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Гречко М.В\Побудинковий облік\2025 рік\"/>
    </mc:Choice>
  </mc:AlternateContent>
  <xr:revisionPtr revIDLastSave="0" documentId="13_ncr:1_{44C22355-6A1D-469B-94EA-AD7DE06B3C64}" xr6:coauthVersionLast="47" xr6:coauthVersionMax="47" xr10:uidLastSave="{00000000-0000-0000-0000-000000000000}"/>
  <bookViews>
    <workbookView xWindow="-108" yWindow="-108" windowWidth="23256" windowHeight="13968" tabRatio="780" xr2:uid="{3DBD6B56-3617-48FC-B59F-92A5A67FEAEA}"/>
  </bookViews>
  <sheets>
    <sheet name="БУДИНОК" sheetId="8" r:id="rId1"/>
    <sheet name="наявність коштів" sheetId="10" r:id="rId2"/>
    <sheet name="звіт" sheetId="3" r:id="rId3"/>
    <sheet name="ПР" sheetId="4" r:id="rId4"/>
    <sheet name="ДОЖФ 1" sheetId="5" state="hidden" r:id="rId5"/>
    <sheet name="ДОЖФ 2" sheetId="6" state="hidden" r:id="rId6"/>
    <sheet name="ДОЖФ 3" sheetId="7" state="hidden" r:id="rId7"/>
    <sheet name="пр буд" sheetId="9" r:id="rId8"/>
    <sheet name="звіт 03.19-03.24" sheetId="1" state="hidden" r:id="rId9"/>
    <sheet name="ПР 03.19-03.24" sheetId="2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2" hidden="1">звіт!$A$8:$EG$366</definedName>
    <definedName name="_xlnm._FilterDatabase" localSheetId="8" hidden="1">'звіт 03.19-03.24'!$A$8:$EN$354</definedName>
    <definedName name="_xlnm._FilterDatabase" localSheetId="1" hidden="1">'наявність коштів'!$A$7:$N$359</definedName>
    <definedName name="_xlnm._FilterDatabase" localSheetId="3" hidden="1">ПР!$A$10:$BD$356</definedName>
    <definedName name="_xlnm._FilterDatabase" localSheetId="9" hidden="1">'ПР 03.19-03.24'!$A$10:$BD$356</definedName>
    <definedName name="_xlnm.Print_Titles" localSheetId="1">'наявність коштів'!$4:$7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305" i="1" l="1"/>
  <c r="DZ10" i="3"/>
  <c r="DZ11" i="3"/>
  <c r="DZ12" i="3"/>
  <c r="DZ13" i="3"/>
  <c r="DZ14" i="3"/>
  <c r="DZ15" i="3"/>
  <c r="DZ16" i="3"/>
  <c r="DZ17" i="3"/>
  <c r="DZ18" i="3"/>
  <c r="DZ19" i="3"/>
  <c r="DZ20" i="3"/>
  <c r="DZ21" i="3"/>
  <c r="DZ22" i="3"/>
  <c r="DZ23" i="3"/>
  <c r="DZ24" i="3"/>
  <c r="DZ25" i="3"/>
  <c r="DZ26" i="3"/>
  <c r="DZ27" i="3"/>
  <c r="DZ28" i="3"/>
  <c r="DZ29" i="3"/>
  <c r="DZ30" i="3"/>
  <c r="DZ31" i="3"/>
  <c r="DZ32" i="3"/>
  <c r="DZ33" i="3"/>
  <c r="DZ34" i="3"/>
  <c r="DZ35" i="3"/>
  <c r="DZ36" i="3"/>
  <c r="DZ37" i="3"/>
  <c r="DZ38" i="3"/>
  <c r="DZ39" i="3"/>
  <c r="DZ40" i="3"/>
  <c r="DZ41" i="3"/>
  <c r="DZ42" i="3"/>
  <c r="DZ43" i="3"/>
  <c r="DZ44" i="3"/>
  <c r="DZ45" i="3"/>
  <c r="DZ46" i="3"/>
  <c r="DZ47" i="3"/>
  <c r="DZ48" i="3"/>
  <c r="DZ49" i="3"/>
  <c r="DZ50" i="3"/>
  <c r="DZ51" i="3"/>
  <c r="DZ52" i="3"/>
  <c r="DZ53" i="3"/>
  <c r="DZ54" i="3"/>
  <c r="DZ55" i="3"/>
  <c r="DZ56" i="3"/>
  <c r="DZ57" i="3"/>
  <c r="DZ58" i="3"/>
  <c r="DZ59" i="3"/>
  <c r="DZ60" i="3"/>
  <c r="DZ61" i="3"/>
  <c r="DZ62" i="3"/>
  <c r="DZ63" i="3"/>
  <c r="DZ64" i="3"/>
  <c r="DZ65" i="3"/>
  <c r="DZ66" i="3"/>
  <c r="DZ67" i="3"/>
  <c r="DZ68" i="3"/>
  <c r="DZ69" i="3"/>
  <c r="DZ70" i="3"/>
  <c r="DZ71" i="3"/>
  <c r="DZ72" i="3"/>
  <c r="DZ73" i="3"/>
  <c r="DZ74" i="3"/>
  <c r="DZ75" i="3"/>
  <c r="DZ76" i="3"/>
  <c r="DZ77" i="3"/>
  <c r="DZ78" i="3"/>
  <c r="DZ79" i="3"/>
  <c r="DZ80" i="3"/>
  <c r="DZ81" i="3"/>
  <c r="DZ82" i="3"/>
  <c r="DZ83" i="3"/>
  <c r="DZ84" i="3"/>
  <c r="DZ85" i="3"/>
  <c r="DZ86" i="3"/>
  <c r="DZ87" i="3"/>
  <c r="DZ88" i="3"/>
  <c r="DZ89" i="3"/>
  <c r="DZ90" i="3"/>
  <c r="DZ91" i="3"/>
  <c r="DZ92" i="3"/>
  <c r="DZ93" i="3"/>
  <c r="DZ94" i="3"/>
  <c r="DZ95" i="3"/>
  <c r="DZ96" i="3"/>
  <c r="DZ97" i="3"/>
  <c r="DZ98" i="3"/>
  <c r="DZ99" i="3"/>
  <c r="DZ100" i="3"/>
  <c r="DZ101" i="3"/>
  <c r="DZ102" i="3"/>
  <c r="DZ103" i="3"/>
  <c r="DZ104" i="3"/>
  <c r="DZ105" i="3"/>
  <c r="DZ106" i="3"/>
  <c r="DZ107" i="3"/>
  <c r="DZ108" i="3"/>
  <c r="DZ109" i="3"/>
  <c r="DZ110" i="3"/>
  <c r="DZ111" i="3"/>
  <c r="DZ112" i="3"/>
  <c r="DZ113" i="3"/>
  <c r="DZ114" i="3"/>
  <c r="DZ115" i="3"/>
  <c r="DZ116" i="3"/>
  <c r="DZ117" i="3"/>
  <c r="DZ118" i="3"/>
  <c r="DZ119" i="3"/>
  <c r="DZ120" i="3"/>
  <c r="DZ121" i="3"/>
  <c r="DZ122" i="3"/>
  <c r="DZ123" i="3"/>
  <c r="DZ124" i="3"/>
  <c r="DZ125" i="3"/>
  <c r="DZ126" i="3"/>
  <c r="DZ127" i="3"/>
  <c r="DZ128" i="3"/>
  <c r="DZ129" i="3"/>
  <c r="DZ130" i="3"/>
  <c r="DZ131" i="3"/>
  <c r="DZ132" i="3"/>
  <c r="DZ133" i="3"/>
  <c r="DZ134" i="3"/>
  <c r="DZ135" i="3"/>
  <c r="DZ136" i="3"/>
  <c r="DZ137" i="3"/>
  <c r="DZ138" i="3"/>
  <c r="DZ139" i="3"/>
  <c r="DZ140" i="3"/>
  <c r="DZ141" i="3"/>
  <c r="DZ142" i="3"/>
  <c r="DZ143" i="3"/>
  <c r="DZ144" i="3"/>
  <c r="DZ145" i="3"/>
  <c r="DZ146" i="3"/>
  <c r="DZ147" i="3"/>
  <c r="DZ148" i="3"/>
  <c r="DZ149" i="3"/>
  <c r="DZ150" i="3"/>
  <c r="DZ151" i="3"/>
  <c r="DZ152" i="3"/>
  <c r="DZ153" i="3"/>
  <c r="DZ154" i="3"/>
  <c r="DZ155" i="3"/>
  <c r="DZ156" i="3"/>
  <c r="DZ157" i="3"/>
  <c r="DZ158" i="3"/>
  <c r="DZ159" i="3"/>
  <c r="DZ160" i="3"/>
  <c r="DZ161" i="3"/>
  <c r="DZ162" i="3"/>
  <c r="DZ163" i="3"/>
  <c r="DZ164" i="3"/>
  <c r="DZ165" i="3"/>
  <c r="DZ166" i="3"/>
  <c r="DZ167" i="3"/>
  <c r="DZ168" i="3"/>
  <c r="DZ169" i="3"/>
  <c r="DZ170" i="3"/>
  <c r="DZ171" i="3"/>
  <c r="DZ172" i="3"/>
  <c r="DZ173" i="3"/>
  <c r="DZ174" i="3"/>
  <c r="DZ175" i="3"/>
  <c r="DZ176" i="3"/>
  <c r="DZ177" i="3"/>
  <c r="DZ178" i="3"/>
  <c r="DZ179" i="3"/>
  <c r="DZ180" i="3"/>
  <c r="DZ181" i="3"/>
  <c r="DZ182" i="3"/>
  <c r="DZ183" i="3"/>
  <c r="DZ184" i="3"/>
  <c r="DZ185" i="3"/>
  <c r="DZ186" i="3"/>
  <c r="DZ187" i="3"/>
  <c r="DZ188" i="3"/>
  <c r="DZ189" i="3"/>
  <c r="DZ190" i="3"/>
  <c r="DZ191" i="3"/>
  <c r="DZ192" i="3"/>
  <c r="DZ193" i="3"/>
  <c r="DZ194" i="3"/>
  <c r="DZ195" i="3"/>
  <c r="DZ196" i="3"/>
  <c r="DZ197" i="3"/>
  <c r="DZ198" i="3"/>
  <c r="DZ199" i="3"/>
  <c r="DZ200" i="3"/>
  <c r="DZ201" i="3"/>
  <c r="DZ202" i="3"/>
  <c r="DZ203" i="3"/>
  <c r="DZ204" i="3"/>
  <c r="DZ205" i="3"/>
  <c r="DZ206" i="3"/>
  <c r="DZ207" i="3"/>
  <c r="DZ208" i="3"/>
  <c r="DZ209" i="3"/>
  <c r="DZ210" i="3"/>
  <c r="DZ211" i="3"/>
  <c r="DZ212" i="3"/>
  <c r="DZ213" i="3"/>
  <c r="DZ214" i="3"/>
  <c r="DZ215" i="3"/>
  <c r="DZ216" i="3"/>
  <c r="DZ217" i="3"/>
  <c r="DZ218" i="3"/>
  <c r="DZ219" i="3"/>
  <c r="DZ220" i="3"/>
  <c r="DZ221" i="3"/>
  <c r="DZ222" i="3"/>
  <c r="DZ223" i="3"/>
  <c r="DZ224" i="3"/>
  <c r="DZ225" i="3"/>
  <c r="DZ226" i="3"/>
  <c r="DZ227" i="3"/>
  <c r="DZ228" i="3"/>
  <c r="DZ229" i="3"/>
  <c r="DZ230" i="3"/>
  <c r="DZ231" i="3"/>
  <c r="DZ232" i="3"/>
  <c r="DZ233" i="3"/>
  <c r="DZ234" i="3"/>
  <c r="DZ235" i="3"/>
  <c r="DZ236" i="3"/>
  <c r="DZ237" i="3"/>
  <c r="DZ238" i="3"/>
  <c r="DZ239" i="3"/>
  <c r="DZ240" i="3"/>
  <c r="DZ241" i="3"/>
  <c r="DZ242" i="3"/>
  <c r="DZ243" i="3"/>
  <c r="DZ244" i="3"/>
  <c r="DZ245" i="3"/>
  <c r="DZ246" i="3"/>
  <c r="DZ247" i="3"/>
  <c r="DZ248" i="3"/>
  <c r="DZ249" i="3"/>
  <c r="DZ250" i="3"/>
  <c r="DZ251" i="3"/>
  <c r="DZ252" i="3"/>
  <c r="DZ253" i="3"/>
  <c r="DZ254" i="3"/>
  <c r="DZ255" i="3"/>
  <c r="DZ256" i="3"/>
  <c r="DZ257" i="3"/>
  <c r="DZ258" i="3"/>
  <c r="DZ259" i="3"/>
  <c r="DZ260" i="3"/>
  <c r="DZ261" i="3"/>
  <c r="DZ262" i="3"/>
  <c r="DZ263" i="3"/>
  <c r="DZ264" i="3"/>
  <c r="DZ265" i="3"/>
  <c r="DZ266" i="3"/>
  <c r="DZ267" i="3"/>
  <c r="DZ268" i="3"/>
  <c r="DZ269" i="3"/>
  <c r="DZ270" i="3"/>
  <c r="DZ271" i="3"/>
  <c r="DZ272" i="3"/>
  <c r="DZ273" i="3"/>
  <c r="DZ274" i="3"/>
  <c r="DZ275" i="3"/>
  <c r="DZ276" i="3"/>
  <c r="DZ277" i="3"/>
  <c r="DZ278" i="3"/>
  <c r="DZ279" i="3"/>
  <c r="DZ280" i="3"/>
  <c r="DZ281" i="3"/>
  <c r="DZ282" i="3"/>
  <c r="DZ283" i="3"/>
  <c r="DZ284" i="3"/>
  <c r="DZ285" i="3"/>
  <c r="DZ286" i="3"/>
  <c r="DZ287" i="3"/>
  <c r="DZ288" i="3"/>
  <c r="DZ289" i="3"/>
  <c r="DZ290" i="3"/>
  <c r="DZ291" i="3"/>
  <c r="DZ292" i="3"/>
  <c r="DZ293" i="3"/>
  <c r="DZ294" i="3"/>
  <c r="DZ295" i="3"/>
  <c r="DZ296" i="3"/>
  <c r="DZ297" i="3"/>
  <c r="DZ298" i="3"/>
  <c r="DZ299" i="3"/>
  <c r="DZ300" i="3"/>
  <c r="DZ301" i="3"/>
  <c r="DZ302" i="3"/>
  <c r="DZ303" i="3"/>
  <c r="DZ304" i="3"/>
  <c r="DZ305" i="3"/>
  <c r="DZ306" i="3"/>
  <c r="DZ307" i="3"/>
  <c r="DZ308" i="3"/>
  <c r="DZ309" i="3"/>
  <c r="DZ310" i="3"/>
  <c r="DZ311" i="3"/>
  <c r="DZ312" i="3"/>
  <c r="DZ313" i="3"/>
  <c r="DZ314" i="3"/>
  <c r="DZ315" i="3"/>
  <c r="DZ316" i="3"/>
  <c r="DZ317" i="3"/>
  <c r="DZ318" i="3"/>
  <c r="DZ319" i="3"/>
  <c r="DZ320" i="3"/>
  <c r="DZ321" i="3"/>
  <c r="DZ322" i="3"/>
  <c r="DZ323" i="3"/>
  <c r="DZ324" i="3"/>
  <c r="DZ325" i="3"/>
  <c r="DZ326" i="3"/>
  <c r="DZ327" i="3"/>
  <c r="DZ328" i="3"/>
  <c r="DZ329" i="3"/>
  <c r="DZ330" i="3"/>
  <c r="DZ331" i="3"/>
  <c r="DZ332" i="3"/>
  <c r="DZ333" i="3"/>
  <c r="DZ334" i="3"/>
  <c r="DZ335" i="3"/>
  <c r="DZ336" i="3"/>
  <c r="DZ337" i="3"/>
  <c r="DZ338" i="3"/>
  <c r="DZ339" i="3"/>
  <c r="DZ340" i="3"/>
  <c r="DZ341" i="3"/>
  <c r="DZ342" i="3"/>
  <c r="DZ343" i="3"/>
  <c r="DZ344" i="3"/>
  <c r="DZ345" i="3"/>
  <c r="DZ346" i="3"/>
  <c r="DZ347" i="3"/>
  <c r="DZ348" i="3"/>
  <c r="DZ349" i="3"/>
  <c r="DZ350" i="3"/>
  <c r="DZ351" i="3"/>
  <c r="DZ352" i="3"/>
  <c r="DZ353" i="3"/>
  <c r="DZ9" i="3"/>
  <c r="DP10" i="3"/>
  <c r="DQ10" i="3"/>
  <c r="DP11" i="3"/>
  <c r="DQ11" i="3"/>
  <c r="DP12" i="3"/>
  <c r="DQ12" i="3"/>
  <c r="DP13" i="3"/>
  <c r="DQ13" i="3"/>
  <c r="DP14" i="3"/>
  <c r="DQ14" i="3"/>
  <c r="DP15" i="3"/>
  <c r="DQ15" i="3"/>
  <c r="DP16" i="3"/>
  <c r="DQ16" i="3"/>
  <c r="DP17" i="3"/>
  <c r="DQ17" i="3"/>
  <c r="DP18" i="3"/>
  <c r="DQ18" i="3"/>
  <c r="DP19" i="3"/>
  <c r="DQ19" i="3"/>
  <c r="DP20" i="3"/>
  <c r="DQ20" i="3"/>
  <c r="DP21" i="3"/>
  <c r="DQ21" i="3"/>
  <c r="DP22" i="3"/>
  <c r="DQ22" i="3"/>
  <c r="DP23" i="3"/>
  <c r="DQ23" i="3"/>
  <c r="DP24" i="3"/>
  <c r="DQ24" i="3"/>
  <c r="DP25" i="3"/>
  <c r="DQ25" i="3"/>
  <c r="DP26" i="3"/>
  <c r="DQ26" i="3"/>
  <c r="DP27" i="3"/>
  <c r="DQ27" i="3"/>
  <c r="DP28" i="3"/>
  <c r="DQ28" i="3"/>
  <c r="DP29" i="3"/>
  <c r="DQ29" i="3"/>
  <c r="DP30" i="3"/>
  <c r="DQ30" i="3"/>
  <c r="DP31" i="3"/>
  <c r="DQ31" i="3"/>
  <c r="DP32" i="3"/>
  <c r="DQ32" i="3"/>
  <c r="DP33" i="3"/>
  <c r="DQ33" i="3"/>
  <c r="DP34" i="3"/>
  <c r="DQ34" i="3"/>
  <c r="DP35" i="3"/>
  <c r="DQ35" i="3"/>
  <c r="DP36" i="3"/>
  <c r="DQ36" i="3"/>
  <c r="DP37" i="3"/>
  <c r="DQ37" i="3"/>
  <c r="DP38" i="3"/>
  <c r="DQ38" i="3"/>
  <c r="DP39" i="3"/>
  <c r="DQ39" i="3"/>
  <c r="DP40" i="3"/>
  <c r="DQ40" i="3"/>
  <c r="DP41" i="3"/>
  <c r="DQ41" i="3"/>
  <c r="DP42" i="3"/>
  <c r="DQ42" i="3"/>
  <c r="DP43" i="3"/>
  <c r="DQ43" i="3"/>
  <c r="DP44" i="3"/>
  <c r="DQ44" i="3"/>
  <c r="DP45" i="3"/>
  <c r="DQ45" i="3"/>
  <c r="DP46" i="3"/>
  <c r="DQ46" i="3"/>
  <c r="DP47" i="3"/>
  <c r="DQ47" i="3"/>
  <c r="DP48" i="3"/>
  <c r="DQ48" i="3"/>
  <c r="DP49" i="3"/>
  <c r="DQ49" i="3"/>
  <c r="DP50" i="3"/>
  <c r="DQ50" i="3"/>
  <c r="DP51" i="3"/>
  <c r="DQ51" i="3"/>
  <c r="DP52" i="3"/>
  <c r="DQ52" i="3"/>
  <c r="DP53" i="3"/>
  <c r="DQ53" i="3"/>
  <c r="DP54" i="3"/>
  <c r="DQ54" i="3"/>
  <c r="DP55" i="3"/>
  <c r="DQ55" i="3"/>
  <c r="DP56" i="3"/>
  <c r="DQ56" i="3"/>
  <c r="DP57" i="3"/>
  <c r="DQ57" i="3"/>
  <c r="DP58" i="3"/>
  <c r="DQ58" i="3"/>
  <c r="DP59" i="3"/>
  <c r="DQ59" i="3"/>
  <c r="DP60" i="3"/>
  <c r="DQ60" i="3"/>
  <c r="DP61" i="3"/>
  <c r="DQ61" i="3"/>
  <c r="DP62" i="3"/>
  <c r="DQ62" i="3"/>
  <c r="DP63" i="3"/>
  <c r="DQ63" i="3"/>
  <c r="DP64" i="3"/>
  <c r="DQ64" i="3"/>
  <c r="DP65" i="3"/>
  <c r="DQ65" i="3"/>
  <c r="DP66" i="3"/>
  <c r="DQ66" i="3"/>
  <c r="DP67" i="3"/>
  <c r="DQ67" i="3"/>
  <c r="DP68" i="3"/>
  <c r="DQ68" i="3"/>
  <c r="DP69" i="3"/>
  <c r="DQ69" i="3"/>
  <c r="DP70" i="3"/>
  <c r="DQ70" i="3"/>
  <c r="DP71" i="3"/>
  <c r="DQ71" i="3"/>
  <c r="DP72" i="3"/>
  <c r="DQ72" i="3"/>
  <c r="DP73" i="3"/>
  <c r="DQ73" i="3"/>
  <c r="DP74" i="3"/>
  <c r="DQ74" i="3"/>
  <c r="DP75" i="3"/>
  <c r="DQ75" i="3"/>
  <c r="DP76" i="3"/>
  <c r="DQ76" i="3"/>
  <c r="DP77" i="3"/>
  <c r="DQ77" i="3"/>
  <c r="DP78" i="3"/>
  <c r="DQ78" i="3"/>
  <c r="DP79" i="3"/>
  <c r="DQ79" i="3"/>
  <c r="DP80" i="3"/>
  <c r="DQ80" i="3"/>
  <c r="DP81" i="3"/>
  <c r="DQ81" i="3"/>
  <c r="DP82" i="3"/>
  <c r="DQ82" i="3"/>
  <c r="DP83" i="3"/>
  <c r="DQ83" i="3"/>
  <c r="DP84" i="3"/>
  <c r="DQ84" i="3"/>
  <c r="DP85" i="3"/>
  <c r="DQ85" i="3"/>
  <c r="DP86" i="3"/>
  <c r="DQ86" i="3"/>
  <c r="DP87" i="3"/>
  <c r="DQ87" i="3"/>
  <c r="DP88" i="3"/>
  <c r="DQ88" i="3"/>
  <c r="DP89" i="3"/>
  <c r="DQ89" i="3"/>
  <c r="DP90" i="3"/>
  <c r="DQ90" i="3"/>
  <c r="DP91" i="3"/>
  <c r="DQ91" i="3"/>
  <c r="DP92" i="3"/>
  <c r="DQ92" i="3"/>
  <c r="DP93" i="3"/>
  <c r="DQ93" i="3"/>
  <c r="DP94" i="3"/>
  <c r="DQ94" i="3"/>
  <c r="DP95" i="3"/>
  <c r="DQ95" i="3"/>
  <c r="DP96" i="3"/>
  <c r="DQ96" i="3"/>
  <c r="DP97" i="3"/>
  <c r="DQ97" i="3"/>
  <c r="DP98" i="3"/>
  <c r="DQ98" i="3"/>
  <c r="DP99" i="3"/>
  <c r="DQ99" i="3"/>
  <c r="DP100" i="3"/>
  <c r="DQ100" i="3"/>
  <c r="DP101" i="3"/>
  <c r="DQ101" i="3"/>
  <c r="DP102" i="3"/>
  <c r="DQ102" i="3"/>
  <c r="DP103" i="3"/>
  <c r="DQ103" i="3"/>
  <c r="DP104" i="3"/>
  <c r="DQ104" i="3"/>
  <c r="DP105" i="3"/>
  <c r="DQ105" i="3"/>
  <c r="DP106" i="3"/>
  <c r="DQ106" i="3"/>
  <c r="DP107" i="3"/>
  <c r="DQ107" i="3"/>
  <c r="DP108" i="3"/>
  <c r="DQ108" i="3"/>
  <c r="DP109" i="3"/>
  <c r="DQ109" i="3"/>
  <c r="DP110" i="3"/>
  <c r="DQ110" i="3"/>
  <c r="DP111" i="3"/>
  <c r="DQ111" i="3"/>
  <c r="DP112" i="3"/>
  <c r="DQ112" i="3"/>
  <c r="DP113" i="3"/>
  <c r="DQ113" i="3"/>
  <c r="DP114" i="3"/>
  <c r="DQ114" i="3"/>
  <c r="DP115" i="3"/>
  <c r="DQ115" i="3"/>
  <c r="DP116" i="3"/>
  <c r="DQ116" i="3"/>
  <c r="DP117" i="3"/>
  <c r="DQ117" i="3"/>
  <c r="DP118" i="3"/>
  <c r="DQ118" i="3"/>
  <c r="DP119" i="3"/>
  <c r="DQ119" i="3"/>
  <c r="DP120" i="3"/>
  <c r="DQ120" i="3"/>
  <c r="DP121" i="3"/>
  <c r="DQ121" i="3"/>
  <c r="DP122" i="3"/>
  <c r="DQ122" i="3"/>
  <c r="DP123" i="3"/>
  <c r="DQ123" i="3"/>
  <c r="DP124" i="3"/>
  <c r="DQ124" i="3"/>
  <c r="DP125" i="3"/>
  <c r="DQ125" i="3"/>
  <c r="DP126" i="3"/>
  <c r="DQ126" i="3"/>
  <c r="DP127" i="3"/>
  <c r="DQ127" i="3"/>
  <c r="DP128" i="3"/>
  <c r="DQ128" i="3"/>
  <c r="DP129" i="3"/>
  <c r="DQ129" i="3"/>
  <c r="DP130" i="3"/>
  <c r="DQ130" i="3"/>
  <c r="DP131" i="3"/>
  <c r="DQ131" i="3"/>
  <c r="DP132" i="3"/>
  <c r="DQ132" i="3"/>
  <c r="DP133" i="3"/>
  <c r="DQ133" i="3"/>
  <c r="DP134" i="3"/>
  <c r="DQ134" i="3"/>
  <c r="DP135" i="3"/>
  <c r="DQ135" i="3"/>
  <c r="DP136" i="3"/>
  <c r="DQ136" i="3"/>
  <c r="DP137" i="3"/>
  <c r="DQ137" i="3"/>
  <c r="DP138" i="3"/>
  <c r="DQ138" i="3"/>
  <c r="DP139" i="3"/>
  <c r="DQ139" i="3"/>
  <c r="DP140" i="3"/>
  <c r="DQ140" i="3"/>
  <c r="DP141" i="3"/>
  <c r="DQ141" i="3"/>
  <c r="DP142" i="3"/>
  <c r="DQ142" i="3"/>
  <c r="DP143" i="3"/>
  <c r="DQ143" i="3"/>
  <c r="DP144" i="3"/>
  <c r="DQ144" i="3"/>
  <c r="DP145" i="3"/>
  <c r="DQ145" i="3"/>
  <c r="DP146" i="3"/>
  <c r="DQ146" i="3"/>
  <c r="DP147" i="3"/>
  <c r="DQ147" i="3"/>
  <c r="DP148" i="3"/>
  <c r="DQ148" i="3"/>
  <c r="DP149" i="3"/>
  <c r="DQ149" i="3"/>
  <c r="DP150" i="3"/>
  <c r="DQ150" i="3"/>
  <c r="DP151" i="3"/>
  <c r="DQ151" i="3"/>
  <c r="DP152" i="3"/>
  <c r="DQ152" i="3"/>
  <c r="DP153" i="3"/>
  <c r="DQ153" i="3"/>
  <c r="DP154" i="3"/>
  <c r="DQ154" i="3"/>
  <c r="DP155" i="3"/>
  <c r="DQ155" i="3"/>
  <c r="DP156" i="3"/>
  <c r="DQ156" i="3"/>
  <c r="DP157" i="3"/>
  <c r="DQ157" i="3"/>
  <c r="DP158" i="3"/>
  <c r="DQ158" i="3"/>
  <c r="DP159" i="3"/>
  <c r="DQ159" i="3"/>
  <c r="DP160" i="3"/>
  <c r="DQ160" i="3"/>
  <c r="DP161" i="3"/>
  <c r="DQ161" i="3"/>
  <c r="DP162" i="3"/>
  <c r="DQ162" i="3"/>
  <c r="DP163" i="3"/>
  <c r="DQ163" i="3"/>
  <c r="DP164" i="3"/>
  <c r="DQ164" i="3"/>
  <c r="DP165" i="3"/>
  <c r="DQ165" i="3"/>
  <c r="DP166" i="3"/>
  <c r="DQ166" i="3"/>
  <c r="DP167" i="3"/>
  <c r="DQ167" i="3"/>
  <c r="DP168" i="3"/>
  <c r="DQ168" i="3"/>
  <c r="DP169" i="3"/>
  <c r="DQ169" i="3"/>
  <c r="DP170" i="3"/>
  <c r="DQ170" i="3"/>
  <c r="DP171" i="3"/>
  <c r="DQ171" i="3"/>
  <c r="DP172" i="3"/>
  <c r="DQ172" i="3"/>
  <c r="DP173" i="3"/>
  <c r="DQ173" i="3"/>
  <c r="DP174" i="3"/>
  <c r="DQ174" i="3"/>
  <c r="DP175" i="3"/>
  <c r="DQ175" i="3"/>
  <c r="DP176" i="3"/>
  <c r="DQ176" i="3"/>
  <c r="DP177" i="3"/>
  <c r="DQ177" i="3"/>
  <c r="DP178" i="3"/>
  <c r="DQ178" i="3"/>
  <c r="DP179" i="3"/>
  <c r="DQ179" i="3"/>
  <c r="DP180" i="3"/>
  <c r="DQ180" i="3"/>
  <c r="DP181" i="3"/>
  <c r="DQ181" i="3"/>
  <c r="DP182" i="3"/>
  <c r="DQ182" i="3"/>
  <c r="DP183" i="3"/>
  <c r="DQ183" i="3"/>
  <c r="DP184" i="3"/>
  <c r="DQ184" i="3"/>
  <c r="DP185" i="3"/>
  <c r="DQ185" i="3"/>
  <c r="DP186" i="3"/>
  <c r="DQ186" i="3"/>
  <c r="DP187" i="3"/>
  <c r="DQ187" i="3"/>
  <c r="DP188" i="3"/>
  <c r="DQ188" i="3"/>
  <c r="DP189" i="3"/>
  <c r="DQ189" i="3"/>
  <c r="DP190" i="3"/>
  <c r="DQ190" i="3"/>
  <c r="DP191" i="3"/>
  <c r="DQ191" i="3"/>
  <c r="DP192" i="3"/>
  <c r="DQ192" i="3"/>
  <c r="DP193" i="3"/>
  <c r="DQ193" i="3"/>
  <c r="DP194" i="3"/>
  <c r="DQ194" i="3"/>
  <c r="DP195" i="3"/>
  <c r="DQ195" i="3"/>
  <c r="DP196" i="3"/>
  <c r="DQ196" i="3"/>
  <c r="DP197" i="3"/>
  <c r="DQ197" i="3"/>
  <c r="DP198" i="3"/>
  <c r="DQ198" i="3"/>
  <c r="DP199" i="3"/>
  <c r="DQ199" i="3"/>
  <c r="DP200" i="3"/>
  <c r="DQ200" i="3"/>
  <c r="DP201" i="3"/>
  <c r="DQ201" i="3"/>
  <c r="DP202" i="3"/>
  <c r="DQ202" i="3"/>
  <c r="DP203" i="3"/>
  <c r="DQ203" i="3"/>
  <c r="DP204" i="3"/>
  <c r="DQ204" i="3"/>
  <c r="DP205" i="3"/>
  <c r="DQ205" i="3"/>
  <c r="DP206" i="3"/>
  <c r="DQ206" i="3"/>
  <c r="DP207" i="3"/>
  <c r="DQ207" i="3"/>
  <c r="DP208" i="3"/>
  <c r="DQ208" i="3"/>
  <c r="DP209" i="3"/>
  <c r="DQ209" i="3"/>
  <c r="DP210" i="3"/>
  <c r="DQ210" i="3"/>
  <c r="DP211" i="3"/>
  <c r="DQ211" i="3"/>
  <c r="DP212" i="3"/>
  <c r="DQ212" i="3"/>
  <c r="DP213" i="3"/>
  <c r="DQ213" i="3"/>
  <c r="DP214" i="3"/>
  <c r="DQ214" i="3"/>
  <c r="DP215" i="3"/>
  <c r="DQ215" i="3"/>
  <c r="DP216" i="3"/>
  <c r="DQ216" i="3"/>
  <c r="DP217" i="3"/>
  <c r="DQ217" i="3"/>
  <c r="DP218" i="3"/>
  <c r="DQ218" i="3"/>
  <c r="DP219" i="3"/>
  <c r="DQ219" i="3"/>
  <c r="DP220" i="3"/>
  <c r="DQ220" i="3"/>
  <c r="DP221" i="3"/>
  <c r="DQ221" i="3"/>
  <c r="DP222" i="3"/>
  <c r="DQ222" i="3"/>
  <c r="DP223" i="3"/>
  <c r="DQ223" i="3"/>
  <c r="DP224" i="3"/>
  <c r="DQ224" i="3"/>
  <c r="DP225" i="3"/>
  <c r="DQ225" i="3"/>
  <c r="DP226" i="3"/>
  <c r="DQ226" i="3"/>
  <c r="DP227" i="3"/>
  <c r="DQ227" i="3"/>
  <c r="DP228" i="3"/>
  <c r="DQ228" i="3"/>
  <c r="DP229" i="3"/>
  <c r="DQ229" i="3"/>
  <c r="DP230" i="3"/>
  <c r="DQ230" i="3"/>
  <c r="DP231" i="3"/>
  <c r="DQ231" i="3"/>
  <c r="DP232" i="3"/>
  <c r="DQ232" i="3"/>
  <c r="DP233" i="3"/>
  <c r="DQ233" i="3"/>
  <c r="DP234" i="3"/>
  <c r="DQ234" i="3"/>
  <c r="DP235" i="3"/>
  <c r="DQ235" i="3"/>
  <c r="DP236" i="3"/>
  <c r="DQ236" i="3"/>
  <c r="DP237" i="3"/>
  <c r="DQ237" i="3"/>
  <c r="DP238" i="3"/>
  <c r="DQ238" i="3"/>
  <c r="DP239" i="3"/>
  <c r="DQ239" i="3"/>
  <c r="DP240" i="3"/>
  <c r="DQ240" i="3"/>
  <c r="DP241" i="3"/>
  <c r="DQ241" i="3"/>
  <c r="DP242" i="3"/>
  <c r="DQ242" i="3"/>
  <c r="DP243" i="3"/>
  <c r="DQ243" i="3"/>
  <c r="DP244" i="3"/>
  <c r="DQ244" i="3"/>
  <c r="DP245" i="3"/>
  <c r="DQ245" i="3"/>
  <c r="DP246" i="3"/>
  <c r="DQ246" i="3"/>
  <c r="DP247" i="3"/>
  <c r="DQ247" i="3"/>
  <c r="DP248" i="3"/>
  <c r="DQ248" i="3"/>
  <c r="DP249" i="3"/>
  <c r="DQ249" i="3"/>
  <c r="DP250" i="3"/>
  <c r="DQ250" i="3"/>
  <c r="DP251" i="3"/>
  <c r="DQ251" i="3"/>
  <c r="DP252" i="3"/>
  <c r="DQ252" i="3"/>
  <c r="DP253" i="3"/>
  <c r="DQ253" i="3"/>
  <c r="DP254" i="3"/>
  <c r="DQ254" i="3"/>
  <c r="DP255" i="3"/>
  <c r="DQ255" i="3"/>
  <c r="DP256" i="3"/>
  <c r="DQ256" i="3"/>
  <c r="DP257" i="3"/>
  <c r="DQ257" i="3"/>
  <c r="DP258" i="3"/>
  <c r="DQ258" i="3"/>
  <c r="DP259" i="3"/>
  <c r="DQ259" i="3"/>
  <c r="DP260" i="3"/>
  <c r="DQ260" i="3"/>
  <c r="DP261" i="3"/>
  <c r="DQ261" i="3"/>
  <c r="DP262" i="3"/>
  <c r="DQ262" i="3"/>
  <c r="DP263" i="3"/>
  <c r="DQ263" i="3"/>
  <c r="DP264" i="3"/>
  <c r="DQ264" i="3"/>
  <c r="DP265" i="3"/>
  <c r="DQ265" i="3"/>
  <c r="DP266" i="3"/>
  <c r="DQ266" i="3"/>
  <c r="DP267" i="3"/>
  <c r="DQ267" i="3"/>
  <c r="DP268" i="3"/>
  <c r="DQ268" i="3"/>
  <c r="DP269" i="3"/>
  <c r="DQ269" i="3"/>
  <c r="DP270" i="3"/>
  <c r="DQ270" i="3"/>
  <c r="DP271" i="3"/>
  <c r="DQ271" i="3"/>
  <c r="DP272" i="3"/>
  <c r="DQ272" i="3"/>
  <c r="DP273" i="3"/>
  <c r="DQ273" i="3"/>
  <c r="DP274" i="3"/>
  <c r="DQ274" i="3"/>
  <c r="DP275" i="3"/>
  <c r="DQ275" i="3"/>
  <c r="DP276" i="3"/>
  <c r="DQ276" i="3"/>
  <c r="DP277" i="3"/>
  <c r="DQ277" i="3"/>
  <c r="DP278" i="3"/>
  <c r="DQ278" i="3"/>
  <c r="DP279" i="3"/>
  <c r="DQ279" i="3"/>
  <c r="DP280" i="3"/>
  <c r="DQ280" i="3"/>
  <c r="DP281" i="3"/>
  <c r="DQ281" i="3"/>
  <c r="DP282" i="3"/>
  <c r="DQ282" i="3"/>
  <c r="DP283" i="3"/>
  <c r="DQ283" i="3"/>
  <c r="DP284" i="3"/>
  <c r="DQ284" i="3"/>
  <c r="DP285" i="3"/>
  <c r="DQ285" i="3"/>
  <c r="DP286" i="3"/>
  <c r="DQ286" i="3"/>
  <c r="DP287" i="3"/>
  <c r="DQ287" i="3"/>
  <c r="DP288" i="3"/>
  <c r="DQ288" i="3"/>
  <c r="DP289" i="3"/>
  <c r="DQ289" i="3"/>
  <c r="DP290" i="3"/>
  <c r="DQ290" i="3"/>
  <c r="DP291" i="3"/>
  <c r="DQ291" i="3"/>
  <c r="DP292" i="3"/>
  <c r="DQ292" i="3"/>
  <c r="DP293" i="3"/>
  <c r="DQ293" i="3"/>
  <c r="DP294" i="3"/>
  <c r="DQ294" i="3"/>
  <c r="DP295" i="3"/>
  <c r="DQ295" i="3"/>
  <c r="DP296" i="3"/>
  <c r="DQ296" i="3"/>
  <c r="DP297" i="3"/>
  <c r="DQ297" i="3"/>
  <c r="DP298" i="3"/>
  <c r="DQ298" i="3"/>
  <c r="DP299" i="3"/>
  <c r="DQ299" i="3"/>
  <c r="DP300" i="3"/>
  <c r="DQ300" i="3"/>
  <c r="DP301" i="3"/>
  <c r="DQ301" i="3"/>
  <c r="DP302" i="3"/>
  <c r="DQ302" i="3"/>
  <c r="DP303" i="3"/>
  <c r="DQ303" i="3"/>
  <c r="DP304" i="3"/>
  <c r="DQ304" i="3"/>
  <c r="DP305" i="3"/>
  <c r="DQ305" i="3"/>
  <c r="DP306" i="3"/>
  <c r="DQ306" i="3"/>
  <c r="DP307" i="3"/>
  <c r="DQ307" i="3"/>
  <c r="DP308" i="3"/>
  <c r="DQ308" i="3"/>
  <c r="DP309" i="3"/>
  <c r="DQ309" i="3"/>
  <c r="DP310" i="3"/>
  <c r="DQ310" i="3"/>
  <c r="DP311" i="3"/>
  <c r="DQ311" i="3"/>
  <c r="DP312" i="3"/>
  <c r="DQ312" i="3"/>
  <c r="DP313" i="3"/>
  <c r="DQ313" i="3"/>
  <c r="DP314" i="3"/>
  <c r="DQ314" i="3"/>
  <c r="DP315" i="3"/>
  <c r="DQ315" i="3"/>
  <c r="DP316" i="3"/>
  <c r="DQ316" i="3"/>
  <c r="DP317" i="3"/>
  <c r="DQ317" i="3"/>
  <c r="DP318" i="3"/>
  <c r="DQ318" i="3"/>
  <c r="DP319" i="3"/>
  <c r="DQ319" i="3"/>
  <c r="DP320" i="3"/>
  <c r="DQ320" i="3"/>
  <c r="DP321" i="3"/>
  <c r="DQ321" i="3"/>
  <c r="DP322" i="3"/>
  <c r="DQ322" i="3"/>
  <c r="DP323" i="3"/>
  <c r="DQ323" i="3"/>
  <c r="DP324" i="3"/>
  <c r="DQ324" i="3"/>
  <c r="DP325" i="3"/>
  <c r="DQ325" i="3"/>
  <c r="DP326" i="3"/>
  <c r="DQ326" i="3"/>
  <c r="DP327" i="3"/>
  <c r="DQ327" i="3"/>
  <c r="DP328" i="3"/>
  <c r="DQ328" i="3"/>
  <c r="DP329" i="3"/>
  <c r="DQ329" i="3"/>
  <c r="DP330" i="3"/>
  <c r="DQ330" i="3"/>
  <c r="DP331" i="3"/>
  <c r="DQ331" i="3"/>
  <c r="DP332" i="3"/>
  <c r="DQ332" i="3"/>
  <c r="DP333" i="3"/>
  <c r="DQ333" i="3"/>
  <c r="DP334" i="3"/>
  <c r="DQ334" i="3"/>
  <c r="DP335" i="3"/>
  <c r="DQ335" i="3"/>
  <c r="DP336" i="3"/>
  <c r="DQ336" i="3"/>
  <c r="DP337" i="3"/>
  <c r="DQ337" i="3"/>
  <c r="DP338" i="3"/>
  <c r="DQ338" i="3"/>
  <c r="DP339" i="3"/>
  <c r="DQ339" i="3"/>
  <c r="DP340" i="3"/>
  <c r="DQ340" i="3"/>
  <c r="DP341" i="3"/>
  <c r="DQ341" i="3"/>
  <c r="DP342" i="3"/>
  <c r="DQ342" i="3"/>
  <c r="DP343" i="3"/>
  <c r="DQ343" i="3"/>
  <c r="DP344" i="3"/>
  <c r="DQ344" i="3"/>
  <c r="DP345" i="3"/>
  <c r="DQ345" i="3"/>
  <c r="DP346" i="3"/>
  <c r="DQ346" i="3"/>
  <c r="DP347" i="3"/>
  <c r="DQ347" i="3"/>
  <c r="DP348" i="3"/>
  <c r="DQ348" i="3"/>
  <c r="DP349" i="3"/>
  <c r="DQ349" i="3"/>
  <c r="DP350" i="3"/>
  <c r="DQ350" i="3"/>
  <c r="DP351" i="3"/>
  <c r="DQ351" i="3"/>
  <c r="DP352" i="3"/>
  <c r="DQ352" i="3"/>
  <c r="DP353" i="3"/>
  <c r="DQ353" i="3"/>
  <c r="DQ9" i="3"/>
  <c r="DP9" i="3"/>
  <c r="DQ364" i="3" l="1"/>
  <c r="DP364" i="3"/>
  <c r="DI10" i="3" l="1"/>
  <c r="DJ10" i="3"/>
  <c r="DK10" i="3"/>
  <c r="DI11" i="3"/>
  <c r="DJ11" i="3"/>
  <c r="DK11" i="3"/>
  <c r="DI12" i="3"/>
  <c r="DJ12" i="3"/>
  <c r="DK12" i="3"/>
  <c r="DI13" i="3"/>
  <c r="DJ13" i="3"/>
  <c r="DK13" i="3"/>
  <c r="DI14" i="3"/>
  <c r="DJ14" i="3"/>
  <c r="DK14" i="3"/>
  <c r="DI15" i="3"/>
  <c r="DJ15" i="3"/>
  <c r="DK15" i="3"/>
  <c r="DI16" i="3"/>
  <c r="DJ16" i="3"/>
  <c r="DK16" i="3"/>
  <c r="DI17" i="3"/>
  <c r="DJ17" i="3"/>
  <c r="DK17" i="3"/>
  <c r="DI18" i="3"/>
  <c r="DJ18" i="3"/>
  <c r="DK18" i="3"/>
  <c r="DI19" i="3"/>
  <c r="DJ19" i="3"/>
  <c r="DK19" i="3"/>
  <c r="DI20" i="3"/>
  <c r="DJ20" i="3"/>
  <c r="DK20" i="3"/>
  <c r="DI21" i="3"/>
  <c r="DJ21" i="3"/>
  <c r="DK21" i="3"/>
  <c r="DI22" i="3"/>
  <c r="DJ22" i="3"/>
  <c r="DK22" i="3"/>
  <c r="DI23" i="3"/>
  <c r="DJ23" i="3"/>
  <c r="DK23" i="3"/>
  <c r="DI25" i="3"/>
  <c r="DJ25" i="3"/>
  <c r="DK25" i="3"/>
  <c r="DI26" i="3"/>
  <c r="DJ26" i="3"/>
  <c r="DK26" i="3"/>
  <c r="DI27" i="3"/>
  <c r="DJ27" i="3"/>
  <c r="DK27" i="3"/>
  <c r="DI28" i="3"/>
  <c r="DJ28" i="3"/>
  <c r="DK28" i="3"/>
  <c r="DI29" i="3"/>
  <c r="DJ29" i="3"/>
  <c r="DK29" i="3"/>
  <c r="DI30" i="3"/>
  <c r="DJ30" i="3"/>
  <c r="DK30" i="3"/>
  <c r="DI31" i="3"/>
  <c r="DJ31" i="3"/>
  <c r="DK31" i="3"/>
  <c r="DI32" i="3"/>
  <c r="DJ32" i="3"/>
  <c r="DK32" i="3"/>
  <c r="DI33" i="3"/>
  <c r="DJ33" i="3"/>
  <c r="DK33" i="3"/>
  <c r="DI34" i="3"/>
  <c r="DJ34" i="3"/>
  <c r="DK34" i="3"/>
  <c r="DI35" i="3"/>
  <c r="DJ35" i="3"/>
  <c r="DK35" i="3"/>
  <c r="DI36" i="3"/>
  <c r="DJ36" i="3"/>
  <c r="DK36" i="3"/>
  <c r="DI37" i="3"/>
  <c r="DJ37" i="3"/>
  <c r="DK37" i="3"/>
  <c r="DI38" i="3"/>
  <c r="DJ38" i="3"/>
  <c r="DK38" i="3"/>
  <c r="DI39" i="3"/>
  <c r="DJ39" i="3"/>
  <c r="DK39" i="3"/>
  <c r="DI40" i="3"/>
  <c r="DJ40" i="3"/>
  <c r="DK40" i="3"/>
  <c r="DI41" i="3"/>
  <c r="DJ41" i="3"/>
  <c r="DK41" i="3"/>
  <c r="DI42" i="3"/>
  <c r="DJ42" i="3"/>
  <c r="DK42" i="3"/>
  <c r="DI43" i="3"/>
  <c r="DJ43" i="3"/>
  <c r="DK43" i="3"/>
  <c r="DI44" i="3"/>
  <c r="DJ44" i="3"/>
  <c r="DK44" i="3"/>
  <c r="DI45" i="3"/>
  <c r="DJ45" i="3"/>
  <c r="DK45" i="3"/>
  <c r="DI46" i="3"/>
  <c r="DJ46" i="3"/>
  <c r="DK46" i="3"/>
  <c r="DI47" i="3"/>
  <c r="DJ47" i="3"/>
  <c r="DK47" i="3"/>
  <c r="DI48" i="3"/>
  <c r="DJ48" i="3"/>
  <c r="DK48" i="3"/>
  <c r="DI49" i="3"/>
  <c r="DJ49" i="3"/>
  <c r="DK49" i="3"/>
  <c r="DI50" i="3"/>
  <c r="DJ50" i="3"/>
  <c r="DK50" i="3"/>
  <c r="DI51" i="3"/>
  <c r="DJ51" i="3"/>
  <c r="DK51" i="3"/>
  <c r="DI52" i="3"/>
  <c r="DJ52" i="3"/>
  <c r="DK52" i="3"/>
  <c r="DI53" i="3"/>
  <c r="DJ53" i="3"/>
  <c r="DK53" i="3"/>
  <c r="DI54" i="3"/>
  <c r="DJ54" i="3"/>
  <c r="DK54" i="3"/>
  <c r="DI56" i="3"/>
  <c r="DJ56" i="3"/>
  <c r="DK56" i="3"/>
  <c r="DI57" i="3"/>
  <c r="DJ57" i="3"/>
  <c r="DK57" i="3"/>
  <c r="DI58" i="3"/>
  <c r="DJ58" i="3"/>
  <c r="DK58" i="3"/>
  <c r="DI60" i="3"/>
  <c r="DJ60" i="3"/>
  <c r="DK60" i="3"/>
  <c r="DI61" i="3"/>
  <c r="DJ61" i="3"/>
  <c r="DK61" i="3"/>
  <c r="DI62" i="3"/>
  <c r="DJ62" i="3"/>
  <c r="DK62" i="3"/>
  <c r="DI63" i="3"/>
  <c r="DJ63" i="3"/>
  <c r="DK63" i="3"/>
  <c r="DI65" i="3"/>
  <c r="DJ65" i="3"/>
  <c r="DK65" i="3"/>
  <c r="DI66" i="3"/>
  <c r="DJ66" i="3"/>
  <c r="DK66" i="3"/>
  <c r="DI67" i="3"/>
  <c r="DJ67" i="3"/>
  <c r="DK67" i="3"/>
  <c r="DI68" i="3"/>
  <c r="DJ68" i="3"/>
  <c r="DK68" i="3"/>
  <c r="DI69" i="3"/>
  <c r="DJ69" i="3"/>
  <c r="DK69" i="3"/>
  <c r="DI70" i="3"/>
  <c r="DJ70" i="3"/>
  <c r="DK70" i="3"/>
  <c r="DI71" i="3"/>
  <c r="DJ71" i="3"/>
  <c r="DK71" i="3"/>
  <c r="DI72" i="3"/>
  <c r="DJ72" i="3"/>
  <c r="DK72" i="3"/>
  <c r="DI73" i="3"/>
  <c r="DJ73" i="3"/>
  <c r="DK73" i="3"/>
  <c r="DI74" i="3"/>
  <c r="DJ74" i="3"/>
  <c r="DK74" i="3"/>
  <c r="DI77" i="3"/>
  <c r="DJ77" i="3"/>
  <c r="DK77" i="3"/>
  <c r="DI78" i="3"/>
  <c r="DJ78" i="3"/>
  <c r="DK78" i="3"/>
  <c r="DI79" i="3"/>
  <c r="DJ79" i="3"/>
  <c r="DK79" i="3"/>
  <c r="DI80" i="3"/>
  <c r="DJ80" i="3"/>
  <c r="DK80" i="3"/>
  <c r="DI81" i="3"/>
  <c r="DJ81" i="3"/>
  <c r="DK81" i="3"/>
  <c r="DI82" i="3"/>
  <c r="DJ82" i="3"/>
  <c r="DK82" i="3"/>
  <c r="DI83" i="3"/>
  <c r="DJ83" i="3"/>
  <c r="DK83" i="3"/>
  <c r="DI84" i="3"/>
  <c r="DJ84" i="3"/>
  <c r="DK84" i="3"/>
  <c r="DI85" i="3"/>
  <c r="DJ85" i="3"/>
  <c r="DK85" i="3"/>
  <c r="DI86" i="3"/>
  <c r="DJ86" i="3"/>
  <c r="DK86" i="3"/>
  <c r="DI88" i="3"/>
  <c r="DJ88" i="3"/>
  <c r="DK88" i="3"/>
  <c r="DI89" i="3"/>
  <c r="DJ89" i="3"/>
  <c r="DK89" i="3"/>
  <c r="DI90" i="3"/>
  <c r="DJ90" i="3"/>
  <c r="DK90" i="3"/>
  <c r="DI91" i="3"/>
  <c r="DJ91" i="3"/>
  <c r="DK91" i="3"/>
  <c r="DI93" i="3"/>
  <c r="DJ93" i="3"/>
  <c r="DK93" i="3"/>
  <c r="DI94" i="3"/>
  <c r="DJ94" i="3"/>
  <c r="DK94" i="3"/>
  <c r="DI95" i="3"/>
  <c r="DJ95" i="3"/>
  <c r="DK95" i="3"/>
  <c r="DI96" i="3"/>
  <c r="DJ96" i="3"/>
  <c r="DK96" i="3"/>
  <c r="DI97" i="3"/>
  <c r="DJ97" i="3"/>
  <c r="DK97" i="3"/>
  <c r="DI98" i="3"/>
  <c r="DJ98" i="3"/>
  <c r="DK98" i="3"/>
  <c r="DI99" i="3"/>
  <c r="DJ99" i="3"/>
  <c r="DK99" i="3"/>
  <c r="DI100" i="3"/>
  <c r="DJ100" i="3"/>
  <c r="DK100" i="3"/>
  <c r="DI101" i="3"/>
  <c r="DJ101" i="3"/>
  <c r="DK101" i="3"/>
  <c r="DI102" i="3"/>
  <c r="DJ102" i="3"/>
  <c r="DK102" i="3"/>
  <c r="DI104" i="3"/>
  <c r="DJ104" i="3"/>
  <c r="DK104" i="3"/>
  <c r="DI105" i="3"/>
  <c r="DJ105" i="3"/>
  <c r="DK105" i="3"/>
  <c r="DI106" i="3"/>
  <c r="DJ106" i="3"/>
  <c r="DK106" i="3"/>
  <c r="DI107" i="3"/>
  <c r="DJ107" i="3"/>
  <c r="DK107" i="3"/>
  <c r="DI108" i="3"/>
  <c r="DJ108" i="3"/>
  <c r="DK108" i="3"/>
  <c r="DI109" i="3"/>
  <c r="DJ109" i="3"/>
  <c r="DK109" i="3"/>
  <c r="DI111" i="3"/>
  <c r="DJ111" i="3"/>
  <c r="DK111" i="3"/>
  <c r="DI113" i="3"/>
  <c r="DJ113" i="3"/>
  <c r="DK113" i="3"/>
  <c r="DI114" i="3"/>
  <c r="DJ114" i="3"/>
  <c r="DK114" i="3"/>
  <c r="DI115" i="3"/>
  <c r="DJ115" i="3"/>
  <c r="DK115" i="3"/>
  <c r="DI116" i="3"/>
  <c r="DJ116" i="3"/>
  <c r="DK116" i="3"/>
  <c r="DI117" i="3"/>
  <c r="DJ117" i="3"/>
  <c r="DK117" i="3"/>
  <c r="DI118" i="3"/>
  <c r="DJ118" i="3"/>
  <c r="DK118" i="3"/>
  <c r="DI119" i="3"/>
  <c r="DJ119" i="3"/>
  <c r="DK119" i="3"/>
  <c r="DI120" i="3"/>
  <c r="DJ120" i="3"/>
  <c r="DK120" i="3"/>
  <c r="DI121" i="3"/>
  <c r="DJ121" i="3"/>
  <c r="DK121" i="3"/>
  <c r="DI122" i="3"/>
  <c r="DJ122" i="3"/>
  <c r="DK122" i="3"/>
  <c r="DI123" i="3"/>
  <c r="DJ123" i="3"/>
  <c r="DK123" i="3"/>
  <c r="DI124" i="3"/>
  <c r="DJ124" i="3"/>
  <c r="DK124" i="3"/>
  <c r="DI125" i="3"/>
  <c r="DJ125" i="3"/>
  <c r="DK125" i="3"/>
  <c r="DI126" i="3"/>
  <c r="DJ126" i="3"/>
  <c r="DK126" i="3"/>
  <c r="DI127" i="3"/>
  <c r="DJ127" i="3"/>
  <c r="DK127" i="3"/>
  <c r="DI128" i="3"/>
  <c r="DJ128" i="3"/>
  <c r="DK128" i="3"/>
  <c r="DI129" i="3"/>
  <c r="DJ129" i="3"/>
  <c r="DK129" i="3"/>
  <c r="DI130" i="3"/>
  <c r="DJ130" i="3"/>
  <c r="DK130" i="3"/>
  <c r="DI131" i="3"/>
  <c r="DJ131" i="3"/>
  <c r="DK131" i="3"/>
  <c r="DI132" i="3"/>
  <c r="DJ132" i="3"/>
  <c r="DK132" i="3"/>
  <c r="DI133" i="3"/>
  <c r="DJ133" i="3"/>
  <c r="DK133" i="3"/>
  <c r="DI134" i="3"/>
  <c r="DJ134" i="3"/>
  <c r="DK134" i="3"/>
  <c r="DI135" i="3"/>
  <c r="DJ135" i="3"/>
  <c r="DK135" i="3"/>
  <c r="DI136" i="3"/>
  <c r="DJ136" i="3"/>
  <c r="DK136" i="3"/>
  <c r="DI137" i="3"/>
  <c r="DJ137" i="3"/>
  <c r="DK137" i="3"/>
  <c r="DI138" i="3"/>
  <c r="DJ138" i="3"/>
  <c r="DK138" i="3"/>
  <c r="DI139" i="3"/>
  <c r="DJ139" i="3"/>
  <c r="DK139" i="3"/>
  <c r="DI142" i="3"/>
  <c r="DJ142" i="3"/>
  <c r="DK142" i="3"/>
  <c r="DI143" i="3"/>
  <c r="DJ143" i="3"/>
  <c r="DK143" i="3"/>
  <c r="DI144" i="3"/>
  <c r="DJ144" i="3"/>
  <c r="DK144" i="3"/>
  <c r="DI145" i="3"/>
  <c r="DJ145" i="3"/>
  <c r="DK145" i="3"/>
  <c r="DI146" i="3"/>
  <c r="DJ146" i="3"/>
  <c r="DK146" i="3"/>
  <c r="DI147" i="3"/>
  <c r="DJ147" i="3"/>
  <c r="DK147" i="3"/>
  <c r="DI150" i="3"/>
  <c r="DJ150" i="3"/>
  <c r="DK150" i="3"/>
  <c r="DI151" i="3"/>
  <c r="DJ151" i="3"/>
  <c r="DK151" i="3"/>
  <c r="DI152" i="3"/>
  <c r="DJ152" i="3"/>
  <c r="DK152" i="3"/>
  <c r="DI153" i="3"/>
  <c r="DJ153" i="3"/>
  <c r="DK153" i="3"/>
  <c r="DI154" i="3"/>
  <c r="DJ154" i="3"/>
  <c r="DK154" i="3"/>
  <c r="DI155" i="3"/>
  <c r="DJ155" i="3"/>
  <c r="DK155" i="3"/>
  <c r="DI156" i="3"/>
  <c r="DJ156" i="3"/>
  <c r="DK156" i="3"/>
  <c r="DI157" i="3"/>
  <c r="DJ157" i="3"/>
  <c r="DK157" i="3"/>
  <c r="DI158" i="3"/>
  <c r="DJ158" i="3"/>
  <c r="DK158" i="3"/>
  <c r="DI159" i="3"/>
  <c r="DJ159" i="3"/>
  <c r="DK159" i="3"/>
  <c r="DI160" i="3"/>
  <c r="DJ160" i="3"/>
  <c r="DK160" i="3"/>
  <c r="DI161" i="3"/>
  <c r="DJ161" i="3"/>
  <c r="DK161" i="3"/>
  <c r="DI162" i="3"/>
  <c r="DJ162" i="3"/>
  <c r="DK162" i="3"/>
  <c r="DI163" i="3"/>
  <c r="DJ163" i="3"/>
  <c r="DK163" i="3"/>
  <c r="DI164" i="3"/>
  <c r="DJ164" i="3"/>
  <c r="DK164" i="3"/>
  <c r="DI165" i="3"/>
  <c r="DJ165" i="3"/>
  <c r="DK165" i="3"/>
  <c r="DI166" i="3"/>
  <c r="DJ166" i="3"/>
  <c r="DK166" i="3"/>
  <c r="DI167" i="3"/>
  <c r="DJ167" i="3"/>
  <c r="DK167" i="3"/>
  <c r="DI168" i="3"/>
  <c r="DJ168" i="3"/>
  <c r="DK168" i="3"/>
  <c r="DI169" i="3"/>
  <c r="DJ169" i="3"/>
  <c r="DK169" i="3"/>
  <c r="DI170" i="3"/>
  <c r="DJ170" i="3"/>
  <c r="DK170" i="3"/>
  <c r="DI171" i="3"/>
  <c r="DJ171" i="3"/>
  <c r="DK171" i="3"/>
  <c r="DI172" i="3"/>
  <c r="DJ172" i="3"/>
  <c r="DK172" i="3"/>
  <c r="DI173" i="3"/>
  <c r="DJ173" i="3"/>
  <c r="DK173" i="3"/>
  <c r="DI174" i="3"/>
  <c r="DJ174" i="3"/>
  <c r="DK174" i="3"/>
  <c r="DI175" i="3"/>
  <c r="DJ175" i="3"/>
  <c r="DK175" i="3"/>
  <c r="DI176" i="3"/>
  <c r="DJ176" i="3"/>
  <c r="DK176" i="3"/>
  <c r="DI177" i="3"/>
  <c r="DJ177" i="3"/>
  <c r="DK177" i="3"/>
  <c r="DI178" i="3"/>
  <c r="DJ178" i="3"/>
  <c r="DK178" i="3"/>
  <c r="DI179" i="3"/>
  <c r="DJ179" i="3"/>
  <c r="DK179" i="3"/>
  <c r="DI180" i="3"/>
  <c r="DJ180" i="3"/>
  <c r="DK180" i="3"/>
  <c r="DI181" i="3"/>
  <c r="DJ181" i="3"/>
  <c r="DK181" i="3"/>
  <c r="DI183" i="3"/>
  <c r="DJ183" i="3"/>
  <c r="DK183" i="3"/>
  <c r="DI185" i="3"/>
  <c r="DJ185" i="3"/>
  <c r="DK185" i="3"/>
  <c r="DI186" i="3"/>
  <c r="DJ186" i="3"/>
  <c r="DK186" i="3"/>
  <c r="DI187" i="3"/>
  <c r="DJ187" i="3"/>
  <c r="DK187" i="3"/>
  <c r="DI188" i="3"/>
  <c r="DJ188" i="3"/>
  <c r="DK188" i="3"/>
  <c r="DI189" i="3"/>
  <c r="DJ189" i="3"/>
  <c r="DK189" i="3"/>
  <c r="DI190" i="3"/>
  <c r="DJ190" i="3"/>
  <c r="DK190" i="3"/>
  <c r="DI191" i="3"/>
  <c r="DJ191" i="3"/>
  <c r="DK191" i="3"/>
  <c r="DI192" i="3"/>
  <c r="DJ192" i="3"/>
  <c r="DK192" i="3"/>
  <c r="DI194" i="3"/>
  <c r="DJ194" i="3"/>
  <c r="DK194" i="3"/>
  <c r="DI195" i="3"/>
  <c r="DJ195" i="3"/>
  <c r="DK195" i="3"/>
  <c r="DI196" i="3"/>
  <c r="DJ196" i="3"/>
  <c r="DK196" i="3"/>
  <c r="DI197" i="3"/>
  <c r="DJ197" i="3"/>
  <c r="DK197" i="3"/>
  <c r="DI198" i="3"/>
  <c r="DJ198" i="3"/>
  <c r="DK198" i="3"/>
  <c r="DI199" i="3"/>
  <c r="DJ199" i="3"/>
  <c r="DK199" i="3"/>
  <c r="DI200" i="3"/>
  <c r="DJ200" i="3"/>
  <c r="DK200" i="3"/>
  <c r="DI201" i="3"/>
  <c r="DJ201" i="3"/>
  <c r="DK201" i="3"/>
  <c r="DI202" i="3"/>
  <c r="DJ202" i="3"/>
  <c r="DK202" i="3"/>
  <c r="DI203" i="3"/>
  <c r="DJ203" i="3"/>
  <c r="DK203" i="3"/>
  <c r="DI204" i="3"/>
  <c r="DJ204" i="3"/>
  <c r="DK204" i="3"/>
  <c r="DI205" i="3"/>
  <c r="DJ205" i="3"/>
  <c r="DK205" i="3"/>
  <c r="DI206" i="3"/>
  <c r="DJ206" i="3"/>
  <c r="DK206" i="3"/>
  <c r="DI207" i="3"/>
  <c r="DJ207" i="3"/>
  <c r="DK207" i="3"/>
  <c r="DI208" i="3"/>
  <c r="DJ208" i="3"/>
  <c r="DK208" i="3"/>
  <c r="DI209" i="3"/>
  <c r="DJ209" i="3"/>
  <c r="DK209" i="3"/>
  <c r="DI210" i="3"/>
  <c r="DJ210" i="3"/>
  <c r="DK210" i="3"/>
  <c r="DI211" i="3"/>
  <c r="DJ211" i="3"/>
  <c r="DK211" i="3"/>
  <c r="DI212" i="3"/>
  <c r="DJ212" i="3"/>
  <c r="DK212" i="3"/>
  <c r="DI214" i="3"/>
  <c r="DJ214" i="3"/>
  <c r="DK214" i="3"/>
  <c r="DI215" i="3"/>
  <c r="DJ215" i="3"/>
  <c r="DK215" i="3"/>
  <c r="DI216" i="3"/>
  <c r="DJ216" i="3"/>
  <c r="DK216" i="3"/>
  <c r="DI217" i="3"/>
  <c r="DJ217" i="3"/>
  <c r="DK217" i="3"/>
  <c r="DI218" i="3"/>
  <c r="DJ218" i="3"/>
  <c r="DK218" i="3"/>
  <c r="DI219" i="3"/>
  <c r="DJ219" i="3"/>
  <c r="DK219" i="3"/>
  <c r="DI220" i="3"/>
  <c r="DJ220" i="3"/>
  <c r="DK220" i="3"/>
  <c r="DI221" i="3"/>
  <c r="DJ221" i="3"/>
  <c r="DK221" i="3"/>
  <c r="DI222" i="3"/>
  <c r="DJ222" i="3"/>
  <c r="DK222" i="3"/>
  <c r="DI223" i="3"/>
  <c r="DJ223" i="3"/>
  <c r="DK223" i="3"/>
  <c r="DI224" i="3"/>
  <c r="DJ224" i="3"/>
  <c r="DK224" i="3"/>
  <c r="DI225" i="3"/>
  <c r="DJ225" i="3"/>
  <c r="DK225" i="3"/>
  <c r="DI226" i="3"/>
  <c r="DJ226" i="3"/>
  <c r="DK226" i="3"/>
  <c r="DI227" i="3"/>
  <c r="DJ227" i="3"/>
  <c r="DK227" i="3"/>
  <c r="DI228" i="3"/>
  <c r="DJ228" i="3"/>
  <c r="DK228" i="3"/>
  <c r="DI231" i="3"/>
  <c r="DJ231" i="3"/>
  <c r="DK231" i="3"/>
  <c r="DI232" i="3"/>
  <c r="DJ232" i="3"/>
  <c r="DK232" i="3"/>
  <c r="DI233" i="3"/>
  <c r="DJ233" i="3"/>
  <c r="DK233" i="3"/>
  <c r="DI234" i="3"/>
  <c r="DJ234" i="3"/>
  <c r="DK234" i="3"/>
  <c r="DI235" i="3"/>
  <c r="DJ235" i="3"/>
  <c r="DK235" i="3"/>
  <c r="DI237" i="3"/>
  <c r="DJ237" i="3"/>
  <c r="DK237" i="3"/>
  <c r="DI238" i="3"/>
  <c r="DJ238" i="3"/>
  <c r="DK238" i="3"/>
  <c r="DI239" i="3"/>
  <c r="DJ239" i="3"/>
  <c r="DK239" i="3"/>
  <c r="DI240" i="3"/>
  <c r="DJ240" i="3"/>
  <c r="DK240" i="3"/>
  <c r="DI241" i="3"/>
  <c r="DJ241" i="3"/>
  <c r="DK241" i="3"/>
  <c r="DI242" i="3"/>
  <c r="DJ242" i="3"/>
  <c r="DK242" i="3"/>
  <c r="DI243" i="3"/>
  <c r="DJ243" i="3"/>
  <c r="DK243" i="3"/>
  <c r="DI244" i="3"/>
  <c r="DJ244" i="3"/>
  <c r="DK244" i="3"/>
  <c r="DI245" i="3"/>
  <c r="DJ245" i="3"/>
  <c r="DK245" i="3"/>
  <c r="DI246" i="3"/>
  <c r="DJ246" i="3"/>
  <c r="DK246" i="3"/>
  <c r="DI247" i="3"/>
  <c r="DJ247" i="3"/>
  <c r="DK247" i="3"/>
  <c r="DI248" i="3"/>
  <c r="DJ248" i="3"/>
  <c r="DK248" i="3"/>
  <c r="DI249" i="3"/>
  <c r="DJ249" i="3"/>
  <c r="DK249" i="3"/>
  <c r="DI250" i="3"/>
  <c r="DJ250" i="3"/>
  <c r="DK250" i="3"/>
  <c r="DI251" i="3"/>
  <c r="DJ251" i="3"/>
  <c r="DK251" i="3"/>
  <c r="DI252" i="3"/>
  <c r="DJ252" i="3"/>
  <c r="DK252" i="3"/>
  <c r="DI253" i="3"/>
  <c r="DJ253" i="3"/>
  <c r="DK253" i="3"/>
  <c r="DI254" i="3"/>
  <c r="DJ254" i="3"/>
  <c r="DK254" i="3"/>
  <c r="DI255" i="3"/>
  <c r="DJ255" i="3"/>
  <c r="DK255" i="3"/>
  <c r="DI256" i="3"/>
  <c r="DJ256" i="3"/>
  <c r="DK256" i="3"/>
  <c r="DI257" i="3"/>
  <c r="DJ257" i="3"/>
  <c r="DK257" i="3"/>
  <c r="DI258" i="3"/>
  <c r="DJ258" i="3"/>
  <c r="DK258" i="3"/>
  <c r="DI259" i="3"/>
  <c r="DJ259" i="3"/>
  <c r="DK259" i="3"/>
  <c r="DI260" i="3"/>
  <c r="DJ260" i="3"/>
  <c r="DK260" i="3"/>
  <c r="DI261" i="3"/>
  <c r="DJ261" i="3"/>
  <c r="DK261" i="3"/>
  <c r="DI262" i="3"/>
  <c r="DJ262" i="3"/>
  <c r="DK262" i="3"/>
  <c r="DI263" i="3"/>
  <c r="DJ263" i="3"/>
  <c r="DK263" i="3"/>
  <c r="DI264" i="3"/>
  <c r="DJ264" i="3"/>
  <c r="DK264" i="3"/>
  <c r="DI265" i="3"/>
  <c r="DJ265" i="3"/>
  <c r="DK265" i="3"/>
  <c r="DI266" i="3"/>
  <c r="DJ266" i="3"/>
  <c r="DK266" i="3"/>
  <c r="DI267" i="3"/>
  <c r="DJ267" i="3"/>
  <c r="DK267" i="3"/>
  <c r="DI268" i="3"/>
  <c r="DJ268" i="3"/>
  <c r="DK268" i="3"/>
  <c r="DI269" i="3"/>
  <c r="DJ269" i="3"/>
  <c r="DK269" i="3"/>
  <c r="DI270" i="3"/>
  <c r="DJ270" i="3"/>
  <c r="DK270" i="3"/>
  <c r="DI271" i="3"/>
  <c r="DJ271" i="3"/>
  <c r="DK271" i="3"/>
  <c r="DI272" i="3"/>
  <c r="DJ272" i="3"/>
  <c r="DK272" i="3"/>
  <c r="DI273" i="3"/>
  <c r="DJ273" i="3"/>
  <c r="DK273" i="3"/>
  <c r="DI274" i="3"/>
  <c r="DJ274" i="3"/>
  <c r="DK274" i="3"/>
  <c r="DI275" i="3"/>
  <c r="DJ275" i="3"/>
  <c r="DK275" i="3"/>
  <c r="DI276" i="3"/>
  <c r="DJ276" i="3"/>
  <c r="DK276" i="3"/>
  <c r="DI277" i="3"/>
  <c r="DJ277" i="3"/>
  <c r="DK277" i="3"/>
  <c r="DI278" i="3"/>
  <c r="DJ278" i="3"/>
  <c r="DK278" i="3"/>
  <c r="DI279" i="3"/>
  <c r="DJ279" i="3"/>
  <c r="DK279" i="3"/>
  <c r="DI280" i="3"/>
  <c r="DJ280" i="3"/>
  <c r="DK280" i="3"/>
  <c r="DI282" i="3"/>
  <c r="DJ282" i="3"/>
  <c r="DK282" i="3"/>
  <c r="DI283" i="3"/>
  <c r="DJ283" i="3"/>
  <c r="DK283" i="3"/>
  <c r="DI284" i="3"/>
  <c r="DJ284" i="3"/>
  <c r="DK284" i="3"/>
  <c r="DI285" i="3"/>
  <c r="DJ285" i="3"/>
  <c r="DK285" i="3"/>
  <c r="DI286" i="3"/>
  <c r="DJ286" i="3"/>
  <c r="DK286" i="3"/>
  <c r="DI287" i="3"/>
  <c r="DJ287" i="3"/>
  <c r="DK287" i="3"/>
  <c r="DI288" i="3"/>
  <c r="DJ288" i="3"/>
  <c r="DK288" i="3"/>
  <c r="DI289" i="3"/>
  <c r="DJ289" i="3"/>
  <c r="DK289" i="3"/>
  <c r="DI290" i="3"/>
  <c r="DJ290" i="3"/>
  <c r="DK290" i="3"/>
  <c r="DI291" i="3"/>
  <c r="DJ291" i="3"/>
  <c r="DK291" i="3"/>
  <c r="DI292" i="3"/>
  <c r="DJ292" i="3"/>
  <c r="DK292" i="3"/>
  <c r="DI293" i="3"/>
  <c r="DJ293" i="3"/>
  <c r="DK293" i="3"/>
  <c r="DI294" i="3"/>
  <c r="DJ294" i="3"/>
  <c r="DK294" i="3"/>
  <c r="DI295" i="3"/>
  <c r="DJ295" i="3"/>
  <c r="DK295" i="3"/>
  <c r="DI296" i="3"/>
  <c r="DJ296" i="3"/>
  <c r="DK296" i="3"/>
  <c r="DI297" i="3"/>
  <c r="DJ297" i="3"/>
  <c r="DK297" i="3"/>
  <c r="DI298" i="3"/>
  <c r="DJ298" i="3"/>
  <c r="DK298" i="3"/>
  <c r="DI299" i="3"/>
  <c r="DJ299" i="3"/>
  <c r="DK299" i="3"/>
  <c r="DI300" i="3"/>
  <c r="DJ300" i="3"/>
  <c r="DK300" i="3"/>
  <c r="DI301" i="3"/>
  <c r="DJ301" i="3"/>
  <c r="DK301" i="3"/>
  <c r="DI302" i="3"/>
  <c r="DJ302" i="3"/>
  <c r="DK302" i="3"/>
  <c r="DI303" i="3"/>
  <c r="DJ303" i="3"/>
  <c r="DK303" i="3"/>
  <c r="DI304" i="3"/>
  <c r="DJ304" i="3"/>
  <c r="DK304" i="3"/>
  <c r="DI305" i="3"/>
  <c r="DJ305" i="3"/>
  <c r="DK305" i="3"/>
  <c r="DI306" i="3"/>
  <c r="DJ306" i="3"/>
  <c r="DK306" i="3"/>
  <c r="DI307" i="3"/>
  <c r="DJ307" i="3"/>
  <c r="DK307" i="3"/>
  <c r="DI308" i="3"/>
  <c r="DJ308" i="3"/>
  <c r="DK308" i="3"/>
  <c r="DI310" i="3"/>
  <c r="DJ310" i="3"/>
  <c r="DK310" i="3"/>
  <c r="DI311" i="3"/>
  <c r="DJ311" i="3"/>
  <c r="DK311" i="3"/>
  <c r="DI312" i="3"/>
  <c r="DJ312" i="3"/>
  <c r="DK312" i="3"/>
  <c r="DI313" i="3"/>
  <c r="DJ313" i="3"/>
  <c r="DK313" i="3"/>
  <c r="DI314" i="3"/>
  <c r="DJ314" i="3"/>
  <c r="DK314" i="3"/>
  <c r="DI315" i="3"/>
  <c r="DJ315" i="3"/>
  <c r="DK315" i="3"/>
  <c r="DI316" i="3"/>
  <c r="DJ316" i="3"/>
  <c r="DK316" i="3"/>
  <c r="DI317" i="3"/>
  <c r="DJ317" i="3"/>
  <c r="DK317" i="3"/>
  <c r="DI318" i="3"/>
  <c r="DJ318" i="3"/>
  <c r="DK318" i="3"/>
  <c r="DI319" i="3"/>
  <c r="DJ319" i="3"/>
  <c r="DK319" i="3"/>
  <c r="DI320" i="3"/>
  <c r="DJ320" i="3"/>
  <c r="DK320" i="3"/>
  <c r="DI321" i="3"/>
  <c r="DJ321" i="3"/>
  <c r="DK321" i="3"/>
  <c r="DI322" i="3"/>
  <c r="DJ322" i="3"/>
  <c r="DK322" i="3"/>
  <c r="DI323" i="3"/>
  <c r="DJ323" i="3"/>
  <c r="DK323" i="3"/>
  <c r="DI324" i="3"/>
  <c r="DJ324" i="3"/>
  <c r="DK324" i="3"/>
  <c r="DI325" i="3"/>
  <c r="DJ325" i="3"/>
  <c r="DK325" i="3"/>
  <c r="DI326" i="3"/>
  <c r="DJ326" i="3"/>
  <c r="DK326" i="3"/>
  <c r="DI327" i="3"/>
  <c r="DJ327" i="3"/>
  <c r="DK327" i="3"/>
  <c r="DI328" i="3"/>
  <c r="DJ328" i="3"/>
  <c r="DK328" i="3"/>
  <c r="DI329" i="3"/>
  <c r="DJ329" i="3"/>
  <c r="DK329" i="3"/>
  <c r="DI330" i="3"/>
  <c r="DJ330" i="3"/>
  <c r="DK330" i="3"/>
  <c r="DI331" i="3"/>
  <c r="DJ331" i="3"/>
  <c r="DK331" i="3"/>
  <c r="DI332" i="3"/>
  <c r="DJ332" i="3"/>
  <c r="DK332" i="3"/>
  <c r="DI333" i="3"/>
  <c r="DJ333" i="3"/>
  <c r="DK333" i="3"/>
  <c r="DI334" i="3"/>
  <c r="DJ334" i="3"/>
  <c r="DK334" i="3"/>
  <c r="DI335" i="3"/>
  <c r="DJ335" i="3"/>
  <c r="DK335" i="3"/>
  <c r="DI336" i="3"/>
  <c r="DJ336" i="3"/>
  <c r="DK336" i="3"/>
  <c r="DI337" i="3"/>
  <c r="DJ337" i="3"/>
  <c r="DK337" i="3"/>
  <c r="DI338" i="3"/>
  <c r="DJ338" i="3"/>
  <c r="DK338" i="3"/>
  <c r="DI339" i="3"/>
  <c r="DJ339" i="3"/>
  <c r="DK339" i="3"/>
  <c r="DI340" i="3"/>
  <c r="DJ340" i="3"/>
  <c r="DK340" i="3"/>
  <c r="DI341" i="3"/>
  <c r="DJ341" i="3"/>
  <c r="DK341" i="3"/>
  <c r="DI342" i="3"/>
  <c r="DJ342" i="3"/>
  <c r="DK342" i="3"/>
  <c r="DI343" i="3"/>
  <c r="DJ343" i="3"/>
  <c r="DK343" i="3"/>
  <c r="DI344" i="3"/>
  <c r="DJ344" i="3"/>
  <c r="DK344" i="3"/>
  <c r="DI345" i="3"/>
  <c r="DJ345" i="3"/>
  <c r="DK345" i="3"/>
  <c r="DI346" i="3"/>
  <c r="DJ346" i="3"/>
  <c r="DK346" i="3"/>
  <c r="DI347" i="3"/>
  <c r="DJ347" i="3"/>
  <c r="DK347" i="3"/>
  <c r="DI348" i="3"/>
  <c r="DJ348" i="3"/>
  <c r="DK348" i="3"/>
  <c r="DI349" i="3"/>
  <c r="DJ349" i="3"/>
  <c r="DK349" i="3"/>
  <c r="DI350" i="3"/>
  <c r="DJ350" i="3"/>
  <c r="DK350" i="3"/>
  <c r="DI351" i="3"/>
  <c r="DJ351" i="3"/>
  <c r="DK351" i="3"/>
  <c r="DI352" i="3"/>
  <c r="DJ352" i="3"/>
  <c r="DK352" i="3"/>
  <c r="DI353" i="3"/>
  <c r="DJ353" i="3"/>
  <c r="DK353" i="3"/>
  <c r="DJ9" i="3"/>
  <c r="DK9" i="3"/>
  <c r="DI9" i="3"/>
  <c r="DC6" i="3"/>
  <c r="DA6" i="3"/>
  <c r="AZ166" i="1" l="1"/>
  <c r="AZ118" i="1"/>
  <c r="DI10" i="1" l="1"/>
  <c r="P9" i="10" s="1"/>
  <c r="DI11" i="1"/>
  <c r="P10" i="10" s="1"/>
  <c r="DI12" i="1"/>
  <c r="P11" i="10" s="1"/>
  <c r="DI13" i="1"/>
  <c r="P12" i="10" s="1"/>
  <c r="DI14" i="1"/>
  <c r="P13" i="10" s="1"/>
  <c r="DI15" i="1"/>
  <c r="P14" i="10" s="1"/>
  <c r="DI16" i="1"/>
  <c r="P15" i="10" s="1"/>
  <c r="DI17" i="1"/>
  <c r="P16" i="10" s="1"/>
  <c r="DI18" i="1"/>
  <c r="P17" i="10" s="1"/>
  <c r="DI19" i="1"/>
  <c r="P18" i="10" s="1"/>
  <c r="DI20" i="1"/>
  <c r="P19" i="10" s="1"/>
  <c r="DI21" i="1"/>
  <c r="P20" i="10" s="1"/>
  <c r="DI22" i="1"/>
  <c r="P21" i="10" s="1"/>
  <c r="DI23" i="1"/>
  <c r="P22" i="10" s="1"/>
  <c r="DI24" i="1"/>
  <c r="P23" i="10" s="1"/>
  <c r="DI25" i="1"/>
  <c r="P24" i="10" s="1"/>
  <c r="DI26" i="1"/>
  <c r="P25" i="10" s="1"/>
  <c r="DI27" i="1"/>
  <c r="P26" i="10" s="1"/>
  <c r="DI28" i="1"/>
  <c r="P27" i="10" s="1"/>
  <c r="DI29" i="1"/>
  <c r="P28" i="10" s="1"/>
  <c r="DI30" i="1"/>
  <c r="P29" i="10" s="1"/>
  <c r="DI31" i="1"/>
  <c r="P30" i="10" s="1"/>
  <c r="DI32" i="1"/>
  <c r="P31" i="10" s="1"/>
  <c r="DI33" i="1"/>
  <c r="P32" i="10" s="1"/>
  <c r="DI34" i="1"/>
  <c r="P33" i="10" s="1"/>
  <c r="DI35" i="1"/>
  <c r="P34" i="10" s="1"/>
  <c r="DI36" i="1"/>
  <c r="P35" i="10" s="1"/>
  <c r="DI37" i="1"/>
  <c r="P36" i="10" s="1"/>
  <c r="DI38" i="1"/>
  <c r="P37" i="10" s="1"/>
  <c r="DI39" i="1"/>
  <c r="P38" i="10" s="1"/>
  <c r="DI40" i="1"/>
  <c r="P39" i="10" s="1"/>
  <c r="DI41" i="1"/>
  <c r="P40" i="10" s="1"/>
  <c r="DI42" i="1"/>
  <c r="P41" i="10" s="1"/>
  <c r="DI43" i="1"/>
  <c r="P42" i="10" s="1"/>
  <c r="DI44" i="1"/>
  <c r="P43" i="10" s="1"/>
  <c r="DI45" i="1"/>
  <c r="P44" i="10" s="1"/>
  <c r="DI46" i="1"/>
  <c r="P45" i="10" s="1"/>
  <c r="DI47" i="1"/>
  <c r="P46" i="10" s="1"/>
  <c r="DI48" i="1"/>
  <c r="P47" i="10" s="1"/>
  <c r="DI49" i="1"/>
  <c r="P48" i="10" s="1"/>
  <c r="DI50" i="1"/>
  <c r="P49" i="10" s="1"/>
  <c r="DI51" i="1"/>
  <c r="P50" i="10" s="1"/>
  <c r="DI52" i="1"/>
  <c r="P51" i="10" s="1"/>
  <c r="DI53" i="1"/>
  <c r="P52" i="10" s="1"/>
  <c r="DI54" i="1"/>
  <c r="P53" i="10" s="1"/>
  <c r="DI55" i="1"/>
  <c r="P54" i="10" s="1"/>
  <c r="DI56" i="1"/>
  <c r="P55" i="10" s="1"/>
  <c r="DI57" i="1"/>
  <c r="P56" i="10" s="1"/>
  <c r="DI58" i="1"/>
  <c r="P57" i="10" s="1"/>
  <c r="DI59" i="1"/>
  <c r="P58" i="10" s="1"/>
  <c r="DI60" i="1"/>
  <c r="P59" i="10" s="1"/>
  <c r="DI61" i="1"/>
  <c r="P60" i="10" s="1"/>
  <c r="DI62" i="1"/>
  <c r="P61" i="10" s="1"/>
  <c r="DI63" i="1"/>
  <c r="P62" i="10" s="1"/>
  <c r="DI64" i="1"/>
  <c r="P63" i="10" s="1"/>
  <c r="DI65" i="1"/>
  <c r="P64" i="10" s="1"/>
  <c r="DI66" i="1"/>
  <c r="P65" i="10" s="1"/>
  <c r="DI67" i="1"/>
  <c r="P66" i="10" s="1"/>
  <c r="DI68" i="1"/>
  <c r="P67" i="10" s="1"/>
  <c r="DI69" i="1"/>
  <c r="P68" i="10" s="1"/>
  <c r="DI70" i="1"/>
  <c r="P69" i="10" s="1"/>
  <c r="DI71" i="1"/>
  <c r="P70" i="10" s="1"/>
  <c r="DI72" i="1"/>
  <c r="P71" i="10" s="1"/>
  <c r="DI73" i="1"/>
  <c r="P72" i="10" s="1"/>
  <c r="DI74" i="1"/>
  <c r="P73" i="10" s="1"/>
  <c r="DI75" i="1"/>
  <c r="P74" i="10" s="1"/>
  <c r="DI76" i="1"/>
  <c r="P75" i="10" s="1"/>
  <c r="DI77" i="1"/>
  <c r="P76" i="10" s="1"/>
  <c r="DI78" i="1"/>
  <c r="P77" i="10" s="1"/>
  <c r="DI79" i="1"/>
  <c r="P78" i="10" s="1"/>
  <c r="DI80" i="1"/>
  <c r="P79" i="10" s="1"/>
  <c r="DI81" i="1"/>
  <c r="P80" i="10" s="1"/>
  <c r="DI82" i="1"/>
  <c r="P81" i="10" s="1"/>
  <c r="DI83" i="1"/>
  <c r="P82" i="10" s="1"/>
  <c r="DI84" i="1"/>
  <c r="P83" i="10" s="1"/>
  <c r="DI85" i="1"/>
  <c r="P84" i="10" s="1"/>
  <c r="DI86" i="1"/>
  <c r="P85" i="10" s="1"/>
  <c r="DI87" i="1"/>
  <c r="P86" i="10" s="1"/>
  <c r="DI88" i="1"/>
  <c r="P87" i="10" s="1"/>
  <c r="DI89" i="1"/>
  <c r="P88" i="10" s="1"/>
  <c r="DI90" i="1"/>
  <c r="P89" i="10" s="1"/>
  <c r="DI91" i="1"/>
  <c r="P90" i="10" s="1"/>
  <c r="DI92" i="1"/>
  <c r="P91" i="10" s="1"/>
  <c r="DI93" i="1"/>
  <c r="P92" i="10" s="1"/>
  <c r="DI94" i="1"/>
  <c r="P93" i="10" s="1"/>
  <c r="DI95" i="1"/>
  <c r="P94" i="10" s="1"/>
  <c r="DI96" i="1"/>
  <c r="P95" i="10" s="1"/>
  <c r="DI97" i="1"/>
  <c r="P96" i="10" s="1"/>
  <c r="DI98" i="1"/>
  <c r="P97" i="10" s="1"/>
  <c r="DI99" i="1"/>
  <c r="P98" i="10" s="1"/>
  <c r="DI100" i="1"/>
  <c r="P99" i="10" s="1"/>
  <c r="DI101" i="1"/>
  <c r="P100" i="10" s="1"/>
  <c r="DI102" i="1"/>
  <c r="P101" i="10" s="1"/>
  <c r="DI103" i="1"/>
  <c r="P102" i="10" s="1"/>
  <c r="DI104" i="1"/>
  <c r="P103" i="10" s="1"/>
  <c r="DI105" i="1"/>
  <c r="P104" i="10" s="1"/>
  <c r="DI106" i="1"/>
  <c r="P105" i="10" s="1"/>
  <c r="DI107" i="1"/>
  <c r="P106" i="10" s="1"/>
  <c r="DI108" i="1"/>
  <c r="P107" i="10" s="1"/>
  <c r="DI109" i="1"/>
  <c r="P108" i="10" s="1"/>
  <c r="DI110" i="1"/>
  <c r="P109" i="10" s="1"/>
  <c r="DI111" i="1"/>
  <c r="P110" i="10" s="1"/>
  <c r="DI112" i="1"/>
  <c r="P111" i="10" s="1"/>
  <c r="DI113" i="1"/>
  <c r="P112" i="10" s="1"/>
  <c r="DI114" i="1"/>
  <c r="P113" i="10" s="1"/>
  <c r="DI115" i="1"/>
  <c r="P114" i="10" s="1"/>
  <c r="DI116" i="1"/>
  <c r="P115" i="10" s="1"/>
  <c r="DI117" i="1"/>
  <c r="P116" i="10" s="1"/>
  <c r="DI118" i="1"/>
  <c r="P117" i="10" s="1"/>
  <c r="DI119" i="1"/>
  <c r="P118" i="10" s="1"/>
  <c r="DI120" i="1"/>
  <c r="P119" i="10" s="1"/>
  <c r="DI121" i="1"/>
  <c r="P120" i="10" s="1"/>
  <c r="DI122" i="1"/>
  <c r="P121" i="10" s="1"/>
  <c r="DI123" i="1"/>
  <c r="P122" i="10" s="1"/>
  <c r="DI124" i="1"/>
  <c r="P123" i="10" s="1"/>
  <c r="DI125" i="1"/>
  <c r="P124" i="10" s="1"/>
  <c r="DI126" i="1"/>
  <c r="P125" i="10" s="1"/>
  <c r="DI127" i="1"/>
  <c r="P126" i="10" s="1"/>
  <c r="DI128" i="1"/>
  <c r="P127" i="10" s="1"/>
  <c r="DI129" i="1"/>
  <c r="P128" i="10" s="1"/>
  <c r="DI130" i="1"/>
  <c r="P129" i="10" s="1"/>
  <c r="DI131" i="1"/>
  <c r="P130" i="10" s="1"/>
  <c r="DI132" i="1"/>
  <c r="P131" i="10" s="1"/>
  <c r="DI133" i="1"/>
  <c r="P132" i="10" s="1"/>
  <c r="DI134" i="1"/>
  <c r="P133" i="10" s="1"/>
  <c r="DI135" i="1"/>
  <c r="P134" i="10" s="1"/>
  <c r="DI136" i="1"/>
  <c r="P135" i="10" s="1"/>
  <c r="DI137" i="1"/>
  <c r="P136" i="10" s="1"/>
  <c r="DI138" i="1"/>
  <c r="P137" i="10" s="1"/>
  <c r="DI139" i="1"/>
  <c r="P138" i="10" s="1"/>
  <c r="DI140" i="1"/>
  <c r="P139" i="10" s="1"/>
  <c r="DI141" i="1"/>
  <c r="P140" i="10" s="1"/>
  <c r="DI142" i="1"/>
  <c r="P141" i="10" s="1"/>
  <c r="DI143" i="1"/>
  <c r="P142" i="10" s="1"/>
  <c r="DI144" i="1"/>
  <c r="P143" i="10" s="1"/>
  <c r="DI145" i="1"/>
  <c r="P144" i="10" s="1"/>
  <c r="DI146" i="1"/>
  <c r="P145" i="10" s="1"/>
  <c r="DI147" i="1"/>
  <c r="P146" i="10" s="1"/>
  <c r="DI148" i="1"/>
  <c r="P147" i="10" s="1"/>
  <c r="DI149" i="1"/>
  <c r="P148" i="10" s="1"/>
  <c r="DI150" i="1"/>
  <c r="P149" i="10" s="1"/>
  <c r="DI151" i="1"/>
  <c r="P150" i="10" s="1"/>
  <c r="DI152" i="1"/>
  <c r="P151" i="10" s="1"/>
  <c r="DI153" i="1"/>
  <c r="P152" i="10" s="1"/>
  <c r="DI154" i="1"/>
  <c r="P153" i="10" s="1"/>
  <c r="DI155" i="1"/>
  <c r="P154" i="10" s="1"/>
  <c r="DI156" i="1"/>
  <c r="P155" i="10" s="1"/>
  <c r="DI157" i="1"/>
  <c r="P156" i="10" s="1"/>
  <c r="DI158" i="1"/>
  <c r="P157" i="10" s="1"/>
  <c r="DI159" i="1"/>
  <c r="P158" i="10" s="1"/>
  <c r="DI160" i="1"/>
  <c r="P159" i="10" s="1"/>
  <c r="DI161" i="1"/>
  <c r="P160" i="10" s="1"/>
  <c r="DI162" i="1"/>
  <c r="P161" i="10" s="1"/>
  <c r="DI163" i="1"/>
  <c r="P162" i="10" s="1"/>
  <c r="DI164" i="1"/>
  <c r="P163" i="10" s="1"/>
  <c r="DI165" i="1"/>
  <c r="P164" i="10" s="1"/>
  <c r="DI166" i="1"/>
  <c r="P165" i="10" s="1"/>
  <c r="DI167" i="1"/>
  <c r="P166" i="10" s="1"/>
  <c r="DI168" i="1"/>
  <c r="P167" i="10" s="1"/>
  <c r="DI169" i="1"/>
  <c r="P168" i="10" s="1"/>
  <c r="DI170" i="1"/>
  <c r="P169" i="10" s="1"/>
  <c r="DI171" i="1"/>
  <c r="P170" i="10" s="1"/>
  <c r="DI172" i="1"/>
  <c r="P171" i="10" s="1"/>
  <c r="DI173" i="1"/>
  <c r="P172" i="10" s="1"/>
  <c r="DI174" i="1"/>
  <c r="P173" i="10" s="1"/>
  <c r="DI175" i="1"/>
  <c r="P174" i="10" s="1"/>
  <c r="DI176" i="1"/>
  <c r="P175" i="10" s="1"/>
  <c r="DI177" i="1"/>
  <c r="P176" i="10" s="1"/>
  <c r="DI178" i="1"/>
  <c r="P177" i="10" s="1"/>
  <c r="DI179" i="1"/>
  <c r="P178" i="10" s="1"/>
  <c r="DI180" i="1"/>
  <c r="P179" i="10" s="1"/>
  <c r="DI181" i="1"/>
  <c r="P180" i="10" s="1"/>
  <c r="DI182" i="1"/>
  <c r="P181" i="10" s="1"/>
  <c r="DI183" i="1"/>
  <c r="P182" i="10" s="1"/>
  <c r="DI184" i="1"/>
  <c r="P183" i="10" s="1"/>
  <c r="DI185" i="1"/>
  <c r="P184" i="10" s="1"/>
  <c r="DI186" i="1"/>
  <c r="P185" i="10" s="1"/>
  <c r="DI187" i="1"/>
  <c r="P186" i="10" s="1"/>
  <c r="DI188" i="1"/>
  <c r="P187" i="10" s="1"/>
  <c r="DI189" i="1"/>
  <c r="P188" i="10" s="1"/>
  <c r="DI190" i="1"/>
  <c r="P189" i="10" s="1"/>
  <c r="DI191" i="1"/>
  <c r="P190" i="10" s="1"/>
  <c r="DI192" i="1"/>
  <c r="P191" i="10" s="1"/>
  <c r="DI193" i="1"/>
  <c r="P192" i="10" s="1"/>
  <c r="DI194" i="1"/>
  <c r="P193" i="10" s="1"/>
  <c r="DI195" i="1"/>
  <c r="P194" i="10" s="1"/>
  <c r="DI196" i="1"/>
  <c r="P195" i="10" s="1"/>
  <c r="DI197" i="1"/>
  <c r="P196" i="10" s="1"/>
  <c r="DI198" i="1"/>
  <c r="P197" i="10" s="1"/>
  <c r="DI199" i="1"/>
  <c r="P198" i="10" s="1"/>
  <c r="DI200" i="1"/>
  <c r="P199" i="10" s="1"/>
  <c r="DI201" i="1"/>
  <c r="P200" i="10" s="1"/>
  <c r="DI202" i="1"/>
  <c r="P201" i="10" s="1"/>
  <c r="DI203" i="1"/>
  <c r="P202" i="10" s="1"/>
  <c r="DI204" i="1"/>
  <c r="P203" i="10" s="1"/>
  <c r="DI205" i="1"/>
  <c r="P204" i="10" s="1"/>
  <c r="DI206" i="1"/>
  <c r="P205" i="10" s="1"/>
  <c r="DI207" i="1"/>
  <c r="P206" i="10" s="1"/>
  <c r="DI208" i="1"/>
  <c r="P207" i="10" s="1"/>
  <c r="DI209" i="1"/>
  <c r="P208" i="10" s="1"/>
  <c r="DI210" i="1"/>
  <c r="P209" i="10" s="1"/>
  <c r="DI211" i="1"/>
  <c r="P210" i="10" s="1"/>
  <c r="DI212" i="1"/>
  <c r="P211" i="10" s="1"/>
  <c r="DI213" i="1"/>
  <c r="P212" i="10" s="1"/>
  <c r="DI214" i="1"/>
  <c r="P213" i="10" s="1"/>
  <c r="DI215" i="1"/>
  <c r="P214" i="10" s="1"/>
  <c r="DI216" i="1"/>
  <c r="P215" i="10" s="1"/>
  <c r="DI217" i="1"/>
  <c r="P216" i="10" s="1"/>
  <c r="DI218" i="1"/>
  <c r="P217" i="10" s="1"/>
  <c r="DI219" i="1"/>
  <c r="P218" i="10" s="1"/>
  <c r="DI220" i="1"/>
  <c r="P219" i="10" s="1"/>
  <c r="DI221" i="1"/>
  <c r="P220" i="10" s="1"/>
  <c r="DI222" i="1"/>
  <c r="P221" i="10" s="1"/>
  <c r="DI223" i="1"/>
  <c r="P222" i="10" s="1"/>
  <c r="DI224" i="1"/>
  <c r="P223" i="10" s="1"/>
  <c r="DI225" i="1"/>
  <c r="P224" i="10" s="1"/>
  <c r="DI226" i="1"/>
  <c r="P225" i="10" s="1"/>
  <c r="DI227" i="1"/>
  <c r="P226" i="10" s="1"/>
  <c r="DI228" i="1"/>
  <c r="P227" i="10" s="1"/>
  <c r="DI229" i="1"/>
  <c r="P228" i="10" s="1"/>
  <c r="DI230" i="1"/>
  <c r="P229" i="10" s="1"/>
  <c r="DI231" i="1"/>
  <c r="P230" i="10" s="1"/>
  <c r="DI232" i="1"/>
  <c r="P231" i="10" s="1"/>
  <c r="DI233" i="1"/>
  <c r="P232" i="10" s="1"/>
  <c r="DI234" i="1"/>
  <c r="P233" i="10" s="1"/>
  <c r="DI235" i="1"/>
  <c r="P234" i="10" s="1"/>
  <c r="DI236" i="1"/>
  <c r="P235" i="10" s="1"/>
  <c r="DI237" i="1"/>
  <c r="P236" i="10" s="1"/>
  <c r="DI238" i="1"/>
  <c r="P237" i="10" s="1"/>
  <c r="DI239" i="1"/>
  <c r="P238" i="10" s="1"/>
  <c r="DI240" i="1"/>
  <c r="P239" i="10" s="1"/>
  <c r="DI241" i="1"/>
  <c r="P240" i="10" s="1"/>
  <c r="DI242" i="1"/>
  <c r="P241" i="10" s="1"/>
  <c r="DI243" i="1"/>
  <c r="P242" i="10" s="1"/>
  <c r="DI244" i="1"/>
  <c r="P243" i="10" s="1"/>
  <c r="DI245" i="1"/>
  <c r="P244" i="10" s="1"/>
  <c r="DI246" i="1"/>
  <c r="P245" i="10" s="1"/>
  <c r="DI247" i="1"/>
  <c r="P246" i="10" s="1"/>
  <c r="DI248" i="1"/>
  <c r="P247" i="10" s="1"/>
  <c r="DI249" i="1"/>
  <c r="P248" i="10" s="1"/>
  <c r="DI250" i="1"/>
  <c r="P249" i="10" s="1"/>
  <c r="DI251" i="1"/>
  <c r="P250" i="10" s="1"/>
  <c r="DI252" i="1"/>
  <c r="P251" i="10" s="1"/>
  <c r="DI253" i="1"/>
  <c r="P252" i="10" s="1"/>
  <c r="DI254" i="1"/>
  <c r="P253" i="10" s="1"/>
  <c r="DI255" i="1"/>
  <c r="P254" i="10" s="1"/>
  <c r="DI256" i="1"/>
  <c r="P255" i="10" s="1"/>
  <c r="DI257" i="1"/>
  <c r="P256" i="10" s="1"/>
  <c r="DI258" i="1"/>
  <c r="P257" i="10" s="1"/>
  <c r="DI259" i="1"/>
  <c r="P258" i="10" s="1"/>
  <c r="DI260" i="1"/>
  <c r="P259" i="10" s="1"/>
  <c r="DI261" i="1"/>
  <c r="P260" i="10" s="1"/>
  <c r="DI262" i="1"/>
  <c r="P261" i="10" s="1"/>
  <c r="DI263" i="1"/>
  <c r="P262" i="10" s="1"/>
  <c r="DI264" i="1"/>
  <c r="P263" i="10" s="1"/>
  <c r="DI265" i="1"/>
  <c r="P264" i="10" s="1"/>
  <c r="DI266" i="1"/>
  <c r="P265" i="10" s="1"/>
  <c r="DI267" i="1"/>
  <c r="P266" i="10" s="1"/>
  <c r="DI268" i="1"/>
  <c r="P267" i="10" s="1"/>
  <c r="DI269" i="1"/>
  <c r="P268" i="10" s="1"/>
  <c r="DI270" i="1"/>
  <c r="P269" i="10" s="1"/>
  <c r="DI271" i="1"/>
  <c r="P270" i="10" s="1"/>
  <c r="DI272" i="1"/>
  <c r="P271" i="10" s="1"/>
  <c r="DI273" i="1"/>
  <c r="P272" i="10" s="1"/>
  <c r="DI274" i="1"/>
  <c r="P273" i="10" s="1"/>
  <c r="DI275" i="1"/>
  <c r="P274" i="10" s="1"/>
  <c r="DI276" i="1"/>
  <c r="P275" i="10" s="1"/>
  <c r="DI277" i="1"/>
  <c r="P276" i="10" s="1"/>
  <c r="DI278" i="1"/>
  <c r="P277" i="10" s="1"/>
  <c r="DI279" i="1"/>
  <c r="P278" i="10" s="1"/>
  <c r="DI280" i="1"/>
  <c r="P279" i="10" s="1"/>
  <c r="DI281" i="1"/>
  <c r="P280" i="10" s="1"/>
  <c r="DI282" i="1"/>
  <c r="P281" i="10" s="1"/>
  <c r="DI283" i="1"/>
  <c r="P282" i="10" s="1"/>
  <c r="DI284" i="1"/>
  <c r="P283" i="10" s="1"/>
  <c r="DI285" i="1"/>
  <c r="P284" i="10" s="1"/>
  <c r="DI286" i="1"/>
  <c r="P285" i="10" s="1"/>
  <c r="DI287" i="1"/>
  <c r="P286" i="10" s="1"/>
  <c r="DI288" i="1"/>
  <c r="P287" i="10" s="1"/>
  <c r="DI289" i="1"/>
  <c r="P288" i="10" s="1"/>
  <c r="DI290" i="1"/>
  <c r="P289" i="10" s="1"/>
  <c r="DI291" i="1"/>
  <c r="P290" i="10" s="1"/>
  <c r="DI292" i="1"/>
  <c r="P291" i="10" s="1"/>
  <c r="DI293" i="1"/>
  <c r="P292" i="10" s="1"/>
  <c r="DI294" i="1"/>
  <c r="P293" i="10" s="1"/>
  <c r="DI295" i="1"/>
  <c r="P294" i="10" s="1"/>
  <c r="DI296" i="1"/>
  <c r="P295" i="10" s="1"/>
  <c r="DI297" i="1"/>
  <c r="P296" i="10" s="1"/>
  <c r="DI298" i="1"/>
  <c r="P297" i="10" s="1"/>
  <c r="DI299" i="1"/>
  <c r="P298" i="10" s="1"/>
  <c r="DI300" i="1"/>
  <c r="P299" i="10" s="1"/>
  <c r="DI301" i="1"/>
  <c r="P300" i="10" s="1"/>
  <c r="DI302" i="1"/>
  <c r="P301" i="10" s="1"/>
  <c r="DI303" i="1"/>
  <c r="P302" i="10" s="1"/>
  <c r="DI304" i="1"/>
  <c r="P303" i="10" s="1"/>
  <c r="DI305" i="1"/>
  <c r="P304" i="10" s="1"/>
  <c r="DI306" i="1"/>
  <c r="P305" i="10" s="1"/>
  <c r="DI307" i="1"/>
  <c r="P306" i="10" s="1"/>
  <c r="DI308" i="1"/>
  <c r="P307" i="10" s="1"/>
  <c r="DI309" i="1"/>
  <c r="P308" i="10" s="1"/>
  <c r="DI310" i="1"/>
  <c r="P309" i="10" s="1"/>
  <c r="DI311" i="1"/>
  <c r="P310" i="10" s="1"/>
  <c r="DI312" i="1"/>
  <c r="P311" i="10" s="1"/>
  <c r="DI313" i="1"/>
  <c r="P312" i="10" s="1"/>
  <c r="DI314" i="1"/>
  <c r="P313" i="10" s="1"/>
  <c r="DI315" i="1"/>
  <c r="P314" i="10" s="1"/>
  <c r="DI316" i="1"/>
  <c r="P315" i="10" s="1"/>
  <c r="DI317" i="1"/>
  <c r="P316" i="10" s="1"/>
  <c r="DI318" i="1"/>
  <c r="P317" i="10" s="1"/>
  <c r="DI319" i="1"/>
  <c r="P318" i="10" s="1"/>
  <c r="DI320" i="1"/>
  <c r="P319" i="10" s="1"/>
  <c r="DI321" i="1"/>
  <c r="P320" i="10" s="1"/>
  <c r="DI322" i="1"/>
  <c r="P321" i="10" s="1"/>
  <c r="DI323" i="1"/>
  <c r="P322" i="10" s="1"/>
  <c r="DI324" i="1"/>
  <c r="P323" i="10" s="1"/>
  <c r="DI325" i="1"/>
  <c r="P324" i="10" s="1"/>
  <c r="DI326" i="1"/>
  <c r="P325" i="10" s="1"/>
  <c r="DI327" i="1"/>
  <c r="P326" i="10" s="1"/>
  <c r="DI328" i="1"/>
  <c r="P327" i="10" s="1"/>
  <c r="DI329" i="1"/>
  <c r="P328" i="10" s="1"/>
  <c r="DI330" i="1"/>
  <c r="P329" i="10" s="1"/>
  <c r="DI331" i="1"/>
  <c r="P330" i="10" s="1"/>
  <c r="DI332" i="1"/>
  <c r="P331" i="10" s="1"/>
  <c r="DI333" i="1"/>
  <c r="P332" i="10" s="1"/>
  <c r="DI334" i="1"/>
  <c r="P333" i="10" s="1"/>
  <c r="DI335" i="1"/>
  <c r="P334" i="10" s="1"/>
  <c r="DI336" i="1"/>
  <c r="P335" i="10" s="1"/>
  <c r="DI337" i="1"/>
  <c r="P336" i="10" s="1"/>
  <c r="DI338" i="1"/>
  <c r="P337" i="10" s="1"/>
  <c r="DI339" i="1"/>
  <c r="P338" i="10" s="1"/>
  <c r="DI340" i="1"/>
  <c r="P339" i="10" s="1"/>
  <c r="DI341" i="1"/>
  <c r="P340" i="10" s="1"/>
  <c r="DI342" i="1"/>
  <c r="P341" i="10" s="1"/>
  <c r="DI343" i="1"/>
  <c r="P342" i="10" s="1"/>
  <c r="DI344" i="1"/>
  <c r="P343" i="10" s="1"/>
  <c r="DI345" i="1"/>
  <c r="P344" i="10" s="1"/>
  <c r="DI346" i="1"/>
  <c r="P345" i="10" s="1"/>
  <c r="DI347" i="1"/>
  <c r="P346" i="10" s="1"/>
  <c r="DI348" i="1"/>
  <c r="P347" i="10" s="1"/>
  <c r="DI349" i="1"/>
  <c r="P348" i="10" s="1"/>
  <c r="DI350" i="1"/>
  <c r="P349" i="10" s="1"/>
  <c r="DI351" i="1"/>
  <c r="P350" i="10" s="1"/>
  <c r="DI352" i="1"/>
  <c r="P351" i="10" s="1"/>
  <c r="DI353" i="1"/>
  <c r="P352" i="10" s="1"/>
  <c r="DI9" i="1"/>
  <c r="D55" i="8"/>
  <c r="DI354" i="1" l="1"/>
  <c r="D56" i="8"/>
  <c r="P8" i="10"/>
  <c r="P357" i="10"/>
  <c r="P356" i="10"/>
  <c r="P358" i="10" l="1"/>
  <c r="P359" i="10" s="1"/>
  <c r="P353" i="10"/>
  <c r="I7" i="8"/>
  <c r="B84" i="8" s="1"/>
  <c r="N7" i="10" l="1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33" i="10"/>
  <c r="O34" i="10"/>
  <c r="O35" i="10"/>
  <c r="O36" i="10"/>
  <c r="O37" i="10"/>
  <c r="O38" i="10"/>
  <c r="O39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O55" i="10"/>
  <c r="O56" i="10"/>
  <c r="O57" i="10"/>
  <c r="O58" i="10"/>
  <c r="O59" i="10"/>
  <c r="O60" i="10"/>
  <c r="O61" i="10"/>
  <c r="O62" i="10"/>
  <c r="O63" i="10"/>
  <c r="O64" i="10"/>
  <c r="O65" i="10"/>
  <c r="O66" i="10"/>
  <c r="O67" i="10"/>
  <c r="O68" i="10"/>
  <c r="O69" i="10"/>
  <c r="O70" i="10"/>
  <c r="O71" i="10"/>
  <c r="O72" i="10"/>
  <c r="O73" i="10"/>
  <c r="O74" i="10"/>
  <c r="O75" i="10"/>
  <c r="O76" i="10"/>
  <c r="O77" i="10"/>
  <c r="O78" i="10"/>
  <c r="O79" i="10"/>
  <c r="O80" i="10"/>
  <c r="O81" i="10"/>
  <c r="O82" i="10"/>
  <c r="O83" i="10"/>
  <c r="O84" i="10"/>
  <c r="O85" i="10"/>
  <c r="O86" i="10"/>
  <c r="O87" i="10"/>
  <c r="O88" i="10"/>
  <c r="O89" i="10"/>
  <c r="O90" i="10"/>
  <c r="O91" i="10"/>
  <c r="O92" i="10"/>
  <c r="O93" i="10"/>
  <c r="O94" i="10"/>
  <c r="O95" i="10"/>
  <c r="O96" i="10"/>
  <c r="O97" i="10"/>
  <c r="O98" i="10"/>
  <c r="O99" i="10"/>
  <c r="O100" i="10"/>
  <c r="O101" i="10"/>
  <c r="O102" i="10"/>
  <c r="O103" i="10"/>
  <c r="O104" i="10"/>
  <c r="O105" i="10"/>
  <c r="O106" i="10"/>
  <c r="O107" i="10"/>
  <c r="O108" i="10"/>
  <c r="O109" i="10"/>
  <c r="O110" i="10"/>
  <c r="O111" i="10"/>
  <c r="O112" i="10"/>
  <c r="O113" i="10"/>
  <c r="O114" i="10"/>
  <c r="O115" i="10"/>
  <c r="O116" i="10"/>
  <c r="O117" i="10"/>
  <c r="O118" i="10"/>
  <c r="O119" i="10"/>
  <c r="O120" i="10"/>
  <c r="O121" i="10"/>
  <c r="O122" i="10"/>
  <c r="O123" i="10"/>
  <c r="O124" i="10"/>
  <c r="O125" i="10"/>
  <c r="O126" i="10"/>
  <c r="O127" i="10"/>
  <c r="O128" i="10"/>
  <c r="O129" i="10"/>
  <c r="O130" i="10"/>
  <c r="O131" i="10"/>
  <c r="O132" i="10"/>
  <c r="O133" i="10"/>
  <c r="O134" i="10"/>
  <c r="O135" i="10"/>
  <c r="O136" i="10"/>
  <c r="O137" i="10"/>
  <c r="O138" i="10"/>
  <c r="O139" i="10"/>
  <c r="O140" i="10"/>
  <c r="O141" i="10"/>
  <c r="O142" i="10"/>
  <c r="O143" i="10"/>
  <c r="O144" i="10"/>
  <c r="O145" i="10"/>
  <c r="O146" i="10"/>
  <c r="O147" i="10"/>
  <c r="O148" i="10"/>
  <c r="O149" i="10"/>
  <c r="O150" i="10"/>
  <c r="O151" i="10"/>
  <c r="O152" i="10"/>
  <c r="O153" i="10"/>
  <c r="O154" i="10"/>
  <c r="O155" i="10"/>
  <c r="O156" i="10"/>
  <c r="O157" i="10"/>
  <c r="O158" i="10"/>
  <c r="O159" i="10"/>
  <c r="O160" i="10"/>
  <c r="O161" i="10"/>
  <c r="O162" i="10"/>
  <c r="O163" i="10"/>
  <c r="O164" i="10"/>
  <c r="O165" i="10"/>
  <c r="O166" i="10"/>
  <c r="O167" i="10"/>
  <c r="O168" i="10"/>
  <c r="O169" i="10"/>
  <c r="O170" i="10"/>
  <c r="O171" i="10"/>
  <c r="O172" i="10"/>
  <c r="O173" i="10"/>
  <c r="O174" i="10"/>
  <c r="O175" i="10"/>
  <c r="O176" i="10"/>
  <c r="O177" i="10"/>
  <c r="O178" i="10"/>
  <c r="O179" i="10"/>
  <c r="O180" i="10"/>
  <c r="O181" i="10"/>
  <c r="O182" i="10"/>
  <c r="O183" i="10"/>
  <c r="O184" i="10"/>
  <c r="O185" i="10"/>
  <c r="O186" i="10"/>
  <c r="O187" i="10"/>
  <c r="O188" i="10"/>
  <c r="O189" i="10"/>
  <c r="O190" i="10"/>
  <c r="O191" i="10"/>
  <c r="O192" i="10"/>
  <c r="O193" i="10"/>
  <c r="O194" i="10"/>
  <c r="O195" i="10"/>
  <c r="O196" i="10"/>
  <c r="O197" i="10"/>
  <c r="O198" i="10"/>
  <c r="O199" i="10"/>
  <c r="O200" i="10"/>
  <c r="O201" i="10"/>
  <c r="O202" i="10"/>
  <c r="O203" i="10"/>
  <c r="O204" i="10"/>
  <c r="O205" i="10"/>
  <c r="O206" i="10"/>
  <c r="O207" i="10"/>
  <c r="O208" i="10"/>
  <c r="O209" i="10"/>
  <c r="O210" i="10"/>
  <c r="O211" i="10"/>
  <c r="O212" i="10"/>
  <c r="O213" i="10"/>
  <c r="O214" i="10"/>
  <c r="O215" i="10"/>
  <c r="O216" i="10"/>
  <c r="O217" i="10"/>
  <c r="O218" i="10"/>
  <c r="O219" i="10"/>
  <c r="O220" i="10"/>
  <c r="O221" i="10"/>
  <c r="O222" i="10"/>
  <c r="O223" i="10"/>
  <c r="O224" i="10"/>
  <c r="O225" i="10"/>
  <c r="O226" i="10"/>
  <c r="O227" i="10"/>
  <c r="O228" i="10"/>
  <c r="O229" i="10"/>
  <c r="O230" i="10"/>
  <c r="O231" i="10"/>
  <c r="O232" i="10"/>
  <c r="O233" i="10"/>
  <c r="O234" i="10"/>
  <c r="O235" i="10"/>
  <c r="O236" i="10"/>
  <c r="O237" i="10"/>
  <c r="O238" i="10"/>
  <c r="O239" i="10"/>
  <c r="O240" i="10"/>
  <c r="O241" i="10"/>
  <c r="O242" i="10"/>
  <c r="O243" i="10"/>
  <c r="O244" i="10"/>
  <c r="O245" i="10"/>
  <c r="O246" i="10"/>
  <c r="O247" i="10"/>
  <c r="O248" i="10"/>
  <c r="O249" i="10"/>
  <c r="O250" i="10"/>
  <c r="O251" i="10"/>
  <c r="O252" i="10"/>
  <c r="O253" i="10"/>
  <c r="O254" i="10"/>
  <c r="O255" i="10"/>
  <c r="O256" i="10"/>
  <c r="O257" i="10"/>
  <c r="O258" i="10"/>
  <c r="O259" i="10"/>
  <c r="O260" i="10"/>
  <c r="O261" i="10"/>
  <c r="O262" i="10"/>
  <c r="O263" i="10"/>
  <c r="O264" i="10"/>
  <c r="O265" i="10"/>
  <c r="O266" i="10"/>
  <c r="O267" i="10"/>
  <c r="O268" i="10"/>
  <c r="O269" i="10"/>
  <c r="O270" i="10"/>
  <c r="O271" i="10"/>
  <c r="O272" i="10"/>
  <c r="O273" i="10"/>
  <c r="O274" i="10"/>
  <c r="O275" i="10"/>
  <c r="O276" i="10"/>
  <c r="O277" i="10"/>
  <c r="O278" i="10"/>
  <c r="O279" i="10"/>
  <c r="O280" i="10"/>
  <c r="O281" i="10"/>
  <c r="O282" i="10"/>
  <c r="O283" i="10"/>
  <c r="O284" i="10"/>
  <c r="O285" i="10"/>
  <c r="O286" i="10"/>
  <c r="O287" i="10"/>
  <c r="O288" i="10"/>
  <c r="O289" i="10"/>
  <c r="O290" i="10"/>
  <c r="O291" i="10"/>
  <c r="O292" i="10"/>
  <c r="O293" i="10"/>
  <c r="O294" i="10"/>
  <c r="O295" i="10"/>
  <c r="O296" i="10"/>
  <c r="O297" i="10"/>
  <c r="O298" i="10"/>
  <c r="O299" i="10"/>
  <c r="O300" i="10"/>
  <c r="O301" i="10"/>
  <c r="O302" i="10"/>
  <c r="O303" i="10"/>
  <c r="O304" i="10"/>
  <c r="O305" i="10"/>
  <c r="O306" i="10"/>
  <c r="O307" i="10"/>
  <c r="O308" i="10"/>
  <c r="O309" i="10"/>
  <c r="O310" i="10"/>
  <c r="O311" i="10"/>
  <c r="O312" i="10"/>
  <c r="O313" i="10"/>
  <c r="O314" i="10"/>
  <c r="O315" i="10"/>
  <c r="O316" i="10"/>
  <c r="O317" i="10"/>
  <c r="O318" i="10"/>
  <c r="O319" i="10"/>
  <c r="O320" i="10"/>
  <c r="O321" i="10"/>
  <c r="O322" i="10"/>
  <c r="O323" i="10"/>
  <c r="O324" i="10"/>
  <c r="O325" i="10"/>
  <c r="O326" i="10"/>
  <c r="O327" i="10"/>
  <c r="O328" i="10"/>
  <c r="O329" i="10"/>
  <c r="O330" i="10"/>
  <c r="O331" i="10"/>
  <c r="O332" i="10"/>
  <c r="O333" i="10"/>
  <c r="O334" i="10"/>
  <c r="O335" i="10"/>
  <c r="O336" i="10"/>
  <c r="O337" i="10"/>
  <c r="O338" i="10"/>
  <c r="O339" i="10"/>
  <c r="O340" i="10"/>
  <c r="O341" i="10"/>
  <c r="O342" i="10"/>
  <c r="O343" i="10"/>
  <c r="O344" i="10"/>
  <c r="O345" i="10"/>
  <c r="O346" i="10"/>
  <c r="O347" i="10"/>
  <c r="O348" i="10"/>
  <c r="O349" i="10"/>
  <c r="O350" i="10"/>
  <c r="O351" i="10"/>
  <c r="O352" i="10"/>
  <c r="O8" i="10"/>
  <c r="DH354" i="1"/>
  <c r="O358" i="10" l="1"/>
  <c r="O357" i="10"/>
  <c r="O356" i="10"/>
  <c r="O359" i="10" s="1"/>
  <c r="O353" i="10"/>
  <c r="K367" i="4"/>
  <c r="N367" i="4"/>
  <c r="Q367" i="4"/>
  <c r="T367" i="4"/>
  <c r="AG367" i="4"/>
  <c r="AJ367" i="4"/>
  <c r="AM367" i="4"/>
  <c r="AP367" i="4"/>
  <c r="AS367" i="4"/>
  <c r="AV367" i="4"/>
  <c r="AY367" i="4"/>
  <c r="K368" i="4"/>
  <c r="N368" i="4"/>
  <c r="Q368" i="4"/>
  <c r="T368" i="4"/>
  <c r="AG368" i="4"/>
  <c r="AJ368" i="4"/>
  <c r="AM368" i="4"/>
  <c r="AP368" i="4"/>
  <c r="AS368" i="4"/>
  <c r="AV368" i="4"/>
  <c r="AY368" i="4"/>
  <c r="K369" i="4"/>
  <c r="N369" i="4"/>
  <c r="Q369" i="4"/>
  <c r="T369" i="4"/>
  <c r="AG369" i="4"/>
  <c r="AJ369" i="4"/>
  <c r="AM369" i="4"/>
  <c r="AP369" i="4"/>
  <c r="AS369" i="4"/>
  <c r="AV369" i="4"/>
  <c r="AY369" i="4"/>
  <c r="K370" i="4"/>
  <c r="N370" i="4"/>
  <c r="Q370" i="4"/>
  <c r="T370" i="4"/>
  <c r="AG370" i="4"/>
  <c r="AJ370" i="4"/>
  <c r="AM370" i="4"/>
  <c r="AP370" i="4"/>
  <c r="AS370" i="4"/>
  <c r="AV370" i="4"/>
  <c r="AY370" i="4"/>
  <c r="K371" i="4"/>
  <c r="N371" i="4"/>
  <c r="Q371" i="4"/>
  <c r="T371" i="4"/>
  <c r="AG371" i="4"/>
  <c r="AJ371" i="4"/>
  <c r="AM371" i="4"/>
  <c r="AP371" i="4"/>
  <c r="AS371" i="4"/>
  <c r="AV371" i="4"/>
  <c r="AY371" i="4"/>
  <c r="K372" i="4"/>
  <c r="N372" i="4"/>
  <c r="Q372" i="4"/>
  <c r="T372" i="4"/>
  <c r="AG372" i="4"/>
  <c r="AJ372" i="4"/>
  <c r="AM372" i="4"/>
  <c r="AP372" i="4"/>
  <c r="AS372" i="4"/>
  <c r="AV372" i="4"/>
  <c r="AY372" i="4"/>
  <c r="K373" i="4"/>
  <c r="N373" i="4"/>
  <c r="Q373" i="4"/>
  <c r="T373" i="4"/>
  <c r="AG373" i="4"/>
  <c r="AJ373" i="4"/>
  <c r="AM373" i="4"/>
  <c r="AP373" i="4"/>
  <c r="AS373" i="4"/>
  <c r="AV373" i="4"/>
  <c r="AY373" i="4"/>
  <c r="K374" i="4"/>
  <c r="N374" i="4"/>
  <c r="Q374" i="4"/>
  <c r="T374" i="4"/>
  <c r="AG374" i="4"/>
  <c r="AJ374" i="4"/>
  <c r="AM374" i="4"/>
  <c r="AP374" i="4"/>
  <c r="AS374" i="4"/>
  <c r="AV374" i="4"/>
  <c r="AY374" i="4"/>
  <c r="K375" i="4"/>
  <c r="N375" i="4"/>
  <c r="Q375" i="4"/>
  <c r="T375" i="4"/>
  <c r="AG375" i="4"/>
  <c r="AJ375" i="4"/>
  <c r="AM375" i="4"/>
  <c r="AP375" i="4"/>
  <c r="AS375" i="4"/>
  <c r="AV375" i="4"/>
  <c r="AY375" i="4"/>
  <c r="K376" i="4"/>
  <c r="N376" i="4"/>
  <c r="Q376" i="4"/>
  <c r="T376" i="4"/>
  <c r="AG376" i="4"/>
  <c r="AJ376" i="4"/>
  <c r="AM376" i="4"/>
  <c r="AP376" i="4"/>
  <c r="AS376" i="4"/>
  <c r="AV376" i="4"/>
  <c r="AY376" i="4"/>
  <c r="K377" i="4"/>
  <c r="N377" i="4"/>
  <c r="Q377" i="4"/>
  <c r="T377" i="4"/>
  <c r="AG377" i="4"/>
  <c r="AJ377" i="4"/>
  <c r="AM377" i="4"/>
  <c r="AP377" i="4"/>
  <c r="AS377" i="4"/>
  <c r="AV377" i="4"/>
  <c r="AY377" i="4"/>
  <c r="DG376" i="3"/>
  <c r="EB376" i="3"/>
  <c r="EE376" i="3"/>
  <c r="EG376" i="3"/>
  <c r="DG377" i="3"/>
  <c r="EB377" i="3"/>
  <c r="EE377" i="3"/>
  <c r="EG377" i="3"/>
  <c r="DG378" i="3"/>
  <c r="EB378" i="3"/>
  <c r="EE378" i="3"/>
  <c r="EG378" i="3"/>
  <c r="DG379" i="3"/>
  <c r="EB379" i="3"/>
  <c r="EE379" i="3"/>
  <c r="EG379" i="3"/>
  <c r="DG380" i="3"/>
  <c r="EB380" i="3"/>
  <c r="EE380" i="3"/>
  <c r="EG380" i="3"/>
  <c r="DG381" i="3"/>
  <c r="EB381" i="3"/>
  <c r="EE381" i="3"/>
  <c r="EG381" i="3"/>
  <c r="DG382" i="3"/>
  <c r="EB382" i="3"/>
  <c r="EE382" i="3"/>
  <c r="EG382" i="3"/>
  <c r="DG383" i="3"/>
  <c r="EB383" i="3"/>
  <c r="EE383" i="3"/>
  <c r="EG383" i="3"/>
  <c r="DG384" i="3"/>
  <c r="EB384" i="3"/>
  <c r="EE384" i="3"/>
  <c r="EG384" i="3"/>
  <c r="DG385" i="3"/>
  <c r="EB385" i="3"/>
  <c r="EE385" i="3"/>
  <c r="EG385" i="3"/>
  <c r="DG386" i="3"/>
  <c r="EB386" i="3"/>
  <c r="EE386" i="3"/>
  <c r="EG386" i="3"/>
  <c r="D386" i="3"/>
  <c r="D385" i="3"/>
  <c r="D384" i="3"/>
  <c r="D383" i="3"/>
  <c r="D382" i="3"/>
  <c r="D381" i="3"/>
  <c r="D380" i="3"/>
  <c r="D379" i="3"/>
  <c r="D378" i="3"/>
  <c r="D377" i="3"/>
  <c r="D376" i="3"/>
  <c r="DZ381" i="3"/>
  <c r="DZ386" i="3"/>
  <c r="EE387" i="3" l="1"/>
  <c r="EG387" i="3"/>
  <c r="EB387" i="3"/>
  <c r="DG387" i="3"/>
  <c r="AP378" i="4"/>
  <c r="N378" i="4"/>
  <c r="DZ385" i="3"/>
  <c r="K378" i="4"/>
  <c r="T378" i="4"/>
  <c r="Q378" i="4"/>
  <c r="AY378" i="4"/>
  <c r="AM378" i="4"/>
  <c r="AV378" i="4"/>
  <c r="AJ378" i="4"/>
  <c r="AS378" i="4"/>
  <c r="AG378" i="4"/>
  <c r="DZ383" i="3"/>
  <c r="DZ379" i="3"/>
  <c r="DZ384" i="3"/>
  <c r="DZ377" i="3"/>
  <c r="DZ382" i="3"/>
  <c r="DZ380" i="3"/>
  <c r="DZ376" i="3"/>
  <c r="DZ378" i="3"/>
  <c r="DQ382" i="3" l="1"/>
  <c r="DZ387" i="3"/>
  <c r="DQ381" i="3"/>
  <c r="DQ386" i="3"/>
  <c r="DQ376" i="3" l="1"/>
  <c r="DQ377" i="3"/>
  <c r="DQ378" i="3"/>
  <c r="DQ384" i="3"/>
  <c r="DQ380" i="3"/>
  <c r="DQ385" i="3"/>
  <c r="DQ383" i="3"/>
  <c r="DQ379" i="3"/>
  <c r="DP381" i="3"/>
  <c r="DP386" i="3"/>
  <c r="DP385" i="3" l="1"/>
  <c r="DQ387" i="3"/>
  <c r="DP377" i="3"/>
  <c r="DP380" i="3"/>
  <c r="DP384" i="3"/>
  <c r="DP383" i="3"/>
  <c r="DP379" i="3"/>
  <c r="DP382" i="3"/>
  <c r="DP378" i="3"/>
  <c r="DP376" i="3"/>
  <c r="D1" i="7"/>
  <c r="C5" i="7" s="1"/>
  <c r="D1" i="6"/>
  <c r="C5" i="6" s="1"/>
  <c r="D1" i="5"/>
  <c r="C5" i="5" s="1"/>
  <c r="DP387" i="3" l="1"/>
  <c r="M9" i="10"/>
  <c r="M10" i="10"/>
  <c r="M11" i="10"/>
  <c r="M12" i="10"/>
  <c r="M13" i="10"/>
  <c r="M14" i="10"/>
  <c r="M15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308" i="10"/>
  <c r="M309" i="10"/>
  <c r="M310" i="10"/>
  <c r="M311" i="10"/>
  <c r="M312" i="10"/>
  <c r="M313" i="10"/>
  <c r="M314" i="10"/>
  <c r="M315" i="10"/>
  <c r="M316" i="10"/>
  <c r="M317" i="10"/>
  <c r="M318" i="10"/>
  <c r="M319" i="10"/>
  <c r="M320" i="10"/>
  <c r="M321" i="10"/>
  <c r="M322" i="10"/>
  <c r="M323" i="10"/>
  <c r="M324" i="10"/>
  <c r="M325" i="10"/>
  <c r="M326" i="10"/>
  <c r="M327" i="10"/>
  <c r="M328" i="10"/>
  <c r="M329" i="10"/>
  <c r="M330" i="10"/>
  <c r="M331" i="10"/>
  <c r="M332" i="10"/>
  <c r="M333" i="10"/>
  <c r="M334" i="10"/>
  <c r="M335" i="10"/>
  <c r="M336" i="10"/>
  <c r="M337" i="10"/>
  <c r="M338" i="10"/>
  <c r="M339" i="10"/>
  <c r="M340" i="10"/>
  <c r="M341" i="10"/>
  <c r="M342" i="10"/>
  <c r="M343" i="10"/>
  <c r="M344" i="10"/>
  <c r="M345" i="10"/>
  <c r="M346" i="10"/>
  <c r="M347" i="10"/>
  <c r="M348" i="10"/>
  <c r="M349" i="10"/>
  <c r="M350" i="10"/>
  <c r="M351" i="10"/>
  <c r="M352" i="10"/>
  <c r="M8" i="10"/>
  <c r="Q7" i="10"/>
  <c r="L3" i="10"/>
  <c r="E5" i="4"/>
  <c r="F5" i="4" s="1"/>
  <c r="G5" i="4" s="1"/>
  <c r="H5" i="4" s="1"/>
  <c r="I5" i="4" s="1"/>
  <c r="J5" i="4" s="1"/>
  <c r="K5" i="4" s="1"/>
  <c r="L5" i="4" s="1"/>
  <c r="M5" i="4" s="1"/>
  <c r="N5" i="4" s="1"/>
  <c r="O5" i="4" s="1"/>
  <c r="P5" i="4" s="1"/>
  <c r="Q5" i="4" s="1"/>
  <c r="R5" i="4" s="1"/>
  <c r="S5" i="4" s="1"/>
  <c r="T5" i="4" s="1"/>
  <c r="U5" i="4" s="1"/>
  <c r="V5" i="4" s="1"/>
  <c r="W5" i="4" s="1"/>
  <c r="X5" i="4" s="1"/>
  <c r="Y5" i="4" s="1"/>
  <c r="Z5" i="4" s="1"/>
  <c r="AA5" i="4" s="1"/>
  <c r="AB5" i="4" s="1"/>
  <c r="AC5" i="4" s="1"/>
  <c r="AD5" i="4" s="1"/>
  <c r="AE5" i="4" s="1"/>
  <c r="AF5" i="4" s="1"/>
  <c r="AG5" i="4" s="1"/>
  <c r="AH5" i="4" s="1"/>
  <c r="AI5" i="4" s="1"/>
  <c r="AJ5" i="4" s="1"/>
  <c r="AK5" i="4" s="1"/>
  <c r="AL5" i="4" s="1"/>
  <c r="AM5" i="4" s="1"/>
  <c r="AN5" i="4" s="1"/>
  <c r="AO5" i="4" s="1"/>
  <c r="AP5" i="4" s="1"/>
  <c r="AQ5" i="4" s="1"/>
  <c r="AR5" i="4" s="1"/>
  <c r="AS5" i="4" s="1"/>
  <c r="AT5" i="4" s="1"/>
  <c r="AU5" i="4" s="1"/>
  <c r="AV5" i="4" s="1"/>
  <c r="AW5" i="4" s="1"/>
  <c r="AX5" i="4" s="1"/>
  <c r="AY5" i="4" s="1"/>
  <c r="AZ5" i="4" s="1"/>
  <c r="BA5" i="4" s="1"/>
  <c r="BB5" i="4" s="1"/>
  <c r="BC5" i="4" s="1"/>
  <c r="BD5" i="4" s="1"/>
  <c r="D5" i="4"/>
  <c r="C5" i="4"/>
  <c r="C3" i="9"/>
  <c r="D1" i="9"/>
  <c r="DZ359" i="3" l="1"/>
  <c r="M358" i="10"/>
  <c r="M356" i="10"/>
  <c r="DZ357" i="3"/>
  <c r="DZ354" i="3"/>
  <c r="DZ358" i="3"/>
  <c r="M353" i="10"/>
  <c r="M357" i="10"/>
  <c r="C79" i="8" l="1"/>
  <c r="M359" i="10"/>
  <c r="DZ360" i="3"/>
  <c r="C52" i="8" l="1"/>
  <c r="C54" i="8" s="1"/>
  <c r="F4" i="8"/>
  <c r="D79" i="8"/>
  <c r="C48" i="8"/>
  <c r="C47" i="8"/>
  <c r="F32" i="8"/>
  <c r="E32" i="8"/>
  <c r="E22" i="8"/>
  <c r="E31" i="7"/>
  <c r="E21" i="7"/>
  <c r="E31" i="6"/>
  <c r="E21" i="6"/>
  <c r="E31" i="5"/>
  <c r="E21" i="5"/>
  <c r="J1" i="4" l="1"/>
  <c r="J3" i="4"/>
  <c r="AY363" i="4"/>
  <c r="AV363" i="4"/>
  <c r="AS363" i="4"/>
  <c r="AP363" i="4"/>
  <c r="AM363" i="4"/>
  <c r="AJ363" i="4"/>
  <c r="AG363" i="4"/>
  <c r="T363" i="4"/>
  <c r="Q363" i="4"/>
  <c r="N363" i="4"/>
  <c r="K363" i="4"/>
  <c r="AY362" i="4"/>
  <c r="AV362" i="4"/>
  <c r="AS362" i="4"/>
  <c r="AP362" i="4"/>
  <c r="AM362" i="4"/>
  <c r="AJ362" i="4"/>
  <c r="AG362" i="4"/>
  <c r="T362" i="4"/>
  <c r="Q362" i="4"/>
  <c r="N362" i="4"/>
  <c r="K362" i="4"/>
  <c r="AY361" i="4"/>
  <c r="AV361" i="4"/>
  <c r="AS361" i="4"/>
  <c r="AP361" i="4"/>
  <c r="AM361" i="4"/>
  <c r="AJ361" i="4"/>
  <c r="AG361" i="4"/>
  <c r="T361" i="4"/>
  <c r="Q361" i="4"/>
  <c r="N361" i="4"/>
  <c r="K361" i="4"/>
  <c r="AY356" i="4"/>
  <c r="AV356" i="4"/>
  <c r="AS356" i="4"/>
  <c r="AP356" i="4"/>
  <c r="AM356" i="4"/>
  <c r="AJ356" i="4"/>
  <c r="AG356" i="4"/>
  <c r="T356" i="4"/>
  <c r="Q356" i="4"/>
  <c r="N356" i="4"/>
  <c r="K356" i="4"/>
  <c r="AG364" i="4" l="1"/>
  <c r="AS364" i="4"/>
  <c r="N364" i="4"/>
  <c r="AM364" i="4"/>
  <c r="AY364" i="4"/>
  <c r="Q364" i="4"/>
  <c r="AP364" i="4"/>
  <c r="K364" i="4"/>
  <c r="T364" i="4"/>
  <c r="AJ364" i="4"/>
  <c r="AV364" i="4"/>
  <c r="CD28" i="1" l="1"/>
  <c r="EJ354" i="1" l="1"/>
  <c r="EG354" i="1"/>
  <c r="EE354" i="1"/>
  <c r="ED354" i="1"/>
  <c r="EB354" i="1"/>
  <c r="DZ354" i="1"/>
  <c r="DY354" i="1"/>
  <c r="DX354" i="1"/>
  <c r="DV354" i="1"/>
  <c r="DU354" i="1"/>
  <c r="DT354" i="1"/>
  <c r="DS354" i="1"/>
  <c r="DR354" i="1"/>
  <c r="DQ354" i="1"/>
  <c r="DO354" i="1"/>
  <c r="DN354" i="1"/>
  <c r="DM354" i="1"/>
  <c r="DG354" i="1"/>
  <c r="DF354" i="1"/>
  <c r="DE354" i="1"/>
  <c r="DD354" i="1"/>
  <c r="DC354" i="1"/>
  <c r="DB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H354" i="1"/>
  <c r="B5" i="1" l="1"/>
  <c r="EE365" i="3"/>
  <c r="DG365" i="3"/>
  <c r="EE364" i="3"/>
  <c r="DG364" i="3"/>
  <c r="EE359" i="3"/>
  <c r="DB359" i="3"/>
  <c r="EE358" i="3"/>
  <c r="EB358" i="3"/>
  <c r="DB358" i="3"/>
  <c r="EE357" i="3"/>
  <c r="EB357" i="3"/>
  <c r="DB357" i="3"/>
  <c r="EG354" i="3"/>
  <c r="EE354" i="3"/>
  <c r="DG354" i="3"/>
  <c r="EC353" i="3"/>
  <c r="EC352" i="3"/>
  <c r="EC351" i="3"/>
  <c r="DR351" i="3"/>
  <c r="EC350" i="3"/>
  <c r="EC349" i="3"/>
  <c r="EC348" i="3"/>
  <c r="EC347" i="3"/>
  <c r="EC346" i="3"/>
  <c r="EC345" i="3"/>
  <c r="EC344" i="3"/>
  <c r="EC343" i="3"/>
  <c r="DR343" i="3"/>
  <c r="EC342" i="3"/>
  <c r="DR342" i="3"/>
  <c r="EC341" i="3"/>
  <c r="DR341" i="3"/>
  <c r="EC340" i="3"/>
  <c r="EC339" i="3"/>
  <c r="DR339" i="3"/>
  <c r="EC338" i="3"/>
  <c r="DR338" i="3"/>
  <c r="EC337" i="3"/>
  <c r="DR337" i="3"/>
  <c r="EC336" i="3"/>
  <c r="EC335" i="3"/>
  <c r="DR335" i="3"/>
  <c r="EC334" i="3"/>
  <c r="EC333" i="3"/>
  <c r="DR333" i="3"/>
  <c r="EB332" i="3"/>
  <c r="EC331" i="3"/>
  <c r="EC330" i="3"/>
  <c r="DR330" i="3"/>
  <c r="EC329" i="3"/>
  <c r="EC328" i="3"/>
  <c r="DR328" i="3"/>
  <c r="EC327" i="3"/>
  <c r="DR327" i="3"/>
  <c r="EC326" i="3"/>
  <c r="DR326" i="3"/>
  <c r="EC325" i="3"/>
  <c r="EC324" i="3"/>
  <c r="EC323" i="3"/>
  <c r="DR323" i="3"/>
  <c r="EC322" i="3"/>
  <c r="EC321" i="3"/>
  <c r="DR321" i="3"/>
  <c r="EC320" i="3"/>
  <c r="EC319" i="3"/>
  <c r="DR319" i="3"/>
  <c r="EC318" i="3"/>
  <c r="EC317" i="3"/>
  <c r="DR317" i="3"/>
  <c r="EC316" i="3"/>
  <c r="EC315" i="3"/>
  <c r="EC314" i="3"/>
  <c r="EC313" i="3"/>
  <c r="EC386" i="3" s="1"/>
  <c r="DS386" i="3"/>
  <c r="EC312" i="3"/>
  <c r="EC311" i="3"/>
  <c r="EC310" i="3"/>
  <c r="DR310" i="3"/>
  <c r="EC308" i="3"/>
  <c r="DR308" i="3"/>
  <c r="EC307" i="3"/>
  <c r="EC306" i="3"/>
  <c r="EC305" i="3"/>
  <c r="EC304" i="3"/>
  <c r="EC303" i="3"/>
  <c r="EC302" i="3"/>
  <c r="EC301" i="3"/>
  <c r="EC300" i="3"/>
  <c r="EC299" i="3"/>
  <c r="EC298" i="3"/>
  <c r="EC297" i="3"/>
  <c r="EC296" i="3"/>
  <c r="EC295" i="3"/>
  <c r="EC294" i="3"/>
  <c r="DR294" i="3"/>
  <c r="EC293" i="3"/>
  <c r="EC292" i="3"/>
  <c r="EC291" i="3"/>
  <c r="EC290" i="3"/>
  <c r="DR290" i="3"/>
  <c r="EC289" i="3"/>
  <c r="DR289" i="3"/>
  <c r="EC288" i="3"/>
  <c r="EC287" i="3"/>
  <c r="DR287" i="3"/>
  <c r="EC286" i="3"/>
  <c r="EC285" i="3"/>
  <c r="EC284" i="3"/>
  <c r="DR284" i="3"/>
  <c r="EC283" i="3"/>
  <c r="DR283" i="3"/>
  <c r="EC282" i="3"/>
  <c r="DR282" i="3"/>
  <c r="EC280" i="3"/>
  <c r="DR280" i="3"/>
  <c r="EC279" i="3"/>
  <c r="EC278" i="3"/>
  <c r="DR278" i="3"/>
  <c r="EC277" i="3"/>
  <c r="EC276" i="3"/>
  <c r="EC275" i="3"/>
  <c r="DR275" i="3"/>
  <c r="EC274" i="3"/>
  <c r="DR274" i="3"/>
  <c r="EC273" i="3"/>
  <c r="EC272" i="3"/>
  <c r="EC271" i="3"/>
  <c r="EC270" i="3"/>
  <c r="EC269" i="3"/>
  <c r="EC268" i="3"/>
  <c r="EC267" i="3"/>
  <c r="EC266" i="3"/>
  <c r="EC265" i="3"/>
  <c r="EC264" i="3"/>
  <c r="EC263" i="3"/>
  <c r="DR263" i="3"/>
  <c r="EC262" i="3"/>
  <c r="EC261" i="3"/>
  <c r="DR261" i="3"/>
  <c r="EC260" i="3"/>
  <c r="EC259" i="3"/>
  <c r="EC258" i="3"/>
  <c r="EC257" i="3"/>
  <c r="EC256" i="3"/>
  <c r="EC255" i="3"/>
  <c r="DR255" i="3"/>
  <c r="EC254" i="3"/>
  <c r="DR254" i="3"/>
  <c r="EC253" i="3"/>
  <c r="EC252" i="3"/>
  <c r="DR252" i="3"/>
  <c r="EC251" i="3"/>
  <c r="DR251" i="3"/>
  <c r="EC250" i="3"/>
  <c r="DR250" i="3"/>
  <c r="EC249" i="3"/>
  <c r="DR249" i="3"/>
  <c r="EC248" i="3"/>
  <c r="DR248" i="3"/>
  <c r="EC247" i="3"/>
  <c r="EC246" i="3"/>
  <c r="DR246" i="3"/>
  <c r="EC245" i="3"/>
  <c r="EC244" i="3"/>
  <c r="EC243" i="3"/>
  <c r="EC242" i="3"/>
  <c r="DR242" i="3"/>
  <c r="EC241" i="3"/>
  <c r="DR241" i="3"/>
  <c r="EC240" i="3"/>
  <c r="EC239" i="3"/>
  <c r="DR239" i="3"/>
  <c r="EC238" i="3"/>
  <c r="EC237" i="3"/>
  <c r="DR237" i="3"/>
  <c r="EC235" i="3"/>
  <c r="DR235" i="3"/>
  <c r="EC234" i="3"/>
  <c r="DR234" i="3"/>
  <c r="EC233" i="3"/>
  <c r="DR233" i="3"/>
  <c r="EC232" i="3"/>
  <c r="EC231" i="3"/>
  <c r="EC228" i="3"/>
  <c r="DR228" i="3"/>
  <c r="EC227" i="3"/>
  <c r="EC226" i="3"/>
  <c r="DR226" i="3"/>
  <c r="EC225" i="3"/>
  <c r="EC224" i="3"/>
  <c r="DR224" i="3"/>
  <c r="EC223" i="3"/>
  <c r="DR223" i="3"/>
  <c r="EC222" i="3"/>
  <c r="DR222" i="3"/>
  <c r="EC221" i="3"/>
  <c r="DR221" i="3"/>
  <c r="EC220" i="3"/>
  <c r="DR220" i="3"/>
  <c r="EC219" i="3"/>
  <c r="EC218" i="3"/>
  <c r="DR218" i="3"/>
  <c r="EC217" i="3"/>
  <c r="EC216" i="3"/>
  <c r="EC215" i="3"/>
  <c r="DR215" i="3"/>
  <c r="EC214" i="3"/>
  <c r="DR214" i="3"/>
  <c r="EC212" i="3"/>
  <c r="EC211" i="3"/>
  <c r="EC210" i="3"/>
  <c r="DR210" i="3"/>
  <c r="EC209" i="3"/>
  <c r="EC208" i="3"/>
  <c r="EC207" i="3"/>
  <c r="EC206" i="3"/>
  <c r="DR206" i="3"/>
  <c r="EC205" i="3"/>
  <c r="DR205" i="3"/>
  <c r="EC204" i="3"/>
  <c r="EC203" i="3"/>
  <c r="DR203" i="3"/>
  <c r="EC202" i="3"/>
  <c r="DR202" i="3"/>
  <c r="EC201" i="3"/>
  <c r="DR201" i="3"/>
  <c r="EC200" i="3"/>
  <c r="EC199" i="3"/>
  <c r="DR199" i="3"/>
  <c r="EC198" i="3"/>
  <c r="DR198" i="3"/>
  <c r="EC197" i="3"/>
  <c r="DR197" i="3"/>
  <c r="EC196" i="3"/>
  <c r="DR196" i="3"/>
  <c r="EC195" i="3"/>
  <c r="DR195" i="3"/>
  <c r="EC194" i="3"/>
  <c r="DR194" i="3"/>
  <c r="EC192" i="3"/>
  <c r="DR192" i="3"/>
  <c r="EC191" i="3"/>
  <c r="DR191" i="3"/>
  <c r="EC190" i="3"/>
  <c r="EC189" i="3"/>
  <c r="DR189" i="3"/>
  <c r="EC188" i="3"/>
  <c r="EC187" i="3"/>
  <c r="DR187" i="3"/>
  <c r="EC186" i="3"/>
  <c r="DR186" i="3"/>
  <c r="EC185" i="3"/>
  <c r="DR185" i="3"/>
  <c r="EC183" i="3"/>
  <c r="DR183" i="3"/>
  <c r="EC181" i="3"/>
  <c r="DR181" i="3"/>
  <c r="EC180" i="3"/>
  <c r="DR180" i="3"/>
  <c r="EC179" i="3"/>
  <c r="DR179" i="3"/>
  <c r="EC178" i="3"/>
  <c r="DR178" i="3"/>
  <c r="EC177" i="3"/>
  <c r="EC176" i="3"/>
  <c r="DR176" i="3"/>
  <c r="EC175" i="3"/>
  <c r="EC174" i="3"/>
  <c r="DR174" i="3"/>
  <c r="EC173" i="3"/>
  <c r="EC172" i="3"/>
  <c r="EC171" i="3"/>
  <c r="DR171" i="3"/>
  <c r="EC170" i="3"/>
  <c r="EC169" i="3"/>
  <c r="EC168" i="3"/>
  <c r="DR168" i="3"/>
  <c r="EC167" i="3"/>
  <c r="DR167" i="3"/>
  <c r="EC166" i="3"/>
  <c r="EC165" i="3"/>
  <c r="EC164" i="3"/>
  <c r="EC163" i="3"/>
  <c r="EC162" i="3"/>
  <c r="EC161" i="3"/>
  <c r="DR161" i="3"/>
  <c r="EC160" i="3"/>
  <c r="EC159" i="3"/>
  <c r="DR159" i="3"/>
  <c r="EC158" i="3"/>
  <c r="EC157" i="3"/>
  <c r="EC156" i="3"/>
  <c r="DR156" i="3"/>
  <c r="EC155" i="3"/>
  <c r="EC154" i="3"/>
  <c r="DR154" i="3"/>
  <c r="EC153" i="3"/>
  <c r="DR153" i="3"/>
  <c r="EC152" i="3"/>
  <c r="DR152" i="3"/>
  <c r="EC151" i="3"/>
  <c r="EC150" i="3"/>
  <c r="EC147" i="3"/>
  <c r="DR147" i="3"/>
  <c r="EC146" i="3"/>
  <c r="DR146" i="3"/>
  <c r="EC145" i="3"/>
  <c r="EC144" i="3"/>
  <c r="DR144" i="3"/>
  <c r="EC143" i="3"/>
  <c r="DR143" i="3"/>
  <c r="EC142" i="3"/>
  <c r="DR142" i="3"/>
  <c r="EC139" i="3"/>
  <c r="DR139" i="3"/>
  <c r="EC138" i="3"/>
  <c r="DR138" i="3"/>
  <c r="EC137" i="3"/>
  <c r="EC136" i="3"/>
  <c r="DR136" i="3"/>
  <c r="EC135" i="3"/>
  <c r="EC134" i="3"/>
  <c r="EC133" i="3"/>
  <c r="DR133" i="3"/>
  <c r="EC132" i="3"/>
  <c r="EC131" i="3"/>
  <c r="DR131" i="3"/>
  <c r="EC130" i="3"/>
  <c r="EC129" i="3"/>
  <c r="EC128" i="3"/>
  <c r="DR128" i="3"/>
  <c r="EC127" i="3"/>
  <c r="EC126" i="3"/>
  <c r="EC125" i="3"/>
  <c r="EC124" i="3"/>
  <c r="EC123" i="3"/>
  <c r="EC122" i="3"/>
  <c r="EC121" i="3"/>
  <c r="DR121" i="3"/>
  <c r="EC120" i="3"/>
  <c r="EC119" i="3"/>
  <c r="DR119" i="3"/>
  <c r="EC118" i="3"/>
  <c r="DR118" i="3"/>
  <c r="EC117" i="3"/>
  <c r="EC116" i="3"/>
  <c r="EC115" i="3"/>
  <c r="EC114" i="3"/>
  <c r="EC113" i="3"/>
  <c r="EC111" i="3"/>
  <c r="EC109" i="3"/>
  <c r="DR109" i="3"/>
  <c r="EC108" i="3"/>
  <c r="DR108" i="3"/>
  <c r="EC107" i="3"/>
  <c r="DR107" i="3"/>
  <c r="EC106" i="3"/>
  <c r="DR106" i="3"/>
  <c r="EC105" i="3"/>
  <c r="DR105" i="3"/>
  <c r="EC104" i="3"/>
  <c r="DR104" i="3"/>
  <c r="EC102" i="3"/>
  <c r="DR102" i="3"/>
  <c r="EC101" i="3"/>
  <c r="DR101" i="3"/>
  <c r="EC100" i="3"/>
  <c r="DR100" i="3"/>
  <c r="EC99" i="3"/>
  <c r="DR99" i="3"/>
  <c r="EC98" i="3"/>
  <c r="EC97" i="3"/>
  <c r="DR97" i="3"/>
  <c r="EC96" i="3"/>
  <c r="DR96" i="3"/>
  <c r="EC95" i="3"/>
  <c r="DR95" i="3"/>
  <c r="EC94" i="3"/>
  <c r="DR94" i="3"/>
  <c r="EC93" i="3"/>
  <c r="DR93" i="3"/>
  <c r="EC91" i="3"/>
  <c r="EC90" i="3"/>
  <c r="EC89" i="3"/>
  <c r="EC88" i="3"/>
  <c r="EC86" i="3"/>
  <c r="DR86" i="3"/>
  <c r="EC85" i="3"/>
  <c r="DR85" i="3"/>
  <c r="EC84" i="3"/>
  <c r="DR84" i="3"/>
  <c r="EC83" i="3"/>
  <c r="EC381" i="3" s="1"/>
  <c r="DS381" i="3"/>
  <c r="EC82" i="3"/>
  <c r="EC81" i="3"/>
  <c r="DR81" i="3"/>
  <c r="EC80" i="3"/>
  <c r="EC79" i="3"/>
  <c r="DR79" i="3"/>
  <c r="EC78" i="3"/>
  <c r="DR78" i="3"/>
  <c r="EC77" i="3"/>
  <c r="DR77" i="3"/>
  <c r="EC74" i="3"/>
  <c r="EC73" i="3"/>
  <c r="DR73" i="3"/>
  <c r="EC72" i="3"/>
  <c r="DR72" i="3"/>
  <c r="EC71" i="3"/>
  <c r="DR71" i="3"/>
  <c r="EC70" i="3"/>
  <c r="DR70" i="3"/>
  <c r="EC69" i="3"/>
  <c r="DR69" i="3"/>
  <c r="EC68" i="3"/>
  <c r="EC67" i="3"/>
  <c r="EC66" i="3"/>
  <c r="EC65" i="3"/>
  <c r="EC63" i="3"/>
  <c r="EC62" i="3"/>
  <c r="EC61" i="3"/>
  <c r="EC60" i="3"/>
  <c r="EC58" i="3"/>
  <c r="DR58" i="3"/>
  <c r="EC57" i="3"/>
  <c r="DR57" i="3"/>
  <c r="EC56" i="3"/>
  <c r="DR56" i="3"/>
  <c r="EC54" i="3"/>
  <c r="DR54" i="3"/>
  <c r="EC53" i="3"/>
  <c r="EC52" i="3"/>
  <c r="EC51" i="3"/>
  <c r="EC50" i="3"/>
  <c r="EC49" i="3"/>
  <c r="EC48" i="3"/>
  <c r="EC47" i="3"/>
  <c r="DR47" i="3"/>
  <c r="EC46" i="3"/>
  <c r="DR46" i="3"/>
  <c r="EC45" i="3"/>
  <c r="EC44" i="3"/>
  <c r="DR44" i="3"/>
  <c r="EC43" i="3"/>
  <c r="DR43" i="3"/>
  <c r="EC42" i="3"/>
  <c r="DR42" i="3"/>
  <c r="EC41" i="3"/>
  <c r="DR41" i="3"/>
  <c r="EC40" i="3"/>
  <c r="DR40" i="3"/>
  <c r="EC39" i="3"/>
  <c r="EC38" i="3"/>
  <c r="DR38" i="3"/>
  <c r="EC37" i="3"/>
  <c r="EC36" i="3"/>
  <c r="DR36" i="3"/>
  <c r="EC35" i="3"/>
  <c r="DR35" i="3"/>
  <c r="EC34" i="3"/>
  <c r="DR34" i="3"/>
  <c r="EC33" i="3"/>
  <c r="DR33" i="3"/>
  <c r="EC32" i="3"/>
  <c r="EC31" i="3"/>
  <c r="DR31" i="3"/>
  <c r="EC30" i="3"/>
  <c r="DR30" i="3"/>
  <c r="EC29" i="3"/>
  <c r="DR29" i="3"/>
  <c r="EC28" i="3"/>
  <c r="EC27" i="3"/>
  <c r="DR27" i="3"/>
  <c r="EC26" i="3"/>
  <c r="EC25" i="3"/>
  <c r="EC23" i="3"/>
  <c r="EC22" i="3"/>
  <c r="EC21" i="3"/>
  <c r="EC20" i="3"/>
  <c r="EC19" i="3"/>
  <c r="EC18" i="3"/>
  <c r="DR18" i="3"/>
  <c r="EC17" i="3"/>
  <c r="EC16" i="3"/>
  <c r="EC15" i="3"/>
  <c r="EC14" i="3"/>
  <c r="DR14" i="3"/>
  <c r="EC13" i="3"/>
  <c r="DR13" i="3"/>
  <c r="EC12" i="3"/>
  <c r="EC11" i="3"/>
  <c r="EC10" i="3"/>
  <c r="EC9" i="3"/>
  <c r="D5" i="3"/>
  <c r="E5" i="3" s="1"/>
  <c r="F5" i="3" s="1"/>
  <c r="G5" i="3" s="1"/>
  <c r="H5" i="3" s="1"/>
  <c r="I5" i="3" s="1"/>
  <c r="J5" i="3" s="1"/>
  <c r="K5" i="3" s="1"/>
  <c r="L5" i="3" s="1"/>
  <c r="M5" i="3" s="1"/>
  <c r="N5" i="3" s="1"/>
  <c r="O5" i="3" s="1"/>
  <c r="P5" i="3" s="1"/>
  <c r="Q5" i="3" s="1"/>
  <c r="R5" i="3" s="1"/>
  <c r="S5" i="3" s="1"/>
  <c r="T5" i="3" s="1"/>
  <c r="U5" i="3" s="1"/>
  <c r="V5" i="3" s="1"/>
  <c r="W5" i="3" s="1"/>
  <c r="X5" i="3" s="1"/>
  <c r="Y5" i="3" s="1"/>
  <c r="Z5" i="3" s="1"/>
  <c r="AA5" i="3" s="1"/>
  <c r="AB5" i="3" s="1"/>
  <c r="AC5" i="3" s="1"/>
  <c r="AD5" i="3" s="1"/>
  <c r="AE5" i="3" s="1"/>
  <c r="AF5" i="3" s="1"/>
  <c r="AG5" i="3" s="1"/>
  <c r="AH5" i="3" s="1"/>
  <c r="AI5" i="3" s="1"/>
  <c r="AJ5" i="3" s="1"/>
  <c r="AK5" i="3" s="1"/>
  <c r="AL5" i="3" s="1"/>
  <c r="AM5" i="3" s="1"/>
  <c r="AN5" i="3" s="1"/>
  <c r="AO5" i="3" s="1"/>
  <c r="AP5" i="3" s="1"/>
  <c r="AQ5" i="3" s="1"/>
  <c r="AR5" i="3" s="1"/>
  <c r="AS5" i="3" s="1"/>
  <c r="AT5" i="3" s="1"/>
  <c r="AU5" i="3" s="1"/>
  <c r="AV5" i="3" s="1"/>
  <c r="AW5" i="3" s="1"/>
  <c r="AX5" i="3" s="1"/>
  <c r="AY5" i="3" s="1"/>
  <c r="AZ5" i="3" s="1"/>
  <c r="BA5" i="3" s="1"/>
  <c r="BB5" i="3" s="1"/>
  <c r="BC5" i="3" s="1"/>
  <c r="BD5" i="3" s="1"/>
  <c r="BE5" i="3" s="1"/>
  <c r="BF5" i="3" s="1"/>
  <c r="BG5" i="3" s="1"/>
  <c r="BH5" i="3" s="1"/>
  <c r="BI5" i="3" s="1"/>
  <c r="BJ5" i="3" s="1"/>
  <c r="BK5" i="3" s="1"/>
  <c r="BL5" i="3" s="1"/>
  <c r="BM5" i="3" s="1"/>
  <c r="BN5" i="3" s="1"/>
  <c r="BO5" i="3" s="1"/>
  <c r="BP5" i="3" s="1"/>
  <c r="BQ5" i="3" s="1"/>
  <c r="BR5" i="3" s="1"/>
  <c r="BS5" i="3" s="1"/>
  <c r="BT5" i="3" s="1"/>
  <c r="BU5" i="3" s="1"/>
  <c r="BV5" i="3" s="1"/>
  <c r="BW5" i="3" s="1"/>
  <c r="BX5" i="3" s="1"/>
  <c r="BY5" i="3" s="1"/>
  <c r="BZ5" i="3" s="1"/>
  <c r="CA5" i="3" s="1"/>
  <c r="CB5" i="3" s="1"/>
  <c r="CC5" i="3" s="1"/>
  <c r="CD5" i="3" s="1"/>
  <c r="CE5" i="3" s="1"/>
  <c r="CF5" i="3" s="1"/>
  <c r="CG5" i="3" s="1"/>
  <c r="CH5" i="3" s="1"/>
  <c r="CI5" i="3" s="1"/>
  <c r="CJ5" i="3" s="1"/>
  <c r="CK5" i="3" s="1"/>
  <c r="CL5" i="3" s="1"/>
  <c r="CM5" i="3" s="1"/>
  <c r="CN5" i="3" s="1"/>
  <c r="CO5" i="3" s="1"/>
  <c r="CP5" i="3" s="1"/>
  <c r="CQ5" i="3" s="1"/>
  <c r="CR5" i="3" s="1"/>
  <c r="CS5" i="3" s="1"/>
  <c r="CT5" i="3" s="1"/>
  <c r="CU5" i="3" s="1"/>
  <c r="CV5" i="3" s="1"/>
  <c r="CW5" i="3" s="1"/>
  <c r="CX5" i="3" s="1"/>
  <c r="CY5" i="3" s="1"/>
  <c r="CZ5" i="3" s="1"/>
  <c r="DA5" i="3" s="1"/>
  <c r="DB5" i="3" s="1"/>
  <c r="DC5" i="3" s="1"/>
  <c r="DD5" i="3" s="1"/>
  <c r="DE5" i="3" s="1"/>
  <c r="DF5" i="3" s="1"/>
  <c r="DG5" i="3" s="1"/>
  <c r="DN357" i="3"/>
  <c r="EC376" i="3" l="1"/>
  <c r="DG366" i="3"/>
  <c r="EC377" i="3"/>
  <c r="EC380" i="3"/>
  <c r="EC379" i="3"/>
  <c r="EC378" i="3"/>
  <c r="EC384" i="3"/>
  <c r="EC382" i="3"/>
  <c r="EC385" i="3"/>
  <c r="DS384" i="3"/>
  <c r="DS378" i="3"/>
  <c r="DS382" i="3"/>
  <c r="DS385" i="3"/>
  <c r="DS383" i="3"/>
  <c r="DS376" i="3"/>
  <c r="DS377" i="3"/>
  <c r="DS380" i="3"/>
  <c r="DS379" i="3"/>
  <c r="DR382" i="3"/>
  <c r="EE360" i="3"/>
  <c r="DR123" i="3"/>
  <c r="DQ359" i="3"/>
  <c r="DR10" i="3"/>
  <c r="DP358" i="3"/>
  <c r="DQ358" i="3"/>
  <c r="DQ357" i="3"/>
  <c r="DR25" i="3"/>
  <c r="DP357" i="3"/>
  <c r="DR9" i="3"/>
  <c r="DP359" i="3"/>
  <c r="DR267" i="3"/>
  <c r="DR279" i="3"/>
  <c r="DR312" i="3"/>
  <c r="DR313" i="3"/>
  <c r="DR82" i="3"/>
  <c r="DR352" i="3"/>
  <c r="DH5" i="3"/>
  <c r="DI5" i="3" s="1"/>
  <c r="DJ5" i="3" s="1"/>
  <c r="DK5" i="3" s="1"/>
  <c r="DL5" i="3" s="1"/>
  <c r="DM5" i="3" s="1"/>
  <c r="DN5" i="3" s="1"/>
  <c r="DO5" i="3" s="1"/>
  <c r="DP5" i="3" s="1"/>
  <c r="DQ5" i="3" s="1"/>
  <c r="DR5" i="3" s="1"/>
  <c r="DS5" i="3" s="1"/>
  <c r="DT5" i="3" s="1"/>
  <c r="DU5" i="3" s="1"/>
  <c r="DV5" i="3" s="1"/>
  <c r="DW5" i="3" s="1"/>
  <c r="DX5" i="3" s="1"/>
  <c r="DY5" i="3" s="1"/>
  <c r="DZ5" i="3" s="1"/>
  <c r="DR116" i="3"/>
  <c r="DR98" i="3"/>
  <c r="DR219" i="3"/>
  <c r="DR277" i="3"/>
  <c r="DR318" i="3"/>
  <c r="DR162" i="3"/>
  <c r="DR314" i="3"/>
  <c r="DR15" i="3"/>
  <c r="DR26" i="3"/>
  <c r="DR209" i="3"/>
  <c r="DR257" i="3"/>
  <c r="DR324" i="3"/>
  <c r="DR163" i="3"/>
  <c r="DR164" i="3"/>
  <c r="DR68" i="3"/>
  <c r="DR188" i="3"/>
  <c r="DR212" i="3"/>
  <c r="DR243" i="3"/>
  <c r="DR245" i="3"/>
  <c r="DR264" i="3"/>
  <c r="DR296" i="3"/>
  <c r="DR304" i="3"/>
  <c r="DR332" i="3"/>
  <c r="DR347" i="3"/>
  <c r="DR23" i="3"/>
  <c r="DR66" i="3"/>
  <c r="DR113" i="3"/>
  <c r="DR155" i="3"/>
  <c r="DR217" i="3"/>
  <c r="DR286" i="3"/>
  <c r="DR300" i="3"/>
  <c r="DR329" i="3"/>
  <c r="DR268" i="3"/>
  <c r="DR291" i="3"/>
  <c r="DR349" i="3"/>
  <c r="DR22" i="3"/>
  <c r="DR115" i="3"/>
  <c r="DR145" i="3"/>
  <c r="DR169" i="3"/>
  <c r="DR172" i="3"/>
  <c r="DR273" i="3"/>
  <c r="DR340" i="3"/>
  <c r="DR17" i="3"/>
  <c r="DR21" i="3"/>
  <c r="DR111" i="3"/>
  <c r="DR117" i="3"/>
  <c r="DR132" i="3"/>
  <c r="DR151" i="3"/>
  <c r="DR173" i="3"/>
  <c r="DR39" i="3"/>
  <c r="DR49" i="3"/>
  <c r="DR50" i="3"/>
  <c r="DR51" i="3"/>
  <c r="DR52" i="3"/>
  <c r="DR62" i="3"/>
  <c r="DR114" i="3"/>
  <c r="DR293" i="3"/>
  <c r="DR316" i="3"/>
  <c r="DR19" i="3"/>
  <c r="DR20" i="3"/>
  <c r="DR37" i="3"/>
  <c r="DR48" i="3"/>
  <c r="DR60" i="3"/>
  <c r="DR74" i="3"/>
  <c r="DR122" i="3"/>
  <c r="DR130" i="3"/>
  <c r="DR158" i="3"/>
  <c r="DR165" i="3"/>
  <c r="DR271" i="3"/>
  <c r="DR298" i="3"/>
  <c r="DR208" i="3"/>
  <c r="DR88" i="3"/>
  <c r="DR91" i="3"/>
  <c r="DR124" i="3"/>
  <c r="DR125" i="3"/>
  <c r="DR126" i="3"/>
  <c r="DR127" i="3"/>
  <c r="DR129" i="3"/>
  <c r="DR175" i="3"/>
  <c r="DR204" i="3"/>
  <c r="DR231" i="3"/>
  <c r="DR266" i="3"/>
  <c r="DR269" i="3"/>
  <c r="DR302" i="3"/>
  <c r="DR334" i="3"/>
  <c r="DR11" i="3"/>
  <c r="DR16" i="3"/>
  <c r="DR90" i="3"/>
  <c r="DR134" i="3"/>
  <c r="DR190" i="3"/>
  <c r="DR200" i="3"/>
  <c r="DR256" i="3"/>
  <c r="DR322" i="3"/>
  <c r="DR135" i="3"/>
  <c r="DR150" i="3"/>
  <c r="DR216" i="3"/>
  <c r="DR225" i="3"/>
  <c r="DR247" i="3"/>
  <c r="DR276" i="3"/>
  <c r="DR285" i="3"/>
  <c r="DR207" i="3"/>
  <c r="DR260" i="3"/>
  <c r="DR292" i="3"/>
  <c r="DR306" i="3"/>
  <c r="DR120" i="3"/>
  <c r="DR211" i="3"/>
  <c r="DR270" i="3"/>
  <c r="DR325" i="3"/>
  <c r="DR258" i="3"/>
  <c r="DR259" i="3"/>
  <c r="DR262" i="3"/>
  <c r="DR295" i="3"/>
  <c r="DR297" i="3"/>
  <c r="DR299" i="3"/>
  <c r="DR301" i="3"/>
  <c r="DR303" i="3"/>
  <c r="DR305" i="3"/>
  <c r="DR307" i="3"/>
  <c r="DR345" i="3"/>
  <c r="D387" i="3"/>
  <c r="DR89" i="3"/>
  <c r="DR61" i="3"/>
  <c r="DR65" i="3"/>
  <c r="DR80" i="3"/>
  <c r="DR12" i="3"/>
  <c r="DR28" i="3"/>
  <c r="DR45" i="3"/>
  <c r="DR53" i="3"/>
  <c r="DR32" i="3"/>
  <c r="DR63" i="3"/>
  <c r="DR67" i="3"/>
  <c r="DR137" i="3"/>
  <c r="DR177" i="3"/>
  <c r="DR232" i="3"/>
  <c r="DR83" i="3"/>
  <c r="DR381" i="3" s="1"/>
  <c r="DP354" i="3"/>
  <c r="DQ354" i="3"/>
  <c r="DR265" i="3"/>
  <c r="DR160" i="3"/>
  <c r="DR157" i="3"/>
  <c r="DR166" i="3"/>
  <c r="DR170" i="3"/>
  <c r="DR238" i="3"/>
  <c r="DR253" i="3"/>
  <c r="DR227" i="3"/>
  <c r="DR272" i="3"/>
  <c r="DR240" i="3"/>
  <c r="DR244" i="3"/>
  <c r="DR288" i="3"/>
  <c r="DR336" i="3"/>
  <c r="EB364" i="3"/>
  <c r="EB359" i="3"/>
  <c r="EB360" i="3" s="1"/>
  <c r="EB365" i="3"/>
  <c r="EB354" i="3"/>
  <c r="EC332" i="3"/>
  <c r="EC365" i="3" s="1"/>
  <c r="DR344" i="3"/>
  <c r="DR320" i="3"/>
  <c r="DR311" i="3"/>
  <c r="DR315" i="3"/>
  <c r="DR331" i="3"/>
  <c r="DR348" i="3"/>
  <c r="DR346" i="3"/>
  <c r="DR350" i="3"/>
  <c r="DR353" i="3"/>
  <c r="EE366" i="3"/>
  <c r="EC354" i="3" l="1"/>
  <c r="D50" i="8"/>
  <c r="E50" i="8" s="1"/>
  <c r="EC383" i="3"/>
  <c r="EC387" i="3" s="1"/>
  <c r="DR376" i="3"/>
  <c r="DR380" i="3"/>
  <c r="DR383" i="3"/>
  <c r="DR384" i="3"/>
  <c r="DR379" i="3"/>
  <c r="DR377" i="3"/>
  <c r="DS387" i="3"/>
  <c r="DR378" i="3"/>
  <c r="DR385" i="3"/>
  <c r="DR386" i="3"/>
  <c r="DR359" i="3"/>
  <c r="DP360" i="3"/>
  <c r="DR357" i="3"/>
  <c r="DQ360" i="3"/>
  <c r="DR358" i="3"/>
  <c r="EA5" i="3"/>
  <c r="EB5" i="3" s="1"/>
  <c r="EC5" i="3" s="1"/>
  <c r="ED5" i="3" s="1"/>
  <c r="EE5" i="3" s="1"/>
  <c r="EB366" i="3"/>
  <c r="EC364" i="3"/>
  <c r="EC366" i="3" s="1"/>
  <c r="DQ355" i="3"/>
  <c r="DR354" i="3"/>
  <c r="C78" i="8" l="1"/>
  <c r="D78" i="8" s="1"/>
  <c r="DR387" i="3"/>
  <c r="DR360" i="3"/>
  <c r="CU355" i="3" l="1"/>
  <c r="BA311" i="4" l="1"/>
  <c r="BA283" i="4"/>
  <c r="BA231" i="4"/>
  <c r="BA215" i="4"/>
  <c r="BA195" i="4"/>
  <c r="AZ186" i="4"/>
  <c r="AZ184" i="4"/>
  <c r="BA151" i="4"/>
  <c r="AZ150" i="4"/>
  <c r="BA143" i="4"/>
  <c r="AZ142" i="4"/>
  <c r="AZ114" i="4"/>
  <c r="AZ112" i="4"/>
  <c r="BA105" i="4"/>
  <c r="AZ94" i="4"/>
  <c r="BA89" i="4"/>
  <c r="BA77" i="4"/>
  <c r="BA61" i="4"/>
  <c r="BA57" i="4"/>
  <c r="BA184" i="4" l="1"/>
  <c r="BB184" i="4" s="1"/>
  <c r="BA186" i="4"/>
  <c r="BB186" i="4" s="1"/>
  <c r="AZ57" i="4"/>
  <c r="BB57" i="4" s="1"/>
  <c r="AZ61" i="4"/>
  <c r="BB61" i="4" s="1"/>
  <c r="AZ77" i="4"/>
  <c r="AZ89" i="4"/>
  <c r="AZ105" i="4"/>
  <c r="BB105" i="4" s="1"/>
  <c r="AZ143" i="4"/>
  <c r="BB143" i="4" s="1"/>
  <c r="AZ151" i="4"/>
  <c r="BB151" i="4" s="1"/>
  <c r="AZ195" i="4"/>
  <c r="BB195" i="4" s="1"/>
  <c r="AZ215" i="4"/>
  <c r="AZ231" i="4"/>
  <c r="BB231" i="4" s="1"/>
  <c r="AZ283" i="4"/>
  <c r="BB283" i="4" s="1"/>
  <c r="AZ311" i="4"/>
  <c r="BB311" i="4" s="1"/>
  <c r="BA26" i="4"/>
  <c r="BA66" i="4"/>
  <c r="BA78" i="4"/>
  <c r="BA94" i="4"/>
  <c r="BB94" i="4" s="1"/>
  <c r="BA112" i="4"/>
  <c r="BB112" i="4" s="1"/>
  <c r="BA114" i="4"/>
  <c r="BB114" i="4" s="1"/>
  <c r="BA142" i="4"/>
  <c r="BB142" i="4" s="1"/>
  <c r="BA150" i="4"/>
  <c r="BB150" i="4" s="1"/>
  <c r="BA232" i="4"/>
  <c r="BA238" i="4"/>
  <c r="BB77" i="4"/>
  <c r="BB89" i="4"/>
  <c r="AZ26" i="4"/>
  <c r="AZ66" i="4"/>
  <c r="AZ78" i="4"/>
  <c r="AZ232" i="4"/>
  <c r="AZ238" i="4"/>
  <c r="BB238" i="4" l="1"/>
  <c r="BB232" i="4"/>
  <c r="BB78" i="4"/>
  <c r="BB66" i="4"/>
  <c r="BB26" i="4"/>
  <c r="N147" i="10" l="1"/>
  <c r="Q147" i="10" s="1"/>
  <c r="N148" i="10"/>
  <c r="Q148" i="10" s="1"/>
  <c r="N63" i="10" l="1"/>
  <c r="Q63" i="10" s="1"/>
  <c r="N212" i="10"/>
  <c r="Q212" i="10" s="1"/>
  <c r="N235" i="10"/>
  <c r="Q235" i="10" s="1"/>
  <c r="N308" i="10" l="1"/>
  <c r="Q308" i="10" s="1"/>
  <c r="N183" i="10" l="1"/>
  <c r="Q183" i="10" s="1"/>
  <c r="N58" i="10"/>
  <c r="Q58" i="10" s="1"/>
  <c r="N54" i="10"/>
  <c r="Q54" i="10" s="1"/>
  <c r="N192" i="10"/>
  <c r="Q192" i="10" s="1"/>
  <c r="N109" i="10"/>
  <c r="Q109" i="10" s="1"/>
  <c r="N91" i="10"/>
  <c r="Q91" i="10" s="1"/>
  <c r="N229" i="10"/>
  <c r="Q229" i="10" s="1"/>
  <c r="N102" i="10"/>
  <c r="Q102" i="10" s="1"/>
  <c r="N140" i="10"/>
  <c r="Q140" i="10" s="1"/>
  <c r="N111" i="10"/>
  <c r="Q111" i="10" s="1"/>
  <c r="N280" i="10"/>
  <c r="Q280" i="10" s="1"/>
  <c r="N181" i="10"/>
  <c r="Q181" i="10" s="1"/>
  <c r="N74" i="10" l="1"/>
  <c r="Q74" i="10" s="1"/>
  <c r="N23" i="10"/>
  <c r="Q23" i="10" s="1"/>
  <c r="N86" i="10"/>
  <c r="Q86" i="10" s="1"/>
  <c r="N228" i="10"/>
  <c r="Q228" i="10" s="1"/>
  <c r="N75" i="10"/>
  <c r="Q75" i="10" s="1"/>
  <c r="N139" i="10"/>
  <c r="Q139" i="10" s="1"/>
  <c r="DD10" i="3" l="1"/>
  <c r="DD11" i="3"/>
  <c r="DD12" i="3"/>
  <c r="DD13" i="3"/>
  <c r="DD14" i="3"/>
  <c r="DD18" i="3"/>
  <c r="DD25" i="3"/>
  <c r="DD27" i="3"/>
  <c r="DD28" i="3"/>
  <c r="DD29" i="3"/>
  <c r="DD30" i="3"/>
  <c r="DD31" i="3"/>
  <c r="DD33" i="3"/>
  <c r="DD34" i="3"/>
  <c r="DD35" i="3"/>
  <c r="DD36" i="3"/>
  <c r="DD38" i="3"/>
  <c r="DD40" i="3"/>
  <c r="DD41" i="3"/>
  <c r="DD42" i="3"/>
  <c r="DD43" i="3"/>
  <c r="DD44" i="3"/>
  <c r="DD46" i="3"/>
  <c r="DD47" i="3"/>
  <c r="DD53" i="3"/>
  <c r="DD54" i="3"/>
  <c r="DD56" i="3"/>
  <c r="DD57" i="3"/>
  <c r="DE57" i="3"/>
  <c r="DF57" i="3"/>
  <c r="DD58" i="3"/>
  <c r="DD69" i="3"/>
  <c r="DD70" i="3"/>
  <c r="DD71" i="3"/>
  <c r="DD72" i="3"/>
  <c r="DD73" i="3"/>
  <c r="DD77" i="3"/>
  <c r="DD78" i="3"/>
  <c r="DD79" i="3"/>
  <c r="DD81" i="3"/>
  <c r="DD84" i="3"/>
  <c r="DD85" i="3"/>
  <c r="DD86" i="3"/>
  <c r="DD93" i="3"/>
  <c r="DD94" i="3"/>
  <c r="DD95" i="3"/>
  <c r="DD96" i="3"/>
  <c r="DD97" i="3"/>
  <c r="DD99" i="3"/>
  <c r="DD100" i="3"/>
  <c r="DD101" i="3"/>
  <c r="DD102" i="3"/>
  <c r="DD104" i="3"/>
  <c r="DD105" i="3"/>
  <c r="DD106" i="3"/>
  <c r="DD107" i="3"/>
  <c r="DD108" i="3"/>
  <c r="DD109" i="3"/>
  <c r="DD118" i="3"/>
  <c r="DD119" i="3"/>
  <c r="DD121" i="3"/>
  <c r="DD128" i="3"/>
  <c r="DD131" i="3"/>
  <c r="DD133" i="3"/>
  <c r="DD136" i="3"/>
  <c r="DD137" i="3"/>
  <c r="DD138" i="3"/>
  <c r="DD139" i="3"/>
  <c r="DD142" i="3"/>
  <c r="DD143" i="3"/>
  <c r="DD144" i="3"/>
  <c r="DD146" i="3"/>
  <c r="DD147" i="3"/>
  <c r="DD150" i="3"/>
  <c r="DD152" i="3"/>
  <c r="DD153" i="3"/>
  <c r="DD154" i="3"/>
  <c r="DD156" i="3"/>
  <c r="DD159" i="3"/>
  <c r="DD161" i="3"/>
  <c r="DD166" i="3"/>
  <c r="DD167" i="3"/>
  <c r="DD168" i="3"/>
  <c r="DD170" i="3"/>
  <c r="DD171" i="3"/>
  <c r="DD174" i="3"/>
  <c r="DD176" i="3"/>
  <c r="DD177" i="3"/>
  <c r="DD178" i="3"/>
  <c r="DD179" i="3"/>
  <c r="DD180" i="3"/>
  <c r="DD181" i="3"/>
  <c r="DD183" i="3"/>
  <c r="DD185" i="3"/>
  <c r="DD186" i="3"/>
  <c r="DD187" i="3"/>
  <c r="DD189" i="3"/>
  <c r="DD191" i="3"/>
  <c r="DD192" i="3"/>
  <c r="DD194" i="3"/>
  <c r="DD195" i="3"/>
  <c r="DD196" i="3"/>
  <c r="DD197" i="3"/>
  <c r="DD198" i="3"/>
  <c r="DD199" i="3"/>
  <c r="DD200" i="3"/>
  <c r="DD201" i="3"/>
  <c r="DD202" i="3"/>
  <c r="DD203" i="3"/>
  <c r="DD205" i="3"/>
  <c r="DD206" i="3"/>
  <c r="DD210" i="3"/>
  <c r="DD214" i="3"/>
  <c r="DD215" i="3"/>
  <c r="DD218" i="3"/>
  <c r="DD220" i="3"/>
  <c r="DD221" i="3"/>
  <c r="DD222" i="3"/>
  <c r="DD223" i="3"/>
  <c r="DD224" i="3"/>
  <c r="DD226" i="3"/>
  <c r="DD227" i="3"/>
  <c r="DD228" i="3"/>
  <c r="DD232" i="3"/>
  <c r="DD233" i="3"/>
  <c r="DD234" i="3"/>
  <c r="DD235" i="3"/>
  <c r="DD237" i="3"/>
  <c r="DD239" i="3"/>
  <c r="DD241" i="3"/>
  <c r="DD242" i="3"/>
  <c r="DD246" i="3"/>
  <c r="DD247" i="3"/>
  <c r="DD248" i="3"/>
  <c r="DD249" i="3"/>
  <c r="DD250" i="3"/>
  <c r="DD251" i="3"/>
  <c r="DD252" i="3"/>
  <c r="DD254" i="3"/>
  <c r="DD255" i="3"/>
  <c r="DD261" i="3"/>
  <c r="DD263" i="3"/>
  <c r="DD274" i="3"/>
  <c r="DD275" i="3"/>
  <c r="DD278" i="3"/>
  <c r="DD280" i="3"/>
  <c r="DD282" i="3"/>
  <c r="DD283" i="3"/>
  <c r="DD284" i="3"/>
  <c r="DD287" i="3"/>
  <c r="DD289" i="3"/>
  <c r="DD290" i="3"/>
  <c r="DD294" i="3"/>
  <c r="DD308" i="3"/>
  <c r="DD311" i="3"/>
  <c r="DD315" i="3"/>
  <c r="DD316" i="3"/>
  <c r="DD317" i="3"/>
  <c r="DD319" i="3"/>
  <c r="DD320" i="3"/>
  <c r="DD321" i="3"/>
  <c r="DD322" i="3"/>
  <c r="DD323" i="3"/>
  <c r="DD326" i="3"/>
  <c r="DD327" i="3"/>
  <c r="DD328" i="3"/>
  <c r="DD330" i="3"/>
  <c r="DD331" i="3"/>
  <c r="DD333" i="3"/>
  <c r="DD335" i="3"/>
  <c r="DD336" i="3"/>
  <c r="DD337" i="3"/>
  <c r="DD338" i="3"/>
  <c r="DD339" i="3"/>
  <c r="DD341" i="3"/>
  <c r="DD342" i="3"/>
  <c r="DD343" i="3"/>
  <c r="DD344" i="3"/>
  <c r="DD351" i="3"/>
  <c r="DD9" i="3"/>
  <c r="I280" i="10"/>
  <c r="I229" i="10"/>
  <c r="I192" i="10"/>
  <c r="I181" i="10"/>
  <c r="I140" i="10"/>
  <c r="I139" i="10"/>
  <c r="I111" i="10"/>
  <c r="I109" i="10"/>
  <c r="I102" i="10"/>
  <c r="I91" i="10"/>
  <c r="I86" i="10"/>
  <c r="I75" i="10"/>
  <c r="I74" i="10"/>
  <c r="I58" i="10"/>
  <c r="E54" i="10"/>
  <c r="I54" i="10" l="1"/>
  <c r="I183" i="10"/>
  <c r="I228" i="10"/>
  <c r="I308" i="10"/>
  <c r="I63" i="10"/>
  <c r="I148" i="10"/>
  <c r="I212" i="10"/>
  <c r="R212" i="10"/>
  <c r="R181" i="10"/>
  <c r="R140" i="10"/>
  <c r="R139" i="10"/>
  <c r="R102" i="10"/>
  <c r="R75" i="10"/>
  <c r="R74" i="10"/>
  <c r="R58" i="10"/>
  <c r="E58" i="10"/>
  <c r="E86" i="10"/>
  <c r="E111" i="10"/>
  <c r="E148" i="10"/>
  <c r="E212" i="10"/>
  <c r="E280" i="10"/>
  <c r="R229" i="10"/>
  <c r="R228" i="10"/>
  <c r="R192" i="10"/>
  <c r="DD382" i="3"/>
  <c r="R91" i="10"/>
  <c r="R86" i="10"/>
  <c r="R63" i="10"/>
  <c r="DY57" i="3"/>
  <c r="R56" i="10"/>
  <c r="R54" i="10"/>
  <c r="R23" i="10"/>
  <c r="I147" i="10"/>
  <c r="I235" i="10"/>
  <c r="J308" i="10"/>
  <c r="R235" i="10"/>
  <c r="R111" i="10"/>
  <c r="R109" i="10"/>
  <c r="J192" i="10"/>
  <c r="E63" i="10"/>
  <c r="E147" i="10"/>
  <c r="E235" i="10"/>
  <c r="R308" i="10"/>
  <c r="R280" i="10"/>
  <c r="R183" i="10"/>
  <c r="R148" i="10"/>
  <c r="R147" i="10"/>
  <c r="I23" i="10" l="1"/>
  <c r="J86" i="10"/>
  <c r="E139" i="10"/>
  <c r="E228" i="10"/>
  <c r="J91" i="10"/>
  <c r="J109" i="10"/>
  <c r="J63" i="10"/>
  <c r="J181" i="10"/>
  <c r="J75" i="10"/>
  <c r="L192" i="10"/>
  <c r="K192" i="10"/>
  <c r="L308" i="10"/>
  <c r="K308" i="10"/>
  <c r="E75" i="10"/>
  <c r="J212" i="10"/>
  <c r="J74" i="10"/>
  <c r="E102" i="10"/>
  <c r="E183" i="10"/>
  <c r="J228" i="10"/>
  <c r="J183" i="10"/>
  <c r="J54" i="10"/>
  <c r="E91" i="10"/>
  <c r="E181" i="10"/>
  <c r="E308" i="10"/>
  <c r="J280" i="10"/>
  <c r="J139" i="10"/>
  <c r="J229" i="10"/>
  <c r="J111" i="10"/>
  <c r="J140" i="10"/>
  <c r="J58" i="10"/>
  <c r="J235" i="10"/>
  <c r="J147" i="10"/>
  <c r="E109" i="10"/>
  <c r="E192" i="10"/>
  <c r="J148" i="10"/>
  <c r="J102" i="10"/>
  <c r="E74" i="10"/>
  <c r="E140" i="10"/>
  <c r="E229" i="10"/>
  <c r="K148" i="10" l="1"/>
  <c r="L148" i="10"/>
  <c r="J23" i="10"/>
  <c r="K140" i="10"/>
  <c r="L140" i="10"/>
  <c r="L212" i="10"/>
  <c r="K212" i="10"/>
  <c r="L75" i="10"/>
  <c r="K75" i="10"/>
  <c r="K63" i="10"/>
  <c r="L63" i="10"/>
  <c r="L111" i="10"/>
  <c r="K111" i="10"/>
  <c r="K139" i="10"/>
  <c r="L139" i="10"/>
  <c r="K183" i="10"/>
  <c r="L183" i="10"/>
  <c r="K228" i="10"/>
  <c r="L228" i="10"/>
  <c r="K109" i="10"/>
  <c r="L109" i="10"/>
  <c r="L86" i="10"/>
  <c r="K86" i="10"/>
  <c r="L147" i="10"/>
  <c r="K147" i="10"/>
  <c r="L58" i="10"/>
  <c r="K58" i="10"/>
  <c r="K54" i="10"/>
  <c r="L54" i="10"/>
  <c r="K181" i="10"/>
  <c r="L181" i="10"/>
  <c r="K91" i="10"/>
  <c r="L91" i="10"/>
  <c r="L102" i="10"/>
  <c r="K102" i="10"/>
  <c r="K235" i="10"/>
  <c r="L235" i="10"/>
  <c r="K229" i="10"/>
  <c r="L229" i="10"/>
  <c r="L280" i="10"/>
  <c r="K280" i="10"/>
  <c r="K74" i="10"/>
  <c r="L74" i="10"/>
  <c r="F23" i="10" l="1"/>
  <c r="F109" i="10"/>
  <c r="F229" i="10"/>
  <c r="F235" i="10"/>
  <c r="F58" i="10"/>
  <c r="F148" i="10"/>
  <c r="F181" i="10"/>
  <c r="F54" i="10"/>
  <c r="F228" i="10"/>
  <c r="F75" i="10"/>
  <c r="F139" i="10"/>
  <c r="E23" i="10"/>
  <c r="F280" i="10"/>
  <c r="L23" i="10"/>
  <c r="K23" i="10"/>
  <c r="F102" i="10"/>
  <c r="F74" i="10"/>
  <c r="F63" i="10"/>
  <c r="F147" i="10"/>
  <c r="F91" i="10"/>
  <c r="F183" i="10"/>
  <c r="F192" i="10"/>
  <c r="F140" i="10"/>
  <c r="F111" i="10"/>
  <c r="F308" i="10"/>
  <c r="F212" i="10"/>
  <c r="F86" i="10"/>
  <c r="H212" i="10" l="1"/>
  <c r="G212" i="10"/>
  <c r="G140" i="10"/>
  <c r="H140" i="10"/>
  <c r="H102" i="10"/>
  <c r="G102" i="10"/>
  <c r="H75" i="10"/>
  <c r="G75" i="10"/>
  <c r="H228" i="10"/>
  <c r="G228" i="10"/>
  <c r="G192" i="10"/>
  <c r="H192" i="10"/>
  <c r="G91" i="10"/>
  <c r="H91" i="10"/>
  <c r="H63" i="10"/>
  <c r="G63" i="10"/>
  <c r="G23" i="10"/>
  <c r="H23" i="10"/>
  <c r="G148" i="10"/>
  <c r="H148" i="10"/>
  <c r="H235" i="10"/>
  <c r="G235" i="10"/>
  <c r="H109" i="10"/>
  <c r="G109" i="10"/>
  <c r="G308" i="10"/>
  <c r="H308" i="10"/>
  <c r="H86" i="10"/>
  <c r="G86" i="10"/>
  <c r="H280" i="10"/>
  <c r="G280" i="10"/>
  <c r="H54" i="10"/>
  <c r="G54" i="10"/>
  <c r="G111" i="10"/>
  <c r="H111" i="10"/>
  <c r="G183" i="10"/>
  <c r="H183" i="10"/>
  <c r="H147" i="10"/>
  <c r="G147" i="10"/>
  <c r="G74" i="10"/>
  <c r="H74" i="10"/>
  <c r="G139" i="10"/>
  <c r="H139" i="10"/>
  <c r="H181" i="10"/>
  <c r="G181" i="10"/>
  <c r="G58" i="10"/>
  <c r="H58" i="10"/>
  <c r="G229" i="10"/>
  <c r="H229" i="10"/>
  <c r="DD16" i="3" l="1"/>
  <c r="DD17" i="3"/>
  <c r="DD19" i="3"/>
  <c r="DD20" i="3"/>
  <c r="DD21" i="3"/>
  <c r="DD22" i="3"/>
  <c r="DD23" i="3"/>
  <c r="DD26" i="3"/>
  <c r="DD32" i="3"/>
  <c r="DD37" i="3"/>
  <c r="DD39" i="3"/>
  <c r="DD45" i="3"/>
  <c r="DD48" i="3"/>
  <c r="DD49" i="3"/>
  <c r="DD50" i="3"/>
  <c r="DD51" i="3"/>
  <c r="DD52" i="3"/>
  <c r="DD60" i="3"/>
  <c r="DD61" i="3"/>
  <c r="DD62" i="3"/>
  <c r="DD63" i="3"/>
  <c r="DD65" i="3"/>
  <c r="DD66" i="3"/>
  <c r="DD67" i="3"/>
  <c r="DD68" i="3"/>
  <c r="DD74" i="3"/>
  <c r="DD80" i="3"/>
  <c r="DD82" i="3"/>
  <c r="DD83" i="3"/>
  <c r="DD381" i="3" s="1"/>
  <c r="DD88" i="3"/>
  <c r="DD89" i="3"/>
  <c r="DD90" i="3"/>
  <c r="DD91" i="3"/>
  <c r="DD98" i="3"/>
  <c r="DD111" i="3"/>
  <c r="DD113" i="3"/>
  <c r="DD114" i="3"/>
  <c r="DD115" i="3"/>
  <c r="DD116" i="3"/>
  <c r="DD117" i="3"/>
  <c r="DD120" i="3"/>
  <c r="DD122" i="3"/>
  <c r="DD123" i="3"/>
  <c r="DD124" i="3"/>
  <c r="DD125" i="3"/>
  <c r="DD126" i="3"/>
  <c r="DD127" i="3"/>
  <c r="DD129" i="3"/>
  <c r="DD130" i="3"/>
  <c r="DD132" i="3"/>
  <c r="DD134" i="3"/>
  <c r="DD135" i="3"/>
  <c r="DD145" i="3"/>
  <c r="DD151" i="3"/>
  <c r="DD155" i="3"/>
  <c r="DD157" i="3"/>
  <c r="DD158" i="3"/>
  <c r="DD160" i="3"/>
  <c r="DD162" i="3"/>
  <c r="DD163" i="3"/>
  <c r="DD164" i="3"/>
  <c r="DD165" i="3"/>
  <c r="DD169" i="3"/>
  <c r="DD172" i="3"/>
  <c r="DD173" i="3"/>
  <c r="DD175" i="3"/>
  <c r="DD188" i="3"/>
  <c r="DD190" i="3"/>
  <c r="DD204" i="3"/>
  <c r="DD207" i="3"/>
  <c r="DD208" i="3"/>
  <c r="DD209" i="3"/>
  <c r="DD211" i="3"/>
  <c r="DD212" i="3"/>
  <c r="DD216" i="3"/>
  <c r="DD217" i="3"/>
  <c r="DD219" i="3"/>
  <c r="DD225" i="3"/>
  <c r="DD231" i="3"/>
  <c r="DD238" i="3"/>
  <c r="DD240" i="3"/>
  <c r="DD243" i="3"/>
  <c r="DD244" i="3"/>
  <c r="DD245" i="3"/>
  <c r="DD253" i="3"/>
  <c r="DD256" i="3"/>
  <c r="DD257" i="3"/>
  <c r="DD258" i="3"/>
  <c r="DD259" i="3"/>
  <c r="DD260" i="3"/>
  <c r="DD262" i="3"/>
  <c r="DD264" i="3"/>
  <c r="DD265" i="3"/>
  <c r="DD266" i="3"/>
  <c r="DD267" i="3"/>
  <c r="DD268" i="3"/>
  <c r="DD269" i="3"/>
  <c r="DD270" i="3"/>
  <c r="DD271" i="3"/>
  <c r="DD272" i="3"/>
  <c r="DD273" i="3"/>
  <c r="DD276" i="3"/>
  <c r="DD277" i="3"/>
  <c r="DD279" i="3"/>
  <c r="DD285" i="3"/>
  <c r="DD286" i="3"/>
  <c r="DD288" i="3"/>
  <c r="DD291" i="3"/>
  <c r="DD292" i="3"/>
  <c r="DD293" i="3"/>
  <c r="DD295" i="3"/>
  <c r="DD296" i="3"/>
  <c r="DD297" i="3"/>
  <c r="DD298" i="3"/>
  <c r="DD299" i="3"/>
  <c r="DD300" i="3"/>
  <c r="DD301" i="3"/>
  <c r="DD302" i="3"/>
  <c r="DD303" i="3"/>
  <c r="DD304" i="3"/>
  <c r="DD305" i="3"/>
  <c r="DD306" i="3"/>
  <c r="DD307" i="3"/>
  <c r="DD310" i="3"/>
  <c r="DD312" i="3"/>
  <c r="DD313" i="3"/>
  <c r="DD386" i="3" s="1"/>
  <c r="DD314" i="3"/>
  <c r="DD318" i="3"/>
  <c r="DD324" i="3"/>
  <c r="DD325" i="3"/>
  <c r="DD329" i="3"/>
  <c r="DD332" i="3"/>
  <c r="DD334" i="3"/>
  <c r="DD340" i="3"/>
  <c r="DD345" i="3"/>
  <c r="DD346" i="3"/>
  <c r="DD347" i="3"/>
  <c r="DD348" i="3"/>
  <c r="DD349" i="3"/>
  <c r="DD350" i="3"/>
  <c r="DD352" i="3"/>
  <c r="DD353" i="3"/>
  <c r="DD15" i="3"/>
  <c r="DD385" i="3" l="1"/>
  <c r="DD383" i="3"/>
  <c r="DD357" i="3"/>
  <c r="DD378" i="3"/>
  <c r="DD376" i="3"/>
  <c r="DD359" i="3"/>
  <c r="DD380" i="3"/>
  <c r="DD377" i="3"/>
  <c r="DD379" i="3"/>
  <c r="DD354" i="3"/>
  <c r="DD358" i="3"/>
  <c r="DD384" i="3"/>
  <c r="DD363" i="3"/>
  <c r="DD387" i="3" l="1"/>
  <c r="DD360" i="3"/>
  <c r="DC57" i="3" l="1"/>
  <c r="DC121" i="3" l="1"/>
  <c r="DC10" i="3" l="1"/>
  <c r="DC11" i="3"/>
  <c r="DC12" i="3"/>
  <c r="DC13" i="3"/>
  <c r="DC14" i="3"/>
  <c r="DC15" i="3"/>
  <c r="DC16" i="3"/>
  <c r="DC17" i="3"/>
  <c r="DC18" i="3"/>
  <c r="DC19" i="3"/>
  <c r="DC20" i="3"/>
  <c r="DC21" i="3"/>
  <c r="DC22" i="3"/>
  <c r="DC23" i="3"/>
  <c r="DC25" i="3"/>
  <c r="DC26" i="3"/>
  <c r="DC27" i="3"/>
  <c r="DC28" i="3"/>
  <c r="DC29" i="3"/>
  <c r="DC30" i="3"/>
  <c r="DC31" i="3"/>
  <c r="DC32" i="3"/>
  <c r="DC33" i="3"/>
  <c r="DC34" i="3"/>
  <c r="DC35" i="3"/>
  <c r="DC36" i="3"/>
  <c r="DC37" i="3"/>
  <c r="DC38" i="3"/>
  <c r="DC39" i="3"/>
  <c r="DC40" i="3"/>
  <c r="DC41" i="3"/>
  <c r="DC42" i="3"/>
  <c r="DC43" i="3"/>
  <c r="DC44" i="3"/>
  <c r="DC45" i="3"/>
  <c r="DC46" i="3"/>
  <c r="DC47" i="3"/>
  <c r="DC48" i="3"/>
  <c r="DC49" i="3"/>
  <c r="DC50" i="3"/>
  <c r="DC51" i="3"/>
  <c r="DC52" i="3"/>
  <c r="DC53" i="3"/>
  <c r="DC54" i="3"/>
  <c r="DC56" i="3"/>
  <c r="DC58" i="3"/>
  <c r="DC60" i="3"/>
  <c r="DC61" i="3"/>
  <c r="DC62" i="3"/>
  <c r="DC63" i="3"/>
  <c r="DC65" i="3"/>
  <c r="DC66" i="3"/>
  <c r="DC67" i="3"/>
  <c r="DC68" i="3"/>
  <c r="DC69" i="3"/>
  <c r="DC70" i="3"/>
  <c r="DC71" i="3"/>
  <c r="DC72" i="3"/>
  <c r="DC73" i="3"/>
  <c r="DC74" i="3"/>
  <c r="DC77" i="3"/>
  <c r="DC78" i="3"/>
  <c r="DC79" i="3"/>
  <c r="DC80" i="3"/>
  <c r="DC81" i="3"/>
  <c r="DC82" i="3"/>
  <c r="DC83" i="3"/>
  <c r="DC381" i="3" s="1"/>
  <c r="DC84" i="3"/>
  <c r="DC85" i="3"/>
  <c r="DC86" i="3"/>
  <c r="DC88" i="3"/>
  <c r="DC89" i="3"/>
  <c r="DC90" i="3"/>
  <c r="DC91" i="3"/>
  <c r="DC93" i="3"/>
  <c r="DC94" i="3"/>
  <c r="DC95" i="3"/>
  <c r="DC96" i="3"/>
  <c r="DC97" i="3"/>
  <c r="DC98" i="3"/>
  <c r="DC99" i="3"/>
  <c r="DC100" i="3"/>
  <c r="DC101" i="3"/>
  <c r="DC102" i="3"/>
  <c r="DC104" i="3"/>
  <c r="DC105" i="3"/>
  <c r="DC106" i="3"/>
  <c r="DC107" i="3"/>
  <c r="DC108" i="3"/>
  <c r="DC109" i="3"/>
  <c r="DC111" i="3"/>
  <c r="DC113" i="3"/>
  <c r="DC114" i="3"/>
  <c r="DC115" i="3"/>
  <c r="DC116" i="3"/>
  <c r="DC117" i="3"/>
  <c r="DC118" i="3"/>
  <c r="DC119" i="3"/>
  <c r="DC120" i="3"/>
  <c r="DC122" i="3"/>
  <c r="DC123" i="3"/>
  <c r="DC124" i="3"/>
  <c r="DC125" i="3"/>
  <c r="DC126" i="3"/>
  <c r="DC127" i="3"/>
  <c r="DC128" i="3"/>
  <c r="DC129" i="3"/>
  <c r="DC130" i="3"/>
  <c r="DC131" i="3"/>
  <c r="DC132" i="3"/>
  <c r="DC133" i="3"/>
  <c r="DC134" i="3"/>
  <c r="DC135" i="3"/>
  <c r="DC136" i="3"/>
  <c r="DC137" i="3"/>
  <c r="DC138" i="3"/>
  <c r="DC139" i="3"/>
  <c r="DC142" i="3"/>
  <c r="DC143" i="3"/>
  <c r="DC144" i="3"/>
  <c r="DC145" i="3"/>
  <c r="DC146" i="3"/>
  <c r="DC147" i="3"/>
  <c r="DC150" i="3"/>
  <c r="DC151" i="3"/>
  <c r="DC152" i="3"/>
  <c r="DC153" i="3"/>
  <c r="DC154" i="3"/>
  <c r="DC155" i="3"/>
  <c r="DC156" i="3"/>
  <c r="DC157" i="3"/>
  <c r="DC158" i="3"/>
  <c r="DC159" i="3"/>
  <c r="DC160" i="3"/>
  <c r="DC161" i="3"/>
  <c r="DC162" i="3"/>
  <c r="DC163" i="3"/>
  <c r="DC164" i="3"/>
  <c r="DC165" i="3"/>
  <c r="DC166" i="3"/>
  <c r="DC167" i="3"/>
  <c r="DC168" i="3"/>
  <c r="DC169" i="3"/>
  <c r="DC170" i="3"/>
  <c r="DC171" i="3"/>
  <c r="DC172" i="3"/>
  <c r="DC173" i="3"/>
  <c r="DC174" i="3"/>
  <c r="DC175" i="3"/>
  <c r="DC176" i="3"/>
  <c r="DC177" i="3"/>
  <c r="DC178" i="3"/>
  <c r="DC179" i="3"/>
  <c r="DC180" i="3"/>
  <c r="DC181" i="3"/>
  <c r="DC183" i="3"/>
  <c r="DC185" i="3"/>
  <c r="DC186" i="3"/>
  <c r="DC187" i="3"/>
  <c r="DC188" i="3"/>
  <c r="DC189" i="3"/>
  <c r="DC190" i="3"/>
  <c r="DC191" i="3"/>
  <c r="DC192" i="3"/>
  <c r="DC194" i="3"/>
  <c r="DC195" i="3"/>
  <c r="DC196" i="3"/>
  <c r="DC197" i="3"/>
  <c r="DC198" i="3"/>
  <c r="DC199" i="3"/>
  <c r="DC200" i="3"/>
  <c r="DC201" i="3"/>
  <c r="DC202" i="3"/>
  <c r="DC203" i="3"/>
  <c r="DC204" i="3"/>
  <c r="DC205" i="3"/>
  <c r="DC206" i="3"/>
  <c r="DC207" i="3"/>
  <c r="DC208" i="3"/>
  <c r="DC209" i="3"/>
  <c r="DC210" i="3"/>
  <c r="DC211" i="3"/>
  <c r="DC212" i="3"/>
  <c r="DC214" i="3"/>
  <c r="DC215" i="3"/>
  <c r="DC216" i="3"/>
  <c r="DC217" i="3"/>
  <c r="DC218" i="3"/>
  <c r="DC219" i="3"/>
  <c r="DC220" i="3"/>
  <c r="DC221" i="3"/>
  <c r="DC222" i="3"/>
  <c r="DC223" i="3"/>
  <c r="DC224" i="3"/>
  <c r="DC225" i="3"/>
  <c r="DC226" i="3"/>
  <c r="DC227" i="3"/>
  <c r="DC228" i="3"/>
  <c r="DC231" i="3"/>
  <c r="DC232" i="3"/>
  <c r="DC233" i="3"/>
  <c r="DC234" i="3"/>
  <c r="DC235" i="3"/>
  <c r="DC237" i="3"/>
  <c r="DC238" i="3"/>
  <c r="DC239" i="3"/>
  <c r="DC240" i="3"/>
  <c r="DC241" i="3"/>
  <c r="DC242" i="3"/>
  <c r="DC243" i="3"/>
  <c r="DC244" i="3"/>
  <c r="DC245" i="3"/>
  <c r="DC246" i="3"/>
  <c r="DC247" i="3"/>
  <c r="DC248" i="3"/>
  <c r="DC249" i="3"/>
  <c r="DC250" i="3"/>
  <c r="DC251" i="3"/>
  <c r="DC252" i="3"/>
  <c r="DC253" i="3"/>
  <c r="DC254" i="3"/>
  <c r="DC255" i="3"/>
  <c r="DC256" i="3"/>
  <c r="DC257" i="3"/>
  <c r="DC258" i="3"/>
  <c r="DC259" i="3"/>
  <c r="DC260" i="3"/>
  <c r="DC261" i="3"/>
  <c r="DC262" i="3"/>
  <c r="DC263" i="3"/>
  <c r="DC264" i="3"/>
  <c r="DC265" i="3"/>
  <c r="DC266" i="3"/>
  <c r="DC267" i="3"/>
  <c r="DC268" i="3"/>
  <c r="DC269" i="3"/>
  <c r="DC270" i="3"/>
  <c r="DC271" i="3"/>
  <c r="DC272" i="3"/>
  <c r="DC273" i="3"/>
  <c r="DC274" i="3"/>
  <c r="DC275" i="3"/>
  <c r="DC276" i="3"/>
  <c r="DC277" i="3"/>
  <c r="DC278" i="3"/>
  <c r="DC279" i="3"/>
  <c r="DC280" i="3"/>
  <c r="DC282" i="3"/>
  <c r="DC283" i="3"/>
  <c r="DC284" i="3"/>
  <c r="DC285" i="3"/>
  <c r="DC286" i="3"/>
  <c r="DC287" i="3"/>
  <c r="DC288" i="3"/>
  <c r="DC289" i="3"/>
  <c r="DC290" i="3"/>
  <c r="DC291" i="3"/>
  <c r="DC292" i="3"/>
  <c r="DC293" i="3"/>
  <c r="DC294" i="3"/>
  <c r="DC295" i="3"/>
  <c r="DC296" i="3"/>
  <c r="DC297" i="3"/>
  <c r="DC298" i="3"/>
  <c r="DC299" i="3"/>
  <c r="DC300" i="3"/>
  <c r="DC301" i="3"/>
  <c r="DC302" i="3"/>
  <c r="DC303" i="3"/>
  <c r="DC304" i="3"/>
  <c r="DC305" i="3"/>
  <c r="DC306" i="3"/>
  <c r="DC307" i="3"/>
  <c r="DC308" i="3"/>
  <c r="DC310" i="3"/>
  <c r="DC311" i="3"/>
  <c r="DC312" i="3"/>
  <c r="DC313" i="3"/>
  <c r="DC386" i="3" s="1"/>
  <c r="DC314" i="3"/>
  <c r="DC315" i="3"/>
  <c r="DC316" i="3"/>
  <c r="DC317" i="3"/>
  <c r="DC318" i="3"/>
  <c r="DC319" i="3"/>
  <c r="DC320" i="3"/>
  <c r="DC321" i="3"/>
  <c r="DC322" i="3"/>
  <c r="DC323" i="3"/>
  <c r="DC324" i="3"/>
  <c r="DC325" i="3"/>
  <c r="DC326" i="3"/>
  <c r="DC327" i="3"/>
  <c r="DC328" i="3"/>
  <c r="DC329" i="3"/>
  <c r="DC330" i="3"/>
  <c r="DC331" i="3"/>
  <c r="DC332" i="3"/>
  <c r="DC333" i="3"/>
  <c r="DC334" i="3"/>
  <c r="DC335" i="3"/>
  <c r="DC336" i="3"/>
  <c r="DC337" i="3"/>
  <c r="DC338" i="3"/>
  <c r="DC339" i="3"/>
  <c r="DC340" i="3"/>
  <c r="DC341" i="3"/>
  <c r="DC342" i="3"/>
  <c r="DC343" i="3"/>
  <c r="DC344" i="3"/>
  <c r="DC345" i="3"/>
  <c r="DC346" i="3"/>
  <c r="DC347" i="3"/>
  <c r="DC348" i="3"/>
  <c r="DC349" i="3"/>
  <c r="DC350" i="3"/>
  <c r="DC351" i="3"/>
  <c r="DC352" i="3"/>
  <c r="DC353" i="3"/>
  <c r="DC9" i="3"/>
  <c r="DC385" i="3" l="1"/>
  <c r="DC377" i="3"/>
  <c r="DC359" i="3"/>
  <c r="DC354" i="3"/>
  <c r="DC357" i="3"/>
  <c r="DC378" i="3"/>
  <c r="DC383" i="3"/>
  <c r="DC379" i="3"/>
  <c r="DC384" i="3"/>
  <c r="DC376" i="3"/>
  <c r="DC380" i="3"/>
  <c r="DC358" i="3"/>
  <c r="DC382" i="3"/>
  <c r="DC363" i="3"/>
  <c r="DC360" i="3" l="1"/>
  <c r="DC387" i="3"/>
  <c r="DF18" i="3" l="1"/>
  <c r="DF21" i="3"/>
  <c r="DF254" i="3"/>
  <c r="DF255" i="3"/>
  <c r="DF152" i="3"/>
  <c r="DF25" i="3"/>
  <c r="DF27" i="3"/>
  <c r="DF28" i="3"/>
  <c r="DF29" i="3"/>
  <c r="DF30" i="3"/>
  <c r="DF31" i="3"/>
  <c r="DF261" i="3"/>
  <c r="DF263" i="3"/>
  <c r="DF274" i="3"/>
  <c r="DF275" i="3"/>
  <c r="DF278" i="3"/>
  <c r="DF280" i="3"/>
  <c r="DF282" i="3"/>
  <c r="DF283" i="3"/>
  <c r="DF284" i="3"/>
  <c r="DF308" i="3"/>
  <c r="DF310" i="3"/>
  <c r="DF311" i="3"/>
  <c r="DF315" i="3"/>
  <c r="DF316" i="3"/>
  <c r="DF317" i="3"/>
  <c r="DF319" i="3"/>
  <c r="DF320" i="3"/>
  <c r="DF321" i="3"/>
  <c r="DF322" i="3"/>
  <c r="DF323" i="3"/>
  <c r="DF326" i="3"/>
  <c r="DF327" i="3"/>
  <c r="DF328" i="3"/>
  <c r="DF330" i="3"/>
  <c r="DF331" i="3"/>
  <c r="DF333" i="3"/>
  <c r="DF335" i="3"/>
  <c r="DF336" i="3"/>
  <c r="DF337" i="3"/>
  <c r="DF338" i="3"/>
  <c r="DF339" i="3"/>
  <c r="DF341" i="3"/>
  <c r="DF342" i="3"/>
  <c r="DF343" i="3"/>
  <c r="DF344" i="3"/>
  <c r="DF351" i="3"/>
  <c r="DF53" i="3"/>
  <c r="DF54" i="3"/>
  <c r="DF56" i="3"/>
  <c r="DF58" i="3"/>
  <c r="DF69" i="3"/>
  <c r="DF70" i="3"/>
  <c r="DF71" i="3"/>
  <c r="DF72" i="3"/>
  <c r="DF73" i="3"/>
  <c r="DF77" i="3"/>
  <c r="DF78" i="3"/>
  <c r="DF79" i="3"/>
  <c r="DF81" i="3"/>
  <c r="DF84" i="3"/>
  <c r="DF85" i="3"/>
  <c r="DF86" i="3"/>
  <c r="DF93" i="3"/>
  <c r="DF94" i="3"/>
  <c r="DF95" i="3"/>
  <c r="DF96" i="3"/>
  <c r="DF97" i="3"/>
  <c r="DF99" i="3"/>
  <c r="DF100" i="3"/>
  <c r="DF101" i="3"/>
  <c r="DF102" i="3"/>
  <c r="DF104" i="3"/>
  <c r="DF105" i="3"/>
  <c r="DF106" i="3"/>
  <c r="DF107" i="3"/>
  <c r="DF108" i="3"/>
  <c r="DF109" i="3"/>
  <c r="DF118" i="3"/>
  <c r="DF119" i="3"/>
  <c r="DF121" i="3"/>
  <c r="DF128" i="3"/>
  <c r="DF131" i="3"/>
  <c r="DF133" i="3"/>
  <c r="DF136" i="3"/>
  <c r="DF137" i="3"/>
  <c r="DF138" i="3"/>
  <c r="DF139" i="3"/>
  <c r="DF142" i="3"/>
  <c r="DF14" i="3"/>
  <c r="DF143" i="3"/>
  <c r="DF144" i="3"/>
  <c r="DF146" i="3"/>
  <c r="DF147" i="3"/>
  <c r="DF150" i="3"/>
  <c r="DF44" i="3"/>
  <c r="DF153" i="3"/>
  <c r="DF154" i="3"/>
  <c r="DF156" i="3"/>
  <c r="DF159" i="3"/>
  <c r="DF161" i="3"/>
  <c r="DF166" i="3"/>
  <c r="DF167" i="3"/>
  <c r="DF168" i="3"/>
  <c r="DF170" i="3"/>
  <c r="DF171" i="3"/>
  <c r="DF174" i="3"/>
  <c r="DF176" i="3"/>
  <c r="DF177" i="3"/>
  <c r="DF178" i="3"/>
  <c r="DF179" i="3"/>
  <c r="DF180" i="3"/>
  <c r="DF181" i="3"/>
  <c r="DF183" i="3"/>
  <c r="DF185" i="3"/>
  <c r="DF186" i="3"/>
  <c r="DF187" i="3"/>
  <c r="DF189" i="3"/>
  <c r="DF191" i="3"/>
  <c r="DF192" i="3"/>
  <c r="DF194" i="3"/>
  <c r="DF195" i="3"/>
  <c r="DF196" i="3"/>
  <c r="DF197" i="3"/>
  <c r="DF198" i="3"/>
  <c r="DF199" i="3"/>
  <c r="DF200" i="3"/>
  <c r="DF201" i="3"/>
  <c r="DF202" i="3"/>
  <c r="DF203" i="3"/>
  <c r="DF205" i="3"/>
  <c r="DF206" i="3"/>
  <c r="DF210" i="3"/>
  <c r="DF214" i="3"/>
  <c r="DF215" i="3"/>
  <c r="DF218" i="3"/>
  <c r="DF220" i="3"/>
  <c r="DF221" i="3"/>
  <c r="DF222" i="3"/>
  <c r="DF223" i="3"/>
  <c r="DF224" i="3"/>
  <c r="DF226" i="3"/>
  <c r="DF227" i="3"/>
  <c r="DF228" i="3"/>
  <c r="DF232" i="3"/>
  <c r="DF233" i="3"/>
  <c r="DF234" i="3"/>
  <c r="DF241" i="3"/>
  <c r="DF242" i="3"/>
  <c r="DF246" i="3"/>
  <c r="DF247" i="3"/>
  <c r="DF248" i="3"/>
  <c r="DF249" i="3"/>
  <c r="DF250" i="3"/>
  <c r="DF33" i="3"/>
  <c r="DF34" i="3"/>
  <c r="DF35" i="3"/>
  <c r="DF36" i="3"/>
  <c r="DF38" i="3"/>
  <c r="DF40" i="3"/>
  <c r="DF41" i="3"/>
  <c r="DF42" i="3"/>
  <c r="DF43" i="3"/>
  <c r="DF287" i="3"/>
  <c r="DF289" i="3"/>
  <c r="DF290" i="3"/>
  <c r="DF294" i="3"/>
  <c r="DF251" i="3"/>
  <c r="DF252" i="3"/>
  <c r="DF235" i="3"/>
  <c r="DF237" i="3"/>
  <c r="DF239" i="3"/>
  <c r="DF46" i="3"/>
  <c r="DF47" i="3"/>
  <c r="DF10" i="3"/>
  <c r="DF11" i="3"/>
  <c r="DF12" i="3"/>
  <c r="DF13" i="3"/>
  <c r="DF9" i="3"/>
  <c r="DF382" i="3" l="1"/>
  <c r="DF45" i="3"/>
  <c r="DE351" i="3" l="1"/>
  <c r="DE347" i="3"/>
  <c r="DE343" i="3"/>
  <c r="DE339" i="3"/>
  <c r="DE335" i="3"/>
  <c r="DE331" i="3"/>
  <c r="DE327" i="3"/>
  <c r="DE323" i="3"/>
  <c r="DE319" i="3"/>
  <c r="DE315" i="3"/>
  <c r="DE312" i="3"/>
  <c r="DE308" i="3"/>
  <c r="DE304" i="3"/>
  <c r="DE300" i="3"/>
  <c r="DE296" i="3"/>
  <c r="DE277" i="3"/>
  <c r="DE273" i="3"/>
  <c r="DE269" i="3"/>
  <c r="DE265" i="3"/>
  <c r="DE261" i="3"/>
  <c r="DE257" i="3"/>
  <c r="DE27" i="3"/>
  <c r="DE151" i="3"/>
  <c r="DE20" i="3"/>
  <c r="DE16" i="3"/>
  <c r="DE237" i="3"/>
  <c r="DE252" i="3"/>
  <c r="DE293" i="3"/>
  <c r="DE289" i="3"/>
  <c r="DE285" i="3"/>
  <c r="DE40" i="3"/>
  <c r="DE36" i="3"/>
  <c r="DE32" i="3"/>
  <c r="DE247" i="3"/>
  <c r="DE243" i="3"/>
  <c r="DE234" i="3"/>
  <c r="DE226" i="3"/>
  <c r="DE222" i="3"/>
  <c r="DE218" i="3"/>
  <c r="DE211" i="3"/>
  <c r="DE207" i="3"/>
  <c r="DE203" i="3"/>
  <c r="DE199" i="3"/>
  <c r="DE195" i="3"/>
  <c r="DE191" i="3"/>
  <c r="DE187" i="3"/>
  <c r="DE183" i="3"/>
  <c r="DE181" i="3"/>
  <c r="DE177" i="3"/>
  <c r="DE174" i="3"/>
  <c r="DE170" i="3"/>
  <c r="DE166" i="3"/>
  <c r="DE162" i="3"/>
  <c r="DE158" i="3"/>
  <c r="DE154" i="3"/>
  <c r="DE150" i="3"/>
  <c r="DE146" i="3"/>
  <c r="DE143" i="3"/>
  <c r="DE142" i="3"/>
  <c r="DE138" i="3"/>
  <c r="DE134" i="3"/>
  <c r="DE130" i="3"/>
  <c r="DE126" i="3"/>
  <c r="DE122" i="3"/>
  <c r="DE118" i="3"/>
  <c r="DE114" i="3"/>
  <c r="DE106" i="3"/>
  <c r="DE100" i="3"/>
  <c r="DE96" i="3"/>
  <c r="DE88" i="3"/>
  <c r="DE84" i="3"/>
  <c r="DE80" i="3"/>
  <c r="DE77" i="3"/>
  <c r="DE73" i="3"/>
  <c r="DE69" i="3"/>
  <c r="DE65" i="3"/>
  <c r="DE61" i="3"/>
  <c r="DE54" i="3"/>
  <c r="DE51" i="3"/>
  <c r="DE47" i="3"/>
  <c r="DE13" i="3"/>
  <c r="DE9" i="3"/>
  <c r="DE350" i="3"/>
  <c r="DE346" i="3"/>
  <c r="DE342" i="3"/>
  <c r="DE338" i="3"/>
  <c r="DE334" i="3"/>
  <c r="DE330" i="3"/>
  <c r="DE326" i="3"/>
  <c r="DE322" i="3"/>
  <c r="DE318" i="3"/>
  <c r="DE311" i="3"/>
  <c r="DE307" i="3"/>
  <c r="DE303" i="3"/>
  <c r="DE299" i="3"/>
  <c r="DE284" i="3"/>
  <c r="DE280" i="3"/>
  <c r="DE276" i="3"/>
  <c r="DE272" i="3"/>
  <c r="DE268" i="3"/>
  <c r="DE264" i="3"/>
  <c r="DE260" i="3"/>
  <c r="DE256" i="3"/>
  <c r="DE30" i="3"/>
  <c r="DE26" i="3"/>
  <c r="DE255" i="3"/>
  <c r="DE23" i="3"/>
  <c r="DE19" i="3"/>
  <c r="DE15" i="3"/>
  <c r="DE251" i="3"/>
  <c r="DE292" i="3"/>
  <c r="DE288" i="3"/>
  <c r="DE43" i="3"/>
  <c r="DE39" i="3"/>
  <c r="DE35" i="3"/>
  <c r="DE250" i="3"/>
  <c r="DE246" i="3"/>
  <c r="DE242" i="3"/>
  <c r="DE233" i="3"/>
  <c r="DE225" i="3"/>
  <c r="DE221" i="3"/>
  <c r="DE217" i="3"/>
  <c r="DE214" i="3"/>
  <c r="DE210" i="3"/>
  <c r="DE206" i="3"/>
  <c r="DE202" i="3"/>
  <c r="DE198" i="3"/>
  <c r="DE194" i="3"/>
  <c r="DE190" i="3"/>
  <c r="DE186" i="3"/>
  <c r="DE180" i="3"/>
  <c r="DE176" i="3"/>
  <c r="DE173" i="3"/>
  <c r="DE169" i="3"/>
  <c r="DE165" i="3"/>
  <c r="DE161" i="3"/>
  <c r="DE157" i="3"/>
  <c r="DE153" i="3"/>
  <c r="DE145" i="3"/>
  <c r="DE137" i="3"/>
  <c r="DE133" i="3"/>
  <c r="DE129" i="3"/>
  <c r="DE125" i="3"/>
  <c r="DE121" i="3"/>
  <c r="DE117" i="3"/>
  <c r="DE113" i="3"/>
  <c r="DE109" i="3"/>
  <c r="DE105" i="3"/>
  <c r="DE99" i="3"/>
  <c r="DE95" i="3"/>
  <c r="DE93" i="3"/>
  <c r="DE91" i="3"/>
  <c r="DE83" i="3"/>
  <c r="DE72" i="3"/>
  <c r="DE68" i="3"/>
  <c r="DE60" i="3"/>
  <c r="DE56" i="3"/>
  <c r="DE50" i="3"/>
  <c r="DE46" i="3"/>
  <c r="DE12" i="3"/>
  <c r="DE353" i="3"/>
  <c r="DE349" i="3"/>
  <c r="DE345" i="3"/>
  <c r="DE341" i="3"/>
  <c r="DE337" i="3"/>
  <c r="DE333" i="3"/>
  <c r="DE329" i="3"/>
  <c r="DE325" i="3"/>
  <c r="DE321" i="3"/>
  <c r="DE317" i="3"/>
  <c r="DE314" i="3"/>
  <c r="DE310" i="3"/>
  <c r="DE306" i="3"/>
  <c r="DE302" i="3"/>
  <c r="DE298" i="3"/>
  <c r="DE283" i="3"/>
  <c r="DE279" i="3"/>
  <c r="DE275" i="3"/>
  <c r="DE271" i="3"/>
  <c r="DE267" i="3"/>
  <c r="DE263" i="3"/>
  <c r="DE259" i="3"/>
  <c r="DE29" i="3"/>
  <c r="DE25" i="3"/>
  <c r="DE22" i="3"/>
  <c r="DE18" i="3"/>
  <c r="DE239" i="3"/>
  <c r="DE235" i="3"/>
  <c r="DE295" i="3"/>
  <c r="DE291" i="3"/>
  <c r="DE287" i="3"/>
  <c r="DE42" i="3"/>
  <c r="DE38" i="3"/>
  <c r="DE34" i="3"/>
  <c r="DE249" i="3"/>
  <c r="DE245" i="3"/>
  <c r="DE241" i="3"/>
  <c r="DE232" i="3"/>
  <c r="DE228" i="3"/>
  <c r="DE224" i="3"/>
  <c r="DE220" i="3"/>
  <c r="DE216" i="3"/>
  <c r="DE209" i="3"/>
  <c r="DE205" i="3"/>
  <c r="DE201" i="3"/>
  <c r="DE197" i="3"/>
  <c r="DE189" i="3"/>
  <c r="DE185" i="3"/>
  <c r="DE179" i="3"/>
  <c r="DE172" i="3"/>
  <c r="DE168" i="3"/>
  <c r="DE164" i="3"/>
  <c r="DE160" i="3"/>
  <c r="DE156" i="3"/>
  <c r="DE14" i="3"/>
  <c r="DE136" i="3"/>
  <c r="DE132" i="3"/>
  <c r="DE128" i="3"/>
  <c r="DE124" i="3"/>
  <c r="DE120" i="3"/>
  <c r="DE116" i="3"/>
  <c r="DE108" i="3"/>
  <c r="DE102" i="3"/>
  <c r="DE98" i="3"/>
  <c r="DE94" i="3"/>
  <c r="DE90" i="3"/>
  <c r="DE86" i="3"/>
  <c r="DE82" i="3"/>
  <c r="DE79" i="3"/>
  <c r="DE71" i="3"/>
  <c r="DE67" i="3"/>
  <c r="DE63" i="3"/>
  <c r="DE53" i="3"/>
  <c r="DE49" i="3"/>
  <c r="DE45" i="3"/>
  <c r="DE11" i="3"/>
  <c r="DE352" i="3"/>
  <c r="DE348" i="3"/>
  <c r="DE344" i="3"/>
  <c r="DE340" i="3"/>
  <c r="DE336" i="3"/>
  <c r="DE332" i="3"/>
  <c r="DE328" i="3"/>
  <c r="DE324" i="3"/>
  <c r="DE320" i="3"/>
  <c r="DE316" i="3"/>
  <c r="DE313" i="3"/>
  <c r="DE305" i="3"/>
  <c r="DE301" i="3"/>
  <c r="DE297" i="3"/>
  <c r="DE282" i="3"/>
  <c r="DE278" i="3"/>
  <c r="DE274" i="3"/>
  <c r="DE270" i="3"/>
  <c r="DE266" i="3"/>
  <c r="DE262" i="3"/>
  <c r="DE258" i="3"/>
  <c r="DE31" i="3"/>
  <c r="DE28" i="3"/>
  <c r="DE152" i="3"/>
  <c r="DE254" i="3"/>
  <c r="DE21" i="3"/>
  <c r="DE17" i="3"/>
  <c r="DE238" i="3"/>
  <c r="DE253" i="3"/>
  <c r="DE294" i="3"/>
  <c r="DE290" i="3"/>
  <c r="DE286" i="3"/>
  <c r="DE41" i="3"/>
  <c r="DE37" i="3"/>
  <c r="DE33" i="3"/>
  <c r="DE248" i="3"/>
  <c r="DE244" i="3"/>
  <c r="DE240" i="3"/>
  <c r="DE231" i="3"/>
  <c r="DE227" i="3"/>
  <c r="DE223" i="3"/>
  <c r="DE219" i="3"/>
  <c r="DE215" i="3"/>
  <c r="DE212" i="3"/>
  <c r="DE208" i="3"/>
  <c r="DE204" i="3"/>
  <c r="DE200" i="3"/>
  <c r="DE196" i="3"/>
  <c r="DE192" i="3"/>
  <c r="DE188" i="3"/>
  <c r="DE178" i="3"/>
  <c r="DE175" i="3"/>
  <c r="DE171" i="3"/>
  <c r="DE167" i="3"/>
  <c r="DE163" i="3"/>
  <c r="DE159" i="3"/>
  <c r="DE155" i="3"/>
  <c r="DE44" i="3"/>
  <c r="DE147" i="3"/>
  <c r="DE144" i="3"/>
  <c r="DE139" i="3"/>
  <c r="DE135" i="3"/>
  <c r="DE131" i="3"/>
  <c r="DE127" i="3"/>
  <c r="DE123" i="3"/>
  <c r="DE119" i="3"/>
  <c r="DE115" i="3"/>
  <c r="DE111" i="3"/>
  <c r="DE107" i="3"/>
  <c r="DE104" i="3"/>
  <c r="DE101" i="3"/>
  <c r="DE97" i="3"/>
  <c r="DE89" i="3"/>
  <c r="DE85" i="3"/>
  <c r="DE81" i="3"/>
  <c r="DE78" i="3"/>
  <c r="DE74" i="3"/>
  <c r="DE70" i="3"/>
  <c r="DE66" i="3"/>
  <c r="DE62" i="3"/>
  <c r="DE58" i="3"/>
  <c r="DE52" i="3"/>
  <c r="DE48" i="3"/>
  <c r="DE10" i="3"/>
  <c r="DE380" i="3" l="1"/>
  <c r="R9" i="10"/>
  <c r="DE358" i="3"/>
  <c r="DY10" i="3"/>
  <c r="R77" i="10"/>
  <c r="DY78" i="3"/>
  <c r="R96" i="10"/>
  <c r="DY97" i="3"/>
  <c r="DY144" i="3"/>
  <c r="R143" i="10"/>
  <c r="R158" i="10"/>
  <c r="DY159" i="3"/>
  <c r="DY196" i="3"/>
  <c r="R195" i="10"/>
  <c r="R226" i="10"/>
  <c r="DY227" i="3"/>
  <c r="DY248" i="3"/>
  <c r="R247" i="10"/>
  <c r="DY152" i="3"/>
  <c r="R151" i="10"/>
  <c r="DY278" i="3"/>
  <c r="R277" i="10"/>
  <c r="DE385" i="3"/>
  <c r="R10" i="10"/>
  <c r="DY11" i="3"/>
  <c r="DY136" i="3"/>
  <c r="R135" i="10"/>
  <c r="R184" i="10"/>
  <c r="DY185" i="3"/>
  <c r="DY205" i="3"/>
  <c r="R204" i="10"/>
  <c r="DY224" i="3"/>
  <c r="R223" i="10"/>
  <c r="DY42" i="3"/>
  <c r="R41" i="10"/>
  <c r="DY235" i="3"/>
  <c r="R234" i="10"/>
  <c r="DY25" i="3"/>
  <c r="DE357" i="3"/>
  <c r="R24" i="10"/>
  <c r="R282" i="10"/>
  <c r="DY283" i="3"/>
  <c r="R309" i="10"/>
  <c r="DY310" i="3"/>
  <c r="DY341" i="3"/>
  <c r="R340" i="10"/>
  <c r="DY12" i="3"/>
  <c r="DE383" i="3"/>
  <c r="R11" i="10"/>
  <c r="R104" i="10"/>
  <c r="DY105" i="3"/>
  <c r="R120" i="10"/>
  <c r="DY121" i="3"/>
  <c r="R136" i="10"/>
  <c r="DY137" i="3"/>
  <c r="DY161" i="3"/>
  <c r="R160" i="10"/>
  <c r="DY176" i="3"/>
  <c r="R175" i="10"/>
  <c r="DY194" i="3"/>
  <c r="R193" i="10"/>
  <c r="R209" i="10"/>
  <c r="DY210" i="3"/>
  <c r="DY250" i="3"/>
  <c r="R249" i="10"/>
  <c r="DY30" i="3"/>
  <c r="R29" i="10"/>
  <c r="DY284" i="3"/>
  <c r="R283" i="10"/>
  <c r="DY311" i="3"/>
  <c r="R310" i="10"/>
  <c r="R329" i="10"/>
  <c r="DY330" i="3"/>
  <c r="DY47" i="3"/>
  <c r="R46" i="10"/>
  <c r="R99" i="10"/>
  <c r="DY100" i="3"/>
  <c r="DY138" i="3"/>
  <c r="R137" i="10"/>
  <c r="DY150" i="3"/>
  <c r="R149" i="10"/>
  <c r="DY166" i="3"/>
  <c r="R165" i="10"/>
  <c r="R180" i="10"/>
  <c r="DY181" i="3"/>
  <c r="DY195" i="3"/>
  <c r="R194" i="10"/>
  <c r="DY234" i="3"/>
  <c r="R233" i="10"/>
  <c r="DY36" i="3"/>
  <c r="R35" i="10"/>
  <c r="DE378" i="3"/>
  <c r="DY261" i="3"/>
  <c r="R260" i="10"/>
  <c r="R307" i="10"/>
  <c r="DY308" i="3"/>
  <c r="R322" i="10"/>
  <c r="DY323" i="3"/>
  <c r="R338" i="10"/>
  <c r="DY339" i="3"/>
  <c r="R80" i="10"/>
  <c r="DY81" i="3"/>
  <c r="R100" i="10"/>
  <c r="DY101" i="3"/>
  <c r="DY131" i="3"/>
  <c r="R130" i="10"/>
  <c r="R146" i="10"/>
  <c r="DY147" i="3"/>
  <c r="R177" i="10"/>
  <c r="DY178" i="3"/>
  <c r="DY200" i="3"/>
  <c r="R199" i="10"/>
  <c r="DY215" i="3"/>
  <c r="R214" i="10"/>
  <c r="DY33" i="3"/>
  <c r="R32" i="10"/>
  <c r="R289" i="10"/>
  <c r="DY290" i="3"/>
  <c r="DY28" i="3"/>
  <c r="R27" i="10"/>
  <c r="DY282" i="3"/>
  <c r="R281" i="10"/>
  <c r="DE386" i="3"/>
  <c r="R327" i="10"/>
  <c r="DY328" i="3"/>
  <c r="R343" i="10"/>
  <c r="DY344" i="3"/>
  <c r="DY45" i="3"/>
  <c r="R44" i="10"/>
  <c r="DY86" i="3"/>
  <c r="R85" i="10"/>
  <c r="R101" i="10"/>
  <c r="DY102" i="3"/>
  <c r="R13" i="10"/>
  <c r="DY14" i="3"/>
  <c r="R167" i="10"/>
  <c r="DY168" i="3"/>
  <c r="R188" i="10"/>
  <c r="DY189" i="3"/>
  <c r="DY228" i="3"/>
  <c r="R227" i="10"/>
  <c r="R248" i="10"/>
  <c r="DY249" i="3"/>
  <c r="R286" i="10"/>
  <c r="DY287" i="3"/>
  <c r="R238" i="10"/>
  <c r="DY239" i="3"/>
  <c r="R28" i="10"/>
  <c r="DY29" i="3"/>
  <c r="DY46" i="3"/>
  <c r="R45" i="10"/>
  <c r="DY93" i="3"/>
  <c r="R92" i="10"/>
  <c r="R108" i="10"/>
  <c r="DY109" i="3"/>
  <c r="DY180" i="3"/>
  <c r="R179" i="10"/>
  <c r="R197" i="10"/>
  <c r="DY198" i="3"/>
  <c r="DY214" i="3"/>
  <c r="R213" i="10"/>
  <c r="DY233" i="3"/>
  <c r="R232" i="10"/>
  <c r="R34" i="10"/>
  <c r="DY35" i="3"/>
  <c r="DY69" i="3"/>
  <c r="R68" i="10"/>
  <c r="DY84" i="3"/>
  <c r="R83" i="10"/>
  <c r="R105" i="10"/>
  <c r="DY106" i="3"/>
  <c r="R141" i="10"/>
  <c r="DY142" i="3"/>
  <c r="R153" i="10"/>
  <c r="DY154" i="3"/>
  <c r="DY170" i="3"/>
  <c r="R169" i="10"/>
  <c r="DY183" i="3"/>
  <c r="R182" i="10"/>
  <c r="DY199" i="3"/>
  <c r="R198" i="10"/>
  <c r="DY218" i="3"/>
  <c r="R217" i="10"/>
  <c r="DY40" i="3"/>
  <c r="R39" i="10"/>
  <c r="R251" i="10"/>
  <c r="DY252" i="3"/>
  <c r="R326" i="10"/>
  <c r="DY327" i="3"/>
  <c r="R342" i="10"/>
  <c r="DY343" i="3"/>
  <c r="DY70" i="3"/>
  <c r="R69" i="10"/>
  <c r="R84" i="10"/>
  <c r="DY85" i="3"/>
  <c r="R103" i="10"/>
  <c r="DY104" i="3"/>
  <c r="R118" i="10"/>
  <c r="DY119" i="3"/>
  <c r="DY44" i="3"/>
  <c r="R43" i="10"/>
  <c r="R166" i="10"/>
  <c r="DY167" i="3"/>
  <c r="R293" i="10"/>
  <c r="DY294" i="3"/>
  <c r="DY21" i="3"/>
  <c r="R20" i="10"/>
  <c r="R30" i="10"/>
  <c r="DY31" i="3"/>
  <c r="DY316" i="3"/>
  <c r="R315" i="10"/>
  <c r="R70" i="10"/>
  <c r="DY71" i="3"/>
  <c r="DE384" i="3"/>
  <c r="DY108" i="3"/>
  <c r="R107" i="10"/>
  <c r="DY128" i="3"/>
  <c r="R127" i="10"/>
  <c r="R155" i="10"/>
  <c r="DY156" i="3"/>
  <c r="R196" i="10"/>
  <c r="DY197" i="3"/>
  <c r="DY232" i="3"/>
  <c r="R231" i="10"/>
  <c r="DY34" i="3"/>
  <c r="R33" i="10"/>
  <c r="DY18" i="3"/>
  <c r="R17" i="10"/>
  <c r="DY275" i="3"/>
  <c r="R274" i="10"/>
  <c r="DY317" i="3"/>
  <c r="R316" i="10"/>
  <c r="DY333" i="3"/>
  <c r="R332" i="10"/>
  <c r="DY72" i="3"/>
  <c r="R71" i="10"/>
  <c r="DY95" i="3"/>
  <c r="R94" i="10"/>
  <c r="DY153" i="3"/>
  <c r="R152" i="10"/>
  <c r="R185" i="10"/>
  <c r="DY186" i="3"/>
  <c r="R201" i="10"/>
  <c r="DY202" i="3"/>
  <c r="R241" i="10"/>
  <c r="DY242" i="3"/>
  <c r="DY251" i="3"/>
  <c r="R250" i="10"/>
  <c r="R254" i="10"/>
  <c r="DY255" i="3"/>
  <c r="DY322" i="3"/>
  <c r="R321" i="10"/>
  <c r="DY338" i="3"/>
  <c r="R337" i="10"/>
  <c r="DY9" i="3"/>
  <c r="R8" i="10"/>
  <c r="DE359" i="3"/>
  <c r="DE377" i="3"/>
  <c r="DE354" i="3"/>
  <c r="R53" i="10"/>
  <c r="DY54" i="3"/>
  <c r="DY73" i="3"/>
  <c r="R72" i="10"/>
  <c r="DY143" i="3"/>
  <c r="R142" i="10"/>
  <c r="R173" i="10"/>
  <c r="DE382" i="3"/>
  <c r="DY174" i="3"/>
  <c r="DY187" i="3"/>
  <c r="R186" i="10"/>
  <c r="R202" i="10"/>
  <c r="DY203" i="3"/>
  <c r="R221" i="10"/>
  <c r="DY222" i="3"/>
  <c r="R246" i="10"/>
  <c r="DY247" i="3"/>
  <c r="R236" i="10"/>
  <c r="DY237" i="3"/>
  <c r="DY27" i="3"/>
  <c r="R26" i="10"/>
  <c r="DE376" i="3"/>
  <c r="R314" i="10"/>
  <c r="DY315" i="3"/>
  <c r="DY331" i="3"/>
  <c r="R330" i="10"/>
  <c r="R57" i="10"/>
  <c r="DY58" i="3"/>
  <c r="DY107" i="3"/>
  <c r="R106" i="10"/>
  <c r="R138" i="10"/>
  <c r="DY139" i="3"/>
  <c r="R170" i="10"/>
  <c r="DY171" i="3"/>
  <c r="DY192" i="3"/>
  <c r="R191" i="10"/>
  <c r="DY223" i="3"/>
  <c r="R222" i="10"/>
  <c r="R40" i="10"/>
  <c r="DY41" i="3"/>
  <c r="R253" i="10"/>
  <c r="DY254" i="3"/>
  <c r="DY274" i="3"/>
  <c r="R273" i="10"/>
  <c r="R319" i="10"/>
  <c r="DY320" i="3"/>
  <c r="R335" i="10"/>
  <c r="DY336" i="3"/>
  <c r="R52" i="10"/>
  <c r="DY53" i="3"/>
  <c r="DY79" i="3"/>
  <c r="R78" i="10"/>
  <c r="R93" i="10"/>
  <c r="DY94" i="3"/>
  <c r="DY179" i="3"/>
  <c r="R178" i="10"/>
  <c r="R200" i="10"/>
  <c r="DY201" i="3"/>
  <c r="DY220" i="3"/>
  <c r="R219" i="10"/>
  <c r="R240" i="10"/>
  <c r="DY241" i="3"/>
  <c r="DY38" i="3"/>
  <c r="R37" i="10"/>
  <c r="R262" i="10"/>
  <c r="DY263" i="3"/>
  <c r="R320" i="10"/>
  <c r="DY321" i="3"/>
  <c r="DY337" i="3"/>
  <c r="R336" i="10"/>
  <c r="DY56" i="3"/>
  <c r="R55" i="10"/>
  <c r="DE381" i="3"/>
  <c r="R98" i="10"/>
  <c r="DY99" i="3"/>
  <c r="R132" i="10"/>
  <c r="DY133" i="3"/>
  <c r="R205" i="10"/>
  <c r="DY206" i="3"/>
  <c r="DY221" i="3"/>
  <c r="R220" i="10"/>
  <c r="DY246" i="3"/>
  <c r="R245" i="10"/>
  <c r="R42" i="10"/>
  <c r="DY43" i="3"/>
  <c r="DE379" i="3"/>
  <c r="R279" i="10"/>
  <c r="DY280" i="3"/>
  <c r="R325" i="10"/>
  <c r="DY326" i="3"/>
  <c r="R341" i="10"/>
  <c r="DY342" i="3"/>
  <c r="DY13" i="3"/>
  <c r="R12" i="10"/>
  <c r="DY77" i="3"/>
  <c r="R76" i="10"/>
  <c r="R95" i="10"/>
  <c r="DY96" i="3"/>
  <c r="R117" i="10"/>
  <c r="DY118" i="3"/>
  <c r="R145" i="10"/>
  <c r="DY146" i="3"/>
  <c r="DY177" i="3"/>
  <c r="R176" i="10"/>
  <c r="R190" i="10"/>
  <c r="DY191" i="3"/>
  <c r="R225" i="10"/>
  <c r="DY226" i="3"/>
  <c r="DY289" i="3"/>
  <c r="R288" i="10"/>
  <c r="R318" i="10"/>
  <c r="DY319" i="3"/>
  <c r="R334" i="10"/>
  <c r="DY335" i="3"/>
  <c r="R350" i="10"/>
  <c r="DY351" i="3"/>
  <c r="DE363" i="3"/>
  <c r="DY382" i="3" l="1"/>
  <c r="DE387" i="3"/>
  <c r="DE360" i="3"/>
  <c r="D47" i="8" s="1"/>
  <c r="I47" i="8" l="1"/>
  <c r="DF151" i="3"/>
  <c r="R150" i="10" l="1"/>
  <c r="DY151" i="3"/>
  <c r="DF48" i="3"/>
  <c r="DF82" i="3"/>
  <c r="DF124" i="3"/>
  <c r="DF173" i="3"/>
  <c r="DF219" i="3"/>
  <c r="DF295" i="3"/>
  <c r="DF259" i="3"/>
  <c r="DF304" i="3"/>
  <c r="DF332" i="3"/>
  <c r="DF67" i="3"/>
  <c r="DF113" i="3"/>
  <c r="DF129" i="3"/>
  <c r="DF135" i="3"/>
  <c r="DF204" i="3"/>
  <c r="DF37" i="3"/>
  <c r="DF15" i="3"/>
  <c r="DF269" i="3"/>
  <c r="DF300" i="3"/>
  <c r="DF350" i="3"/>
  <c r="DF49" i="3"/>
  <c r="DF60" i="3"/>
  <c r="DF68" i="3"/>
  <c r="DF83" i="3"/>
  <c r="DF91" i="3"/>
  <c r="DF114" i="3"/>
  <c r="DF120" i="3"/>
  <c r="DF125" i="3"/>
  <c r="DF130" i="3"/>
  <c r="DF145" i="3"/>
  <c r="DF160" i="3"/>
  <c r="DF165" i="3"/>
  <c r="DF175" i="3"/>
  <c r="DF207" i="3"/>
  <c r="DF212" i="3"/>
  <c r="DF225" i="3"/>
  <c r="DF244" i="3"/>
  <c r="DF39" i="3"/>
  <c r="DF291" i="3"/>
  <c r="DF253" i="3"/>
  <c r="DF16" i="3"/>
  <c r="DF22" i="3"/>
  <c r="DF256" i="3"/>
  <c r="DF260" i="3"/>
  <c r="DF266" i="3"/>
  <c r="DF270" i="3"/>
  <c r="DF276" i="3"/>
  <c r="DF297" i="3"/>
  <c r="DF301" i="3"/>
  <c r="DF305" i="3"/>
  <c r="DF313" i="3"/>
  <c r="DF324" i="3"/>
  <c r="DF334" i="3"/>
  <c r="DF347" i="3"/>
  <c r="DF352" i="3"/>
  <c r="DF52" i="3"/>
  <c r="DF90" i="3"/>
  <c r="DF158" i="3"/>
  <c r="DF211" i="3"/>
  <c r="DF288" i="3"/>
  <c r="DF20" i="3"/>
  <c r="DF265" i="3"/>
  <c r="DF312" i="3"/>
  <c r="DF346" i="3"/>
  <c r="DF50" i="3"/>
  <c r="DF61" i="3"/>
  <c r="DF65" i="3"/>
  <c r="DF74" i="3"/>
  <c r="DF88" i="3"/>
  <c r="DF98" i="3"/>
  <c r="DF115" i="3"/>
  <c r="DF122" i="3"/>
  <c r="DF126" i="3"/>
  <c r="DF132" i="3"/>
  <c r="DF155" i="3"/>
  <c r="DF162" i="3"/>
  <c r="DF169" i="3"/>
  <c r="DF188" i="3"/>
  <c r="DF208" i="3"/>
  <c r="DF216" i="3"/>
  <c r="DF231" i="3"/>
  <c r="DF245" i="3"/>
  <c r="DF285" i="3"/>
  <c r="DF292" i="3"/>
  <c r="DF17" i="3"/>
  <c r="DF23" i="3"/>
  <c r="DF257" i="3"/>
  <c r="DF262" i="3"/>
  <c r="DF267" i="3"/>
  <c r="DF271" i="3"/>
  <c r="DF277" i="3"/>
  <c r="DF298" i="3"/>
  <c r="DF302" i="3"/>
  <c r="DF306" i="3"/>
  <c r="DF314" i="3"/>
  <c r="DF325" i="3"/>
  <c r="DF340" i="3"/>
  <c r="DF348" i="3"/>
  <c r="DF353" i="3"/>
  <c r="DF63" i="3"/>
  <c r="DF117" i="3"/>
  <c r="DF164" i="3"/>
  <c r="DF243" i="3"/>
  <c r="DF26" i="3"/>
  <c r="DF273" i="3"/>
  <c r="DF296" i="3"/>
  <c r="DF318" i="3"/>
  <c r="DF51" i="3"/>
  <c r="DF62" i="3"/>
  <c r="DF66" i="3"/>
  <c r="DF80" i="3"/>
  <c r="DF89" i="3"/>
  <c r="DF111" i="3"/>
  <c r="DF116" i="3"/>
  <c r="DF123" i="3"/>
  <c r="DF127" i="3"/>
  <c r="DF134" i="3"/>
  <c r="DF157" i="3"/>
  <c r="DF163" i="3"/>
  <c r="DF172" i="3"/>
  <c r="DF190" i="3"/>
  <c r="DF209" i="3"/>
  <c r="DF217" i="3"/>
  <c r="DF240" i="3"/>
  <c r="DF32" i="3"/>
  <c r="DF286" i="3"/>
  <c r="DF293" i="3"/>
  <c r="DF238" i="3"/>
  <c r="DF19" i="3"/>
  <c r="DF258" i="3"/>
  <c r="DF264" i="3"/>
  <c r="DF268" i="3"/>
  <c r="DF272" i="3"/>
  <c r="DF279" i="3"/>
  <c r="DF299" i="3"/>
  <c r="DF303" i="3"/>
  <c r="DF307" i="3"/>
  <c r="DF329" i="3"/>
  <c r="DF345" i="3"/>
  <c r="DF349" i="3"/>
  <c r="DY307" i="3" l="1"/>
  <c r="R306" i="10"/>
  <c r="DY32" i="3"/>
  <c r="R31" i="10"/>
  <c r="DY111" i="3"/>
  <c r="R110" i="10"/>
  <c r="R339" i="10"/>
  <c r="DY340" i="3"/>
  <c r="DY17" i="3"/>
  <c r="R16" i="10"/>
  <c r="R125" i="10"/>
  <c r="DY126" i="3"/>
  <c r="DF378" i="3"/>
  <c r="R19" i="10"/>
  <c r="DY20" i="3"/>
  <c r="DY301" i="3"/>
  <c r="R300" i="10"/>
  <c r="DY266" i="3"/>
  <c r="R265" i="10"/>
  <c r="R174" i="10"/>
  <c r="DY175" i="3"/>
  <c r="DY130" i="3"/>
  <c r="R129" i="10"/>
  <c r="DY91" i="3"/>
  <c r="R90" i="10"/>
  <c r="R48" i="10"/>
  <c r="DY49" i="3"/>
  <c r="DF379" i="3"/>
  <c r="DF358" i="3"/>
  <c r="DF354" i="3"/>
  <c r="DY15" i="3"/>
  <c r="R14" i="10"/>
  <c r="DY129" i="3"/>
  <c r="R128" i="10"/>
  <c r="DY304" i="3"/>
  <c r="R303" i="10"/>
  <c r="DY173" i="3"/>
  <c r="R172" i="10"/>
  <c r="R348" i="10"/>
  <c r="DY349" i="3"/>
  <c r="DY303" i="3"/>
  <c r="R302" i="10"/>
  <c r="R267" i="10"/>
  <c r="DY268" i="3"/>
  <c r="DY238" i="3"/>
  <c r="R237" i="10"/>
  <c r="DY240" i="3"/>
  <c r="R239" i="10"/>
  <c r="DY172" i="3"/>
  <c r="R171" i="10"/>
  <c r="DY127" i="3"/>
  <c r="R126" i="10"/>
  <c r="R88" i="10"/>
  <c r="DY89" i="3"/>
  <c r="R50" i="10"/>
  <c r="DY51" i="3"/>
  <c r="DF357" i="3"/>
  <c r="R25" i="10"/>
  <c r="DY26" i="3"/>
  <c r="R62" i="10"/>
  <c r="DY63" i="3"/>
  <c r="R324" i="10"/>
  <c r="DY325" i="3"/>
  <c r="R297" i="10"/>
  <c r="DY298" i="3"/>
  <c r="R261" i="10"/>
  <c r="DY262" i="3"/>
  <c r="DY292" i="3"/>
  <c r="R291" i="10"/>
  <c r="R215" i="10"/>
  <c r="DY216" i="3"/>
  <c r="DY162" i="3"/>
  <c r="R161" i="10"/>
  <c r="R121" i="10"/>
  <c r="DY122" i="3"/>
  <c r="DY74" i="3"/>
  <c r="R73" i="10"/>
  <c r="R345" i="10"/>
  <c r="DY346" i="3"/>
  <c r="DY288" i="3"/>
  <c r="R287" i="10"/>
  <c r="DY52" i="3"/>
  <c r="R51" i="10"/>
  <c r="DF385" i="3"/>
  <c r="DY324" i="3"/>
  <c r="R323" i="10"/>
  <c r="DY297" i="3"/>
  <c r="R296" i="10"/>
  <c r="DY260" i="3"/>
  <c r="R259" i="10"/>
  <c r="R252" i="10"/>
  <c r="DY253" i="3"/>
  <c r="DY225" i="3"/>
  <c r="R224" i="10"/>
  <c r="R164" i="10"/>
  <c r="DY165" i="3"/>
  <c r="DY125" i="3"/>
  <c r="R124" i="10"/>
  <c r="DF381" i="3"/>
  <c r="DY83" i="3"/>
  <c r="DY381" i="3" s="1"/>
  <c r="R82" i="10"/>
  <c r="DY350" i="3"/>
  <c r="R349" i="10"/>
  <c r="DF377" i="3"/>
  <c r="R36" i="10"/>
  <c r="DY37" i="3"/>
  <c r="DY113" i="3"/>
  <c r="R112" i="10"/>
  <c r="R258" i="10"/>
  <c r="DY259" i="3"/>
  <c r="DY124" i="3"/>
  <c r="R123" i="10"/>
  <c r="DY272" i="3"/>
  <c r="R271" i="10"/>
  <c r="R189" i="10"/>
  <c r="DY190" i="3"/>
  <c r="R61" i="10"/>
  <c r="DY62" i="3"/>
  <c r="R116" i="10"/>
  <c r="DY117" i="3"/>
  <c r="DY267" i="3"/>
  <c r="R266" i="10"/>
  <c r="R168" i="10"/>
  <c r="DY169" i="3"/>
  <c r="DF359" i="3"/>
  <c r="DF376" i="3"/>
  <c r="DY50" i="3"/>
  <c r="R49" i="10"/>
  <c r="DF384" i="3"/>
  <c r="DY90" i="3"/>
  <c r="R89" i="10"/>
  <c r="DY16" i="3"/>
  <c r="R15" i="10"/>
  <c r="R298" i="10"/>
  <c r="DY299" i="3"/>
  <c r="DY293" i="3"/>
  <c r="R292" i="10"/>
  <c r="DY163" i="3"/>
  <c r="R162" i="10"/>
  <c r="R79" i="10"/>
  <c r="DY80" i="3"/>
  <c r="DY353" i="3"/>
  <c r="R352" i="10"/>
  <c r="R276" i="10"/>
  <c r="DY277" i="3"/>
  <c r="R207" i="10"/>
  <c r="DY208" i="3"/>
  <c r="DY115" i="3"/>
  <c r="R114" i="10"/>
  <c r="DY312" i="3"/>
  <c r="R311" i="10"/>
  <c r="DF386" i="3"/>
  <c r="R312" i="10"/>
  <c r="DY313" i="3"/>
  <c r="DY386" i="3" s="1"/>
  <c r="DY256" i="3"/>
  <c r="R255" i="10"/>
  <c r="DY212" i="3"/>
  <c r="R211" i="10"/>
  <c r="DY68" i="3"/>
  <c r="R67" i="10"/>
  <c r="R203" i="10"/>
  <c r="DY204" i="3"/>
  <c r="DY295" i="3"/>
  <c r="R294" i="10"/>
  <c r="DY82" i="3"/>
  <c r="R81" i="10"/>
  <c r="DY19" i="3"/>
  <c r="R18" i="10"/>
  <c r="DY134" i="3"/>
  <c r="R133" i="10"/>
  <c r="R272" i="10"/>
  <c r="DY273" i="3"/>
  <c r="R301" i="10"/>
  <c r="DY302" i="3"/>
  <c r="DY231" i="3"/>
  <c r="R230" i="10"/>
  <c r="R87" i="10"/>
  <c r="DY88" i="3"/>
  <c r="R333" i="10"/>
  <c r="DY334" i="3"/>
  <c r="DY244" i="3"/>
  <c r="R243" i="10"/>
  <c r="R344" i="10"/>
  <c r="DY345" i="3"/>
  <c r="R263" i="10"/>
  <c r="DY264" i="3"/>
  <c r="R216" i="10"/>
  <c r="DY217" i="3"/>
  <c r="DY123" i="3"/>
  <c r="R122" i="10"/>
  <c r="R317" i="10"/>
  <c r="DY318" i="3"/>
  <c r="R242" i="10"/>
  <c r="DY243" i="3"/>
  <c r="R313" i="10"/>
  <c r="DY314" i="3"/>
  <c r="DY257" i="3"/>
  <c r="R256" i="10"/>
  <c r="R284" i="10"/>
  <c r="DY285" i="3"/>
  <c r="R154" i="10"/>
  <c r="DY155" i="3"/>
  <c r="R64" i="10"/>
  <c r="DY65" i="3"/>
  <c r="DY211" i="3"/>
  <c r="R210" i="10"/>
  <c r="R351" i="10"/>
  <c r="DY352" i="3"/>
  <c r="R275" i="10"/>
  <c r="DY276" i="3"/>
  <c r="DY291" i="3"/>
  <c r="R290" i="10"/>
  <c r="DY160" i="3"/>
  <c r="R159" i="10"/>
  <c r="DY120" i="3"/>
  <c r="R119" i="10"/>
  <c r="DY300" i="3"/>
  <c r="R299" i="10"/>
  <c r="R66" i="10"/>
  <c r="DY67" i="3"/>
  <c r="R328" i="10"/>
  <c r="DY329" i="3"/>
  <c r="R278" i="10"/>
  <c r="DY279" i="3"/>
  <c r="DY258" i="3"/>
  <c r="R257" i="10"/>
  <c r="R285" i="10"/>
  <c r="DY286" i="3"/>
  <c r="DY209" i="3"/>
  <c r="R208" i="10"/>
  <c r="R156" i="10"/>
  <c r="DY157" i="3"/>
  <c r="R115" i="10"/>
  <c r="DY116" i="3"/>
  <c r="R65" i="10"/>
  <c r="DY66" i="3"/>
  <c r="R295" i="10"/>
  <c r="DY296" i="3"/>
  <c r="R163" i="10"/>
  <c r="DY164" i="3"/>
  <c r="R347" i="10"/>
  <c r="DY348" i="3"/>
  <c r="R305" i="10"/>
  <c r="DY306" i="3"/>
  <c r="DY271" i="3"/>
  <c r="R270" i="10"/>
  <c r="DF380" i="3"/>
  <c r="R22" i="10"/>
  <c r="DY23" i="3"/>
  <c r="R244" i="10"/>
  <c r="DY245" i="3"/>
  <c r="R187" i="10"/>
  <c r="DY188" i="3"/>
  <c r="DY132" i="3"/>
  <c r="R131" i="10"/>
  <c r="DF383" i="3"/>
  <c r="R97" i="10"/>
  <c r="DY98" i="3"/>
  <c r="R60" i="10"/>
  <c r="DY61" i="3"/>
  <c r="R264" i="10"/>
  <c r="DY265" i="3"/>
  <c r="R157" i="10"/>
  <c r="DY158" i="3"/>
  <c r="R346" i="10"/>
  <c r="DY347" i="3"/>
  <c r="DY305" i="3"/>
  <c r="R304" i="10"/>
  <c r="DY270" i="3"/>
  <c r="R269" i="10"/>
  <c r="DY22" i="3"/>
  <c r="R21" i="10"/>
  <c r="DY39" i="3"/>
  <c r="R38" i="10"/>
  <c r="R206" i="10"/>
  <c r="DY207" i="3"/>
  <c r="R144" i="10"/>
  <c r="DY145" i="3"/>
  <c r="R113" i="10"/>
  <c r="DY114" i="3"/>
  <c r="R59" i="10"/>
  <c r="DY60" i="3"/>
  <c r="DY269" i="3"/>
  <c r="R268" i="10"/>
  <c r="R134" i="10"/>
  <c r="DY135" i="3"/>
  <c r="R331" i="10"/>
  <c r="DY332" i="3"/>
  <c r="R218" i="10"/>
  <c r="DY219" i="3"/>
  <c r="DY48" i="3"/>
  <c r="R47" i="10"/>
  <c r="DF363" i="3"/>
  <c r="DY385" i="3" l="1"/>
  <c r="R358" i="10"/>
  <c r="R353" i="10"/>
  <c r="R357" i="10"/>
  <c r="DY376" i="3"/>
  <c r="DY379" i="3"/>
  <c r="DY354" i="3"/>
  <c r="R354" i="10" s="1"/>
  <c r="DY378" i="3"/>
  <c r="DY383" i="3"/>
  <c r="DY384" i="3"/>
  <c r="DF387" i="3"/>
  <c r="DY377" i="3"/>
  <c r="R356" i="10"/>
  <c r="DY380" i="3"/>
  <c r="DF360" i="3"/>
  <c r="D48" i="8" s="1"/>
  <c r="E47" i="8" s="1"/>
  <c r="R359" i="10" l="1"/>
  <c r="DY387" i="3"/>
  <c r="DA188" i="3" l="1"/>
  <c r="N187" i="10" s="1"/>
  <c r="Q187" i="10" s="1"/>
  <c r="DA185" i="3" l="1"/>
  <c r="N184" i="10" s="1"/>
  <c r="Q184" i="10" s="1"/>
  <c r="DA186" i="3"/>
  <c r="N185" i="10" s="1"/>
  <c r="Q185" i="10" s="1"/>
  <c r="DA189" i="3"/>
  <c r="N188" i="10" s="1"/>
  <c r="Q188" i="10" s="1"/>
  <c r="I42" i="8" l="1"/>
  <c r="J42" i="8" l="1"/>
  <c r="DU10" i="3" l="1"/>
  <c r="DU11" i="3"/>
  <c r="DU12" i="3"/>
  <c r="DU13" i="3"/>
  <c r="DU14" i="3"/>
  <c r="DU15" i="3"/>
  <c r="DU16" i="3"/>
  <c r="DU17" i="3"/>
  <c r="DU18" i="3"/>
  <c r="DU19" i="3"/>
  <c r="DU20" i="3"/>
  <c r="DU21" i="3"/>
  <c r="DU22" i="3"/>
  <c r="DU23" i="3"/>
  <c r="DU25" i="3"/>
  <c r="DU26" i="3"/>
  <c r="DU27" i="3"/>
  <c r="DU28" i="3"/>
  <c r="DU29" i="3"/>
  <c r="DU30" i="3"/>
  <c r="DU31" i="3"/>
  <c r="DU32" i="3"/>
  <c r="DU33" i="3"/>
  <c r="DU34" i="3"/>
  <c r="DU35" i="3"/>
  <c r="DU36" i="3"/>
  <c r="DU37" i="3"/>
  <c r="DU38" i="3"/>
  <c r="DU39" i="3"/>
  <c r="DU40" i="3"/>
  <c r="DU41" i="3"/>
  <c r="DU42" i="3"/>
  <c r="DU43" i="3"/>
  <c r="DU44" i="3"/>
  <c r="DU45" i="3"/>
  <c r="DU46" i="3"/>
  <c r="DU47" i="3"/>
  <c r="DU48" i="3"/>
  <c r="DU49" i="3"/>
  <c r="DU50" i="3"/>
  <c r="DU51" i="3"/>
  <c r="DU52" i="3"/>
  <c r="DU53" i="3"/>
  <c r="DU54" i="3"/>
  <c r="DU56" i="3"/>
  <c r="DU57" i="3"/>
  <c r="DU58" i="3"/>
  <c r="DU60" i="3"/>
  <c r="DU61" i="3"/>
  <c r="DU62" i="3"/>
  <c r="DU63" i="3"/>
  <c r="DU65" i="3"/>
  <c r="DU66" i="3"/>
  <c r="DU67" i="3"/>
  <c r="DU68" i="3"/>
  <c r="DU69" i="3"/>
  <c r="DU70" i="3"/>
  <c r="DU71" i="3"/>
  <c r="DU72" i="3"/>
  <c r="DU73" i="3"/>
  <c r="DU74" i="3"/>
  <c r="DU77" i="3"/>
  <c r="DU78" i="3"/>
  <c r="DU79" i="3"/>
  <c r="DU80" i="3"/>
  <c r="DU81" i="3"/>
  <c r="DU82" i="3"/>
  <c r="DU83" i="3"/>
  <c r="DU381" i="3" s="1"/>
  <c r="DU84" i="3"/>
  <c r="DU85" i="3"/>
  <c r="DU86" i="3"/>
  <c r="DU88" i="3"/>
  <c r="DU89" i="3"/>
  <c r="DU90" i="3"/>
  <c r="DU91" i="3"/>
  <c r="DU93" i="3"/>
  <c r="DU94" i="3"/>
  <c r="DU95" i="3"/>
  <c r="DU96" i="3"/>
  <c r="DU97" i="3"/>
  <c r="DU98" i="3"/>
  <c r="DU99" i="3"/>
  <c r="DU100" i="3"/>
  <c r="DU101" i="3"/>
  <c r="DU102" i="3"/>
  <c r="DU104" i="3"/>
  <c r="DU105" i="3"/>
  <c r="DU106" i="3"/>
  <c r="DU107" i="3"/>
  <c r="DU108" i="3"/>
  <c r="DU109" i="3"/>
  <c r="DU111" i="3"/>
  <c r="DU113" i="3"/>
  <c r="DU114" i="3"/>
  <c r="DU115" i="3"/>
  <c r="DU116" i="3"/>
  <c r="DU117" i="3"/>
  <c r="DU118" i="3"/>
  <c r="DU119" i="3"/>
  <c r="DU120" i="3"/>
  <c r="DU121" i="3"/>
  <c r="DU122" i="3"/>
  <c r="DU123" i="3"/>
  <c r="DU124" i="3"/>
  <c r="DU125" i="3"/>
  <c r="DU126" i="3"/>
  <c r="DU127" i="3"/>
  <c r="DU128" i="3"/>
  <c r="DU129" i="3"/>
  <c r="DU130" i="3"/>
  <c r="DU131" i="3"/>
  <c r="DU132" i="3"/>
  <c r="DU133" i="3"/>
  <c r="DU134" i="3"/>
  <c r="DU135" i="3"/>
  <c r="DU136" i="3"/>
  <c r="DU137" i="3"/>
  <c r="DU138" i="3"/>
  <c r="DU139" i="3"/>
  <c r="DU142" i="3"/>
  <c r="DU143" i="3"/>
  <c r="DU144" i="3"/>
  <c r="DU145" i="3"/>
  <c r="DU146" i="3"/>
  <c r="DU147" i="3"/>
  <c r="DU150" i="3"/>
  <c r="DU151" i="3"/>
  <c r="DU152" i="3"/>
  <c r="DU153" i="3"/>
  <c r="DU154" i="3"/>
  <c r="DU155" i="3"/>
  <c r="DU156" i="3"/>
  <c r="DU157" i="3"/>
  <c r="DU158" i="3"/>
  <c r="DU159" i="3"/>
  <c r="DU160" i="3"/>
  <c r="DU161" i="3"/>
  <c r="DU162" i="3"/>
  <c r="DU163" i="3"/>
  <c r="DU164" i="3"/>
  <c r="DU165" i="3"/>
  <c r="DU166" i="3"/>
  <c r="DU167" i="3"/>
  <c r="DU168" i="3"/>
  <c r="DU169" i="3"/>
  <c r="DU170" i="3"/>
  <c r="DU171" i="3"/>
  <c r="DU172" i="3"/>
  <c r="DU173" i="3"/>
  <c r="DU174" i="3"/>
  <c r="DU175" i="3"/>
  <c r="DU176" i="3"/>
  <c r="DU177" i="3"/>
  <c r="DU178" i="3"/>
  <c r="DU179" i="3"/>
  <c r="DU180" i="3"/>
  <c r="DU181" i="3"/>
  <c r="DU183" i="3"/>
  <c r="DU185" i="3"/>
  <c r="DU186" i="3"/>
  <c r="DU187" i="3"/>
  <c r="DU188" i="3"/>
  <c r="DU189" i="3"/>
  <c r="DU190" i="3"/>
  <c r="DU191" i="3"/>
  <c r="DU192" i="3"/>
  <c r="DU194" i="3"/>
  <c r="DU195" i="3"/>
  <c r="DU196" i="3"/>
  <c r="DU197" i="3"/>
  <c r="DU198" i="3"/>
  <c r="DU199" i="3"/>
  <c r="DU200" i="3"/>
  <c r="DU201" i="3"/>
  <c r="DU202" i="3"/>
  <c r="DU203" i="3"/>
  <c r="DU204" i="3"/>
  <c r="DU205" i="3"/>
  <c r="DU206" i="3"/>
  <c r="DU207" i="3"/>
  <c r="DU208" i="3"/>
  <c r="DU209" i="3"/>
  <c r="DU210" i="3"/>
  <c r="DU211" i="3"/>
  <c r="DU212" i="3"/>
  <c r="DU214" i="3"/>
  <c r="DU215" i="3"/>
  <c r="DU216" i="3"/>
  <c r="DU217" i="3"/>
  <c r="DU218" i="3"/>
  <c r="DU219" i="3"/>
  <c r="DU220" i="3"/>
  <c r="DU221" i="3"/>
  <c r="DU222" i="3"/>
  <c r="DU223" i="3"/>
  <c r="DU224" i="3"/>
  <c r="DU225" i="3"/>
  <c r="DU226" i="3"/>
  <c r="DU227" i="3"/>
  <c r="DU228" i="3"/>
  <c r="DU231" i="3"/>
  <c r="DU232" i="3"/>
  <c r="DU233" i="3"/>
  <c r="DU234" i="3"/>
  <c r="DU235" i="3"/>
  <c r="DU237" i="3"/>
  <c r="DU238" i="3"/>
  <c r="DU239" i="3"/>
  <c r="DU240" i="3"/>
  <c r="DU241" i="3"/>
  <c r="DU242" i="3"/>
  <c r="DU243" i="3"/>
  <c r="DU244" i="3"/>
  <c r="DU245" i="3"/>
  <c r="DU246" i="3"/>
  <c r="DU247" i="3"/>
  <c r="DU248" i="3"/>
  <c r="DU249" i="3"/>
  <c r="DU250" i="3"/>
  <c r="DU251" i="3"/>
  <c r="DU252" i="3"/>
  <c r="DU253" i="3"/>
  <c r="DU254" i="3"/>
  <c r="DU255" i="3"/>
  <c r="DU256" i="3"/>
  <c r="DU257" i="3"/>
  <c r="DU258" i="3"/>
  <c r="DU259" i="3"/>
  <c r="DU260" i="3"/>
  <c r="DU261" i="3"/>
  <c r="DU262" i="3"/>
  <c r="DU263" i="3"/>
  <c r="DU264" i="3"/>
  <c r="DU265" i="3"/>
  <c r="DU266" i="3"/>
  <c r="DU267" i="3"/>
  <c r="DU268" i="3"/>
  <c r="DU269" i="3"/>
  <c r="DU270" i="3"/>
  <c r="DU271" i="3"/>
  <c r="DU272" i="3"/>
  <c r="DU273" i="3"/>
  <c r="DU274" i="3"/>
  <c r="DU275" i="3"/>
  <c r="DU276" i="3"/>
  <c r="DU277" i="3"/>
  <c r="DU278" i="3"/>
  <c r="DU279" i="3"/>
  <c r="DU280" i="3"/>
  <c r="DU282" i="3"/>
  <c r="DU283" i="3"/>
  <c r="DU284" i="3"/>
  <c r="DU285" i="3"/>
  <c r="DU286" i="3"/>
  <c r="DU287" i="3"/>
  <c r="DU288" i="3"/>
  <c r="DU289" i="3"/>
  <c r="DU290" i="3"/>
  <c r="DU291" i="3"/>
  <c r="DU292" i="3"/>
  <c r="DU293" i="3"/>
  <c r="DU294" i="3"/>
  <c r="DU295" i="3"/>
  <c r="DU296" i="3"/>
  <c r="DU297" i="3"/>
  <c r="DU298" i="3"/>
  <c r="DU299" i="3"/>
  <c r="DU300" i="3"/>
  <c r="DU301" i="3"/>
  <c r="DU302" i="3"/>
  <c r="DU303" i="3"/>
  <c r="DU304" i="3"/>
  <c r="DU305" i="3"/>
  <c r="DU306" i="3"/>
  <c r="DU307" i="3"/>
  <c r="DU308" i="3"/>
  <c r="DU310" i="3"/>
  <c r="DU311" i="3"/>
  <c r="DU312" i="3"/>
  <c r="DU313" i="3"/>
  <c r="DU386" i="3" s="1"/>
  <c r="DU314" i="3"/>
  <c r="DU315" i="3"/>
  <c r="DU316" i="3"/>
  <c r="DU317" i="3"/>
  <c r="DU318" i="3"/>
  <c r="DU319" i="3"/>
  <c r="DU320" i="3"/>
  <c r="DU321" i="3"/>
  <c r="DU322" i="3"/>
  <c r="DU323" i="3"/>
  <c r="DU324" i="3"/>
  <c r="DU325" i="3"/>
  <c r="DU326" i="3"/>
  <c r="DU327" i="3"/>
  <c r="DU328" i="3"/>
  <c r="DU329" i="3"/>
  <c r="DU330" i="3"/>
  <c r="DU331" i="3"/>
  <c r="DU332" i="3"/>
  <c r="DU333" i="3"/>
  <c r="DU334" i="3"/>
  <c r="DU335" i="3"/>
  <c r="DU336" i="3"/>
  <c r="DU337" i="3"/>
  <c r="DU338" i="3"/>
  <c r="DU339" i="3"/>
  <c r="DU340" i="3"/>
  <c r="DU341" i="3"/>
  <c r="DU342" i="3"/>
  <c r="DU343" i="3"/>
  <c r="DU344" i="3"/>
  <c r="DU345" i="3"/>
  <c r="DU346" i="3"/>
  <c r="DU347" i="3"/>
  <c r="DU348" i="3"/>
  <c r="DU349" i="3"/>
  <c r="DU350" i="3"/>
  <c r="DU351" i="3"/>
  <c r="DU352" i="3"/>
  <c r="DU353" i="3"/>
  <c r="DU9" i="3"/>
  <c r="DU354" i="3" l="1"/>
  <c r="DU359" i="3"/>
  <c r="DU377" i="3"/>
  <c r="DU382" i="3"/>
  <c r="DU384" i="3"/>
  <c r="DU358" i="3"/>
  <c r="DU380" i="3"/>
  <c r="DU357" i="3"/>
  <c r="DU385" i="3"/>
  <c r="DU378" i="3"/>
  <c r="DU383" i="3"/>
  <c r="DU376" i="3"/>
  <c r="DU379" i="3"/>
  <c r="DU360" i="3" l="1"/>
  <c r="DU387" i="3"/>
  <c r="CY189" i="3"/>
  <c r="CX189" i="3"/>
  <c r="CY188" i="3"/>
  <c r="CX188" i="3"/>
  <c r="CY186" i="3"/>
  <c r="CX186" i="3"/>
  <c r="CY185" i="3"/>
  <c r="CX185" i="3"/>
  <c r="CM353" i="3"/>
  <c r="CM352" i="3"/>
  <c r="CM351" i="3"/>
  <c r="CM350" i="3"/>
  <c r="CM349" i="3"/>
  <c r="CM348" i="3"/>
  <c r="CM347" i="3"/>
  <c r="CM346" i="3"/>
  <c r="CM345" i="3"/>
  <c r="CM344" i="3"/>
  <c r="CM343" i="3"/>
  <c r="CM342" i="3"/>
  <c r="CM341" i="3"/>
  <c r="CM340" i="3"/>
  <c r="CM339" i="3"/>
  <c r="CM338" i="3"/>
  <c r="CM337" i="3"/>
  <c r="CM336" i="3"/>
  <c r="CM335" i="3"/>
  <c r="CM334" i="3"/>
  <c r="CM333" i="3"/>
  <c r="CM332" i="3"/>
  <c r="CM331" i="3"/>
  <c r="CM330" i="3"/>
  <c r="CM329" i="3"/>
  <c r="CM328" i="3"/>
  <c r="CM327" i="3"/>
  <c r="CM326" i="3"/>
  <c r="CM325" i="3"/>
  <c r="CM324" i="3"/>
  <c r="CM323" i="3"/>
  <c r="CM322" i="3"/>
  <c r="CM321" i="3"/>
  <c r="CM320" i="3"/>
  <c r="CM319" i="3"/>
  <c r="CM318" i="3"/>
  <c r="CM317" i="3"/>
  <c r="CM316" i="3"/>
  <c r="CM315" i="3"/>
  <c r="CM314" i="3"/>
  <c r="CM313" i="3"/>
  <c r="CM312" i="3"/>
  <c r="CM311" i="3"/>
  <c r="CM310" i="3"/>
  <c r="CM308" i="3"/>
  <c r="CM307" i="3"/>
  <c r="CM306" i="3"/>
  <c r="CM305" i="3"/>
  <c r="CM304" i="3"/>
  <c r="CM303" i="3"/>
  <c r="CM302" i="3"/>
  <c r="CM301" i="3"/>
  <c r="CM300" i="3"/>
  <c r="CM299" i="3"/>
  <c r="CM298" i="3"/>
  <c r="CM297" i="3"/>
  <c r="CM296" i="3"/>
  <c r="CM295" i="3"/>
  <c r="CM294" i="3"/>
  <c r="CM293" i="3"/>
  <c r="CM292" i="3"/>
  <c r="CM291" i="3"/>
  <c r="CM290" i="3"/>
  <c r="CM289" i="3"/>
  <c r="CM288" i="3"/>
  <c r="CM287" i="3"/>
  <c r="CM286" i="3"/>
  <c r="CM285" i="3"/>
  <c r="CM284" i="3"/>
  <c r="CM283" i="3"/>
  <c r="CM282" i="3"/>
  <c r="CM280" i="3"/>
  <c r="CM279" i="3"/>
  <c r="CM278" i="3"/>
  <c r="CM277" i="3"/>
  <c r="CM276" i="3"/>
  <c r="CM275" i="3"/>
  <c r="CM274" i="3"/>
  <c r="CM273" i="3"/>
  <c r="CM272" i="3"/>
  <c r="CM271" i="3"/>
  <c r="CM270" i="3"/>
  <c r="CM269" i="3"/>
  <c r="CM268" i="3"/>
  <c r="CM267" i="3"/>
  <c r="CM266" i="3"/>
  <c r="CM265" i="3"/>
  <c r="CM264" i="3"/>
  <c r="CM263" i="3"/>
  <c r="CM262" i="3"/>
  <c r="CM261" i="3"/>
  <c r="CM260" i="3"/>
  <c r="CM259" i="3"/>
  <c r="CM258" i="3"/>
  <c r="CM257" i="3"/>
  <c r="CM256" i="3"/>
  <c r="CM255" i="3"/>
  <c r="CM254" i="3"/>
  <c r="CM253" i="3"/>
  <c r="CM252" i="3"/>
  <c r="CM251" i="3"/>
  <c r="CM250" i="3"/>
  <c r="CM249" i="3"/>
  <c r="CM248" i="3"/>
  <c r="CM247" i="3"/>
  <c r="CM246" i="3"/>
  <c r="CM245" i="3"/>
  <c r="CM244" i="3"/>
  <c r="CM243" i="3"/>
  <c r="CM242" i="3"/>
  <c r="CM241" i="3"/>
  <c r="CM240" i="3"/>
  <c r="CM239" i="3"/>
  <c r="CM238" i="3"/>
  <c r="CM237" i="3"/>
  <c r="CM235" i="3"/>
  <c r="CM234" i="3"/>
  <c r="CM233" i="3"/>
  <c r="CM232" i="3"/>
  <c r="CM231" i="3"/>
  <c r="CM228" i="3"/>
  <c r="CM227" i="3"/>
  <c r="CM226" i="3"/>
  <c r="CM225" i="3"/>
  <c r="CM224" i="3"/>
  <c r="CM223" i="3"/>
  <c r="CM222" i="3"/>
  <c r="CM221" i="3"/>
  <c r="CM220" i="3"/>
  <c r="CM219" i="3"/>
  <c r="CM218" i="3"/>
  <c r="CM217" i="3"/>
  <c r="CM216" i="3"/>
  <c r="CM215" i="3"/>
  <c r="CM214" i="3"/>
  <c r="CM212" i="3"/>
  <c r="CM211" i="3"/>
  <c r="CM210" i="3"/>
  <c r="CM209" i="3"/>
  <c r="CM208" i="3"/>
  <c r="CM207" i="3"/>
  <c r="CM206" i="3"/>
  <c r="CM205" i="3"/>
  <c r="CM204" i="3"/>
  <c r="CM203" i="3"/>
  <c r="CM202" i="3"/>
  <c r="CM201" i="3"/>
  <c r="CM200" i="3"/>
  <c r="CM199" i="3"/>
  <c r="CM198" i="3"/>
  <c r="CM197" i="3"/>
  <c r="CM196" i="3"/>
  <c r="CM195" i="3"/>
  <c r="CM194" i="3"/>
  <c r="CM192" i="3"/>
  <c r="CM191" i="3"/>
  <c r="CM190" i="3"/>
  <c r="CM189" i="3"/>
  <c r="CL189" i="3"/>
  <c r="CM188" i="3"/>
  <c r="CL188" i="3"/>
  <c r="CN188" i="3" s="1"/>
  <c r="CM187" i="3"/>
  <c r="CM186" i="3"/>
  <c r="CL186" i="3"/>
  <c r="CM185" i="3"/>
  <c r="CL185" i="3"/>
  <c r="CM183" i="3"/>
  <c r="CM181" i="3"/>
  <c r="CM180" i="3"/>
  <c r="CM179" i="3"/>
  <c r="CM178" i="3"/>
  <c r="CM177" i="3"/>
  <c r="CM176" i="3"/>
  <c r="CM175" i="3"/>
  <c r="CM174" i="3"/>
  <c r="CM173" i="3"/>
  <c r="CM172" i="3"/>
  <c r="CM171" i="3"/>
  <c r="CM170" i="3"/>
  <c r="CM169" i="3"/>
  <c r="CM168" i="3"/>
  <c r="CM167" i="3"/>
  <c r="CM166" i="3"/>
  <c r="CM165" i="3"/>
  <c r="CM164" i="3"/>
  <c r="CM163" i="3"/>
  <c r="CM162" i="3"/>
  <c r="CM161" i="3"/>
  <c r="CM160" i="3"/>
  <c r="CM159" i="3"/>
  <c r="CM158" i="3"/>
  <c r="CM157" i="3"/>
  <c r="CM156" i="3"/>
  <c r="CM155" i="3"/>
  <c r="CM154" i="3"/>
  <c r="CM153" i="3"/>
  <c r="CM152" i="3"/>
  <c r="CM151" i="3"/>
  <c r="CM150" i="3"/>
  <c r="CM147" i="3"/>
  <c r="CM146" i="3"/>
  <c r="CM145" i="3"/>
  <c r="CM144" i="3"/>
  <c r="CM143" i="3"/>
  <c r="CM142" i="3"/>
  <c r="CM139" i="3"/>
  <c r="CM138" i="3"/>
  <c r="CM137" i="3"/>
  <c r="CM136" i="3"/>
  <c r="CM135" i="3"/>
  <c r="CM134" i="3"/>
  <c r="CM133" i="3"/>
  <c r="CM132" i="3"/>
  <c r="CM131" i="3"/>
  <c r="CM130" i="3"/>
  <c r="CM129" i="3"/>
  <c r="CM128" i="3"/>
  <c r="CM127" i="3"/>
  <c r="CM126" i="3"/>
  <c r="CM125" i="3"/>
  <c r="CM124" i="3"/>
  <c r="CM123" i="3"/>
  <c r="CM122" i="3"/>
  <c r="CM121" i="3"/>
  <c r="CM120" i="3"/>
  <c r="CM119" i="3"/>
  <c r="CM118" i="3"/>
  <c r="CM117" i="3"/>
  <c r="CM116" i="3"/>
  <c r="CM115" i="3"/>
  <c r="CM114" i="3"/>
  <c r="CM113" i="3"/>
  <c r="CM111" i="3"/>
  <c r="CM109" i="3"/>
  <c r="CM108" i="3"/>
  <c r="CM107" i="3"/>
  <c r="CM106" i="3"/>
  <c r="CM105" i="3"/>
  <c r="CM104" i="3"/>
  <c r="CM102" i="3"/>
  <c r="CM101" i="3"/>
  <c r="CM100" i="3"/>
  <c r="CM99" i="3"/>
  <c r="CM98" i="3"/>
  <c r="CM97" i="3"/>
  <c r="CM96" i="3"/>
  <c r="CM95" i="3"/>
  <c r="CM94" i="3"/>
  <c r="CM93" i="3"/>
  <c r="CM91" i="3"/>
  <c r="CM90" i="3"/>
  <c r="CM89" i="3"/>
  <c r="CM88" i="3"/>
  <c r="CM86" i="3"/>
  <c r="CM85" i="3"/>
  <c r="CM84" i="3"/>
  <c r="CM83" i="3"/>
  <c r="CM82" i="3"/>
  <c r="CM81" i="3"/>
  <c r="CM80" i="3"/>
  <c r="CM79" i="3"/>
  <c r="CM78" i="3"/>
  <c r="CM77" i="3"/>
  <c r="CM74" i="3"/>
  <c r="CM73" i="3"/>
  <c r="CM72" i="3"/>
  <c r="CM71" i="3"/>
  <c r="CM70" i="3"/>
  <c r="CM69" i="3"/>
  <c r="CM68" i="3"/>
  <c r="CM67" i="3"/>
  <c r="CM66" i="3"/>
  <c r="CM65" i="3"/>
  <c r="CM63" i="3"/>
  <c r="CM62" i="3"/>
  <c r="CM61" i="3"/>
  <c r="CM60" i="3"/>
  <c r="CM58" i="3"/>
  <c r="CM57" i="3"/>
  <c r="CM56" i="3"/>
  <c r="CM54" i="3"/>
  <c r="CM53" i="3"/>
  <c r="CM52" i="3"/>
  <c r="CM51" i="3"/>
  <c r="CM50" i="3"/>
  <c r="CM49" i="3"/>
  <c r="CM48" i="3"/>
  <c r="CM47" i="3"/>
  <c r="CM46" i="3"/>
  <c r="CM45" i="3"/>
  <c r="CM44" i="3"/>
  <c r="CM43" i="3"/>
  <c r="CM42" i="3"/>
  <c r="CM41" i="3"/>
  <c r="CM40" i="3"/>
  <c r="CM39" i="3"/>
  <c r="CM38" i="3"/>
  <c r="CM37" i="3"/>
  <c r="CM36" i="3"/>
  <c r="CM35" i="3"/>
  <c r="CM34" i="3"/>
  <c r="CM33" i="3"/>
  <c r="CM32" i="3"/>
  <c r="CM31" i="3"/>
  <c r="CM30" i="3"/>
  <c r="CM29" i="3"/>
  <c r="CM28" i="3"/>
  <c r="CM27" i="3"/>
  <c r="CM26" i="3"/>
  <c r="CM25" i="3"/>
  <c r="CM23" i="3"/>
  <c r="CM22" i="3"/>
  <c r="CM21" i="3"/>
  <c r="CM20" i="3"/>
  <c r="CM19" i="3"/>
  <c r="CM18" i="3"/>
  <c r="CM17" i="3"/>
  <c r="CM16" i="3"/>
  <c r="CM15" i="3"/>
  <c r="CM14" i="3"/>
  <c r="CM13" i="3"/>
  <c r="CM12" i="3"/>
  <c r="CM11" i="3"/>
  <c r="CM10" i="3"/>
  <c r="CM9" i="3"/>
  <c r="CJ353" i="3"/>
  <c r="CJ352" i="3"/>
  <c r="CJ351" i="3"/>
  <c r="CJ350" i="3"/>
  <c r="CJ349" i="3"/>
  <c r="CJ348" i="3"/>
  <c r="CJ347" i="3"/>
  <c r="CJ346" i="3"/>
  <c r="CJ345" i="3"/>
  <c r="CJ344" i="3"/>
  <c r="CJ343" i="3"/>
  <c r="CJ342" i="3"/>
  <c r="CJ341" i="3"/>
  <c r="CJ340" i="3"/>
  <c r="CJ339" i="3"/>
  <c r="CJ338" i="3"/>
  <c r="CJ337" i="3"/>
  <c r="CJ336" i="3"/>
  <c r="CJ335" i="3"/>
  <c r="CJ334" i="3"/>
  <c r="CJ333" i="3"/>
  <c r="CJ332" i="3"/>
  <c r="CJ331" i="3"/>
  <c r="CJ330" i="3"/>
  <c r="CJ329" i="3"/>
  <c r="CJ328" i="3"/>
  <c r="CJ327" i="3"/>
  <c r="CJ326" i="3"/>
  <c r="CJ325" i="3"/>
  <c r="CJ324" i="3"/>
  <c r="CJ323" i="3"/>
  <c r="CJ322" i="3"/>
  <c r="CJ321" i="3"/>
  <c r="CJ320" i="3"/>
  <c r="CJ319" i="3"/>
  <c r="CJ318" i="3"/>
  <c r="CJ317" i="3"/>
  <c r="CJ316" i="3"/>
  <c r="CJ315" i="3"/>
  <c r="CJ314" i="3"/>
  <c r="CJ313" i="3"/>
  <c r="CJ312" i="3"/>
  <c r="CJ311" i="3"/>
  <c r="CJ310" i="3"/>
  <c r="CJ308" i="3"/>
  <c r="CJ307" i="3"/>
  <c r="CJ306" i="3"/>
  <c r="CJ305" i="3"/>
  <c r="CJ304" i="3"/>
  <c r="CJ303" i="3"/>
  <c r="CJ302" i="3"/>
  <c r="CJ301" i="3"/>
  <c r="CJ300" i="3"/>
  <c r="CJ299" i="3"/>
  <c r="CJ298" i="3"/>
  <c r="CJ297" i="3"/>
  <c r="CJ296" i="3"/>
  <c r="CJ295" i="3"/>
  <c r="CJ294" i="3"/>
  <c r="CJ293" i="3"/>
  <c r="CJ292" i="3"/>
  <c r="CJ291" i="3"/>
  <c r="CJ290" i="3"/>
  <c r="CJ289" i="3"/>
  <c r="CJ288" i="3"/>
  <c r="CJ287" i="3"/>
  <c r="CJ286" i="3"/>
  <c r="CJ285" i="3"/>
  <c r="CJ284" i="3"/>
  <c r="CJ283" i="3"/>
  <c r="CJ282" i="3"/>
  <c r="CJ280" i="3"/>
  <c r="CJ279" i="3"/>
  <c r="CJ278" i="3"/>
  <c r="CJ277" i="3"/>
  <c r="CJ276" i="3"/>
  <c r="CJ275" i="3"/>
  <c r="CJ274" i="3"/>
  <c r="CJ273" i="3"/>
  <c r="CJ272" i="3"/>
  <c r="CJ271" i="3"/>
  <c r="CJ270" i="3"/>
  <c r="CJ269" i="3"/>
  <c r="CJ268" i="3"/>
  <c r="CJ267" i="3"/>
  <c r="CJ266" i="3"/>
  <c r="CJ265" i="3"/>
  <c r="CJ264" i="3"/>
  <c r="CJ263" i="3"/>
  <c r="CJ262" i="3"/>
  <c r="CJ261" i="3"/>
  <c r="CJ260" i="3"/>
  <c r="CJ259" i="3"/>
  <c r="CJ258" i="3"/>
  <c r="CJ257" i="3"/>
  <c r="CJ256" i="3"/>
  <c r="CJ255" i="3"/>
  <c r="CJ254" i="3"/>
  <c r="CJ253" i="3"/>
  <c r="CJ252" i="3"/>
  <c r="CJ251" i="3"/>
  <c r="CJ250" i="3"/>
  <c r="CJ249" i="3"/>
  <c r="CJ248" i="3"/>
  <c r="CJ247" i="3"/>
  <c r="CJ246" i="3"/>
  <c r="CJ245" i="3"/>
  <c r="CJ244" i="3"/>
  <c r="CJ243" i="3"/>
  <c r="CJ242" i="3"/>
  <c r="CJ241" i="3"/>
  <c r="CJ240" i="3"/>
  <c r="CJ239" i="3"/>
  <c r="CJ238" i="3"/>
  <c r="CJ237" i="3"/>
  <c r="CJ235" i="3"/>
  <c r="CJ234" i="3"/>
  <c r="CJ233" i="3"/>
  <c r="CJ232" i="3"/>
  <c r="CJ231" i="3"/>
  <c r="CJ228" i="3"/>
  <c r="CJ227" i="3"/>
  <c r="CJ226" i="3"/>
  <c r="CJ225" i="3"/>
  <c r="CJ224" i="3"/>
  <c r="CJ223" i="3"/>
  <c r="CJ222" i="3"/>
  <c r="CJ221" i="3"/>
  <c r="CJ220" i="3"/>
  <c r="CJ219" i="3"/>
  <c r="CJ218" i="3"/>
  <c r="CJ217" i="3"/>
  <c r="CJ216" i="3"/>
  <c r="CJ215" i="3"/>
  <c r="CJ214" i="3"/>
  <c r="CJ212" i="3"/>
  <c r="CJ211" i="3"/>
  <c r="CJ210" i="3"/>
  <c r="CJ209" i="3"/>
  <c r="CJ208" i="3"/>
  <c r="CJ207" i="3"/>
  <c r="CJ206" i="3"/>
  <c r="CJ205" i="3"/>
  <c r="CJ204" i="3"/>
  <c r="CJ203" i="3"/>
  <c r="CJ202" i="3"/>
  <c r="CJ201" i="3"/>
  <c r="CJ200" i="3"/>
  <c r="CJ199" i="3"/>
  <c r="CJ198" i="3"/>
  <c r="CJ197" i="3"/>
  <c r="CJ196" i="3"/>
  <c r="CJ195" i="3"/>
  <c r="CJ194" i="3"/>
  <c r="CJ192" i="3"/>
  <c r="CJ191" i="3"/>
  <c r="CJ190" i="3"/>
  <c r="CJ189" i="3"/>
  <c r="CI189" i="3"/>
  <c r="CJ188" i="3"/>
  <c r="CI188" i="3"/>
  <c r="CO188" i="3" s="1"/>
  <c r="CJ187" i="3"/>
  <c r="CJ186" i="3"/>
  <c r="CI186" i="3"/>
  <c r="CO186" i="3" s="1"/>
  <c r="CJ185" i="3"/>
  <c r="CI185" i="3"/>
  <c r="CJ183" i="3"/>
  <c r="CJ181" i="3"/>
  <c r="CJ180" i="3"/>
  <c r="CJ179" i="3"/>
  <c r="CJ178" i="3"/>
  <c r="CJ177" i="3"/>
  <c r="CJ176" i="3"/>
  <c r="CJ175" i="3"/>
  <c r="CJ174" i="3"/>
  <c r="CJ173" i="3"/>
  <c r="CJ172" i="3"/>
  <c r="CJ171" i="3"/>
  <c r="CJ170" i="3"/>
  <c r="CJ169" i="3"/>
  <c r="CJ168" i="3"/>
  <c r="CJ167" i="3"/>
  <c r="CJ166" i="3"/>
  <c r="CJ165" i="3"/>
  <c r="CJ164" i="3"/>
  <c r="CJ163" i="3"/>
  <c r="CJ162" i="3"/>
  <c r="CJ161" i="3"/>
  <c r="CJ160" i="3"/>
  <c r="CJ159" i="3"/>
  <c r="CJ158" i="3"/>
  <c r="CJ157" i="3"/>
  <c r="CJ156" i="3"/>
  <c r="CJ155" i="3"/>
  <c r="CJ154" i="3"/>
  <c r="CJ153" i="3"/>
  <c r="CJ152" i="3"/>
  <c r="CJ151" i="3"/>
  <c r="CJ150" i="3"/>
  <c r="CJ147" i="3"/>
  <c r="CJ146" i="3"/>
  <c r="CJ145" i="3"/>
  <c r="CJ144" i="3"/>
  <c r="CJ143" i="3"/>
  <c r="CJ142" i="3"/>
  <c r="CJ139" i="3"/>
  <c r="CJ138" i="3"/>
  <c r="CJ137" i="3"/>
  <c r="CJ136" i="3"/>
  <c r="CJ135" i="3"/>
  <c r="CJ134" i="3"/>
  <c r="CJ133" i="3"/>
  <c r="CJ132" i="3"/>
  <c r="CJ131" i="3"/>
  <c r="CJ130" i="3"/>
  <c r="CJ129" i="3"/>
  <c r="CJ128" i="3"/>
  <c r="CJ127" i="3"/>
  <c r="CJ126" i="3"/>
  <c r="CJ125" i="3"/>
  <c r="CJ124" i="3"/>
  <c r="CJ123" i="3"/>
  <c r="CJ122" i="3"/>
  <c r="CJ121" i="3"/>
  <c r="CJ120" i="3"/>
  <c r="CJ119" i="3"/>
  <c r="CJ118" i="3"/>
  <c r="CJ117" i="3"/>
  <c r="CJ116" i="3"/>
  <c r="CJ115" i="3"/>
  <c r="CJ114" i="3"/>
  <c r="CJ113" i="3"/>
  <c r="CJ111" i="3"/>
  <c r="CJ109" i="3"/>
  <c r="CJ108" i="3"/>
  <c r="CJ107" i="3"/>
  <c r="CJ106" i="3"/>
  <c r="CJ105" i="3"/>
  <c r="CJ104" i="3"/>
  <c r="CJ102" i="3"/>
  <c r="CJ101" i="3"/>
  <c r="CJ100" i="3"/>
  <c r="CJ99" i="3"/>
  <c r="CJ98" i="3"/>
  <c r="CJ97" i="3"/>
  <c r="CJ96" i="3"/>
  <c r="CJ95" i="3"/>
  <c r="CJ94" i="3"/>
  <c r="CJ93" i="3"/>
  <c r="CJ91" i="3"/>
  <c r="CJ90" i="3"/>
  <c r="CJ89" i="3"/>
  <c r="CJ88" i="3"/>
  <c r="CJ86" i="3"/>
  <c r="CJ85" i="3"/>
  <c r="CJ84" i="3"/>
  <c r="CJ83" i="3"/>
  <c r="CJ82" i="3"/>
  <c r="CJ81" i="3"/>
  <c r="CJ80" i="3"/>
  <c r="CJ79" i="3"/>
  <c r="CJ78" i="3"/>
  <c r="CJ77" i="3"/>
  <c r="CJ74" i="3"/>
  <c r="CJ73" i="3"/>
  <c r="CJ72" i="3"/>
  <c r="CJ71" i="3"/>
  <c r="CJ70" i="3"/>
  <c r="CJ69" i="3"/>
  <c r="CJ68" i="3"/>
  <c r="CJ67" i="3"/>
  <c r="CJ66" i="3"/>
  <c r="CJ65" i="3"/>
  <c r="CJ63" i="3"/>
  <c r="CJ62" i="3"/>
  <c r="CJ61" i="3"/>
  <c r="CJ60" i="3"/>
  <c r="CJ58" i="3"/>
  <c r="CJ57" i="3"/>
  <c r="CJ56" i="3"/>
  <c r="CJ54" i="3"/>
  <c r="CJ53" i="3"/>
  <c r="CJ52" i="3"/>
  <c r="CJ51" i="3"/>
  <c r="CJ50" i="3"/>
  <c r="CJ49" i="3"/>
  <c r="CJ48" i="3"/>
  <c r="CJ47" i="3"/>
  <c r="CJ46" i="3"/>
  <c r="CJ45" i="3"/>
  <c r="CJ44" i="3"/>
  <c r="CJ43" i="3"/>
  <c r="CJ42" i="3"/>
  <c r="CJ41" i="3"/>
  <c r="CJ40" i="3"/>
  <c r="CJ39" i="3"/>
  <c r="CJ38" i="3"/>
  <c r="CJ37" i="3"/>
  <c r="CJ36" i="3"/>
  <c r="CJ35" i="3"/>
  <c r="CJ34" i="3"/>
  <c r="CJ33" i="3"/>
  <c r="CJ32" i="3"/>
  <c r="CJ31" i="3"/>
  <c r="CJ30" i="3"/>
  <c r="CJ29" i="3"/>
  <c r="CJ28" i="3"/>
  <c r="CJ27" i="3"/>
  <c r="CJ26" i="3"/>
  <c r="CJ25" i="3"/>
  <c r="CJ23" i="3"/>
  <c r="CJ22" i="3"/>
  <c r="CJ21" i="3"/>
  <c r="CJ20" i="3"/>
  <c r="CJ19" i="3"/>
  <c r="CJ18" i="3"/>
  <c r="CJ17" i="3"/>
  <c r="CJ16" i="3"/>
  <c r="CJ15" i="3"/>
  <c r="CJ14" i="3"/>
  <c r="CJ13" i="3"/>
  <c r="CJ12" i="3"/>
  <c r="CJ11" i="3"/>
  <c r="CJ10" i="3"/>
  <c r="CJ9" i="3"/>
  <c r="CG353" i="3"/>
  <c r="CG352" i="3"/>
  <c r="CG351" i="3"/>
  <c r="CG350" i="3"/>
  <c r="CG349" i="3"/>
  <c r="CG348" i="3"/>
  <c r="CG347" i="3"/>
  <c r="CG346" i="3"/>
  <c r="CG345" i="3"/>
  <c r="CG344" i="3"/>
  <c r="CG343" i="3"/>
  <c r="CG342" i="3"/>
  <c r="CG341" i="3"/>
  <c r="CG340" i="3"/>
  <c r="CG339" i="3"/>
  <c r="CG338" i="3"/>
  <c r="CG337" i="3"/>
  <c r="CG336" i="3"/>
  <c r="CG335" i="3"/>
  <c r="CG334" i="3"/>
  <c r="CG333" i="3"/>
  <c r="CG332" i="3"/>
  <c r="CG331" i="3"/>
  <c r="CG330" i="3"/>
  <c r="CG329" i="3"/>
  <c r="CG328" i="3"/>
  <c r="CG327" i="3"/>
  <c r="CG326" i="3"/>
  <c r="CG325" i="3"/>
  <c r="CG324" i="3"/>
  <c r="CG323" i="3"/>
  <c r="CG322" i="3"/>
  <c r="CG321" i="3"/>
  <c r="CG320" i="3"/>
  <c r="CG319" i="3"/>
  <c r="CG318" i="3"/>
  <c r="CG317" i="3"/>
  <c r="CG316" i="3"/>
  <c r="CG315" i="3"/>
  <c r="CG314" i="3"/>
  <c r="CG313" i="3"/>
  <c r="CG312" i="3"/>
  <c r="CG311" i="3"/>
  <c r="CG310" i="3"/>
  <c r="CG308" i="3"/>
  <c r="CG307" i="3"/>
  <c r="CG306" i="3"/>
  <c r="CG305" i="3"/>
  <c r="CG304" i="3"/>
  <c r="CG303" i="3"/>
  <c r="CG302" i="3"/>
  <c r="CG301" i="3"/>
  <c r="CG300" i="3"/>
  <c r="CG299" i="3"/>
  <c r="CG298" i="3"/>
  <c r="CG297" i="3"/>
  <c r="CG296" i="3"/>
  <c r="CG295" i="3"/>
  <c r="CG294" i="3"/>
  <c r="CG293" i="3"/>
  <c r="CG292" i="3"/>
  <c r="CG291" i="3"/>
  <c r="CG290" i="3"/>
  <c r="CG289" i="3"/>
  <c r="CG288" i="3"/>
  <c r="CG287" i="3"/>
  <c r="CG286" i="3"/>
  <c r="CG285" i="3"/>
  <c r="CG284" i="3"/>
  <c r="CG283" i="3"/>
  <c r="CG282" i="3"/>
  <c r="CG280" i="3"/>
  <c r="CG279" i="3"/>
  <c r="CG278" i="3"/>
  <c r="CG277" i="3"/>
  <c r="CG276" i="3"/>
  <c r="CG275" i="3"/>
  <c r="CG274" i="3"/>
  <c r="CG273" i="3"/>
  <c r="CG272" i="3"/>
  <c r="CG271" i="3"/>
  <c r="CG270" i="3"/>
  <c r="CG269" i="3"/>
  <c r="CG268" i="3"/>
  <c r="CG267" i="3"/>
  <c r="CG266" i="3"/>
  <c r="CG265" i="3"/>
  <c r="CG264" i="3"/>
  <c r="CG263" i="3"/>
  <c r="CG262" i="3"/>
  <c r="CG261" i="3"/>
  <c r="CG260" i="3"/>
  <c r="CG259" i="3"/>
  <c r="CG258" i="3"/>
  <c r="CG257" i="3"/>
  <c r="CG256" i="3"/>
  <c r="CG255" i="3"/>
  <c r="CG254" i="3"/>
  <c r="CG253" i="3"/>
  <c r="CG252" i="3"/>
  <c r="CG251" i="3"/>
  <c r="CG250" i="3"/>
  <c r="CG249" i="3"/>
  <c r="CG248" i="3"/>
  <c r="CG247" i="3"/>
  <c r="CG246" i="3"/>
  <c r="CG245" i="3"/>
  <c r="CG244" i="3"/>
  <c r="CG243" i="3"/>
  <c r="CG242" i="3"/>
  <c r="CG241" i="3"/>
  <c r="CG240" i="3"/>
  <c r="CG239" i="3"/>
  <c r="CG238" i="3"/>
  <c r="CG237" i="3"/>
  <c r="CG235" i="3"/>
  <c r="CG234" i="3"/>
  <c r="CG233" i="3"/>
  <c r="CG232" i="3"/>
  <c r="CG231" i="3"/>
  <c r="CG228" i="3"/>
  <c r="CG227" i="3"/>
  <c r="CG226" i="3"/>
  <c r="CG225" i="3"/>
  <c r="CG224" i="3"/>
  <c r="CG223" i="3"/>
  <c r="CG222" i="3"/>
  <c r="CG221" i="3"/>
  <c r="CG220" i="3"/>
  <c r="CG219" i="3"/>
  <c r="CG218" i="3"/>
  <c r="CG217" i="3"/>
  <c r="CG216" i="3"/>
  <c r="CG215" i="3"/>
  <c r="CG214" i="3"/>
  <c r="CG212" i="3"/>
  <c r="CG211" i="3"/>
  <c r="CG210" i="3"/>
  <c r="CG209" i="3"/>
  <c r="CG208" i="3"/>
  <c r="CG207" i="3"/>
  <c r="CG206" i="3"/>
  <c r="CG205" i="3"/>
  <c r="CG204" i="3"/>
  <c r="CG203" i="3"/>
  <c r="CG202" i="3"/>
  <c r="CG201" i="3"/>
  <c r="CG200" i="3"/>
  <c r="CG199" i="3"/>
  <c r="CG198" i="3"/>
  <c r="CG197" i="3"/>
  <c r="CG196" i="3"/>
  <c r="CG195" i="3"/>
  <c r="CG194" i="3"/>
  <c r="CG192" i="3"/>
  <c r="CG191" i="3"/>
  <c r="CG190" i="3"/>
  <c r="CG189" i="3"/>
  <c r="CF189" i="3"/>
  <c r="CG188" i="3"/>
  <c r="CF188" i="3"/>
  <c r="CG187" i="3"/>
  <c r="CG186" i="3"/>
  <c r="CF186" i="3"/>
  <c r="CG185" i="3"/>
  <c r="CF185" i="3"/>
  <c r="CG183" i="3"/>
  <c r="CG181" i="3"/>
  <c r="CG180" i="3"/>
  <c r="CG179" i="3"/>
  <c r="CG178" i="3"/>
  <c r="CG177" i="3"/>
  <c r="CG176" i="3"/>
  <c r="CG175" i="3"/>
  <c r="CG174" i="3"/>
  <c r="CG173" i="3"/>
  <c r="CG172" i="3"/>
  <c r="CG171" i="3"/>
  <c r="CG170" i="3"/>
  <c r="CG169" i="3"/>
  <c r="CG168" i="3"/>
  <c r="CG167" i="3"/>
  <c r="CG166" i="3"/>
  <c r="CG165" i="3"/>
  <c r="CG164" i="3"/>
  <c r="CG163" i="3"/>
  <c r="CG162" i="3"/>
  <c r="CG161" i="3"/>
  <c r="CG160" i="3"/>
  <c r="CG159" i="3"/>
  <c r="CG158" i="3"/>
  <c r="CG157" i="3"/>
  <c r="CG156" i="3"/>
  <c r="CG155" i="3"/>
  <c r="CG154" i="3"/>
  <c r="CG153" i="3"/>
  <c r="CG152" i="3"/>
  <c r="CG151" i="3"/>
  <c r="CG150" i="3"/>
  <c r="CG147" i="3"/>
  <c r="CG146" i="3"/>
  <c r="CG145" i="3"/>
  <c r="CG144" i="3"/>
  <c r="CG143" i="3"/>
  <c r="CG142" i="3"/>
  <c r="CG139" i="3"/>
  <c r="CG138" i="3"/>
  <c r="CG137" i="3"/>
  <c r="CG136" i="3"/>
  <c r="CG135" i="3"/>
  <c r="CG134" i="3"/>
  <c r="CG133" i="3"/>
  <c r="CG132" i="3"/>
  <c r="CG131" i="3"/>
  <c r="CG130" i="3"/>
  <c r="CG129" i="3"/>
  <c r="CG128" i="3"/>
  <c r="CG127" i="3"/>
  <c r="CG126" i="3"/>
  <c r="CG125" i="3"/>
  <c r="CG124" i="3"/>
  <c r="CG123" i="3"/>
  <c r="CG122" i="3"/>
  <c r="CG121" i="3"/>
  <c r="CG120" i="3"/>
  <c r="CG119" i="3"/>
  <c r="CG118" i="3"/>
  <c r="CG117" i="3"/>
  <c r="CG116" i="3"/>
  <c r="CG115" i="3"/>
  <c r="CG114" i="3"/>
  <c r="CG113" i="3"/>
  <c r="CG111" i="3"/>
  <c r="CG109" i="3"/>
  <c r="CG108" i="3"/>
  <c r="CG107" i="3"/>
  <c r="CG106" i="3"/>
  <c r="CG105" i="3"/>
  <c r="CG104" i="3"/>
  <c r="CG102" i="3"/>
  <c r="CG101" i="3"/>
  <c r="CG100" i="3"/>
  <c r="CG99" i="3"/>
  <c r="CG98" i="3"/>
  <c r="CG97" i="3"/>
  <c r="CG96" i="3"/>
  <c r="CG95" i="3"/>
  <c r="CG94" i="3"/>
  <c r="CG93" i="3"/>
  <c r="CG91" i="3"/>
  <c r="CG90" i="3"/>
  <c r="CG89" i="3"/>
  <c r="CG88" i="3"/>
  <c r="CG86" i="3"/>
  <c r="CG85" i="3"/>
  <c r="CG84" i="3"/>
  <c r="CG83" i="3"/>
  <c r="CG82" i="3"/>
  <c r="CG81" i="3"/>
  <c r="CG80" i="3"/>
  <c r="CG79" i="3"/>
  <c r="CG78" i="3"/>
  <c r="CG77" i="3"/>
  <c r="CG74" i="3"/>
  <c r="CG73" i="3"/>
  <c r="CG72" i="3"/>
  <c r="CG71" i="3"/>
  <c r="CG70" i="3"/>
  <c r="CG69" i="3"/>
  <c r="CG68" i="3"/>
  <c r="CG67" i="3"/>
  <c r="CG66" i="3"/>
  <c r="CG65" i="3"/>
  <c r="CG63" i="3"/>
  <c r="CG62" i="3"/>
  <c r="CG61" i="3"/>
  <c r="CG60" i="3"/>
  <c r="CG58" i="3"/>
  <c r="CG57" i="3"/>
  <c r="CG56" i="3"/>
  <c r="CG54" i="3"/>
  <c r="CG53" i="3"/>
  <c r="CG52" i="3"/>
  <c r="CG51" i="3"/>
  <c r="CG50" i="3"/>
  <c r="CG49" i="3"/>
  <c r="CG48" i="3"/>
  <c r="CG47" i="3"/>
  <c r="CG46" i="3"/>
  <c r="CG45" i="3"/>
  <c r="CG44" i="3"/>
  <c r="CG43" i="3"/>
  <c r="CG42" i="3"/>
  <c r="CG41" i="3"/>
  <c r="CG40" i="3"/>
  <c r="CG39" i="3"/>
  <c r="CG38" i="3"/>
  <c r="CG37" i="3"/>
  <c r="CG36" i="3"/>
  <c r="CG35" i="3"/>
  <c r="CG34" i="3"/>
  <c r="CG33" i="3"/>
  <c r="CG32" i="3"/>
  <c r="CG31" i="3"/>
  <c r="CG30" i="3"/>
  <c r="CG29" i="3"/>
  <c r="CG28" i="3"/>
  <c r="CG27" i="3"/>
  <c r="CG26" i="3"/>
  <c r="CG25" i="3"/>
  <c r="CG23" i="3"/>
  <c r="CG22" i="3"/>
  <c r="CG21" i="3"/>
  <c r="CG20" i="3"/>
  <c r="CG19" i="3"/>
  <c r="CG18" i="3"/>
  <c r="CG17" i="3"/>
  <c r="CG16" i="3"/>
  <c r="CG15" i="3"/>
  <c r="CG14" i="3"/>
  <c r="CG13" i="3"/>
  <c r="CG12" i="3"/>
  <c r="CG11" i="3"/>
  <c r="CG10" i="3"/>
  <c r="CG9" i="3"/>
  <c r="CD353" i="3"/>
  <c r="CD352" i="3"/>
  <c r="CD351" i="3"/>
  <c r="CD350" i="3"/>
  <c r="CD349" i="3"/>
  <c r="CD348" i="3"/>
  <c r="CD347" i="3"/>
  <c r="CD346" i="3"/>
  <c r="CD345" i="3"/>
  <c r="CD344" i="3"/>
  <c r="CD343" i="3"/>
  <c r="CD342" i="3"/>
  <c r="CD341" i="3"/>
  <c r="CD340" i="3"/>
  <c r="CD339" i="3"/>
  <c r="CD338" i="3"/>
  <c r="CD337" i="3"/>
  <c r="CD336" i="3"/>
  <c r="CD335" i="3"/>
  <c r="CD334" i="3"/>
  <c r="CD333" i="3"/>
  <c r="CD332" i="3"/>
  <c r="CD331" i="3"/>
  <c r="CD330" i="3"/>
  <c r="CD329" i="3"/>
  <c r="CD328" i="3"/>
  <c r="CD327" i="3"/>
  <c r="CD326" i="3"/>
  <c r="CD325" i="3"/>
  <c r="CD324" i="3"/>
  <c r="CD323" i="3"/>
  <c r="CD322" i="3"/>
  <c r="CD321" i="3"/>
  <c r="CD320" i="3"/>
  <c r="CD319" i="3"/>
  <c r="CD318" i="3"/>
  <c r="CD317" i="3"/>
  <c r="CD316" i="3"/>
  <c r="CD315" i="3"/>
  <c r="CD314" i="3"/>
  <c r="CD313" i="3"/>
  <c r="CD312" i="3"/>
  <c r="CD311" i="3"/>
  <c r="CD310" i="3"/>
  <c r="CD308" i="3"/>
  <c r="CD307" i="3"/>
  <c r="CD306" i="3"/>
  <c r="CD305" i="3"/>
  <c r="CD304" i="3"/>
  <c r="CD303" i="3"/>
  <c r="CD302" i="3"/>
  <c r="CD301" i="3"/>
  <c r="CD300" i="3"/>
  <c r="CD299" i="3"/>
  <c r="CD298" i="3"/>
  <c r="CD297" i="3"/>
  <c r="CD296" i="3"/>
  <c r="CD295" i="3"/>
  <c r="CD294" i="3"/>
  <c r="CD293" i="3"/>
  <c r="CD292" i="3"/>
  <c r="CD291" i="3"/>
  <c r="CD290" i="3"/>
  <c r="CD289" i="3"/>
  <c r="CD288" i="3"/>
  <c r="CD287" i="3"/>
  <c r="CD286" i="3"/>
  <c r="CD285" i="3"/>
  <c r="CD284" i="3"/>
  <c r="CD283" i="3"/>
  <c r="CD282" i="3"/>
  <c r="CD280" i="3"/>
  <c r="CD279" i="3"/>
  <c r="CD278" i="3"/>
  <c r="CD277" i="3"/>
  <c r="CD276" i="3"/>
  <c r="CD275" i="3"/>
  <c r="CD274" i="3"/>
  <c r="CD273" i="3"/>
  <c r="CD272" i="3"/>
  <c r="CD271" i="3"/>
  <c r="CD270" i="3"/>
  <c r="CD269" i="3"/>
  <c r="CD268" i="3"/>
  <c r="CD267" i="3"/>
  <c r="CD266" i="3"/>
  <c r="CD265" i="3"/>
  <c r="CD264" i="3"/>
  <c r="CD263" i="3"/>
  <c r="CD262" i="3"/>
  <c r="CD261" i="3"/>
  <c r="CD260" i="3"/>
  <c r="CD259" i="3"/>
  <c r="CD258" i="3"/>
  <c r="CD257" i="3"/>
  <c r="CD256" i="3"/>
  <c r="CD255" i="3"/>
  <c r="CD254" i="3"/>
  <c r="CD253" i="3"/>
  <c r="CD252" i="3"/>
  <c r="CD251" i="3"/>
  <c r="CD250" i="3"/>
  <c r="CD249" i="3"/>
  <c r="CD248" i="3"/>
  <c r="CD247" i="3"/>
  <c r="CD246" i="3"/>
  <c r="CD245" i="3"/>
  <c r="CD244" i="3"/>
  <c r="CD243" i="3"/>
  <c r="CD242" i="3"/>
  <c r="CD241" i="3"/>
  <c r="CD240" i="3"/>
  <c r="CD239" i="3"/>
  <c r="CD238" i="3"/>
  <c r="CD237" i="3"/>
  <c r="CD235" i="3"/>
  <c r="CD234" i="3"/>
  <c r="CD233" i="3"/>
  <c r="CD232" i="3"/>
  <c r="CD231" i="3"/>
  <c r="CD228" i="3"/>
  <c r="CD227" i="3"/>
  <c r="CD226" i="3"/>
  <c r="CD225" i="3"/>
  <c r="CD224" i="3"/>
  <c r="CD223" i="3"/>
  <c r="CD222" i="3"/>
  <c r="CD221" i="3"/>
  <c r="CD220" i="3"/>
  <c r="CD219" i="3"/>
  <c r="CD218" i="3"/>
  <c r="CD217" i="3"/>
  <c r="CD216" i="3"/>
  <c r="CD215" i="3"/>
  <c r="CD214" i="3"/>
  <c r="CD212" i="3"/>
  <c r="CD211" i="3"/>
  <c r="CD210" i="3"/>
  <c r="CD209" i="3"/>
  <c r="CD208" i="3"/>
  <c r="CD207" i="3"/>
  <c r="CD206" i="3"/>
  <c r="CD205" i="3"/>
  <c r="CD204" i="3"/>
  <c r="CD203" i="3"/>
  <c r="CD202" i="3"/>
  <c r="CD201" i="3"/>
  <c r="CD200" i="3"/>
  <c r="CD199" i="3"/>
  <c r="CD198" i="3"/>
  <c r="CD197" i="3"/>
  <c r="CD196" i="3"/>
  <c r="CD195" i="3"/>
  <c r="CD194" i="3"/>
  <c r="CD192" i="3"/>
  <c r="CD191" i="3"/>
  <c r="CD190" i="3"/>
  <c r="CD189" i="3"/>
  <c r="CC189" i="3"/>
  <c r="CD188" i="3"/>
  <c r="CC188" i="3"/>
  <c r="CD187" i="3"/>
  <c r="CD186" i="3"/>
  <c r="CC186" i="3"/>
  <c r="CD185" i="3"/>
  <c r="CC185" i="3"/>
  <c r="CD183" i="3"/>
  <c r="CD181" i="3"/>
  <c r="CD180" i="3"/>
  <c r="CD179" i="3"/>
  <c r="CD178" i="3"/>
  <c r="CD177" i="3"/>
  <c r="CD176" i="3"/>
  <c r="CD175" i="3"/>
  <c r="CD174" i="3"/>
  <c r="CD173" i="3"/>
  <c r="CD172" i="3"/>
  <c r="CD171" i="3"/>
  <c r="CD170" i="3"/>
  <c r="CD169" i="3"/>
  <c r="D36" i="8" s="1"/>
  <c r="CD168" i="3"/>
  <c r="CD167" i="3"/>
  <c r="CD166" i="3"/>
  <c r="CD165" i="3"/>
  <c r="CD164" i="3"/>
  <c r="CD163" i="3"/>
  <c r="CD162" i="3"/>
  <c r="CD161" i="3"/>
  <c r="CD160" i="3"/>
  <c r="CD159" i="3"/>
  <c r="CD158" i="3"/>
  <c r="CD157" i="3"/>
  <c r="CD156" i="3"/>
  <c r="CD155" i="3"/>
  <c r="CD154" i="3"/>
  <c r="CD153" i="3"/>
  <c r="CD152" i="3"/>
  <c r="CD151" i="3"/>
  <c r="CD150" i="3"/>
  <c r="CD147" i="3"/>
  <c r="CD146" i="3"/>
  <c r="CD145" i="3"/>
  <c r="CD144" i="3"/>
  <c r="CD143" i="3"/>
  <c r="CD142" i="3"/>
  <c r="CD139" i="3"/>
  <c r="CD138" i="3"/>
  <c r="CD137" i="3"/>
  <c r="CD136" i="3"/>
  <c r="CD135" i="3"/>
  <c r="CD134" i="3"/>
  <c r="CD133" i="3"/>
  <c r="CD132" i="3"/>
  <c r="CD131" i="3"/>
  <c r="CD130" i="3"/>
  <c r="CD129" i="3"/>
  <c r="CD128" i="3"/>
  <c r="CD127" i="3"/>
  <c r="CD126" i="3"/>
  <c r="CD125" i="3"/>
  <c r="CD124" i="3"/>
  <c r="CD123" i="3"/>
  <c r="CD122" i="3"/>
  <c r="CD121" i="3"/>
  <c r="CD120" i="3"/>
  <c r="CD119" i="3"/>
  <c r="CD118" i="3"/>
  <c r="CD117" i="3"/>
  <c r="CD116" i="3"/>
  <c r="CD115" i="3"/>
  <c r="CD114" i="3"/>
  <c r="CD113" i="3"/>
  <c r="CD111" i="3"/>
  <c r="CD109" i="3"/>
  <c r="CD108" i="3"/>
  <c r="CD107" i="3"/>
  <c r="CD106" i="3"/>
  <c r="CD105" i="3"/>
  <c r="CD104" i="3"/>
  <c r="CD102" i="3"/>
  <c r="CD101" i="3"/>
  <c r="CD100" i="3"/>
  <c r="CD99" i="3"/>
  <c r="CD98" i="3"/>
  <c r="CD97" i="3"/>
  <c r="CD96" i="3"/>
  <c r="CD95" i="3"/>
  <c r="CD94" i="3"/>
  <c r="CD93" i="3"/>
  <c r="CD91" i="3"/>
  <c r="CD90" i="3"/>
  <c r="CD89" i="3"/>
  <c r="CD88" i="3"/>
  <c r="CD86" i="3"/>
  <c r="CD85" i="3"/>
  <c r="CD84" i="3"/>
  <c r="CD83" i="3"/>
  <c r="CD82" i="3"/>
  <c r="CD81" i="3"/>
  <c r="CD80" i="3"/>
  <c r="CD79" i="3"/>
  <c r="CD78" i="3"/>
  <c r="CD77" i="3"/>
  <c r="CD74" i="3"/>
  <c r="CD73" i="3"/>
  <c r="CD72" i="3"/>
  <c r="CD71" i="3"/>
  <c r="CD70" i="3"/>
  <c r="CD69" i="3"/>
  <c r="CD68" i="3"/>
  <c r="CD67" i="3"/>
  <c r="CD66" i="3"/>
  <c r="CD65" i="3"/>
  <c r="CD63" i="3"/>
  <c r="CD62" i="3"/>
  <c r="CD61" i="3"/>
  <c r="CD60" i="3"/>
  <c r="CD58" i="3"/>
  <c r="CD57" i="3"/>
  <c r="CD56" i="3"/>
  <c r="CD54" i="3"/>
  <c r="CD53" i="3"/>
  <c r="CD52" i="3"/>
  <c r="CD51" i="3"/>
  <c r="CD50" i="3"/>
  <c r="CD49" i="3"/>
  <c r="CD48" i="3"/>
  <c r="CD47" i="3"/>
  <c r="CD46" i="3"/>
  <c r="CD45" i="3"/>
  <c r="CD44" i="3"/>
  <c r="CD43" i="3"/>
  <c r="CD42" i="3"/>
  <c r="CD41" i="3"/>
  <c r="CD40" i="3"/>
  <c r="CD39" i="3"/>
  <c r="CD38" i="3"/>
  <c r="CD37" i="3"/>
  <c r="CD36" i="3"/>
  <c r="CD35" i="3"/>
  <c r="CD34" i="3"/>
  <c r="CD33" i="3"/>
  <c r="CD32" i="3"/>
  <c r="CD31" i="3"/>
  <c r="CD30" i="3"/>
  <c r="CD29" i="3"/>
  <c r="CD28" i="3"/>
  <c r="CD27" i="3"/>
  <c r="CD26" i="3"/>
  <c r="CD25" i="3"/>
  <c r="CD23" i="3"/>
  <c r="CD22" i="3"/>
  <c r="CD21" i="3"/>
  <c r="CD20" i="3"/>
  <c r="CD19" i="3"/>
  <c r="CD18" i="3"/>
  <c r="CD17" i="3"/>
  <c r="CD16" i="3"/>
  <c r="CD15" i="3"/>
  <c r="CD14" i="3"/>
  <c r="CD13" i="3"/>
  <c r="CD12" i="3"/>
  <c r="CD11" i="3"/>
  <c r="CD10" i="3"/>
  <c r="CD9" i="3"/>
  <c r="BZ189" i="3"/>
  <c r="CA188" i="3"/>
  <c r="BZ188" i="3"/>
  <c r="CA186" i="3"/>
  <c r="BZ186" i="3"/>
  <c r="CA185" i="3"/>
  <c r="BZ185" i="3"/>
  <c r="BX283" i="3"/>
  <c r="BX282" i="3"/>
  <c r="BX280" i="3"/>
  <c r="BX254" i="3"/>
  <c r="BX252" i="3"/>
  <c r="BX251" i="3"/>
  <c r="BX246" i="3"/>
  <c r="BX245" i="3"/>
  <c r="BX210" i="3"/>
  <c r="BX206" i="3"/>
  <c r="BX205" i="3"/>
  <c r="BX196" i="3"/>
  <c r="BX195" i="3"/>
  <c r="BX194" i="3"/>
  <c r="BX192" i="3"/>
  <c r="BX189" i="3"/>
  <c r="BW189" i="3"/>
  <c r="BX188" i="3"/>
  <c r="BW188" i="3"/>
  <c r="BX187" i="3"/>
  <c r="BX186" i="3"/>
  <c r="BW186" i="3"/>
  <c r="BX185" i="3"/>
  <c r="BW185" i="3"/>
  <c r="BX183" i="3"/>
  <c r="BX180" i="3"/>
  <c r="BX179" i="3"/>
  <c r="BX176" i="3"/>
  <c r="BX167" i="3"/>
  <c r="BX162" i="3"/>
  <c r="BX154" i="3"/>
  <c r="BX153" i="3"/>
  <c r="BX150" i="3"/>
  <c r="BX144" i="3"/>
  <c r="BX143" i="3"/>
  <c r="BX142" i="3"/>
  <c r="BX139" i="3"/>
  <c r="BX138" i="3"/>
  <c r="BX105" i="3"/>
  <c r="BX104" i="3"/>
  <c r="BX102" i="3"/>
  <c r="BX101" i="3"/>
  <c r="BX100" i="3"/>
  <c r="BX99" i="3"/>
  <c r="BX86" i="3"/>
  <c r="BX85" i="3"/>
  <c r="BX58" i="3"/>
  <c r="BX57" i="3"/>
  <c r="BX56" i="3"/>
  <c r="BX54" i="3"/>
  <c r="BX50" i="3"/>
  <c r="BX35" i="3"/>
  <c r="BX31" i="3"/>
  <c r="BX29" i="3"/>
  <c r="BX27" i="3"/>
  <c r="BT189" i="3"/>
  <c r="BU188" i="3"/>
  <c r="BT188" i="3"/>
  <c r="BU186" i="3"/>
  <c r="BT186" i="3"/>
  <c r="BU185" i="3"/>
  <c r="BT185" i="3"/>
  <c r="BO189" i="3"/>
  <c r="BN189" i="3"/>
  <c r="BO188" i="3"/>
  <c r="BN188" i="3"/>
  <c r="BO186" i="3"/>
  <c r="BN186" i="3"/>
  <c r="BO185" i="3"/>
  <c r="BN185" i="3"/>
  <c r="BO57" i="3"/>
  <c r="BL189" i="3"/>
  <c r="BK189" i="3"/>
  <c r="BL188" i="3"/>
  <c r="BK188" i="3"/>
  <c r="BL186" i="3"/>
  <c r="BK186" i="3"/>
  <c r="BL185" i="3"/>
  <c r="BK185" i="3"/>
  <c r="BL57" i="3"/>
  <c r="BI189" i="3"/>
  <c r="BH189" i="3"/>
  <c r="BI188" i="3"/>
  <c r="BH188" i="3"/>
  <c r="BI186" i="3"/>
  <c r="BH186" i="3"/>
  <c r="BI185" i="3"/>
  <c r="BH185" i="3"/>
  <c r="BI57" i="3"/>
  <c r="BF189" i="3"/>
  <c r="BE189" i="3"/>
  <c r="BF188" i="3"/>
  <c r="BE188" i="3"/>
  <c r="BF186" i="3"/>
  <c r="BE186" i="3"/>
  <c r="BF185" i="3"/>
  <c r="BE185" i="3"/>
  <c r="BF57" i="3"/>
  <c r="BC189" i="3"/>
  <c r="BB189" i="3"/>
  <c r="BC188" i="3"/>
  <c r="BB188" i="3"/>
  <c r="BC186" i="3"/>
  <c r="BB186" i="3"/>
  <c r="BC185" i="3"/>
  <c r="BB185" i="3"/>
  <c r="BC57" i="3"/>
  <c r="AZ189" i="3"/>
  <c r="AY189" i="3"/>
  <c r="AZ188" i="3"/>
  <c r="AY188" i="3"/>
  <c r="AZ186" i="3"/>
  <c r="AY186" i="3"/>
  <c r="AZ185" i="3"/>
  <c r="AY185" i="3"/>
  <c r="AZ57" i="3"/>
  <c r="AW189" i="3"/>
  <c r="AV189" i="3"/>
  <c r="AW188" i="3"/>
  <c r="AV188" i="3"/>
  <c r="AW186" i="3"/>
  <c r="AV186" i="3"/>
  <c r="AW185" i="3"/>
  <c r="AV185" i="3"/>
  <c r="AW57" i="3"/>
  <c r="AT189" i="3"/>
  <c r="AS189" i="3"/>
  <c r="AT188" i="3"/>
  <c r="AS188" i="3"/>
  <c r="AT186" i="3"/>
  <c r="AS186" i="3"/>
  <c r="AT185" i="3"/>
  <c r="AS185" i="3"/>
  <c r="AT57" i="3"/>
  <c r="AQ353" i="3"/>
  <c r="AQ352" i="3"/>
  <c r="AQ351" i="3"/>
  <c r="AQ350" i="3"/>
  <c r="AQ349" i="3"/>
  <c r="AQ348" i="3"/>
  <c r="AQ347" i="3"/>
  <c r="AQ346" i="3"/>
  <c r="AQ345" i="3"/>
  <c r="AQ344" i="3"/>
  <c r="AQ343" i="3"/>
  <c r="AQ342" i="3"/>
  <c r="AQ341" i="3"/>
  <c r="AQ340" i="3"/>
  <c r="AQ339" i="3"/>
  <c r="AQ338" i="3"/>
  <c r="AQ337" i="3"/>
  <c r="AQ336" i="3"/>
  <c r="AQ335" i="3"/>
  <c r="AQ334" i="3"/>
  <c r="AQ333" i="3"/>
  <c r="AQ332" i="3"/>
  <c r="AQ331" i="3"/>
  <c r="AQ330" i="3"/>
  <c r="AQ329" i="3"/>
  <c r="AQ328" i="3"/>
  <c r="AQ327" i="3"/>
  <c r="AQ326" i="3"/>
  <c r="AQ325" i="3"/>
  <c r="AQ324" i="3"/>
  <c r="AQ323" i="3"/>
  <c r="AQ322" i="3"/>
  <c r="AQ321" i="3"/>
  <c r="AQ320" i="3"/>
  <c r="AQ319" i="3"/>
  <c r="AQ318" i="3"/>
  <c r="AQ317" i="3"/>
  <c r="AQ316" i="3"/>
  <c r="AQ315" i="3"/>
  <c r="AQ314" i="3"/>
  <c r="AQ313" i="3"/>
  <c r="AQ312" i="3"/>
  <c r="AQ311" i="3"/>
  <c r="AQ310" i="3"/>
  <c r="AQ308" i="3"/>
  <c r="AQ307" i="3"/>
  <c r="AQ306" i="3"/>
  <c r="AQ305" i="3"/>
  <c r="AQ304" i="3"/>
  <c r="AQ303" i="3"/>
  <c r="AQ302" i="3"/>
  <c r="AQ301" i="3"/>
  <c r="AQ300" i="3"/>
  <c r="AQ299" i="3"/>
  <c r="AQ298" i="3"/>
  <c r="AQ297" i="3"/>
  <c r="AQ296" i="3"/>
  <c r="AQ295" i="3"/>
  <c r="AQ294" i="3"/>
  <c r="AQ293" i="3"/>
  <c r="AQ292" i="3"/>
  <c r="AQ291" i="3"/>
  <c r="AQ290" i="3"/>
  <c r="AQ289" i="3"/>
  <c r="AQ288" i="3"/>
  <c r="AQ287" i="3"/>
  <c r="AQ286" i="3"/>
  <c r="AQ285" i="3"/>
  <c r="AQ284" i="3"/>
  <c r="AQ283" i="3"/>
  <c r="AQ282" i="3"/>
  <c r="AQ280" i="3"/>
  <c r="AQ279" i="3"/>
  <c r="AQ278" i="3"/>
  <c r="AQ277" i="3"/>
  <c r="AQ276" i="3"/>
  <c r="AQ275" i="3"/>
  <c r="AQ274" i="3"/>
  <c r="AQ273" i="3"/>
  <c r="AQ272" i="3"/>
  <c r="AQ271" i="3"/>
  <c r="AQ270" i="3"/>
  <c r="AQ269" i="3"/>
  <c r="AQ268" i="3"/>
  <c r="AQ267" i="3"/>
  <c r="AQ266" i="3"/>
  <c r="AQ265" i="3"/>
  <c r="AQ264" i="3"/>
  <c r="AQ263" i="3"/>
  <c r="AQ262" i="3"/>
  <c r="AQ261" i="3"/>
  <c r="AQ260" i="3"/>
  <c r="AQ259" i="3"/>
  <c r="AQ258" i="3"/>
  <c r="AQ257" i="3"/>
  <c r="AQ256" i="3"/>
  <c r="AQ255" i="3"/>
  <c r="AQ254" i="3"/>
  <c r="AQ253" i="3"/>
  <c r="AQ252" i="3"/>
  <c r="AQ251" i="3"/>
  <c r="AQ250" i="3"/>
  <c r="AQ249" i="3"/>
  <c r="AQ248" i="3"/>
  <c r="AQ247" i="3"/>
  <c r="AQ246" i="3"/>
  <c r="AQ245" i="3"/>
  <c r="AQ244" i="3"/>
  <c r="AQ243" i="3"/>
  <c r="AQ242" i="3"/>
  <c r="AQ241" i="3"/>
  <c r="AQ240" i="3"/>
  <c r="AQ239" i="3"/>
  <c r="AQ238" i="3"/>
  <c r="AQ237" i="3"/>
  <c r="AQ235" i="3"/>
  <c r="AQ234" i="3"/>
  <c r="AQ233" i="3"/>
  <c r="AQ232" i="3"/>
  <c r="AQ231" i="3"/>
  <c r="AQ228" i="3"/>
  <c r="AQ227" i="3"/>
  <c r="AQ226" i="3"/>
  <c r="AQ225" i="3"/>
  <c r="AQ224" i="3"/>
  <c r="AQ223" i="3"/>
  <c r="AQ222" i="3"/>
  <c r="AQ221" i="3"/>
  <c r="AQ220" i="3"/>
  <c r="AQ219" i="3"/>
  <c r="AQ218" i="3"/>
  <c r="AQ217" i="3"/>
  <c r="AQ216" i="3"/>
  <c r="AQ215" i="3"/>
  <c r="AQ214" i="3"/>
  <c r="AQ212" i="3"/>
  <c r="AQ211" i="3"/>
  <c r="AQ210" i="3"/>
  <c r="AQ209" i="3"/>
  <c r="AQ208" i="3"/>
  <c r="AQ207" i="3"/>
  <c r="AQ206" i="3"/>
  <c r="AQ205" i="3"/>
  <c r="AQ204" i="3"/>
  <c r="AQ203" i="3"/>
  <c r="AQ202" i="3"/>
  <c r="AQ201" i="3"/>
  <c r="AQ200" i="3"/>
  <c r="AQ199" i="3"/>
  <c r="AQ198" i="3"/>
  <c r="AQ197" i="3"/>
  <c r="AQ196" i="3"/>
  <c r="AQ195" i="3"/>
  <c r="AQ194" i="3"/>
  <c r="AQ192" i="3"/>
  <c r="AQ191" i="3"/>
  <c r="AQ190" i="3"/>
  <c r="AQ189" i="3"/>
  <c r="AR189" i="3" s="1"/>
  <c r="AP189" i="3"/>
  <c r="AQ188" i="3"/>
  <c r="AP188" i="3"/>
  <c r="AQ187" i="3"/>
  <c r="AQ186" i="3"/>
  <c r="AP186" i="3"/>
  <c r="AQ185" i="3"/>
  <c r="AP185" i="3"/>
  <c r="AQ183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7" i="3"/>
  <c r="AQ146" i="3"/>
  <c r="AQ145" i="3"/>
  <c r="AQ144" i="3"/>
  <c r="AQ143" i="3"/>
  <c r="AQ142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1" i="3"/>
  <c r="AQ109" i="3"/>
  <c r="AQ108" i="3"/>
  <c r="AQ107" i="3"/>
  <c r="AQ106" i="3"/>
  <c r="AQ105" i="3"/>
  <c r="AQ104" i="3"/>
  <c r="AQ102" i="3"/>
  <c r="AQ101" i="3"/>
  <c r="AQ100" i="3"/>
  <c r="AQ99" i="3"/>
  <c r="AQ98" i="3"/>
  <c r="AQ97" i="3"/>
  <c r="AQ96" i="3"/>
  <c r="AQ95" i="3"/>
  <c r="AQ94" i="3"/>
  <c r="AQ93" i="3"/>
  <c r="AQ91" i="3"/>
  <c r="AQ90" i="3"/>
  <c r="AQ89" i="3"/>
  <c r="AQ88" i="3"/>
  <c r="AQ86" i="3"/>
  <c r="AQ85" i="3"/>
  <c r="AQ84" i="3"/>
  <c r="AQ83" i="3"/>
  <c r="AQ82" i="3"/>
  <c r="AQ81" i="3"/>
  <c r="AQ80" i="3"/>
  <c r="AQ79" i="3"/>
  <c r="AQ78" i="3"/>
  <c r="AQ77" i="3"/>
  <c r="AQ74" i="3"/>
  <c r="AQ73" i="3"/>
  <c r="AQ72" i="3"/>
  <c r="AQ71" i="3"/>
  <c r="AQ70" i="3"/>
  <c r="AQ69" i="3"/>
  <c r="AQ68" i="3"/>
  <c r="AQ67" i="3"/>
  <c r="AQ66" i="3"/>
  <c r="AQ65" i="3"/>
  <c r="AQ63" i="3"/>
  <c r="AQ62" i="3"/>
  <c r="AQ61" i="3"/>
  <c r="AQ60" i="3"/>
  <c r="AQ58" i="3"/>
  <c r="AQ57" i="3"/>
  <c r="AQ56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Q40" i="3"/>
  <c r="AQ39" i="3"/>
  <c r="AQ38" i="3"/>
  <c r="AQ37" i="3"/>
  <c r="AQ36" i="3"/>
  <c r="AQ35" i="3"/>
  <c r="AQ34" i="3"/>
  <c r="AQ33" i="3"/>
  <c r="AQ32" i="3"/>
  <c r="AQ31" i="3"/>
  <c r="AQ30" i="3"/>
  <c r="AQ29" i="3"/>
  <c r="AQ28" i="3"/>
  <c r="AQ27" i="3"/>
  <c r="AQ26" i="3"/>
  <c r="AQ25" i="3"/>
  <c r="AQ23" i="3"/>
  <c r="AQ22" i="3"/>
  <c r="AQ21" i="3"/>
  <c r="AQ20" i="3"/>
  <c r="AQ19" i="3"/>
  <c r="AQ18" i="3"/>
  <c r="AQ17" i="3"/>
  <c r="AQ16" i="3"/>
  <c r="AQ15" i="3"/>
  <c r="AQ14" i="3"/>
  <c r="AQ13" i="3"/>
  <c r="AQ12" i="3"/>
  <c r="AQ11" i="3"/>
  <c r="AQ10" i="3"/>
  <c r="AQ9" i="3"/>
  <c r="AN353" i="3"/>
  <c r="AN352" i="3"/>
  <c r="AN351" i="3"/>
  <c r="AN350" i="3"/>
  <c r="AN349" i="3"/>
  <c r="AN348" i="3"/>
  <c r="AN347" i="3"/>
  <c r="AN346" i="3"/>
  <c r="AN345" i="3"/>
  <c r="AN344" i="3"/>
  <c r="AN343" i="3"/>
  <c r="AN342" i="3"/>
  <c r="AN341" i="3"/>
  <c r="AN340" i="3"/>
  <c r="AN339" i="3"/>
  <c r="AN338" i="3"/>
  <c r="AN337" i="3"/>
  <c r="AN336" i="3"/>
  <c r="AN335" i="3"/>
  <c r="AN334" i="3"/>
  <c r="AN333" i="3"/>
  <c r="AN332" i="3"/>
  <c r="AN331" i="3"/>
  <c r="AN330" i="3"/>
  <c r="AN329" i="3"/>
  <c r="AN328" i="3"/>
  <c r="AN327" i="3"/>
  <c r="AN326" i="3"/>
  <c r="AN325" i="3"/>
  <c r="AN324" i="3"/>
  <c r="AN323" i="3"/>
  <c r="AN322" i="3"/>
  <c r="AN321" i="3"/>
  <c r="AN320" i="3"/>
  <c r="AN319" i="3"/>
  <c r="AN318" i="3"/>
  <c r="AN317" i="3"/>
  <c r="AN316" i="3"/>
  <c r="AN315" i="3"/>
  <c r="AN314" i="3"/>
  <c r="AN313" i="3"/>
  <c r="AN312" i="3"/>
  <c r="AN311" i="3"/>
  <c r="AN310" i="3"/>
  <c r="AN308" i="3"/>
  <c r="AN307" i="3"/>
  <c r="AN306" i="3"/>
  <c r="AN305" i="3"/>
  <c r="AN304" i="3"/>
  <c r="AN303" i="3"/>
  <c r="AN302" i="3"/>
  <c r="AN301" i="3"/>
  <c r="AN300" i="3"/>
  <c r="AN299" i="3"/>
  <c r="AN298" i="3"/>
  <c r="AN297" i="3"/>
  <c r="AN296" i="3"/>
  <c r="AN295" i="3"/>
  <c r="AN294" i="3"/>
  <c r="AN293" i="3"/>
  <c r="AN292" i="3"/>
  <c r="AN291" i="3"/>
  <c r="AN290" i="3"/>
  <c r="AN289" i="3"/>
  <c r="AN288" i="3"/>
  <c r="AN287" i="3"/>
  <c r="AN286" i="3"/>
  <c r="AN285" i="3"/>
  <c r="AN284" i="3"/>
  <c r="AN283" i="3"/>
  <c r="AN282" i="3"/>
  <c r="AN280" i="3"/>
  <c r="AN279" i="3"/>
  <c r="AN278" i="3"/>
  <c r="AN277" i="3"/>
  <c r="AN276" i="3"/>
  <c r="AN275" i="3"/>
  <c r="AN274" i="3"/>
  <c r="AN273" i="3"/>
  <c r="AN272" i="3"/>
  <c r="AN271" i="3"/>
  <c r="AN270" i="3"/>
  <c r="AN269" i="3"/>
  <c r="AN268" i="3"/>
  <c r="AN267" i="3"/>
  <c r="AN266" i="3"/>
  <c r="AN265" i="3"/>
  <c r="AN264" i="3"/>
  <c r="AN263" i="3"/>
  <c r="AN262" i="3"/>
  <c r="AN261" i="3"/>
  <c r="AN260" i="3"/>
  <c r="AN259" i="3"/>
  <c r="AN258" i="3"/>
  <c r="AN257" i="3"/>
  <c r="AN256" i="3"/>
  <c r="AN255" i="3"/>
  <c r="AN254" i="3"/>
  <c r="AN253" i="3"/>
  <c r="AN252" i="3"/>
  <c r="AN251" i="3"/>
  <c r="AN250" i="3"/>
  <c r="AN249" i="3"/>
  <c r="AN248" i="3"/>
  <c r="AN247" i="3"/>
  <c r="AN246" i="3"/>
  <c r="AN245" i="3"/>
  <c r="AN244" i="3"/>
  <c r="AN243" i="3"/>
  <c r="AN242" i="3"/>
  <c r="AN241" i="3"/>
  <c r="AN240" i="3"/>
  <c r="AN239" i="3"/>
  <c r="AN238" i="3"/>
  <c r="AN237" i="3"/>
  <c r="AN235" i="3"/>
  <c r="AN234" i="3"/>
  <c r="AN233" i="3"/>
  <c r="AN232" i="3"/>
  <c r="AN231" i="3"/>
  <c r="AN228" i="3"/>
  <c r="AN227" i="3"/>
  <c r="AN226" i="3"/>
  <c r="AN225" i="3"/>
  <c r="AN224" i="3"/>
  <c r="AN223" i="3"/>
  <c r="AN222" i="3"/>
  <c r="AN221" i="3"/>
  <c r="AN220" i="3"/>
  <c r="AN219" i="3"/>
  <c r="AN218" i="3"/>
  <c r="AN217" i="3"/>
  <c r="AN216" i="3"/>
  <c r="AN215" i="3"/>
  <c r="AN214" i="3"/>
  <c r="AN212" i="3"/>
  <c r="AN211" i="3"/>
  <c r="AN210" i="3"/>
  <c r="AN209" i="3"/>
  <c r="AN208" i="3"/>
  <c r="AN207" i="3"/>
  <c r="AN206" i="3"/>
  <c r="AN205" i="3"/>
  <c r="AN204" i="3"/>
  <c r="AN203" i="3"/>
  <c r="AN202" i="3"/>
  <c r="AN201" i="3"/>
  <c r="AN200" i="3"/>
  <c r="AN199" i="3"/>
  <c r="AN198" i="3"/>
  <c r="AN197" i="3"/>
  <c r="AN196" i="3"/>
  <c r="AN195" i="3"/>
  <c r="AN194" i="3"/>
  <c r="AN192" i="3"/>
  <c r="AN191" i="3"/>
  <c r="AN190" i="3"/>
  <c r="AN189" i="3"/>
  <c r="AM189" i="3"/>
  <c r="AN188" i="3"/>
  <c r="AM188" i="3"/>
  <c r="AN187" i="3"/>
  <c r="AN186" i="3"/>
  <c r="AM186" i="3"/>
  <c r="AN185" i="3"/>
  <c r="AO185" i="3" s="1"/>
  <c r="AM185" i="3"/>
  <c r="AN183" i="3"/>
  <c r="AN181" i="3"/>
  <c r="AN180" i="3"/>
  <c r="AN179" i="3"/>
  <c r="AN178" i="3"/>
  <c r="AN177" i="3"/>
  <c r="AN176" i="3"/>
  <c r="AN175" i="3"/>
  <c r="AN174" i="3"/>
  <c r="AN173" i="3"/>
  <c r="AN172" i="3"/>
  <c r="AN171" i="3"/>
  <c r="AN170" i="3"/>
  <c r="AN169" i="3"/>
  <c r="AN168" i="3"/>
  <c r="AN167" i="3"/>
  <c r="AN166" i="3"/>
  <c r="AN165" i="3"/>
  <c r="AN164" i="3"/>
  <c r="AN163" i="3"/>
  <c r="AN162" i="3"/>
  <c r="AN161" i="3"/>
  <c r="AN160" i="3"/>
  <c r="AN159" i="3"/>
  <c r="AN158" i="3"/>
  <c r="AN157" i="3"/>
  <c r="AN156" i="3"/>
  <c r="AN155" i="3"/>
  <c r="AN154" i="3"/>
  <c r="AN153" i="3"/>
  <c r="AN152" i="3"/>
  <c r="AN151" i="3"/>
  <c r="AN150" i="3"/>
  <c r="AN147" i="3"/>
  <c r="AN146" i="3"/>
  <c r="AN145" i="3"/>
  <c r="AN144" i="3"/>
  <c r="AN143" i="3"/>
  <c r="AN142" i="3"/>
  <c r="AN139" i="3"/>
  <c r="AN138" i="3"/>
  <c r="AN137" i="3"/>
  <c r="AN136" i="3"/>
  <c r="AN135" i="3"/>
  <c r="AN134" i="3"/>
  <c r="AN133" i="3"/>
  <c r="AN132" i="3"/>
  <c r="AN131" i="3"/>
  <c r="AN130" i="3"/>
  <c r="AN129" i="3"/>
  <c r="AN128" i="3"/>
  <c r="AN127" i="3"/>
  <c r="AN126" i="3"/>
  <c r="AN125" i="3"/>
  <c r="AN124" i="3"/>
  <c r="AN123" i="3"/>
  <c r="AN122" i="3"/>
  <c r="AN121" i="3"/>
  <c r="AN120" i="3"/>
  <c r="AN119" i="3"/>
  <c r="AN118" i="3"/>
  <c r="AN117" i="3"/>
  <c r="AN116" i="3"/>
  <c r="AN115" i="3"/>
  <c r="AN114" i="3"/>
  <c r="AN113" i="3"/>
  <c r="AN111" i="3"/>
  <c r="AN109" i="3"/>
  <c r="AN108" i="3"/>
  <c r="AN107" i="3"/>
  <c r="AN106" i="3"/>
  <c r="AN105" i="3"/>
  <c r="AN104" i="3"/>
  <c r="AN102" i="3"/>
  <c r="AN101" i="3"/>
  <c r="AN100" i="3"/>
  <c r="AN99" i="3"/>
  <c r="AN98" i="3"/>
  <c r="AN97" i="3"/>
  <c r="AN96" i="3"/>
  <c r="AN95" i="3"/>
  <c r="AN94" i="3"/>
  <c r="AN93" i="3"/>
  <c r="AN91" i="3"/>
  <c r="AN90" i="3"/>
  <c r="AN89" i="3"/>
  <c r="AN88" i="3"/>
  <c r="AN86" i="3"/>
  <c r="AN85" i="3"/>
  <c r="AN84" i="3"/>
  <c r="AN83" i="3"/>
  <c r="AN82" i="3"/>
  <c r="AN81" i="3"/>
  <c r="AN80" i="3"/>
  <c r="AN79" i="3"/>
  <c r="AN78" i="3"/>
  <c r="AN77" i="3"/>
  <c r="AN74" i="3"/>
  <c r="AN73" i="3"/>
  <c r="AN72" i="3"/>
  <c r="AN71" i="3"/>
  <c r="AN70" i="3"/>
  <c r="AN69" i="3"/>
  <c r="AN68" i="3"/>
  <c r="AN67" i="3"/>
  <c r="AN66" i="3"/>
  <c r="AN65" i="3"/>
  <c r="AN63" i="3"/>
  <c r="AN62" i="3"/>
  <c r="AN61" i="3"/>
  <c r="AN60" i="3"/>
  <c r="AN58" i="3"/>
  <c r="AN57" i="3"/>
  <c r="AN56" i="3"/>
  <c r="AN54" i="3"/>
  <c r="AN53" i="3"/>
  <c r="AN52" i="3"/>
  <c r="AN51" i="3"/>
  <c r="AN50" i="3"/>
  <c r="AN49" i="3"/>
  <c r="AN48" i="3"/>
  <c r="AN47" i="3"/>
  <c r="AN46" i="3"/>
  <c r="AN45" i="3"/>
  <c r="AN44" i="3"/>
  <c r="AN43" i="3"/>
  <c r="AN42" i="3"/>
  <c r="AN41" i="3"/>
  <c r="AN40" i="3"/>
  <c r="AN39" i="3"/>
  <c r="AN38" i="3"/>
  <c r="AN37" i="3"/>
  <c r="AN36" i="3"/>
  <c r="AN35" i="3"/>
  <c r="AN34" i="3"/>
  <c r="AN33" i="3"/>
  <c r="AN32" i="3"/>
  <c r="AN31" i="3"/>
  <c r="AN30" i="3"/>
  <c r="AN29" i="3"/>
  <c r="AN28" i="3"/>
  <c r="AN27" i="3"/>
  <c r="AN26" i="3"/>
  <c r="AN25" i="3"/>
  <c r="AN23" i="3"/>
  <c r="AN22" i="3"/>
  <c r="AN21" i="3"/>
  <c r="AN20" i="3"/>
  <c r="AN19" i="3"/>
  <c r="AN18" i="3"/>
  <c r="AN17" i="3"/>
  <c r="AN16" i="3"/>
  <c r="AN15" i="3"/>
  <c r="AN14" i="3"/>
  <c r="AN13" i="3"/>
  <c r="AN12" i="3"/>
  <c r="AN11" i="3"/>
  <c r="AN10" i="3"/>
  <c r="AN9" i="3"/>
  <c r="AK353" i="3"/>
  <c r="AK352" i="3"/>
  <c r="AK351" i="3"/>
  <c r="AK350" i="3"/>
  <c r="AK349" i="3"/>
  <c r="AK348" i="3"/>
  <c r="AK347" i="3"/>
  <c r="AK346" i="3"/>
  <c r="AK345" i="3"/>
  <c r="AK344" i="3"/>
  <c r="AK343" i="3"/>
  <c r="AK342" i="3"/>
  <c r="AK341" i="3"/>
  <c r="AK340" i="3"/>
  <c r="AK339" i="3"/>
  <c r="AK338" i="3"/>
  <c r="AK337" i="3"/>
  <c r="AK336" i="3"/>
  <c r="AK335" i="3"/>
  <c r="AK334" i="3"/>
  <c r="AK333" i="3"/>
  <c r="AK332" i="3"/>
  <c r="AK331" i="3"/>
  <c r="AK330" i="3"/>
  <c r="AK329" i="3"/>
  <c r="AK328" i="3"/>
  <c r="AK327" i="3"/>
  <c r="AK326" i="3"/>
  <c r="AK325" i="3"/>
  <c r="AK324" i="3"/>
  <c r="AK323" i="3"/>
  <c r="AK322" i="3"/>
  <c r="AK321" i="3"/>
  <c r="AK320" i="3"/>
  <c r="AK319" i="3"/>
  <c r="AK318" i="3"/>
  <c r="AK317" i="3"/>
  <c r="AK316" i="3"/>
  <c r="AK315" i="3"/>
  <c r="AK314" i="3"/>
  <c r="AK313" i="3"/>
  <c r="AK312" i="3"/>
  <c r="AK311" i="3"/>
  <c r="AK310" i="3"/>
  <c r="AK308" i="3"/>
  <c r="AK307" i="3"/>
  <c r="AK306" i="3"/>
  <c r="AK305" i="3"/>
  <c r="AK304" i="3"/>
  <c r="AK303" i="3"/>
  <c r="AK302" i="3"/>
  <c r="AK301" i="3"/>
  <c r="AK300" i="3"/>
  <c r="AK299" i="3"/>
  <c r="AK298" i="3"/>
  <c r="AK297" i="3"/>
  <c r="AK296" i="3"/>
  <c r="AK295" i="3"/>
  <c r="AK294" i="3"/>
  <c r="AK293" i="3"/>
  <c r="AK292" i="3"/>
  <c r="AK291" i="3"/>
  <c r="AK290" i="3"/>
  <c r="AK289" i="3"/>
  <c r="AK288" i="3"/>
  <c r="AK287" i="3"/>
  <c r="AK286" i="3"/>
  <c r="AK285" i="3"/>
  <c r="AK284" i="3"/>
  <c r="AK283" i="3"/>
  <c r="AK282" i="3"/>
  <c r="AK280" i="3"/>
  <c r="AK279" i="3"/>
  <c r="AK278" i="3"/>
  <c r="AK277" i="3"/>
  <c r="AK276" i="3"/>
  <c r="AK275" i="3"/>
  <c r="AK274" i="3"/>
  <c r="AK273" i="3"/>
  <c r="AK272" i="3"/>
  <c r="AK271" i="3"/>
  <c r="AK270" i="3"/>
  <c r="AK269" i="3"/>
  <c r="AK268" i="3"/>
  <c r="AK267" i="3"/>
  <c r="AK266" i="3"/>
  <c r="AK265" i="3"/>
  <c r="AK264" i="3"/>
  <c r="AK263" i="3"/>
  <c r="AK262" i="3"/>
  <c r="AK261" i="3"/>
  <c r="AK260" i="3"/>
  <c r="AK259" i="3"/>
  <c r="AK258" i="3"/>
  <c r="AK257" i="3"/>
  <c r="AK256" i="3"/>
  <c r="AK255" i="3"/>
  <c r="AK254" i="3"/>
  <c r="AK253" i="3"/>
  <c r="AK252" i="3"/>
  <c r="AK251" i="3"/>
  <c r="AK250" i="3"/>
  <c r="AK249" i="3"/>
  <c r="AK248" i="3"/>
  <c r="AK247" i="3"/>
  <c r="AK246" i="3"/>
  <c r="AK245" i="3"/>
  <c r="AK244" i="3"/>
  <c r="AK243" i="3"/>
  <c r="AK242" i="3"/>
  <c r="AK241" i="3"/>
  <c r="AK240" i="3"/>
  <c r="AK239" i="3"/>
  <c r="AK238" i="3"/>
  <c r="AK237" i="3"/>
  <c r="AK235" i="3"/>
  <c r="AK234" i="3"/>
  <c r="AK233" i="3"/>
  <c r="AK232" i="3"/>
  <c r="AK231" i="3"/>
  <c r="AK228" i="3"/>
  <c r="AK227" i="3"/>
  <c r="AK226" i="3"/>
  <c r="AK225" i="3"/>
  <c r="AK224" i="3"/>
  <c r="AK223" i="3"/>
  <c r="AK222" i="3"/>
  <c r="AK221" i="3"/>
  <c r="AK220" i="3"/>
  <c r="AK219" i="3"/>
  <c r="AK218" i="3"/>
  <c r="AK217" i="3"/>
  <c r="AK216" i="3"/>
  <c r="AK215" i="3"/>
  <c r="AK214" i="3"/>
  <c r="AK212" i="3"/>
  <c r="AK211" i="3"/>
  <c r="AK210" i="3"/>
  <c r="AK209" i="3"/>
  <c r="AK208" i="3"/>
  <c r="AK207" i="3"/>
  <c r="AK206" i="3"/>
  <c r="AK205" i="3"/>
  <c r="AK204" i="3"/>
  <c r="AK203" i="3"/>
  <c r="AK202" i="3"/>
  <c r="AK201" i="3"/>
  <c r="AK200" i="3"/>
  <c r="AK199" i="3"/>
  <c r="AK198" i="3"/>
  <c r="AK197" i="3"/>
  <c r="AK196" i="3"/>
  <c r="AK195" i="3"/>
  <c r="AK194" i="3"/>
  <c r="AK192" i="3"/>
  <c r="AK191" i="3"/>
  <c r="AK190" i="3"/>
  <c r="AK189" i="3"/>
  <c r="AJ189" i="3"/>
  <c r="AK188" i="3"/>
  <c r="AL188" i="3" s="1"/>
  <c r="AJ188" i="3"/>
  <c r="AK187" i="3"/>
  <c r="AK186" i="3"/>
  <c r="AJ186" i="3"/>
  <c r="AK185" i="3"/>
  <c r="AJ185" i="3"/>
  <c r="AK183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D19" i="8" s="1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7" i="3"/>
  <c r="AK146" i="3"/>
  <c r="AK145" i="3"/>
  <c r="AK144" i="3"/>
  <c r="AK143" i="3"/>
  <c r="AK142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1" i="3"/>
  <c r="AK109" i="3"/>
  <c r="AK108" i="3"/>
  <c r="AK107" i="3"/>
  <c r="AK106" i="3"/>
  <c r="AK105" i="3"/>
  <c r="AK104" i="3"/>
  <c r="AK102" i="3"/>
  <c r="AK101" i="3"/>
  <c r="AK100" i="3"/>
  <c r="AK99" i="3"/>
  <c r="AK98" i="3"/>
  <c r="AK97" i="3"/>
  <c r="AK96" i="3"/>
  <c r="AK95" i="3"/>
  <c r="AK94" i="3"/>
  <c r="AK93" i="3"/>
  <c r="AK91" i="3"/>
  <c r="AK90" i="3"/>
  <c r="AK89" i="3"/>
  <c r="AK88" i="3"/>
  <c r="AK86" i="3"/>
  <c r="AK85" i="3"/>
  <c r="AK84" i="3"/>
  <c r="AK83" i="3"/>
  <c r="AK82" i="3"/>
  <c r="AK81" i="3"/>
  <c r="AK80" i="3"/>
  <c r="AK79" i="3"/>
  <c r="AK78" i="3"/>
  <c r="AK77" i="3"/>
  <c r="AK74" i="3"/>
  <c r="AK73" i="3"/>
  <c r="AK72" i="3"/>
  <c r="AK71" i="3"/>
  <c r="AK70" i="3"/>
  <c r="AK69" i="3"/>
  <c r="AK68" i="3"/>
  <c r="AK67" i="3"/>
  <c r="AK66" i="3"/>
  <c r="AK65" i="3"/>
  <c r="AK63" i="3"/>
  <c r="AK62" i="3"/>
  <c r="AK61" i="3"/>
  <c r="AK60" i="3"/>
  <c r="AK58" i="3"/>
  <c r="AK57" i="3"/>
  <c r="AK56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11" i="3"/>
  <c r="AK10" i="3"/>
  <c r="AK9" i="3"/>
  <c r="AE189" i="3"/>
  <c r="AD189" i="3"/>
  <c r="AE188" i="3"/>
  <c r="AF188" i="3" s="1"/>
  <c r="AD188" i="3"/>
  <c r="AE186" i="3"/>
  <c r="AD186" i="3"/>
  <c r="AE185" i="3"/>
  <c r="AF185" i="3" s="1"/>
  <c r="AD185" i="3"/>
  <c r="AB353" i="3"/>
  <c r="AA353" i="3"/>
  <c r="AB352" i="3"/>
  <c r="AC352" i="3" s="1"/>
  <c r="AA352" i="3"/>
  <c r="AB351" i="3"/>
  <c r="AA351" i="3"/>
  <c r="AB350" i="3"/>
  <c r="AC350" i="3" s="1"/>
  <c r="AA350" i="3"/>
  <c r="AB349" i="3"/>
  <c r="AA349" i="3"/>
  <c r="AB348" i="3"/>
  <c r="AC348" i="3" s="1"/>
  <c r="AA348" i="3"/>
  <c r="AB347" i="3"/>
  <c r="AA347" i="3"/>
  <c r="AB346" i="3"/>
  <c r="AC346" i="3" s="1"/>
  <c r="AA346" i="3"/>
  <c r="AB345" i="3"/>
  <c r="AA345" i="3"/>
  <c r="AB344" i="3"/>
  <c r="AC344" i="3" s="1"/>
  <c r="AA344" i="3"/>
  <c r="AB343" i="3"/>
  <c r="AA343" i="3"/>
  <c r="AB342" i="3"/>
  <c r="AC342" i="3" s="1"/>
  <c r="AA342" i="3"/>
  <c r="AB341" i="3"/>
  <c r="AA341" i="3"/>
  <c r="AB340" i="3"/>
  <c r="AC340" i="3" s="1"/>
  <c r="AA340" i="3"/>
  <c r="AB339" i="3"/>
  <c r="AA339" i="3"/>
  <c r="AB338" i="3"/>
  <c r="AC338" i="3" s="1"/>
  <c r="AA338" i="3"/>
  <c r="AB337" i="3"/>
  <c r="AA337" i="3"/>
  <c r="AB336" i="3"/>
  <c r="AC336" i="3" s="1"/>
  <c r="AA336" i="3"/>
  <c r="AB335" i="3"/>
  <c r="AA335" i="3"/>
  <c r="AB334" i="3"/>
  <c r="AC334" i="3" s="1"/>
  <c r="AA334" i="3"/>
  <c r="AB333" i="3"/>
  <c r="AA333" i="3"/>
  <c r="AB332" i="3"/>
  <c r="AC332" i="3" s="1"/>
  <c r="AA332" i="3"/>
  <c r="AB331" i="3"/>
  <c r="AA331" i="3"/>
  <c r="AB330" i="3"/>
  <c r="AC330" i="3" s="1"/>
  <c r="AA330" i="3"/>
  <c r="AB329" i="3"/>
  <c r="AA329" i="3"/>
  <c r="AB328" i="3"/>
  <c r="AC328" i="3" s="1"/>
  <c r="AA328" i="3"/>
  <c r="AB327" i="3"/>
  <c r="AA327" i="3"/>
  <c r="AB326" i="3"/>
  <c r="AC326" i="3" s="1"/>
  <c r="AA326" i="3"/>
  <c r="AB325" i="3"/>
  <c r="AA325" i="3"/>
  <c r="AB324" i="3"/>
  <c r="AA324" i="3"/>
  <c r="AB323" i="3"/>
  <c r="AA323" i="3"/>
  <c r="AB322" i="3"/>
  <c r="AC322" i="3" s="1"/>
  <c r="AA322" i="3"/>
  <c r="AB321" i="3"/>
  <c r="AA321" i="3"/>
  <c r="AB320" i="3"/>
  <c r="AC320" i="3" s="1"/>
  <c r="AA320" i="3"/>
  <c r="AB319" i="3"/>
  <c r="AA319" i="3"/>
  <c r="AB318" i="3"/>
  <c r="AC318" i="3" s="1"/>
  <c r="AA318" i="3"/>
  <c r="AB317" i="3"/>
  <c r="AA317" i="3"/>
  <c r="AB316" i="3"/>
  <c r="AC316" i="3" s="1"/>
  <c r="AA316" i="3"/>
  <c r="AB315" i="3"/>
  <c r="AA315" i="3"/>
  <c r="AB314" i="3"/>
  <c r="AC314" i="3" s="1"/>
  <c r="AA314" i="3"/>
  <c r="AB313" i="3"/>
  <c r="AA313" i="3"/>
  <c r="AA386" i="3" s="1"/>
  <c r="AB312" i="3"/>
  <c r="AC312" i="3" s="1"/>
  <c r="AA312" i="3"/>
  <c r="AB311" i="3"/>
  <c r="AA311" i="3"/>
  <c r="AB310" i="3"/>
  <c r="AC310" i="3" s="1"/>
  <c r="AA310" i="3"/>
  <c r="AB308" i="3"/>
  <c r="AA308" i="3"/>
  <c r="AB307" i="3"/>
  <c r="AC307" i="3" s="1"/>
  <c r="AA307" i="3"/>
  <c r="AB306" i="3"/>
  <c r="AA306" i="3"/>
  <c r="AB305" i="3"/>
  <c r="AC305" i="3" s="1"/>
  <c r="AA305" i="3"/>
  <c r="AB304" i="3"/>
  <c r="AA304" i="3"/>
  <c r="AB303" i="3"/>
  <c r="AC303" i="3" s="1"/>
  <c r="AA303" i="3"/>
  <c r="AB302" i="3"/>
  <c r="AA302" i="3"/>
  <c r="AB301" i="3"/>
  <c r="AC301" i="3" s="1"/>
  <c r="AA301" i="3"/>
  <c r="AB300" i="3"/>
  <c r="AA300" i="3"/>
  <c r="AB299" i="3"/>
  <c r="AC299" i="3" s="1"/>
  <c r="AA299" i="3"/>
  <c r="AB298" i="3"/>
  <c r="AA298" i="3"/>
  <c r="AB297" i="3"/>
  <c r="AC297" i="3" s="1"/>
  <c r="AA297" i="3"/>
  <c r="AB296" i="3"/>
  <c r="AA296" i="3"/>
  <c r="AB295" i="3"/>
  <c r="AC295" i="3" s="1"/>
  <c r="AA295" i="3"/>
  <c r="AB294" i="3"/>
  <c r="AA294" i="3"/>
  <c r="AB293" i="3"/>
  <c r="AC293" i="3" s="1"/>
  <c r="AA293" i="3"/>
  <c r="AB292" i="3"/>
  <c r="AA292" i="3"/>
  <c r="AB291" i="3"/>
  <c r="AC291" i="3" s="1"/>
  <c r="AA291" i="3"/>
  <c r="AB290" i="3"/>
  <c r="AA290" i="3"/>
  <c r="AB289" i="3"/>
  <c r="AC289" i="3" s="1"/>
  <c r="AA289" i="3"/>
  <c r="AB288" i="3"/>
  <c r="AA288" i="3"/>
  <c r="AB287" i="3"/>
  <c r="AC287" i="3" s="1"/>
  <c r="AA287" i="3"/>
  <c r="AB286" i="3"/>
  <c r="AA286" i="3"/>
  <c r="AB285" i="3"/>
  <c r="AC285" i="3" s="1"/>
  <c r="AA285" i="3"/>
  <c r="AB284" i="3"/>
  <c r="AA284" i="3"/>
  <c r="AB283" i="3"/>
  <c r="AC283" i="3" s="1"/>
  <c r="AA283" i="3"/>
  <c r="AB282" i="3"/>
  <c r="AA282" i="3"/>
  <c r="AB280" i="3"/>
  <c r="AC280" i="3" s="1"/>
  <c r="AA280" i="3"/>
  <c r="AB279" i="3"/>
  <c r="AA279" i="3"/>
  <c r="AB278" i="3"/>
  <c r="AC278" i="3" s="1"/>
  <c r="AA278" i="3"/>
  <c r="AB277" i="3"/>
  <c r="AA277" i="3"/>
  <c r="AB276" i="3"/>
  <c r="AC276" i="3" s="1"/>
  <c r="AA276" i="3"/>
  <c r="AB275" i="3"/>
  <c r="AA275" i="3"/>
  <c r="AB274" i="3"/>
  <c r="AC274" i="3" s="1"/>
  <c r="AA274" i="3"/>
  <c r="AB273" i="3"/>
  <c r="AA273" i="3"/>
  <c r="AB272" i="3"/>
  <c r="AC272" i="3" s="1"/>
  <c r="AA272" i="3"/>
  <c r="AB271" i="3"/>
  <c r="AA271" i="3"/>
  <c r="AB270" i="3"/>
  <c r="AC270" i="3" s="1"/>
  <c r="AA270" i="3"/>
  <c r="AB269" i="3"/>
  <c r="AA269" i="3"/>
  <c r="AB268" i="3"/>
  <c r="AC268" i="3" s="1"/>
  <c r="AA268" i="3"/>
  <c r="AB267" i="3"/>
  <c r="AA267" i="3"/>
  <c r="AB266" i="3"/>
  <c r="AC266" i="3" s="1"/>
  <c r="AA266" i="3"/>
  <c r="AB265" i="3"/>
  <c r="AA265" i="3"/>
  <c r="AB264" i="3"/>
  <c r="AC264" i="3" s="1"/>
  <c r="AA264" i="3"/>
  <c r="AB263" i="3"/>
  <c r="AA263" i="3"/>
  <c r="AB262" i="3"/>
  <c r="AC262" i="3" s="1"/>
  <c r="AA262" i="3"/>
  <c r="AB261" i="3"/>
  <c r="AA261" i="3"/>
  <c r="AB260" i="3"/>
  <c r="AC260" i="3" s="1"/>
  <c r="AA260" i="3"/>
  <c r="AB259" i="3"/>
  <c r="AA259" i="3"/>
  <c r="AB258" i="3"/>
  <c r="AC258" i="3" s="1"/>
  <c r="AA258" i="3"/>
  <c r="AB257" i="3"/>
  <c r="AA257" i="3"/>
  <c r="AB256" i="3"/>
  <c r="AC256" i="3" s="1"/>
  <c r="AA256" i="3"/>
  <c r="AB255" i="3"/>
  <c r="AA255" i="3"/>
  <c r="AB254" i="3"/>
  <c r="AC254" i="3" s="1"/>
  <c r="AA254" i="3"/>
  <c r="AB253" i="3"/>
  <c r="AA253" i="3"/>
  <c r="AB252" i="3"/>
  <c r="AC252" i="3" s="1"/>
  <c r="AA252" i="3"/>
  <c r="AB251" i="3"/>
  <c r="AA251" i="3"/>
  <c r="AB250" i="3"/>
  <c r="AC250" i="3" s="1"/>
  <c r="AA250" i="3"/>
  <c r="AB249" i="3"/>
  <c r="AA249" i="3"/>
  <c r="AB248" i="3"/>
  <c r="AC248" i="3" s="1"/>
  <c r="AA248" i="3"/>
  <c r="AB247" i="3"/>
  <c r="AA247" i="3"/>
  <c r="AB246" i="3"/>
  <c r="AC246" i="3" s="1"/>
  <c r="AA246" i="3"/>
  <c r="AB245" i="3"/>
  <c r="AA245" i="3"/>
  <c r="AB244" i="3"/>
  <c r="AC244" i="3" s="1"/>
  <c r="AA244" i="3"/>
  <c r="AB243" i="3"/>
  <c r="AA243" i="3"/>
  <c r="AB242" i="3"/>
  <c r="AC242" i="3" s="1"/>
  <c r="AA242" i="3"/>
  <c r="AB241" i="3"/>
  <c r="AA241" i="3"/>
  <c r="AB240" i="3"/>
  <c r="AC240" i="3" s="1"/>
  <c r="AA240" i="3"/>
  <c r="AB239" i="3"/>
  <c r="AA239" i="3"/>
  <c r="AB238" i="3"/>
  <c r="AC238" i="3" s="1"/>
  <c r="AA238" i="3"/>
  <c r="AB237" i="3"/>
  <c r="AA237" i="3"/>
  <c r="AB235" i="3"/>
  <c r="AC235" i="3" s="1"/>
  <c r="AA235" i="3"/>
  <c r="AB234" i="3"/>
  <c r="AA234" i="3"/>
  <c r="AB233" i="3"/>
  <c r="AC233" i="3" s="1"/>
  <c r="AA233" i="3"/>
  <c r="AB232" i="3"/>
  <c r="AA232" i="3"/>
  <c r="AB231" i="3"/>
  <c r="AC231" i="3" s="1"/>
  <c r="AA231" i="3"/>
  <c r="AB228" i="3"/>
  <c r="AA228" i="3"/>
  <c r="AB227" i="3"/>
  <c r="AC227" i="3" s="1"/>
  <c r="AA227" i="3"/>
  <c r="AB226" i="3"/>
  <c r="AA226" i="3"/>
  <c r="AB225" i="3"/>
  <c r="AC225" i="3" s="1"/>
  <c r="AA225" i="3"/>
  <c r="AB224" i="3"/>
  <c r="AA224" i="3"/>
  <c r="AB223" i="3"/>
  <c r="AC223" i="3" s="1"/>
  <c r="AA223" i="3"/>
  <c r="AB222" i="3"/>
  <c r="AA222" i="3"/>
  <c r="AB221" i="3"/>
  <c r="AC221" i="3" s="1"/>
  <c r="AA221" i="3"/>
  <c r="AB220" i="3"/>
  <c r="AA220" i="3"/>
  <c r="AB219" i="3"/>
  <c r="AC219" i="3" s="1"/>
  <c r="AA219" i="3"/>
  <c r="AB218" i="3"/>
  <c r="AA218" i="3"/>
  <c r="AB217" i="3"/>
  <c r="AC217" i="3" s="1"/>
  <c r="AA217" i="3"/>
  <c r="AB216" i="3"/>
  <c r="AA216" i="3"/>
  <c r="AB215" i="3"/>
  <c r="AC215" i="3" s="1"/>
  <c r="AA215" i="3"/>
  <c r="AB214" i="3"/>
  <c r="AA214" i="3"/>
  <c r="AB212" i="3"/>
  <c r="AC212" i="3" s="1"/>
  <c r="AA212" i="3"/>
  <c r="AB211" i="3"/>
  <c r="AA211" i="3"/>
  <c r="AB210" i="3"/>
  <c r="AC210" i="3" s="1"/>
  <c r="AA210" i="3"/>
  <c r="AB209" i="3"/>
  <c r="AA209" i="3"/>
  <c r="AB208" i="3"/>
  <c r="AC208" i="3" s="1"/>
  <c r="AA208" i="3"/>
  <c r="AB207" i="3"/>
  <c r="AA207" i="3"/>
  <c r="AB206" i="3"/>
  <c r="AC206" i="3" s="1"/>
  <c r="AA206" i="3"/>
  <c r="AB205" i="3"/>
  <c r="AA205" i="3"/>
  <c r="AB204" i="3"/>
  <c r="AC204" i="3" s="1"/>
  <c r="AA204" i="3"/>
  <c r="AB203" i="3"/>
  <c r="AA203" i="3"/>
  <c r="AB202" i="3"/>
  <c r="AC202" i="3" s="1"/>
  <c r="AA202" i="3"/>
  <c r="AB201" i="3"/>
  <c r="AA201" i="3"/>
  <c r="AB200" i="3"/>
  <c r="AC200" i="3" s="1"/>
  <c r="AA200" i="3"/>
  <c r="AB199" i="3"/>
  <c r="AA199" i="3"/>
  <c r="AB198" i="3"/>
  <c r="AC198" i="3" s="1"/>
  <c r="AA198" i="3"/>
  <c r="AB197" i="3"/>
  <c r="AA197" i="3"/>
  <c r="AB196" i="3"/>
  <c r="AC196" i="3" s="1"/>
  <c r="AA196" i="3"/>
  <c r="AB195" i="3"/>
  <c r="AA195" i="3"/>
  <c r="AB194" i="3"/>
  <c r="AC194" i="3" s="1"/>
  <c r="AA194" i="3"/>
  <c r="AB192" i="3"/>
  <c r="AA192" i="3"/>
  <c r="AB191" i="3"/>
  <c r="AC191" i="3" s="1"/>
  <c r="AA191" i="3"/>
  <c r="AB190" i="3"/>
  <c r="AA190" i="3"/>
  <c r="AB189" i="3"/>
  <c r="AC189" i="3" s="1"/>
  <c r="AA189" i="3"/>
  <c r="AB188" i="3"/>
  <c r="AA188" i="3"/>
  <c r="AB187" i="3"/>
  <c r="AC187" i="3" s="1"/>
  <c r="AA187" i="3"/>
  <c r="AB186" i="3"/>
  <c r="AA186" i="3"/>
  <c r="AB185" i="3"/>
  <c r="AC185" i="3" s="1"/>
  <c r="AA185" i="3"/>
  <c r="AB183" i="3"/>
  <c r="AA183" i="3"/>
  <c r="AB181" i="3"/>
  <c r="AC181" i="3" s="1"/>
  <c r="AA181" i="3"/>
  <c r="AB180" i="3"/>
  <c r="AA180" i="3"/>
  <c r="AB179" i="3"/>
  <c r="AC179" i="3" s="1"/>
  <c r="AA179" i="3"/>
  <c r="AB178" i="3"/>
  <c r="AA178" i="3"/>
  <c r="AB177" i="3"/>
  <c r="AC177" i="3" s="1"/>
  <c r="AA177" i="3"/>
  <c r="AB176" i="3"/>
  <c r="AA176" i="3"/>
  <c r="AB175" i="3"/>
  <c r="AC175" i="3" s="1"/>
  <c r="AA175" i="3"/>
  <c r="AB174" i="3"/>
  <c r="AA174" i="3"/>
  <c r="AB173" i="3"/>
  <c r="AC173" i="3" s="1"/>
  <c r="AA173" i="3"/>
  <c r="AB172" i="3"/>
  <c r="AA172" i="3"/>
  <c r="AB171" i="3"/>
  <c r="AC171" i="3" s="1"/>
  <c r="AA171" i="3"/>
  <c r="AB170" i="3"/>
  <c r="AA170" i="3"/>
  <c r="AB169" i="3"/>
  <c r="AA169" i="3"/>
  <c r="AB168" i="3"/>
  <c r="AA168" i="3"/>
  <c r="AB167" i="3"/>
  <c r="AC167" i="3" s="1"/>
  <c r="AA167" i="3"/>
  <c r="AB166" i="3"/>
  <c r="AA166" i="3"/>
  <c r="AB165" i="3"/>
  <c r="AC165" i="3" s="1"/>
  <c r="AA165" i="3"/>
  <c r="AB164" i="3"/>
  <c r="AA164" i="3"/>
  <c r="AB163" i="3"/>
  <c r="AC163" i="3" s="1"/>
  <c r="AA163" i="3"/>
  <c r="AB162" i="3"/>
  <c r="AA162" i="3"/>
  <c r="AB161" i="3"/>
  <c r="AC161" i="3" s="1"/>
  <c r="AA161" i="3"/>
  <c r="AB160" i="3"/>
  <c r="AA160" i="3"/>
  <c r="AB159" i="3"/>
  <c r="AC159" i="3" s="1"/>
  <c r="AA159" i="3"/>
  <c r="AB158" i="3"/>
  <c r="AA158" i="3"/>
  <c r="AB157" i="3"/>
  <c r="AC157" i="3" s="1"/>
  <c r="AA157" i="3"/>
  <c r="AB156" i="3"/>
  <c r="AA156" i="3"/>
  <c r="AB155" i="3"/>
  <c r="AC155" i="3" s="1"/>
  <c r="AA155" i="3"/>
  <c r="AB154" i="3"/>
  <c r="AA154" i="3"/>
  <c r="AB153" i="3"/>
  <c r="AC153" i="3" s="1"/>
  <c r="AA153" i="3"/>
  <c r="AB152" i="3"/>
  <c r="AA152" i="3"/>
  <c r="AB151" i="3"/>
  <c r="AC151" i="3" s="1"/>
  <c r="AA151" i="3"/>
  <c r="AB150" i="3"/>
  <c r="AA150" i="3"/>
  <c r="AB147" i="3"/>
  <c r="AC147" i="3" s="1"/>
  <c r="AA147" i="3"/>
  <c r="AB146" i="3"/>
  <c r="AA146" i="3"/>
  <c r="AB145" i="3"/>
  <c r="AC145" i="3" s="1"/>
  <c r="AA145" i="3"/>
  <c r="AB144" i="3"/>
  <c r="AA144" i="3"/>
  <c r="AB143" i="3"/>
  <c r="AC143" i="3" s="1"/>
  <c r="AA143" i="3"/>
  <c r="AB142" i="3"/>
  <c r="AA142" i="3"/>
  <c r="AB139" i="3"/>
  <c r="AC139" i="3" s="1"/>
  <c r="AA139" i="3"/>
  <c r="AB138" i="3"/>
  <c r="AA138" i="3"/>
  <c r="AB137" i="3"/>
  <c r="AC137" i="3" s="1"/>
  <c r="AA137" i="3"/>
  <c r="AB136" i="3"/>
  <c r="AA136" i="3"/>
  <c r="AB135" i="3"/>
  <c r="AC135" i="3" s="1"/>
  <c r="AA135" i="3"/>
  <c r="AB134" i="3"/>
  <c r="AA134" i="3"/>
  <c r="AB133" i="3"/>
  <c r="AC133" i="3" s="1"/>
  <c r="AA133" i="3"/>
  <c r="AB132" i="3"/>
  <c r="AA132" i="3"/>
  <c r="AB131" i="3"/>
  <c r="AC131" i="3" s="1"/>
  <c r="AA131" i="3"/>
  <c r="AB130" i="3"/>
  <c r="AA130" i="3"/>
  <c r="AB129" i="3"/>
  <c r="AC129" i="3" s="1"/>
  <c r="AA129" i="3"/>
  <c r="AB128" i="3"/>
  <c r="AA128" i="3"/>
  <c r="AB127" i="3"/>
  <c r="AC127" i="3" s="1"/>
  <c r="AA127" i="3"/>
  <c r="AB126" i="3"/>
  <c r="AA126" i="3"/>
  <c r="AB125" i="3"/>
  <c r="AC125" i="3" s="1"/>
  <c r="AA125" i="3"/>
  <c r="AB124" i="3"/>
  <c r="AA124" i="3"/>
  <c r="AB123" i="3"/>
  <c r="AC123" i="3" s="1"/>
  <c r="AA123" i="3"/>
  <c r="AB122" i="3"/>
  <c r="AA122" i="3"/>
  <c r="AB121" i="3"/>
  <c r="AC121" i="3" s="1"/>
  <c r="AA121" i="3"/>
  <c r="AB120" i="3"/>
  <c r="AA120" i="3"/>
  <c r="AB119" i="3"/>
  <c r="AC119" i="3" s="1"/>
  <c r="AA119" i="3"/>
  <c r="AB118" i="3"/>
  <c r="AA118" i="3"/>
  <c r="AB117" i="3"/>
  <c r="AC117" i="3" s="1"/>
  <c r="AA117" i="3"/>
  <c r="AB116" i="3"/>
  <c r="AA116" i="3"/>
  <c r="AB115" i="3"/>
  <c r="AC115" i="3" s="1"/>
  <c r="AA115" i="3"/>
  <c r="AB114" i="3"/>
  <c r="AA114" i="3"/>
  <c r="AB113" i="3"/>
  <c r="AC113" i="3" s="1"/>
  <c r="AA113" i="3"/>
  <c r="AB111" i="3"/>
  <c r="AA111" i="3"/>
  <c r="AB109" i="3"/>
  <c r="AC109" i="3" s="1"/>
  <c r="AA109" i="3"/>
  <c r="AB108" i="3"/>
  <c r="AA108" i="3"/>
  <c r="AB107" i="3"/>
  <c r="AC107" i="3" s="1"/>
  <c r="AA107" i="3"/>
  <c r="AB106" i="3"/>
  <c r="AA106" i="3"/>
  <c r="AB105" i="3"/>
  <c r="AC105" i="3" s="1"/>
  <c r="AA105" i="3"/>
  <c r="AB104" i="3"/>
  <c r="AA104" i="3"/>
  <c r="AB102" i="3"/>
  <c r="AC102" i="3" s="1"/>
  <c r="AA102" i="3"/>
  <c r="AB101" i="3"/>
  <c r="AA101" i="3"/>
  <c r="AB100" i="3"/>
  <c r="AC100" i="3" s="1"/>
  <c r="AA100" i="3"/>
  <c r="AB99" i="3"/>
  <c r="AA99" i="3"/>
  <c r="AB98" i="3"/>
  <c r="AC98" i="3" s="1"/>
  <c r="AA98" i="3"/>
  <c r="AB97" i="3"/>
  <c r="AA97" i="3"/>
  <c r="AB96" i="3"/>
  <c r="AC96" i="3" s="1"/>
  <c r="AA96" i="3"/>
  <c r="AB95" i="3"/>
  <c r="AA95" i="3"/>
  <c r="AB94" i="3"/>
  <c r="AC94" i="3" s="1"/>
  <c r="AA94" i="3"/>
  <c r="AB93" i="3"/>
  <c r="AA93" i="3"/>
  <c r="AB91" i="3"/>
  <c r="AC91" i="3" s="1"/>
  <c r="AA91" i="3"/>
  <c r="AB90" i="3"/>
  <c r="AA90" i="3"/>
  <c r="AB89" i="3"/>
  <c r="AC89" i="3" s="1"/>
  <c r="AA89" i="3"/>
  <c r="AB88" i="3"/>
  <c r="AA88" i="3"/>
  <c r="AB86" i="3"/>
  <c r="AC86" i="3" s="1"/>
  <c r="AA86" i="3"/>
  <c r="AB85" i="3"/>
  <c r="AA85" i="3"/>
  <c r="AB84" i="3"/>
  <c r="AC84" i="3" s="1"/>
  <c r="AA84" i="3"/>
  <c r="AB83" i="3"/>
  <c r="AA83" i="3"/>
  <c r="AA381" i="3" s="1"/>
  <c r="AB82" i="3"/>
  <c r="AC82" i="3" s="1"/>
  <c r="AA82" i="3"/>
  <c r="AB81" i="3"/>
  <c r="AA81" i="3"/>
  <c r="AB80" i="3"/>
  <c r="AC80" i="3" s="1"/>
  <c r="AA80" i="3"/>
  <c r="AB79" i="3"/>
  <c r="AA79" i="3"/>
  <c r="AB78" i="3"/>
  <c r="AC78" i="3" s="1"/>
  <c r="AA78" i="3"/>
  <c r="AB77" i="3"/>
  <c r="AA77" i="3"/>
  <c r="AB74" i="3"/>
  <c r="AC74" i="3" s="1"/>
  <c r="AA74" i="3"/>
  <c r="AB73" i="3"/>
  <c r="AA73" i="3"/>
  <c r="AB72" i="3"/>
  <c r="AC72" i="3" s="1"/>
  <c r="AA72" i="3"/>
  <c r="AB71" i="3"/>
  <c r="AA71" i="3"/>
  <c r="AB70" i="3"/>
  <c r="AC70" i="3" s="1"/>
  <c r="AA70" i="3"/>
  <c r="AB69" i="3"/>
  <c r="AA69" i="3"/>
  <c r="AB68" i="3"/>
  <c r="AC68" i="3" s="1"/>
  <c r="AA68" i="3"/>
  <c r="AB67" i="3"/>
  <c r="AA67" i="3"/>
  <c r="AB66" i="3"/>
  <c r="AC66" i="3" s="1"/>
  <c r="AA66" i="3"/>
  <c r="AB65" i="3"/>
  <c r="AA65" i="3"/>
  <c r="AB63" i="3"/>
  <c r="AC63" i="3" s="1"/>
  <c r="AA63" i="3"/>
  <c r="AB62" i="3"/>
  <c r="AA62" i="3"/>
  <c r="AB61" i="3"/>
  <c r="AC61" i="3" s="1"/>
  <c r="AA61" i="3"/>
  <c r="AB60" i="3"/>
  <c r="AA60" i="3"/>
  <c r="AB58" i="3"/>
  <c r="AC58" i="3" s="1"/>
  <c r="AA58" i="3"/>
  <c r="AB57" i="3"/>
  <c r="AA57" i="3"/>
  <c r="AB56" i="3"/>
  <c r="AC56" i="3" s="1"/>
  <c r="AA56" i="3"/>
  <c r="AB54" i="3"/>
  <c r="AA54" i="3"/>
  <c r="AB53" i="3"/>
  <c r="AC53" i="3" s="1"/>
  <c r="AA53" i="3"/>
  <c r="AB52" i="3"/>
  <c r="AA52" i="3"/>
  <c r="AB51" i="3"/>
  <c r="AC51" i="3" s="1"/>
  <c r="AA51" i="3"/>
  <c r="AB50" i="3"/>
  <c r="AA50" i="3"/>
  <c r="AB49" i="3"/>
  <c r="AC49" i="3" s="1"/>
  <c r="AA49" i="3"/>
  <c r="AB48" i="3"/>
  <c r="AA48" i="3"/>
  <c r="AB47" i="3"/>
  <c r="AC47" i="3" s="1"/>
  <c r="AA47" i="3"/>
  <c r="AB46" i="3"/>
  <c r="AA46" i="3"/>
  <c r="AB45" i="3"/>
  <c r="AC45" i="3" s="1"/>
  <c r="AA45" i="3"/>
  <c r="AB44" i="3"/>
  <c r="AA44" i="3"/>
  <c r="AB43" i="3"/>
  <c r="AC43" i="3" s="1"/>
  <c r="AA43" i="3"/>
  <c r="AB42" i="3"/>
  <c r="AA42" i="3"/>
  <c r="AB41" i="3"/>
  <c r="AC41" i="3" s="1"/>
  <c r="AA41" i="3"/>
  <c r="AB40" i="3"/>
  <c r="AA40" i="3"/>
  <c r="AB39" i="3"/>
  <c r="AC39" i="3" s="1"/>
  <c r="AA39" i="3"/>
  <c r="AB38" i="3"/>
  <c r="AA38" i="3"/>
  <c r="AB37" i="3"/>
  <c r="AC37" i="3" s="1"/>
  <c r="AA37" i="3"/>
  <c r="AB36" i="3"/>
  <c r="AA36" i="3"/>
  <c r="AB35" i="3"/>
  <c r="AC35" i="3" s="1"/>
  <c r="AA35" i="3"/>
  <c r="AB34" i="3"/>
  <c r="AA34" i="3"/>
  <c r="AB33" i="3"/>
  <c r="AC33" i="3" s="1"/>
  <c r="AA33" i="3"/>
  <c r="AB32" i="3"/>
  <c r="AA32" i="3"/>
  <c r="AB31" i="3"/>
  <c r="AC31" i="3" s="1"/>
  <c r="AA31" i="3"/>
  <c r="AB30" i="3"/>
  <c r="AA30" i="3"/>
  <c r="AB29" i="3"/>
  <c r="AC29" i="3" s="1"/>
  <c r="AA29" i="3"/>
  <c r="AB28" i="3"/>
  <c r="AA28" i="3"/>
  <c r="AB27" i="3"/>
  <c r="AA27" i="3"/>
  <c r="AB26" i="3"/>
  <c r="AA26" i="3"/>
  <c r="AB25" i="3"/>
  <c r="AA25" i="3"/>
  <c r="AB23" i="3"/>
  <c r="AA23" i="3"/>
  <c r="AB22" i="3"/>
  <c r="AC22" i="3" s="1"/>
  <c r="AA22" i="3"/>
  <c r="AB21" i="3"/>
  <c r="AA21" i="3"/>
  <c r="AB20" i="3"/>
  <c r="AA20" i="3"/>
  <c r="AB19" i="3"/>
  <c r="AA19" i="3"/>
  <c r="AB18" i="3"/>
  <c r="AC18" i="3" s="1"/>
  <c r="AA18" i="3"/>
  <c r="AB17" i="3"/>
  <c r="AA17" i="3"/>
  <c r="AB16" i="3"/>
  <c r="AC16" i="3" s="1"/>
  <c r="AA16" i="3"/>
  <c r="AB15" i="3"/>
  <c r="AA15" i="3"/>
  <c r="AA379" i="3" s="1"/>
  <c r="AB14" i="3"/>
  <c r="AC14" i="3" s="1"/>
  <c r="AA14" i="3"/>
  <c r="AB13" i="3"/>
  <c r="AA13" i="3"/>
  <c r="AB12" i="3"/>
  <c r="AA12" i="3"/>
  <c r="AB11" i="3"/>
  <c r="AA11" i="3"/>
  <c r="AB10" i="3"/>
  <c r="AA10" i="3"/>
  <c r="AB9" i="3"/>
  <c r="AA9" i="3"/>
  <c r="Y189" i="3"/>
  <c r="Z189" i="3" s="1"/>
  <c r="X189" i="3"/>
  <c r="Y188" i="3"/>
  <c r="X188" i="3"/>
  <c r="Y186" i="3"/>
  <c r="Z186" i="3" s="1"/>
  <c r="X186" i="3"/>
  <c r="Y185" i="3"/>
  <c r="X185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5" i="3"/>
  <c r="V234" i="3"/>
  <c r="V233" i="3"/>
  <c r="V232" i="3"/>
  <c r="V231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2" i="3"/>
  <c r="V191" i="3"/>
  <c r="V190" i="3"/>
  <c r="V189" i="3"/>
  <c r="U189" i="3"/>
  <c r="V188" i="3"/>
  <c r="U188" i="3"/>
  <c r="V187" i="3"/>
  <c r="V186" i="3"/>
  <c r="U186" i="3"/>
  <c r="V185" i="3"/>
  <c r="U185" i="3"/>
  <c r="V183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7" i="3"/>
  <c r="V146" i="3"/>
  <c r="V145" i="3"/>
  <c r="V144" i="3"/>
  <c r="V143" i="3"/>
  <c r="V142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1" i="3"/>
  <c r="V109" i="3"/>
  <c r="V108" i="3"/>
  <c r="V107" i="3"/>
  <c r="V106" i="3"/>
  <c r="V105" i="3"/>
  <c r="V104" i="3"/>
  <c r="V102" i="3"/>
  <c r="V101" i="3"/>
  <c r="V100" i="3"/>
  <c r="V99" i="3"/>
  <c r="V98" i="3"/>
  <c r="V97" i="3"/>
  <c r="V96" i="3"/>
  <c r="V95" i="3"/>
  <c r="V94" i="3"/>
  <c r="V93" i="3"/>
  <c r="V91" i="3"/>
  <c r="V90" i="3"/>
  <c r="V89" i="3"/>
  <c r="V88" i="3"/>
  <c r="V86" i="3"/>
  <c r="V85" i="3"/>
  <c r="V84" i="3"/>
  <c r="V83" i="3"/>
  <c r="V82" i="3"/>
  <c r="V81" i="3"/>
  <c r="V80" i="3"/>
  <c r="V79" i="3"/>
  <c r="V78" i="3"/>
  <c r="V77" i="3"/>
  <c r="V74" i="3"/>
  <c r="V73" i="3"/>
  <c r="V72" i="3"/>
  <c r="V71" i="3"/>
  <c r="V70" i="3"/>
  <c r="V69" i="3"/>
  <c r="V68" i="3"/>
  <c r="V67" i="3"/>
  <c r="V66" i="3"/>
  <c r="V65" i="3"/>
  <c r="V63" i="3"/>
  <c r="V62" i="3"/>
  <c r="V61" i="3"/>
  <c r="V60" i="3"/>
  <c r="V58" i="3"/>
  <c r="V57" i="3"/>
  <c r="V56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5" i="3"/>
  <c r="S234" i="3"/>
  <c r="S233" i="3"/>
  <c r="S232" i="3"/>
  <c r="S231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2" i="3"/>
  <c r="S191" i="3"/>
  <c r="S190" i="3"/>
  <c r="S189" i="3"/>
  <c r="R189" i="3"/>
  <c r="S188" i="3"/>
  <c r="R188" i="3"/>
  <c r="S187" i="3"/>
  <c r="S186" i="3"/>
  <c r="R186" i="3"/>
  <c r="S185" i="3"/>
  <c r="R185" i="3"/>
  <c r="S183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D14" i="8" s="1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7" i="3"/>
  <c r="S146" i="3"/>
  <c r="S145" i="3"/>
  <c r="S144" i="3"/>
  <c r="S143" i="3"/>
  <c r="S142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1" i="3"/>
  <c r="S109" i="3"/>
  <c r="S108" i="3"/>
  <c r="S107" i="3"/>
  <c r="S106" i="3"/>
  <c r="S105" i="3"/>
  <c r="S104" i="3"/>
  <c r="S102" i="3"/>
  <c r="S101" i="3"/>
  <c r="S100" i="3"/>
  <c r="S99" i="3"/>
  <c r="S98" i="3"/>
  <c r="S97" i="3"/>
  <c r="S96" i="3"/>
  <c r="S95" i="3"/>
  <c r="S94" i="3"/>
  <c r="S93" i="3"/>
  <c r="S91" i="3"/>
  <c r="S90" i="3"/>
  <c r="S89" i="3"/>
  <c r="S88" i="3"/>
  <c r="S86" i="3"/>
  <c r="S85" i="3"/>
  <c r="S84" i="3"/>
  <c r="S83" i="3"/>
  <c r="S82" i="3"/>
  <c r="S81" i="3"/>
  <c r="S80" i="3"/>
  <c r="S79" i="3"/>
  <c r="S78" i="3"/>
  <c r="S77" i="3"/>
  <c r="S74" i="3"/>
  <c r="S73" i="3"/>
  <c r="S72" i="3"/>
  <c r="S71" i="3"/>
  <c r="S70" i="3"/>
  <c r="S69" i="3"/>
  <c r="S68" i="3"/>
  <c r="S67" i="3"/>
  <c r="S66" i="3"/>
  <c r="S65" i="3"/>
  <c r="S63" i="3"/>
  <c r="S62" i="3"/>
  <c r="S61" i="3"/>
  <c r="S60" i="3"/>
  <c r="S58" i="3"/>
  <c r="S57" i="3"/>
  <c r="S56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P353" i="3"/>
  <c r="P352" i="3"/>
  <c r="P351" i="3"/>
  <c r="P350" i="3"/>
  <c r="P349" i="3"/>
  <c r="P348" i="3"/>
  <c r="P347" i="3"/>
  <c r="P346" i="3"/>
  <c r="P345" i="3"/>
  <c r="P344" i="3"/>
  <c r="P343" i="3"/>
  <c r="P342" i="3"/>
  <c r="P341" i="3"/>
  <c r="P340" i="3"/>
  <c r="P339" i="3"/>
  <c r="P338" i="3"/>
  <c r="P337" i="3"/>
  <c r="P336" i="3"/>
  <c r="P335" i="3"/>
  <c r="P334" i="3"/>
  <c r="P333" i="3"/>
  <c r="P332" i="3"/>
  <c r="P331" i="3"/>
  <c r="P330" i="3"/>
  <c r="P329" i="3"/>
  <c r="P328" i="3"/>
  <c r="P327" i="3"/>
  <c r="P326" i="3"/>
  <c r="P325" i="3"/>
  <c r="P324" i="3"/>
  <c r="P323" i="3"/>
  <c r="P322" i="3"/>
  <c r="P321" i="3"/>
  <c r="P320" i="3"/>
  <c r="P319" i="3"/>
  <c r="P318" i="3"/>
  <c r="P317" i="3"/>
  <c r="P316" i="3"/>
  <c r="P315" i="3"/>
  <c r="P314" i="3"/>
  <c r="P313" i="3"/>
  <c r="P312" i="3"/>
  <c r="P311" i="3"/>
  <c r="P310" i="3"/>
  <c r="P308" i="3"/>
  <c r="P307" i="3"/>
  <c r="P306" i="3"/>
  <c r="P305" i="3"/>
  <c r="P304" i="3"/>
  <c r="P303" i="3"/>
  <c r="P302" i="3"/>
  <c r="P301" i="3"/>
  <c r="P300" i="3"/>
  <c r="P299" i="3"/>
  <c r="P298" i="3"/>
  <c r="P297" i="3"/>
  <c r="P296" i="3"/>
  <c r="P295" i="3"/>
  <c r="P294" i="3"/>
  <c r="P293" i="3"/>
  <c r="P292" i="3"/>
  <c r="P291" i="3"/>
  <c r="P290" i="3"/>
  <c r="P289" i="3"/>
  <c r="P288" i="3"/>
  <c r="P287" i="3"/>
  <c r="P286" i="3"/>
  <c r="P285" i="3"/>
  <c r="P284" i="3"/>
  <c r="P283" i="3"/>
  <c r="P282" i="3"/>
  <c r="P280" i="3"/>
  <c r="P279" i="3"/>
  <c r="P278" i="3"/>
  <c r="P277" i="3"/>
  <c r="P276" i="3"/>
  <c r="P275" i="3"/>
  <c r="P274" i="3"/>
  <c r="P273" i="3"/>
  <c r="P272" i="3"/>
  <c r="P271" i="3"/>
  <c r="P270" i="3"/>
  <c r="P269" i="3"/>
  <c r="P268" i="3"/>
  <c r="P267" i="3"/>
  <c r="P266" i="3"/>
  <c r="P265" i="3"/>
  <c r="P264" i="3"/>
  <c r="P263" i="3"/>
  <c r="P262" i="3"/>
  <c r="P261" i="3"/>
  <c r="P260" i="3"/>
  <c r="P259" i="3"/>
  <c r="P258" i="3"/>
  <c r="P257" i="3"/>
  <c r="P256" i="3"/>
  <c r="P255" i="3"/>
  <c r="P254" i="3"/>
  <c r="P253" i="3"/>
  <c r="P252" i="3"/>
  <c r="P251" i="3"/>
  <c r="P250" i="3"/>
  <c r="P249" i="3"/>
  <c r="P248" i="3"/>
  <c r="P247" i="3"/>
  <c r="P246" i="3"/>
  <c r="P245" i="3"/>
  <c r="P244" i="3"/>
  <c r="P243" i="3"/>
  <c r="P242" i="3"/>
  <c r="P241" i="3"/>
  <c r="P240" i="3"/>
  <c r="P239" i="3"/>
  <c r="P238" i="3"/>
  <c r="P237" i="3"/>
  <c r="P235" i="3"/>
  <c r="P234" i="3"/>
  <c r="P233" i="3"/>
  <c r="P232" i="3"/>
  <c r="P231" i="3"/>
  <c r="P228" i="3"/>
  <c r="P227" i="3"/>
  <c r="P226" i="3"/>
  <c r="P225" i="3"/>
  <c r="P224" i="3"/>
  <c r="P223" i="3"/>
  <c r="P222" i="3"/>
  <c r="P221" i="3"/>
  <c r="P220" i="3"/>
  <c r="P219" i="3"/>
  <c r="P218" i="3"/>
  <c r="P217" i="3"/>
  <c r="P216" i="3"/>
  <c r="P215" i="3"/>
  <c r="P214" i="3"/>
  <c r="P212" i="3"/>
  <c r="P211" i="3"/>
  <c r="P210" i="3"/>
  <c r="P209" i="3"/>
  <c r="P208" i="3"/>
  <c r="P207" i="3"/>
  <c r="P206" i="3"/>
  <c r="P205" i="3"/>
  <c r="P204" i="3"/>
  <c r="P203" i="3"/>
  <c r="P202" i="3"/>
  <c r="P201" i="3"/>
  <c r="P200" i="3"/>
  <c r="P199" i="3"/>
  <c r="P198" i="3"/>
  <c r="P197" i="3"/>
  <c r="P196" i="3"/>
  <c r="P195" i="3"/>
  <c r="P194" i="3"/>
  <c r="P192" i="3"/>
  <c r="P191" i="3"/>
  <c r="P190" i="3"/>
  <c r="P189" i="3"/>
  <c r="O189" i="3"/>
  <c r="P188" i="3"/>
  <c r="O188" i="3"/>
  <c r="P187" i="3"/>
  <c r="P186" i="3"/>
  <c r="Q186" i="3" s="1"/>
  <c r="O186" i="3"/>
  <c r="P185" i="3"/>
  <c r="O185" i="3"/>
  <c r="P183" i="3"/>
  <c r="P181" i="3"/>
  <c r="P180" i="3"/>
  <c r="P179" i="3"/>
  <c r="P178" i="3"/>
  <c r="P177" i="3"/>
  <c r="P176" i="3"/>
  <c r="P175" i="3"/>
  <c r="P174" i="3"/>
  <c r="P173" i="3"/>
  <c r="P172" i="3"/>
  <c r="P171" i="3"/>
  <c r="P170" i="3"/>
  <c r="P169" i="3"/>
  <c r="P168" i="3"/>
  <c r="P167" i="3"/>
  <c r="P166" i="3"/>
  <c r="P165" i="3"/>
  <c r="P164" i="3"/>
  <c r="P163" i="3"/>
  <c r="P162" i="3"/>
  <c r="P161" i="3"/>
  <c r="P160" i="3"/>
  <c r="P159" i="3"/>
  <c r="P158" i="3"/>
  <c r="P157" i="3"/>
  <c r="P156" i="3"/>
  <c r="P155" i="3"/>
  <c r="P154" i="3"/>
  <c r="P153" i="3"/>
  <c r="P152" i="3"/>
  <c r="P151" i="3"/>
  <c r="P150" i="3"/>
  <c r="P147" i="3"/>
  <c r="P146" i="3"/>
  <c r="P145" i="3"/>
  <c r="P144" i="3"/>
  <c r="P143" i="3"/>
  <c r="P142" i="3"/>
  <c r="P139" i="3"/>
  <c r="P138" i="3"/>
  <c r="P137" i="3"/>
  <c r="P136" i="3"/>
  <c r="P135" i="3"/>
  <c r="P134" i="3"/>
  <c r="P133" i="3"/>
  <c r="P132" i="3"/>
  <c r="P131" i="3"/>
  <c r="P130" i="3"/>
  <c r="P129" i="3"/>
  <c r="P128" i="3"/>
  <c r="P127" i="3"/>
  <c r="P126" i="3"/>
  <c r="P125" i="3"/>
  <c r="P124" i="3"/>
  <c r="P123" i="3"/>
  <c r="P122" i="3"/>
  <c r="P121" i="3"/>
  <c r="P120" i="3"/>
  <c r="P119" i="3"/>
  <c r="P118" i="3"/>
  <c r="P117" i="3"/>
  <c r="P116" i="3"/>
  <c r="P115" i="3"/>
  <c r="P114" i="3"/>
  <c r="P113" i="3"/>
  <c r="P111" i="3"/>
  <c r="P109" i="3"/>
  <c r="P108" i="3"/>
  <c r="P107" i="3"/>
  <c r="P106" i="3"/>
  <c r="P105" i="3"/>
  <c r="P104" i="3"/>
  <c r="P102" i="3"/>
  <c r="P101" i="3"/>
  <c r="P100" i="3"/>
  <c r="P99" i="3"/>
  <c r="P98" i="3"/>
  <c r="P97" i="3"/>
  <c r="P96" i="3"/>
  <c r="P95" i="3"/>
  <c r="P94" i="3"/>
  <c r="P93" i="3"/>
  <c r="P91" i="3"/>
  <c r="P90" i="3"/>
  <c r="P89" i="3"/>
  <c r="P88" i="3"/>
  <c r="P86" i="3"/>
  <c r="P85" i="3"/>
  <c r="P84" i="3"/>
  <c r="P83" i="3"/>
  <c r="P82" i="3"/>
  <c r="P81" i="3"/>
  <c r="P80" i="3"/>
  <c r="P79" i="3"/>
  <c r="P78" i="3"/>
  <c r="P77" i="3"/>
  <c r="P74" i="3"/>
  <c r="P73" i="3"/>
  <c r="P72" i="3"/>
  <c r="P71" i="3"/>
  <c r="P70" i="3"/>
  <c r="P69" i="3"/>
  <c r="P68" i="3"/>
  <c r="P67" i="3"/>
  <c r="P66" i="3"/>
  <c r="P65" i="3"/>
  <c r="P63" i="3"/>
  <c r="P62" i="3"/>
  <c r="P61" i="3"/>
  <c r="P60" i="3"/>
  <c r="P58" i="3"/>
  <c r="P57" i="3"/>
  <c r="P56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7" i="3"/>
  <c r="P26" i="3"/>
  <c r="P25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9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5" i="3"/>
  <c r="M234" i="3"/>
  <c r="M233" i="3"/>
  <c r="M232" i="3"/>
  <c r="M231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2" i="3"/>
  <c r="M191" i="3"/>
  <c r="M190" i="3"/>
  <c r="M189" i="3"/>
  <c r="L189" i="3"/>
  <c r="M188" i="3"/>
  <c r="L188" i="3"/>
  <c r="M187" i="3"/>
  <c r="M186" i="3"/>
  <c r="L186" i="3"/>
  <c r="M185" i="3"/>
  <c r="L185" i="3"/>
  <c r="M183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7" i="3"/>
  <c r="M146" i="3"/>
  <c r="M145" i="3"/>
  <c r="M144" i="3"/>
  <c r="M143" i="3"/>
  <c r="M142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1" i="3"/>
  <c r="M109" i="3"/>
  <c r="M108" i="3"/>
  <c r="M107" i="3"/>
  <c r="M106" i="3"/>
  <c r="M105" i="3"/>
  <c r="M104" i="3"/>
  <c r="M102" i="3"/>
  <c r="M101" i="3"/>
  <c r="M100" i="3"/>
  <c r="M99" i="3"/>
  <c r="M98" i="3"/>
  <c r="M97" i="3"/>
  <c r="M96" i="3"/>
  <c r="M95" i="3"/>
  <c r="M94" i="3"/>
  <c r="M93" i="3"/>
  <c r="M91" i="3"/>
  <c r="M90" i="3"/>
  <c r="M89" i="3"/>
  <c r="M88" i="3"/>
  <c r="M86" i="3"/>
  <c r="M85" i="3"/>
  <c r="M84" i="3"/>
  <c r="M83" i="3"/>
  <c r="M82" i="3"/>
  <c r="M81" i="3"/>
  <c r="M80" i="3"/>
  <c r="M79" i="3"/>
  <c r="M78" i="3"/>
  <c r="M77" i="3"/>
  <c r="M74" i="3"/>
  <c r="M73" i="3"/>
  <c r="M72" i="3"/>
  <c r="M71" i="3"/>
  <c r="M70" i="3"/>
  <c r="M69" i="3"/>
  <c r="M68" i="3"/>
  <c r="M67" i="3"/>
  <c r="M66" i="3"/>
  <c r="M65" i="3"/>
  <c r="M63" i="3"/>
  <c r="M62" i="3"/>
  <c r="M61" i="3"/>
  <c r="M60" i="3"/>
  <c r="M58" i="3"/>
  <c r="M57" i="3"/>
  <c r="M56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I185" i="3"/>
  <c r="J185" i="3"/>
  <c r="I186" i="3"/>
  <c r="J186" i="3"/>
  <c r="I188" i="3"/>
  <c r="J188" i="3"/>
  <c r="I189" i="3"/>
  <c r="J189" i="3"/>
  <c r="J349" i="3"/>
  <c r="AX355" i="4"/>
  <c r="AX354" i="4"/>
  <c r="AX353" i="4"/>
  <c r="AX352" i="4"/>
  <c r="AX351" i="4"/>
  <c r="AX350" i="4"/>
  <c r="AX349" i="4"/>
  <c r="AX348" i="4"/>
  <c r="AX347" i="4"/>
  <c r="AX346" i="4"/>
  <c r="AX345" i="4"/>
  <c r="AX344" i="4"/>
  <c r="AX343" i="4"/>
  <c r="AX342" i="4"/>
  <c r="AX341" i="4"/>
  <c r="AX340" i="4"/>
  <c r="AX339" i="4"/>
  <c r="AX338" i="4"/>
  <c r="AX337" i="4"/>
  <c r="AX336" i="4"/>
  <c r="AX335" i="4"/>
  <c r="AX334" i="4"/>
  <c r="AX333" i="4"/>
  <c r="AX332" i="4"/>
  <c r="AX331" i="4"/>
  <c r="AX330" i="4"/>
  <c r="AX329" i="4"/>
  <c r="AX328" i="4"/>
  <c r="AX327" i="4"/>
  <c r="AX326" i="4"/>
  <c r="AX325" i="4"/>
  <c r="AX324" i="4"/>
  <c r="AX323" i="4"/>
  <c r="AX322" i="4"/>
  <c r="AX321" i="4"/>
  <c r="AX320" i="4"/>
  <c r="AX319" i="4"/>
  <c r="AX318" i="4"/>
  <c r="AX317" i="4"/>
  <c r="AX316" i="4"/>
  <c r="AX315" i="4"/>
  <c r="AX377" i="4" s="1"/>
  <c r="AX314" i="4"/>
  <c r="AX313" i="4"/>
  <c r="AX312" i="4"/>
  <c r="AX310" i="4"/>
  <c r="AX309" i="4"/>
  <c r="AX308" i="4"/>
  <c r="AX307" i="4"/>
  <c r="AX306" i="4"/>
  <c r="AX305" i="4"/>
  <c r="AX304" i="4"/>
  <c r="AX303" i="4"/>
  <c r="AX302" i="4"/>
  <c r="AX301" i="4"/>
  <c r="AX300" i="4"/>
  <c r="AX299" i="4"/>
  <c r="AX298" i="4"/>
  <c r="AX297" i="4"/>
  <c r="AX296" i="4"/>
  <c r="AX295" i="4"/>
  <c r="AX294" i="4"/>
  <c r="AX293" i="4"/>
  <c r="AX292" i="4"/>
  <c r="AX291" i="4"/>
  <c r="AX290" i="4"/>
  <c r="AX289" i="4"/>
  <c r="AX288" i="4"/>
  <c r="AX287" i="4"/>
  <c r="AX286" i="4"/>
  <c r="AX285" i="4"/>
  <c r="AX284" i="4"/>
  <c r="AX282" i="4"/>
  <c r="AX281" i="4"/>
  <c r="AX280" i="4"/>
  <c r="AX279" i="4"/>
  <c r="AX278" i="4"/>
  <c r="AX277" i="4"/>
  <c r="AX276" i="4"/>
  <c r="AX275" i="4"/>
  <c r="AX274" i="4"/>
  <c r="AX273" i="4"/>
  <c r="AX272" i="4"/>
  <c r="AX271" i="4"/>
  <c r="AX270" i="4"/>
  <c r="AX269" i="4"/>
  <c r="AX268" i="4"/>
  <c r="AX267" i="4"/>
  <c r="AX266" i="4"/>
  <c r="AX265" i="4"/>
  <c r="AX264" i="4"/>
  <c r="AX263" i="4"/>
  <c r="AX262" i="4"/>
  <c r="AX261" i="4"/>
  <c r="AX260" i="4"/>
  <c r="AX259" i="4"/>
  <c r="AX258" i="4"/>
  <c r="AX257" i="4"/>
  <c r="AX256" i="4"/>
  <c r="AX255" i="4"/>
  <c r="AX254" i="4"/>
  <c r="AX253" i="4"/>
  <c r="AX252" i="4"/>
  <c r="AX251" i="4"/>
  <c r="AX250" i="4"/>
  <c r="AX249" i="4"/>
  <c r="AX248" i="4"/>
  <c r="AX247" i="4"/>
  <c r="AX246" i="4"/>
  <c r="AX245" i="4"/>
  <c r="AX244" i="4"/>
  <c r="AX243" i="4"/>
  <c r="AX242" i="4"/>
  <c r="AX241" i="4"/>
  <c r="AX240" i="4"/>
  <c r="AX239" i="4"/>
  <c r="AX237" i="4"/>
  <c r="AX236" i="4"/>
  <c r="AX235" i="4"/>
  <c r="AX234" i="4"/>
  <c r="AX233" i="4"/>
  <c r="AX230" i="4"/>
  <c r="AX229" i="4"/>
  <c r="AX228" i="4"/>
  <c r="AX227" i="4"/>
  <c r="AX226" i="4"/>
  <c r="AX225" i="4"/>
  <c r="AX224" i="4"/>
  <c r="AX223" i="4"/>
  <c r="AX222" i="4"/>
  <c r="AX221" i="4"/>
  <c r="AX220" i="4"/>
  <c r="AX219" i="4"/>
  <c r="AX218" i="4"/>
  <c r="AX217" i="4"/>
  <c r="AX216" i="4"/>
  <c r="AX214" i="4"/>
  <c r="AX213" i="4"/>
  <c r="AX212" i="4"/>
  <c r="AX211" i="4"/>
  <c r="AX210" i="4"/>
  <c r="AX209" i="4"/>
  <c r="AX208" i="4"/>
  <c r="AX207" i="4"/>
  <c r="AX206" i="4"/>
  <c r="AX205" i="4"/>
  <c r="AX204" i="4"/>
  <c r="AX203" i="4"/>
  <c r="AX202" i="4"/>
  <c r="AX201" i="4"/>
  <c r="AX200" i="4"/>
  <c r="AX199" i="4"/>
  <c r="AX198" i="4"/>
  <c r="AX197" i="4"/>
  <c r="AX196" i="4"/>
  <c r="AX194" i="4"/>
  <c r="AX193" i="4"/>
  <c r="AX192" i="4"/>
  <c r="AX191" i="4"/>
  <c r="AW191" i="4"/>
  <c r="AX190" i="4"/>
  <c r="AW190" i="4"/>
  <c r="AX189" i="4"/>
  <c r="AX188" i="4"/>
  <c r="AW188" i="4"/>
  <c r="AX187" i="4"/>
  <c r="AW187" i="4"/>
  <c r="AX185" i="4"/>
  <c r="AX183" i="4"/>
  <c r="AX182" i="4"/>
  <c r="AX181" i="4"/>
  <c r="AX180" i="4"/>
  <c r="AX179" i="4"/>
  <c r="AX178" i="4"/>
  <c r="AX177" i="4"/>
  <c r="AX176" i="4"/>
  <c r="AX175" i="4"/>
  <c r="AX174" i="4"/>
  <c r="AX173" i="4"/>
  <c r="AX172" i="4"/>
  <c r="AX171" i="4"/>
  <c r="AX170" i="4"/>
  <c r="AX169" i="4"/>
  <c r="AX168" i="4"/>
  <c r="AX167" i="4"/>
  <c r="AX166" i="4"/>
  <c r="AX165" i="4"/>
  <c r="AX164" i="4"/>
  <c r="AX163" i="4"/>
  <c r="AX162" i="4"/>
  <c r="AX161" i="4"/>
  <c r="AX160" i="4"/>
  <c r="AX159" i="4"/>
  <c r="AX158" i="4"/>
  <c r="AX157" i="4"/>
  <c r="AX156" i="4"/>
  <c r="AX155" i="4"/>
  <c r="AX154" i="4"/>
  <c r="AX153" i="4"/>
  <c r="AX152" i="4"/>
  <c r="AX149" i="4"/>
  <c r="AX148" i="4"/>
  <c r="AX147" i="4"/>
  <c r="AX146" i="4"/>
  <c r="AX145" i="4"/>
  <c r="AX144" i="4"/>
  <c r="AX141" i="4"/>
  <c r="AX140" i="4"/>
  <c r="AX139" i="4"/>
  <c r="AX138" i="4"/>
  <c r="AX137" i="4"/>
  <c r="AX136" i="4"/>
  <c r="AX135" i="4"/>
  <c r="AX134" i="4"/>
  <c r="AX133" i="4"/>
  <c r="AX132" i="4"/>
  <c r="AX131" i="4"/>
  <c r="AX130" i="4"/>
  <c r="AX129" i="4"/>
  <c r="AX128" i="4"/>
  <c r="AX127" i="4"/>
  <c r="AX126" i="4"/>
  <c r="AX125" i="4"/>
  <c r="AX124" i="4"/>
  <c r="AX123" i="4"/>
  <c r="AX122" i="4"/>
  <c r="AX121" i="4"/>
  <c r="AX120" i="4"/>
  <c r="AX119" i="4"/>
  <c r="AX118" i="4"/>
  <c r="AX117" i="4"/>
  <c r="AX116" i="4"/>
  <c r="AX115" i="4"/>
  <c r="AX113" i="4"/>
  <c r="AX111" i="4"/>
  <c r="AX110" i="4"/>
  <c r="AX109" i="4"/>
  <c r="AX108" i="4"/>
  <c r="AX107" i="4"/>
  <c r="AX106" i="4"/>
  <c r="AX104" i="4"/>
  <c r="AX103" i="4"/>
  <c r="AX102" i="4"/>
  <c r="AX101" i="4"/>
  <c r="AX100" i="4"/>
  <c r="AX99" i="4"/>
  <c r="AX98" i="4"/>
  <c r="AX97" i="4"/>
  <c r="AX96" i="4"/>
  <c r="AX95" i="4"/>
  <c r="AX93" i="4"/>
  <c r="AX92" i="4"/>
  <c r="AX91" i="4"/>
  <c r="AX90" i="4"/>
  <c r="AX88" i="4"/>
  <c r="AX87" i="4"/>
  <c r="AX86" i="4"/>
  <c r="AX85" i="4"/>
  <c r="AX372" i="4" s="1"/>
  <c r="AX84" i="4"/>
  <c r="AX83" i="4"/>
  <c r="AX82" i="4"/>
  <c r="AX81" i="4"/>
  <c r="AX80" i="4"/>
  <c r="AX79" i="4"/>
  <c r="AX76" i="4"/>
  <c r="AX75" i="4"/>
  <c r="AX74" i="4"/>
  <c r="AX73" i="4"/>
  <c r="AX72" i="4"/>
  <c r="AX71" i="4"/>
  <c r="AX70" i="4"/>
  <c r="AX69" i="4"/>
  <c r="AX68" i="4"/>
  <c r="AX67" i="4"/>
  <c r="AX65" i="4"/>
  <c r="AX64" i="4"/>
  <c r="AX63" i="4"/>
  <c r="AX62" i="4"/>
  <c r="AX60" i="4"/>
  <c r="AX59" i="4"/>
  <c r="AX58" i="4"/>
  <c r="AX56" i="4"/>
  <c r="AX55" i="4"/>
  <c r="AX54" i="4"/>
  <c r="AX53" i="4"/>
  <c r="AX52" i="4"/>
  <c r="AX51" i="4"/>
  <c r="AX50" i="4"/>
  <c r="AX49" i="4"/>
  <c r="AX48" i="4"/>
  <c r="AX47" i="4"/>
  <c r="AX46" i="4"/>
  <c r="AX45" i="4"/>
  <c r="AX44" i="4"/>
  <c r="AX43" i="4"/>
  <c r="AX42" i="4"/>
  <c r="AX41" i="4"/>
  <c r="AX40" i="4"/>
  <c r="AX39" i="4"/>
  <c r="AX38" i="4"/>
  <c r="AX37" i="4"/>
  <c r="AX36" i="4"/>
  <c r="AX35" i="4"/>
  <c r="AX34" i="4"/>
  <c r="AX33" i="4"/>
  <c r="AX32" i="4"/>
  <c r="AX31" i="4"/>
  <c r="AX30" i="4"/>
  <c r="AX29" i="4"/>
  <c r="AX28" i="4"/>
  <c r="AX27" i="4"/>
  <c r="AX25" i="4"/>
  <c r="AX24" i="4"/>
  <c r="AX23" i="4"/>
  <c r="AX22" i="4"/>
  <c r="AX21" i="4"/>
  <c r="AX20" i="4"/>
  <c r="AX19" i="4"/>
  <c r="AX18" i="4"/>
  <c r="AX17" i="4"/>
  <c r="AX16" i="4"/>
  <c r="AX15" i="4"/>
  <c r="AX14" i="4"/>
  <c r="AX13" i="4"/>
  <c r="AX12" i="4"/>
  <c r="AX11" i="4"/>
  <c r="AU355" i="4"/>
  <c r="AU354" i="4"/>
  <c r="AU353" i="4"/>
  <c r="AU352" i="4"/>
  <c r="AU351" i="4"/>
  <c r="AU350" i="4"/>
  <c r="AU349" i="4"/>
  <c r="AU348" i="4"/>
  <c r="AU347" i="4"/>
  <c r="AU346" i="4"/>
  <c r="AU345" i="4"/>
  <c r="AU344" i="4"/>
  <c r="AU343" i="4"/>
  <c r="AU342" i="4"/>
  <c r="AU341" i="4"/>
  <c r="AU340" i="4"/>
  <c r="AU339" i="4"/>
  <c r="AU338" i="4"/>
  <c r="AU337" i="4"/>
  <c r="AU336" i="4"/>
  <c r="AU335" i="4"/>
  <c r="AU334" i="4"/>
  <c r="AU333" i="4"/>
  <c r="AU332" i="4"/>
  <c r="AU331" i="4"/>
  <c r="AU330" i="4"/>
  <c r="AU329" i="4"/>
  <c r="AU328" i="4"/>
  <c r="AU327" i="4"/>
  <c r="AU326" i="4"/>
  <c r="AU325" i="4"/>
  <c r="AU324" i="4"/>
  <c r="AU323" i="4"/>
  <c r="AU322" i="4"/>
  <c r="AU321" i="4"/>
  <c r="AU320" i="4"/>
  <c r="AU319" i="4"/>
  <c r="AU318" i="4"/>
  <c r="AU317" i="4"/>
  <c r="AU316" i="4"/>
  <c r="AU315" i="4"/>
  <c r="AU377" i="4" s="1"/>
  <c r="AU314" i="4"/>
  <c r="AU313" i="4"/>
  <c r="AU312" i="4"/>
  <c r="AU310" i="4"/>
  <c r="AU309" i="4"/>
  <c r="AU308" i="4"/>
  <c r="AU307" i="4"/>
  <c r="AU306" i="4"/>
  <c r="AU305" i="4"/>
  <c r="AU304" i="4"/>
  <c r="AU303" i="4"/>
  <c r="AU302" i="4"/>
  <c r="AU301" i="4"/>
  <c r="AU300" i="4"/>
  <c r="AU299" i="4"/>
  <c r="AU298" i="4"/>
  <c r="AU297" i="4"/>
  <c r="AU296" i="4"/>
  <c r="AU295" i="4"/>
  <c r="AU294" i="4"/>
  <c r="AU293" i="4"/>
  <c r="AU292" i="4"/>
  <c r="AU291" i="4"/>
  <c r="AU290" i="4"/>
  <c r="AU289" i="4"/>
  <c r="AU288" i="4"/>
  <c r="AU287" i="4"/>
  <c r="AU286" i="4"/>
  <c r="AU285" i="4"/>
  <c r="AU284" i="4"/>
  <c r="AU282" i="4"/>
  <c r="AU281" i="4"/>
  <c r="AU280" i="4"/>
  <c r="AU279" i="4"/>
  <c r="AU278" i="4"/>
  <c r="AU277" i="4"/>
  <c r="AU276" i="4"/>
  <c r="AU275" i="4"/>
  <c r="AU274" i="4"/>
  <c r="AU273" i="4"/>
  <c r="AU272" i="4"/>
  <c r="AU271" i="4"/>
  <c r="AU270" i="4"/>
  <c r="AU269" i="4"/>
  <c r="AU268" i="4"/>
  <c r="AU267" i="4"/>
  <c r="AU266" i="4"/>
  <c r="AU265" i="4"/>
  <c r="AU264" i="4"/>
  <c r="AU263" i="4"/>
  <c r="AU262" i="4"/>
  <c r="AU261" i="4"/>
  <c r="AU260" i="4"/>
  <c r="AU259" i="4"/>
  <c r="AU258" i="4"/>
  <c r="AU257" i="4"/>
  <c r="AU256" i="4"/>
  <c r="AU255" i="4"/>
  <c r="AU254" i="4"/>
  <c r="AU253" i="4"/>
  <c r="AU252" i="4"/>
  <c r="AU251" i="4"/>
  <c r="AU250" i="4"/>
  <c r="AU249" i="4"/>
  <c r="AU248" i="4"/>
  <c r="AU247" i="4"/>
  <c r="AU246" i="4"/>
  <c r="AU245" i="4"/>
  <c r="AU244" i="4"/>
  <c r="AU243" i="4"/>
  <c r="AU242" i="4"/>
  <c r="AU241" i="4"/>
  <c r="AU240" i="4"/>
  <c r="AU239" i="4"/>
  <c r="AU237" i="4"/>
  <c r="AU236" i="4"/>
  <c r="AU235" i="4"/>
  <c r="AU234" i="4"/>
  <c r="AU233" i="4"/>
  <c r="AU230" i="4"/>
  <c r="AU229" i="4"/>
  <c r="AU228" i="4"/>
  <c r="AU227" i="4"/>
  <c r="AU226" i="4"/>
  <c r="AU225" i="4"/>
  <c r="AU224" i="4"/>
  <c r="AU223" i="4"/>
  <c r="AU222" i="4"/>
  <c r="AU221" i="4"/>
  <c r="AU220" i="4"/>
  <c r="AU219" i="4"/>
  <c r="AU218" i="4"/>
  <c r="AU217" i="4"/>
  <c r="AU216" i="4"/>
  <c r="AU214" i="4"/>
  <c r="AU213" i="4"/>
  <c r="AU212" i="4"/>
  <c r="AU211" i="4"/>
  <c r="AU210" i="4"/>
  <c r="AU209" i="4"/>
  <c r="AU208" i="4"/>
  <c r="AU207" i="4"/>
  <c r="AU206" i="4"/>
  <c r="AU205" i="4"/>
  <c r="AU204" i="4"/>
  <c r="AU203" i="4"/>
  <c r="AU202" i="4"/>
  <c r="AU201" i="4"/>
  <c r="AU200" i="4"/>
  <c r="AU199" i="4"/>
  <c r="AU198" i="4"/>
  <c r="AU197" i="4"/>
  <c r="AU196" i="4"/>
  <c r="AU194" i="4"/>
  <c r="AU193" i="4"/>
  <c r="AU192" i="4"/>
  <c r="AU191" i="4"/>
  <c r="AT191" i="4"/>
  <c r="AU190" i="4"/>
  <c r="AT190" i="4"/>
  <c r="AU189" i="4"/>
  <c r="AU188" i="4"/>
  <c r="AT188" i="4"/>
  <c r="AU187" i="4"/>
  <c r="AT187" i="4"/>
  <c r="AU185" i="4"/>
  <c r="AU183" i="4"/>
  <c r="AU182" i="4"/>
  <c r="AU181" i="4"/>
  <c r="AU180" i="4"/>
  <c r="AU179" i="4"/>
  <c r="AU178" i="4"/>
  <c r="AU177" i="4"/>
  <c r="AU176" i="4"/>
  <c r="AU175" i="4"/>
  <c r="AU174" i="4"/>
  <c r="AU173" i="4"/>
  <c r="AU172" i="4"/>
  <c r="AU171" i="4"/>
  <c r="AU170" i="4"/>
  <c r="AU169" i="4"/>
  <c r="AU168" i="4"/>
  <c r="AU167" i="4"/>
  <c r="AU166" i="4"/>
  <c r="AU165" i="4"/>
  <c r="AU164" i="4"/>
  <c r="AU163" i="4"/>
  <c r="AU162" i="4"/>
  <c r="AU161" i="4"/>
  <c r="AU160" i="4"/>
  <c r="AU159" i="4"/>
  <c r="AU158" i="4"/>
  <c r="AU157" i="4"/>
  <c r="AU156" i="4"/>
  <c r="AU155" i="4"/>
  <c r="AU154" i="4"/>
  <c r="AU153" i="4"/>
  <c r="AU152" i="4"/>
  <c r="AU149" i="4"/>
  <c r="AU148" i="4"/>
  <c r="AU147" i="4"/>
  <c r="AU146" i="4"/>
  <c r="AU145" i="4"/>
  <c r="AU144" i="4"/>
  <c r="AU141" i="4"/>
  <c r="AU140" i="4"/>
  <c r="AU139" i="4"/>
  <c r="AU138" i="4"/>
  <c r="AU137" i="4"/>
  <c r="AU136" i="4"/>
  <c r="AU135" i="4"/>
  <c r="AU134" i="4"/>
  <c r="AU133" i="4"/>
  <c r="AU132" i="4"/>
  <c r="AU131" i="4"/>
  <c r="AU130" i="4"/>
  <c r="AU129" i="4"/>
  <c r="AU128" i="4"/>
  <c r="AU127" i="4"/>
  <c r="AU126" i="4"/>
  <c r="AU125" i="4"/>
  <c r="AU124" i="4"/>
  <c r="AU123" i="4"/>
  <c r="AU122" i="4"/>
  <c r="AU121" i="4"/>
  <c r="AU120" i="4"/>
  <c r="AU119" i="4"/>
  <c r="AU118" i="4"/>
  <c r="AU117" i="4"/>
  <c r="AU116" i="4"/>
  <c r="AU115" i="4"/>
  <c r="AU113" i="4"/>
  <c r="AU111" i="4"/>
  <c r="AU110" i="4"/>
  <c r="AU109" i="4"/>
  <c r="AU108" i="4"/>
  <c r="AU107" i="4"/>
  <c r="AU106" i="4"/>
  <c r="AU104" i="4"/>
  <c r="AU103" i="4"/>
  <c r="AU102" i="4"/>
  <c r="AU101" i="4"/>
  <c r="AU100" i="4"/>
  <c r="AU99" i="4"/>
  <c r="AU98" i="4"/>
  <c r="AU97" i="4"/>
  <c r="AU96" i="4"/>
  <c r="AU95" i="4"/>
  <c r="AU93" i="4"/>
  <c r="AU92" i="4"/>
  <c r="AU91" i="4"/>
  <c r="AU90" i="4"/>
  <c r="AU88" i="4"/>
  <c r="AU87" i="4"/>
  <c r="AU86" i="4"/>
  <c r="AU85" i="4"/>
  <c r="AU372" i="4" s="1"/>
  <c r="AU84" i="4"/>
  <c r="AU83" i="4"/>
  <c r="AU82" i="4"/>
  <c r="AU81" i="4"/>
  <c r="AU80" i="4"/>
  <c r="AU79" i="4"/>
  <c r="AU76" i="4"/>
  <c r="AU75" i="4"/>
  <c r="AU74" i="4"/>
  <c r="AU73" i="4"/>
  <c r="AU72" i="4"/>
  <c r="AU71" i="4"/>
  <c r="AU70" i="4"/>
  <c r="AU69" i="4"/>
  <c r="AU68" i="4"/>
  <c r="AU67" i="4"/>
  <c r="AU65" i="4"/>
  <c r="AU64" i="4"/>
  <c r="AU63" i="4"/>
  <c r="AU62" i="4"/>
  <c r="AU60" i="4"/>
  <c r="AU59" i="4"/>
  <c r="AU58" i="4"/>
  <c r="AU56" i="4"/>
  <c r="AU55" i="4"/>
  <c r="AU54" i="4"/>
  <c r="AU53" i="4"/>
  <c r="AU52" i="4"/>
  <c r="AU51" i="4"/>
  <c r="AU50" i="4"/>
  <c r="AU49" i="4"/>
  <c r="AU48" i="4"/>
  <c r="AU47" i="4"/>
  <c r="AU46" i="4"/>
  <c r="AU45" i="4"/>
  <c r="AU44" i="4"/>
  <c r="AU43" i="4"/>
  <c r="AU42" i="4"/>
  <c r="AU41" i="4"/>
  <c r="AU40" i="4"/>
  <c r="AU39" i="4"/>
  <c r="AU38" i="4"/>
  <c r="AU37" i="4"/>
  <c r="AU36" i="4"/>
  <c r="AU35" i="4"/>
  <c r="AU34" i="4"/>
  <c r="AU33" i="4"/>
  <c r="AU32" i="4"/>
  <c r="AU31" i="4"/>
  <c r="AU30" i="4"/>
  <c r="AU29" i="4"/>
  <c r="AU28" i="4"/>
  <c r="AU27" i="4"/>
  <c r="AU25" i="4"/>
  <c r="AU24" i="4"/>
  <c r="AU23" i="4"/>
  <c r="AU22" i="4"/>
  <c r="AU21" i="4"/>
  <c r="AU20" i="4"/>
  <c r="AU19" i="4"/>
  <c r="AU18" i="4"/>
  <c r="AU17" i="4"/>
  <c r="AU16" i="4"/>
  <c r="AU15" i="4"/>
  <c r="AU14" i="4"/>
  <c r="AU13" i="4"/>
  <c r="AU12" i="4"/>
  <c r="AU11" i="4"/>
  <c r="AR355" i="4"/>
  <c r="AR354" i="4"/>
  <c r="AR353" i="4"/>
  <c r="AR352" i="4"/>
  <c r="AR351" i="4"/>
  <c r="AR350" i="4"/>
  <c r="AR349" i="4"/>
  <c r="AR348" i="4"/>
  <c r="AR347" i="4"/>
  <c r="AR346" i="4"/>
  <c r="AR345" i="4"/>
  <c r="AR344" i="4"/>
  <c r="AR343" i="4"/>
  <c r="AR342" i="4"/>
  <c r="AR341" i="4"/>
  <c r="AR340" i="4"/>
  <c r="AR339" i="4"/>
  <c r="AR338" i="4"/>
  <c r="AR337" i="4"/>
  <c r="AR336" i="4"/>
  <c r="AR335" i="4"/>
  <c r="AR334" i="4"/>
  <c r="AR333" i="4"/>
  <c r="AR332" i="4"/>
  <c r="AR331" i="4"/>
  <c r="AR330" i="4"/>
  <c r="AR329" i="4"/>
  <c r="AR328" i="4"/>
  <c r="AR327" i="4"/>
  <c r="AR326" i="4"/>
  <c r="AR325" i="4"/>
  <c r="AR324" i="4"/>
  <c r="AR323" i="4"/>
  <c r="AR322" i="4"/>
  <c r="AR321" i="4"/>
  <c r="AR320" i="4"/>
  <c r="AR319" i="4"/>
  <c r="AR318" i="4"/>
  <c r="AR317" i="4"/>
  <c r="AR316" i="4"/>
  <c r="AR315" i="4"/>
  <c r="AR377" i="4" s="1"/>
  <c r="AR314" i="4"/>
  <c r="AR313" i="4"/>
  <c r="AR312" i="4"/>
  <c r="AR310" i="4"/>
  <c r="AR309" i="4"/>
  <c r="AR308" i="4"/>
  <c r="AR307" i="4"/>
  <c r="AR306" i="4"/>
  <c r="AR305" i="4"/>
  <c r="AR304" i="4"/>
  <c r="AR303" i="4"/>
  <c r="AR302" i="4"/>
  <c r="AR301" i="4"/>
  <c r="AR300" i="4"/>
  <c r="AR299" i="4"/>
  <c r="AR298" i="4"/>
  <c r="AR297" i="4"/>
  <c r="AR296" i="4"/>
  <c r="AR295" i="4"/>
  <c r="AR294" i="4"/>
  <c r="AR293" i="4"/>
  <c r="AR292" i="4"/>
  <c r="AR291" i="4"/>
  <c r="AR290" i="4"/>
  <c r="AR289" i="4"/>
  <c r="AR288" i="4"/>
  <c r="AR287" i="4"/>
  <c r="AR286" i="4"/>
  <c r="AR285" i="4"/>
  <c r="AR284" i="4"/>
  <c r="AR282" i="4"/>
  <c r="AR281" i="4"/>
  <c r="AR280" i="4"/>
  <c r="AR279" i="4"/>
  <c r="AR278" i="4"/>
  <c r="AR277" i="4"/>
  <c r="AR276" i="4"/>
  <c r="AR275" i="4"/>
  <c r="AR274" i="4"/>
  <c r="AR273" i="4"/>
  <c r="AR272" i="4"/>
  <c r="AR271" i="4"/>
  <c r="AR270" i="4"/>
  <c r="AR269" i="4"/>
  <c r="AR268" i="4"/>
  <c r="AR267" i="4"/>
  <c r="AR266" i="4"/>
  <c r="AR265" i="4"/>
  <c r="AR264" i="4"/>
  <c r="AR263" i="4"/>
  <c r="AR262" i="4"/>
  <c r="AR261" i="4"/>
  <c r="AR260" i="4"/>
  <c r="AR259" i="4"/>
  <c r="AR258" i="4"/>
  <c r="AR257" i="4"/>
  <c r="AR256" i="4"/>
  <c r="AR255" i="4"/>
  <c r="AR254" i="4"/>
  <c r="AR253" i="4"/>
  <c r="AR252" i="4"/>
  <c r="AR251" i="4"/>
  <c r="AR250" i="4"/>
  <c r="AR249" i="4"/>
  <c r="AR248" i="4"/>
  <c r="AR247" i="4"/>
  <c r="AR246" i="4"/>
  <c r="AR245" i="4"/>
  <c r="AR244" i="4"/>
  <c r="AR243" i="4"/>
  <c r="AR242" i="4"/>
  <c r="AR241" i="4"/>
  <c r="AR240" i="4"/>
  <c r="AR239" i="4"/>
  <c r="AR237" i="4"/>
  <c r="AR236" i="4"/>
  <c r="AR235" i="4"/>
  <c r="AR234" i="4"/>
  <c r="AR233" i="4"/>
  <c r="AR230" i="4"/>
  <c r="AR229" i="4"/>
  <c r="AR228" i="4"/>
  <c r="AR227" i="4"/>
  <c r="AR226" i="4"/>
  <c r="AR225" i="4"/>
  <c r="AR224" i="4"/>
  <c r="AR223" i="4"/>
  <c r="AR222" i="4"/>
  <c r="AR221" i="4"/>
  <c r="AR220" i="4"/>
  <c r="AR219" i="4"/>
  <c r="AR218" i="4"/>
  <c r="AR217" i="4"/>
  <c r="AR216" i="4"/>
  <c r="AR214" i="4"/>
  <c r="AR213" i="4"/>
  <c r="AR212" i="4"/>
  <c r="AR211" i="4"/>
  <c r="AR210" i="4"/>
  <c r="AR209" i="4"/>
  <c r="AR208" i="4"/>
  <c r="AR207" i="4"/>
  <c r="AR206" i="4"/>
  <c r="AR205" i="4"/>
  <c r="AR204" i="4"/>
  <c r="AR203" i="4"/>
  <c r="AR202" i="4"/>
  <c r="AR201" i="4"/>
  <c r="AR200" i="4"/>
  <c r="AR199" i="4"/>
  <c r="AR198" i="4"/>
  <c r="AR197" i="4"/>
  <c r="AR196" i="4"/>
  <c r="AR194" i="4"/>
  <c r="AR193" i="4"/>
  <c r="AR192" i="4"/>
  <c r="AR191" i="4"/>
  <c r="AQ191" i="4"/>
  <c r="AR190" i="4"/>
  <c r="AQ190" i="4"/>
  <c r="AR189" i="4"/>
  <c r="AR188" i="4"/>
  <c r="AQ188" i="4"/>
  <c r="AR187" i="4"/>
  <c r="AQ187" i="4"/>
  <c r="AR185" i="4"/>
  <c r="AR183" i="4"/>
  <c r="AR182" i="4"/>
  <c r="AR181" i="4"/>
  <c r="AR180" i="4"/>
  <c r="AR179" i="4"/>
  <c r="AR178" i="4"/>
  <c r="AR177" i="4"/>
  <c r="AR176" i="4"/>
  <c r="AR175" i="4"/>
  <c r="AR174" i="4"/>
  <c r="AR173" i="4"/>
  <c r="AR172" i="4"/>
  <c r="AR171" i="4"/>
  <c r="AR170" i="4"/>
  <c r="AR169" i="4"/>
  <c r="AR168" i="4"/>
  <c r="AR167" i="4"/>
  <c r="AR166" i="4"/>
  <c r="AR165" i="4"/>
  <c r="AR164" i="4"/>
  <c r="AR163" i="4"/>
  <c r="AR162" i="4"/>
  <c r="AR161" i="4"/>
  <c r="AR160" i="4"/>
  <c r="AR159" i="4"/>
  <c r="AR158" i="4"/>
  <c r="AR157" i="4"/>
  <c r="AR156" i="4"/>
  <c r="AR155" i="4"/>
  <c r="AR154" i="4"/>
  <c r="AR153" i="4"/>
  <c r="AR152" i="4"/>
  <c r="AR149" i="4"/>
  <c r="AR148" i="4"/>
  <c r="AR147" i="4"/>
  <c r="AR146" i="4"/>
  <c r="AR145" i="4"/>
  <c r="AR144" i="4"/>
  <c r="AR141" i="4"/>
  <c r="AR140" i="4"/>
  <c r="AR139" i="4"/>
  <c r="AR138" i="4"/>
  <c r="AR137" i="4"/>
  <c r="AR136" i="4"/>
  <c r="AR135" i="4"/>
  <c r="AR134" i="4"/>
  <c r="AR133" i="4"/>
  <c r="AR132" i="4"/>
  <c r="AR131" i="4"/>
  <c r="AR130" i="4"/>
  <c r="AR129" i="4"/>
  <c r="AR128" i="4"/>
  <c r="AR127" i="4"/>
  <c r="AR126" i="4"/>
  <c r="AR125" i="4"/>
  <c r="AR124" i="4"/>
  <c r="AR123" i="4"/>
  <c r="AR122" i="4"/>
  <c r="AR121" i="4"/>
  <c r="AR120" i="4"/>
  <c r="AR119" i="4"/>
  <c r="AR118" i="4"/>
  <c r="AR117" i="4"/>
  <c r="AR116" i="4"/>
  <c r="AR115" i="4"/>
  <c r="AR113" i="4"/>
  <c r="AR111" i="4"/>
  <c r="AR110" i="4"/>
  <c r="AR109" i="4"/>
  <c r="AR108" i="4"/>
  <c r="AR107" i="4"/>
  <c r="AR106" i="4"/>
  <c r="AR104" i="4"/>
  <c r="AR103" i="4"/>
  <c r="AR102" i="4"/>
  <c r="AR101" i="4"/>
  <c r="AR100" i="4"/>
  <c r="AR99" i="4"/>
  <c r="AR98" i="4"/>
  <c r="AR97" i="4"/>
  <c r="AR96" i="4"/>
  <c r="AR95" i="4"/>
  <c r="AR93" i="4"/>
  <c r="AR92" i="4"/>
  <c r="AR91" i="4"/>
  <c r="AR90" i="4"/>
  <c r="AR88" i="4"/>
  <c r="AR87" i="4"/>
  <c r="AR86" i="4"/>
  <c r="AR85" i="4"/>
  <c r="AR372" i="4" s="1"/>
  <c r="AR84" i="4"/>
  <c r="AR83" i="4"/>
  <c r="AR82" i="4"/>
  <c r="AR81" i="4"/>
  <c r="AR80" i="4"/>
  <c r="AR79" i="4"/>
  <c r="AR76" i="4"/>
  <c r="AR75" i="4"/>
  <c r="AR74" i="4"/>
  <c r="AR73" i="4"/>
  <c r="AR72" i="4"/>
  <c r="AR71" i="4"/>
  <c r="AR70" i="4"/>
  <c r="AR69" i="4"/>
  <c r="AR68" i="4"/>
  <c r="AR67" i="4"/>
  <c r="AR65" i="4"/>
  <c r="AR64" i="4"/>
  <c r="AR63" i="4"/>
  <c r="AR62" i="4"/>
  <c r="AR60" i="4"/>
  <c r="AR59" i="4"/>
  <c r="AR58" i="4"/>
  <c r="AR56" i="4"/>
  <c r="AR55" i="4"/>
  <c r="AR54" i="4"/>
  <c r="AR53" i="4"/>
  <c r="AR52" i="4"/>
  <c r="AR51" i="4"/>
  <c r="AR50" i="4"/>
  <c r="AR49" i="4"/>
  <c r="AR48" i="4"/>
  <c r="AR47" i="4"/>
  <c r="AR46" i="4"/>
  <c r="AR45" i="4"/>
  <c r="AR44" i="4"/>
  <c r="AR43" i="4"/>
  <c r="AR42" i="4"/>
  <c r="AR41" i="4"/>
  <c r="AR40" i="4"/>
  <c r="AR39" i="4"/>
  <c r="AR38" i="4"/>
  <c r="AR37" i="4"/>
  <c r="AR36" i="4"/>
  <c r="AR35" i="4"/>
  <c r="AR34" i="4"/>
  <c r="AR33" i="4"/>
  <c r="AR32" i="4"/>
  <c r="AR31" i="4"/>
  <c r="AR30" i="4"/>
  <c r="AR29" i="4"/>
  <c r="AR28" i="4"/>
  <c r="AR27" i="4"/>
  <c r="AR25" i="4"/>
  <c r="AR24" i="4"/>
  <c r="AR23" i="4"/>
  <c r="AR22" i="4"/>
  <c r="AR21" i="4"/>
  <c r="AR20" i="4"/>
  <c r="AR19" i="4"/>
  <c r="AR18" i="4"/>
  <c r="AR17" i="4"/>
  <c r="AR16" i="4"/>
  <c r="AR15" i="4"/>
  <c r="AR14" i="4"/>
  <c r="AR13" i="4"/>
  <c r="AR12" i="4"/>
  <c r="AR11" i="4"/>
  <c r="AO355" i="4"/>
  <c r="AO354" i="4"/>
  <c r="AO353" i="4"/>
  <c r="AO352" i="4"/>
  <c r="AO351" i="4"/>
  <c r="AO350" i="4"/>
  <c r="AO349" i="4"/>
  <c r="AO348" i="4"/>
  <c r="AO347" i="4"/>
  <c r="AO346" i="4"/>
  <c r="AO345" i="4"/>
  <c r="AO344" i="4"/>
  <c r="AO343" i="4"/>
  <c r="AO342" i="4"/>
  <c r="AO341" i="4"/>
  <c r="AO340" i="4"/>
  <c r="AO339" i="4"/>
  <c r="AO338" i="4"/>
  <c r="AO337" i="4"/>
  <c r="AO336" i="4"/>
  <c r="AO335" i="4"/>
  <c r="AO334" i="4"/>
  <c r="AO333" i="4"/>
  <c r="AO332" i="4"/>
  <c r="AO331" i="4"/>
  <c r="AO330" i="4"/>
  <c r="AO329" i="4"/>
  <c r="AO328" i="4"/>
  <c r="AO327" i="4"/>
  <c r="AO326" i="4"/>
  <c r="AO325" i="4"/>
  <c r="AO324" i="4"/>
  <c r="AO323" i="4"/>
  <c r="AO322" i="4"/>
  <c r="AO321" i="4"/>
  <c r="AO320" i="4"/>
  <c r="AO319" i="4"/>
  <c r="AO318" i="4"/>
  <c r="AO317" i="4"/>
  <c r="AO316" i="4"/>
  <c r="AO315" i="4"/>
  <c r="AO377" i="4" s="1"/>
  <c r="AO314" i="4"/>
  <c r="AO313" i="4"/>
  <c r="AO312" i="4"/>
  <c r="AO310" i="4"/>
  <c r="AO309" i="4"/>
  <c r="AO308" i="4"/>
  <c r="AO307" i="4"/>
  <c r="AO306" i="4"/>
  <c r="AO305" i="4"/>
  <c r="AO304" i="4"/>
  <c r="AO303" i="4"/>
  <c r="AO302" i="4"/>
  <c r="AO301" i="4"/>
  <c r="AO300" i="4"/>
  <c r="AO299" i="4"/>
  <c r="AO298" i="4"/>
  <c r="AO297" i="4"/>
  <c r="AO296" i="4"/>
  <c r="AO295" i="4"/>
  <c r="AO294" i="4"/>
  <c r="AO293" i="4"/>
  <c r="AO292" i="4"/>
  <c r="AO291" i="4"/>
  <c r="AO290" i="4"/>
  <c r="AO289" i="4"/>
  <c r="AO288" i="4"/>
  <c r="AO287" i="4"/>
  <c r="AO286" i="4"/>
  <c r="AO285" i="4"/>
  <c r="AO284" i="4"/>
  <c r="AO282" i="4"/>
  <c r="AO281" i="4"/>
  <c r="AO280" i="4"/>
  <c r="AO279" i="4"/>
  <c r="AO278" i="4"/>
  <c r="AO277" i="4"/>
  <c r="AO276" i="4"/>
  <c r="AO275" i="4"/>
  <c r="AO274" i="4"/>
  <c r="AO273" i="4"/>
  <c r="AO272" i="4"/>
  <c r="AO271" i="4"/>
  <c r="AO270" i="4"/>
  <c r="AO269" i="4"/>
  <c r="AO268" i="4"/>
  <c r="AO267" i="4"/>
  <c r="AO266" i="4"/>
  <c r="AO265" i="4"/>
  <c r="AO264" i="4"/>
  <c r="AO263" i="4"/>
  <c r="AO262" i="4"/>
  <c r="AO261" i="4"/>
  <c r="AO260" i="4"/>
  <c r="AO259" i="4"/>
  <c r="AO258" i="4"/>
  <c r="AO257" i="4"/>
  <c r="AO256" i="4"/>
  <c r="AO255" i="4"/>
  <c r="AO254" i="4"/>
  <c r="AO253" i="4"/>
  <c r="AO252" i="4"/>
  <c r="AO251" i="4"/>
  <c r="AO250" i="4"/>
  <c r="AO249" i="4"/>
  <c r="AO248" i="4"/>
  <c r="AO247" i="4"/>
  <c r="AO246" i="4"/>
  <c r="AO245" i="4"/>
  <c r="AO244" i="4"/>
  <c r="AO243" i="4"/>
  <c r="AO242" i="4"/>
  <c r="AO241" i="4"/>
  <c r="AO240" i="4"/>
  <c r="AO239" i="4"/>
  <c r="AO237" i="4"/>
  <c r="AO236" i="4"/>
  <c r="AO235" i="4"/>
  <c r="AO234" i="4"/>
  <c r="AO233" i="4"/>
  <c r="AO230" i="4"/>
  <c r="AO229" i="4"/>
  <c r="AO228" i="4"/>
  <c r="AO227" i="4"/>
  <c r="AO226" i="4"/>
  <c r="AO225" i="4"/>
  <c r="AO224" i="4"/>
  <c r="AO223" i="4"/>
  <c r="AO222" i="4"/>
  <c r="AO221" i="4"/>
  <c r="AO220" i="4"/>
  <c r="AO219" i="4"/>
  <c r="AO218" i="4"/>
  <c r="AO217" i="4"/>
  <c r="AO216" i="4"/>
  <c r="AO214" i="4"/>
  <c r="AO213" i="4"/>
  <c r="AO212" i="4"/>
  <c r="AO211" i="4"/>
  <c r="AO210" i="4"/>
  <c r="AO209" i="4"/>
  <c r="AO208" i="4"/>
  <c r="AO207" i="4"/>
  <c r="AO206" i="4"/>
  <c r="AO205" i="4"/>
  <c r="AO204" i="4"/>
  <c r="AO203" i="4"/>
  <c r="AO202" i="4"/>
  <c r="AO201" i="4"/>
  <c r="AO200" i="4"/>
  <c r="AO199" i="4"/>
  <c r="AO198" i="4"/>
  <c r="AO197" i="4"/>
  <c r="AO196" i="4"/>
  <c r="AO194" i="4"/>
  <c r="AO193" i="4"/>
  <c r="AO192" i="4"/>
  <c r="AO191" i="4"/>
  <c r="AN191" i="4"/>
  <c r="AO190" i="4"/>
  <c r="AN190" i="4"/>
  <c r="AO189" i="4"/>
  <c r="AO188" i="4"/>
  <c r="AN188" i="4"/>
  <c r="AO187" i="4"/>
  <c r="AN187" i="4"/>
  <c r="AO185" i="4"/>
  <c r="AO183" i="4"/>
  <c r="AO182" i="4"/>
  <c r="AO181" i="4"/>
  <c r="AO180" i="4"/>
  <c r="AO179" i="4"/>
  <c r="AO178" i="4"/>
  <c r="AO177" i="4"/>
  <c r="AO176" i="4"/>
  <c r="AO175" i="4"/>
  <c r="AO174" i="4"/>
  <c r="AO173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49" i="4"/>
  <c r="AO148" i="4"/>
  <c r="AO147" i="4"/>
  <c r="AO146" i="4"/>
  <c r="AO145" i="4"/>
  <c r="AO144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21" i="4"/>
  <c r="AO120" i="4"/>
  <c r="AO119" i="4"/>
  <c r="AO118" i="4"/>
  <c r="AO117" i="4"/>
  <c r="AO116" i="4"/>
  <c r="AO115" i="4"/>
  <c r="AO113" i="4"/>
  <c r="AO111" i="4"/>
  <c r="AO110" i="4"/>
  <c r="AO109" i="4"/>
  <c r="AO108" i="4"/>
  <c r="AO107" i="4"/>
  <c r="AO106" i="4"/>
  <c r="AO104" i="4"/>
  <c r="AO103" i="4"/>
  <c r="AO102" i="4"/>
  <c r="AO101" i="4"/>
  <c r="AO100" i="4"/>
  <c r="AO99" i="4"/>
  <c r="AO98" i="4"/>
  <c r="AO97" i="4"/>
  <c r="AO96" i="4"/>
  <c r="AO95" i="4"/>
  <c r="AO93" i="4"/>
  <c r="AO92" i="4"/>
  <c r="AO91" i="4"/>
  <c r="AO90" i="4"/>
  <c r="AO88" i="4"/>
  <c r="AO87" i="4"/>
  <c r="AO86" i="4"/>
  <c r="AO85" i="4"/>
  <c r="AO372" i="4" s="1"/>
  <c r="AO84" i="4"/>
  <c r="AO83" i="4"/>
  <c r="AO82" i="4"/>
  <c r="AO81" i="4"/>
  <c r="AO80" i="4"/>
  <c r="AO79" i="4"/>
  <c r="AO76" i="4"/>
  <c r="AO75" i="4"/>
  <c r="AO74" i="4"/>
  <c r="AO73" i="4"/>
  <c r="AO72" i="4"/>
  <c r="AO71" i="4"/>
  <c r="AO70" i="4"/>
  <c r="AO69" i="4"/>
  <c r="AO68" i="4"/>
  <c r="AO67" i="4"/>
  <c r="AO65" i="4"/>
  <c r="AO64" i="4"/>
  <c r="AO63" i="4"/>
  <c r="AO62" i="4"/>
  <c r="AO60" i="4"/>
  <c r="AO59" i="4"/>
  <c r="AO58" i="4"/>
  <c r="AO56" i="4"/>
  <c r="AO55" i="4"/>
  <c r="AO54" i="4"/>
  <c r="AO53" i="4"/>
  <c r="AO52" i="4"/>
  <c r="AO51" i="4"/>
  <c r="AO50" i="4"/>
  <c r="AO49" i="4"/>
  <c r="AO48" i="4"/>
  <c r="AO47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L355" i="4"/>
  <c r="AL354" i="4"/>
  <c r="AL353" i="4"/>
  <c r="AL352" i="4"/>
  <c r="AL351" i="4"/>
  <c r="AL350" i="4"/>
  <c r="AL349" i="4"/>
  <c r="AL348" i="4"/>
  <c r="AL347" i="4"/>
  <c r="AL346" i="4"/>
  <c r="AL345" i="4"/>
  <c r="AL344" i="4"/>
  <c r="AL343" i="4"/>
  <c r="AL342" i="4"/>
  <c r="AL341" i="4"/>
  <c r="AL340" i="4"/>
  <c r="AL339" i="4"/>
  <c r="AL338" i="4"/>
  <c r="AL337" i="4"/>
  <c r="AL336" i="4"/>
  <c r="AL335" i="4"/>
  <c r="AL334" i="4"/>
  <c r="AL333" i="4"/>
  <c r="AL332" i="4"/>
  <c r="AL331" i="4"/>
  <c r="AL330" i="4"/>
  <c r="AL329" i="4"/>
  <c r="AL328" i="4"/>
  <c r="AL327" i="4"/>
  <c r="AL326" i="4"/>
  <c r="AL325" i="4"/>
  <c r="AL324" i="4"/>
  <c r="AL323" i="4"/>
  <c r="AL322" i="4"/>
  <c r="AL321" i="4"/>
  <c r="AL320" i="4"/>
  <c r="AL319" i="4"/>
  <c r="AL318" i="4"/>
  <c r="AL317" i="4"/>
  <c r="AL316" i="4"/>
  <c r="AL315" i="4"/>
  <c r="AL377" i="4" s="1"/>
  <c r="AL314" i="4"/>
  <c r="AL313" i="4"/>
  <c r="AL312" i="4"/>
  <c r="AL310" i="4"/>
  <c r="AL309" i="4"/>
  <c r="AL308" i="4"/>
  <c r="AL307" i="4"/>
  <c r="AL306" i="4"/>
  <c r="AL305" i="4"/>
  <c r="AL304" i="4"/>
  <c r="AL303" i="4"/>
  <c r="AL302" i="4"/>
  <c r="AL301" i="4"/>
  <c r="AL300" i="4"/>
  <c r="AL299" i="4"/>
  <c r="AL298" i="4"/>
  <c r="AL297" i="4"/>
  <c r="AL296" i="4"/>
  <c r="AL295" i="4"/>
  <c r="AL294" i="4"/>
  <c r="AL293" i="4"/>
  <c r="AL292" i="4"/>
  <c r="AL291" i="4"/>
  <c r="AL290" i="4"/>
  <c r="AL289" i="4"/>
  <c r="AL288" i="4"/>
  <c r="AL287" i="4"/>
  <c r="AL286" i="4"/>
  <c r="AL285" i="4"/>
  <c r="AL284" i="4"/>
  <c r="AL282" i="4"/>
  <c r="AL281" i="4"/>
  <c r="AL280" i="4"/>
  <c r="AL279" i="4"/>
  <c r="AL278" i="4"/>
  <c r="AL277" i="4"/>
  <c r="AL276" i="4"/>
  <c r="AL275" i="4"/>
  <c r="AL274" i="4"/>
  <c r="AL273" i="4"/>
  <c r="AL272" i="4"/>
  <c r="AL271" i="4"/>
  <c r="AL270" i="4"/>
  <c r="AL269" i="4"/>
  <c r="AL268" i="4"/>
  <c r="AL267" i="4"/>
  <c r="AL266" i="4"/>
  <c r="AL265" i="4"/>
  <c r="AL264" i="4"/>
  <c r="AL263" i="4"/>
  <c r="AL262" i="4"/>
  <c r="AL261" i="4"/>
  <c r="AL260" i="4"/>
  <c r="AL259" i="4"/>
  <c r="AL258" i="4"/>
  <c r="AL257" i="4"/>
  <c r="AL256" i="4"/>
  <c r="AL255" i="4"/>
  <c r="AL254" i="4"/>
  <c r="AL253" i="4"/>
  <c r="AL252" i="4"/>
  <c r="AL251" i="4"/>
  <c r="AL250" i="4"/>
  <c r="AL249" i="4"/>
  <c r="AL248" i="4"/>
  <c r="AL247" i="4"/>
  <c r="AL246" i="4"/>
  <c r="AL245" i="4"/>
  <c r="AL244" i="4"/>
  <c r="AL243" i="4"/>
  <c r="AL242" i="4"/>
  <c r="AL241" i="4"/>
  <c r="AL240" i="4"/>
  <c r="AL239" i="4"/>
  <c r="AL237" i="4"/>
  <c r="AL236" i="4"/>
  <c r="AL235" i="4"/>
  <c r="AL234" i="4"/>
  <c r="AL233" i="4"/>
  <c r="AL230" i="4"/>
  <c r="AL229" i="4"/>
  <c r="AL228" i="4"/>
  <c r="AL227" i="4"/>
  <c r="AL226" i="4"/>
  <c r="AL225" i="4"/>
  <c r="AL224" i="4"/>
  <c r="AL223" i="4"/>
  <c r="AL222" i="4"/>
  <c r="AL221" i="4"/>
  <c r="AL220" i="4"/>
  <c r="AL219" i="4"/>
  <c r="AL218" i="4"/>
  <c r="AL217" i="4"/>
  <c r="AL216" i="4"/>
  <c r="AL214" i="4"/>
  <c r="AL213" i="4"/>
  <c r="AL212" i="4"/>
  <c r="AL211" i="4"/>
  <c r="AL210" i="4"/>
  <c r="AL209" i="4"/>
  <c r="AL208" i="4"/>
  <c r="AL207" i="4"/>
  <c r="AL206" i="4"/>
  <c r="AL205" i="4"/>
  <c r="AL204" i="4"/>
  <c r="AL203" i="4"/>
  <c r="AL202" i="4"/>
  <c r="AL201" i="4"/>
  <c r="AL200" i="4"/>
  <c r="AL199" i="4"/>
  <c r="AL198" i="4"/>
  <c r="AL197" i="4"/>
  <c r="AL196" i="4"/>
  <c r="AL194" i="4"/>
  <c r="AL193" i="4"/>
  <c r="AL192" i="4"/>
  <c r="AL191" i="4"/>
  <c r="AK191" i="4"/>
  <c r="AL190" i="4"/>
  <c r="AK190" i="4"/>
  <c r="AL189" i="4"/>
  <c r="AL188" i="4"/>
  <c r="AK188" i="4"/>
  <c r="AL187" i="4"/>
  <c r="AK187" i="4"/>
  <c r="AL185" i="4"/>
  <c r="AL183" i="4"/>
  <c r="AL182" i="4"/>
  <c r="AL181" i="4"/>
  <c r="AL180" i="4"/>
  <c r="AL179" i="4"/>
  <c r="AL178" i="4"/>
  <c r="AL177" i="4"/>
  <c r="AL176" i="4"/>
  <c r="AL175" i="4"/>
  <c r="AL174" i="4"/>
  <c r="AL173" i="4"/>
  <c r="AL172" i="4"/>
  <c r="AL171" i="4"/>
  <c r="AL170" i="4"/>
  <c r="AL169" i="4"/>
  <c r="AL168" i="4"/>
  <c r="AL167" i="4"/>
  <c r="AL166" i="4"/>
  <c r="AL165" i="4"/>
  <c r="AL164" i="4"/>
  <c r="AL163" i="4"/>
  <c r="AL162" i="4"/>
  <c r="AL161" i="4"/>
  <c r="AL160" i="4"/>
  <c r="AL159" i="4"/>
  <c r="AL158" i="4"/>
  <c r="AL157" i="4"/>
  <c r="AL156" i="4"/>
  <c r="AL155" i="4"/>
  <c r="AL154" i="4"/>
  <c r="AL153" i="4"/>
  <c r="AL152" i="4"/>
  <c r="AL149" i="4"/>
  <c r="AL148" i="4"/>
  <c r="AL147" i="4"/>
  <c r="AL146" i="4"/>
  <c r="AL145" i="4"/>
  <c r="AL144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3" i="4"/>
  <c r="AL111" i="4"/>
  <c r="AL110" i="4"/>
  <c r="AL109" i="4"/>
  <c r="AL108" i="4"/>
  <c r="AL107" i="4"/>
  <c r="AL106" i="4"/>
  <c r="AL104" i="4"/>
  <c r="AL103" i="4"/>
  <c r="AL102" i="4"/>
  <c r="AL101" i="4"/>
  <c r="AL100" i="4"/>
  <c r="AL99" i="4"/>
  <c r="AL98" i="4"/>
  <c r="AL97" i="4"/>
  <c r="AL96" i="4"/>
  <c r="AL95" i="4"/>
  <c r="AL93" i="4"/>
  <c r="AL92" i="4"/>
  <c r="AL91" i="4"/>
  <c r="AL90" i="4"/>
  <c r="AL88" i="4"/>
  <c r="AL87" i="4"/>
  <c r="AL86" i="4"/>
  <c r="AL85" i="4"/>
  <c r="AL372" i="4" s="1"/>
  <c r="AL84" i="4"/>
  <c r="AL83" i="4"/>
  <c r="AL82" i="4"/>
  <c r="AL81" i="4"/>
  <c r="AL80" i="4"/>
  <c r="AL79" i="4"/>
  <c r="AL76" i="4"/>
  <c r="AL75" i="4"/>
  <c r="AL74" i="4"/>
  <c r="AL73" i="4"/>
  <c r="AL72" i="4"/>
  <c r="AL71" i="4"/>
  <c r="AL70" i="4"/>
  <c r="AL69" i="4"/>
  <c r="AL68" i="4"/>
  <c r="AL67" i="4"/>
  <c r="AL65" i="4"/>
  <c r="AL64" i="4"/>
  <c r="AL63" i="4"/>
  <c r="AL62" i="4"/>
  <c r="AL60" i="4"/>
  <c r="AL59" i="4"/>
  <c r="AL58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I355" i="4"/>
  <c r="AI354" i="4"/>
  <c r="AI353" i="4"/>
  <c r="AI352" i="4"/>
  <c r="AI351" i="4"/>
  <c r="AI350" i="4"/>
  <c r="AI349" i="4"/>
  <c r="AI348" i="4"/>
  <c r="AI347" i="4"/>
  <c r="AI346" i="4"/>
  <c r="AI345" i="4"/>
  <c r="AI344" i="4"/>
  <c r="AI343" i="4"/>
  <c r="AI342" i="4"/>
  <c r="AI341" i="4"/>
  <c r="AI340" i="4"/>
  <c r="AI339" i="4"/>
  <c r="AI338" i="4"/>
  <c r="AI337" i="4"/>
  <c r="AI336" i="4"/>
  <c r="AI335" i="4"/>
  <c r="AI334" i="4"/>
  <c r="AI333" i="4"/>
  <c r="AI332" i="4"/>
  <c r="AI331" i="4"/>
  <c r="AI330" i="4"/>
  <c r="AI329" i="4"/>
  <c r="AI328" i="4"/>
  <c r="AI327" i="4"/>
  <c r="AI326" i="4"/>
  <c r="AI325" i="4"/>
  <c r="AI324" i="4"/>
  <c r="AI323" i="4"/>
  <c r="AI322" i="4"/>
  <c r="AI321" i="4"/>
  <c r="AI320" i="4"/>
  <c r="AI319" i="4"/>
  <c r="AI318" i="4"/>
  <c r="AI317" i="4"/>
  <c r="AI316" i="4"/>
  <c r="AI315" i="4"/>
  <c r="AI377" i="4" s="1"/>
  <c r="AI314" i="4"/>
  <c r="AI313" i="4"/>
  <c r="AI312" i="4"/>
  <c r="AI310" i="4"/>
  <c r="AI309" i="4"/>
  <c r="AI308" i="4"/>
  <c r="AI307" i="4"/>
  <c r="AI306" i="4"/>
  <c r="AI305" i="4"/>
  <c r="AI304" i="4"/>
  <c r="AI303" i="4"/>
  <c r="AI302" i="4"/>
  <c r="AI301" i="4"/>
  <c r="AI300" i="4"/>
  <c r="AI299" i="4"/>
  <c r="AI298" i="4"/>
  <c r="AI297" i="4"/>
  <c r="AI296" i="4"/>
  <c r="AI295" i="4"/>
  <c r="AI294" i="4"/>
  <c r="AI293" i="4"/>
  <c r="AI292" i="4"/>
  <c r="AI291" i="4"/>
  <c r="AI290" i="4"/>
  <c r="AI289" i="4"/>
  <c r="AI288" i="4"/>
  <c r="AI287" i="4"/>
  <c r="AI286" i="4"/>
  <c r="AI285" i="4"/>
  <c r="AI284" i="4"/>
  <c r="AI282" i="4"/>
  <c r="AI281" i="4"/>
  <c r="AI280" i="4"/>
  <c r="AI279" i="4"/>
  <c r="AI278" i="4"/>
  <c r="AI277" i="4"/>
  <c r="AI276" i="4"/>
  <c r="AI275" i="4"/>
  <c r="AI274" i="4"/>
  <c r="AI273" i="4"/>
  <c r="AI272" i="4"/>
  <c r="AI271" i="4"/>
  <c r="AI270" i="4"/>
  <c r="AI269" i="4"/>
  <c r="AI268" i="4"/>
  <c r="AI267" i="4"/>
  <c r="AI266" i="4"/>
  <c r="AI265" i="4"/>
  <c r="AI264" i="4"/>
  <c r="AI263" i="4"/>
  <c r="AI262" i="4"/>
  <c r="AI261" i="4"/>
  <c r="AI260" i="4"/>
  <c r="AI259" i="4"/>
  <c r="AI258" i="4"/>
  <c r="AI257" i="4"/>
  <c r="AI256" i="4"/>
  <c r="AI255" i="4"/>
  <c r="AI254" i="4"/>
  <c r="AI253" i="4"/>
  <c r="AI252" i="4"/>
  <c r="AI251" i="4"/>
  <c r="AI250" i="4"/>
  <c r="AI249" i="4"/>
  <c r="AI248" i="4"/>
  <c r="AI247" i="4"/>
  <c r="AI246" i="4"/>
  <c r="AI245" i="4"/>
  <c r="AI244" i="4"/>
  <c r="AI243" i="4"/>
  <c r="AI242" i="4"/>
  <c r="AI241" i="4"/>
  <c r="AI240" i="4"/>
  <c r="AI239" i="4"/>
  <c r="AI237" i="4"/>
  <c r="AI236" i="4"/>
  <c r="AI235" i="4"/>
  <c r="AI234" i="4"/>
  <c r="AI233" i="4"/>
  <c r="AI230" i="4"/>
  <c r="AI229" i="4"/>
  <c r="AI228" i="4"/>
  <c r="AI227" i="4"/>
  <c r="AI226" i="4"/>
  <c r="AI225" i="4"/>
  <c r="AI224" i="4"/>
  <c r="AI223" i="4"/>
  <c r="AI222" i="4"/>
  <c r="AI221" i="4"/>
  <c r="AI220" i="4"/>
  <c r="AI219" i="4"/>
  <c r="AI218" i="4"/>
  <c r="AI217" i="4"/>
  <c r="AI216" i="4"/>
  <c r="AI214" i="4"/>
  <c r="AI213" i="4"/>
  <c r="AI212" i="4"/>
  <c r="AI211" i="4"/>
  <c r="AI210" i="4"/>
  <c r="AI209" i="4"/>
  <c r="AI208" i="4"/>
  <c r="AI207" i="4"/>
  <c r="AI206" i="4"/>
  <c r="AI205" i="4"/>
  <c r="AI204" i="4"/>
  <c r="AI203" i="4"/>
  <c r="AI202" i="4"/>
  <c r="AI201" i="4"/>
  <c r="AI200" i="4"/>
  <c r="AI199" i="4"/>
  <c r="AI198" i="4"/>
  <c r="AI197" i="4"/>
  <c r="AI196" i="4"/>
  <c r="AI194" i="4"/>
  <c r="AI193" i="4"/>
  <c r="AI192" i="4"/>
  <c r="AI191" i="4"/>
  <c r="AH191" i="4"/>
  <c r="AI190" i="4"/>
  <c r="AH190" i="4"/>
  <c r="AI189" i="4"/>
  <c r="AI188" i="4"/>
  <c r="AH188" i="4"/>
  <c r="AI187" i="4"/>
  <c r="AH187" i="4"/>
  <c r="AI185" i="4"/>
  <c r="AI183" i="4"/>
  <c r="AI182" i="4"/>
  <c r="AI181" i="4"/>
  <c r="AI180" i="4"/>
  <c r="AI179" i="4"/>
  <c r="AI178" i="4"/>
  <c r="AI177" i="4"/>
  <c r="AI176" i="4"/>
  <c r="AI175" i="4"/>
  <c r="AI174" i="4"/>
  <c r="AI173" i="4"/>
  <c r="AI172" i="4"/>
  <c r="AI171" i="4"/>
  <c r="AI170" i="4"/>
  <c r="AI169" i="4"/>
  <c r="AI168" i="4"/>
  <c r="AI167" i="4"/>
  <c r="AI166" i="4"/>
  <c r="AI165" i="4"/>
  <c r="AI164" i="4"/>
  <c r="AI163" i="4"/>
  <c r="AI162" i="4"/>
  <c r="AI161" i="4"/>
  <c r="AI160" i="4"/>
  <c r="AI159" i="4"/>
  <c r="AI158" i="4"/>
  <c r="AI157" i="4"/>
  <c r="AI156" i="4"/>
  <c r="AI155" i="4"/>
  <c r="AI154" i="4"/>
  <c r="AI153" i="4"/>
  <c r="AI152" i="4"/>
  <c r="AI149" i="4"/>
  <c r="AI148" i="4"/>
  <c r="AI147" i="4"/>
  <c r="AI146" i="4"/>
  <c r="AI145" i="4"/>
  <c r="AI144" i="4"/>
  <c r="AI141" i="4"/>
  <c r="AI140" i="4"/>
  <c r="AI139" i="4"/>
  <c r="AI138" i="4"/>
  <c r="AI137" i="4"/>
  <c r="AI136" i="4"/>
  <c r="AI135" i="4"/>
  <c r="AI134" i="4"/>
  <c r="AI133" i="4"/>
  <c r="AI132" i="4"/>
  <c r="AI131" i="4"/>
  <c r="AI130" i="4"/>
  <c r="AI129" i="4"/>
  <c r="AI128" i="4"/>
  <c r="AI127" i="4"/>
  <c r="AI126" i="4"/>
  <c r="AI125" i="4"/>
  <c r="AI124" i="4"/>
  <c r="AI123" i="4"/>
  <c r="AI122" i="4"/>
  <c r="AI121" i="4"/>
  <c r="AI120" i="4"/>
  <c r="AI119" i="4"/>
  <c r="AI118" i="4"/>
  <c r="AI117" i="4"/>
  <c r="AI116" i="4"/>
  <c r="AI115" i="4"/>
  <c r="AI113" i="4"/>
  <c r="AI111" i="4"/>
  <c r="AI110" i="4"/>
  <c r="AI109" i="4"/>
  <c r="AI108" i="4"/>
  <c r="AI107" i="4"/>
  <c r="AI106" i="4"/>
  <c r="AI104" i="4"/>
  <c r="AI103" i="4"/>
  <c r="AI102" i="4"/>
  <c r="AI101" i="4"/>
  <c r="AI100" i="4"/>
  <c r="AI99" i="4"/>
  <c r="AI98" i="4"/>
  <c r="AI97" i="4"/>
  <c r="AI96" i="4"/>
  <c r="AI95" i="4"/>
  <c r="AI93" i="4"/>
  <c r="AI92" i="4"/>
  <c r="AI91" i="4"/>
  <c r="AI90" i="4"/>
  <c r="AI88" i="4"/>
  <c r="AI87" i="4"/>
  <c r="AI86" i="4"/>
  <c r="AI85" i="4"/>
  <c r="AI372" i="4" s="1"/>
  <c r="AI84" i="4"/>
  <c r="AI83" i="4"/>
  <c r="AI82" i="4"/>
  <c r="AI81" i="4"/>
  <c r="AI80" i="4"/>
  <c r="AI79" i="4"/>
  <c r="AI76" i="4"/>
  <c r="AI75" i="4"/>
  <c r="AI74" i="4"/>
  <c r="AI73" i="4"/>
  <c r="AI72" i="4"/>
  <c r="AI71" i="4"/>
  <c r="AI70" i="4"/>
  <c r="AI69" i="4"/>
  <c r="AI68" i="4"/>
  <c r="AI67" i="4"/>
  <c r="AI65" i="4"/>
  <c r="AI64" i="4"/>
  <c r="AI63" i="4"/>
  <c r="AI62" i="4"/>
  <c r="AI60" i="4"/>
  <c r="AI59" i="4"/>
  <c r="AI58" i="4"/>
  <c r="AI56" i="4"/>
  <c r="AI55" i="4"/>
  <c r="AI54" i="4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5" i="4"/>
  <c r="AI24" i="4"/>
  <c r="AI23" i="4"/>
  <c r="AI22" i="4"/>
  <c r="AI21" i="4"/>
  <c r="AI20" i="4"/>
  <c r="AI19" i="4"/>
  <c r="AI18" i="4"/>
  <c r="AI17" i="4"/>
  <c r="AI16" i="4"/>
  <c r="AI15" i="4"/>
  <c r="AI14" i="4"/>
  <c r="AI13" i="4"/>
  <c r="AI12" i="4"/>
  <c r="AI11" i="4"/>
  <c r="AF355" i="4"/>
  <c r="AF354" i="4"/>
  <c r="AF353" i="4"/>
  <c r="AF352" i="4"/>
  <c r="AF351" i="4"/>
  <c r="AF350" i="4"/>
  <c r="AF349" i="4"/>
  <c r="AF348" i="4"/>
  <c r="AF347" i="4"/>
  <c r="AF346" i="4"/>
  <c r="AF345" i="4"/>
  <c r="AF344" i="4"/>
  <c r="AF343" i="4"/>
  <c r="AF342" i="4"/>
  <c r="AF341" i="4"/>
  <c r="AF340" i="4"/>
  <c r="AF339" i="4"/>
  <c r="AF338" i="4"/>
  <c r="AF337" i="4"/>
  <c r="AF336" i="4"/>
  <c r="AF335" i="4"/>
  <c r="AF334" i="4"/>
  <c r="AF333" i="4"/>
  <c r="AF332" i="4"/>
  <c r="AF331" i="4"/>
  <c r="AF330" i="4"/>
  <c r="AF329" i="4"/>
  <c r="AF328" i="4"/>
  <c r="AF327" i="4"/>
  <c r="AF326" i="4"/>
  <c r="AF325" i="4"/>
  <c r="AF324" i="4"/>
  <c r="AF323" i="4"/>
  <c r="AF322" i="4"/>
  <c r="AF321" i="4"/>
  <c r="AF320" i="4"/>
  <c r="AF319" i="4"/>
  <c r="AF318" i="4"/>
  <c r="AF317" i="4"/>
  <c r="AF316" i="4"/>
  <c r="AF315" i="4"/>
  <c r="AF314" i="4"/>
  <c r="AF313" i="4"/>
  <c r="AF312" i="4"/>
  <c r="AF310" i="4"/>
  <c r="AF309" i="4"/>
  <c r="AF308" i="4"/>
  <c r="AF307" i="4"/>
  <c r="AF306" i="4"/>
  <c r="AF305" i="4"/>
  <c r="AF304" i="4"/>
  <c r="AF303" i="4"/>
  <c r="AF302" i="4"/>
  <c r="AF301" i="4"/>
  <c r="AF300" i="4"/>
  <c r="AF299" i="4"/>
  <c r="AF298" i="4"/>
  <c r="AF297" i="4"/>
  <c r="AF296" i="4"/>
  <c r="AF295" i="4"/>
  <c r="AF294" i="4"/>
  <c r="AF293" i="4"/>
  <c r="AF292" i="4"/>
  <c r="AF291" i="4"/>
  <c r="AF290" i="4"/>
  <c r="AF289" i="4"/>
  <c r="AF288" i="4"/>
  <c r="AF287" i="4"/>
  <c r="AF286" i="4"/>
  <c r="AF285" i="4"/>
  <c r="AF284" i="4"/>
  <c r="AF282" i="4"/>
  <c r="AF281" i="4"/>
  <c r="AF280" i="4"/>
  <c r="AF279" i="4"/>
  <c r="AF278" i="4"/>
  <c r="AF277" i="4"/>
  <c r="AF276" i="4"/>
  <c r="AF275" i="4"/>
  <c r="AF274" i="4"/>
  <c r="AF273" i="4"/>
  <c r="AF272" i="4"/>
  <c r="AF271" i="4"/>
  <c r="AF270" i="4"/>
  <c r="AF269" i="4"/>
  <c r="AF268" i="4"/>
  <c r="AF267" i="4"/>
  <c r="AF266" i="4"/>
  <c r="AF265" i="4"/>
  <c r="AF264" i="4"/>
  <c r="AF263" i="4"/>
  <c r="AF262" i="4"/>
  <c r="AF261" i="4"/>
  <c r="AF260" i="4"/>
  <c r="AF259" i="4"/>
  <c r="AF258" i="4"/>
  <c r="AF257" i="4"/>
  <c r="AF256" i="4"/>
  <c r="AF255" i="4"/>
  <c r="AF254" i="4"/>
  <c r="AF253" i="4"/>
  <c r="AF252" i="4"/>
  <c r="AF251" i="4"/>
  <c r="AF250" i="4"/>
  <c r="AF249" i="4"/>
  <c r="AF248" i="4"/>
  <c r="AF247" i="4"/>
  <c r="AF246" i="4"/>
  <c r="AF245" i="4"/>
  <c r="AF244" i="4"/>
  <c r="AF243" i="4"/>
  <c r="AF242" i="4"/>
  <c r="AF241" i="4"/>
  <c r="AF240" i="4"/>
  <c r="AF239" i="4"/>
  <c r="AF237" i="4"/>
  <c r="AF236" i="4"/>
  <c r="AF235" i="4"/>
  <c r="AF234" i="4"/>
  <c r="AF233" i="4"/>
  <c r="AF230" i="4"/>
  <c r="AF229" i="4"/>
  <c r="AF228" i="4"/>
  <c r="AF227" i="4"/>
  <c r="AF226" i="4"/>
  <c r="AF225" i="4"/>
  <c r="AF224" i="4"/>
  <c r="AF223" i="4"/>
  <c r="AF222" i="4"/>
  <c r="AF221" i="4"/>
  <c r="AF220" i="4"/>
  <c r="AF219" i="4"/>
  <c r="AF218" i="4"/>
  <c r="AF217" i="4"/>
  <c r="AF216" i="4"/>
  <c r="AF214" i="4"/>
  <c r="AF213" i="4"/>
  <c r="AF212" i="4"/>
  <c r="AF211" i="4"/>
  <c r="AF210" i="4"/>
  <c r="AF209" i="4"/>
  <c r="AF208" i="4"/>
  <c r="AF207" i="4"/>
  <c r="AF206" i="4"/>
  <c r="AF205" i="4"/>
  <c r="AF204" i="4"/>
  <c r="AF203" i="4"/>
  <c r="AF202" i="4"/>
  <c r="AF201" i="4"/>
  <c r="AF200" i="4"/>
  <c r="AF199" i="4"/>
  <c r="AF198" i="4"/>
  <c r="AF197" i="4"/>
  <c r="AF196" i="4"/>
  <c r="AF194" i="4"/>
  <c r="AF193" i="4"/>
  <c r="AF192" i="4"/>
  <c r="AF191" i="4"/>
  <c r="AE191" i="4"/>
  <c r="AF190" i="4"/>
  <c r="AE190" i="4"/>
  <c r="AF189" i="4"/>
  <c r="AF188" i="4"/>
  <c r="AE188" i="4"/>
  <c r="AF187" i="4"/>
  <c r="AE187" i="4"/>
  <c r="AF185" i="4"/>
  <c r="AF183" i="4"/>
  <c r="AF182" i="4"/>
  <c r="AF181" i="4"/>
  <c r="AF180" i="4"/>
  <c r="AF179" i="4"/>
  <c r="AF178" i="4"/>
  <c r="AF177" i="4"/>
  <c r="AF176" i="4"/>
  <c r="AF175" i="4"/>
  <c r="AF174" i="4"/>
  <c r="AF173" i="4"/>
  <c r="AF172" i="4"/>
  <c r="AF171" i="4"/>
  <c r="AF170" i="4"/>
  <c r="AF169" i="4"/>
  <c r="AF168" i="4"/>
  <c r="AF167" i="4"/>
  <c r="AF166" i="4"/>
  <c r="AF165" i="4"/>
  <c r="AF164" i="4"/>
  <c r="AF163" i="4"/>
  <c r="AF162" i="4"/>
  <c r="AF161" i="4"/>
  <c r="AF160" i="4"/>
  <c r="AF159" i="4"/>
  <c r="AF158" i="4"/>
  <c r="AF157" i="4"/>
  <c r="AF156" i="4"/>
  <c r="AF155" i="4"/>
  <c r="AF154" i="4"/>
  <c r="AF153" i="4"/>
  <c r="AF152" i="4"/>
  <c r="AF149" i="4"/>
  <c r="AF148" i="4"/>
  <c r="AF147" i="4"/>
  <c r="AF146" i="4"/>
  <c r="AF145" i="4"/>
  <c r="AF144" i="4"/>
  <c r="AF141" i="4"/>
  <c r="AF140" i="4"/>
  <c r="AF139" i="4"/>
  <c r="AF138" i="4"/>
  <c r="AF137" i="4"/>
  <c r="AF136" i="4"/>
  <c r="AF135" i="4"/>
  <c r="AF134" i="4"/>
  <c r="AF133" i="4"/>
  <c r="AF132" i="4"/>
  <c r="AF131" i="4"/>
  <c r="AF130" i="4"/>
  <c r="AF129" i="4"/>
  <c r="AF128" i="4"/>
  <c r="AF127" i="4"/>
  <c r="AF126" i="4"/>
  <c r="AF125" i="4"/>
  <c r="AF124" i="4"/>
  <c r="AF123" i="4"/>
  <c r="AF122" i="4"/>
  <c r="AF121" i="4"/>
  <c r="AF120" i="4"/>
  <c r="AF119" i="4"/>
  <c r="AF118" i="4"/>
  <c r="AF117" i="4"/>
  <c r="AF116" i="4"/>
  <c r="AF115" i="4"/>
  <c r="AF113" i="4"/>
  <c r="AF111" i="4"/>
  <c r="AF110" i="4"/>
  <c r="AF109" i="4"/>
  <c r="AF108" i="4"/>
  <c r="AF107" i="4"/>
  <c r="AF106" i="4"/>
  <c r="AF104" i="4"/>
  <c r="AF103" i="4"/>
  <c r="AF102" i="4"/>
  <c r="AF101" i="4"/>
  <c r="AF100" i="4"/>
  <c r="AF99" i="4"/>
  <c r="AF98" i="4"/>
  <c r="AF97" i="4"/>
  <c r="AF96" i="4"/>
  <c r="AF95" i="4"/>
  <c r="AF93" i="4"/>
  <c r="AF92" i="4"/>
  <c r="AF91" i="4"/>
  <c r="AF90" i="4"/>
  <c r="AF88" i="4"/>
  <c r="AF87" i="4"/>
  <c r="AF86" i="4"/>
  <c r="AF85" i="4"/>
  <c r="AF84" i="4"/>
  <c r="AF83" i="4"/>
  <c r="AF82" i="4"/>
  <c r="AF81" i="4"/>
  <c r="AF80" i="4"/>
  <c r="AF79" i="4"/>
  <c r="AF76" i="4"/>
  <c r="AF75" i="4"/>
  <c r="AF74" i="4"/>
  <c r="AF73" i="4"/>
  <c r="AF72" i="4"/>
  <c r="AF71" i="4"/>
  <c r="AF70" i="4"/>
  <c r="AF69" i="4"/>
  <c r="AF68" i="4"/>
  <c r="AF67" i="4"/>
  <c r="AF65" i="4"/>
  <c r="AF64" i="4"/>
  <c r="AF63" i="4"/>
  <c r="AF62" i="4"/>
  <c r="AF60" i="4"/>
  <c r="AF59" i="4"/>
  <c r="AF58" i="4"/>
  <c r="AF56" i="4"/>
  <c r="AF55" i="4"/>
  <c r="AF54" i="4"/>
  <c r="AF53" i="4"/>
  <c r="AF52" i="4"/>
  <c r="AF51" i="4"/>
  <c r="AF50" i="4"/>
  <c r="AF49" i="4"/>
  <c r="AF48" i="4"/>
  <c r="AF47" i="4"/>
  <c r="AF46" i="4"/>
  <c r="AF45" i="4"/>
  <c r="AF44" i="4"/>
  <c r="AF43" i="4"/>
  <c r="AF42" i="4"/>
  <c r="AF41" i="4"/>
  <c r="AF40" i="4"/>
  <c r="AF39" i="4"/>
  <c r="AF38" i="4"/>
  <c r="AF37" i="4"/>
  <c r="AF36" i="4"/>
  <c r="AF35" i="4"/>
  <c r="AF34" i="4"/>
  <c r="AF33" i="4"/>
  <c r="AF32" i="4"/>
  <c r="AF31" i="4"/>
  <c r="AF30" i="4"/>
  <c r="AF29" i="4"/>
  <c r="AF28" i="4"/>
  <c r="AF27" i="4"/>
  <c r="AF25" i="4"/>
  <c r="AF24" i="4"/>
  <c r="AF23" i="4"/>
  <c r="AF22" i="4"/>
  <c r="AF21" i="4"/>
  <c r="AF20" i="4"/>
  <c r="AF19" i="4"/>
  <c r="AF18" i="4"/>
  <c r="AF17" i="4"/>
  <c r="AF16" i="4"/>
  <c r="AF15" i="4"/>
  <c r="AF14" i="4"/>
  <c r="AF13" i="4"/>
  <c r="AF12" i="4"/>
  <c r="AF11" i="4"/>
  <c r="AD355" i="4"/>
  <c r="AC355" i="4"/>
  <c r="AD354" i="4"/>
  <c r="AC354" i="4"/>
  <c r="AD353" i="4"/>
  <c r="AC353" i="4"/>
  <c r="AD352" i="4"/>
  <c r="AC352" i="4"/>
  <c r="AD351" i="4"/>
  <c r="AC351" i="4"/>
  <c r="AD350" i="4"/>
  <c r="AC350" i="4"/>
  <c r="AD349" i="4"/>
  <c r="AC349" i="4"/>
  <c r="AD348" i="4"/>
  <c r="AC348" i="4"/>
  <c r="AD347" i="4"/>
  <c r="AC347" i="4"/>
  <c r="AD346" i="4"/>
  <c r="AC346" i="4"/>
  <c r="AD345" i="4"/>
  <c r="AC345" i="4"/>
  <c r="AD344" i="4"/>
  <c r="AC344" i="4"/>
  <c r="AD343" i="4"/>
  <c r="AC343" i="4"/>
  <c r="AD342" i="4"/>
  <c r="AC342" i="4"/>
  <c r="AD341" i="4"/>
  <c r="AC341" i="4"/>
  <c r="AD340" i="4"/>
  <c r="AC340" i="4"/>
  <c r="AD339" i="4"/>
  <c r="AC339" i="4"/>
  <c r="AD338" i="4"/>
  <c r="AC338" i="4"/>
  <c r="AD337" i="4"/>
  <c r="AC337" i="4"/>
  <c r="AD336" i="4"/>
  <c r="AC336" i="4"/>
  <c r="AD335" i="4"/>
  <c r="AC335" i="4"/>
  <c r="AD334" i="4"/>
  <c r="AC334" i="4"/>
  <c r="AD333" i="4"/>
  <c r="AC333" i="4"/>
  <c r="AD332" i="4"/>
  <c r="AC332" i="4"/>
  <c r="AD331" i="4"/>
  <c r="AC331" i="4"/>
  <c r="AD330" i="4"/>
  <c r="AC330" i="4"/>
  <c r="AD329" i="4"/>
  <c r="AC329" i="4"/>
  <c r="AD328" i="4"/>
  <c r="AC328" i="4"/>
  <c r="AD327" i="4"/>
  <c r="AC327" i="4"/>
  <c r="AD326" i="4"/>
  <c r="AC326" i="4"/>
  <c r="AD325" i="4"/>
  <c r="AC325" i="4"/>
  <c r="AD324" i="4"/>
  <c r="AC324" i="4"/>
  <c r="AD323" i="4"/>
  <c r="AC323" i="4"/>
  <c r="AD322" i="4"/>
  <c r="AC322" i="4"/>
  <c r="AD321" i="4"/>
  <c r="AC321" i="4"/>
  <c r="AD320" i="4"/>
  <c r="AC320" i="4"/>
  <c r="AD319" i="4"/>
  <c r="AC319" i="4"/>
  <c r="AD318" i="4"/>
  <c r="AC318" i="4"/>
  <c r="AD317" i="4"/>
  <c r="AC317" i="4"/>
  <c r="AD316" i="4"/>
  <c r="AC316" i="4"/>
  <c r="AD315" i="4"/>
  <c r="AD377" i="4" s="1"/>
  <c r="AC315" i="4"/>
  <c r="AC377" i="4" s="1"/>
  <c r="AD314" i="4"/>
  <c r="AC314" i="4"/>
  <c r="AD313" i="4"/>
  <c r="AC313" i="4"/>
  <c r="AD312" i="4"/>
  <c r="AC312" i="4"/>
  <c r="AD310" i="4"/>
  <c r="AC310" i="4"/>
  <c r="AD309" i="4"/>
  <c r="AC309" i="4"/>
  <c r="AD308" i="4"/>
  <c r="AC308" i="4"/>
  <c r="AD307" i="4"/>
  <c r="AC307" i="4"/>
  <c r="AD306" i="4"/>
  <c r="AC306" i="4"/>
  <c r="AD305" i="4"/>
  <c r="AC305" i="4"/>
  <c r="AD304" i="4"/>
  <c r="AC304" i="4"/>
  <c r="AD303" i="4"/>
  <c r="AC303" i="4"/>
  <c r="AD302" i="4"/>
  <c r="AC302" i="4"/>
  <c r="AD301" i="4"/>
  <c r="AC301" i="4"/>
  <c r="AD300" i="4"/>
  <c r="AC300" i="4"/>
  <c r="AD299" i="4"/>
  <c r="AC299" i="4"/>
  <c r="AD298" i="4"/>
  <c r="AC298" i="4"/>
  <c r="AD297" i="4"/>
  <c r="AC297" i="4"/>
  <c r="AD296" i="4"/>
  <c r="AC296" i="4"/>
  <c r="AD295" i="4"/>
  <c r="AC295" i="4"/>
  <c r="AD294" i="4"/>
  <c r="AC294" i="4"/>
  <c r="AD293" i="4"/>
  <c r="AC293" i="4"/>
  <c r="AD292" i="4"/>
  <c r="AC292" i="4"/>
  <c r="AD291" i="4"/>
  <c r="AC291" i="4"/>
  <c r="AD290" i="4"/>
  <c r="AC290" i="4"/>
  <c r="AD289" i="4"/>
  <c r="AC289" i="4"/>
  <c r="AD288" i="4"/>
  <c r="AC288" i="4"/>
  <c r="AD287" i="4"/>
  <c r="AC287" i="4"/>
  <c r="AD286" i="4"/>
  <c r="AC286" i="4"/>
  <c r="AD285" i="4"/>
  <c r="AC285" i="4"/>
  <c r="AD284" i="4"/>
  <c r="AC284" i="4"/>
  <c r="AD282" i="4"/>
  <c r="AC282" i="4"/>
  <c r="AD281" i="4"/>
  <c r="AC281" i="4"/>
  <c r="AD280" i="4"/>
  <c r="AC280" i="4"/>
  <c r="AD279" i="4"/>
  <c r="AC279" i="4"/>
  <c r="AD278" i="4"/>
  <c r="AC278" i="4"/>
  <c r="AD277" i="4"/>
  <c r="AC277" i="4"/>
  <c r="AD276" i="4"/>
  <c r="AC276" i="4"/>
  <c r="AD275" i="4"/>
  <c r="AC275" i="4"/>
  <c r="AD274" i="4"/>
  <c r="AC274" i="4"/>
  <c r="AD273" i="4"/>
  <c r="AC273" i="4"/>
  <c r="AD272" i="4"/>
  <c r="AC272" i="4"/>
  <c r="AD271" i="4"/>
  <c r="AC271" i="4"/>
  <c r="AD270" i="4"/>
  <c r="AC270" i="4"/>
  <c r="AD269" i="4"/>
  <c r="AC269" i="4"/>
  <c r="AD268" i="4"/>
  <c r="AC268" i="4"/>
  <c r="AD267" i="4"/>
  <c r="AC267" i="4"/>
  <c r="AD266" i="4"/>
  <c r="AC266" i="4"/>
  <c r="AD265" i="4"/>
  <c r="AC265" i="4"/>
  <c r="AD264" i="4"/>
  <c r="AC264" i="4"/>
  <c r="AD263" i="4"/>
  <c r="AC263" i="4"/>
  <c r="AD262" i="4"/>
  <c r="AC262" i="4"/>
  <c r="AD261" i="4"/>
  <c r="AC261" i="4"/>
  <c r="AD260" i="4"/>
  <c r="AC260" i="4"/>
  <c r="AD259" i="4"/>
  <c r="AC259" i="4"/>
  <c r="AD258" i="4"/>
  <c r="AC258" i="4"/>
  <c r="AD257" i="4"/>
  <c r="AC257" i="4"/>
  <c r="AD256" i="4"/>
  <c r="AC256" i="4"/>
  <c r="AD255" i="4"/>
  <c r="AC255" i="4"/>
  <c r="AD254" i="4"/>
  <c r="AC254" i="4"/>
  <c r="AD253" i="4"/>
  <c r="AC253" i="4"/>
  <c r="AD252" i="4"/>
  <c r="AC252" i="4"/>
  <c r="AD251" i="4"/>
  <c r="AC251" i="4"/>
  <c r="AD250" i="4"/>
  <c r="AC250" i="4"/>
  <c r="AD249" i="4"/>
  <c r="AC249" i="4"/>
  <c r="AD248" i="4"/>
  <c r="AC248" i="4"/>
  <c r="AD247" i="4"/>
  <c r="AC247" i="4"/>
  <c r="AD246" i="4"/>
  <c r="AC246" i="4"/>
  <c r="AD245" i="4"/>
  <c r="AC245" i="4"/>
  <c r="AD244" i="4"/>
  <c r="AC244" i="4"/>
  <c r="AD243" i="4"/>
  <c r="AC243" i="4"/>
  <c r="AD242" i="4"/>
  <c r="AC242" i="4"/>
  <c r="AD241" i="4"/>
  <c r="AC241" i="4"/>
  <c r="AD240" i="4"/>
  <c r="AC240" i="4"/>
  <c r="AD239" i="4"/>
  <c r="AC239" i="4"/>
  <c r="AD237" i="4"/>
  <c r="AC237" i="4"/>
  <c r="AD236" i="4"/>
  <c r="AC236" i="4"/>
  <c r="AD235" i="4"/>
  <c r="AC235" i="4"/>
  <c r="AD234" i="4"/>
  <c r="AC234" i="4"/>
  <c r="AD233" i="4"/>
  <c r="AC233" i="4"/>
  <c r="AD230" i="4"/>
  <c r="AC230" i="4"/>
  <c r="AD229" i="4"/>
  <c r="AC229" i="4"/>
  <c r="AD228" i="4"/>
  <c r="AC228" i="4"/>
  <c r="AD227" i="4"/>
  <c r="AC227" i="4"/>
  <c r="AD226" i="4"/>
  <c r="AC226" i="4"/>
  <c r="AD225" i="4"/>
  <c r="AC225" i="4"/>
  <c r="AD224" i="4"/>
  <c r="AC224" i="4"/>
  <c r="AD223" i="4"/>
  <c r="AC223" i="4"/>
  <c r="AD222" i="4"/>
  <c r="AC222" i="4"/>
  <c r="AD221" i="4"/>
  <c r="AC221" i="4"/>
  <c r="AD220" i="4"/>
  <c r="AC220" i="4"/>
  <c r="AD219" i="4"/>
  <c r="AC219" i="4"/>
  <c r="AD218" i="4"/>
  <c r="AC218" i="4"/>
  <c r="AD217" i="4"/>
  <c r="AC217" i="4"/>
  <c r="AD216" i="4"/>
  <c r="AC216" i="4"/>
  <c r="AD214" i="4"/>
  <c r="AC214" i="4"/>
  <c r="AD213" i="4"/>
  <c r="AC213" i="4"/>
  <c r="AD212" i="4"/>
  <c r="AC212" i="4"/>
  <c r="AD211" i="4"/>
  <c r="AC211" i="4"/>
  <c r="AD210" i="4"/>
  <c r="AC210" i="4"/>
  <c r="AD209" i="4"/>
  <c r="AC209" i="4"/>
  <c r="AD208" i="4"/>
  <c r="AC208" i="4"/>
  <c r="AD207" i="4"/>
  <c r="AC207" i="4"/>
  <c r="AD206" i="4"/>
  <c r="AC206" i="4"/>
  <c r="AD205" i="4"/>
  <c r="AC205" i="4"/>
  <c r="AD204" i="4"/>
  <c r="AC204" i="4"/>
  <c r="AD203" i="4"/>
  <c r="AC203" i="4"/>
  <c r="AD202" i="4"/>
  <c r="AC202" i="4"/>
  <c r="AD201" i="4"/>
  <c r="AC201" i="4"/>
  <c r="AD200" i="4"/>
  <c r="AC200" i="4"/>
  <c r="AD199" i="4"/>
  <c r="AC199" i="4"/>
  <c r="AD198" i="4"/>
  <c r="AC198" i="4"/>
  <c r="AD197" i="4"/>
  <c r="AC197" i="4"/>
  <c r="AD196" i="4"/>
  <c r="AC196" i="4"/>
  <c r="AD194" i="4"/>
  <c r="AC194" i="4"/>
  <c r="AD193" i="4"/>
  <c r="AC193" i="4"/>
  <c r="AD192" i="4"/>
  <c r="AC192" i="4"/>
  <c r="AD191" i="4"/>
  <c r="AC191" i="4"/>
  <c r="AD190" i="4"/>
  <c r="AC190" i="4"/>
  <c r="AD189" i="4"/>
  <c r="AC189" i="4"/>
  <c r="AD188" i="4"/>
  <c r="AC188" i="4"/>
  <c r="AD187" i="4"/>
  <c r="AC187" i="4"/>
  <c r="AD185" i="4"/>
  <c r="AC185" i="4"/>
  <c r="AD183" i="4"/>
  <c r="AC183" i="4"/>
  <c r="AD182" i="4"/>
  <c r="AC182" i="4"/>
  <c r="AD181" i="4"/>
  <c r="AC181" i="4"/>
  <c r="AD180" i="4"/>
  <c r="AC180" i="4"/>
  <c r="AD179" i="4"/>
  <c r="AC179" i="4"/>
  <c r="AD178" i="4"/>
  <c r="AC178" i="4"/>
  <c r="AD177" i="4"/>
  <c r="AC177" i="4"/>
  <c r="AD176" i="4"/>
  <c r="AC176" i="4"/>
  <c r="AD175" i="4"/>
  <c r="AC175" i="4"/>
  <c r="AD174" i="4"/>
  <c r="AC174" i="4"/>
  <c r="AD173" i="4"/>
  <c r="AC173" i="4"/>
  <c r="AD172" i="4"/>
  <c r="AC172" i="4"/>
  <c r="AD171" i="4"/>
  <c r="AC171" i="4"/>
  <c r="AD170" i="4"/>
  <c r="AC170" i="4"/>
  <c r="AD169" i="4"/>
  <c r="AC169" i="4"/>
  <c r="AD168" i="4"/>
  <c r="AC168" i="4"/>
  <c r="AD167" i="4"/>
  <c r="AC167" i="4"/>
  <c r="AD166" i="4"/>
  <c r="AC166" i="4"/>
  <c r="AD165" i="4"/>
  <c r="AC165" i="4"/>
  <c r="AD164" i="4"/>
  <c r="AC164" i="4"/>
  <c r="AD163" i="4"/>
  <c r="AC163" i="4"/>
  <c r="AD162" i="4"/>
  <c r="AC162" i="4"/>
  <c r="AD161" i="4"/>
  <c r="AC161" i="4"/>
  <c r="AD160" i="4"/>
  <c r="AC160" i="4"/>
  <c r="AD159" i="4"/>
  <c r="AC159" i="4"/>
  <c r="AD158" i="4"/>
  <c r="AC158" i="4"/>
  <c r="AD157" i="4"/>
  <c r="AC157" i="4"/>
  <c r="AD156" i="4"/>
  <c r="AC156" i="4"/>
  <c r="AD155" i="4"/>
  <c r="AC155" i="4"/>
  <c r="AD154" i="4"/>
  <c r="AC154" i="4"/>
  <c r="AD153" i="4"/>
  <c r="AC153" i="4"/>
  <c r="AD152" i="4"/>
  <c r="AC152" i="4"/>
  <c r="AD149" i="4"/>
  <c r="AC149" i="4"/>
  <c r="AD148" i="4"/>
  <c r="AC148" i="4"/>
  <c r="AD147" i="4"/>
  <c r="AC147" i="4"/>
  <c r="AD146" i="4"/>
  <c r="AC146" i="4"/>
  <c r="AD145" i="4"/>
  <c r="AC145" i="4"/>
  <c r="AD144" i="4"/>
  <c r="AC144" i="4"/>
  <c r="AD141" i="4"/>
  <c r="AC141" i="4"/>
  <c r="AD140" i="4"/>
  <c r="AC140" i="4"/>
  <c r="AD139" i="4"/>
  <c r="AC139" i="4"/>
  <c r="AD138" i="4"/>
  <c r="AC138" i="4"/>
  <c r="AD137" i="4"/>
  <c r="AC137" i="4"/>
  <c r="AD136" i="4"/>
  <c r="AC136" i="4"/>
  <c r="AD135" i="4"/>
  <c r="AC135" i="4"/>
  <c r="AD134" i="4"/>
  <c r="AC134" i="4"/>
  <c r="AD133" i="4"/>
  <c r="AC133" i="4"/>
  <c r="AD132" i="4"/>
  <c r="AC132" i="4"/>
  <c r="AD131" i="4"/>
  <c r="AC131" i="4"/>
  <c r="AD130" i="4"/>
  <c r="AC130" i="4"/>
  <c r="AD129" i="4"/>
  <c r="AC129" i="4"/>
  <c r="AD128" i="4"/>
  <c r="AC128" i="4"/>
  <c r="AD127" i="4"/>
  <c r="AC127" i="4"/>
  <c r="AD126" i="4"/>
  <c r="AC126" i="4"/>
  <c r="AD125" i="4"/>
  <c r="AC125" i="4"/>
  <c r="AD124" i="4"/>
  <c r="AC124" i="4"/>
  <c r="AD123" i="4"/>
  <c r="AC123" i="4"/>
  <c r="AD122" i="4"/>
  <c r="AC122" i="4"/>
  <c r="AD121" i="4"/>
  <c r="AC121" i="4"/>
  <c r="AD120" i="4"/>
  <c r="AC120" i="4"/>
  <c r="AD119" i="4"/>
  <c r="AC119" i="4"/>
  <c r="AD118" i="4"/>
  <c r="AC118" i="4"/>
  <c r="AD117" i="4"/>
  <c r="AC117" i="4"/>
  <c r="AD116" i="4"/>
  <c r="AC116" i="4"/>
  <c r="AD115" i="4"/>
  <c r="AC115" i="4"/>
  <c r="AD113" i="4"/>
  <c r="AC113" i="4"/>
  <c r="AD111" i="4"/>
  <c r="AC111" i="4"/>
  <c r="AD110" i="4"/>
  <c r="AC110" i="4"/>
  <c r="AD109" i="4"/>
  <c r="AC109" i="4"/>
  <c r="AD108" i="4"/>
  <c r="AC108" i="4"/>
  <c r="AD107" i="4"/>
  <c r="AC107" i="4"/>
  <c r="AD106" i="4"/>
  <c r="AC106" i="4"/>
  <c r="AD104" i="4"/>
  <c r="AC104" i="4"/>
  <c r="AD103" i="4"/>
  <c r="AC103" i="4"/>
  <c r="AD102" i="4"/>
  <c r="AC102" i="4"/>
  <c r="AD101" i="4"/>
  <c r="AC101" i="4"/>
  <c r="AD100" i="4"/>
  <c r="AC100" i="4"/>
  <c r="AD99" i="4"/>
  <c r="AC99" i="4"/>
  <c r="AD98" i="4"/>
  <c r="AC98" i="4"/>
  <c r="AD97" i="4"/>
  <c r="AC97" i="4"/>
  <c r="AD96" i="4"/>
  <c r="AC96" i="4"/>
  <c r="AD95" i="4"/>
  <c r="AC95" i="4"/>
  <c r="AD93" i="4"/>
  <c r="AC93" i="4"/>
  <c r="AD92" i="4"/>
  <c r="AC92" i="4"/>
  <c r="AD91" i="4"/>
  <c r="AC91" i="4"/>
  <c r="AD90" i="4"/>
  <c r="AC90" i="4"/>
  <c r="AD88" i="4"/>
  <c r="AC88" i="4"/>
  <c r="AD87" i="4"/>
  <c r="AC87" i="4"/>
  <c r="AD86" i="4"/>
  <c r="AC86" i="4"/>
  <c r="AD85" i="4"/>
  <c r="AD372" i="4" s="1"/>
  <c r="AC85" i="4"/>
  <c r="AC372" i="4" s="1"/>
  <c r="AD84" i="4"/>
  <c r="AC84" i="4"/>
  <c r="AD83" i="4"/>
  <c r="AC83" i="4"/>
  <c r="AD82" i="4"/>
  <c r="AC82" i="4"/>
  <c r="AD81" i="4"/>
  <c r="AC81" i="4"/>
  <c r="AD80" i="4"/>
  <c r="AC80" i="4"/>
  <c r="AD79" i="4"/>
  <c r="AC79" i="4"/>
  <c r="AD76" i="4"/>
  <c r="AC76" i="4"/>
  <c r="AD75" i="4"/>
  <c r="AC75" i="4"/>
  <c r="AD74" i="4"/>
  <c r="AC74" i="4"/>
  <c r="AD73" i="4"/>
  <c r="AC73" i="4"/>
  <c r="AD72" i="4"/>
  <c r="AC72" i="4"/>
  <c r="AD71" i="4"/>
  <c r="AC71" i="4"/>
  <c r="AD70" i="4"/>
  <c r="AC70" i="4"/>
  <c r="AD69" i="4"/>
  <c r="AC69" i="4"/>
  <c r="AD68" i="4"/>
  <c r="AC68" i="4"/>
  <c r="AD67" i="4"/>
  <c r="AC67" i="4"/>
  <c r="AD65" i="4"/>
  <c r="AC65" i="4"/>
  <c r="AD64" i="4"/>
  <c r="AC64" i="4"/>
  <c r="AD63" i="4"/>
  <c r="AC63" i="4"/>
  <c r="AD62" i="4"/>
  <c r="AC62" i="4"/>
  <c r="AD60" i="4"/>
  <c r="AC60" i="4"/>
  <c r="AD59" i="4"/>
  <c r="AC59" i="4"/>
  <c r="AD58" i="4"/>
  <c r="AC58" i="4"/>
  <c r="AD56" i="4"/>
  <c r="AC56" i="4"/>
  <c r="AD55" i="4"/>
  <c r="AC55" i="4"/>
  <c r="AD54" i="4"/>
  <c r="AC54" i="4"/>
  <c r="AD53" i="4"/>
  <c r="AC53" i="4"/>
  <c r="AD52" i="4"/>
  <c r="AC52" i="4"/>
  <c r="AD51" i="4"/>
  <c r="AC51" i="4"/>
  <c r="AD50" i="4"/>
  <c r="AC50" i="4"/>
  <c r="AD49" i="4"/>
  <c r="AC49" i="4"/>
  <c r="AD48" i="4"/>
  <c r="AC48" i="4"/>
  <c r="AD47" i="4"/>
  <c r="AC47" i="4"/>
  <c r="AD46" i="4"/>
  <c r="AC46" i="4"/>
  <c r="AD45" i="4"/>
  <c r="AC45" i="4"/>
  <c r="AD44" i="4"/>
  <c r="AC44" i="4"/>
  <c r="AD43" i="4"/>
  <c r="AC43" i="4"/>
  <c r="AD42" i="4"/>
  <c r="AC42" i="4"/>
  <c r="AD41" i="4"/>
  <c r="AC41" i="4"/>
  <c r="AD40" i="4"/>
  <c r="AC40" i="4"/>
  <c r="AD39" i="4"/>
  <c r="AC39" i="4"/>
  <c r="AD38" i="4"/>
  <c r="AC38" i="4"/>
  <c r="AD37" i="4"/>
  <c r="AC37" i="4"/>
  <c r="AD36" i="4"/>
  <c r="AC36" i="4"/>
  <c r="AD35" i="4"/>
  <c r="AC35" i="4"/>
  <c r="AD34" i="4"/>
  <c r="AC34" i="4"/>
  <c r="AD33" i="4"/>
  <c r="AC33" i="4"/>
  <c r="AD32" i="4"/>
  <c r="AC32" i="4"/>
  <c r="AD31" i="4"/>
  <c r="AC31" i="4"/>
  <c r="AD30" i="4"/>
  <c r="AC30" i="4"/>
  <c r="AD29" i="4"/>
  <c r="AC29" i="4"/>
  <c r="AD28" i="4"/>
  <c r="AC28" i="4"/>
  <c r="AD27" i="4"/>
  <c r="AC27" i="4"/>
  <c r="AD25" i="4"/>
  <c r="AC25" i="4"/>
  <c r="AD24" i="4"/>
  <c r="AC24" i="4"/>
  <c r="AD23" i="4"/>
  <c r="AC23" i="4"/>
  <c r="AD22" i="4"/>
  <c r="AC22" i="4"/>
  <c r="AD21" i="4"/>
  <c r="AC21" i="4"/>
  <c r="AD20" i="4"/>
  <c r="AC20" i="4"/>
  <c r="AD19" i="4"/>
  <c r="AC19" i="4"/>
  <c r="AD18" i="4"/>
  <c r="AC18" i="4"/>
  <c r="AD17" i="4"/>
  <c r="AC17" i="4"/>
  <c r="AD16" i="4"/>
  <c r="AC16" i="4"/>
  <c r="AD15" i="4"/>
  <c r="AC15" i="4"/>
  <c r="AD14" i="4"/>
  <c r="AC14" i="4"/>
  <c r="AD13" i="4"/>
  <c r="AC13" i="4"/>
  <c r="AD12" i="4"/>
  <c r="AC12" i="4"/>
  <c r="AD11" i="4"/>
  <c r="AC11" i="4"/>
  <c r="AB355" i="4"/>
  <c r="AA355" i="4"/>
  <c r="AB354" i="4"/>
  <c r="AA354" i="4"/>
  <c r="AB353" i="4"/>
  <c r="AA353" i="4"/>
  <c r="AB352" i="4"/>
  <c r="AA352" i="4"/>
  <c r="AB351" i="4"/>
  <c r="AA351" i="4"/>
  <c r="AB350" i="4"/>
  <c r="AA350" i="4"/>
  <c r="AB349" i="4"/>
  <c r="AA349" i="4"/>
  <c r="AB348" i="4"/>
  <c r="AA348" i="4"/>
  <c r="AB347" i="4"/>
  <c r="AA347" i="4"/>
  <c r="AB346" i="4"/>
  <c r="AA346" i="4"/>
  <c r="AB345" i="4"/>
  <c r="AA345" i="4"/>
  <c r="AB344" i="4"/>
  <c r="AA344" i="4"/>
  <c r="AB343" i="4"/>
  <c r="AA343" i="4"/>
  <c r="AB342" i="4"/>
  <c r="AA342" i="4"/>
  <c r="AB341" i="4"/>
  <c r="AA341" i="4"/>
  <c r="AB340" i="4"/>
  <c r="AA340" i="4"/>
  <c r="AB339" i="4"/>
  <c r="AA339" i="4"/>
  <c r="AB338" i="4"/>
  <c r="AA338" i="4"/>
  <c r="AB337" i="4"/>
  <c r="AA337" i="4"/>
  <c r="AB336" i="4"/>
  <c r="AA336" i="4"/>
  <c r="AB335" i="4"/>
  <c r="AA335" i="4"/>
  <c r="AB334" i="4"/>
  <c r="AA334" i="4"/>
  <c r="AB333" i="4"/>
  <c r="AA333" i="4"/>
  <c r="AB332" i="4"/>
  <c r="AA332" i="4"/>
  <c r="AB331" i="4"/>
  <c r="AA331" i="4"/>
  <c r="AB330" i="4"/>
  <c r="AA330" i="4"/>
  <c r="AB329" i="4"/>
  <c r="AA329" i="4"/>
  <c r="AB328" i="4"/>
  <c r="AA328" i="4"/>
  <c r="AB327" i="4"/>
  <c r="AA327" i="4"/>
  <c r="AB326" i="4"/>
  <c r="AA326" i="4"/>
  <c r="AB325" i="4"/>
  <c r="AA325" i="4"/>
  <c r="AB324" i="4"/>
  <c r="AA324" i="4"/>
  <c r="AB323" i="4"/>
  <c r="AA323" i="4"/>
  <c r="AB322" i="4"/>
  <c r="AA322" i="4"/>
  <c r="AB321" i="4"/>
  <c r="AA321" i="4"/>
  <c r="AB320" i="4"/>
  <c r="AA320" i="4"/>
  <c r="AB319" i="4"/>
  <c r="AA319" i="4"/>
  <c r="AB318" i="4"/>
  <c r="AA318" i="4"/>
  <c r="AB317" i="4"/>
  <c r="AA317" i="4"/>
  <c r="AB316" i="4"/>
  <c r="AA316" i="4"/>
  <c r="AB315" i="4"/>
  <c r="AB377" i="4" s="1"/>
  <c r="AA315" i="4"/>
  <c r="AA377" i="4" s="1"/>
  <c r="AB314" i="4"/>
  <c r="AA314" i="4"/>
  <c r="AB313" i="4"/>
  <c r="AA313" i="4"/>
  <c r="AB312" i="4"/>
  <c r="AA312" i="4"/>
  <c r="AB310" i="4"/>
  <c r="AA310" i="4"/>
  <c r="AB309" i="4"/>
  <c r="AA309" i="4"/>
  <c r="AB308" i="4"/>
  <c r="AA308" i="4"/>
  <c r="AB307" i="4"/>
  <c r="AA307" i="4"/>
  <c r="AB306" i="4"/>
  <c r="AA306" i="4"/>
  <c r="AB305" i="4"/>
  <c r="AA305" i="4"/>
  <c r="AB304" i="4"/>
  <c r="AA304" i="4"/>
  <c r="AB303" i="4"/>
  <c r="AA303" i="4"/>
  <c r="AB302" i="4"/>
  <c r="AA302" i="4"/>
  <c r="AB301" i="4"/>
  <c r="AA301" i="4"/>
  <c r="AB300" i="4"/>
  <c r="AA300" i="4"/>
  <c r="AB299" i="4"/>
  <c r="AA299" i="4"/>
  <c r="AB298" i="4"/>
  <c r="AA298" i="4"/>
  <c r="AB297" i="4"/>
  <c r="AA297" i="4"/>
  <c r="AB296" i="4"/>
  <c r="AA296" i="4"/>
  <c r="AB295" i="4"/>
  <c r="AA295" i="4"/>
  <c r="AB294" i="4"/>
  <c r="AA294" i="4"/>
  <c r="AB293" i="4"/>
  <c r="AA293" i="4"/>
  <c r="AB292" i="4"/>
  <c r="AA292" i="4"/>
  <c r="AB291" i="4"/>
  <c r="AA291" i="4"/>
  <c r="AB290" i="4"/>
  <c r="AA290" i="4"/>
  <c r="AB289" i="4"/>
  <c r="AA289" i="4"/>
  <c r="AB288" i="4"/>
  <c r="AA288" i="4"/>
  <c r="AB287" i="4"/>
  <c r="AA287" i="4"/>
  <c r="AB286" i="4"/>
  <c r="AA286" i="4"/>
  <c r="AB285" i="4"/>
  <c r="AA285" i="4"/>
  <c r="AB284" i="4"/>
  <c r="AA284" i="4"/>
  <c r="AB282" i="4"/>
  <c r="AA282" i="4"/>
  <c r="AB281" i="4"/>
  <c r="AA281" i="4"/>
  <c r="AB280" i="4"/>
  <c r="AA280" i="4"/>
  <c r="AB279" i="4"/>
  <c r="AA279" i="4"/>
  <c r="AB278" i="4"/>
  <c r="AA278" i="4"/>
  <c r="AB277" i="4"/>
  <c r="AA277" i="4"/>
  <c r="AB276" i="4"/>
  <c r="AA276" i="4"/>
  <c r="AB275" i="4"/>
  <c r="AA275" i="4"/>
  <c r="AB274" i="4"/>
  <c r="AA274" i="4"/>
  <c r="AB273" i="4"/>
  <c r="AA273" i="4"/>
  <c r="AB272" i="4"/>
  <c r="AA272" i="4"/>
  <c r="AB271" i="4"/>
  <c r="AA271" i="4"/>
  <c r="AB270" i="4"/>
  <c r="AA270" i="4"/>
  <c r="AB269" i="4"/>
  <c r="AA269" i="4"/>
  <c r="AB268" i="4"/>
  <c r="AA268" i="4"/>
  <c r="AB267" i="4"/>
  <c r="AA267" i="4"/>
  <c r="AB266" i="4"/>
  <c r="AA266" i="4"/>
  <c r="AB265" i="4"/>
  <c r="AA265" i="4"/>
  <c r="AB264" i="4"/>
  <c r="AA264" i="4"/>
  <c r="AB263" i="4"/>
  <c r="AA263" i="4"/>
  <c r="AB262" i="4"/>
  <c r="AA262" i="4"/>
  <c r="AB261" i="4"/>
  <c r="AA261" i="4"/>
  <c r="AB260" i="4"/>
  <c r="AA260" i="4"/>
  <c r="AB259" i="4"/>
  <c r="AA259" i="4"/>
  <c r="AB258" i="4"/>
  <c r="AA258" i="4"/>
  <c r="AB257" i="4"/>
  <c r="AA257" i="4"/>
  <c r="AB256" i="4"/>
  <c r="AA256" i="4"/>
  <c r="AB255" i="4"/>
  <c r="AA255" i="4"/>
  <c r="AB254" i="4"/>
  <c r="AA254" i="4"/>
  <c r="AB253" i="4"/>
  <c r="AA253" i="4"/>
  <c r="AB252" i="4"/>
  <c r="AA252" i="4"/>
  <c r="AB251" i="4"/>
  <c r="AA251" i="4"/>
  <c r="AB250" i="4"/>
  <c r="AA250" i="4"/>
  <c r="AB249" i="4"/>
  <c r="AA249" i="4"/>
  <c r="AB248" i="4"/>
  <c r="AA248" i="4"/>
  <c r="AB247" i="4"/>
  <c r="AA247" i="4"/>
  <c r="AB246" i="4"/>
  <c r="AA246" i="4"/>
  <c r="AB245" i="4"/>
  <c r="AA245" i="4"/>
  <c r="AB244" i="4"/>
  <c r="AA244" i="4"/>
  <c r="AB243" i="4"/>
  <c r="AA243" i="4"/>
  <c r="AB242" i="4"/>
  <c r="AA242" i="4"/>
  <c r="AB241" i="4"/>
  <c r="AA241" i="4"/>
  <c r="AB240" i="4"/>
  <c r="AA240" i="4"/>
  <c r="AB239" i="4"/>
  <c r="AA239" i="4"/>
  <c r="AB237" i="4"/>
  <c r="AA237" i="4"/>
  <c r="AB236" i="4"/>
  <c r="AA236" i="4"/>
  <c r="AB235" i="4"/>
  <c r="AA235" i="4"/>
  <c r="AB234" i="4"/>
  <c r="AA234" i="4"/>
  <c r="AB233" i="4"/>
  <c r="AA233" i="4"/>
  <c r="AB230" i="4"/>
  <c r="AA230" i="4"/>
  <c r="AB229" i="4"/>
  <c r="AA229" i="4"/>
  <c r="AB228" i="4"/>
  <c r="AA228" i="4"/>
  <c r="AB227" i="4"/>
  <c r="AA227" i="4"/>
  <c r="AB226" i="4"/>
  <c r="AA226" i="4"/>
  <c r="AB225" i="4"/>
  <c r="AA225" i="4"/>
  <c r="AB224" i="4"/>
  <c r="AA224" i="4"/>
  <c r="AB223" i="4"/>
  <c r="AA223" i="4"/>
  <c r="AB222" i="4"/>
  <c r="AA222" i="4"/>
  <c r="AB221" i="4"/>
  <c r="AA221" i="4"/>
  <c r="AB220" i="4"/>
  <c r="AA220" i="4"/>
  <c r="AB219" i="4"/>
  <c r="AA219" i="4"/>
  <c r="AB218" i="4"/>
  <c r="AA218" i="4"/>
  <c r="AB217" i="4"/>
  <c r="AA217" i="4"/>
  <c r="AB216" i="4"/>
  <c r="AA216" i="4"/>
  <c r="AB214" i="4"/>
  <c r="AA214" i="4"/>
  <c r="AB213" i="4"/>
  <c r="AA213" i="4"/>
  <c r="AB212" i="4"/>
  <c r="AA212" i="4"/>
  <c r="AB211" i="4"/>
  <c r="AA211" i="4"/>
  <c r="AB210" i="4"/>
  <c r="AA210" i="4"/>
  <c r="AB209" i="4"/>
  <c r="AA209" i="4"/>
  <c r="AB208" i="4"/>
  <c r="AA208" i="4"/>
  <c r="AB207" i="4"/>
  <c r="AA207" i="4"/>
  <c r="AB206" i="4"/>
  <c r="AA206" i="4"/>
  <c r="AB205" i="4"/>
  <c r="AA205" i="4"/>
  <c r="AB204" i="4"/>
  <c r="AA204" i="4"/>
  <c r="AB203" i="4"/>
  <c r="AA203" i="4"/>
  <c r="AB202" i="4"/>
  <c r="AA202" i="4"/>
  <c r="AB201" i="4"/>
  <c r="AA201" i="4"/>
  <c r="AB200" i="4"/>
  <c r="AA200" i="4"/>
  <c r="AB199" i="4"/>
  <c r="AA199" i="4"/>
  <c r="AB198" i="4"/>
  <c r="AA198" i="4"/>
  <c r="AB197" i="4"/>
  <c r="AA197" i="4"/>
  <c r="AB196" i="4"/>
  <c r="AA196" i="4"/>
  <c r="AB194" i="4"/>
  <c r="AA194" i="4"/>
  <c r="AB193" i="4"/>
  <c r="AA193" i="4"/>
  <c r="AB192" i="4"/>
  <c r="AA192" i="4"/>
  <c r="AB191" i="4"/>
  <c r="AA191" i="4"/>
  <c r="AB190" i="4"/>
  <c r="AA190" i="4"/>
  <c r="AB189" i="4"/>
  <c r="AA189" i="4"/>
  <c r="AB188" i="4"/>
  <c r="AA188" i="4"/>
  <c r="AB187" i="4"/>
  <c r="AA187" i="4"/>
  <c r="AB185" i="4"/>
  <c r="AA185" i="4"/>
  <c r="AB183" i="4"/>
  <c r="AA183" i="4"/>
  <c r="AB182" i="4"/>
  <c r="AA182" i="4"/>
  <c r="AB181" i="4"/>
  <c r="AA181" i="4"/>
  <c r="AB180" i="4"/>
  <c r="AA180" i="4"/>
  <c r="AB179" i="4"/>
  <c r="AA179" i="4"/>
  <c r="AB178" i="4"/>
  <c r="AA178" i="4"/>
  <c r="AB177" i="4"/>
  <c r="AA177" i="4"/>
  <c r="AB176" i="4"/>
  <c r="AA176" i="4"/>
  <c r="AB175" i="4"/>
  <c r="AA175" i="4"/>
  <c r="AB174" i="4"/>
  <c r="AA174" i="4"/>
  <c r="AB173" i="4"/>
  <c r="AA173" i="4"/>
  <c r="AB172" i="4"/>
  <c r="AA172" i="4"/>
  <c r="AB171" i="4"/>
  <c r="AA171" i="4"/>
  <c r="AB170" i="4"/>
  <c r="AA170" i="4"/>
  <c r="AB169" i="4"/>
  <c r="AA169" i="4"/>
  <c r="AB168" i="4"/>
  <c r="AA168" i="4"/>
  <c r="AB167" i="4"/>
  <c r="AA167" i="4"/>
  <c r="AB166" i="4"/>
  <c r="AA166" i="4"/>
  <c r="AB165" i="4"/>
  <c r="AA165" i="4"/>
  <c r="AB164" i="4"/>
  <c r="AA164" i="4"/>
  <c r="AB163" i="4"/>
  <c r="AA163" i="4"/>
  <c r="AB162" i="4"/>
  <c r="AA162" i="4"/>
  <c r="AB161" i="4"/>
  <c r="AA161" i="4"/>
  <c r="AB160" i="4"/>
  <c r="AA160" i="4"/>
  <c r="AB159" i="4"/>
  <c r="AA159" i="4"/>
  <c r="AB158" i="4"/>
  <c r="AA158" i="4"/>
  <c r="AB157" i="4"/>
  <c r="AA157" i="4"/>
  <c r="AB156" i="4"/>
  <c r="AA156" i="4"/>
  <c r="AB155" i="4"/>
  <c r="AA155" i="4"/>
  <c r="AB154" i="4"/>
  <c r="AA154" i="4"/>
  <c r="AB153" i="4"/>
  <c r="AA153" i="4"/>
  <c r="AB152" i="4"/>
  <c r="AA152" i="4"/>
  <c r="AB149" i="4"/>
  <c r="AA149" i="4"/>
  <c r="AB148" i="4"/>
  <c r="AA148" i="4"/>
  <c r="AB147" i="4"/>
  <c r="AA147" i="4"/>
  <c r="AB146" i="4"/>
  <c r="AA146" i="4"/>
  <c r="AB145" i="4"/>
  <c r="AA145" i="4"/>
  <c r="AB144" i="4"/>
  <c r="AA144" i="4"/>
  <c r="AB141" i="4"/>
  <c r="AA141" i="4"/>
  <c r="AB140" i="4"/>
  <c r="AA140" i="4"/>
  <c r="AB139" i="4"/>
  <c r="AA139" i="4"/>
  <c r="AB138" i="4"/>
  <c r="AA138" i="4"/>
  <c r="AB137" i="4"/>
  <c r="AA137" i="4"/>
  <c r="AB136" i="4"/>
  <c r="AA136" i="4"/>
  <c r="AB135" i="4"/>
  <c r="AA135" i="4"/>
  <c r="AB134" i="4"/>
  <c r="AA134" i="4"/>
  <c r="AB133" i="4"/>
  <c r="AA133" i="4"/>
  <c r="AB132" i="4"/>
  <c r="AA132" i="4"/>
  <c r="AB131" i="4"/>
  <c r="AA131" i="4"/>
  <c r="AB130" i="4"/>
  <c r="AA130" i="4"/>
  <c r="AB129" i="4"/>
  <c r="AA129" i="4"/>
  <c r="AB128" i="4"/>
  <c r="AA128" i="4"/>
  <c r="AB127" i="4"/>
  <c r="AA127" i="4"/>
  <c r="AB126" i="4"/>
  <c r="AA126" i="4"/>
  <c r="AB125" i="4"/>
  <c r="AA125" i="4"/>
  <c r="AB124" i="4"/>
  <c r="AA124" i="4"/>
  <c r="AB123" i="4"/>
  <c r="AA123" i="4"/>
  <c r="AB122" i="4"/>
  <c r="AA122" i="4"/>
  <c r="AB121" i="4"/>
  <c r="AA121" i="4"/>
  <c r="AB120" i="4"/>
  <c r="AA120" i="4"/>
  <c r="AB119" i="4"/>
  <c r="AA119" i="4"/>
  <c r="AB118" i="4"/>
  <c r="AA118" i="4"/>
  <c r="AB117" i="4"/>
  <c r="AA117" i="4"/>
  <c r="AB116" i="4"/>
  <c r="AA116" i="4"/>
  <c r="AB115" i="4"/>
  <c r="AA115" i="4"/>
  <c r="AB113" i="4"/>
  <c r="AA113" i="4"/>
  <c r="AB111" i="4"/>
  <c r="AA111" i="4"/>
  <c r="AB110" i="4"/>
  <c r="AA110" i="4"/>
  <c r="AB109" i="4"/>
  <c r="AA109" i="4"/>
  <c r="AB108" i="4"/>
  <c r="AA108" i="4"/>
  <c r="AB107" i="4"/>
  <c r="AA107" i="4"/>
  <c r="AB106" i="4"/>
  <c r="AA106" i="4"/>
  <c r="AB104" i="4"/>
  <c r="AA104" i="4"/>
  <c r="AB103" i="4"/>
  <c r="AA103" i="4"/>
  <c r="AB102" i="4"/>
  <c r="AA102" i="4"/>
  <c r="AB101" i="4"/>
  <c r="AA101" i="4"/>
  <c r="AB100" i="4"/>
  <c r="AA100" i="4"/>
  <c r="AB99" i="4"/>
  <c r="AA99" i="4"/>
  <c r="AB98" i="4"/>
  <c r="AA98" i="4"/>
  <c r="AB97" i="4"/>
  <c r="AA97" i="4"/>
  <c r="AB96" i="4"/>
  <c r="AA96" i="4"/>
  <c r="AB95" i="4"/>
  <c r="AA95" i="4"/>
  <c r="AB93" i="4"/>
  <c r="AA93" i="4"/>
  <c r="AB92" i="4"/>
  <c r="AA92" i="4"/>
  <c r="AB91" i="4"/>
  <c r="AA91" i="4"/>
  <c r="AB90" i="4"/>
  <c r="AA90" i="4"/>
  <c r="AB88" i="4"/>
  <c r="AA88" i="4"/>
  <c r="AB87" i="4"/>
  <c r="AA87" i="4"/>
  <c r="AB86" i="4"/>
  <c r="AA86" i="4"/>
  <c r="AB85" i="4"/>
  <c r="AB372" i="4" s="1"/>
  <c r="AA85" i="4"/>
  <c r="AA372" i="4" s="1"/>
  <c r="AB84" i="4"/>
  <c r="AA84" i="4"/>
  <c r="AB83" i="4"/>
  <c r="AA83" i="4"/>
  <c r="AB82" i="4"/>
  <c r="AA82" i="4"/>
  <c r="AB81" i="4"/>
  <c r="AA81" i="4"/>
  <c r="AB80" i="4"/>
  <c r="AA80" i="4"/>
  <c r="AB79" i="4"/>
  <c r="AA79" i="4"/>
  <c r="AB76" i="4"/>
  <c r="AA76" i="4"/>
  <c r="AB75" i="4"/>
  <c r="AA75" i="4"/>
  <c r="AB74" i="4"/>
  <c r="AA74" i="4"/>
  <c r="AB73" i="4"/>
  <c r="AA73" i="4"/>
  <c r="AB72" i="4"/>
  <c r="AA72" i="4"/>
  <c r="AB71" i="4"/>
  <c r="AA71" i="4"/>
  <c r="AB70" i="4"/>
  <c r="AA70" i="4"/>
  <c r="AB69" i="4"/>
  <c r="AA69" i="4"/>
  <c r="AB68" i="4"/>
  <c r="AA68" i="4"/>
  <c r="AB67" i="4"/>
  <c r="AA67" i="4"/>
  <c r="AB65" i="4"/>
  <c r="AA65" i="4"/>
  <c r="AB64" i="4"/>
  <c r="AA64" i="4"/>
  <c r="AB63" i="4"/>
  <c r="AA63" i="4"/>
  <c r="AB62" i="4"/>
  <c r="AA62" i="4"/>
  <c r="AB60" i="4"/>
  <c r="AA60" i="4"/>
  <c r="AB59" i="4"/>
  <c r="AA59" i="4"/>
  <c r="AB58" i="4"/>
  <c r="AA58" i="4"/>
  <c r="AB56" i="4"/>
  <c r="AA56" i="4"/>
  <c r="AB55" i="4"/>
  <c r="AA55" i="4"/>
  <c r="AB54" i="4"/>
  <c r="AA54" i="4"/>
  <c r="AB53" i="4"/>
  <c r="AA53" i="4"/>
  <c r="AB52" i="4"/>
  <c r="AA52" i="4"/>
  <c r="AB51" i="4"/>
  <c r="AA51" i="4"/>
  <c r="AB50" i="4"/>
  <c r="AA50" i="4"/>
  <c r="AB49" i="4"/>
  <c r="AA49" i="4"/>
  <c r="AB48" i="4"/>
  <c r="AA48" i="4"/>
  <c r="AB47" i="4"/>
  <c r="AA47" i="4"/>
  <c r="AB46" i="4"/>
  <c r="AA46" i="4"/>
  <c r="AB45" i="4"/>
  <c r="AA45" i="4"/>
  <c r="AB44" i="4"/>
  <c r="AA44" i="4"/>
  <c r="AB43" i="4"/>
  <c r="AA43" i="4"/>
  <c r="AB42" i="4"/>
  <c r="AA42" i="4"/>
  <c r="AB41" i="4"/>
  <c r="AA41" i="4"/>
  <c r="AB40" i="4"/>
  <c r="AA40" i="4"/>
  <c r="AB39" i="4"/>
  <c r="AA39" i="4"/>
  <c r="AB38" i="4"/>
  <c r="AA38" i="4"/>
  <c r="AB37" i="4"/>
  <c r="AA37" i="4"/>
  <c r="AB36" i="4"/>
  <c r="AA36" i="4"/>
  <c r="AB35" i="4"/>
  <c r="AA35" i="4"/>
  <c r="AB34" i="4"/>
  <c r="AA34" i="4"/>
  <c r="AB33" i="4"/>
  <c r="AA33" i="4"/>
  <c r="AB32" i="4"/>
  <c r="AA32" i="4"/>
  <c r="AB31" i="4"/>
  <c r="AA31" i="4"/>
  <c r="AB30" i="4"/>
  <c r="AA30" i="4"/>
  <c r="AB29" i="4"/>
  <c r="AA29" i="4"/>
  <c r="AB28" i="4"/>
  <c r="AA28" i="4"/>
  <c r="AB27" i="4"/>
  <c r="AA27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Z355" i="4"/>
  <c r="Y355" i="4"/>
  <c r="Z354" i="4"/>
  <c r="Y354" i="4"/>
  <c r="Z353" i="4"/>
  <c r="Y353" i="4"/>
  <c r="Z352" i="4"/>
  <c r="Y352" i="4"/>
  <c r="Z351" i="4"/>
  <c r="Y351" i="4"/>
  <c r="Z350" i="4"/>
  <c r="Y350" i="4"/>
  <c r="Z349" i="4"/>
  <c r="Y349" i="4"/>
  <c r="Z348" i="4"/>
  <c r="Y348" i="4"/>
  <c r="Z347" i="4"/>
  <c r="Y347" i="4"/>
  <c r="Z346" i="4"/>
  <c r="Y346" i="4"/>
  <c r="Z345" i="4"/>
  <c r="Y345" i="4"/>
  <c r="Z344" i="4"/>
  <c r="Y344" i="4"/>
  <c r="Z343" i="4"/>
  <c r="Y343" i="4"/>
  <c r="Z342" i="4"/>
  <c r="Y342" i="4"/>
  <c r="Z341" i="4"/>
  <c r="Y341" i="4"/>
  <c r="Z340" i="4"/>
  <c r="Y340" i="4"/>
  <c r="Z339" i="4"/>
  <c r="Y339" i="4"/>
  <c r="Z338" i="4"/>
  <c r="Y338" i="4"/>
  <c r="Z337" i="4"/>
  <c r="Y337" i="4"/>
  <c r="Z336" i="4"/>
  <c r="Y336" i="4"/>
  <c r="Z335" i="4"/>
  <c r="Y335" i="4"/>
  <c r="Z334" i="4"/>
  <c r="Y334" i="4"/>
  <c r="Z333" i="4"/>
  <c r="Y333" i="4"/>
  <c r="Z332" i="4"/>
  <c r="Y332" i="4"/>
  <c r="Z331" i="4"/>
  <c r="Y331" i="4"/>
  <c r="Z330" i="4"/>
  <c r="Y330" i="4"/>
  <c r="Z329" i="4"/>
  <c r="Y329" i="4"/>
  <c r="Z328" i="4"/>
  <c r="Y328" i="4"/>
  <c r="Z327" i="4"/>
  <c r="Y327" i="4"/>
  <c r="Z326" i="4"/>
  <c r="Y326" i="4"/>
  <c r="Z325" i="4"/>
  <c r="Y325" i="4"/>
  <c r="Z324" i="4"/>
  <c r="Y324" i="4"/>
  <c r="Z323" i="4"/>
  <c r="Y323" i="4"/>
  <c r="Z322" i="4"/>
  <c r="Y322" i="4"/>
  <c r="Z321" i="4"/>
  <c r="Y321" i="4"/>
  <c r="Z320" i="4"/>
  <c r="Y320" i="4"/>
  <c r="Z319" i="4"/>
  <c r="Y319" i="4"/>
  <c r="Z318" i="4"/>
  <c r="Y318" i="4"/>
  <c r="Z317" i="4"/>
  <c r="Y317" i="4"/>
  <c r="Z316" i="4"/>
  <c r="Y316" i="4"/>
  <c r="Z315" i="4"/>
  <c r="Z377" i="4" s="1"/>
  <c r="Y315" i="4"/>
  <c r="Y377" i="4" s="1"/>
  <c r="Z314" i="4"/>
  <c r="Y314" i="4"/>
  <c r="Z313" i="4"/>
  <c r="Y313" i="4"/>
  <c r="Z312" i="4"/>
  <c r="Y312" i="4"/>
  <c r="Z310" i="4"/>
  <c r="Y310" i="4"/>
  <c r="Z309" i="4"/>
  <c r="Y309" i="4"/>
  <c r="Z308" i="4"/>
  <c r="Y308" i="4"/>
  <c r="Z307" i="4"/>
  <c r="Y307" i="4"/>
  <c r="Z306" i="4"/>
  <c r="Y306" i="4"/>
  <c r="Z305" i="4"/>
  <c r="Y305" i="4"/>
  <c r="Z304" i="4"/>
  <c r="Y304" i="4"/>
  <c r="Z303" i="4"/>
  <c r="Y303" i="4"/>
  <c r="Z302" i="4"/>
  <c r="Y302" i="4"/>
  <c r="Z301" i="4"/>
  <c r="Y301" i="4"/>
  <c r="Z300" i="4"/>
  <c r="Y300" i="4"/>
  <c r="Z299" i="4"/>
  <c r="Y299" i="4"/>
  <c r="Z298" i="4"/>
  <c r="Y298" i="4"/>
  <c r="Z297" i="4"/>
  <c r="Y297" i="4"/>
  <c r="Z296" i="4"/>
  <c r="Y296" i="4"/>
  <c r="Z295" i="4"/>
  <c r="Y295" i="4"/>
  <c r="Z294" i="4"/>
  <c r="Y294" i="4"/>
  <c r="Z293" i="4"/>
  <c r="Y293" i="4"/>
  <c r="Z292" i="4"/>
  <c r="Y292" i="4"/>
  <c r="Z291" i="4"/>
  <c r="Y291" i="4"/>
  <c r="Z290" i="4"/>
  <c r="Y290" i="4"/>
  <c r="Z289" i="4"/>
  <c r="Y289" i="4"/>
  <c r="Z288" i="4"/>
  <c r="Y288" i="4"/>
  <c r="Z287" i="4"/>
  <c r="Y287" i="4"/>
  <c r="Z286" i="4"/>
  <c r="Y286" i="4"/>
  <c r="Z285" i="4"/>
  <c r="Y285" i="4"/>
  <c r="Z284" i="4"/>
  <c r="Y284" i="4"/>
  <c r="Z282" i="4"/>
  <c r="Y282" i="4"/>
  <c r="Z281" i="4"/>
  <c r="Y281" i="4"/>
  <c r="Z280" i="4"/>
  <c r="Y280" i="4"/>
  <c r="Z279" i="4"/>
  <c r="Y279" i="4"/>
  <c r="Z278" i="4"/>
  <c r="Y278" i="4"/>
  <c r="Z277" i="4"/>
  <c r="Y277" i="4"/>
  <c r="Z276" i="4"/>
  <c r="Y276" i="4"/>
  <c r="Z275" i="4"/>
  <c r="Y275" i="4"/>
  <c r="Z274" i="4"/>
  <c r="Y274" i="4"/>
  <c r="Z273" i="4"/>
  <c r="Y273" i="4"/>
  <c r="Z272" i="4"/>
  <c r="Y272" i="4"/>
  <c r="Z271" i="4"/>
  <c r="Y271" i="4"/>
  <c r="Z270" i="4"/>
  <c r="Y270" i="4"/>
  <c r="Z269" i="4"/>
  <c r="Y269" i="4"/>
  <c r="Z268" i="4"/>
  <c r="Y268" i="4"/>
  <c r="Z267" i="4"/>
  <c r="Y267" i="4"/>
  <c r="Z266" i="4"/>
  <c r="Y266" i="4"/>
  <c r="Z265" i="4"/>
  <c r="Y265" i="4"/>
  <c r="Z264" i="4"/>
  <c r="Y264" i="4"/>
  <c r="Z263" i="4"/>
  <c r="Y263" i="4"/>
  <c r="Z262" i="4"/>
  <c r="Y262" i="4"/>
  <c r="Z261" i="4"/>
  <c r="Y261" i="4"/>
  <c r="Z260" i="4"/>
  <c r="Y260" i="4"/>
  <c r="Z259" i="4"/>
  <c r="Y259" i="4"/>
  <c r="Z258" i="4"/>
  <c r="Y258" i="4"/>
  <c r="Z257" i="4"/>
  <c r="Y257" i="4"/>
  <c r="Z256" i="4"/>
  <c r="Y256" i="4"/>
  <c r="Z255" i="4"/>
  <c r="Y255" i="4"/>
  <c r="Z254" i="4"/>
  <c r="Y254" i="4"/>
  <c r="Z253" i="4"/>
  <c r="Y253" i="4"/>
  <c r="Z252" i="4"/>
  <c r="Y252" i="4"/>
  <c r="Z251" i="4"/>
  <c r="Y251" i="4"/>
  <c r="Z250" i="4"/>
  <c r="Y250" i="4"/>
  <c r="Z249" i="4"/>
  <c r="Y249" i="4"/>
  <c r="Z248" i="4"/>
  <c r="Y248" i="4"/>
  <c r="Z247" i="4"/>
  <c r="Y247" i="4"/>
  <c r="Z246" i="4"/>
  <c r="Y246" i="4"/>
  <c r="Z245" i="4"/>
  <c r="Y245" i="4"/>
  <c r="Z244" i="4"/>
  <c r="Y244" i="4"/>
  <c r="Z243" i="4"/>
  <c r="Y243" i="4"/>
  <c r="Z242" i="4"/>
  <c r="Y242" i="4"/>
  <c r="Z241" i="4"/>
  <c r="Y241" i="4"/>
  <c r="Z240" i="4"/>
  <c r="Y240" i="4"/>
  <c r="Z239" i="4"/>
  <c r="Y239" i="4"/>
  <c r="Z237" i="4"/>
  <c r="Y237" i="4"/>
  <c r="Z236" i="4"/>
  <c r="Y236" i="4"/>
  <c r="Z235" i="4"/>
  <c r="Y235" i="4"/>
  <c r="Z234" i="4"/>
  <c r="Y234" i="4"/>
  <c r="Z233" i="4"/>
  <c r="Y233" i="4"/>
  <c r="Z230" i="4"/>
  <c r="Y230" i="4"/>
  <c r="Z229" i="4"/>
  <c r="Y229" i="4"/>
  <c r="Z228" i="4"/>
  <c r="Y228" i="4"/>
  <c r="Z227" i="4"/>
  <c r="Y227" i="4"/>
  <c r="Z226" i="4"/>
  <c r="Y226" i="4"/>
  <c r="Z225" i="4"/>
  <c r="Y225" i="4"/>
  <c r="Z224" i="4"/>
  <c r="Y224" i="4"/>
  <c r="Z223" i="4"/>
  <c r="Y223" i="4"/>
  <c r="Z222" i="4"/>
  <c r="Y222" i="4"/>
  <c r="Z221" i="4"/>
  <c r="Y221" i="4"/>
  <c r="Z220" i="4"/>
  <c r="Y220" i="4"/>
  <c r="Z219" i="4"/>
  <c r="Y219" i="4"/>
  <c r="Z218" i="4"/>
  <c r="Y218" i="4"/>
  <c r="Z217" i="4"/>
  <c r="Y217" i="4"/>
  <c r="Z216" i="4"/>
  <c r="Y216" i="4"/>
  <c r="Z214" i="4"/>
  <c r="Y214" i="4"/>
  <c r="Z213" i="4"/>
  <c r="Y213" i="4"/>
  <c r="Z212" i="4"/>
  <c r="Y212" i="4"/>
  <c r="Z211" i="4"/>
  <c r="Y211" i="4"/>
  <c r="Z210" i="4"/>
  <c r="Y210" i="4"/>
  <c r="Z209" i="4"/>
  <c r="Y209" i="4"/>
  <c r="Z208" i="4"/>
  <c r="Y208" i="4"/>
  <c r="Z207" i="4"/>
  <c r="Y207" i="4"/>
  <c r="Z206" i="4"/>
  <c r="Y206" i="4"/>
  <c r="Z205" i="4"/>
  <c r="Y205" i="4"/>
  <c r="Z204" i="4"/>
  <c r="Y204" i="4"/>
  <c r="Z203" i="4"/>
  <c r="Y203" i="4"/>
  <c r="Z202" i="4"/>
  <c r="Y202" i="4"/>
  <c r="Z201" i="4"/>
  <c r="Y201" i="4"/>
  <c r="Z200" i="4"/>
  <c r="Y200" i="4"/>
  <c r="Z199" i="4"/>
  <c r="Y199" i="4"/>
  <c r="Z198" i="4"/>
  <c r="Y198" i="4"/>
  <c r="Z197" i="4"/>
  <c r="Y197" i="4"/>
  <c r="Z196" i="4"/>
  <c r="Y196" i="4"/>
  <c r="Z194" i="4"/>
  <c r="Y194" i="4"/>
  <c r="Z193" i="4"/>
  <c r="Y193" i="4"/>
  <c r="Z192" i="4"/>
  <c r="Y192" i="4"/>
  <c r="Z191" i="4"/>
  <c r="Y191" i="4"/>
  <c r="Z190" i="4"/>
  <c r="Y190" i="4"/>
  <c r="Z189" i="4"/>
  <c r="Y189" i="4"/>
  <c r="Z188" i="4"/>
  <c r="Y188" i="4"/>
  <c r="Z187" i="4"/>
  <c r="Y187" i="4"/>
  <c r="Z185" i="4"/>
  <c r="Y185" i="4"/>
  <c r="Z183" i="4"/>
  <c r="Y183" i="4"/>
  <c r="Z182" i="4"/>
  <c r="Y182" i="4"/>
  <c r="Z181" i="4"/>
  <c r="Y181" i="4"/>
  <c r="Z180" i="4"/>
  <c r="Y180" i="4"/>
  <c r="Z179" i="4"/>
  <c r="Y179" i="4"/>
  <c r="Z178" i="4"/>
  <c r="Y178" i="4"/>
  <c r="Z177" i="4"/>
  <c r="Y177" i="4"/>
  <c r="Z176" i="4"/>
  <c r="Y176" i="4"/>
  <c r="Z175" i="4"/>
  <c r="Y175" i="4"/>
  <c r="Z174" i="4"/>
  <c r="Y174" i="4"/>
  <c r="Z173" i="4"/>
  <c r="Y173" i="4"/>
  <c r="Z172" i="4"/>
  <c r="Y172" i="4"/>
  <c r="Z171" i="4"/>
  <c r="Y171" i="4"/>
  <c r="Z170" i="4"/>
  <c r="Y170" i="4"/>
  <c r="Z169" i="4"/>
  <c r="Y169" i="4"/>
  <c r="Z168" i="4"/>
  <c r="Y168" i="4"/>
  <c r="Z167" i="4"/>
  <c r="Y167" i="4"/>
  <c r="Z166" i="4"/>
  <c r="Y166" i="4"/>
  <c r="Z165" i="4"/>
  <c r="Y165" i="4"/>
  <c r="Z164" i="4"/>
  <c r="Y164" i="4"/>
  <c r="Z163" i="4"/>
  <c r="Y163" i="4"/>
  <c r="Z162" i="4"/>
  <c r="Y162" i="4"/>
  <c r="Z161" i="4"/>
  <c r="Y161" i="4"/>
  <c r="Z160" i="4"/>
  <c r="Y160" i="4"/>
  <c r="Z159" i="4"/>
  <c r="Y159" i="4"/>
  <c r="Z158" i="4"/>
  <c r="Y158" i="4"/>
  <c r="Z157" i="4"/>
  <c r="Y157" i="4"/>
  <c r="Z156" i="4"/>
  <c r="Y156" i="4"/>
  <c r="Z155" i="4"/>
  <c r="Y155" i="4"/>
  <c r="Z154" i="4"/>
  <c r="Y154" i="4"/>
  <c r="Z153" i="4"/>
  <c r="Y153" i="4"/>
  <c r="Z152" i="4"/>
  <c r="Y152" i="4"/>
  <c r="Z149" i="4"/>
  <c r="Y149" i="4"/>
  <c r="Z148" i="4"/>
  <c r="Y148" i="4"/>
  <c r="Z147" i="4"/>
  <c r="Y147" i="4"/>
  <c r="Z146" i="4"/>
  <c r="Y146" i="4"/>
  <c r="Z145" i="4"/>
  <c r="Y145" i="4"/>
  <c r="Z144" i="4"/>
  <c r="Y144" i="4"/>
  <c r="Z141" i="4"/>
  <c r="Y141" i="4"/>
  <c r="Z140" i="4"/>
  <c r="Y140" i="4"/>
  <c r="Z139" i="4"/>
  <c r="Y139" i="4"/>
  <c r="Z138" i="4"/>
  <c r="Y138" i="4"/>
  <c r="Z137" i="4"/>
  <c r="Y137" i="4"/>
  <c r="Z136" i="4"/>
  <c r="Y136" i="4"/>
  <c r="Z135" i="4"/>
  <c r="Y135" i="4"/>
  <c r="Z134" i="4"/>
  <c r="Y134" i="4"/>
  <c r="Z133" i="4"/>
  <c r="Y133" i="4"/>
  <c r="Z132" i="4"/>
  <c r="Y132" i="4"/>
  <c r="Z131" i="4"/>
  <c r="Y131" i="4"/>
  <c r="Z130" i="4"/>
  <c r="Y130" i="4"/>
  <c r="Z129" i="4"/>
  <c r="Y129" i="4"/>
  <c r="Z128" i="4"/>
  <c r="Y128" i="4"/>
  <c r="Z127" i="4"/>
  <c r="Y127" i="4"/>
  <c r="Z126" i="4"/>
  <c r="Y126" i="4"/>
  <c r="Z125" i="4"/>
  <c r="Y125" i="4"/>
  <c r="Z124" i="4"/>
  <c r="Y124" i="4"/>
  <c r="Z123" i="4"/>
  <c r="Y123" i="4"/>
  <c r="Z122" i="4"/>
  <c r="Y122" i="4"/>
  <c r="Z121" i="4"/>
  <c r="Y121" i="4"/>
  <c r="Z120" i="4"/>
  <c r="Y120" i="4"/>
  <c r="Z119" i="4"/>
  <c r="Y119" i="4"/>
  <c r="Z118" i="4"/>
  <c r="Y118" i="4"/>
  <c r="Z117" i="4"/>
  <c r="Y117" i="4"/>
  <c r="Z116" i="4"/>
  <c r="Y116" i="4"/>
  <c r="Z115" i="4"/>
  <c r="Y115" i="4"/>
  <c r="Z113" i="4"/>
  <c r="Y113" i="4"/>
  <c r="Z111" i="4"/>
  <c r="Y111" i="4"/>
  <c r="Z110" i="4"/>
  <c r="Y110" i="4"/>
  <c r="Z109" i="4"/>
  <c r="Y109" i="4"/>
  <c r="Z108" i="4"/>
  <c r="Y108" i="4"/>
  <c r="Z107" i="4"/>
  <c r="Y107" i="4"/>
  <c r="Z106" i="4"/>
  <c r="Y106" i="4"/>
  <c r="Z104" i="4"/>
  <c r="Y104" i="4"/>
  <c r="Z103" i="4"/>
  <c r="Y103" i="4"/>
  <c r="Z102" i="4"/>
  <c r="Y102" i="4"/>
  <c r="Z101" i="4"/>
  <c r="Y101" i="4"/>
  <c r="Z100" i="4"/>
  <c r="Y100" i="4"/>
  <c r="Z99" i="4"/>
  <c r="Y99" i="4"/>
  <c r="Z98" i="4"/>
  <c r="Y98" i="4"/>
  <c r="Z97" i="4"/>
  <c r="Y97" i="4"/>
  <c r="Z96" i="4"/>
  <c r="Y96" i="4"/>
  <c r="Z95" i="4"/>
  <c r="Y95" i="4"/>
  <c r="Z93" i="4"/>
  <c r="Y93" i="4"/>
  <c r="Z92" i="4"/>
  <c r="Y92" i="4"/>
  <c r="Z91" i="4"/>
  <c r="Y91" i="4"/>
  <c r="Z90" i="4"/>
  <c r="Y90" i="4"/>
  <c r="Z88" i="4"/>
  <c r="Y88" i="4"/>
  <c r="Z87" i="4"/>
  <c r="Y87" i="4"/>
  <c r="Z86" i="4"/>
  <c r="Y86" i="4"/>
  <c r="Z85" i="4"/>
  <c r="Z372" i="4" s="1"/>
  <c r="Y85" i="4"/>
  <c r="Y372" i="4" s="1"/>
  <c r="Z84" i="4"/>
  <c r="Y84" i="4"/>
  <c r="Z83" i="4"/>
  <c r="Y83" i="4"/>
  <c r="Z82" i="4"/>
  <c r="Y82" i="4"/>
  <c r="Z81" i="4"/>
  <c r="Y81" i="4"/>
  <c r="Z80" i="4"/>
  <c r="Y80" i="4"/>
  <c r="Z79" i="4"/>
  <c r="Y79" i="4"/>
  <c r="Z76" i="4"/>
  <c r="Y76" i="4"/>
  <c r="Z75" i="4"/>
  <c r="Y75" i="4"/>
  <c r="Z74" i="4"/>
  <c r="Y74" i="4"/>
  <c r="Z73" i="4"/>
  <c r="Y73" i="4"/>
  <c r="Z72" i="4"/>
  <c r="Y72" i="4"/>
  <c r="Z71" i="4"/>
  <c r="Y71" i="4"/>
  <c r="Z70" i="4"/>
  <c r="Y70" i="4"/>
  <c r="Z69" i="4"/>
  <c r="Y69" i="4"/>
  <c r="Z68" i="4"/>
  <c r="Y68" i="4"/>
  <c r="Z67" i="4"/>
  <c r="Y67" i="4"/>
  <c r="Z65" i="4"/>
  <c r="Y65" i="4"/>
  <c r="Z64" i="4"/>
  <c r="Y64" i="4"/>
  <c r="Z63" i="4"/>
  <c r="Y63" i="4"/>
  <c r="Z62" i="4"/>
  <c r="Y62" i="4"/>
  <c r="Z60" i="4"/>
  <c r="Y60" i="4"/>
  <c r="Z59" i="4"/>
  <c r="Y59" i="4"/>
  <c r="Z58" i="4"/>
  <c r="Y58" i="4"/>
  <c r="Z56" i="4"/>
  <c r="Y56" i="4"/>
  <c r="Z55" i="4"/>
  <c r="Y55" i="4"/>
  <c r="Z54" i="4"/>
  <c r="Y54" i="4"/>
  <c r="Z53" i="4"/>
  <c r="Y53" i="4"/>
  <c r="Z52" i="4"/>
  <c r="Y52" i="4"/>
  <c r="Z51" i="4"/>
  <c r="Y51" i="4"/>
  <c r="Z50" i="4"/>
  <c r="Y50" i="4"/>
  <c r="Z49" i="4"/>
  <c r="Y49" i="4"/>
  <c r="Z48" i="4"/>
  <c r="Y48" i="4"/>
  <c r="Z47" i="4"/>
  <c r="Y47" i="4"/>
  <c r="Z46" i="4"/>
  <c r="Y46" i="4"/>
  <c r="Z45" i="4"/>
  <c r="Y45" i="4"/>
  <c r="Z44" i="4"/>
  <c r="Y44" i="4"/>
  <c r="Z43" i="4"/>
  <c r="Y43" i="4"/>
  <c r="Z42" i="4"/>
  <c r="Y42" i="4"/>
  <c r="Z41" i="4"/>
  <c r="Y41" i="4"/>
  <c r="Z40" i="4"/>
  <c r="Y40" i="4"/>
  <c r="Z39" i="4"/>
  <c r="Y39" i="4"/>
  <c r="Z38" i="4"/>
  <c r="Y38" i="4"/>
  <c r="Z37" i="4"/>
  <c r="Y37" i="4"/>
  <c r="Z36" i="4"/>
  <c r="Y36" i="4"/>
  <c r="Z35" i="4"/>
  <c r="Y35" i="4"/>
  <c r="Z34" i="4"/>
  <c r="Y34" i="4"/>
  <c r="Z33" i="4"/>
  <c r="Y33" i="4"/>
  <c r="Z32" i="4"/>
  <c r="Y32" i="4"/>
  <c r="Z31" i="4"/>
  <c r="Y31" i="4"/>
  <c r="Z30" i="4"/>
  <c r="Y30" i="4"/>
  <c r="Z29" i="4"/>
  <c r="Y29" i="4"/>
  <c r="Z28" i="4"/>
  <c r="Y28" i="4"/>
  <c r="Z27" i="4"/>
  <c r="Y27" i="4"/>
  <c r="Z25" i="4"/>
  <c r="Y25" i="4"/>
  <c r="Z24" i="4"/>
  <c r="Y24" i="4"/>
  <c r="Z23" i="4"/>
  <c r="Y23" i="4"/>
  <c r="Z22" i="4"/>
  <c r="Y22" i="4"/>
  <c r="Z21" i="4"/>
  <c r="Y21" i="4"/>
  <c r="Z20" i="4"/>
  <c r="Y20" i="4"/>
  <c r="Z19" i="4"/>
  <c r="Y19" i="4"/>
  <c r="Z18" i="4"/>
  <c r="Y18" i="4"/>
  <c r="Z17" i="4"/>
  <c r="Y17" i="4"/>
  <c r="Z16" i="4"/>
  <c r="Y16" i="4"/>
  <c r="Z15" i="4"/>
  <c r="Y15" i="4"/>
  <c r="Z14" i="4"/>
  <c r="Y14" i="4"/>
  <c r="Z13" i="4"/>
  <c r="Y13" i="4"/>
  <c r="Z12" i="4"/>
  <c r="Y12" i="4"/>
  <c r="Z11" i="4"/>
  <c r="Y11" i="4"/>
  <c r="X355" i="4"/>
  <c r="W355" i="4"/>
  <c r="X354" i="4"/>
  <c r="W354" i="4"/>
  <c r="X353" i="4"/>
  <c r="W353" i="4"/>
  <c r="X352" i="4"/>
  <c r="W352" i="4"/>
  <c r="X351" i="4"/>
  <c r="W351" i="4"/>
  <c r="X350" i="4"/>
  <c r="W350" i="4"/>
  <c r="X349" i="4"/>
  <c r="W349" i="4"/>
  <c r="X348" i="4"/>
  <c r="W348" i="4"/>
  <c r="X347" i="4"/>
  <c r="W347" i="4"/>
  <c r="X346" i="4"/>
  <c r="W346" i="4"/>
  <c r="X345" i="4"/>
  <c r="W345" i="4"/>
  <c r="X344" i="4"/>
  <c r="W344" i="4"/>
  <c r="X343" i="4"/>
  <c r="W343" i="4"/>
  <c r="X342" i="4"/>
  <c r="W342" i="4"/>
  <c r="X341" i="4"/>
  <c r="W341" i="4"/>
  <c r="X340" i="4"/>
  <c r="W340" i="4"/>
  <c r="X339" i="4"/>
  <c r="W339" i="4"/>
  <c r="X338" i="4"/>
  <c r="W338" i="4"/>
  <c r="X337" i="4"/>
  <c r="W337" i="4"/>
  <c r="X336" i="4"/>
  <c r="W336" i="4"/>
  <c r="X335" i="4"/>
  <c r="W335" i="4"/>
  <c r="X334" i="4"/>
  <c r="W334" i="4"/>
  <c r="X333" i="4"/>
  <c r="W333" i="4"/>
  <c r="X332" i="4"/>
  <c r="W332" i="4"/>
  <c r="X331" i="4"/>
  <c r="W331" i="4"/>
  <c r="X330" i="4"/>
  <c r="W330" i="4"/>
  <c r="X329" i="4"/>
  <c r="W329" i="4"/>
  <c r="X328" i="4"/>
  <c r="W328" i="4"/>
  <c r="X327" i="4"/>
  <c r="W327" i="4"/>
  <c r="X326" i="4"/>
  <c r="W326" i="4"/>
  <c r="X325" i="4"/>
  <c r="W325" i="4"/>
  <c r="X324" i="4"/>
  <c r="W324" i="4"/>
  <c r="X323" i="4"/>
  <c r="W323" i="4"/>
  <c r="X322" i="4"/>
  <c r="W322" i="4"/>
  <c r="X321" i="4"/>
  <c r="W321" i="4"/>
  <c r="X320" i="4"/>
  <c r="W320" i="4"/>
  <c r="X319" i="4"/>
  <c r="W319" i="4"/>
  <c r="X318" i="4"/>
  <c r="W318" i="4"/>
  <c r="X317" i="4"/>
  <c r="W317" i="4"/>
  <c r="X316" i="4"/>
  <c r="W316" i="4"/>
  <c r="X315" i="4"/>
  <c r="X377" i="4" s="1"/>
  <c r="W315" i="4"/>
  <c r="W377" i="4" s="1"/>
  <c r="X314" i="4"/>
  <c r="W314" i="4"/>
  <c r="X313" i="4"/>
  <c r="W313" i="4"/>
  <c r="X312" i="4"/>
  <c r="W312" i="4"/>
  <c r="X310" i="4"/>
  <c r="W310" i="4"/>
  <c r="X309" i="4"/>
  <c r="W309" i="4"/>
  <c r="X308" i="4"/>
  <c r="W308" i="4"/>
  <c r="X307" i="4"/>
  <c r="W307" i="4"/>
  <c r="X306" i="4"/>
  <c r="W306" i="4"/>
  <c r="X305" i="4"/>
  <c r="W305" i="4"/>
  <c r="X304" i="4"/>
  <c r="W304" i="4"/>
  <c r="X303" i="4"/>
  <c r="W303" i="4"/>
  <c r="X302" i="4"/>
  <c r="W302" i="4"/>
  <c r="X301" i="4"/>
  <c r="W301" i="4"/>
  <c r="X300" i="4"/>
  <c r="W300" i="4"/>
  <c r="X299" i="4"/>
  <c r="W299" i="4"/>
  <c r="X298" i="4"/>
  <c r="W298" i="4"/>
  <c r="X297" i="4"/>
  <c r="W297" i="4"/>
  <c r="X296" i="4"/>
  <c r="W296" i="4"/>
  <c r="X295" i="4"/>
  <c r="W295" i="4"/>
  <c r="X294" i="4"/>
  <c r="W294" i="4"/>
  <c r="X293" i="4"/>
  <c r="W293" i="4"/>
  <c r="X292" i="4"/>
  <c r="W292" i="4"/>
  <c r="X291" i="4"/>
  <c r="W291" i="4"/>
  <c r="X290" i="4"/>
  <c r="W290" i="4"/>
  <c r="X289" i="4"/>
  <c r="W289" i="4"/>
  <c r="X288" i="4"/>
  <c r="W288" i="4"/>
  <c r="X287" i="4"/>
  <c r="W287" i="4"/>
  <c r="X286" i="4"/>
  <c r="W286" i="4"/>
  <c r="X285" i="4"/>
  <c r="W285" i="4"/>
  <c r="X284" i="4"/>
  <c r="W284" i="4"/>
  <c r="X282" i="4"/>
  <c r="W282" i="4"/>
  <c r="X281" i="4"/>
  <c r="W281" i="4"/>
  <c r="X280" i="4"/>
  <c r="W280" i="4"/>
  <c r="X279" i="4"/>
  <c r="W279" i="4"/>
  <c r="X278" i="4"/>
  <c r="W278" i="4"/>
  <c r="X277" i="4"/>
  <c r="W277" i="4"/>
  <c r="X276" i="4"/>
  <c r="W276" i="4"/>
  <c r="X275" i="4"/>
  <c r="W275" i="4"/>
  <c r="X274" i="4"/>
  <c r="W274" i="4"/>
  <c r="X273" i="4"/>
  <c r="W273" i="4"/>
  <c r="X272" i="4"/>
  <c r="W272" i="4"/>
  <c r="X271" i="4"/>
  <c r="W271" i="4"/>
  <c r="X270" i="4"/>
  <c r="W270" i="4"/>
  <c r="X269" i="4"/>
  <c r="W269" i="4"/>
  <c r="X268" i="4"/>
  <c r="W268" i="4"/>
  <c r="X267" i="4"/>
  <c r="W267" i="4"/>
  <c r="X266" i="4"/>
  <c r="W266" i="4"/>
  <c r="X265" i="4"/>
  <c r="W265" i="4"/>
  <c r="X264" i="4"/>
  <c r="W264" i="4"/>
  <c r="X263" i="4"/>
  <c r="W263" i="4"/>
  <c r="X262" i="4"/>
  <c r="W262" i="4"/>
  <c r="X261" i="4"/>
  <c r="W261" i="4"/>
  <c r="X260" i="4"/>
  <c r="W260" i="4"/>
  <c r="X259" i="4"/>
  <c r="W259" i="4"/>
  <c r="X258" i="4"/>
  <c r="W258" i="4"/>
  <c r="X257" i="4"/>
  <c r="W257" i="4"/>
  <c r="X256" i="4"/>
  <c r="W256" i="4"/>
  <c r="X255" i="4"/>
  <c r="W255" i="4"/>
  <c r="X254" i="4"/>
  <c r="W254" i="4"/>
  <c r="X253" i="4"/>
  <c r="W253" i="4"/>
  <c r="X252" i="4"/>
  <c r="W252" i="4"/>
  <c r="X251" i="4"/>
  <c r="W251" i="4"/>
  <c r="X250" i="4"/>
  <c r="W250" i="4"/>
  <c r="X249" i="4"/>
  <c r="W249" i="4"/>
  <c r="X248" i="4"/>
  <c r="W248" i="4"/>
  <c r="X247" i="4"/>
  <c r="W247" i="4"/>
  <c r="X246" i="4"/>
  <c r="W246" i="4"/>
  <c r="X245" i="4"/>
  <c r="W245" i="4"/>
  <c r="X244" i="4"/>
  <c r="W244" i="4"/>
  <c r="X243" i="4"/>
  <c r="W243" i="4"/>
  <c r="X242" i="4"/>
  <c r="W242" i="4"/>
  <c r="X241" i="4"/>
  <c r="W241" i="4"/>
  <c r="X240" i="4"/>
  <c r="W240" i="4"/>
  <c r="X239" i="4"/>
  <c r="W239" i="4"/>
  <c r="X237" i="4"/>
  <c r="W237" i="4"/>
  <c r="X236" i="4"/>
  <c r="W236" i="4"/>
  <c r="X235" i="4"/>
  <c r="W235" i="4"/>
  <c r="X234" i="4"/>
  <c r="W234" i="4"/>
  <c r="X233" i="4"/>
  <c r="W233" i="4"/>
  <c r="X230" i="4"/>
  <c r="W230" i="4"/>
  <c r="X229" i="4"/>
  <c r="W229" i="4"/>
  <c r="X228" i="4"/>
  <c r="W228" i="4"/>
  <c r="X227" i="4"/>
  <c r="W227" i="4"/>
  <c r="X226" i="4"/>
  <c r="W226" i="4"/>
  <c r="X225" i="4"/>
  <c r="W225" i="4"/>
  <c r="X224" i="4"/>
  <c r="W224" i="4"/>
  <c r="X223" i="4"/>
  <c r="W223" i="4"/>
  <c r="X222" i="4"/>
  <c r="W222" i="4"/>
  <c r="X221" i="4"/>
  <c r="W221" i="4"/>
  <c r="X220" i="4"/>
  <c r="W220" i="4"/>
  <c r="X219" i="4"/>
  <c r="W219" i="4"/>
  <c r="X218" i="4"/>
  <c r="W218" i="4"/>
  <c r="X217" i="4"/>
  <c r="W217" i="4"/>
  <c r="X216" i="4"/>
  <c r="W216" i="4"/>
  <c r="X214" i="4"/>
  <c r="W214" i="4"/>
  <c r="X213" i="4"/>
  <c r="W213" i="4"/>
  <c r="X212" i="4"/>
  <c r="W212" i="4"/>
  <c r="X211" i="4"/>
  <c r="W211" i="4"/>
  <c r="X210" i="4"/>
  <c r="W210" i="4"/>
  <c r="X209" i="4"/>
  <c r="W209" i="4"/>
  <c r="X208" i="4"/>
  <c r="W208" i="4"/>
  <c r="X207" i="4"/>
  <c r="W207" i="4"/>
  <c r="X206" i="4"/>
  <c r="W206" i="4"/>
  <c r="X205" i="4"/>
  <c r="W205" i="4"/>
  <c r="X204" i="4"/>
  <c r="W204" i="4"/>
  <c r="X203" i="4"/>
  <c r="W203" i="4"/>
  <c r="X202" i="4"/>
  <c r="W202" i="4"/>
  <c r="X201" i="4"/>
  <c r="W201" i="4"/>
  <c r="X200" i="4"/>
  <c r="W200" i="4"/>
  <c r="X199" i="4"/>
  <c r="W199" i="4"/>
  <c r="X198" i="4"/>
  <c r="W198" i="4"/>
  <c r="X197" i="4"/>
  <c r="W197" i="4"/>
  <c r="X196" i="4"/>
  <c r="W196" i="4"/>
  <c r="X194" i="4"/>
  <c r="W194" i="4"/>
  <c r="X193" i="4"/>
  <c r="W193" i="4"/>
  <c r="X192" i="4"/>
  <c r="W192" i="4"/>
  <c r="X191" i="4"/>
  <c r="W191" i="4"/>
  <c r="X190" i="4"/>
  <c r="W190" i="4"/>
  <c r="X189" i="4"/>
  <c r="W189" i="4"/>
  <c r="X188" i="4"/>
  <c r="W188" i="4"/>
  <c r="X187" i="4"/>
  <c r="W187" i="4"/>
  <c r="X185" i="4"/>
  <c r="W185" i="4"/>
  <c r="X183" i="4"/>
  <c r="W183" i="4"/>
  <c r="X182" i="4"/>
  <c r="W182" i="4"/>
  <c r="X181" i="4"/>
  <c r="W181" i="4"/>
  <c r="X180" i="4"/>
  <c r="W180" i="4"/>
  <c r="X179" i="4"/>
  <c r="W179" i="4"/>
  <c r="X178" i="4"/>
  <c r="W178" i="4"/>
  <c r="X177" i="4"/>
  <c r="W177" i="4"/>
  <c r="X176" i="4"/>
  <c r="W176" i="4"/>
  <c r="X175" i="4"/>
  <c r="W175" i="4"/>
  <c r="X174" i="4"/>
  <c r="W174" i="4"/>
  <c r="X173" i="4"/>
  <c r="W173" i="4"/>
  <c r="X172" i="4"/>
  <c r="W172" i="4"/>
  <c r="X171" i="4"/>
  <c r="W171" i="4"/>
  <c r="X170" i="4"/>
  <c r="W170" i="4"/>
  <c r="X169" i="4"/>
  <c r="W169" i="4"/>
  <c r="X168" i="4"/>
  <c r="W168" i="4"/>
  <c r="X167" i="4"/>
  <c r="W167" i="4"/>
  <c r="X166" i="4"/>
  <c r="W166" i="4"/>
  <c r="X165" i="4"/>
  <c r="W165" i="4"/>
  <c r="X164" i="4"/>
  <c r="W164" i="4"/>
  <c r="X163" i="4"/>
  <c r="W163" i="4"/>
  <c r="X162" i="4"/>
  <c r="W162" i="4"/>
  <c r="X161" i="4"/>
  <c r="W161" i="4"/>
  <c r="X160" i="4"/>
  <c r="W160" i="4"/>
  <c r="X159" i="4"/>
  <c r="W159" i="4"/>
  <c r="X158" i="4"/>
  <c r="W158" i="4"/>
  <c r="X157" i="4"/>
  <c r="W157" i="4"/>
  <c r="X156" i="4"/>
  <c r="W156" i="4"/>
  <c r="X155" i="4"/>
  <c r="W155" i="4"/>
  <c r="X154" i="4"/>
  <c r="W154" i="4"/>
  <c r="X153" i="4"/>
  <c r="W153" i="4"/>
  <c r="X152" i="4"/>
  <c r="W152" i="4"/>
  <c r="X149" i="4"/>
  <c r="W149" i="4"/>
  <c r="X148" i="4"/>
  <c r="W148" i="4"/>
  <c r="X147" i="4"/>
  <c r="W147" i="4"/>
  <c r="X146" i="4"/>
  <c r="W146" i="4"/>
  <c r="X145" i="4"/>
  <c r="W145" i="4"/>
  <c r="X144" i="4"/>
  <c r="W144" i="4"/>
  <c r="X141" i="4"/>
  <c r="W141" i="4"/>
  <c r="X140" i="4"/>
  <c r="W140" i="4"/>
  <c r="X139" i="4"/>
  <c r="W139" i="4"/>
  <c r="X138" i="4"/>
  <c r="W138" i="4"/>
  <c r="X137" i="4"/>
  <c r="W137" i="4"/>
  <c r="X136" i="4"/>
  <c r="W136" i="4"/>
  <c r="X135" i="4"/>
  <c r="W135" i="4"/>
  <c r="X134" i="4"/>
  <c r="W134" i="4"/>
  <c r="X133" i="4"/>
  <c r="W133" i="4"/>
  <c r="X132" i="4"/>
  <c r="W132" i="4"/>
  <c r="X131" i="4"/>
  <c r="W131" i="4"/>
  <c r="X130" i="4"/>
  <c r="W130" i="4"/>
  <c r="X129" i="4"/>
  <c r="W129" i="4"/>
  <c r="X128" i="4"/>
  <c r="W128" i="4"/>
  <c r="X127" i="4"/>
  <c r="W127" i="4"/>
  <c r="X126" i="4"/>
  <c r="W126" i="4"/>
  <c r="X125" i="4"/>
  <c r="W125" i="4"/>
  <c r="X124" i="4"/>
  <c r="W124" i="4"/>
  <c r="X123" i="4"/>
  <c r="W123" i="4"/>
  <c r="X122" i="4"/>
  <c r="W122" i="4"/>
  <c r="X121" i="4"/>
  <c r="W121" i="4"/>
  <c r="X120" i="4"/>
  <c r="W120" i="4"/>
  <c r="X119" i="4"/>
  <c r="W119" i="4"/>
  <c r="X118" i="4"/>
  <c r="W118" i="4"/>
  <c r="X117" i="4"/>
  <c r="W117" i="4"/>
  <c r="X116" i="4"/>
  <c r="W116" i="4"/>
  <c r="X115" i="4"/>
  <c r="W115" i="4"/>
  <c r="X113" i="4"/>
  <c r="W113" i="4"/>
  <c r="X111" i="4"/>
  <c r="W111" i="4"/>
  <c r="X110" i="4"/>
  <c r="W110" i="4"/>
  <c r="X109" i="4"/>
  <c r="W109" i="4"/>
  <c r="X108" i="4"/>
  <c r="W108" i="4"/>
  <c r="X107" i="4"/>
  <c r="W107" i="4"/>
  <c r="X106" i="4"/>
  <c r="W106" i="4"/>
  <c r="X104" i="4"/>
  <c r="W104" i="4"/>
  <c r="X103" i="4"/>
  <c r="W103" i="4"/>
  <c r="X102" i="4"/>
  <c r="W102" i="4"/>
  <c r="X101" i="4"/>
  <c r="W101" i="4"/>
  <c r="X100" i="4"/>
  <c r="W100" i="4"/>
  <c r="X99" i="4"/>
  <c r="W99" i="4"/>
  <c r="X98" i="4"/>
  <c r="W98" i="4"/>
  <c r="X97" i="4"/>
  <c r="W97" i="4"/>
  <c r="X96" i="4"/>
  <c r="W96" i="4"/>
  <c r="X95" i="4"/>
  <c r="W95" i="4"/>
  <c r="X93" i="4"/>
  <c r="W93" i="4"/>
  <c r="X92" i="4"/>
  <c r="W92" i="4"/>
  <c r="X91" i="4"/>
  <c r="W91" i="4"/>
  <c r="X90" i="4"/>
  <c r="W90" i="4"/>
  <c r="X88" i="4"/>
  <c r="W88" i="4"/>
  <c r="X87" i="4"/>
  <c r="W87" i="4"/>
  <c r="X86" i="4"/>
  <c r="W86" i="4"/>
  <c r="X85" i="4"/>
  <c r="X372" i="4" s="1"/>
  <c r="W85" i="4"/>
  <c r="W372" i="4" s="1"/>
  <c r="X84" i="4"/>
  <c r="W84" i="4"/>
  <c r="X83" i="4"/>
  <c r="W83" i="4"/>
  <c r="X82" i="4"/>
  <c r="W82" i="4"/>
  <c r="X81" i="4"/>
  <c r="W81" i="4"/>
  <c r="X80" i="4"/>
  <c r="W80" i="4"/>
  <c r="X79" i="4"/>
  <c r="W79" i="4"/>
  <c r="X76" i="4"/>
  <c r="W76" i="4"/>
  <c r="X75" i="4"/>
  <c r="W75" i="4"/>
  <c r="X74" i="4"/>
  <c r="W74" i="4"/>
  <c r="X73" i="4"/>
  <c r="W73" i="4"/>
  <c r="X72" i="4"/>
  <c r="W72" i="4"/>
  <c r="X71" i="4"/>
  <c r="W71" i="4"/>
  <c r="X70" i="4"/>
  <c r="W70" i="4"/>
  <c r="X69" i="4"/>
  <c r="W69" i="4"/>
  <c r="X68" i="4"/>
  <c r="W68" i="4"/>
  <c r="X67" i="4"/>
  <c r="W67" i="4"/>
  <c r="X65" i="4"/>
  <c r="W65" i="4"/>
  <c r="X64" i="4"/>
  <c r="W64" i="4"/>
  <c r="X63" i="4"/>
  <c r="W63" i="4"/>
  <c r="X62" i="4"/>
  <c r="W62" i="4"/>
  <c r="X60" i="4"/>
  <c r="W60" i="4"/>
  <c r="X59" i="4"/>
  <c r="W59" i="4"/>
  <c r="X58" i="4"/>
  <c r="W58" i="4"/>
  <c r="X56" i="4"/>
  <c r="W56" i="4"/>
  <c r="X55" i="4"/>
  <c r="W55" i="4"/>
  <c r="X54" i="4"/>
  <c r="W54" i="4"/>
  <c r="X53" i="4"/>
  <c r="W53" i="4"/>
  <c r="X52" i="4"/>
  <c r="W52" i="4"/>
  <c r="X51" i="4"/>
  <c r="W51" i="4"/>
  <c r="X50" i="4"/>
  <c r="W50" i="4"/>
  <c r="X49" i="4"/>
  <c r="W49" i="4"/>
  <c r="X48" i="4"/>
  <c r="W48" i="4"/>
  <c r="X47" i="4"/>
  <c r="W47" i="4"/>
  <c r="X46" i="4"/>
  <c r="W46" i="4"/>
  <c r="X45" i="4"/>
  <c r="W45" i="4"/>
  <c r="X44" i="4"/>
  <c r="W44" i="4"/>
  <c r="X43" i="4"/>
  <c r="W43" i="4"/>
  <c r="X42" i="4"/>
  <c r="W42" i="4"/>
  <c r="X41" i="4"/>
  <c r="W41" i="4"/>
  <c r="X40" i="4"/>
  <c r="W40" i="4"/>
  <c r="X39" i="4"/>
  <c r="W39" i="4"/>
  <c r="X38" i="4"/>
  <c r="W38" i="4"/>
  <c r="X37" i="4"/>
  <c r="W37" i="4"/>
  <c r="X36" i="4"/>
  <c r="W36" i="4"/>
  <c r="X35" i="4"/>
  <c r="W35" i="4"/>
  <c r="X34" i="4"/>
  <c r="W34" i="4"/>
  <c r="X33" i="4"/>
  <c r="W33" i="4"/>
  <c r="X32" i="4"/>
  <c r="W32" i="4"/>
  <c r="X31" i="4"/>
  <c r="W31" i="4"/>
  <c r="X30" i="4"/>
  <c r="W30" i="4"/>
  <c r="X29" i="4"/>
  <c r="W29" i="4"/>
  <c r="X28" i="4"/>
  <c r="W28" i="4"/>
  <c r="X27" i="4"/>
  <c r="W27" i="4"/>
  <c r="X25" i="4"/>
  <c r="W25" i="4"/>
  <c r="X24" i="4"/>
  <c r="W24" i="4"/>
  <c r="X23" i="4"/>
  <c r="W23" i="4"/>
  <c r="X22" i="4"/>
  <c r="W22" i="4"/>
  <c r="X21" i="4"/>
  <c r="W21" i="4"/>
  <c r="X20" i="4"/>
  <c r="W20" i="4"/>
  <c r="X19" i="4"/>
  <c r="W19" i="4"/>
  <c r="X18" i="4"/>
  <c r="W18" i="4"/>
  <c r="X17" i="4"/>
  <c r="W17" i="4"/>
  <c r="X16" i="4"/>
  <c r="W16" i="4"/>
  <c r="X15" i="4"/>
  <c r="W15" i="4"/>
  <c r="X14" i="4"/>
  <c r="W14" i="4"/>
  <c r="X13" i="4"/>
  <c r="W13" i="4"/>
  <c r="X12" i="4"/>
  <c r="W12" i="4"/>
  <c r="X11" i="4"/>
  <c r="W11" i="4"/>
  <c r="V355" i="4"/>
  <c r="U355" i="4"/>
  <c r="V354" i="4"/>
  <c r="U354" i="4"/>
  <c r="V353" i="4"/>
  <c r="U353" i="4"/>
  <c r="V352" i="4"/>
  <c r="U352" i="4"/>
  <c r="V351" i="4"/>
  <c r="U351" i="4"/>
  <c r="V350" i="4"/>
  <c r="U350" i="4"/>
  <c r="V349" i="4"/>
  <c r="U349" i="4"/>
  <c r="V348" i="4"/>
  <c r="U348" i="4"/>
  <c r="V347" i="4"/>
  <c r="U347" i="4"/>
  <c r="V346" i="4"/>
  <c r="U346" i="4"/>
  <c r="V345" i="4"/>
  <c r="U345" i="4"/>
  <c r="V344" i="4"/>
  <c r="U344" i="4"/>
  <c r="V343" i="4"/>
  <c r="U343" i="4"/>
  <c r="V342" i="4"/>
  <c r="U342" i="4"/>
  <c r="V341" i="4"/>
  <c r="U341" i="4"/>
  <c r="V340" i="4"/>
  <c r="U340" i="4"/>
  <c r="V339" i="4"/>
  <c r="U339" i="4"/>
  <c r="V338" i="4"/>
  <c r="U338" i="4"/>
  <c r="V337" i="4"/>
  <c r="U337" i="4"/>
  <c r="V336" i="4"/>
  <c r="U336" i="4"/>
  <c r="V335" i="4"/>
  <c r="U335" i="4"/>
  <c r="V334" i="4"/>
  <c r="U334" i="4"/>
  <c r="V333" i="4"/>
  <c r="U333" i="4"/>
  <c r="V332" i="4"/>
  <c r="U332" i="4"/>
  <c r="V331" i="4"/>
  <c r="U331" i="4"/>
  <c r="V330" i="4"/>
  <c r="U330" i="4"/>
  <c r="V329" i="4"/>
  <c r="U329" i="4"/>
  <c r="V328" i="4"/>
  <c r="U328" i="4"/>
  <c r="V327" i="4"/>
  <c r="U327" i="4"/>
  <c r="V326" i="4"/>
  <c r="U326" i="4"/>
  <c r="V325" i="4"/>
  <c r="U325" i="4"/>
  <c r="V324" i="4"/>
  <c r="U324" i="4"/>
  <c r="V323" i="4"/>
  <c r="U323" i="4"/>
  <c r="V322" i="4"/>
  <c r="U322" i="4"/>
  <c r="V321" i="4"/>
  <c r="U321" i="4"/>
  <c r="V320" i="4"/>
  <c r="U320" i="4"/>
  <c r="V319" i="4"/>
  <c r="U319" i="4"/>
  <c r="V318" i="4"/>
  <c r="U318" i="4"/>
  <c r="V317" i="4"/>
  <c r="U317" i="4"/>
  <c r="V316" i="4"/>
  <c r="U316" i="4"/>
  <c r="V315" i="4"/>
  <c r="V377" i="4" s="1"/>
  <c r="U315" i="4"/>
  <c r="U377" i="4" s="1"/>
  <c r="V314" i="4"/>
  <c r="U314" i="4"/>
  <c r="V313" i="4"/>
  <c r="U313" i="4"/>
  <c r="V312" i="4"/>
  <c r="U312" i="4"/>
  <c r="V310" i="4"/>
  <c r="U310" i="4"/>
  <c r="V309" i="4"/>
  <c r="U309" i="4"/>
  <c r="V308" i="4"/>
  <c r="U308" i="4"/>
  <c r="V307" i="4"/>
  <c r="U307" i="4"/>
  <c r="V306" i="4"/>
  <c r="U306" i="4"/>
  <c r="V305" i="4"/>
  <c r="U305" i="4"/>
  <c r="V304" i="4"/>
  <c r="U304" i="4"/>
  <c r="V303" i="4"/>
  <c r="U303" i="4"/>
  <c r="V302" i="4"/>
  <c r="U302" i="4"/>
  <c r="V301" i="4"/>
  <c r="U301" i="4"/>
  <c r="V300" i="4"/>
  <c r="U300" i="4"/>
  <c r="V299" i="4"/>
  <c r="U299" i="4"/>
  <c r="V298" i="4"/>
  <c r="U298" i="4"/>
  <c r="V297" i="4"/>
  <c r="U297" i="4"/>
  <c r="V296" i="4"/>
  <c r="U296" i="4"/>
  <c r="V295" i="4"/>
  <c r="U295" i="4"/>
  <c r="V294" i="4"/>
  <c r="U294" i="4"/>
  <c r="V293" i="4"/>
  <c r="U293" i="4"/>
  <c r="V292" i="4"/>
  <c r="U292" i="4"/>
  <c r="V291" i="4"/>
  <c r="U291" i="4"/>
  <c r="V290" i="4"/>
  <c r="U290" i="4"/>
  <c r="V289" i="4"/>
  <c r="U289" i="4"/>
  <c r="V288" i="4"/>
  <c r="U288" i="4"/>
  <c r="V287" i="4"/>
  <c r="U287" i="4"/>
  <c r="V286" i="4"/>
  <c r="U286" i="4"/>
  <c r="V285" i="4"/>
  <c r="U285" i="4"/>
  <c r="V284" i="4"/>
  <c r="U284" i="4"/>
  <c r="V282" i="4"/>
  <c r="U282" i="4"/>
  <c r="V281" i="4"/>
  <c r="U281" i="4"/>
  <c r="V280" i="4"/>
  <c r="U280" i="4"/>
  <c r="V279" i="4"/>
  <c r="U279" i="4"/>
  <c r="V278" i="4"/>
  <c r="U278" i="4"/>
  <c r="V277" i="4"/>
  <c r="U277" i="4"/>
  <c r="V276" i="4"/>
  <c r="U276" i="4"/>
  <c r="V275" i="4"/>
  <c r="U275" i="4"/>
  <c r="V274" i="4"/>
  <c r="U274" i="4"/>
  <c r="V273" i="4"/>
  <c r="U273" i="4"/>
  <c r="V272" i="4"/>
  <c r="U272" i="4"/>
  <c r="V271" i="4"/>
  <c r="U271" i="4"/>
  <c r="V270" i="4"/>
  <c r="U270" i="4"/>
  <c r="V269" i="4"/>
  <c r="U269" i="4"/>
  <c r="V268" i="4"/>
  <c r="U268" i="4"/>
  <c r="V267" i="4"/>
  <c r="U267" i="4"/>
  <c r="V266" i="4"/>
  <c r="U266" i="4"/>
  <c r="V265" i="4"/>
  <c r="U265" i="4"/>
  <c r="V264" i="4"/>
  <c r="U264" i="4"/>
  <c r="V263" i="4"/>
  <c r="U263" i="4"/>
  <c r="V262" i="4"/>
  <c r="U262" i="4"/>
  <c r="V261" i="4"/>
  <c r="U261" i="4"/>
  <c r="V260" i="4"/>
  <c r="U260" i="4"/>
  <c r="V259" i="4"/>
  <c r="U259" i="4"/>
  <c r="V258" i="4"/>
  <c r="U258" i="4"/>
  <c r="V257" i="4"/>
  <c r="U257" i="4"/>
  <c r="V256" i="4"/>
  <c r="U256" i="4"/>
  <c r="V255" i="4"/>
  <c r="U255" i="4"/>
  <c r="V254" i="4"/>
  <c r="U254" i="4"/>
  <c r="V253" i="4"/>
  <c r="U253" i="4"/>
  <c r="V252" i="4"/>
  <c r="U252" i="4"/>
  <c r="V251" i="4"/>
  <c r="U251" i="4"/>
  <c r="V250" i="4"/>
  <c r="U250" i="4"/>
  <c r="V249" i="4"/>
  <c r="U249" i="4"/>
  <c r="V248" i="4"/>
  <c r="U248" i="4"/>
  <c r="V247" i="4"/>
  <c r="U247" i="4"/>
  <c r="V246" i="4"/>
  <c r="U246" i="4"/>
  <c r="V245" i="4"/>
  <c r="U245" i="4"/>
  <c r="V244" i="4"/>
  <c r="U244" i="4"/>
  <c r="V243" i="4"/>
  <c r="U243" i="4"/>
  <c r="V242" i="4"/>
  <c r="U242" i="4"/>
  <c r="V241" i="4"/>
  <c r="U241" i="4"/>
  <c r="V240" i="4"/>
  <c r="U240" i="4"/>
  <c r="V239" i="4"/>
  <c r="U239" i="4"/>
  <c r="V237" i="4"/>
  <c r="U237" i="4"/>
  <c r="V236" i="4"/>
  <c r="U236" i="4"/>
  <c r="V235" i="4"/>
  <c r="U235" i="4"/>
  <c r="V234" i="4"/>
  <c r="U234" i="4"/>
  <c r="V233" i="4"/>
  <c r="U233" i="4"/>
  <c r="V230" i="4"/>
  <c r="U230" i="4"/>
  <c r="V229" i="4"/>
  <c r="U229" i="4"/>
  <c r="V228" i="4"/>
  <c r="U228" i="4"/>
  <c r="V227" i="4"/>
  <c r="U227" i="4"/>
  <c r="V226" i="4"/>
  <c r="U226" i="4"/>
  <c r="V225" i="4"/>
  <c r="U225" i="4"/>
  <c r="V224" i="4"/>
  <c r="U224" i="4"/>
  <c r="V223" i="4"/>
  <c r="U223" i="4"/>
  <c r="V222" i="4"/>
  <c r="U222" i="4"/>
  <c r="V221" i="4"/>
  <c r="U221" i="4"/>
  <c r="V220" i="4"/>
  <c r="U220" i="4"/>
  <c r="V219" i="4"/>
  <c r="U219" i="4"/>
  <c r="V218" i="4"/>
  <c r="U218" i="4"/>
  <c r="V217" i="4"/>
  <c r="U217" i="4"/>
  <c r="V216" i="4"/>
  <c r="U216" i="4"/>
  <c r="V214" i="4"/>
  <c r="U214" i="4"/>
  <c r="V213" i="4"/>
  <c r="U213" i="4"/>
  <c r="V212" i="4"/>
  <c r="U212" i="4"/>
  <c r="V211" i="4"/>
  <c r="U211" i="4"/>
  <c r="V210" i="4"/>
  <c r="U210" i="4"/>
  <c r="V209" i="4"/>
  <c r="U209" i="4"/>
  <c r="V208" i="4"/>
  <c r="U208" i="4"/>
  <c r="V207" i="4"/>
  <c r="U207" i="4"/>
  <c r="V206" i="4"/>
  <c r="U206" i="4"/>
  <c r="V205" i="4"/>
  <c r="U205" i="4"/>
  <c r="V204" i="4"/>
  <c r="U204" i="4"/>
  <c r="V203" i="4"/>
  <c r="U203" i="4"/>
  <c r="V202" i="4"/>
  <c r="U202" i="4"/>
  <c r="V201" i="4"/>
  <c r="U201" i="4"/>
  <c r="V200" i="4"/>
  <c r="U200" i="4"/>
  <c r="V199" i="4"/>
  <c r="U199" i="4"/>
  <c r="V198" i="4"/>
  <c r="U198" i="4"/>
  <c r="V197" i="4"/>
  <c r="U197" i="4"/>
  <c r="V196" i="4"/>
  <c r="U196" i="4"/>
  <c r="V194" i="4"/>
  <c r="U194" i="4"/>
  <c r="V193" i="4"/>
  <c r="U193" i="4"/>
  <c r="V192" i="4"/>
  <c r="U192" i="4"/>
  <c r="V191" i="4"/>
  <c r="U191" i="4"/>
  <c r="V190" i="4"/>
  <c r="U190" i="4"/>
  <c r="V189" i="4"/>
  <c r="U189" i="4"/>
  <c r="V188" i="4"/>
  <c r="U188" i="4"/>
  <c r="V187" i="4"/>
  <c r="U187" i="4"/>
  <c r="V185" i="4"/>
  <c r="U185" i="4"/>
  <c r="V183" i="4"/>
  <c r="U183" i="4"/>
  <c r="V182" i="4"/>
  <c r="U182" i="4"/>
  <c r="V181" i="4"/>
  <c r="U181" i="4"/>
  <c r="V180" i="4"/>
  <c r="U180" i="4"/>
  <c r="V179" i="4"/>
  <c r="U179" i="4"/>
  <c r="V178" i="4"/>
  <c r="U178" i="4"/>
  <c r="V177" i="4"/>
  <c r="U177" i="4"/>
  <c r="V176" i="4"/>
  <c r="U176" i="4"/>
  <c r="V175" i="4"/>
  <c r="U175" i="4"/>
  <c r="V174" i="4"/>
  <c r="U174" i="4"/>
  <c r="V173" i="4"/>
  <c r="U173" i="4"/>
  <c r="V172" i="4"/>
  <c r="U172" i="4"/>
  <c r="V171" i="4"/>
  <c r="U171" i="4"/>
  <c r="V170" i="4"/>
  <c r="U170" i="4"/>
  <c r="V169" i="4"/>
  <c r="U169" i="4"/>
  <c r="V168" i="4"/>
  <c r="U168" i="4"/>
  <c r="V167" i="4"/>
  <c r="U167" i="4"/>
  <c r="V166" i="4"/>
  <c r="U166" i="4"/>
  <c r="V165" i="4"/>
  <c r="U165" i="4"/>
  <c r="V164" i="4"/>
  <c r="U164" i="4"/>
  <c r="V163" i="4"/>
  <c r="U163" i="4"/>
  <c r="V162" i="4"/>
  <c r="U162" i="4"/>
  <c r="V161" i="4"/>
  <c r="U161" i="4"/>
  <c r="V160" i="4"/>
  <c r="U160" i="4"/>
  <c r="V159" i="4"/>
  <c r="U159" i="4"/>
  <c r="V158" i="4"/>
  <c r="U158" i="4"/>
  <c r="V157" i="4"/>
  <c r="U157" i="4"/>
  <c r="V156" i="4"/>
  <c r="U156" i="4"/>
  <c r="V155" i="4"/>
  <c r="U155" i="4"/>
  <c r="V154" i="4"/>
  <c r="U154" i="4"/>
  <c r="V153" i="4"/>
  <c r="U153" i="4"/>
  <c r="V152" i="4"/>
  <c r="U152" i="4"/>
  <c r="V149" i="4"/>
  <c r="U149" i="4"/>
  <c r="V148" i="4"/>
  <c r="U148" i="4"/>
  <c r="V147" i="4"/>
  <c r="U147" i="4"/>
  <c r="V146" i="4"/>
  <c r="U146" i="4"/>
  <c r="V145" i="4"/>
  <c r="U145" i="4"/>
  <c r="V144" i="4"/>
  <c r="U144" i="4"/>
  <c r="V141" i="4"/>
  <c r="U141" i="4"/>
  <c r="V140" i="4"/>
  <c r="U140" i="4"/>
  <c r="V139" i="4"/>
  <c r="U139" i="4"/>
  <c r="V138" i="4"/>
  <c r="U138" i="4"/>
  <c r="V137" i="4"/>
  <c r="U137" i="4"/>
  <c r="V136" i="4"/>
  <c r="U136" i="4"/>
  <c r="V135" i="4"/>
  <c r="U135" i="4"/>
  <c r="V134" i="4"/>
  <c r="U134" i="4"/>
  <c r="V133" i="4"/>
  <c r="U133" i="4"/>
  <c r="V132" i="4"/>
  <c r="U132" i="4"/>
  <c r="V131" i="4"/>
  <c r="U131" i="4"/>
  <c r="V130" i="4"/>
  <c r="U130" i="4"/>
  <c r="V129" i="4"/>
  <c r="U129" i="4"/>
  <c r="V128" i="4"/>
  <c r="U128" i="4"/>
  <c r="V127" i="4"/>
  <c r="U127" i="4"/>
  <c r="V126" i="4"/>
  <c r="U126" i="4"/>
  <c r="V125" i="4"/>
  <c r="U125" i="4"/>
  <c r="V124" i="4"/>
  <c r="U124" i="4"/>
  <c r="V123" i="4"/>
  <c r="U123" i="4"/>
  <c r="V122" i="4"/>
  <c r="U122" i="4"/>
  <c r="V121" i="4"/>
  <c r="U121" i="4"/>
  <c r="V120" i="4"/>
  <c r="U120" i="4"/>
  <c r="V119" i="4"/>
  <c r="U119" i="4"/>
  <c r="V118" i="4"/>
  <c r="U118" i="4"/>
  <c r="V117" i="4"/>
  <c r="U117" i="4"/>
  <c r="V116" i="4"/>
  <c r="U116" i="4"/>
  <c r="V115" i="4"/>
  <c r="U115" i="4"/>
  <c r="V113" i="4"/>
  <c r="U113" i="4"/>
  <c r="V111" i="4"/>
  <c r="U111" i="4"/>
  <c r="V110" i="4"/>
  <c r="U110" i="4"/>
  <c r="V109" i="4"/>
  <c r="U109" i="4"/>
  <c r="V108" i="4"/>
  <c r="U108" i="4"/>
  <c r="V107" i="4"/>
  <c r="U107" i="4"/>
  <c r="V106" i="4"/>
  <c r="U106" i="4"/>
  <c r="V104" i="4"/>
  <c r="U104" i="4"/>
  <c r="V103" i="4"/>
  <c r="U103" i="4"/>
  <c r="V102" i="4"/>
  <c r="U102" i="4"/>
  <c r="V101" i="4"/>
  <c r="U101" i="4"/>
  <c r="V100" i="4"/>
  <c r="U100" i="4"/>
  <c r="V99" i="4"/>
  <c r="U99" i="4"/>
  <c r="V98" i="4"/>
  <c r="U98" i="4"/>
  <c r="V97" i="4"/>
  <c r="U97" i="4"/>
  <c r="V96" i="4"/>
  <c r="U96" i="4"/>
  <c r="V95" i="4"/>
  <c r="U95" i="4"/>
  <c r="V93" i="4"/>
  <c r="U93" i="4"/>
  <c r="V92" i="4"/>
  <c r="U92" i="4"/>
  <c r="V91" i="4"/>
  <c r="U91" i="4"/>
  <c r="V90" i="4"/>
  <c r="U90" i="4"/>
  <c r="V88" i="4"/>
  <c r="U88" i="4"/>
  <c r="V87" i="4"/>
  <c r="U87" i="4"/>
  <c r="V86" i="4"/>
  <c r="U86" i="4"/>
  <c r="V85" i="4"/>
  <c r="V372" i="4" s="1"/>
  <c r="U85" i="4"/>
  <c r="U372" i="4" s="1"/>
  <c r="V84" i="4"/>
  <c r="U84" i="4"/>
  <c r="V83" i="4"/>
  <c r="U83" i="4"/>
  <c r="V82" i="4"/>
  <c r="U82" i="4"/>
  <c r="V81" i="4"/>
  <c r="U81" i="4"/>
  <c r="V80" i="4"/>
  <c r="U80" i="4"/>
  <c r="V79" i="4"/>
  <c r="U79" i="4"/>
  <c r="V76" i="4"/>
  <c r="U76" i="4"/>
  <c r="V75" i="4"/>
  <c r="U75" i="4"/>
  <c r="V74" i="4"/>
  <c r="U74" i="4"/>
  <c r="V73" i="4"/>
  <c r="U73" i="4"/>
  <c r="V72" i="4"/>
  <c r="U72" i="4"/>
  <c r="V71" i="4"/>
  <c r="U71" i="4"/>
  <c r="V70" i="4"/>
  <c r="U70" i="4"/>
  <c r="V69" i="4"/>
  <c r="U69" i="4"/>
  <c r="V68" i="4"/>
  <c r="U68" i="4"/>
  <c r="V67" i="4"/>
  <c r="U67" i="4"/>
  <c r="V65" i="4"/>
  <c r="U65" i="4"/>
  <c r="V64" i="4"/>
  <c r="U64" i="4"/>
  <c r="V63" i="4"/>
  <c r="U63" i="4"/>
  <c r="V62" i="4"/>
  <c r="U62" i="4"/>
  <c r="V60" i="4"/>
  <c r="U60" i="4"/>
  <c r="V59" i="4"/>
  <c r="U59" i="4"/>
  <c r="V58" i="4"/>
  <c r="U58" i="4"/>
  <c r="V56" i="4"/>
  <c r="U56" i="4"/>
  <c r="V55" i="4"/>
  <c r="U55" i="4"/>
  <c r="V54" i="4"/>
  <c r="U54" i="4"/>
  <c r="V53" i="4"/>
  <c r="U53" i="4"/>
  <c r="V52" i="4"/>
  <c r="U52" i="4"/>
  <c r="V51" i="4"/>
  <c r="U51" i="4"/>
  <c r="V50" i="4"/>
  <c r="U50" i="4"/>
  <c r="V49" i="4"/>
  <c r="U49" i="4"/>
  <c r="V48" i="4"/>
  <c r="U48" i="4"/>
  <c r="V47" i="4"/>
  <c r="U47" i="4"/>
  <c r="V46" i="4"/>
  <c r="U46" i="4"/>
  <c r="V45" i="4"/>
  <c r="U45" i="4"/>
  <c r="V44" i="4"/>
  <c r="U44" i="4"/>
  <c r="V43" i="4"/>
  <c r="U43" i="4"/>
  <c r="V42" i="4"/>
  <c r="U42" i="4"/>
  <c r="V41" i="4"/>
  <c r="U41" i="4"/>
  <c r="V40" i="4"/>
  <c r="U40" i="4"/>
  <c r="V39" i="4"/>
  <c r="U39" i="4"/>
  <c r="V38" i="4"/>
  <c r="U38" i="4"/>
  <c r="V37" i="4"/>
  <c r="U37" i="4"/>
  <c r="V36" i="4"/>
  <c r="U36" i="4"/>
  <c r="V35" i="4"/>
  <c r="U35" i="4"/>
  <c r="V34" i="4"/>
  <c r="U34" i="4"/>
  <c r="V33" i="4"/>
  <c r="U33" i="4"/>
  <c r="V32" i="4"/>
  <c r="U32" i="4"/>
  <c r="V31" i="4"/>
  <c r="U31" i="4"/>
  <c r="V30" i="4"/>
  <c r="U30" i="4"/>
  <c r="V29" i="4"/>
  <c r="U29" i="4"/>
  <c r="V28" i="4"/>
  <c r="U28" i="4"/>
  <c r="V27" i="4"/>
  <c r="U27" i="4"/>
  <c r="V25" i="4"/>
  <c r="U25" i="4"/>
  <c r="V24" i="4"/>
  <c r="U24" i="4"/>
  <c r="V23" i="4"/>
  <c r="U23" i="4"/>
  <c r="V22" i="4"/>
  <c r="U22" i="4"/>
  <c r="V21" i="4"/>
  <c r="U21" i="4"/>
  <c r="V20" i="4"/>
  <c r="U20" i="4"/>
  <c r="V19" i="4"/>
  <c r="U19" i="4"/>
  <c r="V18" i="4"/>
  <c r="U18" i="4"/>
  <c r="V17" i="4"/>
  <c r="U17" i="4"/>
  <c r="V16" i="4"/>
  <c r="U16" i="4"/>
  <c r="V15" i="4"/>
  <c r="U15" i="4"/>
  <c r="V14" i="4"/>
  <c r="U14" i="4"/>
  <c r="V13" i="4"/>
  <c r="U13" i="4"/>
  <c r="V12" i="4"/>
  <c r="U12" i="4"/>
  <c r="V11" i="4"/>
  <c r="U11" i="4"/>
  <c r="S355" i="4"/>
  <c r="R355" i="4"/>
  <c r="S354" i="4"/>
  <c r="R354" i="4"/>
  <c r="S353" i="4"/>
  <c r="R353" i="4"/>
  <c r="S352" i="4"/>
  <c r="R352" i="4"/>
  <c r="S351" i="4"/>
  <c r="R351" i="4"/>
  <c r="S350" i="4"/>
  <c r="R350" i="4"/>
  <c r="S349" i="4"/>
  <c r="R349" i="4"/>
  <c r="S348" i="4"/>
  <c r="R348" i="4"/>
  <c r="S347" i="4"/>
  <c r="R347" i="4"/>
  <c r="S346" i="4"/>
  <c r="R346" i="4"/>
  <c r="S345" i="4"/>
  <c r="R345" i="4"/>
  <c r="S344" i="4"/>
  <c r="R344" i="4"/>
  <c r="S343" i="4"/>
  <c r="R343" i="4"/>
  <c r="S342" i="4"/>
  <c r="R342" i="4"/>
  <c r="S341" i="4"/>
  <c r="R341" i="4"/>
  <c r="S340" i="4"/>
  <c r="R340" i="4"/>
  <c r="S339" i="4"/>
  <c r="R339" i="4"/>
  <c r="S338" i="4"/>
  <c r="R338" i="4"/>
  <c r="S337" i="4"/>
  <c r="R337" i="4"/>
  <c r="S336" i="4"/>
  <c r="R336" i="4"/>
  <c r="S335" i="4"/>
  <c r="R335" i="4"/>
  <c r="S334" i="4"/>
  <c r="R334" i="4"/>
  <c r="S333" i="4"/>
  <c r="R333" i="4"/>
  <c r="S332" i="4"/>
  <c r="R332" i="4"/>
  <c r="S331" i="4"/>
  <c r="R331" i="4"/>
  <c r="S330" i="4"/>
  <c r="R330" i="4"/>
  <c r="S329" i="4"/>
  <c r="R329" i="4"/>
  <c r="S328" i="4"/>
  <c r="R328" i="4"/>
  <c r="S327" i="4"/>
  <c r="R327" i="4"/>
  <c r="S326" i="4"/>
  <c r="R326" i="4"/>
  <c r="S325" i="4"/>
  <c r="R325" i="4"/>
  <c r="S324" i="4"/>
  <c r="R324" i="4"/>
  <c r="S323" i="4"/>
  <c r="R323" i="4"/>
  <c r="S322" i="4"/>
  <c r="R322" i="4"/>
  <c r="S321" i="4"/>
  <c r="R321" i="4"/>
  <c r="S320" i="4"/>
  <c r="R320" i="4"/>
  <c r="S319" i="4"/>
  <c r="R319" i="4"/>
  <c r="S318" i="4"/>
  <c r="R318" i="4"/>
  <c r="S317" i="4"/>
  <c r="R317" i="4"/>
  <c r="S316" i="4"/>
  <c r="R316" i="4"/>
  <c r="S315" i="4"/>
  <c r="S377" i="4" s="1"/>
  <c r="R315" i="4"/>
  <c r="R377" i="4" s="1"/>
  <c r="S314" i="4"/>
  <c r="R314" i="4"/>
  <c r="S313" i="4"/>
  <c r="R313" i="4"/>
  <c r="S312" i="4"/>
  <c r="R312" i="4"/>
  <c r="S310" i="4"/>
  <c r="R310" i="4"/>
  <c r="S309" i="4"/>
  <c r="R309" i="4"/>
  <c r="S308" i="4"/>
  <c r="R308" i="4"/>
  <c r="S307" i="4"/>
  <c r="R307" i="4"/>
  <c r="S306" i="4"/>
  <c r="R306" i="4"/>
  <c r="S305" i="4"/>
  <c r="R305" i="4"/>
  <c r="S304" i="4"/>
  <c r="R304" i="4"/>
  <c r="S303" i="4"/>
  <c r="R303" i="4"/>
  <c r="S302" i="4"/>
  <c r="R302" i="4"/>
  <c r="S301" i="4"/>
  <c r="R301" i="4"/>
  <c r="S300" i="4"/>
  <c r="R300" i="4"/>
  <c r="S299" i="4"/>
  <c r="R299" i="4"/>
  <c r="S298" i="4"/>
  <c r="R298" i="4"/>
  <c r="S297" i="4"/>
  <c r="R297" i="4"/>
  <c r="S296" i="4"/>
  <c r="R296" i="4"/>
  <c r="S295" i="4"/>
  <c r="R295" i="4"/>
  <c r="S294" i="4"/>
  <c r="R294" i="4"/>
  <c r="S293" i="4"/>
  <c r="R293" i="4"/>
  <c r="S292" i="4"/>
  <c r="R292" i="4"/>
  <c r="S291" i="4"/>
  <c r="R291" i="4"/>
  <c r="S290" i="4"/>
  <c r="R290" i="4"/>
  <c r="S289" i="4"/>
  <c r="R289" i="4"/>
  <c r="S288" i="4"/>
  <c r="R288" i="4"/>
  <c r="S287" i="4"/>
  <c r="R287" i="4"/>
  <c r="S286" i="4"/>
  <c r="R286" i="4"/>
  <c r="S285" i="4"/>
  <c r="R285" i="4"/>
  <c r="S284" i="4"/>
  <c r="R284" i="4"/>
  <c r="S282" i="4"/>
  <c r="R282" i="4"/>
  <c r="S281" i="4"/>
  <c r="R281" i="4"/>
  <c r="S280" i="4"/>
  <c r="R280" i="4"/>
  <c r="S279" i="4"/>
  <c r="R279" i="4"/>
  <c r="S278" i="4"/>
  <c r="R278" i="4"/>
  <c r="S277" i="4"/>
  <c r="R277" i="4"/>
  <c r="S276" i="4"/>
  <c r="R276" i="4"/>
  <c r="S275" i="4"/>
  <c r="R275" i="4"/>
  <c r="S274" i="4"/>
  <c r="R274" i="4"/>
  <c r="S273" i="4"/>
  <c r="R273" i="4"/>
  <c r="S272" i="4"/>
  <c r="R272" i="4"/>
  <c r="S271" i="4"/>
  <c r="R271" i="4"/>
  <c r="S270" i="4"/>
  <c r="R270" i="4"/>
  <c r="S269" i="4"/>
  <c r="R269" i="4"/>
  <c r="S268" i="4"/>
  <c r="R268" i="4"/>
  <c r="S267" i="4"/>
  <c r="R267" i="4"/>
  <c r="S266" i="4"/>
  <c r="R266" i="4"/>
  <c r="S265" i="4"/>
  <c r="R265" i="4"/>
  <c r="S264" i="4"/>
  <c r="R264" i="4"/>
  <c r="S263" i="4"/>
  <c r="R263" i="4"/>
  <c r="S262" i="4"/>
  <c r="R262" i="4"/>
  <c r="S261" i="4"/>
  <c r="R261" i="4"/>
  <c r="S260" i="4"/>
  <c r="R260" i="4"/>
  <c r="S259" i="4"/>
  <c r="R259" i="4"/>
  <c r="S258" i="4"/>
  <c r="R258" i="4"/>
  <c r="S257" i="4"/>
  <c r="R257" i="4"/>
  <c r="S256" i="4"/>
  <c r="R256" i="4"/>
  <c r="S255" i="4"/>
  <c r="R255" i="4"/>
  <c r="S254" i="4"/>
  <c r="R254" i="4"/>
  <c r="S253" i="4"/>
  <c r="R253" i="4"/>
  <c r="S252" i="4"/>
  <c r="R252" i="4"/>
  <c r="S251" i="4"/>
  <c r="R251" i="4"/>
  <c r="S250" i="4"/>
  <c r="R250" i="4"/>
  <c r="S249" i="4"/>
  <c r="R249" i="4"/>
  <c r="S248" i="4"/>
  <c r="R248" i="4"/>
  <c r="S247" i="4"/>
  <c r="R247" i="4"/>
  <c r="S246" i="4"/>
  <c r="R246" i="4"/>
  <c r="S245" i="4"/>
  <c r="R245" i="4"/>
  <c r="S244" i="4"/>
  <c r="R244" i="4"/>
  <c r="S243" i="4"/>
  <c r="R243" i="4"/>
  <c r="S242" i="4"/>
  <c r="R242" i="4"/>
  <c r="S241" i="4"/>
  <c r="R241" i="4"/>
  <c r="S240" i="4"/>
  <c r="R240" i="4"/>
  <c r="S239" i="4"/>
  <c r="R239" i="4"/>
  <c r="S237" i="4"/>
  <c r="R237" i="4"/>
  <c r="S236" i="4"/>
  <c r="R236" i="4"/>
  <c r="S235" i="4"/>
  <c r="R235" i="4"/>
  <c r="S234" i="4"/>
  <c r="R234" i="4"/>
  <c r="S233" i="4"/>
  <c r="R233" i="4"/>
  <c r="S230" i="4"/>
  <c r="R230" i="4"/>
  <c r="S229" i="4"/>
  <c r="R229" i="4"/>
  <c r="S228" i="4"/>
  <c r="R228" i="4"/>
  <c r="S227" i="4"/>
  <c r="R227" i="4"/>
  <c r="S226" i="4"/>
  <c r="R226" i="4"/>
  <c r="S225" i="4"/>
  <c r="R225" i="4"/>
  <c r="S224" i="4"/>
  <c r="R224" i="4"/>
  <c r="S223" i="4"/>
  <c r="R223" i="4"/>
  <c r="S222" i="4"/>
  <c r="R222" i="4"/>
  <c r="S221" i="4"/>
  <c r="R221" i="4"/>
  <c r="S220" i="4"/>
  <c r="R220" i="4"/>
  <c r="S219" i="4"/>
  <c r="R219" i="4"/>
  <c r="S218" i="4"/>
  <c r="R218" i="4"/>
  <c r="S217" i="4"/>
  <c r="R217" i="4"/>
  <c r="S216" i="4"/>
  <c r="R216" i="4"/>
  <c r="S214" i="4"/>
  <c r="R214" i="4"/>
  <c r="S213" i="4"/>
  <c r="R213" i="4"/>
  <c r="S212" i="4"/>
  <c r="R212" i="4"/>
  <c r="S211" i="4"/>
  <c r="R211" i="4"/>
  <c r="S210" i="4"/>
  <c r="R210" i="4"/>
  <c r="S209" i="4"/>
  <c r="R209" i="4"/>
  <c r="S208" i="4"/>
  <c r="R208" i="4"/>
  <c r="S207" i="4"/>
  <c r="R207" i="4"/>
  <c r="S206" i="4"/>
  <c r="R206" i="4"/>
  <c r="S205" i="4"/>
  <c r="R205" i="4"/>
  <c r="S204" i="4"/>
  <c r="R204" i="4"/>
  <c r="S203" i="4"/>
  <c r="R203" i="4"/>
  <c r="S202" i="4"/>
  <c r="R202" i="4"/>
  <c r="S201" i="4"/>
  <c r="R201" i="4"/>
  <c r="S200" i="4"/>
  <c r="R200" i="4"/>
  <c r="S199" i="4"/>
  <c r="R199" i="4"/>
  <c r="S198" i="4"/>
  <c r="R198" i="4"/>
  <c r="S197" i="4"/>
  <c r="R197" i="4"/>
  <c r="S196" i="4"/>
  <c r="R196" i="4"/>
  <c r="S194" i="4"/>
  <c r="R194" i="4"/>
  <c r="S193" i="4"/>
  <c r="R193" i="4"/>
  <c r="S192" i="4"/>
  <c r="R192" i="4"/>
  <c r="S191" i="4"/>
  <c r="R191" i="4"/>
  <c r="S190" i="4"/>
  <c r="R190" i="4"/>
  <c r="S189" i="4"/>
  <c r="R189" i="4"/>
  <c r="S188" i="4"/>
  <c r="R188" i="4"/>
  <c r="S187" i="4"/>
  <c r="R187" i="4"/>
  <c r="S185" i="4"/>
  <c r="R185" i="4"/>
  <c r="S183" i="4"/>
  <c r="R183" i="4"/>
  <c r="S182" i="4"/>
  <c r="R182" i="4"/>
  <c r="S181" i="4"/>
  <c r="R181" i="4"/>
  <c r="S180" i="4"/>
  <c r="R180" i="4"/>
  <c r="S179" i="4"/>
  <c r="R179" i="4"/>
  <c r="S178" i="4"/>
  <c r="R178" i="4"/>
  <c r="S177" i="4"/>
  <c r="R177" i="4"/>
  <c r="S176" i="4"/>
  <c r="R176" i="4"/>
  <c r="S175" i="4"/>
  <c r="R175" i="4"/>
  <c r="S174" i="4"/>
  <c r="R174" i="4"/>
  <c r="S173" i="4"/>
  <c r="R173" i="4"/>
  <c r="S172" i="4"/>
  <c r="R172" i="4"/>
  <c r="S171" i="4"/>
  <c r="R171" i="4"/>
  <c r="S170" i="4"/>
  <c r="R170" i="4"/>
  <c r="S169" i="4"/>
  <c r="R169" i="4"/>
  <c r="S168" i="4"/>
  <c r="R168" i="4"/>
  <c r="S167" i="4"/>
  <c r="R167" i="4"/>
  <c r="S166" i="4"/>
  <c r="R166" i="4"/>
  <c r="S165" i="4"/>
  <c r="R165" i="4"/>
  <c r="S164" i="4"/>
  <c r="R164" i="4"/>
  <c r="S163" i="4"/>
  <c r="R163" i="4"/>
  <c r="S162" i="4"/>
  <c r="R162" i="4"/>
  <c r="S161" i="4"/>
  <c r="R161" i="4"/>
  <c r="S160" i="4"/>
  <c r="R160" i="4"/>
  <c r="S159" i="4"/>
  <c r="R159" i="4"/>
  <c r="S158" i="4"/>
  <c r="R158" i="4"/>
  <c r="S157" i="4"/>
  <c r="R157" i="4"/>
  <c r="S156" i="4"/>
  <c r="R156" i="4"/>
  <c r="S155" i="4"/>
  <c r="R155" i="4"/>
  <c r="S154" i="4"/>
  <c r="R154" i="4"/>
  <c r="S153" i="4"/>
  <c r="R153" i="4"/>
  <c r="S152" i="4"/>
  <c r="R152" i="4"/>
  <c r="S149" i="4"/>
  <c r="R149" i="4"/>
  <c r="S148" i="4"/>
  <c r="R148" i="4"/>
  <c r="S147" i="4"/>
  <c r="R147" i="4"/>
  <c r="S146" i="4"/>
  <c r="R146" i="4"/>
  <c r="S145" i="4"/>
  <c r="R145" i="4"/>
  <c r="S144" i="4"/>
  <c r="R144" i="4"/>
  <c r="S141" i="4"/>
  <c r="R141" i="4"/>
  <c r="S140" i="4"/>
  <c r="R140" i="4"/>
  <c r="S139" i="4"/>
  <c r="R139" i="4"/>
  <c r="S138" i="4"/>
  <c r="R138" i="4"/>
  <c r="S137" i="4"/>
  <c r="R137" i="4"/>
  <c r="S136" i="4"/>
  <c r="R136" i="4"/>
  <c r="S135" i="4"/>
  <c r="R135" i="4"/>
  <c r="S134" i="4"/>
  <c r="R134" i="4"/>
  <c r="S133" i="4"/>
  <c r="R133" i="4"/>
  <c r="S132" i="4"/>
  <c r="R132" i="4"/>
  <c r="S131" i="4"/>
  <c r="R131" i="4"/>
  <c r="S130" i="4"/>
  <c r="R130" i="4"/>
  <c r="S129" i="4"/>
  <c r="R129" i="4"/>
  <c r="S128" i="4"/>
  <c r="R128" i="4"/>
  <c r="S127" i="4"/>
  <c r="R127" i="4"/>
  <c r="S126" i="4"/>
  <c r="R126" i="4"/>
  <c r="S125" i="4"/>
  <c r="R125" i="4"/>
  <c r="S124" i="4"/>
  <c r="R124" i="4"/>
  <c r="S123" i="4"/>
  <c r="R123" i="4"/>
  <c r="S122" i="4"/>
  <c r="R122" i="4"/>
  <c r="S121" i="4"/>
  <c r="R121" i="4"/>
  <c r="S120" i="4"/>
  <c r="R120" i="4"/>
  <c r="S119" i="4"/>
  <c r="R119" i="4"/>
  <c r="S118" i="4"/>
  <c r="R118" i="4"/>
  <c r="S117" i="4"/>
  <c r="R117" i="4"/>
  <c r="S116" i="4"/>
  <c r="R116" i="4"/>
  <c r="S115" i="4"/>
  <c r="R115" i="4"/>
  <c r="S113" i="4"/>
  <c r="R113" i="4"/>
  <c r="S111" i="4"/>
  <c r="R111" i="4"/>
  <c r="S110" i="4"/>
  <c r="R110" i="4"/>
  <c r="S109" i="4"/>
  <c r="R109" i="4"/>
  <c r="S108" i="4"/>
  <c r="R108" i="4"/>
  <c r="S107" i="4"/>
  <c r="R107" i="4"/>
  <c r="S106" i="4"/>
  <c r="R106" i="4"/>
  <c r="S104" i="4"/>
  <c r="R104" i="4"/>
  <c r="S103" i="4"/>
  <c r="R103" i="4"/>
  <c r="S102" i="4"/>
  <c r="R102" i="4"/>
  <c r="S101" i="4"/>
  <c r="R101" i="4"/>
  <c r="S100" i="4"/>
  <c r="R100" i="4"/>
  <c r="S99" i="4"/>
  <c r="R99" i="4"/>
  <c r="S98" i="4"/>
  <c r="R98" i="4"/>
  <c r="S97" i="4"/>
  <c r="R97" i="4"/>
  <c r="S96" i="4"/>
  <c r="R96" i="4"/>
  <c r="S95" i="4"/>
  <c r="R95" i="4"/>
  <c r="S93" i="4"/>
  <c r="R93" i="4"/>
  <c r="S92" i="4"/>
  <c r="R92" i="4"/>
  <c r="S91" i="4"/>
  <c r="R91" i="4"/>
  <c r="S90" i="4"/>
  <c r="R90" i="4"/>
  <c r="S88" i="4"/>
  <c r="R88" i="4"/>
  <c r="S87" i="4"/>
  <c r="R87" i="4"/>
  <c r="S86" i="4"/>
  <c r="R86" i="4"/>
  <c r="S85" i="4"/>
  <c r="S372" i="4" s="1"/>
  <c r="R85" i="4"/>
  <c r="R372" i="4" s="1"/>
  <c r="S84" i="4"/>
  <c r="R84" i="4"/>
  <c r="S83" i="4"/>
  <c r="R83" i="4"/>
  <c r="S82" i="4"/>
  <c r="R82" i="4"/>
  <c r="S81" i="4"/>
  <c r="R81" i="4"/>
  <c r="S80" i="4"/>
  <c r="R80" i="4"/>
  <c r="S79" i="4"/>
  <c r="R79" i="4"/>
  <c r="S76" i="4"/>
  <c r="R76" i="4"/>
  <c r="S75" i="4"/>
  <c r="R75" i="4"/>
  <c r="S74" i="4"/>
  <c r="R74" i="4"/>
  <c r="S73" i="4"/>
  <c r="R73" i="4"/>
  <c r="S72" i="4"/>
  <c r="R72" i="4"/>
  <c r="S71" i="4"/>
  <c r="R71" i="4"/>
  <c r="S70" i="4"/>
  <c r="R70" i="4"/>
  <c r="S69" i="4"/>
  <c r="R69" i="4"/>
  <c r="S68" i="4"/>
  <c r="R68" i="4"/>
  <c r="S67" i="4"/>
  <c r="R67" i="4"/>
  <c r="S65" i="4"/>
  <c r="R65" i="4"/>
  <c r="S64" i="4"/>
  <c r="R64" i="4"/>
  <c r="S63" i="4"/>
  <c r="R63" i="4"/>
  <c r="S62" i="4"/>
  <c r="R62" i="4"/>
  <c r="S60" i="4"/>
  <c r="R60" i="4"/>
  <c r="S59" i="4"/>
  <c r="R59" i="4"/>
  <c r="S58" i="4"/>
  <c r="R58" i="4"/>
  <c r="S56" i="4"/>
  <c r="R56" i="4"/>
  <c r="S55" i="4"/>
  <c r="R55" i="4"/>
  <c r="S54" i="4"/>
  <c r="R54" i="4"/>
  <c r="S53" i="4"/>
  <c r="R53" i="4"/>
  <c r="S52" i="4"/>
  <c r="R52" i="4"/>
  <c r="S51" i="4"/>
  <c r="R51" i="4"/>
  <c r="S50" i="4"/>
  <c r="R50" i="4"/>
  <c r="S49" i="4"/>
  <c r="R49" i="4"/>
  <c r="S48" i="4"/>
  <c r="R48" i="4"/>
  <c r="S47" i="4"/>
  <c r="R47" i="4"/>
  <c r="S46" i="4"/>
  <c r="R46" i="4"/>
  <c r="S45" i="4"/>
  <c r="R45" i="4"/>
  <c r="S44" i="4"/>
  <c r="R44" i="4"/>
  <c r="S43" i="4"/>
  <c r="R43" i="4"/>
  <c r="S42" i="4"/>
  <c r="R42" i="4"/>
  <c r="S41" i="4"/>
  <c r="R41" i="4"/>
  <c r="S40" i="4"/>
  <c r="R40" i="4"/>
  <c r="S39" i="4"/>
  <c r="R39" i="4"/>
  <c r="S38" i="4"/>
  <c r="R38" i="4"/>
  <c r="S37" i="4"/>
  <c r="R37" i="4"/>
  <c r="S36" i="4"/>
  <c r="R36" i="4"/>
  <c r="S35" i="4"/>
  <c r="R35" i="4"/>
  <c r="S34" i="4"/>
  <c r="R34" i="4"/>
  <c r="S33" i="4"/>
  <c r="R33" i="4"/>
  <c r="S32" i="4"/>
  <c r="R32" i="4"/>
  <c r="S31" i="4"/>
  <c r="R31" i="4"/>
  <c r="S30" i="4"/>
  <c r="R30" i="4"/>
  <c r="S29" i="4"/>
  <c r="R29" i="4"/>
  <c r="S28" i="4"/>
  <c r="R28" i="4"/>
  <c r="S27" i="4"/>
  <c r="R27" i="4"/>
  <c r="S25" i="4"/>
  <c r="R25" i="4"/>
  <c r="S24" i="4"/>
  <c r="R24" i="4"/>
  <c r="S23" i="4"/>
  <c r="R23" i="4"/>
  <c r="S22" i="4"/>
  <c r="R22" i="4"/>
  <c r="S21" i="4"/>
  <c r="R21" i="4"/>
  <c r="S20" i="4"/>
  <c r="R20" i="4"/>
  <c r="S19" i="4"/>
  <c r="R19" i="4"/>
  <c r="S18" i="4"/>
  <c r="R18" i="4"/>
  <c r="S17" i="4"/>
  <c r="R17" i="4"/>
  <c r="S16" i="4"/>
  <c r="R16" i="4"/>
  <c r="S15" i="4"/>
  <c r="R15" i="4"/>
  <c r="S14" i="4"/>
  <c r="R14" i="4"/>
  <c r="S13" i="4"/>
  <c r="R13" i="4"/>
  <c r="S12" i="4"/>
  <c r="R12" i="4"/>
  <c r="S11" i="4"/>
  <c r="R11" i="4"/>
  <c r="P355" i="4"/>
  <c r="O355" i="4"/>
  <c r="P354" i="4"/>
  <c r="O354" i="4"/>
  <c r="P353" i="4"/>
  <c r="O353" i="4"/>
  <c r="P352" i="4"/>
  <c r="O352" i="4"/>
  <c r="P351" i="4"/>
  <c r="O351" i="4"/>
  <c r="P350" i="4"/>
  <c r="O350" i="4"/>
  <c r="P349" i="4"/>
  <c r="O349" i="4"/>
  <c r="P348" i="4"/>
  <c r="O348" i="4"/>
  <c r="P347" i="4"/>
  <c r="O347" i="4"/>
  <c r="P346" i="4"/>
  <c r="O346" i="4"/>
  <c r="P345" i="4"/>
  <c r="O345" i="4"/>
  <c r="P344" i="4"/>
  <c r="O344" i="4"/>
  <c r="P343" i="4"/>
  <c r="O343" i="4"/>
  <c r="P342" i="4"/>
  <c r="O342" i="4"/>
  <c r="P341" i="4"/>
  <c r="O341" i="4"/>
  <c r="P340" i="4"/>
  <c r="O340" i="4"/>
  <c r="P339" i="4"/>
  <c r="O339" i="4"/>
  <c r="P338" i="4"/>
  <c r="O338" i="4"/>
  <c r="P337" i="4"/>
  <c r="O337" i="4"/>
  <c r="P336" i="4"/>
  <c r="O336" i="4"/>
  <c r="P335" i="4"/>
  <c r="O335" i="4"/>
  <c r="P334" i="4"/>
  <c r="O334" i="4"/>
  <c r="P333" i="4"/>
  <c r="O333" i="4"/>
  <c r="P332" i="4"/>
  <c r="O332" i="4"/>
  <c r="P331" i="4"/>
  <c r="O331" i="4"/>
  <c r="P330" i="4"/>
  <c r="O330" i="4"/>
  <c r="P329" i="4"/>
  <c r="O329" i="4"/>
  <c r="P328" i="4"/>
  <c r="O328" i="4"/>
  <c r="P327" i="4"/>
  <c r="O327" i="4"/>
  <c r="P326" i="4"/>
  <c r="O326" i="4"/>
  <c r="P325" i="4"/>
  <c r="O325" i="4"/>
  <c r="P324" i="4"/>
  <c r="O324" i="4"/>
  <c r="P323" i="4"/>
  <c r="O323" i="4"/>
  <c r="P322" i="4"/>
  <c r="O322" i="4"/>
  <c r="P321" i="4"/>
  <c r="O321" i="4"/>
  <c r="P320" i="4"/>
  <c r="O320" i="4"/>
  <c r="P319" i="4"/>
  <c r="O319" i="4"/>
  <c r="P318" i="4"/>
  <c r="O318" i="4"/>
  <c r="P317" i="4"/>
  <c r="O317" i="4"/>
  <c r="P316" i="4"/>
  <c r="O316" i="4"/>
  <c r="P315" i="4"/>
  <c r="P377" i="4" s="1"/>
  <c r="O315" i="4"/>
  <c r="O377" i="4" s="1"/>
  <c r="P314" i="4"/>
  <c r="O314" i="4"/>
  <c r="P313" i="4"/>
  <c r="O313" i="4"/>
  <c r="P312" i="4"/>
  <c r="O312" i="4"/>
  <c r="P310" i="4"/>
  <c r="O310" i="4"/>
  <c r="P309" i="4"/>
  <c r="O309" i="4"/>
  <c r="P308" i="4"/>
  <c r="O308" i="4"/>
  <c r="P307" i="4"/>
  <c r="O307" i="4"/>
  <c r="P306" i="4"/>
  <c r="O306" i="4"/>
  <c r="P305" i="4"/>
  <c r="O305" i="4"/>
  <c r="P304" i="4"/>
  <c r="O304" i="4"/>
  <c r="P303" i="4"/>
  <c r="O303" i="4"/>
  <c r="P302" i="4"/>
  <c r="O302" i="4"/>
  <c r="P301" i="4"/>
  <c r="O301" i="4"/>
  <c r="P300" i="4"/>
  <c r="O300" i="4"/>
  <c r="P299" i="4"/>
  <c r="O299" i="4"/>
  <c r="P298" i="4"/>
  <c r="O298" i="4"/>
  <c r="P297" i="4"/>
  <c r="O297" i="4"/>
  <c r="P296" i="4"/>
  <c r="O296" i="4"/>
  <c r="P295" i="4"/>
  <c r="O295" i="4"/>
  <c r="P294" i="4"/>
  <c r="O294" i="4"/>
  <c r="P293" i="4"/>
  <c r="O293" i="4"/>
  <c r="P292" i="4"/>
  <c r="O292" i="4"/>
  <c r="P291" i="4"/>
  <c r="O291" i="4"/>
  <c r="P290" i="4"/>
  <c r="O290" i="4"/>
  <c r="P289" i="4"/>
  <c r="O289" i="4"/>
  <c r="P288" i="4"/>
  <c r="O288" i="4"/>
  <c r="P287" i="4"/>
  <c r="O287" i="4"/>
  <c r="P286" i="4"/>
  <c r="O286" i="4"/>
  <c r="P285" i="4"/>
  <c r="O285" i="4"/>
  <c r="P284" i="4"/>
  <c r="O284" i="4"/>
  <c r="P282" i="4"/>
  <c r="O282" i="4"/>
  <c r="P281" i="4"/>
  <c r="O281" i="4"/>
  <c r="P280" i="4"/>
  <c r="O280" i="4"/>
  <c r="P279" i="4"/>
  <c r="O279" i="4"/>
  <c r="P278" i="4"/>
  <c r="O278" i="4"/>
  <c r="P277" i="4"/>
  <c r="O277" i="4"/>
  <c r="P276" i="4"/>
  <c r="O276" i="4"/>
  <c r="P275" i="4"/>
  <c r="O275" i="4"/>
  <c r="P274" i="4"/>
  <c r="O274" i="4"/>
  <c r="P273" i="4"/>
  <c r="O273" i="4"/>
  <c r="P272" i="4"/>
  <c r="O272" i="4"/>
  <c r="P271" i="4"/>
  <c r="O271" i="4"/>
  <c r="P270" i="4"/>
  <c r="O270" i="4"/>
  <c r="P269" i="4"/>
  <c r="O269" i="4"/>
  <c r="P268" i="4"/>
  <c r="O268" i="4"/>
  <c r="P267" i="4"/>
  <c r="O267" i="4"/>
  <c r="P266" i="4"/>
  <c r="O266" i="4"/>
  <c r="P265" i="4"/>
  <c r="O265" i="4"/>
  <c r="P264" i="4"/>
  <c r="O264" i="4"/>
  <c r="P263" i="4"/>
  <c r="O263" i="4"/>
  <c r="P262" i="4"/>
  <c r="O262" i="4"/>
  <c r="P261" i="4"/>
  <c r="O261" i="4"/>
  <c r="P260" i="4"/>
  <c r="O260" i="4"/>
  <c r="P259" i="4"/>
  <c r="O259" i="4"/>
  <c r="P258" i="4"/>
  <c r="O258" i="4"/>
  <c r="P257" i="4"/>
  <c r="O257" i="4"/>
  <c r="P256" i="4"/>
  <c r="O256" i="4"/>
  <c r="P255" i="4"/>
  <c r="O255" i="4"/>
  <c r="P254" i="4"/>
  <c r="O254" i="4"/>
  <c r="P253" i="4"/>
  <c r="O253" i="4"/>
  <c r="P252" i="4"/>
  <c r="O252" i="4"/>
  <c r="P251" i="4"/>
  <c r="O251" i="4"/>
  <c r="P250" i="4"/>
  <c r="O250" i="4"/>
  <c r="P249" i="4"/>
  <c r="O249" i="4"/>
  <c r="P248" i="4"/>
  <c r="O248" i="4"/>
  <c r="P247" i="4"/>
  <c r="O247" i="4"/>
  <c r="P246" i="4"/>
  <c r="O246" i="4"/>
  <c r="P245" i="4"/>
  <c r="O245" i="4"/>
  <c r="P244" i="4"/>
  <c r="O244" i="4"/>
  <c r="P243" i="4"/>
  <c r="O243" i="4"/>
  <c r="P242" i="4"/>
  <c r="O242" i="4"/>
  <c r="P241" i="4"/>
  <c r="O241" i="4"/>
  <c r="P240" i="4"/>
  <c r="O240" i="4"/>
  <c r="P239" i="4"/>
  <c r="O239" i="4"/>
  <c r="P237" i="4"/>
  <c r="O237" i="4"/>
  <c r="P236" i="4"/>
  <c r="O236" i="4"/>
  <c r="P235" i="4"/>
  <c r="O235" i="4"/>
  <c r="P234" i="4"/>
  <c r="O234" i="4"/>
  <c r="P233" i="4"/>
  <c r="O233" i="4"/>
  <c r="P230" i="4"/>
  <c r="O230" i="4"/>
  <c r="P229" i="4"/>
  <c r="O229" i="4"/>
  <c r="P228" i="4"/>
  <c r="O228" i="4"/>
  <c r="P227" i="4"/>
  <c r="O227" i="4"/>
  <c r="P226" i="4"/>
  <c r="O226" i="4"/>
  <c r="P225" i="4"/>
  <c r="O225" i="4"/>
  <c r="P224" i="4"/>
  <c r="O224" i="4"/>
  <c r="P223" i="4"/>
  <c r="O223" i="4"/>
  <c r="P222" i="4"/>
  <c r="O222" i="4"/>
  <c r="P221" i="4"/>
  <c r="O221" i="4"/>
  <c r="P220" i="4"/>
  <c r="O220" i="4"/>
  <c r="P219" i="4"/>
  <c r="O219" i="4"/>
  <c r="P218" i="4"/>
  <c r="O218" i="4"/>
  <c r="P217" i="4"/>
  <c r="O217" i="4"/>
  <c r="P216" i="4"/>
  <c r="O216" i="4"/>
  <c r="P214" i="4"/>
  <c r="O214" i="4"/>
  <c r="P213" i="4"/>
  <c r="O213" i="4"/>
  <c r="P212" i="4"/>
  <c r="O212" i="4"/>
  <c r="P211" i="4"/>
  <c r="O211" i="4"/>
  <c r="P210" i="4"/>
  <c r="O210" i="4"/>
  <c r="P209" i="4"/>
  <c r="O209" i="4"/>
  <c r="P208" i="4"/>
  <c r="O208" i="4"/>
  <c r="P207" i="4"/>
  <c r="O207" i="4"/>
  <c r="P206" i="4"/>
  <c r="O206" i="4"/>
  <c r="P205" i="4"/>
  <c r="O205" i="4"/>
  <c r="P204" i="4"/>
  <c r="O204" i="4"/>
  <c r="P203" i="4"/>
  <c r="O203" i="4"/>
  <c r="P202" i="4"/>
  <c r="O202" i="4"/>
  <c r="P201" i="4"/>
  <c r="O201" i="4"/>
  <c r="P200" i="4"/>
  <c r="O200" i="4"/>
  <c r="P199" i="4"/>
  <c r="O199" i="4"/>
  <c r="P198" i="4"/>
  <c r="O198" i="4"/>
  <c r="P197" i="4"/>
  <c r="O197" i="4"/>
  <c r="P196" i="4"/>
  <c r="O196" i="4"/>
  <c r="P194" i="4"/>
  <c r="O194" i="4"/>
  <c r="P193" i="4"/>
  <c r="O193" i="4"/>
  <c r="P192" i="4"/>
  <c r="O192" i="4"/>
  <c r="P191" i="4"/>
  <c r="O191" i="4"/>
  <c r="P190" i="4"/>
  <c r="O190" i="4"/>
  <c r="P189" i="4"/>
  <c r="O189" i="4"/>
  <c r="P188" i="4"/>
  <c r="O188" i="4"/>
  <c r="P187" i="4"/>
  <c r="O187" i="4"/>
  <c r="P185" i="4"/>
  <c r="O185" i="4"/>
  <c r="P183" i="4"/>
  <c r="O183" i="4"/>
  <c r="P182" i="4"/>
  <c r="O182" i="4"/>
  <c r="P181" i="4"/>
  <c r="O181" i="4"/>
  <c r="P180" i="4"/>
  <c r="O180" i="4"/>
  <c r="P179" i="4"/>
  <c r="O179" i="4"/>
  <c r="P178" i="4"/>
  <c r="O178" i="4"/>
  <c r="P177" i="4"/>
  <c r="O177" i="4"/>
  <c r="P176" i="4"/>
  <c r="O176" i="4"/>
  <c r="P175" i="4"/>
  <c r="O175" i="4"/>
  <c r="P174" i="4"/>
  <c r="O174" i="4"/>
  <c r="P173" i="4"/>
  <c r="O173" i="4"/>
  <c r="P172" i="4"/>
  <c r="O172" i="4"/>
  <c r="P171" i="4"/>
  <c r="O171" i="4"/>
  <c r="P170" i="4"/>
  <c r="O170" i="4"/>
  <c r="P169" i="4"/>
  <c r="O169" i="4"/>
  <c r="P168" i="4"/>
  <c r="O168" i="4"/>
  <c r="P167" i="4"/>
  <c r="O167" i="4"/>
  <c r="P166" i="4"/>
  <c r="O166" i="4"/>
  <c r="P165" i="4"/>
  <c r="O165" i="4"/>
  <c r="P164" i="4"/>
  <c r="O164" i="4"/>
  <c r="P163" i="4"/>
  <c r="O163" i="4"/>
  <c r="P162" i="4"/>
  <c r="O162" i="4"/>
  <c r="P161" i="4"/>
  <c r="O161" i="4"/>
  <c r="P160" i="4"/>
  <c r="O160" i="4"/>
  <c r="P159" i="4"/>
  <c r="O159" i="4"/>
  <c r="P158" i="4"/>
  <c r="O158" i="4"/>
  <c r="P157" i="4"/>
  <c r="O157" i="4"/>
  <c r="P156" i="4"/>
  <c r="O156" i="4"/>
  <c r="P155" i="4"/>
  <c r="O155" i="4"/>
  <c r="P154" i="4"/>
  <c r="O154" i="4"/>
  <c r="P153" i="4"/>
  <c r="O153" i="4"/>
  <c r="P152" i="4"/>
  <c r="O152" i="4"/>
  <c r="P149" i="4"/>
  <c r="O149" i="4"/>
  <c r="P148" i="4"/>
  <c r="O148" i="4"/>
  <c r="P147" i="4"/>
  <c r="O147" i="4"/>
  <c r="P146" i="4"/>
  <c r="O146" i="4"/>
  <c r="P145" i="4"/>
  <c r="O145" i="4"/>
  <c r="P144" i="4"/>
  <c r="O144" i="4"/>
  <c r="P141" i="4"/>
  <c r="O141" i="4"/>
  <c r="P140" i="4"/>
  <c r="O140" i="4"/>
  <c r="P139" i="4"/>
  <c r="O139" i="4"/>
  <c r="P138" i="4"/>
  <c r="O138" i="4"/>
  <c r="P137" i="4"/>
  <c r="O137" i="4"/>
  <c r="P136" i="4"/>
  <c r="O136" i="4"/>
  <c r="P135" i="4"/>
  <c r="O135" i="4"/>
  <c r="P134" i="4"/>
  <c r="O134" i="4"/>
  <c r="P133" i="4"/>
  <c r="O133" i="4"/>
  <c r="P132" i="4"/>
  <c r="O132" i="4"/>
  <c r="P131" i="4"/>
  <c r="O131" i="4"/>
  <c r="P130" i="4"/>
  <c r="O130" i="4"/>
  <c r="P129" i="4"/>
  <c r="O129" i="4"/>
  <c r="P128" i="4"/>
  <c r="O128" i="4"/>
  <c r="P127" i="4"/>
  <c r="O127" i="4"/>
  <c r="P126" i="4"/>
  <c r="O126" i="4"/>
  <c r="P125" i="4"/>
  <c r="O125" i="4"/>
  <c r="P124" i="4"/>
  <c r="O124" i="4"/>
  <c r="P123" i="4"/>
  <c r="O123" i="4"/>
  <c r="P122" i="4"/>
  <c r="O122" i="4"/>
  <c r="P121" i="4"/>
  <c r="O121" i="4"/>
  <c r="P120" i="4"/>
  <c r="O120" i="4"/>
  <c r="P119" i="4"/>
  <c r="O119" i="4"/>
  <c r="P118" i="4"/>
  <c r="O118" i="4"/>
  <c r="P117" i="4"/>
  <c r="O117" i="4"/>
  <c r="P116" i="4"/>
  <c r="O116" i="4"/>
  <c r="P115" i="4"/>
  <c r="O115" i="4"/>
  <c r="P113" i="4"/>
  <c r="O113" i="4"/>
  <c r="P111" i="4"/>
  <c r="O111" i="4"/>
  <c r="P110" i="4"/>
  <c r="O110" i="4"/>
  <c r="P109" i="4"/>
  <c r="O109" i="4"/>
  <c r="P108" i="4"/>
  <c r="O108" i="4"/>
  <c r="P107" i="4"/>
  <c r="O107" i="4"/>
  <c r="P106" i="4"/>
  <c r="O106" i="4"/>
  <c r="P104" i="4"/>
  <c r="O104" i="4"/>
  <c r="P103" i="4"/>
  <c r="O103" i="4"/>
  <c r="P102" i="4"/>
  <c r="O102" i="4"/>
  <c r="P101" i="4"/>
  <c r="O101" i="4"/>
  <c r="P100" i="4"/>
  <c r="O100" i="4"/>
  <c r="P99" i="4"/>
  <c r="O99" i="4"/>
  <c r="P98" i="4"/>
  <c r="O98" i="4"/>
  <c r="P97" i="4"/>
  <c r="O97" i="4"/>
  <c r="P96" i="4"/>
  <c r="O96" i="4"/>
  <c r="P95" i="4"/>
  <c r="O95" i="4"/>
  <c r="P93" i="4"/>
  <c r="O93" i="4"/>
  <c r="P92" i="4"/>
  <c r="O92" i="4"/>
  <c r="P91" i="4"/>
  <c r="O91" i="4"/>
  <c r="P90" i="4"/>
  <c r="O90" i="4"/>
  <c r="P88" i="4"/>
  <c r="O88" i="4"/>
  <c r="P87" i="4"/>
  <c r="O87" i="4"/>
  <c r="P86" i="4"/>
  <c r="O86" i="4"/>
  <c r="P85" i="4"/>
  <c r="P372" i="4" s="1"/>
  <c r="O85" i="4"/>
  <c r="O372" i="4" s="1"/>
  <c r="P84" i="4"/>
  <c r="O84" i="4"/>
  <c r="P83" i="4"/>
  <c r="O83" i="4"/>
  <c r="P82" i="4"/>
  <c r="O82" i="4"/>
  <c r="P81" i="4"/>
  <c r="O81" i="4"/>
  <c r="P80" i="4"/>
  <c r="O80" i="4"/>
  <c r="P79" i="4"/>
  <c r="O79" i="4"/>
  <c r="P76" i="4"/>
  <c r="O76" i="4"/>
  <c r="P75" i="4"/>
  <c r="O75" i="4"/>
  <c r="P74" i="4"/>
  <c r="O74" i="4"/>
  <c r="P73" i="4"/>
  <c r="O73" i="4"/>
  <c r="P72" i="4"/>
  <c r="O72" i="4"/>
  <c r="P71" i="4"/>
  <c r="O71" i="4"/>
  <c r="P70" i="4"/>
  <c r="O70" i="4"/>
  <c r="P69" i="4"/>
  <c r="O69" i="4"/>
  <c r="P68" i="4"/>
  <c r="O68" i="4"/>
  <c r="P67" i="4"/>
  <c r="O67" i="4"/>
  <c r="P65" i="4"/>
  <c r="O65" i="4"/>
  <c r="P64" i="4"/>
  <c r="O64" i="4"/>
  <c r="P63" i="4"/>
  <c r="O63" i="4"/>
  <c r="P62" i="4"/>
  <c r="O62" i="4"/>
  <c r="P60" i="4"/>
  <c r="O60" i="4"/>
  <c r="P59" i="4"/>
  <c r="O59" i="4"/>
  <c r="P58" i="4"/>
  <c r="O58" i="4"/>
  <c r="P56" i="4"/>
  <c r="O56" i="4"/>
  <c r="P55" i="4"/>
  <c r="O55" i="4"/>
  <c r="P54" i="4"/>
  <c r="O54" i="4"/>
  <c r="P53" i="4"/>
  <c r="O53" i="4"/>
  <c r="P52" i="4"/>
  <c r="O52" i="4"/>
  <c r="P51" i="4"/>
  <c r="O51" i="4"/>
  <c r="P50" i="4"/>
  <c r="O50" i="4"/>
  <c r="P49" i="4"/>
  <c r="O49" i="4"/>
  <c r="P48" i="4"/>
  <c r="O48" i="4"/>
  <c r="P47" i="4"/>
  <c r="O47" i="4"/>
  <c r="P46" i="4"/>
  <c r="O46" i="4"/>
  <c r="P45" i="4"/>
  <c r="O45" i="4"/>
  <c r="P44" i="4"/>
  <c r="O44" i="4"/>
  <c r="P43" i="4"/>
  <c r="O43" i="4"/>
  <c r="P42" i="4"/>
  <c r="O42" i="4"/>
  <c r="P41" i="4"/>
  <c r="O41" i="4"/>
  <c r="P40" i="4"/>
  <c r="O40" i="4"/>
  <c r="P39" i="4"/>
  <c r="O39" i="4"/>
  <c r="P38" i="4"/>
  <c r="O38" i="4"/>
  <c r="P37" i="4"/>
  <c r="O37" i="4"/>
  <c r="P36" i="4"/>
  <c r="O36" i="4"/>
  <c r="P35" i="4"/>
  <c r="O35" i="4"/>
  <c r="P34" i="4"/>
  <c r="O34" i="4"/>
  <c r="P33" i="4"/>
  <c r="O33" i="4"/>
  <c r="P32" i="4"/>
  <c r="O32" i="4"/>
  <c r="P31" i="4"/>
  <c r="O31" i="4"/>
  <c r="P30" i="4"/>
  <c r="O30" i="4"/>
  <c r="P29" i="4"/>
  <c r="O29" i="4"/>
  <c r="P28" i="4"/>
  <c r="O28" i="4"/>
  <c r="P27" i="4"/>
  <c r="O27" i="4"/>
  <c r="P25" i="4"/>
  <c r="O25" i="4"/>
  <c r="P24" i="4"/>
  <c r="O24" i="4"/>
  <c r="P23" i="4"/>
  <c r="O23" i="4"/>
  <c r="P22" i="4"/>
  <c r="O22" i="4"/>
  <c r="P21" i="4"/>
  <c r="O21" i="4"/>
  <c r="P20" i="4"/>
  <c r="O20" i="4"/>
  <c r="P19" i="4"/>
  <c r="O19" i="4"/>
  <c r="P18" i="4"/>
  <c r="O18" i="4"/>
  <c r="P17" i="4"/>
  <c r="O17" i="4"/>
  <c r="P16" i="4"/>
  <c r="O16" i="4"/>
  <c r="P15" i="4"/>
  <c r="O15" i="4"/>
  <c r="P14" i="4"/>
  <c r="O14" i="4"/>
  <c r="P13" i="4"/>
  <c r="O13" i="4"/>
  <c r="P12" i="4"/>
  <c r="O12" i="4"/>
  <c r="P11" i="4"/>
  <c r="O11" i="4"/>
  <c r="M355" i="4"/>
  <c r="L355" i="4"/>
  <c r="M354" i="4"/>
  <c r="L354" i="4"/>
  <c r="M353" i="4"/>
  <c r="L353" i="4"/>
  <c r="M352" i="4"/>
  <c r="L352" i="4"/>
  <c r="M351" i="4"/>
  <c r="L351" i="4"/>
  <c r="M350" i="4"/>
  <c r="L350" i="4"/>
  <c r="M349" i="4"/>
  <c r="L349" i="4"/>
  <c r="M348" i="4"/>
  <c r="L348" i="4"/>
  <c r="M347" i="4"/>
  <c r="L347" i="4"/>
  <c r="M346" i="4"/>
  <c r="L346" i="4"/>
  <c r="M345" i="4"/>
  <c r="L345" i="4"/>
  <c r="M344" i="4"/>
  <c r="L344" i="4"/>
  <c r="M343" i="4"/>
  <c r="L343" i="4"/>
  <c r="M342" i="4"/>
  <c r="L342" i="4"/>
  <c r="M341" i="4"/>
  <c r="L341" i="4"/>
  <c r="M340" i="4"/>
  <c r="L340" i="4"/>
  <c r="M339" i="4"/>
  <c r="L339" i="4"/>
  <c r="M338" i="4"/>
  <c r="L338" i="4"/>
  <c r="M337" i="4"/>
  <c r="L337" i="4"/>
  <c r="M336" i="4"/>
  <c r="L336" i="4"/>
  <c r="M335" i="4"/>
  <c r="L335" i="4"/>
  <c r="M334" i="4"/>
  <c r="L334" i="4"/>
  <c r="M333" i="4"/>
  <c r="L333" i="4"/>
  <c r="M332" i="4"/>
  <c r="L332" i="4"/>
  <c r="M331" i="4"/>
  <c r="L331" i="4"/>
  <c r="M330" i="4"/>
  <c r="L330" i="4"/>
  <c r="M329" i="4"/>
  <c r="L329" i="4"/>
  <c r="M328" i="4"/>
  <c r="L328" i="4"/>
  <c r="M327" i="4"/>
  <c r="L327" i="4"/>
  <c r="M326" i="4"/>
  <c r="L326" i="4"/>
  <c r="M325" i="4"/>
  <c r="L325" i="4"/>
  <c r="M324" i="4"/>
  <c r="L324" i="4"/>
  <c r="M323" i="4"/>
  <c r="L323" i="4"/>
  <c r="M322" i="4"/>
  <c r="L322" i="4"/>
  <c r="M321" i="4"/>
  <c r="L321" i="4"/>
  <c r="M320" i="4"/>
  <c r="L320" i="4"/>
  <c r="M319" i="4"/>
  <c r="L319" i="4"/>
  <c r="M318" i="4"/>
  <c r="L318" i="4"/>
  <c r="M317" i="4"/>
  <c r="L317" i="4"/>
  <c r="M316" i="4"/>
  <c r="L316" i="4"/>
  <c r="M315" i="4"/>
  <c r="M377" i="4" s="1"/>
  <c r="L315" i="4"/>
  <c r="L377" i="4" s="1"/>
  <c r="M314" i="4"/>
  <c r="L314" i="4"/>
  <c r="M313" i="4"/>
  <c r="L313" i="4"/>
  <c r="M312" i="4"/>
  <c r="L312" i="4"/>
  <c r="M310" i="4"/>
  <c r="L310" i="4"/>
  <c r="M309" i="4"/>
  <c r="L309" i="4"/>
  <c r="M308" i="4"/>
  <c r="L308" i="4"/>
  <c r="M307" i="4"/>
  <c r="L307" i="4"/>
  <c r="M306" i="4"/>
  <c r="L306" i="4"/>
  <c r="M305" i="4"/>
  <c r="L305" i="4"/>
  <c r="M304" i="4"/>
  <c r="L304" i="4"/>
  <c r="M303" i="4"/>
  <c r="L303" i="4"/>
  <c r="M302" i="4"/>
  <c r="L302" i="4"/>
  <c r="M301" i="4"/>
  <c r="L301" i="4"/>
  <c r="M300" i="4"/>
  <c r="L300" i="4"/>
  <c r="M299" i="4"/>
  <c r="L299" i="4"/>
  <c r="M298" i="4"/>
  <c r="L298" i="4"/>
  <c r="M297" i="4"/>
  <c r="L297" i="4"/>
  <c r="M296" i="4"/>
  <c r="L296" i="4"/>
  <c r="M295" i="4"/>
  <c r="L295" i="4"/>
  <c r="M294" i="4"/>
  <c r="L294" i="4"/>
  <c r="M293" i="4"/>
  <c r="L293" i="4"/>
  <c r="M292" i="4"/>
  <c r="L292" i="4"/>
  <c r="M291" i="4"/>
  <c r="L291" i="4"/>
  <c r="M290" i="4"/>
  <c r="L290" i="4"/>
  <c r="M289" i="4"/>
  <c r="L289" i="4"/>
  <c r="M288" i="4"/>
  <c r="L288" i="4"/>
  <c r="M287" i="4"/>
  <c r="L287" i="4"/>
  <c r="M286" i="4"/>
  <c r="L286" i="4"/>
  <c r="M285" i="4"/>
  <c r="L285" i="4"/>
  <c r="M284" i="4"/>
  <c r="L284" i="4"/>
  <c r="M282" i="4"/>
  <c r="L282" i="4"/>
  <c r="M281" i="4"/>
  <c r="L281" i="4"/>
  <c r="M280" i="4"/>
  <c r="L280" i="4"/>
  <c r="M279" i="4"/>
  <c r="L279" i="4"/>
  <c r="M278" i="4"/>
  <c r="L278" i="4"/>
  <c r="M277" i="4"/>
  <c r="L277" i="4"/>
  <c r="M276" i="4"/>
  <c r="L276" i="4"/>
  <c r="M275" i="4"/>
  <c r="L275" i="4"/>
  <c r="M274" i="4"/>
  <c r="L274" i="4"/>
  <c r="M273" i="4"/>
  <c r="L273" i="4"/>
  <c r="M272" i="4"/>
  <c r="L272" i="4"/>
  <c r="M271" i="4"/>
  <c r="L271" i="4"/>
  <c r="M270" i="4"/>
  <c r="L270" i="4"/>
  <c r="M269" i="4"/>
  <c r="L269" i="4"/>
  <c r="M268" i="4"/>
  <c r="L268" i="4"/>
  <c r="M267" i="4"/>
  <c r="L267" i="4"/>
  <c r="M266" i="4"/>
  <c r="L266" i="4"/>
  <c r="M265" i="4"/>
  <c r="L265" i="4"/>
  <c r="M264" i="4"/>
  <c r="L264" i="4"/>
  <c r="M263" i="4"/>
  <c r="L263" i="4"/>
  <c r="M262" i="4"/>
  <c r="L262" i="4"/>
  <c r="M261" i="4"/>
  <c r="L261" i="4"/>
  <c r="M260" i="4"/>
  <c r="L260" i="4"/>
  <c r="M259" i="4"/>
  <c r="L259" i="4"/>
  <c r="M258" i="4"/>
  <c r="L258" i="4"/>
  <c r="M257" i="4"/>
  <c r="L257" i="4"/>
  <c r="M256" i="4"/>
  <c r="L256" i="4"/>
  <c r="M255" i="4"/>
  <c r="L255" i="4"/>
  <c r="M254" i="4"/>
  <c r="L254" i="4"/>
  <c r="M253" i="4"/>
  <c r="L253" i="4"/>
  <c r="M252" i="4"/>
  <c r="L252" i="4"/>
  <c r="M251" i="4"/>
  <c r="L251" i="4"/>
  <c r="M250" i="4"/>
  <c r="L250" i="4"/>
  <c r="M249" i="4"/>
  <c r="L249" i="4"/>
  <c r="M248" i="4"/>
  <c r="L248" i="4"/>
  <c r="M247" i="4"/>
  <c r="L247" i="4"/>
  <c r="M246" i="4"/>
  <c r="L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7" i="4"/>
  <c r="L237" i="4"/>
  <c r="M236" i="4"/>
  <c r="L236" i="4"/>
  <c r="M235" i="4"/>
  <c r="L235" i="4"/>
  <c r="M234" i="4"/>
  <c r="L234" i="4"/>
  <c r="M233" i="4"/>
  <c r="L233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M221" i="4"/>
  <c r="L221" i="4"/>
  <c r="M220" i="4"/>
  <c r="L220" i="4"/>
  <c r="M219" i="4"/>
  <c r="L219" i="4"/>
  <c r="M218" i="4"/>
  <c r="L218" i="4"/>
  <c r="M217" i="4"/>
  <c r="L217" i="4"/>
  <c r="M216" i="4"/>
  <c r="L216" i="4"/>
  <c r="M214" i="4"/>
  <c r="L214" i="4"/>
  <c r="M213" i="4"/>
  <c r="L213" i="4"/>
  <c r="M212" i="4"/>
  <c r="L212" i="4"/>
  <c r="M211" i="4"/>
  <c r="L211" i="4"/>
  <c r="M210" i="4"/>
  <c r="L210" i="4"/>
  <c r="M209" i="4"/>
  <c r="L209" i="4"/>
  <c r="M208" i="4"/>
  <c r="L208" i="4"/>
  <c r="M207" i="4"/>
  <c r="L207" i="4"/>
  <c r="M206" i="4"/>
  <c r="L206" i="4"/>
  <c r="M205" i="4"/>
  <c r="L205" i="4"/>
  <c r="M204" i="4"/>
  <c r="L204" i="4"/>
  <c r="M203" i="4"/>
  <c r="L203" i="4"/>
  <c r="M202" i="4"/>
  <c r="L202" i="4"/>
  <c r="M201" i="4"/>
  <c r="L201" i="4"/>
  <c r="M200" i="4"/>
  <c r="L200" i="4"/>
  <c r="M199" i="4"/>
  <c r="L199" i="4"/>
  <c r="M198" i="4"/>
  <c r="L198" i="4"/>
  <c r="M197" i="4"/>
  <c r="L197" i="4"/>
  <c r="M196" i="4"/>
  <c r="L196" i="4"/>
  <c r="M194" i="4"/>
  <c r="L194" i="4"/>
  <c r="M193" i="4"/>
  <c r="L193" i="4"/>
  <c r="M192" i="4"/>
  <c r="L192" i="4"/>
  <c r="M191" i="4"/>
  <c r="L191" i="4"/>
  <c r="M190" i="4"/>
  <c r="L190" i="4"/>
  <c r="M189" i="4"/>
  <c r="L189" i="4"/>
  <c r="M188" i="4"/>
  <c r="L188" i="4"/>
  <c r="M187" i="4"/>
  <c r="L187" i="4"/>
  <c r="M185" i="4"/>
  <c r="L185" i="4"/>
  <c r="M183" i="4"/>
  <c r="L183" i="4"/>
  <c r="M182" i="4"/>
  <c r="L182" i="4"/>
  <c r="M181" i="4"/>
  <c r="L181" i="4"/>
  <c r="M180" i="4"/>
  <c r="L180" i="4"/>
  <c r="M179" i="4"/>
  <c r="L179" i="4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M132" i="4"/>
  <c r="L132" i="4"/>
  <c r="M131" i="4"/>
  <c r="L131" i="4"/>
  <c r="M130" i="4"/>
  <c r="L130" i="4"/>
  <c r="M129" i="4"/>
  <c r="L129" i="4"/>
  <c r="M128" i="4"/>
  <c r="L128" i="4"/>
  <c r="M127" i="4"/>
  <c r="L127" i="4"/>
  <c r="M126" i="4"/>
  <c r="L126" i="4"/>
  <c r="M125" i="4"/>
  <c r="L125" i="4"/>
  <c r="M124" i="4"/>
  <c r="L124" i="4"/>
  <c r="M123" i="4"/>
  <c r="L123" i="4"/>
  <c r="M122" i="4"/>
  <c r="L122" i="4"/>
  <c r="M121" i="4"/>
  <c r="L121" i="4"/>
  <c r="M120" i="4"/>
  <c r="L120" i="4"/>
  <c r="M119" i="4"/>
  <c r="L119" i="4"/>
  <c r="M118" i="4"/>
  <c r="L118" i="4"/>
  <c r="M117" i="4"/>
  <c r="L117" i="4"/>
  <c r="M116" i="4"/>
  <c r="L116" i="4"/>
  <c r="M115" i="4"/>
  <c r="L115" i="4"/>
  <c r="M113" i="4"/>
  <c r="L113" i="4"/>
  <c r="M111" i="4"/>
  <c r="L111" i="4"/>
  <c r="M110" i="4"/>
  <c r="L110" i="4"/>
  <c r="M109" i="4"/>
  <c r="L109" i="4"/>
  <c r="M108" i="4"/>
  <c r="L108" i="4"/>
  <c r="M107" i="4"/>
  <c r="L107" i="4"/>
  <c r="M106" i="4"/>
  <c r="L106" i="4"/>
  <c r="M104" i="4"/>
  <c r="L104" i="4"/>
  <c r="M103" i="4"/>
  <c r="L103" i="4"/>
  <c r="M102" i="4"/>
  <c r="L102" i="4"/>
  <c r="M101" i="4"/>
  <c r="L101" i="4"/>
  <c r="M100" i="4"/>
  <c r="L100" i="4"/>
  <c r="M99" i="4"/>
  <c r="L99" i="4"/>
  <c r="M98" i="4"/>
  <c r="L98" i="4"/>
  <c r="M97" i="4"/>
  <c r="L97" i="4"/>
  <c r="M96" i="4"/>
  <c r="L96" i="4"/>
  <c r="M95" i="4"/>
  <c r="L95" i="4"/>
  <c r="M93" i="4"/>
  <c r="L93" i="4"/>
  <c r="M92" i="4"/>
  <c r="L92" i="4"/>
  <c r="M91" i="4"/>
  <c r="L91" i="4"/>
  <c r="M90" i="4"/>
  <c r="L90" i="4"/>
  <c r="M88" i="4"/>
  <c r="L88" i="4"/>
  <c r="M87" i="4"/>
  <c r="L87" i="4"/>
  <c r="M86" i="4"/>
  <c r="L86" i="4"/>
  <c r="M85" i="4"/>
  <c r="M372" i="4" s="1"/>
  <c r="L85" i="4"/>
  <c r="L372" i="4" s="1"/>
  <c r="M84" i="4"/>
  <c r="L84" i="4"/>
  <c r="M83" i="4"/>
  <c r="L83" i="4"/>
  <c r="M82" i="4"/>
  <c r="L82" i="4"/>
  <c r="M81" i="4"/>
  <c r="L81" i="4"/>
  <c r="M80" i="4"/>
  <c r="L80" i="4"/>
  <c r="M79" i="4"/>
  <c r="L79" i="4"/>
  <c r="M76" i="4"/>
  <c r="L76" i="4"/>
  <c r="M75" i="4"/>
  <c r="L75" i="4"/>
  <c r="M74" i="4"/>
  <c r="L74" i="4"/>
  <c r="M73" i="4"/>
  <c r="L73" i="4"/>
  <c r="M72" i="4"/>
  <c r="L72" i="4"/>
  <c r="M71" i="4"/>
  <c r="L71" i="4"/>
  <c r="M70" i="4"/>
  <c r="L70" i="4"/>
  <c r="M69" i="4"/>
  <c r="L69" i="4"/>
  <c r="M68" i="4"/>
  <c r="L68" i="4"/>
  <c r="M67" i="4"/>
  <c r="L67" i="4"/>
  <c r="M65" i="4"/>
  <c r="L65" i="4"/>
  <c r="M64" i="4"/>
  <c r="L64" i="4"/>
  <c r="M63" i="4"/>
  <c r="L63" i="4"/>
  <c r="M62" i="4"/>
  <c r="L62" i="4"/>
  <c r="M60" i="4"/>
  <c r="L60" i="4"/>
  <c r="M59" i="4"/>
  <c r="L59" i="4"/>
  <c r="M58" i="4"/>
  <c r="L58" i="4"/>
  <c r="M56" i="4"/>
  <c r="L56" i="4"/>
  <c r="M55" i="4"/>
  <c r="L55" i="4"/>
  <c r="M54" i="4"/>
  <c r="L54" i="4"/>
  <c r="M53" i="4"/>
  <c r="L53" i="4"/>
  <c r="M52" i="4"/>
  <c r="L52" i="4"/>
  <c r="M51" i="4"/>
  <c r="L51" i="4"/>
  <c r="M50" i="4"/>
  <c r="L50" i="4"/>
  <c r="M49" i="4"/>
  <c r="L49" i="4"/>
  <c r="M48" i="4"/>
  <c r="L48" i="4"/>
  <c r="M47" i="4"/>
  <c r="L47" i="4"/>
  <c r="M46" i="4"/>
  <c r="L46" i="4"/>
  <c r="M45" i="4"/>
  <c r="L45" i="4"/>
  <c r="M44" i="4"/>
  <c r="L44" i="4"/>
  <c r="M43" i="4"/>
  <c r="L43" i="4"/>
  <c r="M42" i="4"/>
  <c r="L42" i="4"/>
  <c r="M41" i="4"/>
  <c r="L41" i="4"/>
  <c r="M40" i="4"/>
  <c r="L40" i="4"/>
  <c r="M39" i="4"/>
  <c r="L39" i="4"/>
  <c r="M38" i="4"/>
  <c r="L38" i="4"/>
  <c r="M37" i="4"/>
  <c r="L37" i="4"/>
  <c r="M36" i="4"/>
  <c r="L36" i="4"/>
  <c r="M35" i="4"/>
  <c r="L35" i="4"/>
  <c r="M34" i="4"/>
  <c r="L34" i="4"/>
  <c r="M33" i="4"/>
  <c r="L33" i="4"/>
  <c r="M32" i="4"/>
  <c r="L32" i="4"/>
  <c r="M31" i="4"/>
  <c r="L31" i="4"/>
  <c r="M30" i="4"/>
  <c r="L30" i="4"/>
  <c r="M29" i="4"/>
  <c r="L29" i="4"/>
  <c r="M28" i="4"/>
  <c r="L28" i="4"/>
  <c r="M27" i="4"/>
  <c r="L27" i="4"/>
  <c r="M25" i="4"/>
  <c r="L25" i="4"/>
  <c r="M24" i="4"/>
  <c r="L24" i="4"/>
  <c r="M23" i="4"/>
  <c r="L23" i="4"/>
  <c r="M22" i="4"/>
  <c r="L22" i="4"/>
  <c r="M21" i="4"/>
  <c r="L21" i="4"/>
  <c r="M20" i="4"/>
  <c r="L20" i="4"/>
  <c r="M19" i="4"/>
  <c r="L19" i="4"/>
  <c r="M18" i="4"/>
  <c r="L18" i="4"/>
  <c r="M17" i="4"/>
  <c r="L17" i="4"/>
  <c r="M16" i="4"/>
  <c r="L16" i="4"/>
  <c r="M15" i="4"/>
  <c r="L15" i="4"/>
  <c r="M14" i="4"/>
  <c r="L14" i="4"/>
  <c r="M13" i="4"/>
  <c r="L13" i="4"/>
  <c r="M12" i="4"/>
  <c r="L12" i="4"/>
  <c r="M11" i="4"/>
  <c r="L11" i="4"/>
  <c r="I12" i="4"/>
  <c r="J12" i="4"/>
  <c r="I13" i="4"/>
  <c r="J13" i="4"/>
  <c r="I14" i="4"/>
  <c r="J14" i="4"/>
  <c r="I15" i="4"/>
  <c r="J15" i="4"/>
  <c r="I16" i="4"/>
  <c r="J16" i="4"/>
  <c r="I17" i="4"/>
  <c r="J17" i="4"/>
  <c r="I18" i="4"/>
  <c r="J18" i="4"/>
  <c r="I19" i="4"/>
  <c r="J19" i="4"/>
  <c r="I20" i="4"/>
  <c r="J20" i="4"/>
  <c r="I21" i="4"/>
  <c r="J21" i="4"/>
  <c r="I22" i="4"/>
  <c r="J22" i="4"/>
  <c r="I23" i="4"/>
  <c r="J23" i="4"/>
  <c r="I24" i="4"/>
  <c r="J24" i="4"/>
  <c r="I25" i="4"/>
  <c r="J25" i="4"/>
  <c r="I27" i="4"/>
  <c r="J27" i="4"/>
  <c r="I28" i="4"/>
  <c r="J28" i="4"/>
  <c r="I29" i="4"/>
  <c r="J29" i="4"/>
  <c r="I30" i="4"/>
  <c r="J30" i="4"/>
  <c r="I31" i="4"/>
  <c r="J31" i="4"/>
  <c r="I32" i="4"/>
  <c r="J32" i="4"/>
  <c r="I33" i="4"/>
  <c r="J33" i="4"/>
  <c r="I34" i="4"/>
  <c r="J34" i="4"/>
  <c r="I35" i="4"/>
  <c r="J35" i="4"/>
  <c r="I36" i="4"/>
  <c r="J36" i="4"/>
  <c r="I37" i="4"/>
  <c r="J37" i="4"/>
  <c r="I38" i="4"/>
  <c r="J38" i="4"/>
  <c r="I39" i="4"/>
  <c r="J39" i="4"/>
  <c r="I40" i="4"/>
  <c r="J40" i="4"/>
  <c r="I41" i="4"/>
  <c r="J41" i="4"/>
  <c r="I42" i="4"/>
  <c r="J42" i="4"/>
  <c r="I43" i="4"/>
  <c r="J43" i="4"/>
  <c r="I44" i="4"/>
  <c r="J44" i="4"/>
  <c r="I45" i="4"/>
  <c r="J45" i="4"/>
  <c r="I46" i="4"/>
  <c r="J46" i="4"/>
  <c r="I47" i="4"/>
  <c r="J47" i="4"/>
  <c r="I48" i="4"/>
  <c r="J48" i="4"/>
  <c r="I49" i="4"/>
  <c r="J49" i="4"/>
  <c r="I50" i="4"/>
  <c r="J50" i="4"/>
  <c r="I51" i="4"/>
  <c r="J51" i="4"/>
  <c r="I52" i="4"/>
  <c r="J52" i="4"/>
  <c r="I53" i="4"/>
  <c r="J53" i="4"/>
  <c r="I54" i="4"/>
  <c r="J54" i="4"/>
  <c r="I55" i="4"/>
  <c r="J55" i="4"/>
  <c r="I56" i="4"/>
  <c r="J56" i="4"/>
  <c r="I58" i="4"/>
  <c r="J58" i="4"/>
  <c r="I59" i="4"/>
  <c r="J59" i="4"/>
  <c r="I60" i="4"/>
  <c r="J60" i="4"/>
  <c r="I62" i="4"/>
  <c r="J62" i="4"/>
  <c r="I63" i="4"/>
  <c r="J63" i="4"/>
  <c r="I64" i="4"/>
  <c r="J64" i="4"/>
  <c r="I65" i="4"/>
  <c r="J65" i="4"/>
  <c r="I67" i="4"/>
  <c r="J67" i="4"/>
  <c r="I68" i="4"/>
  <c r="J68" i="4"/>
  <c r="I69" i="4"/>
  <c r="J69" i="4"/>
  <c r="I70" i="4"/>
  <c r="J70" i="4"/>
  <c r="I71" i="4"/>
  <c r="J71" i="4"/>
  <c r="I72" i="4"/>
  <c r="J72" i="4"/>
  <c r="I73" i="4"/>
  <c r="J73" i="4"/>
  <c r="I74" i="4"/>
  <c r="J74" i="4"/>
  <c r="I75" i="4"/>
  <c r="J75" i="4"/>
  <c r="I76" i="4"/>
  <c r="J76" i="4"/>
  <c r="I79" i="4"/>
  <c r="J79" i="4"/>
  <c r="I80" i="4"/>
  <c r="J80" i="4"/>
  <c r="I81" i="4"/>
  <c r="J81" i="4"/>
  <c r="I82" i="4"/>
  <c r="J82" i="4"/>
  <c r="I83" i="4"/>
  <c r="J83" i="4"/>
  <c r="I84" i="4"/>
  <c r="J84" i="4"/>
  <c r="I85" i="4"/>
  <c r="I372" i="4" s="1"/>
  <c r="J85" i="4"/>
  <c r="I86" i="4"/>
  <c r="J86" i="4"/>
  <c r="I87" i="4"/>
  <c r="J87" i="4"/>
  <c r="I88" i="4"/>
  <c r="J88" i="4"/>
  <c r="I90" i="4"/>
  <c r="J90" i="4"/>
  <c r="I91" i="4"/>
  <c r="J91" i="4"/>
  <c r="I92" i="4"/>
  <c r="J92" i="4"/>
  <c r="I93" i="4"/>
  <c r="J93" i="4"/>
  <c r="I95" i="4"/>
  <c r="J95" i="4"/>
  <c r="I96" i="4"/>
  <c r="J96" i="4"/>
  <c r="I97" i="4"/>
  <c r="J97" i="4"/>
  <c r="I98" i="4"/>
  <c r="J98" i="4"/>
  <c r="I99" i="4"/>
  <c r="J99" i="4"/>
  <c r="I100" i="4"/>
  <c r="J100" i="4"/>
  <c r="I101" i="4"/>
  <c r="J101" i="4"/>
  <c r="I102" i="4"/>
  <c r="J102" i="4"/>
  <c r="I103" i="4"/>
  <c r="J103" i="4"/>
  <c r="I104" i="4"/>
  <c r="J104" i="4"/>
  <c r="I106" i="4"/>
  <c r="J106" i="4"/>
  <c r="I107" i="4"/>
  <c r="J107" i="4"/>
  <c r="I108" i="4"/>
  <c r="J108" i="4"/>
  <c r="I109" i="4"/>
  <c r="J109" i="4"/>
  <c r="I110" i="4"/>
  <c r="J110" i="4"/>
  <c r="I111" i="4"/>
  <c r="J111" i="4"/>
  <c r="I113" i="4"/>
  <c r="J113" i="4"/>
  <c r="I115" i="4"/>
  <c r="J115" i="4"/>
  <c r="I116" i="4"/>
  <c r="J116" i="4"/>
  <c r="I117" i="4"/>
  <c r="J117" i="4"/>
  <c r="I118" i="4"/>
  <c r="J118" i="4"/>
  <c r="I119" i="4"/>
  <c r="J119" i="4"/>
  <c r="I120" i="4"/>
  <c r="J120" i="4"/>
  <c r="I121" i="4"/>
  <c r="J121" i="4"/>
  <c r="I122" i="4"/>
  <c r="J122" i="4"/>
  <c r="I123" i="4"/>
  <c r="J123" i="4"/>
  <c r="I124" i="4"/>
  <c r="J124" i="4"/>
  <c r="I125" i="4"/>
  <c r="J125" i="4"/>
  <c r="I126" i="4"/>
  <c r="J126" i="4"/>
  <c r="I127" i="4"/>
  <c r="J127" i="4"/>
  <c r="I128" i="4"/>
  <c r="J128" i="4"/>
  <c r="I129" i="4"/>
  <c r="J129" i="4"/>
  <c r="I130" i="4"/>
  <c r="J130" i="4"/>
  <c r="I131" i="4"/>
  <c r="J131" i="4"/>
  <c r="I132" i="4"/>
  <c r="J132" i="4"/>
  <c r="I133" i="4"/>
  <c r="J133" i="4"/>
  <c r="I134" i="4"/>
  <c r="J134" i="4"/>
  <c r="I135" i="4"/>
  <c r="J135" i="4"/>
  <c r="I136" i="4"/>
  <c r="J136" i="4"/>
  <c r="I137" i="4"/>
  <c r="J137" i="4"/>
  <c r="I138" i="4"/>
  <c r="J138" i="4"/>
  <c r="I139" i="4"/>
  <c r="J139" i="4"/>
  <c r="I140" i="4"/>
  <c r="J140" i="4"/>
  <c r="I141" i="4"/>
  <c r="J141" i="4"/>
  <c r="I144" i="4"/>
  <c r="J144" i="4"/>
  <c r="I145" i="4"/>
  <c r="J145" i="4"/>
  <c r="I146" i="4"/>
  <c r="J146" i="4"/>
  <c r="I147" i="4"/>
  <c r="J147" i="4"/>
  <c r="I148" i="4"/>
  <c r="J148" i="4"/>
  <c r="I149" i="4"/>
  <c r="J149" i="4"/>
  <c r="I152" i="4"/>
  <c r="J152" i="4"/>
  <c r="I153" i="4"/>
  <c r="J153" i="4"/>
  <c r="I154" i="4"/>
  <c r="J154" i="4"/>
  <c r="I155" i="4"/>
  <c r="J155" i="4"/>
  <c r="I156" i="4"/>
  <c r="J156" i="4"/>
  <c r="I157" i="4"/>
  <c r="J157" i="4"/>
  <c r="I158" i="4"/>
  <c r="J158" i="4"/>
  <c r="I159" i="4"/>
  <c r="J159" i="4"/>
  <c r="I160" i="4"/>
  <c r="J160" i="4"/>
  <c r="I161" i="4"/>
  <c r="J161" i="4"/>
  <c r="I162" i="4"/>
  <c r="J162" i="4"/>
  <c r="I163" i="4"/>
  <c r="J163" i="4"/>
  <c r="I164" i="4"/>
  <c r="J164" i="4"/>
  <c r="I165" i="4"/>
  <c r="J165" i="4"/>
  <c r="I166" i="4"/>
  <c r="J166" i="4"/>
  <c r="I167" i="4"/>
  <c r="J167" i="4"/>
  <c r="I168" i="4"/>
  <c r="J168" i="4"/>
  <c r="I169" i="4"/>
  <c r="J169" i="4"/>
  <c r="I170" i="4"/>
  <c r="J170" i="4"/>
  <c r="I171" i="4"/>
  <c r="J171" i="4"/>
  <c r="I172" i="4"/>
  <c r="J172" i="4"/>
  <c r="I173" i="4"/>
  <c r="J173" i="4"/>
  <c r="I174" i="4"/>
  <c r="J174" i="4"/>
  <c r="I175" i="4"/>
  <c r="J175" i="4"/>
  <c r="I176" i="4"/>
  <c r="J176" i="4"/>
  <c r="I177" i="4"/>
  <c r="J177" i="4"/>
  <c r="I178" i="4"/>
  <c r="J178" i="4"/>
  <c r="I179" i="4"/>
  <c r="J179" i="4"/>
  <c r="I180" i="4"/>
  <c r="J180" i="4"/>
  <c r="I181" i="4"/>
  <c r="J181" i="4"/>
  <c r="I182" i="4"/>
  <c r="J182" i="4"/>
  <c r="I183" i="4"/>
  <c r="J183" i="4"/>
  <c r="I185" i="4"/>
  <c r="J185" i="4"/>
  <c r="I187" i="4"/>
  <c r="J187" i="4"/>
  <c r="I188" i="4"/>
  <c r="J188" i="4"/>
  <c r="I189" i="4"/>
  <c r="J189" i="4"/>
  <c r="I190" i="4"/>
  <c r="J190" i="4"/>
  <c r="I191" i="4"/>
  <c r="J191" i="4"/>
  <c r="I192" i="4"/>
  <c r="J192" i="4"/>
  <c r="I193" i="4"/>
  <c r="J193" i="4"/>
  <c r="I194" i="4"/>
  <c r="J194" i="4"/>
  <c r="I196" i="4"/>
  <c r="J196" i="4"/>
  <c r="I197" i="4"/>
  <c r="J197" i="4"/>
  <c r="I198" i="4"/>
  <c r="J198" i="4"/>
  <c r="I199" i="4"/>
  <c r="J199" i="4"/>
  <c r="I200" i="4"/>
  <c r="J200" i="4"/>
  <c r="I201" i="4"/>
  <c r="J201" i="4"/>
  <c r="I202" i="4"/>
  <c r="J202" i="4"/>
  <c r="I203" i="4"/>
  <c r="J203" i="4"/>
  <c r="I204" i="4"/>
  <c r="J204" i="4"/>
  <c r="I205" i="4"/>
  <c r="J205" i="4"/>
  <c r="I206" i="4"/>
  <c r="J206" i="4"/>
  <c r="I207" i="4"/>
  <c r="J207" i="4"/>
  <c r="I208" i="4"/>
  <c r="J208" i="4"/>
  <c r="I209" i="4"/>
  <c r="J209" i="4"/>
  <c r="I210" i="4"/>
  <c r="J210" i="4"/>
  <c r="I211" i="4"/>
  <c r="J211" i="4"/>
  <c r="I212" i="4"/>
  <c r="J212" i="4"/>
  <c r="I213" i="4"/>
  <c r="J213" i="4"/>
  <c r="I214" i="4"/>
  <c r="J214" i="4"/>
  <c r="I216" i="4"/>
  <c r="J216" i="4"/>
  <c r="I217" i="4"/>
  <c r="J217" i="4"/>
  <c r="I218" i="4"/>
  <c r="J218" i="4"/>
  <c r="I219" i="4"/>
  <c r="J219" i="4"/>
  <c r="I220" i="4"/>
  <c r="J220" i="4"/>
  <c r="I221" i="4"/>
  <c r="J221" i="4"/>
  <c r="I222" i="4"/>
  <c r="J222" i="4"/>
  <c r="I223" i="4"/>
  <c r="J223" i="4"/>
  <c r="I224" i="4"/>
  <c r="J224" i="4"/>
  <c r="I225" i="4"/>
  <c r="J225" i="4"/>
  <c r="I226" i="4"/>
  <c r="J226" i="4"/>
  <c r="I227" i="4"/>
  <c r="J227" i="4"/>
  <c r="I228" i="4"/>
  <c r="J228" i="4"/>
  <c r="I229" i="4"/>
  <c r="J229" i="4"/>
  <c r="I230" i="4"/>
  <c r="J230" i="4"/>
  <c r="I233" i="4"/>
  <c r="J233" i="4"/>
  <c r="I234" i="4"/>
  <c r="J234" i="4"/>
  <c r="I235" i="4"/>
  <c r="J235" i="4"/>
  <c r="I236" i="4"/>
  <c r="J236" i="4"/>
  <c r="I237" i="4"/>
  <c r="J237" i="4"/>
  <c r="I239" i="4"/>
  <c r="J239" i="4"/>
  <c r="I240" i="4"/>
  <c r="J240" i="4"/>
  <c r="I241" i="4"/>
  <c r="J241" i="4"/>
  <c r="I242" i="4"/>
  <c r="J242" i="4"/>
  <c r="I243" i="4"/>
  <c r="J243" i="4"/>
  <c r="I244" i="4"/>
  <c r="J244" i="4"/>
  <c r="I245" i="4"/>
  <c r="J245" i="4"/>
  <c r="I246" i="4"/>
  <c r="J246" i="4"/>
  <c r="I247" i="4"/>
  <c r="J247" i="4"/>
  <c r="I248" i="4"/>
  <c r="J248" i="4"/>
  <c r="I249" i="4"/>
  <c r="J249" i="4"/>
  <c r="I250" i="4"/>
  <c r="J250" i="4"/>
  <c r="I251" i="4"/>
  <c r="J251" i="4"/>
  <c r="I252" i="4"/>
  <c r="J252" i="4"/>
  <c r="I253" i="4"/>
  <c r="J253" i="4"/>
  <c r="I254" i="4"/>
  <c r="J254" i="4"/>
  <c r="I255" i="4"/>
  <c r="J255" i="4"/>
  <c r="I256" i="4"/>
  <c r="J256" i="4"/>
  <c r="I257" i="4"/>
  <c r="J257" i="4"/>
  <c r="I258" i="4"/>
  <c r="J258" i="4"/>
  <c r="I259" i="4"/>
  <c r="J259" i="4"/>
  <c r="I260" i="4"/>
  <c r="J260" i="4"/>
  <c r="I261" i="4"/>
  <c r="J261" i="4"/>
  <c r="I262" i="4"/>
  <c r="J262" i="4"/>
  <c r="I263" i="4"/>
  <c r="J263" i="4"/>
  <c r="I264" i="4"/>
  <c r="J264" i="4"/>
  <c r="I265" i="4"/>
  <c r="J265" i="4"/>
  <c r="I266" i="4"/>
  <c r="J266" i="4"/>
  <c r="I267" i="4"/>
  <c r="J267" i="4"/>
  <c r="I268" i="4"/>
  <c r="J268" i="4"/>
  <c r="I269" i="4"/>
  <c r="J269" i="4"/>
  <c r="I270" i="4"/>
  <c r="J270" i="4"/>
  <c r="I271" i="4"/>
  <c r="J271" i="4"/>
  <c r="I272" i="4"/>
  <c r="J272" i="4"/>
  <c r="I273" i="4"/>
  <c r="J273" i="4"/>
  <c r="I274" i="4"/>
  <c r="J274" i="4"/>
  <c r="I275" i="4"/>
  <c r="J275" i="4"/>
  <c r="I276" i="4"/>
  <c r="J276" i="4"/>
  <c r="I277" i="4"/>
  <c r="J277" i="4"/>
  <c r="I278" i="4"/>
  <c r="J278" i="4"/>
  <c r="I279" i="4"/>
  <c r="J279" i="4"/>
  <c r="I280" i="4"/>
  <c r="J280" i="4"/>
  <c r="I281" i="4"/>
  <c r="J281" i="4"/>
  <c r="I282" i="4"/>
  <c r="J282" i="4"/>
  <c r="I284" i="4"/>
  <c r="J284" i="4"/>
  <c r="I285" i="4"/>
  <c r="J285" i="4"/>
  <c r="I286" i="4"/>
  <c r="J286" i="4"/>
  <c r="I287" i="4"/>
  <c r="J287" i="4"/>
  <c r="I288" i="4"/>
  <c r="J288" i="4"/>
  <c r="I289" i="4"/>
  <c r="J289" i="4"/>
  <c r="I290" i="4"/>
  <c r="J290" i="4"/>
  <c r="I291" i="4"/>
  <c r="J291" i="4"/>
  <c r="I292" i="4"/>
  <c r="J292" i="4"/>
  <c r="I293" i="4"/>
  <c r="J293" i="4"/>
  <c r="I294" i="4"/>
  <c r="J294" i="4"/>
  <c r="I295" i="4"/>
  <c r="J295" i="4"/>
  <c r="I296" i="4"/>
  <c r="J296" i="4"/>
  <c r="I297" i="4"/>
  <c r="J297" i="4"/>
  <c r="I298" i="4"/>
  <c r="J298" i="4"/>
  <c r="I299" i="4"/>
  <c r="J299" i="4"/>
  <c r="I300" i="4"/>
  <c r="J300" i="4"/>
  <c r="I301" i="4"/>
  <c r="J301" i="4"/>
  <c r="I302" i="4"/>
  <c r="J302" i="4"/>
  <c r="I303" i="4"/>
  <c r="J303" i="4"/>
  <c r="I304" i="4"/>
  <c r="J304" i="4"/>
  <c r="I305" i="4"/>
  <c r="J305" i="4"/>
  <c r="I306" i="4"/>
  <c r="J306" i="4"/>
  <c r="I307" i="4"/>
  <c r="J307" i="4"/>
  <c r="I308" i="4"/>
  <c r="J308" i="4"/>
  <c r="I309" i="4"/>
  <c r="J309" i="4"/>
  <c r="I310" i="4"/>
  <c r="J310" i="4"/>
  <c r="I312" i="4"/>
  <c r="J312" i="4"/>
  <c r="I313" i="4"/>
  <c r="J313" i="4"/>
  <c r="I314" i="4"/>
  <c r="J314" i="4"/>
  <c r="I315" i="4"/>
  <c r="I377" i="4" s="1"/>
  <c r="J315" i="4"/>
  <c r="I316" i="4"/>
  <c r="J316" i="4"/>
  <c r="I317" i="4"/>
  <c r="J317" i="4"/>
  <c r="I318" i="4"/>
  <c r="J318" i="4"/>
  <c r="I319" i="4"/>
  <c r="J319" i="4"/>
  <c r="I320" i="4"/>
  <c r="J320" i="4"/>
  <c r="I321" i="4"/>
  <c r="J321" i="4"/>
  <c r="I322" i="4"/>
  <c r="J322" i="4"/>
  <c r="I323" i="4"/>
  <c r="J323" i="4"/>
  <c r="I324" i="4"/>
  <c r="J324" i="4"/>
  <c r="I325" i="4"/>
  <c r="J325" i="4"/>
  <c r="I326" i="4"/>
  <c r="J326" i="4"/>
  <c r="I327" i="4"/>
  <c r="J327" i="4"/>
  <c r="I328" i="4"/>
  <c r="J328" i="4"/>
  <c r="I329" i="4"/>
  <c r="J329" i="4"/>
  <c r="I330" i="4"/>
  <c r="J330" i="4"/>
  <c r="I331" i="4"/>
  <c r="J331" i="4"/>
  <c r="I332" i="4"/>
  <c r="J332" i="4"/>
  <c r="I333" i="4"/>
  <c r="J333" i="4"/>
  <c r="I334" i="4"/>
  <c r="J334" i="4"/>
  <c r="I335" i="4"/>
  <c r="J335" i="4"/>
  <c r="I336" i="4"/>
  <c r="J336" i="4"/>
  <c r="I337" i="4"/>
  <c r="J337" i="4"/>
  <c r="I338" i="4"/>
  <c r="J338" i="4"/>
  <c r="I339" i="4"/>
  <c r="J339" i="4"/>
  <c r="I340" i="4"/>
  <c r="J340" i="4"/>
  <c r="I341" i="4"/>
  <c r="J341" i="4"/>
  <c r="I342" i="4"/>
  <c r="J342" i="4"/>
  <c r="I343" i="4"/>
  <c r="J343" i="4"/>
  <c r="I344" i="4"/>
  <c r="J344" i="4"/>
  <c r="I345" i="4"/>
  <c r="J345" i="4"/>
  <c r="I346" i="4"/>
  <c r="J346" i="4"/>
  <c r="I347" i="4"/>
  <c r="J347" i="4"/>
  <c r="I348" i="4"/>
  <c r="J348" i="4"/>
  <c r="I349" i="4"/>
  <c r="J349" i="4"/>
  <c r="I350" i="4"/>
  <c r="J350" i="4"/>
  <c r="I351" i="4"/>
  <c r="J351" i="4"/>
  <c r="I352" i="4"/>
  <c r="J352" i="4"/>
  <c r="I353" i="4"/>
  <c r="J353" i="4"/>
  <c r="I354" i="4"/>
  <c r="J354" i="4"/>
  <c r="I355" i="4"/>
  <c r="J355" i="4"/>
  <c r="J11" i="4"/>
  <c r="I11" i="4"/>
  <c r="I376" i="4" l="1"/>
  <c r="M374" i="4"/>
  <c r="M369" i="4"/>
  <c r="M376" i="4"/>
  <c r="S376" i="4"/>
  <c r="V370" i="4"/>
  <c r="X376" i="4"/>
  <c r="Z370" i="4"/>
  <c r="AB376" i="4"/>
  <c r="AD370" i="4"/>
  <c r="AB374" i="4"/>
  <c r="AB369" i="4"/>
  <c r="X374" i="4"/>
  <c r="X369" i="4"/>
  <c r="S374" i="4"/>
  <c r="S369" i="4"/>
  <c r="P370" i="4"/>
  <c r="D12" i="8"/>
  <c r="D21" i="8"/>
  <c r="CZ186" i="3"/>
  <c r="L374" i="4"/>
  <c r="L369" i="4"/>
  <c r="L376" i="4"/>
  <c r="O370" i="4"/>
  <c r="R374" i="4"/>
  <c r="R369" i="4"/>
  <c r="R376" i="4"/>
  <c r="U370" i="4"/>
  <c r="W376" i="4"/>
  <c r="Y370" i="4"/>
  <c r="AA376" i="4"/>
  <c r="AC370" i="4"/>
  <c r="D40" i="8"/>
  <c r="AR376" i="4"/>
  <c r="AG188" i="3"/>
  <c r="AG185" i="3"/>
  <c r="BQ186" i="3"/>
  <c r="BV186" i="3"/>
  <c r="BY185" i="3"/>
  <c r="CB188" i="3"/>
  <c r="CH188" i="3"/>
  <c r="CO185" i="3"/>
  <c r="N189" i="3"/>
  <c r="AI376" i="4"/>
  <c r="AU376" i="4"/>
  <c r="N188" i="3"/>
  <c r="Q185" i="3"/>
  <c r="D15" i="8"/>
  <c r="D20" i="8"/>
  <c r="CE189" i="3"/>
  <c r="D37" i="8"/>
  <c r="W374" i="4"/>
  <c r="W369" i="4"/>
  <c r="AA374" i="4"/>
  <c r="AA369" i="4"/>
  <c r="AR373" i="4"/>
  <c r="D13" i="8"/>
  <c r="AU188" i="3"/>
  <c r="BA189" i="3"/>
  <c r="BD186" i="3"/>
  <c r="BG188" i="3"/>
  <c r="CB186" i="3"/>
  <c r="AL189" i="3"/>
  <c r="BQ189" i="3"/>
  <c r="BA188" i="3"/>
  <c r="BD185" i="3"/>
  <c r="BJ186" i="3"/>
  <c r="BM188" i="3"/>
  <c r="BQ185" i="3"/>
  <c r="G354" i="4"/>
  <c r="G352" i="4"/>
  <c r="G350" i="4"/>
  <c r="G348" i="4"/>
  <c r="G346" i="4"/>
  <c r="G344" i="4"/>
  <c r="G342" i="4"/>
  <c r="G340" i="4"/>
  <c r="G338" i="4"/>
  <c r="G336" i="4"/>
  <c r="G334" i="4"/>
  <c r="G332" i="4"/>
  <c r="G330" i="4"/>
  <c r="G328" i="4"/>
  <c r="G324" i="4"/>
  <c r="G322" i="4"/>
  <c r="G320" i="4"/>
  <c r="G318" i="4"/>
  <c r="G316" i="4"/>
  <c r="G314" i="4"/>
  <c r="G312" i="4"/>
  <c r="G282" i="4"/>
  <c r="G280" i="4"/>
  <c r="G278" i="4"/>
  <c r="G276" i="4"/>
  <c r="G274" i="4"/>
  <c r="G272" i="4"/>
  <c r="G270" i="4"/>
  <c r="G268" i="4"/>
  <c r="G266" i="4"/>
  <c r="G264" i="4"/>
  <c r="G262" i="4"/>
  <c r="G260" i="4"/>
  <c r="G258" i="4"/>
  <c r="G256" i="4"/>
  <c r="G254" i="4"/>
  <c r="G252" i="4"/>
  <c r="G250" i="4"/>
  <c r="G248" i="4"/>
  <c r="G246" i="4"/>
  <c r="G244" i="4"/>
  <c r="G242" i="4"/>
  <c r="G240" i="4"/>
  <c r="G214" i="4"/>
  <c r="G212" i="4"/>
  <c r="G210" i="4"/>
  <c r="G208" i="4"/>
  <c r="G206" i="4"/>
  <c r="G204" i="4"/>
  <c r="G202" i="4"/>
  <c r="G200" i="4"/>
  <c r="G198" i="4"/>
  <c r="G196" i="4"/>
  <c r="AL185" i="3"/>
  <c r="AR186" i="3"/>
  <c r="DW186" i="3"/>
  <c r="I185" i="10" s="1"/>
  <c r="BQ188" i="3"/>
  <c r="CR188" i="3" s="1"/>
  <c r="CU188" i="3" s="1"/>
  <c r="E187" i="10" s="1"/>
  <c r="BD189" i="3"/>
  <c r="BP186" i="3"/>
  <c r="BV188" i="3"/>
  <c r="CO189" i="3"/>
  <c r="G310" i="4"/>
  <c r="G308" i="4"/>
  <c r="G306" i="4"/>
  <c r="G304" i="4"/>
  <c r="G302" i="4"/>
  <c r="G300" i="4"/>
  <c r="G298" i="4"/>
  <c r="G296" i="4"/>
  <c r="G294" i="4"/>
  <c r="G292" i="4"/>
  <c r="G290" i="4"/>
  <c r="G288" i="4"/>
  <c r="G286" i="4"/>
  <c r="G284" i="4"/>
  <c r="G236" i="4"/>
  <c r="G234" i="4"/>
  <c r="G230" i="4"/>
  <c r="G228" i="4"/>
  <c r="G226" i="4"/>
  <c r="G224" i="4"/>
  <c r="G222" i="4"/>
  <c r="G220" i="4"/>
  <c r="G218" i="4"/>
  <c r="G216" i="4"/>
  <c r="G194" i="4"/>
  <c r="G192" i="4"/>
  <c r="G190" i="4"/>
  <c r="G188" i="4"/>
  <c r="G182" i="4"/>
  <c r="G180" i="4"/>
  <c r="G178" i="4"/>
  <c r="G174" i="4"/>
  <c r="G172" i="4"/>
  <c r="G170" i="4"/>
  <c r="G168" i="4"/>
  <c r="G166" i="4"/>
  <c r="G164" i="4"/>
  <c r="G162" i="4"/>
  <c r="G160" i="4"/>
  <c r="G158" i="4"/>
  <c r="G156" i="4"/>
  <c r="G154" i="4"/>
  <c r="G152" i="4"/>
  <c r="G148" i="4"/>
  <c r="G146" i="4"/>
  <c r="G144" i="4"/>
  <c r="G140" i="4"/>
  <c r="G138" i="4"/>
  <c r="G136" i="4"/>
  <c r="G134" i="4"/>
  <c r="G132" i="4"/>
  <c r="G130" i="4"/>
  <c r="G128" i="4"/>
  <c r="G126" i="4"/>
  <c r="G124" i="4"/>
  <c r="G122" i="4"/>
  <c r="G120" i="4"/>
  <c r="G118" i="4"/>
  <c r="G116" i="4"/>
  <c r="G110" i="4"/>
  <c r="G108" i="4"/>
  <c r="G106" i="4"/>
  <c r="G90" i="4"/>
  <c r="G104" i="4"/>
  <c r="G102" i="4"/>
  <c r="G100" i="4"/>
  <c r="G98" i="4"/>
  <c r="G96" i="4"/>
  <c r="G88" i="4"/>
  <c r="G86" i="4"/>
  <c r="G84" i="4"/>
  <c r="G82" i="4"/>
  <c r="G80" i="4"/>
  <c r="G76" i="4"/>
  <c r="G74" i="4"/>
  <c r="G72" i="4"/>
  <c r="G70" i="4"/>
  <c r="G68" i="4"/>
  <c r="G60" i="4"/>
  <c r="G58" i="4"/>
  <c r="G24" i="4"/>
  <c r="G20" i="4"/>
  <c r="G18" i="4"/>
  <c r="G16" i="4"/>
  <c r="G64" i="4"/>
  <c r="G62" i="4"/>
  <c r="G56" i="4"/>
  <c r="G54" i="4"/>
  <c r="G52" i="4"/>
  <c r="G50" i="4"/>
  <c r="G48" i="4"/>
  <c r="G46" i="4"/>
  <c r="G44" i="4"/>
  <c r="G42" i="4"/>
  <c r="G40" i="4"/>
  <c r="G38" i="4"/>
  <c r="G36" i="4"/>
  <c r="G34" i="4"/>
  <c r="G32" i="4"/>
  <c r="G30" i="4"/>
  <c r="G28" i="4"/>
  <c r="L375" i="4"/>
  <c r="L373" i="4"/>
  <c r="O361" i="4"/>
  <c r="O367" i="4"/>
  <c r="R375" i="4"/>
  <c r="R373" i="4"/>
  <c r="U361" i="4"/>
  <c r="U367" i="4"/>
  <c r="W375" i="4"/>
  <c r="W373" i="4"/>
  <c r="Y361" i="4"/>
  <c r="Y367" i="4"/>
  <c r="AA375" i="4"/>
  <c r="AA373" i="4"/>
  <c r="AC361" i="4"/>
  <c r="AC367" i="4"/>
  <c r="BA28" i="4"/>
  <c r="BA32" i="4"/>
  <c r="BA36" i="4"/>
  <c r="BA40" i="4"/>
  <c r="BA44" i="4"/>
  <c r="BA48" i="4"/>
  <c r="BA52" i="4"/>
  <c r="BA56" i="4"/>
  <c r="BA62" i="4"/>
  <c r="BA90" i="4"/>
  <c r="BA108" i="4"/>
  <c r="BA118" i="4"/>
  <c r="BA122" i="4"/>
  <c r="BA126" i="4"/>
  <c r="BA130" i="4"/>
  <c r="BA134" i="4"/>
  <c r="BA138" i="4"/>
  <c r="BA144" i="4"/>
  <c r="BA148" i="4"/>
  <c r="BA154" i="4"/>
  <c r="BA158" i="4"/>
  <c r="BA162" i="4"/>
  <c r="BA166" i="4"/>
  <c r="BA170" i="4"/>
  <c r="BA174" i="4"/>
  <c r="BA178" i="4"/>
  <c r="BA182" i="4"/>
  <c r="BA187" i="4"/>
  <c r="AZ190" i="4"/>
  <c r="BA192" i="4"/>
  <c r="BA218" i="4"/>
  <c r="BA222" i="4"/>
  <c r="BA226" i="4"/>
  <c r="BA230" i="4"/>
  <c r="BA236" i="4"/>
  <c r="BA286" i="4"/>
  <c r="BA290" i="4"/>
  <c r="BA294" i="4"/>
  <c r="BA298" i="4"/>
  <c r="BA302" i="4"/>
  <c r="BA306" i="4"/>
  <c r="BA310" i="4"/>
  <c r="AI361" i="4"/>
  <c r="AL375" i="4"/>
  <c r="AL373" i="4"/>
  <c r="AO367" i="4"/>
  <c r="AU361" i="4"/>
  <c r="AX375" i="4"/>
  <c r="AX373" i="4"/>
  <c r="N185" i="3"/>
  <c r="Q189" i="3"/>
  <c r="W188" i="3"/>
  <c r="M375" i="4"/>
  <c r="M373" i="4"/>
  <c r="P361" i="4"/>
  <c r="P367" i="4"/>
  <c r="S375" i="4"/>
  <c r="S373" i="4"/>
  <c r="V361" i="4"/>
  <c r="V367" i="4"/>
  <c r="X375" i="4"/>
  <c r="X373" i="4"/>
  <c r="Z361" i="4"/>
  <c r="Z367" i="4"/>
  <c r="AB375" i="4"/>
  <c r="AB373" i="4"/>
  <c r="AD361" i="4"/>
  <c r="AD367" i="4"/>
  <c r="AG189" i="3"/>
  <c r="AG186" i="3"/>
  <c r="CR186" i="3" s="1"/>
  <c r="CU186" i="3" s="1"/>
  <c r="E185" i="10" s="1"/>
  <c r="Z185" i="3"/>
  <c r="Z188" i="3"/>
  <c r="AC26" i="3"/>
  <c r="AC28" i="3"/>
  <c r="AC30" i="3"/>
  <c r="AC32" i="3"/>
  <c r="AC34" i="3"/>
  <c r="AC36" i="3"/>
  <c r="AC38" i="3"/>
  <c r="AC40" i="3"/>
  <c r="AC42" i="3"/>
  <c r="AC44" i="3"/>
  <c r="AC46" i="3"/>
  <c r="AC48" i="3"/>
  <c r="AC50" i="3"/>
  <c r="AC52" i="3"/>
  <c r="AC54" i="3"/>
  <c r="AC57" i="3"/>
  <c r="AC60" i="3"/>
  <c r="AC62" i="3"/>
  <c r="AC65" i="3"/>
  <c r="AC85" i="3"/>
  <c r="AC88" i="3"/>
  <c r="AC93" i="3"/>
  <c r="AC95" i="3"/>
  <c r="AC97" i="3"/>
  <c r="AC99" i="3"/>
  <c r="AC101" i="3"/>
  <c r="AC104" i="3"/>
  <c r="AC106" i="3"/>
  <c r="AC108" i="3"/>
  <c r="AC111" i="3"/>
  <c r="AC114" i="3"/>
  <c r="AC116" i="3"/>
  <c r="AC118" i="3"/>
  <c r="AC120" i="3"/>
  <c r="AC122" i="3"/>
  <c r="AC124" i="3"/>
  <c r="AC126" i="3"/>
  <c r="AC128" i="3"/>
  <c r="AC130" i="3"/>
  <c r="AC132" i="3"/>
  <c r="AC134" i="3"/>
  <c r="AC136" i="3"/>
  <c r="AC138" i="3"/>
  <c r="AC142" i="3"/>
  <c r="AC144" i="3"/>
  <c r="AC146" i="3"/>
  <c r="AC150" i="3"/>
  <c r="BA13" i="4"/>
  <c r="BA21" i="4"/>
  <c r="BA25" i="4"/>
  <c r="BA59" i="4"/>
  <c r="BA69" i="4"/>
  <c r="BA73" i="4"/>
  <c r="BA79" i="4"/>
  <c r="BA83" i="4"/>
  <c r="BA87" i="4"/>
  <c r="BA97" i="4"/>
  <c r="BA101" i="4"/>
  <c r="BA185" i="4"/>
  <c r="BA199" i="4"/>
  <c r="BA203" i="4"/>
  <c r="BA207" i="4"/>
  <c r="BA211" i="4"/>
  <c r="BA239" i="4"/>
  <c r="BA243" i="4"/>
  <c r="BA247" i="4"/>
  <c r="BA251" i="4"/>
  <c r="BA255" i="4"/>
  <c r="BA259" i="4"/>
  <c r="BA263" i="4"/>
  <c r="BA267" i="4"/>
  <c r="BA271" i="4"/>
  <c r="BA275" i="4"/>
  <c r="BA279" i="4"/>
  <c r="BA313" i="4"/>
  <c r="BA317" i="4"/>
  <c r="BA321" i="4"/>
  <c r="BA325" i="4"/>
  <c r="BA329" i="4"/>
  <c r="BA333" i="4"/>
  <c r="BA337" i="4"/>
  <c r="BA341" i="4"/>
  <c r="BA345" i="4"/>
  <c r="BA349" i="4"/>
  <c r="BA353" i="4"/>
  <c r="AO374" i="4"/>
  <c r="AO369" i="4"/>
  <c r="AO376" i="4"/>
  <c r="AR370" i="4"/>
  <c r="Q188" i="3"/>
  <c r="T185" i="3"/>
  <c r="W185" i="3"/>
  <c r="W189" i="3"/>
  <c r="AA357" i="3"/>
  <c r="AA376" i="3"/>
  <c r="CE188" i="3"/>
  <c r="CH185" i="3"/>
  <c r="CZ188" i="3"/>
  <c r="AL186" i="3"/>
  <c r="AO188" i="3"/>
  <c r="AR185" i="3"/>
  <c r="BA186" i="3"/>
  <c r="BG189" i="3"/>
  <c r="BJ189" i="3"/>
  <c r="BM186" i="3"/>
  <c r="BP185" i="3"/>
  <c r="CH186" i="3"/>
  <c r="AC152" i="3"/>
  <c r="AC154" i="3"/>
  <c r="AC156" i="3"/>
  <c r="AC158" i="3"/>
  <c r="AC160" i="3"/>
  <c r="AC162" i="3"/>
  <c r="AC164" i="3"/>
  <c r="AC166" i="3"/>
  <c r="AC168" i="3"/>
  <c r="AC170" i="3"/>
  <c r="AC172" i="3"/>
  <c r="AC176" i="3"/>
  <c r="AC178" i="3"/>
  <c r="AC180" i="3"/>
  <c r="AC183" i="3"/>
  <c r="AC186" i="3"/>
  <c r="AC188" i="3"/>
  <c r="AC190" i="3"/>
  <c r="AC192" i="3"/>
  <c r="AC195" i="3"/>
  <c r="AC197" i="3"/>
  <c r="AC199" i="3"/>
  <c r="AC201" i="3"/>
  <c r="AC203" i="3"/>
  <c r="AC205" i="3"/>
  <c r="AC207" i="3"/>
  <c r="AC209" i="3"/>
  <c r="AC211" i="3"/>
  <c r="AC214" i="3"/>
  <c r="AC216" i="3"/>
  <c r="AC218" i="3"/>
  <c r="AC220" i="3"/>
  <c r="AC222" i="3"/>
  <c r="AC224" i="3"/>
  <c r="AC226" i="3"/>
  <c r="AC228" i="3"/>
  <c r="AC232" i="3"/>
  <c r="AC234" i="3"/>
  <c r="AC237" i="3"/>
  <c r="AC239" i="3"/>
  <c r="AC241" i="3"/>
  <c r="AC243" i="3"/>
  <c r="AC245" i="3"/>
  <c r="AC247" i="3"/>
  <c r="AC249" i="3"/>
  <c r="AC251" i="3"/>
  <c r="AC253" i="3"/>
  <c r="AC255" i="3"/>
  <c r="AC257" i="3"/>
  <c r="AC259" i="3"/>
  <c r="AC261" i="3"/>
  <c r="AC263" i="3"/>
  <c r="AC265" i="3"/>
  <c r="AC267" i="3"/>
  <c r="AC269" i="3"/>
  <c r="AC271" i="3"/>
  <c r="AC273" i="3"/>
  <c r="AC275" i="3"/>
  <c r="AC277" i="3"/>
  <c r="AC279" i="3"/>
  <c r="AC282" i="3"/>
  <c r="AC284" i="3"/>
  <c r="AC286" i="3"/>
  <c r="AC288" i="3"/>
  <c r="AC290" i="3"/>
  <c r="AC292" i="3"/>
  <c r="AC294" i="3"/>
  <c r="AC296" i="3"/>
  <c r="AC298" i="3"/>
  <c r="AC300" i="3"/>
  <c r="AC302" i="3"/>
  <c r="AC304" i="3"/>
  <c r="AC306" i="3"/>
  <c r="AC308" i="3"/>
  <c r="AC311" i="3"/>
  <c r="AC315" i="3"/>
  <c r="AC317" i="3"/>
  <c r="AC319" i="3"/>
  <c r="AC321" i="3"/>
  <c r="AC323" i="3"/>
  <c r="AC325" i="3"/>
  <c r="AC327" i="3"/>
  <c r="AF186" i="3"/>
  <c r="AF189" i="3"/>
  <c r="CE185" i="3"/>
  <c r="AO189" i="3"/>
  <c r="BG186" i="3"/>
  <c r="BJ185" i="3"/>
  <c r="BM189" i="3"/>
  <c r="BP189" i="3"/>
  <c r="BY189" i="3"/>
  <c r="I356" i="4"/>
  <c r="I368" i="4"/>
  <c r="I363" i="4"/>
  <c r="J376" i="4"/>
  <c r="G326" i="4"/>
  <c r="J369" i="4"/>
  <c r="G22" i="4"/>
  <c r="J374" i="4"/>
  <c r="G14" i="4"/>
  <c r="L362" i="4"/>
  <c r="L371" i="4"/>
  <c r="U356" i="4"/>
  <c r="U363" i="4"/>
  <c r="U368" i="4"/>
  <c r="AC368" i="4"/>
  <c r="AC363" i="4"/>
  <c r="AC356" i="4"/>
  <c r="BA17" i="4"/>
  <c r="AF370" i="4"/>
  <c r="AI362" i="4"/>
  <c r="AI371" i="4"/>
  <c r="AL356" i="4"/>
  <c r="AL368" i="4"/>
  <c r="AL363" i="4"/>
  <c r="AU371" i="4"/>
  <c r="AU362" i="4"/>
  <c r="AX368" i="4"/>
  <c r="AX356" i="4"/>
  <c r="AX363" i="4"/>
  <c r="M377" i="3"/>
  <c r="M359" i="3"/>
  <c r="M354" i="3"/>
  <c r="M379" i="3"/>
  <c r="M357" i="3"/>
  <c r="M376" i="3"/>
  <c r="M381" i="3"/>
  <c r="M386" i="3"/>
  <c r="P358" i="3"/>
  <c r="P380" i="3"/>
  <c r="P383" i="3"/>
  <c r="P378" i="3"/>
  <c r="P384" i="3"/>
  <c r="P382" i="3"/>
  <c r="P385" i="3"/>
  <c r="S354" i="3"/>
  <c r="S359" i="3"/>
  <c r="S377" i="3"/>
  <c r="S379" i="3"/>
  <c r="S357" i="3"/>
  <c r="S376" i="3"/>
  <c r="S381" i="3"/>
  <c r="S386" i="3"/>
  <c r="V358" i="3"/>
  <c r="V380" i="3"/>
  <c r="V383" i="3"/>
  <c r="V378" i="3"/>
  <c r="V384" i="3"/>
  <c r="V382" i="3"/>
  <c r="V385" i="3"/>
  <c r="AC10" i="3"/>
  <c r="AB358" i="3"/>
  <c r="AB380" i="3"/>
  <c r="AB383" i="3"/>
  <c r="AC12" i="3"/>
  <c r="AB378" i="3"/>
  <c r="AC20" i="3"/>
  <c r="AB384" i="3"/>
  <c r="AC90" i="3"/>
  <c r="AC174" i="3"/>
  <c r="AB382" i="3"/>
  <c r="AC324" i="3"/>
  <c r="AB385" i="3"/>
  <c r="AK358" i="3"/>
  <c r="AK380" i="3"/>
  <c r="AK383" i="3"/>
  <c r="AK378" i="3"/>
  <c r="AK384" i="3"/>
  <c r="AK382" i="3"/>
  <c r="AK385" i="3"/>
  <c r="AN359" i="3"/>
  <c r="AN354" i="3"/>
  <c r="AN377" i="3"/>
  <c r="AN379" i="3"/>
  <c r="AN357" i="3"/>
  <c r="AN376" i="3"/>
  <c r="AN381" i="3"/>
  <c r="AN386" i="3"/>
  <c r="AQ358" i="3"/>
  <c r="AQ380" i="3"/>
  <c r="AQ383" i="3"/>
  <c r="AQ378" i="3"/>
  <c r="AQ384" i="3"/>
  <c r="AQ382" i="3"/>
  <c r="AQ385" i="3"/>
  <c r="AU185" i="3"/>
  <c r="AU189" i="3"/>
  <c r="AX186" i="3"/>
  <c r="BR186" i="3"/>
  <c r="BS186" i="3" s="1"/>
  <c r="AX188" i="3"/>
  <c r="BR188" i="3"/>
  <c r="DX188" i="3" s="1"/>
  <c r="J187" i="10" s="1"/>
  <c r="O356" i="4"/>
  <c r="O368" i="4"/>
  <c r="O363" i="4"/>
  <c r="Y363" i="4"/>
  <c r="Y356" i="4"/>
  <c r="Y368" i="4"/>
  <c r="S362" i="4"/>
  <c r="S371" i="4"/>
  <c r="V356" i="4"/>
  <c r="V363" i="4"/>
  <c r="V368" i="4"/>
  <c r="X371" i="4"/>
  <c r="X362" i="4"/>
  <c r="Z363" i="4"/>
  <c r="Z368" i="4"/>
  <c r="Z356" i="4"/>
  <c r="AB362" i="4"/>
  <c r="AB371" i="4"/>
  <c r="AD368" i="4"/>
  <c r="AD363" i="4"/>
  <c r="AD356" i="4"/>
  <c r="AF374" i="4"/>
  <c r="BA14" i="4"/>
  <c r="BA18" i="4"/>
  <c r="AF369" i="4"/>
  <c r="BA22" i="4"/>
  <c r="BA29" i="4"/>
  <c r="AF367" i="4"/>
  <c r="BA33" i="4"/>
  <c r="BA37" i="4"/>
  <c r="BA41" i="4"/>
  <c r="BA45" i="4"/>
  <c r="BA49" i="4"/>
  <c r="BA53" i="4"/>
  <c r="BA60" i="4"/>
  <c r="BA63" i="4"/>
  <c r="BA70" i="4"/>
  <c r="BA74" i="4"/>
  <c r="BA80" i="4"/>
  <c r="BA84" i="4"/>
  <c r="BA88" i="4"/>
  <c r="BA91" i="4"/>
  <c r="BA98" i="4"/>
  <c r="BA102" i="4"/>
  <c r="BA109" i="4"/>
  <c r="BA115" i="4"/>
  <c r="BA119" i="4"/>
  <c r="BA123" i="4"/>
  <c r="BA127" i="4"/>
  <c r="BA131" i="4"/>
  <c r="BA135" i="4"/>
  <c r="BA139" i="4"/>
  <c r="BA145" i="4"/>
  <c r="BA149" i="4"/>
  <c r="BA155" i="4"/>
  <c r="BA159" i="4"/>
  <c r="BA163" i="4"/>
  <c r="BA167" i="4"/>
  <c r="BA171" i="4"/>
  <c r="BA175" i="4"/>
  <c r="BA179" i="4"/>
  <c r="BA183" i="4"/>
  <c r="AZ188" i="4"/>
  <c r="BA190" i="4"/>
  <c r="BA193" i="4"/>
  <c r="BA196" i="4"/>
  <c r="BA200" i="4"/>
  <c r="BA204" i="4"/>
  <c r="BA208" i="4"/>
  <c r="BA212" i="4"/>
  <c r="BA219" i="4"/>
  <c r="BA223" i="4"/>
  <c r="BA227" i="4"/>
  <c r="BA233" i="4"/>
  <c r="BA237" i="4"/>
  <c r="BA240" i="4"/>
  <c r="BA244" i="4"/>
  <c r="BA248" i="4"/>
  <c r="BA252" i="4"/>
  <c r="BA256" i="4"/>
  <c r="BA260" i="4"/>
  <c r="BA264" i="4"/>
  <c r="BA268" i="4"/>
  <c r="BA272" i="4"/>
  <c r="BA276" i="4"/>
  <c r="BA280" i="4"/>
  <c r="BA287" i="4"/>
  <c r="BA291" i="4"/>
  <c r="BA295" i="4"/>
  <c r="BA299" i="4"/>
  <c r="BA303" i="4"/>
  <c r="BA307" i="4"/>
  <c r="BA314" i="4"/>
  <c r="BA318" i="4"/>
  <c r="BA322" i="4"/>
  <c r="AF376" i="4"/>
  <c r="BA326" i="4"/>
  <c r="BA330" i="4"/>
  <c r="BA334" i="4"/>
  <c r="BA338" i="4"/>
  <c r="BA342" i="4"/>
  <c r="BA346" i="4"/>
  <c r="BA350" i="4"/>
  <c r="BA354" i="4"/>
  <c r="AI370" i="4"/>
  <c r="AL371" i="4"/>
  <c r="AL362" i="4"/>
  <c r="AL361" i="4"/>
  <c r="AO356" i="4"/>
  <c r="AO363" i="4"/>
  <c r="AO368" i="4"/>
  <c r="AO375" i="4"/>
  <c r="AO373" i="4"/>
  <c r="AR374" i="4"/>
  <c r="AR369" i="4"/>
  <c r="AR367" i="4"/>
  <c r="AU370" i="4"/>
  <c r="AX362" i="4"/>
  <c r="AX371" i="4"/>
  <c r="AX361" i="4"/>
  <c r="K188" i="3"/>
  <c r="AH188" i="3"/>
  <c r="K186" i="3"/>
  <c r="AH186" i="3"/>
  <c r="AA359" i="3"/>
  <c r="C16" i="7" s="1"/>
  <c r="AA354" i="3"/>
  <c r="AA377" i="3"/>
  <c r="C16" i="5"/>
  <c r="AO186" i="3"/>
  <c r="J373" i="4"/>
  <c r="G176" i="4"/>
  <c r="J375" i="4"/>
  <c r="G92" i="4"/>
  <c r="J362" i="4"/>
  <c r="G12" i="4"/>
  <c r="J371" i="4"/>
  <c r="AA371" i="4"/>
  <c r="AA362" i="4"/>
  <c r="J363" i="4"/>
  <c r="G11" i="4"/>
  <c r="J356" i="4"/>
  <c r="J368" i="4"/>
  <c r="I373" i="4"/>
  <c r="I375" i="4"/>
  <c r="G353" i="4"/>
  <c r="G349" i="4"/>
  <c r="G345" i="4"/>
  <c r="G343" i="4"/>
  <c r="G337" i="4"/>
  <c r="G333" i="4"/>
  <c r="G329" i="4"/>
  <c r="G327" i="4"/>
  <c r="G321" i="4"/>
  <c r="G317" i="4"/>
  <c r="J377" i="4"/>
  <c r="G315" i="4"/>
  <c r="G309" i="4"/>
  <c r="G307" i="4"/>
  <c r="G301" i="4"/>
  <c r="G297" i="4"/>
  <c r="G295" i="4"/>
  <c r="G289" i="4"/>
  <c r="G285" i="4"/>
  <c r="G279" i="4"/>
  <c r="G275" i="4"/>
  <c r="G271" i="4"/>
  <c r="G267" i="4"/>
  <c r="G263" i="4"/>
  <c r="G259" i="4"/>
  <c r="G253" i="4"/>
  <c r="G251" i="4"/>
  <c r="G247" i="4"/>
  <c r="G243" i="4"/>
  <c r="G237" i="4"/>
  <c r="G233" i="4"/>
  <c r="G229" i="4"/>
  <c r="G225" i="4"/>
  <c r="G221" i="4"/>
  <c r="G217" i="4"/>
  <c r="G213" i="4"/>
  <c r="G209" i="4"/>
  <c r="G205" i="4"/>
  <c r="G201" i="4"/>
  <c r="G197" i="4"/>
  <c r="G191" i="4"/>
  <c r="G187" i="4"/>
  <c r="G183" i="4"/>
  <c r="G179" i="4"/>
  <c r="G175" i="4"/>
  <c r="G171" i="4"/>
  <c r="G167" i="4"/>
  <c r="G163" i="4"/>
  <c r="G159" i="4"/>
  <c r="G155" i="4"/>
  <c r="G149" i="4"/>
  <c r="G147" i="4"/>
  <c r="G141" i="4"/>
  <c r="G137" i="4"/>
  <c r="G133" i="4"/>
  <c r="G129" i="4"/>
  <c r="G125" i="4"/>
  <c r="G121" i="4"/>
  <c r="G117" i="4"/>
  <c r="G113" i="4"/>
  <c r="G109" i="4"/>
  <c r="G103" i="4"/>
  <c r="G99" i="4"/>
  <c r="G95" i="4"/>
  <c r="G83" i="4"/>
  <c r="G79" i="4"/>
  <c r="G73" i="4"/>
  <c r="G69" i="4"/>
  <c r="G65" i="4"/>
  <c r="G53" i="4"/>
  <c r="G49" i="4"/>
  <c r="G45" i="4"/>
  <c r="G41" i="4"/>
  <c r="G37" i="4"/>
  <c r="G33" i="4"/>
  <c r="G29" i="4"/>
  <c r="J367" i="4"/>
  <c r="G23" i="4"/>
  <c r="G19" i="4"/>
  <c r="G15" i="4"/>
  <c r="L356" i="4"/>
  <c r="L363" i="4"/>
  <c r="L368" i="4"/>
  <c r="L370" i="4"/>
  <c r="L361" i="4"/>
  <c r="L367" i="4"/>
  <c r="O371" i="4"/>
  <c r="O362" i="4"/>
  <c r="O374" i="4"/>
  <c r="O369" i="4"/>
  <c r="O375" i="4"/>
  <c r="O373" i="4"/>
  <c r="O376" i="4"/>
  <c r="R356" i="4"/>
  <c r="R363" i="4"/>
  <c r="R368" i="4"/>
  <c r="R370" i="4"/>
  <c r="R361" i="4"/>
  <c r="R367" i="4"/>
  <c r="U371" i="4"/>
  <c r="U362" i="4"/>
  <c r="U374" i="4"/>
  <c r="U369" i="4"/>
  <c r="U375" i="4"/>
  <c r="U373" i="4"/>
  <c r="U376" i="4"/>
  <c r="W368" i="4"/>
  <c r="W363" i="4"/>
  <c r="W356" i="4"/>
  <c r="W370" i="4"/>
  <c r="W361" i="4"/>
  <c r="W367" i="4"/>
  <c r="Y362" i="4"/>
  <c r="Y371" i="4"/>
  <c r="Y374" i="4"/>
  <c r="Y369" i="4"/>
  <c r="Y375" i="4"/>
  <c r="Y373" i="4"/>
  <c r="Y376" i="4"/>
  <c r="AA363" i="4"/>
  <c r="AA356" i="4"/>
  <c r="AA368" i="4"/>
  <c r="AA370" i="4"/>
  <c r="AA361" i="4"/>
  <c r="AA367" i="4"/>
  <c r="AC362" i="4"/>
  <c r="AC371" i="4"/>
  <c r="AC374" i="4"/>
  <c r="AC369" i="4"/>
  <c r="AC375" i="4"/>
  <c r="AC373" i="4"/>
  <c r="AC376" i="4"/>
  <c r="BA11" i="4"/>
  <c r="AF368" i="4"/>
  <c r="AF363" i="4"/>
  <c r="AF356" i="4"/>
  <c r="BA15" i="4"/>
  <c r="BA19" i="4"/>
  <c r="BA23" i="4"/>
  <c r="BA30" i="4"/>
  <c r="BA34" i="4"/>
  <c r="BA38" i="4"/>
  <c r="BA42" i="4"/>
  <c r="BA46" i="4"/>
  <c r="BA50" i="4"/>
  <c r="BA54" i="4"/>
  <c r="BA64" i="4"/>
  <c r="BA67" i="4"/>
  <c r="BA71" i="4"/>
  <c r="BA75" i="4"/>
  <c r="BA81" i="4"/>
  <c r="AF372" i="4"/>
  <c r="BA85" i="4"/>
  <c r="AF375" i="4"/>
  <c r="BA92" i="4"/>
  <c r="BA95" i="4"/>
  <c r="BA99" i="4"/>
  <c r="BA103" i="4"/>
  <c r="BA106" i="4"/>
  <c r="BA110" i="4"/>
  <c r="BA113" i="4"/>
  <c r="BA116" i="4"/>
  <c r="BA120" i="4"/>
  <c r="BA124" i="4"/>
  <c r="BA128" i="4"/>
  <c r="BA132" i="4"/>
  <c r="BA136" i="4"/>
  <c r="BA140" i="4"/>
  <c r="BA146" i="4"/>
  <c r="BA152" i="4"/>
  <c r="BA156" i="4"/>
  <c r="BA160" i="4"/>
  <c r="BA164" i="4"/>
  <c r="BA168" i="4"/>
  <c r="BA172" i="4"/>
  <c r="AF373" i="4"/>
  <c r="BA176" i="4"/>
  <c r="BA180" i="4"/>
  <c r="BA188" i="4"/>
  <c r="AZ191" i="4"/>
  <c r="BA194" i="4"/>
  <c r="BA197" i="4"/>
  <c r="BA201" i="4"/>
  <c r="BA205" i="4"/>
  <c r="BA209" i="4"/>
  <c r="BA213" i="4"/>
  <c r="BA216" i="4"/>
  <c r="BA220" i="4"/>
  <c r="BA224" i="4"/>
  <c r="BA228" i="4"/>
  <c r="BA234" i="4"/>
  <c r="BA241" i="4"/>
  <c r="BA245" i="4"/>
  <c r="BA249" i="4"/>
  <c r="BA253" i="4"/>
  <c r="BA257" i="4"/>
  <c r="BA261" i="4"/>
  <c r="BA265" i="4"/>
  <c r="BA269" i="4"/>
  <c r="BA273" i="4"/>
  <c r="BA277" i="4"/>
  <c r="BA281" i="4"/>
  <c r="BA284" i="4"/>
  <c r="BA288" i="4"/>
  <c r="BA292" i="4"/>
  <c r="BA296" i="4"/>
  <c r="BA300" i="4"/>
  <c r="BA304" i="4"/>
  <c r="BA308" i="4"/>
  <c r="BA315" i="4"/>
  <c r="AF377" i="4"/>
  <c r="BA319" i="4"/>
  <c r="BA323" i="4"/>
  <c r="BA327" i="4"/>
  <c r="BA331" i="4"/>
  <c r="BA335" i="4"/>
  <c r="BA339" i="4"/>
  <c r="BA343" i="4"/>
  <c r="BA347" i="4"/>
  <c r="BA351" i="4"/>
  <c r="BA355" i="4"/>
  <c r="AI374" i="4"/>
  <c r="AI369" i="4"/>
  <c r="AI367" i="4"/>
  <c r="AL370" i="4"/>
  <c r="AO362" i="4"/>
  <c r="AO371" i="4"/>
  <c r="AO361" i="4"/>
  <c r="AR363" i="4"/>
  <c r="AR356" i="4"/>
  <c r="AR368" i="4"/>
  <c r="AR375" i="4"/>
  <c r="AU374" i="4"/>
  <c r="AU369" i="4"/>
  <c r="AU367" i="4"/>
  <c r="AX370" i="4"/>
  <c r="M358" i="3"/>
  <c r="M380" i="3"/>
  <c r="M383" i="3"/>
  <c r="M378" i="3"/>
  <c r="M384" i="3"/>
  <c r="M382" i="3"/>
  <c r="N186" i="3"/>
  <c r="M385" i="3"/>
  <c r="P359" i="3"/>
  <c r="P354" i="3"/>
  <c r="P377" i="3"/>
  <c r="P379" i="3"/>
  <c r="P357" i="3"/>
  <c r="P376" i="3"/>
  <c r="P381" i="3"/>
  <c r="P386" i="3"/>
  <c r="S380" i="3"/>
  <c r="S358" i="3"/>
  <c r="S383" i="3"/>
  <c r="S378" i="3"/>
  <c r="S384" i="3"/>
  <c r="S382" i="3"/>
  <c r="T186" i="3"/>
  <c r="T188" i="3"/>
  <c r="S385" i="3"/>
  <c r="V377" i="3"/>
  <c r="V354" i="3"/>
  <c r="V359" i="3"/>
  <c r="V379" i="3"/>
  <c r="V357" i="3"/>
  <c r="V376" i="3"/>
  <c r="V381" i="3"/>
  <c r="V386" i="3"/>
  <c r="AB354" i="3"/>
  <c r="AC354" i="3" s="1"/>
  <c r="AC9" i="3"/>
  <c r="AB359" i="3"/>
  <c r="AB377" i="3"/>
  <c r="AC11" i="3"/>
  <c r="AC13" i="3"/>
  <c r="AC15" i="3"/>
  <c r="AB379" i="3"/>
  <c r="AC17" i="3"/>
  <c r="AC19" i="3"/>
  <c r="AC21" i="3"/>
  <c r="AC23" i="3"/>
  <c r="AC25" i="3"/>
  <c r="AB357" i="3"/>
  <c r="AC27" i="3"/>
  <c r="AB376" i="3"/>
  <c r="AC67" i="3"/>
  <c r="AC69" i="3"/>
  <c r="AC71" i="3"/>
  <c r="AC73" i="3"/>
  <c r="AC77" i="3"/>
  <c r="AC79" i="3"/>
  <c r="AC81" i="3"/>
  <c r="AB381" i="3"/>
  <c r="AC83" i="3"/>
  <c r="AC381" i="3" s="1"/>
  <c r="AC169" i="3"/>
  <c r="D17" i="8"/>
  <c r="AB386" i="3"/>
  <c r="AC313" i="3"/>
  <c r="AC386" i="3" s="1"/>
  <c r="AC329" i="3"/>
  <c r="AC331" i="3"/>
  <c r="AC333" i="3"/>
  <c r="AC335" i="3"/>
  <c r="AC337" i="3"/>
  <c r="AC339" i="3"/>
  <c r="AC341" i="3"/>
  <c r="AC343" i="3"/>
  <c r="AC345" i="3"/>
  <c r="AC347" i="3"/>
  <c r="AC349" i="3"/>
  <c r="AC351" i="3"/>
  <c r="AC353" i="3"/>
  <c r="AK354" i="3"/>
  <c r="AK377" i="3"/>
  <c r="AK359" i="3"/>
  <c r="AK379" i="3"/>
  <c r="AK357" i="3"/>
  <c r="AK376" i="3"/>
  <c r="AK381" i="3"/>
  <c r="AK386" i="3"/>
  <c r="AN380" i="3"/>
  <c r="AN358" i="3"/>
  <c r="AN383" i="3"/>
  <c r="AN378" i="3"/>
  <c r="AN384" i="3"/>
  <c r="AN382" i="3"/>
  <c r="AN385" i="3"/>
  <c r="AQ377" i="3"/>
  <c r="AQ354" i="3"/>
  <c r="AQ359" i="3"/>
  <c r="AQ379" i="3"/>
  <c r="AQ357" i="3"/>
  <c r="AQ376" i="3"/>
  <c r="AQ381" i="3"/>
  <c r="AQ386" i="3"/>
  <c r="AU186" i="3"/>
  <c r="DX186" i="3"/>
  <c r="J185" i="10" s="1"/>
  <c r="BR57" i="3"/>
  <c r="AX185" i="3"/>
  <c r="BR185" i="3"/>
  <c r="BS185" i="3" s="1"/>
  <c r="BR189" i="3"/>
  <c r="AX189" i="3"/>
  <c r="R362" i="4"/>
  <c r="R371" i="4"/>
  <c r="W362" i="4"/>
  <c r="W371" i="4"/>
  <c r="I369" i="4"/>
  <c r="I374" i="4"/>
  <c r="I362" i="4"/>
  <c r="I371" i="4"/>
  <c r="M371" i="4"/>
  <c r="M362" i="4"/>
  <c r="P356" i="4"/>
  <c r="P363" i="4"/>
  <c r="P368" i="4"/>
  <c r="G355" i="4"/>
  <c r="G351" i="4"/>
  <c r="G347" i="4"/>
  <c r="G341" i="4"/>
  <c r="G339" i="4"/>
  <c r="G335" i="4"/>
  <c r="G331" i="4"/>
  <c r="G325" i="4"/>
  <c r="G323" i="4"/>
  <c r="G319" i="4"/>
  <c r="G313" i="4"/>
  <c r="G305" i="4"/>
  <c r="G303" i="4"/>
  <c r="G299" i="4"/>
  <c r="G293" i="4"/>
  <c r="G291" i="4"/>
  <c r="G287" i="4"/>
  <c r="G281" i="4"/>
  <c r="G277" i="4"/>
  <c r="G273" i="4"/>
  <c r="G269" i="4"/>
  <c r="G265" i="4"/>
  <c r="G261" i="4"/>
  <c r="G257" i="4"/>
  <c r="G255" i="4"/>
  <c r="G249" i="4"/>
  <c r="G245" i="4"/>
  <c r="G241" i="4"/>
  <c r="G239" i="4"/>
  <c r="G235" i="4"/>
  <c r="G227" i="4"/>
  <c r="G223" i="4"/>
  <c r="G219" i="4"/>
  <c r="G211" i="4"/>
  <c r="G207" i="4"/>
  <c r="G203" i="4"/>
  <c r="G199" i="4"/>
  <c r="G193" i="4"/>
  <c r="G189" i="4"/>
  <c r="G185" i="4"/>
  <c r="G181" i="4"/>
  <c r="G177" i="4"/>
  <c r="G173" i="4"/>
  <c r="G169" i="4"/>
  <c r="G165" i="4"/>
  <c r="G161" i="4"/>
  <c r="G157" i="4"/>
  <c r="G153" i="4"/>
  <c r="G145" i="4"/>
  <c r="G139" i="4"/>
  <c r="G135" i="4"/>
  <c r="G131" i="4"/>
  <c r="G127" i="4"/>
  <c r="G123" i="4"/>
  <c r="G119" i="4"/>
  <c r="G115" i="4"/>
  <c r="G111" i="4"/>
  <c r="G107" i="4"/>
  <c r="G101" i="4"/>
  <c r="G97" i="4"/>
  <c r="G93" i="4"/>
  <c r="G91" i="4"/>
  <c r="G87" i="4"/>
  <c r="G85" i="4"/>
  <c r="J372" i="4"/>
  <c r="G81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J361" i="4"/>
  <c r="G25" i="4"/>
  <c r="G21" i="4"/>
  <c r="J370" i="4"/>
  <c r="G17" i="4"/>
  <c r="G13" i="4"/>
  <c r="I367" i="4"/>
  <c r="I361" i="4"/>
  <c r="I370" i="4"/>
  <c r="M363" i="4"/>
  <c r="M368" i="4"/>
  <c r="M356" i="4"/>
  <c r="M370" i="4"/>
  <c r="M361" i="4"/>
  <c r="M364" i="4" s="1"/>
  <c r="M367" i="4"/>
  <c r="P362" i="4"/>
  <c r="P371" i="4"/>
  <c r="P374" i="4"/>
  <c r="P369" i="4"/>
  <c r="P375" i="4"/>
  <c r="P373" i="4"/>
  <c r="P376" i="4"/>
  <c r="S363" i="4"/>
  <c r="S368" i="4"/>
  <c r="S356" i="4"/>
  <c r="S370" i="4"/>
  <c r="S361" i="4"/>
  <c r="S367" i="4"/>
  <c r="V371" i="4"/>
  <c r="V362" i="4"/>
  <c r="V374" i="4"/>
  <c r="V369" i="4"/>
  <c r="V375" i="4"/>
  <c r="V373" i="4"/>
  <c r="V376" i="4"/>
  <c r="X356" i="4"/>
  <c r="X363" i="4"/>
  <c r="X368" i="4"/>
  <c r="X370" i="4"/>
  <c r="X361" i="4"/>
  <c r="X367" i="4"/>
  <c r="Z362" i="4"/>
  <c r="Z371" i="4"/>
  <c r="Z374" i="4"/>
  <c r="Z369" i="4"/>
  <c r="Z375" i="4"/>
  <c r="Z373" i="4"/>
  <c r="Z376" i="4"/>
  <c r="AB356" i="4"/>
  <c r="AB368" i="4"/>
  <c r="AB363" i="4"/>
  <c r="AB370" i="4"/>
  <c r="AB361" i="4"/>
  <c r="AB367" i="4"/>
  <c r="AD371" i="4"/>
  <c r="AD362" i="4"/>
  <c r="AD374" i="4"/>
  <c r="AD369" i="4"/>
  <c r="AD375" i="4"/>
  <c r="AD373" i="4"/>
  <c r="AD376" i="4"/>
  <c r="AF362" i="4"/>
  <c r="BA12" i="4"/>
  <c r="AF371" i="4"/>
  <c r="BA16" i="4"/>
  <c r="BA20" i="4"/>
  <c r="BA24" i="4"/>
  <c r="AF361" i="4"/>
  <c r="BA27" i="4"/>
  <c r="BA31" i="4"/>
  <c r="BA35" i="4"/>
  <c r="BA39" i="4"/>
  <c r="BA43" i="4"/>
  <c r="BA47" i="4"/>
  <c r="BA51" i="4"/>
  <c r="BA55" i="4"/>
  <c r="BA58" i="4"/>
  <c r="BA65" i="4"/>
  <c r="BA68" i="4"/>
  <c r="BA72" i="4"/>
  <c r="BA76" i="4"/>
  <c r="BA82" i="4"/>
  <c r="BA86" i="4"/>
  <c r="BA93" i="4"/>
  <c r="BA96" i="4"/>
  <c r="BA100" i="4"/>
  <c r="BA104" i="4"/>
  <c r="BA107" i="4"/>
  <c r="BA111" i="4"/>
  <c r="BA117" i="4"/>
  <c r="BA121" i="4"/>
  <c r="BA125" i="4"/>
  <c r="BA129" i="4"/>
  <c r="BA133" i="4"/>
  <c r="BA137" i="4"/>
  <c r="BA141" i="4"/>
  <c r="BA147" i="4"/>
  <c r="BA153" i="4"/>
  <c r="BA157" i="4"/>
  <c r="BA161" i="4"/>
  <c r="BA165" i="4"/>
  <c r="BA169" i="4"/>
  <c r="BA173" i="4"/>
  <c r="BA177" i="4"/>
  <c r="BA181" i="4"/>
  <c r="AZ187" i="4"/>
  <c r="BB187" i="4" s="1"/>
  <c r="BA189" i="4"/>
  <c r="BA191" i="4"/>
  <c r="BA198" i="4"/>
  <c r="BA202" i="4"/>
  <c r="BA206" i="4"/>
  <c r="BA210" i="4"/>
  <c r="BA214" i="4"/>
  <c r="BA217" i="4"/>
  <c r="BA221" i="4"/>
  <c r="BA225" i="4"/>
  <c r="BA229" i="4"/>
  <c r="BA235" i="4"/>
  <c r="BA242" i="4"/>
  <c r="BA246" i="4"/>
  <c r="BA250" i="4"/>
  <c r="BA254" i="4"/>
  <c r="BA258" i="4"/>
  <c r="BA262" i="4"/>
  <c r="BA266" i="4"/>
  <c r="BA270" i="4"/>
  <c r="BA274" i="4"/>
  <c r="BA278" i="4"/>
  <c r="BA282" i="4"/>
  <c r="BA285" i="4"/>
  <c r="BA289" i="4"/>
  <c r="BA293" i="4"/>
  <c r="BA297" i="4"/>
  <c r="BA301" i="4"/>
  <c r="BA305" i="4"/>
  <c r="BA309" i="4"/>
  <c r="BA312" i="4"/>
  <c r="BA316" i="4"/>
  <c r="BA320" i="4"/>
  <c r="BA324" i="4"/>
  <c r="BA328" i="4"/>
  <c r="BA332" i="4"/>
  <c r="BA336" i="4"/>
  <c r="BA340" i="4"/>
  <c r="BA344" i="4"/>
  <c r="BA348" i="4"/>
  <c r="BA352" i="4"/>
  <c r="AI356" i="4"/>
  <c r="AI368" i="4"/>
  <c r="AI363" i="4"/>
  <c r="AI375" i="4"/>
  <c r="AI373" i="4"/>
  <c r="AL374" i="4"/>
  <c r="AL369" i="4"/>
  <c r="AL367" i="4"/>
  <c r="AL376" i="4"/>
  <c r="AO370" i="4"/>
  <c r="AR362" i="4"/>
  <c r="AR371" i="4"/>
  <c r="AR361" i="4"/>
  <c r="AU363" i="4"/>
  <c r="AU356" i="4"/>
  <c r="AU368" i="4"/>
  <c r="AU375" i="4"/>
  <c r="AU373" i="4"/>
  <c r="AX374" i="4"/>
  <c r="AX369" i="4"/>
  <c r="AX367" i="4"/>
  <c r="AX376" i="4"/>
  <c r="AH189" i="3"/>
  <c r="K189" i="3"/>
  <c r="AH185" i="3"/>
  <c r="K185" i="3"/>
  <c r="T189" i="3"/>
  <c r="W186" i="3"/>
  <c r="AA380" i="3"/>
  <c r="AA358" i="3"/>
  <c r="C16" i="6" s="1"/>
  <c r="AA383" i="3"/>
  <c r="AA378" i="3"/>
  <c r="AA384" i="3"/>
  <c r="AA382" i="3"/>
  <c r="AA385" i="3"/>
  <c r="AR188" i="3"/>
  <c r="DW185" i="3"/>
  <c r="I184" i="10" s="1"/>
  <c r="DW189" i="3"/>
  <c r="I188" i="10" s="1"/>
  <c r="BA185" i="3"/>
  <c r="BD188" i="3"/>
  <c r="BG185" i="3"/>
  <c r="BJ188" i="3"/>
  <c r="CD358" i="3"/>
  <c r="CD380" i="3"/>
  <c r="CD383" i="3"/>
  <c r="CD378" i="3"/>
  <c r="CD384" i="3"/>
  <c r="CD382" i="3"/>
  <c r="CD385" i="3"/>
  <c r="CG354" i="3"/>
  <c r="CG377" i="3"/>
  <c r="CG359" i="3"/>
  <c r="CG379" i="3"/>
  <c r="CG357" i="3"/>
  <c r="CG376" i="3"/>
  <c r="CG381" i="3"/>
  <c r="CG386" i="3"/>
  <c r="CJ380" i="3"/>
  <c r="CP10" i="3"/>
  <c r="CJ358" i="3"/>
  <c r="CJ383" i="3"/>
  <c r="CP12" i="3"/>
  <c r="CP14" i="3"/>
  <c r="CP16" i="3"/>
  <c r="CP18" i="3"/>
  <c r="CJ378" i="3"/>
  <c r="CP20" i="3"/>
  <c r="CP22" i="3"/>
  <c r="CP26" i="3"/>
  <c r="CP28" i="3"/>
  <c r="CP30" i="3"/>
  <c r="CP32" i="3"/>
  <c r="CP34" i="3"/>
  <c r="CP36" i="3"/>
  <c r="CP38" i="3"/>
  <c r="CP40" i="3"/>
  <c r="CP42" i="3"/>
  <c r="CP44" i="3"/>
  <c r="CP46" i="3"/>
  <c r="CP48" i="3"/>
  <c r="CP50" i="3"/>
  <c r="CP52" i="3"/>
  <c r="CP54" i="3"/>
  <c r="CP56" i="3"/>
  <c r="CP58" i="3"/>
  <c r="CP60" i="3"/>
  <c r="CP62" i="3"/>
  <c r="CP66" i="3"/>
  <c r="CP68" i="3"/>
  <c r="CP70" i="3"/>
  <c r="CP72" i="3"/>
  <c r="CP74" i="3"/>
  <c r="CP78" i="3"/>
  <c r="CP80" i="3"/>
  <c r="CP82" i="3"/>
  <c r="CP84" i="3"/>
  <c r="CP86" i="3"/>
  <c r="CP88" i="3"/>
  <c r="CP90" i="3"/>
  <c r="CJ384" i="3"/>
  <c r="CP94" i="3"/>
  <c r="CP96" i="3"/>
  <c r="CP98" i="3"/>
  <c r="CP100" i="3"/>
  <c r="CP102" i="3"/>
  <c r="CP104" i="3"/>
  <c r="CP106" i="3"/>
  <c r="CP108" i="3"/>
  <c r="CP114" i="3"/>
  <c r="CP116" i="3"/>
  <c r="CP118" i="3"/>
  <c r="CP120" i="3"/>
  <c r="CP122" i="3"/>
  <c r="CP124" i="3"/>
  <c r="CP126" i="3"/>
  <c r="CP128" i="3"/>
  <c r="CP130" i="3"/>
  <c r="CP132" i="3"/>
  <c r="CP134" i="3"/>
  <c r="CP136" i="3"/>
  <c r="CP138" i="3"/>
  <c r="CP142" i="3"/>
  <c r="CP144" i="3"/>
  <c r="CP146" i="3"/>
  <c r="CP150" i="3"/>
  <c r="CP152" i="3"/>
  <c r="CP154" i="3"/>
  <c r="CP156" i="3"/>
  <c r="CP158" i="3"/>
  <c r="CP160" i="3"/>
  <c r="CP162" i="3"/>
  <c r="CP164" i="3"/>
  <c r="CP166" i="3"/>
  <c r="CP168" i="3"/>
  <c r="CP170" i="3"/>
  <c r="CP172" i="3"/>
  <c r="CP174" i="3"/>
  <c r="CJ382" i="3"/>
  <c r="CP176" i="3"/>
  <c r="CP178" i="3"/>
  <c r="CP180" i="3"/>
  <c r="CK186" i="3"/>
  <c r="CP186" i="3"/>
  <c r="CQ186" i="3" s="1"/>
  <c r="CP188" i="3"/>
  <c r="CQ188" i="3" s="1"/>
  <c r="CK188" i="3"/>
  <c r="CP190" i="3"/>
  <c r="CP192" i="3"/>
  <c r="CP194" i="3"/>
  <c r="CP196" i="3"/>
  <c r="CP198" i="3"/>
  <c r="CP200" i="3"/>
  <c r="CP202" i="3"/>
  <c r="CP204" i="3"/>
  <c r="CP206" i="3"/>
  <c r="CP208" i="3"/>
  <c r="CP210" i="3"/>
  <c r="CP212" i="3"/>
  <c r="CP214" i="3"/>
  <c r="CP216" i="3"/>
  <c r="CP218" i="3"/>
  <c r="CP220" i="3"/>
  <c r="CP222" i="3"/>
  <c r="CP224" i="3"/>
  <c r="CP226" i="3"/>
  <c r="CP228" i="3"/>
  <c r="CP232" i="3"/>
  <c r="CP234" i="3"/>
  <c r="CP238" i="3"/>
  <c r="CP240" i="3"/>
  <c r="CP242" i="3"/>
  <c r="CP244" i="3"/>
  <c r="CP246" i="3"/>
  <c r="CP248" i="3"/>
  <c r="CP250" i="3"/>
  <c r="CP252" i="3"/>
  <c r="CP254" i="3"/>
  <c r="CP256" i="3"/>
  <c r="CP258" i="3"/>
  <c r="CP260" i="3"/>
  <c r="CP262" i="3"/>
  <c r="CP264" i="3"/>
  <c r="CP266" i="3"/>
  <c r="CP268" i="3"/>
  <c r="CP270" i="3"/>
  <c r="CP272" i="3"/>
  <c r="CP274" i="3"/>
  <c r="CP276" i="3"/>
  <c r="CP278" i="3"/>
  <c r="CP280" i="3"/>
  <c r="CP282" i="3"/>
  <c r="CP284" i="3"/>
  <c r="CP286" i="3"/>
  <c r="CP288" i="3"/>
  <c r="CP290" i="3"/>
  <c r="CP292" i="3"/>
  <c r="CP294" i="3"/>
  <c r="CP296" i="3"/>
  <c r="CP298" i="3"/>
  <c r="CP300" i="3"/>
  <c r="CP302" i="3"/>
  <c r="CP304" i="3"/>
  <c r="CP306" i="3"/>
  <c r="CP308" i="3"/>
  <c r="CP310" i="3"/>
  <c r="CP312" i="3"/>
  <c r="CP314" i="3"/>
  <c r="CP316" i="3"/>
  <c r="CP318" i="3"/>
  <c r="CP320" i="3"/>
  <c r="CP322" i="3"/>
  <c r="CJ385" i="3"/>
  <c r="CP324" i="3"/>
  <c r="CP326" i="3"/>
  <c r="CP328" i="3"/>
  <c r="CP330" i="3"/>
  <c r="CP332" i="3"/>
  <c r="CP334" i="3"/>
  <c r="CP336" i="3"/>
  <c r="CP338" i="3"/>
  <c r="CP340" i="3"/>
  <c r="CP342" i="3"/>
  <c r="CP344" i="3"/>
  <c r="CP346" i="3"/>
  <c r="CP348" i="3"/>
  <c r="CP350" i="3"/>
  <c r="CP352" i="3"/>
  <c r="CM359" i="3"/>
  <c r="CM377" i="3"/>
  <c r="CM354" i="3"/>
  <c r="CM379" i="3"/>
  <c r="CM357" i="3"/>
  <c r="CM376" i="3"/>
  <c r="CM381" i="3"/>
  <c r="CM386" i="3"/>
  <c r="BX376" i="3"/>
  <c r="CD377" i="3"/>
  <c r="CD359" i="3"/>
  <c r="CD354" i="3"/>
  <c r="CD379" i="3"/>
  <c r="CD357" i="3"/>
  <c r="CD376" i="3"/>
  <c r="CD381" i="3"/>
  <c r="CD386" i="3"/>
  <c r="CG358" i="3"/>
  <c r="CG380" i="3"/>
  <c r="CG383" i="3"/>
  <c r="CG378" i="3"/>
  <c r="CG384" i="3"/>
  <c r="CG382" i="3"/>
  <c r="CG385" i="3"/>
  <c r="CJ377" i="3"/>
  <c r="CJ354" i="3"/>
  <c r="CP9" i="3"/>
  <c r="CJ359" i="3"/>
  <c r="CP11" i="3"/>
  <c r="CP13" i="3"/>
  <c r="CJ379" i="3"/>
  <c r="CP15" i="3"/>
  <c r="CP17" i="3"/>
  <c r="CP19" i="3"/>
  <c r="CP21" i="3"/>
  <c r="CP23" i="3"/>
  <c r="CP25" i="3"/>
  <c r="CJ357" i="3"/>
  <c r="CJ376" i="3"/>
  <c r="CP27" i="3"/>
  <c r="CP29" i="3"/>
  <c r="CP31" i="3"/>
  <c r="CP33" i="3"/>
  <c r="CP35" i="3"/>
  <c r="CP37" i="3"/>
  <c r="CP39" i="3"/>
  <c r="CP41" i="3"/>
  <c r="CP43" i="3"/>
  <c r="CP45" i="3"/>
  <c r="CP47" i="3"/>
  <c r="CP49" i="3"/>
  <c r="CP51" i="3"/>
  <c r="CP53" i="3"/>
  <c r="CP57" i="3"/>
  <c r="CP61" i="3"/>
  <c r="CP63" i="3"/>
  <c r="CP65" i="3"/>
  <c r="CP67" i="3"/>
  <c r="CP69" i="3"/>
  <c r="CP71" i="3"/>
  <c r="CP73" i="3"/>
  <c r="CP77" i="3"/>
  <c r="CP79" i="3"/>
  <c r="CP81" i="3"/>
  <c r="CP83" i="3"/>
  <c r="CJ381" i="3"/>
  <c r="CP85" i="3"/>
  <c r="CP89" i="3"/>
  <c r="CP91" i="3"/>
  <c r="CP93" i="3"/>
  <c r="CP95" i="3"/>
  <c r="CP97" i="3"/>
  <c r="CP99" i="3"/>
  <c r="CP101" i="3"/>
  <c r="CP105" i="3"/>
  <c r="CP107" i="3"/>
  <c r="CP109" i="3"/>
  <c r="CP111" i="3"/>
  <c r="CP113" i="3"/>
  <c r="CP115" i="3"/>
  <c r="CP117" i="3"/>
  <c r="CP119" i="3"/>
  <c r="CP121" i="3"/>
  <c r="CP123" i="3"/>
  <c r="CP125" i="3"/>
  <c r="CP127" i="3"/>
  <c r="CP129" i="3"/>
  <c r="CP131" i="3"/>
  <c r="CP133" i="3"/>
  <c r="CP135" i="3"/>
  <c r="CP137" i="3"/>
  <c r="CP139" i="3"/>
  <c r="CP143" i="3"/>
  <c r="CP145" i="3"/>
  <c r="CP147" i="3"/>
  <c r="CP151" i="3"/>
  <c r="CP153" i="3"/>
  <c r="CP155" i="3"/>
  <c r="CP157" i="3"/>
  <c r="CP159" i="3"/>
  <c r="CP161" i="3"/>
  <c r="CP163" i="3"/>
  <c r="CP165" i="3"/>
  <c r="CP167" i="3"/>
  <c r="CP169" i="3"/>
  <c r="D39" i="8"/>
  <c r="CP171" i="3"/>
  <c r="CP173" i="3"/>
  <c r="CP175" i="3"/>
  <c r="CP177" i="3"/>
  <c r="CP179" i="3"/>
  <c r="CP181" i="3"/>
  <c r="CP183" i="3"/>
  <c r="CK185" i="3"/>
  <c r="CP185" i="3"/>
  <c r="CQ185" i="3" s="1"/>
  <c r="CP187" i="3"/>
  <c r="CP189" i="3"/>
  <c r="CQ189" i="3" s="1"/>
  <c r="CK189" i="3"/>
  <c r="CP191" i="3"/>
  <c r="CP195" i="3"/>
  <c r="CP197" i="3"/>
  <c r="CP199" i="3"/>
  <c r="CP201" i="3"/>
  <c r="CP203" i="3"/>
  <c r="CP205" i="3"/>
  <c r="CP207" i="3"/>
  <c r="CP209" i="3"/>
  <c r="CP211" i="3"/>
  <c r="CP215" i="3"/>
  <c r="CP217" i="3"/>
  <c r="CP219" i="3"/>
  <c r="CP221" i="3"/>
  <c r="CP223" i="3"/>
  <c r="CP225" i="3"/>
  <c r="CP227" i="3"/>
  <c r="CP231" i="3"/>
  <c r="CP233" i="3"/>
  <c r="CP235" i="3"/>
  <c r="CP237" i="3"/>
  <c r="CP239" i="3"/>
  <c r="CP241" i="3"/>
  <c r="CP243" i="3"/>
  <c r="CP245" i="3"/>
  <c r="CP247" i="3"/>
  <c r="CP249" i="3"/>
  <c r="CP251" i="3"/>
  <c r="CP253" i="3"/>
  <c r="CP255" i="3"/>
  <c r="CP257" i="3"/>
  <c r="CP259" i="3"/>
  <c r="CP261" i="3"/>
  <c r="CP263" i="3"/>
  <c r="CP265" i="3"/>
  <c r="CP267" i="3"/>
  <c r="CP269" i="3"/>
  <c r="CP271" i="3"/>
  <c r="CP273" i="3"/>
  <c r="CP275" i="3"/>
  <c r="CP277" i="3"/>
  <c r="CP279" i="3"/>
  <c r="CP283" i="3"/>
  <c r="CP285" i="3"/>
  <c r="CP287" i="3"/>
  <c r="CP289" i="3"/>
  <c r="CP291" i="3"/>
  <c r="CP293" i="3"/>
  <c r="CP295" i="3"/>
  <c r="CP297" i="3"/>
  <c r="CP299" i="3"/>
  <c r="CP301" i="3"/>
  <c r="CP303" i="3"/>
  <c r="CP305" i="3"/>
  <c r="CP307" i="3"/>
  <c r="CP311" i="3"/>
  <c r="CJ386" i="3"/>
  <c r="CP313" i="3"/>
  <c r="CP315" i="3"/>
  <c r="CP317" i="3"/>
  <c r="CP319" i="3"/>
  <c r="CP321" i="3"/>
  <c r="CP323" i="3"/>
  <c r="CP325" i="3"/>
  <c r="CP327" i="3"/>
  <c r="CP329" i="3"/>
  <c r="CP331" i="3"/>
  <c r="CP333" i="3"/>
  <c r="CP335" i="3"/>
  <c r="CP337" i="3"/>
  <c r="CP339" i="3"/>
  <c r="CP341" i="3"/>
  <c r="CP343" i="3"/>
  <c r="CP345" i="3"/>
  <c r="CP347" i="3"/>
  <c r="CP349" i="3"/>
  <c r="CP351" i="3"/>
  <c r="CP353" i="3"/>
  <c r="CM380" i="3"/>
  <c r="CM358" i="3"/>
  <c r="CM383" i="3"/>
  <c r="CM378" i="3"/>
  <c r="CM384" i="3"/>
  <c r="CM382" i="3"/>
  <c r="CN186" i="3"/>
  <c r="CM385" i="3"/>
  <c r="CZ185" i="3"/>
  <c r="CZ189" i="3"/>
  <c r="BM185" i="3"/>
  <c r="BP188" i="3"/>
  <c r="BV185" i="3"/>
  <c r="BY186" i="3"/>
  <c r="BY188" i="3"/>
  <c r="CB185" i="3"/>
  <c r="CE186" i="3"/>
  <c r="CH189" i="3"/>
  <c r="CN185" i="3"/>
  <c r="CN189" i="3"/>
  <c r="BB191" i="4" l="1"/>
  <c r="BB190" i="4"/>
  <c r="CR185" i="3"/>
  <c r="CU185" i="3" s="1"/>
  <c r="E184" i="10" s="1"/>
  <c r="O378" i="4"/>
  <c r="C8" i="9" s="1"/>
  <c r="D62" i="8" s="1"/>
  <c r="AC382" i="3"/>
  <c r="BS188" i="3"/>
  <c r="Z364" i="4"/>
  <c r="V364" i="4"/>
  <c r="BS189" i="3"/>
  <c r="J364" i="4"/>
  <c r="AC364" i="4"/>
  <c r="AC384" i="3"/>
  <c r="AD364" i="4"/>
  <c r="P364" i="4"/>
  <c r="I364" i="4"/>
  <c r="CR189" i="3"/>
  <c r="CU189" i="3" s="1"/>
  <c r="E188" i="10" s="1"/>
  <c r="S364" i="4"/>
  <c r="AC376" i="3"/>
  <c r="AA364" i="4"/>
  <c r="AL364" i="4"/>
  <c r="DW188" i="3"/>
  <c r="I187" i="10" s="1"/>
  <c r="CD387" i="3"/>
  <c r="AR364" i="4"/>
  <c r="AD378" i="4"/>
  <c r="D16" i="9" s="1"/>
  <c r="E70" i="8" s="1"/>
  <c r="F70" i="8" s="1"/>
  <c r="U378" i="4"/>
  <c r="D10" i="9" s="1"/>
  <c r="E64" i="8" s="1"/>
  <c r="F64" i="8" s="1"/>
  <c r="AO378" i="4"/>
  <c r="AI364" i="4"/>
  <c r="X364" i="4"/>
  <c r="AC378" i="4"/>
  <c r="D15" i="9" s="1"/>
  <c r="E69" i="8" s="1"/>
  <c r="F69" i="8" s="1"/>
  <c r="AA378" i="4"/>
  <c r="D13" i="9" s="1"/>
  <c r="E67" i="8" s="1"/>
  <c r="F67" i="8" s="1"/>
  <c r="L364" i="4"/>
  <c r="AA387" i="3"/>
  <c r="M378" i="4"/>
  <c r="D7" i="9" s="1"/>
  <c r="E61" i="8" s="1"/>
  <c r="F61" i="8" s="1"/>
  <c r="AU364" i="4"/>
  <c r="D38" i="8"/>
  <c r="CP381" i="3"/>
  <c r="CP379" i="3"/>
  <c r="CP377" i="3"/>
  <c r="CP354" i="3"/>
  <c r="CP359" i="3"/>
  <c r="CG387" i="3"/>
  <c r="AQ360" i="3"/>
  <c r="D20" i="5"/>
  <c r="D20" i="7"/>
  <c r="AC379" i="3"/>
  <c r="D16" i="7"/>
  <c r="AB365" i="3"/>
  <c r="V360" i="3"/>
  <c r="D14" i="5"/>
  <c r="D14" i="7"/>
  <c r="D13" i="6"/>
  <c r="AO364" i="4"/>
  <c r="AI378" i="4"/>
  <c r="W378" i="4"/>
  <c r="C11" i="9" s="1"/>
  <c r="G367" i="4"/>
  <c r="G377" i="4"/>
  <c r="G363" i="4"/>
  <c r="G368" i="4"/>
  <c r="G356" i="4"/>
  <c r="AA360" i="3"/>
  <c r="C17" i="8" s="1"/>
  <c r="E17" i="8" s="1"/>
  <c r="CS186" i="3"/>
  <c r="AI186" i="3"/>
  <c r="BA376" i="4"/>
  <c r="AC383" i="3"/>
  <c r="AC380" i="3"/>
  <c r="AC358" i="3"/>
  <c r="D13" i="7"/>
  <c r="D11" i="5"/>
  <c r="M360" i="3"/>
  <c r="AX378" i="4"/>
  <c r="BA370" i="4"/>
  <c r="CP386" i="3"/>
  <c r="CJ360" i="3"/>
  <c r="D38" i="5"/>
  <c r="D35" i="5"/>
  <c r="CD360" i="3"/>
  <c r="CM387" i="3"/>
  <c r="D39" i="7"/>
  <c r="D35" i="6"/>
  <c r="AI185" i="3"/>
  <c r="CS185" i="3"/>
  <c r="AI189" i="3"/>
  <c r="BA361" i="4"/>
  <c r="AB364" i="4"/>
  <c r="X378" i="4"/>
  <c r="D11" i="9" s="1"/>
  <c r="E65" i="8" s="1"/>
  <c r="F65" i="8" s="1"/>
  <c r="G370" i="4"/>
  <c r="G372" i="4"/>
  <c r="AK387" i="3"/>
  <c r="D16" i="5"/>
  <c r="AB360" i="3"/>
  <c r="AB363" i="3"/>
  <c r="AC377" i="3"/>
  <c r="AC359" i="3"/>
  <c r="P387" i="3"/>
  <c r="D12" i="7"/>
  <c r="AU378" i="4"/>
  <c r="BA375" i="4"/>
  <c r="W364" i="4"/>
  <c r="R378" i="4"/>
  <c r="C9" i="9" s="1"/>
  <c r="G371" i="4"/>
  <c r="G362" i="4"/>
  <c r="G373" i="4"/>
  <c r="AX364" i="4"/>
  <c r="AR378" i="4"/>
  <c r="AF378" i="4"/>
  <c r="Y364" i="4"/>
  <c r="DX189" i="3"/>
  <c r="J188" i="10" s="1"/>
  <c r="DX185" i="3"/>
  <c r="J184" i="10" s="1"/>
  <c r="DX57" i="3"/>
  <c r="J56" i="10" s="1"/>
  <c r="D20" i="6"/>
  <c r="AN387" i="3"/>
  <c r="D19" i="7"/>
  <c r="AC385" i="3"/>
  <c r="D14" i="6"/>
  <c r="S387" i="3"/>
  <c r="D11" i="7"/>
  <c r="G369" i="4"/>
  <c r="D39" i="6"/>
  <c r="CP376" i="3"/>
  <c r="CP357" i="3"/>
  <c r="D35" i="7"/>
  <c r="CP384" i="3"/>
  <c r="CP378" i="3"/>
  <c r="D38" i="6"/>
  <c r="D36" i="5"/>
  <c r="CG360" i="3"/>
  <c r="D36" i="7"/>
  <c r="AF364" i="4"/>
  <c r="AB378" i="4"/>
  <c r="D14" i="9" s="1"/>
  <c r="E68" i="8" s="1"/>
  <c r="F68" i="8" s="1"/>
  <c r="V378" i="4"/>
  <c r="S378" i="4"/>
  <c r="D9" i="9" s="1"/>
  <c r="E63" i="8" s="1"/>
  <c r="F63" i="8" s="1"/>
  <c r="G361" i="4"/>
  <c r="L185" i="10"/>
  <c r="K185" i="10"/>
  <c r="AQ387" i="3"/>
  <c r="D19" i="6"/>
  <c r="AC357" i="3"/>
  <c r="V387" i="3"/>
  <c r="BA377" i="4"/>
  <c r="R364" i="4"/>
  <c r="L378" i="4"/>
  <c r="C7" i="9" s="1"/>
  <c r="D61" i="8" s="1"/>
  <c r="CS188" i="3"/>
  <c r="AI188" i="3"/>
  <c r="BB188" i="4"/>
  <c r="BA367" i="4"/>
  <c r="BA374" i="4"/>
  <c r="Z378" i="4"/>
  <c r="K187" i="10"/>
  <c r="L187" i="10"/>
  <c r="D18" i="6"/>
  <c r="AC378" i="3"/>
  <c r="D12" i="6"/>
  <c r="M387" i="3"/>
  <c r="AL378" i="4"/>
  <c r="CJ387" i="3"/>
  <c r="D38" i="7"/>
  <c r="D36" i="6"/>
  <c r="CM360" i="3"/>
  <c r="D39" i="5"/>
  <c r="CP385" i="3"/>
  <c r="CP382" i="3"/>
  <c r="CP383" i="3"/>
  <c r="CP380" i="3"/>
  <c r="CP358" i="3"/>
  <c r="BA362" i="4"/>
  <c r="BA371" i="4"/>
  <c r="P378" i="4"/>
  <c r="D8" i="9" s="1"/>
  <c r="E62" i="8" s="1"/>
  <c r="F62" i="8" s="1"/>
  <c r="I378" i="4"/>
  <c r="C6" i="9" s="1"/>
  <c r="D60" i="8" s="1"/>
  <c r="D18" i="5"/>
  <c r="AK360" i="3"/>
  <c r="D18" i="7"/>
  <c r="AB387" i="3"/>
  <c r="D12" i="5"/>
  <c r="P360" i="3"/>
  <c r="D11" i="6"/>
  <c r="BA373" i="4"/>
  <c r="BA372" i="4"/>
  <c r="BA368" i="4"/>
  <c r="BA356" i="4"/>
  <c r="BA363" i="4"/>
  <c r="J378" i="4"/>
  <c r="D6" i="9" s="1"/>
  <c r="G375" i="4"/>
  <c r="BA369" i="4"/>
  <c r="Y378" i="4"/>
  <c r="D12" i="9" s="1"/>
  <c r="E66" i="8" s="1"/>
  <c r="F66" i="8" s="1"/>
  <c r="O364" i="4"/>
  <c r="AN360" i="3"/>
  <c r="D19" i="5"/>
  <c r="D16" i="6"/>
  <c r="AB364" i="3"/>
  <c r="D13" i="5"/>
  <c r="S360" i="3"/>
  <c r="U364" i="4"/>
  <c r="G374" i="4"/>
  <c r="G376" i="4"/>
  <c r="AC387" i="3" l="1"/>
  <c r="G364" i="4"/>
  <c r="F17" i="8"/>
  <c r="F16" i="6"/>
  <c r="E16" i="6"/>
  <c r="D17" i="9"/>
  <c r="E60" i="8"/>
  <c r="BA364" i="4"/>
  <c r="K188" i="10"/>
  <c r="L188" i="10"/>
  <c r="D37" i="7"/>
  <c r="BA378" i="4"/>
  <c r="D37" i="6"/>
  <c r="CP360" i="3"/>
  <c r="AB366" i="3"/>
  <c r="AC360" i="3"/>
  <c r="CT186" i="3"/>
  <c r="CV186" i="3"/>
  <c r="F16" i="5"/>
  <c r="E16" i="5"/>
  <c r="CV185" i="3"/>
  <c r="CT185" i="3"/>
  <c r="D37" i="5"/>
  <c r="G378" i="4"/>
  <c r="F16" i="7"/>
  <c r="E16" i="7"/>
  <c r="CV188" i="3"/>
  <c r="CT188" i="3"/>
  <c r="CP387" i="3"/>
  <c r="L184" i="10"/>
  <c r="K184" i="10"/>
  <c r="CW188" i="3" l="1"/>
  <c r="F187" i="10"/>
  <c r="F60" i="8"/>
  <c r="E71" i="8"/>
  <c r="F184" i="10"/>
  <c r="CW185" i="3"/>
  <c r="F185" i="10"/>
  <c r="CW186" i="3"/>
  <c r="H185" i="10" l="1"/>
  <c r="G185" i="10"/>
  <c r="H184" i="10"/>
  <c r="G184" i="10"/>
  <c r="I60" i="8"/>
  <c r="F71" i="8"/>
  <c r="G187" i="10"/>
  <c r="H187" i="10"/>
  <c r="DV10" i="3"/>
  <c r="DV11" i="3"/>
  <c r="DV12" i="3"/>
  <c r="DV13" i="3"/>
  <c r="DV14" i="3"/>
  <c r="DV15" i="3"/>
  <c r="DV16" i="3"/>
  <c r="DV17" i="3"/>
  <c r="DV18" i="3"/>
  <c r="DV19" i="3"/>
  <c r="DV20" i="3"/>
  <c r="DV21" i="3"/>
  <c r="DV22" i="3"/>
  <c r="DV23" i="3"/>
  <c r="DV25" i="3"/>
  <c r="DV26" i="3"/>
  <c r="DV27" i="3"/>
  <c r="DV28" i="3"/>
  <c r="DV29" i="3"/>
  <c r="DV30" i="3"/>
  <c r="DV31" i="3"/>
  <c r="DV32" i="3"/>
  <c r="DV33" i="3"/>
  <c r="DV34" i="3"/>
  <c r="DV35" i="3"/>
  <c r="DV36" i="3"/>
  <c r="DV37" i="3"/>
  <c r="DV38" i="3"/>
  <c r="DV39" i="3"/>
  <c r="DV40" i="3"/>
  <c r="DV41" i="3"/>
  <c r="DV42" i="3"/>
  <c r="DV43" i="3"/>
  <c r="DV44" i="3"/>
  <c r="DV45" i="3"/>
  <c r="DV46" i="3"/>
  <c r="DV47" i="3"/>
  <c r="DV48" i="3"/>
  <c r="DV49" i="3"/>
  <c r="DV50" i="3"/>
  <c r="DV51" i="3"/>
  <c r="DV52" i="3"/>
  <c r="DV53" i="3"/>
  <c r="DV54" i="3"/>
  <c r="DV56" i="3"/>
  <c r="DV57" i="3"/>
  <c r="DV58" i="3"/>
  <c r="DV60" i="3"/>
  <c r="DV61" i="3"/>
  <c r="DV62" i="3"/>
  <c r="DV63" i="3"/>
  <c r="DV65" i="3"/>
  <c r="DV66" i="3"/>
  <c r="DV67" i="3"/>
  <c r="DV68" i="3"/>
  <c r="DV69" i="3"/>
  <c r="DV70" i="3"/>
  <c r="DV71" i="3"/>
  <c r="DV72" i="3"/>
  <c r="DV73" i="3"/>
  <c r="DV74" i="3"/>
  <c r="DV77" i="3"/>
  <c r="DV78" i="3"/>
  <c r="DV79" i="3"/>
  <c r="DV80" i="3"/>
  <c r="DV81" i="3"/>
  <c r="DV82" i="3"/>
  <c r="DV83" i="3"/>
  <c r="DV84" i="3"/>
  <c r="DV85" i="3"/>
  <c r="DV86" i="3"/>
  <c r="DV88" i="3"/>
  <c r="DV89" i="3"/>
  <c r="DV90" i="3"/>
  <c r="DV91" i="3"/>
  <c r="DV93" i="3"/>
  <c r="DV94" i="3"/>
  <c r="DV95" i="3"/>
  <c r="DV96" i="3"/>
  <c r="DV97" i="3"/>
  <c r="DV98" i="3"/>
  <c r="DV99" i="3"/>
  <c r="DV100" i="3"/>
  <c r="DV101" i="3"/>
  <c r="DV102" i="3"/>
  <c r="DV104" i="3"/>
  <c r="DV105" i="3"/>
  <c r="DV106" i="3"/>
  <c r="DV107" i="3"/>
  <c r="DV108" i="3"/>
  <c r="DV109" i="3"/>
  <c r="DV111" i="3"/>
  <c r="DV113" i="3"/>
  <c r="DV114" i="3"/>
  <c r="DV115" i="3"/>
  <c r="DV116" i="3"/>
  <c r="DV117" i="3"/>
  <c r="DV118" i="3"/>
  <c r="DV119" i="3"/>
  <c r="DV120" i="3"/>
  <c r="DV121" i="3"/>
  <c r="DV122" i="3"/>
  <c r="DV123" i="3"/>
  <c r="DV124" i="3"/>
  <c r="DV125" i="3"/>
  <c r="DV126" i="3"/>
  <c r="DV127" i="3"/>
  <c r="DV128" i="3"/>
  <c r="DV129" i="3"/>
  <c r="DV130" i="3"/>
  <c r="DV131" i="3"/>
  <c r="DV132" i="3"/>
  <c r="DV133" i="3"/>
  <c r="DV134" i="3"/>
  <c r="DV135" i="3"/>
  <c r="DV136" i="3"/>
  <c r="DV137" i="3"/>
  <c r="DV138" i="3"/>
  <c r="DV139" i="3"/>
  <c r="DV142" i="3"/>
  <c r="DV143" i="3"/>
  <c r="DV144" i="3"/>
  <c r="DV145" i="3"/>
  <c r="DV146" i="3"/>
  <c r="DV147" i="3"/>
  <c r="DV150" i="3"/>
  <c r="DV151" i="3"/>
  <c r="DV152" i="3"/>
  <c r="DV153" i="3"/>
  <c r="DV154" i="3"/>
  <c r="DV155" i="3"/>
  <c r="DV156" i="3"/>
  <c r="DV157" i="3"/>
  <c r="DV158" i="3"/>
  <c r="DV159" i="3"/>
  <c r="DV160" i="3"/>
  <c r="DV161" i="3"/>
  <c r="DV162" i="3"/>
  <c r="DV163" i="3"/>
  <c r="DV164" i="3"/>
  <c r="DV165" i="3"/>
  <c r="DV166" i="3"/>
  <c r="DV167" i="3"/>
  <c r="DV168" i="3"/>
  <c r="DV169" i="3"/>
  <c r="DV170" i="3"/>
  <c r="DV171" i="3"/>
  <c r="DV172" i="3"/>
  <c r="DV173" i="3"/>
  <c r="DV174" i="3"/>
  <c r="DV175" i="3"/>
  <c r="DV176" i="3"/>
  <c r="DV177" i="3"/>
  <c r="DV178" i="3"/>
  <c r="DV179" i="3"/>
  <c r="DV180" i="3"/>
  <c r="DV181" i="3"/>
  <c r="DV183" i="3"/>
  <c r="DV185" i="3"/>
  <c r="DV186" i="3"/>
  <c r="DV187" i="3"/>
  <c r="DV188" i="3"/>
  <c r="DV189" i="3"/>
  <c r="DV190" i="3"/>
  <c r="DV191" i="3"/>
  <c r="DV192" i="3"/>
  <c r="DV194" i="3"/>
  <c r="DV195" i="3"/>
  <c r="DV196" i="3"/>
  <c r="DV197" i="3"/>
  <c r="DV198" i="3"/>
  <c r="DV199" i="3"/>
  <c r="DV200" i="3"/>
  <c r="DV201" i="3"/>
  <c r="DV202" i="3"/>
  <c r="DV203" i="3"/>
  <c r="DV204" i="3"/>
  <c r="DV205" i="3"/>
  <c r="DV206" i="3"/>
  <c r="DV207" i="3"/>
  <c r="DV208" i="3"/>
  <c r="DV209" i="3"/>
  <c r="DV210" i="3"/>
  <c r="DV211" i="3"/>
  <c r="DV212" i="3"/>
  <c r="DV214" i="3"/>
  <c r="DV215" i="3"/>
  <c r="DV216" i="3"/>
  <c r="DV217" i="3"/>
  <c r="DV218" i="3"/>
  <c r="DV219" i="3"/>
  <c r="DV220" i="3"/>
  <c r="DV221" i="3"/>
  <c r="DV222" i="3"/>
  <c r="DV223" i="3"/>
  <c r="DV224" i="3"/>
  <c r="DV225" i="3"/>
  <c r="DV226" i="3"/>
  <c r="DV227" i="3"/>
  <c r="DV228" i="3"/>
  <c r="DV231" i="3"/>
  <c r="DV232" i="3"/>
  <c r="DV233" i="3"/>
  <c r="DV234" i="3"/>
  <c r="DV235" i="3"/>
  <c r="DV237" i="3"/>
  <c r="DV238" i="3"/>
  <c r="DV239" i="3"/>
  <c r="DV240" i="3"/>
  <c r="DV241" i="3"/>
  <c r="DV242" i="3"/>
  <c r="DV243" i="3"/>
  <c r="DV244" i="3"/>
  <c r="DV245" i="3"/>
  <c r="DV246" i="3"/>
  <c r="DV247" i="3"/>
  <c r="DV248" i="3"/>
  <c r="DV249" i="3"/>
  <c r="DV250" i="3"/>
  <c r="DV251" i="3"/>
  <c r="DV252" i="3"/>
  <c r="DV253" i="3"/>
  <c r="DV254" i="3"/>
  <c r="DV255" i="3"/>
  <c r="DV256" i="3"/>
  <c r="DV257" i="3"/>
  <c r="DV258" i="3"/>
  <c r="DV259" i="3"/>
  <c r="DV260" i="3"/>
  <c r="DV261" i="3"/>
  <c r="DV262" i="3"/>
  <c r="DV263" i="3"/>
  <c r="DV264" i="3"/>
  <c r="DV265" i="3"/>
  <c r="DV266" i="3"/>
  <c r="DV267" i="3"/>
  <c r="DV268" i="3"/>
  <c r="DV269" i="3"/>
  <c r="DV270" i="3"/>
  <c r="DV271" i="3"/>
  <c r="DV272" i="3"/>
  <c r="DV273" i="3"/>
  <c r="DV274" i="3"/>
  <c r="DV275" i="3"/>
  <c r="DV276" i="3"/>
  <c r="DV277" i="3"/>
  <c r="DV278" i="3"/>
  <c r="DV279" i="3"/>
  <c r="DV280" i="3"/>
  <c r="DV282" i="3"/>
  <c r="DV283" i="3"/>
  <c r="DV284" i="3"/>
  <c r="DV285" i="3"/>
  <c r="DV286" i="3"/>
  <c r="DV287" i="3"/>
  <c r="DV288" i="3"/>
  <c r="DV289" i="3"/>
  <c r="DV290" i="3"/>
  <c r="DV291" i="3"/>
  <c r="DV292" i="3"/>
  <c r="DV293" i="3"/>
  <c r="DV294" i="3"/>
  <c r="DV295" i="3"/>
  <c r="DV296" i="3"/>
  <c r="DV297" i="3"/>
  <c r="DV298" i="3"/>
  <c r="DV299" i="3"/>
  <c r="DV300" i="3"/>
  <c r="DV301" i="3"/>
  <c r="DV302" i="3"/>
  <c r="DV303" i="3"/>
  <c r="DV304" i="3"/>
  <c r="DV305" i="3"/>
  <c r="DV306" i="3"/>
  <c r="DV307" i="3"/>
  <c r="DV308" i="3"/>
  <c r="DV310" i="3"/>
  <c r="DV311" i="3"/>
  <c r="DV312" i="3"/>
  <c r="DV313" i="3"/>
  <c r="DV314" i="3"/>
  <c r="DV315" i="3"/>
  <c r="DV316" i="3"/>
  <c r="DV317" i="3"/>
  <c r="DV318" i="3"/>
  <c r="DV319" i="3"/>
  <c r="DV320" i="3"/>
  <c r="DV321" i="3"/>
  <c r="DV322" i="3"/>
  <c r="DV323" i="3"/>
  <c r="DV324" i="3"/>
  <c r="DV325" i="3"/>
  <c r="DV326" i="3"/>
  <c r="DV327" i="3"/>
  <c r="DV328" i="3"/>
  <c r="DV329" i="3"/>
  <c r="DV330" i="3"/>
  <c r="DV331" i="3"/>
  <c r="DV332" i="3"/>
  <c r="DV333" i="3"/>
  <c r="DV334" i="3"/>
  <c r="DV335" i="3"/>
  <c r="DV336" i="3"/>
  <c r="DV337" i="3"/>
  <c r="DV338" i="3"/>
  <c r="DV339" i="3"/>
  <c r="DV340" i="3"/>
  <c r="DV341" i="3"/>
  <c r="DV342" i="3"/>
  <c r="DV343" i="3"/>
  <c r="DV344" i="3"/>
  <c r="DV345" i="3"/>
  <c r="DV346" i="3"/>
  <c r="DV347" i="3"/>
  <c r="DV348" i="3"/>
  <c r="DV349" i="3"/>
  <c r="DV350" i="3"/>
  <c r="DV351" i="3"/>
  <c r="DV352" i="3"/>
  <c r="DV353" i="3"/>
  <c r="DV9" i="3"/>
  <c r="H10" i="3"/>
  <c r="H11" i="3"/>
  <c r="DM11" i="3" s="1"/>
  <c r="H12" i="3"/>
  <c r="H13" i="3"/>
  <c r="DM13" i="3" s="1"/>
  <c r="H14" i="3"/>
  <c r="DM14" i="3" s="1"/>
  <c r="H15" i="3"/>
  <c r="H16" i="3"/>
  <c r="DM16" i="3" s="1"/>
  <c r="H17" i="3"/>
  <c r="DM17" i="3" s="1"/>
  <c r="H18" i="3"/>
  <c r="DM18" i="3" s="1"/>
  <c r="H19" i="3"/>
  <c r="DM19" i="3" s="1"/>
  <c r="H20" i="3"/>
  <c r="H21" i="3"/>
  <c r="DM21" i="3" s="1"/>
  <c r="H22" i="3"/>
  <c r="DM22" i="3" s="1"/>
  <c r="H23" i="3"/>
  <c r="DM23" i="3" s="1"/>
  <c r="H25" i="3"/>
  <c r="H26" i="3"/>
  <c r="DM26" i="3" s="1"/>
  <c r="H27" i="3"/>
  <c r="H28" i="3"/>
  <c r="DM28" i="3" s="1"/>
  <c r="H29" i="3"/>
  <c r="DM29" i="3" s="1"/>
  <c r="H30" i="3"/>
  <c r="DM30" i="3" s="1"/>
  <c r="H31" i="3"/>
  <c r="DM31" i="3" s="1"/>
  <c r="H32" i="3"/>
  <c r="DM32" i="3" s="1"/>
  <c r="H33" i="3"/>
  <c r="DM33" i="3" s="1"/>
  <c r="H34" i="3"/>
  <c r="DM34" i="3" s="1"/>
  <c r="H35" i="3"/>
  <c r="DM35" i="3" s="1"/>
  <c r="H36" i="3"/>
  <c r="DM36" i="3" s="1"/>
  <c r="H37" i="3"/>
  <c r="DM37" i="3" s="1"/>
  <c r="H38" i="3"/>
  <c r="DM38" i="3" s="1"/>
  <c r="H39" i="3"/>
  <c r="DM39" i="3" s="1"/>
  <c r="H40" i="3"/>
  <c r="DM40" i="3" s="1"/>
  <c r="H41" i="3"/>
  <c r="DM41" i="3" s="1"/>
  <c r="H42" i="3"/>
  <c r="DM42" i="3" s="1"/>
  <c r="H43" i="3"/>
  <c r="DM43" i="3" s="1"/>
  <c r="H44" i="3"/>
  <c r="DM44" i="3" s="1"/>
  <c r="H45" i="3"/>
  <c r="DM45" i="3" s="1"/>
  <c r="H46" i="3"/>
  <c r="DM46" i="3" s="1"/>
  <c r="H47" i="3"/>
  <c r="DM47" i="3" s="1"/>
  <c r="H48" i="3"/>
  <c r="DM48" i="3" s="1"/>
  <c r="H49" i="3"/>
  <c r="DM49" i="3" s="1"/>
  <c r="H50" i="3"/>
  <c r="DM50" i="3" s="1"/>
  <c r="H51" i="3"/>
  <c r="DM51" i="3" s="1"/>
  <c r="H52" i="3"/>
  <c r="DM52" i="3" s="1"/>
  <c r="H53" i="3"/>
  <c r="DM53" i="3" s="1"/>
  <c r="H54" i="3"/>
  <c r="DM54" i="3" s="1"/>
  <c r="H56" i="3"/>
  <c r="DM56" i="3" s="1"/>
  <c r="H57" i="3"/>
  <c r="DM57" i="3" s="1"/>
  <c r="H58" i="3"/>
  <c r="DM58" i="3" s="1"/>
  <c r="H60" i="3"/>
  <c r="DM60" i="3" s="1"/>
  <c r="H61" i="3"/>
  <c r="DM61" i="3" s="1"/>
  <c r="H62" i="3"/>
  <c r="DM62" i="3" s="1"/>
  <c r="H63" i="3"/>
  <c r="DM63" i="3" s="1"/>
  <c r="H65" i="3"/>
  <c r="DM65" i="3" s="1"/>
  <c r="H66" i="3"/>
  <c r="DM66" i="3" s="1"/>
  <c r="H67" i="3"/>
  <c r="DM67" i="3" s="1"/>
  <c r="H68" i="3"/>
  <c r="DM68" i="3" s="1"/>
  <c r="H69" i="3"/>
  <c r="DM69" i="3" s="1"/>
  <c r="H70" i="3"/>
  <c r="DM70" i="3" s="1"/>
  <c r="H71" i="3"/>
  <c r="DM71" i="3" s="1"/>
  <c r="H72" i="3"/>
  <c r="DM72" i="3" s="1"/>
  <c r="H73" i="3"/>
  <c r="DM73" i="3" s="1"/>
  <c r="H74" i="3"/>
  <c r="DM74" i="3" s="1"/>
  <c r="H77" i="3"/>
  <c r="DM77" i="3" s="1"/>
  <c r="H78" i="3"/>
  <c r="DM78" i="3" s="1"/>
  <c r="H79" i="3"/>
  <c r="DM79" i="3" s="1"/>
  <c r="H80" i="3"/>
  <c r="DM80" i="3" s="1"/>
  <c r="H81" i="3"/>
  <c r="DM81" i="3" s="1"/>
  <c r="H82" i="3"/>
  <c r="DM82" i="3" s="1"/>
  <c r="H83" i="3"/>
  <c r="H84" i="3"/>
  <c r="DM84" i="3" s="1"/>
  <c r="H85" i="3"/>
  <c r="DM85" i="3" s="1"/>
  <c r="H86" i="3"/>
  <c r="DM86" i="3" s="1"/>
  <c r="H88" i="3"/>
  <c r="DM88" i="3" s="1"/>
  <c r="H89" i="3"/>
  <c r="DM89" i="3" s="1"/>
  <c r="H90" i="3"/>
  <c r="H91" i="3"/>
  <c r="DM91" i="3" s="1"/>
  <c r="H93" i="3"/>
  <c r="DM93" i="3" s="1"/>
  <c r="H94" i="3"/>
  <c r="DM94" i="3" s="1"/>
  <c r="H95" i="3"/>
  <c r="DM95" i="3" s="1"/>
  <c r="H96" i="3"/>
  <c r="DM96" i="3" s="1"/>
  <c r="H97" i="3"/>
  <c r="DM97" i="3" s="1"/>
  <c r="H98" i="3"/>
  <c r="DM98" i="3" s="1"/>
  <c r="H99" i="3"/>
  <c r="DM99" i="3" s="1"/>
  <c r="H100" i="3"/>
  <c r="DM100" i="3" s="1"/>
  <c r="H101" i="3"/>
  <c r="DM101" i="3" s="1"/>
  <c r="H102" i="3"/>
  <c r="DM102" i="3" s="1"/>
  <c r="H104" i="3"/>
  <c r="DM104" i="3" s="1"/>
  <c r="H105" i="3"/>
  <c r="DM105" i="3" s="1"/>
  <c r="H106" i="3"/>
  <c r="DM106" i="3" s="1"/>
  <c r="H107" i="3"/>
  <c r="DM107" i="3" s="1"/>
  <c r="H108" i="3"/>
  <c r="DM108" i="3" s="1"/>
  <c r="H109" i="3"/>
  <c r="DM109" i="3" s="1"/>
  <c r="H111" i="3"/>
  <c r="DM111" i="3" s="1"/>
  <c r="H113" i="3"/>
  <c r="DM113" i="3" s="1"/>
  <c r="H114" i="3"/>
  <c r="DM114" i="3" s="1"/>
  <c r="H115" i="3"/>
  <c r="DM115" i="3" s="1"/>
  <c r="H116" i="3"/>
  <c r="DM116" i="3" s="1"/>
  <c r="H117" i="3"/>
  <c r="DM117" i="3" s="1"/>
  <c r="H118" i="3"/>
  <c r="DM118" i="3" s="1"/>
  <c r="H119" i="3"/>
  <c r="DM119" i="3" s="1"/>
  <c r="H120" i="3"/>
  <c r="DM120" i="3" s="1"/>
  <c r="H121" i="3"/>
  <c r="DM121" i="3" s="1"/>
  <c r="H122" i="3"/>
  <c r="DM122" i="3" s="1"/>
  <c r="H123" i="3"/>
  <c r="DM123" i="3" s="1"/>
  <c r="H124" i="3"/>
  <c r="DM124" i="3" s="1"/>
  <c r="H125" i="3"/>
  <c r="DM125" i="3" s="1"/>
  <c r="H126" i="3"/>
  <c r="DM126" i="3" s="1"/>
  <c r="H127" i="3"/>
  <c r="DM127" i="3" s="1"/>
  <c r="H128" i="3"/>
  <c r="DM128" i="3" s="1"/>
  <c r="H129" i="3"/>
  <c r="H130" i="3"/>
  <c r="DM130" i="3" s="1"/>
  <c r="H131" i="3"/>
  <c r="DM131" i="3" s="1"/>
  <c r="H132" i="3"/>
  <c r="DM132" i="3" s="1"/>
  <c r="H133" i="3"/>
  <c r="DM133" i="3" s="1"/>
  <c r="H134" i="3"/>
  <c r="DM134" i="3" s="1"/>
  <c r="H135" i="3"/>
  <c r="DM135" i="3" s="1"/>
  <c r="H136" i="3"/>
  <c r="DM136" i="3" s="1"/>
  <c r="H137" i="3"/>
  <c r="DM137" i="3" s="1"/>
  <c r="H138" i="3"/>
  <c r="DM138" i="3" s="1"/>
  <c r="H139" i="3"/>
  <c r="DM139" i="3" s="1"/>
  <c r="H142" i="3"/>
  <c r="DM142" i="3" s="1"/>
  <c r="H143" i="3"/>
  <c r="DM143" i="3" s="1"/>
  <c r="H144" i="3"/>
  <c r="DM144" i="3" s="1"/>
  <c r="H145" i="3"/>
  <c r="DM145" i="3" s="1"/>
  <c r="H146" i="3"/>
  <c r="DM146" i="3" s="1"/>
  <c r="H147" i="3"/>
  <c r="DM147" i="3" s="1"/>
  <c r="H150" i="3"/>
  <c r="DM150" i="3" s="1"/>
  <c r="H151" i="3"/>
  <c r="DM151" i="3" s="1"/>
  <c r="H152" i="3"/>
  <c r="DM152" i="3" s="1"/>
  <c r="H153" i="3"/>
  <c r="DM153" i="3" s="1"/>
  <c r="H154" i="3"/>
  <c r="DM154" i="3" s="1"/>
  <c r="H155" i="3"/>
  <c r="DM155" i="3" s="1"/>
  <c r="H156" i="3"/>
  <c r="DM156" i="3" s="1"/>
  <c r="H157" i="3"/>
  <c r="DM157" i="3" s="1"/>
  <c r="H158" i="3"/>
  <c r="DM158" i="3" s="1"/>
  <c r="H159" i="3"/>
  <c r="DM159" i="3" s="1"/>
  <c r="H160" i="3"/>
  <c r="DM160" i="3" s="1"/>
  <c r="H161" i="3"/>
  <c r="DM161" i="3" s="1"/>
  <c r="H162" i="3"/>
  <c r="DM162" i="3" s="1"/>
  <c r="H163" i="3"/>
  <c r="DM163" i="3" s="1"/>
  <c r="H164" i="3"/>
  <c r="DM164" i="3" s="1"/>
  <c r="H165" i="3"/>
  <c r="DM165" i="3" s="1"/>
  <c r="H166" i="3"/>
  <c r="DM166" i="3" s="1"/>
  <c r="H167" i="3"/>
  <c r="DM167" i="3" s="1"/>
  <c r="H168" i="3"/>
  <c r="DM168" i="3" s="1"/>
  <c r="H169" i="3"/>
  <c r="DM169" i="3" s="1"/>
  <c r="H170" i="3"/>
  <c r="DM170" i="3" s="1"/>
  <c r="H171" i="3"/>
  <c r="DM171" i="3" s="1"/>
  <c r="H172" i="3"/>
  <c r="DM172" i="3" s="1"/>
  <c r="H173" i="3"/>
  <c r="DM173" i="3" s="1"/>
  <c r="H174" i="3"/>
  <c r="H175" i="3"/>
  <c r="DM175" i="3" s="1"/>
  <c r="H176" i="3"/>
  <c r="DM176" i="3" s="1"/>
  <c r="H177" i="3"/>
  <c r="DM177" i="3" s="1"/>
  <c r="H178" i="3"/>
  <c r="DM178" i="3" s="1"/>
  <c r="H179" i="3"/>
  <c r="DM179" i="3" s="1"/>
  <c r="H180" i="3"/>
  <c r="DM180" i="3" s="1"/>
  <c r="H181" i="3"/>
  <c r="DM181" i="3" s="1"/>
  <c r="H183" i="3"/>
  <c r="DM183" i="3" s="1"/>
  <c r="H185" i="3"/>
  <c r="DM185" i="3" s="1"/>
  <c r="H186" i="3"/>
  <c r="DM186" i="3" s="1"/>
  <c r="H187" i="3"/>
  <c r="DM187" i="3" s="1"/>
  <c r="H188" i="3"/>
  <c r="DM188" i="3" s="1"/>
  <c r="H189" i="3"/>
  <c r="DM189" i="3" s="1"/>
  <c r="H190" i="3"/>
  <c r="DM190" i="3" s="1"/>
  <c r="H191" i="3"/>
  <c r="DM191" i="3" s="1"/>
  <c r="H192" i="3"/>
  <c r="DM192" i="3" s="1"/>
  <c r="H194" i="3"/>
  <c r="DM194" i="3" s="1"/>
  <c r="H195" i="3"/>
  <c r="DM195" i="3" s="1"/>
  <c r="H196" i="3"/>
  <c r="DM196" i="3" s="1"/>
  <c r="H197" i="3"/>
  <c r="DM197" i="3" s="1"/>
  <c r="H198" i="3"/>
  <c r="DM198" i="3" s="1"/>
  <c r="H199" i="3"/>
  <c r="DM199" i="3" s="1"/>
  <c r="H200" i="3"/>
  <c r="DM200" i="3" s="1"/>
  <c r="H201" i="3"/>
  <c r="DM201" i="3" s="1"/>
  <c r="H202" i="3"/>
  <c r="DM202" i="3" s="1"/>
  <c r="H203" i="3"/>
  <c r="DM203" i="3" s="1"/>
  <c r="H204" i="3"/>
  <c r="DM204" i="3" s="1"/>
  <c r="H205" i="3"/>
  <c r="DM205" i="3" s="1"/>
  <c r="H206" i="3"/>
  <c r="DM206" i="3" s="1"/>
  <c r="H207" i="3"/>
  <c r="DM207" i="3" s="1"/>
  <c r="H208" i="3"/>
  <c r="DM208" i="3" s="1"/>
  <c r="H209" i="3"/>
  <c r="DM209" i="3" s="1"/>
  <c r="H210" i="3"/>
  <c r="DM210" i="3" s="1"/>
  <c r="H211" i="3"/>
  <c r="DM211" i="3" s="1"/>
  <c r="H212" i="3"/>
  <c r="DM212" i="3" s="1"/>
  <c r="H214" i="3"/>
  <c r="DM214" i="3" s="1"/>
  <c r="H215" i="3"/>
  <c r="DM215" i="3" s="1"/>
  <c r="H216" i="3"/>
  <c r="DM216" i="3" s="1"/>
  <c r="H217" i="3"/>
  <c r="DM217" i="3" s="1"/>
  <c r="H218" i="3"/>
  <c r="DM218" i="3" s="1"/>
  <c r="H219" i="3"/>
  <c r="DM219" i="3" s="1"/>
  <c r="H220" i="3"/>
  <c r="DM220" i="3" s="1"/>
  <c r="H221" i="3"/>
  <c r="DM221" i="3" s="1"/>
  <c r="H222" i="3"/>
  <c r="DM222" i="3" s="1"/>
  <c r="H223" i="3"/>
  <c r="DM223" i="3" s="1"/>
  <c r="H224" i="3"/>
  <c r="DM224" i="3" s="1"/>
  <c r="H225" i="3"/>
  <c r="DM225" i="3" s="1"/>
  <c r="H226" i="3"/>
  <c r="DM226" i="3" s="1"/>
  <c r="H227" i="3"/>
  <c r="DM227" i="3" s="1"/>
  <c r="H228" i="3"/>
  <c r="DM228" i="3" s="1"/>
  <c r="H231" i="3"/>
  <c r="DM231" i="3" s="1"/>
  <c r="H232" i="3"/>
  <c r="DM232" i="3" s="1"/>
  <c r="H233" i="3"/>
  <c r="DM233" i="3" s="1"/>
  <c r="H234" i="3"/>
  <c r="DM234" i="3" s="1"/>
  <c r="H235" i="3"/>
  <c r="DM235" i="3" s="1"/>
  <c r="H237" i="3"/>
  <c r="DM237" i="3" s="1"/>
  <c r="H238" i="3"/>
  <c r="H239" i="3"/>
  <c r="DM239" i="3" s="1"/>
  <c r="H240" i="3"/>
  <c r="DM240" i="3" s="1"/>
  <c r="H241" i="3"/>
  <c r="DM241" i="3" s="1"/>
  <c r="H242" i="3"/>
  <c r="DM242" i="3" s="1"/>
  <c r="H243" i="3"/>
  <c r="DM243" i="3" s="1"/>
  <c r="H244" i="3"/>
  <c r="DM244" i="3" s="1"/>
  <c r="H245" i="3"/>
  <c r="DM245" i="3" s="1"/>
  <c r="H246" i="3"/>
  <c r="DM246" i="3" s="1"/>
  <c r="H247" i="3"/>
  <c r="DM247" i="3" s="1"/>
  <c r="H248" i="3"/>
  <c r="DM248" i="3" s="1"/>
  <c r="H249" i="3"/>
  <c r="DM249" i="3" s="1"/>
  <c r="H250" i="3"/>
  <c r="DM250" i="3" s="1"/>
  <c r="H251" i="3"/>
  <c r="DM251" i="3" s="1"/>
  <c r="H252" i="3"/>
  <c r="DM252" i="3" s="1"/>
  <c r="H253" i="3"/>
  <c r="DM253" i="3" s="1"/>
  <c r="H254" i="3"/>
  <c r="DM254" i="3" s="1"/>
  <c r="H255" i="3"/>
  <c r="DM255" i="3" s="1"/>
  <c r="H256" i="3"/>
  <c r="DM256" i="3" s="1"/>
  <c r="H257" i="3"/>
  <c r="DM257" i="3" s="1"/>
  <c r="H258" i="3"/>
  <c r="DM258" i="3" s="1"/>
  <c r="H259" i="3"/>
  <c r="DM259" i="3" s="1"/>
  <c r="H260" i="3"/>
  <c r="DM260" i="3" s="1"/>
  <c r="H261" i="3"/>
  <c r="DM261" i="3" s="1"/>
  <c r="H262" i="3"/>
  <c r="DM262" i="3" s="1"/>
  <c r="H263" i="3"/>
  <c r="DM263" i="3" s="1"/>
  <c r="H264" i="3"/>
  <c r="DM264" i="3" s="1"/>
  <c r="H265" i="3"/>
  <c r="DM265" i="3" s="1"/>
  <c r="H266" i="3"/>
  <c r="DM266" i="3" s="1"/>
  <c r="H267" i="3"/>
  <c r="H268" i="3"/>
  <c r="DM268" i="3" s="1"/>
  <c r="H269" i="3"/>
  <c r="DM269" i="3" s="1"/>
  <c r="H270" i="3"/>
  <c r="DM270" i="3" s="1"/>
  <c r="H271" i="3"/>
  <c r="DM271" i="3" s="1"/>
  <c r="H272" i="3"/>
  <c r="DM272" i="3" s="1"/>
  <c r="H273" i="3"/>
  <c r="DM273" i="3" s="1"/>
  <c r="H274" i="3"/>
  <c r="DM274" i="3" s="1"/>
  <c r="H275" i="3"/>
  <c r="DM275" i="3" s="1"/>
  <c r="H276" i="3"/>
  <c r="DM276" i="3" s="1"/>
  <c r="H277" i="3"/>
  <c r="DM277" i="3" s="1"/>
  <c r="H278" i="3"/>
  <c r="DM278" i="3" s="1"/>
  <c r="H279" i="3"/>
  <c r="DM279" i="3" s="1"/>
  <c r="H280" i="3"/>
  <c r="DM280" i="3" s="1"/>
  <c r="H282" i="3"/>
  <c r="DM282" i="3" s="1"/>
  <c r="H283" i="3"/>
  <c r="DM283" i="3" s="1"/>
  <c r="H284" i="3"/>
  <c r="DM284" i="3" s="1"/>
  <c r="H285" i="3"/>
  <c r="DM285" i="3" s="1"/>
  <c r="H286" i="3"/>
  <c r="DM286" i="3" s="1"/>
  <c r="H287" i="3"/>
  <c r="DM287" i="3" s="1"/>
  <c r="H288" i="3"/>
  <c r="DM288" i="3" s="1"/>
  <c r="H289" i="3"/>
  <c r="DM289" i="3" s="1"/>
  <c r="H290" i="3"/>
  <c r="DM290" i="3" s="1"/>
  <c r="H291" i="3"/>
  <c r="DM291" i="3" s="1"/>
  <c r="H292" i="3"/>
  <c r="DM292" i="3" s="1"/>
  <c r="H293" i="3"/>
  <c r="DM293" i="3" s="1"/>
  <c r="H294" i="3"/>
  <c r="DM294" i="3" s="1"/>
  <c r="H295" i="3"/>
  <c r="DM295" i="3" s="1"/>
  <c r="H296" i="3"/>
  <c r="DM296" i="3" s="1"/>
  <c r="H297" i="3"/>
  <c r="DM297" i="3" s="1"/>
  <c r="H298" i="3"/>
  <c r="DM298" i="3" s="1"/>
  <c r="H299" i="3"/>
  <c r="DM299" i="3" s="1"/>
  <c r="H300" i="3"/>
  <c r="DM300" i="3" s="1"/>
  <c r="H301" i="3"/>
  <c r="DM301" i="3" s="1"/>
  <c r="H302" i="3"/>
  <c r="DM302" i="3" s="1"/>
  <c r="H303" i="3"/>
  <c r="DM303" i="3" s="1"/>
  <c r="H304" i="3"/>
  <c r="DM304" i="3" s="1"/>
  <c r="H305" i="3"/>
  <c r="DM305" i="3" s="1"/>
  <c r="H306" i="3"/>
  <c r="DM306" i="3" s="1"/>
  <c r="H307" i="3"/>
  <c r="DM307" i="3" s="1"/>
  <c r="H308" i="3"/>
  <c r="DM308" i="3" s="1"/>
  <c r="H310" i="3"/>
  <c r="DM310" i="3" s="1"/>
  <c r="H311" i="3"/>
  <c r="DM311" i="3" s="1"/>
  <c r="H312" i="3"/>
  <c r="DM312" i="3" s="1"/>
  <c r="H313" i="3"/>
  <c r="H314" i="3"/>
  <c r="H315" i="3"/>
  <c r="DM315" i="3" s="1"/>
  <c r="H316" i="3"/>
  <c r="DM316" i="3" s="1"/>
  <c r="H317" i="3"/>
  <c r="DM317" i="3" s="1"/>
  <c r="H318" i="3"/>
  <c r="DM318" i="3" s="1"/>
  <c r="H319" i="3"/>
  <c r="DM319" i="3" s="1"/>
  <c r="H320" i="3"/>
  <c r="DM320" i="3" s="1"/>
  <c r="H321" i="3"/>
  <c r="DM321" i="3" s="1"/>
  <c r="H322" i="3"/>
  <c r="DM322" i="3" s="1"/>
  <c r="H323" i="3"/>
  <c r="DM323" i="3" s="1"/>
  <c r="H324" i="3"/>
  <c r="H325" i="3"/>
  <c r="DM325" i="3" s="1"/>
  <c r="H326" i="3"/>
  <c r="DM326" i="3" s="1"/>
  <c r="H327" i="3"/>
  <c r="DM327" i="3" s="1"/>
  <c r="H328" i="3"/>
  <c r="DM328" i="3" s="1"/>
  <c r="H329" i="3"/>
  <c r="DM329" i="3" s="1"/>
  <c r="H330" i="3"/>
  <c r="DM330" i="3" s="1"/>
  <c r="H331" i="3"/>
  <c r="DM331" i="3" s="1"/>
  <c r="H332" i="3"/>
  <c r="DM332" i="3" s="1"/>
  <c r="H333" i="3"/>
  <c r="DM333" i="3" s="1"/>
  <c r="H334" i="3"/>
  <c r="DM334" i="3" s="1"/>
  <c r="H335" i="3"/>
  <c r="DM335" i="3" s="1"/>
  <c r="H336" i="3"/>
  <c r="DM336" i="3" s="1"/>
  <c r="H337" i="3"/>
  <c r="DM337" i="3" s="1"/>
  <c r="H338" i="3"/>
  <c r="DM338" i="3" s="1"/>
  <c r="H339" i="3"/>
  <c r="DM339" i="3" s="1"/>
  <c r="H340" i="3"/>
  <c r="DM340" i="3" s="1"/>
  <c r="H341" i="3"/>
  <c r="DM341" i="3" s="1"/>
  <c r="H342" i="3"/>
  <c r="DM342" i="3" s="1"/>
  <c r="H343" i="3"/>
  <c r="DM343" i="3" s="1"/>
  <c r="H344" i="3"/>
  <c r="DM344" i="3" s="1"/>
  <c r="H345" i="3"/>
  <c r="DM345" i="3" s="1"/>
  <c r="H346" i="3"/>
  <c r="DM346" i="3" s="1"/>
  <c r="H347" i="3"/>
  <c r="DM347" i="3" s="1"/>
  <c r="H348" i="3"/>
  <c r="DM348" i="3" s="1"/>
  <c r="H349" i="3"/>
  <c r="DM349" i="3" s="1"/>
  <c r="H350" i="3"/>
  <c r="DM350" i="3" s="1"/>
  <c r="H351" i="3"/>
  <c r="DM351" i="3" s="1"/>
  <c r="H352" i="3"/>
  <c r="DM352" i="3" s="1"/>
  <c r="H353" i="3"/>
  <c r="DM353" i="3" s="1"/>
  <c r="H9" i="3"/>
  <c r="C41" i="8" l="1"/>
  <c r="DM174" i="3"/>
  <c r="DM382" i="3" s="1"/>
  <c r="H382" i="3"/>
  <c r="DM90" i="3"/>
  <c r="DM384" i="3" s="1"/>
  <c r="H384" i="3"/>
  <c r="DM15" i="3"/>
  <c r="DM379" i="3" s="1"/>
  <c r="H379" i="3"/>
  <c r="DM9" i="3"/>
  <c r="H354" i="3"/>
  <c r="H377" i="3"/>
  <c r="H359" i="3"/>
  <c r="DM27" i="3"/>
  <c r="DM376" i="3" s="1"/>
  <c r="H376" i="3"/>
  <c r="H380" i="3"/>
  <c r="DM10" i="3"/>
  <c r="DM380" i="3" s="1"/>
  <c r="H358" i="3"/>
  <c r="H386" i="3"/>
  <c r="DM313" i="3"/>
  <c r="DM386" i="3" s="1"/>
  <c r="DM83" i="3"/>
  <c r="DM381" i="3" s="1"/>
  <c r="H381" i="3"/>
  <c r="H385" i="3"/>
  <c r="DM324" i="3"/>
  <c r="DM385" i="3" s="1"/>
  <c r="DM25" i="3"/>
  <c r="H357" i="3"/>
  <c r="DM20" i="3"/>
  <c r="H378" i="3"/>
  <c r="DM12" i="3"/>
  <c r="DM383" i="3" s="1"/>
  <c r="H383" i="3"/>
  <c r="DM378" i="3" l="1"/>
  <c r="H360" i="3"/>
  <c r="H387" i="3"/>
  <c r="DM354" i="3"/>
  <c r="DM377" i="3"/>
  <c r="DM387" i="3" s="1"/>
  <c r="G10" i="3" l="1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6" i="3"/>
  <c r="G57" i="3"/>
  <c r="G58" i="3"/>
  <c r="G60" i="3"/>
  <c r="G61" i="3"/>
  <c r="G62" i="3"/>
  <c r="G63" i="3"/>
  <c r="G65" i="3"/>
  <c r="G66" i="3"/>
  <c r="G67" i="3"/>
  <c r="G68" i="3"/>
  <c r="G69" i="3"/>
  <c r="G70" i="3"/>
  <c r="G71" i="3"/>
  <c r="G72" i="3"/>
  <c r="G73" i="3"/>
  <c r="G74" i="3"/>
  <c r="G77" i="3"/>
  <c r="G78" i="3"/>
  <c r="G79" i="3"/>
  <c r="G80" i="3"/>
  <c r="G81" i="3"/>
  <c r="G82" i="3"/>
  <c r="G83" i="3"/>
  <c r="G381" i="3" s="1"/>
  <c r="G84" i="3"/>
  <c r="G85" i="3"/>
  <c r="G86" i="3"/>
  <c r="G88" i="3"/>
  <c r="G89" i="3"/>
  <c r="G90" i="3"/>
  <c r="G91" i="3"/>
  <c r="G93" i="3"/>
  <c r="G94" i="3"/>
  <c r="G95" i="3"/>
  <c r="G96" i="3"/>
  <c r="G97" i="3"/>
  <c r="G98" i="3"/>
  <c r="G99" i="3"/>
  <c r="G100" i="3"/>
  <c r="G101" i="3"/>
  <c r="G102" i="3"/>
  <c r="G104" i="3"/>
  <c r="G105" i="3"/>
  <c r="G106" i="3"/>
  <c r="G107" i="3"/>
  <c r="G108" i="3"/>
  <c r="G109" i="3"/>
  <c r="G111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2" i="3"/>
  <c r="G143" i="3"/>
  <c r="G144" i="3"/>
  <c r="G145" i="3"/>
  <c r="G146" i="3"/>
  <c r="G147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3" i="3"/>
  <c r="G185" i="3"/>
  <c r="G186" i="3"/>
  <c r="G187" i="3"/>
  <c r="G188" i="3"/>
  <c r="G189" i="3"/>
  <c r="G190" i="3"/>
  <c r="G191" i="3"/>
  <c r="G192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31" i="3"/>
  <c r="G232" i="3"/>
  <c r="G233" i="3"/>
  <c r="G234" i="3"/>
  <c r="G235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9" i="3"/>
  <c r="F10" i="3"/>
  <c r="F11" i="3"/>
  <c r="F12" i="3"/>
  <c r="F13" i="3"/>
  <c r="E13" i="3" s="1"/>
  <c r="F14" i="3"/>
  <c r="F15" i="3"/>
  <c r="F16" i="3"/>
  <c r="F17" i="3"/>
  <c r="F18" i="3"/>
  <c r="F19" i="3"/>
  <c r="F20" i="3"/>
  <c r="F21" i="3"/>
  <c r="F22" i="3"/>
  <c r="F23" i="3"/>
  <c r="F25" i="3"/>
  <c r="F26" i="3"/>
  <c r="F27" i="3"/>
  <c r="F28" i="3"/>
  <c r="E28" i="3" s="1"/>
  <c r="F29" i="3"/>
  <c r="F30" i="3"/>
  <c r="F31" i="3"/>
  <c r="F32" i="3"/>
  <c r="F33" i="3"/>
  <c r="F34" i="3"/>
  <c r="E34" i="3" s="1"/>
  <c r="F35" i="3"/>
  <c r="F36" i="3"/>
  <c r="F37" i="3"/>
  <c r="F38" i="3"/>
  <c r="F39" i="3"/>
  <c r="F40" i="3"/>
  <c r="F41" i="3"/>
  <c r="F42" i="3"/>
  <c r="F43" i="3"/>
  <c r="F44" i="3"/>
  <c r="E44" i="3" s="1"/>
  <c r="F45" i="3"/>
  <c r="E45" i="3" s="1"/>
  <c r="F46" i="3"/>
  <c r="F47" i="3"/>
  <c r="F48" i="3"/>
  <c r="F49" i="3"/>
  <c r="F50" i="3"/>
  <c r="F51" i="3"/>
  <c r="F52" i="3"/>
  <c r="F53" i="3"/>
  <c r="E53" i="3" s="1"/>
  <c r="F54" i="3"/>
  <c r="F56" i="3"/>
  <c r="F57" i="3"/>
  <c r="F58" i="3"/>
  <c r="F60" i="3"/>
  <c r="F61" i="3"/>
  <c r="F62" i="3"/>
  <c r="F63" i="3"/>
  <c r="F65" i="3"/>
  <c r="F66" i="3"/>
  <c r="F67" i="3"/>
  <c r="F68" i="3"/>
  <c r="F69" i="3"/>
  <c r="E69" i="3" s="1"/>
  <c r="F70" i="3"/>
  <c r="E70" i="3" s="1"/>
  <c r="F71" i="3"/>
  <c r="E71" i="3" s="1"/>
  <c r="F72" i="3"/>
  <c r="E72" i="3" s="1"/>
  <c r="F73" i="3"/>
  <c r="E73" i="3" s="1"/>
  <c r="F74" i="3"/>
  <c r="F77" i="3"/>
  <c r="F78" i="3"/>
  <c r="F79" i="3"/>
  <c r="F80" i="3"/>
  <c r="F81" i="3"/>
  <c r="F82" i="3"/>
  <c r="F83" i="3"/>
  <c r="F84" i="3"/>
  <c r="F85" i="3"/>
  <c r="F86" i="3"/>
  <c r="F88" i="3"/>
  <c r="F89" i="3"/>
  <c r="F90" i="3"/>
  <c r="F91" i="3"/>
  <c r="F93" i="3"/>
  <c r="E93" i="3" s="1"/>
  <c r="F94" i="3"/>
  <c r="E94" i="3" s="1"/>
  <c r="F95" i="3"/>
  <c r="F96" i="3"/>
  <c r="E96" i="3" s="1"/>
  <c r="F97" i="3"/>
  <c r="F98" i="3"/>
  <c r="E98" i="3" s="1"/>
  <c r="F99" i="3"/>
  <c r="F100" i="3"/>
  <c r="F101" i="3"/>
  <c r="F102" i="3"/>
  <c r="F104" i="3"/>
  <c r="F105" i="3"/>
  <c r="F106" i="3"/>
  <c r="E106" i="3" s="1"/>
  <c r="F107" i="3"/>
  <c r="E107" i="3" s="1"/>
  <c r="F108" i="3"/>
  <c r="E108" i="3" s="1"/>
  <c r="F109" i="3"/>
  <c r="E109" i="3" s="1"/>
  <c r="F111" i="3"/>
  <c r="E111" i="3" s="1"/>
  <c r="F113" i="3"/>
  <c r="F114" i="3"/>
  <c r="E114" i="3" s="1"/>
  <c r="F115" i="3"/>
  <c r="E115" i="3" s="1"/>
  <c r="F116" i="3"/>
  <c r="E116" i="3" s="1"/>
  <c r="F117" i="3"/>
  <c r="E117" i="3" s="1"/>
  <c r="F118" i="3"/>
  <c r="E118" i="3" s="1"/>
  <c r="F119" i="3"/>
  <c r="E119" i="3" s="1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E136" i="3" s="1"/>
  <c r="F137" i="3"/>
  <c r="E137" i="3" s="1"/>
  <c r="F138" i="3"/>
  <c r="F139" i="3"/>
  <c r="F142" i="3"/>
  <c r="F143" i="3"/>
  <c r="F144" i="3"/>
  <c r="F145" i="3"/>
  <c r="F146" i="3"/>
  <c r="E146" i="3" s="1"/>
  <c r="F147" i="3"/>
  <c r="E147" i="3" s="1"/>
  <c r="F150" i="3"/>
  <c r="F151" i="3"/>
  <c r="E151" i="3" s="1"/>
  <c r="F152" i="3"/>
  <c r="E152" i="3" s="1"/>
  <c r="F153" i="3"/>
  <c r="F154" i="3"/>
  <c r="F155" i="3"/>
  <c r="F156" i="3"/>
  <c r="E156" i="3" s="1"/>
  <c r="F157" i="3"/>
  <c r="F158" i="3"/>
  <c r="F159" i="3"/>
  <c r="F160" i="3"/>
  <c r="F161" i="3"/>
  <c r="F162" i="3"/>
  <c r="F163" i="3"/>
  <c r="F164" i="3"/>
  <c r="F165" i="3"/>
  <c r="F166" i="3"/>
  <c r="E166" i="3" s="1"/>
  <c r="F167" i="3"/>
  <c r="F168" i="3"/>
  <c r="E168" i="3" s="1"/>
  <c r="F169" i="3"/>
  <c r="F170" i="3"/>
  <c r="E170" i="3" s="1"/>
  <c r="F171" i="3"/>
  <c r="E171" i="3" s="1"/>
  <c r="F172" i="3"/>
  <c r="E172" i="3" s="1"/>
  <c r="F173" i="3"/>
  <c r="E173" i="3" s="1"/>
  <c r="F174" i="3"/>
  <c r="F175" i="3"/>
  <c r="E175" i="3" s="1"/>
  <c r="F176" i="3"/>
  <c r="F177" i="3"/>
  <c r="E177" i="3" s="1"/>
  <c r="F178" i="3"/>
  <c r="E178" i="3" s="1"/>
  <c r="F179" i="3"/>
  <c r="F180" i="3"/>
  <c r="F181" i="3"/>
  <c r="E181" i="3" s="1"/>
  <c r="F183" i="3"/>
  <c r="F185" i="3"/>
  <c r="F186" i="3"/>
  <c r="F187" i="3"/>
  <c r="F188" i="3"/>
  <c r="F189" i="3"/>
  <c r="F190" i="3"/>
  <c r="F191" i="3"/>
  <c r="F192" i="3"/>
  <c r="F194" i="3"/>
  <c r="F195" i="3"/>
  <c r="F196" i="3"/>
  <c r="F197" i="3"/>
  <c r="F198" i="3"/>
  <c r="F199" i="3"/>
  <c r="E199" i="3" s="1"/>
  <c r="F200" i="3"/>
  <c r="F201" i="3"/>
  <c r="E201" i="3" s="1"/>
  <c r="F202" i="3"/>
  <c r="E202" i="3" s="1"/>
  <c r="F203" i="3"/>
  <c r="E203" i="3" s="1"/>
  <c r="F204" i="3"/>
  <c r="F205" i="3"/>
  <c r="F206" i="3"/>
  <c r="F207" i="3"/>
  <c r="F208" i="3"/>
  <c r="F209" i="3"/>
  <c r="F210" i="3"/>
  <c r="F211" i="3"/>
  <c r="F212" i="3"/>
  <c r="F214" i="3"/>
  <c r="F215" i="3"/>
  <c r="E215" i="3" s="1"/>
  <c r="F216" i="3"/>
  <c r="E216" i="3" s="1"/>
  <c r="F217" i="3"/>
  <c r="F218" i="3"/>
  <c r="E218" i="3" s="1"/>
  <c r="F219" i="3"/>
  <c r="F220" i="3"/>
  <c r="E220" i="3" s="1"/>
  <c r="F221" i="3"/>
  <c r="E221" i="3" s="1"/>
  <c r="F222" i="3"/>
  <c r="E222" i="3" s="1"/>
  <c r="F223" i="3"/>
  <c r="E223" i="3" s="1"/>
  <c r="F224" i="3"/>
  <c r="E224" i="3" s="1"/>
  <c r="F225" i="3"/>
  <c r="F226" i="3"/>
  <c r="E226" i="3" s="1"/>
  <c r="F227" i="3"/>
  <c r="E227" i="3" s="1"/>
  <c r="F228" i="3"/>
  <c r="E228" i="3" s="1"/>
  <c r="F231" i="3"/>
  <c r="E231" i="3" s="1"/>
  <c r="F232" i="3"/>
  <c r="F233" i="3"/>
  <c r="E233" i="3" s="1"/>
  <c r="F234" i="3"/>
  <c r="E234" i="3" s="1"/>
  <c r="F235" i="3"/>
  <c r="E235" i="3" s="1"/>
  <c r="F237" i="3"/>
  <c r="E237" i="3" s="1"/>
  <c r="F238" i="3"/>
  <c r="E238" i="3" s="1"/>
  <c r="F239" i="3"/>
  <c r="E239" i="3" s="1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E253" i="3" s="1"/>
  <c r="F254" i="3"/>
  <c r="F255" i="3"/>
  <c r="F256" i="3"/>
  <c r="F257" i="3"/>
  <c r="E257" i="3" s="1"/>
  <c r="F258" i="3"/>
  <c r="E258" i="3" s="1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10" i="3"/>
  <c r="E310" i="3" s="1"/>
  <c r="F311" i="3"/>
  <c r="E311" i="3" s="1"/>
  <c r="F312" i="3"/>
  <c r="F313" i="3"/>
  <c r="F314" i="3"/>
  <c r="E314" i="3" s="1"/>
  <c r="F315" i="3"/>
  <c r="E315" i="3" s="1"/>
  <c r="F316" i="3"/>
  <c r="E316" i="3" s="1"/>
  <c r="F317" i="3"/>
  <c r="F318" i="3"/>
  <c r="F319" i="3"/>
  <c r="F320" i="3"/>
  <c r="E320" i="3" s="1"/>
  <c r="F321" i="3"/>
  <c r="F322" i="3"/>
  <c r="F323" i="3"/>
  <c r="E323" i="3" s="1"/>
  <c r="F324" i="3"/>
  <c r="F325" i="3"/>
  <c r="E325" i="3" s="1"/>
  <c r="F326" i="3"/>
  <c r="E326" i="3" s="1"/>
  <c r="F327" i="3"/>
  <c r="E327" i="3" s="1"/>
  <c r="F328" i="3"/>
  <c r="E328" i="3" s="1"/>
  <c r="F329" i="3"/>
  <c r="E329" i="3" s="1"/>
  <c r="F330" i="3"/>
  <c r="E330" i="3" s="1"/>
  <c r="F331" i="3"/>
  <c r="E331" i="3" s="1"/>
  <c r="F332" i="3"/>
  <c r="E332" i="3" s="1"/>
  <c r="F333" i="3"/>
  <c r="E333" i="3" s="1"/>
  <c r="F334" i="3"/>
  <c r="E334" i="3" s="1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E349" i="3" s="1"/>
  <c r="F350" i="3"/>
  <c r="F351" i="3"/>
  <c r="F352" i="3"/>
  <c r="F353" i="3"/>
  <c r="F9" i="3"/>
  <c r="E352" i="3" l="1"/>
  <c r="DL352" i="3"/>
  <c r="DN352" i="3" s="1"/>
  <c r="DL336" i="3"/>
  <c r="DN336" i="3" s="1"/>
  <c r="E336" i="3"/>
  <c r="F385" i="3"/>
  <c r="E324" i="3"/>
  <c r="E385" i="3" s="1"/>
  <c r="E307" i="3"/>
  <c r="DL307" i="3"/>
  <c r="DN307" i="3" s="1"/>
  <c r="DL287" i="3"/>
  <c r="DN287" i="3" s="1"/>
  <c r="E287" i="3"/>
  <c r="DL274" i="3"/>
  <c r="DN274" i="3" s="1"/>
  <c r="E274" i="3"/>
  <c r="E254" i="3"/>
  <c r="DL254" i="3"/>
  <c r="DN254" i="3" s="1"/>
  <c r="DL250" i="3"/>
  <c r="DN250" i="3" s="1"/>
  <c r="E250" i="3"/>
  <c r="DL246" i="3"/>
  <c r="DN246" i="3" s="1"/>
  <c r="E246" i="3"/>
  <c r="DL242" i="3"/>
  <c r="DN242" i="3" s="1"/>
  <c r="E242" i="3"/>
  <c r="E219" i="3"/>
  <c r="DL219" i="3"/>
  <c r="DN219" i="3" s="1"/>
  <c r="E210" i="3"/>
  <c r="DL210" i="3"/>
  <c r="DN210" i="3" s="1"/>
  <c r="E206" i="3"/>
  <c r="DL206" i="3"/>
  <c r="DN206" i="3" s="1"/>
  <c r="DL198" i="3"/>
  <c r="DN198" i="3" s="1"/>
  <c r="E198" i="3"/>
  <c r="DL194" i="3"/>
  <c r="DN194" i="3" s="1"/>
  <c r="E194" i="3"/>
  <c r="E189" i="3"/>
  <c r="DL189" i="3"/>
  <c r="DN189" i="3" s="1"/>
  <c r="E185" i="3"/>
  <c r="DL185" i="3"/>
  <c r="DN185" i="3" s="1"/>
  <c r="DL179" i="3"/>
  <c r="DN179" i="3" s="1"/>
  <c r="E179" i="3"/>
  <c r="E167" i="3"/>
  <c r="DL167" i="3"/>
  <c r="DN167" i="3" s="1"/>
  <c r="E163" i="3"/>
  <c r="DL163" i="3"/>
  <c r="DN163" i="3" s="1"/>
  <c r="DL159" i="3"/>
  <c r="DN159" i="3" s="1"/>
  <c r="E159" i="3"/>
  <c r="DL155" i="3"/>
  <c r="DN155" i="3" s="1"/>
  <c r="E155" i="3"/>
  <c r="E145" i="3"/>
  <c r="DL145" i="3"/>
  <c r="DN145" i="3" s="1"/>
  <c r="E139" i="3"/>
  <c r="DL139" i="3"/>
  <c r="DN139" i="3" s="1"/>
  <c r="E135" i="3"/>
  <c r="DL135" i="3"/>
  <c r="DN135" i="3" s="1"/>
  <c r="DL131" i="3"/>
  <c r="DN131" i="3" s="1"/>
  <c r="E131" i="3"/>
  <c r="E127" i="3"/>
  <c r="DL127" i="3"/>
  <c r="DN127" i="3" s="1"/>
  <c r="E123" i="3"/>
  <c r="DL123" i="3"/>
  <c r="DN123" i="3" s="1"/>
  <c r="DL105" i="3"/>
  <c r="DN105" i="3" s="1"/>
  <c r="E105" i="3"/>
  <c r="DL100" i="3"/>
  <c r="DN100" i="3" s="1"/>
  <c r="E100" i="3"/>
  <c r="E91" i="3"/>
  <c r="DL91" i="3"/>
  <c r="DN91" i="3" s="1"/>
  <c r="E86" i="3"/>
  <c r="DL86" i="3"/>
  <c r="DN86" i="3" s="1"/>
  <c r="DL82" i="3"/>
  <c r="DN82" i="3" s="1"/>
  <c r="E82" i="3"/>
  <c r="DL78" i="3"/>
  <c r="DN78" i="3" s="1"/>
  <c r="E78" i="3"/>
  <c r="DL68" i="3"/>
  <c r="DN68" i="3" s="1"/>
  <c r="E68" i="3"/>
  <c r="E63" i="3"/>
  <c r="DL63" i="3"/>
  <c r="DN63" i="3" s="1"/>
  <c r="E58" i="3"/>
  <c r="DL58" i="3"/>
  <c r="DN58" i="3" s="1"/>
  <c r="E49" i="3"/>
  <c r="DL49" i="3"/>
  <c r="DN49" i="3" s="1"/>
  <c r="DL41" i="3"/>
  <c r="DN41" i="3" s="1"/>
  <c r="E41" i="3"/>
  <c r="E37" i="3"/>
  <c r="DL37" i="3"/>
  <c r="DN37" i="3" s="1"/>
  <c r="E33" i="3"/>
  <c r="DL33" i="3"/>
  <c r="DN33" i="3" s="1"/>
  <c r="DL29" i="3"/>
  <c r="DN29" i="3" s="1"/>
  <c r="E29" i="3"/>
  <c r="F357" i="3"/>
  <c r="DL25" i="3"/>
  <c r="DN25" i="3" s="1"/>
  <c r="E25" i="3"/>
  <c r="DL20" i="3"/>
  <c r="F378" i="3"/>
  <c r="E20" i="3"/>
  <c r="E16" i="3"/>
  <c r="DL16" i="3"/>
  <c r="DN16" i="3" s="1"/>
  <c r="F383" i="3"/>
  <c r="E12" i="3"/>
  <c r="E383" i="3" s="1"/>
  <c r="DL349" i="3"/>
  <c r="DN349" i="3" s="1"/>
  <c r="DL333" i="3"/>
  <c r="DN333" i="3" s="1"/>
  <c r="DL329" i="3"/>
  <c r="DN329" i="3" s="1"/>
  <c r="DL325" i="3"/>
  <c r="DN325" i="3" s="1"/>
  <c r="DL313" i="3"/>
  <c r="G386" i="3"/>
  <c r="DL239" i="3"/>
  <c r="DN239" i="3" s="1"/>
  <c r="DL234" i="3"/>
  <c r="DN234" i="3" s="1"/>
  <c r="DL228" i="3"/>
  <c r="DN228" i="3" s="1"/>
  <c r="DL224" i="3"/>
  <c r="DN224" i="3" s="1"/>
  <c r="DL220" i="3"/>
  <c r="DN220" i="3" s="1"/>
  <c r="DL216" i="3"/>
  <c r="DN216" i="3" s="1"/>
  <c r="DL203" i="3"/>
  <c r="DN203" i="3" s="1"/>
  <c r="DL199" i="3"/>
  <c r="DN199" i="3" s="1"/>
  <c r="DL172" i="3"/>
  <c r="DN172" i="3" s="1"/>
  <c r="DL168" i="3"/>
  <c r="DN168" i="3" s="1"/>
  <c r="DL156" i="3"/>
  <c r="DN156" i="3" s="1"/>
  <c r="DL152" i="3"/>
  <c r="DN152" i="3" s="1"/>
  <c r="DL146" i="3"/>
  <c r="DN146" i="3" s="1"/>
  <c r="DL136" i="3"/>
  <c r="DN136" i="3" s="1"/>
  <c r="DL116" i="3"/>
  <c r="DN116" i="3" s="1"/>
  <c r="DL111" i="3"/>
  <c r="DN111" i="3" s="1"/>
  <c r="DL106" i="3"/>
  <c r="DN106" i="3" s="1"/>
  <c r="DL93" i="3"/>
  <c r="DN93" i="3" s="1"/>
  <c r="DL73" i="3"/>
  <c r="DN73" i="3" s="1"/>
  <c r="DL69" i="3"/>
  <c r="DN69" i="3" s="1"/>
  <c r="DL34" i="3"/>
  <c r="DN34" i="3" s="1"/>
  <c r="DL13" i="3"/>
  <c r="DN13" i="3" s="1"/>
  <c r="E340" i="3"/>
  <c r="DL340" i="3"/>
  <c r="DN340" i="3" s="1"/>
  <c r="E303" i="3"/>
  <c r="DL303" i="3"/>
  <c r="DN303" i="3" s="1"/>
  <c r="DL291" i="3"/>
  <c r="DN291" i="3" s="1"/>
  <c r="E291" i="3"/>
  <c r="E278" i="3"/>
  <c r="DL278" i="3"/>
  <c r="DN278" i="3" s="1"/>
  <c r="E262" i="3"/>
  <c r="DL262" i="3"/>
  <c r="DN262" i="3" s="1"/>
  <c r="E351" i="3"/>
  <c r="DL351" i="3"/>
  <c r="DN351" i="3" s="1"/>
  <c r="DL347" i="3"/>
  <c r="DN347" i="3" s="1"/>
  <c r="E347" i="3"/>
  <c r="DL343" i="3"/>
  <c r="DN343" i="3" s="1"/>
  <c r="E343" i="3"/>
  <c r="E339" i="3"/>
  <c r="DL339" i="3"/>
  <c r="DN339" i="3" s="1"/>
  <c r="E335" i="3"/>
  <c r="DL335" i="3"/>
  <c r="DN335" i="3" s="1"/>
  <c r="E319" i="3"/>
  <c r="DL319" i="3"/>
  <c r="DN319" i="3" s="1"/>
  <c r="DL306" i="3"/>
  <c r="DN306" i="3" s="1"/>
  <c r="E306" i="3"/>
  <c r="E302" i="3"/>
  <c r="DL302" i="3"/>
  <c r="DN302" i="3" s="1"/>
  <c r="E298" i="3"/>
  <c r="DL298" i="3"/>
  <c r="DN298" i="3" s="1"/>
  <c r="DL294" i="3"/>
  <c r="DN294" i="3" s="1"/>
  <c r="E294" i="3"/>
  <c r="E290" i="3"/>
  <c r="DL290" i="3"/>
  <c r="DN290" i="3" s="1"/>
  <c r="E286" i="3"/>
  <c r="DL286" i="3"/>
  <c r="DN286" i="3" s="1"/>
  <c r="DL282" i="3"/>
  <c r="DN282" i="3" s="1"/>
  <c r="E282" i="3"/>
  <c r="E277" i="3"/>
  <c r="DL277" i="3"/>
  <c r="DN277" i="3" s="1"/>
  <c r="E273" i="3"/>
  <c r="DL273" i="3"/>
  <c r="DN273" i="3" s="1"/>
  <c r="E269" i="3"/>
  <c r="DL269" i="3"/>
  <c r="DN269" i="3" s="1"/>
  <c r="DL265" i="3"/>
  <c r="DN265" i="3" s="1"/>
  <c r="E265" i="3"/>
  <c r="DL261" i="3"/>
  <c r="DN261" i="3" s="1"/>
  <c r="E261" i="3"/>
  <c r="E249" i="3"/>
  <c r="DL249" i="3"/>
  <c r="DN249" i="3" s="1"/>
  <c r="DL245" i="3"/>
  <c r="DN245" i="3" s="1"/>
  <c r="E245" i="3"/>
  <c r="DL241" i="3"/>
  <c r="DN241" i="3" s="1"/>
  <c r="E241" i="3"/>
  <c r="DL232" i="3"/>
  <c r="DN232" i="3" s="1"/>
  <c r="E232" i="3"/>
  <c r="E214" i="3"/>
  <c r="DL214" i="3"/>
  <c r="DN214" i="3" s="1"/>
  <c r="E209" i="3"/>
  <c r="DL209" i="3"/>
  <c r="DN209" i="3" s="1"/>
  <c r="DL205" i="3"/>
  <c r="DN205" i="3" s="1"/>
  <c r="E205" i="3"/>
  <c r="E197" i="3"/>
  <c r="DL197" i="3"/>
  <c r="DN197" i="3" s="1"/>
  <c r="E192" i="3"/>
  <c r="DL192" i="3"/>
  <c r="DN192" i="3" s="1"/>
  <c r="DL188" i="3"/>
  <c r="DN188" i="3" s="1"/>
  <c r="E188" i="3"/>
  <c r="DL183" i="3"/>
  <c r="DN183" i="3" s="1"/>
  <c r="E183" i="3"/>
  <c r="F382" i="3"/>
  <c r="E174" i="3"/>
  <c r="E382" i="3" s="1"/>
  <c r="E162" i="3"/>
  <c r="DL162" i="3"/>
  <c r="DN162" i="3" s="1"/>
  <c r="DL158" i="3"/>
  <c r="DN158" i="3" s="1"/>
  <c r="E158" i="3"/>
  <c r="E154" i="3"/>
  <c r="DL154" i="3"/>
  <c r="DN154" i="3" s="1"/>
  <c r="E150" i="3"/>
  <c r="DL150" i="3"/>
  <c r="DN150" i="3" s="1"/>
  <c r="DL144" i="3"/>
  <c r="DN144" i="3" s="1"/>
  <c r="E144" i="3"/>
  <c r="DL138" i="3"/>
  <c r="DN138" i="3" s="1"/>
  <c r="E138" i="3"/>
  <c r="E134" i="3"/>
  <c r="DL134" i="3"/>
  <c r="DN134" i="3" s="1"/>
  <c r="E130" i="3"/>
  <c r="DL130" i="3"/>
  <c r="DN130" i="3" s="1"/>
  <c r="DL126" i="3"/>
  <c r="DN126" i="3" s="1"/>
  <c r="E126" i="3"/>
  <c r="DL122" i="3"/>
  <c r="DN122" i="3" s="1"/>
  <c r="E122" i="3"/>
  <c r="E104" i="3"/>
  <c r="DL104" i="3"/>
  <c r="DN104" i="3" s="1"/>
  <c r="DL99" i="3"/>
  <c r="DN99" i="3" s="1"/>
  <c r="E99" i="3"/>
  <c r="DL95" i="3"/>
  <c r="DN95" i="3" s="1"/>
  <c r="E95" i="3"/>
  <c r="F384" i="3"/>
  <c r="E90" i="3"/>
  <c r="E384" i="3" s="1"/>
  <c r="E85" i="3"/>
  <c r="DL85" i="3"/>
  <c r="DN85" i="3" s="1"/>
  <c r="DL81" i="3"/>
  <c r="DN81" i="3" s="1"/>
  <c r="E81" i="3"/>
  <c r="E77" i="3"/>
  <c r="DL77" i="3"/>
  <c r="DN77" i="3" s="1"/>
  <c r="DL67" i="3"/>
  <c r="DN67" i="3" s="1"/>
  <c r="E67" i="3"/>
  <c r="DL62" i="3"/>
  <c r="DN62" i="3" s="1"/>
  <c r="E62" i="3"/>
  <c r="E57" i="3"/>
  <c r="DL57" i="3"/>
  <c r="DN57" i="3" s="1"/>
  <c r="E52" i="3"/>
  <c r="DL52" i="3"/>
  <c r="DN52" i="3" s="1"/>
  <c r="DL48" i="3"/>
  <c r="DN48" i="3" s="1"/>
  <c r="E48" i="3"/>
  <c r="E40" i="3"/>
  <c r="DL40" i="3"/>
  <c r="DN40" i="3" s="1"/>
  <c r="E36" i="3"/>
  <c r="DL36" i="3"/>
  <c r="DN36" i="3" s="1"/>
  <c r="E32" i="3"/>
  <c r="DL32" i="3"/>
  <c r="DN32" i="3" s="1"/>
  <c r="DL23" i="3"/>
  <c r="DN23" i="3" s="1"/>
  <c r="E23" i="3"/>
  <c r="E19" i="3"/>
  <c r="DL19" i="3"/>
  <c r="DN19" i="3" s="1"/>
  <c r="DL15" i="3"/>
  <c r="E15" i="3"/>
  <c r="F379" i="3"/>
  <c r="E11" i="3"/>
  <c r="DL11" i="3"/>
  <c r="DN11" i="3" s="1"/>
  <c r="DL332" i="3"/>
  <c r="DN332" i="3" s="1"/>
  <c r="DL328" i="3"/>
  <c r="DN328" i="3" s="1"/>
  <c r="G385" i="3"/>
  <c r="DL324" i="3"/>
  <c r="DL320" i="3"/>
  <c r="DN320" i="3" s="1"/>
  <c r="DL316" i="3"/>
  <c r="DN316" i="3" s="1"/>
  <c r="DL258" i="3"/>
  <c r="DN258" i="3" s="1"/>
  <c r="DL238" i="3"/>
  <c r="DN238" i="3" s="1"/>
  <c r="DL233" i="3"/>
  <c r="DN233" i="3" s="1"/>
  <c r="DL227" i="3"/>
  <c r="DN227" i="3" s="1"/>
  <c r="DL223" i="3"/>
  <c r="DN223" i="3" s="1"/>
  <c r="DL215" i="3"/>
  <c r="DN215" i="3" s="1"/>
  <c r="DL202" i="3"/>
  <c r="DN202" i="3" s="1"/>
  <c r="DL175" i="3"/>
  <c r="DN175" i="3" s="1"/>
  <c r="DL171" i="3"/>
  <c r="DN171" i="3" s="1"/>
  <c r="DL151" i="3"/>
  <c r="DN151" i="3" s="1"/>
  <c r="DL119" i="3"/>
  <c r="DN119" i="3" s="1"/>
  <c r="DL115" i="3"/>
  <c r="DN115" i="3" s="1"/>
  <c r="DL109" i="3"/>
  <c r="DN109" i="3" s="1"/>
  <c r="DL96" i="3"/>
  <c r="DN96" i="3" s="1"/>
  <c r="DL72" i="3"/>
  <c r="DN72" i="3" s="1"/>
  <c r="DL53" i="3"/>
  <c r="DN53" i="3" s="1"/>
  <c r="DL45" i="3"/>
  <c r="DN45" i="3" s="1"/>
  <c r="G357" i="3"/>
  <c r="G378" i="3"/>
  <c r="DL12" i="3"/>
  <c r="G383" i="3"/>
  <c r="E344" i="3"/>
  <c r="DL344" i="3"/>
  <c r="DN344" i="3" s="1"/>
  <c r="E312" i="3"/>
  <c r="DL312" i="3"/>
  <c r="DN312" i="3" s="1"/>
  <c r="DL295" i="3"/>
  <c r="DN295" i="3" s="1"/>
  <c r="E295" i="3"/>
  <c r="E270" i="3"/>
  <c r="DL270" i="3"/>
  <c r="DN270" i="3" s="1"/>
  <c r="DL9" i="3"/>
  <c r="E9" i="3"/>
  <c r="F359" i="3"/>
  <c r="F377" i="3"/>
  <c r="F354" i="3"/>
  <c r="E355" i="3" s="1"/>
  <c r="DL350" i="3"/>
  <c r="DN350" i="3" s="1"/>
  <c r="E350" i="3"/>
  <c r="DL346" i="3"/>
  <c r="DN346" i="3" s="1"/>
  <c r="E346" i="3"/>
  <c r="E342" i="3"/>
  <c r="DL342" i="3"/>
  <c r="DN342" i="3" s="1"/>
  <c r="DL338" i="3"/>
  <c r="DN338" i="3" s="1"/>
  <c r="E338" i="3"/>
  <c r="DL322" i="3"/>
  <c r="DN322" i="3" s="1"/>
  <c r="E322" i="3"/>
  <c r="DL318" i="3"/>
  <c r="DN318" i="3" s="1"/>
  <c r="E318" i="3"/>
  <c r="DL305" i="3"/>
  <c r="DN305" i="3" s="1"/>
  <c r="E305" i="3"/>
  <c r="DL301" i="3"/>
  <c r="DN301" i="3" s="1"/>
  <c r="E301" i="3"/>
  <c r="E297" i="3"/>
  <c r="DL297" i="3"/>
  <c r="DN297" i="3" s="1"/>
  <c r="DL293" i="3"/>
  <c r="DN293" i="3" s="1"/>
  <c r="E293" i="3"/>
  <c r="DL289" i="3"/>
  <c r="DN289" i="3" s="1"/>
  <c r="E289" i="3"/>
  <c r="DL285" i="3"/>
  <c r="DN285" i="3" s="1"/>
  <c r="E285" i="3"/>
  <c r="E280" i="3"/>
  <c r="DL280" i="3"/>
  <c r="DN280" i="3" s="1"/>
  <c r="DL276" i="3"/>
  <c r="DN276" i="3" s="1"/>
  <c r="E276" i="3"/>
  <c r="DL272" i="3"/>
  <c r="DN272" i="3" s="1"/>
  <c r="E272" i="3"/>
  <c r="DL268" i="3"/>
  <c r="DN268" i="3" s="1"/>
  <c r="E268" i="3"/>
  <c r="E264" i="3"/>
  <c r="DL264" i="3"/>
  <c r="DN264" i="3" s="1"/>
  <c r="DL260" i="3"/>
  <c r="DN260" i="3" s="1"/>
  <c r="E260" i="3"/>
  <c r="DL256" i="3"/>
  <c r="DN256" i="3" s="1"/>
  <c r="E256" i="3"/>
  <c r="DL252" i="3"/>
  <c r="DN252" i="3" s="1"/>
  <c r="E252" i="3"/>
  <c r="E248" i="3"/>
  <c r="DL248" i="3"/>
  <c r="DN248" i="3" s="1"/>
  <c r="DL244" i="3"/>
  <c r="DN244" i="3" s="1"/>
  <c r="E244" i="3"/>
  <c r="E240" i="3"/>
  <c r="DL240" i="3"/>
  <c r="DN240" i="3" s="1"/>
  <c r="DL225" i="3"/>
  <c r="DN225" i="3" s="1"/>
  <c r="E225" i="3"/>
  <c r="DL217" i="3"/>
  <c r="DN217" i="3" s="1"/>
  <c r="E217" i="3"/>
  <c r="DL212" i="3"/>
  <c r="DN212" i="3" s="1"/>
  <c r="E212" i="3"/>
  <c r="E208" i="3"/>
  <c r="DL208" i="3"/>
  <c r="DN208" i="3" s="1"/>
  <c r="DL204" i="3"/>
  <c r="DN204" i="3" s="1"/>
  <c r="E204" i="3"/>
  <c r="E200" i="3"/>
  <c r="DL200" i="3"/>
  <c r="DN200" i="3" s="1"/>
  <c r="DL196" i="3"/>
  <c r="DN196" i="3" s="1"/>
  <c r="E196" i="3"/>
  <c r="DL191" i="3"/>
  <c r="DN191" i="3" s="1"/>
  <c r="E191" i="3"/>
  <c r="DL187" i="3"/>
  <c r="DN187" i="3" s="1"/>
  <c r="E187" i="3"/>
  <c r="E169" i="3"/>
  <c r="DL169" i="3"/>
  <c r="DN169" i="3" s="1"/>
  <c r="E165" i="3"/>
  <c r="DL165" i="3"/>
  <c r="DN165" i="3" s="1"/>
  <c r="E161" i="3"/>
  <c r="DL161" i="3"/>
  <c r="DN161" i="3" s="1"/>
  <c r="DL157" i="3"/>
  <c r="DN157" i="3" s="1"/>
  <c r="E157" i="3"/>
  <c r="DL153" i="3"/>
  <c r="DN153" i="3" s="1"/>
  <c r="E153" i="3"/>
  <c r="DL143" i="3"/>
  <c r="DN143" i="3" s="1"/>
  <c r="E143" i="3"/>
  <c r="E133" i="3"/>
  <c r="DL133" i="3"/>
  <c r="DN133" i="3" s="1"/>
  <c r="DL129" i="3"/>
  <c r="DN129" i="3" s="1"/>
  <c r="E129" i="3"/>
  <c r="E125" i="3"/>
  <c r="DL125" i="3"/>
  <c r="DN125" i="3" s="1"/>
  <c r="DL121" i="3"/>
  <c r="DN121" i="3" s="1"/>
  <c r="E121" i="3"/>
  <c r="DL113" i="3"/>
  <c r="DN113" i="3" s="1"/>
  <c r="E113" i="3"/>
  <c r="DL102" i="3"/>
  <c r="DN102" i="3" s="1"/>
  <c r="E102" i="3"/>
  <c r="E89" i="3"/>
  <c r="DL89" i="3"/>
  <c r="DN89" i="3" s="1"/>
  <c r="DL84" i="3"/>
  <c r="DN84" i="3" s="1"/>
  <c r="E84" i="3"/>
  <c r="E80" i="3"/>
  <c r="DL80" i="3"/>
  <c r="DN80" i="3" s="1"/>
  <c r="DL74" i="3"/>
  <c r="DN74" i="3" s="1"/>
  <c r="E74" i="3"/>
  <c r="DL66" i="3"/>
  <c r="DN66" i="3" s="1"/>
  <c r="E66" i="3"/>
  <c r="DL61" i="3"/>
  <c r="DN61" i="3" s="1"/>
  <c r="E61" i="3"/>
  <c r="E56" i="3"/>
  <c r="DL56" i="3"/>
  <c r="DN56" i="3" s="1"/>
  <c r="DL51" i="3"/>
  <c r="DN51" i="3" s="1"/>
  <c r="E51" i="3"/>
  <c r="DL47" i="3"/>
  <c r="DN47" i="3" s="1"/>
  <c r="E47" i="3"/>
  <c r="DL43" i="3"/>
  <c r="DN43" i="3" s="1"/>
  <c r="E43" i="3"/>
  <c r="E39" i="3"/>
  <c r="DL39" i="3"/>
  <c r="DN39" i="3" s="1"/>
  <c r="DL35" i="3"/>
  <c r="DN35" i="3" s="1"/>
  <c r="E35" i="3"/>
  <c r="E31" i="3"/>
  <c r="DL31" i="3"/>
  <c r="DN31" i="3" s="1"/>
  <c r="F376" i="3"/>
  <c r="E27" i="3"/>
  <c r="DL27" i="3"/>
  <c r="DL22" i="3"/>
  <c r="DN22" i="3" s="1"/>
  <c r="E22" i="3"/>
  <c r="E18" i="3"/>
  <c r="DL18" i="3"/>
  <c r="DN18" i="3" s="1"/>
  <c r="DL14" i="3"/>
  <c r="DN14" i="3" s="1"/>
  <c r="E14" i="3"/>
  <c r="DL10" i="3"/>
  <c r="F380" i="3"/>
  <c r="E10" i="3"/>
  <c r="F358" i="3"/>
  <c r="DL331" i="3"/>
  <c r="DN331" i="3" s="1"/>
  <c r="DL327" i="3"/>
  <c r="DN327" i="3" s="1"/>
  <c r="DL323" i="3"/>
  <c r="DN323" i="3" s="1"/>
  <c r="DL315" i="3"/>
  <c r="DN315" i="3" s="1"/>
  <c r="DL311" i="3"/>
  <c r="DN311" i="3" s="1"/>
  <c r="DL257" i="3"/>
  <c r="DN257" i="3" s="1"/>
  <c r="DL253" i="3"/>
  <c r="DN253" i="3" s="1"/>
  <c r="DL237" i="3"/>
  <c r="DN237" i="3" s="1"/>
  <c r="DL226" i="3"/>
  <c r="DN226" i="3" s="1"/>
  <c r="DL222" i="3"/>
  <c r="DN222" i="3" s="1"/>
  <c r="DL218" i="3"/>
  <c r="DN218" i="3" s="1"/>
  <c r="DL201" i="3"/>
  <c r="DN201" i="3" s="1"/>
  <c r="DL178" i="3"/>
  <c r="DN178" i="3" s="1"/>
  <c r="G382" i="3"/>
  <c r="DL174" i="3"/>
  <c r="DL170" i="3"/>
  <c r="DN170" i="3" s="1"/>
  <c r="DL166" i="3"/>
  <c r="DN166" i="3" s="1"/>
  <c r="DL118" i="3"/>
  <c r="DN118" i="3" s="1"/>
  <c r="DL114" i="3"/>
  <c r="DN114" i="3" s="1"/>
  <c r="DL108" i="3"/>
  <c r="DN108" i="3" s="1"/>
  <c r="DL90" i="3"/>
  <c r="G384" i="3"/>
  <c r="DL71" i="3"/>
  <c r="DN71" i="3" s="1"/>
  <c r="DL44" i="3"/>
  <c r="DN44" i="3" s="1"/>
  <c r="DL28" i="3"/>
  <c r="DN28" i="3" s="1"/>
  <c r="G379" i="3"/>
  <c r="DL348" i="3"/>
  <c r="DN348" i="3" s="1"/>
  <c r="E348" i="3"/>
  <c r="DL299" i="3"/>
  <c r="DN299" i="3" s="1"/>
  <c r="E299" i="3"/>
  <c r="DL283" i="3"/>
  <c r="DN283" i="3" s="1"/>
  <c r="E283" i="3"/>
  <c r="E266" i="3"/>
  <c r="DL266" i="3"/>
  <c r="DN266" i="3" s="1"/>
  <c r="DL353" i="3"/>
  <c r="DN353" i="3" s="1"/>
  <c r="E353" i="3"/>
  <c r="DL345" i="3"/>
  <c r="DN345" i="3" s="1"/>
  <c r="E345" i="3"/>
  <c r="DL341" i="3"/>
  <c r="DN341" i="3" s="1"/>
  <c r="E341" i="3"/>
  <c r="E337" i="3"/>
  <c r="DL337" i="3"/>
  <c r="DN337" i="3" s="1"/>
  <c r="DL321" i="3"/>
  <c r="DN321" i="3" s="1"/>
  <c r="E321" i="3"/>
  <c r="E317" i="3"/>
  <c r="DL317" i="3"/>
  <c r="DN317" i="3" s="1"/>
  <c r="E313" i="3"/>
  <c r="E386" i="3" s="1"/>
  <c r="F386" i="3"/>
  <c r="DL308" i="3"/>
  <c r="DN308" i="3" s="1"/>
  <c r="E308" i="3"/>
  <c r="DL304" i="3"/>
  <c r="DN304" i="3" s="1"/>
  <c r="E304" i="3"/>
  <c r="DL300" i="3"/>
  <c r="DN300" i="3" s="1"/>
  <c r="E300" i="3"/>
  <c r="DL296" i="3"/>
  <c r="DN296" i="3" s="1"/>
  <c r="E296" i="3"/>
  <c r="DL292" i="3"/>
  <c r="DN292" i="3" s="1"/>
  <c r="E292" i="3"/>
  <c r="DL288" i="3"/>
  <c r="DN288" i="3" s="1"/>
  <c r="E288" i="3"/>
  <c r="E284" i="3"/>
  <c r="DL284" i="3"/>
  <c r="DN284" i="3" s="1"/>
  <c r="DL279" i="3"/>
  <c r="DN279" i="3" s="1"/>
  <c r="E279" i="3"/>
  <c r="E275" i="3"/>
  <c r="DL275" i="3"/>
  <c r="DN275" i="3" s="1"/>
  <c r="DL271" i="3"/>
  <c r="DN271" i="3" s="1"/>
  <c r="E271" i="3"/>
  <c r="DL267" i="3"/>
  <c r="DN267" i="3" s="1"/>
  <c r="E267" i="3"/>
  <c r="DL263" i="3"/>
  <c r="DN263" i="3" s="1"/>
  <c r="E263" i="3"/>
  <c r="E259" i="3"/>
  <c r="DL259" i="3"/>
  <c r="DN259" i="3" s="1"/>
  <c r="DL255" i="3"/>
  <c r="DN255" i="3" s="1"/>
  <c r="E255" i="3"/>
  <c r="E251" i="3"/>
  <c r="DL251" i="3"/>
  <c r="DN251" i="3" s="1"/>
  <c r="DL247" i="3"/>
  <c r="DN247" i="3" s="1"/>
  <c r="E247" i="3"/>
  <c r="DL243" i="3"/>
  <c r="DN243" i="3" s="1"/>
  <c r="E243" i="3"/>
  <c r="DL211" i="3"/>
  <c r="DN211" i="3" s="1"/>
  <c r="E211" i="3"/>
  <c r="E207" i="3"/>
  <c r="DL207" i="3"/>
  <c r="DN207" i="3" s="1"/>
  <c r="DL195" i="3"/>
  <c r="DN195" i="3" s="1"/>
  <c r="E195" i="3"/>
  <c r="E190" i="3"/>
  <c r="DL190" i="3"/>
  <c r="DN190" i="3" s="1"/>
  <c r="DL186" i="3"/>
  <c r="DN186" i="3" s="1"/>
  <c r="E186" i="3"/>
  <c r="DL180" i="3"/>
  <c r="DN180" i="3" s="1"/>
  <c r="E180" i="3"/>
  <c r="DL176" i="3"/>
  <c r="DN176" i="3" s="1"/>
  <c r="E176" i="3"/>
  <c r="DL164" i="3"/>
  <c r="DN164" i="3" s="1"/>
  <c r="E164" i="3"/>
  <c r="DL160" i="3"/>
  <c r="DN160" i="3" s="1"/>
  <c r="E160" i="3"/>
  <c r="DL142" i="3"/>
  <c r="DN142" i="3" s="1"/>
  <c r="E142" i="3"/>
  <c r="DL132" i="3"/>
  <c r="DN132" i="3" s="1"/>
  <c r="E132" i="3"/>
  <c r="DL128" i="3"/>
  <c r="DN128" i="3" s="1"/>
  <c r="E128" i="3"/>
  <c r="DL124" i="3"/>
  <c r="DN124" i="3" s="1"/>
  <c r="E124" i="3"/>
  <c r="DL120" i="3"/>
  <c r="DN120" i="3" s="1"/>
  <c r="E120" i="3"/>
  <c r="DL101" i="3"/>
  <c r="DN101" i="3" s="1"/>
  <c r="E101" i="3"/>
  <c r="DL97" i="3"/>
  <c r="DN97" i="3" s="1"/>
  <c r="E97" i="3"/>
  <c r="DL88" i="3"/>
  <c r="DN88" i="3" s="1"/>
  <c r="E88" i="3"/>
  <c r="E83" i="3"/>
  <c r="E381" i="3" s="1"/>
  <c r="F381" i="3"/>
  <c r="DL83" i="3"/>
  <c r="E79" i="3"/>
  <c r="DL79" i="3"/>
  <c r="DN79" i="3" s="1"/>
  <c r="E65" i="3"/>
  <c r="DL65" i="3"/>
  <c r="DN65" i="3" s="1"/>
  <c r="DL60" i="3"/>
  <c r="DN60" i="3" s="1"/>
  <c r="E60" i="3"/>
  <c r="DL54" i="3"/>
  <c r="DN54" i="3" s="1"/>
  <c r="E54" i="3"/>
  <c r="E50" i="3"/>
  <c r="DL50" i="3"/>
  <c r="DN50" i="3" s="1"/>
  <c r="DL46" i="3"/>
  <c r="DN46" i="3" s="1"/>
  <c r="E46" i="3"/>
  <c r="E42" i="3"/>
  <c r="DL42" i="3"/>
  <c r="DN42" i="3" s="1"/>
  <c r="E38" i="3"/>
  <c r="DL38" i="3"/>
  <c r="DN38" i="3" s="1"/>
  <c r="DL30" i="3"/>
  <c r="DN30" i="3" s="1"/>
  <c r="E30" i="3"/>
  <c r="DL26" i="3"/>
  <c r="DN26" i="3" s="1"/>
  <c r="E26" i="3"/>
  <c r="E21" i="3"/>
  <c r="DL21" i="3"/>
  <c r="DN21" i="3" s="1"/>
  <c r="E17" i="3"/>
  <c r="DL17" i="3"/>
  <c r="DN17" i="3" s="1"/>
  <c r="G377" i="3"/>
  <c r="G354" i="3"/>
  <c r="G359" i="3"/>
  <c r="DL334" i="3"/>
  <c r="DN334" i="3" s="1"/>
  <c r="DL330" i="3"/>
  <c r="DN330" i="3" s="1"/>
  <c r="DL326" i="3"/>
  <c r="DN326" i="3" s="1"/>
  <c r="DL314" i="3"/>
  <c r="DN314" i="3" s="1"/>
  <c r="DL310" i="3"/>
  <c r="DN310" i="3" s="1"/>
  <c r="DL235" i="3"/>
  <c r="DN235" i="3" s="1"/>
  <c r="DL231" i="3"/>
  <c r="DN231" i="3" s="1"/>
  <c r="DL221" i="3"/>
  <c r="DN221" i="3" s="1"/>
  <c r="DL181" i="3"/>
  <c r="DN181" i="3" s="1"/>
  <c r="DL177" i="3"/>
  <c r="DN177" i="3" s="1"/>
  <c r="DL173" i="3"/>
  <c r="DN173" i="3" s="1"/>
  <c r="DL147" i="3"/>
  <c r="DN147" i="3" s="1"/>
  <c r="DL137" i="3"/>
  <c r="DN137" i="3" s="1"/>
  <c r="DL117" i="3"/>
  <c r="DN117" i="3" s="1"/>
  <c r="DL107" i="3"/>
  <c r="DN107" i="3" s="1"/>
  <c r="DL98" i="3"/>
  <c r="DN98" i="3" s="1"/>
  <c r="DL94" i="3"/>
  <c r="DN94" i="3" s="1"/>
  <c r="DL70" i="3"/>
  <c r="DN70" i="3" s="1"/>
  <c r="G376" i="3"/>
  <c r="G380" i="3"/>
  <c r="G358" i="3"/>
  <c r="E330" i="4"/>
  <c r="E318" i="4"/>
  <c r="E235" i="4"/>
  <c r="E111" i="4"/>
  <c r="E98" i="4"/>
  <c r="E47" i="4"/>
  <c r="E334" i="4"/>
  <c r="E260" i="4"/>
  <c r="E229" i="4"/>
  <c r="E217" i="4"/>
  <c r="E204" i="4"/>
  <c r="E173" i="4"/>
  <c r="E121" i="4"/>
  <c r="E317" i="4"/>
  <c r="E239" i="4"/>
  <c r="E228" i="4"/>
  <c r="E224" i="4"/>
  <c r="E220" i="4"/>
  <c r="E203" i="4"/>
  <c r="E180" i="4"/>
  <c r="E176" i="4"/>
  <c r="E172" i="4"/>
  <c r="E168" i="4"/>
  <c r="E120" i="4"/>
  <c r="E116" i="4"/>
  <c r="E110" i="4"/>
  <c r="E92" i="4"/>
  <c r="E73" i="4"/>
  <c r="E46" i="4"/>
  <c r="E30" i="4"/>
  <c r="E322" i="4"/>
  <c r="E153" i="4"/>
  <c r="E74" i="4"/>
  <c r="E14" i="4"/>
  <c r="E329" i="4"/>
  <c r="E325" i="4"/>
  <c r="E255" i="4"/>
  <c r="E336" i="4"/>
  <c r="E332" i="4"/>
  <c r="E328" i="4"/>
  <c r="E316" i="4"/>
  <c r="E312" i="4"/>
  <c r="E237" i="4"/>
  <c r="E233" i="4"/>
  <c r="E223" i="4"/>
  <c r="E183" i="4"/>
  <c r="E179" i="4"/>
  <c r="E175" i="4"/>
  <c r="E149" i="4"/>
  <c r="E139" i="4"/>
  <c r="E119" i="4"/>
  <c r="E109" i="4"/>
  <c r="E100" i="4"/>
  <c r="E96" i="4"/>
  <c r="E72" i="4"/>
  <c r="E326" i="4"/>
  <c r="E240" i="4"/>
  <c r="E225" i="4"/>
  <c r="E177" i="4"/>
  <c r="E117" i="4"/>
  <c r="E55" i="4"/>
  <c r="E333" i="4"/>
  <c r="E313" i="4"/>
  <c r="E259" i="4"/>
  <c r="E351" i="4"/>
  <c r="E335" i="4"/>
  <c r="E331" i="4"/>
  <c r="E327" i="4"/>
  <c r="E315" i="4"/>
  <c r="E377" i="4" s="1"/>
  <c r="E241" i="4"/>
  <c r="E236" i="4"/>
  <c r="E230" i="4"/>
  <c r="E226" i="4"/>
  <c r="E222" i="4"/>
  <c r="E218" i="4"/>
  <c r="E205" i="4"/>
  <c r="E201" i="4"/>
  <c r="E174" i="4"/>
  <c r="E170" i="4"/>
  <c r="E158" i="4"/>
  <c r="E154" i="4"/>
  <c r="E148" i="4"/>
  <c r="E138" i="4"/>
  <c r="E118" i="4"/>
  <c r="E113" i="4"/>
  <c r="E108" i="4"/>
  <c r="E95" i="4"/>
  <c r="E75" i="4"/>
  <c r="E71" i="4"/>
  <c r="E36" i="4"/>
  <c r="E15" i="4"/>
  <c r="E355" i="4"/>
  <c r="E350" i="4"/>
  <c r="E346" i="4"/>
  <c r="E342" i="4"/>
  <c r="E338" i="4"/>
  <c r="E314" i="4"/>
  <c r="E309" i="4"/>
  <c r="E305" i="4"/>
  <c r="E301" i="4"/>
  <c r="E297" i="4"/>
  <c r="E293" i="4"/>
  <c r="E289" i="4"/>
  <c r="E285" i="4"/>
  <c r="E280" i="4"/>
  <c r="E276" i="4"/>
  <c r="E272" i="4"/>
  <c r="E268" i="4"/>
  <c r="E264" i="4"/>
  <c r="E256" i="4"/>
  <c r="E252" i="4"/>
  <c r="E248" i="4"/>
  <c r="E244" i="4"/>
  <c r="E221" i="4"/>
  <c r="E212" i="4"/>
  <c r="E208" i="4"/>
  <c r="E200" i="4"/>
  <c r="E196" i="4"/>
  <c r="E191" i="4"/>
  <c r="E187" i="4"/>
  <c r="E181" i="4"/>
  <c r="E169" i="4"/>
  <c r="E165" i="4"/>
  <c r="E161" i="4"/>
  <c r="E157" i="4"/>
  <c r="E147" i="4"/>
  <c r="E141" i="4"/>
  <c r="E137" i="4"/>
  <c r="E133" i="4"/>
  <c r="E129" i="4"/>
  <c r="E125" i="4"/>
  <c r="E107" i="4"/>
  <c r="E102" i="4"/>
  <c r="E93" i="4"/>
  <c r="E88" i="4"/>
  <c r="E84" i="4"/>
  <c r="E80" i="4"/>
  <c r="E70" i="4"/>
  <c r="E65" i="4"/>
  <c r="E60" i="4"/>
  <c r="E51" i="4"/>
  <c r="E43" i="4"/>
  <c r="E39" i="4"/>
  <c r="E35" i="4"/>
  <c r="E31" i="4"/>
  <c r="E22" i="4"/>
  <c r="E18" i="4"/>
  <c r="E354" i="4"/>
  <c r="E353" i="4"/>
  <c r="E349" i="4"/>
  <c r="E345" i="4"/>
  <c r="E341" i="4"/>
  <c r="E337" i="4"/>
  <c r="E321" i="4"/>
  <c r="E308" i="4"/>
  <c r="E304" i="4"/>
  <c r="E300" i="4"/>
  <c r="E296" i="4"/>
  <c r="E292" i="4"/>
  <c r="E288" i="4"/>
  <c r="E284" i="4"/>
  <c r="E279" i="4"/>
  <c r="E275" i="4"/>
  <c r="E271" i="4"/>
  <c r="E267" i="4"/>
  <c r="E263" i="4"/>
  <c r="E251" i="4"/>
  <c r="E247" i="4"/>
  <c r="E243" i="4"/>
  <c r="E234" i="4"/>
  <c r="E216" i="4"/>
  <c r="E211" i="4"/>
  <c r="E207" i="4"/>
  <c r="E199" i="4"/>
  <c r="E194" i="4"/>
  <c r="E190" i="4"/>
  <c r="E185" i="4"/>
  <c r="E164" i="4"/>
  <c r="E160" i="4"/>
  <c r="E156" i="4"/>
  <c r="E152" i="4"/>
  <c r="E146" i="4"/>
  <c r="E140" i="4"/>
  <c r="E136" i="4"/>
  <c r="E132" i="4"/>
  <c r="E128" i="4"/>
  <c r="E124" i="4"/>
  <c r="E106" i="4"/>
  <c r="E101" i="4"/>
  <c r="E97" i="4"/>
  <c r="E87" i="4"/>
  <c r="E83" i="4"/>
  <c r="E79" i="4"/>
  <c r="E69" i="4"/>
  <c r="E64" i="4"/>
  <c r="E59" i="4"/>
  <c r="E54" i="4"/>
  <c r="E50" i="4"/>
  <c r="E42" i="4"/>
  <c r="E38" i="4"/>
  <c r="E34" i="4"/>
  <c r="E25" i="4"/>
  <c r="E21" i="4"/>
  <c r="E17" i="4"/>
  <c r="E13" i="4"/>
  <c r="E352" i="4"/>
  <c r="E348" i="4"/>
  <c r="E344" i="4"/>
  <c r="E340" i="4"/>
  <c r="E324" i="4"/>
  <c r="E320" i="4"/>
  <c r="E307" i="4"/>
  <c r="E303" i="4"/>
  <c r="E299" i="4"/>
  <c r="E295" i="4"/>
  <c r="E291" i="4"/>
  <c r="E287" i="4"/>
  <c r="E282" i="4"/>
  <c r="E278" i="4"/>
  <c r="E274" i="4"/>
  <c r="E270" i="4"/>
  <c r="E266" i="4"/>
  <c r="E262" i="4"/>
  <c r="E258" i="4"/>
  <c r="E254" i="4"/>
  <c r="E250" i="4"/>
  <c r="E246" i="4"/>
  <c r="E242" i="4"/>
  <c r="E227" i="4"/>
  <c r="E219" i="4"/>
  <c r="E214" i="4"/>
  <c r="E210" i="4"/>
  <c r="E206" i="4"/>
  <c r="E202" i="4"/>
  <c r="E198" i="4"/>
  <c r="E193" i="4"/>
  <c r="E189" i="4"/>
  <c r="E171" i="4"/>
  <c r="E167" i="4"/>
  <c r="E163" i="4"/>
  <c r="E159" i="4"/>
  <c r="E155" i="4"/>
  <c r="E145" i="4"/>
  <c r="E135" i="4"/>
  <c r="E131" i="4"/>
  <c r="E127" i="4"/>
  <c r="E123" i="4"/>
  <c r="E115" i="4"/>
  <c r="E104" i="4"/>
  <c r="E91" i="4"/>
  <c r="E86" i="4"/>
  <c r="E82" i="4"/>
  <c r="E76" i="4"/>
  <c r="E68" i="4"/>
  <c r="E63" i="4"/>
  <c r="E58" i="4"/>
  <c r="E53" i="4"/>
  <c r="E49" i="4"/>
  <c r="E45" i="4"/>
  <c r="E41" i="4"/>
  <c r="E37" i="4"/>
  <c r="E33" i="4"/>
  <c r="E29" i="4"/>
  <c r="E24" i="4"/>
  <c r="E20" i="4"/>
  <c r="E16" i="4"/>
  <c r="E347" i="4"/>
  <c r="E343" i="4"/>
  <c r="E339" i="4"/>
  <c r="E323" i="4"/>
  <c r="E319" i="4"/>
  <c r="E310" i="4"/>
  <c r="E306" i="4"/>
  <c r="E302" i="4"/>
  <c r="E298" i="4"/>
  <c r="E294" i="4"/>
  <c r="E290" i="4"/>
  <c r="E286" i="4"/>
  <c r="E281" i="4"/>
  <c r="E277" i="4"/>
  <c r="E273" i="4"/>
  <c r="E269" i="4"/>
  <c r="E265" i="4"/>
  <c r="E261" i="4"/>
  <c r="E257" i="4"/>
  <c r="E253" i="4"/>
  <c r="E249" i="4"/>
  <c r="E245" i="4"/>
  <c r="E213" i="4"/>
  <c r="E209" i="4"/>
  <c r="E197" i="4"/>
  <c r="E192" i="4"/>
  <c r="E188" i="4"/>
  <c r="E182" i="4"/>
  <c r="E178" i="4"/>
  <c r="E166" i="4"/>
  <c r="E162" i="4"/>
  <c r="E144" i="4"/>
  <c r="E134" i="4"/>
  <c r="E130" i="4"/>
  <c r="E126" i="4"/>
  <c r="E122" i="4"/>
  <c r="E103" i="4"/>
  <c r="E99" i="4"/>
  <c r="E90" i="4"/>
  <c r="E85" i="4"/>
  <c r="E372" i="4" s="1"/>
  <c r="E81" i="4"/>
  <c r="E67" i="4"/>
  <c r="E62" i="4"/>
  <c r="E56" i="4"/>
  <c r="E52" i="4"/>
  <c r="E48" i="4"/>
  <c r="E44" i="4"/>
  <c r="E40" i="4"/>
  <c r="E32" i="4"/>
  <c r="E28" i="4"/>
  <c r="E23" i="4"/>
  <c r="E19" i="4"/>
  <c r="E367" i="4" l="1"/>
  <c r="E375" i="4"/>
  <c r="DL376" i="3"/>
  <c r="DN27" i="3"/>
  <c r="DN376" i="3" s="1"/>
  <c r="E354" i="3"/>
  <c r="E359" i="3"/>
  <c r="E377" i="3"/>
  <c r="E379" i="3"/>
  <c r="DL378" i="3"/>
  <c r="DN20" i="3"/>
  <c r="DN378" i="3" s="1"/>
  <c r="E370" i="4"/>
  <c r="E374" i="4"/>
  <c r="G387" i="3"/>
  <c r="DN90" i="3"/>
  <c r="DN384" i="3" s="1"/>
  <c r="DL384" i="3"/>
  <c r="DL380" i="3"/>
  <c r="DN10" i="3"/>
  <c r="DN380" i="3" s="1"/>
  <c r="E376" i="3"/>
  <c r="DL354" i="3"/>
  <c r="DN354" i="3" s="1"/>
  <c r="DN358" i="3" s="1"/>
  <c r="DN9" i="3"/>
  <c r="DN377" i="3" s="1"/>
  <c r="DL377" i="3"/>
  <c r="G360" i="3"/>
  <c r="DL385" i="3"/>
  <c r="DN324" i="3"/>
  <c r="DN385" i="3" s="1"/>
  <c r="DN15" i="3"/>
  <c r="DN379" i="3" s="1"/>
  <c r="DL379" i="3"/>
  <c r="DL386" i="3"/>
  <c r="DN313" i="3"/>
  <c r="DN386" i="3" s="1"/>
  <c r="E357" i="3"/>
  <c r="E373" i="4"/>
  <c r="F387" i="3"/>
  <c r="E378" i="3"/>
  <c r="E376" i="4"/>
  <c r="DL381" i="3"/>
  <c r="DN83" i="3"/>
  <c r="DN381" i="3" s="1"/>
  <c r="DN174" i="3"/>
  <c r="DN382" i="3" s="1"/>
  <c r="DL382" i="3"/>
  <c r="E380" i="3"/>
  <c r="E358" i="3"/>
  <c r="DL383" i="3"/>
  <c r="DN12" i="3"/>
  <c r="DN383" i="3" s="1"/>
  <c r="F360" i="3"/>
  <c r="E11" i="4"/>
  <c r="E27" i="4"/>
  <c r="E369" i="4" s="1"/>
  <c r="E12" i="4"/>
  <c r="E371" i="4" s="1"/>
  <c r="E356" i="4" l="1"/>
  <c r="E368" i="4"/>
  <c r="E378" i="4" s="1"/>
  <c r="DN387" i="3"/>
  <c r="C7" i="7"/>
  <c r="C7" i="6"/>
  <c r="DL387" i="3"/>
  <c r="E387" i="3"/>
  <c r="C7" i="5"/>
  <c r="E360" i="3"/>
  <c r="C8" i="8" s="1"/>
  <c r="F191" i="4" l="1"/>
  <c r="H191" i="4" s="1"/>
  <c r="F187" i="4" l="1"/>
  <c r="H187" i="4" s="1"/>
  <c r="F188" i="4"/>
  <c r="H188" i="4" s="1"/>
  <c r="F190" i="4"/>
  <c r="H190" i="4" s="1"/>
  <c r="AW12" i="4" l="1"/>
  <c r="AW13" i="4"/>
  <c r="AW14" i="4"/>
  <c r="AW15" i="4"/>
  <c r="AW47" i="4"/>
  <c r="AW48" i="4"/>
  <c r="AW49" i="4"/>
  <c r="AW50" i="4"/>
  <c r="AW51" i="4"/>
  <c r="AW52" i="4"/>
  <c r="AW53" i="4"/>
  <c r="AW54" i="4"/>
  <c r="AW55" i="4"/>
  <c r="AW56" i="4"/>
  <c r="AW58" i="4"/>
  <c r="AW59" i="4"/>
  <c r="AW60" i="4"/>
  <c r="AW62" i="4"/>
  <c r="AW63" i="4"/>
  <c r="AW64" i="4"/>
  <c r="AW65" i="4"/>
  <c r="AW67" i="4"/>
  <c r="AW68" i="4"/>
  <c r="AW69" i="4"/>
  <c r="AW70" i="4"/>
  <c r="AW71" i="4"/>
  <c r="AW72" i="4"/>
  <c r="AW73" i="4"/>
  <c r="AW74" i="4"/>
  <c r="AW75" i="4"/>
  <c r="AW76" i="4"/>
  <c r="AW79" i="4"/>
  <c r="AW80" i="4"/>
  <c r="AW81" i="4"/>
  <c r="AW82" i="4"/>
  <c r="AW83" i="4"/>
  <c r="AW84" i="4"/>
  <c r="AW85" i="4"/>
  <c r="AW372" i="4" s="1"/>
  <c r="AW86" i="4"/>
  <c r="AW87" i="4"/>
  <c r="AW88" i="4"/>
  <c r="AW90" i="4"/>
  <c r="AW91" i="4"/>
  <c r="AW92" i="4"/>
  <c r="AW93" i="4"/>
  <c r="AW95" i="4"/>
  <c r="AW96" i="4"/>
  <c r="AW97" i="4"/>
  <c r="AW98" i="4"/>
  <c r="AW99" i="4"/>
  <c r="AW100" i="4"/>
  <c r="AW101" i="4"/>
  <c r="AW102" i="4"/>
  <c r="AW103" i="4"/>
  <c r="AW104" i="4"/>
  <c r="AW106" i="4"/>
  <c r="AW107" i="4"/>
  <c r="AW108" i="4"/>
  <c r="AW109" i="4"/>
  <c r="AW110" i="4"/>
  <c r="AW111" i="4"/>
  <c r="AW113" i="4"/>
  <c r="AW115" i="4"/>
  <c r="AW116" i="4"/>
  <c r="AW117" i="4"/>
  <c r="AW118" i="4"/>
  <c r="AW119" i="4"/>
  <c r="AW120" i="4"/>
  <c r="AW121" i="4"/>
  <c r="AW122" i="4"/>
  <c r="AW123" i="4"/>
  <c r="AW124" i="4"/>
  <c r="AW125" i="4"/>
  <c r="AW126" i="4"/>
  <c r="AW127" i="4"/>
  <c r="AW128" i="4"/>
  <c r="AW129" i="4"/>
  <c r="AW130" i="4"/>
  <c r="AW131" i="4"/>
  <c r="AW132" i="4"/>
  <c r="AW133" i="4"/>
  <c r="AW134" i="4"/>
  <c r="AW135" i="4"/>
  <c r="AW136" i="4"/>
  <c r="AW137" i="4"/>
  <c r="AW138" i="4"/>
  <c r="AW139" i="4"/>
  <c r="AW140" i="4"/>
  <c r="AW141" i="4"/>
  <c r="AW144" i="4"/>
  <c r="AW16" i="4"/>
  <c r="AW145" i="4"/>
  <c r="AW146" i="4"/>
  <c r="AW147" i="4"/>
  <c r="AW148" i="4"/>
  <c r="AW149" i="4"/>
  <c r="AW152" i="4"/>
  <c r="AW46" i="4"/>
  <c r="AW155" i="4"/>
  <c r="AW156" i="4"/>
  <c r="AW157" i="4"/>
  <c r="AW158" i="4"/>
  <c r="AW159" i="4"/>
  <c r="AW160" i="4"/>
  <c r="AW161" i="4"/>
  <c r="AW162" i="4"/>
  <c r="AW163" i="4"/>
  <c r="AW164" i="4"/>
  <c r="AW165" i="4"/>
  <c r="AW166" i="4"/>
  <c r="AW167" i="4"/>
  <c r="AW168" i="4"/>
  <c r="AW169" i="4"/>
  <c r="AW170" i="4"/>
  <c r="AW171" i="4"/>
  <c r="AW172" i="4"/>
  <c r="AW173" i="4"/>
  <c r="AW174" i="4"/>
  <c r="AW175" i="4"/>
  <c r="AW176" i="4"/>
  <c r="AW177" i="4"/>
  <c r="AW178" i="4"/>
  <c r="AW179" i="4"/>
  <c r="AW180" i="4"/>
  <c r="AW181" i="4"/>
  <c r="AW182" i="4"/>
  <c r="AW183" i="4"/>
  <c r="AW185" i="4"/>
  <c r="AW189" i="4"/>
  <c r="AW192" i="4"/>
  <c r="AW193" i="4"/>
  <c r="AW194" i="4"/>
  <c r="AW196" i="4"/>
  <c r="AW197" i="4"/>
  <c r="AW198" i="4"/>
  <c r="AW199" i="4"/>
  <c r="AW200" i="4"/>
  <c r="AW201" i="4"/>
  <c r="AW202" i="4"/>
  <c r="AW203" i="4"/>
  <c r="AW204" i="4"/>
  <c r="AW205" i="4"/>
  <c r="AW206" i="4"/>
  <c r="AW207" i="4"/>
  <c r="AW208" i="4"/>
  <c r="AW209" i="4"/>
  <c r="AW210" i="4"/>
  <c r="AW211" i="4"/>
  <c r="AW212" i="4"/>
  <c r="AW213" i="4"/>
  <c r="AW214" i="4"/>
  <c r="AW216" i="4"/>
  <c r="AW217" i="4"/>
  <c r="AW218" i="4"/>
  <c r="AW219" i="4"/>
  <c r="AW220" i="4"/>
  <c r="AW221" i="4"/>
  <c r="AW222" i="4"/>
  <c r="AW223" i="4"/>
  <c r="AW224" i="4"/>
  <c r="AW225" i="4"/>
  <c r="AW226" i="4"/>
  <c r="AW227" i="4"/>
  <c r="AW228" i="4"/>
  <c r="AW229" i="4"/>
  <c r="AW230" i="4"/>
  <c r="AW233" i="4"/>
  <c r="AW234" i="4"/>
  <c r="AW235" i="4"/>
  <c r="AW236" i="4"/>
  <c r="AW242" i="4"/>
  <c r="AW243" i="4"/>
  <c r="AW244" i="4"/>
  <c r="AW245" i="4"/>
  <c r="AW246" i="4"/>
  <c r="AW247" i="4"/>
  <c r="AW248" i="4"/>
  <c r="AW249" i="4"/>
  <c r="AW250" i="4"/>
  <c r="AW251" i="4"/>
  <c r="AW252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287" i="4"/>
  <c r="AW288" i="4"/>
  <c r="AW289" i="4"/>
  <c r="AW290" i="4"/>
  <c r="AW291" i="4"/>
  <c r="AW292" i="4"/>
  <c r="AW293" i="4"/>
  <c r="AW294" i="4"/>
  <c r="AW295" i="4"/>
  <c r="AW296" i="4"/>
  <c r="AW297" i="4"/>
  <c r="AW253" i="4"/>
  <c r="AW254" i="4"/>
  <c r="AW255" i="4"/>
  <c r="AW237" i="4"/>
  <c r="AW239" i="4"/>
  <c r="AW240" i="4"/>
  <c r="AW241" i="4"/>
  <c r="AW17" i="4"/>
  <c r="AW18" i="4"/>
  <c r="AW19" i="4"/>
  <c r="AW20" i="4"/>
  <c r="AW21" i="4"/>
  <c r="AW22" i="4"/>
  <c r="AW23" i="4"/>
  <c r="AW24" i="4"/>
  <c r="AW25" i="4"/>
  <c r="AW256" i="4"/>
  <c r="AW257" i="4"/>
  <c r="AW153" i="4"/>
  <c r="AW154" i="4"/>
  <c r="AW27" i="4"/>
  <c r="AW28" i="4"/>
  <c r="AW29" i="4"/>
  <c r="AW30" i="4"/>
  <c r="AW31" i="4"/>
  <c r="AW32" i="4"/>
  <c r="AW33" i="4"/>
  <c r="AW258" i="4"/>
  <c r="AW259" i="4"/>
  <c r="AW260" i="4"/>
  <c r="AW261" i="4"/>
  <c r="AW262" i="4"/>
  <c r="AW263" i="4"/>
  <c r="AW264" i="4"/>
  <c r="AW265" i="4"/>
  <c r="AW266" i="4"/>
  <c r="AW267" i="4"/>
  <c r="AW268" i="4"/>
  <c r="AW269" i="4"/>
  <c r="AW270" i="4"/>
  <c r="AW271" i="4"/>
  <c r="AW272" i="4"/>
  <c r="AW273" i="4"/>
  <c r="AW274" i="4"/>
  <c r="AW275" i="4"/>
  <c r="AW276" i="4"/>
  <c r="AW277" i="4"/>
  <c r="AW278" i="4"/>
  <c r="AW279" i="4"/>
  <c r="AW280" i="4"/>
  <c r="AW281" i="4"/>
  <c r="AW282" i="4"/>
  <c r="AW284" i="4"/>
  <c r="AW285" i="4"/>
  <c r="AW286" i="4"/>
  <c r="AW298" i="4"/>
  <c r="AW299" i="4"/>
  <c r="AW300" i="4"/>
  <c r="AW301" i="4"/>
  <c r="AW302" i="4"/>
  <c r="AW303" i="4"/>
  <c r="AW304" i="4"/>
  <c r="AW305" i="4"/>
  <c r="AW306" i="4"/>
  <c r="AW307" i="4"/>
  <c r="AW308" i="4"/>
  <c r="AW309" i="4"/>
  <c r="AW310" i="4"/>
  <c r="AW312" i="4"/>
  <c r="AW313" i="4"/>
  <c r="AW314" i="4"/>
  <c r="AW315" i="4"/>
  <c r="AW377" i="4" s="1"/>
  <c r="AW316" i="4"/>
  <c r="AW317" i="4"/>
  <c r="AW318" i="4"/>
  <c r="AW319" i="4"/>
  <c r="AW320" i="4"/>
  <c r="AW321" i="4"/>
  <c r="AW322" i="4"/>
  <c r="AW323" i="4"/>
  <c r="AW324" i="4"/>
  <c r="AW325" i="4"/>
  <c r="AW326" i="4"/>
  <c r="AW327" i="4"/>
  <c r="AW328" i="4"/>
  <c r="AW329" i="4"/>
  <c r="AW330" i="4"/>
  <c r="AW331" i="4"/>
  <c r="AW332" i="4"/>
  <c r="AW333" i="4"/>
  <c r="AW334" i="4"/>
  <c r="AW335" i="4"/>
  <c r="AW336" i="4"/>
  <c r="AW337" i="4"/>
  <c r="AW338" i="4"/>
  <c r="AW339" i="4"/>
  <c r="AW340" i="4"/>
  <c r="AW341" i="4"/>
  <c r="AW342" i="4"/>
  <c r="AW343" i="4"/>
  <c r="AW344" i="4"/>
  <c r="AW345" i="4"/>
  <c r="AW346" i="4"/>
  <c r="AW347" i="4"/>
  <c r="AW348" i="4"/>
  <c r="AW349" i="4"/>
  <c r="AW350" i="4"/>
  <c r="AW351" i="4"/>
  <c r="AW352" i="4"/>
  <c r="AW353" i="4"/>
  <c r="AW354" i="4"/>
  <c r="AW355" i="4"/>
  <c r="AW11" i="4"/>
  <c r="AT12" i="4"/>
  <c r="AT13" i="4"/>
  <c r="AT14" i="4"/>
  <c r="AT15" i="4"/>
  <c r="AT47" i="4"/>
  <c r="AT48" i="4"/>
  <c r="AT49" i="4"/>
  <c r="AT50" i="4"/>
  <c r="AT51" i="4"/>
  <c r="AT52" i="4"/>
  <c r="AT53" i="4"/>
  <c r="AT54" i="4"/>
  <c r="AT55" i="4"/>
  <c r="AT56" i="4"/>
  <c r="AT58" i="4"/>
  <c r="AT59" i="4"/>
  <c r="AT60" i="4"/>
  <c r="AT62" i="4"/>
  <c r="AT63" i="4"/>
  <c r="AT64" i="4"/>
  <c r="AT65" i="4"/>
  <c r="AT67" i="4"/>
  <c r="AT68" i="4"/>
  <c r="AT69" i="4"/>
  <c r="AT70" i="4"/>
  <c r="AT71" i="4"/>
  <c r="AT72" i="4"/>
  <c r="AT73" i="4"/>
  <c r="AT74" i="4"/>
  <c r="AT75" i="4"/>
  <c r="AT76" i="4"/>
  <c r="AT79" i="4"/>
  <c r="AT80" i="4"/>
  <c r="AT81" i="4"/>
  <c r="AT82" i="4"/>
  <c r="AT83" i="4"/>
  <c r="AT84" i="4"/>
  <c r="AT85" i="4"/>
  <c r="AT372" i="4" s="1"/>
  <c r="AT86" i="4"/>
  <c r="AT87" i="4"/>
  <c r="AT88" i="4"/>
  <c r="AT90" i="4"/>
  <c r="AT91" i="4"/>
  <c r="AT92" i="4"/>
  <c r="AT93" i="4"/>
  <c r="AT95" i="4"/>
  <c r="AT96" i="4"/>
  <c r="AT97" i="4"/>
  <c r="AT98" i="4"/>
  <c r="AT99" i="4"/>
  <c r="AT100" i="4"/>
  <c r="AT101" i="4"/>
  <c r="AT102" i="4"/>
  <c r="AT103" i="4"/>
  <c r="AT104" i="4"/>
  <c r="AT106" i="4"/>
  <c r="AT107" i="4"/>
  <c r="AT108" i="4"/>
  <c r="AT109" i="4"/>
  <c r="AT110" i="4"/>
  <c r="AT111" i="4"/>
  <c r="AT113" i="4"/>
  <c r="AT115" i="4"/>
  <c r="AT116" i="4"/>
  <c r="AT117" i="4"/>
  <c r="AT118" i="4"/>
  <c r="AT119" i="4"/>
  <c r="AT120" i="4"/>
  <c r="AT121" i="4"/>
  <c r="AT122" i="4"/>
  <c r="AT123" i="4"/>
  <c r="AT124" i="4"/>
  <c r="AT125" i="4"/>
  <c r="AT126" i="4"/>
  <c r="AT127" i="4"/>
  <c r="AT128" i="4"/>
  <c r="AT129" i="4"/>
  <c r="AT130" i="4"/>
  <c r="AT131" i="4"/>
  <c r="AT132" i="4"/>
  <c r="AT133" i="4"/>
  <c r="AT134" i="4"/>
  <c r="AT135" i="4"/>
  <c r="AT136" i="4"/>
  <c r="AT137" i="4"/>
  <c r="AT138" i="4"/>
  <c r="AT139" i="4"/>
  <c r="AT140" i="4"/>
  <c r="AT141" i="4"/>
  <c r="AT144" i="4"/>
  <c r="AT16" i="4"/>
  <c r="AT145" i="4"/>
  <c r="AT146" i="4"/>
  <c r="AT147" i="4"/>
  <c r="AT148" i="4"/>
  <c r="AT149" i="4"/>
  <c r="AT152" i="4"/>
  <c r="AT46" i="4"/>
  <c r="AT155" i="4"/>
  <c r="AT156" i="4"/>
  <c r="AT157" i="4"/>
  <c r="AT158" i="4"/>
  <c r="AT159" i="4"/>
  <c r="AT160" i="4"/>
  <c r="AT161" i="4"/>
  <c r="AT162" i="4"/>
  <c r="AT163" i="4"/>
  <c r="AT164" i="4"/>
  <c r="AT165" i="4"/>
  <c r="AT166" i="4"/>
  <c r="AT167" i="4"/>
  <c r="AT168" i="4"/>
  <c r="AT169" i="4"/>
  <c r="AT170" i="4"/>
  <c r="AT171" i="4"/>
  <c r="AT172" i="4"/>
  <c r="AT173" i="4"/>
  <c r="AT174" i="4"/>
  <c r="AT175" i="4"/>
  <c r="AT176" i="4"/>
  <c r="AT177" i="4"/>
  <c r="AT178" i="4"/>
  <c r="AT179" i="4"/>
  <c r="AT180" i="4"/>
  <c r="AT181" i="4"/>
  <c r="AT182" i="4"/>
  <c r="AT183" i="4"/>
  <c r="AT185" i="4"/>
  <c r="AT189" i="4"/>
  <c r="AT192" i="4"/>
  <c r="AT193" i="4"/>
  <c r="AT194" i="4"/>
  <c r="AT196" i="4"/>
  <c r="AT197" i="4"/>
  <c r="AT198" i="4"/>
  <c r="AT199" i="4"/>
  <c r="AT200" i="4"/>
  <c r="AT201" i="4"/>
  <c r="AT202" i="4"/>
  <c r="AT203" i="4"/>
  <c r="AT204" i="4"/>
  <c r="AT205" i="4"/>
  <c r="AT206" i="4"/>
  <c r="AT207" i="4"/>
  <c r="AT208" i="4"/>
  <c r="AT209" i="4"/>
  <c r="AT210" i="4"/>
  <c r="AT211" i="4"/>
  <c r="AT212" i="4"/>
  <c r="AT213" i="4"/>
  <c r="AT214" i="4"/>
  <c r="AT216" i="4"/>
  <c r="AT217" i="4"/>
  <c r="AT218" i="4"/>
  <c r="AT219" i="4"/>
  <c r="AT220" i="4"/>
  <c r="AT221" i="4"/>
  <c r="AT222" i="4"/>
  <c r="AT223" i="4"/>
  <c r="AT224" i="4"/>
  <c r="AT225" i="4"/>
  <c r="AT226" i="4"/>
  <c r="AT227" i="4"/>
  <c r="AT228" i="4"/>
  <c r="AT229" i="4"/>
  <c r="AT230" i="4"/>
  <c r="AT233" i="4"/>
  <c r="AT234" i="4"/>
  <c r="AT235" i="4"/>
  <c r="AT236" i="4"/>
  <c r="AT242" i="4"/>
  <c r="AT243" i="4"/>
  <c r="AT244" i="4"/>
  <c r="AT245" i="4"/>
  <c r="AT246" i="4"/>
  <c r="AT247" i="4"/>
  <c r="AT248" i="4"/>
  <c r="AT249" i="4"/>
  <c r="AT250" i="4"/>
  <c r="AT251" i="4"/>
  <c r="AT252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287" i="4"/>
  <c r="AT288" i="4"/>
  <c r="AT289" i="4"/>
  <c r="AT290" i="4"/>
  <c r="AT291" i="4"/>
  <c r="AT292" i="4"/>
  <c r="AT293" i="4"/>
  <c r="AT294" i="4"/>
  <c r="AT295" i="4"/>
  <c r="AT296" i="4"/>
  <c r="AT297" i="4"/>
  <c r="AT253" i="4"/>
  <c r="AT254" i="4"/>
  <c r="AT255" i="4"/>
  <c r="AT237" i="4"/>
  <c r="AT239" i="4"/>
  <c r="AT240" i="4"/>
  <c r="AT241" i="4"/>
  <c r="AT17" i="4"/>
  <c r="AT18" i="4"/>
  <c r="AT19" i="4"/>
  <c r="AT20" i="4"/>
  <c r="AT21" i="4"/>
  <c r="AT22" i="4"/>
  <c r="AT23" i="4"/>
  <c r="AT24" i="4"/>
  <c r="AT25" i="4"/>
  <c r="AT256" i="4"/>
  <c r="AT257" i="4"/>
  <c r="AT153" i="4"/>
  <c r="AT154" i="4"/>
  <c r="AT27" i="4"/>
  <c r="AT28" i="4"/>
  <c r="AT29" i="4"/>
  <c r="AT30" i="4"/>
  <c r="AT31" i="4"/>
  <c r="AT32" i="4"/>
  <c r="AT33" i="4"/>
  <c r="AT258" i="4"/>
  <c r="AT259" i="4"/>
  <c r="AT260" i="4"/>
  <c r="AT261" i="4"/>
  <c r="AT262" i="4"/>
  <c r="AT263" i="4"/>
  <c r="AT264" i="4"/>
  <c r="AT265" i="4"/>
  <c r="AT266" i="4"/>
  <c r="AT267" i="4"/>
  <c r="AT268" i="4"/>
  <c r="AT269" i="4"/>
  <c r="AT270" i="4"/>
  <c r="AT271" i="4"/>
  <c r="AT272" i="4"/>
  <c r="AT273" i="4"/>
  <c r="AT274" i="4"/>
  <c r="AT275" i="4"/>
  <c r="AT276" i="4"/>
  <c r="AT277" i="4"/>
  <c r="AT278" i="4"/>
  <c r="AT279" i="4"/>
  <c r="AT280" i="4"/>
  <c r="AT281" i="4"/>
  <c r="AT282" i="4"/>
  <c r="AT284" i="4"/>
  <c r="AT285" i="4"/>
  <c r="AT286" i="4"/>
  <c r="AT298" i="4"/>
  <c r="AT299" i="4"/>
  <c r="AT300" i="4"/>
  <c r="AT301" i="4"/>
  <c r="AT302" i="4"/>
  <c r="AT303" i="4"/>
  <c r="AT304" i="4"/>
  <c r="AT305" i="4"/>
  <c r="AT306" i="4"/>
  <c r="AT307" i="4"/>
  <c r="AT308" i="4"/>
  <c r="AT309" i="4"/>
  <c r="AT310" i="4"/>
  <c r="AT312" i="4"/>
  <c r="AT313" i="4"/>
  <c r="AT314" i="4"/>
  <c r="AT315" i="4"/>
  <c r="AT377" i="4" s="1"/>
  <c r="AT316" i="4"/>
  <c r="AT317" i="4"/>
  <c r="AT318" i="4"/>
  <c r="AT319" i="4"/>
  <c r="AT320" i="4"/>
  <c r="AT321" i="4"/>
  <c r="AT322" i="4"/>
  <c r="AT323" i="4"/>
  <c r="AT324" i="4"/>
  <c r="AT325" i="4"/>
  <c r="AT326" i="4"/>
  <c r="AT327" i="4"/>
  <c r="AT328" i="4"/>
  <c r="AT329" i="4"/>
  <c r="AT330" i="4"/>
  <c r="AT331" i="4"/>
  <c r="AT332" i="4"/>
  <c r="AT333" i="4"/>
  <c r="AT334" i="4"/>
  <c r="AT335" i="4"/>
  <c r="AT336" i="4"/>
  <c r="AT337" i="4"/>
  <c r="AT338" i="4"/>
  <c r="AT339" i="4"/>
  <c r="AT340" i="4"/>
  <c r="AT341" i="4"/>
  <c r="AT342" i="4"/>
  <c r="AT343" i="4"/>
  <c r="AT344" i="4"/>
  <c r="AT345" i="4"/>
  <c r="AT346" i="4"/>
  <c r="AT347" i="4"/>
  <c r="AT348" i="4"/>
  <c r="AT349" i="4"/>
  <c r="AT350" i="4"/>
  <c r="AT351" i="4"/>
  <c r="AT352" i="4"/>
  <c r="AT353" i="4"/>
  <c r="AT354" i="4"/>
  <c r="AT355" i="4"/>
  <c r="AT11" i="4"/>
  <c r="AQ12" i="4"/>
  <c r="AQ13" i="4"/>
  <c r="AQ14" i="4"/>
  <c r="AQ15" i="4"/>
  <c r="AQ47" i="4"/>
  <c r="AQ48" i="4"/>
  <c r="AQ49" i="4"/>
  <c r="AQ50" i="4"/>
  <c r="AQ51" i="4"/>
  <c r="AQ52" i="4"/>
  <c r="AQ53" i="4"/>
  <c r="AQ54" i="4"/>
  <c r="AQ55" i="4"/>
  <c r="AQ56" i="4"/>
  <c r="AQ58" i="4"/>
  <c r="AQ59" i="4"/>
  <c r="AQ60" i="4"/>
  <c r="AQ62" i="4"/>
  <c r="AQ63" i="4"/>
  <c r="AQ64" i="4"/>
  <c r="AQ65" i="4"/>
  <c r="AQ67" i="4"/>
  <c r="AQ68" i="4"/>
  <c r="AQ69" i="4"/>
  <c r="AQ70" i="4"/>
  <c r="AQ71" i="4"/>
  <c r="AQ72" i="4"/>
  <c r="AQ73" i="4"/>
  <c r="AQ74" i="4"/>
  <c r="AQ75" i="4"/>
  <c r="AQ76" i="4"/>
  <c r="AQ79" i="4"/>
  <c r="AQ80" i="4"/>
  <c r="AQ81" i="4"/>
  <c r="AQ82" i="4"/>
  <c r="AQ83" i="4"/>
  <c r="AQ84" i="4"/>
  <c r="AQ85" i="4"/>
  <c r="AQ372" i="4" s="1"/>
  <c r="AQ86" i="4"/>
  <c r="AQ87" i="4"/>
  <c r="AQ88" i="4"/>
  <c r="AQ90" i="4"/>
  <c r="AQ91" i="4"/>
  <c r="AQ92" i="4"/>
  <c r="AQ93" i="4"/>
  <c r="AQ95" i="4"/>
  <c r="AQ96" i="4"/>
  <c r="AQ97" i="4"/>
  <c r="AQ98" i="4"/>
  <c r="AQ99" i="4"/>
  <c r="AQ100" i="4"/>
  <c r="AQ101" i="4"/>
  <c r="AQ102" i="4"/>
  <c r="AQ103" i="4"/>
  <c r="AQ104" i="4"/>
  <c r="AQ106" i="4"/>
  <c r="AQ107" i="4"/>
  <c r="AQ108" i="4"/>
  <c r="AQ109" i="4"/>
  <c r="AQ110" i="4"/>
  <c r="AQ111" i="4"/>
  <c r="AQ113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4" i="4"/>
  <c r="AQ16" i="4"/>
  <c r="AQ145" i="4"/>
  <c r="AQ146" i="4"/>
  <c r="AQ147" i="4"/>
  <c r="AQ148" i="4"/>
  <c r="AQ149" i="4"/>
  <c r="AQ152" i="4"/>
  <c r="AQ46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5" i="4"/>
  <c r="AQ189" i="4"/>
  <c r="AQ192" i="4"/>
  <c r="AQ193" i="4"/>
  <c r="AQ194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3" i="4"/>
  <c r="AQ234" i="4"/>
  <c r="AQ235" i="4"/>
  <c r="AQ236" i="4"/>
  <c r="AQ242" i="4"/>
  <c r="AQ243" i="4"/>
  <c r="AQ244" i="4"/>
  <c r="AQ245" i="4"/>
  <c r="AQ246" i="4"/>
  <c r="AQ247" i="4"/>
  <c r="AQ248" i="4"/>
  <c r="AQ249" i="4"/>
  <c r="AQ250" i="4"/>
  <c r="AQ251" i="4"/>
  <c r="AQ252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287" i="4"/>
  <c r="AQ288" i="4"/>
  <c r="AQ289" i="4"/>
  <c r="AQ290" i="4"/>
  <c r="AQ291" i="4"/>
  <c r="AQ292" i="4"/>
  <c r="AQ293" i="4"/>
  <c r="AQ294" i="4"/>
  <c r="AQ295" i="4"/>
  <c r="AQ296" i="4"/>
  <c r="AQ297" i="4"/>
  <c r="AQ253" i="4"/>
  <c r="AQ254" i="4"/>
  <c r="AQ255" i="4"/>
  <c r="AQ237" i="4"/>
  <c r="AQ239" i="4"/>
  <c r="AQ240" i="4"/>
  <c r="AQ241" i="4"/>
  <c r="AQ17" i="4"/>
  <c r="AQ18" i="4"/>
  <c r="AQ19" i="4"/>
  <c r="AQ20" i="4"/>
  <c r="AQ21" i="4"/>
  <c r="AQ22" i="4"/>
  <c r="AQ23" i="4"/>
  <c r="AQ24" i="4"/>
  <c r="AQ25" i="4"/>
  <c r="AQ256" i="4"/>
  <c r="AQ257" i="4"/>
  <c r="AQ153" i="4"/>
  <c r="AQ154" i="4"/>
  <c r="AQ27" i="4"/>
  <c r="AQ28" i="4"/>
  <c r="AQ29" i="4"/>
  <c r="AQ30" i="4"/>
  <c r="AQ31" i="4"/>
  <c r="AQ32" i="4"/>
  <c r="AQ33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4" i="4"/>
  <c r="AQ285" i="4"/>
  <c r="AQ286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0" i="4"/>
  <c r="AQ312" i="4"/>
  <c r="AQ313" i="4"/>
  <c r="AQ314" i="4"/>
  <c r="AQ315" i="4"/>
  <c r="AQ377" i="4" s="1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11" i="4"/>
  <c r="AN12" i="4"/>
  <c r="AN13" i="4"/>
  <c r="AN14" i="4"/>
  <c r="AN15" i="4"/>
  <c r="AN47" i="4"/>
  <c r="AN48" i="4"/>
  <c r="AN49" i="4"/>
  <c r="AN50" i="4"/>
  <c r="AN51" i="4"/>
  <c r="AN52" i="4"/>
  <c r="AN53" i="4"/>
  <c r="AN54" i="4"/>
  <c r="AN55" i="4"/>
  <c r="AN56" i="4"/>
  <c r="AN58" i="4"/>
  <c r="AN59" i="4"/>
  <c r="AN60" i="4"/>
  <c r="AN62" i="4"/>
  <c r="AN63" i="4"/>
  <c r="AN64" i="4"/>
  <c r="AN65" i="4"/>
  <c r="AN67" i="4"/>
  <c r="AN68" i="4"/>
  <c r="AN69" i="4"/>
  <c r="AN70" i="4"/>
  <c r="AN71" i="4"/>
  <c r="AN72" i="4"/>
  <c r="AN73" i="4"/>
  <c r="AN74" i="4"/>
  <c r="AN75" i="4"/>
  <c r="AN76" i="4"/>
  <c r="AN79" i="4"/>
  <c r="AN80" i="4"/>
  <c r="AN81" i="4"/>
  <c r="AN82" i="4"/>
  <c r="AN83" i="4"/>
  <c r="AN84" i="4"/>
  <c r="AN85" i="4"/>
  <c r="AN372" i="4" s="1"/>
  <c r="AN86" i="4"/>
  <c r="AN87" i="4"/>
  <c r="AN88" i="4"/>
  <c r="AN90" i="4"/>
  <c r="AN91" i="4"/>
  <c r="AN92" i="4"/>
  <c r="AN93" i="4"/>
  <c r="AN95" i="4"/>
  <c r="AN96" i="4"/>
  <c r="AN97" i="4"/>
  <c r="AN98" i="4"/>
  <c r="AN99" i="4"/>
  <c r="AN100" i="4"/>
  <c r="AN101" i="4"/>
  <c r="AN102" i="4"/>
  <c r="AN103" i="4"/>
  <c r="AN104" i="4"/>
  <c r="AN106" i="4"/>
  <c r="AN107" i="4"/>
  <c r="AN108" i="4"/>
  <c r="AN109" i="4"/>
  <c r="AN110" i="4"/>
  <c r="AN111" i="4"/>
  <c r="AN113" i="4"/>
  <c r="AN115" i="4"/>
  <c r="AN116" i="4"/>
  <c r="AN117" i="4"/>
  <c r="AN118" i="4"/>
  <c r="AN119" i="4"/>
  <c r="AN120" i="4"/>
  <c r="AN121" i="4"/>
  <c r="AN122" i="4"/>
  <c r="AN123" i="4"/>
  <c r="AN124" i="4"/>
  <c r="AN125" i="4"/>
  <c r="AN126" i="4"/>
  <c r="AN127" i="4"/>
  <c r="AN128" i="4"/>
  <c r="AN129" i="4"/>
  <c r="AN130" i="4"/>
  <c r="AN131" i="4"/>
  <c r="AN132" i="4"/>
  <c r="AN133" i="4"/>
  <c r="AN134" i="4"/>
  <c r="AN135" i="4"/>
  <c r="AN136" i="4"/>
  <c r="AN137" i="4"/>
  <c r="AN138" i="4"/>
  <c r="AN139" i="4"/>
  <c r="AN140" i="4"/>
  <c r="AN141" i="4"/>
  <c r="AN144" i="4"/>
  <c r="AN16" i="4"/>
  <c r="AN145" i="4"/>
  <c r="AN146" i="4"/>
  <c r="AN147" i="4"/>
  <c r="AN148" i="4"/>
  <c r="AN149" i="4"/>
  <c r="AN152" i="4"/>
  <c r="AN46" i="4"/>
  <c r="AN155" i="4"/>
  <c r="AN156" i="4"/>
  <c r="AN157" i="4"/>
  <c r="AN158" i="4"/>
  <c r="AN159" i="4"/>
  <c r="AN160" i="4"/>
  <c r="AN161" i="4"/>
  <c r="AN162" i="4"/>
  <c r="AN163" i="4"/>
  <c r="AN164" i="4"/>
  <c r="AN165" i="4"/>
  <c r="AN166" i="4"/>
  <c r="AN167" i="4"/>
  <c r="AN168" i="4"/>
  <c r="AN169" i="4"/>
  <c r="AN170" i="4"/>
  <c r="AN171" i="4"/>
  <c r="AN172" i="4"/>
  <c r="AN173" i="4"/>
  <c r="AN174" i="4"/>
  <c r="AN175" i="4"/>
  <c r="AN176" i="4"/>
  <c r="AN177" i="4"/>
  <c r="AN178" i="4"/>
  <c r="AN179" i="4"/>
  <c r="AN180" i="4"/>
  <c r="AN181" i="4"/>
  <c r="AN182" i="4"/>
  <c r="AN183" i="4"/>
  <c r="AN185" i="4"/>
  <c r="AN189" i="4"/>
  <c r="AN192" i="4"/>
  <c r="AN193" i="4"/>
  <c r="AN194" i="4"/>
  <c r="AN196" i="4"/>
  <c r="AN197" i="4"/>
  <c r="AN198" i="4"/>
  <c r="AN199" i="4"/>
  <c r="AN200" i="4"/>
  <c r="AN201" i="4"/>
  <c r="AN202" i="4"/>
  <c r="AN203" i="4"/>
  <c r="AN204" i="4"/>
  <c r="AN205" i="4"/>
  <c r="AN206" i="4"/>
  <c r="AN207" i="4"/>
  <c r="AN208" i="4"/>
  <c r="AN209" i="4"/>
  <c r="AN210" i="4"/>
  <c r="AN211" i="4"/>
  <c r="AN212" i="4"/>
  <c r="AN213" i="4"/>
  <c r="AN214" i="4"/>
  <c r="AN216" i="4"/>
  <c r="AN217" i="4"/>
  <c r="AN218" i="4"/>
  <c r="AN219" i="4"/>
  <c r="AN220" i="4"/>
  <c r="AN221" i="4"/>
  <c r="AN222" i="4"/>
  <c r="AN223" i="4"/>
  <c r="AN224" i="4"/>
  <c r="AN225" i="4"/>
  <c r="AN226" i="4"/>
  <c r="AN227" i="4"/>
  <c r="AN228" i="4"/>
  <c r="AN229" i="4"/>
  <c r="AN230" i="4"/>
  <c r="AN233" i="4"/>
  <c r="AN234" i="4"/>
  <c r="AN235" i="4"/>
  <c r="AN236" i="4"/>
  <c r="AN242" i="4"/>
  <c r="AN243" i="4"/>
  <c r="AN244" i="4"/>
  <c r="AN245" i="4"/>
  <c r="AN246" i="4"/>
  <c r="AN247" i="4"/>
  <c r="AN248" i="4"/>
  <c r="AN249" i="4"/>
  <c r="AN250" i="4"/>
  <c r="AN251" i="4"/>
  <c r="AN252" i="4"/>
  <c r="AN34" i="4"/>
  <c r="AN35" i="4"/>
  <c r="AN36" i="4"/>
  <c r="AN37" i="4"/>
  <c r="AN38" i="4"/>
  <c r="AN39" i="4"/>
  <c r="AN40" i="4"/>
  <c r="AN41" i="4"/>
  <c r="AN42" i="4"/>
  <c r="AN43" i="4"/>
  <c r="AN44" i="4"/>
  <c r="AN45" i="4"/>
  <c r="AN287" i="4"/>
  <c r="AN288" i="4"/>
  <c r="AN289" i="4"/>
  <c r="AN290" i="4"/>
  <c r="AN291" i="4"/>
  <c r="AN292" i="4"/>
  <c r="AN293" i="4"/>
  <c r="AN294" i="4"/>
  <c r="AN295" i="4"/>
  <c r="AN296" i="4"/>
  <c r="AN297" i="4"/>
  <c r="AN253" i="4"/>
  <c r="AN254" i="4"/>
  <c r="AN255" i="4"/>
  <c r="AN237" i="4"/>
  <c r="AN239" i="4"/>
  <c r="AN240" i="4"/>
  <c r="AN241" i="4"/>
  <c r="AN17" i="4"/>
  <c r="AN18" i="4"/>
  <c r="AN19" i="4"/>
  <c r="AN20" i="4"/>
  <c r="AN21" i="4"/>
  <c r="AN22" i="4"/>
  <c r="AN23" i="4"/>
  <c r="AN24" i="4"/>
  <c r="AN25" i="4"/>
  <c r="AN256" i="4"/>
  <c r="AN257" i="4"/>
  <c r="AN153" i="4"/>
  <c r="AN154" i="4"/>
  <c r="AN27" i="4"/>
  <c r="AN28" i="4"/>
  <c r="AN29" i="4"/>
  <c r="AN30" i="4"/>
  <c r="AN31" i="4"/>
  <c r="AN32" i="4"/>
  <c r="AN33" i="4"/>
  <c r="AN258" i="4"/>
  <c r="AN259" i="4"/>
  <c r="AN260" i="4"/>
  <c r="AN261" i="4"/>
  <c r="AN262" i="4"/>
  <c r="AN263" i="4"/>
  <c r="AN264" i="4"/>
  <c r="AN265" i="4"/>
  <c r="AN266" i="4"/>
  <c r="AN267" i="4"/>
  <c r="AN268" i="4"/>
  <c r="AN269" i="4"/>
  <c r="AN270" i="4"/>
  <c r="AN271" i="4"/>
  <c r="AN272" i="4"/>
  <c r="AN273" i="4"/>
  <c r="AN274" i="4"/>
  <c r="AN275" i="4"/>
  <c r="AN276" i="4"/>
  <c r="AN277" i="4"/>
  <c r="AN278" i="4"/>
  <c r="AN279" i="4"/>
  <c r="AN280" i="4"/>
  <c r="AN281" i="4"/>
  <c r="AN282" i="4"/>
  <c r="AN284" i="4"/>
  <c r="AN285" i="4"/>
  <c r="AN286" i="4"/>
  <c r="AN298" i="4"/>
  <c r="AN299" i="4"/>
  <c r="AN300" i="4"/>
  <c r="AN301" i="4"/>
  <c r="AN302" i="4"/>
  <c r="AN303" i="4"/>
  <c r="AN304" i="4"/>
  <c r="AN305" i="4"/>
  <c r="AN306" i="4"/>
  <c r="AN307" i="4"/>
  <c r="AN308" i="4"/>
  <c r="AN309" i="4"/>
  <c r="AN310" i="4"/>
  <c r="AN312" i="4"/>
  <c r="AN313" i="4"/>
  <c r="AN314" i="4"/>
  <c r="AN315" i="4"/>
  <c r="AN377" i="4" s="1"/>
  <c r="AN316" i="4"/>
  <c r="AN317" i="4"/>
  <c r="AN318" i="4"/>
  <c r="AN319" i="4"/>
  <c r="AN320" i="4"/>
  <c r="AN321" i="4"/>
  <c r="AN322" i="4"/>
  <c r="AN323" i="4"/>
  <c r="AN324" i="4"/>
  <c r="AN325" i="4"/>
  <c r="AN326" i="4"/>
  <c r="AN327" i="4"/>
  <c r="AN328" i="4"/>
  <c r="AN329" i="4"/>
  <c r="AN330" i="4"/>
  <c r="AN331" i="4"/>
  <c r="AN332" i="4"/>
  <c r="AN333" i="4"/>
  <c r="AN334" i="4"/>
  <c r="AN335" i="4"/>
  <c r="AN336" i="4"/>
  <c r="AN337" i="4"/>
  <c r="AN338" i="4"/>
  <c r="AN339" i="4"/>
  <c r="AN340" i="4"/>
  <c r="AN341" i="4"/>
  <c r="AN342" i="4"/>
  <c r="AN343" i="4"/>
  <c r="AN344" i="4"/>
  <c r="AN345" i="4"/>
  <c r="AN346" i="4"/>
  <c r="AN347" i="4"/>
  <c r="AN348" i="4"/>
  <c r="AN349" i="4"/>
  <c r="AN350" i="4"/>
  <c r="AN351" i="4"/>
  <c r="AN352" i="4"/>
  <c r="AN353" i="4"/>
  <c r="AN354" i="4"/>
  <c r="AN355" i="4"/>
  <c r="AN11" i="4"/>
  <c r="AK12" i="4"/>
  <c r="AK13" i="4"/>
  <c r="AK14" i="4"/>
  <c r="AK15" i="4"/>
  <c r="AK47" i="4"/>
  <c r="AK48" i="4"/>
  <c r="AK49" i="4"/>
  <c r="AK50" i="4"/>
  <c r="AK51" i="4"/>
  <c r="AK52" i="4"/>
  <c r="AK53" i="4"/>
  <c r="AK54" i="4"/>
  <c r="AK55" i="4"/>
  <c r="AK56" i="4"/>
  <c r="AK58" i="4"/>
  <c r="AK59" i="4"/>
  <c r="AK60" i="4"/>
  <c r="AK62" i="4"/>
  <c r="AK63" i="4"/>
  <c r="AK64" i="4"/>
  <c r="AK65" i="4"/>
  <c r="AK67" i="4"/>
  <c r="AK68" i="4"/>
  <c r="AK69" i="4"/>
  <c r="AK70" i="4"/>
  <c r="AK71" i="4"/>
  <c r="AK72" i="4"/>
  <c r="AK73" i="4"/>
  <c r="AK74" i="4"/>
  <c r="AK75" i="4"/>
  <c r="AK76" i="4"/>
  <c r="AK79" i="4"/>
  <c r="AK80" i="4"/>
  <c r="AK81" i="4"/>
  <c r="AK82" i="4"/>
  <c r="AK83" i="4"/>
  <c r="AK84" i="4"/>
  <c r="AK85" i="4"/>
  <c r="AK372" i="4" s="1"/>
  <c r="AK86" i="4"/>
  <c r="AK87" i="4"/>
  <c r="AK88" i="4"/>
  <c r="AK90" i="4"/>
  <c r="AK91" i="4"/>
  <c r="AK92" i="4"/>
  <c r="AK93" i="4"/>
  <c r="AK95" i="4"/>
  <c r="AK96" i="4"/>
  <c r="AK97" i="4"/>
  <c r="AK98" i="4"/>
  <c r="AK99" i="4"/>
  <c r="AK100" i="4"/>
  <c r="AK101" i="4"/>
  <c r="AK102" i="4"/>
  <c r="AK103" i="4"/>
  <c r="AK104" i="4"/>
  <c r="AK106" i="4"/>
  <c r="AK107" i="4"/>
  <c r="AK108" i="4"/>
  <c r="AK109" i="4"/>
  <c r="AK110" i="4"/>
  <c r="AK111" i="4"/>
  <c r="AK113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4" i="4"/>
  <c r="AK16" i="4"/>
  <c r="AK145" i="4"/>
  <c r="AK146" i="4"/>
  <c r="AK147" i="4"/>
  <c r="AK148" i="4"/>
  <c r="AK149" i="4"/>
  <c r="AK152" i="4"/>
  <c r="AK46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5" i="4"/>
  <c r="AK189" i="4"/>
  <c r="AK192" i="4"/>
  <c r="AK193" i="4"/>
  <c r="AK194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3" i="4"/>
  <c r="AK234" i="4"/>
  <c r="AK235" i="4"/>
  <c r="AK236" i="4"/>
  <c r="AK242" i="4"/>
  <c r="AK243" i="4"/>
  <c r="AK244" i="4"/>
  <c r="AK245" i="4"/>
  <c r="AK246" i="4"/>
  <c r="AK247" i="4"/>
  <c r="AK248" i="4"/>
  <c r="AK249" i="4"/>
  <c r="AK250" i="4"/>
  <c r="AK251" i="4"/>
  <c r="AK252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287" i="4"/>
  <c r="AK288" i="4"/>
  <c r="AK289" i="4"/>
  <c r="AK290" i="4"/>
  <c r="AK291" i="4"/>
  <c r="AK292" i="4"/>
  <c r="AK293" i="4"/>
  <c r="AK294" i="4"/>
  <c r="AK295" i="4"/>
  <c r="AK296" i="4"/>
  <c r="AK297" i="4"/>
  <c r="AK253" i="4"/>
  <c r="AK254" i="4"/>
  <c r="AK255" i="4"/>
  <c r="AK237" i="4"/>
  <c r="AK239" i="4"/>
  <c r="AK240" i="4"/>
  <c r="AK241" i="4"/>
  <c r="AK17" i="4"/>
  <c r="AK18" i="4"/>
  <c r="AK19" i="4"/>
  <c r="AK20" i="4"/>
  <c r="AK21" i="4"/>
  <c r="AK22" i="4"/>
  <c r="AK23" i="4"/>
  <c r="AK24" i="4"/>
  <c r="AK25" i="4"/>
  <c r="AK256" i="4"/>
  <c r="AK257" i="4"/>
  <c r="AK153" i="4"/>
  <c r="AK154" i="4"/>
  <c r="AK27" i="4"/>
  <c r="AK28" i="4"/>
  <c r="AK29" i="4"/>
  <c r="AK30" i="4"/>
  <c r="AK31" i="4"/>
  <c r="AK32" i="4"/>
  <c r="AK33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4" i="4"/>
  <c r="AK285" i="4"/>
  <c r="AK286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2" i="4"/>
  <c r="AK313" i="4"/>
  <c r="AK314" i="4"/>
  <c r="AK315" i="4"/>
  <c r="AK377" i="4" s="1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34" i="4"/>
  <c r="AK335" i="4"/>
  <c r="AK336" i="4"/>
  <c r="AK337" i="4"/>
  <c r="AK338" i="4"/>
  <c r="AK339" i="4"/>
  <c r="AK340" i="4"/>
  <c r="AK341" i="4"/>
  <c r="AK342" i="4"/>
  <c r="AK343" i="4"/>
  <c r="AK344" i="4"/>
  <c r="AK345" i="4"/>
  <c r="AK346" i="4"/>
  <c r="AK347" i="4"/>
  <c r="AK348" i="4"/>
  <c r="AK349" i="4"/>
  <c r="AK350" i="4"/>
  <c r="AK351" i="4"/>
  <c r="AK352" i="4"/>
  <c r="AK353" i="4"/>
  <c r="AK354" i="4"/>
  <c r="AK355" i="4"/>
  <c r="AK11" i="4"/>
  <c r="AH12" i="4"/>
  <c r="AH13" i="4"/>
  <c r="AH14" i="4"/>
  <c r="AH15" i="4"/>
  <c r="AH47" i="4"/>
  <c r="AH48" i="4"/>
  <c r="AH49" i="4"/>
  <c r="AH50" i="4"/>
  <c r="AH51" i="4"/>
  <c r="AH52" i="4"/>
  <c r="AH53" i="4"/>
  <c r="AH54" i="4"/>
  <c r="AH55" i="4"/>
  <c r="AH56" i="4"/>
  <c r="AH58" i="4"/>
  <c r="AH59" i="4"/>
  <c r="AH60" i="4"/>
  <c r="AH62" i="4"/>
  <c r="AH63" i="4"/>
  <c r="AH64" i="4"/>
  <c r="AH65" i="4"/>
  <c r="AH67" i="4"/>
  <c r="AH68" i="4"/>
  <c r="AH69" i="4"/>
  <c r="AH70" i="4"/>
  <c r="AH71" i="4"/>
  <c r="AH72" i="4"/>
  <c r="AH73" i="4"/>
  <c r="AH74" i="4"/>
  <c r="AH75" i="4"/>
  <c r="AH76" i="4"/>
  <c r="AH79" i="4"/>
  <c r="AH80" i="4"/>
  <c r="AH81" i="4"/>
  <c r="AH82" i="4"/>
  <c r="AH83" i="4"/>
  <c r="AH84" i="4"/>
  <c r="AH85" i="4"/>
  <c r="AH372" i="4" s="1"/>
  <c r="AH86" i="4"/>
  <c r="AH87" i="4"/>
  <c r="AH88" i="4"/>
  <c r="AH90" i="4"/>
  <c r="AH91" i="4"/>
  <c r="AH92" i="4"/>
  <c r="AH93" i="4"/>
  <c r="AH95" i="4"/>
  <c r="AH96" i="4"/>
  <c r="AH97" i="4"/>
  <c r="AH98" i="4"/>
  <c r="AH99" i="4"/>
  <c r="AH100" i="4"/>
  <c r="AH101" i="4"/>
  <c r="AH102" i="4"/>
  <c r="AH103" i="4"/>
  <c r="AH104" i="4"/>
  <c r="AH106" i="4"/>
  <c r="AH107" i="4"/>
  <c r="AH108" i="4"/>
  <c r="AH109" i="4"/>
  <c r="AH110" i="4"/>
  <c r="AH111" i="4"/>
  <c r="AH113" i="4"/>
  <c r="AH115" i="4"/>
  <c r="AH116" i="4"/>
  <c r="AH117" i="4"/>
  <c r="AH118" i="4"/>
  <c r="AH119" i="4"/>
  <c r="AH120" i="4"/>
  <c r="AH121" i="4"/>
  <c r="AH122" i="4"/>
  <c r="AH123" i="4"/>
  <c r="AH124" i="4"/>
  <c r="AH125" i="4"/>
  <c r="AH126" i="4"/>
  <c r="AH127" i="4"/>
  <c r="AH128" i="4"/>
  <c r="AH129" i="4"/>
  <c r="AH130" i="4"/>
  <c r="AH131" i="4"/>
  <c r="AH132" i="4"/>
  <c r="AH133" i="4"/>
  <c r="AH134" i="4"/>
  <c r="AH135" i="4"/>
  <c r="AH136" i="4"/>
  <c r="AH137" i="4"/>
  <c r="AH138" i="4"/>
  <c r="AH139" i="4"/>
  <c r="AH140" i="4"/>
  <c r="AH141" i="4"/>
  <c r="AH144" i="4"/>
  <c r="AH16" i="4"/>
  <c r="AH145" i="4"/>
  <c r="AH146" i="4"/>
  <c r="AH147" i="4"/>
  <c r="AH148" i="4"/>
  <c r="AH149" i="4"/>
  <c r="AH152" i="4"/>
  <c r="AH46" i="4"/>
  <c r="AH155" i="4"/>
  <c r="AH156" i="4"/>
  <c r="AH157" i="4"/>
  <c r="AH158" i="4"/>
  <c r="AH159" i="4"/>
  <c r="AH160" i="4"/>
  <c r="AH161" i="4"/>
  <c r="AH162" i="4"/>
  <c r="AH163" i="4"/>
  <c r="AH164" i="4"/>
  <c r="AH165" i="4"/>
  <c r="AH166" i="4"/>
  <c r="AH167" i="4"/>
  <c r="AH168" i="4"/>
  <c r="AH169" i="4"/>
  <c r="AH170" i="4"/>
  <c r="AH171" i="4"/>
  <c r="AH172" i="4"/>
  <c r="AH173" i="4"/>
  <c r="AH174" i="4"/>
  <c r="AH175" i="4"/>
  <c r="AH176" i="4"/>
  <c r="AH177" i="4"/>
  <c r="AH178" i="4"/>
  <c r="AH179" i="4"/>
  <c r="AH180" i="4"/>
  <c r="AH181" i="4"/>
  <c r="AH182" i="4"/>
  <c r="AH183" i="4"/>
  <c r="AH185" i="4"/>
  <c r="AH189" i="4"/>
  <c r="AH192" i="4"/>
  <c r="AH193" i="4"/>
  <c r="AH194" i="4"/>
  <c r="AH196" i="4"/>
  <c r="AH197" i="4"/>
  <c r="AH198" i="4"/>
  <c r="AH199" i="4"/>
  <c r="AH200" i="4"/>
  <c r="AH201" i="4"/>
  <c r="AH202" i="4"/>
  <c r="AH203" i="4"/>
  <c r="AH204" i="4"/>
  <c r="AH205" i="4"/>
  <c r="AH206" i="4"/>
  <c r="AH207" i="4"/>
  <c r="AH208" i="4"/>
  <c r="AH209" i="4"/>
  <c r="AH210" i="4"/>
  <c r="AH211" i="4"/>
  <c r="AH212" i="4"/>
  <c r="AH213" i="4"/>
  <c r="AH214" i="4"/>
  <c r="AH216" i="4"/>
  <c r="AH217" i="4"/>
  <c r="AH218" i="4"/>
  <c r="AH219" i="4"/>
  <c r="AH220" i="4"/>
  <c r="AH221" i="4"/>
  <c r="AH222" i="4"/>
  <c r="AH223" i="4"/>
  <c r="AH224" i="4"/>
  <c r="AH225" i="4"/>
  <c r="AH226" i="4"/>
  <c r="AH227" i="4"/>
  <c r="AH228" i="4"/>
  <c r="AH229" i="4"/>
  <c r="AH230" i="4"/>
  <c r="AH233" i="4"/>
  <c r="AH234" i="4"/>
  <c r="AH235" i="4"/>
  <c r="AH236" i="4"/>
  <c r="AH242" i="4"/>
  <c r="AH243" i="4"/>
  <c r="AH244" i="4"/>
  <c r="AH245" i="4"/>
  <c r="AH246" i="4"/>
  <c r="AH247" i="4"/>
  <c r="AH248" i="4"/>
  <c r="AH249" i="4"/>
  <c r="AH250" i="4"/>
  <c r="AH251" i="4"/>
  <c r="AH252" i="4"/>
  <c r="AH34" i="4"/>
  <c r="AH35" i="4"/>
  <c r="AH36" i="4"/>
  <c r="AH37" i="4"/>
  <c r="AH38" i="4"/>
  <c r="AH39" i="4"/>
  <c r="AH40" i="4"/>
  <c r="AH41" i="4"/>
  <c r="AH42" i="4"/>
  <c r="AH43" i="4"/>
  <c r="AH44" i="4"/>
  <c r="AH45" i="4"/>
  <c r="AH287" i="4"/>
  <c r="AH288" i="4"/>
  <c r="AH289" i="4"/>
  <c r="AH290" i="4"/>
  <c r="AH291" i="4"/>
  <c r="AH292" i="4"/>
  <c r="AH293" i="4"/>
  <c r="AH294" i="4"/>
  <c r="AH295" i="4"/>
  <c r="AH296" i="4"/>
  <c r="AH297" i="4"/>
  <c r="AH253" i="4"/>
  <c r="AH254" i="4"/>
  <c r="AH255" i="4"/>
  <c r="AH237" i="4"/>
  <c r="AH239" i="4"/>
  <c r="AH240" i="4"/>
  <c r="AH241" i="4"/>
  <c r="AH17" i="4"/>
  <c r="AH18" i="4"/>
  <c r="AH19" i="4"/>
  <c r="AH20" i="4"/>
  <c r="AH21" i="4"/>
  <c r="AH22" i="4"/>
  <c r="AH23" i="4"/>
  <c r="AH24" i="4"/>
  <c r="AH25" i="4"/>
  <c r="AH256" i="4"/>
  <c r="AH257" i="4"/>
  <c r="AH153" i="4"/>
  <c r="AH154" i="4"/>
  <c r="AH27" i="4"/>
  <c r="AH28" i="4"/>
  <c r="AH29" i="4"/>
  <c r="AH30" i="4"/>
  <c r="AH31" i="4"/>
  <c r="AH32" i="4"/>
  <c r="AH33" i="4"/>
  <c r="AH258" i="4"/>
  <c r="AH259" i="4"/>
  <c r="AH260" i="4"/>
  <c r="AH261" i="4"/>
  <c r="AH262" i="4"/>
  <c r="AH263" i="4"/>
  <c r="AH264" i="4"/>
  <c r="AH265" i="4"/>
  <c r="AH266" i="4"/>
  <c r="AH267" i="4"/>
  <c r="AH268" i="4"/>
  <c r="AH269" i="4"/>
  <c r="AH270" i="4"/>
  <c r="AH271" i="4"/>
  <c r="AH272" i="4"/>
  <c r="AH273" i="4"/>
  <c r="AH274" i="4"/>
  <c r="AH275" i="4"/>
  <c r="AH276" i="4"/>
  <c r="AH277" i="4"/>
  <c r="AH278" i="4"/>
  <c r="AH279" i="4"/>
  <c r="AH280" i="4"/>
  <c r="AH281" i="4"/>
  <c r="AH282" i="4"/>
  <c r="AH284" i="4"/>
  <c r="AH285" i="4"/>
  <c r="AH286" i="4"/>
  <c r="AH298" i="4"/>
  <c r="AH299" i="4"/>
  <c r="AH300" i="4"/>
  <c r="AH301" i="4"/>
  <c r="AH302" i="4"/>
  <c r="AH303" i="4"/>
  <c r="AH304" i="4"/>
  <c r="AH305" i="4"/>
  <c r="AH306" i="4"/>
  <c r="AH307" i="4"/>
  <c r="AH308" i="4"/>
  <c r="AH309" i="4"/>
  <c r="AH310" i="4"/>
  <c r="AH312" i="4"/>
  <c r="AH313" i="4"/>
  <c r="AH314" i="4"/>
  <c r="AH315" i="4"/>
  <c r="AH377" i="4" s="1"/>
  <c r="AH316" i="4"/>
  <c r="AH317" i="4"/>
  <c r="AH318" i="4"/>
  <c r="AH319" i="4"/>
  <c r="AH320" i="4"/>
  <c r="AH321" i="4"/>
  <c r="AH322" i="4"/>
  <c r="AH323" i="4"/>
  <c r="AH324" i="4"/>
  <c r="AH325" i="4"/>
  <c r="AH326" i="4"/>
  <c r="AH376" i="4" s="1"/>
  <c r="AH327" i="4"/>
  <c r="AH328" i="4"/>
  <c r="AH329" i="4"/>
  <c r="AH330" i="4"/>
  <c r="AH331" i="4"/>
  <c r="AH332" i="4"/>
  <c r="AH333" i="4"/>
  <c r="AH334" i="4"/>
  <c r="AH335" i="4"/>
  <c r="AH336" i="4"/>
  <c r="AH337" i="4"/>
  <c r="AH338" i="4"/>
  <c r="AH339" i="4"/>
  <c r="AH340" i="4"/>
  <c r="AH341" i="4"/>
  <c r="AH342" i="4"/>
  <c r="AH343" i="4"/>
  <c r="AH344" i="4"/>
  <c r="AH345" i="4"/>
  <c r="AH346" i="4"/>
  <c r="AH347" i="4"/>
  <c r="AH348" i="4"/>
  <c r="AH349" i="4"/>
  <c r="AH350" i="4"/>
  <c r="AH351" i="4"/>
  <c r="AH352" i="4"/>
  <c r="AH353" i="4"/>
  <c r="AH354" i="4"/>
  <c r="AH355" i="4"/>
  <c r="AH11" i="4"/>
  <c r="AE12" i="4"/>
  <c r="AE47" i="4"/>
  <c r="AZ47" i="4" s="1"/>
  <c r="BB47" i="4" s="1"/>
  <c r="AE51" i="4"/>
  <c r="AE55" i="4"/>
  <c r="AE60" i="4"/>
  <c r="AE65" i="4"/>
  <c r="AZ65" i="4" s="1"/>
  <c r="BB65" i="4" s="1"/>
  <c r="AE70" i="4"/>
  <c r="AE74" i="4"/>
  <c r="AE80" i="4"/>
  <c r="AE84" i="4"/>
  <c r="AZ84" i="4" s="1"/>
  <c r="BB84" i="4" s="1"/>
  <c r="AE88" i="4"/>
  <c r="AE93" i="4"/>
  <c r="AE98" i="4"/>
  <c r="AE102" i="4"/>
  <c r="AZ102" i="4" s="1"/>
  <c r="BB102" i="4" s="1"/>
  <c r="AE107" i="4"/>
  <c r="AE111" i="4"/>
  <c r="AE117" i="4"/>
  <c r="AE121" i="4"/>
  <c r="AZ121" i="4" s="1"/>
  <c r="BB121" i="4" s="1"/>
  <c r="AE125" i="4"/>
  <c r="AE129" i="4"/>
  <c r="AE133" i="4"/>
  <c r="AE137" i="4"/>
  <c r="AZ137" i="4" s="1"/>
  <c r="BB137" i="4" s="1"/>
  <c r="AE141" i="4"/>
  <c r="AE146" i="4"/>
  <c r="AE152" i="4"/>
  <c r="AE157" i="4"/>
  <c r="AZ157" i="4" s="1"/>
  <c r="BB157" i="4" s="1"/>
  <c r="AE161" i="4"/>
  <c r="AE165" i="4"/>
  <c r="AE169" i="4"/>
  <c r="AE173" i="4"/>
  <c r="AZ173" i="4" s="1"/>
  <c r="BB173" i="4" s="1"/>
  <c r="AE177" i="4"/>
  <c r="AE181" i="4"/>
  <c r="AE189" i="4"/>
  <c r="AE196" i="4"/>
  <c r="AZ196" i="4" s="1"/>
  <c r="BB196" i="4" s="1"/>
  <c r="AE200" i="4"/>
  <c r="AE204" i="4"/>
  <c r="AE208" i="4"/>
  <c r="AE212" i="4"/>
  <c r="AZ212" i="4" s="1"/>
  <c r="BB212" i="4" s="1"/>
  <c r="AE217" i="4"/>
  <c r="AE221" i="4"/>
  <c r="AE225" i="4"/>
  <c r="AE229" i="4"/>
  <c r="AZ229" i="4" s="1"/>
  <c r="BB229" i="4" s="1"/>
  <c r="AE235" i="4"/>
  <c r="AE244" i="4"/>
  <c r="AE248" i="4"/>
  <c r="AE252" i="4"/>
  <c r="AZ252" i="4" s="1"/>
  <c r="BB252" i="4" s="1"/>
  <c r="AE37" i="4"/>
  <c r="AE41" i="4"/>
  <c r="AE45" i="4"/>
  <c r="AE290" i="4"/>
  <c r="AZ290" i="4" s="1"/>
  <c r="BB290" i="4" s="1"/>
  <c r="AE294" i="4"/>
  <c r="AE253" i="4"/>
  <c r="AE239" i="4"/>
  <c r="AE18" i="4"/>
  <c r="AZ18" i="4" s="1"/>
  <c r="BB18" i="4" s="1"/>
  <c r="AE22" i="4"/>
  <c r="AE256" i="4"/>
  <c r="AE27" i="4"/>
  <c r="AE31" i="4"/>
  <c r="AZ31" i="4" s="1"/>
  <c r="BB31" i="4" s="1"/>
  <c r="AE259" i="4"/>
  <c r="AE263" i="4"/>
  <c r="AE267" i="4"/>
  <c r="AE271" i="4"/>
  <c r="AZ271" i="4" s="1"/>
  <c r="BB271" i="4" s="1"/>
  <c r="AE275" i="4"/>
  <c r="AE279" i="4"/>
  <c r="AE284" i="4"/>
  <c r="AE299" i="4"/>
  <c r="AZ299" i="4" s="1"/>
  <c r="BB299" i="4" s="1"/>
  <c r="AE303" i="4"/>
  <c r="AE307" i="4"/>
  <c r="AE312" i="4"/>
  <c r="AE316" i="4"/>
  <c r="AZ316" i="4" s="1"/>
  <c r="BB316" i="4" s="1"/>
  <c r="AE320" i="4"/>
  <c r="AE324" i="4"/>
  <c r="AE328" i="4"/>
  <c r="AE332" i="4"/>
  <c r="AZ332" i="4" s="1"/>
  <c r="BB332" i="4" s="1"/>
  <c r="AE336" i="4"/>
  <c r="AE340" i="4"/>
  <c r="AE344" i="4"/>
  <c r="AE348" i="4"/>
  <c r="AZ348" i="4" s="1"/>
  <c r="BB348" i="4" s="1"/>
  <c r="AE352" i="4"/>
  <c r="AE11" i="4"/>
  <c r="AZ328" i="4" l="1"/>
  <c r="BB328" i="4" s="1"/>
  <c r="AZ284" i="4"/>
  <c r="BB284" i="4" s="1"/>
  <c r="AZ45" i="4"/>
  <c r="BB45" i="4" s="1"/>
  <c r="AZ225" i="4"/>
  <c r="BB225" i="4" s="1"/>
  <c r="AZ189" i="4"/>
  <c r="BB189" i="4" s="1"/>
  <c r="AZ169" i="4"/>
  <c r="BB169" i="4" s="1"/>
  <c r="AZ152" i="4"/>
  <c r="BB152" i="4" s="1"/>
  <c r="AZ133" i="4"/>
  <c r="BB133" i="4" s="1"/>
  <c r="AZ117" i="4"/>
  <c r="BB117" i="4" s="1"/>
  <c r="AZ98" i="4"/>
  <c r="BB98" i="4" s="1"/>
  <c r="AZ80" i="4"/>
  <c r="BB80" i="4" s="1"/>
  <c r="AZ60" i="4"/>
  <c r="BB60" i="4" s="1"/>
  <c r="AW376" i="4"/>
  <c r="AZ344" i="4"/>
  <c r="BB344" i="4" s="1"/>
  <c r="AZ312" i="4"/>
  <c r="BB312" i="4" s="1"/>
  <c r="AZ267" i="4"/>
  <c r="BB267" i="4" s="1"/>
  <c r="AZ239" i="4"/>
  <c r="BB239" i="4" s="1"/>
  <c r="AZ248" i="4"/>
  <c r="BB248" i="4" s="1"/>
  <c r="AZ208" i="4"/>
  <c r="BB208" i="4" s="1"/>
  <c r="AZ340" i="4"/>
  <c r="BB340" i="4" s="1"/>
  <c r="AZ324" i="4"/>
  <c r="BB324" i="4" s="1"/>
  <c r="AZ307" i="4"/>
  <c r="BB307" i="4" s="1"/>
  <c r="AZ279" i="4"/>
  <c r="BB279" i="4" s="1"/>
  <c r="AZ263" i="4"/>
  <c r="BB263" i="4" s="1"/>
  <c r="AZ256" i="4"/>
  <c r="BB256" i="4" s="1"/>
  <c r="AZ253" i="4"/>
  <c r="BB253" i="4" s="1"/>
  <c r="AZ41" i="4"/>
  <c r="BB41" i="4" s="1"/>
  <c r="AZ244" i="4"/>
  <c r="BB244" i="4" s="1"/>
  <c r="AZ221" i="4"/>
  <c r="BB221" i="4" s="1"/>
  <c r="AZ204" i="4"/>
  <c r="BB204" i="4" s="1"/>
  <c r="AZ181" i="4"/>
  <c r="BB181" i="4" s="1"/>
  <c r="AZ165" i="4"/>
  <c r="BB165" i="4" s="1"/>
  <c r="AZ146" i="4"/>
  <c r="BB146" i="4" s="1"/>
  <c r="AZ129" i="4"/>
  <c r="BB129" i="4" s="1"/>
  <c r="AZ111" i="4"/>
  <c r="BB111" i="4" s="1"/>
  <c r="AZ93" i="4"/>
  <c r="BB93" i="4" s="1"/>
  <c r="AZ74" i="4"/>
  <c r="BB74" i="4" s="1"/>
  <c r="AZ55" i="4"/>
  <c r="BB55" i="4" s="1"/>
  <c r="AN376" i="4"/>
  <c r="AZ352" i="4"/>
  <c r="BB352" i="4" s="1"/>
  <c r="AZ336" i="4"/>
  <c r="BB336" i="4" s="1"/>
  <c r="AZ320" i="4"/>
  <c r="BB320" i="4" s="1"/>
  <c r="AZ303" i="4"/>
  <c r="BB303" i="4" s="1"/>
  <c r="AZ275" i="4"/>
  <c r="BB275" i="4" s="1"/>
  <c r="AZ259" i="4"/>
  <c r="BB259" i="4" s="1"/>
  <c r="AZ294" i="4"/>
  <c r="BB294" i="4" s="1"/>
  <c r="AZ37" i="4"/>
  <c r="BB37" i="4" s="1"/>
  <c r="AZ235" i="4"/>
  <c r="BB235" i="4" s="1"/>
  <c r="AZ217" i="4"/>
  <c r="BB217" i="4" s="1"/>
  <c r="AZ200" i="4"/>
  <c r="BB200" i="4" s="1"/>
  <c r="AZ177" i="4"/>
  <c r="BB177" i="4" s="1"/>
  <c r="AZ161" i="4"/>
  <c r="BB161" i="4" s="1"/>
  <c r="AZ141" i="4"/>
  <c r="BB141" i="4" s="1"/>
  <c r="AZ125" i="4"/>
  <c r="BB125" i="4" s="1"/>
  <c r="AZ107" i="4"/>
  <c r="BB107" i="4" s="1"/>
  <c r="AZ88" i="4"/>
  <c r="BB88" i="4" s="1"/>
  <c r="AZ70" i="4"/>
  <c r="BB70" i="4" s="1"/>
  <c r="AZ51" i="4"/>
  <c r="BB51" i="4" s="1"/>
  <c r="AE355" i="4"/>
  <c r="AZ355" i="4" s="1"/>
  <c r="BB355" i="4" s="1"/>
  <c r="AE343" i="4"/>
  <c r="AZ343" i="4" s="1"/>
  <c r="BB343" i="4" s="1"/>
  <c r="AE331" i="4"/>
  <c r="AZ331" i="4" s="1"/>
  <c r="BB331" i="4" s="1"/>
  <c r="AE319" i="4"/>
  <c r="AZ319" i="4" s="1"/>
  <c r="BB319" i="4" s="1"/>
  <c r="AE310" i="4"/>
  <c r="AZ310" i="4" s="1"/>
  <c r="BB310" i="4" s="1"/>
  <c r="AE298" i="4"/>
  <c r="AZ298" i="4" s="1"/>
  <c r="BB298" i="4" s="1"/>
  <c r="AE274" i="4"/>
  <c r="AZ274" i="4" s="1"/>
  <c r="BB274" i="4" s="1"/>
  <c r="AE258" i="4"/>
  <c r="AZ258" i="4" s="1"/>
  <c r="BB258" i="4" s="1"/>
  <c r="AE25" i="4"/>
  <c r="AZ25" i="4" s="1"/>
  <c r="BB25" i="4" s="1"/>
  <c r="AE353" i="4"/>
  <c r="AZ353" i="4" s="1"/>
  <c r="BB353" i="4" s="1"/>
  <c r="AE349" i="4"/>
  <c r="AZ349" i="4" s="1"/>
  <c r="BB349" i="4" s="1"/>
  <c r="AE345" i="4"/>
  <c r="AZ345" i="4" s="1"/>
  <c r="BB345" i="4" s="1"/>
  <c r="AE341" i="4"/>
  <c r="AZ341" i="4" s="1"/>
  <c r="BB341" i="4" s="1"/>
  <c r="AE337" i="4"/>
  <c r="AZ337" i="4" s="1"/>
  <c r="BB337" i="4" s="1"/>
  <c r="AE333" i="4"/>
  <c r="AZ333" i="4" s="1"/>
  <c r="BB333" i="4" s="1"/>
  <c r="AE329" i="4"/>
  <c r="AZ329" i="4" s="1"/>
  <c r="BB329" i="4" s="1"/>
  <c r="AE325" i="4"/>
  <c r="AZ325" i="4" s="1"/>
  <c r="BB325" i="4" s="1"/>
  <c r="AE321" i="4"/>
  <c r="AZ321" i="4" s="1"/>
  <c r="BB321" i="4" s="1"/>
  <c r="AE317" i="4"/>
  <c r="AZ317" i="4" s="1"/>
  <c r="BB317" i="4" s="1"/>
  <c r="AE313" i="4"/>
  <c r="AZ313" i="4" s="1"/>
  <c r="BB313" i="4" s="1"/>
  <c r="AE308" i="4"/>
  <c r="AZ308" i="4" s="1"/>
  <c r="BB308" i="4" s="1"/>
  <c r="AE304" i="4"/>
  <c r="AZ304" i="4" s="1"/>
  <c r="BB304" i="4" s="1"/>
  <c r="AE300" i="4"/>
  <c r="AZ300" i="4" s="1"/>
  <c r="BB300" i="4" s="1"/>
  <c r="AE285" i="4"/>
  <c r="AZ285" i="4" s="1"/>
  <c r="BB285" i="4" s="1"/>
  <c r="AE280" i="4"/>
  <c r="AZ280" i="4" s="1"/>
  <c r="BB280" i="4" s="1"/>
  <c r="AE276" i="4"/>
  <c r="AZ276" i="4" s="1"/>
  <c r="BB276" i="4" s="1"/>
  <c r="AE272" i="4"/>
  <c r="AZ272" i="4" s="1"/>
  <c r="BB272" i="4" s="1"/>
  <c r="AE268" i="4"/>
  <c r="AZ268" i="4" s="1"/>
  <c r="BB268" i="4" s="1"/>
  <c r="AE264" i="4"/>
  <c r="AZ264" i="4" s="1"/>
  <c r="BB264" i="4" s="1"/>
  <c r="AE260" i="4"/>
  <c r="AZ260" i="4" s="1"/>
  <c r="BB260" i="4" s="1"/>
  <c r="AE32" i="4"/>
  <c r="AZ32" i="4" s="1"/>
  <c r="BB32" i="4" s="1"/>
  <c r="AE28" i="4"/>
  <c r="AZ28" i="4" s="1"/>
  <c r="BB28" i="4" s="1"/>
  <c r="AE257" i="4"/>
  <c r="AZ257" i="4" s="1"/>
  <c r="BB257" i="4" s="1"/>
  <c r="AE23" i="4"/>
  <c r="AZ23" i="4" s="1"/>
  <c r="BB23" i="4" s="1"/>
  <c r="AE19" i="4"/>
  <c r="AZ19" i="4" s="1"/>
  <c r="BB19" i="4" s="1"/>
  <c r="AE240" i="4"/>
  <c r="AZ240" i="4" s="1"/>
  <c r="BB240" i="4" s="1"/>
  <c r="AE254" i="4"/>
  <c r="AZ254" i="4" s="1"/>
  <c r="BB254" i="4" s="1"/>
  <c r="AE295" i="4"/>
  <c r="AZ295" i="4" s="1"/>
  <c r="BB295" i="4" s="1"/>
  <c r="AE291" i="4"/>
  <c r="AZ291" i="4" s="1"/>
  <c r="BB291" i="4" s="1"/>
  <c r="AE287" i="4"/>
  <c r="AZ287" i="4" s="1"/>
  <c r="BB287" i="4" s="1"/>
  <c r="AE42" i="4"/>
  <c r="AZ42" i="4" s="1"/>
  <c r="BB42" i="4" s="1"/>
  <c r="AE38" i="4"/>
  <c r="AZ38" i="4" s="1"/>
  <c r="BB38" i="4" s="1"/>
  <c r="AE34" i="4"/>
  <c r="AZ34" i="4" s="1"/>
  <c r="BB34" i="4" s="1"/>
  <c r="AE249" i="4"/>
  <c r="AZ249" i="4" s="1"/>
  <c r="BB249" i="4" s="1"/>
  <c r="AE245" i="4"/>
  <c r="AZ245" i="4" s="1"/>
  <c r="BB245" i="4" s="1"/>
  <c r="AE236" i="4"/>
  <c r="AZ236" i="4" s="1"/>
  <c r="BB236" i="4" s="1"/>
  <c r="AE230" i="4"/>
  <c r="AZ230" i="4" s="1"/>
  <c r="BB230" i="4" s="1"/>
  <c r="AE226" i="4"/>
  <c r="AZ226" i="4" s="1"/>
  <c r="BB226" i="4" s="1"/>
  <c r="AE222" i="4"/>
  <c r="AZ222" i="4" s="1"/>
  <c r="BB222" i="4" s="1"/>
  <c r="AE218" i="4"/>
  <c r="AZ218" i="4" s="1"/>
  <c r="BB218" i="4" s="1"/>
  <c r="AE213" i="4"/>
  <c r="AZ213" i="4" s="1"/>
  <c r="BB213" i="4" s="1"/>
  <c r="AE209" i="4"/>
  <c r="AZ209" i="4" s="1"/>
  <c r="BB209" i="4" s="1"/>
  <c r="AE205" i="4"/>
  <c r="AZ205" i="4" s="1"/>
  <c r="BB205" i="4" s="1"/>
  <c r="AE201" i="4"/>
  <c r="AZ201" i="4" s="1"/>
  <c r="BB201" i="4" s="1"/>
  <c r="AE197" i="4"/>
  <c r="AZ197" i="4" s="1"/>
  <c r="BB197" i="4" s="1"/>
  <c r="AE192" i="4"/>
  <c r="AZ192" i="4" s="1"/>
  <c r="BB192" i="4" s="1"/>
  <c r="AE182" i="4"/>
  <c r="AZ182" i="4" s="1"/>
  <c r="BB182" i="4" s="1"/>
  <c r="AE178" i="4"/>
  <c r="AZ178" i="4" s="1"/>
  <c r="BB178" i="4" s="1"/>
  <c r="AE174" i="4"/>
  <c r="AZ174" i="4" s="1"/>
  <c r="BB174" i="4" s="1"/>
  <c r="AE170" i="4"/>
  <c r="AZ170" i="4" s="1"/>
  <c r="BB170" i="4" s="1"/>
  <c r="AE166" i="4"/>
  <c r="AZ166" i="4" s="1"/>
  <c r="BB166" i="4" s="1"/>
  <c r="AE162" i="4"/>
  <c r="AZ162" i="4" s="1"/>
  <c r="BB162" i="4" s="1"/>
  <c r="AE158" i="4"/>
  <c r="AZ158" i="4" s="1"/>
  <c r="BB158" i="4" s="1"/>
  <c r="AE46" i="4"/>
  <c r="AZ46" i="4" s="1"/>
  <c r="BB46" i="4" s="1"/>
  <c r="AE147" i="4"/>
  <c r="AZ147" i="4" s="1"/>
  <c r="BB147" i="4" s="1"/>
  <c r="AE144" i="4"/>
  <c r="AZ144" i="4" s="1"/>
  <c r="BB144" i="4" s="1"/>
  <c r="AE138" i="4"/>
  <c r="AZ138" i="4" s="1"/>
  <c r="BB138" i="4" s="1"/>
  <c r="AE134" i="4"/>
  <c r="AZ134" i="4" s="1"/>
  <c r="BB134" i="4" s="1"/>
  <c r="AE130" i="4"/>
  <c r="AZ130" i="4" s="1"/>
  <c r="BB130" i="4" s="1"/>
  <c r="AE126" i="4"/>
  <c r="AZ126" i="4" s="1"/>
  <c r="BB126" i="4" s="1"/>
  <c r="AE122" i="4"/>
  <c r="AZ122" i="4" s="1"/>
  <c r="BB122" i="4" s="1"/>
  <c r="AE118" i="4"/>
  <c r="AZ118" i="4" s="1"/>
  <c r="BB118" i="4" s="1"/>
  <c r="AE113" i="4"/>
  <c r="AZ113" i="4" s="1"/>
  <c r="BB113" i="4" s="1"/>
  <c r="AE108" i="4"/>
  <c r="AZ108" i="4" s="1"/>
  <c r="BB108" i="4" s="1"/>
  <c r="AE103" i="4"/>
  <c r="AZ103" i="4" s="1"/>
  <c r="BB103" i="4" s="1"/>
  <c r="AE99" i="4"/>
  <c r="AZ99" i="4" s="1"/>
  <c r="BB99" i="4" s="1"/>
  <c r="AE95" i="4"/>
  <c r="AZ95" i="4" s="1"/>
  <c r="BB95" i="4" s="1"/>
  <c r="AE90" i="4"/>
  <c r="AZ90" i="4" s="1"/>
  <c r="BB90" i="4" s="1"/>
  <c r="AE85" i="4"/>
  <c r="AE81" i="4"/>
  <c r="AZ81" i="4" s="1"/>
  <c r="BB81" i="4" s="1"/>
  <c r="AE75" i="4"/>
  <c r="AZ75" i="4" s="1"/>
  <c r="BB75" i="4" s="1"/>
  <c r="AE71" i="4"/>
  <c r="AZ71" i="4" s="1"/>
  <c r="BB71" i="4" s="1"/>
  <c r="AE67" i="4"/>
  <c r="AZ67" i="4" s="1"/>
  <c r="BB67" i="4" s="1"/>
  <c r="AE62" i="4"/>
  <c r="AZ62" i="4" s="1"/>
  <c r="BB62" i="4" s="1"/>
  <c r="AE56" i="4"/>
  <c r="AZ56" i="4" s="1"/>
  <c r="BB56" i="4" s="1"/>
  <c r="AE52" i="4"/>
  <c r="AZ52" i="4" s="1"/>
  <c r="BB52" i="4" s="1"/>
  <c r="AE48" i="4"/>
  <c r="AZ48" i="4" s="1"/>
  <c r="BB48" i="4" s="1"/>
  <c r="AE13" i="4"/>
  <c r="AZ13" i="4" s="1"/>
  <c r="BB13" i="4" s="1"/>
  <c r="AH367" i="4"/>
  <c r="AH374" i="4"/>
  <c r="AK370" i="4"/>
  <c r="AK373" i="4"/>
  <c r="AK375" i="4"/>
  <c r="AN368" i="4"/>
  <c r="AN356" i="4"/>
  <c r="AN363" i="4"/>
  <c r="AN361" i="4"/>
  <c r="AN369" i="4"/>
  <c r="AN371" i="4"/>
  <c r="AN362" i="4"/>
  <c r="AT376" i="4"/>
  <c r="AT367" i="4"/>
  <c r="AT374" i="4"/>
  <c r="AW370" i="4"/>
  <c r="AW373" i="4"/>
  <c r="AW375" i="4"/>
  <c r="AZ27" i="4"/>
  <c r="AZ22" i="4"/>
  <c r="AZ12" i="4"/>
  <c r="AK376" i="4"/>
  <c r="AK367" i="4"/>
  <c r="AK374" i="4"/>
  <c r="AN370" i="4"/>
  <c r="AN373" i="4"/>
  <c r="AN375" i="4"/>
  <c r="AQ368" i="4"/>
  <c r="AQ356" i="4"/>
  <c r="AQ363" i="4"/>
  <c r="AQ361" i="4"/>
  <c r="AQ369" i="4"/>
  <c r="AQ371" i="4"/>
  <c r="AQ362" i="4"/>
  <c r="AW367" i="4"/>
  <c r="AW374" i="4"/>
  <c r="AE351" i="4"/>
  <c r="AZ351" i="4" s="1"/>
  <c r="BB351" i="4" s="1"/>
  <c r="AE335" i="4"/>
  <c r="AZ335" i="4" s="1"/>
  <c r="BB335" i="4" s="1"/>
  <c r="AE327" i="4"/>
  <c r="AZ327" i="4" s="1"/>
  <c r="BB327" i="4" s="1"/>
  <c r="AE315" i="4"/>
  <c r="AE302" i="4"/>
  <c r="AZ302" i="4" s="1"/>
  <c r="BB302" i="4" s="1"/>
  <c r="AE278" i="4"/>
  <c r="AZ278" i="4" s="1"/>
  <c r="BB278" i="4" s="1"/>
  <c r="AE266" i="4"/>
  <c r="AZ266" i="4" s="1"/>
  <c r="BB266" i="4" s="1"/>
  <c r="AE154" i="4"/>
  <c r="AZ154" i="4" s="1"/>
  <c r="BB154" i="4" s="1"/>
  <c r="AE17" i="4"/>
  <c r="AE297" i="4"/>
  <c r="AZ297" i="4" s="1"/>
  <c r="BB297" i="4" s="1"/>
  <c r="AE289" i="4"/>
  <c r="AZ289" i="4" s="1"/>
  <c r="BB289" i="4" s="1"/>
  <c r="AE40" i="4"/>
  <c r="AZ40" i="4" s="1"/>
  <c r="BB40" i="4" s="1"/>
  <c r="AE251" i="4"/>
  <c r="AZ251" i="4" s="1"/>
  <c r="BB251" i="4" s="1"/>
  <c r="AE247" i="4"/>
  <c r="AZ247" i="4" s="1"/>
  <c r="BB247" i="4" s="1"/>
  <c r="AE234" i="4"/>
  <c r="AZ234" i="4" s="1"/>
  <c r="BB234" i="4" s="1"/>
  <c r="AE224" i="4"/>
  <c r="AZ224" i="4" s="1"/>
  <c r="BB224" i="4" s="1"/>
  <c r="AE216" i="4"/>
  <c r="AZ216" i="4" s="1"/>
  <c r="BB216" i="4" s="1"/>
  <c r="AE207" i="4"/>
  <c r="AZ207" i="4" s="1"/>
  <c r="BB207" i="4" s="1"/>
  <c r="AE199" i="4"/>
  <c r="AZ199" i="4" s="1"/>
  <c r="BB199" i="4" s="1"/>
  <c r="AE185" i="4"/>
  <c r="AZ185" i="4" s="1"/>
  <c r="BB185" i="4" s="1"/>
  <c r="AE176" i="4"/>
  <c r="AE168" i="4"/>
  <c r="AZ168" i="4" s="1"/>
  <c r="BB168" i="4" s="1"/>
  <c r="AE160" i="4"/>
  <c r="AZ160" i="4" s="1"/>
  <c r="BB160" i="4" s="1"/>
  <c r="AE149" i="4"/>
  <c r="AZ149" i="4" s="1"/>
  <c r="BB149" i="4" s="1"/>
  <c r="AE140" i="4"/>
  <c r="AZ140" i="4" s="1"/>
  <c r="BB140" i="4" s="1"/>
  <c r="AE132" i="4"/>
  <c r="AZ132" i="4" s="1"/>
  <c r="BB132" i="4" s="1"/>
  <c r="AE124" i="4"/>
  <c r="AZ124" i="4" s="1"/>
  <c r="BB124" i="4" s="1"/>
  <c r="AE116" i="4"/>
  <c r="AZ116" i="4" s="1"/>
  <c r="BB116" i="4" s="1"/>
  <c r="AE106" i="4"/>
  <c r="AZ106" i="4" s="1"/>
  <c r="BB106" i="4" s="1"/>
  <c r="AE97" i="4"/>
  <c r="AZ97" i="4" s="1"/>
  <c r="BB97" i="4" s="1"/>
  <c r="AE87" i="4"/>
  <c r="AZ87" i="4" s="1"/>
  <c r="BB87" i="4" s="1"/>
  <c r="AE79" i="4"/>
  <c r="AZ79" i="4" s="1"/>
  <c r="BB79" i="4" s="1"/>
  <c r="AE69" i="4"/>
  <c r="AZ69" i="4" s="1"/>
  <c r="BB69" i="4" s="1"/>
  <c r="AE59" i="4"/>
  <c r="AZ59" i="4" s="1"/>
  <c r="BB59" i="4" s="1"/>
  <c r="AE50" i="4"/>
  <c r="AZ50" i="4" s="1"/>
  <c r="BB50" i="4" s="1"/>
  <c r="AH368" i="4"/>
  <c r="AH356" i="4"/>
  <c r="AH363" i="4"/>
  <c r="AH361" i="4"/>
  <c r="AH369" i="4"/>
  <c r="AH362" i="4"/>
  <c r="AH371" i="4"/>
  <c r="AN367" i="4"/>
  <c r="AN374" i="4"/>
  <c r="AQ370" i="4"/>
  <c r="AQ373" i="4"/>
  <c r="AQ375" i="4"/>
  <c r="AT363" i="4"/>
  <c r="AT356" i="4"/>
  <c r="AT368" i="4"/>
  <c r="AT361" i="4"/>
  <c r="AT369" i="4"/>
  <c r="AT362" i="4"/>
  <c r="AT371" i="4"/>
  <c r="AZ11" i="4"/>
  <c r="AE347" i="4"/>
  <c r="AZ347" i="4" s="1"/>
  <c r="BB347" i="4" s="1"/>
  <c r="AE339" i="4"/>
  <c r="AZ339" i="4" s="1"/>
  <c r="BB339" i="4" s="1"/>
  <c r="AE323" i="4"/>
  <c r="AZ323" i="4" s="1"/>
  <c r="BB323" i="4" s="1"/>
  <c r="AE306" i="4"/>
  <c r="AZ306" i="4" s="1"/>
  <c r="BB306" i="4" s="1"/>
  <c r="AE282" i="4"/>
  <c r="AZ282" i="4" s="1"/>
  <c r="BB282" i="4" s="1"/>
  <c r="AE270" i="4"/>
  <c r="AZ270" i="4" s="1"/>
  <c r="BB270" i="4" s="1"/>
  <c r="AE262" i="4"/>
  <c r="AZ262" i="4" s="1"/>
  <c r="BB262" i="4" s="1"/>
  <c r="AE30" i="4"/>
  <c r="AZ30" i="4" s="1"/>
  <c r="BB30" i="4" s="1"/>
  <c r="AE21" i="4"/>
  <c r="AZ21" i="4" s="1"/>
  <c r="BB21" i="4" s="1"/>
  <c r="AE237" i="4"/>
  <c r="AZ237" i="4" s="1"/>
  <c r="BB237" i="4" s="1"/>
  <c r="AE293" i="4"/>
  <c r="AZ293" i="4" s="1"/>
  <c r="BB293" i="4" s="1"/>
  <c r="AE44" i="4"/>
  <c r="AZ44" i="4" s="1"/>
  <c r="BB44" i="4" s="1"/>
  <c r="AE36" i="4"/>
  <c r="AZ36" i="4" s="1"/>
  <c r="BB36" i="4" s="1"/>
  <c r="AE243" i="4"/>
  <c r="AZ243" i="4" s="1"/>
  <c r="BB243" i="4" s="1"/>
  <c r="AE228" i="4"/>
  <c r="AZ228" i="4" s="1"/>
  <c r="BB228" i="4" s="1"/>
  <c r="AE220" i="4"/>
  <c r="AZ220" i="4" s="1"/>
  <c r="BB220" i="4" s="1"/>
  <c r="AE211" i="4"/>
  <c r="AZ211" i="4" s="1"/>
  <c r="BB211" i="4" s="1"/>
  <c r="AE203" i="4"/>
  <c r="AZ203" i="4" s="1"/>
  <c r="BB203" i="4" s="1"/>
  <c r="AE194" i="4"/>
  <c r="AZ194" i="4" s="1"/>
  <c r="BB194" i="4" s="1"/>
  <c r="AE180" i="4"/>
  <c r="AZ180" i="4" s="1"/>
  <c r="BB180" i="4" s="1"/>
  <c r="AE172" i="4"/>
  <c r="AZ172" i="4" s="1"/>
  <c r="BB172" i="4" s="1"/>
  <c r="AE164" i="4"/>
  <c r="AZ164" i="4" s="1"/>
  <c r="BB164" i="4" s="1"/>
  <c r="AE156" i="4"/>
  <c r="AZ156" i="4" s="1"/>
  <c r="BB156" i="4" s="1"/>
  <c r="AE145" i="4"/>
  <c r="AZ145" i="4" s="1"/>
  <c r="BB145" i="4" s="1"/>
  <c r="AE136" i="4"/>
  <c r="AZ136" i="4" s="1"/>
  <c r="BB136" i="4" s="1"/>
  <c r="AE128" i="4"/>
  <c r="AZ128" i="4" s="1"/>
  <c r="BB128" i="4" s="1"/>
  <c r="AE120" i="4"/>
  <c r="AZ120" i="4" s="1"/>
  <c r="BB120" i="4" s="1"/>
  <c r="AE110" i="4"/>
  <c r="AZ110" i="4" s="1"/>
  <c r="BB110" i="4" s="1"/>
  <c r="AE101" i="4"/>
  <c r="AZ101" i="4" s="1"/>
  <c r="BB101" i="4" s="1"/>
  <c r="AE92" i="4"/>
  <c r="AE83" i="4"/>
  <c r="AZ83" i="4" s="1"/>
  <c r="BB83" i="4" s="1"/>
  <c r="AE73" i="4"/>
  <c r="AZ73" i="4" s="1"/>
  <c r="BB73" i="4" s="1"/>
  <c r="AE64" i="4"/>
  <c r="AZ64" i="4" s="1"/>
  <c r="BB64" i="4" s="1"/>
  <c r="AE54" i="4"/>
  <c r="AZ54" i="4" s="1"/>
  <c r="BB54" i="4" s="1"/>
  <c r="AE15" i="4"/>
  <c r="AZ15" i="4" s="1"/>
  <c r="BB15" i="4" s="1"/>
  <c r="AE354" i="4"/>
  <c r="AZ354" i="4" s="1"/>
  <c r="BB354" i="4" s="1"/>
  <c r="AE350" i="4"/>
  <c r="AZ350" i="4" s="1"/>
  <c r="BB350" i="4" s="1"/>
  <c r="AE346" i="4"/>
  <c r="AZ346" i="4" s="1"/>
  <c r="BB346" i="4" s="1"/>
  <c r="AE342" i="4"/>
  <c r="AZ342" i="4" s="1"/>
  <c r="BB342" i="4" s="1"/>
  <c r="AE338" i="4"/>
  <c r="AZ338" i="4" s="1"/>
  <c r="BB338" i="4" s="1"/>
  <c r="AE334" i="4"/>
  <c r="AZ334" i="4" s="1"/>
  <c r="BB334" i="4" s="1"/>
  <c r="AE330" i="4"/>
  <c r="AZ330" i="4" s="1"/>
  <c r="BB330" i="4" s="1"/>
  <c r="AE326" i="4"/>
  <c r="AE322" i="4"/>
  <c r="AZ322" i="4" s="1"/>
  <c r="BB322" i="4" s="1"/>
  <c r="AE318" i="4"/>
  <c r="AZ318" i="4" s="1"/>
  <c r="BB318" i="4" s="1"/>
  <c r="AE314" i="4"/>
  <c r="AZ314" i="4" s="1"/>
  <c r="BB314" i="4" s="1"/>
  <c r="AE309" i="4"/>
  <c r="AZ309" i="4" s="1"/>
  <c r="BB309" i="4" s="1"/>
  <c r="AE305" i="4"/>
  <c r="AZ305" i="4" s="1"/>
  <c r="BB305" i="4" s="1"/>
  <c r="AE301" i="4"/>
  <c r="AZ301" i="4" s="1"/>
  <c r="BB301" i="4" s="1"/>
  <c r="AE286" i="4"/>
  <c r="AZ286" i="4" s="1"/>
  <c r="BB286" i="4" s="1"/>
  <c r="AE281" i="4"/>
  <c r="AZ281" i="4" s="1"/>
  <c r="BB281" i="4" s="1"/>
  <c r="AE277" i="4"/>
  <c r="AZ277" i="4" s="1"/>
  <c r="BB277" i="4" s="1"/>
  <c r="AE273" i="4"/>
  <c r="AZ273" i="4" s="1"/>
  <c r="BB273" i="4" s="1"/>
  <c r="AE269" i="4"/>
  <c r="AZ269" i="4" s="1"/>
  <c r="BB269" i="4" s="1"/>
  <c r="AE265" i="4"/>
  <c r="AZ265" i="4" s="1"/>
  <c r="BB265" i="4" s="1"/>
  <c r="AE261" i="4"/>
  <c r="AZ261" i="4" s="1"/>
  <c r="BB261" i="4" s="1"/>
  <c r="AE33" i="4"/>
  <c r="AZ33" i="4" s="1"/>
  <c r="BB33" i="4" s="1"/>
  <c r="AE29" i="4"/>
  <c r="AE153" i="4"/>
  <c r="AZ153" i="4" s="1"/>
  <c r="BB153" i="4" s="1"/>
  <c r="AE24" i="4"/>
  <c r="AZ24" i="4" s="1"/>
  <c r="BB24" i="4" s="1"/>
  <c r="AE20" i="4"/>
  <c r="AZ20" i="4" s="1"/>
  <c r="BB20" i="4" s="1"/>
  <c r="AE241" i="4"/>
  <c r="AZ241" i="4" s="1"/>
  <c r="BB241" i="4" s="1"/>
  <c r="AE255" i="4"/>
  <c r="AZ255" i="4" s="1"/>
  <c r="BB255" i="4" s="1"/>
  <c r="AE296" i="4"/>
  <c r="AZ296" i="4" s="1"/>
  <c r="BB296" i="4" s="1"/>
  <c r="AE292" i="4"/>
  <c r="AZ292" i="4" s="1"/>
  <c r="BB292" i="4" s="1"/>
  <c r="AE288" i="4"/>
  <c r="AZ288" i="4" s="1"/>
  <c r="BB288" i="4" s="1"/>
  <c r="AE43" i="4"/>
  <c r="AZ43" i="4" s="1"/>
  <c r="BB43" i="4" s="1"/>
  <c r="AE39" i="4"/>
  <c r="AZ39" i="4" s="1"/>
  <c r="BB39" i="4" s="1"/>
  <c r="AE35" i="4"/>
  <c r="AZ35" i="4" s="1"/>
  <c r="BB35" i="4" s="1"/>
  <c r="AE250" i="4"/>
  <c r="AZ250" i="4" s="1"/>
  <c r="BB250" i="4" s="1"/>
  <c r="AE246" i="4"/>
  <c r="AZ246" i="4" s="1"/>
  <c r="BB246" i="4" s="1"/>
  <c r="AE242" i="4"/>
  <c r="AZ242" i="4" s="1"/>
  <c r="BB242" i="4" s="1"/>
  <c r="AE233" i="4"/>
  <c r="AZ233" i="4" s="1"/>
  <c r="BB233" i="4" s="1"/>
  <c r="AE227" i="4"/>
  <c r="AZ227" i="4" s="1"/>
  <c r="BB227" i="4" s="1"/>
  <c r="AE223" i="4"/>
  <c r="AZ223" i="4" s="1"/>
  <c r="BB223" i="4" s="1"/>
  <c r="AE219" i="4"/>
  <c r="AZ219" i="4" s="1"/>
  <c r="BB219" i="4" s="1"/>
  <c r="AE214" i="4"/>
  <c r="AZ214" i="4" s="1"/>
  <c r="BB214" i="4" s="1"/>
  <c r="AE210" i="4"/>
  <c r="AZ210" i="4" s="1"/>
  <c r="BB210" i="4" s="1"/>
  <c r="AE206" i="4"/>
  <c r="AZ206" i="4" s="1"/>
  <c r="BB206" i="4" s="1"/>
  <c r="AE202" i="4"/>
  <c r="AZ202" i="4" s="1"/>
  <c r="BB202" i="4" s="1"/>
  <c r="AE198" i="4"/>
  <c r="AZ198" i="4" s="1"/>
  <c r="BB198" i="4" s="1"/>
  <c r="AE193" i="4"/>
  <c r="AZ193" i="4" s="1"/>
  <c r="BB193" i="4" s="1"/>
  <c r="AE183" i="4"/>
  <c r="AZ183" i="4" s="1"/>
  <c r="BB183" i="4" s="1"/>
  <c r="AE179" i="4"/>
  <c r="AZ179" i="4" s="1"/>
  <c r="BB179" i="4" s="1"/>
  <c r="AE175" i="4"/>
  <c r="AZ175" i="4" s="1"/>
  <c r="BB175" i="4" s="1"/>
  <c r="AE171" i="4"/>
  <c r="AZ171" i="4" s="1"/>
  <c r="BB171" i="4" s="1"/>
  <c r="AE167" i="4"/>
  <c r="AZ167" i="4" s="1"/>
  <c r="BB167" i="4" s="1"/>
  <c r="AE163" i="4"/>
  <c r="AZ163" i="4" s="1"/>
  <c r="BB163" i="4" s="1"/>
  <c r="AE159" i="4"/>
  <c r="AZ159" i="4" s="1"/>
  <c r="BB159" i="4" s="1"/>
  <c r="AE155" i="4"/>
  <c r="AZ155" i="4" s="1"/>
  <c r="BB155" i="4" s="1"/>
  <c r="AE148" i="4"/>
  <c r="AZ148" i="4" s="1"/>
  <c r="BB148" i="4" s="1"/>
  <c r="AE16" i="4"/>
  <c r="AZ16" i="4" s="1"/>
  <c r="BB16" i="4" s="1"/>
  <c r="AE139" i="4"/>
  <c r="AZ139" i="4" s="1"/>
  <c r="BB139" i="4" s="1"/>
  <c r="AE135" i="4"/>
  <c r="AZ135" i="4" s="1"/>
  <c r="BB135" i="4" s="1"/>
  <c r="AE131" i="4"/>
  <c r="AZ131" i="4" s="1"/>
  <c r="BB131" i="4" s="1"/>
  <c r="AE127" i="4"/>
  <c r="AZ127" i="4" s="1"/>
  <c r="BB127" i="4" s="1"/>
  <c r="AE123" i="4"/>
  <c r="AZ123" i="4" s="1"/>
  <c r="BB123" i="4" s="1"/>
  <c r="AE119" i="4"/>
  <c r="AZ119" i="4" s="1"/>
  <c r="BB119" i="4" s="1"/>
  <c r="AE115" i="4"/>
  <c r="AZ115" i="4" s="1"/>
  <c r="BB115" i="4" s="1"/>
  <c r="AE109" i="4"/>
  <c r="AZ109" i="4" s="1"/>
  <c r="BB109" i="4" s="1"/>
  <c r="AE104" i="4"/>
  <c r="AZ104" i="4" s="1"/>
  <c r="BB104" i="4" s="1"/>
  <c r="AE100" i="4"/>
  <c r="AZ100" i="4" s="1"/>
  <c r="BB100" i="4" s="1"/>
  <c r="AE96" i="4"/>
  <c r="AZ96" i="4" s="1"/>
  <c r="BB96" i="4" s="1"/>
  <c r="AE91" i="4"/>
  <c r="AZ91" i="4" s="1"/>
  <c r="BB91" i="4" s="1"/>
  <c r="AE86" i="4"/>
  <c r="AZ86" i="4" s="1"/>
  <c r="BB86" i="4" s="1"/>
  <c r="AE82" i="4"/>
  <c r="AZ82" i="4" s="1"/>
  <c r="BB82" i="4" s="1"/>
  <c r="AE76" i="4"/>
  <c r="AZ76" i="4" s="1"/>
  <c r="BB76" i="4" s="1"/>
  <c r="AE72" i="4"/>
  <c r="AZ72" i="4" s="1"/>
  <c r="BB72" i="4" s="1"/>
  <c r="AE68" i="4"/>
  <c r="AZ68" i="4" s="1"/>
  <c r="BB68" i="4" s="1"/>
  <c r="AE63" i="4"/>
  <c r="AZ63" i="4" s="1"/>
  <c r="BB63" i="4" s="1"/>
  <c r="AE58" i="4"/>
  <c r="AZ58" i="4" s="1"/>
  <c r="BB58" i="4" s="1"/>
  <c r="AE53" i="4"/>
  <c r="AZ53" i="4" s="1"/>
  <c r="BB53" i="4" s="1"/>
  <c r="AE49" i="4"/>
  <c r="AZ49" i="4" s="1"/>
  <c r="BB49" i="4" s="1"/>
  <c r="AE14" i="4"/>
  <c r="AH370" i="4"/>
  <c r="AH373" i="4"/>
  <c r="AH375" i="4"/>
  <c r="AK363" i="4"/>
  <c r="AK368" i="4"/>
  <c r="AK356" i="4"/>
  <c r="AK361" i="4"/>
  <c r="AK369" i="4"/>
  <c r="AK362" i="4"/>
  <c r="AK371" i="4"/>
  <c r="AQ376" i="4"/>
  <c r="AQ367" i="4"/>
  <c r="AQ374" i="4"/>
  <c r="AT370" i="4"/>
  <c r="AT373" i="4"/>
  <c r="AT375" i="4"/>
  <c r="AW368" i="4"/>
  <c r="AW356" i="4"/>
  <c r="AW363" i="4"/>
  <c r="AW361" i="4"/>
  <c r="AW369" i="4"/>
  <c r="AW362" i="4"/>
  <c r="AW371" i="4"/>
  <c r="AK364" i="4" l="1"/>
  <c r="AH364" i="4"/>
  <c r="AQ364" i="4"/>
  <c r="AW364" i="4"/>
  <c r="AQ378" i="4"/>
  <c r="AE361" i="4"/>
  <c r="AE371" i="4"/>
  <c r="AE363" i="4"/>
  <c r="AE374" i="4"/>
  <c r="AZ14" i="4"/>
  <c r="AZ29" i="4"/>
  <c r="AE367" i="4"/>
  <c r="AZ92" i="4"/>
  <c r="AE375" i="4"/>
  <c r="AE356" i="4"/>
  <c r="AE377" i="4"/>
  <c r="AZ315" i="4"/>
  <c r="AZ371" i="4"/>
  <c r="BB12" i="4"/>
  <c r="BB27" i="4"/>
  <c r="AE368" i="4"/>
  <c r="AW378" i="4"/>
  <c r="AK378" i="4"/>
  <c r="AE369" i="4"/>
  <c r="AT378" i="4"/>
  <c r="AE372" i="4"/>
  <c r="AZ85" i="4"/>
  <c r="AE376" i="4"/>
  <c r="AZ326" i="4"/>
  <c r="AZ368" i="4"/>
  <c r="BB11" i="4"/>
  <c r="AT364" i="4"/>
  <c r="AN378" i="4"/>
  <c r="AZ176" i="4"/>
  <c r="AE373" i="4"/>
  <c r="AE362" i="4"/>
  <c r="AE370" i="4"/>
  <c r="AZ17" i="4"/>
  <c r="AZ369" i="4"/>
  <c r="BB22" i="4"/>
  <c r="AN364" i="4"/>
  <c r="AH378" i="4"/>
  <c r="AZ363" i="4" l="1"/>
  <c r="BB369" i="4"/>
  <c r="AE364" i="4"/>
  <c r="BB368" i="4"/>
  <c r="AZ370" i="4"/>
  <c r="BB17" i="4"/>
  <c r="BB370" i="4" s="1"/>
  <c r="AZ373" i="4"/>
  <c r="BB176" i="4"/>
  <c r="BB373" i="4" s="1"/>
  <c r="AZ372" i="4"/>
  <c r="BB85" i="4"/>
  <c r="BB372" i="4" s="1"/>
  <c r="AZ361" i="4"/>
  <c r="AZ377" i="4"/>
  <c r="BB315" i="4"/>
  <c r="BB377" i="4" s="1"/>
  <c r="AZ375" i="4"/>
  <c r="BB92" i="4"/>
  <c r="BB375" i="4" s="1"/>
  <c r="BB371" i="4"/>
  <c r="BB362" i="4"/>
  <c r="AE378" i="4"/>
  <c r="AZ356" i="4"/>
  <c r="AZ376" i="4"/>
  <c r="BB326" i="4"/>
  <c r="BB376" i="4" s="1"/>
  <c r="AZ362" i="4"/>
  <c r="AZ367" i="4"/>
  <c r="BB29" i="4"/>
  <c r="BB367" i="4" s="1"/>
  <c r="AZ374" i="4"/>
  <c r="BB14" i="4"/>
  <c r="BB374" i="4" s="1"/>
  <c r="BB361" i="4" l="1"/>
  <c r="BB378" i="4"/>
  <c r="BB356" i="4"/>
  <c r="AZ378" i="4"/>
  <c r="AZ364" i="4"/>
  <c r="BB363" i="4"/>
  <c r="BB364" i="4" l="1"/>
  <c r="CA189" i="3"/>
  <c r="CB189" i="3" s="1"/>
  <c r="BU189" i="3"/>
  <c r="BV189" i="3" l="1"/>
  <c r="CS189" i="3"/>
  <c r="CV189" i="3" l="1"/>
  <c r="CT189" i="3"/>
  <c r="CW189" i="3" l="1"/>
  <c r="F188" i="10"/>
  <c r="H188" i="10" l="1"/>
  <c r="G188" i="10"/>
  <c r="CA349" i="3" l="1"/>
  <c r="CA57" i="3"/>
  <c r="BU86" i="3"/>
  <c r="BU314" i="3"/>
  <c r="BU113" i="3"/>
  <c r="BU84" i="3"/>
  <c r="BU210" i="3"/>
  <c r="BU216" i="3"/>
  <c r="BU315" i="3"/>
  <c r="BU194" i="3"/>
  <c r="BU298" i="3"/>
  <c r="BU70" i="3"/>
  <c r="BU251" i="3"/>
  <c r="BU30" i="3"/>
  <c r="BU51" i="3"/>
  <c r="BU83" i="3"/>
  <c r="BU285" i="3"/>
  <c r="BU16" i="3"/>
  <c r="BU290" i="3"/>
  <c r="BU254" i="3"/>
  <c r="BU163" i="3"/>
  <c r="BU82" i="3"/>
  <c r="BU18" i="3"/>
  <c r="BU48" i="3"/>
  <c r="BU352" i="3"/>
  <c r="BU65" i="3"/>
  <c r="BU267" i="3"/>
  <c r="BU12" i="3"/>
  <c r="BU168" i="3"/>
  <c r="BU232" i="3"/>
  <c r="BU98" i="3"/>
  <c r="BU13" i="3"/>
  <c r="BU45" i="3"/>
  <c r="BU330" i="3"/>
  <c r="BU69" i="3"/>
  <c r="BU38" i="3"/>
  <c r="BU20" i="3"/>
  <c r="BU11" i="3"/>
  <c r="BU171" i="3"/>
  <c r="BU32" i="3"/>
  <c r="BU317" i="3"/>
  <c r="BU233" i="3"/>
  <c r="BU293" i="3"/>
  <c r="BU27" i="3"/>
  <c r="BU246" i="3"/>
  <c r="BU279" i="3"/>
  <c r="BU305" i="3"/>
  <c r="BU235" i="3"/>
  <c r="BU145" i="3"/>
  <c r="BU299" i="3"/>
  <c r="BU71" i="3"/>
  <c r="BU308" i="3"/>
  <c r="BU47" i="3"/>
  <c r="BU245" i="3"/>
  <c r="BU144" i="3"/>
  <c r="BU282" i="3"/>
  <c r="BU142" i="3"/>
  <c r="BU35" i="3"/>
  <c r="BU143" i="3"/>
  <c r="BU273" i="3"/>
  <c r="BU228" i="3"/>
  <c r="BU14" i="3"/>
  <c r="BU91" i="3"/>
  <c r="BU243" i="3"/>
  <c r="BU131" i="3"/>
  <c r="BU341" i="3"/>
  <c r="BU227" i="3"/>
  <c r="BU345" i="3"/>
  <c r="BU226" i="3"/>
  <c r="BU94" i="3"/>
  <c r="BU19" i="3"/>
  <c r="BU119" i="3"/>
  <c r="BU218" i="3"/>
  <c r="BU207" i="3"/>
  <c r="BU89" i="3"/>
  <c r="BU61" i="3"/>
  <c r="BU307" i="3"/>
  <c r="BU343" i="3"/>
  <c r="BU321" i="3"/>
  <c r="BU73" i="3"/>
  <c r="BU196" i="3"/>
  <c r="BU234" i="3"/>
  <c r="BU322" i="3"/>
  <c r="BU62" i="3"/>
  <c r="BU272" i="3"/>
  <c r="BU220" i="3"/>
  <c r="BU241" i="3"/>
  <c r="BU292" i="3"/>
  <c r="BU53" i="3"/>
  <c r="BU323" i="3"/>
  <c r="BU181" i="3"/>
  <c r="BU136" i="3"/>
  <c r="BU138" i="3"/>
  <c r="BU102" i="3"/>
  <c r="BU31" i="3"/>
  <c r="BU176" i="3"/>
  <c r="BU54" i="3"/>
  <c r="BU274" i="3"/>
  <c r="BU320" i="3"/>
  <c r="BU169" i="3"/>
  <c r="BU95" i="3"/>
  <c r="BU127" i="3"/>
  <c r="BU28" i="3"/>
  <c r="BU79" i="3"/>
  <c r="BU328" i="3"/>
  <c r="BU36" i="3"/>
  <c r="BU204" i="3"/>
  <c r="BU349" i="3"/>
  <c r="BU212" i="3"/>
  <c r="BU165" i="3"/>
  <c r="BU118" i="3"/>
  <c r="BU101" i="3"/>
  <c r="BU332" i="3"/>
  <c r="BU106" i="3"/>
  <c r="BU316" i="3"/>
  <c r="BU78" i="3"/>
  <c r="BU342" i="3"/>
  <c r="BU173" i="3"/>
  <c r="BU154" i="3"/>
  <c r="BU350" i="3"/>
  <c r="BU105" i="3"/>
  <c r="BU58" i="3"/>
  <c r="BU238" i="3"/>
  <c r="BU124" i="3"/>
  <c r="BU304" i="3"/>
  <c r="BU29" i="3"/>
  <c r="BU67" i="3"/>
  <c r="BU43" i="3"/>
  <c r="BU270" i="3"/>
  <c r="BU107" i="3"/>
  <c r="BU170" i="3"/>
  <c r="BU312" i="3"/>
  <c r="BU177" i="3"/>
  <c r="BU77" i="3"/>
  <c r="BU326" i="3"/>
  <c r="BU180" i="3"/>
  <c r="BU237" i="3"/>
  <c r="BU52" i="3"/>
  <c r="BU289" i="3"/>
  <c r="BU335" i="3"/>
  <c r="BU208" i="3"/>
  <c r="BU294" i="3"/>
  <c r="BU46" i="3"/>
  <c r="BU258" i="3"/>
  <c r="BU205" i="3"/>
  <c r="BU283" i="3"/>
  <c r="BU56" i="3"/>
  <c r="BU150" i="3"/>
  <c r="BU126" i="3"/>
  <c r="BU128" i="3"/>
  <c r="BU200" i="3"/>
  <c r="BU284" i="3"/>
  <c r="BU39" i="3"/>
  <c r="BU81" i="3"/>
  <c r="BU338" i="3"/>
  <c r="BU114" i="3"/>
  <c r="BU192" i="3"/>
  <c r="BU301" i="3"/>
  <c r="BU123" i="3"/>
  <c r="BU303" i="3"/>
  <c r="BU214" i="3"/>
  <c r="BU247" i="3"/>
  <c r="BU224" i="3"/>
  <c r="BU264" i="3"/>
  <c r="BU337" i="3"/>
  <c r="BU161" i="3"/>
  <c r="BU211" i="3"/>
  <c r="BU156" i="3"/>
  <c r="BU68" i="3"/>
  <c r="BU347" i="3"/>
  <c r="BU346" i="3"/>
  <c r="BU277" i="3"/>
  <c r="BU271" i="3"/>
  <c r="BU333" i="3"/>
  <c r="BU223" i="3"/>
  <c r="BU121" i="3"/>
  <c r="BU116" i="3"/>
  <c r="BU263" i="3"/>
  <c r="BU137" i="3"/>
  <c r="BU111" i="3"/>
  <c r="BU348" i="3"/>
  <c r="BU217" i="3"/>
  <c r="BU296" i="3"/>
  <c r="BU132" i="3"/>
  <c r="BU162" i="3"/>
  <c r="BU252" i="3"/>
  <c r="BU167" i="3"/>
  <c r="BU57" i="3"/>
  <c r="BU100" i="3"/>
  <c r="BU259" i="3"/>
  <c r="BU120" i="3"/>
  <c r="BU191" i="3"/>
  <c r="BU174" i="3"/>
  <c r="BU250" i="3"/>
  <c r="BU129" i="3"/>
  <c r="BU318" i="3"/>
  <c r="BU222" i="3"/>
  <c r="BU37" i="3"/>
  <c r="BU74" i="3"/>
  <c r="BU139" i="3"/>
  <c r="BU130" i="3"/>
  <c r="BU190" i="3"/>
  <c r="BU166" i="3"/>
  <c r="BU49" i="3"/>
  <c r="BU203" i="3"/>
  <c r="BU155" i="3"/>
  <c r="BU197" i="3"/>
  <c r="BU219" i="3"/>
  <c r="BU104" i="3"/>
  <c r="BU280" i="3"/>
  <c r="BU21" i="3"/>
  <c r="BU33" i="3"/>
  <c r="BU85" i="3"/>
  <c r="BU160" i="3"/>
  <c r="BU266" i="3"/>
  <c r="BU109" i="3"/>
  <c r="BU152" i="3"/>
  <c r="BU248" i="3"/>
  <c r="BU80" i="3"/>
  <c r="BU40" i="3"/>
  <c r="BU50" i="3"/>
  <c r="BU261" i="3"/>
  <c r="BU225" i="3"/>
  <c r="BU88" i="3"/>
  <c r="BU117" i="3"/>
  <c r="BU42" i="3"/>
  <c r="BU253" i="3"/>
  <c r="BU41" i="3"/>
  <c r="BU17" i="3"/>
  <c r="BU257" i="3"/>
  <c r="BU133" i="3"/>
  <c r="BU63" i="3"/>
  <c r="BU336" i="3"/>
  <c r="BU240" i="3"/>
  <c r="BU327" i="3"/>
  <c r="BU183" i="3"/>
  <c r="BU195" i="3"/>
  <c r="BU179" i="3"/>
  <c r="BU265" i="3"/>
  <c r="BU268" i="3"/>
  <c r="BU324" i="3"/>
  <c r="BU311" i="3"/>
  <c r="BU288" i="3"/>
  <c r="BU151" i="3"/>
  <c r="BU202" i="3"/>
  <c r="BU260" i="3"/>
  <c r="BU72" i="3"/>
  <c r="BU319" i="3"/>
  <c r="BU231" i="3"/>
  <c r="BU66" i="3"/>
  <c r="BU209" i="3"/>
  <c r="BU297" i="3"/>
  <c r="BU134" i="3"/>
  <c r="BU60" i="3"/>
  <c r="BU164" i="3"/>
  <c r="BU331" i="3"/>
  <c r="BU90" i="3"/>
  <c r="BU175" i="3"/>
  <c r="BU339" i="3"/>
  <c r="BU255" i="3"/>
  <c r="BU187" i="3"/>
  <c r="BU26" i="3"/>
  <c r="BU269" i="3"/>
  <c r="BU201" i="3"/>
  <c r="BU199" i="3"/>
  <c r="BU244" i="3"/>
  <c r="BU306" i="3"/>
  <c r="BU198" i="3"/>
  <c r="BU122" i="3"/>
  <c r="BU135" i="3"/>
  <c r="BU159" i="3"/>
  <c r="BU178" i="3"/>
  <c r="BU302" i="3"/>
  <c r="BU153" i="3"/>
  <c r="BU262" i="3"/>
  <c r="BU15" i="3"/>
  <c r="BU287" i="3"/>
  <c r="BU295" i="3"/>
  <c r="BU221" i="3"/>
  <c r="BU22" i="3"/>
  <c r="BU310" i="3"/>
  <c r="BU275" i="3"/>
  <c r="BU172" i="3"/>
  <c r="BU340" i="3"/>
  <c r="BU291" i="3"/>
  <c r="BU334" i="3"/>
  <c r="BU329" i="3"/>
  <c r="BU351" i="3"/>
  <c r="BU286" i="3"/>
  <c r="BU256" i="3"/>
  <c r="BU99" i="3"/>
  <c r="BU278" i="3"/>
  <c r="BU147" i="3"/>
  <c r="BU158" i="3"/>
  <c r="BU344" i="3"/>
  <c r="BU215" i="3"/>
  <c r="BU96" i="3"/>
  <c r="BU34" i="3"/>
  <c r="BU93" i="3"/>
  <c r="BU146" i="3"/>
  <c r="BU115" i="3"/>
  <c r="BU313" i="3"/>
  <c r="BU23" i="3"/>
  <c r="BU276" i="3"/>
  <c r="BU353" i="3"/>
  <c r="BU325" i="3"/>
  <c r="BU249" i="3"/>
  <c r="BU108" i="3"/>
  <c r="BU239" i="3"/>
  <c r="BU157" i="3"/>
  <c r="BU44" i="3"/>
  <c r="BU242" i="3"/>
  <c r="BU125" i="3"/>
  <c r="BU97" i="3"/>
  <c r="BU206" i="3"/>
  <c r="BU300" i="3"/>
  <c r="CA197" i="3" l="1"/>
  <c r="CA166" i="3"/>
  <c r="CA74" i="3"/>
  <c r="CA129" i="3"/>
  <c r="CA174" i="3"/>
  <c r="CA167" i="3"/>
  <c r="CA43" i="3"/>
  <c r="CA16" i="3"/>
  <c r="CA117" i="3"/>
  <c r="CA124" i="3"/>
  <c r="CA30" i="3"/>
  <c r="CA50" i="3"/>
  <c r="CA350" i="3"/>
  <c r="CA154" i="3"/>
  <c r="CA152" i="3"/>
  <c r="CA210" i="3"/>
  <c r="CA113" i="3"/>
  <c r="CA314" i="3"/>
  <c r="CA283" i="3"/>
  <c r="CA206" i="3"/>
  <c r="CA44" i="3"/>
  <c r="CA249" i="3"/>
  <c r="CA181" i="3"/>
  <c r="CA241" i="3"/>
  <c r="CA322" i="3"/>
  <c r="CA321" i="3"/>
  <c r="CA307" i="3"/>
  <c r="CA89" i="3"/>
  <c r="CA218" i="3"/>
  <c r="CA19" i="3"/>
  <c r="CA226" i="3"/>
  <c r="CA227" i="3"/>
  <c r="CA91" i="3"/>
  <c r="CA228" i="3"/>
  <c r="CA143" i="3"/>
  <c r="CA142" i="3"/>
  <c r="CA144" i="3"/>
  <c r="CA47" i="3"/>
  <c r="CA71" i="3"/>
  <c r="CA145" i="3"/>
  <c r="CA305" i="3"/>
  <c r="CA246" i="3"/>
  <c r="CA293" i="3"/>
  <c r="CA317" i="3"/>
  <c r="CA171" i="3"/>
  <c r="CA20" i="3"/>
  <c r="CA38" i="3"/>
  <c r="CA69" i="3"/>
  <c r="CA330" i="3"/>
  <c r="CA45" i="3"/>
  <c r="CA13" i="3"/>
  <c r="CA98" i="3"/>
  <c r="CA289" i="3"/>
  <c r="CA52" i="3"/>
  <c r="CA237" i="3"/>
  <c r="CA265" i="3"/>
  <c r="CA195" i="3"/>
  <c r="CA326" i="3"/>
  <c r="CA65" i="3"/>
  <c r="CA77" i="3"/>
  <c r="CA177" i="3"/>
  <c r="CA48" i="3"/>
  <c r="CA63" i="3"/>
  <c r="CA170" i="3"/>
  <c r="CA133" i="3"/>
  <c r="CA257" i="3"/>
  <c r="CA270" i="3"/>
  <c r="CA17" i="3"/>
  <c r="CA296" i="3"/>
  <c r="CA348" i="3"/>
  <c r="CA137" i="3"/>
  <c r="CA116" i="3"/>
  <c r="CA223" i="3"/>
  <c r="CA271" i="3"/>
  <c r="CA346" i="3"/>
  <c r="CA68" i="3"/>
  <c r="CA211" i="3"/>
  <c r="CA337" i="3"/>
  <c r="CA224" i="3"/>
  <c r="CA214" i="3"/>
  <c r="CA123" i="3"/>
  <c r="CA192" i="3"/>
  <c r="CA338" i="3"/>
  <c r="CA39" i="3"/>
  <c r="CA200" i="3"/>
  <c r="CA126" i="3"/>
  <c r="CA86" i="3"/>
  <c r="CA280" i="3"/>
  <c r="CA118" i="3"/>
  <c r="CA212" i="3"/>
  <c r="CA204" i="3"/>
  <c r="CA328" i="3"/>
  <c r="CA28" i="3"/>
  <c r="CA95" i="3"/>
  <c r="CA320" i="3"/>
  <c r="CA54" i="3"/>
  <c r="CA31" i="3"/>
  <c r="CA138" i="3"/>
  <c r="CA115" i="3"/>
  <c r="CA93" i="3"/>
  <c r="CA96" i="3"/>
  <c r="CA344" i="3"/>
  <c r="CA147" i="3"/>
  <c r="CA99" i="3"/>
  <c r="CA286" i="3"/>
  <c r="CA329" i="3"/>
  <c r="CA291" i="3"/>
  <c r="CA172" i="3"/>
  <c r="CA310" i="3"/>
  <c r="CA221" i="3"/>
  <c r="CA287" i="3"/>
  <c r="CA262" i="3"/>
  <c r="CA302" i="3"/>
  <c r="CA159" i="3"/>
  <c r="CA122" i="3"/>
  <c r="CA306" i="3"/>
  <c r="CA199" i="3"/>
  <c r="CA269" i="3"/>
  <c r="CA187" i="3"/>
  <c r="CA339" i="3"/>
  <c r="CA90" i="3"/>
  <c r="CA164" i="3"/>
  <c r="CA134" i="3"/>
  <c r="CA209" i="3"/>
  <c r="CA231" i="3"/>
  <c r="CA72" i="3"/>
  <c r="CA202" i="3"/>
  <c r="CA288" i="3"/>
  <c r="CA324" i="3"/>
  <c r="CA25" i="3"/>
  <c r="CA104" i="3"/>
  <c r="CA203" i="3"/>
  <c r="CA130" i="3"/>
  <c r="CA222" i="3"/>
  <c r="CA120" i="3"/>
  <c r="CA100" i="3"/>
  <c r="CA162" i="3"/>
  <c r="CA67" i="3"/>
  <c r="CA29" i="3"/>
  <c r="CA83" i="3"/>
  <c r="CA225" i="3"/>
  <c r="CA58" i="3"/>
  <c r="CA70" i="3"/>
  <c r="CA80" i="3"/>
  <c r="CA173" i="3"/>
  <c r="CA109" i="3"/>
  <c r="CA78" i="3"/>
  <c r="CA160" i="3"/>
  <c r="CA106" i="3"/>
  <c r="CA150" i="3"/>
  <c r="CA125" i="3"/>
  <c r="CA239" i="3"/>
  <c r="CA353" i="3"/>
  <c r="CA23" i="3"/>
  <c r="CA53" i="3"/>
  <c r="CA272" i="3"/>
  <c r="CA196" i="3"/>
  <c r="CA131" i="3"/>
  <c r="CA9" i="3"/>
  <c r="CA155" i="3"/>
  <c r="CA190" i="3"/>
  <c r="CA37" i="3"/>
  <c r="CA250" i="3"/>
  <c r="CA259" i="3"/>
  <c r="CA41" i="3"/>
  <c r="CA253" i="3"/>
  <c r="CA285" i="3"/>
  <c r="CA88" i="3"/>
  <c r="CA238" i="3"/>
  <c r="CA251" i="3"/>
  <c r="CA40" i="3"/>
  <c r="CA298" i="3"/>
  <c r="CA248" i="3"/>
  <c r="CA216" i="3"/>
  <c r="CA266" i="3"/>
  <c r="CA316" i="3"/>
  <c r="CA332" i="3"/>
  <c r="CA300" i="3"/>
  <c r="CA242" i="3"/>
  <c r="CA157" i="3"/>
  <c r="CA325" i="3"/>
  <c r="CA136" i="3"/>
  <c r="CA292" i="3"/>
  <c r="CA62" i="3"/>
  <c r="CA73" i="3"/>
  <c r="CA207" i="3"/>
  <c r="CA119" i="3"/>
  <c r="CA345" i="3"/>
  <c r="CA14" i="3"/>
  <c r="CA273" i="3"/>
  <c r="CA282" i="3"/>
  <c r="CA308" i="3"/>
  <c r="CA235" i="3"/>
  <c r="CA27" i="3"/>
  <c r="CA233" i="3"/>
  <c r="CA32" i="3"/>
  <c r="CA11" i="3"/>
  <c r="CA205" i="3"/>
  <c r="CA258" i="3"/>
  <c r="CA46" i="3"/>
  <c r="CA208" i="3"/>
  <c r="CA335" i="3"/>
  <c r="CA232" i="3"/>
  <c r="CA168" i="3"/>
  <c r="CA12" i="3"/>
  <c r="CA267" i="3"/>
  <c r="CA179" i="3"/>
  <c r="CA183" i="3"/>
  <c r="CA327" i="3"/>
  <c r="CA240" i="3"/>
  <c r="CA352" i="3"/>
  <c r="CA336" i="3"/>
  <c r="CA312" i="3"/>
  <c r="CA18" i="3"/>
  <c r="CA82" i="3"/>
  <c r="CA107" i="3"/>
  <c r="CA163" i="3"/>
  <c r="CA254" i="3"/>
  <c r="CA132" i="3"/>
  <c r="CA217" i="3"/>
  <c r="CA111" i="3"/>
  <c r="CA263" i="3"/>
  <c r="CA121" i="3"/>
  <c r="CA333" i="3"/>
  <c r="CA277" i="3"/>
  <c r="CA347" i="3"/>
  <c r="CA156" i="3"/>
  <c r="CA161" i="3"/>
  <c r="CA264" i="3"/>
  <c r="CA247" i="3"/>
  <c r="CA303" i="3"/>
  <c r="CA301" i="3"/>
  <c r="CA114" i="3"/>
  <c r="CA81" i="3"/>
  <c r="CA284" i="3"/>
  <c r="CA128" i="3"/>
  <c r="CA21" i="3"/>
  <c r="CA101" i="3"/>
  <c r="CA268" i="3"/>
  <c r="CA165" i="3"/>
  <c r="CA36" i="3"/>
  <c r="CA79" i="3"/>
  <c r="CA127" i="3"/>
  <c r="CA169" i="3"/>
  <c r="CA274" i="3"/>
  <c r="CA176" i="3"/>
  <c r="CA102" i="3"/>
  <c r="CA313" i="3"/>
  <c r="CA146" i="3"/>
  <c r="CA34" i="3"/>
  <c r="CA215" i="3"/>
  <c r="CA158" i="3"/>
  <c r="CA278" i="3"/>
  <c r="CA256" i="3"/>
  <c r="CA351" i="3"/>
  <c r="CA334" i="3"/>
  <c r="CA340" i="3"/>
  <c r="CA275" i="3"/>
  <c r="CA22" i="3"/>
  <c r="CA295" i="3"/>
  <c r="CA15" i="3"/>
  <c r="CA153" i="3"/>
  <c r="CA178" i="3"/>
  <c r="CA135" i="3"/>
  <c r="CA198" i="3"/>
  <c r="CA244" i="3"/>
  <c r="CA201" i="3"/>
  <c r="CA26" i="3"/>
  <c r="CA255" i="3"/>
  <c r="CA175" i="3"/>
  <c r="CA331" i="3"/>
  <c r="CA60" i="3"/>
  <c r="CA297" i="3"/>
  <c r="CA66" i="3"/>
  <c r="CA319" i="3"/>
  <c r="CA260" i="3"/>
  <c r="CA151" i="3"/>
  <c r="CA311" i="3"/>
  <c r="CA180" i="3"/>
  <c r="CA219" i="3"/>
  <c r="CA49" i="3"/>
  <c r="CA139" i="3"/>
  <c r="CA318" i="3"/>
  <c r="CA191" i="3"/>
  <c r="CA252" i="3"/>
  <c r="CA290" i="3"/>
  <c r="CA42" i="3"/>
  <c r="CA304" i="3"/>
  <c r="CA51" i="3"/>
  <c r="CA261" i="3"/>
  <c r="CA105" i="3"/>
  <c r="CA194" i="3"/>
  <c r="CA315" i="3"/>
  <c r="CA342" i="3"/>
  <c r="CA84" i="3"/>
  <c r="CA85" i="3"/>
  <c r="CA33" i="3"/>
  <c r="CA56" i="3"/>
  <c r="CA97" i="3"/>
  <c r="CA108" i="3"/>
  <c r="CA276" i="3"/>
  <c r="CA323" i="3"/>
  <c r="CA220" i="3"/>
  <c r="CA234" i="3"/>
  <c r="CA343" i="3"/>
  <c r="CA61" i="3"/>
  <c r="CA94" i="3"/>
  <c r="CA341" i="3"/>
  <c r="CA243" i="3"/>
  <c r="CA35" i="3"/>
  <c r="CA245" i="3"/>
  <c r="CA299" i="3"/>
  <c r="CA279" i="3"/>
  <c r="CA294" i="3"/>
  <c r="CA10" i="3"/>
  <c r="BU381" i="3"/>
  <c r="BU384" i="3"/>
  <c r="BU385" i="3"/>
  <c r="BU382" i="3"/>
  <c r="BU379" i="3"/>
  <c r="BU376" i="3"/>
  <c r="BU383" i="3"/>
  <c r="BU25" i="3"/>
  <c r="BU10" i="3"/>
  <c r="BU386" i="3"/>
  <c r="BU9" i="3"/>
  <c r="CA381" i="3" l="1"/>
  <c r="CA380" i="3"/>
  <c r="CA358" i="3"/>
  <c r="CA379" i="3"/>
  <c r="CA383" i="3"/>
  <c r="CA357" i="3"/>
  <c r="CA378" i="3"/>
  <c r="CA354" i="3"/>
  <c r="CA359" i="3"/>
  <c r="CA377" i="3"/>
  <c r="CA386" i="3"/>
  <c r="CA376" i="3"/>
  <c r="CA385" i="3"/>
  <c r="CA384" i="3"/>
  <c r="CA382" i="3"/>
  <c r="BU380" i="3"/>
  <c r="BU358" i="3"/>
  <c r="BU357" i="3"/>
  <c r="BU378" i="3"/>
  <c r="BU354" i="3"/>
  <c r="BU377" i="3"/>
  <c r="BU359" i="3"/>
  <c r="BU387" i="3" l="1"/>
  <c r="D34" i="7"/>
  <c r="CA387" i="3"/>
  <c r="D34" i="5"/>
  <c r="CA360" i="3"/>
  <c r="D34" i="6"/>
  <c r="D32" i="7"/>
  <c r="D32" i="6"/>
  <c r="BU360" i="3"/>
  <c r="D32" i="5"/>
  <c r="D35" i="8" l="1"/>
  <c r="D33" i="8"/>
  <c r="BW238" i="3" l="1"/>
  <c r="BW302" i="3"/>
  <c r="BW121" i="3"/>
  <c r="BW315" i="3"/>
  <c r="BW241" i="3"/>
  <c r="BW247" i="3"/>
  <c r="BW243" i="3"/>
  <c r="BW242" i="3"/>
  <c r="BW240" i="3"/>
  <c r="BW250" i="3"/>
  <c r="BW249" i="3"/>
  <c r="BW248" i="3"/>
  <c r="BW244" i="3"/>
  <c r="BW169" i="3"/>
  <c r="BW156" i="3"/>
  <c r="BW181" i="3"/>
  <c r="BW178" i="3"/>
  <c r="BW177" i="3"/>
  <c r="BW175" i="3"/>
  <c r="BW174" i="3"/>
  <c r="BW173" i="3"/>
  <c r="BW172" i="3"/>
  <c r="BW171" i="3"/>
  <c r="BW166" i="3"/>
  <c r="BW165" i="3"/>
  <c r="BW163" i="3"/>
  <c r="BW161" i="3"/>
  <c r="BW160" i="3"/>
  <c r="BW159" i="3"/>
  <c r="BW158" i="3"/>
  <c r="BW157" i="3"/>
  <c r="BW155" i="3"/>
  <c r="BW164" i="3"/>
  <c r="BW74" i="3"/>
  <c r="BW73" i="3"/>
  <c r="BW72" i="3"/>
  <c r="BW71" i="3"/>
  <c r="BW70" i="3"/>
  <c r="BW69" i="3"/>
  <c r="BW65" i="3"/>
  <c r="BW63" i="3"/>
  <c r="BW62" i="3"/>
  <c r="BW61" i="3"/>
  <c r="BW60" i="3"/>
  <c r="BW52" i="3"/>
  <c r="BW51" i="3"/>
  <c r="BW49" i="3"/>
  <c r="BW68" i="3"/>
  <c r="BW67" i="3"/>
  <c r="BW66" i="3"/>
  <c r="BW228" i="3"/>
  <c r="BW224" i="3"/>
  <c r="BW227" i="3"/>
  <c r="BW223" i="3"/>
  <c r="BW226" i="3"/>
  <c r="BW222" i="3"/>
  <c r="BW234" i="3"/>
  <c r="BW233" i="3"/>
  <c r="BW232" i="3"/>
  <c r="BW231" i="3"/>
  <c r="BW220" i="3"/>
  <c r="BW218" i="3"/>
  <c r="BW216" i="3"/>
  <c r="BW215" i="3"/>
  <c r="BW214" i="3"/>
  <c r="BW212" i="3"/>
  <c r="BW209" i="3"/>
  <c r="BW208" i="3"/>
  <c r="BW207" i="3"/>
  <c r="BW204" i="3"/>
  <c r="BW225" i="3"/>
  <c r="BW219" i="3"/>
  <c r="BW217" i="3"/>
  <c r="BW211" i="3"/>
  <c r="BW320" i="3"/>
  <c r="BW345" i="3"/>
  <c r="BW344" i="3"/>
  <c r="BW343" i="3"/>
  <c r="BW342" i="3"/>
  <c r="BW341" i="3"/>
  <c r="BW340" i="3"/>
  <c r="BW339" i="3"/>
  <c r="BW338" i="3"/>
  <c r="BW337" i="3"/>
  <c r="BW336" i="3"/>
  <c r="BW335" i="3"/>
  <c r="BW334" i="3"/>
  <c r="BW333" i="3"/>
  <c r="BW332" i="3"/>
  <c r="BW331" i="3"/>
  <c r="BW330" i="3"/>
  <c r="BW329" i="3"/>
  <c r="BW328" i="3"/>
  <c r="BW327" i="3"/>
  <c r="BW326" i="3"/>
  <c r="BW325" i="3"/>
  <c r="BW324" i="3"/>
  <c r="BW323" i="3"/>
  <c r="BW322" i="3"/>
  <c r="BW321" i="3"/>
  <c r="BW319" i="3"/>
  <c r="BW318" i="3"/>
  <c r="BW317" i="3"/>
  <c r="BW316" i="3"/>
  <c r="BW314" i="3"/>
  <c r="BW313" i="3"/>
  <c r="BW386" i="3" s="1"/>
  <c r="BW312" i="3"/>
  <c r="BW311" i="3"/>
  <c r="BW310" i="3"/>
  <c r="BW353" i="3"/>
  <c r="BW352" i="3"/>
  <c r="BW351" i="3"/>
  <c r="BW350" i="3"/>
  <c r="BW349" i="3"/>
  <c r="BW348" i="3"/>
  <c r="BW347" i="3"/>
  <c r="BW346" i="3"/>
  <c r="BW308" i="3"/>
  <c r="BW303" i="3"/>
  <c r="BW297" i="3"/>
  <c r="BW307" i="3"/>
  <c r="BW306" i="3"/>
  <c r="BW305" i="3"/>
  <c r="BW304" i="3"/>
  <c r="BW301" i="3"/>
  <c r="BW300" i="3"/>
  <c r="BW299" i="3"/>
  <c r="BW298" i="3"/>
  <c r="BW296" i="3"/>
  <c r="BW30" i="3"/>
  <c r="BW28" i="3"/>
  <c r="BW26" i="3"/>
  <c r="BW152" i="3"/>
  <c r="BW151" i="3"/>
  <c r="BW260" i="3"/>
  <c r="BW278" i="3"/>
  <c r="BW274" i="3"/>
  <c r="BW269" i="3"/>
  <c r="BW258" i="3"/>
  <c r="BW257" i="3"/>
  <c r="BW277" i="3"/>
  <c r="BW276" i="3"/>
  <c r="BW275" i="3"/>
  <c r="BW273" i="3"/>
  <c r="BW272" i="3"/>
  <c r="BW271" i="3"/>
  <c r="BW270" i="3"/>
  <c r="BW268" i="3"/>
  <c r="BW267" i="3"/>
  <c r="BW266" i="3"/>
  <c r="BW265" i="3"/>
  <c r="BW264" i="3"/>
  <c r="BW263" i="3"/>
  <c r="BW262" i="3"/>
  <c r="BW261" i="3"/>
  <c r="BW259" i="3"/>
  <c r="BW256" i="3"/>
  <c r="BW279" i="3"/>
  <c r="BW255" i="3"/>
  <c r="BW191" i="3"/>
  <c r="BW197" i="3"/>
  <c r="BW198" i="3"/>
  <c r="BW239" i="3"/>
  <c r="BW237" i="3"/>
  <c r="BW11" i="3"/>
  <c r="BW253" i="3"/>
  <c r="BW21" i="3"/>
  <c r="BW16" i="3"/>
  <c r="BW23" i="3"/>
  <c r="BW22" i="3"/>
  <c r="BW20" i="3"/>
  <c r="BW19" i="3"/>
  <c r="BW18" i="3"/>
  <c r="BW17" i="3"/>
  <c r="BW15" i="3"/>
  <c r="BW38" i="3"/>
  <c r="BW37" i="3"/>
  <c r="BW36" i="3"/>
  <c r="BW43" i="3"/>
  <c r="BW42" i="3"/>
  <c r="BW41" i="3"/>
  <c r="BW40" i="3"/>
  <c r="BW39" i="3"/>
  <c r="BW295" i="3"/>
  <c r="BW291" i="3"/>
  <c r="BW294" i="3"/>
  <c r="BW293" i="3"/>
  <c r="BW292" i="3"/>
  <c r="BW290" i="3"/>
  <c r="BW289" i="3"/>
  <c r="BW288" i="3"/>
  <c r="BW287" i="3"/>
  <c r="BW286" i="3"/>
  <c r="BW285" i="3"/>
  <c r="BW13" i="3"/>
  <c r="BW12" i="3"/>
  <c r="BW203" i="3"/>
  <c r="BW200" i="3"/>
  <c r="BW199" i="3"/>
  <c r="BW202" i="3"/>
  <c r="BW201" i="3"/>
  <c r="BW34" i="3"/>
  <c r="BW33" i="3"/>
  <c r="BW32" i="3"/>
  <c r="BW108" i="3"/>
  <c r="BW107" i="3"/>
  <c r="BW106" i="3"/>
  <c r="BW44" i="3"/>
  <c r="BW14" i="3"/>
  <c r="BW118" i="3"/>
  <c r="BW116" i="3"/>
  <c r="BW115" i="3"/>
  <c r="BW117" i="3"/>
  <c r="BW130" i="3"/>
  <c r="BW137" i="3"/>
  <c r="BW136" i="3"/>
  <c r="BW135" i="3"/>
  <c r="BW134" i="3"/>
  <c r="BW133" i="3"/>
  <c r="BW132" i="3"/>
  <c r="BW131" i="3"/>
  <c r="BW129" i="3"/>
  <c r="BW128" i="3"/>
  <c r="BW127" i="3"/>
  <c r="BW126" i="3"/>
  <c r="BW125" i="3"/>
  <c r="BW124" i="3"/>
  <c r="BW123" i="3"/>
  <c r="BW122" i="3"/>
  <c r="BW120" i="3"/>
  <c r="BW109" i="3"/>
  <c r="BW114" i="3"/>
  <c r="BW113" i="3"/>
  <c r="BW111" i="3"/>
  <c r="BW284" i="3"/>
  <c r="BW145" i="3"/>
  <c r="BW78" i="3"/>
  <c r="BW77" i="3"/>
  <c r="BW79" i="3"/>
  <c r="BW84" i="3"/>
  <c r="BW98" i="3"/>
  <c r="BW97" i="3"/>
  <c r="BW96" i="3"/>
  <c r="BW95" i="3"/>
  <c r="BW93" i="3"/>
  <c r="BW91" i="3"/>
  <c r="BW90" i="3"/>
  <c r="BW89" i="3"/>
  <c r="BW88" i="3"/>
  <c r="BW83" i="3"/>
  <c r="BW381" i="3" s="1"/>
  <c r="BW82" i="3"/>
  <c r="BW81" i="3"/>
  <c r="BW80" i="3"/>
  <c r="BW190" i="3"/>
  <c r="BW48" i="3"/>
  <c r="BW47" i="3"/>
  <c r="BW46" i="3"/>
  <c r="BW147" i="3"/>
  <c r="BW146" i="3"/>
  <c r="BW385" i="3" l="1"/>
  <c r="BW187" i="3"/>
  <c r="BY187" i="3" s="1"/>
  <c r="BW85" i="3"/>
  <c r="BY85" i="3" s="1"/>
  <c r="BW384" i="3"/>
  <c r="BW144" i="3"/>
  <c r="BY144" i="3" s="1"/>
  <c r="BW105" i="3"/>
  <c r="BY105" i="3" s="1"/>
  <c r="BW99" i="3"/>
  <c r="BY99" i="3" s="1"/>
  <c r="BW283" i="3"/>
  <c r="BY283" i="3" s="1"/>
  <c r="BW252" i="3"/>
  <c r="BY252" i="3" s="1"/>
  <c r="BW195" i="3"/>
  <c r="BY195" i="3" s="1"/>
  <c r="BW27" i="3"/>
  <c r="BW206" i="3"/>
  <c r="BY206" i="3" s="1"/>
  <c r="BW192" i="3"/>
  <c r="BY192" i="3" s="1"/>
  <c r="BW104" i="3"/>
  <c r="BY104" i="3" s="1"/>
  <c r="BW86" i="3"/>
  <c r="BY86" i="3" s="1"/>
  <c r="BW102" i="3"/>
  <c r="BY102" i="3" s="1"/>
  <c r="BW35" i="3"/>
  <c r="BY35" i="3" s="1"/>
  <c r="BW153" i="3"/>
  <c r="BY153" i="3" s="1"/>
  <c r="BW280" i="3"/>
  <c r="BY280" i="3" s="1"/>
  <c r="BW379" i="3"/>
  <c r="BW50" i="3"/>
  <c r="BY50" i="3" s="1"/>
  <c r="BW58" i="3"/>
  <c r="BY58" i="3" s="1"/>
  <c r="BW56" i="3"/>
  <c r="BY56" i="3" s="1"/>
  <c r="BW162" i="3"/>
  <c r="BY162" i="3" s="1"/>
  <c r="BW167" i="3"/>
  <c r="BY167" i="3" s="1"/>
  <c r="BW179" i="3"/>
  <c r="BY179" i="3" s="1"/>
  <c r="BW176" i="3"/>
  <c r="BY176" i="3" s="1"/>
  <c r="BW254" i="3"/>
  <c r="BY254" i="3" s="1"/>
  <c r="BW143" i="3"/>
  <c r="BY143" i="3" s="1"/>
  <c r="BW183" i="3"/>
  <c r="BY183" i="3" s="1"/>
  <c r="BW100" i="3"/>
  <c r="BY100" i="3" s="1"/>
  <c r="BW150" i="3"/>
  <c r="BY150" i="3" s="1"/>
  <c r="BW10" i="3"/>
  <c r="BW25" i="3"/>
  <c r="BW29" i="3"/>
  <c r="BY29" i="3" s="1"/>
  <c r="BW210" i="3"/>
  <c r="BY210" i="3" s="1"/>
  <c r="BW53" i="3"/>
  <c r="BW180" i="3"/>
  <c r="BY180" i="3" s="1"/>
  <c r="BW245" i="3"/>
  <c r="BY245" i="3" s="1"/>
  <c r="BW9" i="3"/>
  <c r="BW57" i="3"/>
  <c r="BY57" i="3" s="1"/>
  <c r="BW139" i="3"/>
  <c r="BY139" i="3" s="1"/>
  <c r="BW138" i="3"/>
  <c r="BY138" i="3" s="1"/>
  <c r="BW101" i="3"/>
  <c r="BY101" i="3" s="1"/>
  <c r="BW282" i="3"/>
  <c r="BY282" i="3" s="1"/>
  <c r="BW251" i="3"/>
  <c r="BY251" i="3" s="1"/>
  <c r="BW194" i="3"/>
  <c r="BY194" i="3" s="1"/>
  <c r="BW196" i="3"/>
  <c r="BY196" i="3" s="1"/>
  <c r="BW154" i="3"/>
  <c r="BY154" i="3" s="1"/>
  <c r="BW31" i="3"/>
  <c r="BY31" i="3" s="1"/>
  <c r="BW205" i="3"/>
  <c r="BY205" i="3" s="1"/>
  <c r="BW54" i="3"/>
  <c r="BY54" i="3" s="1"/>
  <c r="BW246" i="3"/>
  <c r="BY246" i="3" s="1"/>
  <c r="BW142" i="3"/>
  <c r="BY142" i="3" s="1"/>
  <c r="BW170" i="3"/>
  <c r="BW168" i="3"/>
  <c r="BW221" i="3"/>
  <c r="BW382" i="3" s="1"/>
  <c r="BW235" i="3"/>
  <c r="BW119" i="3"/>
  <c r="BW94" i="3"/>
  <c r="BW45" i="3"/>
  <c r="BW383" i="3" s="1"/>
  <c r="BW376" i="3" l="1"/>
  <c r="BY27" i="3"/>
  <c r="BY376" i="3" s="1"/>
  <c r="BW358" i="3"/>
  <c r="C33" i="6" s="1"/>
  <c r="BW380" i="3"/>
  <c r="BW377" i="3"/>
  <c r="BW359" i="3"/>
  <c r="C33" i="7" s="1"/>
  <c r="BW354" i="3"/>
  <c r="BW378" i="3"/>
  <c r="BW357" i="3"/>
  <c r="C33" i="5" l="1"/>
  <c r="BW360" i="3"/>
  <c r="C34" i="8" s="1"/>
  <c r="BW387" i="3"/>
  <c r="BT146" i="3" l="1"/>
  <c r="BV146" i="3" s="1"/>
  <c r="BT181" i="3"/>
  <c r="BV181" i="3" s="1"/>
  <c r="AM178" i="3"/>
  <c r="AO178" i="3" s="1"/>
  <c r="AJ177" i="3"/>
  <c r="AL177" i="3" s="1"/>
  <c r="BT174" i="3"/>
  <c r="AM173" i="3"/>
  <c r="AO173" i="3" s="1"/>
  <c r="AJ172" i="3"/>
  <c r="AL172" i="3" s="1"/>
  <c r="BT170" i="3"/>
  <c r="BV170" i="3" s="1"/>
  <c r="AM168" i="3"/>
  <c r="AO168" i="3" s="1"/>
  <c r="AJ166" i="3"/>
  <c r="AL166" i="3" s="1"/>
  <c r="BT73" i="3"/>
  <c r="BV73" i="3" s="1"/>
  <c r="AM72" i="3"/>
  <c r="AO72" i="3" s="1"/>
  <c r="AJ71" i="3"/>
  <c r="AL71" i="3" s="1"/>
  <c r="BT69" i="3"/>
  <c r="BV69" i="3" s="1"/>
  <c r="AM228" i="3"/>
  <c r="AO228" i="3" s="1"/>
  <c r="AJ224" i="3"/>
  <c r="AL224" i="3" s="1"/>
  <c r="BT223" i="3"/>
  <c r="BV223" i="3" s="1"/>
  <c r="AM226" i="3"/>
  <c r="AO226" i="3" s="1"/>
  <c r="AJ222" i="3"/>
  <c r="AL222" i="3" s="1"/>
  <c r="BT233" i="3"/>
  <c r="BV233" i="3" s="1"/>
  <c r="AM231" i="3"/>
  <c r="AO231" i="3" s="1"/>
  <c r="AJ221" i="3"/>
  <c r="AL221" i="3" s="1"/>
  <c r="BT218" i="3"/>
  <c r="BV218" i="3" s="1"/>
  <c r="AM216" i="3"/>
  <c r="AO216" i="3" s="1"/>
  <c r="AJ215" i="3"/>
  <c r="AL215" i="3" s="1"/>
  <c r="BT334" i="3"/>
  <c r="BV334" i="3" s="1"/>
  <c r="AM333" i="3"/>
  <c r="AO333" i="3" s="1"/>
  <c r="AJ332" i="3"/>
  <c r="AL332" i="3" s="1"/>
  <c r="BT330" i="3"/>
  <c r="BV330" i="3" s="1"/>
  <c r="AM329" i="3"/>
  <c r="AO329" i="3" s="1"/>
  <c r="AJ328" i="3"/>
  <c r="AL328" i="3" s="1"/>
  <c r="BT326" i="3"/>
  <c r="BV326" i="3" s="1"/>
  <c r="AM325" i="3"/>
  <c r="AO325" i="3" s="1"/>
  <c r="AJ324" i="3"/>
  <c r="BT316" i="3"/>
  <c r="BV316" i="3" s="1"/>
  <c r="AM314" i="3"/>
  <c r="AO314" i="3" s="1"/>
  <c r="AJ313" i="3"/>
  <c r="BT310" i="3"/>
  <c r="BV310" i="3" s="1"/>
  <c r="AM349" i="3"/>
  <c r="AO349" i="3" s="1"/>
  <c r="AJ28" i="3"/>
  <c r="AL28" i="3" s="1"/>
  <c r="BT151" i="3"/>
  <c r="BV151" i="3" s="1"/>
  <c r="AM258" i="3"/>
  <c r="AO258" i="3" s="1"/>
  <c r="AJ257" i="3"/>
  <c r="AL257" i="3" s="1"/>
  <c r="BT238" i="3"/>
  <c r="BV238" i="3" s="1"/>
  <c r="AM235" i="3"/>
  <c r="AO235" i="3" s="1"/>
  <c r="AJ237" i="3"/>
  <c r="AL237" i="3" s="1"/>
  <c r="BT13" i="3"/>
  <c r="BV13" i="3" s="1"/>
  <c r="AM12" i="3"/>
  <c r="AJ203" i="3"/>
  <c r="AL203" i="3" s="1"/>
  <c r="BT202" i="3"/>
  <c r="BV202" i="3" s="1"/>
  <c r="AM201" i="3"/>
  <c r="AO201" i="3" s="1"/>
  <c r="AJ34" i="3"/>
  <c r="AL34" i="3" s="1"/>
  <c r="BT107" i="3"/>
  <c r="BV107" i="3" s="1"/>
  <c r="AM106" i="3"/>
  <c r="AO106" i="3" s="1"/>
  <c r="AJ44" i="3"/>
  <c r="AL44" i="3" s="1"/>
  <c r="BT116" i="3"/>
  <c r="BV116" i="3" s="1"/>
  <c r="AM115" i="3"/>
  <c r="AO115" i="3" s="1"/>
  <c r="AJ119" i="3"/>
  <c r="AL119" i="3" s="1"/>
  <c r="BT137" i="3"/>
  <c r="BV137" i="3" s="1"/>
  <c r="AM136" i="3"/>
  <c r="AO136" i="3" s="1"/>
  <c r="AJ109" i="3"/>
  <c r="AL109" i="3" s="1"/>
  <c r="BT111" i="3"/>
  <c r="BV111" i="3" s="1"/>
  <c r="AM98" i="3"/>
  <c r="AO98" i="3" s="1"/>
  <c r="AJ96" i="3"/>
  <c r="AL96" i="3" s="1"/>
  <c r="BT93" i="3"/>
  <c r="BV93" i="3" s="1"/>
  <c r="AM90" i="3"/>
  <c r="AJ45" i="3"/>
  <c r="AL45" i="3" s="1"/>
  <c r="BT46" i="3"/>
  <c r="BV46" i="3" s="1"/>
  <c r="BT183" i="3"/>
  <c r="BV183" i="3" s="1"/>
  <c r="BT82" i="3"/>
  <c r="BV82" i="3" s="1"/>
  <c r="BT88" i="3"/>
  <c r="BV88" i="3" s="1"/>
  <c r="BT97" i="3"/>
  <c r="BV97" i="3" s="1"/>
  <c r="BT78" i="3"/>
  <c r="BV78" i="3" s="1"/>
  <c r="BT102" i="3"/>
  <c r="BV102" i="3" s="1"/>
  <c r="BT284" i="3"/>
  <c r="BV284" i="3" s="1"/>
  <c r="BT123" i="3"/>
  <c r="BV123" i="3" s="1"/>
  <c r="BT127" i="3"/>
  <c r="BV127" i="3" s="1"/>
  <c r="BT132" i="3"/>
  <c r="BV132" i="3" s="1"/>
  <c r="BT138" i="3"/>
  <c r="BV138" i="3" s="1"/>
  <c r="BT101" i="3"/>
  <c r="BV101" i="3" s="1"/>
  <c r="BT33" i="3"/>
  <c r="BV33" i="3" s="1"/>
  <c r="BT282" i="3"/>
  <c r="BV282" i="3" s="1"/>
  <c r="BT286" i="3"/>
  <c r="BV286" i="3" s="1"/>
  <c r="BT290" i="3"/>
  <c r="BV290" i="3" s="1"/>
  <c r="BT291" i="3"/>
  <c r="BV291" i="3" s="1"/>
  <c r="BT41" i="3"/>
  <c r="BV41" i="3" s="1"/>
  <c r="BT37" i="3"/>
  <c r="BV37" i="3" s="1"/>
  <c r="BT18" i="3"/>
  <c r="BV18" i="3" s="1"/>
  <c r="BT23" i="3"/>
  <c r="BV23" i="3" s="1"/>
  <c r="BT252" i="3"/>
  <c r="BV252" i="3" s="1"/>
  <c r="BT195" i="3"/>
  <c r="BV195" i="3" s="1"/>
  <c r="BT191" i="3"/>
  <c r="BV191" i="3" s="1"/>
  <c r="BT256" i="3"/>
  <c r="BV256" i="3" s="1"/>
  <c r="BT263" i="3"/>
  <c r="BV263" i="3" s="1"/>
  <c r="BT267" i="3"/>
  <c r="BV267" i="3" s="1"/>
  <c r="BT272" i="3"/>
  <c r="BV272" i="3" s="1"/>
  <c r="BT277" i="3"/>
  <c r="BV277" i="3" s="1"/>
  <c r="BT260" i="3"/>
  <c r="BV260" i="3" s="1"/>
  <c r="BT29" i="3"/>
  <c r="BV29" i="3" s="1"/>
  <c r="BT298" i="3"/>
  <c r="BV298" i="3" s="1"/>
  <c r="BT304" i="3"/>
  <c r="BV304" i="3" s="1"/>
  <c r="BT297" i="3"/>
  <c r="BV297" i="3" s="1"/>
  <c r="BT346" i="3"/>
  <c r="BV346" i="3" s="1"/>
  <c r="BT351" i="3"/>
  <c r="BV351" i="3" s="1"/>
  <c r="BT317" i="3"/>
  <c r="BV317" i="3" s="1"/>
  <c r="BT322" i="3"/>
  <c r="BV322" i="3" s="1"/>
  <c r="BT338" i="3"/>
  <c r="BV338" i="3" s="1"/>
  <c r="BT342" i="3"/>
  <c r="BV342" i="3" s="1"/>
  <c r="BT211" i="3"/>
  <c r="BV211" i="3" s="1"/>
  <c r="BT204" i="3"/>
  <c r="BV204" i="3" s="1"/>
  <c r="BT210" i="3"/>
  <c r="BV210" i="3" s="1"/>
  <c r="BT205" i="3"/>
  <c r="BV205" i="3" s="1"/>
  <c r="BT68" i="3"/>
  <c r="BV68" i="3" s="1"/>
  <c r="BT60" i="3"/>
  <c r="BV60" i="3" s="1"/>
  <c r="BT65" i="3"/>
  <c r="BV65" i="3" s="1"/>
  <c r="BT74" i="3"/>
  <c r="BV74" i="3" s="1"/>
  <c r="BT155" i="3"/>
  <c r="BV155" i="3" s="1"/>
  <c r="BT160" i="3"/>
  <c r="BV160" i="3" s="1"/>
  <c r="BT165" i="3"/>
  <c r="BV165" i="3" s="1"/>
  <c r="BT176" i="3"/>
  <c r="BV176" i="3" s="1"/>
  <c r="BT249" i="3"/>
  <c r="BV249" i="3" s="1"/>
  <c r="BT243" i="3"/>
  <c r="BV243" i="3" s="1"/>
  <c r="BT241" i="3"/>
  <c r="BV241" i="3" s="1"/>
  <c r="BT315" i="3"/>
  <c r="BV315" i="3" s="1"/>
  <c r="AJ9" i="3"/>
  <c r="AJ352" i="3"/>
  <c r="AL352" i="3" s="1"/>
  <c r="AJ347" i="3"/>
  <c r="AL347" i="3" s="1"/>
  <c r="AJ343" i="3"/>
  <c r="AL343" i="3" s="1"/>
  <c r="AJ339" i="3"/>
  <c r="AL339" i="3" s="1"/>
  <c r="AJ335" i="3"/>
  <c r="AL335" i="3" s="1"/>
  <c r="AJ318" i="3"/>
  <c r="AL318" i="3" s="1"/>
  <c r="AJ307" i="3"/>
  <c r="AL307" i="3" s="1"/>
  <c r="AJ303" i="3"/>
  <c r="AL303" i="3" s="1"/>
  <c r="AJ299" i="3"/>
  <c r="AL299" i="3" s="1"/>
  <c r="AJ295" i="3"/>
  <c r="AL295" i="3" s="1"/>
  <c r="AJ291" i="3"/>
  <c r="AL291" i="3" s="1"/>
  <c r="AJ287" i="3"/>
  <c r="AL287" i="3" s="1"/>
  <c r="AJ283" i="3"/>
  <c r="AL283" i="3" s="1"/>
  <c r="AJ278" i="3"/>
  <c r="AL278" i="3" s="1"/>
  <c r="AJ274" i="3"/>
  <c r="AL274" i="3" s="1"/>
  <c r="AJ270" i="3"/>
  <c r="AL270" i="3" s="1"/>
  <c r="AJ266" i="3"/>
  <c r="AL266" i="3" s="1"/>
  <c r="AJ262" i="3"/>
  <c r="AL262" i="3" s="1"/>
  <c r="AJ256" i="3"/>
  <c r="AL256" i="3" s="1"/>
  <c r="AJ251" i="3"/>
  <c r="AL251" i="3" s="1"/>
  <c r="AJ247" i="3"/>
  <c r="AL247" i="3" s="1"/>
  <c r="AJ243" i="3"/>
  <c r="AL243" i="3" s="1"/>
  <c r="AJ232" i="3"/>
  <c r="AL232" i="3" s="1"/>
  <c r="AJ214" i="3"/>
  <c r="AL214" i="3" s="1"/>
  <c r="AJ209" i="3"/>
  <c r="AL209" i="3" s="1"/>
  <c r="AJ205" i="3"/>
  <c r="AL205" i="3" s="1"/>
  <c r="AJ197" i="3"/>
  <c r="AL197" i="3" s="1"/>
  <c r="AJ192" i="3"/>
  <c r="AL192" i="3" s="1"/>
  <c r="AJ183" i="3"/>
  <c r="AL183" i="3" s="1"/>
  <c r="AJ169" i="3"/>
  <c r="AL169" i="3" s="1"/>
  <c r="AJ163" i="3"/>
  <c r="AL163" i="3" s="1"/>
  <c r="AJ159" i="3"/>
  <c r="AL159" i="3" s="1"/>
  <c r="AJ154" i="3"/>
  <c r="AL154" i="3" s="1"/>
  <c r="AJ144" i="3"/>
  <c r="AL144" i="3" s="1"/>
  <c r="AJ138" i="3"/>
  <c r="AL138" i="3" s="1"/>
  <c r="AJ132" i="3"/>
  <c r="AL132" i="3" s="1"/>
  <c r="AJ128" i="3"/>
  <c r="AL128" i="3" s="1"/>
  <c r="AJ124" i="3"/>
  <c r="AL124" i="3" s="1"/>
  <c r="AJ120" i="3"/>
  <c r="AL120" i="3" s="1"/>
  <c r="AJ102" i="3"/>
  <c r="AL102" i="3" s="1"/>
  <c r="AJ97" i="3"/>
  <c r="AL97" i="3" s="1"/>
  <c r="AJ88" i="3"/>
  <c r="AL88" i="3" s="1"/>
  <c r="AJ83" i="3"/>
  <c r="AJ79" i="3"/>
  <c r="AL79" i="3" s="1"/>
  <c r="AJ68" i="3"/>
  <c r="AL68" i="3" s="1"/>
  <c r="AJ63" i="3"/>
  <c r="AL63" i="3" s="1"/>
  <c r="AJ58" i="3"/>
  <c r="AL58" i="3" s="1"/>
  <c r="AJ52" i="3"/>
  <c r="AL52" i="3" s="1"/>
  <c r="AJ48" i="3"/>
  <c r="AL48" i="3" s="1"/>
  <c r="AJ42" i="3"/>
  <c r="AL42" i="3" s="1"/>
  <c r="AJ38" i="3"/>
  <c r="AL38" i="3" s="1"/>
  <c r="AJ33" i="3"/>
  <c r="AL33" i="3" s="1"/>
  <c r="AJ29" i="3"/>
  <c r="AL29" i="3" s="1"/>
  <c r="AJ23" i="3"/>
  <c r="AL23" i="3" s="1"/>
  <c r="AJ19" i="3"/>
  <c r="AL19" i="3" s="1"/>
  <c r="AJ15" i="3"/>
  <c r="AM10" i="3"/>
  <c r="AM350" i="3"/>
  <c r="AO350" i="3" s="1"/>
  <c r="AM345" i="3"/>
  <c r="AO345" i="3" s="1"/>
  <c r="AM341" i="3"/>
  <c r="AO341" i="3" s="1"/>
  <c r="AM337" i="3"/>
  <c r="AO337" i="3" s="1"/>
  <c r="AM321" i="3"/>
  <c r="AO321" i="3" s="1"/>
  <c r="AM312" i="3"/>
  <c r="AO312" i="3" s="1"/>
  <c r="AM305" i="3"/>
  <c r="AO305" i="3" s="1"/>
  <c r="AM301" i="3"/>
  <c r="AO301" i="3" s="1"/>
  <c r="AM297" i="3"/>
  <c r="AO297" i="3" s="1"/>
  <c r="AM293" i="3"/>
  <c r="AO293" i="3" s="1"/>
  <c r="AM289" i="3"/>
  <c r="AO289" i="3" s="1"/>
  <c r="AM285" i="3"/>
  <c r="AO285" i="3" s="1"/>
  <c r="AM280" i="3"/>
  <c r="AO280" i="3" s="1"/>
  <c r="AM276" i="3"/>
  <c r="AO276" i="3" s="1"/>
  <c r="AM272" i="3"/>
  <c r="AO272" i="3" s="1"/>
  <c r="AM268" i="3"/>
  <c r="AO268" i="3" s="1"/>
  <c r="AM264" i="3"/>
  <c r="AO264" i="3" s="1"/>
  <c r="AM260" i="3"/>
  <c r="AO260" i="3" s="1"/>
  <c r="AM254" i="3"/>
  <c r="AO254" i="3" s="1"/>
  <c r="AM249" i="3"/>
  <c r="AO249" i="3" s="1"/>
  <c r="AM245" i="3"/>
  <c r="AO245" i="3" s="1"/>
  <c r="AM241" i="3"/>
  <c r="AO241" i="3" s="1"/>
  <c r="AM219" i="3"/>
  <c r="AO219" i="3" s="1"/>
  <c r="AM211" i="3"/>
  <c r="AO211" i="3" s="1"/>
  <c r="AM207" i="3"/>
  <c r="AO207" i="3" s="1"/>
  <c r="AM200" i="3"/>
  <c r="AO200" i="3" s="1"/>
  <c r="AM195" i="3"/>
  <c r="AO195" i="3" s="1"/>
  <c r="AM190" i="3"/>
  <c r="AO190" i="3" s="1"/>
  <c r="AM179" i="3"/>
  <c r="AO179" i="3" s="1"/>
  <c r="AM165" i="3"/>
  <c r="AO165" i="3" s="1"/>
  <c r="AM161" i="3"/>
  <c r="AO161" i="3" s="1"/>
  <c r="AM157" i="3"/>
  <c r="AO157" i="3" s="1"/>
  <c r="AM150" i="3"/>
  <c r="AO150" i="3" s="1"/>
  <c r="AM142" i="3"/>
  <c r="AO142" i="3" s="1"/>
  <c r="AM134" i="3"/>
  <c r="AO134" i="3" s="1"/>
  <c r="AM130" i="3"/>
  <c r="AO130" i="3" s="1"/>
  <c r="AM126" i="3"/>
  <c r="AO126" i="3" s="1"/>
  <c r="AM122" i="3"/>
  <c r="AO122" i="3" s="1"/>
  <c r="AM105" i="3"/>
  <c r="AO105" i="3" s="1"/>
  <c r="AM100" i="3"/>
  <c r="AO100" i="3" s="1"/>
  <c r="AM91" i="3"/>
  <c r="AO91" i="3" s="1"/>
  <c r="AM85" i="3"/>
  <c r="AO85" i="3" s="1"/>
  <c r="AM81" i="3"/>
  <c r="AO81" i="3" s="1"/>
  <c r="AM77" i="3"/>
  <c r="AO77" i="3" s="1"/>
  <c r="AM66" i="3"/>
  <c r="AO66" i="3" s="1"/>
  <c r="AM61" i="3"/>
  <c r="AO61" i="3" s="1"/>
  <c r="AM56" i="3"/>
  <c r="AO56" i="3" s="1"/>
  <c r="AM50" i="3"/>
  <c r="AO50" i="3" s="1"/>
  <c r="AM46" i="3"/>
  <c r="AO46" i="3" s="1"/>
  <c r="AM40" i="3"/>
  <c r="AO40" i="3" s="1"/>
  <c r="AM36" i="3"/>
  <c r="AO36" i="3" s="1"/>
  <c r="AM31" i="3"/>
  <c r="AO31" i="3" s="1"/>
  <c r="AM26" i="3"/>
  <c r="AO26" i="3" s="1"/>
  <c r="AM21" i="3"/>
  <c r="AO21" i="3" s="1"/>
  <c r="AM17" i="3"/>
  <c r="AO17" i="3" s="1"/>
  <c r="BT156" i="3"/>
  <c r="BV156" i="3" s="1"/>
  <c r="AM181" i="3"/>
  <c r="AO181" i="3" s="1"/>
  <c r="AJ178" i="3"/>
  <c r="AL178" i="3" s="1"/>
  <c r="BT175" i="3"/>
  <c r="BV175" i="3" s="1"/>
  <c r="AM174" i="3"/>
  <c r="AJ173" i="3"/>
  <c r="AL173" i="3" s="1"/>
  <c r="BT171" i="3"/>
  <c r="BV171" i="3" s="1"/>
  <c r="AM170" i="3"/>
  <c r="AO170" i="3" s="1"/>
  <c r="AJ168" i="3"/>
  <c r="AL168" i="3" s="1"/>
  <c r="BT53" i="3"/>
  <c r="BV53" i="3" s="1"/>
  <c r="AM73" i="3"/>
  <c r="AO73" i="3" s="1"/>
  <c r="AJ72" i="3"/>
  <c r="AL72" i="3" s="1"/>
  <c r="BT70" i="3"/>
  <c r="BV70" i="3" s="1"/>
  <c r="AM69" i="3"/>
  <c r="AO69" i="3" s="1"/>
  <c r="AJ228" i="3"/>
  <c r="AL228" i="3" s="1"/>
  <c r="BT227" i="3"/>
  <c r="BV227" i="3" s="1"/>
  <c r="AM223" i="3"/>
  <c r="AO223" i="3" s="1"/>
  <c r="AJ226" i="3"/>
  <c r="AL226" i="3" s="1"/>
  <c r="BT234" i="3"/>
  <c r="BV234" i="3" s="1"/>
  <c r="AM233" i="3"/>
  <c r="AO233" i="3" s="1"/>
  <c r="AJ231" i="3"/>
  <c r="AL231" i="3" s="1"/>
  <c r="BT220" i="3"/>
  <c r="BV220" i="3" s="1"/>
  <c r="AM218" i="3"/>
  <c r="AO218" i="3" s="1"/>
  <c r="AJ216" i="3"/>
  <c r="AL216" i="3" s="1"/>
  <c r="BT320" i="3"/>
  <c r="BV320" i="3" s="1"/>
  <c r="AM334" i="3"/>
  <c r="AO334" i="3" s="1"/>
  <c r="AJ333" i="3"/>
  <c r="AL333" i="3" s="1"/>
  <c r="BT331" i="3"/>
  <c r="BV331" i="3" s="1"/>
  <c r="AM330" i="3"/>
  <c r="AO330" i="3" s="1"/>
  <c r="AJ329" i="3"/>
  <c r="AL329" i="3" s="1"/>
  <c r="BT327" i="3"/>
  <c r="BV327" i="3" s="1"/>
  <c r="AM326" i="3"/>
  <c r="AO326" i="3" s="1"/>
  <c r="AJ325" i="3"/>
  <c r="AL325" i="3" s="1"/>
  <c r="BT323" i="3"/>
  <c r="BV323" i="3" s="1"/>
  <c r="AM316" i="3"/>
  <c r="AO316" i="3" s="1"/>
  <c r="AJ314" i="3"/>
  <c r="AL314" i="3" s="1"/>
  <c r="BT311" i="3"/>
  <c r="BV311" i="3" s="1"/>
  <c r="AM310" i="3"/>
  <c r="AO310" i="3" s="1"/>
  <c r="AJ349" i="3"/>
  <c r="AL349" i="3" s="1"/>
  <c r="BT152" i="3"/>
  <c r="BV152" i="3" s="1"/>
  <c r="AM151" i="3"/>
  <c r="AO151" i="3" s="1"/>
  <c r="AJ258" i="3"/>
  <c r="AL258" i="3" s="1"/>
  <c r="BT239" i="3"/>
  <c r="BV239" i="3" s="1"/>
  <c r="AM238" i="3"/>
  <c r="AO238" i="3" s="1"/>
  <c r="AJ235" i="3"/>
  <c r="AL235" i="3" s="1"/>
  <c r="BT253" i="3"/>
  <c r="BV253" i="3" s="1"/>
  <c r="AM13" i="3"/>
  <c r="AO13" i="3" s="1"/>
  <c r="AJ12" i="3"/>
  <c r="BT199" i="3"/>
  <c r="BV199" i="3" s="1"/>
  <c r="AM202" i="3"/>
  <c r="AO202" i="3" s="1"/>
  <c r="AJ201" i="3"/>
  <c r="AL201" i="3" s="1"/>
  <c r="BT108" i="3"/>
  <c r="BV108" i="3" s="1"/>
  <c r="AM107" i="3"/>
  <c r="AO107" i="3" s="1"/>
  <c r="AJ106" i="3"/>
  <c r="AL106" i="3" s="1"/>
  <c r="BT118" i="3"/>
  <c r="BV118" i="3" s="1"/>
  <c r="AM116" i="3"/>
  <c r="AO116" i="3" s="1"/>
  <c r="AJ115" i="3"/>
  <c r="AL115" i="3" s="1"/>
  <c r="BT117" i="3"/>
  <c r="BV117" i="3" s="1"/>
  <c r="AM137" i="3"/>
  <c r="AO137" i="3" s="1"/>
  <c r="AJ136" i="3"/>
  <c r="AL136" i="3" s="1"/>
  <c r="BT114" i="3"/>
  <c r="BV114" i="3" s="1"/>
  <c r="AM111" i="3"/>
  <c r="AO111" i="3" s="1"/>
  <c r="AJ98" i="3"/>
  <c r="AL98" i="3" s="1"/>
  <c r="BT94" i="3"/>
  <c r="BV94" i="3" s="1"/>
  <c r="AM93" i="3"/>
  <c r="AO93" i="3" s="1"/>
  <c r="AJ90" i="3"/>
  <c r="BT147" i="3"/>
  <c r="BV147" i="3" s="1"/>
  <c r="BT47" i="3"/>
  <c r="BV47" i="3" s="1"/>
  <c r="BT187" i="3"/>
  <c r="BV187" i="3" s="1"/>
  <c r="BT83" i="3"/>
  <c r="BT89" i="3"/>
  <c r="BV89" i="3" s="1"/>
  <c r="BT84" i="3"/>
  <c r="BV84" i="3" s="1"/>
  <c r="BT145" i="3"/>
  <c r="BV145" i="3" s="1"/>
  <c r="BT104" i="3"/>
  <c r="BV104" i="3" s="1"/>
  <c r="BT113" i="3"/>
  <c r="BV113" i="3" s="1"/>
  <c r="BT124" i="3"/>
  <c r="BV124" i="3" s="1"/>
  <c r="BT128" i="3"/>
  <c r="BV128" i="3" s="1"/>
  <c r="BT133" i="3"/>
  <c r="BV133" i="3" s="1"/>
  <c r="BT130" i="3"/>
  <c r="BV130" i="3" s="1"/>
  <c r="BT99" i="3"/>
  <c r="BV99" i="3" s="1"/>
  <c r="BT153" i="3"/>
  <c r="BV153" i="3" s="1"/>
  <c r="BT283" i="3"/>
  <c r="BV283" i="3" s="1"/>
  <c r="BT287" i="3"/>
  <c r="BV287" i="3" s="1"/>
  <c r="BT292" i="3"/>
  <c r="BV292" i="3" s="1"/>
  <c r="BT295" i="3"/>
  <c r="BV295" i="3" s="1"/>
  <c r="BT42" i="3"/>
  <c r="BV42" i="3" s="1"/>
  <c r="BT38" i="3"/>
  <c r="BV38" i="3" s="1"/>
  <c r="BT19" i="3"/>
  <c r="BV19" i="3" s="1"/>
  <c r="BT16" i="3"/>
  <c r="BV16" i="3" s="1"/>
  <c r="BT10" i="3"/>
  <c r="BT198" i="3"/>
  <c r="BV198" i="3" s="1"/>
  <c r="BT255" i="3"/>
  <c r="BV255" i="3" s="1"/>
  <c r="BT259" i="3"/>
  <c r="BV259" i="3" s="1"/>
  <c r="BT264" i="3"/>
  <c r="BV264" i="3" s="1"/>
  <c r="BT268" i="3"/>
  <c r="BV268" i="3" s="1"/>
  <c r="BT273" i="3"/>
  <c r="BV273" i="3" s="1"/>
  <c r="BT269" i="3"/>
  <c r="BV269" i="3" s="1"/>
  <c r="BT25" i="3"/>
  <c r="BT31" i="3"/>
  <c r="BV31" i="3" s="1"/>
  <c r="BT299" i="3"/>
  <c r="BV299" i="3" s="1"/>
  <c r="BT305" i="3"/>
  <c r="BV305" i="3" s="1"/>
  <c r="BT302" i="3"/>
  <c r="BV302" i="3" s="1"/>
  <c r="BT347" i="3"/>
  <c r="BV347" i="3" s="1"/>
  <c r="BT352" i="3"/>
  <c r="BV352" i="3" s="1"/>
  <c r="BT318" i="3"/>
  <c r="BV318" i="3" s="1"/>
  <c r="BT335" i="3"/>
  <c r="BV335" i="3" s="1"/>
  <c r="BT339" i="3"/>
  <c r="BV339" i="3" s="1"/>
  <c r="BT343" i="3"/>
  <c r="BV343" i="3" s="1"/>
  <c r="BT217" i="3"/>
  <c r="BV217" i="3" s="1"/>
  <c r="BT207" i="3"/>
  <c r="BV207" i="3" s="1"/>
  <c r="BT212" i="3"/>
  <c r="BV212" i="3" s="1"/>
  <c r="BT206" i="3"/>
  <c r="BV206" i="3" s="1"/>
  <c r="BT49" i="3"/>
  <c r="BV49" i="3" s="1"/>
  <c r="BT61" i="3"/>
  <c r="BV61" i="3" s="1"/>
  <c r="BT50" i="3"/>
  <c r="BV50" i="3" s="1"/>
  <c r="BT54" i="3"/>
  <c r="BV54" i="3" s="1"/>
  <c r="BT157" i="3"/>
  <c r="BV157" i="3" s="1"/>
  <c r="BT161" i="3"/>
  <c r="BV161" i="3" s="1"/>
  <c r="BT167" i="3"/>
  <c r="BV167" i="3" s="1"/>
  <c r="BT180" i="3"/>
  <c r="BV180" i="3" s="1"/>
  <c r="BT250" i="3"/>
  <c r="BV250" i="3" s="1"/>
  <c r="BT245" i="3"/>
  <c r="BV245" i="3" s="1"/>
  <c r="BT142" i="3"/>
  <c r="BV142" i="3" s="1"/>
  <c r="BT121" i="3"/>
  <c r="BV121" i="3" s="1"/>
  <c r="AJ11" i="3"/>
  <c r="AL11" i="3" s="1"/>
  <c r="AJ351" i="3"/>
  <c r="AL351" i="3" s="1"/>
  <c r="AJ346" i="3"/>
  <c r="AL346" i="3" s="1"/>
  <c r="AJ342" i="3"/>
  <c r="AL342" i="3" s="1"/>
  <c r="AJ338" i="3"/>
  <c r="AL338" i="3" s="1"/>
  <c r="AJ322" i="3"/>
  <c r="AL322" i="3" s="1"/>
  <c r="AJ317" i="3"/>
  <c r="AL317" i="3" s="1"/>
  <c r="AJ306" i="3"/>
  <c r="AL306" i="3" s="1"/>
  <c r="AJ302" i="3"/>
  <c r="AL302" i="3" s="1"/>
  <c r="AJ298" i="3"/>
  <c r="AL298" i="3" s="1"/>
  <c r="AJ294" i="3"/>
  <c r="AL294" i="3" s="1"/>
  <c r="AJ290" i="3"/>
  <c r="AL290" i="3" s="1"/>
  <c r="AJ286" i="3"/>
  <c r="AL286" i="3" s="1"/>
  <c r="AJ282" i="3"/>
  <c r="AL282" i="3" s="1"/>
  <c r="AJ277" i="3"/>
  <c r="AL277" i="3" s="1"/>
  <c r="AJ273" i="3"/>
  <c r="AL273" i="3" s="1"/>
  <c r="AJ269" i="3"/>
  <c r="AL269" i="3" s="1"/>
  <c r="AJ265" i="3"/>
  <c r="AL265" i="3" s="1"/>
  <c r="AJ261" i="3"/>
  <c r="AL261" i="3" s="1"/>
  <c r="AJ255" i="3"/>
  <c r="AL255" i="3" s="1"/>
  <c r="AJ250" i="3"/>
  <c r="AL250" i="3" s="1"/>
  <c r="AJ246" i="3"/>
  <c r="AL246" i="3" s="1"/>
  <c r="AJ242" i="3"/>
  <c r="AL242" i="3" s="1"/>
  <c r="AJ225" i="3"/>
  <c r="AL225" i="3" s="1"/>
  <c r="AJ212" i="3"/>
  <c r="AL212" i="3" s="1"/>
  <c r="AJ208" i="3"/>
  <c r="AL208" i="3" s="1"/>
  <c r="AJ204" i="3"/>
  <c r="AL204" i="3" s="1"/>
  <c r="AJ196" i="3"/>
  <c r="AL196" i="3" s="1"/>
  <c r="AJ191" i="3"/>
  <c r="AL191" i="3" s="1"/>
  <c r="AJ180" i="3"/>
  <c r="AL180" i="3" s="1"/>
  <c r="AJ167" i="3"/>
  <c r="AL167" i="3" s="1"/>
  <c r="AJ162" i="3"/>
  <c r="AL162" i="3" s="1"/>
  <c r="AJ158" i="3"/>
  <c r="AL158" i="3" s="1"/>
  <c r="AJ153" i="3"/>
  <c r="AL153" i="3" s="1"/>
  <c r="AJ143" i="3"/>
  <c r="AL143" i="3" s="1"/>
  <c r="AJ135" i="3"/>
  <c r="AL135" i="3" s="1"/>
  <c r="AJ131" i="3"/>
  <c r="AL131" i="3" s="1"/>
  <c r="AJ127" i="3"/>
  <c r="AL127" i="3" s="1"/>
  <c r="AJ123" i="3"/>
  <c r="AL123" i="3" s="1"/>
  <c r="AJ113" i="3"/>
  <c r="AL113" i="3" s="1"/>
  <c r="AJ101" i="3"/>
  <c r="AL101" i="3" s="1"/>
  <c r="AJ95" i="3"/>
  <c r="AL95" i="3" s="1"/>
  <c r="AJ86" i="3"/>
  <c r="AL86" i="3" s="1"/>
  <c r="AJ82" i="3"/>
  <c r="AL82" i="3" s="1"/>
  <c r="AJ78" i="3"/>
  <c r="AL78" i="3" s="1"/>
  <c r="AJ67" i="3"/>
  <c r="AL67" i="3" s="1"/>
  <c r="AJ62" i="3"/>
  <c r="AL62" i="3" s="1"/>
  <c r="AJ57" i="3"/>
  <c r="AL57" i="3" s="1"/>
  <c r="AJ51" i="3"/>
  <c r="AL51" i="3" s="1"/>
  <c r="AJ47" i="3"/>
  <c r="AL47" i="3" s="1"/>
  <c r="AJ41" i="3"/>
  <c r="AL41" i="3" s="1"/>
  <c r="AJ37" i="3"/>
  <c r="AL37" i="3" s="1"/>
  <c r="AJ32" i="3"/>
  <c r="AL32" i="3" s="1"/>
  <c r="AJ27" i="3"/>
  <c r="AJ22" i="3"/>
  <c r="AL22" i="3" s="1"/>
  <c r="AJ18" i="3"/>
  <c r="AL18" i="3" s="1"/>
  <c r="AJ14" i="3"/>
  <c r="AL14" i="3" s="1"/>
  <c r="AM353" i="3"/>
  <c r="AO353" i="3" s="1"/>
  <c r="AM348" i="3"/>
  <c r="AO348" i="3" s="1"/>
  <c r="AM344" i="3"/>
  <c r="AM340" i="3"/>
  <c r="AO340" i="3" s="1"/>
  <c r="AM336" i="3"/>
  <c r="AO336" i="3" s="1"/>
  <c r="AM319" i="3"/>
  <c r="AO319" i="3" s="1"/>
  <c r="AM308" i="3"/>
  <c r="AO308" i="3" s="1"/>
  <c r="AM304" i="3"/>
  <c r="AO304" i="3" s="1"/>
  <c r="AM300" i="3"/>
  <c r="AO300" i="3" s="1"/>
  <c r="AM296" i="3"/>
  <c r="AO296" i="3" s="1"/>
  <c r="AM292" i="3"/>
  <c r="AO292" i="3" s="1"/>
  <c r="AM288" i="3"/>
  <c r="AO288" i="3" s="1"/>
  <c r="AM284" i="3"/>
  <c r="AO284" i="3" s="1"/>
  <c r="AM279" i="3"/>
  <c r="AO279" i="3" s="1"/>
  <c r="AM275" i="3"/>
  <c r="AO275" i="3" s="1"/>
  <c r="AM271" i="3"/>
  <c r="AO271" i="3" s="1"/>
  <c r="AM267" i="3"/>
  <c r="AO267" i="3" s="1"/>
  <c r="AM263" i="3"/>
  <c r="AO263" i="3" s="1"/>
  <c r="AM259" i="3"/>
  <c r="AO259" i="3" s="1"/>
  <c r="AM252" i="3"/>
  <c r="AO252" i="3" s="1"/>
  <c r="AM248" i="3"/>
  <c r="AO248" i="3" s="1"/>
  <c r="AM244" i="3"/>
  <c r="AO244" i="3" s="1"/>
  <c r="AM240" i="3"/>
  <c r="AO240" i="3" s="1"/>
  <c r="AM217" i="3"/>
  <c r="AO217" i="3" s="1"/>
  <c r="AM210" i="3"/>
  <c r="AO210" i="3" s="1"/>
  <c r="AM206" i="3"/>
  <c r="AO206" i="3" s="1"/>
  <c r="AM198" i="3"/>
  <c r="AO198" i="3" s="1"/>
  <c r="AM194" i="3"/>
  <c r="AO194" i="3" s="1"/>
  <c r="AM187" i="3"/>
  <c r="AO187" i="3" s="1"/>
  <c r="AM176" i="3"/>
  <c r="AO176" i="3" s="1"/>
  <c r="AM164" i="3"/>
  <c r="AO164" i="3" s="1"/>
  <c r="AM160" i="3"/>
  <c r="AO160" i="3" s="1"/>
  <c r="AM155" i="3"/>
  <c r="AO155" i="3" s="1"/>
  <c r="AM145" i="3"/>
  <c r="AO145" i="3" s="1"/>
  <c r="AM139" i="3"/>
  <c r="AO139" i="3" s="1"/>
  <c r="AM133" i="3"/>
  <c r="AO133" i="3" s="1"/>
  <c r="AM129" i="3"/>
  <c r="AO129" i="3" s="1"/>
  <c r="AM125" i="3"/>
  <c r="AO125" i="3" s="1"/>
  <c r="AM121" i="3"/>
  <c r="AO121" i="3" s="1"/>
  <c r="AM104" i="3"/>
  <c r="AO104" i="3" s="1"/>
  <c r="AM99" i="3"/>
  <c r="AO99" i="3" s="1"/>
  <c r="AM89" i="3"/>
  <c r="AO89" i="3" s="1"/>
  <c r="AM84" i="3"/>
  <c r="AO84" i="3" s="1"/>
  <c r="AM80" i="3"/>
  <c r="AO80" i="3" s="1"/>
  <c r="AM74" i="3"/>
  <c r="AO74" i="3" s="1"/>
  <c r="AM65" i="3"/>
  <c r="AO65" i="3" s="1"/>
  <c r="AM60" i="3"/>
  <c r="AO60" i="3" s="1"/>
  <c r="AM54" i="3"/>
  <c r="AO54" i="3" s="1"/>
  <c r="AM49" i="3"/>
  <c r="AO49" i="3" s="1"/>
  <c r="AM43" i="3"/>
  <c r="AO43" i="3" s="1"/>
  <c r="AM39" i="3"/>
  <c r="AO39" i="3" s="1"/>
  <c r="AM35" i="3"/>
  <c r="AO35" i="3" s="1"/>
  <c r="AM30" i="3"/>
  <c r="AO30" i="3" s="1"/>
  <c r="AM25" i="3"/>
  <c r="AM20" i="3"/>
  <c r="AM16" i="3"/>
  <c r="AO16" i="3" s="1"/>
  <c r="AJ146" i="3"/>
  <c r="AL146" i="3" s="1"/>
  <c r="AM156" i="3"/>
  <c r="AO156" i="3" s="1"/>
  <c r="AJ181" i="3"/>
  <c r="AL181" i="3" s="1"/>
  <c r="BT177" i="3"/>
  <c r="BV177" i="3" s="1"/>
  <c r="AM175" i="3"/>
  <c r="AO175" i="3" s="1"/>
  <c r="AJ174" i="3"/>
  <c r="BT172" i="3"/>
  <c r="BV172" i="3" s="1"/>
  <c r="AM171" i="3"/>
  <c r="AO171" i="3" s="1"/>
  <c r="AJ170" i="3"/>
  <c r="AL170" i="3" s="1"/>
  <c r="BT166" i="3"/>
  <c r="BV166" i="3" s="1"/>
  <c r="AM53" i="3"/>
  <c r="AO53" i="3" s="1"/>
  <c r="AJ73" i="3"/>
  <c r="AL73" i="3" s="1"/>
  <c r="BT71" i="3"/>
  <c r="BV71" i="3" s="1"/>
  <c r="AM70" i="3"/>
  <c r="AO70" i="3" s="1"/>
  <c r="AJ69" i="3"/>
  <c r="AL69" i="3" s="1"/>
  <c r="BT224" i="3"/>
  <c r="BV224" i="3" s="1"/>
  <c r="AM227" i="3"/>
  <c r="AO227" i="3" s="1"/>
  <c r="AJ223" i="3"/>
  <c r="AL223" i="3" s="1"/>
  <c r="BT222" i="3"/>
  <c r="BV222" i="3" s="1"/>
  <c r="AM234" i="3"/>
  <c r="AO234" i="3" s="1"/>
  <c r="AJ233" i="3"/>
  <c r="AL233" i="3" s="1"/>
  <c r="BT221" i="3"/>
  <c r="BV221" i="3" s="1"/>
  <c r="AM220" i="3"/>
  <c r="AO220" i="3" s="1"/>
  <c r="AJ218" i="3"/>
  <c r="AL218" i="3" s="1"/>
  <c r="BT215" i="3"/>
  <c r="BV215" i="3" s="1"/>
  <c r="AM320" i="3"/>
  <c r="AO320" i="3" s="1"/>
  <c r="AJ334" i="3"/>
  <c r="AL334" i="3" s="1"/>
  <c r="BT332" i="3"/>
  <c r="BV332" i="3" s="1"/>
  <c r="AM331" i="3"/>
  <c r="AO331" i="3" s="1"/>
  <c r="AJ330" i="3"/>
  <c r="AL330" i="3" s="1"/>
  <c r="BT328" i="3"/>
  <c r="BV328" i="3" s="1"/>
  <c r="AM327" i="3"/>
  <c r="AO327" i="3" s="1"/>
  <c r="AJ326" i="3"/>
  <c r="AL326" i="3" s="1"/>
  <c r="BT324" i="3"/>
  <c r="AM323" i="3"/>
  <c r="AO323" i="3" s="1"/>
  <c r="AJ316" i="3"/>
  <c r="AL316" i="3" s="1"/>
  <c r="BT313" i="3"/>
  <c r="AM311" i="3"/>
  <c r="AO311" i="3" s="1"/>
  <c r="AJ310" i="3"/>
  <c r="AL310" i="3" s="1"/>
  <c r="BT28" i="3"/>
  <c r="BV28" i="3" s="1"/>
  <c r="AM152" i="3"/>
  <c r="AO152" i="3" s="1"/>
  <c r="AJ151" i="3"/>
  <c r="AL151" i="3" s="1"/>
  <c r="BT257" i="3"/>
  <c r="BV257" i="3" s="1"/>
  <c r="AM239" i="3"/>
  <c r="AO239" i="3" s="1"/>
  <c r="AJ238" i="3"/>
  <c r="AL238" i="3" s="1"/>
  <c r="BT237" i="3"/>
  <c r="BV237" i="3" s="1"/>
  <c r="AM253" i="3"/>
  <c r="AO253" i="3" s="1"/>
  <c r="AJ13" i="3"/>
  <c r="AL13" i="3" s="1"/>
  <c r="BT203" i="3"/>
  <c r="BV203" i="3" s="1"/>
  <c r="AM199" i="3"/>
  <c r="AO199" i="3" s="1"/>
  <c r="AJ202" i="3"/>
  <c r="AL202" i="3" s="1"/>
  <c r="BT34" i="3"/>
  <c r="BV34" i="3" s="1"/>
  <c r="AM108" i="3"/>
  <c r="AO108" i="3" s="1"/>
  <c r="AJ107" i="3"/>
  <c r="AL107" i="3" s="1"/>
  <c r="BT44" i="3"/>
  <c r="BV44" i="3" s="1"/>
  <c r="AM118" i="3"/>
  <c r="AO118" i="3" s="1"/>
  <c r="AJ116" i="3"/>
  <c r="AL116" i="3" s="1"/>
  <c r="BT119" i="3"/>
  <c r="BV119" i="3" s="1"/>
  <c r="AM117" i="3"/>
  <c r="AO117" i="3" s="1"/>
  <c r="AJ137" i="3"/>
  <c r="AL137" i="3" s="1"/>
  <c r="BT109" i="3"/>
  <c r="BV109" i="3" s="1"/>
  <c r="AM114" i="3"/>
  <c r="AO114" i="3" s="1"/>
  <c r="AJ111" i="3"/>
  <c r="AL111" i="3" s="1"/>
  <c r="BT96" i="3"/>
  <c r="BV96" i="3" s="1"/>
  <c r="AM94" i="3"/>
  <c r="AO94" i="3" s="1"/>
  <c r="AJ93" i="3"/>
  <c r="AL93" i="3" s="1"/>
  <c r="BT45" i="3"/>
  <c r="BV45" i="3" s="1"/>
  <c r="AM147" i="3"/>
  <c r="AO147" i="3" s="1"/>
  <c r="BT48" i="3"/>
  <c r="BV48" i="3" s="1"/>
  <c r="BT80" i="3"/>
  <c r="BV80" i="3" s="1"/>
  <c r="BT85" i="3"/>
  <c r="BV85" i="3" s="1"/>
  <c r="BT91" i="3"/>
  <c r="BV91" i="3" s="1"/>
  <c r="BT79" i="3"/>
  <c r="BV79" i="3" s="1"/>
  <c r="BT143" i="3"/>
  <c r="BV143" i="3" s="1"/>
  <c r="BT105" i="3"/>
  <c r="BV105" i="3" s="1"/>
  <c r="BT120" i="3"/>
  <c r="BV120" i="3" s="1"/>
  <c r="BT125" i="3"/>
  <c r="BV125" i="3" s="1"/>
  <c r="BT129" i="3"/>
  <c r="BV129" i="3" s="1"/>
  <c r="BT134" i="3"/>
  <c r="BV134" i="3" s="1"/>
  <c r="BT14" i="3"/>
  <c r="BV14" i="3" s="1"/>
  <c r="BT35" i="3"/>
  <c r="BV35" i="3" s="1"/>
  <c r="BT150" i="3"/>
  <c r="BV150" i="3" s="1"/>
  <c r="BT280" i="3"/>
  <c r="BV280" i="3" s="1"/>
  <c r="BT288" i="3"/>
  <c r="BV288" i="3" s="1"/>
  <c r="BT293" i="3"/>
  <c r="BV293" i="3" s="1"/>
  <c r="BT39" i="3"/>
  <c r="BV39" i="3" s="1"/>
  <c r="BT43" i="3"/>
  <c r="BV43" i="3" s="1"/>
  <c r="BT15" i="3"/>
  <c r="BT20" i="3"/>
  <c r="BT21" i="3"/>
  <c r="BV21" i="3" s="1"/>
  <c r="BT11" i="3"/>
  <c r="BV11" i="3" s="1"/>
  <c r="BT196" i="3"/>
  <c r="BV196" i="3" s="1"/>
  <c r="BT154" i="3"/>
  <c r="BV154" i="3" s="1"/>
  <c r="BT261" i="3"/>
  <c r="BV261" i="3" s="1"/>
  <c r="BT265" i="3"/>
  <c r="BV265" i="3" s="1"/>
  <c r="BT270" i="3"/>
  <c r="BV270" i="3" s="1"/>
  <c r="BT275" i="3"/>
  <c r="BV275" i="3" s="1"/>
  <c r="BT274" i="3"/>
  <c r="BV274" i="3" s="1"/>
  <c r="BT26" i="3"/>
  <c r="BV26" i="3" s="1"/>
  <c r="BT30" i="3"/>
  <c r="BV30" i="3" s="1"/>
  <c r="BT300" i="3"/>
  <c r="BV300" i="3" s="1"/>
  <c r="BT306" i="3"/>
  <c r="BV306" i="3" s="1"/>
  <c r="BT303" i="3"/>
  <c r="BV303" i="3" s="1"/>
  <c r="BT348" i="3"/>
  <c r="BV348" i="3" s="1"/>
  <c r="BT353" i="3"/>
  <c r="BV353" i="3" s="1"/>
  <c r="BT319" i="3"/>
  <c r="BV319" i="3" s="1"/>
  <c r="BT336" i="3"/>
  <c r="BV336" i="3" s="1"/>
  <c r="BT340" i="3"/>
  <c r="BV340" i="3" s="1"/>
  <c r="BT344" i="3"/>
  <c r="BV344" i="3" s="1"/>
  <c r="BT219" i="3"/>
  <c r="BV219" i="3" s="1"/>
  <c r="BT208" i="3"/>
  <c r="BV208" i="3" s="1"/>
  <c r="BT214" i="3"/>
  <c r="BV214" i="3" s="1"/>
  <c r="BT66" i="3"/>
  <c r="BV66" i="3" s="1"/>
  <c r="BT51" i="3"/>
  <c r="BV51" i="3" s="1"/>
  <c r="BT62" i="3"/>
  <c r="BV62" i="3" s="1"/>
  <c r="BT57" i="3"/>
  <c r="BV57" i="3" s="1"/>
  <c r="BT56" i="3"/>
  <c r="BV56" i="3" s="1"/>
  <c r="BT158" i="3"/>
  <c r="BV158" i="3" s="1"/>
  <c r="BT162" i="3"/>
  <c r="BV162" i="3" s="1"/>
  <c r="BT179" i="3"/>
  <c r="BV179" i="3" s="1"/>
  <c r="BT244" i="3"/>
  <c r="BV244" i="3" s="1"/>
  <c r="BT240" i="3"/>
  <c r="BV240" i="3" s="1"/>
  <c r="BT246" i="3"/>
  <c r="BV246" i="3" s="1"/>
  <c r="BT192" i="3"/>
  <c r="BV192" i="3" s="1"/>
  <c r="AJ10" i="3"/>
  <c r="AJ350" i="3"/>
  <c r="AL350" i="3" s="1"/>
  <c r="AJ345" i="3"/>
  <c r="AL345" i="3" s="1"/>
  <c r="AJ341" i="3"/>
  <c r="AL341" i="3" s="1"/>
  <c r="AJ337" i="3"/>
  <c r="AL337" i="3" s="1"/>
  <c r="AJ321" i="3"/>
  <c r="AL321" i="3" s="1"/>
  <c r="AJ312" i="3"/>
  <c r="AL312" i="3" s="1"/>
  <c r="AJ305" i="3"/>
  <c r="AL305" i="3" s="1"/>
  <c r="AJ301" i="3"/>
  <c r="AL301" i="3" s="1"/>
  <c r="AJ297" i="3"/>
  <c r="AL297" i="3" s="1"/>
  <c r="AJ293" i="3"/>
  <c r="AL293" i="3" s="1"/>
  <c r="AJ289" i="3"/>
  <c r="AL289" i="3" s="1"/>
  <c r="AJ285" i="3"/>
  <c r="AL285" i="3" s="1"/>
  <c r="AJ280" i="3"/>
  <c r="AL280" i="3" s="1"/>
  <c r="AJ276" i="3"/>
  <c r="AL276" i="3" s="1"/>
  <c r="AJ272" i="3"/>
  <c r="AL272" i="3" s="1"/>
  <c r="AJ268" i="3"/>
  <c r="AL268" i="3" s="1"/>
  <c r="AJ264" i="3"/>
  <c r="AL264" i="3" s="1"/>
  <c r="AJ260" i="3"/>
  <c r="AL260" i="3" s="1"/>
  <c r="AJ254" i="3"/>
  <c r="AL254" i="3" s="1"/>
  <c r="AJ249" i="3"/>
  <c r="AL249" i="3" s="1"/>
  <c r="AJ245" i="3"/>
  <c r="AL245" i="3" s="1"/>
  <c r="AJ241" i="3"/>
  <c r="AL241" i="3" s="1"/>
  <c r="AJ219" i="3"/>
  <c r="AL219" i="3" s="1"/>
  <c r="AJ211" i="3"/>
  <c r="AL211" i="3" s="1"/>
  <c r="AJ207" i="3"/>
  <c r="AL207" i="3" s="1"/>
  <c r="AJ200" i="3"/>
  <c r="AL200" i="3" s="1"/>
  <c r="AJ195" i="3"/>
  <c r="AL195" i="3" s="1"/>
  <c r="AJ190" i="3"/>
  <c r="AL190" i="3" s="1"/>
  <c r="AJ179" i="3"/>
  <c r="AL179" i="3" s="1"/>
  <c r="AJ165" i="3"/>
  <c r="AL165" i="3" s="1"/>
  <c r="AJ161" i="3"/>
  <c r="AL161" i="3" s="1"/>
  <c r="AJ157" i="3"/>
  <c r="AL157" i="3" s="1"/>
  <c r="AJ150" i="3"/>
  <c r="AL150" i="3" s="1"/>
  <c r="AJ142" i="3"/>
  <c r="AL142" i="3" s="1"/>
  <c r="AJ134" i="3"/>
  <c r="AL134" i="3" s="1"/>
  <c r="AJ130" i="3"/>
  <c r="AL130" i="3" s="1"/>
  <c r="AJ126" i="3"/>
  <c r="AL126" i="3" s="1"/>
  <c r="AJ122" i="3"/>
  <c r="AL122" i="3" s="1"/>
  <c r="AJ105" i="3"/>
  <c r="AL105" i="3" s="1"/>
  <c r="AJ100" i="3"/>
  <c r="AL100" i="3" s="1"/>
  <c r="AJ91" i="3"/>
  <c r="AL91" i="3" s="1"/>
  <c r="AJ85" i="3"/>
  <c r="AL85" i="3" s="1"/>
  <c r="AJ81" i="3"/>
  <c r="AL81" i="3" s="1"/>
  <c r="AJ77" i="3"/>
  <c r="AL77" i="3" s="1"/>
  <c r="AJ66" i="3"/>
  <c r="AL66" i="3" s="1"/>
  <c r="AJ61" i="3"/>
  <c r="AL61" i="3" s="1"/>
  <c r="AJ56" i="3"/>
  <c r="AL56" i="3" s="1"/>
  <c r="AJ50" i="3"/>
  <c r="AL50" i="3" s="1"/>
  <c r="AJ46" i="3"/>
  <c r="AL46" i="3" s="1"/>
  <c r="AJ40" i="3"/>
  <c r="AL40" i="3" s="1"/>
  <c r="AJ36" i="3"/>
  <c r="AL36" i="3" s="1"/>
  <c r="AJ31" i="3"/>
  <c r="AL31" i="3" s="1"/>
  <c r="AJ26" i="3"/>
  <c r="AL26" i="3" s="1"/>
  <c r="AJ21" i="3"/>
  <c r="AL21" i="3" s="1"/>
  <c r="AJ17" i="3"/>
  <c r="AL17" i="3" s="1"/>
  <c r="AJ315" i="3"/>
  <c r="AL315" i="3" s="1"/>
  <c r="AM9" i="3"/>
  <c r="AM352" i="3"/>
  <c r="AO352" i="3" s="1"/>
  <c r="AM347" i="3"/>
  <c r="AO347" i="3" s="1"/>
  <c r="AM343" i="3"/>
  <c r="AO343" i="3" s="1"/>
  <c r="AM339" i="3"/>
  <c r="AO339" i="3" s="1"/>
  <c r="AM335" i="3"/>
  <c r="AO335" i="3" s="1"/>
  <c r="AM318" i="3"/>
  <c r="AO318" i="3" s="1"/>
  <c r="AM307" i="3"/>
  <c r="AO307" i="3" s="1"/>
  <c r="AM303" i="3"/>
  <c r="AO303" i="3" s="1"/>
  <c r="AM299" i="3"/>
  <c r="AO299" i="3" s="1"/>
  <c r="AM295" i="3"/>
  <c r="AO295" i="3" s="1"/>
  <c r="AM291" i="3"/>
  <c r="AO291" i="3" s="1"/>
  <c r="AM287" i="3"/>
  <c r="AO287" i="3" s="1"/>
  <c r="AM283" i="3"/>
  <c r="AO283" i="3" s="1"/>
  <c r="AM278" i="3"/>
  <c r="AO278" i="3" s="1"/>
  <c r="AM274" i="3"/>
  <c r="AO274" i="3" s="1"/>
  <c r="AM270" i="3"/>
  <c r="AO270" i="3" s="1"/>
  <c r="AM266" i="3"/>
  <c r="AO266" i="3" s="1"/>
  <c r="AM262" i="3"/>
  <c r="AO262" i="3" s="1"/>
  <c r="AM256" i="3"/>
  <c r="AO256" i="3" s="1"/>
  <c r="AM251" i="3"/>
  <c r="AO251" i="3" s="1"/>
  <c r="AM247" i="3"/>
  <c r="AO247" i="3" s="1"/>
  <c r="AM243" i="3"/>
  <c r="AO243" i="3" s="1"/>
  <c r="AM232" i="3"/>
  <c r="AO232" i="3" s="1"/>
  <c r="AM214" i="3"/>
  <c r="AO214" i="3" s="1"/>
  <c r="AM209" i="3"/>
  <c r="AO209" i="3" s="1"/>
  <c r="AM205" i="3"/>
  <c r="AO205" i="3" s="1"/>
  <c r="AM197" i="3"/>
  <c r="AO197" i="3" s="1"/>
  <c r="AM192" i="3"/>
  <c r="AO192" i="3" s="1"/>
  <c r="AM183" i="3"/>
  <c r="AO183" i="3" s="1"/>
  <c r="AM169" i="3"/>
  <c r="AO169" i="3" s="1"/>
  <c r="AM163" i="3"/>
  <c r="AO163" i="3" s="1"/>
  <c r="AM159" i="3"/>
  <c r="AO159" i="3" s="1"/>
  <c r="AM154" i="3"/>
  <c r="AO154" i="3" s="1"/>
  <c r="AM144" i="3"/>
  <c r="AO144" i="3" s="1"/>
  <c r="AM138" i="3"/>
  <c r="AO138" i="3" s="1"/>
  <c r="AM132" i="3"/>
  <c r="AO132" i="3" s="1"/>
  <c r="AM128" i="3"/>
  <c r="AO128" i="3" s="1"/>
  <c r="AM124" i="3"/>
  <c r="AO124" i="3" s="1"/>
  <c r="AM120" i="3"/>
  <c r="AO120" i="3" s="1"/>
  <c r="AM102" i="3"/>
  <c r="AO102" i="3" s="1"/>
  <c r="AM97" i="3"/>
  <c r="AO97" i="3" s="1"/>
  <c r="AM88" i="3"/>
  <c r="AO88" i="3" s="1"/>
  <c r="AM83" i="3"/>
  <c r="AM79" i="3"/>
  <c r="AO79" i="3" s="1"/>
  <c r="AM68" i="3"/>
  <c r="AO68" i="3" s="1"/>
  <c r="AM63" i="3"/>
  <c r="AO63" i="3" s="1"/>
  <c r="AM58" i="3"/>
  <c r="AO58" i="3" s="1"/>
  <c r="AM52" i="3"/>
  <c r="AO52" i="3" s="1"/>
  <c r="AM48" i="3"/>
  <c r="AO48" i="3" s="1"/>
  <c r="AM42" i="3"/>
  <c r="AO42" i="3" s="1"/>
  <c r="AM38" i="3"/>
  <c r="AO38" i="3" s="1"/>
  <c r="AM33" i="3"/>
  <c r="AO33" i="3" s="1"/>
  <c r="AM29" i="3"/>
  <c r="AO29" i="3" s="1"/>
  <c r="AM23" i="3"/>
  <c r="AO23" i="3" s="1"/>
  <c r="AM19" i="3"/>
  <c r="AO19" i="3" s="1"/>
  <c r="AM15" i="3"/>
  <c r="AM146" i="3"/>
  <c r="AO146" i="3" s="1"/>
  <c r="AJ156" i="3"/>
  <c r="AL156" i="3" s="1"/>
  <c r="BT178" i="3"/>
  <c r="BV178" i="3" s="1"/>
  <c r="AM177" i="3"/>
  <c r="AO177" i="3" s="1"/>
  <c r="AJ175" i="3"/>
  <c r="AL175" i="3" s="1"/>
  <c r="BT173" i="3"/>
  <c r="BV173" i="3" s="1"/>
  <c r="AM172" i="3"/>
  <c r="AO172" i="3" s="1"/>
  <c r="AJ171" i="3"/>
  <c r="AL171" i="3" s="1"/>
  <c r="BT168" i="3"/>
  <c r="BV168" i="3" s="1"/>
  <c r="AM166" i="3"/>
  <c r="AO166" i="3" s="1"/>
  <c r="AJ53" i="3"/>
  <c r="AL53" i="3" s="1"/>
  <c r="BT72" i="3"/>
  <c r="BV72" i="3" s="1"/>
  <c r="AM71" i="3"/>
  <c r="AO71" i="3" s="1"/>
  <c r="AJ70" i="3"/>
  <c r="AL70" i="3" s="1"/>
  <c r="BT228" i="3"/>
  <c r="BV228" i="3" s="1"/>
  <c r="AM224" i="3"/>
  <c r="AO224" i="3" s="1"/>
  <c r="AJ227" i="3"/>
  <c r="AL227" i="3" s="1"/>
  <c r="BT226" i="3"/>
  <c r="BV226" i="3" s="1"/>
  <c r="AM222" i="3"/>
  <c r="AO222" i="3" s="1"/>
  <c r="AJ234" i="3"/>
  <c r="AL234" i="3" s="1"/>
  <c r="BT231" i="3"/>
  <c r="BV231" i="3" s="1"/>
  <c r="AM221" i="3"/>
  <c r="AO221" i="3" s="1"/>
  <c r="AJ220" i="3"/>
  <c r="AL220" i="3" s="1"/>
  <c r="BT216" i="3"/>
  <c r="BV216" i="3" s="1"/>
  <c r="AM215" i="3"/>
  <c r="AO215" i="3" s="1"/>
  <c r="AJ320" i="3"/>
  <c r="AL320" i="3" s="1"/>
  <c r="BT333" i="3"/>
  <c r="BV333" i="3" s="1"/>
  <c r="AM332" i="3"/>
  <c r="AO332" i="3" s="1"/>
  <c r="AJ331" i="3"/>
  <c r="AL331" i="3" s="1"/>
  <c r="BT329" i="3"/>
  <c r="BV329" i="3" s="1"/>
  <c r="AM328" i="3"/>
  <c r="AO328" i="3" s="1"/>
  <c r="AJ327" i="3"/>
  <c r="AL327" i="3" s="1"/>
  <c r="BT325" i="3"/>
  <c r="BV325" i="3" s="1"/>
  <c r="AM324" i="3"/>
  <c r="AJ323" i="3"/>
  <c r="AL323" i="3" s="1"/>
  <c r="BT314" i="3"/>
  <c r="BV314" i="3" s="1"/>
  <c r="AM313" i="3"/>
  <c r="AJ311" i="3"/>
  <c r="AL311" i="3" s="1"/>
  <c r="BT349" i="3"/>
  <c r="BV349" i="3" s="1"/>
  <c r="AM28" i="3"/>
  <c r="AO28" i="3" s="1"/>
  <c r="AJ152" i="3"/>
  <c r="AL152" i="3" s="1"/>
  <c r="BT258" i="3"/>
  <c r="BV258" i="3" s="1"/>
  <c r="AM257" i="3"/>
  <c r="AO257" i="3" s="1"/>
  <c r="AJ239" i="3"/>
  <c r="AL239" i="3" s="1"/>
  <c r="BT235" i="3"/>
  <c r="BV235" i="3" s="1"/>
  <c r="AM237" i="3"/>
  <c r="AO237" i="3" s="1"/>
  <c r="AJ253" i="3"/>
  <c r="AL253" i="3" s="1"/>
  <c r="BT12" i="3"/>
  <c r="AM203" i="3"/>
  <c r="AO203" i="3" s="1"/>
  <c r="AJ199" i="3"/>
  <c r="AL199" i="3" s="1"/>
  <c r="BT201" i="3"/>
  <c r="BV201" i="3" s="1"/>
  <c r="AM34" i="3"/>
  <c r="AO34" i="3" s="1"/>
  <c r="AJ108" i="3"/>
  <c r="AL108" i="3" s="1"/>
  <c r="BT106" i="3"/>
  <c r="BV106" i="3" s="1"/>
  <c r="AM44" i="3"/>
  <c r="AO44" i="3" s="1"/>
  <c r="AJ118" i="3"/>
  <c r="AL118" i="3" s="1"/>
  <c r="BT115" i="3"/>
  <c r="BV115" i="3" s="1"/>
  <c r="AM119" i="3"/>
  <c r="AO119" i="3" s="1"/>
  <c r="AJ117" i="3"/>
  <c r="AL117" i="3" s="1"/>
  <c r="BT136" i="3"/>
  <c r="BV136" i="3" s="1"/>
  <c r="AM109" i="3"/>
  <c r="AO109" i="3" s="1"/>
  <c r="AJ114" i="3"/>
  <c r="AL114" i="3" s="1"/>
  <c r="BT98" i="3"/>
  <c r="BV98" i="3" s="1"/>
  <c r="AM96" i="3"/>
  <c r="AO96" i="3" s="1"/>
  <c r="AJ94" i="3"/>
  <c r="AL94" i="3" s="1"/>
  <c r="BT90" i="3"/>
  <c r="AM45" i="3"/>
  <c r="AO45" i="3" s="1"/>
  <c r="AJ147" i="3"/>
  <c r="AL147" i="3" s="1"/>
  <c r="BT190" i="3"/>
  <c r="BV190" i="3" s="1"/>
  <c r="BT81" i="3"/>
  <c r="BV81" i="3" s="1"/>
  <c r="BT86" i="3"/>
  <c r="BV86" i="3" s="1"/>
  <c r="BT95" i="3"/>
  <c r="BV95" i="3" s="1"/>
  <c r="BT77" i="3"/>
  <c r="BV77" i="3" s="1"/>
  <c r="BT144" i="3"/>
  <c r="BV144" i="3" s="1"/>
  <c r="BT139" i="3"/>
  <c r="BV139" i="3" s="1"/>
  <c r="BT122" i="3"/>
  <c r="BV122" i="3" s="1"/>
  <c r="BT126" i="3"/>
  <c r="BV126" i="3" s="1"/>
  <c r="BT131" i="3"/>
  <c r="BV131" i="3" s="1"/>
  <c r="BT135" i="3"/>
  <c r="BV135" i="3" s="1"/>
  <c r="BT100" i="3"/>
  <c r="BV100" i="3" s="1"/>
  <c r="BT32" i="3"/>
  <c r="BV32" i="3" s="1"/>
  <c r="BT200" i="3"/>
  <c r="BV200" i="3" s="1"/>
  <c r="BT285" i="3"/>
  <c r="BV285" i="3" s="1"/>
  <c r="BT289" i="3"/>
  <c r="BV289" i="3" s="1"/>
  <c r="BT294" i="3"/>
  <c r="BV294" i="3" s="1"/>
  <c r="BT40" i="3"/>
  <c r="BV40" i="3" s="1"/>
  <c r="BT36" i="3"/>
  <c r="BV36" i="3" s="1"/>
  <c r="BT17" i="3"/>
  <c r="BV17" i="3" s="1"/>
  <c r="BT22" i="3"/>
  <c r="BV22" i="3" s="1"/>
  <c r="BT251" i="3"/>
  <c r="BV251" i="3" s="1"/>
  <c r="BT194" i="3"/>
  <c r="BV194" i="3" s="1"/>
  <c r="BT197" i="3"/>
  <c r="BV197" i="3" s="1"/>
  <c r="BT279" i="3"/>
  <c r="BV279" i="3" s="1"/>
  <c r="BT262" i="3"/>
  <c r="BV262" i="3" s="1"/>
  <c r="BT266" i="3"/>
  <c r="BV266" i="3" s="1"/>
  <c r="BT271" i="3"/>
  <c r="BV271" i="3" s="1"/>
  <c r="BT276" i="3"/>
  <c r="BV276" i="3" s="1"/>
  <c r="BT278" i="3"/>
  <c r="BV278" i="3" s="1"/>
  <c r="BT27" i="3"/>
  <c r="BT296" i="3"/>
  <c r="BV296" i="3" s="1"/>
  <c r="BT301" i="3"/>
  <c r="BV301" i="3" s="1"/>
  <c r="BT307" i="3"/>
  <c r="BV307" i="3" s="1"/>
  <c r="BT308" i="3"/>
  <c r="BV308" i="3" s="1"/>
  <c r="BT350" i="3"/>
  <c r="BV350" i="3" s="1"/>
  <c r="BT312" i="3"/>
  <c r="BV312" i="3" s="1"/>
  <c r="BT321" i="3"/>
  <c r="BV321" i="3" s="1"/>
  <c r="BT337" i="3"/>
  <c r="BV337" i="3" s="1"/>
  <c r="BT341" i="3"/>
  <c r="BV341" i="3" s="1"/>
  <c r="BT345" i="3"/>
  <c r="BV345" i="3" s="1"/>
  <c r="BT225" i="3"/>
  <c r="BV225" i="3" s="1"/>
  <c r="BT209" i="3"/>
  <c r="BV209" i="3" s="1"/>
  <c r="BT232" i="3"/>
  <c r="BV232" i="3" s="1"/>
  <c r="BT67" i="3"/>
  <c r="BV67" i="3" s="1"/>
  <c r="BT52" i="3"/>
  <c r="BV52" i="3" s="1"/>
  <c r="BT63" i="3"/>
  <c r="BV63" i="3" s="1"/>
  <c r="BT58" i="3"/>
  <c r="BV58" i="3" s="1"/>
  <c r="BT164" i="3"/>
  <c r="BV164" i="3" s="1"/>
  <c r="BT159" i="3"/>
  <c r="BV159" i="3" s="1"/>
  <c r="BT163" i="3"/>
  <c r="BV163" i="3" s="1"/>
  <c r="BT169" i="3"/>
  <c r="BV169" i="3" s="1"/>
  <c r="BT248" i="3"/>
  <c r="BV248" i="3" s="1"/>
  <c r="BT242" i="3"/>
  <c r="BV242" i="3" s="1"/>
  <c r="BT247" i="3"/>
  <c r="BV247" i="3" s="1"/>
  <c r="BT254" i="3"/>
  <c r="BV254" i="3" s="1"/>
  <c r="BT9" i="3"/>
  <c r="AJ353" i="3"/>
  <c r="AL353" i="3" s="1"/>
  <c r="AJ348" i="3"/>
  <c r="AL348" i="3" s="1"/>
  <c r="AJ344" i="3"/>
  <c r="AJ340" i="3"/>
  <c r="AL340" i="3" s="1"/>
  <c r="AJ336" i="3"/>
  <c r="AL336" i="3" s="1"/>
  <c r="AJ319" i="3"/>
  <c r="AL319" i="3" s="1"/>
  <c r="AJ308" i="3"/>
  <c r="AL308" i="3" s="1"/>
  <c r="AJ304" i="3"/>
  <c r="AL304" i="3" s="1"/>
  <c r="AJ300" i="3"/>
  <c r="AL300" i="3" s="1"/>
  <c r="AJ296" i="3"/>
  <c r="AL296" i="3" s="1"/>
  <c r="AJ292" i="3"/>
  <c r="AL292" i="3" s="1"/>
  <c r="AJ288" i="3"/>
  <c r="AL288" i="3" s="1"/>
  <c r="AJ284" i="3"/>
  <c r="AL284" i="3" s="1"/>
  <c r="AJ279" i="3"/>
  <c r="AL279" i="3" s="1"/>
  <c r="AJ275" i="3"/>
  <c r="AL275" i="3" s="1"/>
  <c r="AJ271" i="3"/>
  <c r="AL271" i="3" s="1"/>
  <c r="AJ267" i="3"/>
  <c r="AL267" i="3" s="1"/>
  <c r="AJ263" i="3"/>
  <c r="AL263" i="3" s="1"/>
  <c r="AJ259" i="3"/>
  <c r="AL259" i="3" s="1"/>
  <c r="AJ252" i="3"/>
  <c r="AL252" i="3" s="1"/>
  <c r="AJ248" i="3"/>
  <c r="AL248" i="3" s="1"/>
  <c r="AJ244" i="3"/>
  <c r="AL244" i="3" s="1"/>
  <c r="AJ240" i="3"/>
  <c r="AL240" i="3" s="1"/>
  <c r="AJ217" i="3"/>
  <c r="AL217" i="3" s="1"/>
  <c r="AJ210" i="3"/>
  <c r="AL210" i="3" s="1"/>
  <c r="AJ206" i="3"/>
  <c r="AL206" i="3" s="1"/>
  <c r="AJ198" i="3"/>
  <c r="AL198" i="3" s="1"/>
  <c r="AJ194" i="3"/>
  <c r="AL194" i="3" s="1"/>
  <c r="AJ187" i="3"/>
  <c r="AL187" i="3" s="1"/>
  <c r="AJ176" i="3"/>
  <c r="AL176" i="3" s="1"/>
  <c r="AJ164" i="3"/>
  <c r="AL164" i="3" s="1"/>
  <c r="AJ160" i="3"/>
  <c r="AL160" i="3" s="1"/>
  <c r="AJ155" i="3"/>
  <c r="AL155" i="3" s="1"/>
  <c r="AJ145" i="3"/>
  <c r="AL145" i="3" s="1"/>
  <c r="AJ139" i="3"/>
  <c r="AL139" i="3" s="1"/>
  <c r="AJ133" i="3"/>
  <c r="AL133" i="3" s="1"/>
  <c r="AJ129" i="3"/>
  <c r="AL129" i="3" s="1"/>
  <c r="AJ125" i="3"/>
  <c r="AL125" i="3" s="1"/>
  <c r="AJ121" i="3"/>
  <c r="AL121" i="3" s="1"/>
  <c r="AJ104" i="3"/>
  <c r="AL104" i="3" s="1"/>
  <c r="AJ99" i="3"/>
  <c r="AL99" i="3" s="1"/>
  <c r="AJ89" i="3"/>
  <c r="AL89" i="3" s="1"/>
  <c r="AJ84" i="3"/>
  <c r="AL84" i="3" s="1"/>
  <c r="AJ80" i="3"/>
  <c r="AL80" i="3" s="1"/>
  <c r="AJ74" i="3"/>
  <c r="AL74" i="3" s="1"/>
  <c r="AJ65" i="3"/>
  <c r="AL65" i="3" s="1"/>
  <c r="AJ60" i="3"/>
  <c r="AL60" i="3" s="1"/>
  <c r="AJ54" i="3"/>
  <c r="AL54" i="3" s="1"/>
  <c r="AJ49" i="3"/>
  <c r="AL49" i="3" s="1"/>
  <c r="AJ43" i="3"/>
  <c r="AL43" i="3" s="1"/>
  <c r="AJ39" i="3"/>
  <c r="AL39" i="3" s="1"/>
  <c r="AJ35" i="3"/>
  <c r="AL35" i="3" s="1"/>
  <c r="AJ30" i="3"/>
  <c r="AL30" i="3" s="1"/>
  <c r="AJ25" i="3"/>
  <c r="AJ20" i="3"/>
  <c r="AJ16" i="3"/>
  <c r="AL16" i="3" s="1"/>
  <c r="AM315" i="3"/>
  <c r="AO315" i="3" s="1"/>
  <c r="AM11" i="3"/>
  <c r="AO11" i="3" s="1"/>
  <c r="AM351" i="3"/>
  <c r="AO351" i="3" s="1"/>
  <c r="AM346" i="3"/>
  <c r="AO346" i="3" s="1"/>
  <c r="AM342" i="3"/>
  <c r="AO342" i="3" s="1"/>
  <c r="AM338" i="3"/>
  <c r="AO338" i="3" s="1"/>
  <c r="AM322" i="3"/>
  <c r="AO322" i="3" s="1"/>
  <c r="AM317" i="3"/>
  <c r="AO317" i="3" s="1"/>
  <c r="AM306" i="3"/>
  <c r="AO306" i="3" s="1"/>
  <c r="AM302" i="3"/>
  <c r="AO302" i="3" s="1"/>
  <c r="AM298" i="3"/>
  <c r="AO298" i="3" s="1"/>
  <c r="AM294" i="3"/>
  <c r="AO294" i="3" s="1"/>
  <c r="AM290" i="3"/>
  <c r="AO290" i="3" s="1"/>
  <c r="AM286" i="3"/>
  <c r="AO286" i="3" s="1"/>
  <c r="AM282" i="3"/>
  <c r="AO282" i="3" s="1"/>
  <c r="AM277" i="3"/>
  <c r="AO277" i="3" s="1"/>
  <c r="AM273" i="3"/>
  <c r="AO273" i="3" s="1"/>
  <c r="AM269" i="3"/>
  <c r="AO269" i="3" s="1"/>
  <c r="AM265" i="3"/>
  <c r="AO265" i="3" s="1"/>
  <c r="AM261" i="3"/>
  <c r="AO261" i="3" s="1"/>
  <c r="AM255" i="3"/>
  <c r="AO255" i="3" s="1"/>
  <c r="AM250" i="3"/>
  <c r="AO250" i="3" s="1"/>
  <c r="AM246" i="3"/>
  <c r="AO246" i="3" s="1"/>
  <c r="AM242" i="3"/>
  <c r="AO242" i="3" s="1"/>
  <c r="AM225" i="3"/>
  <c r="AO225" i="3" s="1"/>
  <c r="AM212" i="3"/>
  <c r="AO212" i="3" s="1"/>
  <c r="AM208" i="3"/>
  <c r="AO208" i="3" s="1"/>
  <c r="AM204" i="3"/>
  <c r="AO204" i="3" s="1"/>
  <c r="AM196" i="3"/>
  <c r="AO196" i="3" s="1"/>
  <c r="AM191" i="3"/>
  <c r="AO191" i="3" s="1"/>
  <c r="AM180" i="3"/>
  <c r="AO180" i="3" s="1"/>
  <c r="AM167" i="3"/>
  <c r="AO167" i="3" s="1"/>
  <c r="AM162" i="3"/>
  <c r="AO162" i="3" s="1"/>
  <c r="AM158" i="3"/>
  <c r="AO158" i="3" s="1"/>
  <c r="AM153" i="3"/>
  <c r="AO153" i="3" s="1"/>
  <c r="AM143" i="3"/>
  <c r="AO143" i="3" s="1"/>
  <c r="AM135" i="3"/>
  <c r="AO135" i="3" s="1"/>
  <c r="AM131" i="3"/>
  <c r="AO131" i="3" s="1"/>
  <c r="AM127" i="3"/>
  <c r="AO127" i="3" s="1"/>
  <c r="AM123" i="3"/>
  <c r="AO123" i="3" s="1"/>
  <c r="AM113" i="3"/>
  <c r="AO113" i="3" s="1"/>
  <c r="AM101" i="3"/>
  <c r="AO101" i="3" s="1"/>
  <c r="AM95" i="3"/>
  <c r="AO95" i="3" s="1"/>
  <c r="AM86" i="3"/>
  <c r="AO86" i="3" s="1"/>
  <c r="AM82" i="3"/>
  <c r="AO82" i="3" s="1"/>
  <c r="AM78" i="3"/>
  <c r="AO78" i="3" s="1"/>
  <c r="AM67" i="3"/>
  <c r="AO67" i="3" s="1"/>
  <c r="AM62" i="3"/>
  <c r="AO62" i="3" s="1"/>
  <c r="AM57" i="3"/>
  <c r="AO57" i="3" s="1"/>
  <c r="AM51" i="3"/>
  <c r="AO51" i="3" s="1"/>
  <c r="AM47" i="3"/>
  <c r="AO47" i="3" s="1"/>
  <c r="AM41" i="3"/>
  <c r="AO41" i="3" s="1"/>
  <c r="AM37" i="3"/>
  <c r="AO37" i="3" s="1"/>
  <c r="AM32" i="3"/>
  <c r="AO32" i="3" s="1"/>
  <c r="AM27" i="3"/>
  <c r="AM22" i="3"/>
  <c r="AO22" i="3" s="1"/>
  <c r="AM18" i="3"/>
  <c r="AO18" i="3" s="1"/>
  <c r="AM14" i="3"/>
  <c r="AO14" i="3" s="1"/>
  <c r="BT384" i="3" l="1"/>
  <c r="BV90" i="3"/>
  <c r="BV384" i="3" s="1"/>
  <c r="BT383" i="3"/>
  <c r="BV12" i="3"/>
  <c r="BV383" i="3" s="1"/>
  <c r="BT379" i="3"/>
  <c r="BV15" i="3"/>
  <c r="BV379" i="3" s="1"/>
  <c r="BT385" i="3"/>
  <c r="BV324" i="3"/>
  <c r="BV385" i="3" s="1"/>
  <c r="AO344" i="3"/>
  <c r="C20" i="8"/>
  <c r="AJ376" i="3"/>
  <c r="AL27" i="3"/>
  <c r="AL376" i="3" s="1"/>
  <c r="BT357" i="3"/>
  <c r="BV25" i="3"/>
  <c r="AJ379" i="3"/>
  <c r="AL15" i="3"/>
  <c r="AL379" i="3" s="1"/>
  <c r="AL9" i="3"/>
  <c r="AJ377" i="3"/>
  <c r="AJ354" i="3"/>
  <c r="AL354" i="3" s="1"/>
  <c r="AJ359" i="3"/>
  <c r="AM384" i="3"/>
  <c r="AO90" i="3"/>
  <c r="AO384" i="3" s="1"/>
  <c r="AO12" i="3"/>
  <c r="AO383" i="3" s="1"/>
  <c r="AM383" i="3"/>
  <c r="AJ385" i="3"/>
  <c r="AL324" i="3"/>
  <c r="AL385" i="3" s="1"/>
  <c r="BT359" i="3"/>
  <c r="BT354" i="3"/>
  <c r="BV354" i="3" s="1"/>
  <c r="BT377" i="3"/>
  <c r="BV9" i="3"/>
  <c r="AM385" i="3"/>
  <c r="AO324" i="3"/>
  <c r="AO385" i="3" s="1"/>
  <c r="AO27" i="3"/>
  <c r="AO376" i="3" s="1"/>
  <c r="AM376" i="3"/>
  <c r="AJ378" i="3"/>
  <c r="AL20" i="3"/>
  <c r="AO15" i="3"/>
  <c r="AO379" i="3" s="1"/>
  <c r="AM379" i="3"/>
  <c r="AM377" i="3"/>
  <c r="AM354" i="3"/>
  <c r="AO354" i="3" s="1"/>
  <c r="AM359" i="3"/>
  <c r="AO9" i="3"/>
  <c r="AL10" i="3"/>
  <c r="AJ358" i="3"/>
  <c r="AJ380" i="3"/>
  <c r="AJ382" i="3"/>
  <c r="AL174" i="3"/>
  <c r="AL382" i="3" s="1"/>
  <c r="AO25" i="3"/>
  <c r="AM357" i="3"/>
  <c r="BT380" i="3"/>
  <c r="BT358" i="3"/>
  <c r="BV10" i="3"/>
  <c r="AM382" i="3"/>
  <c r="AO174" i="3"/>
  <c r="AO382" i="3" s="1"/>
  <c r="AM358" i="3"/>
  <c r="AO10" i="3"/>
  <c r="AM380" i="3"/>
  <c r="BT376" i="3"/>
  <c r="BV27" i="3"/>
  <c r="BV376" i="3" s="1"/>
  <c r="AO313" i="3"/>
  <c r="AO386" i="3" s="1"/>
  <c r="AM386" i="3"/>
  <c r="BT378" i="3"/>
  <c r="BV20" i="3"/>
  <c r="BV378" i="3" s="1"/>
  <c r="BT386" i="3"/>
  <c r="BV313" i="3"/>
  <c r="BV386" i="3" s="1"/>
  <c r="BT381" i="3"/>
  <c r="BV83" i="3"/>
  <c r="BV381" i="3" s="1"/>
  <c r="AL90" i="3"/>
  <c r="AL384" i="3" s="1"/>
  <c r="AJ384" i="3"/>
  <c r="AJ383" i="3"/>
  <c r="AL12" i="3"/>
  <c r="AL383" i="3" s="1"/>
  <c r="AJ381" i="3"/>
  <c r="AL83" i="3"/>
  <c r="AL381" i="3" s="1"/>
  <c r="AL313" i="3"/>
  <c r="AL386" i="3" s="1"/>
  <c r="AJ386" i="3"/>
  <c r="BT382" i="3"/>
  <c r="BV174" i="3"/>
  <c r="BV382" i="3" s="1"/>
  <c r="AL344" i="3"/>
  <c r="C19" i="8"/>
  <c r="AL25" i="3"/>
  <c r="AL357" i="3" s="1"/>
  <c r="AJ357" i="3"/>
  <c r="AM381" i="3"/>
  <c r="AO83" i="3"/>
  <c r="AO381" i="3" s="1"/>
  <c r="AM378" i="3"/>
  <c r="AO20" i="3"/>
  <c r="AO378" i="3" s="1"/>
  <c r="E19" i="8" l="1"/>
  <c r="F19" i="8"/>
  <c r="E20" i="8"/>
  <c r="F20" i="8"/>
  <c r="AO357" i="3"/>
  <c r="C18" i="5"/>
  <c r="AK363" i="3"/>
  <c r="AJ360" i="3"/>
  <c r="AO380" i="3"/>
  <c r="AO358" i="3"/>
  <c r="BV380" i="3"/>
  <c r="BV358" i="3"/>
  <c r="AM360" i="3"/>
  <c r="AN363" i="3"/>
  <c r="C19" i="5"/>
  <c r="C19" i="7"/>
  <c r="AN365" i="3"/>
  <c r="AL377" i="3"/>
  <c r="AL359" i="3"/>
  <c r="AJ387" i="3"/>
  <c r="AN364" i="3"/>
  <c r="C19" i="6"/>
  <c r="C32" i="6"/>
  <c r="BU364" i="3"/>
  <c r="C18" i="6"/>
  <c r="AK364" i="3"/>
  <c r="AL378" i="3"/>
  <c r="AK365" i="3"/>
  <c r="C18" i="7"/>
  <c r="BV357" i="3"/>
  <c r="BT387" i="3"/>
  <c r="AL380" i="3"/>
  <c r="AL358" i="3"/>
  <c r="C32" i="7"/>
  <c r="BU365" i="3"/>
  <c r="C32" i="5"/>
  <c r="BT360" i="3"/>
  <c r="BU363" i="3"/>
  <c r="AO377" i="3"/>
  <c r="AO387" i="3" s="1"/>
  <c r="AO359" i="3"/>
  <c r="AM387" i="3"/>
  <c r="BV359" i="3"/>
  <c r="BV377" i="3"/>
  <c r="BV387" i="3" s="1"/>
  <c r="AL387" i="3"/>
  <c r="F32" i="7" l="1"/>
  <c r="E32" i="7"/>
  <c r="F19" i="6"/>
  <c r="E19" i="6"/>
  <c r="F19" i="7"/>
  <c r="E19" i="7"/>
  <c r="E18" i="5"/>
  <c r="F18" i="5"/>
  <c r="C33" i="8"/>
  <c r="BU366" i="3"/>
  <c r="BV360" i="3"/>
  <c r="E18" i="7"/>
  <c r="F18" i="7"/>
  <c r="F18" i="6"/>
  <c r="E18" i="6"/>
  <c r="E19" i="5"/>
  <c r="F19" i="5"/>
  <c r="E32" i="5"/>
  <c r="F32" i="5"/>
  <c r="AL360" i="3"/>
  <c r="AK366" i="3"/>
  <c r="F32" i="6"/>
  <c r="E32" i="6"/>
  <c r="AO360" i="3"/>
  <c r="AN366" i="3"/>
  <c r="E33" i="8" l="1"/>
  <c r="F33" i="8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N50" i="3"/>
  <c r="BN51" i="3"/>
  <c r="BN52" i="3"/>
  <c r="BN53" i="3"/>
  <c r="BN54" i="3"/>
  <c r="BN56" i="3"/>
  <c r="BN58" i="3"/>
  <c r="BN60" i="3"/>
  <c r="BN61" i="3"/>
  <c r="BN62" i="3"/>
  <c r="BN63" i="3"/>
  <c r="BN65" i="3"/>
  <c r="BN66" i="3"/>
  <c r="BN67" i="3"/>
  <c r="BN68" i="3"/>
  <c r="BN69" i="3"/>
  <c r="BN70" i="3"/>
  <c r="BN71" i="3"/>
  <c r="BN72" i="3"/>
  <c r="BN73" i="3"/>
  <c r="BN74" i="3"/>
  <c r="BN77" i="3"/>
  <c r="BN78" i="3"/>
  <c r="BN79" i="3"/>
  <c r="BN80" i="3"/>
  <c r="BN81" i="3"/>
  <c r="BN82" i="3"/>
  <c r="BN83" i="3"/>
  <c r="BN381" i="3" s="1"/>
  <c r="BN84" i="3"/>
  <c r="BN85" i="3"/>
  <c r="BN86" i="3"/>
  <c r="BN88" i="3"/>
  <c r="BN89" i="3"/>
  <c r="BN90" i="3"/>
  <c r="BN91" i="3"/>
  <c r="BN93" i="3"/>
  <c r="BN94" i="3"/>
  <c r="BN95" i="3"/>
  <c r="BN96" i="3"/>
  <c r="BN97" i="3"/>
  <c r="BN98" i="3"/>
  <c r="BN99" i="3"/>
  <c r="BN100" i="3"/>
  <c r="BN101" i="3"/>
  <c r="BN102" i="3"/>
  <c r="BN104" i="3"/>
  <c r="BN105" i="3"/>
  <c r="BN106" i="3"/>
  <c r="BN107" i="3"/>
  <c r="BN108" i="3"/>
  <c r="BN109" i="3"/>
  <c r="BN111" i="3"/>
  <c r="BN113" i="3"/>
  <c r="BN114" i="3"/>
  <c r="BN115" i="3"/>
  <c r="BN116" i="3"/>
  <c r="BN117" i="3"/>
  <c r="BN118" i="3"/>
  <c r="BN119" i="3"/>
  <c r="BN120" i="3"/>
  <c r="BN121" i="3"/>
  <c r="BN122" i="3"/>
  <c r="BN123" i="3"/>
  <c r="BN124" i="3"/>
  <c r="BN125" i="3"/>
  <c r="BN126" i="3"/>
  <c r="BN127" i="3"/>
  <c r="BN128" i="3"/>
  <c r="BN129" i="3"/>
  <c r="BN130" i="3"/>
  <c r="BN131" i="3"/>
  <c r="BN132" i="3"/>
  <c r="BN133" i="3"/>
  <c r="BN134" i="3"/>
  <c r="BN135" i="3"/>
  <c r="BN136" i="3"/>
  <c r="BN137" i="3"/>
  <c r="BN138" i="3"/>
  <c r="BN139" i="3"/>
  <c r="BN142" i="3"/>
  <c r="BN143" i="3"/>
  <c r="BN144" i="3"/>
  <c r="BN145" i="3"/>
  <c r="BN146" i="3"/>
  <c r="BN147" i="3"/>
  <c r="BN150" i="3"/>
  <c r="BN151" i="3"/>
  <c r="BN152" i="3"/>
  <c r="BN153" i="3"/>
  <c r="BN154" i="3"/>
  <c r="BN155" i="3"/>
  <c r="BN156" i="3"/>
  <c r="BN157" i="3"/>
  <c r="BN158" i="3"/>
  <c r="BN159" i="3"/>
  <c r="BN160" i="3"/>
  <c r="BN161" i="3"/>
  <c r="BN162" i="3"/>
  <c r="BN163" i="3"/>
  <c r="BN164" i="3"/>
  <c r="BN165" i="3"/>
  <c r="BN166" i="3"/>
  <c r="BN167" i="3"/>
  <c r="BN168" i="3"/>
  <c r="BN170" i="3"/>
  <c r="BN171" i="3"/>
  <c r="BN172" i="3"/>
  <c r="BN173" i="3"/>
  <c r="BN174" i="3"/>
  <c r="BN175" i="3"/>
  <c r="BN176" i="3"/>
  <c r="BN177" i="3"/>
  <c r="BN178" i="3"/>
  <c r="BN179" i="3"/>
  <c r="BN180" i="3"/>
  <c r="BN181" i="3"/>
  <c r="BN183" i="3"/>
  <c r="BN187" i="3"/>
  <c r="BN190" i="3"/>
  <c r="BN191" i="3"/>
  <c r="BN192" i="3"/>
  <c r="BN194" i="3"/>
  <c r="BN195" i="3"/>
  <c r="BN196" i="3"/>
  <c r="BN197" i="3"/>
  <c r="BN198" i="3"/>
  <c r="BN199" i="3"/>
  <c r="BN200" i="3"/>
  <c r="BN201" i="3"/>
  <c r="BN202" i="3"/>
  <c r="BN203" i="3"/>
  <c r="BN204" i="3"/>
  <c r="BN205" i="3"/>
  <c r="BN206" i="3"/>
  <c r="BN207" i="3"/>
  <c r="BN208" i="3"/>
  <c r="BN209" i="3"/>
  <c r="BN210" i="3"/>
  <c r="BN211" i="3"/>
  <c r="BN212" i="3"/>
  <c r="BN214" i="3"/>
  <c r="BN215" i="3"/>
  <c r="BN216" i="3"/>
  <c r="BN217" i="3"/>
  <c r="BN218" i="3"/>
  <c r="BN219" i="3"/>
  <c r="BN220" i="3"/>
  <c r="BN221" i="3"/>
  <c r="BN222" i="3"/>
  <c r="BN223" i="3"/>
  <c r="BN224" i="3"/>
  <c r="BN225" i="3"/>
  <c r="BN226" i="3"/>
  <c r="BN227" i="3"/>
  <c r="BN228" i="3"/>
  <c r="BN231" i="3"/>
  <c r="BN232" i="3"/>
  <c r="BN233" i="3"/>
  <c r="BN234" i="3"/>
  <c r="BN235" i="3"/>
  <c r="BN237" i="3"/>
  <c r="BN238" i="3"/>
  <c r="BN239" i="3"/>
  <c r="BN240" i="3"/>
  <c r="BN241" i="3"/>
  <c r="BN242" i="3"/>
  <c r="BN243" i="3"/>
  <c r="BN244" i="3"/>
  <c r="BN245" i="3"/>
  <c r="BN246" i="3"/>
  <c r="BN247" i="3"/>
  <c r="BN248" i="3"/>
  <c r="BN249" i="3"/>
  <c r="BN250" i="3"/>
  <c r="BN251" i="3"/>
  <c r="BN252" i="3"/>
  <c r="BN253" i="3"/>
  <c r="BN254" i="3"/>
  <c r="BN255" i="3"/>
  <c r="BN256" i="3"/>
  <c r="BN257" i="3"/>
  <c r="BN258" i="3"/>
  <c r="BN259" i="3"/>
  <c r="BN260" i="3"/>
  <c r="BN261" i="3"/>
  <c r="BN262" i="3"/>
  <c r="BN263" i="3"/>
  <c r="BN264" i="3"/>
  <c r="BN265" i="3"/>
  <c r="BN266" i="3"/>
  <c r="BN267" i="3"/>
  <c r="BN268" i="3"/>
  <c r="BN269" i="3"/>
  <c r="BN270" i="3"/>
  <c r="BN271" i="3"/>
  <c r="BN272" i="3"/>
  <c r="BN273" i="3"/>
  <c r="BN274" i="3"/>
  <c r="BN275" i="3"/>
  <c r="BN276" i="3"/>
  <c r="BN277" i="3"/>
  <c r="BN278" i="3"/>
  <c r="BN279" i="3"/>
  <c r="BN280" i="3"/>
  <c r="BN282" i="3"/>
  <c r="BN283" i="3"/>
  <c r="BN284" i="3"/>
  <c r="BN285" i="3"/>
  <c r="BN286" i="3"/>
  <c r="BN287" i="3"/>
  <c r="BN288" i="3"/>
  <c r="BN289" i="3"/>
  <c r="BN290" i="3"/>
  <c r="BN291" i="3"/>
  <c r="BN292" i="3"/>
  <c r="BN293" i="3"/>
  <c r="BN294" i="3"/>
  <c r="BN295" i="3"/>
  <c r="BN296" i="3"/>
  <c r="BN297" i="3"/>
  <c r="BN298" i="3"/>
  <c r="BN299" i="3"/>
  <c r="BN300" i="3"/>
  <c r="BN301" i="3"/>
  <c r="BN302" i="3"/>
  <c r="BN303" i="3"/>
  <c r="BN304" i="3"/>
  <c r="BN305" i="3"/>
  <c r="BN306" i="3"/>
  <c r="BN307" i="3"/>
  <c r="BN308" i="3"/>
  <c r="BN310" i="3"/>
  <c r="BN311" i="3"/>
  <c r="BN312" i="3"/>
  <c r="BN313" i="3"/>
  <c r="BN386" i="3" s="1"/>
  <c r="BN314" i="3"/>
  <c r="BN315" i="3"/>
  <c r="BN316" i="3"/>
  <c r="BN317" i="3"/>
  <c r="BN318" i="3"/>
  <c r="BN319" i="3"/>
  <c r="BN320" i="3"/>
  <c r="BN321" i="3"/>
  <c r="BN322" i="3"/>
  <c r="BN323" i="3"/>
  <c r="BN324" i="3"/>
  <c r="BN385" i="3" s="1"/>
  <c r="BN325" i="3"/>
  <c r="BN326" i="3"/>
  <c r="BN327" i="3"/>
  <c r="BN328" i="3"/>
  <c r="BN329" i="3"/>
  <c r="BN330" i="3"/>
  <c r="BN331" i="3"/>
  <c r="BN332" i="3"/>
  <c r="BN333" i="3"/>
  <c r="BN334" i="3"/>
  <c r="BN335" i="3"/>
  <c r="BN336" i="3"/>
  <c r="BN337" i="3"/>
  <c r="BN338" i="3"/>
  <c r="BN339" i="3"/>
  <c r="BN340" i="3"/>
  <c r="BN341" i="3"/>
  <c r="BN342" i="3"/>
  <c r="BN343" i="3"/>
  <c r="BN344" i="3"/>
  <c r="BN345" i="3"/>
  <c r="BN346" i="3"/>
  <c r="BN347" i="3"/>
  <c r="BN348" i="3"/>
  <c r="BN349" i="3"/>
  <c r="BN350" i="3"/>
  <c r="BN351" i="3"/>
  <c r="BN352" i="3"/>
  <c r="BN353" i="3"/>
  <c r="BK11" i="3"/>
  <c r="BK12" i="3"/>
  <c r="BK13" i="3"/>
  <c r="BK14" i="3"/>
  <c r="BK15" i="3"/>
  <c r="BK16" i="3"/>
  <c r="BK17" i="3"/>
  <c r="BK18" i="3"/>
  <c r="BK19" i="3"/>
  <c r="BK20" i="3"/>
  <c r="BK21" i="3"/>
  <c r="BK22" i="3"/>
  <c r="BK23" i="3"/>
  <c r="BK26" i="3"/>
  <c r="BK27" i="3"/>
  <c r="BK28" i="3"/>
  <c r="BK29" i="3"/>
  <c r="BK30" i="3"/>
  <c r="BK31" i="3"/>
  <c r="BK32" i="3"/>
  <c r="BK33" i="3"/>
  <c r="BK34" i="3"/>
  <c r="BK35" i="3"/>
  <c r="BK36" i="3"/>
  <c r="BK37" i="3"/>
  <c r="BK38" i="3"/>
  <c r="BK39" i="3"/>
  <c r="BK40" i="3"/>
  <c r="BK41" i="3"/>
  <c r="BK42" i="3"/>
  <c r="BK43" i="3"/>
  <c r="BK44" i="3"/>
  <c r="BK45" i="3"/>
  <c r="BK46" i="3"/>
  <c r="BK47" i="3"/>
  <c r="BK48" i="3"/>
  <c r="BK49" i="3"/>
  <c r="BK50" i="3"/>
  <c r="BK51" i="3"/>
  <c r="BK52" i="3"/>
  <c r="BK53" i="3"/>
  <c r="BK54" i="3"/>
  <c r="BK56" i="3"/>
  <c r="BK58" i="3"/>
  <c r="BK60" i="3"/>
  <c r="BK61" i="3"/>
  <c r="BK62" i="3"/>
  <c r="BK63" i="3"/>
  <c r="BK65" i="3"/>
  <c r="BK66" i="3"/>
  <c r="BK67" i="3"/>
  <c r="BK68" i="3"/>
  <c r="BK69" i="3"/>
  <c r="BK70" i="3"/>
  <c r="BK71" i="3"/>
  <c r="BK72" i="3"/>
  <c r="BK73" i="3"/>
  <c r="BK74" i="3"/>
  <c r="BK77" i="3"/>
  <c r="BK78" i="3"/>
  <c r="BK79" i="3"/>
  <c r="BK80" i="3"/>
  <c r="BK81" i="3"/>
  <c r="BK82" i="3"/>
  <c r="BK83" i="3"/>
  <c r="BK381" i="3" s="1"/>
  <c r="BK84" i="3"/>
  <c r="BK85" i="3"/>
  <c r="BK86" i="3"/>
  <c r="BK88" i="3"/>
  <c r="BK89" i="3"/>
  <c r="BK90" i="3"/>
  <c r="BK91" i="3"/>
  <c r="BK93" i="3"/>
  <c r="BK94" i="3"/>
  <c r="BK95" i="3"/>
  <c r="BK96" i="3"/>
  <c r="BK97" i="3"/>
  <c r="BK98" i="3"/>
  <c r="BK99" i="3"/>
  <c r="BK100" i="3"/>
  <c r="BK101" i="3"/>
  <c r="BK102" i="3"/>
  <c r="BK104" i="3"/>
  <c r="BK105" i="3"/>
  <c r="BK106" i="3"/>
  <c r="BK107" i="3"/>
  <c r="BK108" i="3"/>
  <c r="BK109" i="3"/>
  <c r="BK111" i="3"/>
  <c r="BK113" i="3"/>
  <c r="BK114" i="3"/>
  <c r="BK115" i="3"/>
  <c r="BK116" i="3"/>
  <c r="BK117" i="3"/>
  <c r="BK118" i="3"/>
  <c r="BK119" i="3"/>
  <c r="BK120" i="3"/>
  <c r="BK121" i="3"/>
  <c r="BK122" i="3"/>
  <c r="BK123" i="3"/>
  <c r="BK124" i="3"/>
  <c r="BK125" i="3"/>
  <c r="BK126" i="3"/>
  <c r="BK127" i="3"/>
  <c r="BK128" i="3"/>
  <c r="BK129" i="3"/>
  <c r="BK130" i="3"/>
  <c r="BK131" i="3"/>
  <c r="BK132" i="3"/>
  <c r="BK133" i="3"/>
  <c r="BK134" i="3"/>
  <c r="BK135" i="3"/>
  <c r="BK136" i="3"/>
  <c r="BK137" i="3"/>
  <c r="BK138" i="3"/>
  <c r="BK139" i="3"/>
  <c r="BK142" i="3"/>
  <c r="BK143" i="3"/>
  <c r="BK144" i="3"/>
  <c r="BK145" i="3"/>
  <c r="BK146" i="3"/>
  <c r="BK147" i="3"/>
  <c r="BK150" i="3"/>
  <c r="BK151" i="3"/>
  <c r="BK152" i="3"/>
  <c r="BK153" i="3"/>
  <c r="BK154" i="3"/>
  <c r="BK155" i="3"/>
  <c r="BK156" i="3"/>
  <c r="BK157" i="3"/>
  <c r="BK158" i="3"/>
  <c r="BK159" i="3"/>
  <c r="BK160" i="3"/>
  <c r="BK161" i="3"/>
  <c r="BK162" i="3"/>
  <c r="BK163" i="3"/>
  <c r="BK164" i="3"/>
  <c r="BK165" i="3"/>
  <c r="BK166" i="3"/>
  <c r="BK167" i="3"/>
  <c r="BK168" i="3"/>
  <c r="BK170" i="3"/>
  <c r="BK171" i="3"/>
  <c r="BK172" i="3"/>
  <c r="BK173" i="3"/>
  <c r="BK174" i="3"/>
  <c r="BK175" i="3"/>
  <c r="BK176" i="3"/>
  <c r="BK177" i="3"/>
  <c r="BK178" i="3"/>
  <c r="BK179" i="3"/>
  <c r="BK180" i="3"/>
  <c r="BK181" i="3"/>
  <c r="BK183" i="3"/>
  <c r="BK187" i="3"/>
  <c r="BK190" i="3"/>
  <c r="BK191" i="3"/>
  <c r="BK192" i="3"/>
  <c r="BK194" i="3"/>
  <c r="BK195" i="3"/>
  <c r="BK196" i="3"/>
  <c r="BK197" i="3"/>
  <c r="BK198" i="3"/>
  <c r="BK199" i="3"/>
  <c r="BK200" i="3"/>
  <c r="BK201" i="3"/>
  <c r="BK202" i="3"/>
  <c r="BK203" i="3"/>
  <c r="BK204" i="3"/>
  <c r="BK205" i="3"/>
  <c r="BK206" i="3"/>
  <c r="BK207" i="3"/>
  <c r="BK208" i="3"/>
  <c r="BK209" i="3"/>
  <c r="BK210" i="3"/>
  <c r="BK211" i="3"/>
  <c r="BK212" i="3"/>
  <c r="BK214" i="3"/>
  <c r="BK215" i="3"/>
  <c r="BK216" i="3"/>
  <c r="BK217" i="3"/>
  <c r="BK218" i="3"/>
  <c r="BK219" i="3"/>
  <c r="BK220" i="3"/>
  <c r="BK221" i="3"/>
  <c r="BK222" i="3"/>
  <c r="BK223" i="3"/>
  <c r="BK224" i="3"/>
  <c r="BK225" i="3"/>
  <c r="BK226" i="3"/>
  <c r="BK227" i="3"/>
  <c r="BK228" i="3"/>
  <c r="BK231" i="3"/>
  <c r="BK232" i="3"/>
  <c r="BK233" i="3"/>
  <c r="BK234" i="3"/>
  <c r="BK235" i="3"/>
  <c r="BK237" i="3"/>
  <c r="BK238" i="3"/>
  <c r="BK239" i="3"/>
  <c r="BK240" i="3"/>
  <c r="BK241" i="3"/>
  <c r="BK242" i="3"/>
  <c r="BK243" i="3"/>
  <c r="BK244" i="3"/>
  <c r="BK245" i="3"/>
  <c r="BK246" i="3"/>
  <c r="BK247" i="3"/>
  <c r="BK248" i="3"/>
  <c r="BK249" i="3"/>
  <c r="BK250" i="3"/>
  <c r="BK251" i="3"/>
  <c r="BK252" i="3"/>
  <c r="BK253" i="3"/>
  <c r="BK254" i="3"/>
  <c r="BK255" i="3"/>
  <c r="BK256" i="3"/>
  <c r="BK257" i="3"/>
  <c r="BK258" i="3"/>
  <c r="BK259" i="3"/>
  <c r="BK260" i="3"/>
  <c r="BK261" i="3"/>
  <c r="BK262" i="3"/>
  <c r="BK263" i="3"/>
  <c r="BK264" i="3"/>
  <c r="BK265" i="3"/>
  <c r="BK266" i="3"/>
  <c r="BK267" i="3"/>
  <c r="BK268" i="3"/>
  <c r="BK269" i="3"/>
  <c r="BK270" i="3"/>
  <c r="BK271" i="3"/>
  <c r="BK272" i="3"/>
  <c r="BK273" i="3"/>
  <c r="BK274" i="3"/>
  <c r="BK275" i="3"/>
  <c r="BK276" i="3"/>
  <c r="BK277" i="3"/>
  <c r="BK278" i="3"/>
  <c r="BK279" i="3"/>
  <c r="BK280" i="3"/>
  <c r="BK282" i="3"/>
  <c r="BK283" i="3"/>
  <c r="BK284" i="3"/>
  <c r="BK285" i="3"/>
  <c r="BK286" i="3"/>
  <c r="BK287" i="3"/>
  <c r="BK288" i="3"/>
  <c r="BK289" i="3"/>
  <c r="BK290" i="3"/>
  <c r="BK291" i="3"/>
  <c r="BK292" i="3"/>
  <c r="BK293" i="3"/>
  <c r="BK294" i="3"/>
  <c r="BK295" i="3"/>
  <c r="BK296" i="3"/>
  <c r="BK297" i="3"/>
  <c r="BK298" i="3"/>
  <c r="BK299" i="3"/>
  <c r="BK300" i="3"/>
  <c r="BK301" i="3"/>
  <c r="BK302" i="3"/>
  <c r="BK303" i="3"/>
  <c r="BK304" i="3"/>
  <c r="BK305" i="3"/>
  <c r="BK306" i="3"/>
  <c r="BK307" i="3"/>
  <c r="BK308" i="3"/>
  <c r="BK310" i="3"/>
  <c r="BK311" i="3"/>
  <c r="BK312" i="3"/>
  <c r="BK313" i="3"/>
  <c r="BK386" i="3" s="1"/>
  <c r="BK314" i="3"/>
  <c r="BK315" i="3"/>
  <c r="BK316" i="3"/>
  <c r="BK317" i="3"/>
  <c r="BK318" i="3"/>
  <c r="BK319" i="3"/>
  <c r="BK320" i="3"/>
  <c r="BK321" i="3"/>
  <c r="BK322" i="3"/>
  <c r="BK323" i="3"/>
  <c r="BK324" i="3"/>
  <c r="BK385" i="3" s="1"/>
  <c r="BK325" i="3"/>
  <c r="BK326" i="3"/>
  <c r="BK327" i="3"/>
  <c r="BK328" i="3"/>
  <c r="BK329" i="3"/>
  <c r="BK330" i="3"/>
  <c r="BK331" i="3"/>
  <c r="BK332" i="3"/>
  <c r="BK333" i="3"/>
  <c r="BK334" i="3"/>
  <c r="BK335" i="3"/>
  <c r="BK336" i="3"/>
  <c r="BK337" i="3"/>
  <c r="BK338" i="3"/>
  <c r="BK339" i="3"/>
  <c r="BK340" i="3"/>
  <c r="BK341" i="3"/>
  <c r="BK342" i="3"/>
  <c r="BK343" i="3"/>
  <c r="BK344" i="3"/>
  <c r="BK345" i="3"/>
  <c r="BK346" i="3"/>
  <c r="BK347" i="3"/>
  <c r="BK348" i="3"/>
  <c r="BK349" i="3"/>
  <c r="BK350" i="3"/>
  <c r="BK351" i="3"/>
  <c r="BK352" i="3"/>
  <c r="BK353" i="3"/>
  <c r="BH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H50" i="3"/>
  <c r="BH51" i="3"/>
  <c r="BH52" i="3"/>
  <c r="BH53" i="3"/>
  <c r="BH54" i="3"/>
  <c r="BH56" i="3"/>
  <c r="BH58" i="3"/>
  <c r="BH60" i="3"/>
  <c r="BH61" i="3"/>
  <c r="BH62" i="3"/>
  <c r="BH63" i="3"/>
  <c r="BH65" i="3"/>
  <c r="BH66" i="3"/>
  <c r="BH67" i="3"/>
  <c r="BH68" i="3"/>
  <c r="BH69" i="3"/>
  <c r="BH70" i="3"/>
  <c r="BH71" i="3"/>
  <c r="BH72" i="3"/>
  <c r="BH73" i="3"/>
  <c r="BH74" i="3"/>
  <c r="BH77" i="3"/>
  <c r="BH78" i="3"/>
  <c r="BH79" i="3"/>
  <c r="BH80" i="3"/>
  <c r="BH81" i="3"/>
  <c r="BH82" i="3"/>
  <c r="BH83" i="3"/>
  <c r="BH381" i="3" s="1"/>
  <c r="BH84" i="3"/>
  <c r="BH85" i="3"/>
  <c r="BH86" i="3"/>
  <c r="BH88" i="3"/>
  <c r="BH89" i="3"/>
  <c r="BH90" i="3"/>
  <c r="BH91" i="3"/>
  <c r="BH93" i="3"/>
  <c r="BH94" i="3"/>
  <c r="BH95" i="3"/>
  <c r="BH96" i="3"/>
  <c r="BH97" i="3"/>
  <c r="BH98" i="3"/>
  <c r="BH99" i="3"/>
  <c r="BH100" i="3"/>
  <c r="BH101" i="3"/>
  <c r="BH102" i="3"/>
  <c r="BH104" i="3"/>
  <c r="BH105" i="3"/>
  <c r="BH106" i="3"/>
  <c r="BH107" i="3"/>
  <c r="BH108" i="3"/>
  <c r="BH109" i="3"/>
  <c r="BH111" i="3"/>
  <c r="BH113" i="3"/>
  <c r="BH114" i="3"/>
  <c r="BH115" i="3"/>
  <c r="BH116" i="3"/>
  <c r="BH117" i="3"/>
  <c r="BH118" i="3"/>
  <c r="BH119" i="3"/>
  <c r="BH120" i="3"/>
  <c r="BH121" i="3"/>
  <c r="BH122" i="3"/>
  <c r="BH123" i="3"/>
  <c r="BH124" i="3"/>
  <c r="BH125" i="3"/>
  <c r="BH126" i="3"/>
  <c r="BH127" i="3"/>
  <c r="BH128" i="3"/>
  <c r="BH129" i="3"/>
  <c r="BH130" i="3"/>
  <c r="BH131" i="3"/>
  <c r="BH132" i="3"/>
  <c r="BH133" i="3"/>
  <c r="BH134" i="3"/>
  <c r="BH135" i="3"/>
  <c r="BH136" i="3"/>
  <c r="BH137" i="3"/>
  <c r="BH138" i="3"/>
  <c r="BH139" i="3"/>
  <c r="BH142" i="3"/>
  <c r="BH143" i="3"/>
  <c r="BH144" i="3"/>
  <c r="BH145" i="3"/>
  <c r="BH146" i="3"/>
  <c r="BH147" i="3"/>
  <c r="BH150" i="3"/>
  <c r="BH151" i="3"/>
  <c r="BH152" i="3"/>
  <c r="BH153" i="3"/>
  <c r="BH154" i="3"/>
  <c r="BH155" i="3"/>
  <c r="BH156" i="3"/>
  <c r="BH157" i="3"/>
  <c r="BH158" i="3"/>
  <c r="BH159" i="3"/>
  <c r="BH160" i="3"/>
  <c r="BH161" i="3"/>
  <c r="BH162" i="3"/>
  <c r="BH163" i="3"/>
  <c r="BH164" i="3"/>
  <c r="BH165" i="3"/>
  <c r="BH166" i="3"/>
  <c r="BH167" i="3"/>
  <c r="BH168" i="3"/>
  <c r="BH170" i="3"/>
  <c r="BH171" i="3"/>
  <c r="BH172" i="3"/>
  <c r="BH173" i="3"/>
  <c r="BH174" i="3"/>
  <c r="BH175" i="3"/>
  <c r="BH176" i="3"/>
  <c r="BH177" i="3"/>
  <c r="BH178" i="3"/>
  <c r="BH179" i="3"/>
  <c r="BH180" i="3"/>
  <c r="BH181" i="3"/>
  <c r="BH183" i="3"/>
  <c r="BH187" i="3"/>
  <c r="BH190" i="3"/>
  <c r="BH191" i="3"/>
  <c r="BH192" i="3"/>
  <c r="BH194" i="3"/>
  <c r="BH195" i="3"/>
  <c r="BH196" i="3"/>
  <c r="BH197" i="3"/>
  <c r="BH198" i="3"/>
  <c r="BH199" i="3"/>
  <c r="BH200" i="3"/>
  <c r="BH201" i="3"/>
  <c r="BH202" i="3"/>
  <c r="BH203" i="3"/>
  <c r="BH204" i="3"/>
  <c r="BH205" i="3"/>
  <c r="BH206" i="3"/>
  <c r="BH207" i="3"/>
  <c r="BH208" i="3"/>
  <c r="BH209" i="3"/>
  <c r="BH210" i="3"/>
  <c r="BH211" i="3"/>
  <c r="BH212" i="3"/>
  <c r="BH214" i="3"/>
  <c r="BH215" i="3"/>
  <c r="BH216" i="3"/>
  <c r="BH217" i="3"/>
  <c r="BH218" i="3"/>
  <c r="BH219" i="3"/>
  <c r="BH220" i="3"/>
  <c r="BH221" i="3"/>
  <c r="BH222" i="3"/>
  <c r="BH223" i="3"/>
  <c r="BH224" i="3"/>
  <c r="BH225" i="3"/>
  <c r="BH226" i="3"/>
  <c r="BH227" i="3"/>
  <c r="BH228" i="3"/>
  <c r="BH231" i="3"/>
  <c r="BH232" i="3"/>
  <c r="BH233" i="3"/>
  <c r="BH234" i="3"/>
  <c r="BH235" i="3"/>
  <c r="BH237" i="3"/>
  <c r="BH238" i="3"/>
  <c r="BH239" i="3"/>
  <c r="BH240" i="3"/>
  <c r="BH241" i="3"/>
  <c r="BH242" i="3"/>
  <c r="BH243" i="3"/>
  <c r="BH244" i="3"/>
  <c r="BH245" i="3"/>
  <c r="BH246" i="3"/>
  <c r="BH247" i="3"/>
  <c r="BH248" i="3"/>
  <c r="BH249" i="3"/>
  <c r="BH250" i="3"/>
  <c r="BH251" i="3"/>
  <c r="BH252" i="3"/>
  <c r="BH253" i="3"/>
  <c r="BH254" i="3"/>
  <c r="BH255" i="3"/>
  <c r="BH256" i="3"/>
  <c r="BH257" i="3"/>
  <c r="BH258" i="3"/>
  <c r="BH259" i="3"/>
  <c r="BH260" i="3"/>
  <c r="BH261" i="3"/>
  <c r="BH262" i="3"/>
  <c r="BH263" i="3"/>
  <c r="BH264" i="3"/>
  <c r="BH265" i="3"/>
  <c r="BH266" i="3"/>
  <c r="BH267" i="3"/>
  <c r="BH268" i="3"/>
  <c r="BH269" i="3"/>
  <c r="BH270" i="3"/>
  <c r="BH271" i="3"/>
  <c r="BH272" i="3"/>
  <c r="BH273" i="3"/>
  <c r="BH274" i="3"/>
  <c r="BH275" i="3"/>
  <c r="BH276" i="3"/>
  <c r="BH277" i="3"/>
  <c r="BH278" i="3"/>
  <c r="BH279" i="3"/>
  <c r="BH280" i="3"/>
  <c r="BH282" i="3"/>
  <c r="BH283" i="3"/>
  <c r="BH284" i="3"/>
  <c r="BH285" i="3"/>
  <c r="BH286" i="3"/>
  <c r="BH287" i="3"/>
  <c r="BH288" i="3"/>
  <c r="BH289" i="3"/>
  <c r="BH290" i="3"/>
  <c r="BH291" i="3"/>
  <c r="BH292" i="3"/>
  <c r="BH293" i="3"/>
  <c r="BH294" i="3"/>
  <c r="BH295" i="3"/>
  <c r="BH296" i="3"/>
  <c r="BH297" i="3"/>
  <c r="BH298" i="3"/>
  <c r="BH299" i="3"/>
  <c r="BH300" i="3"/>
  <c r="BH301" i="3"/>
  <c r="BH302" i="3"/>
  <c r="BH303" i="3"/>
  <c r="BH304" i="3"/>
  <c r="BH305" i="3"/>
  <c r="BH306" i="3"/>
  <c r="BH307" i="3"/>
  <c r="BH308" i="3"/>
  <c r="BH310" i="3"/>
  <c r="BH311" i="3"/>
  <c r="BH312" i="3"/>
  <c r="BH313" i="3"/>
  <c r="BH386" i="3" s="1"/>
  <c r="BH314" i="3"/>
  <c r="BH315" i="3"/>
  <c r="BH316" i="3"/>
  <c r="BH317" i="3"/>
  <c r="BH318" i="3"/>
  <c r="BH319" i="3"/>
  <c r="BH320" i="3"/>
  <c r="BH321" i="3"/>
  <c r="BH322" i="3"/>
  <c r="BH323" i="3"/>
  <c r="BH324" i="3"/>
  <c r="BH385" i="3" s="1"/>
  <c r="BH325" i="3"/>
  <c r="BH326" i="3"/>
  <c r="BH327" i="3"/>
  <c r="BH328" i="3"/>
  <c r="BH329" i="3"/>
  <c r="BH330" i="3"/>
  <c r="BH331" i="3"/>
  <c r="BH332" i="3"/>
  <c r="BH333" i="3"/>
  <c r="BH334" i="3"/>
  <c r="BH335" i="3"/>
  <c r="BH336" i="3"/>
  <c r="BH337" i="3"/>
  <c r="BH338" i="3"/>
  <c r="BH339" i="3"/>
  <c r="BH340" i="3"/>
  <c r="BH341" i="3"/>
  <c r="BH342" i="3"/>
  <c r="BH343" i="3"/>
  <c r="BH344" i="3"/>
  <c r="BH345" i="3"/>
  <c r="BH346" i="3"/>
  <c r="BH347" i="3"/>
  <c r="BH348" i="3"/>
  <c r="BH349" i="3"/>
  <c r="BH350" i="3"/>
  <c r="BH351" i="3"/>
  <c r="BH352" i="3"/>
  <c r="BH353" i="3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E50" i="3"/>
  <c r="BE51" i="3"/>
  <c r="BE52" i="3"/>
  <c r="BE53" i="3"/>
  <c r="BE54" i="3"/>
  <c r="BE56" i="3"/>
  <c r="BE58" i="3"/>
  <c r="BE60" i="3"/>
  <c r="BE61" i="3"/>
  <c r="BE62" i="3"/>
  <c r="BE63" i="3"/>
  <c r="BE65" i="3"/>
  <c r="BE66" i="3"/>
  <c r="BE67" i="3"/>
  <c r="BE68" i="3"/>
  <c r="BE69" i="3"/>
  <c r="BE70" i="3"/>
  <c r="BE71" i="3"/>
  <c r="BE72" i="3"/>
  <c r="BE73" i="3"/>
  <c r="BE74" i="3"/>
  <c r="BE77" i="3"/>
  <c r="BE78" i="3"/>
  <c r="BE79" i="3"/>
  <c r="BE80" i="3"/>
  <c r="BE81" i="3"/>
  <c r="BE82" i="3"/>
  <c r="BE83" i="3"/>
  <c r="BE381" i="3" s="1"/>
  <c r="BE84" i="3"/>
  <c r="BE85" i="3"/>
  <c r="BE86" i="3"/>
  <c r="BE88" i="3"/>
  <c r="BE89" i="3"/>
  <c r="BE90" i="3"/>
  <c r="BE91" i="3"/>
  <c r="BE93" i="3"/>
  <c r="BE94" i="3"/>
  <c r="BE95" i="3"/>
  <c r="BE96" i="3"/>
  <c r="BE97" i="3"/>
  <c r="BE98" i="3"/>
  <c r="BE99" i="3"/>
  <c r="BE100" i="3"/>
  <c r="BE101" i="3"/>
  <c r="BE102" i="3"/>
  <c r="BE104" i="3"/>
  <c r="BE105" i="3"/>
  <c r="BE106" i="3"/>
  <c r="BE107" i="3"/>
  <c r="BE108" i="3"/>
  <c r="BE109" i="3"/>
  <c r="BE111" i="3"/>
  <c r="BE113" i="3"/>
  <c r="BE114" i="3"/>
  <c r="BE115" i="3"/>
  <c r="BE116" i="3"/>
  <c r="BE117" i="3"/>
  <c r="BE118" i="3"/>
  <c r="BE119" i="3"/>
  <c r="BE120" i="3"/>
  <c r="BE121" i="3"/>
  <c r="BE122" i="3"/>
  <c r="BE123" i="3"/>
  <c r="BE124" i="3"/>
  <c r="BE125" i="3"/>
  <c r="BE126" i="3"/>
  <c r="BE127" i="3"/>
  <c r="BE128" i="3"/>
  <c r="BE129" i="3"/>
  <c r="BE130" i="3"/>
  <c r="BE131" i="3"/>
  <c r="BE132" i="3"/>
  <c r="BE133" i="3"/>
  <c r="BE134" i="3"/>
  <c r="BE135" i="3"/>
  <c r="BE136" i="3"/>
  <c r="BE137" i="3"/>
  <c r="BE138" i="3"/>
  <c r="BE139" i="3"/>
  <c r="BE142" i="3"/>
  <c r="BE143" i="3"/>
  <c r="BE144" i="3"/>
  <c r="BE145" i="3"/>
  <c r="BE146" i="3"/>
  <c r="BE147" i="3"/>
  <c r="BE150" i="3"/>
  <c r="BE151" i="3"/>
  <c r="BE152" i="3"/>
  <c r="BE153" i="3"/>
  <c r="BE154" i="3"/>
  <c r="BE155" i="3"/>
  <c r="BE156" i="3"/>
  <c r="BE157" i="3"/>
  <c r="BE158" i="3"/>
  <c r="BE159" i="3"/>
  <c r="BE160" i="3"/>
  <c r="BE161" i="3"/>
  <c r="BE162" i="3"/>
  <c r="BE163" i="3"/>
  <c r="BE164" i="3"/>
  <c r="BE165" i="3"/>
  <c r="BE166" i="3"/>
  <c r="BE167" i="3"/>
  <c r="BE168" i="3"/>
  <c r="BE170" i="3"/>
  <c r="BE171" i="3"/>
  <c r="BE172" i="3"/>
  <c r="BE173" i="3"/>
  <c r="BE174" i="3"/>
  <c r="BE175" i="3"/>
  <c r="BE176" i="3"/>
  <c r="BE177" i="3"/>
  <c r="BE178" i="3"/>
  <c r="BE179" i="3"/>
  <c r="BE180" i="3"/>
  <c r="BE181" i="3"/>
  <c r="BE183" i="3"/>
  <c r="BE187" i="3"/>
  <c r="BE190" i="3"/>
  <c r="BE191" i="3"/>
  <c r="BE192" i="3"/>
  <c r="BE194" i="3"/>
  <c r="BE195" i="3"/>
  <c r="BE196" i="3"/>
  <c r="BE197" i="3"/>
  <c r="BE198" i="3"/>
  <c r="BE199" i="3"/>
  <c r="BE200" i="3"/>
  <c r="BE201" i="3"/>
  <c r="BE202" i="3"/>
  <c r="BE203" i="3"/>
  <c r="BE204" i="3"/>
  <c r="BE205" i="3"/>
  <c r="BE206" i="3"/>
  <c r="BE207" i="3"/>
  <c r="BE208" i="3"/>
  <c r="BE209" i="3"/>
  <c r="BE210" i="3"/>
  <c r="BE211" i="3"/>
  <c r="BE212" i="3"/>
  <c r="BE214" i="3"/>
  <c r="BE215" i="3"/>
  <c r="BE216" i="3"/>
  <c r="BE217" i="3"/>
  <c r="BE218" i="3"/>
  <c r="BE219" i="3"/>
  <c r="BE220" i="3"/>
  <c r="BE221" i="3"/>
  <c r="BE222" i="3"/>
  <c r="BE223" i="3"/>
  <c r="BE224" i="3"/>
  <c r="BE225" i="3"/>
  <c r="BE226" i="3"/>
  <c r="BE227" i="3"/>
  <c r="BE228" i="3"/>
  <c r="BE231" i="3"/>
  <c r="BE232" i="3"/>
  <c r="BE233" i="3"/>
  <c r="BE234" i="3"/>
  <c r="BE235" i="3"/>
  <c r="BE237" i="3"/>
  <c r="BE238" i="3"/>
  <c r="BE239" i="3"/>
  <c r="BE240" i="3"/>
  <c r="BE241" i="3"/>
  <c r="BE242" i="3"/>
  <c r="BE243" i="3"/>
  <c r="BE244" i="3"/>
  <c r="BE245" i="3"/>
  <c r="BE246" i="3"/>
  <c r="BE247" i="3"/>
  <c r="BE248" i="3"/>
  <c r="BE249" i="3"/>
  <c r="BE250" i="3"/>
  <c r="BE251" i="3"/>
  <c r="BE252" i="3"/>
  <c r="BE253" i="3"/>
  <c r="BE254" i="3"/>
  <c r="BE255" i="3"/>
  <c r="BE256" i="3"/>
  <c r="BE257" i="3"/>
  <c r="BE258" i="3"/>
  <c r="BE259" i="3"/>
  <c r="BE260" i="3"/>
  <c r="BE261" i="3"/>
  <c r="BE262" i="3"/>
  <c r="BE263" i="3"/>
  <c r="BE264" i="3"/>
  <c r="BE265" i="3"/>
  <c r="BE266" i="3"/>
  <c r="BE267" i="3"/>
  <c r="BE268" i="3"/>
  <c r="BE269" i="3"/>
  <c r="BE270" i="3"/>
  <c r="BE271" i="3"/>
  <c r="BE272" i="3"/>
  <c r="BE273" i="3"/>
  <c r="BE274" i="3"/>
  <c r="BE275" i="3"/>
  <c r="BE276" i="3"/>
  <c r="BE277" i="3"/>
  <c r="BE278" i="3"/>
  <c r="BE279" i="3"/>
  <c r="BE280" i="3"/>
  <c r="BE282" i="3"/>
  <c r="BE283" i="3"/>
  <c r="BE284" i="3"/>
  <c r="BE285" i="3"/>
  <c r="BE286" i="3"/>
  <c r="BE287" i="3"/>
  <c r="BE288" i="3"/>
  <c r="BE289" i="3"/>
  <c r="BE290" i="3"/>
  <c r="BE291" i="3"/>
  <c r="BE292" i="3"/>
  <c r="BE293" i="3"/>
  <c r="BE294" i="3"/>
  <c r="BE295" i="3"/>
  <c r="BE296" i="3"/>
  <c r="BE297" i="3"/>
  <c r="BE298" i="3"/>
  <c r="BE299" i="3"/>
  <c r="BE300" i="3"/>
  <c r="BE301" i="3"/>
  <c r="BE302" i="3"/>
  <c r="BE303" i="3"/>
  <c r="BE304" i="3"/>
  <c r="BE305" i="3"/>
  <c r="BE306" i="3"/>
  <c r="BE307" i="3"/>
  <c r="BE308" i="3"/>
  <c r="BE310" i="3"/>
  <c r="BE311" i="3"/>
  <c r="BE312" i="3"/>
  <c r="BE313" i="3"/>
  <c r="BE386" i="3" s="1"/>
  <c r="BE314" i="3"/>
  <c r="BE315" i="3"/>
  <c r="BE316" i="3"/>
  <c r="BE317" i="3"/>
  <c r="BE318" i="3"/>
  <c r="BE319" i="3"/>
  <c r="BE320" i="3"/>
  <c r="BE321" i="3"/>
  <c r="BE322" i="3"/>
  <c r="BE323" i="3"/>
  <c r="BE324" i="3"/>
  <c r="BE385" i="3" s="1"/>
  <c r="BE325" i="3"/>
  <c r="BE326" i="3"/>
  <c r="BE327" i="3"/>
  <c r="BE328" i="3"/>
  <c r="BE329" i="3"/>
  <c r="BE330" i="3"/>
  <c r="BE331" i="3"/>
  <c r="BE332" i="3"/>
  <c r="BE333" i="3"/>
  <c r="BE334" i="3"/>
  <c r="BE335" i="3"/>
  <c r="BE336" i="3"/>
  <c r="BE337" i="3"/>
  <c r="BE338" i="3"/>
  <c r="BE339" i="3"/>
  <c r="BE340" i="3"/>
  <c r="BE341" i="3"/>
  <c r="BE342" i="3"/>
  <c r="BE343" i="3"/>
  <c r="BE344" i="3"/>
  <c r="BE345" i="3"/>
  <c r="BE346" i="3"/>
  <c r="BE347" i="3"/>
  <c r="BE348" i="3"/>
  <c r="BE349" i="3"/>
  <c r="BE350" i="3"/>
  <c r="BE351" i="3"/>
  <c r="BE352" i="3"/>
  <c r="BE353" i="3"/>
  <c r="BB11" i="3"/>
  <c r="BB12" i="3"/>
  <c r="BB13" i="3"/>
  <c r="BB14" i="3"/>
  <c r="BB15" i="3"/>
  <c r="BB16" i="3"/>
  <c r="BB17" i="3"/>
  <c r="BB18" i="3"/>
  <c r="BB19" i="3"/>
  <c r="BB20" i="3"/>
  <c r="BB21" i="3"/>
  <c r="BB22" i="3"/>
  <c r="BB23" i="3"/>
  <c r="BB26" i="3"/>
  <c r="BB27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BB50" i="3"/>
  <c r="BB51" i="3"/>
  <c r="BB52" i="3"/>
  <c r="BB53" i="3"/>
  <c r="BB54" i="3"/>
  <c r="BB56" i="3"/>
  <c r="BB58" i="3"/>
  <c r="BB60" i="3"/>
  <c r="BB61" i="3"/>
  <c r="BB62" i="3"/>
  <c r="BB63" i="3"/>
  <c r="BB65" i="3"/>
  <c r="BB66" i="3"/>
  <c r="BB67" i="3"/>
  <c r="BB68" i="3"/>
  <c r="BB69" i="3"/>
  <c r="BB70" i="3"/>
  <c r="BB71" i="3"/>
  <c r="BB72" i="3"/>
  <c r="BB73" i="3"/>
  <c r="BB74" i="3"/>
  <c r="BB77" i="3"/>
  <c r="BB78" i="3"/>
  <c r="BB79" i="3"/>
  <c r="BB80" i="3"/>
  <c r="BB81" i="3"/>
  <c r="BB82" i="3"/>
  <c r="BB83" i="3"/>
  <c r="BB381" i="3" s="1"/>
  <c r="BB84" i="3"/>
  <c r="BB85" i="3"/>
  <c r="BB86" i="3"/>
  <c r="BB88" i="3"/>
  <c r="BB89" i="3"/>
  <c r="BB90" i="3"/>
  <c r="BB91" i="3"/>
  <c r="BB93" i="3"/>
  <c r="BB94" i="3"/>
  <c r="BB95" i="3"/>
  <c r="BB96" i="3"/>
  <c r="BB97" i="3"/>
  <c r="BB98" i="3"/>
  <c r="BB99" i="3"/>
  <c r="BB100" i="3"/>
  <c r="BB101" i="3"/>
  <c r="BB102" i="3"/>
  <c r="BB104" i="3"/>
  <c r="BB105" i="3"/>
  <c r="BB106" i="3"/>
  <c r="BB107" i="3"/>
  <c r="BB108" i="3"/>
  <c r="BB109" i="3"/>
  <c r="BB111" i="3"/>
  <c r="BB113" i="3"/>
  <c r="BB114" i="3"/>
  <c r="BB115" i="3"/>
  <c r="BB116" i="3"/>
  <c r="BB117" i="3"/>
  <c r="BB118" i="3"/>
  <c r="BB119" i="3"/>
  <c r="BB120" i="3"/>
  <c r="BB121" i="3"/>
  <c r="BB122" i="3"/>
  <c r="BB123" i="3"/>
  <c r="BB124" i="3"/>
  <c r="BB125" i="3"/>
  <c r="BB126" i="3"/>
  <c r="BB127" i="3"/>
  <c r="BB128" i="3"/>
  <c r="BB129" i="3"/>
  <c r="BB130" i="3"/>
  <c r="BB131" i="3"/>
  <c r="BB132" i="3"/>
  <c r="BB133" i="3"/>
  <c r="BB134" i="3"/>
  <c r="BB135" i="3"/>
  <c r="BB136" i="3"/>
  <c r="BB137" i="3"/>
  <c r="BB138" i="3"/>
  <c r="BB139" i="3"/>
  <c r="BB142" i="3"/>
  <c r="BB143" i="3"/>
  <c r="BB144" i="3"/>
  <c r="BB145" i="3"/>
  <c r="BB146" i="3"/>
  <c r="BB147" i="3"/>
  <c r="BB150" i="3"/>
  <c r="BB151" i="3"/>
  <c r="BB152" i="3"/>
  <c r="BB153" i="3"/>
  <c r="BB154" i="3"/>
  <c r="BB155" i="3"/>
  <c r="BB156" i="3"/>
  <c r="BB157" i="3"/>
  <c r="BB158" i="3"/>
  <c r="BB159" i="3"/>
  <c r="BB160" i="3"/>
  <c r="BB161" i="3"/>
  <c r="BB162" i="3"/>
  <c r="BB163" i="3"/>
  <c r="BB164" i="3"/>
  <c r="BB165" i="3"/>
  <c r="BB166" i="3"/>
  <c r="BB167" i="3"/>
  <c r="BB168" i="3"/>
  <c r="BB170" i="3"/>
  <c r="BB171" i="3"/>
  <c r="BB172" i="3"/>
  <c r="BB173" i="3"/>
  <c r="BB174" i="3"/>
  <c r="BB175" i="3"/>
  <c r="BB176" i="3"/>
  <c r="BB177" i="3"/>
  <c r="BB178" i="3"/>
  <c r="BB179" i="3"/>
  <c r="BB180" i="3"/>
  <c r="BB181" i="3"/>
  <c r="BB183" i="3"/>
  <c r="BB187" i="3"/>
  <c r="BB190" i="3"/>
  <c r="BB191" i="3"/>
  <c r="BB192" i="3"/>
  <c r="BB194" i="3"/>
  <c r="BB195" i="3"/>
  <c r="BB196" i="3"/>
  <c r="BB197" i="3"/>
  <c r="BB198" i="3"/>
  <c r="BB199" i="3"/>
  <c r="BB200" i="3"/>
  <c r="BB201" i="3"/>
  <c r="BB202" i="3"/>
  <c r="BB203" i="3"/>
  <c r="BB204" i="3"/>
  <c r="BB205" i="3"/>
  <c r="BB206" i="3"/>
  <c r="BB207" i="3"/>
  <c r="BB208" i="3"/>
  <c r="BB209" i="3"/>
  <c r="BB210" i="3"/>
  <c r="BB211" i="3"/>
  <c r="BB212" i="3"/>
  <c r="BB214" i="3"/>
  <c r="BB215" i="3"/>
  <c r="BB216" i="3"/>
  <c r="BB217" i="3"/>
  <c r="BB218" i="3"/>
  <c r="BB219" i="3"/>
  <c r="BB220" i="3"/>
  <c r="BB221" i="3"/>
  <c r="BB222" i="3"/>
  <c r="BB223" i="3"/>
  <c r="BB224" i="3"/>
  <c r="BB225" i="3"/>
  <c r="BB226" i="3"/>
  <c r="BB227" i="3"/>
  <c r="BB228" i="3"/>
  <c r="BB231" i="3"/>
  <c r="BB232" i="3"/>
  <c r="BB233" i="3"/>
  <c r="BB234" i="3"/>
  <c r="BB235" i="3"/>
  <c r="BB237" i="3"/>
  <c r="BB238" i="3"/>
  <c r="BB239" i="3"/>
  <c r="BB240" i="3"/>
  <c r="BB241" i="3"/>
  <c r="BB242" i="3"/>
  <c r="BB243" i="3"/>
  <c r="BB244" i="3"/>
  <c r="BB245" i="3"/>
  <c r="BB246" i="3"/>
  <c r="BB247" i="3"/>
  <c r="BB248" i="3"/>
  <c r="BB249" i="3"/>
  <c r="BB250" i="3"/>
  <c r="BB251" i="3"/>
  <c r="BB252" i="3"/>
  <c r="BB253" i="3"/>
  <c r="BB254" i="3"/>
  <c r="BB255" i="3"/>
  <c r="BB256" i="3"/>
  <c r="BB257" i="3"/>
  <c r="BB258" i="3"/>
  <c r="BB259" i="3"/>
  <c r="BB260" i="3"/>
  <c r="BB261" i="3"/>
  <c r="BB262" i="3"/>
  <c r="BB263" i="3"/>
  <c r="BB264" i="3"/>
  <c r="BB265" i="3"/>
  <c r="BB266" i="3"/>
  <c r="BB267" i="3"/>
  <c r="BB268" i="3"/>
  <c r="BB269" i="3"/>
  <c r="BB270" i="3"/>
  <c r="BB271" i="3"/>
  <c r="BB272" i="3"/>
  <c r="BB273" i="3"/>
  <c r="BB274" i="3"/>
  <c r="BB275" i="3"/>
  <c r="BB276" i="3"/>
  <c r="BB277" i="3"/>
  <c r="BB278" i="3"/>
  <c r="BB279" i="3"/>
  <c r="BB280" i="3"/>
  <c r="BB282" i="3"/>
  <c r="BB283" i="3"/>
  <c r="BB284" i="3"/>
  <c r="BB285" i="3"/>
  <c r="BB286" i="3"/>
  <c r="BB287" i="3"/>
  <c r="BB288" i="3"/>
  <c r="BB289" i="3"/>
  <c r="BB290" i="3"/>
  <c r="BB291" i="3"/>
  <c r="BB292" i="3"/>
  <c r="BB293" i="3"/>
  <c r="BB294" i="3"/>
  <c r="BB295" i="3"/>
  <c r="BB296" i="3"/>
  <c r="BB297" i="3"/>
  <c r="BB298" i="3"/>
  <c r="BB299" i="3"/>
  <c r="BB300" i="3"/>
  <c r="BB301" i="3"/>
  <c r="BB302" i="3"/>
  <c r="BB303" i="3"/>
  <c r="BB304" i="3"/>
  <c r="BB305" i="3"/>
  <c r="BB306" i="3"/>
  <c r="BB307" i="3"/>
  <c r="BB308" i="3"/>
  <c r="BB310" i="3"/>
  <c r="BB311" i="3"/>
  <c r="BB312" i="3"/>
  <c r="BB313" i="3"/>
  <c r="BB386" i="3" s="1"/>
  <c r="BB314" i="3"/>
  <c r="BB315" i="3"/>
  <c r="BB316" i="3"/>
  <c r="BB317" i="3"/>
  <c r="BB318" i="3"/>
  <c r="BB319" i="3"/>
  <c r="BB320" i="3"/>
  <c r="BB321" i="3"/>
  <c r="BB322" i="3"/>
  <c r="BB323" i="3"/>
  <c r="BB324" i="3"/>
  <c r="BB325" i="3"/>
  <c r="BB326" i="3"/>
  <c r="BB327" i="3"/>
  <c r="BB328" i="3"/>
  <c r="BB329" i="3"/>
  <c r="BB330" i="3"/>
  <c r="BB331" i="3"/>
  <c r="BB332" i="3"/>
  <c r="BB333" i="3"/>
  <c r="BB334" i="3"/>
  <c r="BB335" i="3"/>
  <c r="BB336" i="3"/>
  <c r="BB337" i="3"/>
  <c r="BB338" i="3"/>
  <c r="BB339" i="3"/>
  <c r="BB340" i="3"/>
  <c r="BB341" i="3"/>
  <c r="BB342" i="3"/>
  <c r="BB343" i="3"/>
  <c r="BB344" i="3"/>
  <c r="BB345" i="3"/>
  <c r="BB346" i="3"/>
  <c r="BB347" i="3"/>
  <c r="BB348" i="3"/>
  <c r="BB349" i="3"/>
  <c r="BB350" i="3"/>
  <c r="BB351" i="3"/>
  <c r="BB352" i="3"/>
  <c r="BB353" i="3"/>
  <c r="AY11" i="3"/>
  <c r="AY12" i="3"/>
  <c r="AY13" i="3"/>
  <c r="AY14" i="3"/>
  <c r="AY15" i="3"/>
  <c r="AY16" i="3"/>
  <c r="AY17" i="3"/>
  <c r="AY18" i="3"/>
  <c r="AY19" i="3"/>
  <c r="AY20" i="3"/>
  <c r="AY21" i="3"/>
  <c r="AY22" i="3"/>
  <c r="AY23" i="3"/>
  <c r="AY26" i="3"/>
  <c r="AY27" i="3"/>
  <c r="AY28" i="3"/>
  <c r="AY29" i="3"/>
  <c r="AY30" i="3"/>
  <c r="AY31" i="3"/>
  <c r="AY32" i="3"/>
  <c r="AY33" i="3"/>
  <c r="AY34" i="3"/>
  <c r="AY35" i="3"/>
  <c r="AY36" i="3"/>
  <c r="AY37" i="3"/>
  <c r="AY38" i="3"/>
  <c r="AY39" i="3"/>
  <c r="AY40" i="3"/>
  <c r="AY41" i="3"/>
  <c r="AY42" i="3"/>
  <c r="AY43" i="3"/>
  <c r="AY44" i="3"/>
  <c r="AY45" i="3"/>
  <c r="AY46" i="3"/>
  <c r="AY47" i="3"/>
  <c r="AY48" i="3"/>
  <c r="AY49" i="3"/>
  <c r="AY50" i="3"/>
  <c r="AY51" i="3"/>
  <c r="AY52" i="3"/>
  <c r="AY53" i="3"/>
  <c r="AY54" i="3"/>
  <c r="AY56" i="3"/>
  <c r="AY58" i="3"/>
  <c r="AY60" i="3"/>
  <c r="AY61" i="3"/>
  <c r="AY62" i="3"/>
  <c r="AY63" i="3"/>
  <c r="AY65" i="3"/>
  <c r="AY66" i="3"/>
  <c r="AY67" i="3"/>
  <c r="AY68" i="3"/>
  <c r="AY69" i="3"/>
  <c r="AY70" i="3"/>
  <c r="AY71" i="3"/>
  <c r="AY72" i="3"/>
  <c r="AY73" i="3"/>
  <c r="AY74" i="3"/>
  <c r="AY77" i="3"/>
  <c r="AY78" i="3"/>
  <c r="AY79" i="3"/>
  <c r="AY80" i="3"/>
  <c r="AY81" i="3"/>
  <c r="AY82" i="3"/>
  <c r="AY83" i="3"/>
  <c r="AY381" i="3" s="1"/>
  <c r="AY84" i="3"/>
  <c r="AY85" i="3"/>
  <c r="AY86" i="3"/>
  <c r="AY88" i="3"/>
  <c r="AY89" i="3"/>
  <c r="AY90" i="3"/>
  <c r="AY91" i="3"/>
  <c r="AY93" i="3"/>
  <c r="AY94" i="3"/>
  <c r="AY95" i="3"/>
  <c r="AY96" i="3"/>
  <c r="AY97" i="3"/>
  <c r="AY98" i="3"/>
  <c r="AY99" i="3"/>
  <c r="AY100" i="3"/>
  <c r="AY101" i="3"/>
  <c r="AY102" i="3"/>
  <c r="AY104" i="3"/>
  <c r="AY105" i="3"/>
  <c r="AY106" i="3"/>
  <c r="AY107" i="3"/>
  <c r="AY108" i="3"/>
  <c r="AY109" i="3"/>
  <c r="AY111" i="3"/>
  <c r="AY113" i="3"/>
  <c r="AY114" i="3"/>
  <c r="AY115" i="3"/>
  <c r="AY116" i="3"/>
  <c r="AY117" i="3"/>
  <c r="AY118" i="3"/>
  <c r="AY119" i="3"/>
  <c r="AY120" i="3"/>
  <c r="AY121" i="3"/>
  <c r="AY122" i="3"/>
  <c r="AY123" i="3"/>
  <c r="AY124" i="3"/>
  <c r="AY125" i="3"/>
  <c r="AY126" i="3"/>
  <c r="AY127" i="3"/>
  <c r="AY128" i="3"/>
  <c r="AY129" i="3"/>
  <c r="AY130" i="3"/>
  <c r="AY131" i="3"/>
  <c r="AY132" i="3"/>
  <c r="AY133" i="3"/>
  <c r="AY134" i="3"/>
  <c r="AY135" i="3"/>
  <c r="AY136" i="3"/>
  <c r="AY137" i="3"/>
  <c r="AY138" i="3"/>
  <c r="AY139" i="3"/>
  <c r="AY142" i="3"/>
  <c r="AY143" i="3"/>
  <c r="AY144" i="3"/>
  <c r="AY145" i="3"/>
  <c r="AY146" i="3"/>
  <c r="AY147" i="3"/>
  <c r="AY150" i="3"/>
  <c r="AY151" i="3"/>
  <c r="AY152" i="3"/>
  <c r="AY153" i="3"/>
  <c r="AY154" i="3"/>
  <c r="AY155" i="3"/>
  <c r="AY156" i="3"/>
  <c r="AY157" i="3"/>
  <c r="AY158" i="3"/>
  <c r="AY159" i="3"/>
  <c r="AY160" i="3"/>
  <c r="AY161" i="3"/>
  <c r="AY162" i="3"/>
  <c r="AY163" i="3"/>
  <c r="AY164" i="3"/>
  <c r="AY165" i="3"/>
  <c r="AY166" i="3"/>
  <c r="AY167" i="3"/>
  <c r="AY168" i="3"/>
  <c r="AY170" i="3"/>
  <c r="AY171" i="3"/>
  <c r="AY172" i="3"/>
  <c r="AY173" i="3"/>
  <c r="AY174" i="3"/>
  <c r="AY175" i="3"/>
  <c r="AY176" i="3"/>
  <c r="AY177" i="3"/>
  <c r="AY178" i="3"/>
  <c r="AY179" i="3"/>
  <c r="AY180" i="3"/>
  <c r="AY181" i="3"/>
  <c r="AY183" i="3"/>
  <c r="AY187" i="3"/>
  <c r="AY190" i="3"/>
  <c r="AY191" i="3"/>
  <c r="AY192" i="3"/>
  <c r="AY194" i="3"/>
  <c r="AY195" i="3"/>
  <c r="AY196" i="3"/>
  <c r="AY197" i="3"/>
  <c r="AY198" i="3"/>
  <c r="AY199" i="3"/>
  <c r="AY200" i="3"/>
  <c r="AY201" i="3"/>
  <c r="AY202" i="3"/>
  <c r="AY203" i="3"/>
  <c r="AY204" i="3"/>
  <c r="AY205" i="3"/>
  <c r="AY206" i="3"/>
  <c r="AY207" i="3"/>
  <c r="AY208" i="3"/>
  <c r="AY209" i="3"/>
  <c r="AY210" i="3"/>
  <c r="AY211" i="3"/>
  <c r="AY212" i="3"/>
  <c r="AY214" i="3"/>
  <c r="AY215" i="3"/>
  <c r="AY216" i="3"/>
  <c r="AY217" i="3"/>
  <c r="AY218" i="3"/>
  <c r="AY219" i="3"/>
  <c r="AY220" i="3"/>
  <c r="AY221" i="3"/>
  <c r="AY222" i="3"/>
  <c r="AY223" i="3"/>
  <c r="AY224" i="3"/>
  <c r="AY225" i="3"/>
  <c r="AY226" i="3"/>
  <c r="AY227" i="3"/>
  <c r="AY228" i="3"/>
  <c r="AY231" i="3"/>
  <c r="AY232" i="3"/>
  <c r="AY233" i="3"/>
  <c r="AY234" i="3"/>
  <c r="AY235" i="3"/>
  <c r="AY237" i="3"/>
  <c r="AY238" i="3"/>
  <c r="AY239" i="3"/>
  <c r="AY240" i="3"/>
  <c r="AY241" i="3"/>
  <c r="AY242" i="3"/>
  <c r="AY243" i="3"/>
  <c r="AY244" i="3"/>
  <c r="AY245" i="3"/>
  <c r="AY246" i="3"/>
  <c r="AY247" i="3"/>
  <c r="AY248" i="3"/>
  <c r="AY249" i="3"/>
  <c r="AY250" i="3"/>
  <c r="AY251" i="3"/>
  <c r="AY252" i="3"/>
  <c r="AY253" i="3"/>
  <c r="AY254" i="3"/>
  <c r="AY255" i="3"/>
  <c r="AY256" i="3"/>
  <c r="AY257" i="3"/>
  <c r="AY258" i="3"/>
  <c r="AY259" i="3"/>
  <c r="AY260" i="3"/>
  <c r="AY261" i="3"/>
  <c r="AY262" i="3"/>
  <c r="AY263" i="3"/>
  <c r="AY264" i="3"/>
  <c r="AY265" i="3"/>
  <c r="AY266" i="3"/>
  <c r="AY267" i="3"/>
  <c r="AY268" i="3"/>
  <c r="AY269" i="3"/>
  <c r="AY270" i="3"/>
  <c r="AY271" i="3"/>
  <c r="AY272" i="3"/>
  <c r="AY273" i="3"/>
  <c r="AY274" i="3"/>
  <c r="AY275" i="3"/>
  <c r="AY276" i="3"/>
  <c r="AY277" i="3"/>
  <c r="AY278" i="3"/>
  <c r="AY279" i="3"/>
  <c r="AY280" i="3"/>
  <c r="AY282" i="3"/>
  <c r="AY283" i="3"/>
  <c r="AY284" i="3"/>
  <c r="AY285" i="3"/>
  <c r="AY286" i="3"/>
  <c r="AY287" i="3"/>
  <c r="AY288" i="3"/>
  <c r="AY289" i="3"/>
  <c r="AY290" i="3"/>
  <c r="AY291" i="3"/>
  <c r="AY292" i="3"/>
  <c r="AY293" i="3"/>
  <c r="AY294" i="3"/>
  <c r="AY295" i="3"/>
  <c r="AY296" i="3"/>
  <c r="AY297" i="3"/>
  <c r="AY298" i="3"/>
  <c r="AY299" i="3"/>
  <c r="AY300" i="3"/>
  <c r="AY301" i="3"/>
  <c r="AY302" i="3"/>
  <c r="AY303" i="3"/>
  <c r="AY304" i="3"/>
  <c r="AY305" i="3"/>
  <c r="AY306" i="3"/>
  <c r="AY307" i="3"/>
  <c r="AY308" i="3"/>
  <c r="AY310" i="3"/>
  <c r="AY311" i="3"/>
  <c r="AY312" i="3"/>
  <c r="AY313" i="3"/>
  <c r="AY386" i="3" s="1"/>
  <c r="AY314" i="3"/>
  <c r="AY315" i="3"/>
  <c r="AY316" i="3"/>
  <c r="AY317" i="3"/>
  <c r="AY318" i="3"/>
  <c r="AY319" i="3"/>
  <c r="AY320" i="3"/>
  <c r="AY321" i="3"/>
  <c r="AY322" i="3"/>
  <c r="AY323" i="3"/>
  <c r="AY324" i="3"/>
  <c r="AY325" i="3"/>
  <c r="AY326" i="3"/>
  <c r="AY327" i="3"/>
  <c r="AY328" i="3"/>
  <c r="AY329" i="3"/>
  <c r="AY330" i="3"/>
  <c r="AY331" i="3"/>
  <c r="AY332" i="3"/>
  <c r="AY333" i="3"/>
  <c r="AY334" i="3"/>
  <c r="AY335" i="3"/>
  <c r="AY336" i="3"/>
  <c r="AY337" i="3"/>
  <c r="AY338" i="3"/>
  <c r="AY339" i="3"/>
  <c r="AY340" i="3"/>
  <c r="AY341" i="3"/>
  <c r="AY342" i="3"/>
  <c r="AY343" i="3"/>
  <c r="AY344" i="3"/>
  <c r="AY345" i="3"/>
  <c r="AY346" i="3"/>
  <c r="AY347" i="3"/>
  <c r="AY348" i="3"/>
  <c r="AY349" i="3"/>
  <c r="AY350" i="3"/>
  <c r="AY351" i="3"/>
  <c r="AY352" i="3"/>
  <c r="AY353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4" i="3"/>
  <c r="AD56" i="3"/>
  <c r="AD57" i="3"/>
  <c r="AD58" i="3"/>
  <c r="AD60" i="3"/>
  <c r="AD61" i="3"/>
  <c r="AD62" i="3"/>
  <c r="AD63" i="3"/>
  <c r="AD65" i="3"/>
  <c r="AD66" i="3"/>
  <c r="AD67" i="3"/>
  <c r="AD68" i="3"/>
  <c r="AD69" i="3"/>
  <c r="AD70" i="3"/>
  <c r="AD71" i="3"/>
  <c r="AD72" i="3"/>
  <c r="AD73" i="3"/>
  <c r="AD74" i="3"/>
  <c r="AD77" i="3"/>
  <c r="AD78" i="3"/>
  <c r="AD79" i="3"/>
  <c r="AD80" i="3"/>
  <c r="AD81" i="3"/>
  <c r="AD82" i="3"/>
  <c r="AD83" i="3"/>
  <c r="AD381" i="3" s="1"/>
  <c r="AD84" i="3"/>
  <c r="AD85" i="3"/>
  <c r="AD86" i="3"/>
  <c r="AD88" i="3"/>
  <c r="AD89" i="3"/>
  <c r="AD90" i="3"/>
  <c r="AD91" i="3"/>
  <c r="AD93" i="3"/>
  <c r="AD94" i="3"/>
  <c r="AD95" i="3"/>
  <c r="AD96" i="3"/>
  <c r="AD97" i="3"/>
  <c r="AD98" i="3"/>
  <c r="AD99" i="3"/>
  <c r="AD100" i="3"/>
  <c r="AD101" i="3"/>
  <c r="AD102" i="3"/>
  <c r="AD104" i="3"/>
  <c r="AD105" i="3"/>
  <c r="AD106" i="3"/>
  <c r="AD107" i="3"/>
  <c r="AD108" i="3"/>
  <c r="AD109" i="3"/>
  <c r="AD111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2" i="3"/>
  <c r="AD143" i="3"/>
  <c r="AD144" i="3"/>
  <c r="AD145" i="3"/>
  <c r="AD146" i="3"/>
  <c r="AD147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3" i="3"/>
  <c r="AD187" i="3"/>
  <c r="AD190" i="3"/>
  <c r="AD191" i="3"/>
  <c r="AD192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31" i="3"/>
  <c r="AD232" i="3"/>
  <c r="AD233" i="3"/>
  <c r="AD234" i="3"/>
  <c r="AD235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10" i="3"/>
  <c r="AD311" i="3"/>
  <c r="AD312" i="3"/>
  <c r="AD313" i="3"/>
  <c r="AD386" i="3" s="1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4" i="3"/>
  <c r="X56" i="3"/>
  <c r="X57" i="3"/>
  <c r="X58" i="3"/>
  <c r="X60" i="3"/>
  <c r="X61" i="3"/>
  <c r="X62" i="3"/>
  <c r="X63" i="3"/>
  <c r="X65" i="3"/>
  <c r="X66" i="3"/>
  <c r="X67" i="3"/>
  <c r="X68" i="3"/>
  <c r="X69" i="3"/>
  <c r="X70" i="3"/>
  <c r="X71" i="3"/>
  <c r="X72" i="3"/>
  <c r="X73" i="3"/>
  <c r="X74" i="3"/>
  <c r="X77" i="3"/>
  <c r="X78" i="3"/>
  <c r="X79" i="3"/>
  <c r="X80" i="3"/>
  <c r="X81" i="3"/>
  <c r="X82" i="3"/>
  <c r="X83" i="3"/>
  <c r="X381" i="3" s="1"/>
  <c r="X84" i="3"/>
  <c r="X85" i="3"/>
  <c r="X86" i="3"/>
  <c r="X88" i="3"/>
  <c r="X89" i="3"/>
  <c r="X90" i="3"/>
  <c r="X91" i="3"/>
  <c r="X93" i="3"/>
  <c r="X94" i="3"/>
  <c r="X95" i="3"/>
  <c r="X96" i="3"/>
  <c r="X97" i="3"/>
  <c r="X98" i="3"/>
  <c r="X99" i="3"/>
  <c r="X100" i="3"/>
  <c r="X101" i="3"/>
  <c r="X102" i="3"/>
  <c r="X104" i="3"/>
  <c r="X105" i="3"/>
  <c r="X106" i="3"/>
  <c r="X107" i="3"/>
  <c r="X108" i="3"/>
  <c r="X109" i="3"/>
  <c r="X111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2" i="3"/>
  <c r="X143" i="3"/>
  <c r="X144" i="3"/>
  <c r="X145" i="3"/>
  <c r="X146" i="3"/>
  <c r="X147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3" i="3"/>
  <c r="X187" i="3"/>
  <c r="X190" i="3"/>
  <c r="X191" i="3"/>
  <c r="X192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31" i="3"/>
  <c r="X232" i="3"/>
  <c r="X233" i="3"/>
  <c r="X234" i="3"/>
  <c r="X235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10" i="3"/>
  <c r="X311" i="3"/>
  <c r="X312" i="3"/>
  <c r="X313" i="3"/>
  <c r="X386" i="3" s="1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BE9" i="3" l="1"/>
  <c r="I350" i="3"/>
  <c r="I334" i="3"/>
  <c r="I318" i="3"/>
  <c r="I301" i="3"/>
  <c r="I285" i="3"/>
  <c r="I268" i="3"/>
  <c r="I248" i="3"/>
  <c r="I231" i="3"/>
  <c r="I212" i="3"/>
  <c r="I196" i="3"/>
  <c r="I173" i="3"/>
  <c r="BH9" i="3"/>
  <c r="I349" i="3"/>
  <c r="I337" i="3"/>
  <c r="I325" i="3"/>
  <c r="I313" i="3"/>
  <c r="I300" i="3"/>
  <c r="I292" i="3"/>
  <c r="I279" i="3"/>
  <c r="I267" i="3"/>
  <c r="I255" i="3"/>
  <c r="I243" i="3"/>
  <c r="I228" i="3"/>
  <c r="I216" i="3"/>
  <c r="I203" i="3"/>
  <c r="I195" i="3"/>
  <c r="I180" i="3"/>
  <c r="I176" i="3"/>
  <c r="I172" i="3"/>
  <c r="I168" i="3"/>
  <c r="I164" i="3"/>
  <c r="I160" i="3"/>
  <c r="I156" i="3"/>
  <c r="I152" i="3"/>
  <c r="I146" i="3"/>
  <c r="I142" i="3"/>
  <c r="I136" i="3"/>
  <c r="I132" i="3"/>
  <c r="I128" i="3"/>
  <c r="I124" i="3"/>
  <c r="I120" i="3"/>
  <c r="I116" i="3"/>
  <c r="I111" i="3"/>
  <c r="I106" i="3"/>
  <c r="I101" i="3"/>
  <c r="I97" i="3"/>
  <c r="I93" i="3"/>
  <c r="I88" i="3"/>
  <c r="I83" i="3"/>
  <c r="I79" i="3"/>
  <c r="I73" i="3"/>
  <c r="I69" i="3"/>
  <c r="I65" i="3"/>
  <c r="I60" i="3"/>
  <c r="I54" i="3"/>
  <c r="I50" i="3"/>
  <c r="I46" i="3"/>
  <c r="I42" i="3"/>
  <c r="I38" i="3"/>
  <c r="I34" i="3"/>
  <c r="I30" i="3"/>
  <c r="I26" i="3"/>
  <c r="I21" i="3"/>
  <c r="I17" i="3"/>
  <c r="I13" i="3"/>
  <c r="L353" i="3"/>
  <c r="N353" i="3" s="1"/>
  <c r="L349" i="3"/>
  <c r="N349" i="3" s="1"/>
  <c r="L345" i="3"/>
  <c r="N345" i="3" s="1"/>
  <c r="L341" i="3"/>
  <c r="N341" i="3" s="1"/>
  <c r="L337" i="3"/>
  <c r="N337" i="3" s="1"/>
  <c r="L333" i="3"/>
  <c r="N333" i="3" s="1"/>
  <c r="L329" i="3"/>
  <c r="N329" i="3" s="1"/>
  <c r="L325" i="3"/>
  <c r="N325" i="3" s="1"/>
  <c r="L321" i="3"/>
  <c r="N321" i="3" s="1"/>
  <c r="L317" i="3"/>
  <c r="N317" i="3" s="1"/>
  <c r="L313" i="3"/>
  <c r="L308" i="3"/>
  <c r="N308" i="3" s="1"/>
  <c r="L304" i="3"/>
  <c r="N304" i="3" s="1"/>
  <c r="L300" i="3"/>
  <c r="N300" i="3" s="1"/>
  <c r="L296" i="3"/>
  <c r="N296" i="3" s="1"/>
  <c r="L292" i="3"/>
  <c r="N292" i="3" s="1"/>
  <c r="L288" i="3"/>
  <c r="N288" i="3" s="1"/>
  <c r="L284" i="3"/>
  <c r="N284" i="3" s="1"/>
  <c r="L279" i="3"/>
  <c r="N279" i="3" s="1"/>
  <c r="L275" i="3"/>
  <c r="N275" i="3" s="1"/>
  <c r="L271" i="3"/>
  <c r="N271" i="3" s="1"/>
  <c r="L267" i="3"/>
  <c r="N267" i="3" s="1"/>
  <c r="L263" i="3"/>
  <c r="N263" i="3" s="1"/>
  <c r="L259" i="3"/>
  <c r="N259" i="3" s="1"/>
  <c r="L255" i="3"/>
  <c r="N255" i="3" s="1"/>
  <c r="L251" i="3"/>
  <c r="N251" i="3" s="1"/>
  <c r="L247" i="3"/>
  <c r="N247" i="3" s="1"/>
  <c r="L243" i="3"/>
  <c r="N243" i="3" s="1"/>
  <c r="L239" i="3"/>
  <c r="N239" i="3" s="1"/>
  <c r="L234" i="3"/>
  <c r="N234" i="3" s="1"/>
  <c r="L228" i="3"/>
  <c r="N228" i="3" s="1"/>
  <c r="L224" i="3"/>
  <c r="N224" i="3" s="1"/>
  <c r="L220" i="3"/>
  <c r="N220" i="3" s="1"/>
  <c r="L216" i="3"/>
  <c r="N216" i="3" s="1"/>
  <c r="L211" i="3"/>
  <c r="N211" i="3" s="1"/>
  <c r="L207" i="3"/>
  <c r="N207" i="3" s="1"/>
  <c r="L203" i="3"/>
  <c r="N203" i="3" s="1"/>
  <c r="L199" i="3"/>
  <c r="N199" i="3" s="1"/>
  <c r="L195" i="3"/>
  <c r="N195" i="3" s="1"/>
  <c r="L190" i="3"/>
  <c r="N190" i="3" s="1"/>
  <c r="L180" i="3"/>
  <c r="N180" i="3" s="1"/>
  <c r="L176" i="3"/>
  <c r="N176" i="3" s="1"/>
  <c r="L172" i="3"/>
  <c r="N172" i="3" s="1"/>
  <c r="L168" i="3"/>
  <c r="N168" i="3" s="1"/>
  <c r="L164" i="3"/>
  <c r="N164" i="3" s="1"/>
  <c r="L160" i="3"/>
  <c r="N160" i="3" s="1"/>
  <c r="L156" i="3"/>
  <c r="N156" i="3" s="1"/>
  <c r="L152" i="3"/>
  <c r="N152" i="3" s="1"/>
  <c r="L146" i="3"/>
  <c r="N146" i="3" s="1"/>
  <c r="L142" i="3"/>
  <c r="N142" i="3" s="1"/>
  <c r="L136" i="3"/>
  <c r="N136" i="3" s="1"/>
  <c r="L132" i="3"/>
  <c r="N132" i="3" s="1"/>
  <c r="L128" i="3"/>
  <c r="N128" i="3" s="1"/>
  <c r="L124" i="3"/>
  <c r="N124" i="3" s="1"/>
  <c r="L120" i="3"/>
  <c r="N120" i="3" s="1"/>
  <c r="L116" i="3"/>
  <c r="N116" i="3" s="1"/>
  <c r="L111" i="3"/>
  <c r="N111" i="3" s="1"/>
  <c r="L106" i="3"/>
  <c r="N106" i="3" s="1"/>
  <c r="L101" i="3"/>
  <c r="N101" i="3" s="1"/>
  <c r="L97" i="3"/>
  <c r="N97" i="3" s="1"/>
  <c r="L93" i="3"/>
  <c r="N93" i="3" s="1"/>
  <c r="L88" i="3"/>
  <c r="N88" i="3" s="1"/>
  <c r="L83" i="3"/>
  <c r="L79" i="3"/>
  <c r="N79" i="3" s="1"/>
  <c r="L73" i="3"/>
  <c r="N73" i="3" s="1"/>
  <c r="L69" i="3"/>
  <c r="N69" i="3" s="1"/>
  <c r="L65" i="3"/>
  <c r="N65" i="3" s="1"/>
  <c r="L60" i="3"/>
  <c r="N60" i="3" s="1"/>
  <c r="L54" i="3"/>
  <c r="N54" i="3" s="1"/>
  <c r="L50" i="3"/>
  <c r="N50" i="3" s="1"/>
  <c r="L46" i="3"/>
  <c r="N46" i="3" s="1"/>
  <c r="L42" i="3"/>
  <c r="N42" i="3" s="1"/>
  <c r="L38" i="3"/>
  <c r="N38" i="3" s="1"/>
  <c r="L34" i="3"/>
  <c r="N34" i="3" s="1"/>
  <c r="L30" i="3"/>
  <c r="N30" i="3" s="1"/>
  <c r="L26" i="3"/>
  <c r="N26" i="3" s="1"/>
  <c r="L21" i="3"/>
  <c r="N21" i="3" s="1"/>
  <c r="L17" i="3"/>
  <c r="N17" i="3" s="1"/>
  <c r="L13" i="3"/>
  <c r="N13" i="3" s="1"/>
  <c r="O353" i="3"/>
  <c r="Q353" i="3" s="1"/>
  <c r="O349" i="3"/>
  <c r="Q349" i="3" s="1"/>
  <c r="O345" i="3"/>
  <c r="Q345" i="3" s="1"/>
  <c r="O341" i="3"/>
  <c r="Q341" i="3" s="1"/>
  <c r="O337" i="3"/>
  <c r="Q337" i="3" s="1"/>
  <c r="O333" i="3"/>
  <c r="Q333" i="3" s="1"/>
  <c r="O329" i="3"/>
  <c r="Q329" i="3" s="1"/>
  <c r="O325" i="3"/>
  <c r="Q325" i="3" s="1"/>
  <c r="O321" i="3"/>
  <c r="Q321" i="3" s="1"/>
  <c r="O317" i="3"/>
  <c r="Q317" i="3" s="1"/>
  <c r="O313" i="3"/>
  <c r="O308" i="3"/>
  <c r="Q308" i="3" s="1"/>
  <c r="O304" i="3"/>
  <c r="Q304" i="3" s="1"/>
  <c r="O300" i="3"/>
  <c r="Q300" i="3" s="1"/>
  <c r="O296" i="3"/>
  <c r="Q296" i="3" s="1"/>
  <c r="O292" i="3"/>
  <c r="Q292" i="3" s="1"/>
  <c r="O288" i="3"/>
  <c r="Q288" i="3" s="1"/>
  <c r="O284" i="3"/>
  <c r="Q284" i="3" s="1"/>
  <c r="O279" i="3"/>
  <c r="Q279" i="3" s="1"/>
  <c r="O275" i="3"/>
  <c r="Q275" i="3" s="1"/>
  <c r="O271" i="3"/>
  <c r="Q271" i="3" s="1"/>
  <c r="O267" i="3"/>
  <c r="Q267" i="3" s="1"/>
  <c r="O263" i="3"/>
  <c r="Q263" i="3" s="1"/>
  <c r="O259" i="3"/>
  <c r="Q259" i="3" s="1"/>
  <c r="O255" i="3"/>
  <c r="Q255" i="3" s="1"/>
  <c r="O251" i="3"/>
  <c r="Q251" i="3" s="1"/>
  <c r="O247" i="3"/>
  <c r="Q247" i="3" s="1"/>
  <c r="O243" i="3"/>
  <c r="Q243" i="3" s="1"/>
  <c r="O239" i="3"/>
  <c r="Q239" i="3" s="1"/>
  <c r="O234" i="3"/>
  <c r="Q234" i="3" s="1"/>
  <c r="O228" i="3"/>
  <c r="Q228" i="3" s="1"/>
  <c r="O224" i="3"/>
  <c r="Q224" i="3" s="1"/>
  <c r="O220" i="3"/>
  <c r="Q220" i="3" s="1"/>
  <c r="O216" i="3"/>
  <c r="Q216" i="3" s="1"/>
  <c r="O211" i="3"/>
  <c r="Q211" i="3" s="1"/>
  <c r="O207" i="3"/>
  <c r="Q207" i="3" s="1"/>
  <c r="O203" i="3"/>
  <c r="Q203" i="3" s="1"/>
  <c r="O199" i="3"/>
  <c r="Q199" i="3" s="1"/>
  <c r="O195" i="3"/>
  <c r="Q195" i="3" s="1"/>
  <c r="O190" i="3"/>
  <c r="Q190" i="3" s="1"/>
  <c r="O180" i="3"/>
  <c r="Q180" i="3" s="1"/>
  <c r="O176" i="3"/>
  <c r="Q176" i="3" s="1"/>
  <c r="O172" i="3"/>
  <c r="Q172" i="3" s="1"/>
  <c r="O168" i="3"/>
  <c r="Q168" i="3" s="1"/>
  <c r="O164" i="3"/>
  <c r="Q164" i="3" s="1"/>
  <c r="O160" i="3"/>
  <c r="Q160" i="3" s="1"/>
  <c r="O156" i="3"/>
  <c r="Q156" i="3" s="1"/>
  <c r="O152" i="3"/>
  <c r="Q152" i="3" s="1"/>
  <c r="O146" i="3"/>
  <c r="Q146" i="3" s="1"/>
  <c r="O142" i="3"/>
  <c r="Q142" i="3" s="1"/>
  <c r="O136" i="3"/>
  <c r="Q136" i="3" s="1"/>
  <c r="O132" i="3"/>
  <c r="Q132" i="3" s="1"/>
  <c r="O128" i="3"/>
  <c r="Q128" i="3" s="1"/>
  <c r="O124" i="3"/>
  <c r="Q124" i="3" s="1"/>
  <c r="O120" i="3"/>
  <c r="Q120" i="3" s="1"/>
  <c r="O116" i="3"/>
  <c r="Q116" i="3" s="1"/>
  <c r="O111" i="3"/>
  <c r="Q111" i="3" s="1"/>
  <c r="O106" i="3"/>
  <c r="Q106" i="3" s="1"/>
  <c r="O101" i="3"/>
  <c r="Q101" i="3" s="1"/>
  <c r="O97" i="3"/>
  <c r="Q97" i="3" s="1"/>
  <c r="O93" i="3"/>
  <c r="Q93" i="3" s="1"/>
  <c r="O88" i="3"/>
  <c r="Q88" i="3" s="1"/>
  <c r="O83" i="3"/>
  <c r="O79" i="3"/>
  <c r="Q79" i="3" s="1"/>
  <c r="O73" i="3"/>
  <c r="Q73" i="3" s="1"/>
  <c r="O69" i="3"/>
  <c r="Q69" i="3" s="1"/>
  <c r="O65" i="3"/>
  <c r="Q65" i="3" s="1"/>
  <c r="O60" i="3"/>
  <c r="Q60" i="3" s="1"/>
  <c r="O54" i="3"/>
  <c r="Q54" i="3" s="1"/>
  <c r="O50" i="3"/>
  <c r="Q50" i="3" s="1"/>
  <c r="O46" i="3"/>
  <c r="Q46" i="3" s="1"/>
  <c r="O42" i="3"/>
  <c r="Q42" i="3" s="1"/>
  <c r="O38" i="3"/>
  <c r="Q38" i="3" s="1"/>
  <c r="O34" i="3"/>
  <c r="Q34" i="3" s="1"/>
  <c r="O30" i="3"/>
  <c r="Q30" i="3" s="1"/>
  <c r="O26" i="3"/>
  <c r="Q26" i="3" s="1"/>
  <c r="O21" i="3"/>
  <c r="Q21" i="3" s="1"/>
  <c r="O17" i="3"/>
  <c r="Q17" i="3" s="1"/>
  <c r="O13" i="3"/>
  <c r="Q13" i="3" s="1"/>
  <c r="R353" i="3"/>
  <c r="T353" i="3" s="1"/>
  <c r="R349" i="3"/>
  <c r="T349" i="3" s="1"/>
  <c r="R345" i="3"/>
  <c r="T345" i="3" s="1"/>
  <c r="R341" i="3"/>
  <c r="T341" i="3" s="1"/>
  <c r="R337" i="3"/>
  <c r="T337" i="3" s="1"/>
  <c r="R333" i="3"/>
  <c r="T333" i="3" s="1"/>
  <c r="R329" i="3"/>
  <c r="T329" i="3" s="1"/>
  <c r="R325" i="3"/>
  <c r="T325" i="3" s="1"/>
  <c r="R321" i="3"/>
  <c r="T321" i="3" s="1"/>
  <c r="R317" i="3"/>
  <c r="T317" i="3" s="1"/>
  <c r="R313" i="3"/>
  <c r="R308" i="3"/>
  <c r="T308" i="3" s="1"/>
  <c r="R304" i="3"/>
  <c r="T304" i="3" s="1"/>
  <c r="R300" i="3"/>
  <c r="T300" i="3" s="1"/>
  <c r="R296" i="3"/>
  <c r="T296" i="3" s="1"/>
  <c r="R292" i="3"/>
  <c r="T292" i="3" s="1"/>
  <c r="R288" i="3"/>
  <c r="T288" i="3" s="1"/>
  <c r="R284" i="3"/>
  <c r="T284" i="3" s="1"/>
  <c r="R279" i="3"/>
  <c r="T279" i="3" s="1"/>
  <c r="R275" i="3"/>
  <c r="T275" i="3" s="1"/>
  <c r="R271" i="3"/>
  <c r="T271" i="3" s="1"/>
  <c r="R267" i="3"/>
  <c r="T267" i="3" s="1"/>
  <c r="R263" i="3"/>
  <c r="T263" i="3" s="1"/>
  <c r="R259" i="3"/>
  <c r="T259" i="3" s="1"/>
  <c r="R255" i="3"/>
  <c r="T255" i="3" s="1"/>
  <c r="R251" i="3"/>
  <c r="T251" i="3" s="1"/>
  <c r="R247" i="3"/>
  <c r="T247" i="3" s="1"/>
  <c r="R243" i="3"/>
  <c r="T243" i="3" s="1"/>
  <c r="R239" i="3"/>
  <c r="T239" i="3" s="1"/>
  <c r="R234" i="3"/>
  <c r="T234" i="3" s="1"/>
  <c r="R228" i="3"/>
  <c r="T228" i="3" s="1"/>
  <c r="R224" i="3"/>
  <c r="T224" i="3" s="1"/>
  <c r="R220" i="3"/>
  <c r="T220" i="3" s="1"/>
  <c r="R216" i="3"/>
  <c r="T216" i="3" s="1"/>
  <c r="R211" i="3"/>
  <c r="T211" i="3" s="1"/>
  <c r="R207" i="3"/>
  <c r="T207" i="3" s="1"/>
  <c r="R203" i="3"/>
  <c r="T203" i="3" s="1"/>
  <c r="R199" i="3"/>
  <c r="T199" i="3" s="1"/>
  <c r="R195" i="3"/>
  <c r="T195" i="3" s="1"/>
  <c r="R190" i="3"/>
  <c r="T190" i="3" s="1"/>
  <c r="R180" i="3"/>
  <c r="T180" i="3" s="1"/>
  <c r="R176" i="3"/>
  <c r="T176" i="3" s="1"/>
  <c r="R172" i="3"/>
  <c r="T172" i="3" s="1"/>
  <c r="R168" i="3"/>
  <c r="T168" i="3" s="1"/>
  <c r="R164" i="3"/>
  <c r="T164" i="3" s="1"/>
  <c r="R160" i="3"/>
  <c r="T160" i="3" s="1"/>
  <c r="R156" i="3"/>
  <c r="T156" i="3" s="1"/>
  <c r="R152" i="3"/>
  <c r="T152" i="3" s="1"/>
  <c r="R146" i="3"/>
  <c r="T146" i="3" s="1"/>
  <c r="R142" i="3"/>
  <c r="T142" i="3" s="1"/>
  <c r="R136" i="3"/>
  <c r="T136" i="3" s="1"/>
  <c r="R132" i="3"/>
  <c r="T132" i="3" s="1"/>
  <c r="R128" i="3"/>
  <c r="T128" i="3" s="1"/>
  <c r="R124" i="3"/>
  <c r="T124" i="3" s="1"/>
  <c r="R120" i="3"/>
  <c r="T120" i="3" s="1"/>
  <c r="R116" i="3"/>
  <c r="T116" i="3" s="1"/>
  <c r="R111" i="3"/>
  <c r="T111" i="3" s="1"/>
  <c r="R106" i="3"/>
  <c r="T106" i="3" s="1"/>
  <c r="R101" i="3"/>
  <c r="T101" i="3" s="1"/>
  <c r="R97" i="3"/>
  <c r="T97" i="3" s="1"/>
  <c r="R93" i="3"/>
  <c r="T93" i="3" s="1"/>
  <c r="R88" i="3"/>
  <c r="T88" i="3" s="1"/>
  <c r="R83" i="3"/>
  <c r="R79" i="3"/>
  <c r="T79" i="3" s="1"/>
  <c r="R73" i="3"/>
  <c r="T73" i="3" s="1"/>
  <c r="R69" i="3"/>
  <c r="T69" i="3" s="1"/>
  <c r="R65" i="3"/>
  <c r="T65" i="3" s="1"/>
  <c r="R60" i="3"/>
  <c r="T60" i="3" s="1"/>
  <c r="R54" i="3"/>
  <c r="T54" i="3" s="1"/>
  <c r="R50" i="3"/>
  <c r="T50" i="3" s="1"/>
  <c r="R46" i="3"/>
  <c r="T46" i="3" s="1"/>
  <c r="R42" i="3"/>
  <c r="T42" i="3" s="1"/>
  <c r="R38" i="3"/>
  <c r="T38" i="3" s="1"/>
  <c r="R34" i="3"/>
  <c r="T34" i="3" s="1"/>
  <c r="R30" i="3"/>
  <c r="T30" i="3" s="1"/>
  <c r="R26" i="3"/>
  <c r="T26" i="3" s="1"/>
  <c r="R21" i="3"/>
  <c r="T21" i="3" s="1"/>
  <c r="R17" i="3"/>
  <c r="T17" i="3" s="1"/>
  <c r="R13" i="3"/>
  <c r="T13" i="3" s="1"/>
  <c r="U353" i="3"/>
  <c r="W353" i="3" s="1"/>
  <c r="U349" i="3"/>
  <c r="W349" i="3" s="1"/>
  <c r="U345" i="3"/>
  <c r="W345" i="3" s="1"/>
  <c r="U341" i="3"/>
  <c r="W341" i="3" s="1"/>
  <c r="U337" i="3"/>
  <c r="W337" i="3" s="1"/>
  <c r="U333" i="3"/>
  <c r="W333" i="3" s="1"/>
  <c r="U329" i="3"/>
  <c r="W329" i="3" s="1"/>
  <c r="U325" i="3"/>
  <c r="W325" i="3" s="1"/>
  <c r="U321" i="3"/>
  <c r="W321" i="3" s="1"/>
  <c r="U317" i="3"/>
  <c r="W317" i="3" s="1"/>
  <c r="U313" i="3"/>
  <c r="U308" i="3"/>
  <c r="W308" i="3" s="1"/>
  <c r="U304" i="3"/>
  <c r="W304" i="3" s="1"/>
  <c r="U300" i="3"/>
  <c r="W300" i="3" s="1"/>
  <c r="U296" i="3"/>
  <c r="W296" i="3" s="1"/>
  <c r="U292" i="3"/>
  <c r="W292" i="3" s="1"/>
  <c r="U288" i="3"/>
  <c r="W288" i="3" s="1"/>
  <c r="U284" i="3"/>
  <c r="W284" i="3" s="1"/>
  <c r="U279" i="3"/>
  <c r="W279" i="3" s="1"/>
  <c r="U275" i="3"/>
  <c r="W275" i="3" s="1"/>
  <c r="U271" i="3"/>
  <c r="W271" i="3" s="1"/>
  <c r="U267" i="3"/>
  <c r="W267" i="3" s="1"/>
  <c r="U263" i="3"/>
  <c r="W263" i="3" s="1"/>
  <c r="U259" i="3"/>
  <c r="W259" i="3" s="1"/>
  <c r="U255" i="3"/>
  <c r="W255" i="3" s="1"/>
  <c r="U251" i="3"/>
  <c r="W251" i="3" s="1"/>
  <c r="U247" i="3"/>
  <c r="W247" i="3" s="1"/>
  <c r="U243" i="3"/>
  <c r="W243" i="3" s="1"/>
  <c r="U239" i="3"/>
  <c r="W239" i="3" s="1"/>
  <c r="U234" i="3"/>
  <c r="W234" i="3" s="1"/>
  <c r="U228" i="3"/>
  <c r="W228" i="3" s="1"/>
  <c r="U224" i="3"/>
  <c r="W224" i="3" s="1"/>
  <c r="U220" i="3"/>
  <c r="W220" i="3" s="1"/>
  <c r="U216" i="3"/>
  <c r="W216" i="3" s="1"/>
  <c r="U211" i="3"/>
  <c r="W211" i="3" s="1"/>
  <c r="U207" i="3"/>
  <c r="W207" i="3" s="1"/>
  <c r="U203" i="3"/>
  <c r="W203" i="3" s="1"/>
  <c r="U199" i="3"/>
  <c r="W199" i="3" s="1"/>
  <c r="U195" i="3"/>
  <c r="W195" i="3" s="1"/>
  <c r="U190" i="3"/>
  <c r="W190" i="3" s="1"/>
  <c r="U180" i="3"/>
  <c r="W180" i="3" s="1"/>
  <c r="U176" i="3"/>
  <c r="W176" i="3" s="1"/>
  <c r="U172" i="3"/>
  <c r="W172" i="3" s="1"/>
  <c r="U168" i="3"/>
  <c r="W168" i="3" s="1"/>
  <c r="U164" i="3"/>
  <c r="W164" i="3" s="1"/>
  <c r="U160" i="3"/>
  <c r="W160" i="3" s="1"/>
  <c r="U156" i="3"/>
  <c r="W156" i="3" s="1"/>
  <c r="U152" i="3"/>
  <c r="W152" i="3" s="1"/>
  <c r="U146" i="3"/>
  <c r="W146" i="3" s="1"/>
  <c r="U142" i="3"/>
  <c r="W142" i="3" s="1"/>
  <c r="U136" i="3"/>
  <c r="W136" i="3" s="1"/>
  <c r="U132" i="3"/>
  <c r="W132" i="3" s="1"/>
  <c r="U128" i="3"/>
  <c r="W128" i="3" s="1"/>
  <c r="U124" i="3"/>
  <c r="W124" i="3" s="1"/>
  <c r="U120" i="3"/>
  <c r="W120" i="3" s="1"/>
  <c r="U116" i="3"/>
  <c r="W116" i="3" s="1"/>
  <c r="U111" i="3"/>
  <c r="W111" i="3" s="1"/>
  <c r="U106" i="3"/>
  <c r="W106" i="3" s="1"/>
  <c r="U101" i="3"/>
  <c r="W101" i="3" s="1"/>
  <c r="U97" i="3"/>
  <c r="W97" i="3" s="1"/>
  <c r="U93" i="3"/>
  <c r="W93" i="3" s="1"/>
  <c r="U88" i="3"/>
  <c r="W88" i="3" s="1"/>
  <c r="U83" i="3"/>
  <c r="U79" i="3"/>
  <c r="W79" i="3" s="1"/>
  <c r="U73" i="3"/>
  <c r="W73" i="3" s="1"/>
  <c r="U69" i="3"/>
  <c r="W69" i="3" s="1"/>
  <c r="U65" i="3"/>
  <c r="W65" i="3" s="1"/>
  <c r="U60" i="3"/>
  <c r="W60" i="3" s="1"/>
  <c r="U54" i="3"/>
  <c r="W54" i="3" s="1"/>
  <c r="U50" i="3"/>
  <c r="W50" i="3" s="1"/>
  <c r="U46" i="3"/>
  <c r="W46" i="3" s="1"/>
  <c r="U42" i="3"/>
  <c r="W42" i="3" s="1"/>
  <c r="U38" i="3"/>
  <c r="W38" i="3" s="1"/>
  <c r="U34" i="3"/>
  <c r="W34" i="3" s="1"/>
  <c r="U30" i="3"/>
  <c r="W30" i="3" s="1"/>
  <c r="U26" i="3"/>
  <c r="W26" i="3" s="1"/>
  <c r="U21" i="3"/>
  <c r="W21" i="3" s="1"/>
  <c r="U17" i="3"/>
  <c r="W17" i="3" s="1"/>
  <c r="U13" i="3"/>
  <c r="W13" i="3" s="1"/>
  <c r="AP353" i="3"/>
  <c r="AR353" i="3" s="1"/>
  <c r="AP349" i="3"/>
  <c r="AR349" i="3" s="1"/>
  <c r="AP345" i="3"/>
  <c r="AR345" i="3" s="1"/>
  <c r="AP341" i="3"/>
  <c r="AR341" i="3" s="1"/>
  <c r="AP337" i="3"/>
  <c r="AR337" i="3" s="1"/>
  <c r="AP333" i="3"/>
  <c r="AR333" i="3" s="1"/>
  <c r="AP329" i="3"/>
  <c r="AR329" i="3" s="1"/>
  <c r="AP325" i="3"/>
  <c r="AR325" i="3" s="1"/>
  <c r="AP321" i="3"/>
  <c r="AR321" i="3" s="1"/>
  <c r="AP317" i="3"/>
  <c r="AR317" i="3" s="1"/>
  <c r="AP313" i="3"/>
  <c r="AP308" i="3"/>
  <c r="AR308" i="3" s="1"/>
  <c r="AP304" i="3"/>
  <c r="AR304" i="3" s="1"/>
  <c r="AP300" i="3"/>
  <c r="AR300" i="3" s="1"/>
  <c r="AP296" i="3"/>
  <c r="AR296" i="3" s="1"/>
  <c r="AP292" i="3"/>
  <c r="AR292" i="3" s="1"/>
  <c r="AP288" i="3"/>
  <c r="AR288" i="3" s="1"/>
  <c r="AP284" i="3"/>
  <c r="AR284" i="3" s="1"/>
  <c r="AP279" i="3"/>
  <c r="AR279" i="3" s="1"/>
  <c r="AP275" i="3"/>
  <c r="AR275" i="3" s="1"/>
  <c r="AP271" i="3"/>
  <c r="AR271" i="3" s="1"/>
  <c r="AP267" i="3"/>
  <c r="AR267" i="3" s="1"/>
  <c r="AP263" i="3"/>
  <c r="AR263" i="3" s="1"/>
  <c r="AP259" i="3"/>
  <c r="AR259" i="3" s="1"/>
  <c r="AP255" i="3"/>
  <c r="AR255" i="3" s="1"/>
  <c r="AP251" i="3"/>
  <c r="AR251" i="3" s="1"/>
  <c r="AP247" i="3"/>
  <c r="AR247" i="3" s="1"/>
  <c r="AP243" i="3"/>
  <c r="AR243" i="3" s="1"/>
  <c r="AP239" i="3"/>
  <c r="AR239" i="3" s="1"/>
  <c r="AP234" i="3"/>
  <c r="AR234" i="3" s="1"/>
  <c r="AP228" i="3"/>
  <c r="AR228" i="3" s="1"/>
  <c r="AP224" i="3"/>
  <c r="AR224" i="3" s="1"/>
  <c r="AP220" i="3"/>
  <c r="AR220" i="3" s="1"/>
  <c r="AP216" i="3"/>
  <c r="AR216" i="3" s="1"/>
  <c r="AP211" i="3"/>
  <c r="AR211" i="3" s="1"/>
  <c r="AP207" i="3"/>
  <c r="AR207" i="3" s="1"/>
  <c r="AP203" i="3"/>
  <c r="AR203" i="3" s="1"/>
  <c r="AP199" i="3"/>
  <c r="AR199" i="3" s="1"/>
  <c r="AP195" i="3"/>
  <c r="AR195" i="3" s="1"/>
  <c r="AP190" i="3"/>
  <c r="AR190" i="3" s="1"/>
  <c r="AP180" i="3"/>
  <c r="AR180" i="3" s="1"/>
  <c r="AP176" i="3"/>
  <c r="AR176" i="3" s="1"/>
  <c r="AP172" i="3"/>
  <c r="AR172" i="3" s="1"/>
  <c r="AP168" i="3"/>
  <c r="AR168" i="3" s="1"/>
  <c r="AP164" i="3"/>
  <c r="AR164" i="3" s="1"/>
  <c r="AP160" i="3"/>
  <c r="AR160" i="3" s="1"/>
  <c r="AP156" i="3"/>
  <c r="AR156" i="3" s="1"/>
  <c r="AP152" i="3"/>
  <c r="AR152" i="3" s="1"/>
  <c r="AP146" i="3"/>
  <c r="AR146" i="3" s="1"/>
  <c r="AP142" i="3"/>
  <c r="AR142" i="3" s="1"/>
  <c r="AP136" i="3"/>
  <c r="AR136" i="3" s="1"/>
  <c r="AP132" i="3"/>
  <c r="AR132" i="3" s="1"/>
  <c r="AP128" i="3"/>
  <c r="AR128" i="3" s="1"/>
  <c r="AP124" i="3"/>
  <c r="AR124" i="3" s="1"/>
  <c r="AP120" i="3"/>
  <c r="AR120" i="3" s="1"/>
  <c r="AP116" i="3"/>
  <c r="AR116" i="3" s="1"/>
  <c r="AP111" i="3"/>
  <c r="AR111" i="3" s="1"/>
  <c r="AP106" i="3"/>
  <c r="AR106" i="3" s="1"/>
  <c r="AP101" i="3"/>
  <c r="AR101" i="3" s="1"/>
  <c r="AP97" i="3"/>
  <c r="AR97" i="3" s="1"/>
  <c r="AP93" i="3"/>
  <c r="AR93" i="3" s="1"/>
  <c r="AP88" i="3"/>
  <c r="AR88" i="3" s="1"/>
  <c r="AP83" i="3"/>
  <c r="AP79" i="3"/>
  <c r="AR79" i="3" s="1"/>
  <c r="AP73" i="3"/>
  <c r="AR73" i="3" s="1"/>
  <c r="AP69" i="3"/>
  <c r="AR69" i="3" s="1"/>
  <c r="AP65" i="3"/>
  <c r="AR65" i="3" s="1"/>
  <c r="AP60" i="3"/>
  <c r="AR60" i="3" s="1"/>
  <c r="AP54" i="3"/>
  <c r="AR54" i="3" s="1"/>
  <c r="AP50" i="3"/>
  <c r="AR50" i="3" s="1"/>
  <c r="AP46" i="3"/>
  <c r="AR46" i="3" s="1"/>
  <c r="AP42" i="3"/>
  <c r="AR42" i="3" s="1"/>
  <c r="AP38" i="3"/>
  <c r="AR38" i="3" s="1"/>
  <c r="AP34" i="3"/>
  <c r="AR34" i="3" s="1"/>
  <c r="AP30" i="3"/>
  <c r="AR30" i="3" s="1"/>
  <c r="AP26" i="3"/>
  <c r="AR26" i="3" s="1"/>
  <c r="AP21" i="3"/>
  <c r="AR21" i="3" s="1"/>
  <c r="AP17" i="3"/>
  <c r="AR17" i="3" s="1"/>
  <c r="AP13" i="3"/>
  <c r="AR13" i="3" s="1"/>
  <c r="AS353" i="3"/>
  <c r="AS349" i="3"/>
  <c r="AS345" i="3"/>
  <c r="AS341" i="3"/>
  <c r="AS337" i="3"/>
  <c r="AS333" i="3"/>
  <c r="AS329" i="3"/>
  <c r="AS325" i="3"/>
  <c r="AS321" i="3"/>
  <c r="AS317" i="3"/>
  <c r="AS313" i="3"/>
  <c r="AS308" i="3"/>
  <c r="AS304" i="3"/>
  <c r="AS300" i="3"/>
  <c r="AS296" i="3"/>
  <c r="AS292" i="3"/>
  <c r="AS288" i="3"/>
  <c r="AS284" i="3"/>
  <c r="AS279" i="3"/>
  <c r="AS275" i="3"/>
  <c r="AS271" i="3"/>
  <c r="AS267" i="3"/>
  <c r="AS263" i="3"/>
  <c r="AS259" i="3"/>
  <c r="AS255" i="3"/>
  <c r="AS251" i="3"/>
  <c r="AS247" i="3"/>
  <c r="AS243" i="3"/>
  <c r="AS239" i="3"/>
  <c r="AS234" i="3"/>
  <c r="AS228" i="3"/>
  <c r="AS224" i="3"/>
  <c r="AS220" i="3"/>
  <c r="AS216" i="3"/>
  <c r="AS211" i="3"/>
  <c r="AS207" i="3"/>
  <c r="AS203" i="3"/>
  <c r="AS199" i="3"/>
  <c r="AS195" i="3"/>
  <c r="AS190" i="3"/>
  <c r="AS180" i="3"/>
  <c r="AS176" i="3"/>
  <c r="AS172" i="3"/>
  <c r="AS168" i="3"/>
  <c r="AS164" i="3"/>
  <c r="AS160" i="3"/>
  <c r="AS156" i="3"/>
  <c r="AS152" i="3"/>
  <c r="AS146" i="3"/>
  <c r="AS142" i="3"/>
  <c r="AS136" i="3"/>
  <c r="AS132" i="3"/>
  <c r="AS128" i="3"/>
  <c r="AS124" i="3"/>
  <c r="AS120" i="3"/>
  <c r="AS116" i="3"/>
  <c r="AS111" i="3"/>
  <c r="AS106" i="3"/>
  <c r="AS101" i="3"/>
  <c r="AS97" i="3"/>
  <c r="AS93" i="3"/>
  <c r="AS88" i="3"/>
  <c r="AS83" i="3"/>
  <c r="AS79" i="3"/>
  <c r="AS73" i="3"/>
  <c r="AS69" i="3"/>
  <c r="AS65" i="3"/>
  <c r="AS60" i="3"/>
  <c r="AS54" i="3"/>
  <c r="AS50" i="3"/>
  <c r="AS46" i="3"/>
  <c r="AS42" i="3"/>
  <c r="AS38" i="3"/>
  <c r="AS34" i="3"/>
  <c r="AS30" i="3"/>
  <c r="AS26" i="3"/>
  <c r="AS21" i="3"/>
  <c r="AS17" i="3"/>
  <c r="AS13" i="3"/>
  <c r="AV353" i="3"/>
  <c r="BQ353" i="3" s="1"/>
  <c r="AV349" i="3"/>
  <c r="BQ349" i="3" s="1"/>
  <c r="AV345" i="3"/>
  <c r="BQ345" i="3" s="1"/>
  <c r="AV341" i="3"/>
  <c r="BQ341" i="3" s="1"/>
  <c r="AV337" i="3"/>
  <c r="BQ337" i="3" s="1"/>
  <c r="AV333" i="3"/>
  <c r="BQ333" i="3" s="1"/>
  <c r="AV329" i="3"/>
  <c r="BQ329" i="3" s="1"/>
  <c r="AV325" i="3"/>
  <c r="BQ325" i="3" s="1"/>
  <c r="AV321" i="3"/>
  <c r="BQ321" i="3" s="1"/>
  <c r="AV317" i="3"/>
  <c r="BQ317" i="3" s="1"/>
  <c r="AV313" i="3"/>
  <c r="AV308" i="3"/>
  <c r="BQ308" i="3" s="1"/>
  <c r="AV304" i="3"/>
  <c r="BQ304" i="3" s="1"/>
  <c r="AV300" i="3"/>
  <c r="BQ300" i="3" s="1"/>
  <c r="AV296" i="3"/>
  <c r="BQ296" i="3" s="1"/>
  <c r="AV292" i="3"/>
  <c r="BQ292" i="3" s="1"/>
  <c r="AV288" i="3"/>
  <c r="BQ288" i="3" s="1"/>
  <c r="AV284" i="3"/>
  <c r="BQ284" i="3" s="1"/>
  <c r="AV279" i="3"/>
  <c r="BQ279" i="3" s="1"/>
  <c r="AV275" i="3"/>
  <c r="BQ275" i="3" s="1"/>
  <c r="AV271" i="3"/>
  <c r="BQ271" i="3" s="1"/>
  <c r="AV267" i="3"/>
  <c r="BQ267" i="3" s="1"/>
  <c r="AV263" i="3"/>
  <c r="BQ263" i="3" s="1"/>
  <c r="AV259" i="3"/>
  <c r="BQ259" i="3" s="1"/>
  <c r="AV255" i="3"/>
  <c r="BQ255" i="3" s="1"/>
  <c r="AV251" i="3"/>
  <c r="BQ251" i="3" s="1"/>
  <c r="AV247" i="3"/>
  <c r="BQ247" i="3" s="1"/>
  <c r="AV243" i="3"/>
  <c r="BQ243" i="3" s="1"/>
  <c r="AV239" i="3"/>
  <c r="BQ239" i="3" s="1"/>
  <c r="AV234" i="3"/>
  <c r="BQ234" i="3" s="1"/>
  <c r="AV228" i="3"/>
  <c r="BQ228" i="3" s="1"/>
  <c r="AV224" i="3"/>
  <c r="BQ224" i="3" s="1"/>
  <c r="AV220" i="3"/>
  <c r="BQ220" i="3" s="1"/>
  <c r="AV216" i="3"/>
  <c r="BQ216" i="3" s="1"/>
  <c r="AV211" i="3"/>
  <c r="BQ211" i="3" s="1"/>
  <c r="AV207" i="3"/>
  <c r="BQ207" i="3" s="1"/>
  <c r="AV203" i="3"/>
  <c r="BQ203" i="3" s="1"/>
  <c r="AV199" i="3"/>
  <c r="BQ199" i="3" s="1"/>
  <c r="AV195" i="3"/>
  <c r="BQ195" i="3" s="1"/>
  <c r="AV190" i="3"/>
  <c r="BQ190" i="3" s="1"/>
  <c r="AV180" i="3"/>
  <c r="BQ180" i="3" s="1"/>
  <c r="AV176" i="3"/>
  <c r="BQ176" i="3" s="1"/>
  <c r="AV172" i="3"/>
  <c r="BQ172" i="3" s="1"/>
  <c r="AV168" i="3"/>
  <c r="BQ168" i="3" s="1"/>
  <c r="AV164" i="3"/>
  <c r="BQ164" i="3" s="1"/>
  <c r="AV160" i="3"/>
  <c r="BQ160" i="3" s="1"/>
  <c r="AV156" i="3"/>
  <c r="BQ156" i="3" s="1"/>
  <c r="AV152" i="3"/>
  <c r="BQ152" i="3" s="1"/>
  <c r="AV146" i="3"/>
  <c r="BQ146" i="3" s="1"/>
  <c r="AV142" i="3"/>
  <c r="BQ142" i="3" s="1"/>
  <c r="AV136" i="3"/>
  <c r="BQ136" i="3" s="1"/>
  <c r="AV132" i="3"/>
  <c r="BQ132" i="3" s="1"/>
  <c r="AV128" i="3"/>
  <c r="BQ128" i="3" s="1"/>
  <c r="AV124" i="3"/>
  <c r="BQ124" i="3" s="1"/>
  <c r="AV120" i="3"/>
  <c r="BQ120" i="3" s="1"/>
  <c r="AV116" i="3"/>
  <c r="BQ116" i="3" s="1"/>
  <c r="AV111" i="3"/>
  <c r="BQ111" i="3" s="1"/>
  <c r="AV106" i="3"/>
  <c r="BQ106" i="3" s="1"/>
  <c r="AV101" i="3"/>
  <c r="BQ101" i="3" s="1"/>
  <c r="AV97" i="3"/>
  <c r="BQ97" i="3" s="1"/>
  <c r="AV93" i="3"/>
  <c r="BQ93" i="3" s="1"/>
  <c r="AV88" i="3"/>
  <c r="BQ88" i="3" s="1"/>
  <c r="AV83" i="3"/>
  <c r="AV79" i="3"/>
  <c r="BQ79" i="3" s="1"/>
  <c r="AV73" i="3"/>
  <c r="BQ73" i="3" s="1"/>
  <c r="AV69" i="3"/>
  <c r="BQ69" i="3" s="1"/>
  <c r="AV65" i="3"/>
  <c r="BQ65" i="3" s="1"/>
  <c r="AV60" i="3"/>
  <c r="BQ60" i="3" s="1"/>
  <c r="AV54" i="3"/>
  <c r="BQ54" i="3" s="1"/>
  <c r="AV50" i="3"/>
  <c r="BQ50" i="3" s="1"/>
  <c r="AV46" i="3"/>
  <c r="BQ46" i="3" s="1"/>
  <c r="AV42" i="3"/>
  <c r="BQ42" i="3" s="1"/>
  <c r="AV38" i="3"/>
  <c r="BQ38" i="3" s="1"/>
  <c r="AV34" i="3"/>
  <c r="BQ34" i="3" s="1"/>
  <c r="AV30" i="3"/>
  <c r="BQ30" i="3" s="1"/>
  <c r="AV26" i="3"/>
  <c r="BQ26" i="3" s="1"/>
  <c r="AV21" i="3"/>
  <c r="BQ21" i="3" s="1"/>
  <c r="AV17" i="3"/>
  <c r="BQ17" i="3" s="1"/>
  <c r="AV13" i="3"/>
  <c r="BQ13" i="3" s="1"/>
  <c r="BZ353" i="3"/>
  <c r="CB353" i="3" s="1"/>
  <c r="BZ349" i="3"/>
  <c r="CB349" i="3" s="1"/>
  <c r="BZ345" i="3"/>
  <c r="CB345" i="3" s="1"/>
  <c r="BZ341" i="3"/>
  <c r="CB341" i="3" s="1"/>
  <c r="BZ337" i="3"/>
  <c r="CB337" i="3" s="1"/>
  <c r="BZ333" i="3"/>
  <c r="CB333" i="3" s="1"/>
  <c r="BZ329" i="3"/>
  <c r="CB329" i="3" s="1"/>
  <c r="BZ325" i="3"/>
  <c r="CB325" i="3" s="1"/>
  <c r="BZ321" i="3"/>
  <c r="CB321" i="3" s="1"/>
  <c r="BZ317" i="3"/>
  <c r="CB317" i="3" s="1"/>
  <c r="BZ313" i="3"/>
  <c r="BZ308" i="3"/>
  <c r="CB308" i="3" s="1"/>
  <c r="BZ304" i="3"/>
  <c r="CB304" i="3" s="1"/>
  <c r="BZ300" i="3"/>
  <c r="CB300" i="3" s="1"/>
  <c r="BZ296" i="3"/>
  <c r="CB296" i="3" s="1"/>
  <c r="BZ292" i="3"/>
  <c r="CB292" i="3" s="1"/>
  <c r="BZ288" i="3"/>
  <c r="CB288" i="3" s="1"/>
  <c r="BZ284" i="3"/>
  <c r="CB284" i="3" s="1"/>
  <c r="BZ279" i="3"/>
  <c r="CB279" i="3" s="1"/>
  <c r="BZ275" i="3"/>
  <c r="CB275" i="3" s="1"/>
  <c r="BZ271" i="3"/>
  <c r="CB271" i="3" s="1"/>
  <c r="BZ267" i="3"/>
  <c r="CB267" i="3" s="1"/>
  <c r="BZ263" i="3"/>
  <c r="CB263" i="3" s="1"/>
  <c r="BZ259" i="3"/>
  <c r="CB259" i="3" s="1"/>
  <c r="BZ255" i="3"/>
  <c r="CB255" i="3" s="1"/>
  <c r="BZ251" i="3"/>
  <c r="CB251" i="3" s="1"/>
  <c r="BZ247" i="3"/>
  <c r="CB247" i="3" s="1"/>
  <c r="BZ243" i="3"/>
  <c r="CB243" i="3" s="1"/>
  <c r="BZ239" i="3"/>
  <c r="CB239" i="3" s="1"/>
  <c r="BZ234" i="3"/>
  <c r="CB234" i="3" s="1"/>
  <c r="BZ228" i="3"/>
  <c r="CB228" i="3" s="1"/>
  <c r="BZ224" i="3"/>
  <c r="CB224" i="3" s="1"/>
  <c r="BZ220" i="3"/>
  <c r="CB220" i="3" s="1"/>
  <c r="BZ216" i="3"/>
  <c r="CB216" i="3" s="1"/>
  <c r="BZ211" i="3"/>
  <c r="CB211" i="3" s="1"/>
  <c r="BZ207" i="3"/>
  <c r="CB207" i="3" s="1"/>
  <c r="BZ203" i="3"/>
  <c r="CB203" i="3" s="1"/>
  <c r="BZ199" i="3"/>
  <c r="CB199" i="3" s="1"/>
  <c r="BZ195" i="3"/>
  <c r="CB195" i="3" s="1"/>
  <c r="BZ190" i="3"/>
  <c r="CB190" i="3" s="1"/>
  <c r="BZ180" i="3"/>
  <c r="CB180" i="3" s="1"/>
  <c r="BZ176" i="3"/>
  <c r="CB176" i="3" s="1"/>
  <c r="BZ172" i="3"/>
  <c r="CB172" i="3" s="1"/>
  <c r="BZ168" i="3"/>
  <c r="CB168" i="3" s="1"/>
  <c r="BZ164" i="3"/>
  <c r="CB164" i="3" s="1"/>
  <c r="BZ160" i="3"/>
  <c r="CB160" i="3" s="1"/>
  <c r="BZ156" i="3"/>
  <c r="CB156" i="3" s="1"/>
  <c r="BZ152" i="3"/>
  <c r="CB152" i="3" s="1"/>
  <c r="BZ146" i="3"/>
  <c r="CB146" i="3" s="1"/>
  <c r="BZ142" i="3"/>
  <c r="CB142" i="3" s="1"/>
  <c r="BZ136" i="3"/>
  <c r="CB136" i="3" s="1"/>
  <c r="BZ132" i="3"/>
  <c r="CB132" i="3" s="1"/>
  <c r="BZ128" i="3"/>
  <c r="CB128" i="3" s="1"/>
  <c r="BZ124" i="3"/>
  <c r="CB124" i="3" s="1"/>
  <c r="BZ120" i="3"/>
  <c r="CB120" i="3" s="1"/>
  <c r="BZ116" i="3"/>
  <c r="CB116" i="3" s="1"/>
  <c r="BZ111" i="3"/>
  <c r="CB111" i="3" s="1"/>
  <c r="BZ106" i="3"/>
  <c r="CB106" i="3" s="1"/>
  <c r="BZ101" i="3"/>
  <c r="CB101" i="3" s="1"/>
  <c r="BZ97" i="3"/>
  <c r="CB97" i="3" s="1"/>
  <c r="BZ93" i="3"/>
  <c r="CB93" i="3" s="1"/>
  <c r="BZ88" i="3"/>
  <c r="CB88" i="3" s="1"/>
  <c r="BZ83" i="3"/>
  <c r="BZ79" i="3"/>
  <c r="CB79" i="3" s="1"/>
  <c r="BZ73" i="3"/>
  <c r="CB73" i="3" s="1"/>
  <c r="BZ69" i="3"/>
  <c r="CB69" i="3" s="1"/>
  <c r="BZ65" i="3"/>
  <c r="CB65" i="3" s="1"/>
  <c r="BZ60" i="3"/>
  <c r="CB60" i="3" s="1"/>
  <c r="BZ54" i="3"/>
  <c r="CB54" i="3" s="1"/>
  <c r="BZ50" i="3"/>
  <c r="CB50" i="3" s="1"/>
  <c r="BZ46" i="3"/>
  <c r="CB46" i="3" s="1"/>
  <c r="BZ42" i="3"/>
  <c r="CB42" i="3" s="1"/>
  <c r="BZ38" i="3"/>
  <c r="CB38" i="3" s="1"/>
  <c r="BZ34" i="3"/>
  <c r="CB34" i="3" s="1"/>
  <c r="BZ30" i="3"/>
  <c r="CB30" i="3" s="1"/>
  <c r="BZ26" i="3"/>
  <c r="CB26" i="3" s="1"/>
  <c r="BZ21" i="3"/>
  <c r="CB21" i="3" s="1"/>
  <c r="BZ17" i="3"/>
  <c r="CB17" i="3" s="1"/>
  <c r="BZ13" i="3"/>
  <c r="CB13" i="3" s="1"/>
  <c r="CC353" i="3"/>
  <c r="CE353" i="3" s="1"/>
  <c r="CC349" i="3"/>
  <c r="CE349" i="3" s="1"/>
  <c r="CC345" i="3"/>
  <c r="CE345" i="3" s="1"/>
  <c r="CC341" i="3"/>
  <c r="CE341" i="3" s="1"/>
  <c r="CC337" i="3"/>
  <c r="CE337" i="3" s="1"/>
  <c r="CC333" i="3"/>
  <c r="CE333" i="3" s="1"/>
  <c r="CC329" i="3"/>
  <c r="CE329" i="3" s="1"/>
  <c r="CC325" i="3"/>
  <c r="CE325" i="3" s="1"/>
  <c r="CC321" i="3"/>
  <c r="CE321" i="3" s="1"/>
  <c r="CC317" i="3"/>
  <c r="CE317" i="3" s="1"/>
  <c r="CC313" i="3"/>
  <c r="CC308" i="3"/>
  <c r="CE308" i="3" s="1"/>
  <c r="CC304" i="3"/>
  <c r="CE304" i="3" s="1"/>
  <c r="CC300" i="3"/>
  <c r="CE300" i="3" s="1"/>
  <c r="CC296" i="3"/>
  <c r="CE296" i="3" s="1"/>
  <c r="CC292" i="3"/>
  <c r="CE292" i="3" s="1"/>
  <c r="CC288" i="3"/>
  <c r="CE288" i="3" s="1"/>
  <c r="CC284" i="3"/>
  <c r="CE284" i="3" s="1"/>
  <c r="CC279" i="3"/>
  <c r="CE279" i="3" s="1"/>
  <c r="CC275" i="3"/>
  <c r="CE275" i="3" s="1"/>
  <c r="CC271" i="3"/>
  <c r="CE271" i="3" s="1"/>
  <c r="CC267" i="3"/>
  <c r="CE267" i="3" s="1"/>
  <c r="CC263" i="3"/>
  <c r="CE263" i="3" s="1"/>
  <c r="CC259" i="3"/>
  <c r="CE259" i="3" s="1"/>
  <c r="CC255" i="3"/>
  <c r="CE255" i="3" s="1"/>
  <c r="CC251" i="3"/>
  <c r="CE251" i="3" s="1"/>
  <c r="CC247" i="3"/>
  <c r="CE247" i="3" s="1"/>
  <c r="CC243" i="3"/>
  <c r="CE243" i="3" s="1"/>
  <c r="CC239" i="3"/>
  <c r="CE239" i="3" s="1"/>
  <c r="CC234" i="3"/>
  <c r="CE234" i="3" s="1"/>
  <c r="CC228" i="3"/>
  <c r="CE228" i="3" s="1"/>
  <c r="CC224" i="3"/>
  <c r="CE224" i="3" s="1"/>
  <c r="CC220" i="3"/>
  <c r="CE220" i="3" s="1"/>
  <c r="CC216" i="3"/>
  <c r="CE216" i="3" s="1"/>
  <c r="CC211" i="3"/>
  <c r="CE211" i="3" s="1"/>
  <c r="CC207" i="3"/>
  <c r="CE207" i="3" s="1"/>
  <c r="CC203" i="3"/>
  <c r="CE203" i="3" s="1"/>
  <c r="CC199" i="3"/>
  <c r="CE199" i="3" s="1"/>
  <c r="CC195" i="3"/>
  <c r="CE195" i="3" s="1"/>
  <c r="CC190" i="3"/>
  <c r="CE190" i="3" s="1"/>
  <c r="CC180" i="3"/>
  <c r="CE180" i="3" s="1"/>
  <c r="CC176" i="3"/>
  <c r="CE176" i="3" s="1"/>
  <c r="CC172" i="3"/>
  <c r="CE172" i="3" s="1"/>
  <c r="CC168" i="3"/>
  <c r="CE168" i="3" s="1"/>
  <c r="CC164" i="3"/>
  <c r="CE164" i="3" s="1"/>
  <c r="CC160" i="3"/>
  <c r="CE160" i="3" s="1"/>
  <c r="CC156" i="3"/>
  <c r="CE156" i="3" s="1"/>
  <c r="CC152" i="3"/>
  <c r="CE152" i="3" s="1"/>
  <c r="CC146" i="3"/>
  <c r="CE146" i="3" s="1"/>
  <c r="CC142" i="3"/>
  <c r="CE142" i="3" s="1"/>
  <c r="CC136" i="3"/>
  <c r="CE136" i="3" s="1"/>
  <c r="CC132" i="3"/>
  <c r="CE132" i="3" s="1"/>
  <c r="CC128" i="3"/>
  <c r="CE128" i="3" s="1"/>
  <c r="CC124" i="3"/>
  <c r="CE124" i="3" s="1"/>
  <c r="CC120" i="3"/>
  <c r="CE120" i="3" s="1"/>
  <c r="CC116" i="3"/>
  <c r="CE116" i="3" s="1"/>
  <c r="CC111" i="3"/>
  <c r="CE111" i="3" s="1"/>
  <c r="CC106" i="3"/>
  <c r="CE106" i="3" s="1"/>
  <c r="CC101" i="3"/>
  <c r="CE101" i="3" s="1"/>
  <c r="CC97" i="3"/>
  <c r="CE97" i="3" s="1"/>
  <c r="CC93" i="3"/>
  <c r="CE93" i="3" s="1"/>
  <c r="CC88" i="3"/>
  <c r="CE88" i="3" s="1"/>
  <c r="CC83" i="3"/>
  <c r="CC79" i="3"/>
  <c r="CE79" i="3" s="1"/>
  <c r="CC73" i="3"/>
  <c r="CE73" i="3" s="1"/>
  <c r="CC69" i="3"/>
  <c r="CE69" i="3" s="1"/>
  <c r="CC65" i="3"/>
  <c r="CE65" i="3" s="1"/>
  <c r="CC60" i="3"/>
  <c r="CE60" i="3" s="1"/>
  <c r="CC54" i="3"/>
  <c r="CE54" i="3" s="1"/>
  <c r="CC50" i="3"/>
  <c r="CE50" i="3" s="1"/>
  <c r="CC46" i="3"/>
  <c r="CE46" i="3" s="1"/>
  <c r="CC42" i="3"/>
  <c r="CE42" i="3" s="1"/>
  <c r="CC38" i="3"/>
  <c r="CE38" i="3" s="1"/>
  <c r="CC34" i="3"/>
  <c r="CE34" i="3" s="1"/>
  <c r="CC30" i="3"/>
  <c r="CE30" i="3" s="1"/>
  <c r="CC26" i="3"/>
  <c r="CE26" i="3" s="1"/>
  <c r="CC21" i="3"/>
  <c r="CE21" i="3" s="1"/>
  <c r="CC17" i="3"/>
  <c r="CE17" i="3" s="1"/>
  <c r="CC13" i="3"/>
  <c r="CE13" i="3" s="1"/>
  <c r="CF353" i="3"/>
  <c r="CH353" i="3" s="1"/>
  <c r="CF349" i="3"/>
  <c r="CH349" i="3" s="1"/>
  <c r="CF345" i="3"/>
  <c r="CH345" i="3" s="1"/>
  <c r="CF341" i="3"/>
  <c r="CH341" i="3" s="1"/>
  <c r="CF337" i="3"/>
  <c r="CH337" i="3" s="1"/>
  <c r="CF333" i="3"/>
  <c r="CH333" i="3" s="1"/>
  <c r="CF329" i="3"/>
  <c r="CH329" i="3" s="1"/>
  <c r="CF325" i="3"/>
  <c r="CH325" i="3" s="1"/>
  <c r="CF321" i="3"/>
  <c r="CH321" i="3" s="1"/>
  <c r="CF317" i="3"/>
  <c r="CH317" i="3" s="1"/>
  <c r="CF313" i="3"/>
  <c r="CF308" i="3"/>
  <c r="CH308" i="3" s="1"/>
  <c r="CF304" i="3"/>
  <c r="CH304" i="3" s="1"/>
  <c r="CF300" i="3"/>
  <c r="CH300" i="3" s="1"/>
  <c r="CF296" i="3"/>
  <c r="CH296" i="3" s="1"/>
  <c r="CF292" i="3"/>
  <c r="CH292" i="3" s="1"/>
  <c r="CF288" i="3"/>
  <c r="CH288" i="3" s="1"/>
  <c r="CF284" i="3"/>
  <c r="CH284" i="3" s="1"/>
  <c r="CF279" i="3"/>
  <c r="CH279" i="3" s="1"/>
  <c r="CF275" i="3"/>
  <c r="CH275" i="3" s="1"/>
  <c r="CF271" i="3"/>
  <c r="CH271" i="3" s="1"/>
  <c r="CF267" i="3"/>
  <c r="CH267" i="3" s="1"/>
  <c r="CF263" i="3"/>
  <c r="CH263" i="3" s="1"/>
  <c r="CF259" i="3"/>
  <c r="CH259" i="3" s="1"/>
  <c r="CF255" i="3"/>
  <c r="CH255" i="3" s="1"/>
  <c r="CF251" i="3"/>
  <c r="CH251" i="3" s="1"/>
  <c r="CF247" i="3"/>
  <c r="CH247" i="3" s="1"/>
  <c r="CF243" i="3"/>
  <c r="CH243" i="3" s="1"/>
  <c r="CF239" i="3"/>
  <c r="CH239" i="3" s="1"/>
  <c r="CF234" i="3"/>
  <c r="CH234" i="3" s="1"/>
  <c r="CF228" i="3"/>
  <c r="CH228" i="3" s="1"/>
  <c r="CF224" i="3"/>
  <c r="CH224" i="3" s="1"/>
  <c r="CF220" i="3"/>
  <c r="CH220" i="3" s="1"/>
  <c r="CF216" i="3"/>
  <c r="CH216" i="3" s="1"/>
  <c r="CF211" i="3"/>
  <c r="CH211" i="3" s="1"/>
  <c r="CF207" i="3"/>
  <c r="CH207" i="3" s="1"/>
  <c r="CF203" i="3"/>
  <c r="CH203" i="3" s="1"/>
  <c r="CF199" i="3"/>
  <c r="CH199" i="3" s="1"/>
  <c r="CF195" i="3"/>
  <c r="CH195" i="3" s="1"/>
  <c r="CF190" i="3"/>
  <c r="CH190" i="3" s="1"/>
  <c r="CF180" i="3"/>
  <c r="CH180" i="3" s="1"/>
  <c r="CF176" i="3"/>
  <c r="CH176" i="3" s="1"/>
  <c r="CF172" i="3"/>
  <c r="CH172" i="3" s="1"/>
  <c r="CF168" i="3"/>
  <c r="CH168" i="3" s="1"/>
  <c r="CF164" i="3"/>
  <c r="CH164" i="3" s="1"/>
  <c r="CF160" i="3"/>
  <c r="CH160" i="3" s="1"/>
  <c r="CF156" i="3"/>
  <c r="CH156" i="3" s="1"/>
  <c r="CF152" i="3"/>
  <c r="CH152" i="3" s="1"/>
  <c r="CF146" i="3"/>
  <c r="CH146" i="3" s="1"/>
  <c r="CF142" i="3"/>
  <c r="CH142" i="3" s="1"/>
  <c r="CF136" i="3"/>
  <c r="CH136" i="3" s="1"/>
  <c r="CF132" i="3"/>
  <c r="CH132" i="3" s="1"/>
  <c r="CF128" i="3"/>
  <c r="CH128" i="3" s="1"/>
  <c r="CF124" i="3"/>
  <c r="CH124" i="3" s="1"/>
  <c r="CF120" i="3"/>
  <c r="CH120" i="3" s="1"/>
  <c r="CF116" i="3"/>
  <c r="CH116" i="3" s="1"/>
  <c r="CF111" i="3"/>
  <c r="CH111" i="3" s="1"/>
  <c r="CF106" i="3"/>
  <c r="CH106" i="3" s="1"/>
  <c r="CF101" i="3"/>
  <c r="CH101" i="3" s="1"/>
  <c r="CF97" i="3"/>
  <c r="CH97" i="3" s="1"/>
  <c r="CF93" i="3"/>
  <c r="CH93" i="3" s="1"/>
  <c r="CF88" i="3"/>
  <c r="CH88" i="3" s="1"/>
  <c r="CF83" i="3"/>
  <c r="CF79" i="3"/>
  <c r="CH79" i="3" s="1"/>
  <c r="CF73" i="3"/>
  <c r="CH73" i="3" s="1"/>
  <c r="CF69" i="3"/>
  <c r="CH69" i="3" s="1"/>
  <c r="CF65" i="3"/>
  <c r="CH65" i="3" s="1"/>
  <c r="CF60" i="3"/>
  <c r="CH60" i="3" s="1"/>
  <c r="CF54" i="3"/>
  <c r="CH54" i="3" s="1"/>
  <c r="CF50" i="3"/>
  <c r="CH50" i="3" s="1"/>
  <c r="CF46" i="3"/>
  <c r="CH46" i="3" s="1"/>
  <c r="CF42" i="3"/>
  <c r="CH42" i="3" s="1"/>
  <c r="CF38" i="3"/>
  <c r="CH38" i="3" s="1"/>
  <c r="CF34" i="3"/>
  <c r="CH34" i="3" s="1"/>
  <c r="CF30" i="3"/>
  <c r="CH30" i="3" s="1"/>
  <c r="CF26" i="3"/>
  <c r="CH26" i="3" s="1"/>
  <c r="CF21" i="3"/>
  <c r="CH21" i="3" s="1"/>
  <c r="CF17" i="3"/>
  <c r="CH17" i="3" s="1"/>
  <c r="CF13" i="3"/>
  <c r="CH13" i="3" s="1"/>
  <c r="CI353" i="3"/>
  <c r="CI349" i="3"/>
  <c r="CI345" i="3"/>
  <c r="CI341" i="3"/>
  <c r="CI337" i="3"/>
  <c r="CI333" i="3"/>
  <c r="CI329" i="3"/>
  <c r="CI325" i="3"/>
  <c r="CI321" i="3"/>
  <c r="CI317" i="3"/>
  <c r="CI313" i="3"/>
  <c r="CI308" i="3"/>
  <c r="CI304" i="3"/>
  <c r="CI300" i="3"/>
  <c r="CI296" i="3"/>
  <c r="CI292" i="3"/>
  <c r="CI288" i="3"/>
  <c r="CI284" i="3"/>
  <c r="CI279" i="3"/>
  <c r="CI275" i="3"/>
  <c r="CI271" i="3"/>
  <c r="CI267" i="3"/>
  <c r="CI263" i="3"/>
  <c r="CI259" i="3"/>
  <c r="CI255" i="3"/>
  <c r="CI251" i="3"/>
  <c r="CI247" i="3"/>
  <c r="CI243" i="3"/>
  <c r="CI239" i="3"/>
  <c r="CI234" i="3"/>
  <c r="CI228" i="3"/>
  <c r="CI224" i="3"/>
  <c r="CI220" i="3"/>
  <c r="CI216" i="3"/>
  <c r="CI211" i="3"/>
  <c r="CI207" i="3"/>
  <c r="CI203" i="3"/>
  <c r="CI199" i="3"/>
  <c r="CI195" i="3"/>
  <c r="CI190" i="3"/>
  <c r="CI180" i="3"/>
  <c r="CI176" i="3"/>
  <c r="CI172" i="3"/>
  <c r="CI168" i="3"/>
  <c r="CI164" i="3"/>
  <c r="CI160" i="3"/>
  <c r="CI156" i="3"/>
  <c r="CI152" i="3"/>
  <c r="CI146" i="3"/>
  <c r="CI142" i="3"/>
  <c r="CI136" i="3"/>
  <c r="CI132" i="3"/>
  <c r="CI128" i="3"/>
  <c r="CI124" i="3"/>
  <c r="CI120" i="3"/>
  <c r="CI116" i="3"/>
  <c r="CI111" i="3"/>
  <c r="CI106" i="3"/>
  <c r="CI101" i="3"/>
  <c r="CI97" i="3"/>
  <c r="CI93" i="3"/>
  <c r="CI88" i="3"/>
  <c r="CI83" i="3"/>
  <c r="CI79" i="3"/>
  <c r="CI73" i="3"/>
  <c r="CI69" i="3"/>
  <c r="CI65" i="3"/>
  <c r="CI60" i="3"/>
  <c r="CI54" i="3"/>
  <c r="CI50" i="3"/>
  <c r="CI46" i="3"/>
  <c r="CI42" i="3"/>
  <c r="CI38" i="3"/>
  <c r="CI34" i="3"/>
  <c r="CI30" i="3"/>
  <c r="CI26" i="3"/>
  <c r="CI21" i="3"/>
  <c r="CI17" i="3"/>
  <c r="CI13" i="3"/>
  <c r="CL353" i="3"/>
  <c r="CN353" i="3" s="1"/>
  <c r="CL349" i="3"/>
  <c r="CN349" i="3" s="1"/>
  <c r="CL345" i="3"/>
  <c r="CN345" i="3" s="1"/>
  <c r="CL341" i="3"/>
  <c r="CN341" i="3" s="1"/>
  <c r="CL337" i="3"/>
  <c r="CN337" i="3" s="1"/>
  <c r="CL333" i="3"/>
  <c r="CN333" i="3" s="1"/>
  <c r="CL329" i="3"/>
  <c r="CN329" i="3" s="1"/>
  <c r="CL325" i="3"/>
  <c r="CN325" i="3" s="1"/>
  <c r="CL321" i="3"/>
  <c r="CN321" i="3" s="1"/>
  <c r="CL317" i="3"/>
  <c r="CN317" i="3" s="1"/>
  <c r="CL313" i="3"/>
  <c r="CL308" i="3"/>
  <c r="CN308" i="3" s="1"/>
  <c r="CL304" i="3"/>
  <c r="CN304" i="3" s="1"/>
  <c r="CL300" i="3"/>
  <c r="CN300" i="3" s="1"/>
  <c r="CL296" i="3"/>
  <c r="CN296" i="3" s="1"/>
  <c r="CL292" i="3"/>
  <c r="CN292" i="3" s="1"/>
  <c r="CL288" i="3"/>
  <c r="CN288" i="3" s="1"/>
  <c r="CL284" i="3"/>
  <c r="CN284" i="3" s="1"/>
  <c r="CL279" i="3"/>
  <c r="CN279" i="3" s="1"/>
  <c r="CL275" i="3"/>
  <c r="CN275" i="3" s="1"/>
  <c r="CL271" i="3"/>
  <c r="CN271" i="3" s="1"/>
  <c r="CL267" i="3"/>
  <c r="CN267" i="3" s="1"/>
  <c r="CL263" i="3"/>
  <c r="CN263" i="3" s="1"/>
  <c r="CL259" i="3"/>
  <c r="CN259" i="3" s="1"/>
  <c r="CL255" i="3"/>
  <c r="CN255" i="3" s="1"/>
  <c r="CL251" i="3"/>
  <c r="CN251" i="3" s="1"/>
  <c r="CL247" i="3"/>
  <c r="CN247" i="3" s="1"/>
  <c r="CL243" i="3"/>
  <c r="CN243" i="3" s="1"/>
  <c r="CL239" i="3"/>
  <c r="CN239" i="3" s="1"/>
  <c r="CL234" i="3"/>
  <c r="CN234" i="3" s="1"/>
  <c r="CL228" i="3"/>
  <c r="CN228" i="3" s="1"/>
  <c r="CL224" i="3"/>
  <c r="CN224" i="3" s="1"/>
  <c r="CL220" i="3"/>
  <c r="CN220" i="3" s="1"/>
  <c r="CL216" i="3"/>
  <c r="CN216" i="3" s="1"/>
  <c r="CL211" i="3"/>
  <c r="CN211" i="3" s="1"/>
  <c r="CL207" i="3"/>
  <c r="CN207" i="3" s="1"/>
  <c r="CL203" i="3"/>
  <c r="CN203" i="3" s="1"/>
  <c r="CL199" i="3"/>
  <c r="CN199" i="3" s="1"/>
  <c r="CL195" i="3"/>
  <c r="CN195" i="3" s="1"/>
  <c r="CL190" i="3"/>
  <c r="CN190" i="3" s="1"/>
  <c r="CL180" i="3"/>
  <c r="CN180" i="3" s="1"/>
  <c r="CL176" i="3"/>
  <c r="CN176" i="3" s="1"/>
  <c r="CL172" i="3"/>
  <c r="CN172" i="3" s="1"/>
  <c r="CL168" i="3"/>
  <c r="CN168" i="3" s="1"/>
  <c r="CL164" i="3"/>
  <c r="CN164" i="3" s="1"/>
  <c r="CL160" i="3"/>
  <c r="CN160" i="3" s="1"/>
  <c r="CL156" i="3"/>
  <c r="CN156" i="3" s="1"/>
  <c r="CL152" i="3"/>
  <c r="CN152" i="3" s="1"/>
  <c r="CL146" i="3"/>
  <c r="CN146" i="3" s="1"/>
  <c r="CL142" i="3"/>
  <c r="CN142" i="3" s="1"/>
  <c r="CL136" i="3"/>
  <c r="CN136" i="3" s="1"/>
  <c r="CL132" i="3"/>
  <c r="CN132" i="3" s="1"/>
  <c r="CL128" i="3"/>
  <c r="CN128" i="3" s="1"/>
  <c r="CL124" i="3"/>
  <c r="CN124" i="3" s="1"/>
  <c r="CL120" i="3"/>
  <c r="CN120" i="3" s="1"/>
  <c r="CL116" i="3"/>
  <c r="CN116" i="3" s="1"/>
  <c r="CL111" i="3"/>
  <c r="CN111" i="3" s="1"/>
  <c r="CL106" i="3"/>
  <c r="CN106" i="3" s="1"/>
  <c r="CL101" i="3"/>
  <c r="CN101" i="3" s="1"/>
  <c r="CL97" i="3"/>
  <c r="CN97" i="3" s="1"/>
  <c r="CL93" i="3"/>
  <c r="CN93" i="3" s="1"/>
  <c r="CL88" i="3"/>
  <c r="CN88" i="3" s="1"/>
  <c r="CL83" i="3"/>
  <c r="CL79" i="3"/>
  <c r="CN79" i="3" s="1"/>
  <c r="CL73" i="3"/>
  <c r="CN73" i="3" s="1"/>
  <c r="CL69" i="3"/>
  <c r="CN69" i="3" s="1"/>
  <c r="CL65" i="3"/>
  <c r="CN65" i="3" s="1"/>
  <c r="CL60" i="3"/>
  <c r="CN60" i="3" s="1"/>
  <c r="CL54" i="3"/>
  <c r="CN54" i="3" s="1"/>
  <c r="CL50" i="3"/>
  <c r="CN50" i="3" s="1"/>
  <c r="CL46" i="3"/>
  <c r="CN46" i="3" s="1"/>
  <c r="CL42" i="3"/>
  <c r="CN42" i="3" s="1"/>
  <c r="CL38" i="3"/>
  <c r="CN38" i="3" s="1"/>
  <c r="CL34" i="3"/>
  <c r="CN34" i="3" s="1"/>
  <c r="CL30" i="3"/>
  <c r="CN30" i="3" s="1"/>
  <c r="CL26" i="3"/>
  <c r="CN26" i="3" s="1"/>
  <c r="CL21" i="3"/>
  <c r="CN21" i="3" s="1"/>
  <c r="CL17" i="3"/>
  <c r="CN17" i="3" s="1"/>
  <c r="CL13" i="3"/>
  <c r="CN13" i="3" s="1"/>
  <c r="I9" i="3"/>
  <c r="CL9" i="3"/>
  <c r="I342" i="3"/>
  <c r="I322" i="3"/>
  <c r="I305" i="3"/>
  <c r="I289" i="3"/>
  <c r="I276" i="3"/>
  <c r="I260" i="3"/>
  <c r="I240" i="3"/>
  <c r="I221" i="3"/>
  <c r="I204" i="3"/>
  <c r="I177" i="3"/>
  <c r="X9" i="3"/>
  <c r="CC9" i="3"/>
  <c r="I345" i="3"/>
  <c r="AG345" i="3" s="1"/>
  <c r="I333" i="3"/>
  <c r="AG333" i="3" s="1"/>
  <c r="I317" i="3"/>
  <c r="AG317" i="3" s="1"/>
  <c r="I304" i="3"/>
  <c r="AG304" i="3" s="1"/>
  <c r="I288" i="3"/>
  <c r="AG288" i="3" s="1"/>
  <c r="I275" i="3"/>
  <c r="AG275" i="3" s="1"/>
  <c r="I263" i="3"/>
  <c r="AG263" i="3" s="1"/>
  <c r="I247" i="3"/>
  <c r="AG247" i="3" s="1"/>
  <c r="I234" i="3"/>
  <c r="AG234" i="3" s="1"/>
  <c r="I220" i="3"/>
  <c r="AG220" i="3" s="1"/>
  <c r="I207" i="3"/>
  <c r="AG207" i="3" s="1"/>
  <c r="I190" i="3"/>
  <c r="AG190" i="3" s="1"/>
  <c r="AD9" i="3"/>
  <c r="BK9" i="3"/>
  <c r="I348" i="3"/>
  <c r="I340" i="3"/>
  <c r="I332" i="3"/>
  <c r="I324" i="3"/>
  <c r="I316" i="3"/>
  <c r="I307" i="3"/>
  <c r="I299" i="3"/>
  <c r="I287" i="3"/>
  <c r="I278" i="3"/>
  <c r="I270" i="3"/>
  <c r="I262" i="3"/>
  <c r="I254" i="3"/>
  <c r="I246" i="3"/>
  <c r="I238" i="3"/>
  <c r="I227" i="3"/>
  <c r="I219" i="3"/>
  <c r="I210" i="3"/>
  <c r="I202" i="3"/>
  <c r="I198" i="3"/>
  <c r="I187" i="3"/>
  <c r="I175" i="3"/>
  <c r="I167" i="3"/>
  <c r="I159" i="3"/>
  <c r="I151" i="3"/>
  <c r="I139" i="3"/>
  <c r="I131" i="3"/>
  <c r="I123" i="3"/>
  <c r="I115" i="3"/>
  <c r="I105" i="3"/>
  <c r="I96" i="3"/>
  <c r="I86" i="3"/>
  <c r="I78" i="3"/>
  <c r="I68" i="3"/>
  <c r="I63" i="3"/>
  <c r="I53" i="3"/>
  <c r="I49" i="3"/>
  <c r="I45" i="3"/>
  <c r="I41" i="3"/>
  <c r="I37" i="3"/>
  <c r="I33" i="3"/>
  <c r="I29" i="3"/>
  <c r="I25" i="3"/>
  <c r="I20" i="3"/>
  <c r="I16" i="3"/>
  <c r="I12" i="3"/>
  <c r="L352" i="3"/>
  <c r="N352" i="3" s="1"/>
  <c r="L348" i="3"/>
  <c r="N348" i="3" s="1"/>
  <c r="L344" i="3"/>
  <c r="L340" i="3"/>
  <c r="N340" i="3" s="1"/>
  <c r="L336" i="3"/>
  <c r="N336" i="3" s="1"/>
  <c r="L332" i="3"/>
  <c r="N332" i="3" s="1"/>
  <c r="L328" i="3"/>
  <c r="N328" i="3" s="1"/>
  <c r="L324" i="3"/>
  <c r="L320" i="3"/>
  <c r="N320" i="3" s="1"/>
  <c r="L316" i="3"/>
  <c r="N316" i="3" s="1"/>
  <c r="L312" i="3"/>
  <c r="N312" i="3" s="1"/>
  <c r="L307" i="3"/>
  <c r="N307" i="3" s="1"/>
  <c r="L303" i="3"/>
  <c r="N303" i="3" s="1"/>
  <c r="L299" i="3"/>
  <c r="N299" i="3" s="1"/>
  <c r="L295" i="3"/>
  <c r="N295" i="3" s="1"/>
  <c r="L291" i="3"/>
  <c r="N291" i="3" s="1"/>
  <c r="L287" i="3"/>
  <c r="N287" i="3" s="1"/>
  <c r="L283" i="3"/>
  <c r="N283" i="3" s="1"/>
  <c r="L278" i="3"/>
  <c r="N278" i="3" s="1"/>
  <c r="L274" i="3"/>
  <c r="N274" i="3" s="1"/>
  <c r="L270" i="3"/>
  <c r="N270" i="3" s="1"/>
  <c r="L266" i="3"/>
  <c r="N266" i="3" s="1"/>
  <c r="L262" i="3"/>
  <c r="N262" i="3" s="1"/>
  <c r="L258" i="3"/>
  <c r="N258" i="3" s="1"/>
  <c r="L254" i="3"/>
  <c r="N254" i="3" s="1"/>
  <c r="L250" i="3"/>
  <c r="N250" i="3" s="1"/>
  <c r="L246" i="3"/>
  <c r="N246" i="3" s="1"/>
  <c r="L242" i="3"/>
  <c r="N242" i="3" s="1"/>
  <c r="L238" i="3"/>
  <c r="N238" i="3" s="1"/>
  <c r="L233" i="3"/>
  <c r="N233" i="3" s="1"/>
  <c r="L227" i="3"/>
  <c r="N227" i="3" s="1"/>
  <c r="L223" i="3"/>
  <c r="N223" i="3" s="1"/>
  <c r="L219" i="3"/>
  <c r="N219" i="3" s="1"/>
  <c r="L215" i="3"/>
  <c r="N215" i="3" s="1"/>
  <c r="L210" i="3"/>
  <c r="N210" i="3" s="1"/>
  <c r="L206" i="3"/>
  <c r="N206" i="3" s="1"/>
  <c r="L202" i="3"/>
  <c r="N202" i="3" s="1"/>
  <c r="L198" i="3"/>
  <c r="N198" i="3" s="1"/>
  <c r="L194" i="3"/>
  <c r="N194" i="3" s="1"/>
  <c r="L187" i="3"/>
  <c r="N187" i="3" s="1"/>
  <c r="L179" i="3"/>
  <c r="N179" i="3" s="1"/>
  <c r="L175" i="3"/>
  <c r="N175" i="3" s="1"/>
  <c r="L171" i="3"/>
  <c r="N171" i="3" s="1"/>
  <c r="L167" i="3"/>
  <c r="N167" i="3" s="1"/>
  <c r="L163" i="3"/>
  <c r="N163" i="3" s="1"/>
  <c r="L159" i="3"/>
  <c r="N159" i="3" s="1"/>
  <c r="L155" i="3"/>
  <c r="N155" i="3" s="1"/>
  <c r="L151" i="3"/>
  <c r="N151" i="3" s="1"/>
  <c r="L145" i="3"/>
  <c r="N145" i="3" s="1"/>
  <c r="L139" i="3"/>
  <c r="N139" i="3" s="1"/>
  <c r="L135" i="3"/>
  <c r="N135" i="3" s="1"/>
  <c r="L131" i="3"/>
  <c r="N131" i="3" s="1"/>
  <c r="L127" i="3"/>
  <c r="N127" i="3" s="1"/>
  <c r="L123" i="3"/>
  <c r="N123" i="3" s="1"/>
  <c r="L119" i="3"/>
  <c r="N119" i="3" s="1"/>
  <c r="L115" i="3"/>
  <c r="N115" i="3" s="1"/>
  <c r="L109" i="3"/>
  <c r="N109" i="3" s="1"/>
  <c r="L105" i="3"/>
  <c r="N105" i="3" s="1"/>
  <c r="L100" i="3"/>
  <c r="N100" i="3" s="1"/>
  <c r="L96" i="3"/>
  <c r="N96" i="3" s="1"/>
  <c r="L91" i="3"/>
  <c r="N91" i="3" s="1"/>
  <c r="L86" i="3"/>
  <c r="N86" i="3" s="1"/>
  <c r="L82" i="3"/>
  <c r="N82" i="3" s="1"/>
  <c r="L78" i="3"/>
  <c r="N78" i="3" s="1"/>
  <c r="L72" i="3"/>
  <c r="N72" i="3" s="1"/>
  <c r="L68" i="3"/>
  <c r="N68" i="3" s="1"/>
  <c r="L63" i="3"/>
  <c r="N63" i="3" s="1"/>
  <c r="L58" i="3"/>
  <c r="N58" i="3" s="1"/>
  <c r="L53" i="3"/>
  <c r="N53" i="3" s="1"/>
  <c r="L49" i="3"/>
  <c r="N49" i="3" s="1"/>
  <c r="L45" i="3"/>
  <c r="N45" i="3" s="1"/>
  <c r="L41" i="3"/>
  <c r="N41" i="3" s="1"/>
  <c r="L37" i="3"/>
  <c r="N37" i="3" s="1"/>
  <c r="L33" i="3"/>
  <c r="N33" i="3" s="1"/>
  <c r="L29" i="3"/>
  <c r="N29" i="3" s="1"/>
  <c r="L25" i="3"/>
  <c r="L20" i="3"/>
  <c r="L16" i="3"/>
  <c r="N16" i="3" s="1"/>
  <c r="L12" i="3"/>
  <c r="O352" i="3"/>
  <c r="Q352" i="3" s="1"/>
  <c r="O348" i="3"/>
  <c r="Q348" i="3" s="1"/>
  <c r="O344" i="3"/>
  <c r="O340" i="3"/>
  <c r="Q340" i="3" s="1"/>
  <c r="O336" i="3"/>
  <c r="Q336" i="3" s="1"/>
  <c r="O332" i="3"/>
  <c r="Q332" i="3" s="1"/>
  <c r="O328" i="3"/>
  <c r="Q328" i="3" s="1"/>
  <c r="O324" i="3"/>
  <c r="O320" i="3"/>
  <c r="Q320" i="3" s="1"/>
  <c r="O316" i="3"/>
  <c r="Q316" i="3" s="1"/>
  <c r="O312" i="3"/>
  <c r="Q312" i="3" s="1"/>
  <c r="O307" i="3"/>
  <c r="Q307" i="3" s="1"/>
  <c r="O303" i="3"/>
  <c r="Q303" i="3" s="1"/>
  <c r="O299" i="3"/>
  <c r="Q299" i="3" s="1"/>
  <c r="O295" i="3"/>
  <c r="Q295" i="3" s="1"/>
  <c r="O291" i="3"/>
  <c r="Q291" i="3" s="1"/>
  <c r="O287" i="3"/>
  <c r="Q287" i="3" s="1"/>
  <c r="O283" i="3"/>
  <c r="Q283" i="3" s="1"/>
  <c r="O278" i="3"/>
  <c r="Q278" i="3" s="1"/>
  <c r="O274" i="3"/>
  <c r="Q274" i="3" s="1"/>
  <c r="O270" i="3"/>
  <c r="Q270" i="3" s="1"/>
  <c r="O266" i="3"/>
  <c r="Q266" i="3" s="1"/>
  <c r="O262" i="3"/>
  <c r="Q262" i="3" s="1"/>
  <c r="O258" i="3"/>
  <c r="Q258" i="3" s="1"/>
  <c r="O254" i="3"/>
  <c r="Q254" i="3" s="1"/>
  <c r="O250" i="3"/>
  <c r="Q250" i="3" s="1"/>
  <c r="O246" i="3"/>
  <c r="Q246" i="3" s="1"/>
  <c r="O242" i="3"/>
  <c r="Q242" i="3" s="1"/>
  <c r="O238" i="3"/>
  <c r="Q238" i="3" s="1"/>
  <c r="O233" i="3"/>
  <c r="Q233" i="3" s="1"/>
  <c r="O227" i="3"/>
  <c r="Q227" i="3" s="1"/>
  <c r="O223" i="3"/>
  <c r="Q223" i="3" s="1"/>
  <c r="O219" i="3"/>
  <c r="Q219" i="3" s="1"/>
  <c r="O215" i="3"/>
  <c r="Q215" i="3" s="1"/>
  <c r="O210" i="3"/>
  <c r="Q210" i="3" s="1"/>
  <c r="O206" i="3"/>
  <c r="Q206" i="3" s="1"/>
  <c r="O202" i="3"/>
  <c r="Q202" i="3" s="1"/>
  <c r="O198" i="3"/>
  <c r="Q198" i="3" s="1"/>
  <c r="O194" i="3"/>
  <c r="Q194" i="3" s="1"/>
  <c r="O187" i="3"/>
  <c r="Q187" i="3" s="1"/>
  <c r="O179" i="3"/>
  <c r="Q179" i="3" s="1"/>
  <c r="O175" i="3"/>
  <c r="Q175" i="3" s="1"/>
  <c r="O171" i="3"/>
  <c r="Q171" i="3" s="1"/>
  <c r="O167" i="3"/>
  <c r="Q167" i="3" s="1"/>
  <c r="O163" i="3"/>
  <c r="Q163" i="3" s="1"/>
  <c r="O159" i="3"/>
  <c r="Q159" i="3" s="1"/>
  <c r="O155" i="3"/>
  <c r="Q155" i="3" s="1"/>
  <c r="O151" i="3"/>
  <c r="Q151" i="3" s="1"/>
  <c r="O145" i="3"/>
  <c r="Q145" i="3" s="1"/>
  <c r="O139" i="3"/>
  <c r="Q139" i="3" s="1"/>
  <c r="O135" i="3"/>
  <c r="Q135" i="3" s="1"/>
  <c r="O131" i="3"/>
  <c r="Q131" i="3" s="1"/>
  <c r="O127" i="3"/>
  <c r="Q127" i="3" s="1"/>
  <c r="O123" i="3"/>
  <c r="Q123" i="3" s="1"/>
  <c r="O119" i="3"/>
  <c r="Q119" i="3" s="1"/>
  <c r="O115" i="3"/>
  <c r="Q115" i="3" s="1"/>
  <c r="O109" i="3"/>
  <c r="Q109" i="3" s="1"/>
  <c r="O105" i="3"/>
  <c r="Q105" i="3" s="1"/>
  <c r="O100" i="3"/>
  <c r="Q100" i="3" s="1"/>
  <c r="O96" i="3"/>
  <c r="Q96" i="3" s="1"/>
  <c r="O91" i="3"/>
  <c r="Q91" i="3" s="1"/>
  <c r="O86" i="3"/>
  <c r="Q86" i="3" s="1"/>
  <c r="O82" i="3"/>
  <c r="Q82" i="3" s="1"/>
  <c r="O78" i="3"/>
  <c r="Q78" i="3" s="1"/>
  <c r="O72" i="3"/>
  <c r="Q72" i="3" s="1"/>
  <c r="O68" i="3"/>
  <c r="Q68" i="3" s="1"/>
  <c r="O63" i="3"/>
  <c r="Q63" i="3" s="1"/>
  <c r="O58" i="3"/>
  <c r="Q58" i="3" s="1"/>
  <c r="O53" i="3"/>
  <c r="Q53" i="3" s="1"/>
  <c r="O49" i="3"/>
  <c r="Q49" i="3" s="1"/>
  <c r="O45" i="3"/>
  <c r="Q45" i="3" s="1"/>
  <c r="O41" i="3"/>
  <c r="Q41" i="3" s="1"/>
  <c r="O37" i="3"/>
  <c r="Q37" i="3" s="1"/>
  <c r="O33" i="3"/>
  <c r="Q33" i="3" s="1"/>
  <c r="O29" i="3"/>
  <c r="Q29" i="3" s="1"/>
  <c r="O25" i="3"/>
  <c r="O20" i="3"/>
  <c r="O16" i="3"/>
  <c r="Q16" i="3" s="1"/>
  <c r="O12" i="3"/>
  <c r="R352" i="3"/>
  <c r="T352" i="3" s="1"/>
  <c r="R348" i="3"/>
  <c r="T348" i="3" s="1"/>
  <c r="R344" i="3"/>
  <c r="R340" i="3"/>
  <c r="T340" i="3" s="1"/>
  <c r="R336" i="3"/>
  <c r="T336" i="3" s="1"/>
  <c r="R332" i="3"/>
  <c r="T332" i="3" s="1"/>
  <c r="R328" i="3"/>
  <c r="T328" i="3" s="1"/>
  <c r="R324" i="3"/>
  <c r="R320" i="3"/>
  <c r="T320" i="3" s="1"/>
  <c r="R316" i="3"/>
  <c r="T316" i="3" s="1"/>
  <c r="R312" i="3"/>
  <c r="T312" i="3" s="1"/>
  <c r="R307" i="3"/>
  <c r="T307" i="3" s="1"/>
  <c r="R303" i="3"/>
  <c r="T303" i="3" s="1"/>
  <c r="R299" i="3"/>
  <c r="T299" i="3" s="1"/>
  <c r="R295" i="3"/>
  <c r="T295" i="3" s="1"/>
  <c r="R291" i="3"/>
  <c r="T291" i="3" s="1"/>
  <c r="R287" i="3"/>
  <c r="T287" i="3" s="1"/>
  <c r="R283" i="3"/>
  <c r="T283" i="3" s="1"/>
  <c r="R278" i="3"/>
  <c r="T278" i="3" s="1"/>
  <c r="R274" i="3"/>
  <c r="T274" i="3" s="1"/>
  <c r="R270" i="3"/>
  <c r="T270" i="3" s="1"/>
  <c r="R266" i="3"/>
  <c r="T266" i="3" s="1"/>
  <c r="R262" i="3"/>
  <c r="T262" i="3" s="1"/>
  <c r="R258" i="3"/>
  <c r="T258" i="3" s="1"/>
  <c r="R254" i="3"/>
  <c r="T254" i="3" s="1"/>
  <c r="R250" i="3"/>
  <c r="T250" i="3" s="1"/>
  <c r="R246" i="3"/>
  <c r="T246" i="3" s="1"/>
  <c r="R242" i="3"/>
  <c r="T242" i="3" s="1"/>
  <c r="R238" i="3"/>
  <c r="T238" i="3" s="1"/>
  <c r="R233" i="3"/>
  <c r="T233" i="3" s="1"/>
  <c r="R227" i="3"/>
  <c r="T227" i="3" s="1"/>
  <c r="R223" i="3"/>
  <c r="T223" i="3" s="1"/>
  <c r="R219" i="3"/>
  <c r="T219" i="3" s="1"/>
  <c r="R215" i="3"/>
  <c r="T215" i="3" s="1"/>
  <c r="R210" i="3"/>
  <c r="T210" i="3" s="1"/>
  <c r="R206" i="3"/>
  <c r="T206" i="3" s="1"/>
  <c r="R202" i="3"/>
  <c r="T202" i="3" s="1"/>
  <c r="R198" i="3"/>
  <c r="T198" i="3" s="1"/>
  <c r="R194" i="3"/>
  <c r="T194" i="3" s="1"/>
  <c r="R187" i="3"/>
  <c r="T187" i="3" s="1"/>
  <c r="R179" i="3"/>
  <c r="T179" i="3" s="1"/>
  <c r="R175" i="3"/>
  <c r="T175" i="3" s="1"/>
  <c r="R171" i="3"/>
  <c r="T171" i="3" s="1"/>
  <c r="R167" i="3"/>
  <c r="T167" i="3" s="1"/>
  <c r="R163" i="3"/>
  <c r="T163" i="3" s="1"/>
  <c r="R159" i="3"/>
  <c r="T159" i="3" s="1"/>
  <c r="R155" i="3"/>
  <c r="T155" i="3" s="1"/>
  <c r="R151" i="3"/>
  <c r="T151" i="3" s="1"/>
  <c r="R145" i="3"/>
  <c r="T145" i="3" s="1"/>
  <c r="R139" i="3"/>
  <c r="T139" i="3" s="1"/>
  <c r="R135" i="3"/>
  <c r="T135" i="3" s="1"/>
  <c r="R131" i="3"/>
  <c r="T131" i="3" s="1"/>
  <c r="R127" i="3"/>
  <c r="T127" i="3" s="1"/>
  <c r="R123" i="3"/>
  <c r="T123" i="3" s="1"/>
  <c r="R119" i="3"/>
  <c r="T119" i="3" s="1"/>
  <c r="R115" i="3"/>
  <c r="T115" i="3" s="1"/>
  <c r="R109" i="3"/>
  <c r="T109" i="3" s="1"/>
  <c r="R105" i="3"/>
  <c r="T105" i="3" s="1"/>
  <c r="R100" i="3"/>
  <c r="T100" i="3" s="1"/>
  <c r="R96" i="3"/>
  <c r="T96" i="3" s="1"/>
  <c r="R91" i="3"/>
  <c r="T91" i="3" s="1"/>
  <c r="R86" i="3"/>
  <c r="T86" i="3" s="1"/>
  <c r="R82" i="3"/>
  <c r="T82" i="3" s="1"/>
  <c r="R78" i="3"/>
  <c r="T78" i="3" s="1"/>
  <c r="R72" i="3"/>
  <c r="T72" i="3" s="1"/>
  <c r="R68" i="3"/>
  <c r="T68" i="3" s="1"/>
  <c r="R63" i="3"/>
  <c r="T63" i="3" s="1"/>
  <c r="R58" i="3"/>
  <c r="T58" i="3" s="1"/>
  <c r="R53" i="3"/>
  <c r="T53" i="3" s="1"/>
  <c r="R49" i="3"/>
  <c r="T49" i="3" s="1"/>
  <c r="R45" i="3"/>
  <c r="T45" i="3" s="1"/>
  <c r="R41" i="3"/>
  <c r="T41" i="3" s="1"/>
  <c r="R37" i="3"/>
  <c r="T37" i="3" s="1"/>
  <c r="R33" i="3"/>
  <c r="T33" i="3" s="1"/>
  <c r="R29" i="3"/>
  <c r="T29" i="3" s="1"/>
  <c r="R25" i="3"/>
  <c r="R20" i="3"/>
  <c r="R16" i="3"/>
  <c r="T16" i="3" s="1"/>
  <c r="R12" i="3"/>
  <c r="U352" i="3"/>
  <c r="W352" i="3" s="1"/>
  <c r="U348" i="3"/>
  <c r="W348" i="3" s="1"/>
  <c r="U344" i="3"/>
  <c r="U340" i="3"/>
  <c r="W340" i="3" s="1"/>
  <c r="U336" i="3"/>
  <c r="W336" i="3" s="1"/>
  <c r="U332" i="3"/>
  <c r="W332" i="3" s="1"/>
  <c r="U328" i="3"/>
  <c r="W328" i="3" s="1"/>
  <c r="U324" i="3"/>
  <c r="U320" i="3"/>
  <c r="W320" i="3" s="1"/>
  <c r="U316" i="3"/>
  <c r="W316" i="3" s="1"/>
  <c r="U312" i="3"/>
  <c r="W312" i="3" s="1"/>
  <c r="U307" i="3"/>
  <c r="W307" i="3" s="1"/>
  <c r="U303" i="3"/>
  <c r="W303" i="3" s="1"/>
  <c r="U299" i="3"/>
  <c r="W299" i="3" s="1"/>
  <c r="U295" i="3"/>
  <c r="W295" i="3" s="1"/>
  <c r="U291" i="3"/>
  <c r="W291" i="3" s="1"/>
  <c r="U287" i="3"/>
  <c r="W287" i="3" s="1"/>
  <c r="U283" i="3"/>
  <c r="W283" i="3" s="1"/>
  <c r="U278" i="3"/>
  <c r="W278" i="3" s="1"/>
  <c r="U274" i="3"/>
  <c r="W274" i="3" s="1"/>
  <c r="U270" i="3"/>
  <c r="W270" i="3" s="1"/>
  <c r="U266" i="3"/>
  <c r="W266" i="3" s="1"/>
  <c r="U262" i="3"/>
  <c r="W262" i="3" s="1"/>
  <c r="U258" i="3"/>
  <c r="W258" i="3" s="1"/>
  <c r="U254" i="3"/>
  <c r="W254" i="3" s="1"/>
  <c r="U250" i="3"/>
  <c r="W250" i="3" s="1"/>
  <c r="U246" i="3"/>
  <c r="W246" i="3" s="1"/>
  <c r="U242" i="3"/>
  <c r="W242" i="3" s="1"/>
  <c r="U238" i="3"/>
  <c r="W238" i="3" s="1"/>
  <c r="U233" i="3"/>
  <c r="W233" i="3" s="1"/>
  <c r="U227" i="3"/>
  <c r="W227" i="3" s="1"/>
  <c r="U223" i="3"/>
  <c r="W223" i="3" s="1"/>
  <c r="U219" i="3"/>
  <c r="W219" i="3" s="1"/>
  <c r="U215" i="3"/>
  <c r="W215" i="3" s="1"/>
  <c r="U210" i="3"/>
  <c r="W210" i="3" s="1"/>
  <c r="U206" i="3"/>
  <c r="W206" i="3" s="1"/>
  <c r="U202" i="3"/>
  <c r="W202" i="3" s="1"/>
  <c r="U198" i="3"/>
  <c r="W198" i="3" s="1"/>
  <c r="U194" i="3"/>
  <c r="W194" i="3" s="1"/>
  <c r="U187" i="3"/>
  <c r="W187" i="3" s="1"/>
  <c r="U179" i="3"/>
  <c r="W179" i="3" s="1"/>
  <c r="U175" i="3"/>
  <c r="W175" i="3" s="1"/>
  <c r="U171" i="3"/>
  <c r="W171" i="3" s="1"/>
  <c r="U167" i="3"/>
  <c r="W167" i="3" s="1"/>
  <c r="U163" i="3"/>
  <c r="W163" i="3" s="1"/>
  <c r="U159" i="3"/>
  <c r="W159" i="3" s="1"/>
  <c r="U155" i="3"/>
  <c r="W155" i="3" s="1"/>
  <c r="U151" i="3"/>
  <c r="W151" i="3" s="1"/>
  <c r="U145" i="3"/>
  <c r="W145" i="3" s="1"/>
  <c r="U139" i="3"/>
  <c r="W139" i="3" s="1"/>
  <c r="U135" i="3"/>
  <c r="W135" i="3" s="1"/>
  <c r="U131" i="3"/>
  <c r="W131" i="3" s="1"/>
  <c r="U127" i="3"/>
  <c r="W127" i="3" s="1"/>
  <c r="U123" i="3"/>
  <c r="W123" i="3" s="1"/>
  <c r="U119" i="3"/>
  <c r="W119" i="3" s="1"/>
  <c r="U115" i="3"/>
  <c r="W115" i="3" s="1"/>
  <c r="U109" i="3"/>
  <c r="W109" i="3" s="1"/>
  <c r="U105" i="3"/>
  <c r="W105" i="3" s="1"/>
  <c r="U100" i="3"/>
  <c r="W100" i="3" s="1"/>
  <c r="U96" i="3"/>
  <c r="W96" i="3" s="1"/>
  <c r="U91" i="3"/>
  <c r="W91" i="3" s="1"/>
  <c r="U86" i="3"/>
  <c r="W86" i="3" s="1"/>
  <c r="U82" i="3"/>
  <c r="W82" i="3" s="1"/>
  <c r="U78" i="3"/>
  <c r="W78" i="3" s="1"/>
  <c r="U72" i="3"/>
  <c r="W72" i="3" s="1"/>
  <c r="U68" i="3"/>
  <c r="W68" i="3" s="1"/>
  <c r="U63" i="3"/>
  <c r="W63" i="3" s="1"/>
  <c r="U58" i="3"/>
  <c r="W58" i="3" s="1"/>
  <c r="U53" i="3"/>
  <c r="W53" i="3" s="1"/>
  <c r="U49" i="3"/>
  <c r="W49" i="3" s="1"/>
  <c r="U45" i="3"/>
  <c r="W45" i="3" s="1"/>
  <c r="U41" i="3"/>
  <c r="W41" i="3" s="1"/>
  <c r="U37" i="3"/>
  <c r="W37" i="3" s="1"/>
  <c r="U33" i="3"/>
  <c r="W33" i="3" s="1"/>
  <c r="U29" i="3"/>
  <c r="W29" i="3" s="1"/>
  <c r="U25" i="3"/>
  <c r="U20" i="3"/>
  <c r="U16" i="3"/>
  <c r="W16" i="3" s="1"/>
  <c r="U12" i="3"/>
  <c r="X385" i="3"/>
  <c r="X53" i="3"/>
  <c r="X25" i="3"/>
  <c r="X357" i="3" s="1"/>
  <c r="X383" i="3"/>
  <c r="AD385" i="3"/>
  <c r="AD53" i="3"/>
  <c r="AD25" i="3"/>
  <c r="AD357" i="3" s="1"/>
  <c r="AD383" i="3"/>
  <c r="AP352" i="3"/>
  <c r="AR352" i="3" s="1"/>
  <c r="AP348" i="3"/>
  <c r="AR348" i="3" s="1"/>
  <c r="AP344" i="3"/>
  <c r="AP340" i="3"/>
  <c r="AR340" i="3" s="1"/>
  <c r="AP336" i="3"/>
  <c r="AR336" i="3" s="1"/>
  <c r="AP332" i="3"/>
  <c r="AR332" i="3" s="1"/>
  <c r="AP328" i="3"/>
  <c r="AR328" i="3" s="1"/>
  <c r="AP324" i="3"/>
  <c r="AP320" i="3"/>
  <c r="AR320" i="3" s="1"/>
  <c r="AP316" i="3"/>
  <c r="AR316" i="3" s="1"/>
  <c r="AP312" i="3"/>
  <c r="AR312" i="3" s="1"/>
  <c r="AP307" i="3"/>
  <c r="AR307" i="3" s="1"/>
  <c r="AP303" i="3"/>
  <c r="AR303" i="3" s="1"/>
  <c r="AP299" i="3"/>
  <c r="AR299" i="3" s="1"/>
  <c r="AP295" i="3"/>
  <c r="AR295" i="3" s="1"/>
  <c r="AP291" i="3"/>
  <c r="AR291" i="3" s="1"/>
  <c r="AP287" i="3"/>
  <c r="AR287" i="3" s="1"/>
  <c r="AP283" i="3"/>
  <c r="AR283" i="3" s="1"/>
  <c r="AP278" i="3"/>
  <c r="AR278" i="3" s="1"/>
  <c r="AP274" i="3"/>
  <c r="AR274" i="3" s="1"/>
  <c r="AP270" i="3"/>
  <c r="AR270" i="3" s="1"/>
  <c r="AP266" i="3"/>
  <c r="AR266" i="3" s="1"/>
  <c r="AP262" i="3"/>
  <c r="AR262" i="3" s="1"/>
  <c r="AP258" i="3"/>
  <c r="AR258" i="3" s="1"/>
  <c r="AP254" i="3"/>
  <c r="AR254" i="3" s="1"/>
  <c r="AP250" i="3"/>
  <c r="AR250" i="3" s="1"/>
  <c r="AP246" i="3"/>
  <c r="AR246" i="3" s="1"/>
  <c r="AP242" i="3"/>
  <c r="AR242" i="3" s="1"/>
  <c r="AP238" i="3"/>
  <c r="AR238" i="3" s="1"/>
  <c r="AP233" i="3"/>
  <c r="AR233" i="3" s="1"/>
  <c r="AP227" i="3"/>
  <c r="AR227" i="3" s="1"/>
  <c r="AP223" i="3"/>
  <c r="AR223" i="3" s="1"/>
  <c r="AP219" i="3"/>
  <c r="AR219" i="3" s="1"/>
  <c r="AP215" i="3"/>
  <c r="AR215" i="3" s="1"/>
  <c r="AP210" i="3"/>
  <c r="AR210" i="3" s="1"/>
  <c r="AP206" i="3"/>
  <c r="AR206" i="3" s="1"/>
  <c r="AP202" i="3"/>
  <c r="AR202" i="3" s="1"/>
  <c r="AP198" i="3"/>
  <c r="AR198" i="3" s="1"/>
  <c r="AP194" i="3"/>
  <c r="AR194" i="3" s="1"/>
  <c r="AP187" i="3"/>
  <c r="AR187" i="3" s="1"/>
  <c r="AP179" i="3"/>
  <c r="AR179" i="3" s="1"/>
  <c r="AP175" i="3"/>
  <c r="AR175" i="3" s="1"/>
  <c r="AP171" i="3"/>
  <c r="AR171" i="3" s="1"/>
  <c r="AP167" i="3"/>
  <c r="AR167" i="3" s="1"/>
  <c r="AP163" i="3"/>
  <c r="AR163" i="3" s="1"/>
  <c r="AP159" i="3"/>
  <c r="AR159" i="3" s="1"/>
  <c r="AP155" i="3"/>
  <c r="AR155" i="3" s="1"/>
  <c r="AP151" i="3"/>
  <c r="AR151" i="3" s="1"/>
  <c r="AP145" i="3"/>
  <c r="AR145" i="3" s="1"/>
  <c r="AP139" i="3"/>
  <c r="AR139" i="3" s="1"/>
  <c r="AP135" i="3"/>
  <c r="AR135" i="3" s="1"/>
  <c r="AP131" i="3"/>
  <c r="AR131" i="3" s="1"/>
  <c r="AP127" i="3"/>
  <c r="AR127" i="3" s="1"/>
  <c r="AP123" i="3"/>
  <c r="AR123" i="3" s="1"/>
  <c r="AP119" i="3"/>
  <c r="AR119" i="3" s="1"/>
  <c r="AP115" i="3"/>
  <c r="AR115" i="3" s="1"/>
  <c r="AP109" i="3"/>
  <c r="AR109" i="3" s="1"/>
  <c r="AP105" i="3"/>
  <c r="AR105" i="3" s="1"/>
  <c r="AP100" i="3"/>
  <c r="AR100" i="3" s="1"/>
  <c r="AP96" i="3"/>
  <c r="AR96" i="3" s="1"/>
  <c r="AP91" i="3"/>
  <c r="AR91" i="3" s="1"/>
  <c r="AP86" i="3"/>
  <c r="AR86" i="3" s="1"/>
  <c r="AP82" i="3"/>
  <c r="AR82" i="3" s="1"/>
  <c r="AP78" i="3"/>
  <c r="AR78" i="3" s="1"/>
  <c r="AP72" i="3"/>
  <c r="AR72" i="3" s="1"/>
  <c r="AP68" i="3"/>
  <c r="AR68" i="3" s="1"/>
  <c r="AP63" i="3"/>
  <c r="AR63" i="3" s="1"/>
  <c r="AP58" i="3"/>
  <c r="AR58" i="3" s="1"/>
  <c r="AP53" i="3"/>
  <c r="AR53" i="3" s="1"/>
  <c r="AP49" i="3"/>
  <c r="AR49" i="3" s="1"/>
  <c r="AP45" i="3"/>
  <c r="AR45" i="3" s="1"/>
  <c r="AP41" i="3"/>
  <c r="AR41" i="3" s="1"/>
  <c r="AP37" i="3"/>
  <c r="AR37" i="3" s="1"/>
  <c r="AP33" i="3"/>
  <c r="AR33" i="3" s="1"/>
  <c r="AP29" i="3"/>
  <c r="AR29" i="3" s="1"/>
  <c r="AP25" i="3"/>
  <c r="AP20" i="3"/>
  <c r="AP16" i="3"/>
  <c r="AR16" i="3" s="1"/>
  <c r="AP12" i="3"/>
  <c r="AS352" i="3"/>
  <c r="AS348" i="3"/>
  <c r="AS344" i="3"/>
  <c r="AS340" i="3"/>
  <c r="AS336" i="3"/>
  <c r="AS332" i="3"/>
  <c r="AS328" i="3"/>
  <c r="AS324" i="3"/>
  <c r="AS320" i="3"/>
  <c r="AS316" i="3"/>
  <c r="AS312" i="3"/>
  <c r="AS307" i="3"/>
  <c r="AS303" i="3"/>
  <c r="AS299" i="3"/>
  <c r="AS295" i="3"/>
  <c r="AS291" i="3"/>
  <c r="AS287" i="3"/>
  <c r="AS283" i="3"/>
  <c r="AS278" i="3"/>
  <c r="AS274" i="3"/>
  <c r="AS270" i="3"/>
  <c r="AS266" i="3"/>
  <c r="AS262" i="3"/>
  <c r="AS258" i="3"/>
  <c r="AS254" i="3"/>
  <c r="AS250" i="3"/>
  <c r="AS246" i="3"/>
  <c r="AS242" i="3"/>
  <c r="AS238" i="3"/>
  <c r="AS233" i="3"/>
  <c r="AS227" i="3"/>
  <c r="AS223" i="3"/>
  <c r="AS219" i="3"/>
  <c r="AS215" i="3"/>
  <c r="AS210" i="3"/>
  <c r="AS206" i="3"/>
  <c r="AS202" i="3"/>
  <c r="AS198" i="3"/>
  <c r="AS194" i="3"/>
  <c r="AS187" i="3"/>
  <c r="AS179" i="3"/>
  <c r="AS175" i="3"/>
  <c r="AS171" i="3"/>
  <c r="AS167" i="3"/>
  <c r="AS163" i="3"/>
  <c r="AS159" i="3"/>
  <c r="AS155" i="3"/>
  <c r="AS151" i="3"/>
  <c r="AS145" i="3"/>
  <c r="AS139" i="3"/>
  <c r="AS135" i="3"/>
  <c r="AS131" i="3"/>
  <c r="AS127" i="3"/>
  <c r="AS123" i="3"/>
  <c r="AS119" i="3"/>
  <c r="AS115" i="3"/>
  <c r="AS109" i="3"/>
  <c r="AS105" i="3"/>
  <c r="AS100" i="3"/>
  <c r="AS96" i="3"/>
  <c r="AS91" i="3"/>
  <c r="AS86" i="3"/>
  <c r="AS82" i="3"/>
  <c r="AS78" i="3"/>
  <c r="AS72" i="3"/>
  <c r="AS68" i="3"/>
  <c r="AS63" i="3"/>
  <c r="AS58" i="3"/>
  <c r="AS53" i="3"/>
  <c r="AS49" i="3"/>
  <c r="AS45" i="3"/>
  <c r="AS41" i="3"/>
  <c r="AS37" i="3"/>
  <c r="AS33" i="3"/>
  <c r="AS29" i="3"/>
  <c r="AS25" i="3"/>
  <c r="AS20" i="3"/>
  <c r="AS16" i="3"/>
  <c r="AS12" i="3"/>
  <c r="AV352" i="3"/>
  <c r="BQ352" i="3" s="1"/>
  <c r="AV348" i="3"/>
  <c r="BQ348" i="3" s="1"/>
  <c r="AV344" i="3"/>
  <c r="AV340" i="3"/>
  <c r="BQ340" i="3" s="1"/>
  <c r="AV336" i="3"/>
  <c r="BQ336" i="3" s="1"/>
  <c r="AV332" i="3"/>
  <c r="BQ332" i="3" s="1"/>
  <c r="AV328" i="3"/>
  <c r="BQ328" i="3" s="1"/>
  <c r="AV324" i="3"/>
  <c r="AV320" i="3"/>
  <c r="BQ320" i="3" s="1"/>
  <c r="AV316" i="3"/>
  <c r="BQ316" i="3" s="1"/>
  <c r="AV312" i="3"/>
  <c r="BQ312" i="3" s="1"/>
  <c r="AV307" i="3"/>
  <c r="BQ307" i="3" s="1"/>
  <c r="AV303" i="3"/>
  <c r="BQ303" i="3" s="1"/>
  <c r="AV299" i="3"/>
  <c r="BQ299" i="3" s="1"/>
  <c r="AV295" i="3"/>
  <c r="BQ295" i="3" s="1"/>
  <c r="AV291" i="3"/>
  <c r="BQ291" i="3" s="1"/>
  <c r="AV287" i="3"/>
  <c r="BQ287" i="3" s="1"/>
  <c r="AV283" i="3"/>
  <c r="BQ283" i="3" s="1"/>
  <c r="AV278" i="3"/>
  <c r="BQ278" i="3" s="1"/>
  <c r="AV274" i="3"/>
  <c r="BQ274" i="3" s="1"/>
  <c r="AV270" i="3"/>
  <c r="BQ270" i="3" s="1"/>
  <c r="AV266" i="3"/>
  <c r="BQ266" i="3" s="1"/>
  <c r="AV262" i="3"/>
  <c r="BQ262" i="3" s="1"/>
  <c r="AV258" i="3"/>
  <c r="BQ258" i="3" s="1"/>
  <c r="AV254" i="3"/>
  <c r="BQ254" i="3" s="1"/>
  <c r="AV250" i="3"/>
  <c r="BQ250" i="3" s="1"/>
  <c r="AV246" i="3"/>
  <c r="BQ246" i="3" s="1"/>
  <c r="AV242" i="3"/>
  <c r="BQ242" i="3" s="1"/>
  <c r="AV238" i="3"/>
  <c r="BQ238" i="3" s="1"/>
  <c r="AV233" i="3"/>
  <c r="BQ233" i="3" s="1"/>
  <c r="AV227" i="3"/>
  <c r="BQ227" i="3" s="1"/>
  <c r="AV223" i="3"/>
  <c r="BQ223" i="3" s="1"/>
  <c r="AV219" i="3"/>
  <c r="BQ219" i="3" s="1"/>
  <c r="AV215" i="3"/>
  <c r="BQ215" i="3" s="1"/>
  <c r="AV210" i="3"/>
  <c r="BQ210" i="3" s="1"/>
  <c r="AV206" i="3"/>
  <c r="BQ206" i="3" s="1"/>
  <c r="AV202" i="3"/>
  <c r="BQ202" i="3" s="1"/>
  <c r="AV198" i="3"/>
  <c r="BQ198" i="3" s="1"/>
  <c r="AV194" i="3"/>
  <c r="BQ194" i="3" s="1"/>
  <c r="AV187" i="3"/>
  <c r="BQ187" i="3" s="1"/>
  <c r="AV179" i="3"/>
  <c r="BQ179" i="3" s="1"/>
  <c r="AV175" i="3"/>
  <c r="BQ175" i="3" s="1"/>
  <c r="AV171" i="3"/>
  <c r="BQ171" i="3" s="1"/>
  <c r="AV167" i="3"/>
  <c r="BQ167" i="3" s="1"/>
  <c r="AV163" i="3"/>
  <c r="BQ163" i="3" s="1"/>
  <c r="AV159" i="3"/>
  <c r="BQ159" i="3" s="1"/>
  <c r="AV155" i="3"/>
  <c r="BQ155" i="3" s="1"/>
  <c r="AV151" i="3"/>
  <c r="BQ151" i="3" s="1"/>
  <c r="AV145" i="3"/>
  <c r="BQ145" i="3" s="1"/>
  <c r="AV139" i="3"/>
  <c r="BQ139" i="3" s="1"/>
  <c r="AV135" i="3"/>
  <c r="BQ135" i="3" s="1"/>
  <c r="AV131" i="3"/>
  <c r="BQ131" i="3" s="1"/>
  <c r="AV127" i="3"/>
  <c r="BQ127" i="3" s="1"/>
  <c r="AV123" i="3"/>
  <c r="BQ123" i="3" s="1"/>
  <c r="AV119" i="3"/>
  <c r="BQ119" i="3" s="1"/>
  <c r="AV115" i="3"/>
  <c r="BQ115" i="3" s="1"/>
  <c r="AV109" i="3"/>
  <c r="BQ109" i="3" s="1"/>
  <c r="AV105" i="3"/>
  <c r="BQ105" i="3" s="1"/>
  <c r="AV100" i="3"/>
  <c r="BQ100" i="3" s="1"/>
  <c r="AV96" i="3"/>
  <c r="BQ96" i="3" s="1"/>
  <c r="AV91" i="3"/>
  <c r="BQ91" i="3" s="1"/>
  <c r="AV86" i="3"/>
  <c r="BQ86" i="3" s="1"/>
  <c r="AV82" i="3"/>
  <c r="BQ82" i="3" s="1"/>
  <c r="AV78" i="3"/>
  <c r="BQ78" i="3" s="1"/>
  <c r="AV72" i="3"/>
  <c r="BQ72" i="3" s="1"/>
  <c r="AV68" i="3"/>
  <c r="BQ68" i="3" s="1"/>
  <c r="AV63" i="3"/>
  <c r="BQ63" i="3" s="1"/>
  <c r="AV58" i="3"/>
  <c r="BQ58" i="3" s="1"/>
  <c r="AV53" i="3"/>
  <c r="BQ53" i="3" s="1"/>
  <c r="AV49" i="3"/>
  <c r="BQ49" i="3" s="1"/>
  <c r="AV45" i="3"/>
  <c r="BQ45" i="3" s="1"/>
  <c r="AV41" i="3"/>
  <c r="BQ41" i="3" s="1"/>
  <c r="AV37" i="3"/>
  <c r="BQ37" i="3" s="1"/>
  <c r="AV33" i="3"/>
  <c r="BQ33" i="3" s="1"/>
  <c r="AV29" i="3"/>
  <c r="BQ29" i="3" s="1"/>
  <c r="AV25" i="3"/>
  <c r="AV20" i="3"/>
  <c r="AV16" i="3"/>
  <c r="BQ16" i="3" s="1"/>
  <c r="AV12" i="3"/>
  <c r="AY385" i="3"/>
  <c r="AY25" i="3"/>
  <c r="AY378" i="3" s="1"/>
  <c r="AY383" i="3"/>
  <c r="BB385" i="3"/>
  <c r="BB25" i="3"/>
  <c r="BB378" i="3" s="1"/>
  <c r="BB383" i="3"/>
  <c r="BE25" i="3"/>
  <c r="BE378" i="3" s="1"/>
  <c r="BE383" i="3"/>
  <c r="BH25" i="3"/>
  <c r="BH378" i="3" s="1"/>
  <c r="BH383" i="3"/>
  <c r="BK25" i="3"/>
  <c r="BK378" i="3" s="1"/>
  <c r="BK383" i="3"/>
  <c r="BN25" i="3"/>
  <c r="BN378" i="3" s="1"/>
  <c r="BN383" i="3"/>
  <c r="BZ352" i="3"/>
  <c r="CB352" i="3" s="1"/>
  <c r="BZ348" i="3"/>
  <c r="CB348" i="3" s="1"/>
  <c r="BZ344" i="3"/>
  <c r="BZ340" i="3"/>
  <c r="CB340" i="3" s="1"/>
  <c r="BZ336" i="3"/>
  <c r="CB336" i="3" s="1"/>
  <c r="BZ332" i="3"/>
  <c r="CB332" i="3" s="1"/>
  <c r="BZ328" i="3"/>
  <c r="CB328" i="3" s="1"/>
  <c r="BZ324" i="3"/>
  <c r="BZ320" i="3"/>
  <c r="CB320" i="3" s="1"/>
  <c r="BZ316" i="3"/>
  <c r="CB316" i="3" s="1"/>
  <c r="BZ312" i="3"/>
  <c r="CB312" i="3" s="1"/>
  <c r="BZ307" i="3"/>
  <c r="CB307" i="3" s="1"/>
  <c r="BZ303" i="3"/>
  <c r="CB303" i="3" s="1"/>
  <c r="BZ299" i="3"/>
  <c r="CB299" i="3" s="1"/>
  <c r="BZ295" i="3"/>
  <c r="CB295" i="3" s="1"/>
  <c r="BZ291" i="3"/>
  <c r="CB291" i="3" s="1"/>
  <c r="BZ287" i="3"/>
  <c r="CB287" i="3" s="1"/>
  <c r="BZ283" i="3"/>
  <c r="CB283" i="3" s="1"/>
  <c r="BZ278" i="3"/>
  <c r="CB278" i="3" s="1"/>
  <c r="BZ274" i="3"/>
  <c r="CB274" i="3" s="1"/>
  <c r="BZ270" i="3"/>
  <c r="CB270" i="3" s="1"/>
  <c r="BZ266" i="3"/>
  <c r="CB266" i="3" s="1"/>
  <c r="BZ262" i="3"/>
  <c r="CB262" i="3" s="1"/>
  <c r="BZ258" i="3"/>
  <c r="CB258" i="3" s="1"/>
  <c r="BZ254" i="3"/>
  <c r="CB254" i="3" s="1"/>
  <c r="BZ250" i="3"/>
  <c r="CB250" i="3" s="1"/>
  <c r="BZ246" i="3"/>
  <c r="CB246" i="3" s="1"/>
  <c r="BZ242" i="3"/>
  <c r="CB242" i="3" s="1"/>
  <c r="BZ238" i="3"/>
  <c r="CB238" i="3" s="1"/>
  <c r="BZ233" i="3"/>
  <c r="CB233" i="3" s="1"/>
  <c r="BZ227" i="3"/>
  <c r="CB227" i="3" s="1"/>
  <c r="BZ223" i="3"/>
  <c r="CB223" i="3" s="1"/>
  <c r="BZ219" i="3"/>
  <c r="CB219" i="3" s="1"/>
  <c r="BZ215" i="3"/>
  <c r="CB215" i="3" s="1"/>
  <c r="BZ210" i="3"/>
  <c r="CB210" i="3" s="1"/>
  <c r="BZ206" i="3"/>
  <c r="CB206" i="3" s="1"/>
  <c r="BZ202" i="3"/>
  <c r="CB202" i="3" s="1"/>
  <c r="BZ198" i="3"/>
  <c r="CB198" i="3" s="1"/>
  <c r="BZ194" i="3"/>
  <c r="CB194" i="3" s="1"/>
  <c r="BZ187" i="3"/>
  <c r="CB187" i="3" s="1"/>
  <c r="BZ179" i="3"/>
  <c r="CB179" i="3" s="1"/>
  <c r="BZ175" i="3"/>
  <c r="CB175" i="3" s="1"/>
  <c r="BZ171" i="3"/>
  <c r="CB171" i="3" s="1"/>
  <c r="BZ167" i="3"/>
  <c r="CB167" i="3" s="1"/>
  <c r="BZ163" i="3"/>
  <c r="CB163" i="3" s="1"/>
  <c r="BZ159" i="3"/>
  <c r="CB159" i="3" s="1"/>
  <c r="BZ155" i="3"/>
  <c r="CB155" i="3" s="1"/>
  <c r="BZ151" i="3"/>
  <c r="CB151" i="3" s="1"/>
  <c r="BZ145" i="3"/>
  <c r="CB145" i="3" s="1"/>
  <c r="BZ139" i="3"/>
  <c r="CB139" i="3" s="1"/>
  <c r="BZ135" i="3"/>
  <c r="CB135" i="3" s="1"/>
  <c r="BZ131" i="3"/>
  <c r="CB131" i="3" s="1"/>
  <c r="BZ127" i="3"/>
  <c r="CB127" i="3" s="1"/>
  <c r="BZ123" i="3"/>
  <c r="CB123" i="3" s="1"/>
  <c r="BZ119" i="3"/>
  <c r="CB119" i="3" s="1"/>
  <c r="BZ115" i="3"/>
  <c r="CB115" i="3" s="1"/>
  <c r="BZ109" i="3"/>
  <c r="CB109" i="3" s="1"/>
  <c r="BZ105" i="3"/>
  <c r="CB105" i="3" s="1"/>
  <c r="BZ100" i="3"/>
  <c r="CB100" i="3" s="1"/>
  <c r="BZ96" i="3"/>
  <c r="CB96" i="3" s="1"/>
  <c r="BZ91" i="3"/>
  <c r="CB91" i="3" s="1"/>
  <c r="BZ86" i="3"/>
  <c r="CB86" i="3" s="1"/>
  <c r="BZ82" i="3"/>
  <c r="CB82" i="3" s="1"/>
  <c r="BZ78" i="3"/>
  <c r="CB78" i="3" s="1"/>
  <c r="BZ72" i="3"/>
  <c r="CB72" i="3" s="1"/>
  <c r="BZ68" i="3"/>
  <c r="CB68" i="3" s="1"/>
  <c r="BZ63" i="3"/>
  <c r="CB63" i="3" s="1"/>
  <c r="BZ58" i="3"/>
  <c r="CB58" i="3" s="1"/>
  <c r="BZ53" i="3"/>
  <c r="CB53" i="3" s="1"/>
  <c r="BZ49" i="3"/>
  <c r="CB49" i="3" s="1"/>
  <c r="BZ45" i="3"/>
  <c r="CB45" i="3" s="1"/>
  <c r="BZ41" i="3"/>
  <c r="CB41" i="3" s="1"/>
  <c r="BZ37" i="3"/>
  <c r="CB37" i="3" s="1"/>
  <c r="BZ33" i="3"/>
  <c r="CB33" i="3" s="1"/>
  <c r="BZ29" i="3"/>
  <c r="CB29" i="3" s="1"/>
  <c r="BZ25" i="3"/>
  <c r="BZ20" i="3"/>
  <c r="BZ16" i="3"/>
  <c r="CB16" i="3" s="1"/>
  <c r="BZ12" i="3"/>
  <c r="CC352" i="3"/>
  <c r="CE352" i="3" s="1"/>
  <c r="CC348" i="3"/>
  <c r="CE348" i="3" s="1"/>
  <c r="CC344" i="3"/>
  <c r="CC340" i="3"/>
  <c r="CE340" i="3" s="1"/>
  <c r="CC336" i="3"/>
  <c r="CE336" i="3" s="1"/>
  <c r="CC332" i="3"/>
  <c r="CE332" i="3" s="1"/>
  <c r="CC328" i="3"/>
  <c r="CE328" i="3" s="1"/>
  <c r="CC324" i="3"/>
  <c r="CC320" i="3"/>
  <c r="CE320" i="3" s="1"/>
  <c r="CC316" i="3"/>
  <c r="CE316" i="3" s="1"/>
  <c r="CC312" i="3"/>
  <c r="CE312" i="3" s="1"/>
  <c r="CC307" i="3"/>
  <c r="CE307" i="3" s="1"/>
  <c r="CC303" i="3"/>
  <c r="CE303" i="3" s="1"/>
  <c r="CC299" i="3"/>
  <c r="CE299" i="3" s="1"/>
  <c r="CC295" i="3"/>
  <c r="CE295" i="3" s="1"/>
  <c r="CC291" i="3"/>
  <c r="CE291" i="3" s="1"/>
  <c r="CC287" i="3"/>
  <c r="CE287" i="3" s="1"/>
  <c r="CC283" i="3"/>
  <c r="CE283" i="3" s="1"/>
  <c r="CC278" i="3"/>
  <c r="CE278" i="3" s="1"/>
  <c r="CC274" i="3"/>
  <c r="CE274" i="3" s="1"/>
  <c r="CC270" i="3"/>
  <c r="CE270" i="3" s="1"/>
  <c r="CC266" i="3"/>
  <c r="CE266" i="3" s="1"/>
  <c r="CC262" i="3"/>
  <c r="CE262" i="3" s="1"/>
  <c r="CC258" i="3"/>
  <c r="CE258" i="3" s="1"/>
  <c r="CC254" i="3"/>
  <c r="CE254" i="3" s="1"/>
  <c r="CC250" i="3"/>
  <c r="CE250" i="3" s="1"/>
  <c r="CC246" i="3"/>
  <c r="CE246" i="3" s="1"/>
  <c r="CC242" i="3"/>
  <c r="CE242" i="3" s="1"/>
  <c r="CC238" i="3"/>
  <c r="CE238" i="3" s="1"/>
  <c r="CC233" i="3"/>
  <c r="CE233" i="3" s="1"/>
  <c r="CC227" i="3"/>
  <c r="CE227" i="3" s="1"/>
  <c r="CC223" i="3"/>
  <c r="CE223" i="3" s="1"/>
  <c r="CC219" i="3"/>
  <c r="CE219" i="3" s="1"/>
  <c r="CC215" i="3"/>
  <c r="CE215" i="3" s="1"/>
  <c r="CC210" i="3"/>
  <c r="CE210" i="3" s="1"/>
  <c r="CC206" i="3"/>
  <c r="CE206" i="3" s="1"/>
  <c r="CC202" i="3"/>
  <c r="CE202" i="3" s="1"/>
  <c r="CC198" i="3"/>
  <c r="CE198" i="3" s="1"/>
  <c r="CC194" i="3"/>
  <c r="CE194" i="3" s="1"/>
  <c r="CC187" i="3"/>
  <c r="CE187" i="3" s="1"/>
  <c r="CC179" i="3"/>
  <c r="CE179" i="3" s="1"/>
  <c r="CC175" i="3"/>
  <c r="CE175" i="3" s="1"/>
  <c r="CC171" i="3"/>
  <c r="CE171" i="3" s="1"/>
  <c r="CC167" i="3"/>
  <c r="CE167" i="3" s="1"/>
  <c r="CC163" i="3"/>
  <c r="CE163" i="3" s="1"/>
  <c r="CC159" i="3"/>
  <c r="CE159" i="3" s="1"/>
  <c r="CC155" i="3"/>
  <c r="CE155" i="3" s="1"/>
  <c r="CC151" i="3"/>
  <c r="CE151" i="3" s="1"/>
  <c r="CC145" i="3"/>
  <c r="CE145" i="3" s="1"/>
  <c r="CC139" i="3"/>
  <c r="CE139" i="3" s="1"/>
  <c r="CC135" i="3"/>
  <c r="CE135" i="3" s="1"/>
  <c r="CC131" i="3"/>
  <c r="CE131" i="3" s="1"/>
  <c r="CC127" i="3"/>
  <c r="CE127" i="3" s="1"/>
  <c r="CC123" i="3"/>
  <c r="CE123" i="3" s="1"/>
  <c r="CC119" i="3"/>
  <c r="CE119" i="3" s="1"/>
  <c r="CC115" i="3"/>
  <c r="CE115" i="3" s="1"/>
  <c r="CC109" i="3"/>
  <c r="CE109" i="3" s="1"/>
  <c r="CC105" i="3"/>
  <c r="CE105" i="3" s="1"/>
  <c r="CC100" i="3"/>
  <c r="CE100" i="3" s="1"/>
  <c r="CC96" i="3"/>
  <c r="CE96" i="3" s="1"/>
  <c r="CC91" i="3"/>
  <c r="CE91" i="3" s="1"/>
  <c r="CC86" i="3"/>
  <c r="CE86" i="3" s="1"/>
  <c r="CC82" i="3"/>
  <c r="CE82" i="3" s="1"/>
  <c r="CC78" i="3"/>
  <c r="CE78" i="3" s="1"/>
  <c r="CC72" i="3"/>
  <c r="CE72" i="3" s="1"/>
  <c r="CC68" i="3"/>
  <c r="CE68" i="3" s="1"/>
  <c r="CC63" i="3"/>
  <c r="CE63" i="3" s="1"/>
  <c r="CC58" i="3"/>
  <c r="CE58" i="3" s="1"/>
  <c r="CC53" i="3"/>
  <c r="CE53" i="3" s="1"/>
  <c r="CC49" i="3"/>
  <c r="CE49" i="3" s="1"/>
  <c r="CC45" i="3"/>
  <c r="CE45" i="3" s="1"/>
  <c r="CC41" i="3"/>
  <c r="CE41" i="3" s="1"/>
  <c r="CC37" i="3"/>
  <c r="CE37" i="3" s="1"/>
  <c r="CC33" i="3"/>
  <c r="CE33" i="3" s="1"/>
  <c r="CC29" i="3"/>
  <c r="CE29" i="3" s="1"/>
  <c r="CC25" i="3"/>
  <c r="CC20" i="3"/>
  <c r="CC16" i="3"/>
  <c r="CE16" i="3" s="1"/>
  <c r="CC12" i="3"/>
  <c r="CF352" i="3"/>
  <c r="CH352" i="3" s="1"/>
  <c r="CF348" i="3"/>
  <c r="CH348" i="3" s="1"/>
  <c r="CF344" i="3"/>
  <c r="CF340" i="3"/>
  <c r="CH340" i="3" s="1"/>
  <c r="CF336" i="3"/>
  <c r="CH336" i="3" s="1"/>
  <c r="CF332" i="3"/>
  <c r="CH332" i="3" s="1"/>
  <c r="CF328" i="3"/>
  <c r="CH328" i="3" s="1"/>
  <c r="CF324" i="3"/>
  <c r="CF320" i="3"/>
  <c r="CH320" i="3" s="1"/>
  <c r="CF316" i="3"/>
  <c r="CH316" i="3" s="1"/>
  <c r="CF312" i="3"/>
  <c r="CH312" i="3" s="1"/>
  <c r="CF307" i="3"/>
  <c r="CH307" i="3" s="1"/>
  <c r="CF303" i="3"/>
  <c r="CH303" i="3" s="1"/>
  <c r="CF299" i="3"/>
  <c r="CH299" i="3" s="1"/>
  <c r="CF295" i="3"/>
  <c r="CH295" i="3" s="1"/>
  <c r="CF291" i="3"/>
  <c r="CH291" i="3" s="1"/>
  <c r="CF287" i="3"/>
  <c r="CH287" i="3" s="1"/>
  <c r="CF283" i="3"/>
  <c r="CH283" i="3" s="1"/>
  <c r="CF278" i="3"/>
  <c r="CH278" i="3" s="1"/>
  <c r="CF274" i="3"/>
  <c r="CH274" i="3" s="1"/>
  <c r="CF270" i="3"/>
  <c r="CH270" i="3" s="1"/>
  <c r="CF266" i="3"/>
  <c r="CH266" i="3" s="1"/>
  <c r="CF262" i="3"/>
  <c r="CH262" i="3" s="1"/>
  <c r="CF258" i="3"/>
  <c r="CH258" i="3" s="1"/>
  <c r="CF254" i="3"/>
  <c r="CH254" i="3" s="1"/>
  <c r="CF250" i="3"/>
  <c r="CH250" i="3" s="1"/>
  <c r="CF246" i="3"/>
  <c r="CH246" i="3" s="1"/>
  <c r="CF242" i="3"/>
  <c r="CH242" i="3" s="1"/>
  <c r="CF238" i="3"/>
  <c r="CH238" i="3" s="1"/>
  <c r="CF233" i="3"/>
  <c r="CH233" i="3" s="1"/>
  <c r="CF227" i="3"/>
  <c r="CH227" i="3" s="1"/>
  <c r="CF223" i="3"/>
  <c r="CH223" i="3" s="1"/>
  <c r="CF219" i="3"/>
  <c r="CH219" i="3" s="1"/>
  <c r="CF215" i="3"/>
  <c r="CH215" i="3" s="1"/>
  <c r="CF210" i="3"/>
  <c r="CH210" i="3" s="1"/>
  <c r="CF206" i="3"/>
  <c r="CH206" i="3" s="1"/>
  <c r="CF202" i="3"/>
  <c r="CH202" i="3" s="1"/>
  <c r="CF198" i="3"/>
  <c r="CH198" i="3" s="1"/>
  <c r="CF194" i="3"/>
  <c r="CH194" i="3" s="1"/>
  <c r="CF187" i="3"/>
  <c r="CH187" i="3" s="1"/>
  <c r="CF179" i="3"/>
  <c r="CH179" i="3" s="1"/>
  <c r="CF175" i="3"/>
  <c r="CH175" i="3" s="1"/>
  <c r="CF171" i="3"/>
  <c r="CH171" i="3" s="1"/>
  <c r="CF167" i="3"/>
  <c r="CH167" i="3" s="1"/>
  <c r="CF163" i="3"/>
  <c r="CH163" i="3" s="1"/>
  <c r="CF159" i="3"/>
  <c r="CH159" i="3" s="1"/>
  <c r="CF155" i="3"/>
  <c r="CH155" i="3" s="1"/>
  <c r="CF151" i="3"/>
  <c r="CH151" i="3" s="1"/>
  <c r="CF145" i="3"/>
  <c r="CH145" i="3" s="1"/>
  <c r="CF139" i="3"/>
  <c r="CH139" i="3" s="1"/>
  <c r="CF135" i="3"/>
  <c r="CH135" i="3" s="1"/>
  <c r="CF131" i="3"/>
  <c r="CH131" i="3" s="1"/>
  <c r="CF127" i="3"/>
  <c r="CH127" i="3" s="1"/>
  <c r="CF123" i="3"/>
  <c r="CH123" i="3" s="1"/>
  <c r="CF119" i="3"/>
  <c r="CH119" i="3" s="1"/>
  <c r="CF115" i="3"/>
  <c r="CH115" i="3" s="1"/>
  <c r="CF109" i="3"/>
  <c r="CH109" i="3" s="1"/>
  <c r="CF105" i="3"/>
  <c r="CH105" i="3" s="1"/>
  <c r="CF100" i="3"/>
  <c r="CH100" i="3" s="1"/>
  <c r="CF96" i="3"/>
  <c r="CH96" i="3" s="1"/>
  <c r="CF91" i="3"/>
  <c r="CH91" i="3" s="1"/>
  <c r="CF86" i="3"/>
  <c r="CH86" i="3" s="1"/>
  <c r="CF82" i="3"/>
  <c r="CH82" i="3" s="1"/>
  <c r="CF78" i="3"/>
  <c r="CH78" i="3" s="1"/>
  <c r="CF72" i="3"/>
  <c r="CH72" i="3" s="1"/>
  <c r="CF68" i="3"/>
  <c r="CH68" i="3" s="1"/>
  <c r="CF63" i="3"/>
  <c r="CH63" i="3" s="1"/>
  <c r="CF58" i="3"/>
  <c r="CH58" i="3" s="1"/>
  <c r="CF53" i="3"/>
  <c r="CH53" i="3" s="1"/>
  <c r="CF49" i="3"/>
  <c r="CH49" i="3" s="1"/>
  <c r="CF45" i="3"/>
  <c r="CH45" i="3" s="1"/>
  <c r="CF41" i="3"/>
  <c r="CH41" i="3" s="1"/>
  <c r="CF37" i="3"/>
  <c r="CH37" i="3" s="1"/>
  <c r="CF33" i="3"/>
  <c r="CH33" i="3" s="1"/>
  <c r="CF29" i="3"/>
  <c r="CH29" i="3" s="1"/>
  <c r="CF25" i="3"/>
  <c r="CF20" i="3"/>
  <c r="CF16" i="3"/>
  <c r="CH16" i="3" s="1"/>
  <c r="CF12" i="3"/>
  <c r="CI352" i="3"/>
  <c r="CI348" i="3"/>
  <c r="CI344" i="3"/>
  <c r="CI340" i="3"/>
  <c r="CI336" i="3"/>
  <c r="CI332" i="3"/>
  <c r="CI328" i="3"/>
  <c r="CI324" i="3"/>
  <c r="CI320" i="3"/>
  <c r="CI316" i="3"/>
  <c r="CI312" i="3"/>
  <c r="CI307" i="3"/>
  <c r="CI303" i="3"/>
  <c r="CI299" i="3"/>
  <c r="CI295" i="3"/>
  <c r="CI291" i="3"/>
  <c r="CI287" i="3"/>
  <c r="CI283" i="3"/>
  <c r="CI278" i="3"/>
  <c r="CI274" i="3"/>
  <c r="CI270" i="3"/>
  <c r="CI266" i="3"/>
  <c r="CI262" i="3"/>
  <c r="CI258" i="3"/>
  <c r="CI254" i="3"/>
  <c r="CI250" i="3"/>
  <c r="CI246" i="3"/>
  <c r="CI242" i="3"/>
  <c r="CI238" i="3"/>
  <c r="CI233" i="3"/>
  <c r="CI227" i="3"/>
  <c r="CI223" i="3"/>
  <c r="CI219" i="3"/>
  <c r="CI215" i="3"/>
  <c r="CI210" i="3"/>
  <c r="CI206" i="3"/>
  <c r="CI202" i="3"/>
  <c r="CI198" i="3"/>
  <c r="CI194" i="3"/>
  <c r="CI187" i="3"/>
  <c r="CI179" i="3"/>
  <c r="CI175" i="3"/>
  <c r="CI171" i="3"/>
  <c r="CI167" i="3"/>
  <c r="CI163" i="3"/>
  <c r="CI159" i="3"/>
  <c r="CI155" i="3"/>
  <c r="CI151" i="3"/>
  <c r="CI145" i="3"/>
  <c r="CI139" i="3"/>
  <c r="CI135" i="3"/>
  <c r="CI131" i="3"/>
  <c r="CI127" i="3"/>
  <c r="CI123" i="3"/>
  <c r="CI119" i="3"/>
  <c r="CI115" i="3"/>
  <c r="CI109" i="3"/>
  <c r="CI105" i="3"/>
  <c r="CI100" i="3"/>
  <c r="CI96" i="3"/>
  <c r="CI91" i="3"/>
  <c r="CI86" i="3"/>
  <c r="CI82" i="3"/>
  <c r="CI78" i="3"/>
  <c r="CI72" i="3"/>
  <c r="CI68" i="3"/>
  <c r="CI63" i="3"/>
  <c r="CI58" i="3"/>
  <c r="CI53" i="3"/>
  <c r="CI49" i="3"/>
  <c r="CI45" i="3"/>
  <c r="CI41" i="3"/>
  <c r="CI37" i="3"/>
  <c r="CI33" i="3"/>
  <c r="CI29" i="3"/>
  <c r="CI25" i="3"/>
  <c r="CI20" i="3"/>
  <c r="CI16" i="3"/>
  <c r="CI12" i="3"/>
  <c r="CL352" i="3"/>
  <c r="CN352" i="3" s="1"/>
  <c r="CL348" i="3"/>
  <c r="CN348" i="3" s="1"/>
  <c r="CL344" i="3"/>
  <c r="CL340" i="3"/>
  <c r="CN340" i="3" s="1"/>
  <c r="CL336" i="3"/>
  <c r="CN336" i="3" s="1"/>
  <c r="CL332" i="3"/>
  <c r="CN332" i="3" s="1"/>
  <c r="CL328" i="3"/>
  <c r="CN328" i="3" s="1"/>
  <c r="CL324" i="3"/>
  <c r="CL320" i="3"/>
  <c r="CN320" i="3" s="1"/>
  <c r="CL316" i="3"/>
  <c r="CN316" i="3" s="1"/>
  <c r="CL312" i="3"/>
  <c r="CN312" i="3" s="1"/>
  <c r="CL307" i="3"/>
  <c r="CN307" i="3" s="1"/>
  <c r="CL303" i="3"/>
  <c r="CN303" i="3" s="1"/>
  <c r="CL299" i="3"/>
  <c r="CN299" i="3" s="1"/>
  <c r="CL295" i="3"/>
  <c r="CN295" i="3" s="1"/>
  <c r="CL291" i="3"/>
  <c r="CN291" i="3" s="1"/>
  <c r="CL287" i="3"/>
  <c r="CN287" i="3" s="1"/>
  <c r="CL283" i="3"/>
  <c r="CN283" i="3" s="1"/>
  <c r="CL278" i="3"/>
  <c r="CN278" i="3" s="1"/>
  <c r="CL274" i="3"/>
  <c r="CN274" i="3" s="1"/>
  <c r="CL270" i="3"/>
  <c r="CN270" i="3" s="1"/>
  <c r="CL266" i="3"/>
  <c r="CN266" i="3" s="1"/>
  <c r="CL262" i="3"/>
  <c r="CN262" i="3" s="1"/>
  <c r="CL258" i="3"/>
  <c r="CN258" i="3" s="1"/>
  <c r="CL254" i="3"/>
  <c r="CN254" i="3" s="1"/>
  <c r="CL250" i="3"/>
  <c r="CN250" i="3" s="1"/>
  <c r="CL246" i="3"/>
  <c r="CN246" i="3" s="1"/>
  <c r="CL242" i="3"/>
  <c r="CN242" i="3" s="1"/>
  <c r="CL238" i="3"/>
  <c r="CN238" i="3" s="1"/>
  <c r="CL233" i="3"/>
  <c r="CN233" i="3" s="1"/>
  <c r="CL227" i="3"/>
  <c r="CN227" i="3" s="1"/>
  <c r="CL223" i="3"/>
  <c r="CN223" i="3" s="1"/>
  <c r="CL219" i="3"/>
  <c r="CN219" i="3" s="1"/>
  <c r="CL215" i="3"/>
  <c r="CN215" i="3" s="1"/>
  <c r="CL210" i="3"/>
  <c r="CN210" i="3" s="1"/>
  <c r="CL206" i="3"/>
  <c r="CN206" i="3" s="1"/>
  <c r="CL202" i="3"/>
  <c r="CN202" i="3" s="1"/>
  <c r="CL198" i="3"/>
  <c r="CN198" i="3" s="1"/>
  <c r="CL194" i="3"/>
  <c r="CN194" i="3" s="1"/>
  <c r="CL187" i="3"/>
  <c r="CN187" i="3" s="1"/>
  <c r="CL179" i="3"/>
  <c r="CN179" i="3" s="1"/>
  <c r="CL175" i="3"/>
  <c r="CN175" i="3" s="1"/>
  <c r="CL171" i="3"/>
  <c r="CN171" i="3" s="1"/>
  <c r="CL167" i="3"/>
  <c r="CN167" i="3" s="1"/>
  <c r="CL163" i="3"/>
  <c r="CN163" i="3" s="1"/>
  <c r="CL159" i="3"/>
  <c r="CN159" i="3" s="1"/>
  <c r="CL155" i="3"/>
  <c r="CN155" i="3" s="1"/>
  <c r="CL151" i="3"/>
  <c r="CN151" i="3" s="1"/>
  <c r="CL145" i="3"/>
  <c r="CN145" i="3" s="1"/>
  <c r="CL139" i="3"/>
  <c r="CN139" i="3" s="1"/>
  <c r="CL135" i="3"/>
  <c r="CN135" i="3" s="1"/>
  <c r="CL131" i="3"/>
  <c r="CN131" i="3" s="1"/>
  <c r="CL127" i="3"/>
  <c r="CN127" i="3" s="1"/>
  <c r="CL123" i="3"/>
  <c r="CN123" i="3" s="1"/>
  <c r="CL119" i="3"/>
  <c r="CN119" i="3" s="1"/>
  <c r="CL115" i="3"/>
  <c r="CN115" i="3" s="1"/>
  <c r="CL109" i="3"/>
  <c r="CN109" i="3" s="1"/>
  <c r="CL105" i="3"/>
  <c r="CN105" i="3" s="1"/>
  <c r="CL100" i="3"/>
  <c r="CN100" i="3" s="1"/>
  <c r="CL96" i="3"/>
  <c r="CN96" i="3" s="1"/>
  <c r="CL91" i="3"/>
  <c r="CN91" i="3" s="1"/>
  <c r="CL86" i="3"/>
  <c r="CN86" i="3" s="1"/>
  <c r="CL82" i="3"/>
  <c r="CN82" i="3" s="1"/>
  <c r="CL78" i="3"/>
  <c r="CN78" i="3" s="1"/>
  <c r="CL72" i="3"/>
  <c r="CN72" i="3" s="1"/>
  <c r="CL68" i="3"/>
  <c r="CN68" i="3" s="1"/>
  <c r="CL63" i="3"/>
  <c r="CN63" i="3" s="1"/>
  <c r="CL58" i="3"/>
  <c r="CN58" i="3" s="1"/>
  <c r="CL53" i="3"/>
  <c r="CN53" i="3" s="1"/>
  <c r="CL49" i="3"/>
  <c r="CN49" i="3" s="1"/>
  <c r="CL45" i="3"/>
  <c r="CN45" i="3" s="1"/>
  <c r="CL41" i="3"/>
  <c r="CN41" i="3" s="1"/>
  <c r="CL37" i="3"/>
  <c r="CN37" i="3" s="1"/>
  <c r="CL33" i="3"/>
  <c r="CN33" i="3" s="1"/>
  <c r="CL29" i="3"/>
  <c r="CN29" i="3" s="1"/>
  <c r="CL25" i="3"/>
  <c r="CL20" i="3"/>
  <c r="CL16" i="3"/>
  <c r="CN16" i="3" s="1"/>
  <c r="CL12" i="3"/>
  <c r="AS9" i="3"/>
  <c r="I346" i="3"/>
  <c r="I330" i="3"/>
  <c r="I314" i="3"/>
  <c r="I297" i="3"/>
  <c r="I280" i="3"/>
  <c r="I264" i="3"/>
  <c r="I244" i="3"/>
  <c r="I225" i="3"/>
  <c r="I208" i="3"/>
  <c r="I181" i="3"/>
  <c r="L9" i="3"/>
  <c r="AV9" i="3"/>
  <c r="I353" i="3"/>
  <c r="AG353" i="3" s="1"/>
  <c r="I341" i="3"/>
  <c r="AG341" i="3" s="1"/>
  <c r="I329" i="3"/>
  <c r="AG329" i="3" s="1"/>
  <c r="I321" i="3"/>
  <c r="AG321" i="3" s="1"/>
  <c r="I308" i="3"/>
  <c r="AG308" i="3" s="1"/>
  <c r="I296" i="3"/>
  <c r="AG296" i="3" s="1"/>
  <c r="I284" i="3"/>
  <c r="AG284" i="3" s="1"/>
  <c r="I271" i="3"/>
  <c r="AG271" i="3" s="1"/>
  <c r="I259" i="3"/>
  <c r="AG259" i="3" s="1"/>
  <c r="I251" i="3"/>
  <c r="AG251" i="3" s="1"/>
  <c r="I239" i="3"/>
  <c r="AG239" i="3" s="1"/>
  <c r="I224" i="3"/>
  <c r="AG224" i="3" s="1"/>
  <c r="I211" i="3"/>
  <c r="AG211" i="3" s="1"/>
  <c r="I199" i="3"/>
  <c r="AG199" i="3" s="1"/>
  <c r="O9" i="3"/>
  <c r="AY9" i="3"/>
  <c r="CF9" i="3"/>
  <c r="I352" i="3"/>
  <c r="AG352" i="3" s="1"/>
  <c r="I344" i="3"/>
  <c r="AG344" i="3" s="1"/>
  <c r="I336" i="3"/>
  <c r="AG336" i="3" s="1"/>
  <c r="I328" i="3"/>
  <c r="AG328" i="3" s="1"/>
  <c r="I320" i="3"/>
  <c r="AG320" i="3" s="1"/>
  <c r="I312" i="3"/>
  <c r="AG312" i="3" s="1"/>
  <c r="I303" i="3"/>
  <c r="AG303" i="3" s="1"/>
  <c r="I295" i="3"/>
  <c r="AG295" i="3" s="1"/>
  <c r="I291" i="3"/>
  <c r="AG291" i="3" s="1"/>
  <c r="I283" i="3"/>
  <c r="AG283" i="3" s="1"/>
  <c r="I274" i="3"/>
  <c r="AG274" i="3" s="1"/>
  <c r="I266" i="3"/>
  <c r="AG266" i="3" s="1"/>
  <c r="I258" i="3"/>
  <c r="AG258" i="3" s="1"/>
  <c r="I250" i="3"/>
  <c r="AG250" i="3" s="1"/>
  <c r="I242" i="3"/>
  <c r="AG242" i="3" s="1"/>
  <c r="I233" i="3"/>
  <c r="AG233" i="3" s="1"/>
  <c r="I223" i="3"/>
  <c r="AG223" i="3" s="1"/>
  <c r="I215" i="3"/>
  <c r="AG215" i="3" s="1"/>
  <c r="I206" i="3"/>
  <c r="AG206" i="3" s="1"/>
  <c r="I194" i="3"/>
  <c r="AG194" i="3" s="1"/>
  <c r="I179" i="3"/>
  <c r="AG179" i="3" s="1"/>
  <c r="I171" i="3"/>
  <c r="AG171" i="3" s="1"/>
  <c r="I163" i="3"/>
  <c r="AG163" i="3" s="1"/>
  <c r="I155" i="3"/>
  <c r="AG155" i="3" s="1"/>
  <c r="I145" i="3"/>
  <c r="AG145" i="3" s="1"/>
  <c r="I135" i="3"/>
  <c r="AG135" i="3" s="1"/>
  <c r="I127" i="3"/>
  <c r="AG127" i="3" s="1"/>
  <c r="I119" i="3"/>
  <c r="AG119" i="3" s="1"/>
  <c r="I109" i="3"/>
  <c r="AG109" i="3" s="1"/>
  <c r="I100" i="3"/>
  <c r="AG100" i="3" s="1"/>
  <c r="I91" i="3"/>
  <c r="AG91" i="3" s="1"/>
  <c r="I82" i="3"/>
  <c r="AG82" i="3" s="1"/>
  <c r="I72" i="3"/>
  <c r="AG72" i="3" s="1"/>
  <c r="I58" i="3"/>
  <c r="AG58" i="3" s="1"/>
  <c r="R9" i="3"/>
  <c r="AP9" i="3"/>
  <c r="BB9" i="3"/>
  <c r="BN9" i="3"/>
  <c r="CI9" i="3"/>
  <c r="I351" i="3"/>
  <c r="I347" i="3"/>
  <c r="I343" i="3"/>
  <c r="I339" i="3"/>
  <c r="I335" i="3"/>
  <c r="I331" i="3"/>
  <c r="I327" i="3"/>
  <c r="I323" i="3"/>
  <c r="I319" i="3"/>
  <c r="I315" i="3"/>
  <c r="I311" i="3"/>
  <c r="I306" i="3"/>
  <c r="I302" i="3"/>
  <c r="I298" i="3"/>
  <c r="I294" i="3"/>
  <c r="I290" i="3"/>
  <c r="I286" i="3"/>
  <c r="I282" i="3"/>
  <c r="I277" i="3"/>
  <c r="I273" i="3"/>
  <c r="I269" i="3"/>
  <c r="I265" i="3"/>
  <c r="I261" i="3"/>
  <c r="I257" i="3"/>
  <c r="I253" i="3"/>
  <c r="I249" i="3"/>
  <c r="I245" i="3"/>
  <c r="I241" i="3"/>
  <c r="I237" i="3"/>
  <c r="I232" i="3"/>
  <c r="I226" i="3"/>
  <c r="I222" i="3"/>
  <c r="I218" i="3"/>
  <c r="I214" i="3"/>
  <c r="I209" i="3"/>
  <c r="I205" i="3"/>
  <c r="I201" i="3"/>
  <c r="I197" i="3"/>
  <c r="I192" i="3"/>
  <c r="I183" i="3"/>
  <c r="I178" i="3"/>
  <c r="I174" i="3"/>
  <c r="I170" i="3"/>
  <c r="I166" i="3"/>
  <c r="I162" i="3"/>
  <c r="I158" i="3"/>
  <c r="I154" i="3"/>
  <c r="I150" i="3"/>
  <c r="I144" i="3"/>
  <c r="I138" i="3"/>
  <c r="I134" i="3"/>
  <c r="I130" i="3"/>
  <c r="I126" i="3"/>
  <c r="I122" i="3"/>
  <c r="I118" i="3"/>
  <c r="I114" i="3"/>
  <c r="I108" i="3"/>
  <c r="I104" i="3"/>
  <c r="I99" i="3"/>
  <c r="I95" i="3"/>
  <c r="I90" i="3"/>
  <c r="I85" i="3"/>
  <c r="I81" i="3"/>
  <c r="I77" i="3"/>
  <c r="I71" i="3"/>
  <c r="I67" i="3"/>
  <c r="I62" i="3"/>
  <c r="I57" i="3"/>
  <c r="I52" i="3"/>
  <c r="I48" i="3"/>
  <c r="I44" i="3"/>
  <c r="I40" i="3"/>
  <c r="I36" i="3"/>
  <c r="I32" i="3"/>
  <c r="I28" i="3"/>
  <c r="I23" i="3"/>
  <c r="I19" i="3"/>
  <c r="I15" i="3"/>
  <c r="I11" i="3"/>
  <c r="L351" i="3"/>
  <c r="N351" i="3" s="1"/>
  <c r="L347" i="3"/>
  <c r="N347" i="3" s="1"/>
  <c r="L343" i="3"/>
  <c r="N343" i="3" s="1"/>
  <c r="L339" i="3"/>
  <c r="N339" i="3" s="1"/>
  <c r="L335" i="3"/>
  <c r="N335" i="3" s="1"/>
  <c r="L331" i="3"/>
  <c r="N331" i="3" s="1"/>
  <c r="L327" i="3"/>
  <c r="N327" i="3" s="1"/>
  <c r="L323" i="3"/>
  <c r="N323" i="3" s="1"/>
  <c r="L319" i="3"/>
  <c r="N319" i="3" s="1"/>
  <c r="L315" i="3"/>
  <c r="N315" i="3" s="1"/>
  <c r="L311" i="3"/>
  <c r="N311" i="3" s="1"/>
  <c r="L306" i="3"/>
  <c r="N306" i="3" s="1"/>
  <c r="L302" i="3"/>
  <c r="N302" i="3" s="1"/>
  <c r="L298" i="3"/>
  <c r="N298" i="3" s="1"/>
  <c r="L294" i="3"/>
  <c r="N294" i="3" s="1"/>
  <c r="L290" i="3"/>
  <c r="N290" i="3" s="1"/>
  <c r="L286" i="3"/>
  <c r="N286" i="3" s="1"/>
  <c r="L282" i="3"/>
  <c r="N282" i="3" s="1"/>
  <c r="L277" i="3"/>
  <c r="N277" i="3" s="1"/>
  <c r="L273" i="3"/>
  <c r="N273" i="3" s="1"/>
  <c r="L269" i="3"/>
  <c r="N269" i="3" s="1"/>
  <c r="L265" i="3"/>
  <c r="N265" i="3" s="1"/>
  <c r="L261" i="3"/>
  <c r="N261" i="3" s="1"/>
  <c r="L257" i="3"/>
  <c r="N257" i="3" s="1"/>
  <c r="L253" i="3"/>
  <c r="N253" i="3" s="1"/>
  <c r="L249" i="3"/>
  <c r="N249" i="3" s="1"/>
  <c r="L245" i="3"/>
  <c r="N245" i="3" s="1"/>
  <c r="L241" i="3"/>
  <c r="N241" i="3" s="1"/>
  <c r="L237" i="3"/>
  <c r="N237" i="3" s="1"/>
  <c r="L232" i="3"/>
  <c r="N232" i="3" s="1"/>
  <c r="L226" i="3"/>
  <c r="N226" i="3" s="1"/>
  <c r="L222" i="3"/>
  <c r="N222" i="3" s="1"/>
  <c r="L218" i="3"/>
  <c r="N218" i="3" s="1"/>
  <c r="L214" i="3"/>
  <c r="N214" i="3" s="1"/>
  <c r="L209" i="3"/>
  <c r="N209" i="3" s="1"/>
  <c r="L205" i="3"/>
  <c r="N205" i="3" s="1"/>
  <c r="L201" i="3"/>
  <c r="N201" i="3" s="1"/>
  <c r="L197" i="3"/>
  <c r="N197" i="3" s="1"/>
  <c r="L192" i="3"/>
  <c r="N192" i="3" s="1"/>
  <c r="L183" i="3"/>
  <c r="N183" i="3" s="1"/>
  <c r="L178" i="3"/>
  <c r="N178" i="3" s="1"/>
  <c r="L174" i="3"/>
  <c r="L170" i="3"/>
  <c r="N170" i="3" s="1"/>
  <c r="L166" i="3"/>
  <c r="N166" i="3" s="1"/>
  <c r="L162" i="3"/>
  <c r="N162" i="3" s="1"/>
  <c r="L158" i="3"/>
  <c r="N158" i="3" s="1"/>
  <c r="L154" i="3"/>
  <c r="N154" i="3" s="1"/>
  <c r="L150" i="3"/>
  <c r="N150" i="3" s="1"/>
  <c r="L144" i="3"/>
  <c r="N144" i="3" s="1"/>
  <c r="L138" i="3"/>
  <c r="N138" i="3" s="1"/>
  <c r="L134" i="3"/>
  <c r="N134" i="3" s="1"/>
  <c r="L130" i="3"/>
  <c r="N130" i="3" s="1"/>
  <c r="L126" i="3"/>
  <c r="N126" i="3" s="1"/>
  <c r="L122" i="3"/>
  <c r="N122" i="3" s="1"/>
  <c r="L118" i="3"/>
  <c r="N118" i="3" s="1"/>
  <c r="L114" i="3"/>
  <c r="N114" i="3" s="1"/>
  <c r="L108" i="3"/>
  <c r="N108" i="3" s="1"/>
  <c r="L104" i="3"/>
  <c r="N104" i="3" s="1"/>
  <c r="L99" i="3"/>
  <c r="N99" i="3" s="1"/>
  <c r="L95" i="3"/>
  <c r="N95" i="3" s="1"/>
  <c r="L90" i="3"/>
  <c r="L85" i="3"/>
  <c r="N85" i="3" s="1"/>
  <c r="L81" i="3"/>
  <c r="N81" i="3" s="1"/>
  <c r="L77" i="3"/>
  <c r="N77" i="3" s="1"/>
  <c r="L71" i="3"/>
  <c r="N71" i="3" s="1"/>
  <c r="L67" i="3"/>
  <c r="N67" i="3" s="1"/>
  <c r="L62" i="3"/>
  <c r="N62" i="3" s="1"/>
  <c r="L57" i="3"/>
  <c r="N57" i="3" s="1"/>
  <c r="L52" i="3"/>
  <c r="N52" i="3" s="1"/>
  <c r="L48" i="3"/>
  <c r="N48" i="3" s="1"/>
  <c r="L44" i="3"/>
  <c r="N44" i="3" s="1"/>
  <c r="L40" i="3"/>
  <c r="N40" i="3" s="1"/>
  <c r="L36" i="3"/>
  <c r="N36" i="3" s="1"/>
  <c r="L32" i="3"/>
  <c r="N32" i="3" s="1"/>
  <c r="L28" i="3"/>
  <c r="N28" i="3" s="1"/>
  <c r="L23" i="3"/>
  <c r="N23" i="3" s="1"/>
  <c r="L19" i="3"/>
  <c r="N19" i="3" s="1"/>
  <c r="L15" i="3"/>
  <c r="L11" i="3"/>
  <c r="N11" i="3" s="1"/>
  <c r="O351" i="3"/>
  <c r="Q351" i="3" s="1"/>
  <c r="O347" i="3"/>
  <c r="Q347" i="3" s="1"/>
  <c r="O343" i="3"/>
  <c r="Q343" i="3" s="1"/>
  <c r="O339" i="3"/>
  <c r="Q339" i="3" s="1"/>
  <c r="O335" i="3"/>
  <c r="Q335" i="3" s="1"/>
  <c r="O331" i="3"/>
  <c r="Q331" i="3" s="1"/>
  <c r="O327" i="3"/>
  <c r="Q327" i="3" s="1"/>
  <c r="O323" i="3"/>
  <c r="Q323" i="3" s="1"/>
  <c r="O319" i="3"/>
  <c r="Q319" i="3" s="1"/>
  <c r="O315" i="3"/>
  <c r="Q315" i="3" s="1"/>
  <c r="O311" i="3"/>
  <c r="Q311" i="3" s="1"/>
  <c r="O306" i="3"/>
  <c r="Q306" i="3" s="1"/>
  <c r="O302" i="3"/>
  <c r="Q302" i="3" s="1"/>
  <c r="O298" i="3"/>
  <c r="Q298" i="3" s="1"/>
  <c r="O294" i="3"/>
  <c r="Q294" i="3" s="1"/>
  <c r="O290" i="3"/>
  <c r="Q290" i="3" s="1"/>
  <c r="O286" i="3"/>
  <c r="Q286" i="3" s="1"/>
  <c r="O282" i="3"/>
  <c r="Q282" i="3" s="1"/>
  <c r="O277" i="3"/>
  <c r="Q277" i="3" s="1"/>
  <c r="O273" i="3"/>
  <c r="Q273" i="3" s="1"/>
  <c r="O269" i="3"/>
  <c r="Q269" i="3" s="1"/>
  <c r="O265" i="3"/>
  <c r="Q265" i="3" s="1"/>
  <c r="O261" i="3"/>
  <c r="Q261" i="3" s="1"/>
  <c r="O257" i="3"/>
  <c r="Q257" i="3" s="1"/>
  <c r="O253" i="3"/>
  <c r="Q253" i="3" s="1"/>
  <c r="O249" i="3"/>
  <c r="Q249" i="3" s="1"/>
  <c r="O245" i="3"/>
  <c r="Q245" i="3" s="1"/>
  <c r="O241" i="3"/>
  <c r="Q241" i="3" s="1"/>
  <c r="O237" i="3"/>
  <c r="Q237" i="3" s="1"/>
  <c r="O232" i="3"/>
  <c r="Q232" i="3" s="1"/>
  <c r="O226" i="3"/>
  <c r="Q226" i="3" s="1"/>
  <c r="O222" i="3"/>
  <c r="Q222" i="3" s="1"/>
  <c r="O218" i="3"/>
  <c r="Q218" i="3" s="1"/>
  <c r="O214" i="3"/>
  <c r="Q214" i="3" s="1"/>
  <c r="O209" i="3"/>
  <c r="Q209" i="3" s="1"/>
  <c r="O205" i="3"/>
  <c r="Q205" i="3" s="1"/>
  <c r="O201" i="3"/>
  <c r="Q201" i="3" s="1"/>
  <c r="O197" i="3"/>
  <c r="Q197" i="3" s="1"/>
  <c r="O192" i="3"/>
  <c r="Q192" i="3" s="1"/>
  <c r="O183" i="3"/>
  <c r="Q183" i="3" s="1"/>
  <c r="O178" i="3"/>
  <c r="Q178" i="3" s="1"/>
  <c r="O174" i="3"/>
  <c r="O170" i="3"/>
  <c r="Q170" i="3" s="1"/>
  <c r="O166" i="3"/>
  <c r="Q166" i="3" s="1"/>
  <c r="O162" i="3"/>
  <c r="Q162" i="3" s="1"/>
  <c r="O158" i="3"/>
  <c r="Q158" i="3" s="1"/>
  <c r="O154" i="3"/>
  <c r="Q154" i="3" s="1"/>
  <c r="O150" i="3"/>
  <c r="Q150" i="3" s="1"/>
  <c r="O144" i="3"/>
  <c r="Q144" i="3" s="1"/>
  <c r="O138" i="3"/>
  <c r="Q138" i="3" s="1"/>
  <c r="O134" i="3"/>
  <c r="Q134" i="3" s="1"/>
  <c r="O130" i="3"/>
  <c r="Q130" i="3" s="1"/>
  <c r="O126" i="3"/>
  <c r="Q126" i="3" s="1"/>
  <c r="O122" i="3"/>
  <c r="Q122" i="3" s="1"/>
  <c r="O118" i="3"/>
  <c r="Q118" i="3" s="1"/>
  <c r="O114" i="3"/>
  <c r="Q114" i="3" s="1"/>
  <c r="O108" i="3"/>
  <c r="Q108" i="3" s="1"/>
  <c r="O104" i="3"/>
  <c r="Q104" i="3" s="1"/>
  <c r="O99" i="3"/>
  <c r="Q99" i="3" s="1"/>
  <c r="O95" i="3"/>
  <c r="Q95" i="3" s="1"/>
  <c r="O90" i="3"/>
  <c r="O85" i="3"/>
  <c r="Q85" i="3" s="1"/>
  <c r="O81" i="3"/>
  <c r="Q81" i="3" s="1"/>
  <c r="O77" i="3"/>
  <c r="Q77" i="3" s="1"/>
  <c r="O71" i="3"/>
  <c r="Q71" i="3" s="1"/>
  <c r="O67" i="3"/>
  <c r="Q67" i="3" s="1"/>
  <c r="O62" i="3"/>
  <c r="Q62" i="3" s="1"/>
  <c r="O57" i="3"/>
  <c r="Q57" i="3" s="1"/>
  <c r="O52" i="3"/>
  <c r="Q52" i="3" s="1"/>
  <c r="O48" i="3"/>
  <c r="Q48" i="3" s="1"/>
  <c r="O44" i="3"/>
  <c r="Q44" i="3" s="1"/>
  <c r="O40" i="3"/>
  <c r="Q40" i="3" s="1"/>
  <c r="O36" i="3"/>
  <c r="Q36" i="3" s="1"/>
  <c r="O32" i="3"/>
  <c r="Q32" i="3" s="1"/>
  <c r="O28" i="3"/>
  <c r="Q28" i="3" s="1"/>
  <c r="O23" i="3"/>
  <c r="Q23" i="3" s="1"/>
  <c r="O19" i="3"/>
  <c r="Q19" i="3" s="1"/>
  <c r="O15" i="3"/>
  <c r="O11" i="3"/>
  <c r="Q11" i="3" s="1"/>
  <c r="R351" i="3"/>
  <c r="T351" i="3" s="1"/>
  <c r="R347" i="3"/>
  <c r="T347" i="3" s="1"/>
  <c r="R343" i="3"/>
  <c r="T343" i="3" s="1"/>
  <c r="R339" i="3"/>
  <c r="T339" i="3" s="1"/>
  <c r="R335" i="3"/>
  <c r="T335" i="3" s="1"/>
  <c r="R331" i="3"/>
  <c r="T331" i="3" s="1"/>
  <c r="R327" i="3"/>
  <c r="T327" i="3" s="1"/>
  <c r="R323" i="3"/>
  <c r="T323" i="3" s="1"/>
  <c r="R319" i="3"/>
  <c r="T319" i="3" s="1"/>
  <c r="R315" i="3"/>
  <c r="T315" i="3" s="1"/>
  <c r="R311" i="3"/>
  <c r="T311" i="3" s="1"/>
  <c r="R306" i="3"/>
  <c r="T306" i="3" s="1"/>
  <c r="R302" i="3"/>
  <c r="T302" i="3" s="1"/>
  <c r="R298" i="3"/>
  <c r="T298" i="3" s="1"/>
  <c r="R294" i="3"/>
  <c r="T294" i="3" s="1"/>
  <c r="R290" i="3"/>
  <c r="T290" i="3" s="1"/>
  <c r="R286" i="3"/>
  <c r="T286" i="3" s="1"/>
  <c r="R282" i="3"/>
  <c r="T282" i="3" s="1"/>
  <c r="R277" i="3"/>
  <c r="T277" i="3" s="1"/>
  <c r="R273" i="3"/>
  <c r="T273" i="3" s="1"/>
  <c r="R269" i="3"/>
  <c r="T269" i="3" s="1"/>
  <c r="R265" i="3"/>
  <c r="T265" i="3" s="1"/>
  <c r="R261" i="3"/>
  <c r="T261" i="3" s="1"/>
  <c r="R257" i="3"/>
  <c r="T257" i="3" s="1"/>
  <c r="R253" i="3"/>
  <c r="T253" i="3" s="1"/>
  <c r="R249" i="3"/>
  <c r="T249" i="3" s="1"/>
  <c r="R245" i="3"/>
  <c r="T245" i="3" s="1"/>
  <c r="R241" i="3"/>
  <c r="T241" i="3" s="1"/>
  <c r="R237" i="3"/>
  <c r="T237" i="3" s="1"/>
  <c r="R232" i="3"/>
  <c r="T232" i="3" s="1"/>
  <c r="R226" i="3"/>
  <c r="T226" i="3" s="1"/>
  <c r="R222" i="3"/>
  <c r="T222" i="3" s="1"/>
  <c r="R218" i="3"/>
  <c r="T218" i="3" s="1"/>
  <c r="R214" i="3"/>
  <c r="T214" i="3" s="1"/>
  <c r="R209" i="3"/>
  <c r="T209" i="3" s="1"/>
  <c r="R205" i="3"/>
  <c r="T205" i="3" s="1"/>
  <c r="R201" i="3"/>
  <c r="T201" i="3" s="1"/>
  <c r="R197" i="3"/>
  <c r="T197" i="3" s="1"/>
  <c r="R192" i="3"/>
  <c r="T192" i="3" s="1"/>
  <c r="R183" i="3"/>
  <c r="T183" i="3" s="1"/>
  <c r="R178" i="3"/>
  <c r="T178" i="3" s="1"/>
  <c r="R174" i="3"/>
  <c r="R170" i="3"/>
  <c r="T170" i="3" s="1"/>
  <c r="R166" i="3"/>
  <c r="T166" i="3" s="1"/>
  <c r="R162" i="3"/>
  <c r="T162" i="3" s="1"/>
  <c r="R158" i="3"/>
  <c r="T158" i="3" s="1"/>
  <c r="R154" i="3"/>
  <c r="T154" i="3" s="1"/>
  <c r="R150" i="3"/>
  <c r="T150" i="3" s="1"/>
  <c r="R144" i="3"/>
  <c r="T144" i="3" s="1"/>
  <c r="R138" i="3"/>
  <c r="T138" i="3" s="1"/>
  <c r="R134" i="3"/>
  <c r="T134" i="3" s="1"/>
  <c r="R130" i="3"/>
  <c r="T130" i="3" s="1"/>
  <c r="R126" i="3"/>
  <c r="T126" i="3" s="1"/>
  <c r="R122" i="3"/>
  <c r="T122" i="3" s="1"/>
  <c r="R118" i="3"/>
  <c r="T118" i="3" s="1"/>
  <c r="R114" i="3"/>
  <c r="T114" i="3" s="1"/>
  <c r="R108" i="3"/>
  <c r="T108" i="3" s="1"/>
  <c r="R104" i="3"/>
  <c r="T104" i="3" s="1"/>
  <c r="R99" i="3"/>
  <c r="T99" i="3" s="1"/>
  <c r="R95" i="3"/>
  <c r="T95" i="3" s="1"/>
  <c r="R90" i="3"/>
  <c r="R85" i="3"/>
  <c r="T85" i="3" s="1"/>
  <c r="R81" i="3"/>
  <c r="T81" i="3" s="1"/>
  <c r="R77" i="3"/>
  <c r="T77" i="3" s="1"/>
  <c r="R71" i="3"/>
  <c r="T71" i="3" s="1"/>
  <c r="R67" i="3"/>
  <c r="T67" i="3" s="1"/>
  <c r="R62" i="3"/>
  <c r="T62" i="3" s="1"/>
  <c r="R57" i="3"/>
  <c r="T57" i="3" s="1"/>
  <c r="R52" i="3"/>
  <c r="T52" i="3" s="1"/>
  <c r="R48" i="3"/>
  <c r="T48" i="3" s="1"/>
  <c r="R44" i="3"/>
  <c r="T44" i="3" s="1"/>
  <c r="R40" i="3"/>
  <c r="T40" i="3" s="1"/>
  <c r="R36" i="3"/>
  <c r="T36" i="3" s="1"/>
  <c r="R32" i="3"/>
  <c r="T32" i="3" s="1"/>
  <c r="R28" i="3"/>
  <c r="T28" i="3" s="1"/>
  <c r="R23" i="3"/>
  <c r="T23" i="3" s="1"/>
  <c r="R19" i="3"/>
  <c r="T19" i="3" s="1"/>
  <c r="R15" i="3"/>
  <c r="R11" i="3"/>
  <c r="T11" i="3" s="1"/>
  <c r="U351" i="3"/>
  <c r="W351" i="3" s="1"/>
  <c r="U347" i="3"/>
  <c r="W347" i="3" s="1"/>
  <c r="U343" i="3"/>
  <c r="W343" i="3" s="1"/>
  <c r="U339" i="3"/>
  <c r="W339" i="3" s="1"/>
  <c r="U335" i="3"/>
  <c r="W335" i="3" s="1"/>
  <c r="U331" i="3"/>
  <c r="W331" i="3" s="1"/>
  <c r="U327" i="3"/>
  <c r="W327" i="3" s="1"/>
  <c r="U323" i="3"/>
  <c r="W323" i="3" s="1"/>
  <c r="U319" i="3"/>
  <c r="W319" i="3" s="1"/>
  <c r="U315" i="3"/>
  <c r="W315" i="3" s="1"/>
  <c r="U311" i="3"/>
  <c r="W311" i="3" s="1"/>
  <c r="U306" i="3"/>
  <c r="W306" i="3" s="1"/>
  <c r="U302" i="3"/>
  <c r="W302" i="3" s="1"/>
  <c r="U298" i="3"/>
  <c r="W298" i="3" s="1"/>
  <c r="U294" i="3"/>
  <c r="W294" i="3" s="1"/>
  <c r="U290" i="3"/>
  <c r="W290" i="3" s="1"/>
  <c r="U286" i="3"/>
  <c r="W286" i="3" s="1"/>
  <c r="U282" i="3"/>
  <c r="W282" i="3" s="1"/>
  <c r="U277" i="3"/>
  <c r="W277" i="3" s="1"/>
  <c r="U273" i="3"/>
  <c r="W273" i="3" s="1"/>
  <c r="U269" i="3"/>
  <c r="W269" i="3" s="1"/>
  <c r="U265" i="3"/>
  <c r="W265" i="3" s="1"/>
  <c r="U261" i="3"/>
  <c r="W261" i="3" s="1"/>
  <c r="U257" i="3"/>
  <c r="W257" i="3" s="1"/>
  <c r="U253" i="3"/>
  <c r="W253" i="3" s="1"/>
  <c r="U249" i="3"/>
  <c r="W249" i="3" s="1"/>
  <c r="U245" i="3"/>
  <c r="W245" i="3" s="1"/>
  <c r="U241" i="3"/>
  <c r="W241" i="3" s="1"/>
  <c r="U237" i="3"/>
  <c r="W237" i="3" s="1"/>
  <c r="U232" i="3"/>
  <c r="W232" i="3" s="1"/>
  <c r="U226" i="3"/>
  <c r="W226" i="3" s="1"/>
  <c r="U222" i="3"/>
  <c r="W222" i="3" s="1"/>
  <c r="U218" i="3"/>
  <c r="W218" i="3" s="1"/>
  <c r="U214" i="3"/>
  <c r="W214" i="3" s="1"/>
  <c r="U209" i="3"/>
  <c r="W209" i="3" s="1"/>
  <c r="U205" i="3"/>
  <c r="W205" i="3" s="1"/>
  <c r="U201" i="3"/>
  <c r="W201" i="3" s="1"/>
  <c r="U197" i="3"/>
  <c r="W197" i="3" s="1"/>
  <c r="U192" i="3"/>
  <c r="W192" i="3" s="1"/>
  <c r="U183" i="3"/>
  <c r="W183" i="3" s="1"/>
  <c r="U178" i="3"/>
  <c r="W178" i="3" s="1"/>
  <c r="U174" i="3"/>
  <c r="U170" i="3"/>
  <c r="W170" i="3" s="1"/>
  <c r="U166" i="3"/>
  <c r="W166" i="3" s="1"/>
  <c r="U162" i="3"/>
  <c r="W162" i="3" s="1"/>
  <c r="U158" i="3"/>
  <c r="W158" i="3" s="1"/>
  <c r="U154" i="3"/>
  <c r="W154" i="3" s="1"/>
  <c r="U150" i="3"/>
  <c r="W150" i="3" s="1"/>
  <c r="U144" i="3"/>
  <c r="W144" i="3" s="1"/>
  <c r="U138" i="3"/>
  <c r="W138" i="3" s="1"/>
  <c r="U134" i="3"/>
  <c r="W134" i="3" s="1"/>
  <c r="U130" i="3"/>
  <c r="W130" i="3" s="1"/>
  <c r="U126" i="3"/>
  <c r="W126" i="3" s="1"/>
  <c r="U122" i="3"/>
  <c r="W122" i="3" s="1"/>
  <c r="U118" i="3"/>
  <c r="W118" i="3" s="1"/>
  <c r="U114" i="3"/>
  <c r="W114" i="3" s="1"/>
  <c r="U108" i="3"/>
  <c r="W108" i="3" s="1"/>
  <c r="U104" i="3"/>
  <c r="W104" i="3" s="1"/>
  <c r="U99" i="3"/>
  <c r="W99" i="3" s="1"/>
  <c r="U95" i="3"/>
  <c r="W95" i="3" s="1"/>
  <c r="U90" i="3"/>
  <c r="U85" i="3"/>
  <c r="W85" i="3" s="1"/>
  <c r="U81" i="3"/>
  <c r="W81" i="3" s="1"/>
  <c r="U77" i="3"/>
  <c r="W77" i="3" s="1"/>
  <c r="U71" i="3"/>
  <c r="W71" i="3" s="1"/>
  <c r="U67" i="3"/>
  <c r="W67" i="3" s="1"/>
  <c r="U62" i="3"/>
  <c r="W62" i="3" s="1"/>
  <c r="U57" i="3"/>
  <c r="W57" i="3" s="1"/>
  <c r="U52" i="3"/>
  <c r="W52" i="3" s="1"/>
  <c r="U48" i="3"/>
  <c r="W48" i="3" s="1"/>
  <c r="U44" i="3"/>
  <c r="W44" i="3" s="1"/>
  <c r="U40" i="3"/>
  <c r="W40" i="3" s="1"/>
  <c r="U36" i="3"/>
  <c r="W36" i="3" s="1"/>
  <c r="U32" i="3"/>
  <c r="W32" i="3" s="1"/>
  <c r="U28" i="3"/>
  <c r="W28" i="3" s="1"/>
  <c r="U23" i="3"/>
  <c r="W23" i="3" s="1"/>
  <c r="U19" i="3"/>
  <c r="W19" i="3" s="1"/>
  <c r="U15" i="3"/>
  <c r="U11" i="3"/>
  <c r="W11" i="3" s="1"/>
  <c r="X382" i="3"/>
  <c r="X384" i="3"/>
  <c r="X379" i="3"/>
  <c r="AD382" i="3"/>
  <c r="AD384" i="3"/>
  <c r="AD379" i="3"/>
  <c r="AP351" i="3"/>
  <c r="AR351" i="3" s="1"/>
  <c r="AP347" i="3"/>
  <c r="AR347" i="3" s="1"/>
  <c r="AP343" i="3"/>
  <c r="AR343" i="3" s="1"/>
  <c r="AP339" i="3"/>
  <c r="AR339" i="3" s="1"/>
  <c r="AP335" i="3"/>
  <c r="AR335" i="3" s="1"/>
  <c r="AP331" i="3"/>
  <c r="AR331" i="3" s="1"/>
  <c r="AP327" i="3"/>
  <c r="AR327" i="3" s="1"/>
  <c r="AP323" i="3"/>
  <c r="AR323" i="3" s="1"/>
  <c r="AP319" i="3"/>
  <c r="AR319" i="3" s="1"/>
  <c r="AP315" i="3"/>
  <c r="AR315" i="3" s="1"/>
  <c r="AP311" i="3"/>
  <c r="AR311" i="3" s="1"/>
  <c r="AP306" i="3"/>
  <c r="AR306" i="3" s="1"/>
  <c r="AP302" i="3"/>
  <c r="AR302" i="3" s="1"/>
  <c r="AP298" i="3"/>
  <c r="AR298" i="3" s="1"/>
  <c r="AP294" i="3"/>
  <c r="AR294" i="3" s="1"/>
  <c r="AP290" i="3"/>
  <c r="AR290" i="3" s="1"/>
  <c r="AP286" i="3"/>
  <c r="AR286" i="3" s="1"/>
  <c r="AP282" i="3"/>
  <c r="AR282" i="3" s="1"/>
  <c r="AP277" i="3"/>
  <c r="AR277" i="3" s="1"/>
  <c r="AP273" i="3"/>
  <c r="AR273" i="3" s="1"/>
  <c r="AP269" i="3"/>
  <c r="AR269" i="3" s="1"/>
  <c r="AP265" i="3"/>
  <c r="AR265" i="3" s="1"/>
  <c r="AP261" i="3"/>
  <c r="AR261" i="3" s="1"/>
  <c r="AP257" i="3"/>
  <c r="AR257" i="3" s="1"/>
  <c r="AP253" i="3"/>
  <c r="AR253" i="3" s="1"/>
  <c r="AP249" i="3"/>
  <c r="AR249" i="3" s="1"/>
  <c r="AP245" i="3"/>
  <c r="AR245" i="3" s="1"/>
  <c r="AP241" i="3"/>
  <c r="AR241" i="3" s="1"/>
  <c r="AP237" i="3"/>
  <c r="AR237" i="3" s="1"/>
  <c r="AP232" i="3"/>
  <c r="AR232" i="3" s="1"/>
  <c r="AP226" i="3"/>
  <c r="AR226" i="3" s="1"/>
  <c r="AP222" i="3"/>
  <c r="AR222" i="3" s="1"/>
  <c r="AP218" i="3"/>
  <c r="AR218" i="3" s="1"/>
  <c r="AP214" i="3"/>
  <c r="AR214" i="3" s="1"/>
  <c r="AP209" i="3"/>
  <c r="AR209" i="3" s="1"/>
  <c r="AP205" i="3"/>
  <c r="AR205" i="3" s="1"/>
  <c r="AP201" i="3"/>
  <c r="AR201" i="3" s="1"/>
  <c r="AP197" i="3"/>
  <c r="AR197" i="3" s="1"/>
  <c r="AP192" i="3"/>
  <c r="AR192" i="3" s="1"/>
  <c r="AP183" i="3"/>
  <c r="AR183" i="3" s="1"/>
  <c r="AP178" i="3"/>
  <c r="AR178" i="3" s="1"/>
  <c r="AP174" i="3"/>
  <c r="AP170" i="3"/>
  <c r="AR170" i="3" s="1"/>
  <c r="AP166" i="3"/>
  <c r="AR166" i="3" s="1"/>
  <c r="AP162" i="3"/>
  <c r="AR162" i="3" s="1"/>
  <c r="AP158" i="3"/>
  <c r="AR158" i="3" s="1"/>
  <c r="AP154" i="3"/>
  <c r="AR154" i="3" s="1"/>
  <c r="AP150" i="3"/>
  <c r="AR150" i="3" s="1"/>
  <c r="AP144" i="3"/>
  <c r="AR144" i="3" s="1"/>
  <c r="AP138" i="3"/>
  <c r="AR138" i="3" s="1"/>
  <c r="AP134" i="3"/>
  <c r="AR134" i="3" s="1"/>
  <c r="AP130" i="3"/>
  <c r="AR130" i="3" s="1"/>
  <c r="AP126" i="3"/>
  <c r="AR126" i="3" s="1"/>
  <c r="AP122" i="3"/>
  <c r="AR122" i="3" s="1"/>
  <c r="AP118" i="3"/>
  <c r="AR118" i="3" s="1"/>
  <c r="AP114" i="3"/>
  <c r="AR114" i="3" s="1"/>
  <c r="AP108" i="3"/>
  <c r="AR108" i="3" s="1"/>
  <c r="AP104" i="3"/>
  <c r="AR104" i="3" s="1"/>
  <c r="AP99" i="3"/>
  <c r="AR99" i="3" s="1"/>
  <c r="AP95" i="3"/>
  <c r="AR95" i="3" s="1"/>
  <c r="AP90" i="3"/>
  <c r="AP85" i="3"/>
  <c r="AR85" i="3" s="1"/>
  <c r="AP81" i="3"/>
  <c r="AR81" i="3" s="1"/>
  <c r="AP77" i="3"/>
  <c r="AR77" i="3" s="1"/>
  <c r="AP71" i="3"/>
  <c r="AR71" i="3" s="1"/>
  <c r="AP67" i="3"/>
  <c r="AR67" i="3" s="1"/>
  <c r="AP62" i="3"/>
  <c r="AR62" i="3" s="1"/>
  <c r="AP57" i="3"/>
  <c r="AR57" i="3" s="1"/>
  <c r="AP52" i="3"/>
  <c r="AR52" i="3" s="1"/>
  <c r="AP48" i="3"/>
  <c r="AR48" i="3" s="1"/>
  <c r="AP44" i="3"/>
  <c r="AR44" i="3" s="1"/>
  <c r="AP40" i="3"/>
  <c r="AR40" i="3" s="1"/>
  <c r="AP36" i="3"/>
  <c r="AR36" i="3" s="1"/>
  <c r="AP32" i="3"/>
  <c r="AR32" i="3" s="1"/>
  <c r="AP28" i="3"/>
  <c r="AR28" i="3" s="1"/>
  <c r="AP23" i="3"/>
  <c r="AR23" i="3" s="1"/>
  <c r="AP19" i="3"/>
  <c r="AR19" i="3" s="1"/>
  <c r="AP15" i="3"/>
  <c r="AP11" i="3"/>
  <c r="AR11" i="3" s="1"/>
  <c r="AS351" i="3"/>
  <c r="AS347" i="3"/>
  <c r="AS343" i="3"/>
  <c r="AS339" i="3"/>
  <c r="AS335" i="3"/>
  <c r="AS331" i="3"/>
  <c r="AS327" i="3"/>
  <c r="AS323" i="3"/>
  <c r="AS319" i="3"/>
  <c r="AS315" i="3"/>
  <c r="AS311" i="3"/>
  <c r="AS306" i="3"/>
  <c r="AS302" i="3"/>
  <c r="AS298" i="3"/>
  <c r="AS294" i="3"/>
  <c r="AS290" i="3"/>
  <c r="AS286" i="3"/>
  <c r="AS282" i="3"/>
  <c r="AS277" i="3"/>
  <c r="AS273" i="3"/>
  <c r="AS269" i="3"/>
  <c r="AS265" i="3"/>
  <c r="AS261" i="3"/>
  <c r="AS257" i="3"/>
  <c r="AS253" i="3"/>
  <c r="AS249" i="3"/>
  <c r="AS245" i="3"/>
  <c r="AS241" i="3"/>
  <c r="AS237" i="3"/>
  <c r="AS232" i="3"/>
  <c r="AS226" i="3"/>
  <c r="AS222" i="3"/>
  <c r="AS218" i="3"/>
  <c r="AS214" i="3"/>
  <c r="AS209" i="3"/>
  <c r="AS205" i="3"/>
  <c r="AS201" i="3"/>
  <c r="AS197" i="3"/>
  <c r="AS192" i="3"/>
  <c r="AS183" i="3"/>
  <c r="AS178" i="3"/>
  <c r="AS174" i="3"/>
  <c r="AS170" i="3"/>
  <c r="AS166" i="3"/>
  <c r="AS162" i="3"/>
  <c r="AS158" i="3"/>
  <c r="AS154" i="3"/>
  <c r="AS150" i="3"/>
  <c r="AS144" i="3"/>
  <c r="AS138" i="3"/>
  <c r="AS134" i="3"/>
  <c r="AS130" i="3"/>
  <c r="AS126" i="3"/>
  <c r="AS122" i="3"/>
  <c r="AS118" i="3"/>
  <c r="AS114" i="3"/>
  <c r="AS108" i="3"/>
  <c r="AS104" i="3"/>
  <c r="AS99" i="3"/>
  <c r="AS95" i="3"/>
  <c r="AS90" i="3"/>
  <c r="AS85" i="3"/>
  <c r="AS81" i="3"/>
  <c r="AS77" i="3"/>
  <c r="AS71" i="3"/>
  <c r="AS67" i="3"/>
  <c r="AS62" i="3"/>
  <c r="AS57" i="3"/>
  <c r="AS52" i="3"/>
  <c r="AS48" i="3"/>
  <c r="AS44" i="3"/>
  <c r="AS40" i="3"/>
  <c r="DW40" i="3" s="1"/>
  <c r="I39" i="10" s="1"/>
  <c r="AS36" i="3"/>
  <c r="AS32" i="3"/>
  <c r="AS28" i="3"/>
  <c r="AS23" i="3"/>
  <c r="DW23" i="3" s="1"/>
  <c r="I22" i="10" s="1"/>
  <c r="AS19" i="3"/>
  <c r="AS15" i="3"/>
  <c r="AS11" i="3"/>
  <c r="AV351" i="3"/>
  <c r="BQ351" i="3" s="1"/>
  <c r="AV347" i="3"/>
  <c r="BQ347" i="3" s="1"/>
  <c r="AV343" i="3"/>
  <c r="BQ343" i="3" s="1"/>
  <c r="AV339" i="3"/>
  <c r="BQ339" i="3" s="1"/>
  <c r="AV335" i="3"/>
  <c r="BQ335" i="3" s="1"/>
  <c r="AV331" i="3"/>
  <c r="BQ331" i="3" s="1"/>
  <c r="AV327" i="3"/>
  <c r="BQ327" i="3" s="1"/>
  <c r="AV323" i="3"/>
  <c r="BQ323" i="3" s="1"/>
  <c r="AV319" i="3"/>
  <c r="BQ319" i="3" s="1"/>
  <c r="AV315" i="3"/>
  <c r="BQ315" i="3" s="1"/>
  <c r="AV311" i="3"/>
  <c r="BQ311" i="3" s="1"/>
  <c r="AV306" i="3"/>
  <c r="BQ306" i="3" s="1"/>
  <c r="AV302" i="3"/>
  <c r="BQ302" i="3" s="1"/>
  <c r="DW302" i="3" s="1"/>
  <c r="I301" i="10" s="1"/>
  <c r="AV298" i="3"/>
  <c r="BQ298" i="3" s="1"/>
  <c r="AV294" i="3"/>
  <c r="BQ294" i="3" s="1"/>
  <c r="AV290" i="3"/>
  <c r="BQ290" i="3" s="1"/>
  <c r="AV286" i="3"/>
  <c r="BQ286" i="3" s="1"/>
  <c r="AV282" i="3"/>
  <c r="BQ282" i="3" s="1"/>
  <c r="AV277" i="3"/>
  <c r="BQ277" i="3" s="1"/>
  <c r="AV273" i="3"/>
  <c r="BQ273" i="3" s="1"/>
  <c r="AV269" i="3"/>
  <c r="BQ269" i="3" s="1"/>
  <c r="AV265" i="3"/>
  <c r="BQ265" i="3" s="1"/>
  <c r="AV261" i="3"/>
  <c r="BQ261" i="3" s="1"/>
  <c r="AV257" i="3"/>
  <c r="BQ257" i="3" s="1"/>
  <c r="AV253" i="3"/>
  <c r="BQ253" i="3" s="1"/>
  <c r="AV249" i="3"/>
  <c r="BQ249" i="3" s="1"/>
  <c r="AV245" i="3"/>
  <c r="BQ245" i="3" s="1"/>
  <c r="AV241" i="3"/>
  <c r="BQ241" i="3" s="1"/>
  <c r="AV237" i="3"/>
  <c r="BQ237" i="3" s="1"/>
  <c r="AV232" i="3"/>
  <c r="BQ232" i="3" s="1"/>
  <c r="AV226" i="3"/>
  <c r="BQ226" i="3" s="1"/>
  <c r="AV222" i="3"/>
  <c r="BQ222" i="3" s="1"/>
  <c r="AV218" i="3"/>
  <c r="BQ218" i="3" s="1"/>
  <c r="AV214" i="3"/>
  <c r="BQ214" i="3" s="1"/>
  <c r="AV209" i="3"/>
  <c r="BQ209" i="3" s="1"/>
  <c r="AV205" i="3"/>
  <c r="BQ205" i="3" s="1"/>
  <c r="AV201" i="3"/>
  <c r="BQ201" i="3" s="1"/>
  <c r="AV197" i="3"/>
  <c r="BQ197" i="3" s="1"/>
  <c r="AV192" i="3"/>
  <c r="BQ192" i="3" s="1"/>
  <c r="AV183" i="3"/>
  <c r="BQ183" i="3" s="1"/>
  <c r="AV178" i="3"/>
  <c r="BQ178" i="3" s="1"/>
  <c r="AV174" i="3"/>
  <c r="AV170" i="3"/>
  <c r="BQ170" i="3" s="1"/>
  <c r="AV166" i="3"/>
  <c r="BQ166" i="3" s="1"/>
  <c r="AV162" i="3"/>
  <c r="BQ162" i="3" s="1"/>
  <c r="AV158" i="3"/>
  <c r="BQ158" i="3" s="1"/>
  <c r="AV154" i="3"/>
  <c r="BQ154" i="3" s="1"/>
  <c r="AV150" i="3"/>
  <c r="BQ150" i="3" s="1"/>
  <c r="AV144" i="3"/>
  <c r="BQ144" i="3" s="1"/>
  <c r="AV138" i="3"/>
  <c r="BQ138" i="3" s="1"/>
  <c r="AV134" i="3"/>
  <c r="BQ134" i="3" s="1"/>
  <c r="AV130" i="3"/>
  <c r="BQ130" i="3" s="1"/>
  <c r="AV126" i="3"/>
  <c r="BQ126" i="3" s="1"/>
  <c r="AV122" i="3"/>
  <c r="BQ122" i="3" s="1"/>
  <c r="AV118" i="3"/>
  <c r="BQ118" i="3" s="1"/>
  <c r="AV114" i="3"/>
  <c r="BQ114" i="3" s="1"/>
  <c r="AV108" i="3"/>
  <c r="BQ108" i="3" s="1"/>
  <c r="AV104" i="3"/>
  <c r="BQ104" i="3" s="1"/>
  <c r="AV99" i="3"/>
  <c r="BQ99" i="3" s="1"/>
  <c r="AV95" i="3"/>
  <c r="BQ95" i="3" s="1"/>
  <c r="AV90" i="3"/>
  <c r="AV85" i="3"/>
  <c r="BQ85" i="3" s="1"/>
  <c r="AV81" i="3"/>
  <c r="BQ81" i="3" s="1"/>
  <c r="AV77" i="3"/>
  <c r="BQ77" i="3" s="1"/>
  <c r="AV71" i="3"/>
  <c r="BQ71" i="3" s="1"/>
  <c r="AV67" i="3"/>
  <c r="BQ67" i="3" s="1"/>
  <c r="AV62" i="3"/>
  <c r="BQ62" i="3" s="1"/>
  <c r="AV57" i="3"/>
  <c r="AV52" i="3"/>
  <c r="BQ52" i="3" s="1"/>
  <c r="AV48" i="3"/>
  <c r="BQ48" i="3" s="1"/>
  <c r="AV44" i="3"/>
  <c r="BQ44" i="3" s="1"/>
  <c r="AV40" i="3"/>
  <c r="BQ40" i="3" s="1"/>
  <c r="AV36" i="3"/>
  <c r="BQ36" i="3" s="1"/>
  <c r="AV32" i="3"/>
  <c r="BQ32" i="3" s="1"/>
  <c r="AV28" i="3"/>
  <c r="BQ28" i="3" s="1"/>
  <c r="AV23" i="3"/>
  <c r="BQ23" i="3" s="1"/>
  <c r="AV19" i="3"/>
  <c r="BQ19" i="3" s="1"/>
  <c r="AV15" i="3"/>
  <c r="AV11" i="3"/>
  <c r="BQ11" i="3" s="1"/>
  <c r="AY382" i="3"/>
  <c r="AY384" i="3"/>
  <c r="AY57" i="3"/>
  <c r="BA57" i="3" s="1"/>
  <c r="AY379" i="3"/>
  <c r="BB382" i="3"/>
  <c r="BB384" i="3"/>
  <c r="BB57" i="3"/>
  <c r="BD57" i="3" s="1"/>
  <c r="BB379" i="3"/>
  <c r="BE382" i="3"/>
  <c r="BE384" i="3"/>
  <c r="BE57" i="3"/>
  <c r="BG57" i="3" s="1"/>
  <c r="BE379" i="3"/>
  <c r="BH382" i="3"/>
  <c r="BH384" i="3"/>
  <c r="BH57" i="3"/>
  <c r="BJ57" i="3" s="1"/>
  <c r="BH379" i="3"/>
  <c r="BK382" i="3"/>
  <c r="BK384" i="3"/>
  <c r="BK57" i="3"/>
  <c r="BM57" i="3" s="1"/>
  <c r="BK379" i="3"/>
  <c r="BN382" i="3"/>
  <c r="BN384" i="3"/>
  <c r="BN57" i="3"/>
  <c r="BP57" i="3" s="1"/>
  <c r="BN379" i="3"/>
  <c r="BZ351" i="3"/>
  <c r="CB351" i="3" s="1"/>
  <c r="BZ347" i="3"/>
  <c r="CB347" i="3" s="1"/>
  <c r="BZ343" i="3"/>
  <c r="CB343" i="3" s="1"/>
  <c r="BZ339" i="3"/>
  <c r="CB339" i="3" s="1"/>
  <c r="BZ335" i="3"/>
  <c r="CB335" i="3" s="1"/>
  <c r="BZ331" i="3"/>
  <c r="CB331" i="3" s="1"/>
  <c r="BZ327" i="3"/>
  <c r="CB327" i="3" s="1"/>
  <c r="BZ323" i="3"/>
  <c r="CB323" i="3" s="1"/>
  <c r="BZ319" i="3"/>
  <c r="CB319" i="3" s="1"/>
  <c r="BZ315" i="3"/>
  <c r="CB315" i="3" s="1"/>
  <c r="BZ311" i="3"/>
  <c r="CB311" i="3" s="1"/>
  <c r="BZ306" i="3"/>
  <c r="CB306" i="3" s="1"/>
  <c r="BZ302" i="3"/>
  <c r="CB302" i="3" s="1"/>
  <c r="BZ298" i="3"/>
  <c r="CB298" i="3" s="1"/>
  <c r="BZ294" i="3"/>
  <c r="CB294" i="3" s="1"/>
  <c r="BZ290" i="3"/>
  <c r="CB290" i="3" s="1"/>
  <c r="BZ286" i="3"/>
  <c r="CB286" i="3" s="1"/>
  <c r="BZ282" i="3"/>
  <c r="CB282" i="3" s="1"/>
  <c r="BZ277" i="3"/>
  <c r="CB277" i="3" s="1"/>
  <c r="BZ273" i="3"/>
  <c r="CB273" i="3" s="1"/>
  <c r="BZ269" i="3"/>
  <c r="CB269" i="3" s="1"/>
  <c r="BZ265" i="3"/>
  <c r="CB265" i="3" s="1"/>
  <c r="BZ261" i="3"/>
  <c r="CB261" i="3" s="1"/>
  <c r="BZ257" i="3"/>
  <c r="CB257" i="3" s="1"/>
  <c r="BZ253" i="3"/>
  <c r="CB253" i="3" s="1"/>
  <c r="BZ249" i="3"/>
  <c r="CB249" i="3" s="1"/>
  <c r="BZ245" i="3"/>
  <c r="CB245" i="3" s="1"/>
  <c r="BZ241" i="3"/>
  <c r="CB241" i="3" s="1"/>
  <c r="BZ237" i="3"/>
  <c r="CB237" i="3" s="1"/>
  <c r="BZ232" i="3"/>
  <c r="CB232" i="3" s="1"/>
  <c r="BZ226" i="3"/>
  <c r="CB226" i="3" s="1"/>
  <c r="BZ222" i="3"/>
  <c r="CB222" i="3" s="1"/>
  <c r="BZ218" i="3"/>
  <c r="CB218" i="3" s="1"/>
  <c r="BZ214" i="3"/>
  <c r="CB214" i="3" s="1"/>
  <c r="BZ209" i="3"/>
  <c r="CB209" i="3" s="1"/>
  <c r="BZ205" i="3"/>
  <c r="CB205" i="3" s="1"/>
  <c r="BZ201" i="3"/>
  <c r="CB201" i="3" s="1"/>
  <c r="BZ197" i="3"/>
  <c r="CB197" i="3" s="1"/>
  <c r="BZ192" i="3"/>
  <c r="CB192" i="3" s="1"/>
  <c r="BZ183" i="3"/>
  <c r="CB183" i="3" s="1"/>
  <c r="BZ178" i="3"/>
  <c r="CB178" i="3" s="1"/>
  <c r="BZ174" i="3"/>
  <c r="BZ170" i="3"/>
  <c r="CB170" i="3" s="1"/>
  <c r="BZ166" i="3"/>
  <c r="CB166" i="3" s="1"/>
  <c r="BZ162" i="3"/>
  <c r="CB162" i="3" s="1"/>
  <c r="BZ158" i="3"/>
  <c r="CB158" i="3" s="1"/>
  <c r="BZ154" i="3"/>
  <c r="CB154" i="3" s="1"/>
  <c r="BZ150" i="3"/>
  <c r="CB150" i="3" s="1"/>
  <c r="BZ144" i="3"/>
  <c r="CB144" i="3" s="1"/>
  <c r="BZ138" i="3"/>
  <c r="CB138" i="3" s="1"/>
  <c r="BZ134" i="3"/>
  <c r="CB134" i="3" s="1"/>
  <c r="BZ130" i="3"/>
  <c r="CB130" i="3" s="1"/>
  <c r="BZ126" i="3"/>
  <c r="CB126" i="3" s="1"/>
  <c r="BZ122" i="3"/>
  <c r="CB122" i="3" s="1"/>
  <c r="BZ118" i="3"/>
  <c r="CB118" i="3" s="1"/>
  <c r="BZ114" i="3"/>
  <c r="CB114" i="3" s="1"/>
  <c r="BZ108" i="3"/>
  <c r="CB108" i="3" s="1"/>
  <c r="BZ104" i="3"/>
  <c r="CB104" i="3" s="1"/>
  <c r="BZ99" i="3"/>
  <c r="CB99" i="3" s="1"/>
  <c r="BZ95" i="3"/>
  <c r="CB95" i="3" s="1"/>
  <c r="BZ90" i="3"/>
  <c r="BZ85" i="3"/>
  <c r="CB85" i="3" s="1"/>
  <c r="BZ81" i="3"/>
  <c r="CB81" i="3" s="1"/>
  <c r="BZ77" i="3"/>
  <c r="CB77" i="3" s="1"/>
  <c r="BZ71" i="3"/>
  <c r="CB71" i="3" s="1"/>
  <c r="BZ67" i="3"/>
  <c r="CB67" i="3" s="1"/>
  <c r="BZ62" i="3"/>
  <c r="CB62" i="3" s="1"/>
  <c r="BZ57" i="3"/>
  <c r="CB57" i="3" s="1"/>
  <c r="BZ52" i="3"/>
  <c r="CB52" i="3" s="1"/>
  <c r="BZ48" i="3"/>
  <c r="CB48" i="3" s="1"/>
  <c r="BZ44" i="3"/>
  <c r="CB44" i="3" s="1"/>
  <c r="BZ40" i="3"/>
  <c r="CB40" i="3" s="1"/>
  <c r="BZ36" i="3"/>
  <c r="CB36" i="3" s="1"/>
  <c r="BZ32" i="3"/>
  <c r="CB32" i="3" s="1"/>
  <c r="BZ28" i="3"/>
  <c r="CB28" i="3" s="1"/>
  <c r="BZ23" i="3"/>
  <c r="CB23" i="3" s="1"/>
  <c r="BZ19" i="3"/>
  <c r="CB19" i="3" s="1"/>
  <c r="BZ15" i="3"/>
  <c r="BZ11" i="3"/>
  <c r="CB11" i="3" s="1"/>
  <c r="CC351" i="3"/>
  <c r="CE351" i="3" s="1"/>
  <c r="CC347" i="3"/>
  <c r="CE347" i="3" s="1"/>
  <c r="CC343" i="3"/>
  <c r="CE343" i="3" s="1"/>
  <c r="CC339" i="3"/>
  <c r="CE339" i="3" s="1"/>
  <c r="CC335" i="3"/>
  <c r="CE335" i="3" s="1"/>
  <c r="CC331" i="3"/>
  <c r="CE331" i="3" s="1"/>
  <c r="CC327" i="3"/>
  <c r="CE327" i="3" s="1"/>
  <c r="CC323" i="3"/>
  <c r="CE323" i="3" s="1"/>
  <c r="CC319" i="3"/>
  <c r="CE319" i="3" s="1"/>
  <c r="CC315" i="3"/>
  <c r="CE315" i="3" s="1"/>
  <c r="CC311" i="3"/>
  <c r="CE311" i="3" s="1"/>
  <c r="CC306" i="3"/>
  <c r="CE306" i="3" s="1"/>
  <c r="CC302" i="3"/>
  <c r="CE302" i="3" s="1"/>
  <c r="CC298" i="3"/>
  <c r="CE298" i="3" s="1"/>
  <c r="CC294" i="3"/>
  <c r="CE294" i="3" s="1"/>
  <c r="CC290" i="3"/>
  <c r="CE290" i="3" s="1"/>
  <c r="CC286" i="3"/>
  <c r="CE286" i="3" s="1"/>
  <c r="CC282" i="3"/>
  <c r="CE282" i="3" s="1"/>
  <c r="CC277" i="3"/>
  <c r="CE277" i="3" s="1"/>
  <c r="CC273" i="3"/>
  <c r="CE273" i="3" s="1"/>
  <c r="CC269" i="3"/>
  <c r="CE269" i="3" s="1"/>
  <c r="CC265" i="3"/>
  <c r="CE265" i="3" s="1"/>
  <c r="CC261" i="3"/>
  <c r="CE261" i="3" s="1"/>
  <c r="CC257" i="3"/>
  <c r="CE257" i="3" s="1"/>
  <c r="CC253" i="3"/>
  <c r="CE253" i="3" s="1"/>
  <c r="CC249" i="3"/>
  <c r="CE249" i="3" s="1"/>
  <c r="CC245" i="3"/>
  <c r="CE245" i="3" s="1"/>
  <c r="CC241" i="3"/>
  <c r="CE241" i="3" s="1"/>
  <c r="CC237" i="3"/>
  <c r="CE237" i="3" s="1"/>
  <c r="CC232" i="3"/>
  <c r="CE232" i="3" s="1"/>
  <c r="CC226" i="3"/>
  <c r="CE226" i="3" s="1"/>
  <c r="CC222" i="3"/>
  <c r="CE222" i="3" s="1"/>
  <c r="CC218" i="3"/>
  <c r="CE218" i="3" s="1"/>
  <c r="CC214" i="3"/>
  <c r="CE214" i="3" s="1"/>
  <c r="CC209" i="3"/>
  <c r="CE209" i="3" s="1"/>
  <c r="CC205" i="3"/>
  <c r="CE205" i="3" s="1"/>
  <c r="CC201" i="3"/>
  <c r="CE201" i="3" s="1"/>
  <c r="CC197" i="3"/>
  <c r="CE197" i="3" s="1"/>
  <c r="CC192" i="3"/>
  <c r="CE192" i="3" s="1"/>
  <c r="CC183" i="3"/>
  <c r="CE183" i="3" s="1"/>
  <c r="CC178" i="3"/>
  <c r="CE178" i="3" s="1"/>
  <c r="CC174" i="3"/>
  <c r="CC170" i="3"/>
  <c r="CE170" i="3" s="1"/>
  <c r="CC166" i="3"/>
  <c r="CE166" i="3" s="1"/>
  <c r="CC162" i="3"/>
  <c r="CE162" i="3" s="1"/>
  <c r="CC158" i="3"/>
  <c r="CE158" i="3" s="1"/>
  <c r="CC154" i="3"/>
  <c r="CE154" i="3" s="1"/>
  <c r="CC150" i="3"/>
  <c r="CE150" i="3" s="1"/>
  <c r="CC144" i="3"/>
  <c r="CE144" i="3" s="1"/>
  <c r="CC138" i="3"/>
  <c r="CE138" i="3" s="1"/>
  <c r="CC134" i="3"/>
  <c r="CE134" i="3" s="1"/>
  <c r="CC130" i="3"/>
  <c r="CE130" i="3" s="1"/>
  <c r="CC126" i="3"/>
  <c r="CE126" i="3" s="1"/>
  <c r="CC122" i="3"/>
  <c r="CE122" i="3" s="1"/>
  <c r="CC118" i="3"/>
  <c r="CE118" i="3" s="1"/>
  <c r="CC114" i="3"/>
  <c r="CE114" i="3" s="1"/>
  <c r="CC108" i="3"/>
  <c r="CE108" i="3" s="1"/>
  <c r="CC104" i="3"/>
  <c r="CE104" i="3" s="1"/>
  <c r="CC99" i="3"/>
  <c r="CE99" i="3" s="1"/>
  <c r="CC95" i="3"/>
  <c r="CE95" i="3" s="1"/>
  <c r="CC90" i="3"/>
  <c r="CC85" i="3"/>
  <c r="CE85" i="3" s="1"/>
  <c r="CC81" i="3"/>
  <c r="CE81" i="3" s="1"/>
  <c r="CC77" i="3"/>
  <c r="CE77" i="3" s="1"/>
  <c r="CC71" i="3"/>
  <c r="CE71" i="3" s="1"/>
  <c r="CC67" i="3"/>
  <c r="CE67" i="3" s="1"/>
  <c r="CC62" i="3"/>
  <c r="CE62" i="3" s="1"/>
  <c r="CC57" i="3"/>
  <c r="CE57" i="3" s="1"/>
  <c r="CC52" i="3"/>
  <c r="CE52" i="3" s="1"/>
  <c r="CC48" i="3"/>
  <c r="CE48" i="3" s="1"/>
  <c r="CC44" i="3"/>
  <c r="CE44" i="3" s="1"/>
  <c r="CC40" i="3"/>
  <c r="CE40" i="3" s="1"/>
  <c r="CC36" i="3"/>
  <c r="CE36" i="3" s="1"/>
  <c r="CC32" i="3"/>
  <c r="CE32" i="3" s="1"/>
  <c r="CC28" i="3"/>
  <c r="CE28" i="3" s="1"/>
  <c r="CC23" i="3"/>
  <c r="CE23" i="3" s="1"/>
  <c r="CC19" i="3"/>
  <c r="CE19" i="3" s="1"/>
  <c r="CC15" i="3"/>
  <c r="CC11" i="3"/>
  <c r="CE11" i="3" s="1"/>
  <c r="CF351" i="3"/>
  <c r="CH351" i="3" s="1"/>
  <c r="CF347" i="3"/>
  <c r="CH347" i="3" s="1"/>
  <c r="CF343" i="3"/>
  <c r="CH343" i="3" s="1"/>
  <c r="CF339" i="3"/>
  <c r="CH339" i="3" s="1"/>
  <c r="CF335" i="3"/>
  <c r="CH335" i="3" s="1"/>
  <c r="CF331" i="3"/>
  <c r="CH331" i="3" s="1"/>
  <c r="CF327" i="3"/>
  <c r="CH327" i="3" s="1"/>
  <c r="CF323" i="3"/>
  <c r="CH323" i="3" s="1"/>
  <c r="CF319" i="3"/>
  <c r="CH319" i="3" s="1"/>
  <c r="CF315" i="3"/>
  <c r="CH315" i="3" s="1"/>
  <c r="CF311" i="3"/>
  <c r="CH311" i="3" s="1"/>
  <c r="CF306" i="3"/>
  <c r="CH306" i="3" s="1"/>
  <c r="CF302" i="3"/>
  <c r="CH302" i="3" s="1"/>
  <c r="CF298" i="3"/>
  <c r="CH298" i="3" s="1"/>
  <c r="CF294" i="3"/>
  <c r="CH294" i="3" s="1"/>
  <c r="CF290" i="3"/>
  <c r="CH290" i="3" s="1"/>
  <c r="CF286" i="3"/>
  <c r="CH286" i="3" s="1"/>
  <c r="CF282" i="3"/>
  <c r="CH282" i="3" s="1"/>
  <c r="CF277" i="3"/>
  <c r="CH277" i="3" s="1"/>
  <c r="CF273" i="3"/>
  <c r="CH273" i="3" s="1"/>
  <c r="CF269" i="3"/>
  <c r="CH269" i="3" s="1"/>
  <c r="CF265" i="3"/>
  <c r="CH265" i="3" s="1"/>
  <c r="CF261" i="3"/>
  <c r="CH261" i="3" s="1"/>
  <c r="CF257" i="3"/>
  <c r="CH257" i="3" s="1"/>
  <c r="CF253" i="3"/>
  <c r="CH253" i="3" s="1"/>
  <c r="CF249" i="3"/>
  <c r="CH249" i="3" s="1"/>
  <c r="CF245" i="3"/>
  <c r="CH245" i="3" s="1"/>
  <c r="CF241" i="3"/>
  <c r="CH241" i="3" s="1"/>
  <c r="CF237" i="3"/>
  <c r="CH237" i="3" s="1"/>
  <c r="CF232" i="3"/>
  <c r="CH232" i="3" s="1"/>
  <c r="CF226" i="3"/>
  <c r="CH226" i="3" s="1"/>
  <c r="CF222" i="3"/>
  <c r="CH222" i="3" s="1"/>
  <c r="CF218" i="3"/>
  <c r="CH218" i="3" s="1"/>
  <c r="CF214" i="3"/>
  <c r="CH214" i="3" s="1"/>
  <c r="CF209" i="3"/>
  <c r="CH209" i="3" s="1"/>
  <c r="CF205" i="3"/>
  <c r="CH205" i="3" s="1"/>
  <c r="CF201" i="3"/>
  <c r="CH201" i="3" s="1"/>
  <c r="CF197" i="3"/>
  <c r="CH197" i="3" s="1"/>
  <c r="CF192" i="3"/>
  <c r="CH192" i="3" s="1"/>
  <c r="CF183" i="3"/>
  <c r="CH183" i="3" s="1"/>
  <c r="CF178" i="3"/>
  <c r="CH178" i="3" s="1"/>
  <c r="CF174" i="3"/>
  <c r="CF170" i="3"/>
  <c r="CH170" i="3" s="1"/>
  <c r="CF166" i="3"/>
  <c r="CH166" i="3" s="1"/>
  <c r="CF162" i="3"/>
  <c r="CH162" i="3" s="1"/>
  <c r="CF158" i="3"/>
  <c r="CH158" i="3" s="1"/>
  <c r="CF154" i="3"/>
  <c r="CH154" i="3" s="1"/>
  <c r="CF150" i="3"/>
  <c r="CH150" i="3" s="1"/>
  <c r="CF144" i="3"/>
  <c r="CH144" i="3" s="1"/>
  <c r="CF138" i="3"/>
  <c r="CH138" i="3" s="1"/>
  <c r="CF134" i="3"/>
  <c r="CH134" i="3" s="1"/>
  <c r="CF130" i="3"/>
  <c r="CH130" i="3" s="1"/>
  <c r="CF126" i="3"/>
  <c r="CH126" i="3" s="1"/>
  <c r="CF122" i="3"/>
  <c r="CH122" i="3" s="1"/>
  <c r="CF118" i="3"/>
  <c r="CH118" i="3" s="1"/>
  <c r="CF114" i="3"/>
  <c r="CH114" i="3" s="1"/>
  <c r="CF108" i="3"/>
  <c r="CH108" i="3" s="1"/>
  <c r="CF104" i="3"/>
  <c r="CH104" i="3" s="1"/>
  <c r="CF99" i="3"/>
  <c r="CH99" i="3" s="1"/>
  <c r="CF95" i="3"/>
  <c r="CH95" i="3" s="1"/>
  <c r="CF90" i="3"/>
  <c r="CF85" i="3"/>
  <c r="CH85" i="3" s="1"/>
  <c r="CF81" i="3"/>
  <c r="CH81" i="3" s="1"/>
  <c r="CF77" i="3"/>
  <c r="CH77" i="3" s="1"/>
  <c r="CF71" i="3"/>
  <c r="CH71" i="3" s="1"/>
  <c r="CF67" i="3"/>
  <c r="CH67" i="3" s="1"/>
  <c r="CF62" i="3"/>
  <c r="CH62" i="3" s="1"/>
  <c r="CF57" i="3"/>
  <c r="CH57" i="3" s="1"/>
  <c r="CF52" i="3"/>
  <c r="CH52" i="3" s="1"/>
  <c r="CF48" i="3"/>
  <c r="CH48" i="3" s="1"/>
  <c r="CF44" i="3"/>
  <c r="CH44" i="3" s="1"/>
  <c r="CF40" i="3"/>
  <c r="CH40" i="3" s="1"/>
  <c r="CF36" i="3"/>
  <c r="CH36" i="3" s="1"/>
  <c r="CF32" i="3"/>
  <c r="CH32" i="3" s="1"/>
  <c r="CF28" i="3"/>
  <c r="CH28" i="3" s="1"/>
  <c r="CF23" i="3"/>
  <c r="CH23" i="3" s="1"/>
  <c r="CF19" i="3"/>
  <c r="CH19" i="3" s="1"/>
  <c r="CF15" i="3"/>
  <c r="CF11" i="3"/>
  <c r="CH11" i="3" s="1"/>
  <c r="CI351" i="3"/>
  <c r="CI347" i="3"/>
  <c r="CI343" i="3"/>
  <c r="CI339" i="3"/>
  <c r="CI335" i="3"/>
  <c r="CI331" i="3"/>
  <c r="CI327" i="3"/>
  <c r="CI323" i="3"/>
  <c r="CI319" i="3"/>
  <c r="CI315" i="3"/>
  <c r="CI311" i="3"/>
  <c r="CI306" i="3"/>
  <c r="CI302" i="3"/>
  <c r="CI298" i="3"/>
  <c r="CI294" i="3"/>
  <c r="CI290" i="3"/>
  <c r="CI286" i="3"/>
  <c r="CI282" i="3"/>
  <c r="CI277" i="3"/>
  <c r="CI273" i="3"/>
  <c r="CI269" i="3"/>
  <c r="CI265" i="3"/>
  <c r="CI261" i="3"/>
  <c r="CI257" i="3"/>
  <c r="CI253" i="3"/>
  <c r="CI249" i="3"/>
  <c r="CI245" i="3"/>
  <c r="CI241" i="3"/>
  <c r="CI237" i="3"/>
  <c r="CI232" i="3"/>
  <c r="CI226" i="3"/>
  <c r="CI222" i="3"/>
  <c r="CI218" i="3"/>
  <c r="CI214" i="3"/>
  <c r="CI209" i="3"/>
  <c r="CI205" i="3"/>
  <c r="CI201" i="3"/>
  <c r="CI197" i="3"/>
  <c r="CI192" i="3"/>
  <c r="CI183" i="3"/>
  <c r="CI178" i="3"/>
  <c r="CI174" i="3"/>
  <c r="CI170" i="3"/>
  <c r="CI166" i="3"/>
  <c r="CI162" i="3"/>
  <c r="CI158" i="3"/>
  <c r="CI154" i="3"/>
  <c r="CI150" i="3"/>
  <c r="CI144" i="3"/>
  <c r="CI138" i="3"/>
  <c r="CI134" i="3"/>
  <c r="CI130" i="3"/>
  <c r="CI126" i="3"/>
  <c r="CI122" i="3"/>
  <c r="CI118" i="3"/>
  <c r="CI114" i="3"/>
  <c r="CI108" i="3"/>
  <c r="CI104" i="3"/>
  <c r="CI99" i="3"/>
  <c r="CI95" i="3"/>
  <c r="CI90" i="3"/>
  <c r="CI85" i="3"/>
  <c r="CI81" i="3"/>
  <c r="CI77" i="3"/>
  <c r="CI71" i="3"/>
  <c r="CI67" i="3"/>
  <c r="CI62" i="3"/>
  <c r="CI57" i="3"/>
  <c r="CI52" i="3"/>
  <c r="CI48" i="3"/>
  <c r="CI44" i="3"/>
  <c r="CI40" i="3"/>
  <c r="CI36" i="3"/>
  <c r="CI32" i="3"/>
  <c r="CI28" i="3"/>
  <c r="CI23" i="3"/>
  <c r="CI19" i="3"/>
  <c r="CI15" i="3"/>
  <c r="CI11" i="3"/>
  <c r="CL351" i="3"/>
  <c r="CN351" i="3" s="1"/>
  <c r="CL347" i="3"/>
  <c r="CN347" i="3" s="1"/>
  <c r="CL343" i="3"/>
  <c r="CN343" i="3" s="1"/>
  <c r="CL339" i="3"/>
  <c r="CN339" i="3" s="1"/>
  <c r="CL335" i="3"/>
  <c r="CN335" i="3" s="1"/>
  <c r="CL331" i="3"/>
  <c r="CN331" i="3" s="1"/>
  <c r="CL327" i="3"/>
  <c r="CN327" i="3" s="1"/>
  <c r="CL323" i="3"/>
  <c r="CN323" i="3" s="1"/>
  <c r="CL319" i="3"/>
  <c r="CN319" i="3" s="1"/>
  <c r="CL315" i="3"/>
  <c r="CN315" i="3" s="1"/>
  <c r="CL311" i="3"/>
  <c r="CN311" i="3" s="1"/>
  <c r="CL306" i="3"/>
  <c r="CN306" i="3" s="1"/>
  <c r="CL302" i="3"/>
  <c r="CN302" i="3" s="1"/>
  <c r="CL298" i="3"/>
  <c r="CN298" i="3" s="1"/>
  <c r="CL294" i="3"/>
  <c r="CN294" i="3" s="1"/>
  <c r="CL290" i="3"/>
  <c r="CN290" i="3" s="1"/>
  <c r="CL286" i="3"/>
  <c r="CN286" i="3" s="1"/>
  <c r="CL282" i="3"/>
  <c r="CN282" i="3" s="1"/>
  <c r="CL277" i="3"/>
  <c r="CN277" i="3" s="1"/>
  <c r="CL273" i="3"/>
  <c r="CN273" i="3" s="1"/>
  <c r="CL269" i="3"/>
  <c r="CN269" i="3" s="1"/>
  <c r="CL265" i="3"/>
  <c r="CN265" i="3" s="1"/>
  <c r="CL261" i="3"/>
  <c r="CN261" i="3" s="1"/>
  <c r="CL257" i="3"/>
  <c r="CN257" i="3" s="1"/>
  <c r="CL253" i="3"/>
  <c r="CN253" i="3" s="1"/>
  <c r="CL249" i="3"/>
  <c r="CN249" i="3" s="1"/>
  <c r="CL245" i="3"/>
  <c r="CN245" i="3" s="1"/>
  <c r="CL241" i="3"/>
  <c r="CN241" i="3" s="1"/>
  <c r="CL237" i="3"/>
  <c r="CN237" i="3" s="1"/>
  <c r="CL232" i="3"/>
  <c r="CN232" i="3" s="1"/>
  <c r="CL226" i="3"/>
  <c r="CN226" i="3" s="1"/>
  <c r="CL222" i="3"/>
  <c r="CN222" i="3" s="1"/>
  <c r="CL218" i="3"/>
  <c r="CN218" i="3" s="1"/>
  <c r="CL214" i="3"/>
  <c r="CN214" i="3" s="1"/>
  <c r="CL209" i="3"/>
  <c r="CN209" i="3" s="1"/>
  <c r="CL205" i="3"/>
  <c r="CN205" i="3" s="1"/>
  <c r="CL201" i="3"/>
  <c r="CN201" i="3" s="1"/>
  <c r="CL197" i="3"/>
  <c r="CN197" i="3" s="1"/>
  <c r="CL192" i="3"/>
  <c r="CN192" i="3" s="1"/>
  <c r="CL183" i="3"/>
  <c r="CN183" i="3" s="1"/>
  <c r="CL178" i="3"/>
  <c r="CN178" i="3" s="1"/>
  <c r="CL174" i="3"/>
  <c r="CL170" i="3"/>
  <c r="CN170" i="3" s="1"/>
  <c r="CL166" i="3"/>
  <c r="CN166" i="3" s="1"/>
  <c r="CL162" i="3"/>
  <c r="CN162" i="3" s="1"/>
  <c r="CL158" i="3"/>
  <c r="CN158" i="3" s="1"/>
  <c r="CL154" i="3"/>
  <c r="CN154" i="3" s="1"/>
  <c r="CL150" i="3"/>
  <c r="CN150" i="3" s="1"/>
  <c r="CL144" i="3"/>
  <c r="CN144" i="3" s="1"/>
  <c r="CL138" i="3"/>
  <c r="CN138" i="3" s="1"/>
  <c r="CL134" i="3"/>
  <c r="CN134" i="3" s="1"/>
  <c r="CL130" i="3"/>
  <c r="CN130" i="3" s="1"/>
  <c r="CL126" i="3"/>
  <c r="CN126" i="3" s="1"/>
  <c r="CL122" i="3"/>
  <c r="CN122" i="3" s="1"/>
  <c r="CL118" i="3"/>
  <c r="CN118" i="3" s="1"/>
  <c r="CL114" i="3"/>
  <c r="CN114" i="3" s="1"/>
  <c r="CL108" i="3"/>
  <c r="CN108" i="3" s="1"/>
  <c r="CL104" i="3"/>
  <c r="CN104" i="3" s="1"/>
  <c r="CL99" i="3"/>
  <c r="CN99" i="3" s="1"/>
  <c r="CL95" i="3"/>
  <c r="CN95" i="3" s="1"/>
  <c r="CL90" i="3"/>
  <c r="CL85" i="3"/>
  <c r="CN85" i="3" s="1"/>
  <c r="CL81" i="3"/>
  <c r="CN81" i="3" s="1"/>
  <c r="CL77" i="3"/>
  <c r="CN77" i="3" s="1"/>
  <c r="CL71" i="3"/>
  <c r="CN71" i="3" s="1"/>
  <c r="CL67" i="3"/>
  <c r="CN67" i="3" s="1"/>
  <c r="CL62" i="3"/>
  <c r="CN62" i="3" s="1"/>
  <c r="CL57" i="3"/>
  <c r="CN57" i="3" s="1"/>
  <c r="CL52" i="3"/>
  <c r="CN52" i="3" s="1"/>
  <c r="CL48" i="3"/>
  <c r="CN48" i="3" s="1"/>
  <c r="CL44" i="3"/>
  <c r="CN44" i="3" s="1"/>
  <c r="CL40" i="3"/>
  <c r="CN40" i="3" s="1"/>
  <c r="CL36" i="3"/>
  <c r="CN36" i="3" s="1"/>
  <c r="CL32" i="3"/>
  <c r="CN32" i="3" s="1"/>
  <c r="CL28" i="3"/>
  <c r="CN28" i="3" s="1"/>
  <c r="CL23" i="3"/>
  <c r="CN23" i="3" s="1"/>
  <c r="CL19" i="3"/>
  <c r="CN19" i="3" s="1"/>
  <c r="CL15" i="3"/>
  <c r="CL11" i="3"/>
  <c r="CN11" i="3" s="1"/>
  <c r="U9" i="3"/>
  <c r="BZ9" i="3"/>
  <c r="I338" i="3"/>
  <c r="I326" i="3"/>
  <c r="I310" i="3"/>
  <c r="I293" i="3"/>
  <c r="I272" i="3"/>
  <c r="I256" i="3"/>
  <c r="I252" i="3"/>
  <c r="I235" i="3"/>
  <c r="I217" i="3"/>
  <c r="I200" i="3"/>
  <c r="I191" i="3"/>
  <c r="I169" i="3"/>
  <c r="I165" i="3"/>
  <c r="I161" i="3"/>
  <c r="I157" i="3"/>
  <c r="I153" i="3"/>
  <c r="I147" i="3"/>
  <c r="I143" i="3"/>
  <c r="I137" i="3"/>
  <c r="I133" i="3"/>
  <c r="I129" i="3"/>
  <c r="I125" i="3"/>
  <c r="I121" i="3"/>
  <c r="I117" i="3"/>
  <c r="I113" i="3"/>
  <c r="I107" i="3"/>
  <c r="I102" i="3"/>
  <c r="I98" i="3"/>
  <c r="I94" i="3"/>
  <c r="I89" i="3"/>
  <c r="I84" i="3"/>
  <c r="I80" i="3"/>
  <c r="I74" i="3"/>
  <c r="I70" i="3"/>
  <c r="I66" i="3"/>
  <c r="I61" i="3"/>
  <c r="I56" i="3"/>
  <c r="I51" i="3"/>
  <c r="I47" i="3"/>
  <c r="I43" i="3"/>
  <c r="I39" i="3"/>
  <c r="I35" i="3"/>
  <c r="I31" i="3"/>
  <c r="I27" i="3"/>
  <c r="I22" i="3"/>
  <c r="I18" i="3"/>
  <c r="I14" i="3"/>
  <c r="I10" i="3"/>
  <c r="L350" i="3"/>
  <c r="N350" i="3" s="1"/>
  <c r="L346" i="3"/>
  <c r="N346" i="3" s="1"/>
  <c r="L342" i="3"/>
  <c r="N342" i="3" s="1"/>
  <c r="L338" i="3"/>
  <c r="N338" i="3" s="1"/>
  <c r="L334" i="3"/>
  <c r="N334" i="3" s="1"/>
  <c r="L330" i="3"/>
  <c r="N330" i="3" s="1"/>
  <c r="L326" i="3"/>
  <c r="N326" i="3" s="1"/>
  <c r="L322" i="3"/>
  <c r="N322" i="3" s="1"/>
  <c r="L318" i="3"/>
  <c r="N318" i="3" s="1"/>
  <c r="L314" i="3"/>
  <c r="N314" i="3" s="1"/>
  <c r="L310" i="3"/>
  <c r="N310" i="3" s="1"/>
  <c r="L305" i="3"/>
  <c r="N305" i="3" s="1"/>
  <c r="L301" i="3"/>
  <c r="N301" i="3" s="1"/>
  <c r="L297" i="3"/>
  <c r="N297" i="3" s="1"/>
  <c r="L293" i="3"/>
  <c r="N293" i="3" s="1"/>
  <c r="L289" i="3"/>
  <c r="N289" i="3" s="1"/>
  <c r="L285" i="3"/>
  <c r="N285" i="3" s="1"/>
  <c r="L280" i="3"/>
  <c r="N280" i="3" s="1"/>
  <c r="L276" i="3"/>
  <c r="N276" i="3" s="1"/>
  <c r="L272" i="3"/>
  <c r="N272" i="3" s="1"/>
  <c r="L268" i="3"/>
  <c r="N268" i="3" s="1"/>
  <c r="L264" i="3"/>
  <c r="N264" i="3" s="1"/>
  <c r="L260" i="3"/>
  <c r="N260" i="3" s="1"/>
  <c r="L256" i="3"/>
  <c r="N256" i="3" s="1"/>
  <c r="L252" i="3"/>
  <c r="N252" i="3" s="1"/>
  <c r="L248" i="3"/>
  <c r="N248" i="3" s="1"/>
  <c r="L244" i="3"/>
  <c r="N244" i="3" s="1"/>
  <c r="L240" i="3"/>
  <c r="N240" i="3" s="1"/>
  <c r="L235" i="3"/>
  <c r="N235" i="3" s="1"/>
  <c r="L231" i="3"/>
  <c r="N231" i="3" s="1"/>
  <c r="L225" i="3"/>
  <c r="N225" i="3" s="1"/>
  <c r="L221" i="3"/>
  <c r="N221" i="3" s="1"/>
  <c r="L217" i="3"/>
  <c r="N217" i="3" s="1"/>
  <c r="L212" i="3"/>
  <c r="N212" i="3" s="1"/>
  <c r="L208" i="3"/>
  <c r="N208" i="3" s="1"/>
  <c r="L204" i="3"/>
  <c r="N204" i="3" s="1"/>
  <c r="L200" i="3"/>
  <c r="N200" i="3" s="1"/>
  <c r="L196" i="3"/>
  <c r="N196" i="3" s="1"/>
  <c r="L191" i="3"/>
  <c r="N191" i="3" s="1"/>
  <c r="L181" i="3"/>
  <c r="N181" i="3" s="1"/>
  <c r="L177" i="3"/>
  <c r="N177" i="3" s="1"/>
  <c r="L173" i="3"/>
  <c r="N173" i="3" s="1"/>
  <c r="L169" i="3"/>
  <c r="N169" i="3" s="1"/>
  <c r="L165" i="3"/>
  <c r="N165" i="3" s="1"/>
  <c r="L161" i="3"/>
  <c r="N161" i="3" s="1"/>
  <c r="L157" i="3"/>
  <c r="N157" i="3" s="1"/>
  <c r="L153" i="3"/>
  <c r="N153" i="3" s="1"/>
  <c r="L147" i="3"/>
  <c r="N147" i="3" s="1"/>
  <c r="L143" i="3"/>
  <c r="N143" i="3" s="1"/>
  <c r="L137" i="3"/>
  <c r="N137" i="3" s="1"/>
  <c r="L133" i="3"/>
  <c r="N133" i="3" s="1"/>
  <c r="L129" i="3"/>
  <c r="N129" i="3" s="1"/>
  <c r="L125" i="3"/>
  <c r="N125" i="3" s="1"/>
  <c r="L121" i="3"/>
  <c r="N121" i="3" s="1"/>
  <c r="L117" i="3"/>
  <c r="N117" i="3" s="1"/>
  <c r="L113" i="3"/>
  <c r="N113" i="3" s="1"/>
  <c r="L107" i="3"/>
  <c r="N107" i="3" s="1"/>
  <c r="L102" i="3"/>
  <c r="N102" i="3" s="1"/>
  <c r="L98" i="3"/>
  <c r="N98" i="3" s="1"/>
  <c r="L94" i="3"/>
  <c r="N94" i="3" s="1"/>
  <c r="L89" i="3"/>
  <c r="N89" i="3" s="1"/>
  <c r="L84" i="3"/>
  <c r="N84" i="3" s="1"/>
  <c r="L80" i="3"/>
  <c r="N80" i="3" s="1"/>
  <c r="L74" i="3"/>
  <c r="N74" i="3" s="1"/>
  <c r="L70" i="3"/>
  <c r="N70" i="3" s="1"/>
  <c r="L66" i="3"/>
  <c r="N66" i="3" s="1"/>
  <c r="L61" i="3"/>
  <c r="N61" i="3" s="1"/>
  <c r="L56" i="3"/>
  <c r="N56" i="3" s="1"/>
  <c r="L51" i="3"/>
  <c r="N51" i="3" s="1"/>
  <c r="L47" i="3"/>
  <c r="N47" i="3" s="1"/>
  <c r="L43" i="3"/>
  <c r="N43" i="3" s="1"/>
  <c r="L39" i="3"/>
  <c r="N39" i="3" s="1"/>
  <c r="L35" i="3"/>
  <c r="N35" i="3" s="1"/>
  <c r="L31" i="3"/>
  <c r="N31" i="3" s="1"/>
  <c r="L27" i="3"/>
  <c r="L22" i="3"/>
  <c r="N22" i="3" s="1"/>
  <c r="L18" i="3"/>
  <c r="N18" i="3" s="1"/>
  <c r="L14" i="3"/>
  <c r="N14" i="3" s="1"/>
  <c r="L10" i="3"/>
  <c r="O350" i="3"/>
  <c r="Q350" i="3" s="1"/>
  <c r="O346" i="3"/>
  <c r="Q346" i="3" s="1"/>
  <c r="O342" i="3"/>
  <c r="Q342" i="3" s="1"/>
  <c r="O338" i="3"/>
  <c r="Q338" i="3" s="1"/>
  <c r="O334" i="3"/>
  <c r="Q334" i="3" s="1"/>
  <c r="O330" i="3"/>
  <c r="Q330" i="3" s="1"/>
  <c r="O326" i="3"/>
  <c r="Q326" i="3" s="1"/>
  <c r="O322" i="3"/>
  <c r="Q322" i="3" s="1"/>
  <c r="O318" i="3"/>
  <c r="Q318" i="3" s="1"/>
  <c r="O314" i="3"/>
  <c r="Q314" i="3" s="1"/>
  <c r="O310" i="3"/>
  <c r="Q310" i="3" s="1"/>
  <c r="O305" i="3"/>
  <c r="Q305" i="3" s="1"/>
  <c r="O301" i="3"/>
  <c r="Q301" i="3" s="1"/>
  <c r="O297" i="3"/>
  <c r="Q297" i="3" s="1"/>
  <c r="O293" i="3"/>
  <c r="Q293" i="3" s="1"/>
  <c r="O289" i="3"/>
  <c r="Q289" i="3" s="1"/>
  <c r="O285" i="3"/>
  <c r="Q285" i="3" s="1"/>
  <c r="O280" i="3"/>
  <c r="Q280" i="3" s="1"/>
  <c r="O276" i="3"/>
  <c r="Q276" i="3" s="1"/>
  <c r="O272" i="3"/>
  <c r="Q272" i="3" s="1"/>
  <c r="O268" i="3"/>
  <c r="Q268" i="3" s="1"/>
  <c r="O264" i="3"/>
  <c r="Q264" i="3" s="1"/>
  <c r="O260" i="3"/>
  <c r="Q260" i="3" s="1"/>
  <c r="O256" i="3"/>
  <c r="Q256" i="3" s="1"/>
  <c r="O252" i="3"/>
  <c r="Q252" i="3" s="1"/>
  <c r="O248" i="3"/>
  <c r="Q248" i="3" s="1"/>
  <c r="O244" i="3"/>
  <c r="Q244" i="3" s="1"/>
  <c r="O240" i="3"/>
  <c r="Q240" i="3" s="1"/>
  <c r="O235" i="3"/>
  <c r="Q235" i="3" s="1"/>
  <c r="O231" i="3"/>
  <c r="Q231" i="3" s="1"/>
  <c r="O225" i="3"/>
  <c r="Q225" i="3" s="1"/>
  <c r="O221" i="3"/>
  <c r="Q221" i="3" s="1"/>
  <c r="O217" i="3"/>
  <c r="Q217" i="3" s="1"/>
  <c r="O212" i="3"/>
  <c r="Q212" i="3" s="1"/>
  <c r="O208" i="3"/>
  <c r="Q208" i="3" s="1"/>
  <c r="O204" i="3"/>
  <c r="Q204" i="3" s="1"/>
  <c r="O200" i="3"/>
  <c r="Q200" i="3" s="1"/>
  <c r="O196" i="3"/>
  <c r="Q196" i="3" s="1"/>
  <c r="O191" i="3"/>
  <c r="Q191" i="3" s="1"/>
  <c r="O181" i="3"/>
  <c r="Q181" i="3" s="1"/>
  <c r="O177" i="3"/>
  <c r="Q177" i="3" s="1"/>
  <c r="O173" i="3"/>
  <c r="Q173" i="3" s="1"/>
  <c r="O169" i="3"/>
  <c r="Q169" i="3" s="1"/>
  <c r="O165" i="3"/>
  <c r="Q165" i="3" s="1"/>
  <c r="O161" i="3"/>
  <c r="Q161" i="3" s="1"/>
  <c r="O157" i="3"/>
  <c r="Q157" i="3" s="1"/>
  <c r="O153" i="3"/>
  <c r="Q153" i="3" s="1"/>
  <c r="O147" i="3"/>
  <c r="Q147" i="3" s="1"/>
  <c r="O143" i="3"/>
  <c r="Q143" i="3" s="1"/>
  <c r="O137" i="3"/>
  <c r="Q137" i="3" s="1"/>
  <c r="O133" i="3"/>
  <c r="Q133" i="3" s="1"/>
  <c r="O129" i="3"/>
  <c r="Q129" i="3" s="1"/>
  <c r="O125" i="3"/>
  <c r="Q125" i="3" s="1"/>
  <c r="O121" i="3"/>
  <c r="Q121" i="3" s="1"/>
  <c r="O117" i="3"/>
  <c r="Q117" i="3" s="1"/>
  <c r="O113" i="3"/>
  <c r="Q113" i="3" s="1"/>
  <c r="O107" i="3"/>
  <c r="Q107" i="3" s="1"/>
  <c r="O102" i="3"/>
  <c r="Q102" i="3" s="1"/>
  <c r="O98" i="3"/>
  <c r="Q98" i="3" s="1"/>
  <c r="O94" i="3"/>
  <c r="Q94" i="3" s="1"/>
  <c r="O89" i="3"/>
  <c r="Q89" i="3" s="1"/>
  <c r="O84" i="3"/>
  <c r="Q84" i="3" s="1"/>
  <c r="O80" i="3"/>
  <c r="Q80" i="3" s="1"/>
  <c r="O74" i="3"/>
  <c r="Q74" i="3" s="1"/>
  <c r="O70" i="3"/>
  <c r="Q70" i="3" s="1"/>
  <c r="O66" i="3"/>
  <c r="Q66" i="3" s="1"/>
  <c r="O61" i="3"/>
  <c r="Q61" i="3" s="1"/>
  <c r="O56" i="3"/>
  <c r="Q56" i="3" s="1"/>
  <c r="O51" i="3"/>
  <c r="Q51" i="3" s="1"/>
  <c r="O47" i="3"/>
  <c r="Q47" i="3" s="1"/>
  <c r="O43" i="3"/>
  <c r="Q43" i="3" s="1"/>
  <c r="O39" i="3"/>
  <c r="Q39" i="3" s="1"/>
  <c r="O35" i="3"/>
  <c r="Q35" i="3" s="1"/>
  <c r="O31" i="3"/>
  <c r="Q31" i="3" s="1"/>
  <c r="O27" i="3"/>
  <c r="O22" i="3"/>
  <c r="Q22" i="3" s="1"/>
  <c r="O18" i="3"/>
  <c r="Q18" i="3" s="1"/>
  <c r="O14" i="3"/>
  <c r="Q14" i="3" s="1"/>
  <c r="O10" i="3"/>
  <c r="R350" i="3"/>
  <c r="T350" i="3" s="1"/>
  <c r="R346" i="3"/>
  <c r="T346" i="3" s="1"/>
  <c r="R342" i="3"/>
  <c r="T342" i="3" s="1"/>
  <c r="R338" i="3"/>
  <c r="T338" i="3" s="1"/>
  <c r="R334" i="3"/>
  <c r="T334" i="3" s="1"/>
  <c r="R330" i="3"/>
  <c r="T330" i="3" s="1"/>
  <c r="R326" i="3"/>
  <c r="T326" i="3" s="1"/>
  <c r="R322" i="3"/>
  <c r="T322" i="3" s="1"/>
  <c r="R318" i="3"/>
  <c r="T318" i="3" s="1"/>
  <c r="R314" i="3"/>
  <c r="T314" i="3" s="1"/>
  <c r="R310" i="3"/>
  <c r="T310" i="3" s="1"/>
  <c r="R305" i="3"/>
  <c r="T305" i="3" s="1"/>
  <c r="R301" i="3"/>
  <c r="T301" i="3" s="1"/>
  <c r="R297" i="3"/>
  <c r="T297" i="3" s="1"/>
  <c r="R293" i="3"/>
  <c r="T293" i="3" s="1"/>
  <c r="R289" i="3"/>
  <c r="T289" i="3" s="1"/>
  <c r="R285" i="3"/>
  <c r="T285" i="3" s="1"/>
  <c r="R280" i="3"/>
  <c r="T280" i="3" s="1"/>
  <c r="R276" i="3"/>
  <c r="T276" i="3" s="1"/>
  <c r="R272" i="3"/>
  <c r="T272" i="3" s="1"/>
  <c r="R268" i="3"/>
  <c r="T268" i="3" s="1"/>
  <c r="R264" i="3"/>
  <c r="T264" i="3" s="1"/>
  <c r="R260" i="3"/>
  <c r="T260" i="3" s="1"/>
  <c r="R256" i="3"/>
  <c r="T256" i="3" s="1"/>
  <c r="R252" i="3"/>
  <c r="T252" i="3" s="1"/>
  <c r="R248" i="3"/>
  <c r="T248" i="3" s="1"/>
  <c r="R244" i="3"/>
  <c r="T244" i="3" s="1"/>
  <c r="R240" i="3"/>
  <c r="T240" i="3" s="1"/>
  <c r="R235" i="3"/>
  <c r="T235" i="3" s="1"/>
  <c r="R231" i="3"/>
  <c r="T231" i="3" s="1"/>
  <c r="R225" i="3"/>
  <c r="T225" i="3" s="1"/>
  <c r="R221" i="3"/>
  <c r="T221" i="3" s="1"/>
  <c r="R217" i="3"/>
  <c r="T217" i="3" s="1"/>
  <c r="R212" i="3"/>
  <c r="T212" i="3" s="1"/>
  <c r="R208" i="3"/>
  <c r="T208" i="3" s="1"/>
  <c r="R204" i="3"/>
  <c r="T204" i="3" s="1"/>
  <c r="R200" i="3"/>
  <c r="T200" i="3" s="1"/>
  <c r="R196" i="3"/>
  <c r="T196" i="3" s="1"/>
  <c r="R191" i="3"/>
  <c r="T191" i="3" s="1"/>
  <c r="R181" i="3"/>
  <c r="T181" i="3" s="1"/>
  <c r="R177" i="3"/>
  <c r="T177" i="3" s="1"/>
  <c r="R173" i="3"/>
  <c r="T173" i="3" s="1"/>
  <c r="R169" i="3"/>
  <c r="T169" i="3" s="1"/>
  <c r="R165" i="3"/>
  <c r="T165" i="3" s="1"/>
  <c r="R161" i="3"/>
  <c r="T161" i="3" s="1"/>
  <c r="R157" i="3"/>
  <c r="T157" i="3" s="1"/>
  <c r="R153" i="3"/>
  <c r="T153" i="3" s="1"/>
  <c r="R147" i="3"/>
  <c r="T147" i="3" s="1"/>
  <c r="R143" i="3"/>
  <c r="T143" i="3" s="1"/>
  <c r="R137" i="3"/>
  <c r="T137" i="3" s="1"/>
  <c r="R133" i="3"/>
  <c r="T133" i="3" s="1"/>
  <c r="R129" i="3"/>
  <c r="T129" i="3" s="1"/>
  <c r="R125" i="3"/>
  <c r="T125" i="3" s="1"/>
  <c r="R121" i="3"/>
  <c r="T121" i="3" s="1"/>
  <c r="R117" i="3"/>
  <c r="T117" i="3" s="1"/>
  <c r="R113" i="3"/>
  <c r="T113" i="3" s="1"/>
  <c r="R107" i="3"/>
  <c r="T107" i="3" s="1"/>
  <c r="R102" i="3"/>
  <c r="T102" i="3" s="1"/>
  <c r="R98" i="3"/>
  <c r="T98" i="3" s="1"/>
  <c r="R94" i="3"/>
  <c r="T94" i="3" s="1"/>
  <c r="R89" i="3"/>
  <c r="T89" i="3" s="1"/>
  <c r="R84" i="3"/>
  <c r="T84" i="3" s="1"/>
  <c r="R80" i="3"/>
  <c r="T80" i="3" s="1"/>
  <c r="R74" i="3"/>
  <c r="T74" i="3" s="1"/>
  <c r="R70" i="3"/>
  <c r="T70" i="3" s="1"/>
  <c r="R66" i="3"/>
  <c r="T66" i="3" s="1"/>
  <c r="R61" i="3"/>
  <c r="T61" i="3" s="1"/>
  <c r="R56" i="3"/>
  <c r="T56" i="3" s="1"/>
  <c r="R51" i="3"/>
  <c r="T51" i="3" s="1"/>
  <c r="R47" i="3"/>
  <c r="T47" i="3" s="1"/>
  <c r="R43" i="3"/>
  <c r="T43" i="3" s="1"/>
  <c r="R39" i="3"/>
  <c r="T39" i="3" s="1"/>
  <c r="R35" i="3"/>
  <c r="T35" i="3" s="1"/>
  <c r="R31" i="3"/>
  <c r="T31" i="3" s="1"/>
  <c r="R27" i="3"/>
  <c r="R22" i="3"/>
  <c r="T22" i="3" s="1"/>
  <c r="R18" i="3"/>
  <c r="T18" i="3" s="1"/>
  <c r="R14" i="3"/>
  <c r="T14" i="3" s="1"/>
  <c r="R10" i="3"/>
  <c r="U350" i="3"/>
  <c r="W350" i="3" s="1"/>
  <c r="U346" i="3"/>
  <c r="W346" i="3" s="1"/>
  <c r="U342" i="3"/>
  <c r="W342" i="3" s="1"/>
  <c r="U338" i="3"/>
  <c r="W338" i="3" s="1"/>
  <c r="U334" i="3"/>
  <c r="W334" i="3" s="1"/>
  <c r="U330" i="3"/>
  <c r="W330" i="3" s="1"/>
  <c r="U326" i="3"/>
  <c r="W326" i="3" s="1"/>
  <c r="U322" i="3"/>
  <c r="W322" i="3" s="1"/>
  <c r="U318" i="3"/>
  <c r="W318" i="3" s="1"/>
  <c r="U314" i="3"/>
  <c r="W314" i="3" s="1"/>
  <c r="U310" i="3"/>
  <c r="W310" i="3" s="1"/>
  <c r="U305" i="3"/>
  <c r="W305" i="3" s="1"/>
  <c r="U301" i="3"/>
  <c r="W301" i="3" s="1"/>
  <c r="U297" i="3"/>
  <c r="W297" i="3" s="1"/>
  <c r="U293" i="3"/>
  <c r="W293" i="3" s="1"/>
  <c r="U289" i="3"/>
  <c r="W289" i="3" s="1"/>
  <c r="U285" i="3"/>
  <c r="W285" i="3" s="1"/>
  <c r="U280" i="3"/>
  <c r="W280" i="3" s="1"/>
  <c r="U276" i="3"/>
  <c r="W276" i="3" s="1"/>
  <c r="U272" i="3"/>
  <c r="W272" i="3" s="1"/>
  <c r="U268" i="3"/>
  <c r="W268" i="3" s="1"/>
  <c r="U264" i="3"/>
  <c r="W264" i="3" s="1"/>
  <c r="U260" i="3"/>
  <c r="W260" i="3" s="1"/>
  <c r="U256" i="3"/>
  <c r="W256" i="3" s="1"/>
  <c r="U252" i="3"/>
  <c r="W252" i="3" s="1"/>
  <c r="U248" i="3"/>
  <c r="W248" i="3" s="1"/>
  <c r="U244" i="3"/>
  <c r="W244" i="3" s="1"/>
  <c r="U240" i="3"/>
  <c r="W240" i="3" s="1"/>
  <c r="U235" i="3"/>
  <c r="W235" i="3" s="1"/>
  <c r="U231" i="3"/>
  <c r="W231" i="3" s="1"/>
  <c r="U225" i="3"/>
  <c r="W225" i="3" s="1"/>
  <c r="U221" i="3"/>
  <c r="W221" i="3" s="1"/>
  <c r="U217" i="3"/>
  <c r="W217" i="3" s="1"/>
  <c r="U212" i="3"/>
  <c r="W212" i="3" s="1"/>
  <c r="U208" i="3"/>
  <c r="W208" i="3" s="1"/>
  <c r="U204" i="3"/>
  <c r="W204" i="3" s="1"/>
  <c r="U200" i="3"/>
  <c r="W200" i="3" s="1"/>
  <c r="U196" i="3"/>
  <c r="W196" i="3" s="1"/>
  <c r="U191" i="3"/>
  <c r="W191" i="3" s="1"/>
  <c r="U181" i="3"/>
  <c r="W181" i="3" s="1"/>
  <c r="U177" i="3"/>
  <c r="W177" i="3" s="1"/>
  <c r="U173" i="3"/>
  <c r="W173" i="3" s="1"/>
  <c r="U169" i="3"/>
  <c r="W169" i="3" s="1"/>
  <c r="U165" i="3"/>
  <c r="W165" i="3" s="1"/>
  <c r="U161" i="3"/>
  <c r="W161" i="3" s="1"/>
  <c r="U157" i="3"/>
  <c r="W157" i="3" s="1"/>
  <c r="U153" i="3"/>
  <c r="W153" i="3" s="1"/>
  <c r="U147" i="3"/>
  <c r="W147" i="3" s="1"/>
  <c r="U143" i="3"/>
  <c r="W143" i="3" s="1"/>
  <c r="U137" i="3"/>
  <c r="W137" i="3" s="1"/>
  <c r="U133" i="3"/>
  <c r="W133" i="3" s="1"/>
  <c r="U129" i="3"/>
  <c r="W129" i="3" s="1"/>
  <c r="U125" i="3"/>
  <c r="W125" i="3" s="1"/>
  <c r="U121" i="3"/>
  <c r="W121" i="3" s="1"/>
  <c r="U117" i="3"/>
  <c r="W117" i="3" s="1"/>
  <c r="U113" i="3"/>
  <c r="W113" i="3" s="1"/>
  <c r="U107" i="3"/>
  <c r="W107" i="3" s="1"/>
  <c r="U102" i="3"/>
  <c r="W102" i="3" s="1"/>
  <c r="U98" i="3"/>
  <c r="W98" i="3" s="1"/>
  <c r="U94" i="3"/>
  <c r="W94" i="3" s="1"/>
  <c r="U89" i="3"/>
  <c r="W89" i="3" s="1"/>
  <c r="U84" i="3"/>
  <c r="W84" i="3" s="1"/>
  <c r="U80" i="3"/>
  <c r="W80" i="3" s="1"/>
  <c r="U74" i="3"/>
  <c r="W74" i="3" s="1"/>
  <c r="U70" i="3"/>
  <c r="W70" i="3" s="1"/>
  <c r="U66" i="3"/>
  <c r="W66" i="3" s="1"/>
  <c r="U61" i="3"/>
  <c r="W61" i="3" s="1"/>
  <c r="U56" i="3"/>
  <c r="W56" i="3" s="1"/>
  <c r="U51" i="3"/>
  <c r="W51" i="3" s="1"/>
  <c r="U47" i="3"/>
  <c r="W47" i="3" s="1"/>
  <c r="U43" i="3"/>
  <c r="W43" i="3" s="1"/>
  <c r="U39" i="3"/>
  <c r="W39" i="3" s="1"/>
  <c r="U35" i="3"/>
  <c r="W35" i="3" s="1"/>
  <c r="U31" i="3"/>
  <c r="W31" i="3" s="1"/>
  <c r="U27" i="3"/>
  <c r="U22" i="3"/>
  <c r="W22" i="3" s="1"/>
  <c r="U18" i="3"/>
  <c r="W18" i="3" s="1"/>
  <c r="U14" i="3"/>
  <c r="W14" i="3" s="1"/>
  <c r="U10" i="3"/>
  <c r="X376" i="3"/>
  <c r="X10" i="3"/>
  <c r="AD376" i="3"/>
  <c r="AD10" i="3"/>
  <c r="AP350" i="3"/>
  <c r="AR350" i="3" s="1"/>
  <c r="AP346" i="3"/>
  <c r="AR346" i="3" s="1"/>
  <c r="AP342" i="3"/>
  <c r="AR342" i="3" s="1"/>
  <c r="AP338" i="3"/>
  <c r="AR338" i="3" s="1"/>
  <c r="AP334" i="3"/>
  <c r="AR334" i="3" s="1"/>
  <c r="AP330" i="3"/>
  <c r="AR330" i="3" s="1"/>
  <c r="AP326" i="3"/>
  <c r="AR326" i="3" s="1"/>
  <c r="AP322" i="3"/>
  <c r="AR322" i="3" s="1"/>
  <c r="AP318" i="3"/>
  <c r="AR318" i="3" s="1"/>
  <c r="AP314" i="3"/>
  <c r="AR314" i="3" s="1"/>
  <c r="AP310" i="3"/>
  <c r="AR310" i="3" s="1"/>
  <c r="AP305" i="3"/>
  <c r="AR305" i="3" s="1"/>
  <c r="AP301" i="3"/>
  <c r="AR301" i="3" s="1"/>
  <c r="AP297" i="3"/>
  <c r="AR297" i="3" s="1"/>
  <c r="AP293" i="3"/>
  <c r="AR293" i="3" s="1"/>
  <c r="AP289" i="3"/>
  <c r="AR289" i="3" s="1"/>
  <c r="AP285" i="3"/>
  <c r="AR285" i="3" s="1"/>
  <c r="AP280" i="3"/>
  <c r="AR280" i="3" s="1"/>
  <c r="AP276" i="3"/>
  <c r="AR276" i="3" s="1"/>
  <c r="AP272" i="3"/>
  <c r="AR272" i="3" s="1"/>
  <c r="AP268" i="3"/>
  <c r="AR268" i="3" s="1"/>
  <c r="AP264" i="3"/>
  <c r="AR264" i="3" s="1"/>
  <c r="AP260" i="3"/>
  <c r="AR260" i="3" s="1"/>
  <c r="AP256" i="3"/>
  <c r="AR256" i="3" s="1"/>
  <c r="AP252" i="3"/>
  <c r="AR252" i="3" s="1"/>
  <c r="AP248" i="3"/>
  <c r="AR248" i="3" s="1"/>
  <c r="AP244" i="3"/>
  <c r="AR244" i="3" s="1"/>
  <c r="AP240" i="3"/>
  <c r="AR240" i="3" s="1"/>
  <c r="AP235" i="3"/>
  <c r="AR235" i="3" s="1"/>
  <c r="AP231" i="3"/>
  <c r="AR231" i="3" s="1"/>
  <c r="AP225" i="3"/>
  <c r="AR225" i="3" s="1"/>
  <c r="AP221" i="3"/>
  <c r="AR221" i="3" s="1"/>
  <c r="AP217" i="3"/>
  <c r="AR217" i="3" s="1"/>
  <c r="AP212" i="3"/>
  <c r="AR212" i="3" s="1"/>
  <c r="AP208" i="3"/>
  <c r="AR208" i="3" s="1"/>
  <c r="AP204" i="3"/>
  <c r="AR204" i="3" s="1"/>
  <c r="AP200" i="3"/>
  <c r="AR200" i="3" s="1"/>
  <c r="AP196" i="3"/>
  <c r="AR196" i="3" s="1"/>
  <c r="AP191" i="3"/>
  <c r="AR191" i="3" s="1"/>
  <c r="AP181" i="3"/>
  <c r="AR181" i="3" s="1"/>
  <c r="AP177" i="3"/>
  <c r="AR177" i="3" s="1"/>
  <c r="AP173" i="3"/>
  <c r="AR173" i="3" s="1"/>
  <c r="AP169" i="3"/>
  <c r="AR169" i="3" s="1"/>
  <c r="AP165" i="3"/>
  <c r="AR165" i="3" s="1"/>
  <c r="AP161" i="3"/>
  <c r="AR161" i="3" s="1"/>
  <c r="AP157" i="3"/>
  <c r="AR157" i="3" s="1"/>
  <c r="AP153" i="3"/>
  <c r="AR153" i="3" s="1"/>
  <c r="AP147" i="3"/>
  <c r="AR147" i="3" s="1"/>
  <c r="AP143" i="3"/>
  <c r="AR143" i="3" s="1"/>
  <c r="AP137" i="3"/>
  <c r="AR137" i="3" s="1"/>
  <c r="AP133" i="3"/>
  <c r="AR133" i="3" s="1"/>
  <c r="AP129" i="3"/>
  <c r="AR129" i="3" s="1"/>
  <c r="AP125" i="3"/>
  <c r="AR125" i="3" s="1"/>
  <c r="AP121" i="3"/>
  <c r="AR121" i="3" s="1"/>
  <c r="AP117" i="3"/>
  <c r="AR117" i="3" s="1"/>
  <c r="AP113" i="3"/>
  <c r="AR113" i="3" s="1"/>
  <c r="AP107" i="3"/>
  <c r="AR107" i="3" s="1"/>
  <c r="AP102" i="3"/>
  <c r="AR102" i="3" s="1"/>
  <c r="AP98" i="3"/>
  <c r="AR98" i="3" s="1"/>
  <c r="AP94" i="3"/>
  <c r="AR94" i="3" s="1"/>
  <c r="AP89" i="3"/>
  <c r="AR89" i="3" s="1"/>
  <c r="AP84" i="3"/>
  <c r="AR84" i="3" s="1"/>
  <c r="AP80" i="3"/>
  <c r="AR80" i="3" s="1"/>
  <c r="AP74" i="3"/>
  <c r="AR74" i="3" s="1"/>
  <c r="AP70" i="3"/>
  <c r="AR70" i="3" s="1"/>
  <c r="AP66" i="3"/>
  <c r="AR66" i="3" s="1"/>
  <c r="AP61" i="3"/>
  <c r="AR61" i="3" s="1"/>
  <c r="AP56" i="3"/>
  <c r="AR56" i="3" s="1"/>
  <c r="AP51" i="3"/>
  <c r="AR51" i="3" s="1"/>
  <c r="AP47" i="3"/>
  <c r="AR47" i="3" s="1"/>
  <c r="AP43" i="3"/>
  <c r="AR43" i="3" s="1"/>
  <c r="AP39" i="3"/>
  <c r="AR39" i="3" s="1"/>
  <c r="AP35" i="3"/>
  <c r="AR35" i="3" s="1"/>
  <c r="AP31" i="3"/>
  <c r="AR31" i="3" s="1"/>
  <c r="AP27" i="3"/>
  <c r="AP22" i="3"/>
  <c r="AR22" i="3" s="1"/>
  <c r="AP18" i="3"/>
  <c r="AR18" i="3" s="1"/>
  <c r="AP14" i="3"/>
  <c r="AR14" i="3" s="1"/>
  <c r="AP10" i="3"/>
  <c r="AS350" i="3"/>
  <c r="AS346" i="3"/>
  <c r="AS342" i="3"/>
  <c r="AS338" i="3"/>
  <c r="AS334" i="3"/>
  <c r="AS330" i="3"/>
  <c r="AS326" i="3"/>
  <c r="AS322" i="3"/>
  <c r="DW322" i="3" s="1"/>
  <c r="I321" i="10" s="1"/>
  <c r="AS318" i="3"/>
  <c r="AS314" i="3"/>
  <c r="AS310" i="3"/>
  <c r="AS305" i="3"/>
  <c r="DW305" i="3" s="1"/>
  <c r="I304" i="10" s="1"/>
  <c r="AS301" i="3"/>
  <c r="AS297" i="3"/>
  <c r="AS293" i="3"/>
  <c r="AS289" i="3"/>
  <c r="DW289" i="3" s="1"/>
  <c r="I288" i="10" s="1"/>
  <c r="AS285" i="3"/>
  <c r="AS280" i="3"/>
  <c r="AS276" i="3"/>
  <c r="AS272" i="3"/>
  <c r="DW272" i="3" s="1"/>
  <c r="I271" i="10" s="1"/>
  <c r="AS268" i="3"/>
  <c r="AS264" i="3"/>
  <c r="AS260" i="3"/>
  <c r="AS256" i="3"/>
  <c r="DW256" i="3" s="1"/>
  <c r="I255" i="10" s="1"/>
  <c r="AS252" i="3"/>
  <c r="AS248" i="3"/>
  <c r="AS244" i="3"/>
  <c r="AS240" i="3"/>
  <c r="DW240" i="3" s="1"/>
  <c r="I239" i="10" s="1"/>
  <c r="AS235" i="3"/>
  <c r="AS231" i="3"/>
  <c r="AS225" i="3"/>
  <c r="AS221" i="3"/>
  <c r="DW221" i="3" s="1"/>
  <c r="I220" i="10" s="1"/>
  <c r="AS217" i="3"/>
  <c r="AS212" i="3"/>
  <c r="AS208" i="3"/>
  <c r="AS204" i="3"/>
  <c r="DW204" i="3" s="1"/>
  <c r="I203" i="10" s="1"/>
  <c r="AS200" i="3"/>
  <c r="AS196" i="3"/>
  <c r="AS191" i="3"/>
  <c r="AS181" i="3"/>
  <c r="DW181" i="3" s="1"/>
  <c r="I180" i="10" s="1"/>
  <c r="AS177" i="3"/>
  <c r="AS173" i="3"/>
  <c r="AS169" i="3"/>
  <c r="AS165" i="3"/>
  <c r="AS161" i="3"/>
  <c r="AS157" i="3"/>
  <c r="AS153" i="3"/>
  <c r="AS147" i="3"/>
  <c r="AS143" i="3"/>
  <c r="AS137" i="3"/>
  <c r="AS133" i="3"/>
  <c r="AS129" i="3"/>
  <c r="AS125" i="3"/>
  <c r="AS121" i="3"/>
  <c r="AS117" i="3"/>
  <c r="AS113" i="3"/>
  <c r="AS107" i="3"/>
  <c r="AS102" i="3"/>
  <c r="AS98" i="3"/>
  <c r="AS94" i="3"/>
  <c r="AS89" i="3"/>
  <c r="AS84" i="3"/>
  <c r="AS80" i="3"/>
  <c r="AS74" i="3"/>
  <c r="AS70" i="3"/>
  <c r="AS66" i="3"/>
  <c r="AS61" i="3"/>
  <c r="AS56" i="3"/>
  <c r="AS51" i="3"/>
  <c r="AS47" i="3"/>
  <c r="AS43" i="3"/>
  <c r="AS39" i="3"/>
  <c r="AS35" i="3"/>
  <c r="AS31" i="3"/>
  <c r="AS27" i="3"/>
  <c r="AS22" i="3"/>
  <c r="AS18" i="3"/>
  <c r="AS14" i="3"/>
  <c r="AS10" i="3"/>
  <c r="AV350" i="3"/>
  <c r="BQ350" i="3" s="1"/>
  <c r="AV346" i="3"/>
  <c r="BQ346" i="3" s="1"/>
  <c r="AV342" i="3"/>
  <c r="BQ342" i="3" s="1"/>
  <c r="AV338" i="3"/>
  <c r="BQ338" i="3" s="1"/>
  <c r="AV334" i="3"/>
  <c r="BQ334" i="3" s="1"/>
  <c r="AV330" i="3"/>
  <c r="BQ330" i="3" s="1"/>
  <c r="AV326" i="3"/>
  <c r="BQ326" i="3" s="1"/>
  <c r="AV322" i="3"/>
  <c r="BQ322" i="3" s="1"/>
  <c r="AV318" i="3"/>
  <c r="BQ318" i="3" s="1"/>
  <c r="AV314" i="3"/>
  <c r="BQ314" i="3" s="1"/>
  <c r="AV310" i="3"/>
  <c r="BQ310" i="3" s="1"/>
  <c r="AV305" i="3"/>
  <c r="BQ305" i="3" s="1"/>
  <c r="AV301" i="3"/>
  <c r="BQ301" i="3" s="1"/>
  <c r="AV297" i="3"/>
  <c r="BQ297" i="3" s="1"/>
  <c r="AV293" i="3"/>
  <c r="BQ293" i="3" s="1"/>
  <c r="AV289" i="3"/>
  <c r="BQ289" i="3" s="1"/>
  <c r="AV285" i="3"/>
  <c r="BQ285" i="3" s="1"/>
  <c r="AV280" i="3"/>
  <c r="BQ280" i="3" s="1"/>
  <c r="AV276" i="3"/>
  <c r="BQ276" i="3" s="1"/>
  <c r="AV272" i="3"/>
  <c r="BQ272" i="3" s="1"/>
  <c r="AV268" i="3"/>
  <c r="BQ268" i="3" s="1"/>
  <c r="AV264" i="3"/>
  <c r="BQ264" i="3" s="1"/>
  <c r="AV260" i="3"/>
  <c r="BQ260" i="3" s="1"/>
  <c r="AV256" i="3"/>
  <c r="BQ256" i="3" s="1"/>
  <c r="AV252" i="3"/>
  <c r="BQ252" i="3" s="1"/>
  <c r="AV248" i="3"/>
  <c r="BQ248" i="3" s="1"/>
  <c r="AV244" i="3"/>
  <c r="BQ244" i="3" s="1"/>
  <c r="AV240" i="3"/>
  <c r="BQ240" i="3" s="1"/>
  <c r="AV235" i="3"/>
  <c r="BQ235" i="3" s="1"/>
  <c r="AV231" i="3"/>
  <c r="BQ231" i="3" s="1"/>
  <c r="AV225" i="3"/>
  <c r="BQ225" i="3" s="1"/>
  <c r="AV221" i="3"/>
  <c r="BQ221" i="3" s="1"/>
  <c r="AV217" i="3"/>
  <c r="BQ217" i="3" s="1"/>
  <c r="AV212" i="3"/>
  <c r="BQ212" i="3" s="1"/>
  <c r="AV208" i="3"/>
  <c r="BQ208" i="3" s="1"/>
  <c r="AV204" i="3"/>
  <c r="BQ204" i="3" s="1"/>
  <c r="AV200" i="3"/>
  <c r="BQ200" i="3" s="1"/>
  <c r="AV196" i="3"/>
  <c r="BQ196" i="3" s="1"/>
  <c r="AV191" i="3"/>
  <c r="BQ191" i="3" s="1"/>
  <c r="AV181" i="3"/>
  <c r="BQ181" i="3" s="1"/>
  <c r="AV177" i="3"/>
  <c r="BQ177" i="3" s="1"/>
  <c r="AV173" i="3"/>
  <c r="BQ173" i="3" s="1"/>
  <c r="AV169" i="3"/>
  <c r="AV165" i="3"/>
  <c r="BQ165" i="3" s="1"/>
  <c r="AV161" i="3"/>
  <c r="BQ161" i="3" s="1"/>
  <c r="AV157" i="3"/>
  <c r="BQ157" i="3" s="1"/>
  <c r="AV153" i="3"/>
  <c r="BQ153" i="3" s="1"/>
  <c r="AV147" i="3"/>
  <c r="BQ147" i="3" s="1"/>
  <c r="AV143" i="3"/>
  <c r="BQ143" i="3" s="1"/>
  <c r="AV137" i="3"/>
  <c r="BQ137" i="3" s="1"/>
  <c r="AV133" i="3"/>
  <c r="BQ133" i="3" s="1"/>
  <c r="AV129" i="3"/>
  <c r="BQ129" i="3" s="1"/>
  <c r="AV125" i="3"/>
  <c r="BQ125" i="3" s="1"/>
  <c r="AV121" i="3"/>
  <c r="BQ121" i="3" s="1"/>
  <c r="AV117" i="3"/>
  <c r="BQ117" i="3" s="1"/>
  <c r="AV113" i="3"/>
  <c r="BQ113" i="3" s="1"/>
  <c r="AV107" i="3"/>
  <c r="BQ107" i="3" s="1"/>
  <c r="AV102" i="3"/>
  <c r="BQ102" i="3" s="1"/>
  <c r="AV98" i="3"/>
  <c r="BQ98" i="3" s="1"/>
  <c r="AV94" i="3"/>
  <c r="BQ94" i="3" s="1"/>
  <c r="AV89" i="3"/>
  <c r="BQ89" i="3" s="1"/>
  <c r="AV84" i="3"/>
  <c r="BQ84" i="3" s="1"/>
  <c r="AV80" i="3"/>
  <c r="BQ80" i="3" s="1"/>
  <c r="AV74" i="3"/>
  <c r="BQ74" i="3" s="1"/>
  <c r="AV70" i="3"/>
  <c r="BQ70" i="3" s="1"/>
  <c r="AV66" i="3"/>
  <c r="BQ66" i="3" s="1"/>
  <c r="AV61" i="3"/>
  <c r="BQ61" i="3" s="1"/>
  <c r="AV56" i="3"/>
  <c r="BQ56" i="3" s="1"/>
  <c r="AV51" i="3"/>
  <c r="BQ51" i="3" s="1"/>
  <c r="AV47" i="3"/>
  <c r="BQ47" i="3" s="1"/>
  <c r="AV43" i="3"/>
  <c r="BQ43" i="3" s="1"/>
  <c r="AV39" i="3"/>
  <c r="BQ39" i="3" s="1"/>
  <c r="AV35" i="3"/>
  <c r="BQ35" i="3" s="1"/>
  <c r="AV31" i="3"/>
  <c r="BQ31" i="3" s="1"/>
  <c r="AV27" i="3"/>
  <c r="AV22" i="3"/>
  <c r="BQ22" i="3" s="1"/>
  <c r="AV18" i="3"/>
  <c r="BQ18" i="3" s="1"/>
  <c r="AV14" i="3"/>
  <c r="BQ14" i="3" s="1"/>
  <c r="AV10" i="3"/>
  <c r="AY169" i="3"/>
  <c r="C26" i="8" s="1"/>
  <c r="AY376" i="3"/>
  <c r="AY10" i="3"/>
  <c r="BB169" i="3"/>
  <c r="C27" i="8" s="1"/>
  <c r="BB376" i="3"/>
  <c r="BB10" i="3"/>
  <c r="BE169" i="3"/>
  <c r="C28" i="8" s="1"/>
  <c r="BE376" i="3"/>
  <c r="BE10" i="3"/>
  <c r="BH169" i="3"/>
  <c r="C29" i="8" s="1"/>
  <c r="BH376" i="3"/>
  <c r="BH10" i="3"/>
  <c r="BK169" i="3"/>
  <c r="C30" i="8" s="1"/>
  <c r="BK376" i="3"/>
  <c r="BK10" i="3"/>
  <c r="BN169" i="3"/>
  <c r="C31" i="8" s="1"/>
  <c r="BN376" i="3"/>
  <c r="BN10" i="3"/>
  <c r="BZ350" i="3"/>
  <c r="CB350" i="3" s="1"/>
  <c r="BZ346" i="3"/>
  <c r="CB346" i="3" s="1"/>
  <c r="BZ342" i="3"/>
  <c r="CB342" i="3" s="1"/>
  <c r="BZ338" i="3"/>
  <c r="CB338" i="3" s="1"/>
  <c r="BZ334" i="3"/>
  <c r="CB334" i="3" s="1"/>
  <c r="BZ330" i="3"/>
  <c r="CB330" i="3" s="1"/>
  <c r="BZ326" i="3"/>
  <c r="CB326" i="3" s="1"/>
  <c r="BZ322" i="3"/>
  <c r="CB322" i="3" s="1"/>
  <c r="BZ318" i="3"/>
  <c r="CB318" i="3" s="1"/>
  <c r="BZ314" i="3"/>
  <c r="CB314" i="3" s="1"/>
  <c r="BZ310" i="3"/>
  <c r="CB310" i="3" s="1"/>
  <c r="BZ305" i="3"/>
  <c r="CB305" i="3" s="1"/>
  <c r="BZ301" i="3"/>
  <c r="CB301" i="3" s="1"/>
  <c r="BZ297" i="3"/>
  <c r="CB297" i="3" s="1"/>
  <c r="BZ293" i="3"/>
  <c r="CB293" i="3" s="1"/>
  <c r="BZ289" i="3"/>
  <c r="CB289" i="3" s="1"/>
  <c r="BZ285" i="3"/>
  <c r="CB285" i="3" s="1"/>
  <c r="BZ280" i="3"/>
  <c r="CB280" i="3" s="1"/>
  <c r="BZ276" i="3"/>
  <c r="CB276" i="3" s="1"/>
  <c r="BZ272" i="3"/>
  <c r="CB272" i="3" s="1"/>
  <c r="BZ268" i="3"/>
  <c r="CB268" i="3" s="1"/>
  <c r="BZ264" i="3"/>
  <c r="CB264" i="3" s="1"/>
  <c r="BZ260" i="3"/>
  <c r="CB260" i="3" s="1"/>
  <c r="BZ256" i="3"/>
  <c r="CB256" i="3" s="1"/>
  <c r="BZ252" i="3"/>
  <c r="CB252" i="3" s="1"/>
  <c r="BZ248" i="3"/>
  <c r="CB248" i="3" s="1"/>
  <c r="BZ244" i="3"/>
  <c r="CB244" i="3" s="1"/>
  <c r="BZ240" i="3"/>
  <c r="CB240" i="3" s="1"/>
  <c r="BZ235" i="3"/>
  <c r="CB235" i="3" s="1"/>
  <c r="BZ231" i="3"/>
  <c r="CB231" i="3" s="1"/>
  <c r="BZ225" i="3"/>
  <c r="CB225" i="3" s="1"/>
  <c r="BZ221" i="3"/>
  <c r="CB221" i="3" s="1"/>
  <c r="BZ217" i="3"/>
  <c r="CB217" i="3" s="1"/>
  <c r="BZ212" i="3"/>
  <c r="CB212" i="3" s="1"/>
  <c r="BZ208" i="3"/>
  <c r="CB208" i="3" s="1"/>
  <c r="BZ204" i="3"/>
  <c r="CB204" i="3" s="1"/>
  <c r="BZ200" i="3"/>
  <c r="CB200" i="3" s="1"/>
  <c r="BZ196" i="3"/>
  <c r="CB196" i="3" s="1"/>
  <c r="BZ191" i="3"/>
  <c r="CB191" i="3" s="1"/>
  <c r="BZ181" i="3"/>
  <c r="CB181" i="3" s="1"/>
  <c r="BZ177" i="3"/>
  <c r="CB177" i="3" s="1"/>
  <c r="BZ173" i="3"/>
  <c r="CB173" i="3" s="1"/>
  <c r="BZ169" i="3"/>
  <c r="CB169" i="3" s="1"/>
  <c r="BZ165" i="3"/>
  <c r="CB165" i="3" s="1"/>
  <c r="BZ161" i="3"/>
  <c r="CB161" i="3" s="1"/>
  <c r="BZ157" i="3"/>
  <c r="CB157" i="3" s="1"/>
  <c r="BZ153" i="3"/>
  <c r="CB153" i="3" s="1"/>
  <c r="BZ147" i="3"/>
  <c r="CB147" i="3" s="1"/>
  <c r="BZ143" i="3"/>
  <c r="CB143" i="3" s="1"/>
  <c r="BZ137" i="3"/>
  <c r="CB137" i="3" s="1"/>
  <c r="BZ133" i="3"/>
  <c r="CB133" i="3" s="1"/>
  <c r="BZ129" i="3"/>
  <c r="CB129" i="3" s="1"/>
  <c r="BZ125" i="3"/>
  <c r="CB125" i="3" s="1"/>
  <c r="BZ121" i="3"/>
  <c r="CB121" i="3" s="1"/>
  <c r="BZ117" i="3"/>
  <c r="CB117" i="3" s="1"/>
  <c r="BZ113" i="3"/>
  <c r="CB113" i="3" s="1"/>
  <c r="BZ107" i="3"/>
  <c r="CB107" i="3" s="1"/>
  <c r="BZ102" i="3"/>
  <c r="CB102" i="3" s="1"/>
  <c r="BZ98" i="3"/>
  <c r="CB98" i="3" s="1"/>
  <c r="BZ94" i="3"/>
  <c r="CB94" i="3" s="1"/>
  <c r="BZ89" i="3"/>
  <c r="CB89" i="3" s="1"/>
  <c r="BZ84" i="3"/>
  <c r="CB84" i="3" s="1"/>
  <c r="BZ80" i="3"/>
  <c r="CB80" i="3" s="1"/>
  <c r="BZ74" i="3"/>
  <c r="CB74" i="3" s="1"/>
  <c r="BZ70" i="3"/>
  <c r="CB70" i="3" s="1"/>
  <c r="BZ66" i="3"/>
  <c r="CB66" i="3" s="1"/>
  <c r="BZ61" i="3"/>
  <c r="CB61" i="3" s="1"/>
  <c r="BZ56" i="3"/>
  <c r="CB56" i="3" s="1"/>
  <c r="BZ51" i="3"/>
  <c r="CB51" i="3" s="1"/>
  <c r="BZ47" i="3"/>
  <c r="CB47" i="3" s="1"/>
  <c r="BZ43" i="3"/>
  <c r="CB43" i="3" s="1"/>
  <c r="BZ39" i="3"/>
  <c r="CB39" i="3" s="1"/>
  <c r="BZ35" i="3"/>
  <c r="CB35" i="3" s="1"/>
  <c r="BZ31" i="3"/>
  <c r="CB31" i="3" s="1"/>
  <c r="BZ27" i="3"/>
  <c r="BZ22" i="3"/>
  <c r="CB22" i="3" s="1"/>
  <c r="BZ18" i="3"/>
  <c r="CB18" i="3" s="1"/>
  <c r="BZ14" i="3"/>
  <c r="CB14" i="3" s="1"/>
  <c r="BZ10" i="3"/>
  <c r="CC350" i="3"/>
  <c r="CE350" i="3" s="1"/>
  <c r="CC346" i="3"/>
  <c r="CE346" i="3" s="1"/>
  <c r="CC342" i="3"/>
  <c r="CE342" i="3" s="1"/>
  <c r="CC338" i="3"/>
  <c r="CE338" i="3" s="1"/>
  <c r="CC334" i="3"/>
  <c r="CE334" i="3" s="1"/>
  <c r="CC330" i="3"/>
  <c r="CE330" i="3" s="1"/>
  <c r="CC326" i="3"/>
  <c r="CE326" i="3" s="1"/>
  <c r="CC322" i="3"/>
  <c r="CE322" i="3" s="1"/>
  <c r="CC318" i="3"/>
  <c r="CE318" i="3" s="1"/>
  <c r="CC314" i="3"/>
  <c r="CE314" i="3" s="1"/>
  <c r="CC310" i="3"/>
  <c r="CE310" i="3" s="1"/>
  <c r="CC305" i="3"/>
  <c r="CE305" i="3" s="1"/>
  <c r="CC301" i="3"/>
  <c r="CE301" i="3" s="1"/>
  <c r="CC297" i="3"/>
  <c r="CE297" i="3" s="1"/>
  <c r="CC293" i="3"/>
  <c r="CE293" i="3" s="1"/>
  <c r="CC289" i="3"/>
  <c r="CE289" i="3" s="1"/>
  <c r="CC285" i="3"/>
  <c r="CE285" i="3" s="1"/>
  <c r="CC280" i="3"/>
  <c r="CE280" i="3" s="1"/>
  <c r="CC276" i="3"/>
  <c r="CE276" i="3" s="1"/>
  <c r="CC272" i="3"/>
  <c r="CE272" i="3" s="1"/>
  <c r="CC268" i="3"/>
  <c r="CE268" i="3" s="1"/>
  <c r="CC264" i="3"/>
  <c r="CE264" i="3" s="1"/>
  <c r="CC260" i="3"/>
  <c r="CE260" i="3" s="1"/>
  <c r="CC256" i="3"/>
  <c r="CE256" i="3" s="1"/>
  <c r="CC252" i="3"/>
  <c r="CE252" i="3" s="1"/>
  <c r="CC248" i="3"/>
  <c r="CE248" i="3" s="1"/>
  <c r="CC244" i="3"/>
  <c r="CE244" i="3" s="1"/>
  <c r="CC240" i="3"/>
  <c r="CE240" i="3" s="1"/>
  <c r="CC235" i="3"/>
  <c r="CE235" i="3" s="1"/>
  <c r="CC231" i="3"/>
  <c r="CE231" i="3" s="1"/>
  <c r="CC225" i="3"/>
  <c r="CE225" i="3" s="1"/>
  <c r="CC221" i="3"/>
  <c r="CE221" i="3" s="1"/>
  <c r="CC217" i="3"/>
  <c r="CE217" i="3" s="1"/>
  <c r="CC212" i="3"/>
  <c r="CE212" i="3" s="1"/>
  <c r="CC208" i="3"/>
  <c r="CE208" i="3" s="1"/>
  <c r="CC204" i="3"/>
  <c r="CE204" i="3" s="1"/>
  <c r="CC200" i="3"/>
  <c r="CE200" i="3" s="1"/>
  <c r="CC196" i="3"/>
  <c r="CE196" i="3" s="1"/>
  <c r="CC191" i="3"/>
  <c r="CE191" i="3" s="1"/>
  <c r="CC181" i="3"/>
  <c r="CE181" i="3" s="1"/>
  <c r="CC177" i="3"/>
  <c r="CE177" i="3" s="1"/>
  <c r="CC173" i="3"/>
  <c r="CE173" i="3" s="1"/>
  <c r="CC169" i="3"/>
  <c r="CE169" i="3" s="1"/>
  <c r="CC165" i="3"/>
  <c r="CE165" i="3" s="1"/>
  <c r="CC161" i="3"/>
  <c r="CE161" i="3" s="1"/>
  <c r="CC157" i="3"/>
  <c r="CE157" i="3" s="1"/>
  <c r="CC153" i="3"/>
  <c r="CE153" i="3" s="1"/>
  <c r="CC147" i="3"/>
  <c r="CE147" i="3" s="1"/>
  <c r="CC143" i="3"/>
  <c r="CE143" i="3" s="1"/>
  <c r="CC137" i="3"/>
  <c r="CE137" i="3" s="1"/>
  <c r="CC133" i="3"/>
  <c r="CE133" i="3" s="1"/>
  <c r="CC129" i="3"/>
  <c r="CE129" i="3" s="1"/>
  <c r="CC125" i="3"/>
  <c r="CE125" i="3" s="1"/>
  <c r="CC121" i="3"/>
  <c r="CE121" i="3" s="1"/>
  <c r="CC117" i="3"/>
  <c r="CE117" i="3" s="1"/>
  <c r="CC113" i="3"/>
  <c r="CE113" i="3" s="1"/>
  <c r="CC107" i="3"/>
  <c r="CE107" i="3" s="1"/>
  <c r="CC102" i="3"/>
  <c r="CE102" i="3" s="1"/>
  <c r="CC98" i="3"/>
  <c r="CE98" i="3" s="1"/>
  <c r="CC94" i="3"/>
  <c r="CE94" i="3" s="1"/>
  <c r="CC89" i="3"/>
  <c r="CE89" i="3" s="1"/>
  <c r="CC84" i="3"/>
  <c r="CE84" i="3" s="1"/>
  <c r="CC80" i="3"/>
  <c r="CE80" i="3" s="1"/>
  <c r="CC74" i="3"/>
  <c r="CE74" i="3" s="1"/>
  <c r="CC70" i="3"/>
  <c r="CE70" i="3" s="1"/>
  <c r="CC66" i="3"/>
  <c r="CE66" i="3" s="1"/>
  <c r="CC61" i="3"/>
  <c r="CE61" i="3" s="1"/>
  <c r="CC56" i="3"/>
  <c r="CE56" i="3" s="1"/>
  <c r="CC51" i="3"/>
  <c r="CE51" i="3" s="1"/>
  <c r="CC47" i="3"/>
  <c r="CE47" i="3" s="1"/>
  <c r="CC43" i="3"/>
  <c r="CE43" i="3" s="1"/>
  <c r="CC39" i="3"/>
  <c r="CE39" i="3" s="1"/>
  <c r="CC35" i="3"/>
  <c r="CE35" i="3" s="1"/>
  <c r="CC31" i="3"/>
  <c r="CE31" i="3" s="1"/>
  <c r="CC27" i="3"/>
  <c r="CC22" i="3"/>
  <c r="CE22" i="3" s="1"/>
  <c r="CC18" i="3"/>
  <c r="CE18" i="3" s="1"/>
  <c r="CC14" i="3"/>
  <c r="CE14" i="3" s="1"/>
  <c r="CC10" i="3"/>
  <c r="CF350" i="3"/>
  <c r="CH350" i="3" s="1"/>
  <c r="CF346" i="3"/>
  <c r="CH346" i="3" s="1"/>
  <c r="CF342" i="3"/>
  <c r="CH342" i="3" s="1"/>
  <c r="CF338" i="3"/>
  <c r="CH338" i="3" s="1"/>
  <c r="CF334" i="3"/>
  <c r="CH334" i="3" s="1"/>
  <c r="CF330" i="3"/>
  <c r="CH330" i="3" s="1"/>
  <c r="CF326" i="3"/>
  <c r="CH326" i="3" s="1"/>
  <c r="CF322" i="3"/>
  <c r="CH322" i="3" s="1"/>
  <c r="CF318" i="3"/>
  <c r="CH318" i="3" s="1"/>
  <c r="CF314" i="3"/>
  <c r="CH314" i="3" s="1"/>
  <c r="CF310" i="3"/>
  <c r="CH310" i="3" s="1"/>
  <c r="CF305" i="3"/>
  <c r="CH305" i="3" s="1"/>
  <c r="CF301" i="3"/>
  <c r="CH301" i="3" s="1"/>
  <c r="CF297" i="3"/>
  <c r="CH297" i="3" s="1"/>
  <c r="CF293" i="3"/>
  <c r="CH293" i="3" s="1"/>
  <c r="CF289" i="3"/>
  <c r="CH289" i="3" s="1"/>
  <c r="CF285" i="3"/>
  <c r="CH285" i="3" s="1"/>
  <c r="CF280" i="3"/>
  <c r="CH280" i="3" s="1"/>
  <c r="CF276" i="3"/>
  <c r="CH276" i="3" s="1"/>
  <c r="CF272" i="3"/>
  <c r="CH272" i="3" s="1"/>
  <c r="CF268" i="3"/>
  <c r="CH268" i="3" s="1"/>
  <c r="CF264" i="3"/>
  <c r="CH264" i="3" s="1"/>
  <c r="CF260" i="3"/>
  <c r="CH260" i="3" s="1"/>
  <c r="CF256" i="3"/>
  <c r="CH256" i="3" s="1"/>
  <c r="CF252" i="3"/>
  <c r="CH252" i="3" s="1"/>
  <c r="CF248" i="3"/>
  <c r="CH248" i="3" s="1"/>
  <c r="CF244" i="3"/>
  <c r="CH244" i="3" s="1"/>
  <c r="CF240" i="3"/>
  <c r="CH240" i="3" s="1"/>
  <c r="CF235" i="3"/>
  <c r="CH235" i="3" s="1"/>
  <c r="CF231" i="3"/>
  <c r="CH231" i="3" s="1"/>
  <c r="CF225" i="3"/>
  <c r="CH225" i="3" s="1"/>
  <c r="CF221" i="3"/>
  <c r="CH221" i="3" s="1"/>
  <c r="CF217" i="3"/>
  <c r="CH217" i="3" s="1"/>
  <c r="CF212" i="3"/>
  <c r="CH212" i="3" s="1"/>
  <c r="CF208" i="3"/>
  <c r="CH208" i="3" s="1"/>
  <c r="CF204" i="3"/>
  <c r="CH204" i="3" s="1"/>
  <c r="CF200" i="3"/>
  <c r="CH200" i="3" s="1"/>
  <c r="CF196" i="3"/>
  <c r="CH196" i="3" s="1"/>
  <c r="CF191" i="3"/>
  <c r="CH191" i="3" s="1"/>
  <c r="CF181" i="3"/>
  <c r="CH181" i="3" s="1"/>
  <c r="CF177" i="3"/>
  <c r="CH177" i="3" s="1"/>
  <c r="CF173" i="3"/>
  <c r="CH173" i="3" s="1"/>
  <c r="CF169" i="3"/>
  <c r="CH169" i="3" s="1"/>
  <c r="CF165" i="3"/>
  <c r="CH165" i="3" s="1"/>
  <c r="CF161" i="3"/>
  <c r="CH161" i="3" s="1"/>
  <c r="CF157" i="3"/>
  <c r="CH157" i="3" s="1"/>
  <c r="CF153" i="3"/>
  <c r="CH153" i="3" s="1"/>
  <c r="CF147" i="3"/>
  <c r="CH147" i="3" s="1"/>
  <c r="CF143" i="3"/>
  <c r="CH143" i="3" s="1"/>
  <c r="CF137" i="3"/>
  <c r="CH137" i="3" s="1"/>
  <c r="CF133" i="3"/>
  <c r="CH133" i="3" s="1"/>
  <c r="CF129" i="3"/>
  <c r="CH129" i="3" s="1"/>
  <c r="CF125" i="3"/>
  <c r="CH125" i="3" s="1"/>
  <c r="CF121" i="3"/>
  <c r="CH121" i="3" s="1"/>
  <c r="CF117" i="3"/>
  <c r="CH117" i="3" s="1"/>
  <c r="CF113" i="3"/>
  <c r="CH113" i="3" s="1"/>
  <c r="CF107" i="3"/>
  <c r="CH107" i="3" s="1"/>
  <c r="CF102" i="3"/>
  <c r="CH102" i="3" s="1"/>
  <c r="CF98" i="3"/>
  <c r="CH98" i="3" s="1"/>
  <c r="CF94" i="3"/>
  <c r="CH94" i="3" s="1"/>
  <c r="CF89" i="3"/>
  <c r="CH89" i="3" s="1"/>
  <c r="CF84" i="3"/>
  <c r="CH84" i="3" s="1"/>
  <c r="CF80" i="3"/>
  <c r="CH80" i="3" s="1"/>
  <c r="CF74" i="3"/>
  <c r="CH74" i="3" s="1"/>
  <c r="CF70" i="3"/>
  <c r="CH70" i="3" s="1"/>
  <c r="CF66" i="3"/>
  <c r="CH66" i="3" s="1"/>
  <c r="CF61" i="3"/>
  <c r="CH61" i="3" s="1"/>
  <c r="CF56" i="3"/>
  <c r="CH56" i="3" s="1"/>
  <c r="CF51" i="3"/>
  <c r="CH51" i="3" s="1"/>
  <c r="CF47" i="3"/>
  <c r="CH47" i="3" s="1"/>
  <c r="CF43" i="3"/>
  <c r="CH43" i="3" s="1"/>
  <c r="CF39" i="3"/>
  <c r="CH39" i="3" s="1"/>
  <c r="CF35" i="3"/>
  <c r="CH35" i="3" s="1"/>
  <c r="CF31" i="3"/>
  <c r="CH31" i="3" s="1"/>
  <c r="CF27" i="3"/>
  <c r="CF22" i="3"/>
  <c r="CH22" i="3" s="1"/>
  <c r="CF18" i="3"/>
  <c r="CH18" i="3" s="1"/>
  <c r="CF14" i="3"/>
  <c r="CH14" i="3" s="1"/>
  <c r="CF10" i="3"/>
  <c r="CI350" i="3"/>
  <c r="CI346" i="3"/>
  <c r="CI342" i="3"/>
  <c r="CI338" i="3"/>
  <c r="CI334" i="3"/>
  <c r="CI330" i="3"/>
  <c r="CI326" i="3"/>
  <c r="CI322" i="3"/>
  <c r="CI318" i="3"/>
  <c r="CI314" i="3"/>
  <c r="CI310" i="3"/>
  <c r="CI305" i="3"/>
  <c r="CI301" i="3"/>
  <c r="CI297" i="3"/>
  <c r="CI293" i="3"/>
  <c r="CI289" i="3"/>
  <c r="CI285" i="3"/>
  <c r="CI280" i="3"/>
  <c r="CI276" i="3"/>
  <c r="CI272" i="3"/>
  <c r="CI268" i="3"/>
  <c r="CI264" i="3"/>
  <c r="CI260" i="3"/>
  <c r="CI256" i="3"/>
  <c r="CI252" i="3"/>
  <c r="CI248" i="3"/>
  <c r="CI244" i="3"/>
  <c r="CI240" i="3"/>
  <c r="CI235" i="3"/>
  <c r="CI231" i="3"/>
  <c r="CI225" i="3"/>
  <c r="CI221" i="3"/>
  <c r="CI217" i="3"/>
  <c r="CI212" i="3"/>
  <c r="CI208" i="3"/>
  <c r="CI204" i="3"/>
  <c r="CI200" i="3"/>
  <c r="CI196" i="3"/>
  <c r="CI191" i="3"/>
  <c r="CI181" i="3"/>
  <c r="CI177" i="3"/>
  <c r="CI173" i="3"/>
  <c r="CI169" i="3"/>
  <c r="CI165" i="3"/>
  <c r="CI161" i="3"/>
  <c r="CI157" i="3"/>
  <c r="CI153" i="3"/>
  <c r="CI147" i="3"/>
  <c r="CI143" i="3"/>
  <c r="CI137" i="3"/>
  <c r="CI133" i="3"/>
  <c r="CI129" i="3"/>
  <c r="CI125" i="3"/>
  <c r="CI121" i="3"/>
  <c r="CI117" i="3"/>
  <c r="CI113" i="3"/>
  <c r="CI107" i="3"/>
  <c r="CI102" i="3"/>
  <c r="CI98" i="3"/>
  <c r="CI94" i="3"/>
  <c r="CI89" i="3"/>
  <c r="CI84" i="3"/>
  <c r="CI80" i="3"/>
  <c r="CI74" i="3"/>
  <c r="CI70" i="3"/>
  <c r="CI66" i="3"/>
  <c r="CI61" i="3"/>
  <c r="CI56" i="3"/>
  <c r="CI51" i="3"/>
  <c r="CI47" i="3"/>
  <c r="CI43" i="3"/>
  <c r="CI39" i="3"/>
  <c r="CI35" i="3"/>
  <c r="CI31" i="3"/>
  <c r="CI27" i="3"/>
  <c r="CI22" i="3"/>
  <c r="CI18" i="3"/>
  <c r="CI14" i="3"/>
  <c r="CI10" i="3"/>
  <c r="CL350" i="3"/>
  <c r="CN350" i="3" s="1"/>
  <c r="CL346" i="3"/>
  <c r="CN346" i="3" s="1"/>
  <c r="CL342" i="3"/>
  <c r="CN342" i="3" s="1"/>
  <c r="CL338" i="3"/>
  <c r="CN338" i="3" s="1"/>
  <c r="CL334" i="3"/>
  <c r="CN334" i="3" s="1"/>
  <c r="CL330" i="3"/>
  <c r="CN330" i="3" s="1"/>
  <c r="CL326" i="3"/>
  <c r="CN326" i="3" s="1"/>
  <c r="CL322" i="3"/>
  <c r="CN322" i="3" s="1"/>
  <c r="CL318" i="3"/>
  <c r="CN318" i="3" s="1"/>
  <c r="CL314" i="3"/>
  <c r="CN314" i="3" s="1"/>
  <c r="CL310" i="3"/>
  <c r="CN310" i="3" s="1"/>
  <c r="CL305" i="3"/>
  <c r="CN305" i="3" s="1"/>
  <c r="CL301" i="3"/>
  <c r="CN301" i="3" s="1"/>
  <c r="CL297" i="3"/>
  <c r="CN297" i="3" s="1"/>
  <c r="CL293" i="3"/>
  <c r="CN293" i="3" s="1"/>
  <c r="CL289" i="3"/>
  <c r="CN289" i="3" s="1"/>
  <c r="CL285" i="3"/>
  <c r="CN285" i="3" s="1"/>
  <c r="CL280" i="3"/>
  <c r="CN280" i="3" s="1"/>
  <c r="CL276" i="3"/>
  <c r="CN276" i="3" s="1"/>
  <c r="CL272" i="3"/>
  <c r="CN272" i="3" s="1"/>
  <c r="CL268" i="3"/>
  <c r="CN268" i="3" s="1"/>
  <c r="CL264" i="3"/>
  <c r="CN264" i="3" s="1"/>
  <c r="CL260" i="3"/>
  <c r="CN260" i="3" s="1"/>
  <c r="CL256" i="3"/>
  <c r="CN256" i="3" s="1"/>
  <c r="CL252" i="3"/>
  <c r="CN252" i="3" s="1"/>
  <c r="CL248" i="3"/>
  <c r="CN248" i="3" s="1"/>
  <c r="CL244" i="3"/>
  <c r="CN244" i="3" s="1"/>
  <c r="CL240" i="3"/>
  <c r="CN240" i="3" s="1"/>
  <c r="CL235" i="3"/>
  <c r="CN235" i="3" s="1"/>
  <c r="CL231" i="3"/>
  <c r="CN231" i="3" s="1"/>
  <c r="CL225" i="3"/>
  <c r="CN225" i="3" s="1"/>
  <c r="CL221" i="3"/>
  <c r="CN221" i="3" s="1"/>
  <c r="CL217" i="3"/>
  <c r="CN217" i="3" s="1"/>
  <c r="CL212" i="3"/>
  <c r="CN212" i="3" s="1"/>
  <c r="CL208" i="3"/>
  <c r="CN208" i="3" s="1"/>
  <c r="CL204" i="3"/>
  <c r="CN204" i="3" s="1"/>
  <c r="CL200" i="3"/>
  <c r="CN200" i="3" s="1"/>
  <c r="CL196" i="3"/>
  <c r="CN196" i="3" s="1"/>
  <c r="CL191" i="3"/>
  <c r="CN191" i="3" s="1"/>
  <c r="CL181" i="3"/>
  <c r="CN181" i="3" s="1"/>
  <c r="CL177" i="3"/>
  <c r="CN177" i="3" s="1"/>
  <c r="CL173" i="3"/>
  <c r="CN173" i="3" s="1"/>
  <c r="CL169" i="3"/>
  <c r="CN169" i="3" s="1"/>
  <c r="CL165" i="3"/>
  <c r="CN165" i="3" s="1"/>
  <c r="CL161" i="3"/>
  <c r="CN161" i="3" s="1"/>
  <c r="CL157" i="3"/>
  <c r="CN157" i="3" s="1"/>
  <c r="CL153" i="3"/>
  <c r="CN153" i="3" s="1"/>
  <c r="CL147" i="3"/>
  <c r="CN147" i="3" s="1"/>
  <c r="CL143" i="3"/>
  <c r="CN143" i="3" s="1"/>
  <c r="CL137" i="3"/>
  <c r="CN137" i="3" s="1"/>
  <c r="CL133" i="3"/>
  <c r="CN133" i="3" s="1"/>
  <c r="CL129" i="3"/>
  <c r="CN129" i="3" s="1"/>
  <c r="CL125" i="3"/>
  <c r="CN125" i="3" s="1"/>
  <c r="CL121" i="3"/>
  <c r="CN121" i="3" s="1"/>
  <c r="CL117" i="3"/>
  <c r="CN117" i="3" s="1"/>
  <c r="CL113" i="3"/>
  <c r="CN113" i="3" s="1"/>
  <c r="CL107" i="3"/>
  <c r="CN107" i="3" s="1"/>
  <c r="CL102" i="3"/>
  <c r="CN102" i="3" s="1"/>
  <c r="CL98" i="3"/>
  <c r="CN98" i="3" s="1"/>
  <c r="CL94" i="3"/>
  <c r="CN94" i="3" s="1"/>
  <c r="CL89" i="3"/>
  <c r="CN89" i="3" s="1"/>
  <c r="CL84" i="3"/>
  <c r="CN84" i="3" s="1"/>
  <c r="CL80" i="3"/>
  <c r="CN80" i="3" s="1"/>
  <c r="CL74" i="3"/>
  <c r="CN74" i="3" s="1"/>
  <c r="CL70" i="3"/>
  <c r="CN70" i="3" s="1"/>
  <c r="CL66" i="3"/>
  <c r="CN66" i="3" s="1"/>
  <c r="CL61" i="3"/>
  <c r="CN61" i="3" s="1"/>
  <c r="CL56" i="3"/>
  <c r="CN56" i="3" s="1"/>
  <c r="CL51" i="3"/>
  <c r="CN51" i="3" s="1"/>
  <c r="CL47" i="3"/>
  <c r="CN47" i="3" s="1"/>
  <c r="CL43" i="3"/>
  <c r="CN43" i="3" s="1"/>
  <c r="CL39" i="3"/>
  <c r="CN39" i="3" s="1"/>
  <c r="CL35" i="3"/>
  <c r="CN35" i="3" s="1"/>
  <c r="CL31" i="3"/>
  <c r="CN31" i="3" s="1"/>
  <c r="CL27" i="3"/>
  <c r="CL22" i="3"/>
  <c r="CN22" i="3" s="1"/>
  <c r="CL18" i="3"/>
  <c r="CN18" i="3" s="1"/>
  <c r="CL14" i="3"/>
  <c r="CN14" i="3" s="1"/>
  <c r="CL10" i="3"/>
  <c r="DW13" i="3" l="1"/>
  <c r="I12" i="10" s="1"/>
  <c r="DW30" i="3"/>
  <c r="I29" i="10" s="1"/>
  <c r="DW46" i="3"/>
  <c r="I45" i="10" s="1"/>
  <c r="DW65" i="3"/>
  <c r="I64" i="10" s="1"/>
  <c r="DW101" i="3"/>
  <c r="I100" i="10" s="1"/>
  <c r="DW120" i="3"/>
  <c r="I119" i="10" s="1"/>
  <c r="DW136" i="3"/>
  <c r="I135" i="10" s="1"/>
  <c r="DW195" i="3"/>
  <c r="I194" i="10" s="1"/>
  <c r="DW211" i="3"/>
  <c r="I210" i="10" s="1"/>
  <c r="DW228" i="3"/>
  <c r="I227" i="10" s="1"/>
  <c r="DW247" i="3"/>
  <c r="I246" i="10" s="1"/>
  <c r="DW263" i="3"/>
  <c r="I262" i="10" s="1"/>
  <c r="DW279" i="3"/>
  <c r="I278" i="10" s="1"/>
  <c r="DW296" i="3"/>
  <c r="I295" i="10" s="1"/>
  <c r="DW329" i="3"/>
  <c r="I328" i="10" s="1"/>
  <c r="DW345" i="3"/>
  <c r="I344" i="10" s="1"/>
  <c r="DW336" i="3"/>
  <c r="I335" i="10" s="1"/>
  <c r="DW41" i="3"/>
  <c r="I40" i="10" s="1"/>
  <c r="DW58" i="3"/>
  <c r="I57" i="10" s="1"/>
  <c r="DW78" i="3"/>
  <c r="I77" i="10" s="1"/>
  <c r="DW96" i="3"/>
  <c r="I95" i="10" s="1"/>
  <c r="DW115" i="3"/>
  <c r="I114" i="10" s="1"/>
  <c r="DW131" i="3"/>
  <c r="I130" i="10" s="1"/>
  <c r="DW151" i="3"/>
  <c r="I150" i="10" s="1"/>
  <c r="DW167" i="3"/>
  <c r="I166" i="10" s="1"/>
  <c r="DW187" i="3"/>
  <c r="I186" i="10" s="1"/>
  <c r="DW206" i="3"/>
  <c r="I205" i="10" s="1"/>
  <c r="DW223" i="3"/>
  <c r="I222" i="10" s="1"/>
  <c r="DW242" i="3"/>
  <c r="I241" i="10" s="1"/>
  <c r="DW258" i="3"/>
  <c r="I257" i="10" s="1"/>
  <c r="DW274" i="3"/>
  <c r="I273" i="10" s="1"/>
  <c r="DW291" i="3"/>
  <c r="I290" i="10" s="1"/>
  <c r="DW307" i="3"/>
  <c r="I306" i="10" s="1"/>
  <c r="DW340" i="3"/>
  <c r="I339" i="10" s="1"/>
  <c r="AD378" i="3"/>
  <c r="DW17" i="3"/>
  <c r="I16" i="10" s="1"/>
  <c r="DW34" i="3"/>
  <c r="I33" i="10" s="1"/>
  <c r="DW50" i="3"/>
  <c r="I49" i="10" s="1"/>
  <c r="DW69" i="3"/>
  <c r="I68" i="10" s="1"/>
  <c r="DW88" i="3"/>
  <c r="I87" i="10" s="1"/>
  <c r="DW106" i="3"/>
  <c r="I105" i="10" s="1"/>
  <c r="DW124" i="3"/>
  <c r="I123" i="10" s="1"/>
  <c r="DW142" i="3"/>
  <c r="I141" i="10" s="1"/>
  <c r="DW176" i="3"/>
  <c r="I175" i="10" s="1"/>
  <c r="DW199" i="3"/>
  <c r="I198" i="10" s="1"/>
  <c r="DW216" i="3"/>
  <c r="I215" i="10" s="1"/>
  <c r="DW234" i="3"/>
  <c r="I233" i="10" s="1"/>
  <c r="DW251" i="3"/>
  <c r="I250" i="10" s="1"/>
  <c r="DW267" i="3"/>
  <c r="I266" i="10" s="1"/>
  <c r="DW284" i="3"/>
  <c r="I283" i="10" s="1"/>
  <c r="DW317" i="3"/>
  <c r="I316" i="10" s="1"/>
  <c r="DW333" i="3"/>
  <c r="I332" i="10" s="1"/>
  <c r="DW349" i="3"/>
  <c r="I348" i="10" s="1"/>
  <c r="DW35" i="3"/>
  <c r="I34" i="10" s="1"/>
  <c r="DW51" i="3"/>
  <c r="I50" i="10" s="1"/>
  <c r="DW70" i="3"/>
  <c r="I69" i="10" s="1"/>
  <c r="DW89" i="3"/>
  <c r="I88" i="10" s="1"/>
  <c r="DW107" i="3"/>
  <c r="I106" i="10" s="1"/>
  <c r="DW125" i="3"/>
  <c r="I124" i="10" s="1"/>
  <c r="DW143" i="3"/>
  <c r="I142" i="10" s="1"/>
  <c r="DW161" i="3"/>
  <c r="I160" i="10" s="1"/>
  <c r="DW306" i="3"/>
  <c r="I305" i="10" s="1"/>
  <c r="DW62" i="3"/>
  <c r="I61" i="10" s="1"/>
  <c r="DW81" i="3"/>
  <c r="I80" i="10" s="1"/>
  <c r="DW99" i="3"/>
  <c r="I98" i="10" s="1"/>
  <c r="DW118" i="3"/>
  <c r="I117" i="10" s="1"/>
  <c r="DW134" i="3"/>
  <c r="I133" i="10" s="1"/>
  <c r="DW192" i="3"/>
  <c r="I191" i="10" s="1"/>
  <c r="DW209" i="3"/>
  <c r="I208" i="10" s="1"/>
  <c r="DW226" i="3"/>
  <c r="I225" i="10" s="1"/>
  <c r="DW245" i="3"/>
  <c r="I244" i="10" s="1"/>
  <c r="DW261" i="3"/>
  <c r="I260" i="10" s="1"/>
  <c r="DW277" i="3"/>
  <c r="I276" i="10" s="1"/>
  <c r="DW294" i="3"/>
  <c r="I293" i="10" s="1"/>
  <c r="DW311" i="3"/>
  <c r="I310" i="10" s="1"/>
  <c r="DW327" i="3"/>
  <c r="I326" i="10" s="1"/>
  <c r="DW343" i="3"/>
  <c r="I342" i="10" s="1"/>
  <c r="DW26" i="3"/>
  <c r="I25" i="10" s="1"/>
  <c r="DW42" i="3"/>
  <c r="I41" i="10" s="1"/>
  <c r="DW60" i="3"/>
  <c r="I59" i="10" s="1"/>
  <c r="DW79" i="3"/>
  <c r="I78" i="10" s="1"/>
  <c r="DW97" i="3"/>
  <c r="I96" i="10" s="1"/>
  <c r="DW116" i="3"/>
  <c r="I115" i="10" s="1"/>
  <c r="DW132" i="3"/>
  <c r="I131" i="10" s="1"/>
  <c r="DW152" i="3"/>
  <c r="I151" i="10" s="1"/>
  <c r="DW190" i="3"/>
  <c r="I189" i="10" s="1"/>
  <c r="DW207" i="3"/>
  <c r="I206" i="10" s="1"/>
  <c r="DW224" i="3"/>
  <c r="I223" i="10" s="1"/>
  <c r="DW243" i="3"/>
  <c r="I242" i="10" s="1"/>
  <c r="DW259" i="3"/>
  <c r="I258" i="10" s="1"/>
  <c r="DW275" i="3"/>
  <c r="I274" i="10" s="1"/>
  <c r="DW292" i="3"/>
  <c r="I291" i="10" s="1"/>
  <c r="DW325" i="3"/>
  <c r="I324" i="10" s="1"/>
  <c r="DW341" i="3"/>
  <c r="I340" i="10" s="1"/>
  <c r="CI380" i="3"/>
  <c r="CI358" i="3"/>
  <c r="CO10" i="3"/>
  <c r="CK10" i="3"/>
  <c r="CO18" i="3"/>
  <c r="CQ18" i="3" s="1"/>
  <c r="CK18" i="3"/>
  <c r="CO35" i="3"/>
  <c r="CQ35" i="3" s="1"/>
  <c r="CK35" i="3"/>
  <c r="CO51" i="3"/>
  <c r="CQ51" i="3" s="1"/>
  <c r="CK51" i="3"/>
  <c r="CO70" i="3"/>
  <c r="CQ70" i="3" s="1"/>
  <c r="CK70" i="3"/>
  <c r="CO89" i="3"/>
  <c r="CQ89" i="3" s="1"/>
  <c r="CK89" i="3"/>
  <c r="CO107" i="3"/>
  <c r="CQ107" i="3" s="1"/>
  <c r="CK107" i="3"/>
  <c r="CO125" i="3"/>
  <c r="CQ125" i="3" s="1"/>
  <c r="CK125" i="3"/>
  <c r="CO143" i="3"/>
  <c r="CQ143" i="3" s="1"/>
  <c r="CK143" i="3"/>
  <c r="CO161" i="3"/>
  <c r="CQ161" i="3" s="1"/>
  <c r="CK161" i="3"/>
  <c r="CO181" i="3"/>
  <c r="CQ181" i="3" s="1"/>
  <c r="CK181" i="3"/>
  <c r="CK204" i="3"/>
  <c r="CO204" i="3"/>
  <c r="CQ204" i="3" s="1"/>
  <c r="CO221" i="3"/>
  <c r="CQ221" i="3" s="1"/>
  <c r="CK221" i="3"/>
  <c r="CK240" i="3"/>
  <c r="CO240" i="3"/>
  <c r="CQ240" i="3" s="1"/>
  <c r="CO256" i="3"/>
  <c r="CQ256" i="3" s="1"/>
  <c r="CK256" i="3"/>
  <c r="CK272" i="3"/>
  <c r="CO272" i="3"/>
  <c r="CQ272" i="3" s="1"/>
  <c r="CO289" i="3"/>
  <c r="CQ289" i="3" s="1"/>
  <c r="CK289" i="3"/>
  <c r="CK305" i="3"/>
  <c r="CO305" i="3"/>
  <c r="CQ305" i="3" s="1"/>
  <c r="CO322" i="3"/>
  <c r="CQ322" i="3" s="1"/>
  <c r="CK322" i="3"/>
  <c r="CK338" i="3"/>
  <c r="CO338" i="3"/>
  <c r="CQ338" i="3" s="1"/>
  <c r="CF380" i="3"/>
  <c r="CH10" i="3"/>
  <c r="CF358" i="3"/>
  <c r="CE10" i="3"/>
  <c r="CC358" i="3"/>
  <c r="CC380" i="3"/>
  <c r="BZ358" i="3"/>
  <c r="BZ380" i="3"/>
  <c r="CB10" i="3"/>
  <c r="BN358" i="3"/>
  <c r="C30" i="6" s="1"/>
  <c r="BN380" i="3"/>
  <c r="BB380" i="3"/>
  <c r="BB358" i="3"/>
  <c r="C26" i="6" s="1"/>
  <c r="F29" i="4"/>
  <c r="F45" i="4"/>
  <c r="H45" i="4" s="1"/>
  <c r="F63" i="4"/>
  <c r="H63" i="4" s="1"/>
  <c r="F82" i="4"/>
  <c r="H82" i="4" s="1"/>
  <c r="F100" i="4"/>
  <c r="H100" i="4" s="1"/>
  <c r="F119" i="4"/>
  <c r="H119" i="4" s="1"/>
  <c r="F135" i="4"/>
  <c r="H135" i="4" s="1"/>
  <c r="F155" i="4"/>
  <c r="H155" i="4" s="1"/>
  <c r="F171" i="4"/>
  <c r="H171" i="4" s="1"/>
  <c r="F175" i="4"/>
  <c r="H175" i="4" s="1"/>
  <c r="F198" i="4"/>
  <c r="H198" i="4" s="1"/>
  <c r="F214" i="4"/>
  <c r="H214" i="4" s="1"/>
  <c r="F233" i="4"/>
  <c r="H233" i="4" s="1"/>
  <c r="F250" i="4"/>
  <c r="H250" i="4" s="1"/>
  <c r="F266" i="4"/>
  <c r="H266" i="4" s="1"/>
  <c r="F282" i="4"/>
  <c r="H282" i="4" s="1"/>
  <c r="F299" i="4"/>
  <c r="H299" i="4" s="1"/>
  <c r="F316" i="4"/>
  <c r="H316" i="4" s="1"/>
  <c r="F332" i="4"/>
  <c r="H332" i="4" s="1"/>
  <c r="DW338" i="3"/>
  <c r="I337" i="10" s="1"/>
  <c r="F348" i="4"/>
  <c r="H348" i="4" s="1"/>
  <c r="AR10" i="3"/>
  <c r="AP380" i="3"/>
  <c r="AP358" i="3"/>
  <c r="AD380" i="3"/>
  <c r="AD358" i="3"/>
  <c r="C17" i="6" s="1"/>
  <c r="Q10" i="3"/>
  <c r="O380" i="3"/>
  <c r="O358" i="3"/>
  <c r="N27" i="3"/>
  <c r="N376" i="3" s="1"/>
  <c r="L376" i="3"/>
  <c r="CK15" i="3"/>
  <c r="CI379" i="3"/>
  <c r="CO15" i="3"/>
  <c r="CO32" i="3"/>
  <c r="CQ32" i="3" s="1"/>
  <c r="CK32" i="3"/>
  <c r="CK48" i="3"/>
  <c r="CO48" i="3"/>
  <c r="CQ48" i="3" s="1"/>
  <c r="CO67" i="3"/>
  <c r="CQ67" i="3" s="1"/>
  <c r="CK67" i="3"/>
  <c r="CK85" i="3"/>
  <c r="CO85" i="3"/>
  <c r="CQ85" i="3" s="1"/>
  <c r="CO104" i="3"/>
  <c r="CQ104" i="3" s="1"/>
  <c r="CK104" i="3"/>
  <c r="CK122" i="3"/>
  <c r="CO122" i="3"/>
  <c r="CQ122" i="3" s="1"/>
  <c r="CO138" i="3"/>
  <c r="CQ138" i="3" s="1"/>
  <c r="CK138" i="3"/>
  <c r="CK158" i="3"/>
  <c r="CO158" i="3"/>
  <c r="CQ158" i="3" s="1"/>
  <c r="CI382" i="3"/>
  <c r="CK174" i="3"/>
  <c r="CO174" i="3"/>
  <c r="CO197" i="3"/>
  <c r="CQ197" i="3" s="1"/>
  <c r="CK197" i="3"/>
  <c r="CO214" i="3"/>
  <c r="CQ214" i="3" s="1"/>
  <c r="CK214" i="3"/>
  <c r="CO232" i="3"/>
  <c r="CQ232" i="3" s="1"/>
  <c r="CK232" i="3"/>
  <c r="CO249" i="3"/>
  <c r="CQ249" i="3" s="1"/>
  <c r="CK249" i="3"/>
  <c r="CO265" i="3"/>
  <c r="CQ265" i="3" s="1"/>
  <c r="CK265" i="3"/>
  <c r="CO282" i="3"/>
  <c r="CQ282" i="3" s="1"/>
  <c r="CK282" i="3"/>
  <c r="CO298" i="3"/>
  <c r="CQ298" i="3" s="1"/>
  <c r="CK298" i="3"/>
  <c r="CO315" i="3"/>
  <c r="CQ315" i="3" s="1"/>
  <c r="CK315" i="3"/>
  <c r="CO331" i="3"/>
  <c r="CQ331" i="3" s="1"/>
  <c r="CK331" i="3"/>
  <c r="CO347" i="3"/>
  <c r="CQ347" i="3" s="1"/>
  <c r="CK347" i="3"/>
  <c r="CF379" i="3"/>
  <c r="CH15" i="3"/>
  <c r="CH379" i="3" s="1"/>
  <c r="CF382" i="3"/>
  <c r="CH174" i="3"/>
  <c r="CH382" i="3" s="1"/>
  <c r="CC384" i="3"/>
  <c r="CE90" i="3"/>
  <c r="CE384" i="3" s="1"/>
  <c r="BZ379" i="3"/>
  <c r="CB15" i="3"/>
  <c r="CB379" i="3" s="1"/>
  <c r="BZ382" i="3"/>
  <c r="CB174" i="3"/>
  <c r="CB382" i="3" s="1"/>
  <c r="F17" i="4"/>
  <c r="F34" i="4"/>
  <c r="H34" i="4" s="1"/>
  <c r="F50" i="4"/>
  <c r="H50" i="4" s="1"/>
  <c r="AU57" i="3"/>
  <c r="F73" i="4"/>
  <c r="H73" i="4" s="1"/>
  <c r="F92" i="4"/>
  <c r="F110" i="4"/>
  <c r="H110" i="4" s="1"/>
  <c r="F128" i="4"/>
  <c r="H128" i="4" s="1"/>
  <c r="F146" i="4"/>
  <c r="H146" i="4" s="1"/>
  <c r="DW154" i="3"/>
  <c r="I153" i="10" s="1"/>
  <c r="F164" i="4"/>
  <c r="H164" i="4" s="1"/>
  <c r="DW170" i="3"/>
  <c r="I169" i="10" s="1"/>
  <c r="F180" i="4"/>
  <c r="H180" i="4" s="1"/>
  <c r="F203" i="4"/>
  <c r="H203" i="4" s="1"/>
  <c r="F220" i="4"/>
  <c r="H220" i="4" s="1"/>
  <c r="F239" i="4"/>
  <c r="H239" i="4" s="1"/>
  <c r="F255" i="4"/>
  <c r="H255" i="4" s="1"/>
  <c r="F271" i="4"/>
  <c r="H271" i="4" s="1"/>
  <c r="F288" i="4"/>
  <c r="H288" i="4" s="1"/>
  <c r="F304" i="4"/>
  <c r="H304" i="4" s="1"/>
  <c r="F321" i="4"/>
  <c r="H321" i="4" s="1"/>
  <c r="F337" i="4"/>
  <c r="H337" i="4" s="1"/>
  <c r="F353" i="4"/>
  <c r="H353" i="4" s="1"/>
  <c r="BN354" i="3"/>
  <c r="BN359" i="3"/>
  <c r="C30" i="7" s="1"/>
  <c r="BN377" i="3"/>
  <c r="CL357" i="3"/>
  <c r="CN25" i="3"/>
  <c r="CK16" i="3"/>
  <c r="CO16" i="3"/>
  <c r="CQ16" i="3" s="1"/>
  <c r="CO37" i="3"/>
  <c r="CQ37" i="3" s="1"/>
  <c r="CK37" i="3"/>
  <c r="CK53" i="3"/>
  <c r="CO53" i="3"/>
  <c r="CQ53" i="3" s="1"/>
  <c r="CO72" i="3"/>
  <c r="CQ72" i="3" s="1"/>
  <c r="CK72" i="3"/>
  <c r="CK91" i="3"/>
  <c r="CO91" i="3"/>
  <c r="CQ91" i="3" s="1"/>
  <c r="CO109" i="3"/>
  <c r="CQ109" i="3" s="1"/>
  <c r="CK109" i="3"/>
  <c r="CK127" i="3"/>
  <c r="CO127" i="3"/>
  <c r="CQ127" i="3" s="1"/>
  <c r="CO145" i="3"/>
  <c r="CQ145" i="3" s="1"/>
  <c r="CK145" i="3"/>
  <c r="CK163" i="3"/>
  <c r="CO163" i="3"/>
  <c r="CQ163" i="3" s="1"/>
  <c r="CO179" i="3"/>
  <c r="CQ179" i="3" s="1"/>
  <c r="CK179" i="3"/>
  <c r="CK202" i="3"/>
  <c r="CO202" i="3"/>
  <c r="CQ202" i="3" s="1"/>
  <c r="CO219" i="3"/>
  <c r="CQ219" i="3" s="1"/>
  <c r="CK219" i="3"/>
  <c r="CK238" i="3"/>
  <c r="CO238" i="3"/>
  <c r="CQ238" i="3" s="1"/>
  <c r="CO254" i="3"/>
  <c r="CQ254" i="3" s="1"/>
  <c r="CK254" i="3"/>
  <c r="CK270" i="3"/>
  <c r="CO270" i="3"/>
  <c r="CQ270" i="3" s="1"/>
  <c r="CO287" i="3"/>
  <c r="CQ287" i="3" s="1"/>
  <c r="CK287" i="3"/>
  <c r="CK303" i="3"/>
  <c r="CO303" i="3"/>
  <c r="CQ303" i="3" s="1"/>
  <c r="CO320" i="3"/>
  <c r="CQ320" i="3" s="1"/>
  <c r="CK320" i="3"/>
  <c r="CK336" i="3"/>
  <c r="CO336" i="3"/>
  <c r="CQ336" i="3" s="1"/>
  <c r="CO352" i="3"/>
  <c r="CQ352" i="3" s="1"/>
  <c r="CK352" i="3"/>
  <c r="CH344" i="3"/>
  <c r="C37" i="8"/>
  <c r="CE25" i="3"/>
  <c r="CC357" i="3"/>
  <c r="BZ385" i="3"/>
  <c r="CB324" i="3"/>
  <c r="CB385" i="3" s="1"/>
  <c r="AY357" i="3"/>
  <c r="AV357" i="3"/>
  <c r="BQ25" i="3"/>
  <c r="DW16" i="3"/>
  <c r="I15" i="10" s="1"/>
  <c r="F27" i="4"/>
  <c r="F31" i="4"/>
  <c r="H31" i="4" s="1"/>
  <c r="DW37" i="3"/>
  <c r="I36" i="10" s="1"/>
  <c r="F47" i="4"/>
  <c r="H47" i="4" s="1"/>
  <c r="DW53" i="3"/>
  <c r="I52" i="10" s="1"/>
  <c r="F65" i="4"/>
  <c r="H65" i="4" s="1"/>
  <c r="DW72" i="3"/>
  <c r="I71" i="10" s="1"/>
  <c r="F84" i="4"/>
  <c r="H84" i="4" s="1"/>
  <c r="DW91" i="3"/>
  <c r="I90" i="10" s="1"/>
  <c r="F102" i="4"/>
  <c r="H102" i="4" s="1"/>
  <c r="DW109" i="3"/>
  <c r="I108" i="10" s="1"/>
  <c r="F121" i="4"/>
  <c r="H121" i="4" s="1"/>
  <c r="DW127" i="3"/>
  <c r="I126" i="10" s="1"/>
  <c r="F137" i="4"/>
  <c r="H137" i="4" s="1"/>
  <c r="DW145" i="3"/>
  <c r="I144" i="10" s="1"/>
  <c r="F157" i="4"/>
  <c r="H157" i="4" s="1"/>
  <c r="DW163" i="3"/>
  <c r="I162" i="10" s="1"/>
  <c r="F173" i="4"/>
  <c r="H173" i="4" s="1"/>
  <c r="DW179" i="3"/>
  <c r="I178" i="10" s="1"/>
  <c r="F196" i="4"/>
  <c r="H196" i="4" s="1"/>
  <c r="DW202" i="3"/>
  <c r="I201" i="10" s="1"/>
  <c r="F212" i="4"/>
  <c r="H212" i="4" s="1"/>
  <c r="DW219" i="3"/>
  <c r="I218" i="10" s="1"/>
  <c r="F229" i="4"/>
  <c r="H229" i="4" s="1"/>
  <c r="DW238" i="3"/>
  <c r="I237" i="10" s="1"/>
  <c r="F248" i="4"/>
  <c r="H248" i="4" s="1"/>
  <c r="DW254" i="3"/>
  <c r="I253" i="10" s="1"/>
  <c r="F264" i="4"/>
  <c r="H264" i="4" s="1"/>
  <c r="DW270" i="3"/>
  <c r="I269" i="10" s="1"/>
  <c r="F280" i="4"/>
  <c r="H280" i="4" s="1"/>
  <c r="DW287" i="3"/>
  <c r="I286" i="10" s="1"/>
  <c r="F297" i="4"/>
  <c r="H297" i="4" s="1"/>
  <c r="DW303" i="3"/>
  <c r="I302" i="10" s="1"/>
  <c r="F314" i="4"/>
  <c r="H314" i="4" s="1"/>
  <c r="DW320" i="3"/>
  <c r="I319" i="10" s="1"/>
  <c r="F330" i="4"/>
  <c r="H330" i="4" s="1"/>
  <c r="F346" i="4"/>
  <c r="H346" i="4" s="1"/>
  <c r="DW352" i="3"/>
  <c r="I351" i="10" s="1"/>
  <c r="AR344" i="3"/>
  <c r="C21" i="8"/>
  <c r="C17" i="5"/>
  <c r="U383" i="3"/>
  <c r="W12" i="3"/>
  <c r="W383" i="3" s="1"/>
  <c r="W20" i="3"/>
  <c r="U378" i="3"/>
  <c r="W324" i="3"/>
  <c r="W385" i="3" s="1"/>
  <c r="U385" i="3"/>
  <c r="R383" i="3"/>
  <c r="T12" i="3"/>
  <c r="T383" i="3" s="1"/>
  <c r="R378" i="3"/>
  <c r="T20" i="3"/>
  <c r="R385" i="3"/>
  <c r="T324" i="3"/>
  <c r="T385" i="3" s="1"/>
  <c r="O383" i="3"/>
  <c r="Q12" i="3"/>
  <c r="Q383" i="3" s="1"/>
  <c r="Q20" i="3"/>
  <c r="O378" i="3"/>
  <c r="Q324" i="3"/>
  <c r="Q385" i="3" s="1"/>
  <c r="O385" i="3"/>
  <c r="L383" i="3"/>
  <c r="N12" i="3"/>
  <c r="N383" i="3" s="1"/>
  <c r="L378" i="3"/>
  <c r="N20" i="3"/>
  <c r="N324" i="3"/>
  <c r="N385" i="3" s="1"/>
  <c r="L385" i="3"/>
  <c r="I383" i="3"/>
  <c r="AG12" i="3"/>
  <c r="AG20" i="3"/>
  <c r="I378" i="3"/>
  <c r="AG63" i="3"/>
  <c r="AG78" i="3"/>
  <c r="AG96" i="3"/>
  <c r="AG115" i="3"/>
  <c r="AG131" i="3"/>
  <c r="AG151" i="3"/>
  <c r="AG167" i="3"/>
  <c r="AG187" i="3"/>
  <c r="AG202" i="3"/>
  <c r="CR202" i="3" s="1"/>
  <c r="CU202" i="3" s="1"/>
  <c r="E201" i="10" s="1"/>
  <c r="AG219" i="3"/>
  <c r="CR219" i="3" s="1"/>
  <c r="CU219" i="3" s="1"/>
  <c r="E218" i="10" s="1"/>
  <c r="AG238" i="3"/>
  <c r="CR238" i="3" s="1"/>
  <c r="CU238" i="3" s="1"/>
  <c r="E237" i="10" s="1"/>
  <c r="AG254" i="3"/>
  <c r="CR254" i="3" s="1"/>
  <c r="CU254" i="3" s="1"/>
  <c r="E253" i="10" s="1"/>
  <c r="AG270" i="3"/>
  <c r="CR270" i="3" s="1"/>
  <c r="CU270" i="3" s="1"/>
  <c r="E269" i="10" s="1"/>
  <c r="AG287" i="3"/>
  <c r="CR287" i="3" s="1"/>
  <c r="CU287" i="3" s="1"/>
  <c r="E286" i="10" s="1"/>
  <c r="AG307" i="3"/>
  <c r="AG324" i="3"/>
  <c r="I385" i="3"/>
  <c r="AG340" i="3"/>
  <c r="BK354" i="3"/>
  <c r="BK377" i="3"/>
  <c r="BK359" i="3"/>
  <c r="C29" i="7" s="1"/>
  <c r="CO26" i="3"/>
  <c r="CQ26" i="3" s="1"/>
  <c r="CK26" i="3"/>
  <c r="CK42" i="3"/>
  <c r="CO42" i="3"/>
  <c r="CQ42" i="3" s="1"/>
  <c r="CO60" i="3"/>
  <c r="CQ60" i="3" s="1"/>
  <c r="CK60" i="3"/>
  <c r="CK79" i="3"/>
  <c r="CO79" i="3"/>
  <c r="CQ79" i="3" s="1"/>
  <c r="CO97" i="3"/>
  <c r="CQ97" i="3" s="1"/>
  <c r="CK97" i="3"/>
  <c r="CK116" i="3"/>
  <c r="CO116" i="3"/>
  <c r="CQ116" i="3" s="1"/>
  <c r="CO132" i="3"/>
  <c r="CQ132" i="3" s="1"/>
  <c r="CK132" i="3"/>
  <c r="CK152" i="3"/>
  <c r="CO152" i="3"/>
  <c r="CQ152" i="3" s="1"/>
  <c r="CO168" i="3"/>
  <c r="CQ168" i="3" s="1"/>
  <c r="CK168" i="3"/>
  <c r="CK190" i="3"/>
  <c r="CO190" i="3"/>
  <c r="CQ190" i="3" s="1"/>
  <c r="CO207" i="3"/>
  <c r="CQ207" i="3" s="1"/>
  <c r="CK207" i="3"/>
  <c r="CK224" i="3"/>
  <c r="CO224" i="3"/>
  <c r="CQ224" i="3" s="1"/>
  <c r="CO243" i="3"/>
  <c r="CQ243" i="3" s="1"/>
  <c r="CK243" i="3"/>
  <c r="CK259" i="3"/>
  <c r="CO259" i="3"/>
  <c r="CQ259" i="3" s="1"/>
  <c r="CO275" i="3"/>
  <c r="CQ275" i="3" s="1"/>
  <c r="CK275" i="3"/>
  <c r="CK292" i="3"/>
  <c r="CO292" i="3"/>
  <c r="CQ292" i="3" s="1"/>
  <c r="CO308" i="3"/>
  <c r="CQ308" i="3" s="1"/>
  <c r="CK308" i="3"/>
  <c r="CK325" i="3"/>
  <c r="CO325" i="3"/>
  <c r="CQ325" i="3" s="1"/>
  <c r="CO341" i="3"/>
  <c r="CQ341" i="3" s="1"/>
  <c r="CK341" i="3"/>
  <c r="CF381" i="3"/>
  <c r="CH83" i="3"/>
  <c r="CH381" i="3" s="1"/>
  <c r="CF386" i="3"/>
  <c r="CH313" i="3"/>
  <c r="CH386" i="3" s="1"/>
  <c r="BZ381" i="3"/>
  <c r="CB83" i="3"/>
  <c r="CB381" i="3" s="1"/>
  <c r="BZ386" i="3"/>
  <c r="CB313" i="3"/>
  <c r="CB386" i="3" s="1"/>
  <c r="BQ83" i="3"/>
  <c r="BQ381" i="3" s="1"/>
  <c r="AV381" i="3"/>
  <c r="AV386" i="3"/>
  <c r="BQ313" i="3"/>
  <c r="BQ386" i="3" s="1"/>
  <c r="F15" i="4"/>
  <c r="H15" i="4" s="1"/>
  <c r="DW21" i="3"/>
  <c r="I20" i="10" s="1"/>
  <c r="F32" i="4"/>
  <c r="H32" i="4" s="1"/>
  <c r="DW38" i="3"/>
  <c r="I37" i="10" s="1"/>
  <c r="F48" i="4"/>
  <c r="H48" i="4" s="1"/>
  <c r="DW54" i="3"/>
  <c r="I53" i="10" s="1"/>
  <c r="F67" i="4"/>
  <c r="H67" i="4" s="1"/>
  <c r="DW73" i="3"/>
  <c r="I72" i="10" s="1"/>
  <c r="F85" i="4"/>
  <c r="DW93" i="3"/>
  <c r="I92" i="10" s="1"/>
  <c r="F103" i="4"/>
  <c r="H103" i="4" s="1"/>
  <c r="DW111" i="3"/>
  <c r="I110" i="10" s="1"/>
  <c r="F122" i="4"/>
  <c r="H122" i="4" s="1"/>
  <c r="DW128" i="3"/>
  <c r="I127" i="10" s="1"/>
  <c r="F138" i="4"/>
  <c r="H138" i="4" s="1"/>
  <c r="DW146" i="3"/>
  <c r="I145" i="10" s="1"/>
  <c r="F158" i="4"/>
  <c r="H158" i="4" s="1"/>
  <c r="DW164" i="3"/>
  <c r="I163" i="10" s="1"/>
  <c r="F174" i="4"/>
  <c r="H174" i="4" s="1"/>
  <c r="DW180" i="3"/>
  <c r="I179" i="10" s="1"/>
  <c r="F197" i="4"/>
  <c r="H197" i="4" s="1"/>
  <c r="DW203" i="3"/>
  <c r="I202" i="10" s="1"/>
  <c r="F213" i="4"/>
  <c r="H213" i="4" s="1"/>
  <c r="DW220" i="3"/>
  <c r="I219" i="10" s="1"/>
  <c r="F230" i="4"/>
  <c r="H230" i="4" s="1"/>
  <c r="DW239" i="3"/>
  <c r="I238" i="10" s="1"/>
  <c r="F249" i="4"/>
  <c r="H249" i="4" s="1"/>
  <c r="DW255" i="3"/>
  <c r="I254" i="10" s="1"/>
  <c r="F265" i="4"/>
  <c r="H265" i="4" s="1"/>
  <c r="DW271" i="3"/>
  <c r="I270" i="10" s="1"/>
  <c r="F281" i="4"/>
  <c r="H281" i="4" s="1"/>
  <c r="DW288" i="3"/>
  <c r="I287" i="10" s="1"/>
  <c r="F298" i="4"/>
  <c r="H298" i="4" s="1"/>
  <c r="DW304" i="3"/>
  <c r="I303" i="10" s="1"/>
  <c r="F315" i="4"/>
  <c r="DW321" i="3"/>
  <c r="I320" i="10" s="1"/>
  <c r="F331" i="4"/>
  <c r="H331" i="4" s="1"/>
  <c r="DW337" i="3"/>
  <c r="I336" i="10" s="1"/>
  <c r="F347" i="4"/>
  <c r="H347" i="4" s="1"/>
  <c r="DW353" i="3"/>
  <c r="I352" i="10" s="1"/>
  <c r="BH359" i="3"/>
  <c r="C28" i="7" s="1"/>
  <c r="BH354" i="3"/>
  <c r="BH377" i="3"/>
  <c r="CO177" i="3"/>
  <c r="CQ177" i="3" s="1"/>
  <c r="CK177" i="3"/>
  <c r="CO200" i="3"/>
  <c r="CQ200" i="3" s="1"/>
  <c r="CK200" i="3"/>
  <c r="CO217" i="3"/>
  <c r="CQ217" i="3" s="1"/>
  <c r="CK217" i="3"/>
  <c r="CO235" i="3"/>
  <c r="CQ235" i="3" s="1"/>
  <c r="CK235" i="3"/>
  <c r="CO252" i="3"/>
  <c r="CQ252" i="3" s="1"/>
  <c r="CK252" i="3"/>
  <c r="CO268" i="3"/>
  <c r="CQ268" i="3" s="1"/>
  <c r="CK268" i="3"/>
  <c r="CO285" i="3"/>
  <c r="CQ285" i="3" s="1"/>
  <c r="CK285" i="3"/>
  <c r="CO301" i="3"/>
  <c r="CQ301" i="3" s="1"/>
  <c r="CK301" i="3"/>
  <c r="CO318" i="3"/>
  <c r="CQ318" i="3" s="1"/>
  <c r="CK318" i="3"/>
  <c r="CO334" i="3"/>
  <c r="CQ334" i="3" s="1"/>
  <c r="CK334" i="3"/>
  <c r="CO350" i="3"/>
  <c r="CQ350" i="3" s="1"/>
  <c r="CK350" i="3"/>
  <c r="CF376" i="3"/>
  <c r="CH27" i="3"/>
  <c r="CH376" i="3" s="1"/>
  <c r="CC376" i="3"/>
  <c r="CE27" i="3"/>
  <c r="CE376" i="3" s="1"/>
  <c r="BZ376" i="3"/>
  <c r="CB27" i="3"/>
  <c r="CB376" i="3" s="1"/>
  <c r="BN387" i="3"/>
  <c r="BK380" i="3"/>
  <c r="BK358" i="3"/>
  <c r="C29" i="6" s="1"/>
  <c r="AY380" i="3"/>
  <c r="AY358" i="3"/>
  <c r="C25" i="6" s="1"/>
  <c r="DW14" i="3"/>
  <c r="I13" i="10" s="1"/>
  <c r="F24" i="4"/>
  <c r="H24" i="4" s="1"/>
  <c r="DW31" i="3"/>
  <c r="I30" i="10" s="1"/>
  <c r="F41" i="4"/>
  <c r="H41" i="4" s="1"/>
  <c r="DW47" i="3"/>
  <c r="I46" i="10" s="1"/>
  <c r="F58" i="4"/>
  <c r="H58" i="4" s="1"/>
  <c r="DW66" i="3"/>
  <c r="I65" i="10" s="1"/>
  <c r="F76" i="4"/>
  <c r="H76" i="4" s="1"/>
  <c r="DW84" i="3"/>
  <c r="I83" i="10" s="1"/>
  <c r="F96" i="4"/>
  <c r="H96" i="4" s="1"/>
  <c r="DW102" i="3"/>
  <c r="I101" i="10" s="1"/>
  <c r="F115" i="4"/>
  <c r="H115" i="4" s="1"/>
  <c r="DW121" i="3"/>
  <c r="I120" i="10" s="1"/>
  <c r="F131" i="4"/>
  <c r="H131" i="4" s="1"/>
  <c r="DW137" i="3"/>
  <c r="I136" i="10" s="1"/>
  <c r="F149" i="4"/>
  <c r="H149" i="4" s="1"/>
  <c r="DW157" i="3"/>
  <c r="I156" i="10" s="1"/>
  <c r="F167" i="4"/>
  <c r="H167" i="4" s="1"/>
  <c r="DW177" i="3"/>
  <c r="I176" i="10" s="1"/>
  <c r="F193" i="4"/>
  <c r="H193" i="4" s="1"/>
  <c r="DW200" i="3"/>
  <c r="I199" i="10" s="1"/>
  <c r="F210" i="4"/>
  <c r="H210" i="4" s="1"/>
  <c r="DW217" i="3"/>
  <c r="I216" i="10" s="1"/>
  <c r="F227" i="4"/>
  <c r="H227" i="4" s="1"/>
  <c r="DW235" i="3"/>
  <c r="I234" i="10" s="1"/>
  <c r="F246" i="4"/>
  <c r="H246" i="4" s="1"/>
  <c r="DW252" i="3"/>
  <c r="I251" i="10" s="1"/>
  <c r="F262" i="4"/>
  <c r="H262" i="4" s="1"/>
  <c r="DW268" i="3"/>
  <c r="I267" i="10" s="1"/>
  <c r="F278" i="4"/>
  <c r="H278" i="4" s="1"/>
  <c r="DW285" i="3"/>
  <c r="I284" i="10" s="1"/>
  <c r="F295" i="4"/>
  <c r="H295" i="4" s="1"/>
  <c r="DW301" i="3"/>
  <c r="I300" i="10" s="1"/>
  <c r="F312" i="4"/>
  <c r="H312" i="4" s="1"/>
  <c r="DW318" i="3"/>
  <c r="I317" i="10" s="1"/>
  <c r="F328" i="4"/>
  <c r="H328" i="4" s="1"/>
  <c r="DW334" i="3"/>
  <c r="I333" i="10" s="1"/>
  <c r="F344" i="4"/>
  <c r="H344" i="4" s="1"/>
  <c r="DW350" i="3"/>
  <c r="I349" i="10" s="1"/>
  <c r="AR27" i="3"/>
  <c r="AR376" i="3" s="1"/>
  <c r="AP376" i="3"/>
  <c r="T10" i="3"/>
  <c r="R358" i="3"/>
  <c r="R380" i="3"/>
  <c r="Q27" i="3"/>
  <c r="Q376" i="3" s="1"/>
  <c r="O376" i="3"/>
  <c r="AG14" i="3"/>
  <c r="AG22" i="3"/>
  <c r="AG31" i="3"/>
  <c r="AG39" i="3"/>
  <c r="AG47" i="3"/>
  <c r="AG56" i="3"/>
  <c r="AG66" i="3"/>
  <c r="AG74" i="3"/>
  <c r="AG84" i="3"/>
  <c r="AG94" i="3"/>
  <c r="AG102" i="3"/>
  <c r="AG113" i="3"/>
  <c r="AG121" i="3"/>
  <c r="AG129" i="3"/>
  <c r="AG137" i="3"/>
  <c r="AG147" i="3"/>
  <c r="AG157" i="3"/>
  <c r="AG165" i="3"/>
  <c r="AG191" i="3"/>
  <c r="AG217" i="3"/>
  <c r="CR217" i="3" s="1"/>
  <c r="CU217" i="3" s="1"/>
  <c r="E216" i="10" s="1"/>
  <c r="AG252" i="3"/>
  <c r="CR252" i="3" s="1"/>
  <c r="CU252" i="3" s="1"/>
  <c r="E251" i="10" s="1"/>
  <c r="AG272" i="3"/>
  <c r="CR272" i="3" s="1"/>
  <c r="CU272" i="3" s="1"/>
  <c r="E271" i="10" s="1"/>
  <c r="AG310" i="3"/>
  <c r="AG338" i="3"/>
  <c r="CR338" i="3" s="1"/>
  <c r="CU338" i="3" s="1"/>
  <c r="E337" i="10" s="1"/>
  <c r="CN15" i="3"/>
  <c r="CN379" i="3" s="1"/>
  <c r="CL379" i="3"/>
  <c r="CL382" i="3"/>
  <c r="CN174" i="3"/>
  <c r="CN382" i="3" s="1"/>
  <c r="CK11" i="3"/>
  <c r="CO11" i="3"/>
  <c r="CQ11" i="3" s="1"/>
  <c r="CO28" i="3"/>
  <c r="CQ28" i="3" s="1"/>
  <c r="CK28" i="3"/>
  <c r="CK44" i="3"/>
  <c r="CO44" i="3"/>
  <c r="CQ44" i="3" s="1"/>
  <c r="CO62" i="3"/>
  <c r="CQ62" i="3" s="1"/>
  <c r="CK62" i="3"/>
  <c r="CK81" i="3"/>
  <c r="CO81" i="3"/>
  <c r="CQ81" i="3" s="1"/>
  <c r="CO99" i="3"/>
  <c r="CQ99" i="3" s="1"/>
  <c r="CK99" i="3"/>
  <c r="CK118" i="3"/>
  <c r="CO118" i="3"/>
  <c r="CQ118" i="3" s="1"/>
  <c r="CO134" i="3"/>
  <c r="CQ134" i="3" s="1"/>
  <c r="CK134" i="3"/>
  <c r="CK154" i="3"/>
  <c r="CO154" i="3"/>
  <c r="CQ154" i="3" s="1"/>
  <c r="CO170" i="3"/>
  <c r="CQ170" i="3" s="1"/>
  <c r="CK170" i="3"/>
  <c r="CK192" i="3"/>
  <c r="CO192" i="3"/>
  <c r="CQ192" i="3" s="1"/>
  <c r="CO209" i="3"/>
  <c r="CQ209" i="3" s="1"/>
  <c r="CK209" i="3"/>
  <c r="CK226" i="3"/>
  <c r="CO226" i="3"/>
  <c r="CQ226" i="3" s="1"/>
  <c r="CO245" i="3"/>
  <c r="CQ245" i="3" s="1"/>
  <c r="CK245" i="3"/>
  <c r="CK261" i="3"/>
  <c r="CO261" i="3"/>
  <c r="CQ261" i="3" s="1"/>
  <c r="CO277" i="3"/>
  <c r="CQ277" i="3" s="1"/>
  <c r="CK277" i="3"/>
  <c r="CK294" i="3"/>
  <c r="CO294" i="3"/>
  <c r="CQ294" i="3" s="1"/>
  <c r="CO311" i="3"/>
  <c r="CQ311" i="3" s="1"/>
  <c r="CK311" i="3"/>
  <c r="CK327" i="3"/>
  <c r="CO327" i="3"/>
  <c r="CQ327" i="3" s="1"/>
  <c r="CO343" i="3"/>
  <c r="CQ343" i="3" s="1"/>
  <c r="CK343" i="3"/>
  <c r="BQ90" i="3"/>
  <c r="BQ384" i="3" s="1"/>
  <c r="AV384" i="3"/>
  <c r="F13" i="4"/>
  <c r="H13" i="4" s="1"/>
  <c r="DW19" i="3"/>
  <c r="I18" i="10" s="1"/>
  <c r="F30" i="4"/>
  <c r="H30" i="4" s="1"/>
  <c r="DW36" i="3"/>
  <c r="I35" i="10" s="1"/>
  <c r="F46" i="4"/>
  <c r="H46" i="4" s="1"/>
  <c r="DW52" i="3"/>
  <c r="I51" i="10" s="1"/>
  <c r="F69" i="4"/>
  <c r="H69" i="4" s="1"/>
  <c r="DW77" i="3"/>
  <c r="I76" i="10" s="1"/>
  <c r="F87" i="4"/>
  <c r="H87" i="4" s="1"/>
  <c r="DW95" i="3"/>
  <c r="I94" i="10" s="1"/>
  <c r="F106" i="4"/>
  <c r="H106" i="4" s="1"/>
  <c r="DW114" i="3"/>
  <c r="I113" i="10" s="1"/>
  <c r="F124" i="4"/>
  <c r="H124" i="4" s="1"/>
  <c r="DW130" i="3"/>
  <c r="I129" i="10" s="1"/>
  <c r="F140" i="4"/>
  <c r="H140" i="4" s="1"/>
  <c r="DW150" i="3"/>
  <c r="I149" i="10" s="1"/>
  <c r="F160" i="4"/>
  <c r="H160" i="4" s="1"/>
  <c r="DW166" i="3"/>
  <c r="I165" i="10" s="1"/>
  <c r="F176" i="4"/>
  <c r="DW183" i="3"/>
  <c r="I182" i="10" s="1"/>
  <c r="F199" i="4"/>
  <c r="H199" i="4" s="1"/>
  <c r="DW205" i="3"/>
  <c r="I204" i="10" s="1"/>
  <c r="F216" i="4"/>
  <c r="H216" i="4" s="1"/>
  <c r="DW222" i="3"/>
  <c r="I221" i="10" s="1"/>
  <c r="F234" i="4"/>
  <c r="H234" i="4" s="1"/>
  <c r="DW241" i="3"/>
  <c r="I240" i="10" s="1"/>
  <c r="F251" i="4"/>
  <c r="H251" i="4" s="1"/>
  <c r="DW257" i="3"/>
  <c r="I256" i="10" s="1"/>
  <c r="F267" i="4"/>
  <c r="H267" i="4" s="1"/>
  <c r="DW273" i="3"/>
  <c r="I272" i="10" s="1"/>
  <c r="F284" i="4"/>
  <c r="H284" i="4" s="1"/>
  <c r="DW290" i="3"/>
  <c r="I289" i="10" s="1"/>
  <c r="F300" i="4"/>
  <c r="H300" i="4" s="1"/>
  <c r="F317" i="4"/>
  <c r="H317" i="4" s="1"/>
  <c r="DW323" i="3"/>
  <c r="I322" i="10" s="1"/>
  <c r="F333" i="4"/>
  <c r="H333" i="4" s="1"/>
  <c r="DW339" i="3"/>
  <c r="I338" i="10" s="1"/>
  <c r="F349" i="4"/>
  <c r="H349" i="4" s="1"/>
  <c r="AR90" i="3"/>
  <c r="AR384" i="3" s="1"/>
  <c r="AP384" i="3"/>
  <c r="U384" i="3"/>
  <c r="W90" i="3"/>
  <c r="W384" i="3" s="1"/>
  <c r="T15" i="3"/>
  <c r="T379" i="3" s="1"/>
  <c r="R379" i="3"/>
  <c r="R382" i="3"/>
  <c r="T174" i="3"/>
  <c r="T382" i="3" s="1"/>
  <c r="O384" i="3"/>
  <c r="Q90" i="3"/>
  <c r="Q384" i="3" s="1"/>
  <c r="N15" i="3"/>
  <c r="N379" i="3" s="1"/>
  <c r="L379" i="3"/>
  <c r="L382" i="3"/>
  <c r="N174" i="3"/>
  <c r="N382" i="3" s="1"/>
  <c r="AG11" i="3"/>
  <c r="AG19" i="3"/>
  <c r="AG28" i="3"/>
  <c r="CR28" i="3" s="1"/>
  <c r="CU28" i="3" s="1"/>
  <c r="E27" i="10" s="1"/>
  <c r="AG36" i="3"/>
  <c r="AG44" i="3"/>
  <c r="AG52" i="3"/>
  <c r="AG62" i="3"/>
  <c r="CR62" i="3" s="1"/>
  <c r="CU62" i="3" s="1"/>
  <c r="E61" i="10" s="1"/>
  <c r="AG71" i="3"/>
  <c r="AG81" i="3"/>
  <c r="I384" i="3"/>
  <c r="AG90" i="3"/>
  <c r="AG99" i="3"/>
  <c r="CR99" i="3" s="1"/>
  <c r="CU99" i="3" s="1"/>
  <c r="E98" i="10" s="1"/>
  <c r="AG108" i="3"/>
  <c r="AG118" i="3"/>
  <c r="AG126" i="3"/>
  <c r="AG134" i="3"/>
  <c r="CR134" i="3" s="1"/>
  <c r="CU134" i="3" s="1"/>
  <c r="E133" i="10" s="1"/>
  <c r="AG144" i="3"/>
  <c r="AG154" i="3"/>
  <c r="AG162" i="3"/>
  <c r="AG170" i="3"/>
  <c r="CR170" i="3" s="1"/>
  <c r="CU170" i="3" s="1"/>
  <c r="E169" i="10" s="1"/>
  <c r="AG178" i="3"/>
  <c r="AG192" i="3"/>
  <c r="AG201" i="3"/>
  <c r="AG209" i="3"/>
  <c r="CR209" i="3" s="1"/>
  <c r="CU209" i="3" s="1"/>
  <c r="E208" i="10" s="1"/>
  <c r="AG218" i="3"/>
  <c r="AG226" i="3"/>
  <c r="AG237" i="3"/>
  <c r="AG245" i="3"/>
  <c r="CR245" i="3" s="1"/>
  <c r="CU245" i="3" s="1"/>
  <c r="E244" i="10" s="1"/>
  <c r="AG253" i="3"/>
  <c r="AG261" i="3"/>
  <c r="AG269" i="3"/>
  <c r="AG277" i="3"/>
  <c r="CR277" i="3" s="1"/>
  <c r="CU277" i="3" s="1"/>
  <c r="E276" i="10" s="1"/>
  <c r="AG286" i="3"/>
  <c r="AG294" i="3"/>
  <c r="AG302" i="3"/>
  <c r="AG311" i="3"/>
  <c r="CR311" i="3" s="1"/>
  <c r="CU311" i="3" s="1"/>
  <c r="E310" i="10" s="1"/>
  <c r="AG319" i="3"/>
  <c r="AG327" i="3"/>
  <c r="AG335" i="3"/>
  <c r="AG343" i="3"/>
  <c r="CR343" i="3" s="1"/>
  <c r="CU343" i="3" s="1"/>
  <c r="E342" i="10" s="1"/>
  <c r="AG351" i="3"/>
  <c r="O359" i="3"/>
  <c r="O377" i="3"/>
  <c r="Q9" i="3"/>
  <c r="O354" i="3"/>
  <c r="Q354" i="3" s="1"/>
  <c r="CR224" i="3"/>
  <c r="CU224" i="3" s="1"/>
  <c r="E223" i="10" s="1"/>
  <c r="CR341" i="3"/>
  <c r="CU341" i="3" s="1"/>
  <c r="E340" i="10" s="1"/>
  <c r="AV377" i="3"/>
  <c r="AV354" i="3"/>
  <c r="AV359" i="3"/>
  <c r="C24" i="7" s="1"/>
  <c r="BQ9" i="3"/>
  <c r="L359" i="3"/>
  <c r="L377" i="3"/>
  <c r="N9" i="3"/>
  <c r="L354" i="3"/>
  <c r="N354" i="3" s="1"/>
  <c r="AG181" i="3"/>
  <c r="CR181" i="3" s="1"/>
  <c r="CU181" i="3" s="1"/>
  <c r="E180" i="10" s="1"/>
  <c r="AG225" i="3"/>
  <c r="AG264" i="3"/>
  <c r="AG297" i="3"/>
  <c r="AG330" i="3"/>
  <c r="AS354" i="3"/>
  <c r="F358" i="4" s="1"/>
  <c r="AS359" i="3"/>
  <c r="C22" i="7" s="1"/>
  <c r="DW9" i="3"/>
  <c r="AS377" i="3"/>
  <c r="F11" i="4"/>
  <c r="CL385" i="3"/>
  <c r="CN324" i="3"/>
  <c r="CN385" i="3" s="1"/>
  <c r="CO12" i="3"/>
  <c r="CK12" i="3"/>
  <c r="CI383" i="3"/>
  <c r="CO33" i="3"/>
  <c r="CQ33" i="3" s="1"/>
  <c r="CK33" i="3"/>
  <c r="CK49" i="3"/>
  <c r="CO49" i="3"/>
  <c r="CQ49" i="3" s="1"/>
  <c r="CO68" i="3"/>
  <c r="CQ68" i="3" s="1"/>
  <c r="CK68" i="3"/>
  <c r="CK86" i="3"/>
  <c r="CO86" i="3"/>
  <c r="CQ86" i="3" s="1"/>
  <c r="CO105" i="3"/>
  <c r="CQ105" i="3" s="1"/>
  <c r="CK105" i="3"/>
  <c r="CK123" i="3"/>
  <c r="CO123" i="3"/>
  <c r="CQ123" i="3" s="1"/>
  <c r="CO139" i="3"/>
  <c r="CQ139" i="3" s="1"/>
  <c r="CK139" i="3"/>
  <c r="CK159" i="3"/>
  <c r="CO159" i="3"/>
  <c r="CQ159" i="3" s="1"/>
  <c r="CO175" i="3"/>
  <c r="CQ175" i="3" s="1"/>
  <c r="CK175" i="3"/>
  <c r="CK198" i="3"/>
  <c r="CO198" i="3"/>
  <c r="CQ198" i="3" s="1"/>
  <c r="CO215" i="3"/>
  <c r="CQ215" i="3" s="1"/>
  <c r="CK215" i="3"/>
  <c r="CK233" i="3"/>
  <c r="CO233" i="3"/>
  <c r="CQ233" i="3" s="1"/>
  <c r="CO250" i="3"/>
  <c r="CQ250" i="3" s="1"/>
  <c r="CK250" i="3"/>
  <c r="CK266" i="3"/>
  <c r="CO266" i="3"/>
  <c r="CQ266" i="3" s="1"/>
  <c r="CO283" i="3"/>
  <c r="CQ283" i="3" s="1"/>
  <c r="CK283" i="3"/>
  <c r="CK299" i="3"/>
  <c r="CO299" i="3"/>
  <c r="CQ299" i="3" s="1"/>
  <c r="CO316" i="3"/>
  <c r="CQ316" i="3" s="1"/>
  <c r="CK316" i="3"/>
  <c r="CK332" i="3"/>
  <c r="CO332" i="3"/>
  <c r="CQ332" i="3" s="1"/>
  <c r="CO348" i="3"/>
  <c r="CQ348" i="3" s="1"/>
  <c r="CK348" i="3"/>
  <c r="CF357" i="3"/>
  <c r="CH25" i="3"/>
  <c r="CH357" i="3" s="1"/>
  <c r="CE324" i="3"/>
  <c r="CE385" i="3" s="1"/>
  <c r="CC385" i="3"/>
  <c r="BZ383" i="3"/>
  <c r="CB12" i="3"/>
  <c r="CB383" i="3" s="1"/>
  <c r="BZ378" i="3"/>
  <c r="CB20" i="3"/>
  <c r="AV385" i="3"/>
  <c r="BQ324" i="3"/>
  <c r="BQ385" i="3" s="1"/>
  <c r="AS383" i="3"/>
  <c r="F22" i="4"/>
  <c r="DW33" i="3"/>
  <c r="I32" i="10" s="1"/>
  <c r="F43" i="4"/>
  <c r="H43" i="4" s="1"/>
  <c r="DW49" i="3"/>
  <c r="I48" i="10" s="1"/>
  <c r="F60" i="4"/>
  <c r="H60" i="4" s="1"/>
  <c r="DW68" i="3"/>
  <c r="I67" i="10" s="1"/>
  <c r="F80" i="4"/>
  <c r="H80" i="4" s="1"/>
  <c r="DW86" i="3"/>
  <c r="I85" i="10" s="1"/>
  <c r="F98" i="4"/>
  <c r="H98" i="4" s="1"/>
  <c r="DW105" i="3"/>
  <c r="I104" i="10" s="1"/>
  <c r="F117" i="4"/>
  <c r="H117" i="4" s="1"/>
  <c r="DW123" i="3"/>
  <c r="I122" i="10" s="1"/>
  <c r="F133" i="4"/>
  <c r="H133" i="4" s="1"/>
  <c r="DW139" i="3"/>
  <c r="I138" i="10" s="1"/>
  <c r="F153" i="4"/>
  <c r="H153" i="4" s="1"/>
  <c r="DW159" i="3"/>
  <c r="I158" i="10" s="1"/>
  <c r="F169" i="4"/>
  <c r="H169" i="4" s="1"/>
  <c r="DW175" i="3"/>
  <c r="I174" i="10" s="1"/>
  <c r="F189" i="4"/>
  <c r="H189" i="4" s="1"/>
  <c r="DW198" i="3"/>
  <c r="I197" i="10" s="1"/>
  <c r="F208" i="4"/>
  <c r="H208" i="4" s="1"/>
  <c r="DW215" i="3"/>
  <c r="I214" i="10" s="1"/>
  <c r="F225" i="4"/>
  <c r="H225" i="4" s="1"/>
  <c r="DW233" i="3"/>
  <c r="I232" i="10" s="1"/>
  <c r="F244" i="4"/>
  <c r="H244" i="4" s="1"/>
  <c r="DW250" i="3"/>
  <c r="I249" i="10" s="1"/>
  <c r="F260" i="4"/>
  <c r="H260" i="4" s="1"/>
  <c r="DW266" i="3"/>
  <c r="I265" i="10" s="1"/>
  <c r="F276" i="4"/>
  <c r="H276" i="4" s="1"/>
  <c r="DW283" i="3"/>
  <c r="I282" i="10" s="1"/>
  <c r="F293" i="4"/>
  <c r="H293" i="4" s="1"/>
  <c r="DW299" i="3"/>
  <c r="I298" i="10" s="1"/>
  <c r="F309" i="4"/>
  <c r="H309" i="4" s="1"/>
  <c r="DW316" i="3"/>
  <c r="I315" i="10" s="1"/>
  <c r="F326" i="4"/>
  <c r="DW332" i="3"/>
  <c r="I331" i="10" s="1"/>
  <c r="F342" i="4"/>
  <c r="H342" i="4" s="1"/>
  <c r="DW348" i="3"/>
  <c r="I347" i="10" s="1"/>
  <c r="AP357" i="3"/>
  <c r="AR25" i="3"/>
  <c r="AG29" i="3"/>
  <c r="AG37" i="3"/>
  <c r="CR37" i="3" s="1"/>
  <c r="CU37" i="3" s="1"/>
  <c r="E36" i="10" s="1"/>
  <c r="AG45" i="3"/>
  <c r="AG53" i="3"/>
  <c r="CR53" i="3" s="1"/>
  <c r="CU53" i="3" s="1"/>
  <c r="E52" i="10" s="1"/>
  <c r="AG177" i="3"/>
  <c r="CR177" i="3" s="1"/>
  <c r="CU177" i="3" s="1"/>
  <c r="E176" i="10" s="1"/>
  <c r="AG221" i="3"/>
  <c r="CR221" i="3" s="1"/>
  <c r="CU221" i="3" s="1"/>
  <c r="E220" i="10" s="1"/>
  <c r="AG260" i="3"/>
  <c r="AG289" i="3"/>
  <c r="CR289" i="3" s="1"/>
  <c r="CU289" i="3" s="1"/>
  <c r="E288" i="10" s="1"/>
  <c r="AG322" i="3"/>
  <c r="CR322" i="3" s="1"/>
  <c r="CU322" i="3" s="1"/>
  <c r="E321" i="10" s="1"/>
  <c r="CL354" i="3"/>
  <c r="CN354" i="3" s="1"/>
  <c r="CN9" i="3"/>
  <c r="CL377" i="3"/>
  <c r="CL359" i="3"/>
  <c r="AG9" i="3"/>
  <c r="I377" i="3"/>
  <c r="I354" i="3"/>
  <c r="I359" i="3"/>
  <c r="C10" i="7" s="1"/>
  <c r="CL381" i="3"/>
  <c r="CN83" i="3"/>
  <c r="CN381" i="3" s="1"/>
  <c r="CN313" i="3"/>
  <c r="CN386" i="3" s="1"/>
  <c r="CL386" i="3"/>
  <c r="CO21" i="3"/>
  <c r="CQ21" i="3" s="1"/>
  <c r="CK21" i="3"/>
  <c r="CO38" i="3"/>
  <c r="CQ38" i="3" s="1"/>
  <c r="CK38" i="3"/>
  <c r="CO54" i="3"/>
  <c r="CQ54" i="3" s="1"/>
  <c r="CK54" i="3"/>
  <c r="CO73" i="3"/>
  <c r="CQ73" i="3" s="1"/>
  <c r="CK73" i="3"/>
  <c r="CO93" i="3"/>
  <c r="CQ93" i="3" s="1"/>
  <c r="CK93" i="3"/>
  <c r="CO111" i="3"/>
  <c r="CQ111" i="3" s="1"/>
  <c r="CK111" i="3"/>
  <c r="CO128" i="3"/>
  <c r="CQ128" i="3" s="1"/>
  <c r="CK128" i="3"/>
  <c r="CO146" i="3"/>
  <c r="CQ146" i="3" s="1"/>
  <c r="CK146" i="3"/>
  <c r="CO164" i="3"/>
  <c r="CQ164" i="3" s="1"/>
  <c r="CK164" i="3"/>
  <c r="CO180" i="3"/>
  <c r="CQ180" i="3" s="1"/>
  <c r="CK180" i="3"/>
  <c r="CO203" i="3"/>
  <c r="CQ203" i="3" s="1"/>
  <c r="CK203" i="3"/>
  <c r="CO220" i="3"/>
  <c r="CQ220" i="3" s="1"/>
  <c r="CK220" i="3"/>
  <c r="CO239" i="3"/>
  <c r="CQ239" i="3" s="1"/>
  <c r="CK239" i="3"/>
  <c r="CO255" i="3"/>
  <c r="CQ255" i="3" s="1"/>
  <c r="CK255" i="3"/>
  <c r="CO271" i="3"/>
  <c r="CQ271" i="3" s="1"/>
  <c r="CK271" i="3"/>
  <c r="CO288" i="3"/>
  <c r="CQ288" i="3" s="1"/>
  <c r="CK288" i="3"/>
  <c r="CO304" i="3"/>
  <c r="CQ304" i="3" s="1"/>
  <c r="CK304" i="3"/>
  <c r="CO321" i="3"/>
  <c r="CQ321" i="3" s="1"/>
  <c r="CK321" i="3"/>
  <c r="CO337" i="3"/>
  <c r="CQ337" i="3" s="1"/>
  <c r="CK337" i="3"/>
  <c r="CO353" i="3"/>
  <c r="CQ353" i="3" s="1"/>
  <c r="CK353" i="3"/>
  <c r="F28" i="4"/>
  <c r="H28" i="4" s="1"/>
  <c r="F44" i="4"/>
  <c r="H44" i="4" s="1"/>
  <c r="F62" i="4"/>
  <c r="H62" i="4" s="1"/>
  <c r="F81" i="4"/>
  <c r="H81" i="4" s="1"/>
  <c r="F99" i="4"/>
  <c r="H99" i="4" s="1"/>
  <c r="F118" i="4"/>
  <c r="H118" i="4" s="1"/>
  <c r="F134" i="4"/>
  <c r="H134" i="4" s="1"/>
  <c r="F154" i="4"/>
  <c r="H154" i="4" s="1"/>
  <c r="F170" i="4"/>
  <c r="H170" i="4" s="1"/>
  <c r="F192" i="4"/>
  <c r="H192" i="4" s="1"/>
  <c r="F209" i="4"/>
  <c r="H209" i="4" s="1"/>
  <c r="F226" i="4"/>
  <c r="H226" i="4" s="1"/>
  <c r="F245" i="4"/>
  <c r="H245" i="4" s="1"/>
  <c r="F261" i="4"/>
  <c r="H261" i="4" s="1"/>
  <c r="F277" i="4"/>
  <c r="H277" i="4" s="1"/>
  <c r="F294" i="4"/>
  <c r="H294" i="4" s="1"/>
  <c r="DW300" i="3"/>
  <c r="I299" i="10" s="1"/>
  <c r="F310" i="4"/>
  <c r="H310" i="4" s="1"/>
  <c r="F327" i="4"/>
  <c r="H327" i="4" s="1"/>
  <c r="F343" i="4"/>
  <c r="H343" i="4" s="1"/>
  <c r="U381" i="3"/>
  <c r="W83" i="3"/>
  <c r="W381" i="3" s="1"/>
  <c r="U386" i="3"/>
  <c r="W313" i="3"/>
  <c r="W386" i="3" s="1"/>
  <c r="O381" i="3"/>
  <c r="Q83" i="3"/>
  <c r="Q381" i="3" s="1"/>
  <c r="O386" i="3"/>
  <c r="Q313" i="3"/>
  <c r="Q386" i="3" s="1"/>
  <c r="AG13" i="3"/>
  <c r="AG21" i="3"/>
  <c r="CR21" i="3" s="1"/>
  <c r="CU21" i="3" s="1"/>
  <c r="E20" i="10" s="1"/>
  <c r="AG30" i="3"/>
  <c r="AG38" i="3"/>
  <c r="CR38" i="3" s="1"/>
  <c r="CU38" i="3" s="1"/>
  <c r="E37" i="10" s="1"/>
  <c r="AG46" i="3"/>
  <c r="AG54" i="3"/>
  <c r="CR54" i="3" s="1"/>
  <c r="CU54" i="3" s="1"/>
  <c r="E53" i="10" s="1"/>
  <c r="AG65" i="3"/>
  <c r="AG73" i="3"/>
  <c r="CR73" i="3" s="1"/>
  <c r="CU73" i="3" s="1"/>
  <c r="E72" i="10" s="1"/>
  <c r="I381" i="3"/>
  <c r="AG83" i="3"/>
  <c r="AG93" i="3"/>
  <c r="CR93" i="3" s="1"/>
  <c r="CU93" i="3" s="1"/>
  <c r="E92" i="10" s="1"/>
  <c r="AG101" i="3"/>
  <c r="AG111" i="3"/>
  <c r="AG120" i="3"/>
  <c r="AG128" i="3"/>
  <c r="CR128" i="3" s="1"/>
  <c r="CU128" i="3" s="1"/>
  <c r="E127" i="10" s="1"/>
  <c r="AG136" i="3"/>
  <c r="AG146" i="3"/>
  <c r="AG156" i="3"/>
  <c r="AG164" i="3"/>
  <c r="CR164" i="3" s="1"/>
  <c r="CU164" i="3" s="1"/>
  <c r="E163" i="10" s="1"/>
  <c r="AG172" i="3"/>
  <c r="AG180" i="3"/>
  <c r="AG203" i="3"/>
  <c r="CR203" i="3" s="1"/>
  <c r="CU203" i="3" s="1"/>
  <c r="E202" i="10" s="1"/>
  <c r="AG228" i="3"/>
  <c r="AG255" i="3"/>
  <c r="CR255" i="3" s="1"/>
  <c r="CU255" i="3" s="1"/>
  <c r="E254" i="10" s="1"/>
  <c r="AG279" i="3"/>
  <c r="AG300" i="3"/>
  <c r="AG325" i="3"/>
  <c r="CR325" i="3" s="1"/>
  <c r="CU325" i="3" s="1"/>
  <c r="E324" i="10" s="1"/>
  <c r="AG349" i="3"/>
  <c r="K349" i="3"/>
  <c r="AG196" i="3"/>
  <c r="AG231" i="3"/>
  <c r="AG268" i="3"/>
  <c r="CR268" i="3" s="1"/>
  <c r="CU268" i="3" s="1"/>
  <c r="E267" i="10" s="1"/>
  <c r="AG301" i="3"/>
  <c r="CR301" i="3" s="1"/>
  <c r="CU301" i="3" s="1"/>
  <c r="E300" i="10" s="1"/>
  <c r="AG334" i="3"/>
  <c r="CR334" i="3" s="1"/>
  <c r="CU334" i="3" s="1"/>
  <c r="E333" i="10" s="1"/>
  <c r="BE354" i="3"/>
  <c r="BE359" i="3"/>
  <c r="C27" i="7" s="1"/>
  <c r="BE377" i="3"/>
  <c r="CO14" i="3"/>
  <c r="CQ14" i="3" s="1"/>
  <c r="CK14" i="3"/>
  <c r="CO31" i="3"/>
  <c r="CQ31" i="3" s="1"/>
  <c r="CK31" i="3"/>
  <c r="CO47" i="3"/>
  <c r="CQ47" i="3" s="1"/>
  <c r="CK47" i="3"/>
  <c r="CO66" i="3"/>
  <c r="CQ66" i="3" s="1"/>
  <c r="CK66" i="3"/>
  <c r="CO84" i="3"/>
  <c r="CQ84" i="3" s="1"/>
  <c r="CK84" i="3"/>
  <c r="CO102" i="3"/>
  <c r="CQ102" i="3" s="1"/>
  <c r="CK102" i="3"/>
  <c r="CO121" i="3"/>
  <c r="CQ121" i="3" s="1"/>
  <c r="CK121" i="3"/>
  <c r="CO137" i="3"/>
  <c r="CQ137" i="3" s="1"/>
  <c r="CK137" i="3"/>
  <c r="CO157" i="3"/>
  <c r="CQ157" i="3" s="1"/>
  <c r="CK157" i="3"/>
  <c r="CN27" i="3"/>
  <c r="CN376" i="3" s="1"/>
  <c r="CL376" i="3"/>
  <c r="CO27" i="3"/>
  <c r="CI376" i="3"/>
  <c r="CK27" i="3"/>
  <c r="CO43" i="3"/>
  <c r="CQ43" i="3" s="1"/>
  <c r="CK43" i="3"/>
  <c r="CK61" i="3"/>
  <c r="CO61" i="3"/>
  <c r="CQ61" i="3" s="1"/>
  <c r="CO80" i="3"/>
  <c r="CQ80" i="3" s="1"/>
  <c r="CK80" i="3"/>
  <c r="CK98" i="3"/>
  <c r="CO98" i="3"/>
  <c r="CQ98" i="3" s="1"/>
  <c r="CO117" i="3"/>
  <c r="CQ117" i="3" s="1"/>
  <c r="CK117" i="3"/>
  <c r="CK133" i="3"/>
  <c r="CO133" i="3"/>
  <c r="CQ133" i="3" s="1"/>
  <c r="CO153" i="3"/>
  <c r="CQ153" i="3" s="1"/>
  <c r="CK153" i="3"/>
  <c r="CK169" i="3"/>
  <c r="CO169" i="3"/>
  <c r="CQ169" i="3" s="1"/>
  <c r="CO173" i="3"/>
  <c r="CQ173" i="3" s="1"/>
  <c r="CK173" i="3"/>
  <c r="CO196" i="3"/>
  <c r="CQ196" i="3" s="1"/>
  <c r="CK196" i="3"/>
  <c r="CO212" i="3"/>
  <c r="CQ212" i="3" s="1"/>
  <c r="CK212" i="3"/>
  <c r="CO231" i="3"/>
  <c r="CQ231" i="3" s="1"/>
  <c r="CK231" i="3"/>
  <c r="CO248" i="3"/>
  <c r="CQ248" i="3" s="1"/>
  <c r="CK248" i="3"/>
  <c r="CO264" i="3"/>
  <c r="CQ264" i="3" s="1"/>
  <c r="CK264" i="3"/>
  <c r="CO280" i="3"/>
  <c r="CQ280" i="3" s="1"/>
  <c r="CK280" i="3"/>
  <c r="CO297" i="3"/>
  <c r="CQ297" i="3" s="1"/>
  <c r="CK297" i="3"/>
  <c r="CO314" i="3"/>
  <c r="CQ314" i="3" s="1"/>
  <c r="CK314" i="3"/>
  <c r="CO330" i="3"/>
  <c r="CQ330" i="3" s="1"/>
  <c r="CK330" i="3"/>
  <c r="CO346" i="3"/>
  <c r="CQ346" i="3" s="1"/>
  <c r="CK346" i="3"/>
  <c r="BK387" i="3"/>
  <c r="BH380" i="3"/>
  <c r="BH358" i="3"/>
  <c r="C28" i="6" s="1"/>
  <c r="AV380" i="3"/>
  <c r="AV358" i="3"/>
  <c r="C24" i="6" s="1"/>
  <c r="BQ10" i="3"/>
  <c r="AS380" i="3"/>
  <c r="AS358" i="3"/>
  <c r="C22" i="6" s="1"/>
  <c r="F20" i="4"/>
  <c r="H20" i="4" s="1"/>
  <c r="AS376" i="3"/>
  <c r="F37" i="4"/>
  <c r="H37" i="4" s="1"/>
  <c r="DW43" i="3"/>
  <c r="I42" i="10" s="1"/>
  <c r="F53" i="4"/>
  <c r="H53" i="4" s="1"/>
  <c r="DW61" i="3"/>
  <c r="I60" i="10" s="1"/>
  <c r="F72" i="4"/>
  <c r="H72" i="4" s="1"/>
  <c r="DW80" i="3"/>
  <c r="I79" i="10" s="1"/>
  <c r="F91" i="4"/>
  <c r="H91" i="4" s="1"/>
  <c r="DW98" i="3"/>
  <c r="I97" i="10" s="1"/>
  <c r="F109" i="4"/>
  <c r="H109" i="4" s="1"/>
  <c r="DW117" i="3"/>
  <c r="I116" i="10" s="1"/>
  <c r="F127" i="4"/>
  <c r="H127" i="4" s="1"/>
  <c r="DW133" i="3"/>
  <c r="I132" i="10" s="1"/>
  <c r="F145" i="4"/>
  <c r="H145" i="4" s="1"/>
  <c r="DW153" i="3"/>
  <c r="I152" i="10" s="1"/>
  <c r="F163" i="4"/>
  <c r="H163" i="4" s="1"/>
  <c r="DW173" i="3"/>
  <c r="I172" i="10" s="1"/>
  <c r="F183" i="4"/>
  <c r="H183" i="4" s="1"/>
  <c r="DW196" i="3"/>
  <c r="I195" i="10" s="1"/>
  <c r="F206" i="4"/>
  <c r="H206" i="4" s="1"/>
  <c r="DW212" i="3"/>
  <c r="I211" i="10" s="1"/>
  <c r="F223" i="4"/>
  <c r="H223" i="4" s="1"/>
  <c r="DW231" i="3"/>
  <c r="I230" i="10" s="1"/>
  <c r="F242" i="4"/>
  <c r="H242" i="4" s="1"/>
  <c r="DW248" i="3"/>
  <c r="I247" i="10" s="1"/>
  <c r="F258" i="4"/>
  <c r="H258" i="4" s="1"/>
  <c r="DW264" i="3"/>
  <c r="I263" i="10" s="1"/>
  <c r="F274" i="4"/>
  <c r="H274" i="4" s="1"/>
  <c r="DW280" i="3"/>
  <c r="I279" i="10" s="1"/>
  <c r="F291" i="4"/>
  <c r="H291" i="4" s="1"/>
  <c r="DW297" i="3"/>
  <c r="I296" i="10" s="1"/>
  <c r="F307" i="4"/>
  <c r="H307" i="4" s="1"/>
  <c r="DW314" i="3"/>
  <c r="I313" i="10" s="1"/>
  <c r="F324" i="4"/>
  <c r="H324" i="4" s="1"/>
  <c r="DW330" i="3"/>
  <c r="I329" i="10" s="1"/>
  <c r="F340" i="4"/>
  <c r="H340" i="4" s="1"/>
  <c r="DW346" i="3"/>
  <c r="I345" i="10" s="1"/>
  <c r="U380" i="3"/>
  <c r="W10" i="3"/>
  <c r="U358" i="3"/>
  <c r="T27" i="3"/>
  <c r="T376" i="3" s="1"/>
  <c r="R376" i="3"/>
  <c r="I358" i="3"/>
  <c r="C10" i="6" s="1"/>
  <c r="AG10" i="3"/>
  <c r="I380" i="3"/>
  <c r="CK23" i="3"/>
  <c r="CO23" i="3"/>
  <c r="CQ23" i="3" s="1"/>
  <c r="CO40" i="3"/>
  <c r="CQ40" i="3" s="1"/>
  <c r="CK40" i="3"/>
  <c r="CK57" i="3"/>
  <c r="CO57" i="3"/>
  <c r="CQ57" i="3" s="1"/>
  <c r="CO77" i="3"/>
  <c r="CQ77" i="3" s="1"/>
  <c r="CK77" i="3"/>
  <c r="CK95" i="3"/>
  <c r="CO95" i="3"/>
  <c r="CQ95" i="3" s="1"/>
  <c r="CO114" i="3"/>
  <c r="CQ114" i="3" s="1"/>
  <c r="CK114" i="3"/>
  <c r="CK130" i="3"/>
  <c r="CO130" i="3"/>
  <c r="CQ130" i="3" s="1"/>
  <c r="CO150" i="3"/>
  <c r="CQ150" i="3" s="1"/>
  <c r="CK150" i="3"/>
  <c r="CK166" i="3"/>
  <c r="CO166" i="3"/>
  <c r="CQ166" i="3" s="1"/>
  <c r="CO183" i="3"/>
  <c r="CQ183" i="3" s="1"/>
  <c r="CK183" i="3"/>
  <c r="CK205" i="3"/>
  <c r="CO205" i="3"/>
  <c r="CQ205" i="3" s="1"/>
  <c r="CO222" i="3"/>
  <c r="CQ222" i="3" s="1"/>
  <c r="CK222" i="3"/>
  <c r="CK241" i="3"/>
  <c r="CO241" i="3"/>
  <c r="CQ241" i="3" s="1"/>
  <c r="CO257" i="3"/>
  <c r="CQ257" i="3" s="1"/>
  <c r="CK257" i="3"/>
  <c r="CK273" i="3"/>
  <c r="CO273" i="3"/>
  <c r="CQ273" i="3" s="1"/>
  <c r="CO290" i="3"/>
  <c r="CQ290" i="3" s="1"/>
  <c r="CK290" i="3"/>
  <c r="CK306" i="3"/>
  <c r="CO306" i="3"/>
  <c r="CQ306" i="3" s="1"/>
  <c r="CO323" i="3"/>
  <c r="CQ323" i="3" s="1"/>
  <c r="CK323" i="3"/>
  <c r="CK339" i="3"/>
  <c r="CO339" i="3"/>
  <c r="CQ339" i="3" s="1"/>
  <c r="CH90" i="3"/>
  <c r="CH384" i="3" s="1"/>
  <c r="CF384" i="3"/>
  <c r="CC379" i="3"/>
  <c r="CE15" i="3"/>
  <c r="CE379" i="3" s="1"/>
  <c r="CC382" i="3"/>
  <c r="CE174" i="3"/>
  <c r="CE382" i="3" s="1"/>
  <c r="BZ384" i="3"/>
  <c r="CB90" i="3"/>
  <c r="CB384" i="3" s="1"/>
  <c r="AV379" i="3"/>
  <c r="BQ15" i="3"/>
  <c r="BQ379" i="3" s="1"/>
  <c r="BQ57" i="3"/>
  <c r="BS57" i="3" s="1"/>
  <c r="AX57" i="3"/>
  <c r="AS379" i="3"/>
  <c r="DW15" i="3"/>
  <c r="F25" i="4"/>
  <c r="H25" i="4" s="1"/>
  <c r="DW32" i="3"/>
  <c r="I31" i="10" s="1"/>
  <c r="F42" i="4"/>
  <c r="H42" i="4" s="1"/>
  <c r="DW48" i="3"/>
  <c r="I47" i="10" s="1"/>
  <c r="F64" i="4"/>
  <c r="H64" i="4" s="1"/>
  <c r="DW71" i="3"/>
  <c r="I70" i="10" s="1"/>
  <c r="F83" i="4"/>
  <c r="H83" i="4" s="1"/>
  <c r="AS384" i="3"/>
  <c r="DW90" i="3"/>
  <c r="F101" i="4"/>
  <c r="H101" i="4" s="1"/>
  <c r="DW108" i="3"/>
  <c r="I107" i="10" s="1"/>
  <c r="F120" i="4"/>
  <c r="H120" i="4" s="1"/>
  <c r="DW126" i="3"/>
  <c r="I125" i="10" s="1"/>
  <c r="F136" i="4"/>
  <c r="H136" i="4" s="1"/>
  <c r="DW144" i="3"/>
  <c r="I143" i="10" s="1"/>
  <c r="F156" i="4"/>
  <c r="H156" i="4" s="1"/>
  <c r="DW162" i="3"/>
  <c r="I161" i="10" s="1"/>
  <c r="F172" i="4"/>
  <c r="H172" i="4" s="1"/>
  <c r="DW178" i="3"/>
  <c r="I177" i="10" s="1"/>
  <c r="F194" i="4"/>
  <c r="H194" i="4" s="1"/>
  <c r="DW201" i="3"/>
  <c r="I200" i="10" s="1"/>
  <c r="F211" i="4"/>
  <c r="H211" i="4" s="1"/>
  <c r="DW218" i="3"/>
  <c r="I217" i="10" s="1"/>
  <c r="F228" i="4"/>
  <c r="H228" i="4" s="1"/>
  <c r="DW237" i="3"/>
  <c r="I236" i="10" s="1"/>
  <c r="F247" i="4"/>
  <c r="H247" i="4" s="1"/>
  <c r="DW253" i="3"/>
  <c r="I252" i="10" s="1"/>
  <c r="F263" i="4"/>
  <c r="H263" i="4" s="1"/>
  <c r="DW269" i="3"/>
  <c r="I268" i="10" s="1"/>
  <c r="F279" i="4"/>
  <c r="H279" i="4" s="1"/>
  <c r="DW286" i="3"/>
  <c r="I285" i="10" s="1"/>
  <c r="F296" i="4"/>
  <c r="H296" i="4" s="1"/>
  <c r="F313" i="4"/>
  <c r="H313" i="4" s="1"/>
  <c r="DW319" i="3"/>
  <c r="I318" i="10" s="1"/>
  <c r="F329" i="4"/>
  <c r="H329" i="4" s="1"/>
  <c r="DW335" i="3"/>
  <c r="I334" i="10" s="1"/>
  <c r="F345" i="4"/>
  <c r="H345" i="4" s="1"/>
  <c r="DW351" i="3"/>
  <c r="I350" i="10" s="1"/>
  <c r="AP377" i="3"/>
  <c r="AP359" i="3"/>
  <c r="AP354" i="3"/>
  <c r="AR354" i="3" s="1"/>
  <c r="AR9" i="3"/>
  <c r="R377" i="3"/>
  <c r="R354" i="3"/>
  <c r="T354" i="3" s="1"/>
  <c r="R359" i="3"/>
  <c r="T9" i="3"/>
  <c r="CR215" i="3"/>
  <c r="CU215" i="3" s="1"/>
  <c r="E214" i="10" s="1"/>
  <c r="CR233" i="3"/>
  <c r="CU233" i="3" s="1"/>
  <c r="E232" i="10" s="1"/>
  <c r="CR250" i="3"/>
  <c r="CU250" i="3" s="1"/>
  <c r="E249" i="10" s="1"/>
  <c r="CR266" i="3"/>
  <c r="CU266" i="3" s="1"/>
  <c r="E265" i="10" s="1"/>
  <c r="CR283" i="3"/>
  <c r="CU283" i="3" s="1"/>
  <c r="E282" i="10" s="1"/>
  <c r="CH9" i="3"/>
  <c r="CF377" i="3"/>
  <c r="CF354" i="3"/>
  <c r="CH354" i="3" s="1"/>
  <c r="CF359" i="3"/>
  <c r="AY359" i="3"/>
  <c r="C25" i="7" s="1"/>
  <c r="AY377" i="3"/>
  <c r="AY387" i="3" s="1"/>
  <c r="AY354" i="3"/>
  <c r="CL383" i="3"/>
  <c r="CN12" i="3"/>
  <c r="CN383" i="3" s="1"/>
  <c r="CL378" i="3"/>
  <c r="CN20" i="3"/>
  <c r="CN378" i="3" s="1"/>
  <c r="CI357" i="3"/>
  <c r="CO25" i="3"/>
  <c r="CK25" i="3"/>
  <c r="CK29" i="3"/>
  <c r="CO29" i="3"/>
  <c r="CQ29" i="3" s="1"/>
  <c r="CO45" i="3"/>
  <c r="CQ45" i="3" s="1"/>
  <c r="CK45" i="3"/>
  <c r="CK63" i="3"/>
  <c r="CO63" i="3"/>
  <c r="CQ63" i="3" s="1"/>
  <c r="CO82" i="3"/>
  <c r="CQ82" i="3" s="1"/>
  <c r="CK82" i="3"/>
  <c r="CK100" i="3"/>
  <c r="CO100" i="3"/>
  <c r="CQ100" i="3" s="1"/>
  <c r="CO119" i="3"/>
  <c r="CQ119" i="3" s="1"/>
  <c r="CK119" i="3"/>
  <c r="CK135" i="3"/>
  <c r="CO135" i="3"/>
  <c r="CQ135" i="3" s="1"/>
  <c r="CO155" i="3"/>
  <c r="CQ155" i="3" s="1"/>
  <c r="CK155" i="3"/>
  <c r="CK171" i="3"/>
  <c r="CO171" i="3"/>
  <c r="CQ171" i="3" s="1"/>
  <c r="CO194" i="3"/>
  <c r="CQ194" i="3" s="1"/>
  <c r="CK194" i="3"/>
  <c r="CK210" i="3"/>
  <c r="CO210" i="3"/>
  <c r="CQ210" i="3" s="1"/>
  <c r="CO227" i="3"/>
  <c r="CQ227" i="3" s="1"/>
  <c r="CK227" i="3"/>
  <c r="CK246" i="3"/>
  <c r="CO246" i="3"/>
  <c r="CQ246" i="3" s="1"/>
  <c r="CO262" i="3"/>
  <c r="CQ262" i="3" s="1"/>
  <c r="CK262" i="3"/>
  <c r="CK278" i="3"/>
  <c r="CO278" i="3"/>
  <c r="CQ278" i="3" s="1"/>
  <c r="CO295" i="3"/>
  <c r="CQ295" i="3" s="1"/>
  <c r="CK295" i="3"/>
  <c r="CK312" i="3"/>
  <c r="CO312" i="3"/>
  <c r="CQ312" i="3" s="1"/>
  <c r="CO328" i="3"/>
  <c r="CQ328" i="3" s="1"/>
  <c r="CK328" i="3"/>
  <c r="CK344" i="3"/>
  <c r="CO344" i="3"/>
  <c r="CQ344" i="3" s="1"/>
  <c r="C39" i="8"/>
  <c r="CF385" i="3"/>
  <c r="CH324" i="3"/>
  <c r="CH385" i="3" s="1"/>
  <c r="CC383" i="3"/>
  <c r="CE12" i="3"/>
  <c r="CE383" i="3" s="1"/>
  <c r="CC378" i="3"/>
  <c r="CE20" i="3"/>
  <c r="CE378" i="3" s="1"/>
  <c r="C35" i="8"/>
  <c r="CB344" i="3"/>
  <c r="AV383" i="3"/>
  <c r="BQ12" i="3"/>
  <c r="BQ383" i="3" s="1"/>
  <c r="BQ20" i="3"/>
  <c r="BQ378" i="3" s="1"/>
  <c r="AV378" i="3"/>
  <c r="F18" i="4"/>
  <c r="H18" i="4" s="1"/>
  <c r="DW25" i="3"/>
  <c r="I24" i="10" s="1"/>
  <c r="AS357" i="3"/>
  <c r="DW29" i="3"/>
  <c r="I28" i="10" s="1"/>
  <c r="F39" i="4"/>
  <c r="H39" i="4" s="1"/>
  <c r="DW45" i="3"/>
  <c r="I44" i="10" s="1"/>
  <c r="F55" i="4"/>
  <c r="H55" i="4" s="1"/>
  <c r="DW63" i="3"/>
  <c r="I62" i="10" s="1"/>
  <c r="F74" i="4"/>
  <c r="H74" i="4" s="1"/>
  <c r="DW82" i="3"/>
  <c r="I81" i="10" s="1"/>
  <c r="F93" i="4"/>
  <c r="H93" i="4" s="1"/>
  <c r="DW100" i="3"/>
  <c r="I99" i="10" s="1"/>
  <c r="F111" i="4"/>
  <c r="H111" i="4" s="1"/>
  <c r="DW119" i="3"/>
  <c r="I118" i="10" s="1"/>
  <c r="F129" i="4"/>
  <c r="H129" i="4" s="1"/>
  <c r="DW135" i="3"/>
  <c r="I134" i="10" s="1"/>
  <c r="F147" i="4"/>
  <c r="H147" i="4" s="1"/>
  <c r="DW155" i="3"/>
  <c r="I154" i="10" s="1"/>
  <c r="F165" i="4"/>
  <c r="H165" i="4" s="1"/>
  <c r="DW171" i="3"/>
  <c r="I170" i="10" s="1"/>
  <c r="F181" i="4"/>
  <c r="H181" i="4" s="1"/>
  <c r="DW194" i="3"/>
  <c r="I193" i="10" s="1"/>
  <c r="F204" i="4"/>
  <c r="H204" i="4" s="1"/>
  <c r="DW210" i="3"/>
  <c r="I209" i="10" s="1"/>
  <c r="F221" i="4"/>
  <c r="H221" i="4" s="1"/>
  <c r="DW227" i="3"/>
  <c r="I226" i="10" s="1"/>
  <c r="F240" i="4"/>
  <c r="H240" i="4" s="1"/>
  <c r="DW246" i="3"/>
  <c r="I245" i="10" s="1"/>
  <c r="F256" i="4"/>
  <c r="H256" i="4" s="1"/>
  <c r="DW262" i="3"/>
  <c r="I261" i="10" s="1"/>
  <c r="F272" i="4"/>
  <c r="H272" i="4" s="1"/>
  <c r="DW278" i="3"/>
  <c r="I277" i="10" s="1"/>
  <c r="F289" i="4"/>
  <c r="H289" i="4" s="1"/>
  <c r="DW295" i="3"/>
  <c r="I294" i="10" s="1"/>
  <c r="F305" i="4"/>
  <c r="H305" i="4" s="1"/>
  <c r="DW312" i="3"/>
  <c r="I311" i="10" s="1"/>
  <c r="F322" i="4"/>
  <c r="H322" i="4" s="1"/>
  <c r="DW328" i="3"/>
  <c r="I327" i="10" s="1"/>
  <c r="F338" i="4"/>
  <c r="H338" i="4" s="1"/>
  <c r="C23" i="8"/>
  <c r="F354" i="4"/>
  <c r="H354" i="4" s="1"/>
  <c r="AR324" i="3"/>
  <c r="AR385" i="3" s="1"/>
  <c r="AP385" i="3"/>
  <c r="X378" i="3"/>
  <c r="U357" i="3"/>
  <c r="W25" i="3"/>
  <c r="W344" i="3"/>
  <c r="C15" i="8"/>
  <c r="T25" i="3"/>
  <c r="T357" i="3" s="1"/>
  <c r="R357" i="3"/>
  <c r="T344" i="3"/>
  <c r="C14" i="8"/>
  <c r="O357" i="3"/>
  <c r="Q25" i="3"/>
  <c r="Q344" i="3"/>
  <c r="C13" i="8"/>
  <c r="L357" i="3"/>
  <c r="N25" i="3"/>
  <c r="N357" i="3" s="1"/>
  <c r="N344" i="3"/>
  <c r="C12" i="8"/>
  <c r="AG16" i="3"/>
  <c r="CR16" i="3" s="1"/>
  <c r="CU16" i="3" s="1"/>
  <c r="E15" i="10" s="1"/>
  <c r="AG25" i="3"/>
  <c r="I357" i="3"/>
  <c r="AG68" i="3"/>
  <c r="CR68" i="3" s="1"/>
  <c r="CU68" i="3" s="1"/>
  <c r="E67" i="10" s="1"/>
  <c r="AG86" i="3"/>
  <c r="CR86" i="3" s="1"/>
  <c r="CU86" i="3" s="1"/>
  <c r="E85" i="10" s="1"/>
  <c r="AG105" i="3"/>
  <c r="CR105" i="3" s="1"/>
  <c r="CU105" i="3" s="1"/>
  <c r="E104" i="10" s="1"/>
  <c r="AG123" i="3"/>
  <c r="CR123" i="3" s="1"/>
  <c r="CU123" i="3" s="1"/>
  <c r="E122" i="10" s="1"/>
  <c r="AG139" i="3"/>
  <c r="CR139" i="3" s="1"/>
  <c r="CU139" i="3" s="1"/>
  <c r="E138" i="10" s="1"/>
  <c r="AG159" i="3"/>
  <c r="CR159" i="3" s="1"/>
  <c r="CU159" i="3" s="1"/>
  <c r="E158" i="10" s="1"/>
  <c r="AG175" i="3"/>
  <c r="CR175" i="3" s="1"/>
  <c r="CU175" i="3" s="1"/>
  <c r="E174" i="10" s="1"/>
  <c r="AG198" i="3"/>
  <c r="CR198" i="3" s="1"/>
  <c r="CU198" i="3" s="1"/>
  <c r="E197" i="10" s="1"/>
  <c r="AG210" i="3"/>
  <c r="CR210" i="3" s="1"/>
  <c r="CU210" i="3" s="1"/>
  <c r="E209" i="10" s="1"/>
  <c r="AG227" i="3"/>
  <c r="CR227" i="3" s="1"/>
  <c r="CU227" i="3" s="1"/>
  <c r="E226" i="10" s="1"/>
  <c r="AG246" i="3"/>
  <c r="AG262" i="3"/>
  <c r="CR262" i="3" s="1"/>
  <c r="CU262" i="3" s="1"/>
  <c r="E261" i="10" s="1"/>
  <c r="AG278" i="3"/>
  <c r="CR278" i="3" s="1"/>
  <c r="CU278" i="3" s="1"/>
  <c r="E277" i="10" s="1"/>
  <c r="AG299" i="3"/>
  <c r="CR299" i="3" s="1"/>
  <c r="CU299" i="3" s="1"/>
  <c r="E298" i="10" s="1"/>
  <c r="AG316" i="3"/>
  <c r="CR316" i="3" s="1"/>
  <c r="CU316" i="3" s="1"/>
  <c r="E315" i="10" s="1"/>
  <c r="AG332" i="3"/>
  <c r="CR332" i="3" s="1"/>
  <c r="CU332" i="3" s="1"/>
  <c r="E331" i="10" s="1"/>
  <c r="AG348" i="3"/>
  <c r="CR348" i="3" s="1"/>
  <c r="CU348" i="3" s="1"/>
  <c r="E347" i="10" s="1"/>
  <c r="CR190" i="3"/>
  <c r="CU190" i="3" s="1"/>
  <c r="E189" i="10" s="1"/>
  <c r="CR220" i="3"/>
  <c r="CU220" i="3" s="1"/>
  <c r="E219" i="10" s="1"/>
  <c r="CR275" i="3"/>
  <c r="CU275" i="3" s="1"/>
  <c r="E274" i="10" s="1"/>
  <c r="CR304" i="3"/>
  <c r="CU304" i="3" s="1"/>
  <c r="E303" i="10" s="1"/>
  <c r="CE9" i="3"/>
  <c r="CC359" i="3"/>
  <c r="CC377" i="3"/>
  <c r="CC354" i="3"/>
  <c r="CE354" i="3" s="1"/>
  <c r="X359" i="3"/>
  <c r="C15" i="7" s="1"/>
  <c r="X377" i="3"/>
  <c r="X354" i="3"/>
  <c r="CO17" i="3"/>
  <c r="CQ17" i="3" s="1"/>
  <c r="CK17" i="3"/>
  <c r="CO34" i="3"/>
  <c r="CQ34" i="3" s="1"/>
  <c r="CK34" i="3"/>
  <c r="CO50" i="3"/>
  <c r="CQ50" i="3" s="1"/>
  <c r="CK50" i="3"/>
  <c r="CO69" i="3"/>
  <c r="CQ69" i="3" s="1"/>
  <c r="CK69" i="3"/>
  <c r="CO88" i="3"/>
  <c r="CQ88" i="3" s="1"/>
  <c r="CK88" i="3"/>
  <c r="CO106" i="3"/>
  <c r="CQ106" i="3" s="1"/>
  <c r="CK106" i="3"/>
  <c r="CO124" i="3"/>
  <c r="CQ124" i="3" s="1"/>
  <c r="CK124" i="3"/>
  <c r="CO142" i="3"/>
  <c r="CQ142" i="3" s="1"/>
  <c r="CK142" i="3"/>
  <c r="CO160" i="3"/>
  <c r="CQ160" i="3" s="1"/>
  <c r="CK160" i="3"/>
  <c r="CO176" i="3"/>
  <c r="CQ176" i="3" s="1"/>
  <c r="CK176" i="3"/>
  <c r="CO199" i="3"/>
  <c r="CQ199" i="3" s="1"/>
  <c r="CK199" i="3"/>
  <c r="CO216" i="3"/>
  <c r="CQ216" i="3" s="1"/>
  <c r="CK216" i="3"/>
  <c r="CO234" i="3"/>
  <c r="CQ234" i="3" s="1"/>
  <c r="CK234" i="3"/>
  <c r="CO251" i="3"/>
  <c r="CQ251" i="3" s="1"/>
  <c r="CK251" i="3"/>
  <c r="CO267" i="3"/>
  <c r="CQ267" i="3" s="1"/>
  <c r="CK267" i="3"/>
  <c r="CO284" i="3"/>
  <c r="CQ284" i="3" s="1"/>
  <c r="CK284" i="3"/>
  <c r="CO300" i="3"/>
  <c r="CQ300" i="3" s="1"/>
  <c r="CK300" i="3"/>
  <c r="CO317" i="3"/>
  <c r="CQ317" i="3" s="1"/>
  <c r="CK317" i="3"/>
  <c r="CO333" i="3"/>
  <c r="CQ333" i="3" s="1"/>
  <c r="CK333" i="3"/>
  <c r="CO349" i="3"/>
  <c r="CQ349" i="3" s="1"/>
  <c r="CK349" i="3"/>
  <c r="CC381" i="3"/>
  <c r="CE83" i="3"/>
  <c r="CE381" i="3" s="1"/>
  <c r="CC386" i="3"/>
  <c r="CE313" i="3"/>
  <c r="CE386" i="3" s="1"/>
  <c r="DW160" i="3"/>
  <c r="I159" i="10" s="1"/>
  <c r="DW168" i="3"/>
  <c r="I167" i="10" s="1"/>
  <c r="F23" i="4"/>
  <c r="H23" i="4" s="1"/>
  <c r="F40" i="4"/>
  <c r="H40" i="4" s="1"/>
  <c r="F56" i="4"/>
  <c r="H56" i="4" s="1"/>
  <c r="F75" i="4"/>
  <c r="H75" i="4" s="1"/>
  <c r="AS381" i="3"/>
  <c r="DW83" i="3"/>
  <c r="F95" i="4"/>
  <c r="H95" i="4" s="1"/>
  <c r="F113" i="4"/>
  <c r="H113" i="4" s="1"/>
  <c r="F130" i="4"/>
  <c r="H130" i="4" s="1"/>
  <c r="F148" i="4"/>
  <c r="H148" i="4" s="1"/>
  <c r="DW156" i="3"/>
  <c r="I155" i="10" s="1"/>
  <c r="F166" i="4"/>
  <c r="H166" i="4" s="1"/>
  <c r="DW172" i="3"/>
  <c r="I171" i="10" s="1"/>
  <c r="F182" i="4"/>
  <c r="H182" i="4" s="1"/>
  <c r="F205" i="4"/>
  <c r="H205" i="4" s="1"/>
  <c r="F222" i="4"/>
  <c r="H222" i="4" s="1"/>
  <c r="F241" i="4"/>
  <c r="H241" i="4" s="1"/>
  <c r="F257" i="4"/>
  <c r="H257" i="4" s="1"/>
  <c r="F273" i="4"/>
  <c r="H273" i="4" s="1"/>
  <c r="F290" i="4"/>
  <c r="H290" i="4" s="1"/>
  <c r="F306" i="4"/>
  <c r="H306" i="4" s="1"/>
  <c r="AS386" i="3"/>
  <c r="DW313" i="3"/>
  <c r="F323" i="4"/>
  <c r="H323" i="4" s="1"/>
  <c r="F339" i="4"/>
  <c r="H339" i="4" s="1"/>
  <c r="F355" i="4"/>
  <c r="H355" i="4" s="1"/>
  <c r="CL358" i="3"/>
  <c r="CN10" i="3"/>
  <c r="CL380" i="3"/>
  <c r="CK22" i="3"/>
  <c r="CO22" i="3"/>
  <c r="CQ22" i="3" s="1"/>
  <c r="CO39" i="3"/>
  <c r="CQ39" i="3" s="1"/>
  <c r="CK39" i="3"/>
  <c r="CK56" i="3"/>
  <c r="CO56" i="3"/>
  <c r="CQ56" i="3" s="1"/>
  <c r="CO74" i="3"/>
  <c r="CQ74" i="3" s="1"/>
  <c r="CK74" i="3"/>
  <c r="CK94" i="3"/>
  <c r="CO94" i="3"/>
  <c r="CQ94" i="3" s="1"/>
  <c r="CO113" i="3"/>
  <c r="CQ113" i="3" s="1"/>
  <c r="CK113" i="3"/>
  <c r="CK129" i="3"/>
  <c r="CO129" i="3"/>
  <c r="CQ129" i="3" s="1"/>
  <c r="CO147" i="3"/>
  <c r="CQ147" i="3" s="1"/>
  <c r="CK147" i="3"/>
  <c r="CK165" i="3"/>
  <c r="CO165" i="3"/>
  <c r="CQ165" i="3" s="1"/>
  <c r="CO191" i="3"/>
  <c r="CQ191" i="3" s="1"/>
  <c r="CK191" i="3"/>
  <c r="CK208" i="3"/>
  <c r="CO208" i="3"/>
  <c r="CQ208" i="3" s="1"/>
  <c r="CO225" i="3"/>
  <c r="CQ225" i="3" s="1"/>
  <c r="CK225" i="3"/>
  <c r="CK244" i="3"/>
  <c r="CO244" i="3"/>
  <c r="CQ244" i="3" s="1"/>
  <c r="CO260" i="3"/>
  <c r="CQ260" i="3" s="1"/>
  <c r="CK260" i="3"/>
  <c r="CK276" i="3"/>
  <c r="CO276" i="3"/>
  <c r="CQ276" i="3" s="1"/>
  <c r="CO293" i="3"/>
  <c r="CQ293" i="3" s="1"/>
  <c r="CK293" i="3"/>
  <c r="CK310" i="3"/>
  <c r="CO310" i="3"/>
  <c r="CQ310" i="3" s="1"/>
  <c r="CO326" i="3"/>
  <c r="CQ326" i="3" s="1"/>
  <c r="CK326" i="3"/>
  <c r="CK342" i="3"/>
  <c r="CO342" i="3"/>
  <c r="CQ342" i="3" s="1"/>
  <c r="BH387" i="3"/>
  <c r="BE380" i="3"/>
  <c r="BE358" i="3"/>
  <c r="C27" i="6" s="1"/>
  <c r="DW18" i="3"/>
  <c r="I17" i="10" s="1"/>
  <c r="AV376" i="3"/>
  <c r="BQ27" i="3"/>
  <c r="BQ376" i="3" s="1"/>
  <c r="BQ169" i="3"/>
  <c r="DW169" i="3" s="1"/>
  <c r="I168" i="10" s="1"/>
  <c r="F12" i="4"/>
  <c r="F16" i="4"/>
  <c r="H16" i="4" s="1"/>
  <c r="DW22" i="3"/>
  <c r="I21" i="10" s="1"/>
  <c r="F33" i="4"/>
  <c r="H33" i="4" s="1"/>
  <c r="DW39" i="3"/>
  <c r="I38" i="10" s="1"/>
  <c r="F49" i="4"/>
  <c r="H49" i="4" s="1"/>
  <c r="DW56" i="3"/>
  <c r="I55" i="10" s="1"/>
  <c r="F68" i="4"/>
  <c r="H68" i="4" s="1"/>
  <c r="DW74" i="3"/>
  <c r="I73" i="10" s="1"/>
  <c r="F86" i="4"/>
  <c r="H86" i="4" s="1"/>
  <c r="DW94" i="3"/>
  <c r="I93" i="10" s="1"/>
  <c r="F104" i="4"/>
  <c r="H104" i="4" s="1"/>
  <c r="DW113" i="3"/>
  <c r="I112" i="10" s="1"/>
  <c r="F123" i="4"/>
  <c r="H123" i="4" s="1"/>
  <c r="DW129" i="3"/>
  <c r="I128" i="10" s="1"/>
  <c r="F139" i="4"/>
  <c r="H139" i="4" s="1"/>
  <c r="DW147" i="3"/>
  <c r="I146" i="10" s="1"/>
  <c r="F159" i="4"/>
  <c r="H159" i="4" s="1"/>
  <c r="DW165" i="3"/>
  <c r="I164" i="10" s="1"/>
  <c r="F179" i="4"/>
  <c r="H179" i="4" s="1"/>
  <c r="DW191" i="3"/>
  <c r="I190" i="10" s="1"/>
  <c r="F202" i="4"/>
  <c r="H202" i="4" s="1"/>
  <c r="DW208" i="3"/>
  <c r="I207" i="10" s="1"/>
  <c r="F219" i="4"/>
  <c r="H219" i="4" s="1"/>
  <c r="DW225" i="3"/>
  <c r="I224" i="10" s="1"/>
  <c r="F237" i="4"/>
  <c r="H237" i="4" s="1"/>
  <c r="DW244" i="3"/>
  <c r="I243" i="10" s="1"/>
  <c r="F254" i="4"/>
  <c r="H254" i="4" s="1"/>
  <c r="DW260" i="3"/>
  <c r="I259" i="10" s="1"/>
  <c r="F270" i="4"/>
  <c r="H270" i="4" s="1"/>
  <c r="DW276" i="3"/>
  <c r="I275" i="10" s="1"/>
  <c r="F287" i="4"/>
  <c r="H287" i="4" s="1"/>
  <c r="DW293" i="3"/>
  <c r="I292" i="10" s="1"/>
  <c r="F303" i="4"/>
  <c r="H303" i="4" s="1"/>
  <c r="DW310" i="3"/>
  <c r="I309" i="10" s="1"/>
  <c r="F320" i="4"/>
  <c r="H320" i="4" s="1"/>
  <c r="DW326" i="3"/>
  <c r="I325" i="10" s="1"/>
  <c r="F336" i="4"/>
  <c r="H336" i="4" s="1"/>
  <c r="DW342" i="3"/>
  <c r="I341" i="10" s="1"/>
  <c r="F352" i="4"/>
  <c r="H352" i="4" s="1"/>
  <c r="X358" i="3"/>
  <c r="C15" i="6" s="1"/>
  <c r="X380" i="3"/>
  <c r="U376" i="3"/>
  <c r="W27" i="3"/>
  <c r="W376" i="3" s="1"/>
  <c r="N10" i="3"/>
  <c r="L358" i="3"/>
  <c r="L380" i="3"/>
  <c r="AG18" i="3"/>
  <c r="CR18" i="3" s="1"/>
  <c r="CU18" i="3" s="1"/>
  <c r="E17" i="10" s="1"/>
  <c r="I376" i="3"/>
  <c r="AG27" i="3"/>
  <c r="AG35" i="3"/>
  <c r="CR35" i="3" s="1"/>
  <c r="CU35" i="3" s="1"/>
  <c r="E34" i="10" s="1"/>
  <c r="AG43" i="3"/>
  <c r="CR43" i="3" s="1"/>
  <c r="CU43" i="3" s="1"/>
  <c r="E42" i="10" s="1"/>
  <c r="AG51" i="3"/>
  <c r="CR51" i="3" s="1"/>
  <c r="CU51" i="3" s="1"/>
  <c r="E50" i="10" s="1"/>
  <c r="AG61" i="3"/>
  <c r="CR61" i="3" s="1"/>
  <c r="CU61" i="3" s="1"/>
  <c r="E60" i="10" s="1"/>
  <c r="AG70" i="3"/>
  <c r="CR70" i="3" s="1"/>
  <c r="CU70" i="3" s="1"/>
  <c r="E69" i="10" s="1"/>
  <c r="AG80" i="3"/>
  <c r="CR80" i="3" s="1"/>
  <c r="CU80" i="3" s="1"/>
  <c r="E79" i="10" s="1"/>
  <c r="AG89" i="3"/>
  <c r="CR89" i="3" s="1"/>
  <c r="CU89" i="3" s="1"/>
  <c r="E88" i="10" s="1"/>
  <c r="AG98" i="3"/>
  <c r="CR98" i="3" s="1"/>
  <c r="CU98" i="3" s="1"/>
  <c r="E97" i="10" s="1"/>
  <c r="AG107" i="3"/>
  <c r="CR107" i="3" s="1"/>
  <c r="CU107" i="3" s="1"/>
  <c r="E106" i="10" s="1"/>
  <c r="AG117" i="3"/>
  <c r="CR117" i="3" s="1"/>
  <c r="CU117" i="3" s="1"/>
  <c r="E116" i="10" s="1"/>
  <c r="AG125" i="3"/>
  <c r="CR125" i="3" s="1"/>
  <c r="CU125" i="3" s="1"/>
  <c r="E124" i="10" s="1"/>
  <c r="AG133" i="3"/>
  <c r="CR133" i="3" s="1"/>
  <c r="CU133" i="3" s="1"/>
  <c r="E132" i="10" s="1"/>
  <c r="AG143" i="3"/>
  <c r="CR143" i="3" s="1"/>
  <c r="CU143" i="3" s="1"/>
  <c r="E142" i="10" s="1"/>
  <c r="AG153" i="3"/>
  <c r="CR153" i="3" s="1"/>
  <c r="CU153" i="3" s="1"/>
  <c r="E152" i="10" s="1"/>
  <c r="AG161" i="3"/>
  <c r="CR161" i="3" s="1"/>
  <c r="CU161" i="3" s="1"/>
  <c r="E160" i="10" s="1"/>
  <c r="AG169" i="3"/>
  <c r="CR169" i="3" s="1"/>
  <c r="CU169" i="3" s="1"/>
  <c r="E168" i="10" s="1"/>
  <c r="AG200" i="3"/>
  <c r="CR200" i="3" s="1"/>
  <c r="CU200" i="3" s="1"/>
  <c r="E199" i="10" s="1"/>
  <c r="AG235" i="3"/>
  <c r="CR235" i="3" s="1"/>
  <c r="CU235" i="3" s="1"/>
  <c r="E234" i="10" s="1"/>
  <c r="AG256" i="3"/>
  <c r="CR256" i="3" s="1"/>
  <c r="CU256" i="3" s="1"/>
  <c r="E255" i="10" s="1"/>
  <c r="AG293" i="3"/>
  <c r="CR293" i="3" s="1"/>
  <c r="CU293" i="3" s="1"/>
  <c r="E292" i="10" s="1"/>
  <c r="AG326" i="3"/>
  <c r="BZ377" i="3"/>
  <c r="BZ354" i="3"/>
  <c r="CB354" i="3" s="1"/>
  <c r="BZ359" i="3"/>
  <c r="CB9" i="3"/>
  <c r="U377" i="3"/>
  <c r="U359" i="3"/>
  <c r="W9" i="3"/>
  <c r="U354" i="3"/>
  <c r="W354" i="3" s="1"/>
  <c r="CL384" i="3"/>
  <c r="CN90" i="3"/>
  <c r="CN384" i="3" s="1"/>
  <c r="CO19" i="3"/>
  <c r="CQ19" i="3" s="1"/>
  <c r="CK19" i="3"/>
  <c r="CO36" i="3"/>
  <c r="CQ36" i="3" s="1"/>
  <c r="CK36" i="3"/>
  <c r="CO52" i="3"/>
  <c r="CQ52" i="3" s="1"/>
  <c r="CK52" i="3"/>
  <c r="CO71" i="3"/>
  <c r="CQ71" i="3" s="1"/>
  <c r="CK71" i="3"/>
  <c r="CO90" i="3"/>
  <c r="CK90" i="3"/>
  <c r="CI384" i="3"/>
  <c r="CO108" i="3"/>
  <c r="CQ108" i="3" s="1"/>
  <c r="CK108" i="3"/>
  <c r="CK126" i="3"/>
  <c r="CO126" i="3"/>
  <c r="CQ126" i="3" s="1"/>
  <c r="CO144" i="3"/>
  <c r="CQ144" i="3" s="1"/>
  <c r="CK144" i="3"/>
  <c r="CK162" i="3"/>
  <c r="CO162" i="3"/>
  <c r="CQ162" i="3" s="1"/>
  <c r="CO178" i="3"/>
  <c r="CQ178" i="3" s="1"/>
  <c r="CK178" i="3"/>
  <c r="CK201" i="3"/>
  <c r="CO201" i="3"/>
  <c r="CQ201" i="3" s="1"/>
  <c r="CO218" i="3"/>
  <c r="CQ218" i="3" s="1"/>
  <c r="CK218" i="3"/>
  <c r="CK237" i="3"/>
  <c r="CO237" i="3"/>
  <c r="CQ237" i="3" s="1"/>
  <c r="CO253" i="3"/>
  <c r="CQ253" i="3" s="1"/>
  <c r="CK253" i="3"/>
  <c r="CK269" i="3"/>
  <c r="CO269" i="3"/>
  <c r="CQ269" i="3" s="1"/>
  <c r="CO286" i="3"/>
  <c r="CQ286" i="3" s="1"/>
  <c r="CK286" i="3"/>
  <c r="CK302" i="3"/>
  <c r="CO302" i="3"/>
  <c r="CQ302" i="3" s="1"/>
  <c r="CO319" i="3"/>
  <c r="CQ319" i="3" s="1"/>
  <c r="CK319" i="3"/>
  <c r="CK335" i="3"/>
  <c r="CO335" i="3"/>
  <c r="CQ335" i="3" s="1"/>
  <c r="CO351" i="3"/>
  <c r="CQ351" i="3" s="1"/>
  <c r="CK351" i="3"/>
  <c r="BQ174" i="3"/>
  <c r="AV382" i="3"/>
  <c r="DW11" i="3"/>
  <c r="I10" i="10" s="1"/>
  <c r="F21" i="4"/>
  <c r="H21" i="4" s="1"/>
  <c r="DW28" i="3"/>
  <c r="I27" i="10" s="1"/>
  <c r="F38" i="4"/>
  <c r="H38" i="4" s="1"/>
  <c r="DW44" i="3"/>
  <c r="I43" i="10" s="1"/>
  <c r="F54" i="4"/>
  <c r="H54" i="4" s="1"/>
  <c r="F59" i="4"/>
  <c r="H59" i="4" s="1"/>
  <c r="DW67" i="3"/>
  <c r="I66" i="10" s="1"/>
  <c r="F79" i="4"/>
  <c r="H79" i="4" s="1"/>
  <c r="DW85" i="3"/>
  <c r="I84" i="10" s="1"/>
  <c r="F97" i="4"/>
  <c r="H97" i="4" s="1"/>
  <c r="DW104" i="3"/>
  <c r="I103" i="10" s="1"/>
  <c r="F116" i="4"/>
  <c r="H116" i="4" s="1"/>
  <c r="DW122" i="3"/>
  <c r="I121" i="10" s="1"/>
  <c r="F132" i="4"/>
  <c r="H132" i="4" s="1"/>
  <c r="DW138" i="3"/>
  <c r="I137" i="10" s="1"/>
  <c r="F152" i="4"/>
  <c r="H152" i="4" s="1"/>
  <c r="DW158" i="3"/>
  <c r="I157" i="10" s="1"/>
  <c r="F168" i="4"/>
  <c r="H168" i="4" s="1"/>
  <c r="AS382" i="3"/>
  <c r="F185" i="4"/>
  <c r="H185" i="4" s="1"/>
  <c r="DW197" i="3"/>
  <c r="I196" i="10" s="1"/>
  <c r="F207" i="4"/>
  <c r="H207" i="4" s="1"/>
  <c r="DW214" i="3"/>
  <c r="I213" i="10" s="1"/>
  <c r="F224" i="4"/>
  <c r="H224" i="4" s="1"/>
  <c r="DW232" i="3"/>
  <c r="I231" i="10" s="1"/>
  <c r="F243" i="4"/>
  <c r="H243" i="4" s="1"/>
  <c r="DW249" i="3"/>
  <c r="I248" i="10" s="1"/>
  <c r="F259" i="4"/>
  <c r="H259" i="4" s="1"/>
  <c r="DW265" i="3"/>
  <c r="I264" i="10" s="1"/>
  <c r="F275" i="4"/>
  <c r="H275" i="4" s="1"/>
  <c r="DW282" i="3"/>
  <c r="I281" i="10" s="1"/>
  <c r="F292" i="4"/>
  <c r="H292" i="4" s="1"/>
  <c r="DW298" i="3"/>
  <c r="I297" i="10" s="1"/>
  <c r="F308" i="4"/>
  <c r="H308" i="4" s="1"/>
  <c r="DW315" i="3"/>
  <c r="I314" i="10" s="1"/>
  <c r="F325" i="4"/>
  <c r="H325" i="4" s="1"/>
  <c r="DW331" i="3"/>
  <c r="I330" i="10" s="1"/>
  <c r="F341" i="4"/>
  <c r="H341" i="4" s="1"/>
  <c r="DW347" i="3"/>
  <c r="I346" i="10" s="1"/>
  <c r="AP379" i="3"/>
  <c r="AR15" i="3"/>
  <c r="AR379" i="3" s="1"/>
  <c r="AR174" i="3"/>
  <c r="AR382" i="3" s="1"/>
  <c r="AP382" i="3"/>
  <c r="U379" i="3"/>
  <c r="W15" i="3"/>
  <c r="W379" i="3" s="1"/>
  <c r="W174" i="3"/>
  <c r="W382" i="3" s="1"/>
  <c r="U382" i="3"/>
  <c r="R384" i="3"/>
  <c r="T90" i="3"/>
  <c r="T384" i="3" s="1"/>
  <c r="O379" i="3"/>
  <c r="Q15" i="3"/>
  <c r="Q379" i="3" s="1"/>
  <c r="Q174" i="3"/>
  <c r="Q382" i="3" s="1"/>
  <c r="O382" i="3"/>
  <c r="L384" i="3"/>
  <c r="N90" i="3"/>
  <c r="N384" i="3" s="1"/>
  <c r="AG15" i="3"/>
  <c r="I379" i="3"/>
  <c r="AG23" i="3"/>
  <c r="CR23" i="3" s="1"/>
  <c r="CU23" i="3" s="1"/>
  <c r="E22" i="10" s="1"/>
  <c r="AG32" i="3"/>
  <c r="CR32" i="3" s="1"/>
  <c r="CU32" i="3" s="1"/>
  <c r="E31" i="10" s="1"/>
  <c r="AG40" i="3"/>
  <c r="CR40" i="3" s="1"/>
  <c r="CU40" i="3" s="1"/>
  <c r="E39" i="10" s="1"/>
  <c r="AG48" i="3"/>
  <c r="CR48" i="3" s="1"/>
  <c r="CU48" i="3" s="1"/>
  <c r="E47" i="10" s="1"/>
  <c r="AG57" i="3"/>
  <c r="CR57" i="3" s="1"/>
  <c r="CU57" i="3" s="1"/>
  <c r="E56" i="10" s="1"/>
  <c r="AG67" i="3"/>
  <c r="CR67" i="3" s="1"/>
  <c r="CU67" i="3" s="1"/>
  <c r="E66" i="10" s="1"/>
  <c r="AG77" i="3"/>
  <c r="CR77" i="3" s="1"/>
  <c r="CU77" i="3" s="1"/>
  <c r="E76" i="10" s="1"/>
  <c r="AG85" i="3"/>
  <c r="CR85" i="3" s="1"/>
  <c r="CU85" i="3" s="1"/>
  <c r="E84" i="10" s="1"/>
  <c r="AG95" i="3"/>
  <c r="CR95" i="3" s="1"/>
  <c r="CU95" i="3" s="1"/>
  <c r="E94" i="10" s="1"/>
  <c r="AG104" i="3"/>
  <c r="CR104" i="3" s="1"/>
  <c r="CU104" i="3" s="1"/>
  <c r="E103" i="10" s="1"/>
  <c r="AG114" i="3"/>
  <c r="CR114" i="3" s="1"/>
  <c r="CU114" i="3" s="1"/>
  <c r="E113" i="10" s="1"/>
  <c r="AG122" i="3"/>
  <c r="CR122" i="3" s="1"/>
  <c r="CU122" i="3" s="1"/>
  <c r="E121" i="10" s="1"/>
  <c r="AG130" i="3"/>
  <c r="CR130" i="3" s="1"/>
  <c r="CU130" i="3" s="1"/>
  <c r="E129" i="10" s="1"/>
  <c r="AG138" i="3"/>
  <c r="CR138" i="3" s="1"/>
  <c r="CU138" i="3" s="1"/>
  <c r="E137" i="10" s="1"/>
  <c r="AG150" i="3"/>
  <c r="CR150" i="3" s="1"/>
  <c r="CU150" i="3" s="1"/>
  <c r="E149" i="10" s="1"/>
  <c r="AG158" i="3"/>
  <c r="CR158" i="3" s="1"/>
  <c r="CU158" i="3" s="1"/>
  <c r="E157" i="10" s="1"/>
  <c r="AG166" i="3"/>
  <c r="CR166" i="3" s="1"/>
  <c r="CU166" i="3" s="1"/>
  <c r="E165" i="10" s="1"/>
  <c r="AG174" i="3"/>
  <c r="I382" i="3"/>
  <c r="AG183" i="3"/>
  <c r="CR183" i="3" s="1"/>
  <c r="CU183" i="3" s="1"/>
  <c r="E182" i="10" s="1"/>
  <c r="AG197" i="3"/>
  <c r="CR197" i="3" s="1"/>
  <c r="CU197" i="3" s="1"/>
  <c r="E196" i="10" s="1"/>
  <c r="AG205" i="3"/>
  <c r="CR205" i="3" s="1"/>
  <c r="CU205" i="3" s="1"/>
  <c r="E204" i="10" s="1"/>
  <c r="AG214" i="3"/>
  <c r="CR214" i="3" s="1"/>
  <c r="CU214" i="3" s="1"/>
  <c r="E213" i="10" s="1"/>
  <c r="AG222" i="3"/>
  <c r="CR222" i="3" s="1"/>
  <c r="CU222" i="3" s="1"/>
  <c r="E221" i="10" s="1"/>
  <c r="AG232" i="3"/>
  <c r="CR232" i="3" s="1"/>
  <c r="CU232" i="3" s="1"/>
  <c r="E231" i="10" s="1"/>
  <c r="AG241" i="3"/>
  <c r="CR241" i="3" s="1"/>
  <c r="CU241" i="3" s="1"/>
  <c r="E240" i="10" s="1"/>
  <c r="AG249" i="3"/>
  <c r="CR249" i="3" s="1"/>
  <c r="CU249" i="3" s="1"/>
  <c r="E248" i="10" s="1"/>
  <c r="AG257" i="3"/>
  <c r="CR257" i="3" s="1"/>
  <c r="CU257" i="3" s="1"/>
  <c r="E256" i="10" s="1"/>
  <c r="AG265" i="3"/>
  <c r="CR265" i="3" s="1"/>
  <c r="CU265" i="3" s="1"/>
  <c r="E264" i="10" s="1"/>
  <c r="AG273" i="3"/>
  <c r="CR273" i="3" s="1"/>
  <c r="CU273" i="3" s="1"/>
  <c r="E272" i="10" s="1"/>
  <c r="AG282" i="3"/>
  <c r="CR282" i="3" s="1"/>
  <c r="CU282" i="3" s="1"/>
  <c r="E281" i="10" s="1"/>
  <c r="AG290" i="3"/>
  <c r="CR290" i="3" s="1"/>
  <c r="CU290" i="3" s="1"/>
  <c r="E289" i="10" s="1"/>
  <c r="AG298" i="3"/>
  <c r="CR298" i="3" s="1"/>
  <c r="CU298" i="3" s="1"/>
  <c r="E297" i="10" s="1"/>
  <c r="AG306" i="3"/>
  <c r="CR306" i="3" s="1"/>
  <c r="CU306" i="3" s="1"/>
  <c r="E305" i="10" s="1"/>
  <c r="AG315" i="3"/>
  <c r="CR315" i="3" s="1"/>
  <c r="CU315" i="3" s="1"/>
  <c r="E314" i="10" s="1"/>
  <c r="AG323" i="3"/>
  <c r="CR323" i="3" s="1"/>
  <c r="CU323" i="3" s="1"/>
  <c r="E322" i="10" s="1"/>
  <c r="AG331" i="3"/>
  <c r="CR331" i="3" s="1"/>
  <c r="CU331" i="3" s="1"/>
  <c r="E330" i="10" s="1"/>
  <c r="AG339" i="3"/>
  <c r="CR339" i="3" s="1"/>
  <c r="CU339" i="3" s="1"/>
  <c r="E338" i="10" s="1"/>
  <c r="AG347" i="3"/>
  <c r="CR347" i="3" s="1"/>
  <c r="CU347" i="3" s="1"/>
  <c r="E346" i="10" s="1"/>
  <c r="CO9" i="3"/>
  <c r="CI354" i="3"/>
  <c r="CK354" i="3" s="1"/>
  <c r="CK9" i="3"/>
  <c r="CI359" i="3"/>
  <c r="CI377" i="3"/>
  <c r="BB377" i="3"/>
  <c r="BB387" i="3" s="1"/>
  <c r="BB354" i="3"/>
  <c r="BB359" i="3"/>
  <c r="C26" i="7" s="1"/>
  <c r="CR239" i="3"/>
  <c r="CU239" i="3" s="1"/>
  <c r="E238" i="10" s="1"/>
  <c r="CR259" i="3"/>
  <c r="CU259" i="3" s="1"/>
  <c r="E258" i="10" s="1"/>
  <c r="CR284" i="3"/>
  <c r="CU284" i="3" s="1"/>
  <c r="E283" i="10" s="1"/>
  <c r="CR308" i="3"/>
  <c r="CU308" i="3" s="1"/>
  <c r="E307" i="10" s="1"/>
  <c r="CR353" i="3"/>
  <c r="CU353" i="3" s="1"/>
  <c r="E352" i="10" s="1"/>
  <c r="AG208" i="3"/>
  <c r="CR208" i="3" s="1"/>
  <c r="CU208" i="3" s="1"/>
  <c r="E207" i="10" s="1"/>
  <c r="AG244" i="3"/>
  <c r="CR244" i="3" s="1"/>
  <c r="CU244" i="3" s="1"/>
  <c r="E243" i="10" s="1"/>
  <c r="AG280" i="3"/>
  <c r="CR280" i="3" s="1"/>
  <c r="CU280" i="3" s="1"/>
  <c r="E279" i="10" s="1"/>
  <c r="AG314" i="3"/>
  <c r="CR314" i="3" s="1"/>
  <c r="CU314" i="3" s="1"/>
  <c r="E313" i="10" s="1"/>
  <c r="AG346" i="3"/>
  <c r="CR346" i="3" s="1"/>
  <c r="CU346" i="3" s="1"/>
  <c r="E345" i="10" s="1"/>
  <c r="CN344" i="3"/>
  <c r="C40" i="8"/>
  <c r="CI378" i="3"/>
  <c r="CK20" i="3"/>
  <c r="CO20" i="3"/>
  <c r="CK41" i="3"/>
  <c r="CO41" i="3"/>
  <c r="CQ41" i="3" s="1"/>
  <c r="CO58" i="3"/>
  <c r="CQ58" i="3" s="1"/>
  <c r="CK58" i="3"/>
  <c r="CK78" i="3"/>
  <c r="CO78" i="3"/>
  <c r="CQ78" i="3" s="1"/>
  <c r="CO96" i="3"/>
  <c r="CQ96" i="3" s="1"/>
  <c r="CK96" i="3"/>
  <c r="CK115" i="3"/>
  <c r="CO115" i="3"/>
  <c r="CQ115" i="3" s="1"/>
  <c r="CO131" i="3"/>
  <c r="CQ131" i="3" s="1"/>
  <c r="CK131" i="3"/>
  <c r="CK151" i="3"/>
  <c r="CO151" i="3"/>
  <c r="CQ151" i="3" s="1"/>
  <c r="CO167" i="3"/>
  <c r="CQ167" i="3" s="1"/>
  <c r="CK167" i="3"/>
  <c r="CK187" i="3"/>
  <c r="CO187" i="3"/>
  <c r="CQ187" i="3" s="1"/>
  <c r="CO206" i="3"/>
  <c r="CQ206" i="3" s="1"/>
  <c r="CK206" i="3"/>
  <c r="CK223" i="3"/>
  <c r="CO223" i="3"/>
  <c r="CQ223" i="3" s="1"/>
  <c r="CO242" i="3"/>
  <c r="CQ242" i="3" s="1"/>
  <c r="CK242" i="3"/>
  <c r="CK258" i="3"/>
  <c r="CO258" i="3"/>
  <c r="CQ258" i="3" s="1"/>
  <c r="CO274" i="3"/>
  <c r="CQ274" i="3" s="1"/>
  <c r="CK274" i="3"/>
  <c r="CK291" i="3"/>
  <c r="CO291" i="3"/>
  <c r="CQ291" i="3" s="1"/>
  <c r="CO307" i="3"/>
  <c r="CQ307" i="3" s="1"/>
  <c r="CK307" i="3"/>
  <c r="CI385" i="3"/>
  <c r="CO324" i="3"/>
  <c r="CK324" i="3"/>
  <c r="CO340" i="3"/>
  <c r="CQ340" i="3" s="1"/>
  <c r="CK340" i="3"/>
  <c r="CF383" i="3"/>
  <c r="CH12" i="3"/>
  <c r="CH383" i="3" s="1"/>
  <c r="CH20" i="3"/>
  <c r="CH378" i="3" s="1"/>
  <c r="CF378" i="3"/>
  <c r="CE344" i="3"/>
  <c r="C36" i="8"/>
  <c r="BZ357" i="3"/>
  <c r="CB25" i="3"/>
  <c r="CB357" i="3" s="1"/>
  <c r="BN357" i="3"/>
  <c r="BK357" i="3"/>
  <c r="BH357" i="3"/>
  <c r="BE357" i="3"/>
  <c r="BB357" i="3"/>
  <c r="BQ344" i="3"/>
  <c r="CR344" i="3" s="1"/>
  <c r="CU344" i="3" s="1"/>
  <c r="E343" i="10" s="1"/>
  <c r="C25" i="8"/>
  <c r="C24" i="8" s="1"/>
  <c r="F14" i="4"/>
  <c r="DW20" i="3"/>
  <c r="AS378" i="3"/>
  <c r="F35" i="4"/>
  <c r="H35" i="4" s="1"/>
  <c r="F51" i="4"/>
  <c r="H51" i="4" s="1"/>
  <c r="F70" i="4"/>
  <c r="H70" i="4" s="1"/>
  <c r="F88" i="4"/>
  <c r="H88" i="4" s="1"/>
  <c r="F107" i="4"/>
  <c r="H107" i="4" s="1"/>
  <c r="F125" i="4"/>
  <c r="H125" i="4" s="1"/>
  <c r="F141" i="4"/>
  <c r="H141" i="4" s="1"/>
  <c r="F161" i="4"/>
  <c r="H161" i="4" s="1"/>
  <c r="F177" i="4"/>
  <c r="H177" i="4" s="1"/>
  <c r="F200" i="4"/>
  <c r="H200" i="4" s="1"/>
  <c r="F217" i="4"/>
  <c r="H217" i="4" s="1"/>
  <c r="F235" i="4"/>
  <c r="H235" i="4" s="1"/>
  <c r="F252" i="4"/>
  <c r="H252" i="4" s="1"/>
  <c r="F268" i="4"/>
  <c r="H268" i="4" s="1"/>
  <c r="F285" i="4"/>
  <c r="H285" i="4" s="1"/>
  <c r="F301" i="4"/>
  <c r="H301" i="4" s="1"/>
  <c r="F318" i="4"/>
  <c r="H318" i="4" s="1"/>
  <c r="DW324" i="3"/>
  <c r="AS385" i="3"/>
  <c r="F334" i="4"/>
  <c r="H334" i="4" s="1"/>
  <c r="F350" i="4"/>
  <c r="H350" i="4" s="1"/>
  <c r="AP383" i="3"/>
  <c r="AR12" i="3"/>
  <c r="AR383" i="3" s="1"/>
  <c r="AR20" i="3"/>
  <c r="AR378" i="3" s="1"/>
  <c r="AP378" i="3"/>
  <c r="C15" i="5"/>
  <c r="X360" i="3"/>
  <c r="C16" i="8" s="1"/>
  <c r="AG33" i="3"/>
  <c r="CR33" i="3" s="1"/>
  <c r="CU33" i="3" s="1"/>
  <c r="E32" i="10" s="1"/>
  <c r="AG41" i="3"/>
  <c r="CR41" i="3" s="1"/>
  <c r="CU41" i="3" s="1"/>
  <c r="E40" i="10" s="1"/>
  <c r="AG49" i="3"/>
  <c r="CR49" i="3" s="1"/>
  <c r="CU49" i="3" s="1"/>
  <c r="E48" i="10" s="1"/>
  <c r="AD359" i="3"/>
  <c r="C17" i="7" s="1"/>
  <c r="AD377" i="3"/>
  <c r="AD387" i="3" s="1"/>
  <c r="AD354" i="3"/>
  <c r="AG204" i="3"/>
  <c r="CR204" i="3" s="1"/>
  <c r="CU204" i="3" s="1"/>
  <c r="E203" i="10" s="1"/>
  <c r="AG240" i="3"/>
  <c r="CR240" i="3" s="1"/>
  <c r="CU240" i="3" s="1"/>
  <c r="E239" i="10" s="1"/>
  <c r="AG276" i="3"/>
  <c r="CR276" i="3" s="1"/>
  <c r="CU276" i="3" s="1"/>
  <c r="E275" i="10" s="1"/>
  <c r="AG305" i="3"/>
  <c r="CR305" i="3" s="1"/>
  <c r="CU305" i="3" s="1"/>
  <c r="E304" i="10" s="1"/>
  <c r="AG342" i="3"/>
  <c r="CR342" i="3" s="1"/>
  <c r="CU342" i="3" s="1"/>
  <c r="E341" i="10" s="1"/>
  <c r="CO13" i="3"/>
  <c r="CQ13" i="3" s="1"/>
  <c r="CK13" i="3"/>
  <c r="CO30" i="3"/>
  <c r="CQ30" i="3" s="1"/>
  <c r="CK30" i="3"/>
  <c r="CO46" i="3"/>
  <c r="CQ46" i="3" s="1"/>
  <c r="CK46" i="3"/>
  <c r="CO65" i="3"/>
  <c r="CQ65" i="3" s="1"/>
  <c r="CK65" i="3"/>
  <c r="CI381" i="3"/>
  <c r="CK83" i="3"/>
  <c r="CK381" i="3" s="1"/>
  <c r="CO83" i="3"/>
  <c r="CK101" i="3"/>
  <c r="CO101" i="3"/>
  <c r="CQ101" i="3" s="1"/>
  <c r="CO120" i="3"/>
  <c r="CQ120" i="3" s="1"/>
  <c r="CK120" i="3"/>
  <c r="CK136" i="3"/>
  <c r="CO136" i="3"/>
  <c r="CQ136" i="3" s="1"/>
  <c r="CO156" i="3"/>
  <c r="CQ156" i="3" s="1"/>
  <c r="CK156" i="3"/>
  <c r="CK172" i="3"/>
  <c r="CO172" i="3"/>
  <c r="CQ172" i="3" s="1"/>
  <c r="CO195" i="3"/>
  <c r="CQ195" i="3" s="1"/>
  <c r="CK195" i="3"/>
  <c r="CK211" i="3"/>
  <c r="CO211" i="3"/>
  <c r="CQ211" i="3" s="1"/>
  <c r="CO228" i="3"/>
  <c r="CQ228" i="3" s="1"/>
  <c r="CK228" i="3"/>
  <c r="CK247" i="3"/>
  <c r="CO247" i="3"/>
  <c r="CQ247" i="3" s="1"/>
  <c r="CO263" i="3"/>
  <c r="CQ263" i="3" s="1"/>
  <c r="CK263" i="3"/>
  <c r="CK279" i="3"/>
  <c r="CO279" i="3"/>
  <c r="CQ279" i="3" s="1"/>
  <c r="CO296" i="3"/>
  <c r="CQ296" i="3" s="1"/>
  <c r="CK296" i="3"/>
  <c r="CO313" i="3"/>
  <c r="CK313" i="3"/>
  <c r="CK386" i="3" s="1"/>
  <c r="CI386" i="3"/>
  <c r="CO329" i="3"/>
  <c r="CQ329" i="3" s="1"/>
  <c r="CK329" i="3"/>
  <c r="CO345" i="3"/>
  <c r="CQ345" i="3" s="1"/>
  <c r="CK345" i="3"/>
  <c r="F19" i="4"/>
  <c r="H19" i="4" s="1"/>
  <c r="F36" i="4"/>
  <c r="H36" i="4" s="1"/>
  <c r="F52" i="4"/>
  <c r="H52" i="4" s="1"/>
  <c r="F71" i="4"/>
  <c r="H71" i="4" s="1"/>
  <c r="F90" i="4"/>
  <c r="H90" i="4" s="1"/>
  <c r="F108" i="4"/>
  <c r="H108" i="4" s="1"/>
  <c r="F126" i="4"/>
  <c r="H126" i="4" s="1"/>
  <c r="F144" i="4"/>
  <c r="H144" i="4" s="1"/>
  <c r="F162" i="4"/>
  <c r="H162" i="4" s="1"/>
  <c r="F178" i="4"/>
  <c r="H178" i="4" s="1"/>
  <c r="F201" i="4"/>
  <c r="H201" i="4" s="1"/>
  <c r="F218" i="4"/>
  <c r="H218" i="4" s="1"/>
  <c r="F236" i="4"/>
  <c r="H236" i="4" s="1"/>
  <c r="F253" i="4"/>
  <c r="H253" i="4" s="1"/>
  <c r="F269" i="4"/>
  <c r="H269" i="4" s="1"/>
  <c r="F286" i="4"/>
  <c r="H286" i="4" s="1"/>
  <c r="F302" i="4"/>
  <c r="H302" i="4" s="1"/>
  <c r="DW308" i="3"/>
  <c r="I307" i="10" s="1"/>
  <c r="F319" i="4"/>
  <c r="H319" i="4" s="1"/>
  <c r="F335" i="4"/>
  <c r="H335" i="4" s="1"/>
  <c r="F351" i="4"/>
  <c r="H351" i="4" s="1"/>
  <c r="AP381" i="3"/>
  <c r="AR83" i="3"/>
  <c r="AR381" i="3" s="1"/>
  <c r="AR313" i="3"/>
  <c r="AR386" i="3" s="1"/>
  <c r="AP386" i="3"/>
  <c r="R381" i="3"/>
  <c r="T83" i="3"/>
  <c r="T381" i="3" s="1"/>
  <c r="T313" i="3"/>
  <c r="T386" i="3" s="1"/>
  <c r="R386" i="3"/>
  <c r="L381" i="3"/>
  <c r="N83" i="3"/>
  <c r="N381" i="3" s="1"/>
  <c r="N313" i="3"/>
  <c r="N386" i="3" s="1"/>
  <c r="L386" i="3"/>
  <c r="AG17" i="3"/>
  <c r="CR17" i="3" s="1"/>
  <c r="CU17" i="3" s="1"/>
  <c r="E16" i="10" s="1"/>
  <c r="AG26" i="3"/>
  <c r="CR26" i="3" s="1"/>
  <c r="CU26" i="3" s="1"/>
  <c r="E25" i="10" s="1"/>
  <c r="AG34" i="3"/>
  <c r="CR34" i="3" s="1"/>
  <c r="CU34" i="3" s="1"/>
  <c r="E33" i="10" s="1"/>
  <c r="AG42" i="3"/>
  <c r="CR42" i="3" s="1"/>
  <c r="CU42" i="3" s="1"/>
  <c r="E41" i="10" s="1"/>
  <c r="AG50" i="3"/>
  <c r="CR50" i="3" s="1"/>
  <c r="CU50" i="3" s="1"/>
  <c r="E49" i="10" s="1"/>
  <c r="AG60" i="3"/>
  <c r="CR60" i="3" s="1"/>
  <c r="CU60" i="3" s="1"/>
  <c r="E59" i="10" s="1"/>
  <c r="AG69" i="3"/>
  <c r="CR69" i="3" s="1"/>
  <c r="CU69" i="3" s="1"/>
  <c r="E68" i="10" s="1"/>
  <c r="AG79" i="3"/>
  <c r="CR79" i="3" s="1"/>
  <c r="CU79" i="3" s="1"/>
  <c r="E78" i="10" s="1"/>
  <c r="AG88" i="3"/>
  <c r="CR88" i="3" s="1"/>
  <c r="CU88" i="3" s="1"/>
  <c r="E87" i="10" s="1"/>
  <c r="AG97" i="3"/>
  <c r="CR97" i="3" s="1"/>
  <c r="CU97" i="3" s="1"/>
  <c r="E96" i="10" s="1"/>
  <c r="AG106" i="3"/>
  <c r="CR106" i="3" s="1"/>
  <c r="CU106" i="3" s="1"/>
  <c r="E105" i="10" s="1"/>
  <c r="AG116" i="3"/>
  <c r="CR116" i="3" s="1"/>
  <c r="CU116" i="3" s="1"/>
  <c r="E115" i="10" s="1"/>
  <c r="AG124" i="3"/>
  <c r="CR124" i="3" s="1"/>
  <c r="CU124" i="3" s="1"/>
  <c r="E123" i="10" s="1"/>
  <c r="AG132" i="3"/>
  <c r="CR132" i="3" s="1"/>
  <c r="CU132" i="3" s="1"/>
  <c r="E131" i="10" s="1"/>
  <c r="AG142" i="3"/>
  <c r="CR142" i="3" s="1"/>
  <c r="CU142" i="3" s="1"/>
  <c r="E141" i="10" s="1"/>
  <c r="AG152" i="3"/>
  <c r="CR152" i="3" s="1"/>
  <c r="CU152" i="3" s="1"/>
  <c r="E151" i="10" s="1"/>
  <c r="AG160" i="3"/>
  <c r="CR160" i="3" s="1"/>
  <c r="CU160" i="3" s="1"/>
  <c r="E159" i="10" s="1"/>
  <c r="AG168" i="3"/>
  <c r="CR168" i="3" s="1"/>
  <c r="CU168" i="3" s="1"/>
  <c r="E167" i="10" s="1"/>
  <c r="AG176" i="3"/>
  <c r="CR176" i="3" s="1"/>
  <c r="CU176" i="3" s="1"/>
  <c r="E175" i="10" s="1"/>
  <c r="AG195" i="3"/>
  <c r="AG216" i="3"/>
  <c r="CR216" i="3" s="1"/>
  <c r="CU216" i="3" s="1"/>
  <c r="E215" i="10" s="1"/>
  <c r="AG243" i="3"/>
  <c r="CR243" i="3" s="1"/>
  <c r="CU243" i="3" s="1"/>
  <c r="E242" i="10" s="1"/>
  <c r="AG267" i="3"/>
  <c r="CR267" i="3" s="1"/>
  <c r="CU267" i="3" s="1"/>
  <c r="E266" i="10" s="1"/>
  <c r="AG292" i="3"/>
  <c r="CR292" i="3" s="1"/>
  <c r="CU292" i="3" s="1"/>
  <c r="E291" i="10" s="1"/>
  <c r="I386" i="3"/>
  <c r="AG313" i="3"/>
  <c r="AG337" i="3"/>
  <c r="CR337" i="3" s="1"/>
  <c r="CU337" i="3" s="1"/>
  <c r="E336" i="10" s="1"/>
  <c r="AG173" i="3"/>
  <c r="CR173" i="3" s="1"/>
  <c r="CU173" i="3" s="1"/>
  <c r="E172" i="10" s="1"/>
  <c r="AG212" i="3"/>
  <c r="CR212" i="3" s="1"/>
  <c r="CU212" i="3" s="1"/>
  <c r="E211" i="10" s="1"/>
  <c r="AG248" i="3"/>
  <c r="CR248" i="3" s="1"/>
  <c r="CU248" i="3" s="1"/>
  <c r="E247" i="10" s="1"/>
  <c r="AG285" i="3"/>
  <c r="CR285" i="3" s="1"/>
  <c r="CU285" i="3" s="1"/>
  <c r="E284" i="10" s="1"/>
  <c r="AG318" i="3"/>
  <c r="CR318" i="3" s="1"/>
  <c r="CU318" i="3" s="1"/>
  <c r="E317" i="10" s="1"/>
  <c r="AG350" i="3"/>
  <c r="CR350" i="3" s="1"/>
  <c r="CU350" i="3" s="1"/>
  <c r="E349" i="10" s="1"/>
  <c r="E40" i="8" l="1"/>
  <c r="F40" i="8"/>
  <c r="CR328" i="3"/>
  <c r="CU328" i="3" s="1"/>
  <c r="E327" i="10" s="1"/>
  <c r="CR155" i="3"/>
  <c r="CU155" i="3" s="1"/>
  <c r="E154" i="10" s="1"/>
  <c r="BE387" i="3"/>
  <c r="CR271" i="3"/>
  <c r="CU271" i="3" s="1"/>
  <c r="E270" i="10" s="1"/>
  <c r="CR352" i="3"/>
  <c r="CU352" i="3" s="1"/>
  <c r="E351" i="10" s="1"/>
  <c r="CR109" i="3"/>
  <c r="CU109" i="3" s="1"/>
  <c r="E108" i="10" s="1"/>
  <c r="X387" i="3"/>
  <c r="CR295" i="3"/>
  <c r="CU295" i="3" s="1"/>
  <c r="E294" i="10" s="1"/>
  <c r="CR119" i="3"/>
  <c r="CU119" i="3" s="1"/>
  <c r="E118" i="10" s="1"/>
  <c r="CR207" i="3"/>
  <c r="CU207" i="3" s="1"/>
  <c r="E206" i="10" s="1"/>
  <c r="CR320" i="3"/>
  <c r="CU320" i="3" s="1"/>
  <c r="E319" i="10" s="1"/>
  <c r="CR72" i="3"/>
  <c r="CU72" i="3" s="1"/>
  <c r="E71" i="10" s="1"/>
  <c r="CR329" i="3"/>
  <c r="CU329" i="3" s="1"/>
  <c r="E328" i="10" s="1"/>
  <c r="CR82" i="3"/>
  <c r="CU82" i="3" s="1"/>
  <c r="E81" i="10" s="1"/>
  <c r="CR179" i="3"/>
  <c r="CU179" i="3" s="1"/>
  <c r="E178" i="10" s="1"/>
  <c r="CR194" i="3"/>
  <c r="CU194" i="3" s="1"/>
  <c r="E193" i="10" s="1"/>
  <c r="CR321" i="3"/>
  <c r="CU321" i="3" s="1"/>
  <c r="E320" i="10" s="1"/>
  <c r="CR145" i="3"/>
  <c r="CU145" i="3" s="1"/>
  <c r="E144" i="10" s="1"/>
  <c r="E14" i="8"/>
  <c r="F14" i="8"/>
  <c r="C26" i="5"/>
  <c r="BB360" i="3"/>
  <c r="C11" i="6"/>
  <c r="M364" i="3"/>
  <c r="M363" i="3"/>
  <c r="L360" i="3"/>
  <c r="C11" i="5"/>
  <c r="C12" i="5"/>
  <c r="P363" i="3"/>
  <c r="O360" i="3"/>
  <c r="U360" i="3"/>
  <c r="V363" i="3"/>
  <c r="C14" i="5"/>
  <c r="I23" i="8"/>
  <c r="C22" i="5"/>
  <c r="AS360" i="3"/>
  <c r="F35" i="8"/>
  <c r="E35" i="8"/>
  <c r="CK357" i="3"/>
  <c r="CH377" i="3"/>
  <c r="CH359" i="3"/>
  <c r="C20" i="7"/>
  <c r="AQ365" i="3"/>
  <c r="I14" i="10"/>
  <c r="DW379" i="3"/>
  <c r="CR300" i="3"/>
  <c r="CU300" i="3" s="1"/>
  <c r="E299" i="10" s="1"/>
  <c r="CR156" i="3"/>
  <c r="CU156" i="3" s="1"/>
  <c r="E155" i="10" s="1"/>
  <c r="CR120" i="3"/>
  <c r="CU120" i="3" s="1"/>
  <c r="E119" i="10" s="1"/>
  <c r="AG381" i="3"/>
  <c r="CR83" i="3"/>
  <c r="CN359" i="3"/>
  <c r="CN377" i="3"/>
  <c r="CR260" i="3"/>
  <c r="CU260" i="3" s="1"/>
  <c r="E259" i="10" s="1"/>
  <c r="CR45" i="3"/>
  <c r="CU45" i="3" s="1"/>
  <c r="E44" i="10" s="1"/>
  <c r="C20" i="5"/>
  <c r="AP360" i="3"/>
  <c r="AQ363" i="3"/>
  <c r="F376" i="4"/>
  <c r="H326" i="4"/>
  <c r="H376" i="4" s="1"/>
  <c r="CR264" i="3"/>
  <c r="CU264" i="3" s="1"/>
  <c r="E263" i="10" s="1"/>
  <c r="N377" i="3"/>
  <c r="N359" i="3"/>
  <c r="C23" i="7"/>
  <c r="C47" i="7" s="1"/>
  <c r="CR335" i="3"/>
  <c r="CU335" i="3" s="1"/>
  <c r="E334" i="10" s="1"/>
  <c r="CR302" i="3"/>
  <c r="CU302" i="3" s="1"/>
  <c r="E301" i="10" s="1"/>
  <c r="CR269" i="3"/>
  <c r="CU269" i="3" s="1"/>
  <c r="E268" i="10" s="1"/>
  <c r="CR237" i="3"/>
  <c r="CU237" i="3" s="1"/>
  <c r="E236" i="10" s="1"/>
  <c r="CR201" i="3"/>
  <c r="CU201" i="3" s="1"/>
  <c r="E200" i="10" s="1"/>
  <c r="CR162" i="3"/>
  <c r="CU162" i="3" s="1"/>
  <c r="E161" i="10" s="1"/>
  <c r="CR126" i="3"/>
  <c r="CU126" i="3" s="1"/>
  <c r="E125" i="10" s="1"/>
  <c r="AG384" i="3"/>
  <c r="CR90" i="3"/>
  <c r="CR157" i="3"/>
  <c r="CU157" i="3" s="1"/>
  <c r="E156" i="10" s="1"/>
  <c r="CR121" i="3"/>
  <c r="CU121" i="3" s="1"/>
  <c r="E120" i="10" s="1"/>
  <c r="CR84" i="3"/>
  <c r="CU84" i="3" s="1"/>
  <c r="E83" i="10" s="1"/>
  <c r="CR47" i="3"/>
  <c r="CU47" i="3" s="1"/>
  <c r="E46" i="10" s="1"/>
  <c r="CR14" i="3"/>
  <c r="CU14" i="3" s="1"/>
  <c r="E13" i="10" s="1"/>
  <c r="C13" i="6"/>
  <c r="S364" i="3"/>
  <c r="CR288" i="3"/>
  <c r="CU288" i="3" s="1"/>
  <c r="E287" i="10" s="1"/>
  <c r="CR131" i="3"/>
  <c r="CU131" i="3" s="1"/>
  <c r="E130" i="10" s="1"/>
  <c r="CR63" i="3"/>
  <c r="CU63" i="3" s="1"/>
  <c r="E62" i="10" s="1"/>
  <c r="AG383" i="3"/>
  <c r="CR12" i="3"/>
  <c r="F21" i="8"/>
  <c r="E21" i="8"/>
  <c r="C24" i="5"/>
  <c r="AV360" i="3"/>
  <c r="C35" i="5"/>
  <c r="CC360" i="3"/>
  <c r="CD363" i="3"/>
  <c r="CR291" i="3"/>
  <c r="CU291" i="3" s="1"/>
  <c r="E290" i="10" s="1"/>
  <c r="CR223" i="3"/>
  <c r="CU223" i="3" s="1"/>
  <c r="E222" i="10" s="1"/>
  <c r="C20" i="6"/>
  <c r="AQ364" i="3"/>
  <c r="CH380" i="3"/>
  <c r="CH358" i="3"/>
  <c r="CK358" i="3"/>
  <c r="CK380" i="3"/>
  <c r="CQ313" i="3"/>
  <c r="CQ386" i="3" s="1"/>
  <c r="CO386" i="3"/>
  <c r="I323" i="10"/>
  <c r="DW385" i="3"/>
  <c r="I19" i="10"/>
  <c r="DW378" i="3"/>
  <c r="CO378" i="3"/>
  <c r="CQ20" i="3"/>
  <c r="CR195" i="3"/>
  <c r="CU195" i="3" s="1"/>
  <c r="E194" i="10" s="1"/>
  <c r="CO381" i="3"/>
  <c r="CQ83" i="3"/>
  <c r="CQ381" i="3" s="1"/>
  <c r="H14" i="4"/>
  <c r="H374" i="4" s="1"/>
  <c r="F374" i="4"/>
  <c r="C27" i="5"/>
  <c r="BE360" i="3"/>
  <c r="CH387" i="3"/>
  <c r="CK378" i="3"/>
  <c r="CR211" i="3"/>
  <c r="CU211" i="3" s="1"/>
  <c r="E210" i="10" s="1"/>
  <c r="CO359" i="3"/>
  <c r="CP365" i="3" s="1"/>
  <c r="CQ9" i="3"/>
  <c r="CO377" i="3"/>
  <c r="CO354" i="3"/>
  <c r="CQ354" i="3" s="1"/>
  <c r="CK384" i="3"/>
  <c r="CB377" i="3"/>
  <c r="CB359" i="3"/>
  <c r="CR326" i="3"/>
  <c r="CU326" i="3" s="1"/>
  <c r="E325" i="10" s="1"/>
  <c r="N358" i="3"/>
  <c r="N380" i="3"/>
  <c r="U387" i="3"/>
  <c r="CD365" i="3"/>
  <c r="C35" i="7"/>
  <c r="E12" i="8"/>
  <c r="F12" i="8"/>
  <c r="F13" i="8"/>
  <c r="E13" i="8"/>
  <c r="F15" i="8"/>
  <c r="E15" i="8"/>
  <c r="DW344" i="3"/>
  <c r="I343" i="10" s="1"/>
  <c r="C38" i="8"/>
  <c r="F39" i="8"/>
  <c r="E39" i="8"/>
  <c r="CO357" i="3"/>
  <c r="CQ25" i="3"/>
  <c r="C36" i="7"/>
  <c r="CG365" i="3"/>
  <c r="CR135" i="3"/>
  <c r="CU135" i="3" s="1"/>
  <c r="E134" i="10" s="1"/>
  <c r="CR58" i="3"/>
  <c r="CU58" i="3" s="1"/>
  <c r="E57" i="10" s="1"/>
  <c r="C14" i="6"/>
  <c r="V364" i="3"/>
  <c r="DW27" i="3"/>
  <c r="CK376" i="3"/>
  <c r="CL387" i="3"/>
  <c r="CR279" i="3"/>
  <c r="CU279" i="3" s="1"/>
  <c r="E278" i="10" s="1"/>
  <c r="CR180" i="3"/>
  <c r="CU180" i="3" s="1"/>
  <c r="E179" i="10" s="1"/>
  <c r="CR146" i="3"/>
  <c r="CU146" i="3" s="1"/>
  <c r="E145" i="10" s="1"/>
  <c r="CR111" i="3"/>
  <c r="CU111" i="3" s="1"/>
  <c r="E110" i="10" s="1"/>
  <c r="CR46" i="3"/>
  <c r="CU46" i="3" s="1"/>
  <c r="E45" i="10" s="1"/>
  <c r="CR13" i="3"/>
  <c r="CU13" i="3" s="1"/>
  <c r="E12" i="10" s="1"/>
  <c r="AG377" i="3"/>
  <c r="AG354" i="3"/>
  <c r="AG359" i="3"/>
  <c r="CR9" i="3"/>
  <c r="DW12" i="3"/>
  <c r="CB378" i="3"/>
  <c r="CK383" i="3"/>
  <c r="CR225" i="3"/>
  <c r="CU225" i="3" s="1"/>
  <c r="E224" i="10" s="1"/>
  <c r="CR296" i="3"/>
  <c r="CU296" i="3" s="1"/>
  <c r="E295" i="10" s="1"/>
  <c r="CR199" i="3"/>
  <c r="CU199" i="3" s="1"/>
  <c r="E198" i="10" s="1"/>
  <c r="C12" i="7"/>
  <c r="P365" i="3"/>
  <c r="CR327" i="3"/>
  <c r="CU327" i="3" s="1"/>
  <c r="E326" i="10" s="1"/>
  <c r="CR294" i="3"/>
  <c r="CU294" i="3" s="1"/>
  <c r="E293" i="10" s="1"/>
  <c r="CR261" i="3"/>
  <c r="CU261" i="3" s="1"/>
  <c r="E260" i="10" s="1"/>
  <c r="CR226" i="3"/>
  <c r="CU226" i="3" s="1"/>
  <c r="E225" i="10" s="1"/>
  <c r="CR192" i="3"/>
  <c r="CU192" i="3" s="1"/>
  <c r="E191" i="10" s="1"/>
  <c r="CR154" i="3"/>
  <c r="CU154" i="3" s="1"/>
  <c r="E153" i="10" s="1"/>
  <c r="CR118" i="3"/>
  <c r="CU118" i="3" s="1"/>
  <c r="E117" i="10" s="1"/>
  <c r="CR52" i="3"/>
  <c r="CU52" i="3" s="1"/>
  <c r="E51" i="10" s="1"/>
  <c r="CR19" i="3"/>
  <c r="CU19" i="3" s="1"/>
  <c r="E18" i="10" s="1"/>
  <c r="CR147" i="3"/>
  <c r="CU147" i="3" s="1"/>
  <c r="E146" i="10" s="1"/>
  <c r="CR113" i="3"/>
  <c r="CU113" i="3" s="1"/>
  <c r="E112" i="10" s="1"/>
  <c r="CR74" i="3"/>
  <c r="CU74" i="3" s="1"/>
  <c r="E73" i="10" s="1"/>
  <c r="CR39" i="3"/>
  <c r="CU39" i="3" s="1"/>
  <c r="E38" i="10" s="1"/>
  <c r="T358" i="3"/>
  <c r="T380" i="3"/>
  <c r="CC387" i="3"/>
  <c r="H85" i="4"/>
  <c r="H372" i="4" s="1"/>
  <c r="F372" i="4"/>
  <c r="CR263" i="3"/>
  <c r="CU263" i="3" s="1"/>
  <c r="E262" i="10" s="1"/>
  <c r="CR324" i="3"/>
  <c r="AG385" i="3"/>
  <c r="CR187" i="3"/>
  <c r="CU187" i="3" s="1"/>
  <c r="E186" i="10" s="1"/>
  <c r="CR115" i="3"/>
  <c r="CU115" i="3" s="1"/>
  <c r="E114" i="10" s="1"/>
  <c r="Q378" i="3"/>
  <c r="T378" i="3"/>
  <c r="W378" i="3"/>
  <c r="F361" i="4"/>
  <c r="H27" i="4"/>
  <c r="CE357" i="3"/>
  <c r="CN357" i="3"/>
  <c r="CR336" i="3"/>
  <c r="CU336" i="3" s="1"/>
  <c r="E335" i="10" s="1"/>
  <c r="CR274" i="3"/>
  <c r="CU274" i="3" s="1"/>
  <c r="E273" i="10" s="1"/>
  <c r="CR206" i="3"/>
  <c r="CU206" i="3" s="1"/>
  <c r="E205" i="10" s="1"/>
  <c r="CR127" i="3"/>
  <c r="CU127" i="3" s="1"/>
  <c r="E126" i="10" s="1"/>
  <c r="CQ15" i="3"/>
  <c r="CQ379" i="3" s="1"/>
  <c r="CO379" i="3"/>
  <c r="C12" i="6"/>
  <c r="P364" i="3"/>
  <c r="CB380" i="3"/>
  <c r="CB358" i="3"/>
  <c r="C35" i="6"/>
  <c r="CD364" i="3"/>
  <c r="CO380" i="3"/>
  <c r="CQ10" i="3"/>
  <c r="CO358" i="3"/>
  <c r="CP364" i="3" s="1"/>
  <c r="BH360" i="3"/>
  <c r="C28" i="5"/>
  <c r="C34" i="5"/>
  <c r="BZ360" i="3"/>
  <c r="CA363" i="3"/>
  <c r="CK385" i="3"/>
  <c r="C38" i="7"/>
  <c r="CJ365" i="3"/>
  <c r="CR15" i="3"/>
  <c r="AG379" i="3"/>
  <c r="CO384" i="3"/>
  <c r="CQ90" i="3"/>
  <c r="CQ384" i="3" s="1"/>
  <c r="W359" i="3"/>
  <c r="W377" i="3"/>
  <c r="C34" i="7"/>
  <c r="CA365" i="3"/>
  <c r="AG376" i="3"/>
  <c r="CR27" i="3"/>
  <c r="F371" i="4"/>
  <c r="H12" i="4"/>
  <c r="F362" i="4"/>
  <c r="CN358" i="3"/>
  <c r="CN380" i="3"/>
  <c r="CE377" i="3"/>
  <c r="CE359" i="3"/>
  <c r="CR247" i="3"/>
  <c r="CU247" i="3" s="1"/>
  <c r="E246" i="10" s="1"/>
  <c r="C10" i="5"/>
  <c r="I360" i="3"/>
  <c r="C11" i="8" s="1"/>
  <c r="CI360" i="3"/>
  <c r="C38" i="5"/>
  <c r="CJ363" i="3"/>
  <c r="T377" i="3"/>
  <c r="T387" i="3" s="1"/>
  <c r="T359" i="3"/>
  <c r="AR377" i="3"/>
  <c r="AR359" i="3"/>
  <c r="R387" i="3"/>
  <c r="W358" i="3"/>
  <c r="W380" i="3"/>
  <c r="AS387" i="3"/>
  <c r="DW10" i="3"/>
  <c r="BQ380" i="3"/>
  <c r="BQ358" i="3"/>
  <c r="CI387" i="3"/>
  <c r="CN387" i="3"/>
  <c r="CR231" i="3"/>
  <c r="CU231" i="3" s="1"/>
  <c r="E230" i="10" s="1"/>
  <c r="CR349" i="3"/>
  <c r="CU349" i="3" s="1"/>
  <c r="E348" i="10" s="1"/>
  <c r="CR172" i="3"/>
  <c r="CU172" i="3" s="1"/>
  <c r="E171" i="10" s="1"/>
  <c r="CR136" i="3"/>
  <c r="CU136" i="3" s="1"/>
  <c r="E135" i="10" s="1"/>
  <c r="CR101" i="3"/>
  <c r="CU101" i="3" s="1"/>
  <c r="E100" i="10" s="1"/>
  <c r="C39" i="7"/>
  <c r="CM365" i="3"/>
  <c r="CR29" i="3"/>
  <c r="CU29" i="3" s="1"/>
  <c r="E28" i="10" s="1"/>
  <c r="H22" i="4"/>
  <c r="F369" i="4"/>
  <c r="CQ12" i="3"/>
  <c r="CQ383" i="3" s="1"/>
  <c r="CO383" i="3"/>
  <c r="H11" i="4"/>
  <c r="F368" i="4"/>
  <c r="F363" i="4"/>
  <c r="F356" i="4"/>
  <c r="CR330" i="3"/>
  <c r="CU330" i="3" s="1"/>
  <c r="E329" i="10" s="1"/>
  <c r="C11" i="7"/>
  <c r="M365" i="3"/>
  <c r="CR351" i="3"/>
  <c r="CU351" i="3" s="1"/>
  <c r="E350" i="10" s="1"/>
  <c r="CR319" i="3"/>
  <c r="CU319" i="3" s="1"/>
  <c r="E318" i="10" s="1"/>
  <c r="CR286" i="3"/>
  <c r="CU286" i="3" s="1"/>
  <c r="E285" i="10" s="1"/>
  <c r="CR253" i="3"/>
  <c r="CU253" i="3" s="1"/>
  <c r="E252" i="10" s="1"/>
  <c r="CR218" i="3"/>
  <c r="CU218" i="3" s="1"/>
  <c r="E217" i="10" s="1"/>
  <c r="CR178" i="3"/>
  <c r="CU178" i="3" s="1"/>
  <c r="E177" i="10" s="1"/>
  <c r="CR144" i="3"/>
  <c r="CU144" i="3" s="1"/>
  <c r="E143" i="10" s="1"/>
  <c r="CR108" i="3"/>
  <c r="CU108" i="3" s="1"/>
  <c r="E107" i="10" s="1"/>
  <c r="CR81" i="3"/>
  <c r="CU81" i="3" s="1"/>
  <c r="E80" i="10" s="1"/>
  <c r="CR44" i="3"/>
  <c r="CU44" i="3" s="1"/>
  <c r="E43" i="10" s="1"/>
  <c r="CR11" i="3"/>
  <c r="CU11" i="3" s="1"/>
  <c r="E10" i="10" s="1"/>
  <c r="H176" i="4"/>
  <c r="H373" i="4" s="1"/>
  <c r="F373" i="4"/>
  <c r="CR310" i="3"/>
  <c r="CU310" i="3" s="1"/>
  <c r="E309" i="10" s="1"/>
  <c r="CR191" i="3"/>
  <c r="CU191" i="3" s="1"/>
  <c r="E190" i="10" s="1"/>
  <c r="CR137" i="3"/>
  <c r="CU137" i="3" s="1"/>
  <c r="E136" i="10" s="1"/>
  <c r="CR102" i="3"/>
  <c r="CU102" i="3" s="1"/>
  <c r="E101" i="10" s="1"/>
  <c r="CR66" i="3"/>
  <c r="CU66" i="3" s="1"/>
  <c r="E65" i="10" s="1"/>
  <c r="CR31" i="3"/>
  <c r="CU31" i="3" s="1"/>
  <c r="E30" i="10" s="1"/>
  <c r="CB387" i="3"/>
  <c r="CR345" i="3"/>
  <c r="CU345" i="3" s="1"/>
  <c r="E344" i="10" s="1"/>
  <c r="CR234" i="3"/>
  <c r="CU234" i="3" s="1"/>
  <c r="E233" i="10" s="1"/>
  <c r="CR307" i="3"/>
  <c r="CU307" i="3" s="1"/>
  <c r="E306" i="10" s="1"/>
  <c r="CR167" i="3"/>
  <c r="CU167" i="3" s="1"/>
  <c r="E166" i="10" s="1"/>
  <c r="CR96" i="3"/>
  <c r="CU96" i="3" s="1"/>
  <c r="E95" i="10" s="1"/>
  <c r="AD360" i="3"/>
  <c r="C18" i="8" s="1"/>
  <c r="AY360" i="3"/>
  <c r="C25" i="5"/>
  <c r="E37" i="8"/>
  <c r="F37" i="8"/>
  <c r="CL360" i="3"/>
  <c r="CM363" i="3"/>
  <c r="C39" i="5"/>
  <c r="CR258" i="3"/>
  <c r="CU258" i="3" s="1"/>
  <c r="E257" i="10" s="1"/>
  <c r="DW57" i="3"/>
  <c r="I56" i="10" s="1"/>
  <c r="CO382" i="3"/>
  <c r="CQ174" i="3"/>
  <c r="CQ382" i="3" s="1"/>
  <c r="AR380" i="3"/>
  <c r="AR358" i="3"/>
  <c r="CE380" i="3"/>
  <c r="CE387" i="3" s="1"/>
  <c r="CE358" i="3"/>
  <c r="C38" i="6"/>
  <c r="CJ364" i="3"/>
  <c r="C30" i="5"/>
  <c r="BN360" i="3"/>
  <c r="AG386" i="3"/>
  <c r="CR313" i="3"/>
  <c r="C29" i="5"/>
  <c r="BK360" i="3"/>
  <c r="F36" i="8"/>
  <c r="E36" i="8"/>
  <c r="CO385" i="3"/>
  <c r="CQ324" i="3"/>
  <c r="CQ385" i="3" s="1"/>
  <c r="CK377" i="3"/>
  <c r="CK359" i="3"/>
  <c r="CR174" i="3"/>
  <c r="AG382" i="3"/>
  <c r="DW174" i="3"/>
  <c r="BQ382" i="3"/>
  <c r="C14" i="7"/>
  <c r="V365" i="3"/>
  <c r="I387" i="3"/>
  <c r="AV387" i="3"/>
  <c r="C39" i="6"/>
  <c r="CM364" i="3"/>
  <c r="DW386" i="3"/>
  <c r="I312" i="10"/>
  <c r="I82" i="10"/>
  <c r="DW381" i="3"/>
  <c r="CR333" i="3"/>
  <c r="CU333" i="3" s="1"/>
  <c r="E332" i="10" s="1"/>
  <c r="CR246" i="3"/>
  <c r="CU246" i="3" s="1"/>
  <c r="E245" i="10" s="1"/>
  <c r="CR25" i="3"/>
  <c r="AG357" i="3"/>
  <c r="Q357" i="3"/>
  <c r="S363" i="3"/>
  <c r="R360" i="3"/>
  <c r="C13" i="5"/>
  <c r="W357" i="3"/>
  <c r="CR312" i="3"/>
  <c r="CU312" i="3" s="1"/>
  <c r="E311" i="10" s="1"/>
  <c r="CR171" i="3"/>
  <c r="CU171" i="3" s="1"/>
  <c r="E170" i="10" s="1"/>
  <c r="CR100" i="3"/>
  <c r="CU100" i="3" s="1"/>
  <c r="E99" i="10" s="1"/>
  <c r="S365" i="3"/>
  <c r="C13" i="7"/>
  <c r="I89" i="10"/>
  <c r="DW384" i="3"/>
  <c r="CR10" i="3"/>
  <c r="AG358" i="3"/>
  <c r="AG380" i="3"/>
  <c r="C23" i="6"/>
  <c r="C47" i="6" s="1"/>
  <c r="CQ27" i="3"/>
  <c r="CQ376" i="3" s="1"/>
  <c r="CO376" i="3"/>
  <c r="CO387" i="3" s="1"/>
  <c r="CR196" i="3"/>
  <c r="CU196" i="3" s="1"/>
  <c r="E195" i="10" s="1"/>
  <c r="CR228" i="3"/>
  <c r="CU228" i="3" s="1"/>
  <c r="E227" i="10" s="1"/>
  <c r="CR65" i="3"/>
  <c r="CU65" i="3" s="1"/>
  <c r="E64" i="10" s="1"/>
  <c r="CR30" i="3"/>
  <c r="CU30" i="3" s="1"/>
  <c r="E29" i="10" s="1"/>
  <c r="AR357" i="3"/>
  <c r="CG363" i="3"/>
  <c r="CF360" i="3"/>
  <c r="C36" i="5"/>
  <c r="I8" i="10"/>
  <c r="DW377" i="3"/>
  <c r="CR297" i="3"/>
  <c r="CU297" i="3" s="1"/>
  <c r="E296" i="10" s="1"/>
  <c r="BQ354" i="3"/>
  <c r="AZ358" i="4" s="1"/>
  <c r="BQ359" i="3"/>
  <c r="BQ377" i="3"/>
  <c r="BQ387" i="3" s="1"/>
  <c r="CR251" i="3"/>
  <c r="CU251" i="3" s="1"/>
  <c r="E250" i="10" s="1"/>
  <c r="Q359" i="3"/>
  <c r="Q377" i="3"/>
  <c r="CR71" i="3"/>
  <c r="CU71" i="3" s="1"/>
  <c r="E70" i="10" s="1"/>
  <c r="CR36" i="3"/>
  <c r="CU36" i="3" s="1"/>
  <c r="E35" i="10" s="1"/>
  <c r="CR165" i="3"/>
  <c r="CU165" i="3" s="1"/>
  <c r="E164" i="10" s="1"/>
  <c r="CR129" i="3"/>
  <c r="CU129" i="3" s="1"/>
  <c r="E128" i="10" s="1"/>
  <c r="CR94" i="3"/>
  <c r="CU94" i="3" s="1"/>
  <c r="E93" i="10" s="1"/>
  <c r="CR56" i="3"/>
  <c r="CU56" i="3" s="1"/>
  <c r="E55" i="10" s="1"/>
  <c r="CR22" i="3"/>
  <c r="CU22" i="3" s="1"/>
  <c r="E21" i="10" s="1"/>
  <c r="O387" i="3"/>
  <c r="AP387" i="3"/>
  <c r="BZ387" i="3"/>
  <c r="CF387" i="3"/>
  <c r="F377" i="4"/>
  <c r="H315" i="4"/>
  <c r="H377" i="4" s="1"/>
  <c r="CR317" i="3"/>
  <c r="CU317" i="3" s="1"/>
  <c r="E316" i="10" s="1"/>
  <c r="CR340" i="3"/>
  <c r="CU340" i="3" s="1"/>
  <c r="E339" i="10" s="1"/>
  <c r="CR151" i="3"/>
  <c r="CU151" i="3" s="1"/>
  <c r="E150" i="10" s="1"/>
  <c r="CR78" i="3"/>
  <c r="CU78" i="3" s="1"/>
  <c r="E77" i="10" s="1"/>
  <c r="AG378" i="3"/>
  <c r="CR20" i="3"/>
  <c r="N378" i="3"/>
  <c r="BQ357" i="3"/>
  <c r="CR303" i="3"/>
  <c r="CU303" i="3" s="1"/>
  <c r="E302" i="10" s="1"/>
  <c r="CR242" i="3"/>
  <c r="CU242" i="3" s="1"/>
  <c r="E241" i="10" s="1"/>
  <c r="CR163" i="3"/>
  <c r="CU163" i="3" s="1"/>
  <c r="E162" i="10" s="1"/>
  <c r="CR91" i="3"/>
  <c r="CU91" i="3" s="1"/>
  <c r="E90" i="10" s="1"/>
  <c r="H92" i="4"/>
  <c r="H375" i="4" s="1"/>
  <c r="F375" i="4"/>
  <c r="F370" i="4"/>
  <c r="H17" i="4"/>
  <c r="H370" i="4" s="1"/>
  <c r="CK382" i="3"/>
  <c r="CK379" i="3"/>
  <c r="L387" i="3"/>
  <c r="Q380" i="3"/>
  <c r="Q358" i="3"/>
  <c r="F367" i="4"/>
  <c r="H29" i="4"/>
  <c r="H367" i="4" s="1"/>
  <c r="C34" i="6"/>
  <c r="CA364" i="3"/>
  <c r="CG364" i="3"/>
  <c r="C36" i="6"/>
  <c r="CX57" i="3"/>
  <c r="Q387" i="3" l="1"/>
  <c r="C10" i="8"/>
  <c r="C42" i="8" s="1"/>
  <c r="C43" i="8" s="1"/>
  <c r="H369" i="4"/>
  <c r="T360" i="3"/>
  <c r="S366" i="3"/>
  <c r="CR357" i="3"/>
  <c r="CU25" i="3"/>
  <c r="I173" i="10"/>
  <c r="DW382" i="3"/>
  <c r="E38" i="6"/>
  <c r="F38" i="6"/>
  <c r="C37" i="6"/>
  <c r="F39" i="5"/>
  <c r="E39" i="5"/>
  <c r="AR387" i="3"/>
  <c r="AG387" i="3"/>
  <c r="CR379" i="3"/>
  <c r="CU15" i="3"/>
  <c r="CQ380" i="3"/>
  <c r="CQ358" i="3"/>
  <c r="F12" i="6"/>
  <c r="E12" i="6"/>
  <c r="F364" i="4"/>
  <c r="CK387" i="3"/>
  <c r="E35" i="7"/>
  <c r="F35" i="7"/>
  <c r="N387" i="3"/>
  <c r="F13" i="6"/>
  <c r="E13" i="6"/>
  <c r="W360" i="3"/>
  <c r="V366" i="3"/>
  <c r="E11" i="5"/>
  <c r="F11" i="5"/>
  <c r="F36" i="6"/>
  <c r="E36" i="6"/>
  <c r="E13" i="7"/>
  <c r="F13" i="7"/>
  <c r="CU313" i="3"/>
  <c r="CR386" i="3"/>
  <c r="E11" i="7"/>
  <c r="F11" i="7"/>
  <c r="F39" i="7"/>
  <c r="E39" i="7"/>
  <c r="I9" i="10"/>
  <c r="DW380" i="3"/>
  <c r="E38" i="5"/>
  <c r="C37" i="5"/>
  <c r="F38" i="5"/>
  <c r="C9" i="5"/>
  <c r="H371" i="4"/>
  <c r="H362" i="4"/>
  <c r="CA366" i="3"/>
  <c r="CB360" i="3"/>
  <c r="F12" i="7"/>
  <c r="E12" i="7"/>
  <c r="CR354" i="3"/>
  <c r="CU9" i="3"/>
  <c r="CR359" i="3"/>
  <c r="CR377" i="3"/>
  <c r="DW376" i="3"/>
  <c r="I26" i="10"/>
  <c r="I356" i="10" s="1"/>
  <c r="CQ357" i="3"/>
  <c r="E38" i="8"/>
  <c r="F38" i="8"/>
  <c r="CD366" i="3"/>
  <c r="CE360" i="3"/>
  <c r="C23" i="5"/>
  <c r="C41" i="5" s="1"/>
  <c r="C42" i="5" s="1"/>
  <c r="I357" i="10"/>
  <c r="P366" i="3"/>
  <c r="Q360" i="3"/>
  <c r="M366" i="3"/>
  <c r="N360" i="3"/>
  <c r="CU20" i="3"/>
  <c r="CR378" i="3"/>
  <c r="F378" i="4"/>
  <c r="BQ360" i="3"/>
  <c r="E36" i="5"/>
  <c r="F36" i="5"/>
  <c r="CR358" i="3"/>
  <c r="CU10" i="3"/>
  <c r="CR380" i="3"/>
  <c r="F39" i="6"/>
  <c r="E39" i="6"/>
  <c r="E14" i="7"/>
  <c r="F14" i="7"/>
  <c r="CR382" i="3"/>
  <c r="CU174" i="3"/>
  <c r="L56" i="10"/>
  <c r="K56" i="10"/>
  <c r="CM366" i="3"/>
  <c r="CN360" i="3"/>
  <c r="H368" i="4"/>
  <c r="H356" i="4"/>
  <c r="H363" i="4"/>
  <c r="C9" i="7"/>
  <c r="CK360" i="3"/>
  <c r="CJ366" i="3"/>
  <c r="F34" i="7"/>
  <c r="E34" i="7"/>
  <c r="C37" i="7"/>
  <c r="E38" i="7"/>
  <c r="F38" i="7"/>
  <c r="F34" i="5"/>
  <c r="E34" i="5"/>
  <c r="CU324" i="3"/>
  <c r="CR385" i="3"/>
  <c r="CP363" i="3"/>
  <c r="CO360" i="3"/>
  <c r="CQ359" i="3"/>
  <c r="CQ377" i="3"/>
  <c r="CQ387" i="3" s="1"/>
  <c r="CQ378" i="3"/>
  <c r="E35" i="5"/>
  <c r="F35" i="5"/>
  <c r="CR383" i="3"/>
  <c r="CU12" i="3"/>
  <c r="AQ366" i="3"/>
  <c r="AR360" i="3"/>
  <c r="CU83" i="3"/>
  <c r="CR381" i="3"/>
  <c r="E14" i="5"/>
  <c r="F14" i="5"/>
  <c r="F11" i="6"/>
  <c r="E11" i="6"/>
  <c r="F34" i="6"/>
  <c r="E34" i="6"/>
  <c r="DW354" i="3"/>
  <c r="I354" i="10" s="1"/>
  <c r="CH360" i="3"/>
  <c r="CG366" i="3"/>
  <c r="F13" i="5"/>
  <c r="E13" i="5"/>
  <c r="AG360" i="3"/>
  <c r="CR376" i="3"/>
  <c r="CU27" i="3"/>
  <c r="W387" i="3"/>
  <c r="F35" i="6"/>
  <c r="E35" i="6"/>
  <c r="H361" i="4"/>
  <c r="I11" i="10"/>
  <c r="I358" i="10" s="1"/>
  <c r="DW383" i="3"/>
  <c r="F14" i="6"/>
  <c r="E14" i="6"/>
  <c r="F36" i="7"/>
  <c r="E36" i="7"/>
  <c r="E20" i="6"/>
  <c r="F20" i="6"/>
  <c r="CR384" i="3"/>
  <c r="CU90" i="3"/>
  <c r="E20" i="5"/>
  <c r="F20" i="5"/>
  <c r="C9" i="6"/>
  <c r="C41" i="6" s="1"/>
  <c r="C42" i="6" s="1"/>
  <c r="E20" i="7"/>
  <c r="F20" i="7"/>
  <c r="F12" i="5"/>
  <c r="E12" i="5"/>
  <c r="I353" i="10" l="1"/>
  <c r="E26" i="10"/>
  <c r="CU376" i="3"/>
  <c r="CU385" i="3"/>
  <c r="E323" i="10"/>
  <c r="CU358" i="3"/>
  <c r="C50" i="6" s="1"/>
  <c r="E9" i="10"/>
  <c r="CU380" i="3"/>
  <c r="H364" i="4"/>
  <c r="E37" i="5"/>
  <c r="F37" i="5"/>
  <c r="C47" i="5"/>
  <c r="E37" i="6"/>
  <c r="F37" i="6"/>
  <c r="E89" i="10"/>
  <c r="CU384" i="3"/>
  <c r="CR387" i="3"/>
  <c r="CU381" i="3"/>
  <c r="E82" i="10"/>
  <c r="CU383" i="3"/>
  <c r="E11" i="10"/>
  <c r="CQ360" i="3"/>
  <c r="CP366" i="3"/>
  <c r="CU382" i="3"/>
  <c r="E173" i="10"/>
  <c r="E19" i="10"/>
  <c r="CU378" i="3"/>
  <c r="H378" i="4"/>
  <c r="CU386" i="3"/>
  <c r="E312" i="10"/>
  <c r="E24" i="10"/>
  <c r="E356" i="10" s="1"/>
  <c r="CU357" i="3"/>
  <c r="I359" i="10"/>
  <c r="CU354" i="3"/>
  <c r="CU377" i="3"/>
  <c r="E8" i="10"/>
  <c r="CU359" i="3"/>
  <c r="C50" i="7" s="1"/>
  <c r="CU379" i="3"/>
  <c r="E14" i="10"/>
  <c r="CR360" i="3"/>
  <c r="E37" i="7"/>
  <c r="F37" i="7"/>
  <c r="C41" i="7"/>
  <c r="C42" i="7" s="1"/>
  <c r="DW387" i="3"/>
  <c r="E353" i="10" l="1"/>
  <c r="E358" i="10"/>
  <c r="E354" i="10"/>
  <c r="CU360" i="3"/>
  <c r="I43" i="8" s="1"/>
  <c r="I44" i="8" s="1"/>
  <c r="C50" i="5"/>
  <c r="E357" i="10"/>
  <c r="E359" i="10" s="1"/>
  <c r="CU387" i="3"/>
  <c r="AE280" i="3" l="1"/>
  <c r="AF280" i="3" s="1"/>
  <c r="AE196" i="3"/>
  <c r="AF196" i="3" s="1"/>
  <c r="AE183" i="3"/>
  <c r="AF183" i="3" s="1"/>
  <c r="AE167" i="3"/>
  <c r="AF167" i="3" s="1"/>
  <c r="AE150" i="3"/>
  <c r="AF150" i="3" s="1"/>
  <c r="AE138" i="3"/>
  <c r="AF138" i="3" s="1"/>
  <c r="AE101" i="3"/>
  <c r="AF101" i="3" s="1"/>
  <c r="AE58" i="3"/>
  <c r="AF58" i="3" s="1"/>
  <c r="AE35" i="3"/>
  <c r="AF35" i="3" s="1"/>
  <c r="AE252" i="3"/>
  <c r="AF252" i="3" s="1"/>
  <c r="AE195" i="3"/>
  <c r="AF195" i="3" s="1"/>
  <c r="AE180" i="3"/>
  <c r="AF180" i="3" s="1"/>
  <c r="AE162" i="3"/>
  <c r="AF162" i="3" s="1"/>
  <c r="AE144" i="3"/>
  <c r="AF144" i="3" s="1"/>
  <c r="AE105" i="3"/>
  <c r="AF105" i="3" s="1"/>
  <c r="AE100" i="3"/>
  <c r="AF100" i="3" s="1"/>
  <c r="AE56" i="3"/>
  <c r="AF56" i="3" s="1"/>
  <c r="AE31" i="3"/>
  <c r="AF31" i="3" s="1"/>
  <c r="AE283" i="3"/>
  <c r="AF283" i="3" s="1"/>
  <c r="AE251" i="3"/>
  <c r="AF251" i="3" s="1"/>
  <c r="AE194" i="3"/>
  <c r="AF194" i="3" s="1"/>
  <c r="AE179" i="3"/>
  <c r="AF179" i="3" s="1"/>
  <c r="AE154" i="3"/>
  <c r="AF154" i="3" s="1"/>
  <c r="AE143" i="3"/>
  <c r="AF143" i="3" s="1"/>
  <c r="AE104" i="3"/>
  <c r="AF104" i="3" s="1"/>
  <c r="AE99" i="3"/>
  <c r="AF99" i="3" s="1"/>
  <c r="AE54" i="3"/>
  <c r="AF54" i="3" s="1"/>
  <c r="AE29" i="3"/>
  <c r="AF29" i="3" s="1"/>
  <c r="AE282" i="3"/>
  <c r="AF282" i="3" s="1"/>
  <c r="AE246" i="3"/>
  <c r="AF246" i="3" s="1"/>
  <c r="AE187" i="3"/>
  <c r="AF187" i="3" s="1"/>
  <c r="AE176" i="3"/>
  <c r="AF176" i="3" s="1"/>
  <c r="AE153" i="3"/>
  <c r="AF153" i="3" s="1"/>
  <c r="AE142" i="3"/>
  <c r="AF142" i="3" s="1"/>
  <c r="AE102" i="3"/>
  <c r="AF102" i="3" s="1"/>
  <c r="AE86" i="3"/>
  <c r="AF86" i="3" s="1"/>
  <c r="AE50" i="3"/>
  <c r="AF50" i="3" s="1"/>
  <c r="AE27" i="3"/>
  <c r="AW341" i="3" l="1"/>
  <c r="AW329" i="3"/>
  <c r="AW317" i="3"/>
  <c r="AW292" i="3"/>
  <c r="AW275" i="3"/>
  <c r="AW259" i="3"/>
  <c r="AW243" i="3"/>
  <c r="AW224" i="3"/>
  <c r="AW207" i="3"/>
  <c r="AW199" i="3"/>
  <c r="AW176" i="3"/>
  <c r="AW164" i="3"/>
  <c r="AW142" i="3"/>
  <c r="AW128" i="3"/>
  <c r="AW111" i="3"/>
  <c r="AW93" i="3"/>
  <c r="AW73" i="3"/>
  <c r="AW49" i="3"/>
  <c r="AW41" i="3"/>
  <c r="AW25" i="3"/>
  <c r="AZ352" i="3"/>
  <c r="BA352" i="3" s="1"/>
  <c r="AZ336" i="3"/>
  <c r="BA336" i="3" s="1"/>
  <c r="AZ312" i="3"/>
  <c r="BA312" i="3" s="1"/>
  <c r="AZ291" i="3"/>
  <c r="BA291" i="3" s="1"/>
  <c r="AW344" i="3"/>
  <c r="AW328" i="3"/>
  <c r="AW316" i="3"/>
  <c r="AW303" i="3"/>
  <c r="AW291" i="3"/>
  <c r="AW278" i="3"/>
  <c r="AW266" i="3"/>
  <c r="AW254" i="3"/>
  <c r="AW242" i="3"/>
  <c r="AW227" i="3"/>
  <c r="AW215" i="3"/>
  <c r="AW202" i="3"/>
  <c r="AW194" i="3"/>
  <c r="AW171" i="3"/>
  <c r="AW159" i="3"/>
  <c r="AW145" i="3"/>
  <c r="AW135" i="3"/>
  <c r="AW105" i="3"/>
  <c r="AW351" i="3"/>
  <c r="AW347" i="3"/>
  <c r="AW343" i="3"/>
  <c r="AW339" i="3"/>
  <c r="AW335" i="3"/>
  <c r="AW331" i="3"/>
  <c r="AW327" i="3"/>
  <c r="AW323" i="3"/>
  <c r="AW319" i="3"/>
  <c r="AW315" i="3"/>
  <c r="AW311" i="3"/>
  <c r="AW306" i="3"/>
  <c r="AW302" i="3"/>
  <c r="AW298" i="3"/>
  <c r="AW294" i="3"/>
  <c r="AW290" i="3"/>
  <c r="AW286" i="3"/>
  <c r="AW282" i="3"/>
  <c r="AW277" i="3"/>
  <c r="AW273" i="3"/>
  <c r="AW269" i="3"/>
  <c r="AW265" i="3"/>
  <c r="AW261" i="3"/>
  <c r="AW257" i="3"/>
  <c r="AW253" i="3"/>
  <c r="AW249" i="3"/>
  <c r="AW245" i="3"/>
  <c r="AW241" i="3"/>
  <c r="AW237" i="3"/>
  <c r="AW232" i="3"/>
  <c r="AW226" i="3"/>
  <c r="AW222" i="3"/>
  <c r="AW218" i="3"/>
  <c r="AW214" i="3"/>
  <c r="AW209" i="3"/>
  <c r="AW205" i="3"/>
  <c r="AW201" i="3"/>
  <c r="AW197" i="3"/>
  <c r="AW192" i="3"/>
  <c r="AW183" i="3"/>
  <c r="AW178" i="3"/>
  <c r="AW174" i="3"/>
  <c r="AW170" i="3"/>
  <c r="AW166" i="3"/>
  <c r="AW162" i="3"/>
  <c r="AW158" i="3"/>
  <c r="AW154" i="3"/>
  <c r="AW150" i="3"/>
  <c r="AW144" i="3"/>
  <c r="AW138" i="3"/>
  <c r="AW134" i="3"/>
  <c r="AW130" i="3"/>
  <c r="AW126" i="3"/>
  <c r="AW122" i="3"/>
  <c r="AW118" i="3"/>
  <c r="AW114" i="3"/>
  <c r="AW108" i="3"/>
  <c r="AW104" i="3"/>
  <c r="AW99" i="3"/>
  <c r="AW95" i="3"/>
  <c r="AW90" i="3"/>
  <c r="AW85" i="3"/>
  <c r="AW81" i="3"/>
  <c r="AW77" i="3"/>
  <c r="AW71" i="3"/>
  <c r="AW67" i="3"/>
  <c r="AW62" i="3"/>
  <c r="AW56" i="3"/>
  <c r="AW51" i="3"/>
  <c r="AW47" i="3"/>
  <c r="AW43" i="3"/>
  <c r="AW39" i="3"/>
  <c r="AW35" i="3"/>
  <c r="AW31" i="3"/>
  <c r="AW27" i="3"/>
  <c r="AW22" i="3"/>
  <c r="AW18" i="3"/>
  <c r="AW14" i="3"/>
  <c r="AW10" i="3"/>
  <c r="AZ350" i="3"/>
  <c r="BA350" i="3" s="1"/>
  <c r="AZ346" i="3"/>
  <c r="BA346" i="3" s="1"/>
  <c r="AZ342" i="3"/>
  <c r="BA342" i="3" s="1"/>
  <c r="AZ338" i="3"/>
  <c r="BA338" i="3" s="1"/>
  <c r="AZ334" i="3"/>
  <c r="BA334" i="3" s="1"/>
  <c r="AZ330" i="3"/>
  <c r="BA330" i="3" s="1"/>
  <c r="AZ326" i="3"/>
  <c r="BA326" i="3" s="1"/>
  <c r="AZ322" i="3"/>
  <c r="BA322" i="3" s="1"/>
  <c r="AZ318" i="3"/>
  <c r="BA318" i="3" s="1"/>
  <c r="AZ314" i="3"/>
  <c r="BA314" i="3" s="1"/>
  <c r="AZ310" i="3"/>
  <c r="BA310" i="3" s="1"/>
  <c r="AZ305" i="3"/>
  <c r="BA305" i="3" s="1"/>
  <c r="AZ301" i="3"/>
  <c r="BA301" i="3" s="1"/>
  <c r="AZ297" i="3"/>
  <c r="BA297" i="3" s="1"/>
  <c r="AZ293" i="3"/>
  <c r="BA293" i="3" s="1"/>
  <c r="AZ289" i="3"/>
  <c r="BA289" i="3" s="1"/>
  <c r="AZ285" i="3"/>
  <c r="BA285" i="3" s="1"/>
  <c r="AZ280" i="3"/>
  <c r="BA280" i="3" s="1"/>
  <c r="AZ276" i="3"/>
  <c r="BA276" i="3" s="1"/>
  <c r="AZ272" i="3"/>
  <c r="BA272" i="3" s="1"/>
  <c r="AZ268" i="3"/>
  <c r="BA268" i="3" s="1"/>
  <c r="AZ264" i="3"/>
  <c r="BA264" i="3" s="1"/>
  <c r="AZ260" i="3"/>
  <c r="BA260" i="3" s="1"/>
  <c r="AZ256" i="3"/>
  <c r="BA256" i="3" s="1"/>
  <c r="AZ252" i="3"/>
  <c r="BA252" i="3" s="1"/>
  <c r="AZ248" i="3"/>
  <c r="BA248" i="3" s="1"/>
  <c r="AZ244" i="3"/>
  <c r="BA244" i="3" s="1"/>
  <c r="AZ240" i="3"/>
  <c r="BA240" i="3" s="1"/>
  <c r="AZ235" i="3"/>
  <c r="BA235" i="3" s="1"/>
  <c r="AZ231" i="3"/>
  <c r="BA231" i="3" s="1"/>
  <c r="AZ225" i="3"/>
  <c r="BA225" i="3" s="1"/>
  <c r="AZ221" i="3"/>
  <c r="BA221" i="3" s="1"/>
  <c r="AZ217" i="3"/>
  <c r="BA217" i="3" s="1"/>
  <c r="AZ212" i="3"/>
  <c r="BA212" i="3" s="1"/>
  <c r="AZ208" i="3"/>
  <c r="BA208" i="3" s="1"/>
  <c r="AZ204" i="3"/>
  <c r="BA204" i="3" s="1"/>
  <c r="AZ200" i="3"/>
  <c r="BA200" i="3" s="1"/>
  <c r="AZ196" i="3"/>
  <c r="BA196" i="3" s="1"/>
  <c r="AZ191" i="3"/>
  <c r="BA191" i="3" s="1"/>
  <c r="AZ181" i="3"/>
  <c r="BA181" i="3" s="1"/>
  <c r="AZ177" i="3"/>
  <c r="BA177" i="3" s="1"/>
  <c r="AZ173" i="3"/>
  <c r="BA173" i="3" s="1"/>
  <c r="AZ169" i="3"/>
  <c r="BA169" i="3" s="1"/>
  <c r="AZ165" i="3"/>
  <c r="BA165" i="3" s="1"/>
  <c r="AZ161" i="3"/>
  <c r="BA161" i="3" s="1"/>
  <c r="AZ157" i="3"/>
  <c r="BA157" i="3" s="1"/>
  <c r="AZ153" i="3"/>
  <c r="BA153" i="3" s="1"/>
  <c r="AZ147" i="3"/>
  <c r="BA147" i="3" s="1"/>
  <c r="AZ143" i="3"/>
  <c r="BA143" i="3" s="1"/>
  <c r="AZ137" i="3"/>
  <c r="BA137" i="3" s="1"/>
  <c r="AZ133" i="3"/>
  <c r="BA133" i="3" s="1"/>
  <c r="AZ129" i="3"/>
  <c r="BA129" i="3" s="1"/>
  <c r="AZ125" i="3"/>
  <c r="BA125" i="3" s="1"/>
  <c r="AZ121" i="3"/>
  <c r="BA121" i="3" s="1"/>
  <c r="AZ117" i="3"/>
  <c r="BA117" i="3" s="1"/>
  <c r="AZ113" i="3"/>
  <c r="BA113" i="3" s="1"/>
  <c r="AZ107" i="3"/>
  <c r="BA107" i="3" s="1"/>
  <c r="AZ102" i="3"/>
  <c r="BA102" i="3" s="1"/>
  <c r="AZ98" i="3"/>
  <c r="BA98" i="3" s="1"/>
  <c r="AZ94" i="3"/>
  <c r="BA94" i="3" s="1"/>
  <c r="AZ89" i="3"/>
  <c r="BA89" i="3" s="1"/>
  <c r="AZ84" i="3"/>
  <c r="BA84" i="3" s="1"/>
  <c r="AZ80" i="3"/>
  <c r="BA80" i="3" s="1"/>
  <c r="AZ74" i="3"/>
  <c r="BA74" i="3" s="1"/>
  <c r="AZ70" i="3"/>
  <c r="BA70" i="3" s="1"/>
  <c r="AZ66" i="3"/>
  <c r="BA66" i="3" s="1"/>
  <c r="AZ61" i="3"/>
  <c r="BA61" i="3" s="1"/>
  <c r="AZ54" i="3"/>
  <c r="BA54" i="3" s="1"/>
  <c r="AZ50" i="3"/>
  <c r="BA50" i="3" s="1"/>
  <c r="AZ46" i="3"/>
  <c r="BA46" i="3" s="1"/>
  <c r="AZ42" i="3"/>
  <c r="BA42" i="3" s="1"/>
  <c r="AZ38" i="3"/>
  <c r="BA38" i="3" s="1"/>
  <c r="AZ34" i="3"/>
  <c r="BA34" i="3" s="1"/>
  <c r="AZ30" i="3"/>
  <c r="BA30" i="3" s="1"/>
  <c r="AZ26" i="3"/>
  <c r="BA26" i="3" s="1"/>
  <c r="AZ21" i="3"/>
  <c r="BA21" i="3" s="1"/>
  <c r="AZ17" i="3"/>
  <c r="BA17" i="3" s="1"/>
  <c r="AZ13" i="3"/>
  <c r="BA13" i="3" s="1"/>
  <c r="BC353" i="3"/>
  <c r="BD353" i="3" s="1"/>
  <c r="BC349" i="3"/>
  <c r="BD349" i="3" s="1"/>
  <c r="BC345" i="3"/>
  <c r="BD345" i="3" s="1"/>
  <c r="BC341" i="3"/>
  <c r="BD341" i="3" s="1"/>
  <c r="BC337" i="3"/>
  <c r="BD337" i="3" s="1"/>
  <c r="BC333" i="3"/>
  <c r="BD333" i="3" s="1"/>
  <c r="BC329" i="3"/>
  <c r="BD329" i="3" s="1"/>
  <c r="BC325" i="3"/>
  <c r="BD325" i="3" s="1"/>
  <c r="BC321" i="3"/>
  <c r="BD321" i="3" s="1"/>
  <c r="BC317" i="3"/>
  <c r="BD317" i="3" s="1"/>
  <c r="BC313" i="3"/>
  <c r="BC308" i="3"/>
  <c r="BD308" i="3" s="1"/>
  <c r="BC304" i="3"/>
  <c r="BD304" i="3" s="1"/>
  <c r="BC300" i="3"/>
  <c r="BD300" i="3" s="1"/>
  <c r="BC296" i="3"/>
  <c r="BD296" i="3" s="1"/>
  <c r="BC292" i="3"/>
  <c r="BD292" i="3" s="1"/>
  <c r="BC288" i="3"/>
  <c r="BD288" i="3" s="1"/>
  <c r="BC284" i="3"/>
  <c r="BD284" i="3" s="1"/>
  <c r="BC279" i="3"/>
  <c r="BD279" i="3" s="1"/>
  <c r="BC275" i="3"/>
  <c r="BD275" i="3" s="1"/>
  <c r="BC271" i="3"/>
  <c r="BD271" i="3" s="1"/>
  <c r="BC267" i="3"/>
  <c r="BD267" i="3" s="1"/>
  <c r="BC263" i="3"/>
  <c r="BD263" i="3" s="1"/>
  <c r="BC259" i="3"/>
  <c r="BD259" i="3" s="1"/>
  <c r="BC255" i="3"/>
  <c r="BD255" i="3" s="1"/>
  <c r="BC251" i="3"/>
  <c r="BD251" i="3" s="1"/>
  <c r="BC247" i="3"/>
  <c r="BD247" i="3" s="1"/>
  <c r="BC243" i="3"/>
  <c r="BD243" i="3" s="1"/>
  <c r="BC239" i="3"/>
  <c r="BD239" i="3" s="1"/>
  <c r="BC234" i="3"/>
  <c r="BD234" i="3" s="1"/>
  <c r="BC228" i="3"/>
  <c r="BD228" i="3" s="1"/>
  <c r="BC224" i="3"/>
  <c r="BD224" i="3" s="1"/>
  <c r="BC220" i="3"/>
  <c r="BD220" i="3" s="1"/>
  <c r="BC216" i="3"/>
  <c r="BD216" i="3" s="1"/>
  <c r="BC211" i="3"/>
  <c r="BD211" i="3" s="1"/>
  <c r="BC207" i="3"/>
  <c r="BD207" i="3" s="1"/>
  <c r="BC203" i="3"/>
  <c r="BD203" i="3" s="1"/>
  <c r="BC199" i="3"/>
  <c r="BD199" i="3" s="1"/>
  <c r="BC195" i="3"/>
  <c r="BD195" i="3" s="1"/>
  <c r="BC190" i="3"/>
  <c r="BD190" i="3" s="1"/>
  <c r="BC180" i="3"/>
  <c r="BD180" i="3" s="1"/>
  <c r="BC176" i="3"/>
  <c r="BD176" i="3" s="1"/>
  <c r="BC172" i="3"/>
  <c r="BD172" i="3" s="1"/>
  <c r="BC168" i="3"/>
  <c r="BD168" i="3" s="1"/>
  <c r="BC164" i="3"/>
  <c r="BD164" i="3" s="1"/>
  <c r="BC160" i="3"/>
  <c r="BD160" i="3" s="1"/>
  <c r="BC156" i="3"/>
  <c r="BD156" i="3" s="1"/>
  <c r="BC152" i="3"/>
  <c r="BD152" i="3" s="1"/>
  <c r="BC146" i="3"/>
  <c r="BD146" i="3" s="1"/>
  <c r="BC142" i="3"/>
  <c r="BD142" i="3" s="1"/>
  <c r="BC136" i="3"/>
  <c r="BD136" i="3" s="1"/>
  <c r="BC132" i="3"/>
  <c r="BD132" i="3" s="1"/>
  <c r="BC128" i="3"/>
  <c r="BD128" i="3" s="1"/>
  <c r="BC124" i="3"/>
  <c r="BD124" i="3" s="1"/>
  <c r="BC120" i="3"/>
  <c r="BD120" i="3" s="1"/>
  <c r="BC116" i="3"/>
  <c r="BD116" i="3" s="1"/>
  <c r="BC111" i="3"/>
  <c r="BD111" i="3" s="1"/>
  <c r="BC106" i="3"/>
  <c r="BD106" i="3" s="1"/>
  <c r="BC101" i="3"/>
  <c r="BD101" i="3" s="1"/>
  <c r="BC97" i="3"/>
  <c r="BD97" i="3" s="1"/>
  <c r="BC93" i="3"/>
  <c r="BD93" i="3" s="1"/>
  <c r="BC88" i="3"/>
  <c r="BD88" i="3" s="1"/>
  <c r="BC83" i="3"/>
  <c r="BC79" i="3"/>
  <c r="BD79" i="3" s="1"/>
  <c r="BC73" i="3"/>
  <c r="BD73" i="3" s="1"/>
  <c r="BC69" i="3"/>
  <c r="BD69" i="3" s="1"/>
  <c r="BC65" i="3"/>
  <c r="BD65" i="3" s="1"/>
  <c r="BC60" i="3"/>
  <c r="BD60" i="3" s="1"/>
  <c r="BC53" i="3"/>
  <c r="BD53" i="3" s="1"/>
  <c r="BC49" i="3"/>
  <c r="BD49" i="3" s="1"/>
  <c r="BC45" i="3"/>
  <c r="BD45" i="3" s="1"/>
  <c r="BC41" i="3"/>
  <c r="BD41" i="3" s="1"/>
  <c r="BC37" i="3"/>
  <c r="BD37" i="3" s="1"/>
  <c r="BC33" i="3"/>
  <c r="BD33" i="3" s="1"/>
  <c r="BC29" i="3"/>
  <c r="BD29" i="3" s="1"/>
  <c r="BC25" i="3"/>
  <c r="BC20" i="3"/>
  <c r="BC16" i="3"/>
  <c r="BD16" i="3" s="1"/>
  <c r="BC12" i="3"/>
  <c r="BF352" i="3"/>
  <c r="BG352" i="3" s="1"/>
  <c r="BF348" i="3"/>
  <c r="BG348" i="3" s="1"/>
  <c r="BF344" i="3"/>
  <c r="BF340" i="3"/>
  <c r="BG340" i="3" s="1"/>
  <c r="BF336" i="3"/>
  <c r="BG336" i="3" s="1"/>
  <c r="BF332" i="3"/>
  <c r="BG332" i="3" s="1"/>
  <c r="BF328" i="3"/>
  <c r="BG328" i="3" s="1"/>
  <c r="BF324" i="3"/>
  <c r="BF320" i="3"/>
  <c r="BG320" i="3" s="1"/>
  <c r="BF316" i="3"/>
  <c r="BG316" i="3" s="1"/>
  <c r="BF312" i="3"/>
  <c r="BG312" i="3" s="1"/>
  <c r="BF307" i="3"/>
  <c r="BG307" i="3" s="1"/>
  <c r="BF303" i="3"/>
  <c r="BG303" i="3" s="1"/>
  <c r="BF299" i="3"/>
  <c r="BG299" i="3" s="1"/>
  <c r="BF295" i="3"/>
  <c r="BG295" i="3" s="1"/>
  <c r="BF291" i="3"/>
  <c r="BG291" i="3" s="1"/>
  <c r="BF287" i="3"/>
  <c r="BG287" i="3" s="1"/>
  <c r="BF283" i="3"/>
  <c r="BG283" i="3" s="1"/>
  <c r="BF278" i="3"/>
  <c r="BG278" i="3" s="1"/>
  <c r="BF274" i="3"/>
  <c r="BG274" i="3" s="1"/>
  <c r="BF270" i="3"/>
  <c r="BG270" i="3" s="1"/>
  <c r="BF266" i="3"/>
  <c r="BG266" i="3" s="1"/>
  <c r="BF262" i="3"/>
  <c r="BG262" i="3" s="1"/>
  <c r="BF258" i="3"/>
  <c r="BG258" i="3" s="1"/>
  <c r="BF254" i="3"/>
  <c r="BG254" i="3" s="1"/>
  <c r="BF250" i="3"/>
  <c r="BG250" i="3" s="1"/>
  <c r="BF246" i="3"/>
  <c r="BG246" i="3" s="1"/>
  <c r="BF242" i="3"/>
  <c r="BG242" i="3" s="1"/>
  <c r="BF238" i="3"/>
  <c r="BG238" i="3" s="1"/>
  <c r="BF233" i="3"/>
  <c r="BG233" i="3" s="1"/>
  <c r="BF227" i="3"/>
  <c r="BG227" i="3" s="1"/>
  <c r="BF223" i="3"/>
  <c r="BG223" i="3" s="1"/>
  <c r="BF219" i="3"/>
  <c r="BG219" i="3" s="1"/>
  <c r="BF215" i="3"/>
  <c r="BG215" i="3" s="1"/>
  <c r="BF210" i="3"/>
  <c r="BG210" i="3" s="1"/>
  <c r="BF206" i="3"/>
  <c r="BG206" i="3" s="1"/>
  <c r="BF202" i="3"/>
  <c r="BG202" i="3" s="1"/>
  <c r="BF198" i="3"/>
  <c r="BG198" i="3" s="1"/>
  <c r="BF194" i="3"/>
  <c r="BG194" i="3" s="1"/>
  <c r="BF187" i="3"/>
  <c r="BG187" i="3" s="1"/>
  <c r="BF179" i="3"/>
  <c r="BG179" i="3" s="1"/>
  <c r="BF175" i="3"/>
  <c r="BG175" i="3" s="1"/>
  <c r="BF171" i="3"/>
  <c r="BG171" i="3" s="1"/>
  <c r="BF167" i="3"/>
  <c r="BG167" i="3" s="1"/>
  <c r="BF163" i="3"/>
  <c r="BG163" i="3" s="1"/>
  <c r="BF159" i="3"/>
  <c r="BG159" i="3" s="1"/>
  <c r="BF155" i="3"/>
  <c r="BG155" i="3" s="1"/>
  <c r="BF151" i="3"/>
  <c r="BG151" i="3" s="1"/>
  <c r="BF145" i="3"/>
  <c r="BG145" i="3" s="1"/>
  <c r="BF139" i="3"/>
  <c r="BG139" i="3" s="1"/>
  <c r="BF135" i="3"/>
  <c r="BG135" i="3" s="1"/>
  <c r="BF131" i="3"/>
  <c r="BG131" i="3" s="1"/>
  <c r="BF127" i="3"/>
  <c r="BG127" i="3" s="1"/>
  <c r="BF123" i="3"/>
  <c r="BG123" i="3" s="1"/>
  <c r="BF119" i="3"/>
  <c r="BG119" i="3" s="1"/>
  <c r="BF115" i="3"/>
  <c r="BG115" i="3" s="1"/>
  <c r="BF109" i="3"/>
  <c r="BG109" i="3" s="1"/>
  <c r="BF105" i="3"/>
  <c r="BG105" i="3" s="1"/>
  <c r="BF100" i="3"/>
  <c r="BG100" i="3" s="1"/>
  <c r="BF96" i="3"/>
  <c r="BG96" i="3" s="1"/>
  <c r="BF91" i="3"/>
  <c r="BG91" i="3" s="1"/>
  <c r="BF86" i="3"/>
  <c r="BG86" i="3" s="1"/>
  <c r="BF82" i="3"/>
  <c r="BG82" i="3" s="1"/>
  <c r="BF78" i="3"/>
  <c r="BG78" i="3" s="1"/>
  <c r="BF72" i="3"/>
  <c r="BG72" i="3" s="1"/>
  <c r="BF68" i="3"/>
  <c r="BG68" i="3" s="1"/>
  <c r="BF63" i="3"/>
  <c r="BG63" i="3" s="1"/>
  <c r="BF58" i="3"/>
  <c r="BG58" i="3" s="1"/>
  <c r="BF52" i="3"/>
  <c r="BG52" i="3" s="1"/>
  <c r="BF48" i="3"/>
  <c r="BG48" i="3" s="1"/>
  <c r="BF44" i="3"/>
  <c r="BG44" i="3" s="1"/>
  <c r="BF40" i="3"/>
  <c r="BG40" i="3" s="1"/>
  <c r="BF36" i="3"/>
  <c r="BG36" i="3" s="1"/>
  <c r="BF32" i="3"/>
  <c r="BG32" i="3" s="1"/>
  <c r="BF28" i="3"/>
  <c r="BG28" i="3" s="1"/>
  <c r="BF23" i="3"/>
  <c r="BG23" i="3" s="1"/>
  <c r="BF19" i="3"/>
  <c r="BG19" i="3" s="1"/>
  <c r="BF15" i="3"/>
  <c r="BF11" i="3"/>
  <c r="BG11" i="3" s="1"/>
  <c r="BI351" i="3"/>
  <c r="BJ351" i="3" s="1"/>
  <c r="BI347" i="3"/>
  <c r="BJ347" i="3" s="1"/>
  <c r="BI343" i="3"/>
  <c r="BJ343" i="3" s="1"/>
  <c r="BI339" i="3"/>
  <c r="BJ339" i="3" s="1"/>
  <c r="BI335" i="3"/>
  <c r="BJ335" i="3" s="1"/>
  <c r="BI331" i="3"/>
  <c r="BJ331" i="3" s="1"/>
  <c r="BI327" i="3"/>
  <c r="BJ327" i="3" s="1"/>
  <c r="BI323" i="3"/>
  <c r="BJ323" i="3" s="1"/>
  <c r="BI319" i="3"/>
  <c r="BJ319" i="3" s="1"/>
  <c r="BI315" i="3"/>
  <c r="BJ315" i="3" s="1"/>
  <c r="BI311" i="3"/>
  <c r="BJ311" i="3" s="1"/>
  <c r="BI306" i="3"/>
  <c r="BJ306" i="3" s="1"/>
  <c r="BI302" i="3"/>
  <c r="BJ302" i="3" s="1"/>
  <c r="BI298" i="3"/>
  <c r="BJ298" i="3" s="1"/>
  <c r="BI294" i="3"/>
  <c r="BJ294" i="3" s="1"/>
  <c r="BI290" i="3"/>
  <c r="BJ290" i="3" s="1"/>
  <c r="BI286" i="3"/>
  <c r="BJ286" i="3" s="1"/>
  <c r="BI282" i="3"/>
  <c r="BJ282" i="3" s="1"/>
  <c r="BI277" i="3"/>
  <c r="BJ277" i="3" s="1"/>
  <c r="BI273" i="3"/>
  <c r="BJ273" i="3" s="1"/>
  <c r="BI269" i="3"/>
  <c r="BJ269" i="3" s="1"/>
  <c r="BI265" i="3"/>
  <c r="BJ265" i="3" s="1"/>
  <c r="BI261" i="3"/>
  <c r="BJ261" i="3" s="1"/>
  <c r="BI257" i="3"/>
  <c r="BJ257" i="3" s="1"/>
  <c r="BI253" i="3"/>
  <c r="BJ253" i="3" s="1"/>
  <c r="BI249" i="3"/>
  <c r="BJ249" i="3" s="1"/>
  <c r="BI245" i="3"/>
  <c r="BJ245" i="3" s="1"/>
  <c r="BI241" i="3"/>
  <c r="BJ241" i="3" s="1"/>
  <c r="BI237" i="3"/>
  <c r="BJ237" i="3" s="1"/>
  <c r="BI232" i="3"/>
  <c r="BJ232" i="3" s="1"/>
  <c r="BI226" i="3"/>
  <c r="BJ226" i="3" s="1"/>
  <c r="BI222" i="3"/>
  <c r="BJ222" i="3" s="1"/>
  <c r="BI218" i="3"/>
  <c r="BJ218" i="3" s="1"/>
  <c r="BI214" i="3"/>
  <c r="BJ214" i="3" s="1"/>
  <c r="BI209" i="3"/>
  <c r="BJ209" i="3" s="1"/>
  <c r="BI205" i="3"/>
  <c r="BJ205" i="3" s="1"/>
  <c r="BI201" i="3"/>
  <c r="BJ201" i="3" s="1"/>
  <c r="BI197" i="3"/>
  <c r="BJ197" i="3" s="1"/>
  <c r="BI192" i="3"/>
  <c r="BJ192" i="3" s="1"/>
  <c r="BI183" i="3"/>
  <c r="BJ183" i="3" s="1"/>
  <c r="BI178" i="3"/>
  <c r="BJ178" i="3" s="1"/>
  <c r="BI174" i="3"/>
  <c r="BI170" i="3"/>
  <c r="BJ170" i="3" s="1"/>
  <c r="BI166" i="3"/>
  <c r="BJ166" i="3" s="1"/>
  <c r="BI162" i="3"/>
  <c r="BJ162" i="3" s="1"/>
  <c r="BI158" i="3"/>
  <c r="BJ158" i="3" s="1"/>
  <c r="BI154" i="3"/>
  <c r="BJ154" i="3" s="1"/>
  <c r="BI150" i="3"/>
  <c r="BJ150" i="3" s="1"/>
  <c r="BI144" i="3"/>
  <c r="BJ144" i="3" s="1"/>
  <c r="BI138" i="3"/>
  <c r="BJ138" i="3" s="1"/>
  <c r="BI134" i="3"/>
  <c r="BJ134" i="3" s="1"/>
  <c r="BI130" i="3"/>
  <c r="BJ130" i="3" s="1"/>
  <c r="BI126" i="3"/>
  <c r="BJ126" i="3" s="1"/>
  <c r="BI122" i="3"/>
  <c r="BJ122" i="3" s="1"/>
  <c r="BI118" i="3"/>
  <c r="BJ118" i="3" s="1"/>
  <c r="BI114" i="3"/>
  <c r="BJ114" i="3" s="1"/>
  <c r="BI108" i="3"/>
  <c r="BJ108" i="3" s="1"/>
  <c r="BI104" i="3"/>
  <c r="BJ104" i="3" s="1"/>
  <c r="BI99" i="3"/>
  <c r="BJ99" i="3" s="1"/>
  <c r="BI95" i="3"/>
  <c r="BJ95" i="3" s="1"/>
  <c r="BI90" i="3"/>
  <c r="BI85" i="3"/>
  <c r="BJ85" i="3" s="1"/>
  <c r="BI81" i="3"/>
  <c r="BJ81" i="3" s="1"/>
  <c r="BI77" i="3"/>
  <c r="BJ77" i="3" s="1"/>
  <c r="BI71" i="3"/>
  <c r="BJ71" i="3" s="1"/>
  <c r="BI67" i="3"/>
  <c r="BJ67" i="3" s="1"/>
  <c r="BI62" i="3"/>
  <c r="BJ62" i="3" s="1"/>
  <c r="BI56" i="3"/>
  <c r="BJ56" i="3" s="1"/>
  <c r="BI51" i="3"/>
  <c r="BJ51" i="3" s="1"/>
  <c r="BI47" i="3"/>
  <c r="BJ47" i="3" s="1"/>
  <c r="BI43" i="3"/>
  <c r="BJ43" i="3" s="1"/>
  <c r="BI39" i="3"/>
  <c r="BJ39" i="3" s="1"/>
  <c r="BI35" i="3"/>
  <c r="BJ35" i="3" s="1"/>
  <c r="BI31" i="3"/>
  <c r="BJ31" i="3" s="1"/>
  <c r="BI27" i="3"/>
  <c r="BI22" i="3"/>
  <c r="BJ22" i="3" s="1"/>
  <c r="BI18" i="3"/>
  <c r="BJ18" i="3" s="1"/>
  <c r="BI14" i="3"/>
  <c r="BJ14" i="3" s="1"/>
  <c r="BI10" i="3"/>
  <c r="BL350" i="3"/>
  <c r="BM350" i="3" s="1"/>
  <c r="BL346" i="3"/>
  <c r="BM346" i="3" s="1"/>
  <c r="BL342" i="3"/>
  <c r="BM342" i="3" s="1"/>
  <c r="BL338" i="3"/>
  <c r="BM338" i="3" s="1"/>
  <c r="BL334" i="3"/>
  <c r="BM334" i="3" s="1"/>
  <c r="BL330" i="3"/>
  <c r="BM330" i="3" s="1"/>
  <c r="BL326" i="3"/>
  <c r="BM326" i="3" s="1"/>
  <c r="BL322" i="3"/>
  <c r="BM322" i="3" s="1"/>
  <c r="BL318" i="3"/>
  <c r="BM318" i="3" s="1"/>
  <c r="BL314" i="3"/>
  <c r="BM314" i="3" s="1"/>
  <c r="BL310" i="3"/>
  <c r="BM310" i="3" s="1"/>
  <c r="BL305" i="3"/>
  <c r="BM305" i="3" s="1"/>
  <c r="BL301" i="3"/>
  <c r="BM301" i="3" s="1"/>
  <c r="BL297" i="3"/>
  <c r="BM297" i="3" s="1"/>
  <c r="BL293" i="3"/>
  <c r="BM293" i="3" s="1"/>
  <c r="BL289" i="3"/>
  <c r="BM289" i="3" s="1"/>
  <c r="BL285" i="3"/>
  <c r="BM285" i="3" s="1"/>
  <c r="BL280" i="3"/>
  <c r="BM280" i="3" s="1"/>
  <c r="BL276" i="3"/>
  <c r="BM276" i="3" s="1"/>
  <c r="BL272" i="3"/>
  <c r="BM272" i="3" s="1"/>
  <c r="BL268" i="3"/>
  <c r="BM268" i="3" s="1"/>
  <c r="BL264" i="3"/>
  <c r="BM264" i="3" s="1"/>
  <c r="BL260" i="3"/>
  <c r="BM260" i="3" s="1"/>
  <c r="BL256" i="3"/>
  <c r="BM256" i="3" s="1"/>
  <c r="BL252" i="3"/>
  <c r="BM252" i="3" s="1"/>
  <c r="BL248" i="3"/>
  <c r="BM248" i="3" s="1"/>
  <c r="BL244" i="3"/>
  <c r="BM244" i="3" s="1"/>
  <c r="BL240" i="3"/>
  <c r="BM240" i="3" s="1"/>
  <c r="BL235" i="3"/>
  <c r="BM235" i="3" s="1"/>
  <c r="BL231" i="3"/>
  <c r="BM231" i="3" s="1"/>
  <c r="BL225" i="3"/>
  <c r="BM225" i="3" s="1"/>
  <c r="BL221" i="3"/>
  <c r="BM221" i="3" s="1"/>
  <c r="BL217" i="3"/>
  <c r="BM217" i="3" s="1"/>
  <c r="BL212" i="3"/>
  <c r="BM212" i="3" s="1"/>
  <c r="BL208" i="3"/>
  <c r="BM208" i="3" s="1"/>
  <c r="BL204" i="3"/>
  <c r="BM204" i="3" s="1"/>
  <c r="BL200" i="3"/>
  <c r="BM200" i="3" s="1"/>
  <c r="BL196" i="3"/>
  <c r="BM196" i="3" s="1"/>
  <c r="BL191" i="3"/>
  <c r="BM191" i="3" s="1"/>
  <c r="BL181" i="3"/>
  <c r="BM181" i="3" s="1"/>
  <c r="BL177" i="3"/>
  <c r="BM177" i="3" s="1"/>
  <c r="BL173" i="3"/>
  <c r="BM173" i="3" s="1"/>
  <c r="BL169" i="3"/>
  <c r="BM169" i="3" s="1"/>
  <c r="BL165" i="3"/>
  <c r="BM165" i="3" s="1"/>
  <c r="BL161" i="3"/>
  <c r="BM161" i="3" s="1"/>
  <c r="BL157" i="3"/>
  <c r="BM157" i="3" s="1"/>
  <c r="BL153" i="3"/>
  <c r="BM153" i="3" s="1"/>
  <c r="BL147" i="3"/>
  <c r="BM147" i="3" s="1"/>
  <c r="BL143" i="3"/>
  <c r="BM143" i="3" s="1"/>
  <c r="BL137" i="3"/>
  <c r="BM137" i="3" s="1"/>
  <c r="BL133" i="3"/>
  <c r="BM133" i="3" s="1"/>
  <c r="BL129" i="3"/>
  <c r="BM129" i="3" s="1"/>
  <c r="BL125" i="3"/>
  <c r="BM125" i="3" s="1"/>
  <c r="BL121" i="3"/>
  <c r="BM121" i="3" s="1"/>
  <c r="BL117" i="3"/>
  <c r="BM117" i="3" s="1"/>
  <c r="BL113" i="3"/>
  <c r="BM113" i="3" s="1"/>
  <c r="BL107" i="3"/>
  <c r="BM107" i="3" s="1"/>
  <c r="BL102" i="3"/>
  <c r="BM102" i="3" s="1"/>
  <c r="BL98" i="3"/>
  <c r="BM98" i="3" s="1"/>
  <c r="BL94" i="3"/>
  <c r="BM94" i="3" s="1"/>
  <c r="BL89" i="3"/>
  <c r="BM89" i="3" s="1"/>
  <c r="BL84" i="3"/>
  <c r="BM84" i="3" s="1"/>
  <c r="BL80" i="3"/>
  <c r="BM80" i="3" s="1"/>
  <c r="BL74" i="3"/>
  <c r="BM74" i="3" s="1"/>
  <c r="BL70" i="3"/>
  <c r="BM70" i="3" s="1"/>
  <c r="BL66" i="3"/>
  <c r="BM66" i="3" s="1"/>
  <c r="BL61" i="3"/>
  <c r="BM61" i="3" s="1"/>
  <c r="BL54" i="3"/>
  <c r="BM54" i="3" s="1"/>
  <c r="BL50" i="3"/>
  <c r="BM50" i="3" s="1"/>
  <c r="BL46" i="3"/>
  <c r="BM46" i="3" s="1"/>
  <c r="BL42" i="3"/>
  <c r="BM42" i="3" s="1"/>
  <c r="BL38" i="3"/>
  <c r="BM38" i="3" s="1"/>
  <c r="BL34" i="3"/>
  <c r="BM34" i="3" s="1"/>
  <c r="BL30" i="3"/>
  <c r="BM30" i="3" s="1"/>
  <c r="BL26" i="3"/>
  <c r="BM26" i="3" s="1"/>
  <c r="BL21" i="3"/>
  <c r="BM21" i="3" s="1"/>
  <c r="BL17" i="3"/>
  <c r="BM17" i="3" s="1"/>
  <c r="BL13" i="3"/>
  <c r="BM13" i="3" s="1"/>
  <c r="BO353" i="3"/>
  <c r="BP353" i="3" s="1"/>
  <c r="BO349" i="3"/>
  <c r="BP349" i="3" s="1"/>
  <c r="BO345" i="3"/>
  <c r="BP345" i="3" s="1"/>
  <c r="BO341" i="3"/>
  <c r="BP341" i="3" s="1"/>
  <c r="BO337" i="3"/>
  <c r="BP337" i="3" s="1"/>
  <c r="BO333" i="3"/>
  <c r="BP333" i="3" s="1"/>
  <c r="BO329" i="3"/>
  <c r="BP329" i="3" s="1"/>
  <c r="BO325" i="3"/>
  <c r="BP325" i="3" s="1"/>
  <c r="BO321" i="3"/>
  <c r="BP321" i="3" s="1"/>
  <c r="BO317" i="3"/>
  <c r="BP317" i="3" s="1"/>
  <c r="BO313" i="3"/>
  <c r="BO308" i="3"/>
  <c r="BP308" i="3" s="1"/>
  <c r="BO304" i="3"/>
  <c r="BP304" i="3" s="1"/>
  <c r="BO300" i="3"/>
  <c r="BP300" i="3" s="1"/>
  <c r="BO296" i="3"/>
  <c r="BP296" i="3" s="1"/>
  <c r="BO292" i="3"/>
  <c r="BP292" i="3" s="1"/>
  <c r="BO288" i="3"/>
  <c r="BP288" i="3" s="1"/>
  <c r="BO284" i="3"/>
  <c r="BP284" i="3" s="1"/>
  <c r="BO279" i="3"/>
  <c r="BP279" i="3" s="1"/>
  <c r="BO275" i="3"/>
  <c r="BP275" i="3" s="1"/>
  <c r="BO271" i="3"/>
  <c r="BP271" i="3" s="1"/>
  <c r="BO267" i="3"/>
  <c r="BP267" i="3" s="1"/>
  <c r="BO263" i="3"/>
  <c r="BP263" i="3" s="1"/>
  <c r="BO259" i="3"/>
  <c r="BP259" i="3" s="1"/>
  <c r="BO255" i="3"/>
  <c r="BP255" i="3" s="1"/>
  <c r="BO251" i="3"/>
  <c r="BP251" i="3" s="1"/>
  <c r="BO247" i="3"/>
  <c r="BP247" i="3" s="1"/>
  <c r="BO243" i="3"/>
  <c r="BP243" i="3" s="1"/>
  <c r="BO239" i="3"/>
  <c r="BP239" i="3" s="1"/>
  <c r="BO234" i="3"/>
  <c r="BP234" i="3" s="1"/>
  <c r="BO228" i="3"/>
  <c r="BP228" i="3" s="1"/>
  <c r="BO224" i="3"/>
  <c r="BP224" i="3" s="1"/>
  <c r="BO220" i="3"/>
  <c r="BP220" i="3" s="1"/>
  <c r="BO216" i="3"/>
  <c r="BP216" i="3" s="1"/>
  <c r="BO211" i="3"/>
  <c r="BP211" i="3" s="1"/>
  <c r="BO207" i="3"/>
  <c r="BP207" i="3" s="1"/>
  <c r="BO203" i="3"/>
  <c r="BP203" i="3" s="1"/>
  <c r="BO199" i="3"/>
  <c r="BP199" i="3" s="1"/>
  <c r="BO195" i="3"/>
  <c r="BP195" i="3" s="1"/>
  <c r="BO190" i="3"/>
  <c r="BP190" i="3" s="1"/>
  <c r="BO180" i="3"/>
  <c r="BP180" i="3" s="1"/>
  <c r="BO176" i="3"/>
  <c r="BP176" i="3" s="1"/>
  <c r="BO172" i="3"/>
  <c r="BP172" i="3" s="1"/>
  <c r="BO168" i="3"/>
  <c r="BP168" i="3" s="1"/>
  <c r="BO164" i="3"/>
  <c r="BP164" i="3" s="1"/>
  <c r="BO160" i="3"/>
  <c r="BP160" i="3" s="1"/>
  <c r="BO156" i="3"/>
  <c r="BP156" i="3" s="1"/>
  <c r="BO152" i="3"/>
  <c r="BP152" i="3" s="1"/>
  <c r="BO146" i="3"/>
  <c r="BP146" i="3" s="1"/>
  <c r="BO142" i="3"/>
  <c r="BP142" i="3" s="1"/>
  <c r="BO136" i="3"/>
  <c r="BP136" i="3" s="1"/>
  <c r="BO132" i="3"/>
  <c r="BP132" i="3" s="1"/>
  <c r="BO128" i="3"/>
  <c r="BP128" i="3" s="1"/>
  <c r="BO124" i="3"/>
  <c r="BP124" i="3" s="1"/>
  <c r="BO120" i="3"/>
  <c r="BP120" i="3" s="1"/>
  <c r="BO116" i="3"/>
  <c r="BP116" i="3" s="1"/>
  <c r="BO111" i="3"/>
  <c r="BP111" i="3" s="1"/>
  <c r="BO106" i="3"/>
  <c r="BP106" i="3" s="1"/>
  <c r="BO101" i="3"/>
  <c r="BP101" i="3" s="1"/>
  <c r="BO97" i="3"/>
  <c r="BP97" i="3" s="1"/>
  <c r="BO93" i="3"/>
  <c r="BP93" i="3" s="1"/>
  <c r="BO88" i="3"/>
  <c r="BP88" i="3" s="1"/>
  <c r="BO83" i="3"/>
  <c r="BO79" i="3"/>
  <c r="BP79" i="3" s="1"/>
  <c r="BO73" i="3"/>
  <c r="BP73" i="3" s="1"/>
  <c r="BO69" i="3"/>
  <c r="BP69" i="3" s="1"/>
  <c r="BO65" i="3"/>
  <c r="BP65" i="3" s="1"/>
  <c r="BO60" i="3"/>
  <c r="BP60" i="3" s="1"/>
  <c r="BO53" i="3"/>
  <c r="BP53" i="3" s="1"/>
  <c r="BO49" i="3"/>
  <c r="BP49" i="3" s="1"/>
  <c r="BO45" i="3"/>
  <c r="BP45" i="3" s="1"/>
  <c r="BO41" i="3"/>
  <c r="BP41" i="3" s="1"/>
  <c r="BO37" i="3"/>
  <c r="BP37" i="3" s="1"/>
  <c r="BO33" i="3"/>
  <c r="BP33" i="3" s="1"/>
  <c r="BO29" i="3"/>
  <c r="BP29" i="3" s="1"/>
  <c r="BO25" i="3"/>
  <c r="BO20" i="3"/>
  <c r="BO16" i="3"/>
  <c r="BP16" i="3" s="1"/>
  <c r="BO12" i="3"/>
  <c r="AF27" i="3"/>
  <c r="AW353" i="3"/>
  <c r="AW333" i="3"/>
  <c r="AW308" i="3"/>
  <c r="AW300" i="3"/>
  <c r="AW279" i="3"/>
  <c r="AW263" i="3"/>
  <c r="AW247" i="3"/>
  <c r="AW228" i="3"/>
  <c r="AW211" i="3"/>
  <c r="AW195" i="3"/>
  <c r="AW172" i="3"/>
  <c r="AW160" i="3"/>
  <c r="AW146" i="3"/>
  <c r="AW124" i="3"/>
  <c r="AW106" i="3"/>
  <c r="AW88" i="3"/>
  <c r="AW69" i="3"/>
  <c r="AW53" i="3"/>
  <c r="AW33" i="3"/>
  <c r="AW16" i="3"/>
  <c r="AZ344" i="3"/>
  <c r="AZ328" i="3"/>
  <c r="BA328" i="3" s="1"/>
  <c r="AZ316" i="3"/>
  <c r="BA316" i="3" s="1"/>
  <c r="AZ287" i="3"/>
  <c r="BA287" i="3" s="1"/>
  <c r="AW352" i="3"/>
  <c r="AW340" i="3"/>
  <c r="AW332" i="3"/>
  <c r="AW320" i="3"/>
  <c r="AW307" i="3"/>
  <c r="AW295" i="3"/>
  <c r="AW283" i="3"/>
  <c r="AW270" i="3"/>
  <c r="AW258" i="3"/>
  <c r="AW246" i="3"/>
  <c r="AW233" i="3"/>
  <c r="AW219" i="3"/>
  <c r="AW206" i="3"/>
  <c r="AW187" i="3"/>
  <c r="AW175" i="3"/>
  <c r="AW163" i="3"/>
  <c r="AW151" i="3"/>
  <c r="AW131" i="3"/>
  <c r="AW96" i="3"/>
  <c r="AW350" i="3"/>
  <c r="AW346" i="3"/>
  <c r="AW342" i="3"/>
  <c r="AW338" i="3"/>
  <c r="AW334" i="3"/>
  <c r="AW330" i="3"/>
  <c r="AW326" i="3"/>
  <c r="AW322" i="3"/>
  <c r="AW318" i="3"/>
  <c r="AW314" i="3"/>
  <c r="AW310" i="3"/>
  <c r="AW305" i="3"/>
  <c r="AW301" i="3"/>
  <c r="AW297" i="3"/>
  <c r="AW293" i="3"/>
  <c r="AW289" i="3"/>
  <c r="AW285" i="3"/>
  <c r="AW280" i="3"/>
  <c r="AW276" i="3"/>
  <c r="AW272" i="3"/>
  <c r="AW268" i="3"/>
  <c r="AW264" i="3"/>
  <c r="AW260" i="3"/>
  <c r="AW256" i="3"/>
  <c r="AW252" i="3"/>
  <c r="AW248" i="3"/>
  <c r="AW244" i="3"/>
  <c r="AW240" i="3"/>
  <c r="AW235" i="3"/>
  <c r="AW231" i="3"/>
  <c r="AW225" i="3"/>
  <c r="AW221" i="3"/>
  <c r="AW217" i="3"/>
  <c r="AW212" i="3"/>
  <c r="AW208" i="3"/>
  <c r="AW204" i="3"/>
  <c r="AW200" i="3"/>
  <c r="AW196" i="3"/>
  <c r="AW191" i="3"/>
  <c r="AW181" i="3"/>
  <c r="AW177" i="3"/>
  <c r="AW173" i="3"/>
  <c r="AW169" i="3"/>
  <c r="AW165" i="3"/>
  <c r="AW161" i="3"/>
  <c r="AW157" i="3"/>
  <c r="AW153" i="3"/>
  <c r="AW147" i="3"/>
  <c r="AW143" i="3"/>
  <c r="AW137" i="3"/>
  <c r="AW133" i="3"/>
  <c r="AW129" i="3"/>
  <c r="AW125" i="3"/>
  <c r="AW121" i="3"/>
  <c r="AW117" i="3"/>
  <c r="AW113" i="3"/>
  <c r="AW107" i="3"/>
  <c r="AW102" i="3"/>
  <c r="AW98" i="3"/>
  <c r="AW94" i="3"/>
  <c r="AW89" i="3"/>
  <c r="AW84" i="3"/>
  <c r="AW80" i="3"/>
  <c r="AW74" i="3"/>
  <c r="AW70" i="3"/>
  <c r="AW66" i="3"/>
  <c r="AW61" i="3"/>
  <c r="AW54" i="3"/>
  <c r="AW50" i="3"/>
  <c r="AW46" i="3"/>
  <c r="AW42" i="3"/>
  <c r="AW38" i="3"/>
  <c r="AW34" i="3"/>
  <c r="AW30" i="3"/>
  <c r="AW26" i="3"/>
  <c r="AW21" i="3"/>
  <c r="AW17" i="3"/>
  <c r="AW13" i="3"/>
  <c r="AZ353" i="3"/>
  <c r="BA353" i="3" s="1"/>
  <c r="AZ349" i="3"/>
  <c r="BA349" i="3" s="1"/>
  <c r="AZ345" i="3"/>
  <c r="BA345" i="3" s="1"/>
  <c r="AZ341" i="3"/>
  <c r="BA341" i="3" s="1"/>
  <c r="AZ337" i="3"/>
  <c r="BA337" i="3" s="1"/>
  <c r="AZ333" i="3"/>
  <c r="BA333" i="3" s="1"/>
  <c r="AZ329" i="3"/>
  <c r="BA329" i="3" s="1"/>
  <c r="AZ325" i="3"/>
  <c r="BA325" i="3" s="1"/>
  <c r="AZ321" i="3"/>
  <c r="BA321" i="3" s="1"/>
  <c r="AZ317" i="3"/>
  <c r="BA317" i="3" s="1"/>
  <c r="AZ313" i="3"/>
  <c r="AZ308" i="3"/>
  <c r="BA308" i="3" s="1"/>
  <c r="AZ304" i="3"/>
  <c r="BA304" i="3" s="1"/>
  <c r="AZ300" i="3"/>
  <c r="BA300" i="3" s="1"/>
  <c r="AZ296" i="3"/>
  <c r="BA296" i="3" s="1"/>
  <c r="AZ292" i="3"/>
  <c r="BA292" i="3" s="1"/>
  <c r="AZ288" i="3"/>
  <c r="BA288" i="3" s="1"/>
  <c r="AZ284" i="3"/>
  <c r="BA284" i="3" s="1"/>
  <c r="AZ279" i="3"/>
  <c r="BA279" i="3" s="1"/>
  <c r="AZ275" i="3"/>
  <c r="BA275" i="3" s="1"/>
  <c r="AZ271" i="3"/>
  <c r="BA271" i="3" s="1"/>
  <c r="AZ267" i="3"/>
  <c r="BA267" i="3" s="1"/>
  <c r="AZ263" i="3"/>
  <c r="BA263" i="3" s="1"/>
  <c r="AZ259" i="3"/>
  <c r="BA259" i="3" s="1"/>
  <c r="AZ255" i="3"/>
  <c r="BA255" i="3" s="1"/>
  <c r="AZ251" i="3"/>
  <c r="BA251" i="3" s="1"/>
  <c r="AZ247" i="3"/>
  <c r="BA247" i="3" s="1"/>
  <c r="AZ243" i="3"/>
  <c r="BA243" i="3" s="1"/>
  <c r="AZ239" i="3"/>
  <c r="BA239" i="3" s="1"/>
  <c r="AZ234" i="3"/>
  <c r="BA234" i="3" s="1"/>
  <c r="AZ228" i="3"/>
  <c r="BA228" i="3" s="1"/>
  <c r="AZ224" i="3"/>
  <c r="BA224" i="3" s="1"/>
  <c r="AZ220" i="3"/>
  <c r="BA220" i="3" s="1"/>
  <c r="AZ216" i="3"/>
  <c r="BA216" i="3" s="1"/>
  <c r="AZ211" i="3"/>
  <c r="BA211" i="3" s="1"/>
  <c r="AZ207" i="3"/>
  <c r="BA207" i="3" s="1"/>
  <c r="AZ203" i="3"/>
  <c r="BA203" i="3" s="1"/>
  <c r="AZ199" i="3"/>
  <c r="BA199" i="3" s="1"/>
  <c r="AZ195" i="3"/>
  <c r="BA195" i="3" s="1"/>
  <c r="AZ190" i="3"/>
  <c r="BA190" i="3" s="1"/>
  <c r="AZ180" i="3"/>
  <c r="BA180" i="3" s="1"/>
  <c r="AZ176" i="3"/>
  <c r="BA176" i="3" s="1"/>
  <c r="AZ172" i="3"/>
  <c r="BA172" i="3" s="1"/>
  <c r="AZ168" i="3"/>
  <c r="BA168" i="3" s="1"/>
  <c r="AZ164" i="3"/>
  <c r="BA164" i="3" s="1"/>
  <c r="AZ160" i="3"/>
  <c r="BA160" i="3" s="1"/>
  <c r="AZ156" i="3"/>
  <c r="BA156" i="3" s="1"/>
  <c r="AZ152" i="3"/>
  <c r="BA152" i="3" s="1"/>
  <c r="AZ146" i="3"/>
  <c r="BA146" i="3" s="1"/>
  <c r="AZ142" i="3"/>
  <c r="BA142" i="3" s="1"/>
  <c r="AZ136" i="3"/>
  <c r="BA136" i="3" s="1"/>
  <c r="AZ132" i="3"/>
  <c r="BA132" i="3" s="1"/>
  <c r="AZ128" i="3"/>
  <c r="BA128" i="3" s="1"/>
  <c r="AZ124" i="3"/>
  <c r="BA124" i="3" s="1"/>
  <c r="AZ120" i="3"/>
  <c r="BA120" i="3" s="1"/>
  <c r="AZ116" i="3"/>
  <c r="BA116" i="3" s="1"/>
  <c r="AZ111" i="3"/>
  <c r="BA111" i="3" s="1"/>
  <c r="AZ106" i="3"/>
  <c r="BA106" i="3" s="1"/>
  <c r="AZ101" i="3"/>
  <c r="BA101" i="3" s="1"/>
  <c r="AZ97" i="3"/>
  <c r="BA97" i="3" s="1"/>
  <c r="AZ93" i="3"/>
  <c r="BA93" i="3" s="1"/>
  <c r="AZ88" i="3"/>
  <c r="BA88" i="3" s="1"/>
  <c r="AZ83" i="3"/>
  <c r="AZ79" i="3"/>
  <c r="BA79" i="3" s="1"/>
  <c r="AZ73" i="3"/>
  <c r="BA73" i="3" s="1"/>
  <c r="AZ69" i="3"/>
  <c r="BA69" i="3" s="1"/>
  <c r="AZ65" i="3"/>
  <c r="BA65" i="3" s="1"/>
  <c r="AZ60" i="3"/>
  <c r="BA60" i="3" s="1"/>
  <c r="AZ53" i="3"/>
  <c r="BA53" i="3" s="1"/>
  <c r="AZ49" i="3"/>
  <c r="BA49" i="3" s="1"/>
  <c r="AZ45" i="3"/>
  <c r="BA45" i="3" s="1"/>
  <c r="AZ41" i="3"/>
  <c r="BA41" i="3" s="1"/>
  <c r="AZ37" i="3"/>
  <c r="BA37" i="3" s="1"/>
  <c r="AZ33" i="3"/>
  <c r="BA33" i="3" s="1"/>
  <c r="AZ29" i="3"/>
  <c r="BA29" i="3" s="1"/>
  <c r="AZ25" i="3"/>
  <c r="AZ20" i="3"/>
  <c r="AZ16" i="3"/>
  <c r="BA16" i="3" s="1"/>
  <c r="AZ12" i="3"/>
  <c r="BC352" i="3"/>
  <c r="BD352" i="3" s="1"/>
  <c r="BC348" i="3"/>
  <c r="BD348" i="3" s="1"/>
  <c r="BC344" i="3"/>
  <c r="BC340" i="3"/>
  <c r="BD340" i="3" s="1"/>
  <c r="BC336" i="3"/>
  <c r="BD336" i="3" s="1"/>
  <c r="BC332" i="3"/>
  <c r="BD332" i="3" s="1"/>
  <c r="BC328" i="3"/>
  <c r="BD328" i="3" s="1"/>
  <c r="BC324" i="3"/>
  <c r="BC320" i="3"/>
  <c r="BD320" i="3" s="1"/>
  <c r="BC316" i="3"/>
  <c r="BD316" i="3" s="1"/>
  <c r="BC312" i="3"/>
  <c r="BD312" i="3" s="1"/>
  <c r="BC307" i="3"/>
  <c r="BD307" i="3" s="1"/>
  <c r="BC303" i="3"/>
  <c r="BD303" i="3" s="1"/>
  <c r="BC299" i="3"/>
  <c r="BD299" i="3" s="1"/>
  <c r="BC295" i="3"/>
  <c r="BD295" i="3" s="1"/>
  <c r="BC291" i="3"/>
  <c r="BD291" i="3" s="1"/>
  <c r="BC287" i="3"/>
  <c r="BD287" i="3" s="1"/>
  <c r="BC283" i="3"/>
  <c r="BD283" i="3" s="1"/>
  <c r="BC278" i="3"/>
  <c r="BD278" i="3" s="1"/>
  <c r="BC274" i="3"/>
  <c r="BD274" i="3" s="1"/>
  <c r="BC270" i="3"/>
  <c r="BD270" i="3" s="1"/>
  <c r="BC266" i="3"/>
  <c r="BD266" i="3" s="1"/>
  <c r="BC262" i="3"/>
  <c r="BD262" i="3" s="1"/>
  <c r="BC258" i="3"/>
  <c r="BD258" i="3" s="1"/>
  <c r="BC254" i="3"/>
  <c r="BD254" i="3" s="1"/>
  <c r="BC250" i="3"/>
  <c r="BD250" i="3" s="1"/>
  <c r="BC246" i="3"/>
  <c r="BD246" i="3" s="1"/>
  <c r="BC242" i="3"/>
  <c r="BD242" i="3" s="1"/>
  <c r="BC238" i="3"/>
  <c r="BD238" i="3" s="1"/>
  <c r="BC233" i="3"/>
  <c r="BD233" i="3" s="1"/>
  <c r="BC227" i="3"/>
  <c r="BD227" i="3" s="1"/>
  <c r="BC223" i="3"/>
  <c r="BD223" i="3" s="1"/>
  <c r="BC219" i="3"/>
  <c r="BD219" i="3" s="1"/>
  <c r="BC215" i="3"/>
  <c r="BD215" i="3" s="1"/>
  <c r="BC210" i="3"/>
  <c r="BD210" i="3" s="1"/>
  <c r="BC206" i="3"/>
  <c r="BD206" i="3" s="1"/>
  <c r="BC202" i="3"/>
  <c r="BD202" i="3" s="1"/>
  <c r="BC198" i="3"/>
  <c r="BD198" i="3" s="1"/>
  <c r="BC194" i="3"/>
  <c r="BD194" i="3" s="1"/>
  <c r="BC187" i="3"/>
  <c r="BD187" i="3" s="1"/>
  <c r="BC179" i="3"/>
  <c r="BD179" i="3" s="1"/>
  <c r="BC175" i="3"/>
  <c r="BD175" i="3" s="1"/>
  <c r="BC171" i="3"/>
  <c r="BD171" i="3" s="1"/>
  <c r="BC167" i="3"/>
  <c r="BD167" i="3" s="1"/>
  <c r="BC163" i="3"/>
  <c r="BD163" i="3" s="1"/>
  <c r="BC159" i="3"/>
  <c r="BD159" i="3" s="1"/>
  <c r="BC155" i="3"/>
  <c r="BD155" i="3" s="1"/>
  <c r="BC151" i="3"/>
  <c r="BD151" i="3" s="1"/>
  <c r="BC145" i="3"/>
  <c r="BD145" i="3" s="1"/>
  <c r="BC139" i="3"/>
  <c r="BD139" i="3" s="1"/>
  <c r="BC135" i="3"/>
  <c r="BD135" i="3" s="1"/>
  <c r="BC131" i="3"/>
  <c r="BD131" i="3" s="1"/>
  <c r="BC127" i="3"/>
  <c r="BD127" i="3" s="1"/>
  <c r="BC123" i="3"/>
  <c r="BD123" i="3" s="1"/>
  <c r="BC119" i="3"/>
  <c r="BD119" i="3" s="1"/>
  <c r="BC115" i="3"/>
  <c r="BD115" i="3" s="1"/>
  <c r="BC109" i="3"/>
  <c r="BD109" i="3" s="1"/>
  <c r="BC105" i="3"/>
  <c r="BD105" i="3" s="1"/>
  <c r="BC100" i="3"/>
  <c r="BD100" i="3" s="1"/>
  <c r="BC96" i="3"/>
  <c r="BD96" i="3" s="1"/>
  <c r="BC91" i="3"/>
  <c r="BD91" i="3" s="1"/>
  <c r="BC86" i="3"/>
  <c r="BD86" i="3" s="1"/>
  <c r="BC82" i="3"/>
  <c r="BD82" i="3" s="1"/>
  <c r="BC78" i="3"/>
  <c r="BD78" i="3" s="1"/>
  <c r="BC72" i="3"/>
  <c r="BD72" i="3" s="1"/>
  <c r="BC68" i="3"/>
  <c r="BD68" i="3" s="1"/>
  <c r="BC63" i="3"/>
  <c r="BD63" i="3" s="1"/>
  <c r="BC58" i="3"/>
  <c r="BD58" i="3" s="1"/>
  <c r="BC52" i="3"/>
  <c r="BD52" i="3" s="1"/>
  <c r="BC48" i="3"/>
  <c r="BD48" i="3" s="1"/>
  <c r="BC44" i="3"/>
  <c r="BD44" i="3" s="1"/>
  <c r="BC40" i="3"/>
  <c r="BD40" i="3" s="1"/>
  <c r="BC36" i="3"/>
  <c r="BD36" i="3" s="1"/>
  <c r="BC32" i="3"/>
  <c r="BD32" i="3" s="1"/>
  <c r="BC28" i="3"/>
  <c r="BD28" i="3" s="1"/>
  <c r="BC23" i="3"/>
  <c r="BD23" i="3" s="1"/>
  <c r="BC19" i="3"/>
  <c r="BD19" i="3" s="1"/>
  <c r="BC15" i="3"/>
  <c r="BC11" i="3"/>
  <c r="BD11" i="3" s="1"/>
  <c r="BF351" i="3"/>
  <c r="BG351" i="3" s="1"/>
  <c r="BF347" i="3"/>
  <c r="BG347" i="3" s="1"/>
  <c r="BF343" i="3"/>
  <c r="BG343" i="3" s="1"/>
  <c r="BF339" i="3"/>
  <c r="BG339" i="3" s="1"/>
  <c r="BF335" i="3"/>
  <c r="BG335" i="3" s="1"/>
  <c r="BF331" i="3"/>
  <c r="BG331" i="3" s="1"/>
  <c r="BF327" i="3"/>
  <c r="BG327" i="3" s="1"/>
  <c r="BF323" i="3"/>
  <c r="BG323" i="3" s="1"/>
  <c r="BF319" i="3"/>
  <c r="BG319" i="3" s="1"/>
  <c r="BF315" i="3"/>
  <c r="BG315" i="3" s="1"/>
  <c r="BF311" i="3"/>
  <c r="BG311" i="3" s="1"/>
  <c r="BF306" i="3"/>
  <c r="BG306" i="3" s="1"/>
  <c r="BF302" i="3"/>
  <c r="BG302" i="3" s="1"/>
  <c r="BF298" i="3"/>
  <c r="BG298" i="3" s="1"/>
  <c r="BF294" i="3"/>
  <c r="BG294" i="3" s="1"/>
  <c r="BF290" i="3"/>
  <c r="BG290" i="3" s="1"/>
  <c r="BF286" i="3"/>
  <c r="BG286" i="3" s="1"/>
  <c r="BF282" i="3"/>
  <c r="BG282" i="3" s="1"/>
  <c r="BF277" i="3"/>
  <c r="BG277" i="3" s="1"/>
  <c r="BF273" i="3"/>
  <c r="BG273" i="3" s="1"/>
  <c r="BF269" i="3"/>
  <c r="BG269" i="3" s="1"/>
  <c r="BF265" i="3"/>
  <c r="BG265" i="3" s="1"/>
  <c r="BF261" i="3"/>
  <c r="BG261" i="3" s="1"/>
  <c r="BF257" i="3"/>
  <c r="BG257" i="3" s="1"/>
  <c r="BF253" i="3"/>
  <c r="BG253" i="3" s="1"/>
  <c r="BF249" i="3"/>
  <c r="BG249" i="3" s="1"/>
  <c r="BF245" i="3"/>
  <c r="BG245" i="3" s="1"/>
  <c r="BF241" i="3"/>
  <c r="BG241" i="3" s="1"/>
  <c r="BF237" i="3"/>
  <c r="BG237" i="3" s="1"/>
  <c r="BF232" i="3"/>
  <c r="BG232" i="3" s="1"/>
  <c r="BF226" i="3"/>
  <c r="BG226" i="3" s="1"/>
  <c r="BF222" i="3"/>
  <c r="BG222" i="3" s="1"/>
  <c r="BF218" i="3"/>
  <c r="BG218" i="3" s="1"/>
  <c r="BF214" i="3"/>
  <c r="BG214" i="3" s="1"/>
  <c r="BF209" i="3"/>
  <c r="BG209" i="3" s="1"/>
  <c r="BF205" i="3"/>
  <c r="BG205" i="3" s="1"/>
  <c r="BF201" i="3"/>
  <c r="BG201" i="3" s="1"/>
  <c r="BF197" i="3"/>
  <c r="BG197" i="3" s="1"/>
  <c r="BF192" i="3"/>
  <c r="BG192" i="3" s="1"/>
  <c r="BF183" i="3"/>
  <c r="BG183" i="3" s="1"/>
  <c r="BF178" i="3"/>
  <c r="BG178" i="3" s="1"/>
  <c r="BF174" i="3"/>
  <c r="BF170" i="3"/>
  <c r="BG170" i="3" s="1"/>
  <c r="BF166" i="3"/>
  <c r="BG166" i="3" s="1"/>
  <c r="BF162" i="3"/>
  <c r="BG162" i="3" s="1"/>
  <c r="BF158" i="3"/>
  <c r="BG158" i="3" s="1"/>
  <c r="BF154" i="3"/>
  <c r="BG154" i="3" s="1"/>
  <c r="BF150" i="3"/>
  <c r="BG150" i="3" s="1"/>
  <c r="BF144" i="3"/>
  <c r="BG144" i="3" s="1"/>
  <c r="BF138" i="3"/>
  <c r="BG138" i="3" s="1"/>
  <c r="BF134" i="3"/>
  <c r="BG134" i="3" s="1"/>
  <c r="BF130" i="3"/>
  <c r="BG130" i="3" s="1"/>
  <c r="BF126" i="3"/>
  <c r="BG126" i="3" s="1"/>
  <c r="BF122" i="3"/>
  <c r="BG122" i="3" s="1"/>
  <c r="BF118" i="3"/>
  <c r="BG118" i="3" s="1"/>
  <c r="BF114" i="3"/>
  <c r="BG114" i="3" s="1"/>
  <c r="BF108" i="3"/>
  <c r="BG108" i="3" s="1"/>
  <c r="BF104" i="3"/>
  <c r="BG104" i="3" s="1"/>
  <c r="BF99" i="3"/>
  <c r="BG99" i="3" s="1"/>
  <c r="BF95" i="3"/>
  <c r="BG95" i="3" s="1"/>
  <c r="BF90" i="3"/>
  <c r="BF85" i="3"/>
  <c r="BG85" i="3" s="1"/>
  <c r="BF81" i="3"/>
  <c r="BG81" i="3" s="1"/>
  <c r="BF77" i="3"/>
  <c r="BG77" i="3" s="1"/>
  <c r="BF71" i="3"/>
  <c r="BG71" i="3" s="1"/>
  <c r="BF67" i="3"/>
  <c r="BG67" i="3" s="1"/>
  <c r="BF62" i="3"/>
  <c r="BG62" i="3" s="1"/>
  <c r="BF56" i="3"/>
  <c r="BG56" i="3" s="1"/>
  <c r="BF51" i="3"/>
  <c r="BG51" i="3" s="1"/>
  <c r="BF47" i="3"/>
  <c r="BG47" i="3" s="1"/>
  <c r="BF43" i="3"/>
  <c r="BG43" i="3" s="1"/>
  <c r="BF39" i="3"/>
  <c r="BG39" i="3" s="1"/>
  <c r="BF35" i="3"/>
  <c r="BG35" i="3" s="1"/>
  <c r="BF31" i="3"/>
  <c r="BG31" i="3" s="1"/>
  <c r="BF27" i="3"/>
  <c r="BF22" i="3"/>
  <c r="BG22" i="3" s="1"/>
  <c r="BF18" i="3"/>
  <c r="BG18" i="3" s="1"/>
  <c r="BF14" i="3"/>
  <c r="BG14" i="3" s="1"/>
  <c r="BF10" i="3"/>
  <c r="BI350" i="3"/>
  <c r="BJ350" i="3" s="1"/>
  <c r="BI346" i="3"/>
  <c r="BJ346" i="3" s="1"/>
  <c r="BI342" i="3"/>
  <c r="BJ342" i="3" s="1"/>
  <c r="BI338" i="3"/>
  <c r="BJ338" i="3" s="1"/>
  <c r="BI334" i="3"/>
  <c r="BJ334" i="3" s="1"/>
  <c r="BI330" i="3"/>
  <c r="BJ330" i="3" s="1"/>
  <c r="BI326" i="3"/>
  <c r="BJ326" i="3" s="1"/>
  <c r="BI322" i="3"/>
  <c r="BJ322" i="3" s="1"/>
  <c r="BI318" i="3"/>
  <c r="BJ318" i="3" s="1"/>
  <c r="BI314" i="3"/>
  <c r="BJ314" i="3" s="1"/>
  <c r="BI310" i="3"/>
  <c r="BJ310" i="3" s="1"/>
  <c r="BI305" i="3"/>
  <c r="BJ305" i="3" s="1"/>
  <c r="BI301" i="3"/>
  <c r="BJ301" i="3" s="1"/>
  <c r="BI297" i="3"/>
  <c r="BJ297" i="3" s="1"/>
  <c r="BI293" i="3"/>
  <c r="BJ293" i="3" s="1"/>
  <c r="BI289" i="3"/>
  <c r="BJ289" i="3" s="1"/>
  <c r="BI285" i="3"/>
  <c r="BJ285" i="3" s="1"/>
  <c r="BI280" i="3"/>
  <c r="BJ280" i="3" s="1"/>
  <c r="BI276" i="3"/>
  <c r="BJ276" i="3" s="1"/>
  <c r="BI272" i="3"/>
  <c r="BJ272" i="3" s="1"/>
  <c r="BI268" i="3"/>
  <c r="BJ268" i="3" s="1"/>
  <c r="BI264" i="3"/>
  <c r="BJ264" i="3" s="1"/>
  <c r="BI260" i="3"/>
  <c r="BJ260" i="3" s="1"/>
  <c r="BI256" i="3"/>
  <c r="BJ256" i="3" s="1"/>
  <c r="BI252" i="3"/>
  <c r="BJ252" i="3" s="1"/>
  <c r="BI248" i="3"/>
  <c r="BJ248" i="3" s="1"/>
  <c r="BI244" i="3"/>
  <c r="BJ244" i="3" s="1"/>
  <c r="BI240" i="3"/>
  <c r="BJ240" i="3" s="1"/>
  <c r="BI235" i="3"/>
  <c r="BJ235" i="3" s="1"/>
  <c r="BI231" i="3"/>
  <c r="BJ231" i="3" s="1"/>
  <c r="BI225" i="3"/>
  <c r="BJ225" i="3" s="1"/>
  <c r="BI221" i="3"/>
  <c r="BJ221" i="3" s="1"/>
  <c r="BI217" i="3"/>
  <c r="BJ217" i="3" s="1"/>
  <c r="BI212" i="3"/>
  <c r="BJ212" i="3" s="1"/>
  <c r="BI208" i="3"/>
  <c r="BJ208" i="3" s="1"/>
  <c r="BI204" i="3"/>
  <c r="BJ204" i="3" s="1"/>
  <c r="BI200" i="3"/>
  <c r="BJ200" i="3" s="1"/>
  <c r="BI196" i="3"/>
  <c r="BJ196" i="3" s="1"/>
  <c r="BI191" i="3"/>
  <c r="BJ191" i="3" s="1"/>
  <c r="BI181" i="3"/>
  <c r="BJ181" i="3" s="1"/>
  <c r="BI177" i="3"/>
  <c r="BJ177" i="3" s="1"/>
  <c r="BI173" i="3"/>
  <c r="BJ173" i="3" s="1"/>
  <c r="BI169" i="3"/>
  <c r="BI165" i="3"/>
  <c r="BJ165" i="3" s="1"/>
  <c r="BI161" i="3"/>
  <c r="BJ161" i="3" s="1"/>
  <c r="BI157" i="3"/>
  <c r="BJ157" i="3" s="1"/>
  <c r="BI153" i="3"/>
  <c r="BJ153" i="3" s="1"/>
  <c r="BI147" i="3"/>
  <c r="BJ147" i="3" s="1"/>
  <c r="BI143" i="3"/>
  <c r="BJ143" i="3" s="1"/>
  <c r="BI137" i="3"/>
  <c r="BJ137" i="3" s="1"/>
  <c r="BI133" i="3"/>
  <c r="BJ133" i="3" s="1"/>
  <c r="BI129" i="3"/>
  <c r="BJ129" i="3" s="1"/>
  <c r="BI125" i="3"/>
  <c r="BJ125" i="3" s="1"/>
  <c r="BI121" i="3"/>
  <c r="BJ121" i="3" s="1"/>
  <c r="BI117" i="3"/>
  <c r="BJ117" i="3" s="1"/>
  <c r="BI113" i="3"/>
  <c r="BJ113" i="3" s="1"/>
  <c r="BI107" i="3"/>
  <c r="BJ107" i="3" s="1"/>
  <c r="BI102" i="3"/>
  <c r="BJ102" i="3" s="1"/>
  <c r="BI98" i="3"/>
  <c r="BJ98" i="3" s="1"/>
  <c r="BI94" i="3"/>
  <c r="BJ94" i="3" s="1"/>
  <c r="BI89" i="3"/>
  <c r="BJ89" i="3" s="1"/>
  <c r="BI84" i="3"/>
  <c r="BJ84" i="3" s="1"/>
  <c r="BI80" i="3"/>
  <c r="BJ80" i="3" s="1"/>
  <c r="BI74" i="3"/>
  <c r="BJ74" i="3" s="1"/>
  <c r="BI70" i="3"/>
  <c r="BJ70" i="3" s="1"/>
  <c r="BI66" i="3"/>
  <c r="BJ66" i="3" s="1"/>
  <c r="BI61" i="3"/>
  <c r="BJ61" i="3" s="1"/>
  <c r="BI54" i="3"/>
  <c r="BJ54" i="3" s="1"/>
  <c r="BI50" i="3"/>
  <c r="BJ50" i="3" s="1"/>
  <c r="BI46" i="3"/>
  <c r="BJ46" i="3" s="1"/>
  <c r="BI42" i="3"/>
  <c r="BJ42" i="3" s="1"/>
  <c r="BI38" i="3"/>
  <c r="BJ38" i="3" s="1"/>
  <c r="BI34" i="3"/>
  <c r="BJ34" i="3" s="1"/>
  <c r="BI30" i="3"/>
  <c r="BJ30" i="3" s="1"/>
  <c r="BI26" i="3"/>
  <c r="BJ26" i="3" s="1"/>
  <c r="BI21" i="3"/>
  <c r="BJ21" i="3" s="1"/>
  <c r="BI17" i="3"/>
  <c r="BJ17" i="3" s="1"/>
  <c r="BI13" i="3"/>
  <c r="BJ13" i="3" s="1"/>
  <c r="BL353" i="3"/>
  <c r="BM353" i="3" s="1"/>
  <c r="BL349" i="3"/>
  <c r="BM349" i="3" s="1"/>
  <c r="BL345" i="3"/>
  <c r="BM345" i="3" s="1"/>
  <c r="BL341" i="3"/>
  <c r="BM341" i="3" s="1"/>
  <c r="BL337" i="3"/>
  <c r="BM337" i="3" s="1"/>
  <c r="BL333" i="3"/>
  <c r="BM333" i="3" s="1"/>
  <c r="BL329" i="3"/>
  <c r="BM329" i="3" s="1"/>
  <c r="BL325" i="3"/>
  <c r="BM325" i="3" s="1"/>
  <c r="BL321" i="3"/>
  <c r="BM321" i="3" s="1"/>
  <c r="BL317" i="3"/>
  <c r="BM317" i="3" s="1"/>
  <c r="BL313" i="3"/>
  <c r="BL308" i="3"/>
  <c r="BM308" i="3" s="1"/>
  <c r="BL304" i="3"/>
  <c r="BM304" i="3" s="1"/>
  <c r="BL300" i="3"/>
  <c r="BM300" i="3" s="1"/>
  <c r="BL296" i="3"/>
  <c r="BM296" i="3" s="1"/>
  <c r="BL292" i="3"/>
  <c r="BM292" i="3" s="1"/>
  <c r="BL288" i="3"/>
  <c r="BM288" i="3" s="1"/>
  <c r="BL284" i="3"/>
  <c r="BM284" i="3" s="1"/>
  <c r="BL279" i="3"/>
  <c r="BM279" i="3" s="1"/>
  <c r="BL275" i="3"/>
  <c r="BM275" i="3" s="1"/>
  <c r="BL271" i="3"/>
  <c r="BM271" i="3" s="1"/>
  <c r="BL267" i="3"/>
  <c r="BM267" i="3" s="1"/>
  <c r="BL263" i="3"/>
  <c r="BM263" i="3" s="1"/>
  <c r="BL259" i="3"/>
  <c r="BM259" i="3" s="1"/>
  <c r="BL255" i="3"/>
  <c r="BM255" i="3" s="1"/>
  <c r="BL251" i="3"/>
  <c r="BM251" i="3" s="1"/>
  <c r="BL247" i="3"/>
  <c r="BM247" i="3" s="1"/>
  <c r="BL243" i="3"/>
  <c r="BM243" i="3" s="1"/>
  <c r="BL239" i="3"/>
  <c r="BM239" i="3" s="1"/>
  <c r="BL234" i="3"/>
  <c r="BM234" i="3" s="1"/>
  <c r="BL228" i="3"/>
  <c r="BM228" i="3" s="1"/>
  <c r="BL224" i="3"/>
  <c r="BM224" i="3" s="1"/>
  <c r="BL220" i="3"/>
  <c r="BM220" i="3" s="1"/>
  <c r="BL216" i="3"/>
  <c r="BM216" i="3" s="1"/>
  <c r="BL211" i="3"/>
  <c r="BM211" i="3" s="1"/>
  <c r="BL207" i="3"/>
  <c r="BM207" i="3" s="1"/>
  <c r="BL203" i="3"/>
  <c r="BM203" i="3" s="1"/>
  <c r="BL199" i="3"/>
  <c r="BM199" i="3" s="1"/>
  <c r="BL195" i="3"/>
  <c r="BM195" i="3" s="1"/>
  <c r="BL190" i="3"/>
  <c r="BM190" i="3" s="1"/>
  <c r="BL180" i="3"/>
  <c r="BM180" i="3" s="1"/>
  <c r="BL176" i="3"/>
  <c r="BM176" i="3" s="1"/>
  <c r="BL172" i="3"/>
  <c r="BM172" i="3" s="1"/>
  <c r="BL168" i="3"/>
  <c r="BM168" i="3" s="1"/>
  <c r="BL164" i="3"/>
  <c r="BM164" i="3" s="1"/>
  <c r="BL160" i="3"/>
  <c r="BM160" i="3" s="1"/>
  <c r="BL156" i="3"/>
  <c r="BM156" i="3" s="1"/>
  <c r="BL152" i="3"/>
  <c r="BM152" i="3" s="1"/>
  <c r="BL146" i="3"/>
  <c r="BM146" i="3" s="1"/>
  <c r="BL142" i="3"/>
  <c r="BM142" i="3" s="1"/>
  <c r="BL136" i="3"/>
  <c r="BM136" i="3" s="1"/>
  <c r="BL132" i="3"/>
  <c r="BM132" i="3" s="1"/>
  <c r="BL128" i="3"/>
  <c r="BM128" i="3" s="1"/>
  <c r="BL124" i="3"/>
  <c r="BM124" i="3" s="1"/>
  <c r="BL120" i="3"/>
  <c r="BM120" i="3" s="1"/>
  <c r="BL116" i="3"/>
  <c r="BM116" i="3" s="1"/>
  <c r="BL111" i="3"/>
  <c r="BM111" i="3" s="1"/>
  <c r="BL106" i="3"/>
  <c r="BM106" i="3" s="1"/>
  <c r="BL101" i="3"/>
  <c r="BM101" i="3" s="1"/>
  <c r="BL97" i="3"/>
  <c r="BM97" i="3" s="1"/>
  <c r="BL93" i="3"/>
  <c r="BM93" i="3" s="1"/>
  <c r="BL88" i="3"/>
  <c r="BM88" i="3" s="1"/>
  <c r="BL83" i="3"/>
  <c r="BL79" i="3"/>
  <c r="BM79" i="3" s="1"/>
  <c r="BL73" i="3"/>
  <c r="BM73" i="3" s="1"/>
  <c r="BL69" i="3"/>
  <c r="BM69" i="3" s="1"/>
  <c r="BL65" i="3"/>
  <c r="BM65" i="3" s="1"/>
  <c r="BL60" i="3"/>
  <c r="BM60" i="3" s="1"/>
  <c r="BL53" i="3"/>
  <c r="BM53" i="3" s="1"/>
  <c r="BL49" i="3"/>
  <c r="BM49" i="3" s="1"/>
  <c r="BL45" i="3"/>
  <c r="BM45" i="3" s="1"/>
  <c r="BL41" i="3"/>
  <c r="BM41" i="3" s="1"/>
  <c r="BL37" i="3"/>
  <c r="BM37" i="3" s="1"/>
  <c r="BL33" i="3"/>
  <c r="BM33" i="3" s="1"/>
  <c r="BL29" i="3"/>
  <c r="BM29" i="3" s="1"/>
  <c r="BL25" i="3"/>
  <c r="BL20" i="3"/>
  <c r="BL16" i="3"/>
  <c r="BM16" i="3" s="1"/>
  <c r="BL12" i="3"/>
  <c r="BO352" i="3"/>
  <c r="BP352" i="3" s="1"/>
  <c r="BO348" i="3"/>
  <c r="BP348" i="3" s="1"/>
  <c r="BO344" i="3"/>
  <c r="BP344" i="3" s="1"/>
  <c r="BO340" i="3"/>
  <c r="BP340" i="3" s="1"/>
  <c r="BO336" i="3"/>
  <c r="BP336" i="3" s="1"/>
  <c r="BO332" i="3"/>
  <c r="BP332" i="3" s="1"/>
  <c r="BO328" i="3"/>
  <c r="BP328" i="3" s="1"/>
  <c r="BO324" i="3"/>
  <c r="BO320" i="3"/>
  <c r="BP320" i="3" s="1"/>
  <c r="BO316" i="3"/>
  <c r="BP316" i="3" s="1"/>
  <c r="BO312" i="3"/>
  <c r="BP312" i="3" s="1"/>
  <c r="BO307" i="3"/>
  <c r="BP307" i="3" s="1"/>
  <c r="BO303" i="3"/>
  <c r="BP303" i="3" s="1"/>
  <c r="BO299" i="3"/>
  <c r="BP299" i="3" s="1"/>
  <c r="BO295" i="3"/>
  <c r="BP295" i="3" s="1"/>
  <c r="BO291" i="3"/>
  <c r="BP291" i="3" s="1"/>
  <c r="BO287" i="3"/>
  <c r="BP287" i="3" s="1"/>
  <c r="BO283" i="3"/>
  <c r="BP283" i="3" s="1"/>
  <c r="BO278" i="3"/>
  <c r="BP278" i="3" s="1"/>
  <c r="BO274" i="3"/>
  <c r="BP274" i="3" s="1"/>
  <c r="BO270" i="3"/>
  <c r="BP270" i="3" s="1"/>
  <c r="BO266" i="3"/>
  <c r="BP266" i="3" s="1"/>
  <c r="BO262" i="3"/>
  <c r="BP262" i="3" s="1"/>
  <c r="BO258" i="3"/>
  <c r="BP258" i="3" s="1"/>
  <c r="BO254" i="3"/>
  <c r="BP254" i="3" s="1"/>
  <c r="BO250" i="3"/>
  <c r="BP250" i="3" s="1"/>
  <c r="BO246" i="3"/>
  <c r="BP246" i="3" s="1"/>
  <c r="BO242" i="3"/>
  <c r="BP242" i="3" s="1"/>
  <c r="BO238" i="3"/>
  <c r="BP238" i="3" s="1"/>
  <c r="BO233" i="3"/>
  <c r="BP233" i="3" s="1"/>
  <c r="BO227" i="3"/>
  <c r="BP227" i="3" s="1"/>
  <c r="BO223" i="3"/>
  <c r="BP223" i="3" s="1"/>
  <c r="BO219" i="3"/>
  <c r="BP219" i="3" s="1"/>
  <c r="BO215" i="3"/>
  <c r="BP215" i="3" s="1"/>
  <c r="BO210" i="3"/>
  <c r="BP210" i="3" s="1"/>
  <c r="BO206" i="3"/>
  <c r="BP206" i="3" s="1"/>
  <c r="BO202" i="3"/>
  <c r="BP202" i="3" s="1"/>
  <c r="BO198" i="3"/>
  <c r="BP198" i="3" s="1"/>
  <c r="BO194" i="3"/>
  <c r="BP194" i="3" s="1"/>
  <c r="BO187" i="3"/>
  <c r="BP187" i="3" s="1"/>
  <c r="BO179" i="3"/>
  <c r="BP179" i="3" s="1"/>
  <c r="BO175" i="3"/>
  <c r="BP175" i="3" s="1"/>
  <c r="BO171" i="3"/>
  <c r="BP171" i="3" s="1"/>
  <c r="BO167" i="3"/>
  <c r="BP167" i="3" s="1"/>
  <c r="BO163" i="3"/>
  <c r="BP163" i="3" s="1"/>
  <c r="BO159" i="3"/>
  <c r="BP159" i="3" s="1"/>
  <c r="BO155" i="3"/>
  <c r="BP155" i="3" s="1"/>
  <c r="BO151" i="3"/>
  <c r="BP151" i="3" s="1"/>
  <c r="BO145" i="3"/>
  <c r="BP145" i="3" s="1"/>
  <c r="BO139" i="3"/>
  <c r="BP139" i="3" s="1"/>
  <c r="BO135" i="3"/>
  <c r="BP135" i="3" s="1"/>
  <c r="BO131" i="3"/>
  <c r="BP131" i="3" s="1"/>
  <c r="BO127" i="3"/>
  <c r="BP127" i="3" s="1"/>
  <c r="BO123" i="3"/>
  <c r="BP123" i="3" s="1"/>
  <c r="BO119" i="3"/>
  <c r="BP119" i="3" s="1"/>
  <c r="BO115" i="3"/>
  <c r="BP115" i="3" s="1"/>
  <c r="BO109" i="3"/>
  <c r="BP109" i="3" s="1"/>
  <c r="BO105" i="3"/>
  <c r="BP105" i="3" s="1"/>
  <c r="BO100" i="3"/>
  <c r="BP100" i="3" s="1"/>
  <c r="BO96" i="3"/>
  <c r="BP96" i="3" s="1"/>
  <c r="BO91" i="3"/>
  <c r="BP91" i="3" s="1"/>
  <c r="BO86" i="3"/>
  <c r="BP86" i="3" s="1"/>
  <c r="BO82" i="3"/>
  <c r="BP82" i="3" s="1"/>
  <c r="BO78" i="3"/>
  <c r="BP78" i="3" s="1"/>
  <c r="BO72" i="3"/>
  <c r="BP72" i="3" s="1"/>
  <c r="BO68" i="3"/>
  <c r="BP68" i="3" s="1"/>
  <c r="BO63" i="3"/>
  <c r="BP63" i="3" s="1"/>
  <c r="BO58" i="3"/>
  <c r="BP58" i="3" s="1"/>
  <c r="BO52" i="3"/>
  <c r="BP52" i="3" s="1"/>
  <c r="BO48" i="3"/>
  <c r="BP48" i="3" s="1"/>
  <c r="BO44" i="3"/>
  <c r="BP44" i="3" s="1"/>
  <c r="BO40" i="3"/>
  <c r="BP40" i="3" s="1"/>
  <c r="BO36" i="3"/>
  <c r="BP36" i="3" s="1"/>
  <c r="BO32" i="3"/>
  <c r="BP32" i="3" s="1"/>
  <c r="BO28" i="3"/>
  <c r="BP28" i="3" s="1"/>
  <c r="BO23" i="3"/>
  <c r="BP23" i="3" s="1"/>
  <c r="BO19" i="3"/>
  <c r="BP19" i="3" s="1"/>
  <c r="BO15" i="3"/>
  <c r="BO11" i="3"/>
  <c r="BP11" i="3" s="1"/>
  <c r="AW349" i="3"/>
  <c r="AW337" i="3"/>
  <c r="AW321" i="3"/>
  <c r="AW304" i="3"/>
  <c r="AW288" i="3"/>
  <c r="AW271" i="3"/>
  <c r="AW255" i="3"/>
  <c r="AW234" i="3"/>
  <c r="AW220" i="3"/>
  <c r="AW203" i="3"/>
  <c r="AW180" i="3"/>
  <c r="AW156" i="3"/>
  <c r="AW136" i="3"/>
  <c r="AW120" i="3"/>
  <c r="AW101" i="3"/>
  <c r="AW83" i="3"/>
  <c r="AW65" i="3"/>
  <c r="AW45" i="3"/>
  <c r="AW29" i="3"/>
  <c r="AW12" i="3"/>
  <c r="AZ340" i="3"/>
  <c r="BA340" i="3" s="1"/>
  <c r="AZ320" i="3"/>
  <c r="BA320" i="3" s="1"/>
  <c r="AZ307" i="3"/>
  <c r="BA307" i="3" s="1"/>
  <c r="AZ303" i="3"/>
  <c r="BA303" i="3" s="1"/>
  <c r="AZ295" i="3"/>
  <c r="BA295" i="3" s="1"/>
  <c r="AZ283" i="3"/>
  <c r="BA283" i="3" s="1"/>
  <c r="AZ278" i="3"/>
  <c r="BA278" i="3" s="1"/>
  <c r="AZ274" i="3"/>
  <c r="BA274" i="3" s="1"/>
  <c r="AZ270" i="3"/>
  <c r="BA270" i="3" s="1"/>
  <c r="AZ266" i="3"/>
  <c r="BA266" i="3" s="1"/>
  <c r="AZ262" i="3"/>
  <c r="BA262" i="3" s="1"/>
  <c r="AZ258" i="3"/>
  <c r="BA258" i="3" s="1"/>
  <c r="AZ254" i="3"/>
  <c r="BA254" i="3" s="1"/>
  <c r="AZ250" i="3"/>
  <c r="BA250" i="3" s="1"/>
  <c r="AZ246" i="3"/>
  <c r="BA246" i="3" s="1"/>
  <c r="AZ242" i="3"/>
  <c r="BA242" i="3" s="1"/>
  <c r="AZ238" i="3"/>
  <c r="BA238" i="3" s="1"/>
  <c r="AZ233" i="3"/>
  <c r="BA233" i="3" s="1"/>
  <c r="AZ227" i="3"/>
  <c r="BA227" i="3" s="1"/>
  <c r="AZ223" i="3"/>
  <c r="BA223" i="3" s="1"/>
  <c r="AZ219" i="3"/>
  <c r="BA219" i="3" s="1"/>
  <c r="AZ215" i="3"/>
  <c r="BA215" i="3" s="1"/>
  <c r="AZ210" i="3"/>
  <c r="BA210" i="3" s="1"/>
  <c r="AZ206" i="3"/>
  <c r="BA206" i="3" s="1"/>
  <c r="AZ202" i="3"/>
  <c r="BA202" i="3" s="1"/>
  <c r="AZ198" i="3"/>
  <c r="BA198" i="3" s="1"/>
  <c r="AZ194" i="3"/>
  <c r="BA194" i="3" s="1"/>
  <c r="AZ187" i="3"/>
  <c r="BA187" i="3" s="1"/>
  <c r="AZ179" i="3"/>
  <c r="BA179" i="3" s="1"/>
  <c r="AZ175" i="3"/>
  <c r="BA175" i="3" s="1"/>
  <c r="AZ171" i="3"/>
  <c r="BA171" i="3" s="1"/>
  <c r="AZ167" i="3"/>
  <c r="BA167" i="3" s="1"/>
  <c r="AZ163" i="3"/>
  <c r="BA163" i="3" s="1"/>
  <c r="AZ159" i="3"/>
  <c r="BA159" i="3" s="1"/>
  <c r="AZ155" i="3"/>
  <c r="BA155" i="3" s="1"/>
  <c r="AZ151" i="3"/>
  <c r="BA151" i="3" s="1"/>
  <c r="AZ145" i="3"/>
  <c r="BA145" i="3" s="1"/>
  <c r="AZ139" i="3"/>
  <c r="BA139" i="3" s="1"/>
  <c r="AZ135" i="3"/>
  <c r="BA135" i="3" s="1"/>
  <c r="AZ131" i="3"/>
  <c r="BA131" i="3" s="1"/>
  <c r="AZ127" i="3"/>
  <c r="BA127" i="3" s="1"/>
  <c r="AZ123" i="3"/>
  <c r="BA123" i="3" s="1"/>
  <c r="AZ119" i="3"/>
  <c r="BA119" i="3" s="1"/>
  <c r="AZ115" i="3"/>
  <c r="BA115" i="3" s="1"/>
  <c r="AZ109" i="3"/>
  <c r="BA109" i="3" s="1"/>
  <c r="AZ105" i="3"/>
  <c r="BA105" i="3" s="1"/>
  <c r="AZ100" i="3"/>
  <c r="BA100" i="3" s="1"/>
  <c r="AZ96" i="3"/>
  <c r="BA96" i="3" s="1"/>
  <c r="AZ91" i="3"/>
  <c r="BA91" i="3" s="1"/>
  <c r="AZ86" i="3"/>
  <c r="BA86" i="3" s="1"/>
  <c r="AZ82" i="3"/>
  <c r="BA82" i="3" s="1"/>
  <c r="AZ78" i="3"/>
  <c r="BA78" i="3" s="1"/>
  <c r="AZ72" i="3"/>
  <c r="BA72" i="3" s="1"/>
  <c r="AZ68" i="3"/>
  <c r="BA68" i="3" s="1"/>
  <c r="AZ63" i="3"/>
  <c r="BA63" i="3" s="1"/>
  <c r="AZ58" i="3"/>
  <c r="BA58" i="3" s="1"/>
  <c r="AZ52" i="3"/>
  <c r="BA52" i="3" s="1"/>
  <c r="AZ48" i="3"/>
  <c r="BA48" i="3" s="1"/>
  <c r="AZ44" i="3"/>
  <c r="BA44" i="3" s="1"/>
  <c r="AZ40" i="3"/>
  <c r="BA40" i="3" s="1"/>
  <c r="AZ36" i="3"/>
  <c r="BA36" i="3" s="1"/>
  <c r="AZ32" i="3"/>
  <c r="BA32" i="3" s="1"/>
  <c r="AZ28" i="3"/>
  <c r="BA28" i="3" s="1"/>
  <c r="AZ23" i="3"/>
  <c r="BA23" i="3" s="1"/>
  <c r="AZ19" i="3"/>
  <c r="BA19" i="3" s="1"/>
  <c r="AZ15" i="3"/>
  <c r="AZ11" i="3"/>
  <c r="BA11" i="3" s="1"/>
  <c r="BC351" i="3"/>
  <c r="BD351" i="3" s="1"/>
  <c r="BC347" i="3"/>
  <c r="BD347" i="3" s="1"/>
  <c r="BC343" i="3"/>
  <c r="BD343" i="3" s="1"/>
  <c r="BC339" i="3"/>
  <c r="BD339" i="3" s="1"/>
  <c r="BC335" i="3"/>
  <c r="BD335" i="3" s="1"/>
  <c r="BC331" i="3"/>
  <c r="BD331" i="3" s="1"/>
  <c r="BC327" i="3"/>
  <c r="BD327" i="3" s="1"/>
  <c r="BC323" i="3"/>
  <c r="BD323" i="3" s="1"/>
  <c r="BC319" i="3"/>
  <c r="BD319" i="3" s="1"/>
  <c r="BC315" i="3"/>
  <c r="BD315" i="3" s="1"/>
  <c r="BC311" i="3"/>
  <c r="BD311" i="3" s="1"/>
  <c r="BC306" i="3"/>
  <c r="BD306" i="3" s="1"/>
  <c r="BC302" i="3"/>
  <c r="BD302" i="3" s="1"/>
  <c r="BC298" i="3"/>
  <c r="BD298" i="3" s="1"/>
  <c r="BC294" i="3"/>
  <c r="BD294" i="3" s="1"/>
  <c r="BC290" i="3"/>
  <c r="BD290" i="3" s="1"/>
  <c r="BC286" i="3"/>
  <c r="BD286" i="3" s="1"/>
  <c r="BC282" i="3"/>
  <c r="BD282" i="3" s="1"/>
  <c r="BC277" i="3"/>
  <c r="BD277" i="3" s="1"/>
  <c r="BC273" i="3"/>
  <c r="BD273" i="3" s="1"/>
  <c r="BC269" i="3"/>
  <c r="BD269" i="3" s="1"/>
  <c r="BC265" i="3"/>
  <c r="BD265" i="3" s="1"/>
  <c r="BC261" i="3"/>
  <c r="BD261" i="3" s="1"/>
  <c r="BC257" i="3"/>
  <c r="BD257" i="3" s="1"/>
  <c r="BC253" i="3"/>
  <c r="BD253" i="3" s="1"/>
  <c r="BC249" i="3"/>
  <c r="BD249" i="3" s="1"/>
  <c r="BC245" i="3"/>
  <c r="BD245" i="3" s="1"/>
  <c r="BC241" i="3"/>
  <c r="BD241" i="3" s="1"/>
  <c r="BC237" i="3"/>
  <c r="BD237" i="3" s="1"/>
  <c r="BC232" i="3"/>
  <c r="BD232" i="3" s="1"/>
  <c r="BC226" i="3"/>
  <c r="BD226" i="3" s="1"/>
  <c r="BC222" i="3"/>
  <c r="BD222" i="3" s="1"/>
  <c r="BC218" i="3"/>
  <c r="BD218" i="3" s="1"/>
  <c r="BC214" i="3"/>
  <c r="BD214" i="3" s="1"/>
  <c r="BC209" i="3"/>
  <c r="BD209" i="3" s="1"/>
  <c r="BC205" i="3"/>
  <c r="BD205" i="3" s="1"/>
  <c r="BC201" i="3"/>
  <c r="BD201" i="3" s="1"/>
  <c r="BC197" i="3"/>
  <c r="BD197" i="3" s="1"/>
  <c r="BC192" i="3"/>
  <c r="BD192" i="3" s="1"/>
  <c r="BC183" i="3"/>
  <c r="BD183" i="3" s="1"/>
  <c r="BC178" i="3"/>
  <c r="BD178" i="3" s="1"/>
  <c r="BC174" i="3"/>
  <c r="BC170" i="3"/>
  <c r="BD170" i="3" s="1"/>
  <c r="BC166" i="3"/>
  <c r="BD166" i="3" s="1"/>
  <c r="BC162" i="3"/>
  <c r="BD162" i="3" s="1"/>
  <c r="BC158" i="3"/>
  <c r="BD158" i="3" s="1"/>
  <c r="BC154" i="3"/>
  <c r="BD154" i="3" s="1"/>
  <c r="BC150" i="3"/>
  <c r="BD150" i="3" s="1"/>
  <c r="BC144" i="3"/>
  <c r="BD144" i="3" s="1"/>
  <c r="BC138" i="3"/>
  <c r="BD138" i="3" s="1"/>
  <c r="BC134" i="3"/>
  <c r="BD134" i="3" s="1"/>
  <c r="BC130" i="3"/>
  <c r="BD130" i="3" s="1"/>
  <c r="BC126" i="3"/>
  <c r="BD126" i="3" s="1"/>
  <c r="BC122" i="3"/>
  <c r="BD122" i="3" s="1"/>
  <c r="BC118" i="3"/>
  <c r="BD118" i="3" s="1"/>
  <c r="BC114" i="3"/>
  <c r="BD114" i="3" s="1"/>
  <c r="BC108" i="3"/>
  <c r="BD108" i="3" s="1"/>
  <c r="BC104" i="3"/>
  <c r="BD104" i="3" s="1"/>
  <c r="BC99" i="3"/>
  <c r="BD99" i="3" s="1"/>
  <c r="BC95" i="3"/>
  <c r="BD95" i="3" s="1"/>
  <c r="BC90" i="3"/>
  <c r="BC85" i="3"/>
  <c r="BD85" i="3" s="1"/>
  <c r="BC81" i="3"/>
  <c r="BD81" i="3" s="1"/>
  <c r="BC77" i="3"/>
  <c r="BD77" i="3" s="1"/>
  <c r="BC71" i="3"/>
  <c r="BD71" i="3" s="1"/>
  <c r="BC67" i="3"/>
  <c r="BD67" i="3" s="1"/>
  <c r="BC62" i="3"/>
  <c r="BD62" i="3" s="1"/>
  <c r="BC56" i="3"/>
  <c r="BD56" i="3" s="1"/>
  <c r="BC51" i="3"/>
  <c r="BD51" i="3" s="1"/>
  <c r="BC47" i="3"/>
  <c r="BD47" i="3" s="1"/>
  <c r="BC43" i="3"/>
  <c r="BD43" i="3" s="1"/>
  <c r="BC39" i="3"/>
  <c r="BD39" i="3" s="1"/>
  <c r="BC35" i="3"/>
  <c r="BD35" i="3" s="1"/>
  <c r="BC31" i="3"/>
  <c r="BD31" i="3" s="1"/>
  <c r="BC27" i="3"/>
  <c r="BC22" i="3"/>
  <c r="BD22" i="3" s="1"/>
  <c r="BC18" i="3"/>
  <c r="BD18" i="3" s="1"/>
  <c r="BC14" i="3"/>
  <c r="BD14" i="3" s="1"/>
  <c r="BC10" i="3"/>
  <c r="BF350" i="3"/>
  <c r="BG350" i="3" s="1"/>
  <c r="BF346" i="3"/>
  <c r="BG346" i="3" s="1"/>
  <c r="BF342" i="3"/>
  <c r="BG342" i="3" s="1"/>
  <c r="BF338" i="3"/>
  <c r="BG338" i="3" s="1"/>
  <c r="BF334" i="3"/>
  <c r="BG334" i="3" s="1"/>
  <c r="BF330" i="3"/>
  <c r="BG330" i="3" s="1"/>
  <c r="BF326" i="3"/>
  <c r="BG326" i="3" s="1"/>
  <c r="BF322" i="3"/>
  <c r="BG322" i="3" s="1"/>
  <c r="BF318" i="3"/>
  <c r="BG318" i="3" s="1"/>
  <c r="BF314" i="3"/>
  <c r="BG314" i="3" s="1"/>
  <c r="BF310" i="3"/>
  <c r="BG310" i="3" s="1"/>
  <c r="BF305" i="3"/>
  <c r="BG305" i="3" s="1"/>
  <c r="BF301" i="3"/>
  <c r="BG301" i="3" s="1"/>
  <c r="BF297" i="3"/>
  <c r="BG297" i="3" s="1"/>
  <c r="BF293" i="3"/>
  <c r="BG293" i="3" s="1"/>
  <c r="BF289" i="3"/>
  <c r="BG289" i="3" s="1"/>
  <c r="BF285" i="3"/>
  <c r="BG285" i="3" s="1"/>
  <c r="BF280" i="3"/>
  <c r="BG280" i="3" s="1"/>
  <c r="BF276" i="3"/>
  <c r="BG276" i="3" s="1"/>
  <c r="BF272" i="3"/>
  <c r="BG272" i="3" s="1"/>
  <c r="BF268" i="3"/>
  <c r="BG268" i="3" s="1"/>
  <c r="BF264" i="3"/>
  <c r="BG264" i="3" s="1"/>
  <c r="BF260" i="3"/>
  <c r="BG260" i="3" s="1"/>
  <c r="BF256" i="3"/>
  <c r="BG256" i="3" s="1"/>
  <c r="BF252" i="3"/>
  <c r="BG252" i="3" s="1"/>
  <c r="BF248" i="3"/>
  <c r="BG248" i="3" s="1"/>
  <c r="BF244" i="3"/>
  <c r="BG244" i="3" s="1"/>
  <c r="BF240" i="3"/>
  <c r="BG240" i="3" s="1"/>
  <c r="BF235" i="3"/>
  <c r="BG235" i="3" s="1"/>
  <c r="BF231" i="3"/>
  <c r="BG231" i="3" s="1"/>
  <c r="BF225" i="3"/>
  <c r="BG225" i="3" s="1"/>
  <c r="BF221" i="3"/>
  <c r="BG221" i="3" s="1"/>
  <c r="BF217" i="3"/>
  <c r="BG217" i="3" s="1"/>
  <c r="BF212" i="3"/>
  <c r="BG212" i="3" s="1"/>
  <c r="BF208" i="3"/>
  <c r="BG208" i="3" s="1"/>
  <c r="BF204" i="3"/>
  <c r="BG204" i="3" s="1"/>
  <c r="BF200" i="3"/>
  <c r="BG200" i="3" s="1"/>
  <c r="BF196" i="3"/>
  <c r="BG196" i="3" s="1"/>
  <c r="BF191" i="3"/>
  <c r="BG191" i="3" s="1"/>
  <c r="BF181" i="3"/>
  <c r="BG181" i="3" s="1"/>
  <c r="BF177" i="3"/>
  <c r="BG177" i="3" s="1"/>
  <c r="BF173" i="3"/>
  <c r="BG173" i="3" s="1"/>
  <c r="BF169" i="3"/>
  <c r="BG169" i="3" s="1"/>
  <c r="BF165" i="3"/>
  <c r="BG165" i="3" s="1"/>
  <c r="BF161" i="3"/>
  <c r="BG161" i="3" s="1"/>
  <c r="BF157" i="3"/>
  <c r="BG157" i="3" s="1"/>
  <c r="BF153" i="3"/>
  <c r="BG153" i="3" s="1"/>
  <c r="BF147" i="3"/>
  <c r="BG147" i="3" s="1"/>
  <c r="BF143" i="3"/>
  <c r="BG143" i="3" s="1"/>
  <c r="BF137" i="3"/>
  <c r="BG137" i="3" s="1"/>
  <c r="BF133" i="3"/>
  <c r="BG133" i="3" s="1"/>
  <c r="BF129" i="3"/>
  <c r="BG129" i="3" s="1"/>
  <c r="BF125" i="3"/>
  <c r="BG125" i="3" s="1"/>
  <c r="BF121" i="3"/>
  <c r="BG121" i="3" s="1"/>
  <c r="BF117" i="3"/>
  <c r="BG117" i="3" s="1"/>
  <c r="BF113" i="3"/>
  <c r="BG113" i="3" s="1"/>
  <c r="BF107" i="3"/>
  <c r="BG107" i="3" s="1"/>
  <c r="BF102" i="3"/>
  <c r="BG102" i="3" s="1"/>
  <c r="BF98" i="3"/>
  <c r="BG98" i="3" s="1"/>
  <c r="BF94" i="3"/>
  <c r="BG94" i="3" s="1"/>
  <c r="BF89" i="3"/>
  <c r="BG89" i="3" s="1"/>
  <c r="BF84" i="3"/>
  <c r="BG84" i="3" s="1"/>
  <c r="BF80" i="3"/>
  <c r="BG80" i="3" s="1"/>
  <c r="BF74" i="3"/>
  <c r="BG74" i="3" s="1"/>
  <c r="BF70" i="3"/>
  <c r="BG70" i="3" s="1"/>
  <c r="BF66" i="3"/>
  <c r="BG66" i="3" s="1"/>
  <c r="BF61" i="3"/>
  <c r="BG61" i="3" s="1"/>
  <c r="BF54" i="3"/>
  <c r="BG54" i="3" s="1"/>
  <c r="BF50" i="3"/>
  <c r="BG50" i="3" s="1"/>
  <c r="BF46" i="3"/>
  <c r="BG46" i="3" s="1"/>
  <c r="BF42" i="3"/>
  <c r="BG42" i="3" s="1"/>
  <c r="BF38" i="3"/>
  <c r="BG38" i="3" s="1"/>
  <c r="BF34" i="3"/>
  <c r="BG34" i="3" s="1"/>
  <c r="BF30" i="3"/>
  <c r="BG30" i="3" s="1"/>
  <c r="BF26" i="3"/>
  <c r="BG26" i="3" s="1"/>
  <c r="BF21" i="3"/>
  <c r="BG21" i="3" s="1"/>
  <c r="BF17" i="3"/>
  <c r="BG17" i="3" s="1"/>
  <c r="BF13" i="3"/>
  <c r="BG13" i="3" s="1"/>
  <c r="BI353" i="3"/>
  <c r="BJ353" i="3" s="1"/>
  <c r="BI349" i="3"/>
  <c r="BJ349" i="3" s="1"/>
  <c r="BI345" i="3"/>
  <c r="BJ345" i="3" s="1"/>
  <c r="BI341" i="3"/>
  <c r="BJ341" i="3" s="1"/>
  <c r="BI337" i="3"/>
  <c r="BJ337" i="3" s="1"/>
  <c r="BI333" i="3"/>
  <c r="BJ333" i="3" s="1"/>
  <c r="BI329" i="3"/>
  <c r="BJ329" i="3" s="1"/>
  <c r="BI325" i="3"/>
  <c r="BJ325" i="3" s="1"/>
  <c r="BI321" i="3"/>
  <c r="BJ321" i="3" s="1"/>
  <c r="BI317" i="3"/>
  <c r="BJ317" i="3" s="1"/>
  <c r="BI313" i="3"/>
  <c r="BI308" i="3"/>
  <c r="BJ308" i="3" s="1"/>
  <c r="BI304" i="3"/>
  <c r="BJ304" i="3" s="1"/>
  <c r="BI300" i="3"/>
  <c r="BJ300" i="3" s="1"/>
  <c r="BI296" i="3"/>
  <c r="BJ296" i="3" s="1"/>
  <c r="BI292" i="3"/>
  <c r="BJ292" i="3" s="1"/>
  <c r="BI288" i="3"/>
  <c r="BJ288" i="3" s="1"/>
  <c r="BI284" i="3"/>
  <c r="BJ284" i="3" s="1"/>
  <c r="BI279" i="3"/>
  <c r="BJ279" i="3" s="1"/>
  <c r="BI275" i="3"/>
  <c r="BJ275" i="3" s="1"/>
  <c r="BI271" i="3"/>
  <c r="BJ271" i="3" s="1"/>
  <c r="BI267" i="3"/>
  <c r="BJ267" i="3" s="1"/>
  <c r="BI263" i="3"/>
  <c r="BJ263" i="3" s="1"/>
  <c r="BI259" i="3"/>
  <c r="BJ259" i="3" s="1"/>
  <c r="BI255" i="3"/>
  <c r="BJ255" i="3" s="1"/>
  <c r="BI251" i="3"/>
  <c r="BJ251" i="3" s="1"/>
  <c r="BI247" i="3"/>
  <c r="BJ247" i="3" s="1"/>
  <c r="BI243" i="3"/>
  <c r="BJ243" i="3" s="1"/>
  <c r="BI239" i="3"/>
  <c r="BJ239" i="3" s="1"/>
  <c r="BI234" i="3"/>
  <c r="BJ234" i="3" s="1"/>
  <c r="BI228" i="3"/>
  <c r="BJ228" i="3" s="1"/>
  <c r="BI224" i="3"/>
  <c r="BJ224" i="3" s="1"/>
  <c r="BI220" i="3"/>
  <c r="BJ220" i="3" s="1"/>
  <c r="BI216" i="3"/>
  <c r="BJ216" i="3" s="1"/>
  <c r="BI211" i="3"/>
  <c r="BJ211" i="3" s="1"/>
  <c r="BI207" i="3"/>
  <c r="BJ207" i="3" s="1"/>
  <c r="BI203" i="3"/>
  <c r="BJ203" i="3" s="1"/>
  <c r="BI199" i="3"/>
  <c r="BJ199" i="3" s="1"/>
  <c r="BI195" i="3"/>
  <c r="BJ195" i="3" s="1"/>
  <c r="BI190" i="3"/>
  <c r="BJ190" i="3" s="1"/>
  <c r="BI180" i="3"/>
  <c r="BJ180" i="3" s="1"/>
  <c r="BI176" i="3"/>
  <c r="BJ176" i="3" s="1"/>
  <c r="BI172" i="3"/>
  <c r="BJ172" i="3" s="1"/>
  <c r="BI168" i="3"/>
  <c r="BJ168" i="3" s="1"/>
  <c r="BI164" i="3"/>
  <c r="BJ164" i="3" s="1"/>
  <c r="BI160" i="3"/>
  <c r="BJ160" i="3" s="1"/>
  <c r="BI156" i="3"/>
  <c r="BJ156" i="3" s="1"/>
  <c r="BI152" i="3"/>
  <c r="BJ152" i="3" s="1"/>
  <c r="BI146" i="3"/>
  <c r="BJ146" i="3" s="1"/>
  <c r="BI142" i="3"/>
  <c r="BJ142" i="3" s="1"/>
  <c r="BI136" i="3"/>
  <c r="BJ136" i="3" s="1"/>
  <c r="BI132" i="3"/>
  <c r="BJ132" i="3" s="1"/>
  <c r="BI128" i="3"/>
  <c r="BJ128" i="3" s="1"/>
  <c r="BI124" i="3"/>
  <c r="BJ124" i="3" s="1"/>
  <c r="BI120" i="3"/>
  <c r="BJ120" i="3" s="1"/>
  <c r="BI116" i="3"/>
  <c r="BJ116" i="3" s="1"/>
  <c r="BI111" i="3"/>
  <c r="BJ111" i="3" s="1"/>
  <c r="BI106" i="3"/>
  <c r="BJ106" i="3" s="1"/>
  <c r="BI101" i="3"/>
  <c r="BJ101" i="3" s="1"/>
  <c r="BI97" i="3"/>
  <c r="BJ97" i="3" s="1"/>
  <c r="BI93" i="3"/>
  <c r="BJ93" i="3" s="1"/>
  <c r="BI88" i="3"/>
  <c r="BJ88" i="3" s="1"/>
  <c r="BI83" i="3"/>
  <c r="BI79" i="3"/>
  <c r="BJ79" i="3" s="1"/>
  <c r="BI73" i="3"/>
  <c r="BJ73" i="3" s="1"/>
  <c r="BI69" i="3"/>
  <c r="BJ69" i="3" s="1"/>
  <c r="BI65" i="3"/>
  <c r="BJ65" i="3" s="1"/>
  <c r="BI60" i="3"/>
  <c r="BJ60" i="3" s="1"/>
  <c r="BI53" i="3"/>
  <c r="BJ53" i="3" s="1"/>
  <c r="BI49" i="3"/>
  <c r="BJ49" i="3" s="1"/>
  <c r="BI45" i="3"/>
  <c r="BJ45" i="3" s="1"/>
  <c r="BI41" i="3"/>
  <c r="BJ41" i="3" s="1"/>
  <c r="BI37" i="3"/>
  <c r="BJ37" i="3" s="1"/>
  <c r="BI33" i="3"/>
  <c r="BJ33" i="3" s="1"/>
  <c r="BI29" i="3"/>
  <c r="BJ29" i="3" s="1"/>
  <c r="BI25" i="3"/>
  <c r="BI20" i="3"/>
  <c r="BI16" i="3"/>
  <c r="BJ16" i="3" s="1"/>
  <c r="BI12" i="3"/>
  <c r="BL352" i="3"/>
  <c r="BM352" i="3" s="1"/>
  <c r="BL348" i="3"/>
  <c r="BM348" i="3" s="1"/>
  <c r="BL344" i="3"/>
  <c r="BL340" i="3"/>
  <c r="BM340" i="3" s="1"/>
  <c r="BL336" i="3"/>
  <c r="BM336" i="3" s="1"/>
  <c r="BL332" i="3"/>
  <c r="BM332" i="3" s="1"/>
  <c r="BL328" i="3"/>
  <c r="BM328" i="3" s="1"/>
  <c r="BL324" i="3"/>
  <c r="BL320" i="3"/>
  <c r="BM320" i="3" s="1"/>
  <c r="BL316" i="3"/>
  <c r="BM316" i="3" s="1"/>
  <c r="BL312" i="3"/>
  <c r="BM312" i="3" s="1"/>
  <c r="BL307" i="3"/>
  <c r="BM307" i="3" s="1"/>
  <c r="BL303" i="3"/>
  <c r="BM303" i="3" s="1"/>
  <c r="BL299" i="3"/>
  <c r="BM299" i="3" s="1"/>
  <c r="BL295" i="3"/>
  <c r="BM295" i="3" s="1"/>
  <c r="BL291" i="3"/>
  <c r="BM291" i="3" s="1"/>
  <c r="BL287" i="3"/>
  <c r="BM287" i="3" s="1"/>
  <c r="BL283" i="3"/>
  <c r="BM283" i="3" s="1"/>
  <c r="BL278" i="3"/>
  <c r="BM278" i="3" s="1"/>
  <c r="BL274" i="3"/>
  <c r="BM274" i="3" s="1"/>
  <c r="BL270" i="3"/>
  <c r="BM270" i="3" s="1"/>
  <c r="BL266" i="3"/>
  <c r="BM266" i="3" s="1"/>
  <c r="BL262" i="3"/>
  <c r="BM262" i="3" s="1"/>
  <c r="BL258" i="3"/>
  <c r="BM258" i="3" s="1"/>
  <c r="BL254" i="3"/>
  <c r="BM254" i="3" s="1"/>
  <c r="BL250" i="3"/>
  <c r="BM250" i="3" s="1"/>
  <c r="BL246" i="3"/>
  <c r="BM246" i="3" s="1"/>
  <c r="BL242" i="3"/>
  <c r="BM242" i="3" s="1"/>
  <c r="BL238" i="3"/>
  <c r="BM238" i="3" s="1"/>
  <c r="BL233" i="3"/>
  <c r="BM233" i="3" s="1"/>
  <c r="BL227" i="3"/>
  <c r="BM227" i="3" s="1"/>
  <c r="BL223" i="3"/>
  <c r="BM223" i="3" s="1"/>
  <c r="BL219" i="3"/>
  <c r="BM219" i="3" s="1"/>
  <c r="BL215" i="3"/>
  <c r="BM215" i="3" s="1"/>
  <c r="BL210" i="3"/>
  <c r="BM210" i="3" s="1"/>
  <c r="BL206" i="3"/>
  <c r="BM206" i="3" s="1"/>
  <c r="BL202" i="3"/>
  <c r="BM202" i="3" s="1"/>
  <c r="BL198" i="3"/>
  <c r="BM198" i="3" s="1"/>
  <c r="BL194" i="3"/>
  <c r="BM194" i="3" s="1"/>
  <c r="BL187" i="3"/>
  <c r="BM187" i="3" s="1"/>
  <c r="BL179" i="3"/>
  <c r="BM179" i="3" s="1"/>
  <c r="BL175" i="3"/>
  <c r="BM175" i="3" s="1"/>
  <c r="BL171" i="3"/>
  <c r="BM171" i="3" s="1"/>
  <c r="BL167" i="3"/>
  <c r="BM167" i="3" s="1"/>
  <c r="BL163" i="3"/>
  <c r="BM163" i="3" s="1"/>
  <c r="BL159" i="3"/>
  <c r="BM159" i="3" s="1"/>
  <c r="BL155" i="3"/>
  <c r="BM155" i="3" s="1"/>
  <c r="BL151" i="3"/>
  <c r="BM151" i="3" s="1"/>
  <c r="BL145" i="3"/>
  <c r="BM145" i="3" s="1"/>
  <c r="BL139" i="3"/>
  <c r="BM139" i="3" s="1"/>
  <c r="BL135" i="3"/>
  <c r="BM135" i="3" s="1"/>
  <c r="BL131" i="3"/>
  <c r="BM131" i="3" s="1"/>
  <c r="BL127" i="3"/>
  <c r="BM127" i="3" s="1"/>
  <c r="BL123" i="3"/>
  <c r="BM123" i="3" s="1"/>
  <c r="BL119" i="3"/>
  <c r="BM119" i="3" s="1"/>
  <c r="BL115" i="3"/>
  <c r="BM115" i="3" s="1"/>
  <c r="BL109" i="3"/>
  <c r="BM109" i="3" s="1"/>
  <c r="BL105" i="3"/>
  <c r="BM105" i="3" s="1"/>
  <c r="BL100" i="3"/>
  <c r="BM100" i="3" s="1"/>
  <c r="BL96" i="3"/>
  <c r="BM96" i="3" s="1"/>
  <c r="BL91" i="3"/>
  <c r="BM91" i="3" s="1"/>
  <c r="BL86" i="3"/>
  <c r="BM86" i="3" s="1"/>
  <c r="BL82" i="3"/>
  <c r="BM82" i="3" s="1"/>
  <c r="BL78" i="3"/>
  <c r="BM78" i="3" s="1"/>
  <c r="BL72" i="3"/>
  <c r="BM72" i="3" s="1"/>
  <c r="BL68" i="3"/>
  <c r="BM68" i="3" s="1"/>
  <c r="BL63" i="3"/>
  <c r="BM63" i="3" s="1"/>
  <c r="BL58" i="3"/>
  <c r="BM58" i="3" s="1"/>
  <c r="BL52" i="3"/>
  <c r="BM52" i="3" s="1"/>
  <c r="BL48" i="3"/>
  <c r="BM48" i="3" s="1"/>
  <c r="BL44" i="3"/>
  <c r="BM44" i="3" s="1"/>
  <c r="BL40" i="3"/>
  <c r="BM40" i="3" s="1"/>
  <c r="BL36" i="3"/>
  <c r="BM36" i="3" s="1"/>
  <c r="BL32" i="3"/>
  <c r="BM32" i="3" s="1"/>
  <c r="BL28" i="3"/>
  <c r="BM28" i="3" s="1"/>
  <c r="BL23" i="3"/>
  <c r="BM23" i="3" s="1"/>
  <c r="BL19" i="3"/>
  <c r="BM19" i="3" s="1"/>
  <c r="BL15" i="3"/>
  <c r="BL11" i="3"/>
  <c r="BM11" i="3" s="1"/>
  <c r="BO351" i="3"/>
  <c r="BP351" i="3" s="1"/>
  <c r="BO347" i="3"/>
  <c r="BP347" i="3" s="1"/>
  <c r="BO343" i="3"/>
  <c r="BP343" i="3" s="1"/>
  <c r="BO339" i="3"/>
  <c r="BP339" i="3" s="1"/>
  <c r="BO335" i="3"/>
  <c r="BP335" i="3" s="1"/>
  <c r="BO331" i="3"/>
  <c r="BP331" i="3" s="1"/>
  <c r="BO327" i="3"/>
  <c r="BP327" i="3" s="1"/>
  <c r="BO323" i="3"/>
  <c r="BP323" i="3" s="1"/>
  <c r="BO319" i="3"/>
  <c r="BP319" i="3" s="1"/>
  <c r="BO315" i="3"/>
  <c r="BP315" i="3" s="1"/>
  <c r="BO311" i="3"/>
  <c r="BP311" i="3" s="1"/>
  <c r="BO306" i="3"/>
  <c r="BP306" i="3" s="1"/>
  <c r="BO302" i="3"/>
  <c r="BP302" i="3" s="1"/>
  <c r="BO298" i="3"/>
  <c r="BP298" i="3" s="1"/>
  <c r="BO294" i="3"/>
  <c r="BP294" i="3" s="1"/>
  <c r="BO290" i="3"/>
  <c r="BP290" i="3" s="1"/>
  <c r="BO286" i="3"/>
  <c r="BP286" i="3" s="1"/>
  <c r="BO282" i="3"/>
  <c r="BP282" i="3" s="1"/>
  <c r="BO277" i="3"/>
  <c r="BP277" i="3" s="1"/>
  <c r="BO273" i="3"/>
  <c r="BP273" i="3" s="1"/>
  <c r="BO269" i="3"/>
  <c r="BP269" i="3" s="1"/>
  <c r="BO265" i="3"/>
  <c r="BP265" i="3" s="1"/>
  <c r="BO261" i="3"/>
  <c r="BP261" i="3" s="1"/>
  <c r="BO257" i="3"/>
  <c r="BP257" i="3" s="1"/>
  <c r="BO253" i="3"/>
  <c r="BP253" i="3" s="1"/>
  <c r="BO249" i="3"/>
  <c r="BP249" i="3" s="1"/>
  <c r="BO245" i="3"/>
  <c r="BP245" i="3" s="1"/>
  <c r="BO241" i="3"/>
  <c r="BP241" i="3" s="1"/>
  <c r="BO237" i="3"/>
  <c r="BP237" i="3" s="1"/>
  <c r="BO232" i="3"/>
  <c r="BP232" i="3" s="1"/>
  <c r="BO226" i="3"/>
  <c r="BP226" i="3" s="1"/>
  <c r="BO222" i="3"/>
  <c r="BP222" i="3" s="1"/>
  <c r="BO218" i="3"/>
  <c r="BP218" i="3" s="1"/>
  <c r="BO214" i="3"/>
  <c r="BP214" i="3" s="1"/>
  <c r="BO209" i="3"/>
  <c r="BP209" i="3" s="1"/>
  <c r="BO205" i="3"/>
  <c r="BP205" i="3" s="1"/>
  <c r="BO201" i="3"/>
  <c r="BP201" i="3" s="1"/>
  <c r="BO197" i="3"/>
  <c r="BP197" i="3" s="1"/>
  <c r="BO192" i="3"/>
  <c r="BP192" i="3" s="1"/>
  <c r="BO183" i="3"/>
  <c r="BP183" i="3" s="1"/>
  <c r="BO178" i="3"/>
  <c r="BP178" i="3" s="1"/>
  <c r="BO174" i="3"/>
  <c r="BO170" i="3"/>
  <c r="BP170" i="3" s="1"/>
  <c r="BO166" i="3"/>
  <c r="BP166" i="3" s="1"/>
  <c r="BO162" i="3"/>
  <c r="BP162" i="3" s="1"/>
  <c r="BO158" i="3"/>
  <c r="BP158" i="3" s="1"/>
  <c r="BO154" i="3"/>
  <c r="BP154" i="3" s="1"/>
  <c r="BO150" i="3"/>
  <c r="BP150" i="3" s="1"/>
  <c r="BO144" i="3"/>
  <c r="BP144" i="3" s="1"/>
  <c r="BO138" i="3"/>
  <c r="BP138" i="3" s="1"/>
  <c r="BO134" i="3"/>
  <c r="BP134" i="3" s="1"/>
  <c r="BO130" i="3"/>
  <c r="BP130" i="3" s="1"/>
  <c r="BO126" i="3"/>
  <c r="BP126" i="3" s="1"/>
  <c r="BO122" i="3"/>
  <c r="BP122" i="3" s="1"/>
  <c r="BO118" i="3"/>
  <c r="BP118" i="3" s="1"/>
  <c r="BO114" i="3"/>
  <c r="BP114" i="3" s="1"/>
  <c r="BO108" i="3"/>
  <c r="BP108" i="3" s="1"/>
  <c r="BO104" i="3"/>
  <c r="BP104" i="3" s="1"/>
  <c r="BO99" i="3"/>
  <c r="BP99" i="3" s="1"/>
  <c r="BO95" i="3"/>
  <c r="BP95" i="3" s="1"/>
  <c r="BO90" i="3"/>
  <c r="BO85" i="3"/>
  <c r="BP85" i="3" s="1"/>
  <c r="BO81" i="3"/>
  <c r="BP81" i="3" s="1"/>
  <c r="BO77" i="3"/>
  <c r="BP77" i="3" s="1"/>
  <c r="BO71" i="3"/>
  <c r="BP71" i="3" s="1"/>
  <c r="BO67" i="3"/>
  <c r="BP67" i="3" s="1"/>
  <c r="BO62" i="3"/>
  <c r="BP62" i="3" s="1"/>
  <c r="BO56" i="3"/>
  <c r="BP56" i="3" s="1"/>
  <c r="BO51" i="3"/>
  <c r="BP51" i="3" s="1"/>
  <c r="BO47" i="3"/>
  <c r="BP47" i="3" s="1"/>
  <c r="BO43" i="3"/>
  <c r="BP43" i="3" s="1"/>
  <c r="BO39" i="3"/>
  <c r="BP39" i="3" s="1"/>
  <c r="BO35" i="3"/>
  <c r="BP35" i="3" s="1"/>
  <c r="BO31" i="3"/>
  <c r="BP31" i="3" s="1"/>
  <c r="BO27" i="3"/>
  <c r="BO22" i="3"/>
  <c r="BP22" i="3" s="1"/>
  <c r="BO18" i="3"/>
  <c r="BP18" i="3" s="1"/>
  <c r="BO14" i="3"/>
  <c r="BP14" i="3" s="1"/>
  <c r="BO10" i="3"/>
  <c r="AW345" i="3"/>
  <c r="AW325" i="3"/>
  <c r="AW313" i="3"/>
  <c r="AW296" i="3"/>
  <c r="AW284" i="3"/>
  <c r="AW267" i="3"/>
  <c r="AW251" i="3"/>
  <c r="AW239" i="3"/>
  <c r="AW216" i="3"/>
  <c r="AW190" i="3"/>
  <c r="AW168" i="3"/>
  <c r="AW152" i="3"/>
  <c r="AW132" i="3"/>
  <c r="AW116" i="3"/>
  <c r="AW97" i="3"/>
  <c r="AW79" i="3"/>
  <c r="AW60" i="3"/>
  <c r="AW37" i="3"/>
  <c r="AW20" i="3"/>
  <c r="AZ348" i="3"/>
  <c r="BA348" i="3" s="1"/>
  <c r="AZ332" i="3"/>
  <c r="BA332" i="3" s="1"/>
  <c r="AZ324" i="3"/>
  <c r="AZ299" i="3"/>
  <c r="BA299" i="3" s="1"/>
  <c r="AW348" i="3"/>
  <c r="AW336" i="3"/>
  <c r="AW324" i="3"/>
  <c r="AW312" i="3"/>
  <c r="AW299" i="3"/>
  <c r="AW287" i="3"/>
  <c r="AW274" i="3"/>
  <c r="AW262" i="3"/>
  <c r="AW250" i="3"/>
  <c r="AW238" i="3"/>
  <c r="AW223" i="3"/>
  <c r="AW210" i="3"/>
  <c r="AW198" i="3"/>
  <c r="AW179" i="3"/>
  <c r="AW167" i="3"/>
  <c r="AW155" i="3"/>
  <c r="AW139" i="3"/>
  <c r="AW127" i="3"/>
  <c r="AW123" i="3"/>
  <c r="AW119" i="3"/>
  <c r="AW115" i="3"/>
  <c r="AW109" i="3"/>
  <c r="AW100" i="3"/>
  <c r="AW91" i="3"/>
  <c r="AW86" i="3"/>
  <c r="AW82" i="3"/>
  <c r="AW78" i="3"/>
  <c r="AW72" i="3"/>
  <c r="AW68" i="3"/>
  <c r="AW63" i="3"/>
  <c r="AW58" i="3"/>
  <c r="AW52" i="3"/>
  <c r="AW48" i="3"/>
  <c r="AW44" i="3"/>
  <c r="AW40" i="3"/>
  <c r="AW36" i="3"/>
  <c r="AW32" i="3"/>
  <c r="AW28" i="3"/>
  <c r="AW23" i="3"/>
  <c r="AW19" i="3"/>
  <c r="AW15" i="3"/>
  <c r="AW11" i="3"/>
  <c r="AZ351" i="3"/>
  <c r="BA351" i="3" s="1"/>
  <c r="AZ347" i="3"/>
  <c r="BA347" i="3" s="1"/>
  <c r="AZ343" i="3"/>
  <c r="BA343" i="3" s="1"/>
  <c r="AZ339" i="3"/>
  <c r="BA339" i="3" s="1"/>
  <c r="AZ335" i="3"/>
  <c r="BA335" i="3" s="1"/>
  <c r="AZ331" i="3"/>
  <c r="BA331" i="3" s="1"/>
  <c r="AZ327" i="3"/>
  <c r="BA327" i="3" s="1"/>
  <c r="AZ323" i="3"/>
  <c r="BA323" i="3" s="1"/>
  <c r="AZ319" i="3"/>
  <c r="BA319" i="3" s="1"/>
  <c r="AZ315" i="3"/>
  <c r="BA315" i="3" s="1"/>
  <c r="AZ311" i="3"/>
  <c r="BA311" i="3" s="1"/>
  <c r="AZ306" i="3"/>
  <c r="BA306" i="3" s="1"/>
  <c r="AZ302" i="3"/>
  <c r="BA302" i="3" s="1"/>
  <c r="AZ298" i="3"/>
  <c r="BA298" i="3" s="1"/>
  <c r="AZ294" i="3"/>
  <c r="BA294" i="3" s="1"/>
  <c r="AZ290" i="3"/>
  <c r="BA290" i="3" s="1"/>
  <c r="AZ286" i="3"/>
  <c r="BA286" i="3" s="1"/>
  <c r="AZ282" i="3"/>
  <c r="BA282" i="3" s="1"/>
  <c r="AZ277" i="3"/>
  <c r="BA277" i="3" s="1"/>
  <c r="AZ273" i="3"/>
  <c r="BA273" i="3" s="1"/>
  <c r="AZ269" i="3"/>
  <c r="BA269" i="3" s="1"/>
  <c r="AZ265" i="3"/>
  <c r="BA265" i="3" s="1"/>
  <c r="AZ261" i="3"/>
  <c r="BA261" i="3" s="1"/>
  <c r="AZ257" i="3"/>
  <c r="BA257" i="3" s="1"/>
  <c r="AZ253" i="3"/>
  <c r="BA253" i="3" s="1"/>
  <c r="AZ249" i="3"/>
  <c r="BA249" i="3" s="1"/>
  <c r="AZ245" i="3"/>
  <c r="BA245" i="3" s="1"/>
  <c r="AZ241" i="3"/>
  <c r="BA241" i="3" s="1"/>
  <c r="AZ237" i="3"/>
  <c r="BA237" i="3" s="1"/>
  <c r="AZ232" i="3"/>
  <c r="BA232" i="3" s="1"/>
  <c r="AZ226" i="3"/>
  <c r="BA226" i="3" s="1"/>
  <c r="AZ222" i="3"/>
  <c r="BA222" i="3" s="1"/>
  <c r="AZ218" i="3"/>
  <c r="BA218" i="3" s="1"/>
  <c r="AZ214" i="3"/>
  <c r="BA214" i="3" s="1"/>
  <c r="AZ209" i="3"/>
  <c r="BA209" i="3" s="1"/>
  <c r="AZ205" i="3"/>
  <c r="BA205" i="3" s="1"/>
  <c r="AZ201" i="3"/>
  <c r="BA201" i="3" s="1"/>
  <c r="AZ197" i="3"/>
  <c r="BA197" i="3" s="1"/>
  <c r="AZ192" i="3"/>
  <c r="BA192" i="3" s="1"/>
  <c r="AZ183" i="3"/>
  <c r="BA183" i="3" s="1"/>
  <c r="AZ178" i="3"/>
  <c r="BA178" i="3" s="1"/>
  <c r="AZ174" i="3"/>
  <c r="AZ170" i="3"/>
  <c r="BA170" i="3" s="1"/>
  <c r="AZ166" i="3"/>
  <c r="BA166" i="3" s="1"/>
  <c r="AZ162" i="3"/>
  <c r="BA162" i="3" s="1"/>
  <c r="AZ158" i="3"/>
  <c r="BA158" i="3" s="1"/>
  <c r="AZ154" i="3"/>
  <c r="BA154" i="3" s="1"/>
  <c r="AZ150" i="3"/>
  <c r="BA150" i="3" s="1"/>
  <c r="AZ144" i="3"/>
  <c r="BA144" i="3" s="1"/>
  <c r="AZ138" i="3"/>
  <c r="BA138" i="3" s="1"/>
  <c r="AZ134" i="3"/>
  <c r="BA134" i="3" s="1"/>
  <c r="AZ130" i="3"/>
  <c r="BA130" i="3" s="1"/>
  <c r="AZ126" i="3"/>
  <c r="BA126" i="3" s="1"/>
  <c r="AZ122" i="3"/>
  <c r="BA122" i="3" s="1"/>
  <c r="AZ118" i="3"/>
  <c r="BA118" i="3" s="1"/>
  <c r="AZ114" i="3"/>
  <c r="BA114" i="3" s="1"/>
  <c r="AZ108" i="3"/>
  <c r="BA108" i="3" s="1"/>
  <c r="AZ104" i="3"/>
  <c r="BA104" i="3" s="1"/>
  <c r="AZ99" i="3"/>
  <c r="BA99" i="3" s="1"/>
  <c r="AZ95" i="3"/>
  <c r="BA95" i="3" s="1"/>
  <c r="AZ90" i="3"/>
  <c r="AZ85" i="3"/>
  <c r="BA85" i="3" s="1"/>
  <c r="AZ81" i="3"/>
  <c r="BA81" i="3" s="1"/>
  <c r="AZ77" i="3"/>
  <c r="BA77" i="3" s="1"/>
  <c r="AZ71" i="3"/>
  <c r="BA71" i="3" s="1"/>
  <c r="AZ67" i="3"/>
  <c r="BA67" i="3" s="1"/>
  <c r="AZ62" i="3"/>
  <c r="BA62" i="3" s="1"/>
  <c r="AZ56" i="3"/>
  <c r="BA56" i="3" s="1"/>
  <c r="AZ51" i="3"/>
  <c r="BA51" i="3" s="1"/>
  <c r="AZ47" i="3"/>
  <c r="BA47" i="3" s="1"/>
  <c r="AZ43" i="3"/>
  <c r="BA43" i="3" s="1"/>
  <c r="AZ39" i="3"/>
  <c r="BA39" i="3" s="1"/>
  <c r="AZ35" i="3"/>
  <c r="BA35" i="3" s="1"/>
  <c r="AZ31" i="3"/>
  <c r="BA31" i="3" s="1"/>
  <c r="AZ27" i="3"/>
  <c r="AZ22" i="3"/>
  <c r="BA22" i="3" s="1"/>
  <c r="AZ18" i="3"/>
  <c r="BA18" i="3" s="1"/>
  <c r="AZ14" i="3"/>
  <c r="BA14" i="3" s="1"/>
  <c r="AZ10" i="3"/>
  <c r="BC350" i="3"/>
  <c r="BD350" i="3" s="1"/>
  <c r="BC346" i="3"/>
  <c r="BD346" i="3" s="1"/>
  <c r="BC342" i="3"/>
  <c r="BD342" i="3" s="1"/>
  <c r="BC338" i="3"/>
  <c r="BD338" i="3" s="1"/>
  <c r="BC334" i="3"/>
  <c r="BD334" i="3" s="1"/>
  <c r="BC330" i="3"/>
  <c r="BD330" i="3" s="1"/>
  <c r="BC326" i="3"/>
  <c r="BD326" i="3" s="1"/>
  <c r="BC322" i="3"/>
  <c r="BD322" i="3" s="1"/>
  <c r="BC318" i="3"/>
  <c r="BD318" i="3" s="1"/>
  <c r="BC314" i="3"/>
  <c r="BD314" i="3" s="1"/>
  <c r="BC310" i="3"/>
  <c r="BD310" i="3" s="1"/>
  <c r="BC305" i="3"/>
  <c r="BD305" i="3" s="1"/>
  <c r="BC301" i="3"/>
  <c r="BD301" i="3" s="1"/>
  <c r="BC297" i="3"/>
  <c r="BD297" i="3" s="1"/>
  <c r="BC293" i="3"/>
  <c r="BD293" i="3" s="1"/>
  <c r="BC289" i="3"/>
  <c r="BD289" i="3" s="1"/>
  <c r="BC285" i="3"/>
  <c r="BD285" i="3" s="1"/>
  <c r="BC280" i="3"/>
  <c r="BD280" i="3" s="1"/>
  <c r="BC276" i="3"/>
  <c r="BD276" i="3" s="1"/>
  <c r="BC272" i="3"/>
  <c r="BD272" i="3" s="1"/>
  <c r="BC268" i="3"/>
  <c r="BD268" i="3" s="1"/>
  <c r="BC264" i="3"/>
  <c r="BD264" i="3" s="1"/>
  <c r="BC260" i="3"/>
  <c r="BD260" i="3" s="1"/>
  <c r="BC256" i="3"/>
  <c r="BD256" i="3" s="1"/>
  <c r="BC252" i="3"/>
  <c r="BD252" i="3" s="1"/>
  <c r="BC248" i="3"/>
  <c r="BD248" i="3" s="1"/>
  <c r="BC244" i="3"/>
  <c r="BD244" i="3" s="1"/>
  <c r="BC240" i="3"/>
  <c r="BD240" i="3" s="1"/>
  <c r="BC235" i="3"/>
  <c r="BD235" i="3" s="1"/>
  <c r="BC231" i="3"/>
  <c r="BD231" i="3" s="1"/>
  <c r="BC225" i="3"/>
  <c r="BD225" i="3" s="1"/>
  <c r="BC221" i="3"/>
  <c r="BD221" i="3" s="1"/>
  <c r="BC217" i="3"/>
  <c r="BD217" i="3" s="1"/>
  <c r="BC212" i="3"/>
  <c r="BD212" i="3" s="1"/>
  <c r="BC208" i="3"/>
  <c r="BD208" i="3" s="1"/>
  <c r="BC204" i="3"/>
  <c r="BD204" i="3" s="1"/>
  <c r="BC200" i="3"/>
  <c r="BD200" i="3" s="1"/>
  <c r="BC196" i="3"/>
  <c r="BD196" i="3" s="1"/>
  <c r="BC191" i="3"/>
  <c r="BD191" i="3" s="1"/>
  <c r="BC181" i="3"/>
  <c r="BD181" i="3" s="1"/>
  <c r="BC177" i="3"/>
  <c r="BD177" i="3" s="1"/>
  <c r="BC173" i="3"/>
  <c r="BD173" i="3" s="1"/>
  <c r="BC169" i="3"/>
  <c r="BD169" i="3" s="1"/>
  <c r="BC165" i="3"/>
  <c r="BD165" i="3" s="1"/>
  <c r="BC161" i="3"/>
  <c r="BD161" i="3" s="1"/>
  <c r="BC157" i="3"/>
  <c r="BD157" i="3" s="1"/>
  <c r="BC153" i="3"/>
  <c r="BD153" i="3" s="1"/>
  <c r="BC147" i="3"/>
  <c r="BD147" i="3" s="1"/>
  <c r="BC143" i="3"/>
  <c r="BD143" i="3" s="1"/>
  <c r="BC137" i="3"/>
  <c r="BD137" i="3" s="1"/>
  <c r="BC133" i="3"/>
  <c r="BD133" i="3" s="1"/>
  <c r="BC129" i="3"/>
  <c r="BD129" i="3" s="1"/>
  <c r="BC125" i="3"/>
  <c r="BD125" i="3" s="1"/>
  <c r="BC121" i="3"/>
  <c r="BD121" i="3" s="1"/>
  <c r="BC117" i="3"/>
  <c r="BD117" i="3" s="1"/>
  <c r="BC113" i="3"/>
  <c r="BD113" i="3" s="1"/>
  <c r="BC107" i="3"/>
  <c r="BD107" i="3" s="1"/>
  <c r="BC102" i="3"/>
  <c r="BD102" i="3" s="1"/>
  <c r="BC98" i="3"/>
  <c r="BD98" i="3" s="1"/>
  <c r="BC94" i="3"/>
  <c r="BD94" i="3" s="1"/>
  <c r="BC89" i="3"/>
  <c r="BD89" i="3" s="1"/>
  <c r="BC84" i="3"/>
  <c r="BD84" i="3" s="1"/>
  <c r="BC80" i="3"/>
  <c r="BD80" i="3" s="1"/>
  <c r="BC74" i="3"/>
  <c r="BD74" i="3" s="1"/>
  <c r="BC70" i="3"/>
  <c r="BD70" i="3" s="1"/>
  <c r="BC66" i="3"/>
  <c r="BD66" i="3" s="1"/>
  <c r="BC61" i="3"/>
  <c r="BD61" i="3" s="1"/>
  <c r="BC54" i="3"/>
  <c r="BD54" i="3" s="1"/>
  <c r="BC50" i="3"/>
  <c r="BD50" i="3" s="1"/>
  <c r="BC46" i="3"/>
  <c r="BD46" i="3" s="1"/>
  <c r="BC42" i="3"/>
  <c r="BD42" i="3" s="1"/>
  <c r="BC38" i="3"/>
  <c r="BD38" i="3" s="1"/>
  <c r="BC34" i="3"/>
  <c r="BD34" i="3" s="1"/>
  <c r="BC30" i="3"/>
  <c r="BD30" i="3" s="1"/>
  <c r="BC26" i="3"/>
  <c r="BD26" i="3" s="1"/>
  <c r="BC21" i="3"/>
  <c r="BD21" i="3" s="1"/>
  <c r="BC17" i="3"/>
  <c r="BD17" i="3" s="1"/>
  <c r="BC13" i="3"/>
  <c r="BD13" i="3" s="1"/>
  <c r="BF353" i="3"/>
  <c r="BG353" i="3" s="1"/>
  <c r="BF349" i="3"/>
  <c r="BG349" i="3" s="1"/>
  <c r="BF345" i="3"/>
  <c r="BG345" i="3" s="1"/>
  <c r="BF341" i="3"/>
  <c r="BG341" i="3" s="1"/>
  <c r="BF337" i="3"/>
  <c r="BG337" i="3" s="1"/>
  <c r="BF333" i="3"/>
  <c r="BG333" i="3" s="1"/>
  <c r="BF329" i="3"/>
  <c r="BG329" i="3" s="1"/>
  <c r="BF325" i="3"/>
  <c r="BG325" i="3" s="1"/>
  <c r="BF321" i="3"/>
  <c r="BG321" i="3" s="1"/>
  <c r="BF317" i="3"/>
  <c r="BG317" i="3" s="1"/>
  <c r="BF313" i="3"/>
  <c r="BF308" i="3"/>
  <c r="BG308" i="3" s="1"/>
  <c r="BF304" i="3"/>
  <c r="BG304" i="3" s="1"/>
  <c r="BF300" i="3"/>
  <c r="BG300" i="3" s="1"/>
  <c r="BF296" i="3"/>
  <c r="BG296" i="3" s="1"/>
  <c r="BF292" i="3"/>
  <c r="BG292" i="3" s="1"/>
  <c r="BF288" i="3"/>
  <c r="BG288" i="3" s="1"/>
  <c r="BF284" i="3"/>
  <c r="BG284" i="3" s="1"/>
  <c r="BF279" i="3"/>
  <c r="BG279" i="3" s="1"/>
  <c r="BF275" i="3"/>
  <c r="BG275" i="3" s="1"/>
  <c r="BF271" i="3"/>
  <c r="BG271" i="3" s="1"/>
  <c r="BF267" i="3"/>
  <c r="BG267" i="3" s="1"/>
  <c r="BF263" i="3"/>
  <c r="BG263" i="3" s="1"/>
  <c r="BF259" i="3"/>
  <c r="BG259" i="3" s="1"/>
  <c r="BF255" i="3"/>
  <c r="BG255" i="3" s="1"/>
  <c r="BF251" i="3"/>
  <c r="BG251" i="3" s="1"/>
  <c r="BF247" i="3"/>
  <c r="BG247" i="3" s="1"/>
  <c r="BF243" i="3"/>
  <c r="BG243" i="3" s="1"/>
  <c r="BF239" i="3"/>
  <c r="BG239" i="3" s="1"/>
  <c r="BF234" i="3"/>
  <c r="BG234" i="3" s="1"/>
  <c r="BF228" i="3"/>
  <c r="BG228" i="3" s="1"/>
  <c r="BF224" i="3"/>
  <c r="BG224" i="3" s="1"/>
  <c r="BF220" i="3"/>
  <c r="BG220" i="3" s="1"/>
  <c r="BF216" i="3"/>
  <c r="BG216" i="3" s="1"/>
  <c r="BF211" i="3"/>
  <c r="BG211" i="3" s="1"/>
  <c r="BF207" i="3"/>
  <c r="BG207" i="3" s="1"/>
  <c r="BF203" i="3"/>
  <c r="BG203" i="3" s="1"/>
  <c r="BF199" i="3"/>
  <c r="BG199" i="3" s="1"/>
  <c r="BF195" i="3"/>
  <c r="BG195" i="3" s="1"/>
  <c r="BF190" i="3"/>
  <c r="BG190" i="3" s="1"/>
  <c r="BF180" i="3"/>
  <c r="BG180" i="3" s="1"/>
  <c r="BF176" i="3"/>
  <c r="BG176" i="3" s="1"/>
  <c r="BF172" i="3"/>
  <c r="BG172" i="3" s="1"/>
  <c r="BF168" i="3"/>
  <c r="BG168" i="3" s="1"/>
  <c r="BF164" i="3"/>
  <c r="BG164" i="3" s="1"/>
  <c r="BF160" i="3"/>
  <c r="BG160" i="3" s="1"/>
  <c r="BF156" i="3"/>
  <c r="BG156" i="3" s="1"/>
  <c r="BF152" i="3"/>
  <c r="BG152" i="3" s="1"/>
  <c r="BF146" i="3"/>
  <c r="BG146" i="3" s="1"/>
  <c r="BF142" i="3"/>
  <c r="BG142" i="3" s="1"/>
  <c r="BF136" i="3"/>
  <c r="BG136" i="3" s="1"/>
  <c r="BF132" i="3"/>
  <c r="BG132" i="3" s="1"/>
  <c r="BF128" i="3"/>
  <c r="BG128" i="3" s="1"/>
  <c r="BF124" i="3"/>
  <c r="BG124" i="3" s="1"/>
  <c r="BF120" i="3"/>
  <c r="BG120" i="3" s="1"/>
  <c r="BF116" i="3"/>
  <c r="BG116" i="3" s="1"/>
  <c r="BF111" i="3"/>
  <c r="BG111" i="3" s="1"/>
  <c r="BF106" i="3"/>
  <c r="BG106" i="3" s="1"/>
  <c r="BF101" i="3"/>
  <c r="BG101" i="3" s="1"/>
  <c r="BF97" i="3"/>
  <c r="BG97" i="3" s="1"/>
  <c r="BF93" i="3"/>
  <c r="BG93" i="3" s="1"/>
  <c r="BF88" i="3"/>
  <c r="BG88" i="3" s="1"/>
  <c r="BF83" i="3"/>
  <c r="BF79" i="3"/>
  <c r="BG79" i="3" s="1"/>
  <c r="BF73" i="3"/>
  <c r="BG73" i="3" s="1"/>
  <c r="BF69" i="3"/>
  <c r="BG69" i="3" s="1"/>
  <c r="BF65" i="3"/>
  <c r="BG65" i="3" s="1"/>
  <c r="BF60" i="3"/>
  <c r="BG60" i="3" s="1"/>
  <c r="BF53" i="3"/>
  <c r="BG53" i="3" s="1"/>
  <c r="BF49" i="3"/>
  <c r="BG49" i="3" s="1"/>
  <c r="BF45" i="3"/>
  <c r="BG45" i="3" s="1"/>
  <c r="BF41" i="3"/>
  <c r="BG41" i="3" s="1"/>
  <c r="BF37" i="3"/>
  <c r="BG37" i="3" s="1"/>
  <c r="BF33" i="3"/>
  <c r="BG33" i="3" s="1"/>
  <c r="BF29" i="3"/>
  <c r="BG29" i="3" s="1"/>
  <c r="BF25" i="3"/>
  <c r="BF20" i="3"/>
  <c r="BF16" i="3"/>
  <c r="BG16" i="3" s="1"/>
  <c r="BF12" i="3"/>
  <c r="BI352" i="3"/>
  <c r="BJ352" i="3" s="1"/>
  <c r="BI348" i="3"/>
  <c r="BJ348" i="3" s="1"/>
  <c r="BI344" i="3"/>
  <c r="BJ344" i="3" s="1"/>
  <c r="BI340" i="3"/>
  <c r="BJ340" i="3" s="1"/>
  <c r="BI336" i="3"/>
  <c r="BJ336" i="3" s="1"/>
  <c r="BI332" i="3"/>
  <c r="BJ332" i="3" s="1"/>
  <c r="BI328" i="3"/>
  <c r="BJ328" i="3" s="1"/>
  <c r="BI324" i="3"/>
  <c r="BI320" i="3"/>
  <c r="BJ320" i="3" s="1"/>
  <c r="BI316" i="3"/>
  <c r="BJ316" i="3" s="1"/>
  <c r="BI312" i="3"/>
  <c r="BJ312" i="3" s="1"/>
  <c r="BI307" i="3"/>
  <c r="BJ307" i="3" s="1"/>
  <c r="BI303" i="3"/>
  <c r="BJ303" i="3" s="1"/>
  <c r="BI299" i="3"/>
  <c r="BJ299" i="3" s="1"/>
  <c r="BI295" i="3"/>
  <c r="BJ295" i="3" s="1"/>
  <c r="BI291" i="3"/>
  <c r="BJ291" i="3" s="1"/>
  <c r="BI287" i="3"/>
  <c r="BJ287" i="3" s="1"/>
  <c r="BI283" i="3"/>
  <c r="BJ283" i="3" s="1"/>
  <c r="BI278" i="3"/>
  <c r="BJ278" i="3" s="1"/>
  <c r="BI274" i="3"/>
  <c r="BJ274" i="3" s="1"/>
  <c r="BI270" i="3"/>
  <c r="BJ270" i="3" s="1"/>
  <c r="BI266" i="3"/>
  <c r="BJ266" i="3" s="1"/>
  <c r="BI262" i="3"/>
  <c r="BJ262" i="3" s="1"/>
  <c r="BI258" i="3"/>
  <c r="BJ258" i="3" s="1"/>
  <c r="BI254" i="3"/>
  <c r="BJ254" i="3" s="1"/>
  <c r="BI250" i="3"/>
  <c r="BJ250" i="3" s="1"/>
  <c r="BI246" i="3"/>
  <c r="BJ246" i="3" s="1"/>
  <c r="BI242" i="3"/>
  <c r="BJ242" i="3" s="1"/>
  <c r="BI238" i="3"/>
  <c r="BJ238" i="3" s="1"/>
  <c r="BI233" i="3"/>
  <c r="BJ233" i="3" s="1"/>
  <c r="BI227" i="3"/>
  <c r="BJ227" i="3" s="1"/>
  <c r="BI223" i="3"/>
  <c r="BJ223" i="3" s="1"/>
  <c r="BI219" i="3"/>
  <c r="BJ219" i="3" s="1"/>
  <c r="BI215" i="3"/>
  <c r="BJ215" i="3" s="1"/>
  <c r="BI210" i="3"/>
  <c r="BJ210" i="3" s="1"/>
  <c r="BI206" i="3"/>
  <c r="BJ206" i="3" s="1"/>
  <c r="BI202" i="3"/>
  <c r="BJ202" i="3" s="1"/>
  <c r="BI198" i="3"/>
  <c r="BJ198" i="3" s="1"/>
  <c r="BI194" i="3"/>
  <c r="BJ194" i="3" s="1"/>
  <c r="BI187" i="3"/>
  <c r="BJ187" i="3" s="1"/>
  <c r="BI179" i="3"/>
  <c r="BJ179" i="3" s="1"/>
  <c r="BI175" i="3"/>
  <c r="BJ175" i="3" s="1"/>
  <c r="BI171" i="3"/>
  <c r="BJ171" i="3" s="1"/>
  <c r="BI167" i="3"/>
  <c r="BJ167" i="3" s="1"/>
  <c r="BI163" i="3"/>
  <c r="BJ163" i="3" s="1"/>
  <c r="BI159" i="3"/>
  <c r="BJ159" i="3" s="1"/>
  <c r="BI155" i="3"/>
  <c r="BJ155" i="3" s="1"/>
  <c r="BI151" i="3"/>
  <c r="BJ151" i="3" s="1"/>
  <c r="BI145" i="3"/>
  <c r="BJ145" i="3" s="1"/>
  <c r="BI139" i="3"/>
  <c r="BJ139" i="3" s="1"/>
  <c r="BI135" i="3"/>
  <c r="BJ135" i="3" s="1"/>
  <c r="BI131" i="3"/>
  <c r="BJ131" i="3" s="1"/>
  <c r="BI127" i="3"/>
  <c r="BJ127" i="3" s="1"/>
  <c r="BI123" i="3"/>
  <c r="BJ123" i="3" s="1"/>
  <c r="BI119" i="3"/>
  <c r="BJ119" i="3" s="1"/>
  <c r="BI115" i="3"/>
  <c r="BJ115" i="3" s="1"/>
  <c r="BI109" i="3"/>
  <c r="BJ109" i="3" s="1"/>
  <c r="BI105" i="3"/>
  <c r="BJ105" i="3" s="1"/>
  <c r="BI100" i="3"/>
  <c r="BJ100" i="3" s="1"/>
  <c r="BI96" i="3"/>
  <c r="BJ96" i="3" s="1"/>
  <c r="BI91" i="3"/>
  <c r="BJ91" i="3" s="1"/>
  <c r="BI86" i="3"/>
  <c r="BJ86" i="3" s="1"/>
  <c r="BI82" i="3"/>
  <c r="BJ82" i="3" s="1"/>
  <c r="BI78" i="3"/>
  <c r="BJ78" i="3" s="1"/>
  <c r="BI72" i="3"/>
  <c r="BJ72" i="3" s="1"/>
  <c r="BI68" i="3"/>
  <c r="BJ68" i="3" s="1"/>
  <c r="BI63" i="3"/>
  <c r="BJ63" i="3" s="1"/>
  <c r="BI58" i="3"/>
  <c r="BJ58" i="3" s="1"/>
  <c r="BI52" i="3"/>
  <c r="BJ52" i="3" s="1"/>
  <c r="BI48" i="3"/>
  <c r="BJ48" i="3" s="1"/>
  <c r="BI44" i="3"/>
  <c r="BJ44" i="3" s="1"/>
  <c r="BI40" i="3"/>
  <c r="BJ40" i="3" s="1"/>
  <c r="BI36" i="3"/>
  <c r="BJ36" i="3" s="1"/>
  <c r="BI32" i="3"/>
  <c r="BJ32" i="3" s="1"/>
  <c r="BI28" i="3"/>
  <c r="BJ28" i="3" s="1"/>
  <c r="BI23" i="3"/>
  <c r="BJ23" i="3" s="1"/>
  <c r="BI19" i="3"/>
  <c r="BJ19" i="3" s="1"/>
  <c r="BI15" i="3"/>
  <c r="BI11" i="3"/>
  <c r="BJ11" i="3" s="1"/>
  <c r="BL351" i="3"/>
  <c r="BM351" i="3" s="1"/>
  <c r="BL347" i="3"/>
  <c r="BM347" i="3" s="1"/>
  <c r="BL343" i="3"/>
  <c r="BM343" i="3" s="1"/>
  <c r="BL339" i="3"/>
  <c r="BM339" i="3" s="1"/>
  <c r="BL335" i="3"/>
  <c r="BM335" i="3" s="1"/>
  <c r="BL331" i="3"/>
  <c r="BM331" i="3" s="1"/>
  <c r="BL327" i="3"/>
  <c r="BM327" i="3" s="1"/>
  <c r="BL323" i="3"/>
  <c r="BM323" i="3" s="1"/>
  <c r="BL319" i="3"/>
  <c r="BM319" i="3" s="1"/>
  <c r="BL315" i="3"/>
  <c r="BM315" i="3" s="1"/>
  <c r="BL311" i="3"/>
  <c r="BM311" i="3" s="1"/>
  <c r="BL306" i="3"/>
  <c r="BM306" i="3" s="1"/>
  <c r="BL302" i="3"/>
  <c r="BM302" i="3" s="1"/>
  <c r="BL298" i="3"/>
  <c r="BM298" i="3" s="1"/>
  <c r="BL294" i="3"/>
  <c r="BM294" i="3" s="1"/>
  <c r="BL290" i="3"/>
  <c r="BM290" i="3" s="1"/>
  <c r="BL286" i="3"/>
  <c r="BM286" i="3" s="1"/>
  <c r="BL282" i="3"/>
  <c r="BM282" i="3" s="1"/>
  <c r="BL277" i="3"/>
  <c r="BM277" i="3" s="1"/>
  <c r="BL273" i="3"/>
  <c r="BM273" i="3" s="1"/>
  <c r="BL269" i="3"/>
  <c r="BM269" i="3" s="1"/>
  <c r="BL265" i="3"/>
  <c r="BM265" i="3" s="1"/>
  <c r="BL261" i="3"/>
  <c r="BM261" i="3" s="1"/>
  <c r="BL257" i="3"/>
  <c r="BM257" i="3" s="1"/>
  <c r="BL253" i="3"/>
  <c r="BM253" i="3" s="1"/>
  <c r="BL249" i="3"/>
  <c r="BM249" i="3" s="1"/>
  <c r="BL245" i="3"/>
  <c r="BM245" i="3" s="1"/>
  <c r="BL241" i="3"/>
  <c r="BM241" i="3" s="1"/>
  <c r="BL237" i="3"/>
  <c r="BM237" i="3" s="1"/>
  <c r="BL232" i="3"/>
  <c r="BM232" i="3" s="1"/>
  <c r="BL226" i="3"/>
  <c r="BM226" i="3" s="1"/>
  <c r="BL222" i="3"/>
  <c r="BM222" i="3" s="1"/>
  <c r="BL218" i="3"/>
  <c r="BM218" i="3" s="1"/>
  <c r="BL214" i="3"/>
  <c r="BM214" i="3" s="1"/>
  <c r="BL209" i="3"/>
  <c r="BM209" i="3" s="1"/>
  <c r="BL205" i="3"/>
  <c r="BM205" i="3" s="1"/>
  <c r="BL201" i="3"/>
  <c r="BM201" i="3" s="1"/>
  <c r="BL197" i="3"/>
  <c r="BM197" i="3" s="1"/>
  <c r="BL192" i="3"/>
  <c r="BM192" i="3" s="1"/>
  <c r="BL183" i="3"/>
  <c r="BM183" i="3" s="1"/>
  <c r="BL178" i="3"/>
  <c r="BM178" i="3" s="1"/>
  <c r="BL174" i="3"/>
  <c r="BL170" i="3"/>
  <c r="BM170" i="3" s="1"/>
  <c r="BL166" i="3"/>
  <c r="BM166" i="3" s="1"/>
  <c r="BL162" i="3"/>
  <c r="BM162" i="3" s="1"/>
  <c r="BL158" i="3"/>
  <c r="BM158" i="3" s="1"/>
  <c r="BL154" i="3"/>
  <c r="BM154" i="3" s="1"/>
  <c r="BL150" i="3"/>
  <c r="BM150" i="3" s="1"/>
  <c r="BL144" i="3"/>
  <c r="BM144" i="3" s="1"/>
  <c r="BL138" i="3"/>
  <c r="BM138" i="3" s="1"/>
  <c r="BL134" i="3"/>
  <c r="BM134" i="3" s="1"/>
  <c r="BL130" i="3"/>
  <c r="BM130" i="3" s="1"/>
  <c r="BL126" i="3"/>
  <c r="BM126" i="3" s="1"/>
  <c r="BL122" i="3"/>
  <c r="BM122" i="3" s="1"/>
  <c r="BL118" i="3"/>
  <c r="BM118" i="3" s="1"/>
  <c r="BL114" i="3"/>
  <c r="BM114" i="3" s="1"/>
  <c r="BL108" i="3"/>
  <c r="BM108" i="3" s="1"/>
  <c r="BL104" i="3"/>
  <c r="BM104" i="3" s="1"/>
  <c r="BL99" i="3"/>
  <c r="BM99" i="3" s="1"/>
  <c r="BL95" i="3"/>
  <c r="BM95" i="3" s="1"/>
  <c r="BL90" i="3"/>
  <c r="BL85" i="3"/>
  <c r="BM85" i="3" s="1"/>
  <c r="BL81" i="3"/>
  <c r="BM81" i="3" s="1"/>
  <c r="BL77" i="3"/>
  <c r="BM77" i="3" s="1"/>
  <c r="BL71" i="3"/>
  <c r="BM71" i="3" s="1"/>
  <c r="BL67" i="3"/>
  <c r="BM67" i="3" s="1"/>
  <c r="BL62" i="3"/>
  <c r="BM62" i="3" s="1"/>
  <c r="BL56" i="3"/>
  <c r="BM56" i="3" s="1"/>
  <c r="BL51" i="3"/>
  <c r="BM51" i="3" s="1"/>
  <c r="BL47" i="3"/>
  <c r="BM47" i="3" s="1"/>
  <c r="BL43" i="3"/>
  <c r="BM43" i="3" s="1"/>
  <c r="BL39" i="3"/>
  <c r="BM39" i="3" s="1"/>
  <c r="BL35" i="3"/>
  <c r="BM35" i="3" s="1"/>
  <c r="BL31" i="3"/>
  <c r="BM31" i="3" s="1"/>
  <c r="BL27" i="3"/>
  <c r="BL22" i="3"/>
  <c r="BM22" i="3" s="1"/>
  <c r="BL18" i="3"/>
  <c r="BM18" i="3" s="1"/>
  <c r="BL14" i="3"/>
  <c r="BM14" i="3" s="1"/>
  <c r="BL10" i="3"/>
  <c r="BO350" i="3"/>
  <c r="BP350" i="3" s="1"/>
  <c r="BO346" i="3"/>
  <c r="BP346" i="3" s="1"/>
  <c r="BO342" i="3"/>
  <c r="BP342" i="3" s="1"/>
  <c r="BO338" i="3"/>
  <c r="BP338" i="3" s="1"/>
  <c r="BO334" i="3"/>
  <c r="BP334" i="3" s="1"/>
  <c r="BO330" i="3"/>
  <c r="BP330" i="3" s="1"/>
  <c r="BO326" i="3"/>
  <c r="BP326" i="3" s="1"/>
  <c r="BO322" i="3"/>
  <c r="BP322" i="3" s="1"/>
  <c r="BO318" i="3"/>
  <c r="BP318" i="3" s="1"/>
  <c r="BO314" i="3"/>
  <c r="BP314" i="3" s="1"/>
  <c r="BO310" i="3"/>
  <c r="BP310" i="3" s="1"/>
  <c r="BO305" i="3"/>
  <c r="BP305" i="3" s="1"/>
  <c r="BO301" i="3"/>
  <c r="BP301" i="3" s="1"/>
  <c r="BO297" i="3"/>
  <c r="BP297" i="3" s="1"/>
  <c r="BO293" i="3"/>
  <c r="BP293" i="3" s="1"/>
  <c r="BO289" i="3"/>
  <c r="BP289" i="3" s="1"/>
  <c r="BO285" i="3"/>
  <c r="BP285" i="3" s="1"/>
  <c r="BO280" i="3"/>
  <c r="BP280" i="3" s="1"/>
  <c r="BO276" i="3"/>
  <c r="BP276" i="3" s="1"/>
  <c r="BO272" i="3"/>
  <c r="BP272" i="3" s="1"/>
  <c r="BO268" i="3"/>
  <c r="BP268" i="3" s="1"/>
  <c r="BO264" i="3"/>
  <c r="BP264" i="3" s="1"/>
  <c r="BO260" i="3"/>
  <c r="BP260" i="3" s="1"/>
  <c r="BO256" i="3"/>
  <c r="BP256" i="3" s="1"/>
  <c r="BO252" i="3"/>
  <c r="BP252" i="3" s="1"/>
  <c r="BO248" i="3"/>
  <c r="BP248" i="3" s="1"/>
  <c r="BO244" i="3"/>
  <c r="BP244" i="3" s="1"/>
  <c r="BO240" i="3"/>
  <c r="BP240" i="3" s="1"/>
  <c r="BO235" i="3"/>
  <c r="BP235" i="3" s="1"/>
  <c r="BO231" i="3"/>
  <c r="BP231" i="3" s="1"/>
  <c r="BO225" i="3"/>
  <c r="BP225" i="3" s="1"/>
  <c r="BO221" i="3"/>
  <c r="BP221" i="3" s="1"/>
  <c r="BO217" i="3"/>
  <c r="BP217" i="3" s="1"/>
  <c r="BO212" i="3"/>
  <c r="BP212" i="3" s="1"/>
  <c r="BO208" i="3"/>
  <c r="BP208" i="3" s="1"/>
  <c r="BO204" i="3"/>
  <c r="BP204" i="3" s="1"/>
  <c r="BO200" i="3"/>
  <c r="BP200" i="3" s="1"/>
  <c r="BO196" i="3"/>
  <c r="BP196" i="3" s="1"/>
  <c r="BO191" i="3"/>
  <c r="BP191" i="3" s="1"/>
  <c r="BO181" i="3"/>
  <c r="BP181" i="3" s="1"/>
  <c r="BO177" i="3"/>
  <c r="BP177" i="3" s="1"/>
  <c r="BO173" i="3"/>
  <c r="BP173" i="3" s="1"/>
  <c r="BO169" i="3"/>
  <c r="BO165" i="3"/>
  <c r="BP165" i="3" s="1"/>
  <c r="BO161" i="3"/>
  <c r="BP161" i="3" s="1"/>
  <c r="BO157" i="3"/>
  <c r="BP157" i="3" s="1"/>
  <c r="BO153" i="3"/>
  <c r="BP153" i="3" s="1"/>
  <c r="BO147" i="3"/>
  <c r="BP147" i="3" s="1"/>
  <c r="BO143" i="3"/>
  <c r="BP143" i="3" s="1"/>
  <c r="BO137" i="3"/>
  <c r="BP137" i="3" s="1"/>
  <c r="BO133" i="3"/>
  <c r="BP133" i="3" s="1"/>
  <c r="BO129" i="3"/>
  <c r="BP129" i="3" s="1"/>
  <c r="BO125" i="3"/>
  <c r="BP125" i="3" s="1"/>
  <c r="BO121" i="3"/>
  <c r="BP121" i="3" s="1"/>
  <c r="BO117" i="3"/>
  <c r="BP117" i="3" s="1"/>
  <c r="BO113" i="3"/>
  <c r="BP113" i="3" s="1"/>
  <c r="BO107" i="3"/>
  <c r="BP107" i="3" s="1"/>
  <c r="BO102" i="3"/>
  <c r="BP102" i="3" s="1"/>
  <c r="BO98" i="3"/>
  <c r="BP98" i="3" s="1"/>
  <c r="BO94" i="3"/>
  <c r="BP94" i="3" s="1"/>
  <c r="BO89" i="3"/>
  <c r="BP89" i="3" s="1"/>
  <c r="BO84" i="3"/>
  <c r="BP84" i="3" s="1"/>
  <c r="BO80" i="3"/>
  <c r="BP80" i="3" s="1"/>
  <c r="BO74" i="3"/>
  <c r="BP74" i="3" s="1"/>
  <c r="BO70" i="3"/>
  <c r="BP70" i="3" s="1"/>
  <c r="BO66" i="3"/>
  <c r="BP66" i="3" s="1"/>
  <c r="BO61" i="3"/>
  <c r="BP61" i="3" s="1"/>
  <c r="BO54" i="3"/>
  <c r="BP54" i="3" s="1"/>
  <c r="BO50" i="3"/>
  <c r="BP50" i="3" s="1"/>
  <c r="BO46" i="3"/>
  <c r="BP46" i="3" s="1"/>
  <c r="BO42" i="3"/>
  <c r="BP42" i="3" s="1"/>
  <c r="BO38" i="3"/>
  <c r="BP38" i="3" s="1"/>
  <c r="BO34" i="3"/>
  <c r="BP34" i="3" s="1"/>
  <c r="BO30" i="3"/>
  <c r="BP30" i="3" s="1"/>
  <c r="BO26" i="3"/>
  <c r="BP26" i="3" s="1"/>
  <c r="BO21" i="3"/>
  <c r="BP21" i="3" s="1"/>
  <c r="BO17" i="3"/>
  <c r="BP17" i="3" s="1"/>
  <c r="BO13" i="3"/>
  <c r="BP13" i="3" s="1"/>
  <c r="BL382" i="3" l="1"/>
  <c r="BM174" i="3"/>
  <c r="BM382" i="3" s="1"/>
  <c r="BF357" i="3"/>
  <c r="BG25" i="3"/>
  <c r="AW379" i="3"/>
  <c r="BR15" i="3"/>
  <c r="AX15" i="3"/>
  <c r="BR32" i="3"/>
  <c r="BS32" i="3" s="1"/>
  <c r="AX32" i="3"/>
  <c r="BR48" i="3"/>
  <c r="BS48" i="3" s="1"/>
  <c r="AX48" i="3"/>
  <c r="BR68" i="3"/>
  <c r="AX68" i="3"/>
  <c r="BR86" i="3"/>
  <c r="BS86" i="3" s="1"/>
  <c r="AX86" i="3"/>
  <c r="BR115" i="3"/>
  <c r="BS115" i="3" s="1"/>
  <c r="AX115" i="3"/>
  <c r="BR139" i="3"/>
  <c r="AX139" i="3"/>
  <c r="BR198" i="3"/>
  <c r="AX198" i="3"/>
  <c r="BR250" i="3"/>
  <c r="AX250" i="3"/>
  <c r="BR299" i="3"/>
  <c r="BS299" i="3" s="1"/>
  <c r="AX299" i="3"/>
  <c r="BR348" i="3"/>
  <c r="AX348" i="3"/>
  <c r="BR79" i="3"/>
  <c r="BS79" i="3" s="1"/>
  <c r="AX79" i="3"/>
  <c r="BR152" i="3"/>
  <c r="AX152" i="3"/>
  <c r="BR239" i="3"/>
  <c r="BS239" i="3" s="1"/>
  <c r="AX239" i="3"/>
  <c r="BR296" i="3"/>
  <c r="BS296" i="3" s="1"/>
  <c r="AX296" i="3"/>
  <c r="BO380" i="3"/>
  <c r="BO358" i="3"/>
  <c r="BP10" i="3"/>
  <c r="BC382" i="3"/>
  <c r="BD174" i="3"/>
  <c r="BD382" i="3" s="1"/>
  <c r="BR45" i="3"/>
  <c r="AX45" i="3"/>
  <c r="BR120" i="3"/>
  <c r="AX120" i="3"/>
  <c r="BR203" i="3"/>
  <c r="BS203" i="3" s="1"/>
  <c r="AX203" i="3"/>
  <c r="BR271" i="3"/>
  <c r="BS271" i="3" s="1"/>
  <c r="AX271" i="3"/>
  <c r="BR337" i="3"/>
  <c r="BS337" i="3" s="1"/>
  <c r="AX337" i="3"/>
  <c r="BO379" i="3"/>
  <c r="BP15" i="3"/>
  <c r="BP379" i="3" s="1"/>
  <c r="BO385" i="3"/>
  <c r="BP324" i="3"/>
  <c r="BP385" i="3" s="1"/>
  <c r="BL383" i="3"/>
  <c r="BM12" i="3"/>
  <c r="BM383" i="3" s="1"/>
  <c r="BL378" i="3"/>
  <c r="BM20" i="3"/>
  <c r="BF358" i="3"/>
  <c r="BF380" i="3"/>
  <c r="BG10" i="3"/>
  <c r="BR13" i="3"/>
  <c r="BS13" i="3" s="1"/>
  <c r="AX13" i="3"/>
  <c r="BR30" i="3"/>
  <c r="AX30" i="3"/>
  <c r="BR46" i="3"/>
  <c r="AX46" i="3"/>
  <c r="BR66" i="3"/>
  <c r="BS66" i="3" s="1"/>
  <c r="AX66" i="3"/>
  <c r="BR84" i="3"/>
  <c r="AX84" i="3"/>
  <c r="BR102" i="3"/>
  <c r="BS102" i="3" s="1"/>
  <c r="AX102" i="3"/>
  <c r="BR121" i="3"/>
  <c r="BS121" i="3" s="1"/>
  <c r="AX121" i="3"/>
  <c r="BR137" i="3"/>
  <c r="BS137" i="3" s="1"/>
  <c r="AX137" i="3"/>
  <c r="BR157" i="3"/>
  <c r="BS157" i="3" s="1"/>
  <c r="AX157" i="3"/>
  <c r="BR177" i="3"/>
  <c r="BS177" i="3" s="1"/>
  <c r="AX177" i="3"/>
  <c r="BR200" i="3"/>
  <c r="BS200" i="3" s="1"/>
  <c r="AX200" i="3"/>
  <c r="BR217" i="3"/>
  <c r="BS217" i="3" s="1"/>
  <c r="AX217" i="3"/>
  <c r="BR235" i="3"/>
  <c r="BS235" i="3" s="1"/>
  <c r="AX235" i="3"/>
  <c r="BR252" i="3"/>
  <c r="BS252" i="3" s="1"/>
  <c r="AX252" i="3"/>
  <c r="BR268" i="3"/>
  <c r="BS268" i="3" s="1"/>
  <c r="AX268" i="3"/>
  <c r="BR285" i="3"/>
  <c r="BS285" i="3" s="1"/>
  <c r="AX285" i="3"/>
  <c r="BR301" i="3"/>
  <c r="BS301" i="3" s="1"/>
  <c r="AX301" i="3"/>
  <c r="BR318" i="3"/>
  <c r="AX318" i="3"/>
  <c r="BR334" i="3"/>
  <c r="BS334" i="3" s="1"/>
  <c r="AX334" i="3"/>
  <c r="BR350" i="3"/>
  <c r="BS350" i="3" s="1"/>
  <c r="AX350" i="3"/>
  <c r="BR163" i="3"/>
  <c r="BS163" i="3" s="1"/>
  <c r="AX163" i="3"/>
  <c r="BR219" i="3"/>
  <c r="BS219" i="3" s="1"/>
  <c r="AX219" i="3"/>
  <c r="BR270" i="3"/>
  <c r="BS270" i="3" s="1"/>
  <c r="AX270" i="3"/>
  <c r="BR320" i="3"/>
  <c r="BS320" i="3" s="1"/>
  <c r="AX320" i="3"/>
  <c r="BR16" i="3"/>
  <c r="BS16" i="3" s="1"/>
  <c r="AX16" i="3"/>
  <c r="BR88" i="3"/>
  <c r="AX88" i="3"/>
  <c r="BR160" i="3"/>
  <c r="AX160" i="3"/>
  <c r="BR228" i="3"/>
  <c r="BS228" i="3" s="1"/>
  <c r="AX228" i="3"/>
  <c r="BR300" i="3"/>
  <c r="BS300" i="3" s="1"/>
  <c r="AX300" i="3"/>
  <c r="BO357" i="3"/>
  <c r="BP25" i="3"/>
  <c r="BC381" i="3"/>
  <c r="BD83" i="3"/>
  <c r="BD381" i="3" s="1"/>
  <c r="BC386" i="3"/>
  <c r="BD313" i="3"/>
  <c r="BD386" i="3" s="1"/>
  <c r="AW376" i="3"/>
  <c r="BR27" i="3"/>
  <c r="AX27" i="3"/>
  <c r="BR43" i="3"/>
  <c r="BS43" i="3" s="1"/>
  <c r="AX43" i="3"/>
  <c r="BR62" i="3"/>
  <c r="AX62" i="3"/>
  <c r="BR81" i="3"/>
  <c r="BS81" i="3" s="1"/>
  <c r="AX81" i="3"/>
  <c r="BR99" i="3"/>
  <c r="BS99" i="3" s="1"/>
  <c r="AX99" i="3"/>
  <c r="BR118" i="3"/>
  <c r="BS118" i="3" s="1"/>
  <c r="AX118" i="3"/>
  <c r="BR134" i="3"/>
  <c r="BS134" i="3" s="1"/>
  <c r="AX134" i="3"/>
  <c r="BR154" i="3"/>
  <c r="BS154" i="3" s="1"/>
  <c r="AX154" i="3"/>
  <c r="BR170" i="3"/>
  <c r="BS170" i="3" s="1"/>
  <c r="AX170" i="3"/>
  <c r="BR192" i="3"/>
  <c r="BS192" i="3" s="1"/>
  <c r="AX192" i="3"/>
  <c r="BR209" i="3"/>
  <c r="BS209" i="3" s="1"/>
  <c r="AX209" i="3"/>
  <c r="BR226" i="3"/>
  <c r="AX226" i="3"/>
  <c r="BR245" i="3"/>
  <c r="BS245" i="3" s="1"/>
  <c r="AX245" i="3"/>
  <c r="BR261" i="3"/>
  <c r="BS261" i="3" s="1"/>
  <c r="AX261" i="3"/>
  <c r="BR277" i="3"/>
  <c r="BS277" i="3" s="1"/>
  <c r="AX277" i="3"/>
  <c r="BR294" i="3"/>
  <c r="AX294" i="3"/>
  <c r="BR311" i="3"/>
  <c r="BS311" i="3" s="1"/>
  <c r="AX311" i="3"/>
  <c r="BR327" i="3"/>
  <c r="BS327" i="3" s="1"/>
  <c r="AX327" i="3"/>
  <c r="BR343" i="3"/>
  <c r="BS343" i="3" s="1"/>
  <c r="AX343" i="3"/>
  <c r="BR135" i="3"/>
  <c r="AX135" i="3"/>
  <c r="BR194" i="3"/>
  <c r="AX194" i="3"/>
  <c r="BR242" i="3"/>
  <c r="AX242" i="3"/>
  <c r="BR291" i="3"/>
  <c r="BS291" i="3" s="1"/>
  <c r="AX291" i="3"/>
  <c r="BR344" i="3"/>
  <c r="D25" i="8"/>
  <c r="AX344" i="3"/>
  <c r="BR93" i="3"/>
  <c r="BS93" i="3" s="1"/>
  <c r="AX93" i="3"/>
  <c r="BR164" i="3"/>
  <c r="AX164" i="3"/>
  <c r="BR224" i="3"/>
  <c r="BS224" i="3" s="1"/>
  <c r="AX224" i="3"/>
  <c r="BR292" i="3"/>
  <c r="BS292" i="3" s="1"/>
  <c r="AX292" i="3"/>
  <c r="BL380" i="3"/>
  <c r="BL358" i="3"/>
  <c r="BM10" i="3"/>
  <c r="AZ382" i="3"/>
  <c r="BA174" i="3"/>
  <c r="BA382" i="3" s="1"/>
  <c r="BR11" i="3"/>
  <c r="BS11" i="3" s="1"/>
  <c r="AX11" i="3"/>
  <c r="BR28" i="3"/>
  <c r="BS28" i="3" s="1"/>
  <c r="AX28" i="3"/>
  <c r="BR44" i="3"/>
  <c r="BS44" i="3" s="1"/>
  <c r="AX44" i="3"/>
  <c r="BR63" i="3"/>
  <c r="AX63" i="3"/>
  <c r="BR82" i="3"/>
  <c r="BS82" i="3" s="1"/>
  <c r="AX82" i="3"/>
  <c r="BR109" i="3"/>
  <c r="AX109" i="3"/>
  <c r="BR127" i="3"/>
  <c r="AX127" i="3"/>
  <c r="BR179" i="3"/>
  <c r="BS179" i="3" s="1"/>
  <c r="AX179" i="3"/>
  <c r="BR238" i="3"/>
  <c r="AX238" i="3"/>
  <c r="BR287" i="3"/>
  <c r="BS287" i="3" s="1"/>
  <c r="AX287" i="3"/>
  <c r="BR336" i="3"/>
  <c r="AX336" i="3"/>
  <c r="AZ385" i="3"/>
  <c r="BA324" i="3"/>
  <c r="BA385" i="3" s="1"/>
  <c r="BR60" i="3"/>
  <c r="BS60" i="3" s="1"/>
  <c r="AX60" i="3"/>
  <c r="BR132" i="3"/>
  <c r="AX132" i="3"/>
  <c r="BR216" i="3"/>
  <c r="BS216" i="3" s="1"/>
  <c r="AX216" i="3"/>
  <c r="BR284" i="3"/>
  <c r="BS284" i="3" s="1"/>
  <c r="AX284" i="3"/>
  <c r="BR345" i="3"/>
  <c r="BS345" i="3" s="1"/>
  <c r="AX345" i="3"/>
  <c r="BO376" i="3"/>
  <c r="BP27" i="3"/>
  <c r="BP376" i="3" s="1"/>
  <c r="BO384" i="3"/>
  <c r="BP90" i="3"/>
  <c r="BP384" i="3" s="1"/>
  <c r="BL379" i="3"/>
  <c r="BM15" i="3"/>
  <c r="BM379" i="3" s="1"/>
  <c r="BL385" i="3"/>
  <c r="BM324" i="3"/>
  <c r="BM385" i="3" s="1"/>
  <c r="BI383" i="3"/>
  <c r="BJ12" i="3"/>
  <c r="BJ383" i="3" s="1"/>
  <c r="BI378" i="3"/>
  <c r="BJ20" i="3"/>
  <c r="BC380" i="3"/>
  <c r="BC358" i="3"/>
  <c r="BD10" i="3"/>
  <c r="BR29" i="3"/>
  <c r="AX29" i="3"/>
  <c r="BR101" i="3"/>
  <c r="BS101" i="3" s="1"/>
  <c r="AX101" i="3"/>
  <c r="BR180" i="3"/>
  <c r="BS180" i="3" s="1"/>
  <c r="AX180" i="3"/>
  <c r="BR255" i="3"/>
  <c r="BS255" i="3" s="1"/>
  <c r="AX255" i="3"/>
  <c r="BR321" i="3"/>
  <c r="BS321" i="3" s="1"/>
  <c r="AX321" i="3"/>
  <c r="BL381" i="3"/>
  <c r="BM83" i="3"/>
  <c r="BM381" i="3" s="1"/>
  <c r="BL386" i="3"/>
  <c r="BM313" i="3"/>
  <c r="BM386" i="3" s="1"/>
  <c r="D29" i="8"/>
  <c r="BJ169" i="3"/>
  <c r="BF376" i="3"/>
  <c r="BG27" i="3"/>
  <c r="BG376" i="3" s="1"/>
  <c r="BF384" i="3"/>
  <c r="BG90" i="3"/>
  <c r="BG384" i="3" s="1"/>
  <c r="BC379" i="3"/>
  <c r="BD15" i="3"/>
  <c r="BD379" i="3" s="1"/>
  <c r="BC385" i="3"/>
  <c r="BD324" i="3"/>
  <c r="BD385" i="3" s="1"/>
  <c r="AZ383" i="3"/>
  <c r="BA12" i="3"/>
  <c r="BA383" i="3" s="1"/>
  <c r="AZ378" i="3"/>
  <c r="BA20" i="3"/>
  <c r="BR26" i="3"/>
  <c r="AX26" i="3"/>
  <c r="BR42" i="3"/>
  <c r="AX42" i="3"/>
  <c r="BR61" i="3"/>
  <c r="BS61" i="3" s="1"/>
  <c r="AX61" i="3"/>
  <c r="BR80" i="3"/>
  <c r="AX80" i="3"/>
  <c r="BR98" i="3"/>
  <c r="BS98" i="3" s="1"/>
  <c r="AX98" i="3"/>
  <c r="BR117" i="3"/>
  <c r="BS117" i="3" s="1"/>
  <c r="AX117" i="3"/>
  <c r="BR133" i="3"/>
  <c r="BS133" i="3" s="1"/>
  <c r="AX133" i="3"/>
  <c r="BR153" i="3"/>
  <c r="BS153" i="3" s="1"/>
  <c r="AX153" i="3"/>
  <c r="BR169" i="3"/>
  <c r="BS169" i="3" s="1"/>
  <c r="AX169" i="3"/>
  <c r="BR173" i="3"/>
  <c r="BS173" i="3" s="1"/>
  <c r="AX173" i="3"/>
  <c r="BR196" i="3"/>
  <c r="BS196" i="3" s="1"/>
  <c r="AX196" i="3"/>
  <c r="BR212" i="3"/>
  <c r="BS212" i="3" s="1"/>
  <c r="AX212" i="3"/>
  <c r="BR231" i="3"/>
  <c r="BS231" i="3" s="1"/>
  <c r="AX231" i="3"/>
  <c r="BR248" i="3"/>
  <c r="BS248" i="3" s="1"/>
  <c r="AX248" i="3"/>
  <c r="BR264" i="3"/>
  <c r="BS264" i="3" s="1"/>
  <c r="AX264" i="3"/>
  <c r="BR280" i="3"/>
  <c r="BS280" i="3" s="1"/>
  <c r="AX280" i="3"/>
  <c r="BR297" i="3"/>
  <c r="BS297" i="3" s="1"/>
  <c r="AX297" i="3"/>
  <c r="BR314" i="3"/>
  <c r="AX314" i="3"/>
  <c r="BR330" i="3"/>
  <c r="BS330" i="3" s="1"/>
  <c r="AX330" i="3"/>
  <c r="BR346" i="3"/>
  <c r="BS346" i="3" s="1"/>
  <c r="AX346" i="3"/>
  <c r="BR151" i="3"/>
  <c r="BS151" i="3" s="1"/>
  <c r="AX151" i="3"/>
  <c r="BR206" i="3"/>
  <c r="AX206" i="3"/>
  <c r="BR258" i="3"/>
  <c r="AX258" i="3"/>
  <c r="BR307" i="3"/>
  <c r="BS307" i="3" s="1"/>
  <c r="AX307" i="3"/>
  <c r="BR352" i="3"/>
  <c r="AX352" i="3"/>
  <c r="BR69" i="3"/>
  <c r="BS69" i="3" s="1"/>
  <c r="AX69" i="3"/>
  <c r="BR146" i="3"/>
  <c r="AX146" i="3"/>
  <c r="BR211" i="3"/>
  <c r="BS211" i="3" s="1"/>
  <c r="AX211" i="3"/>
  <c r="BR279" i="3"/>
  <c r="BS279" i="3" s="1"/>
  <c r="AX279" i="3"/>
  <c r="BR353" i="3"/>
  <c r="BS353" i="3" s="1"/>
  <c r="AX353" i="3"/>
  <c r="BI382" i="3"/>
  <c r="BJ174" i="3"/>
  <c r="BJ382" i="3" s="1"/>
  <c r="D28" i="8"/>
  <c r="BG344" i="3"/>
  <c r="BC357" i="3"/>
  <c r="BD25" i="3"/>
  <c r="BR22" i="3"/>
  <c r="BS22" i="3" s="1"/>
  <c r="AX22" i="3"/>
  <c r="BR39" i="3"/>
  <c r="BS39" i="3" s="1"/>
  <c r="AX39" i="3"/>
  <c r="BR56" i="3"/>
  <c r="BS56" i="3" s="1"/>
  <c r="AX56" i="3"/>
  <c r="BR77" i="3"/>
  <c r="BS77" i="3" s="1"/>
  <c r="AX77" i="3"/>
  <c r="BR95" i="3"/>
  <c r="BS95" i="3" s="1"/>
  <c r="AX95" i="3"/>
  <c r="BR114" i="3"/>
  <c r="BS114" i="3" s="1"/>
  <c r="AX114" i="3"/>
  <c r="BR130" i="3"/>
  <c r="BS130" i="3" s="1"/>
  <c r="AX130" i="3"/>
  <c r="BR150" i="3"/>
  <c r="BS150" i="3" s="1"/>
  <c r="AX150" i="3"/>
  <c r="BR166" i="3"/>
  <c r="BS166" i="3" s="1"/>
  <c r="AX166" i="3"/>
  <c r="BR183" i="3"/>
  <c r="BS183" i="3" s="1"/>
  <c r="AX183" i="3"/>
  <c r="BR205" i="3"/>
  <c r="BS205" i="3" s="1"/>
  <c r="AX205" i="3"/>
  <c r="BR222" i="3"/>
  <c r="AX222" i="3"/>
  <c r="BR241" i="3"/>
  <c r="BS241" i="3" s="1"/>
  <c r="AX241" i="3"/>
  <c r="BR257" i="3"/>
  <c r="BS257" i="3" s="1"/>
  <c r="AX257" i="3"/>
  <c r="BR273" i="3"/>
  <c r="BS273" i="3" s="1"/>
  <c r="AX273" i="3"/>
  <c r="BR290" i="3"/>
  <c r="AX290" i="3"/>
  <c r="BR306" i="3"/>
  <c r="AX306" i="3"/>
  <c r="BR323" i="3"/>
  <c r="BS323" i="3" s="1"/>
  <c r="AX323" i="3"/>
  <c r="BR339" i="3"/>
  <c r="BS339" i="3" s="1"/>
  <c r="AX339" i="3"/>
  <c r="BR105" i="3"/>
  <c r="AX105" i="3"/>
  <c r="BR171" i="3"/>
  <c r="BS171" i="3" s="1"/>
  <c r="AX171" i="3"/>
  <c r="BR227" i="3"/>
  <c r="BS227" i="3" s="1"/>
  <c r="AX227" i="3"/>
  <c r="BR278" i="3"/>
  <c r="AX278" i="3"/>
  <c r="BR328" i="3"/>
  <c r="AX328" i="3"/>
  <c r="BR73" i="3"/>
  <c r="BS73" i="3" s="1"/>
  <c r="AX73" i="3"/>
  <c r="BR142" i="3"/>
  <c r="AX142" i="3"/>
  <c r="BR207" i="3"/>
  <c r="BS207" i="3" s="1"/>
  <c r="AX207" i="3"/>
  <c r="BR275" i="3"/>
  <c r="BS275" i="3" s="1"/>
  <c r="AX275" i="3"/>
  <c r="BR341" i="3"/>
  <c r="BS341" i="3" s="1"/>
  <c r="AX341" i="3"/>
  <c r="D31" i="8"/>
  <c r="BP169" i="3"/>
  <c r="BL376" i="3"/>
  <c r="BM27" i="3"/>
  <c r="BM376" i="3" s="1"/>
  <c r="BL384" i="3"/>
  <c r="BM90" i="3"/>
  <c r="BM384" i="3" s="1"/>
  <c r="BI379" i="3"/>
  <c r="BJ15" i="3"/>
  <c r="BJ379" i="3" s="1"/>
  <c r="BI385" i="3"/>
  <c r="BJ324" i="3"/>
  <c r="BJ385" i="3" s="1"/>
  <c r="BF383" i="3"/>
  <c r="BG12" i="3"/>
  <c r="BG383" i="3" s="1"/>
  <c r="BF378" i="3"/>
  <c r="BG20" i="3"/>
  <c r="BG378" i="3" s="1"/>
  <c r="AZ380" i="3"/>
  <c r="AZ358" i="3"/>
  <c r="BA10" i="3"/>
  <c r="BR23" i="3"/>
  <c r="BS23" i="3" s="1"/>
  <c r="AX23" i="3"/>
  <c r="BR40" i="3"/>
  <c r="BS40" i="3" s="1"/>
  <c r="AX40" i="3"/>
  <c r="BR58" i="3"/>
  <c r="AX58" i="3"/>
  <c r="BR78" i="3"/>
  <c r="BS78" i="3" s="1"/>
  <c r="AX78" i="3"/>
  <c r="BR100" i="3"/>
  <c r="BS100" i="3" s="1"/>
  <c r="AX100" i="3"/>
  <c r="BR123" i="3"/>
  <c r="AX123" i="3"/>
  <c r="BR167" i="3"/>
  <c r="BS167" i="3" s="1"/>
  <c r="AX167" i="3"/>
  <c r="BR223" i="3"/>
  <c r="AX223" i="3"/>
  <c r="BR274" i="3"/>
  <c r="AX274" i="3"/>
  <c r="AW385" i="3"/>
  <c r="BR324" i="3"/>
  <c r="AX324" i="3"/>
  <c r="BR37" i="3"/>
  <c r="AX37" i="3"/>
  <c r="BR116" i="3"/>
  <c r="AX116" i="3"/>
  <c r="BR190" i="3"/>
  <c r="AX190" i="3"/>
  <c r="BR267" i="3"/>
  <c r="BS267" i="3" s="1"/>
  <c r="AX267" i="3"/>
  <c r="BR325" i="3"/>
  <c r="BS325" i="3" s="1"/>
  <c r="AX325" i="3"/>
  <c r="BI381" i="3"/>
  <c r="BJ83" i="3"/>
  <c r="BJ381" i="3" s="1"/>
  <c r="BI386" i="3"/>
  <c r="BJ313" i="3"/>
  <c r="BJ386" i="3" s="1"/>
  <c r="BC376" i="3"/>
  <c r="BD27" i="3"/>
  <c r="BD376" i="3" s="1"/>
  <c r="BC384" i="3"/>
  <c r="BD90" i="3"/>
  <c r="BD384" i="3" s="1"/>
  <c r="AZ379" i="3"/>
  <c r="BA15" i="3"/>
  <c r="BA379" i="3" s="1"/>
  <c r="BR12" i="3"/>
  <c r="AW383" i="3"/>
  <c r="AX12" i="3"/>
  <c r="AW381" i="3"/>
  <c r="BR83" i="3"/>
  <c r="AX83" i="3"/>
  <c r="AX381" i="3" s="1"/>
  <c r="BR156" i="3"/>
  <c r="AX156" i="3"/>
  <c r="BR234" i="3"/>
  <c r="BS234" i="3" s="1"/>
  <c r="AX234" i="3"/>
  <c r="BR304" i="3"/>
  <c r="BS304" i="3" s="1"/>
  <c r="AX304" i="3"/>
  <c r="BL357" i="3"/>
  <c r="BM25" i="3"/>
  <c r="BM357" i="3" s="1"/>
  <c r="AZ381" i="3"/>
  <c r="BA83" i="3"/>
  <c r="BA381" i="3" s="1"/>
  <c r="AZ386" i="3"/>
  <c r="BA313" i="3"/>
  <c r="BA386" i="3" s="1"/>
  <c r="BR21" i="3"/>
  <c r="BS21" i="3" s="1"/>
  <c r="AX21" i="3"/>
  <c r="BR38" i="3"/>
  <c r="BS38" i="3" s="1"/>
  <c r="AX38" i="3"/>
  <c r="BR54" i="3"/>
  <c r="AX54" i="3"/>
  <c r="BR74" i="3"/>
  <c r="BS74" i="3" s="1"/>
  <c r="AX74" i="3"/>
  <c r="BR94" i="3"/>
  <c r="BS94" i="3" s="1"/>
  <c r="AX94" i="3"/>
  <c r="BR113" i="3"/>
  <c r="BS113" i="3" s="1"/>
  <c r="AX113" i="3"/>
  <c r="BR129" i="3"/>
  <c r="BS129" i="3" s="1"/>
  <c r="AX129" i="3"/>
  <c r="BR147" i="3"/>
  <c r="BS147" i="3" s="1"/>
  <c r="AX147" i="3"/>
  <c r="BR165" i="3"/>
  <c r="BS165" i="3" s="1"/>
  <c r="AX165" i="3"/>
  <c r="BR191" i="3"/>
  <c r="BS191" i="3" s="1"/>
  <c r="AX191" i="3"/>
  <c r="BR208" i="3"/>
  <c r="BS208" i="3" s="1"/>
  <c r="AX208" i="3"/>
  <c r="BR225" i="3"/>
  <c r="BS225" i="3" s="1"/>
  <c r="AX225" i="3"/>
  <c r="BR244" i="3"/>
  <c r="BS244" i="3" s="1"/>
  <c r="AX244" i="3"/>
  <c r="BR260" i="3"/>
  <c r="BS260" i="3" s="1"/>
  <c r="AX260" i="3"/>
  <c r="BR276" i="3"/>
  <c r="BS276" i="3" s="1"/>
  <c r="AX276" i="3"/>
  <c r="BR293" i="3"/>
  <c r="BS293" i="3" s="1"/>
  <c r="AX293" i="3"/>
  <c r="BR310" i="3"/>
  <c r="BS310" i="3" s="1"/>
  <c r="AX310" i="3"/>
  <c r="BR326" i="3"/>
  <c r="BS326" i="3" s="1"/>
  <c r="AX326" i="3"/>
  <c r="BR342" i="3"/>
  <c r="BS342" i="3" s="1"/>
  <c r="AX342" i="3"/>
  <c r="BR131" i="3"/>
  <c r="AX131" i="3"/>
  <c r="BR187" i="3"/>
  <c r="AX187" i="3"/>
  <c r="BR246" i="3"/>
  <c r="AX246" i="3"/>
  <c r="BR295" i="3"/>
  <c r="BS295" i="3" s="1"/>
  <c r="AX295" i="3"/>
  <c r="BR340" i="3"/>
  <c r="BS340" i="3" s="1"/>
  <c r="AX340" i="3"/>
  <c r="D26" i="8"/>
  <c r="BA344" i="3"/>
  <c r="BR53" i="3"/>
  <c r="AX53" i="3"/>
  <c r="BR124" i="3"/>
  <c r="AX124" i="3"/>
  <c r="BR195" i="3"/>
  <c r="BS195" i="3" s="1"/>
  <c r="AX195" i="3"/>
  <c r="BR263" i="3"/>
  <c r="BS263" i="3" s="1"/>
  <c r="AX263" i="3"/>
  <c r="BR333" i="3"/>
  <c r="BS333" i="3" s="1"/>
  <c r="AX333" i="3"/>
  <c r="BO383" i="3"/>
  <c r="BP12" i="3"/>
  <c r="BP383" i="3" s="1"/>
  <c r="BO378" i="3"/>
  <c r="BP20" i="3"/>
  <c r="BP378" i="3" s="1"/>
  <c r="BI380" i="3"/>
  <c r="BI358" i="3"/>
  <c r="BJ10" i="3"/>
  <c r="BR18" i="3"/>
  <c r="AX18" i="3"/>
  <c r="BR35" i="3"/>
  <c r="BS35" i="3" s="1"/>
  <c r="AX35" i="3"/>
  <c r="BR51" i="3"/>
  <c r="BS51" i="3" s="1"/>
  <c r="AX51" i="3"/>
  <c r="BR71" i="3"/>
  <c r="BS71" i="3" s="1"/>
  <c r="AX71" i="3"/>
  <c r="BR90" i="3"/>
  <c r="AW384" i="3"/>
  <c r="AX90" i="3"/>
  <c r="BR108" i="3"/>
  <c r="AX108" i="3"/>
  <c r="BR126" i="3"/>
  <c r="BS126" i="3" s="1"/>
  <c r="AX126" i="3"/>
  <c r="BR144" i="3"/>
  <c r="BS144" i="3" s="1"/>
  <c r="AX144" i="3"/>
  <c r="BR162" i="3"/>
  <c r="BS162" i="3" s="1"/>
  <c r="AX162" i="3"/>
  <c r="BR178" i="3"/>
  <c r="BS178" i="3" s="1"/>
  <c r="AX178" i="3"/>
  <c r="BR201" i="3"/>
  <c r="BS201" i="3" s="1"/>
  <c r="AX201" i="3"/>
  <c r="BR218" i="3"/>
  <c r="BS218" i="3" s="1"/>
  <c r="AX218" i="3"/>
  <c r="BR237" i="3"/>
  <c r="BS237" i="3" s="1"/>
  <c r="AX237" i="3"/>
  <c r="BR253" i="3"/>
  <c r="BS253" i="3" s="1"/>
  <c r="AX253" i="3"/>
  <c r="BR269" i="3"/>
  <c r="BS269" i="3" s="1"/>
  <c r="AX269" i="3"/>
  <c r="BR286" i="3"/>
  <c r="AX286" i="3"/>
  <c r="BR302" i="3"/>
  <c r="BS302" i="3" s="1"/>
  <c r="AX302" i="3"/>
  <c r="BR319" i="3"/>
  <c r="BS319" i="3" s="1"/>
  <c r="AX319" i="3"/>
  <c r="BR335" i="3"/>
  <c r="BS335" i="3" s="1"/>
  <c r="AX335" i="3"/>
  <c r="BR351" i="3"/>
  <c r="BS351" i="3" s="1"/>
  <c r="AX351" i="3"/>
  <c r="BR159" i="3"/>
  <c r="AX159" i="3"/>
  <c r="BR215" i="3"/>
  <c r="BS215" i="3" s="1"/>
  <c r="AX215" i="3"/>
  <c r="BR266" i="3"/>
  <c r="AX266" i="3"/>
  <c r="BR316" i="3"/>
  <c r="BS316" i="3" s="1"/>
  <c r="AX316" i="3"/>
  <c r="BR49" i="3"/>
  <c r="AX49" i="3"/>
  <c r="BR128" i="3"/>
  <c r="AX128" i="3"/>
  <c r="BR199" i="3"/>
  <c r="BS199" i="3" s="1"/>
  <c r="AX199" i="3"/>
  <c r="BR259" i="3"/>
  <c r="BS259" i="3" s="1"/>
  <c r="AX259" i="3"/>
  <c r="BR329" i="3"/>
  <c r="BS329" i="3" s="1"/>
  <c r="AX329" i="3"/>
  <c r="BF381" i="3"/>
  <c r="BG83" i="3"/>
  <c r="BG381" i="3" s="1"/>
  <c r="BF386" i="3"/>
  <c r="BG313" i="3"/>
  <c r="BG386" i="3" s="1"/>
  <c r="AZ376" i="3"/>
  <c r="BA27" i="3"/>
  <c r="BA376" i="3" s="1"/>
  <c r="AZ384" i="3"/>
  <c r="BA90" i="3"/>
  <c r="BA384" i="3" s="1"/>
  <c r="BR19" i="3"/>
  <c r="BS19" i="3" s="1"/>
  <c r="AX19" i="3"/>
  <c r="BR36" i="3"/>
  <c r="BS36" i="3" s="1"/>
  <c r="AX36" i="3"/>
  <c r="BR52" i="3"/>
  <c r="BS52" i="3" s="1"/>
  <c r="AX52" i="3"/>
  <c r="BR72" i="3"/>
  <c r="AX72" i="3"/>
  <c r="BR91" i="3"/>
  <c r="AX91" i="3"/>
  <c r="BR119" i="3"/>
  <c r="AX119" i="3"/>
  <c r="BR155" i="3"/>
  <c r="AX155" i="3"/>
  <c r="BR210" i="3"/>
  <c r="AX210" i="3"/>
  <c r="BR262" i="3"/>
  <c r="AX262" i="3"/>
  <c r="BR312" i="3"/>
  <c r="BS312" i="3" s="1"/>
  <c r="AX312" i="3"/>
  <c r="BR20" i="3"/>
  <c r="AW378" i="3"/>
  <c r="AX20" i="3"/>
  <c r="BR97" i="3"/>
  <c r="BS97" i="3" s="1"/>
  <c r="AX97" i="3"/>
  <c r="BR168" i="3"/>
  <c r="AX168" i="3"/>
  <c r="BR251" i="3"/>
  <c r="BS251" i="3" s="1"/>
  <c r="AX251" i="3"/>
  <c r="BR313" i="3"/>
  <c r="AW386" i="3"/>
  <c r="AX313" i="3"/>
  <c r="AX386" i="3" s="1"/>
  <c r="BO382" i="3"/>
  <c r="BP174" i="3"/>
  <c r="BP382" i="3" s="1"/>
  <c r="D30" i="8"/>
  <c r="BM344" i="3"/>
  <c r="BI357" i="3"/>
  <c r="BJ25" i="3"/>
  <c r="BR65" i="3"/>
  <c r="BS65" i="3" s="1"/>
  <c r="AX65" i="3"/>
  <c r="BR136" i="3"/>
  <c r="BS136" i="3" s="1"/>
  <c r="AX136" i="3"/>
  <c r="BR220" i="3"/>
  <c r="BS220" i="3" s="1"/>
  <c r="AX220" i="3"/>
  <c r="BR288" i="3"/>
  <c r="BS288" i="3" s="1"/>
  <c r="AX288" i="3"/>
  <c r="BR349" i="3"/>
  <c r="BS349" i="3" s="1"/>
  <c r="AX349" i="3"/>
  <c r="BF382" i="3"/>
  <c r="BG174" i="3"/>
  <c r="BG382" i="3" s="1"/>
  <c r="D27" i="8"/>
  <c r="BD344" i="3"/>
  <c r="AZ357" i="3"/>
  <c r="BA25" i="3"/>
  <c r="BR17" i="3"/>
  <c r="BS17" i="3" s="1"/>
  <c r="AX17" i="3"/>
  <c r="BR34" i="3"/>
  <c r="AX34" i="3"/>
  <c r="BR50" i="3"/>
  <c r="AX50" i="3"/>
  <c r="BR70" i="3"/>
  <c r="BS70" i="3" s="1"/>
  <c r="AX70" i="3"/>
  <c r="BR89" i="3"/>
  <c r="BS89" i="3" s="1"/>
  <c r="AX89" i="3"/>
  <c r="BR107" i="3"/>
  <c r="BS107" i="3" s="1"/>
  <c r="AX107" i="3"/>
  <c r="BR125" i="3"/>
  <c r="BS125" i="3" s="1"/>
  <c r="AX125" i="3"/>
  <c r="BR143" i="3"/>
  <c r="BS143" i="3" s="1"/>
  <c r="AX143" i="3"/>
  <c r="BR161" i="3"/>
  <c r="BS161" i="3" s="1"/>
  <c r="AX161" i="3"/>
  <c r="BR181" i="3"/>
  <c r="BS181" i="3" s="1"/>
  <c r="AX181" i="3"/>
  <c r="BR204" i="3"/>
  <c r="BS204" i="3" s="1"/>
  <c r="AX204" i="3"/>
  <c r="BR221" i="3"/>
  <c r="BS221" i="3" s="1"/>
  <c r="AX221" i="3"/>
  <c r="BR240" i="3"/>
  <c r="BS240" i="3" s="1"/>
  <c r="AX240" i="3"/>
  <c r="BR256" i="3"/>
  <c r="BS256" i="3" s="1"/>
  <c r="AX256" i="3"/>
  <c r="BR272" i="3"/>
  <c r="BS272" i="3" s="1"/>
  <c r="AX272" i="3"/>
  <c r="BR289" i="3"/>
  <c r="BS289" i="3" s="1"/>
  <c r="AX289" i="3"/>
  <c r="BR305" i="3"/>
  <c r="BS305" i="3" s="1"/>
  <c r="AX305" i="3"/>
  <c r="BR322" i="3"/>
  <c r="AX322" i="3"/>
  <c r="BR338" i="3"/>
  <c r="BS338" i="3" s="1"/>
  <c r="AX338" i="3"/>
  <c r="BR96" i="3"/>
  <c r="AX96" i="3"/>
  <c r="BR175" i="3"/>
  <c r="BS175" i="3" s="1"/>
  <c r="AX175" i="3"/>
  <c r="BR233" i="3"/>
  <c r="BS233" i="3" s="1"/>
  <c r="AX233" i="3"/>
  <c r="BR283" i="3"/>
  <c r="AX283" i="3"/>
  <c r="BR332" i="3"/>
  <c r="AX332" i="3"/>
  <c r="BR33" i="3"/>
  <c r="AX33" i="3"/>
  <c r="BR106" i="3"/>
  <c r="BS106" i="3" s="1"/>
  <c r="AX106" i="3"/>
  <c r="BR172" i="3"/>
  <c r="BS172" i="3" s="1"/>
  <c r="AX172" i="3"/>
  <c r="BR247" i="3"/>
  <c r="BS247" i="3" s="1"/>
  <c r="AX247" i="3"/>
  <c r="BR308" i="3"/>
  <c r="BS308" i="3" s="1"/>
  <c r="AX308" i="3"/>
  <c r="BO381" i="3"/>
  <c r="BP83" i="3"/>
  <c r="BP381" i="3" s="1"/>
  <c r="BO386" i="3"/>
  <c r="BP313" i="3"/>
  <c r="BP386" i="3" s="1"/>
  <c r="BI376" i="3"/>
  <c r="BJ27" i="3"/>
  <c r="BJ376" i="3" s="1"/>
  <c r="BI384" i="3"/>
  <c r="BJ90" i="3"/>
  <c r="BJ384" i="3" s="1"/>
  <c r="BF379" i="3"/>
  <c r="BG15" i="3"/>
  <c r="BG379" i="3" s="1"/>
  <c r="BF385" i="3"/>
  <c r="BG324" i="3"/>
  <c r="BG385" i="3" s="1"/>
  <c r="BC383" i="3"/>
  <c r="BD12" i="3"/>
  <c r="BD383" i="3" s="1"/>
  <c r="BC378" i="3"/>
  <c r="BD20" i="3"/>
  <c r="BD378" i="3" s="1"/>
  <c r="BR10" i="3"/>
  <c r="AW358" i="3"/>
  <c r="AW380" i="3"/>
  <c r="AX10" i="3"/>
  <c r="BR14" i="3"/>
  <c r="AX14" i="3"/>
  <c r="BR31" i="3"/>
  <c r="BS31" i="3" s="1"/>
  <c r="AX31" i="3"/>
  <c r="BR47" i="3"/>
  <c r="BS47" i="3" s="1"/>
  <c r="AX47" i="3"/>
  <c r="BR67" i="3"/>
  <c r="BS67" i="3" s="1"/>
  <c r="AX67" i="3"/>
  <c r="BR85" i="3"/>
  <c r="BS85" i="3" s="1"/>
  <c r="AX85" i="3"/>
  <c r="BR104" i="3"/>
  <c r="AX104" i="3"/>
  <c r="BR122" i="3"/>
  <c r="BS122" i="3" s="1"/>
  <c r="AX122" i="3"/>
  <c r="BR138" i="3"/>
  <c r="BS138" i="3" s="1"/>
  <c r="AX138" i="3"/>
  <c r="BR158" i="3"/>
  <c r="BS158" i="3" s="1"/>
  <c r="AX158" i="3"/>
  <c r="BR174" i="3"/>
  <c r="AW382" i="3"/>
  <c r="AX174" i="3"/>
  <c r="BR197" i="3"/>
  <c r="BS197" i="3" s="1"/>
  <c r="AX197" i="3"/>
  <c r="BR214" i="3"/>
  <c r="AX214" i="3"/>
  <c r="BR232" i="3"/>
  <c r="AX232" i="3"/>
  <c r="BR249" i="3"/>
  <c r="BS249" i="3" s="1"/>
  <c r="AX249" i="3"/>
  <c r="BR265" i="3"/>
  <c r="BS265" i="3" s="1"/>
  <c r="AX265" i="3"/>
  <c r="BR282" i="3"/>
  <c r="AX282" i="3"/>
  <c r="BR298" i="3"/>
  <c r="AX298" i="3"/>
  <c r="BR315" i="3"/>
  <c r="BS315" i="3" s="1"/>
  <c r="AX315" i="3"/>
  <c r="BR331" i="3"/>
  <c r="BS331" i="3" s="1"/>
  <c r="AX331" i="3"/>
  <c r="BR347" i="3"/>
  <c r="BS347" i="3" s="1"/>
  <c r="AX347" i="3"/>
  <c r="BR145" i="3"/>
  <c r="BS145" i="3" s="1"/>
  <c r="AX145" i="3"/>
  <c r="BR202" i="3"/>
  <c r="AX202" i="3"/>
  <c r="BR254" i="3"/>
  <c r="AX254" i="3"/>
  <c r="BR303" i="3"/>
  <c r="AX303" i="3"/>
  <c r="BR25" i="3"/>
  <c r="AW357" i="3"/>
  <c r="AX25" i="3"/>
  <c r="BR41" i="3"/>
  <c r="AX41" i="3"/>
  <c r="BR111" i="3"/>
  <c r="BS111" i="3" s="1"/>
  <c r="AX111" i="3"/>
  <c r="BR176" i="3"/>
  <c r="BS176" i="3" s="1"/>
  <c r="AX176" i="3"/>
  <c r="BR243" i="3"/>
  <c r="BS243" i="3" s="1"/>
  <c r="AX243" i="3"/>
  <c r="BR317" i="3"/>
  <c r="BS317" i="3" s="1"/>
  <c r="AX317" i="3"/>
  <c r="BJ357" i="3" l="1"/>
  <c r="BS34" i="3"/>
  <c r="BR386" i="3"/>
  <c r="BS313" i="3"/>
  <c r="BS386" i="3" s="1"/>
  <c r="BS168" i="3"/>
  <c r="BS128" i="3"/>
  <c r="AX384" i="3"/>
  <c r="BJ358" i="3"/>
  <c r="BJ380" i="3"/>
  <c r="BS190" i="3"/>
  <c r="BS37" i="3"/>
  <c r="BS328" i="3"/>
  <c r="BS105" i="3"/>
  <c r="BS290" i="3"/>
  <c r="BS222" i="3"/>
  <c r="F28" i="8"/>
  <c r="E28" i="8"/>
  <c r="BJ378" i="3"/>
  <c r="BS132" i="3"/>
  <c r="BS109" i="3"/>
  <c r="BS63" i="3"/>
  <c r="D29" i="6"/>
  <c r="BL364" i="3"/>
  <c r="D24" i="8"/>
  <c r="F25" i="8"/>
  <c r="E25" i="8"/>
  <c r="BP357" i="3"/>
  <c r="BS45" i="3"/>
  <c r="BS198" i="3"/>
  <c r="BS68" i="3"/>
  <c r="BS41" i="3"/>
  <c r="BS332" i="3"/>
  <c r="BS96" i="3"/>
  <c r="BS322" i="3"/>
  <c r="D28" i="5"/>
  <c r="BI363" i="3"/>
  <c r="BR378" i="3"/>
  <c r="BS20" i="3"/>
  <c r="BS262" i="3"/>
  <c r="BS155" i="3"/>
  <c r="BS91" i="3"/>
  <c r="BS266" i="3"/>
  <c r="BS159" i="3"/>
  <c r="D28" i="6"/>
  <c r="BI364" i="3"/>
  <c r="BS124" i="3"/>
  <c r="F26" i="8"/>
  <c r="E26" i="8"/>
  <c r="BS187" i="3"/>
  <c r="BS54" i="3"/>
  <c r="D29" i="5"/>
  <c r="BL363" i="3"/>
  <c r="BR381" i="3"/>
  <c r="BS83" i="3"/>
  <c r="BS381" i="3" s="1"/>
  <c r="BR383" i="3"/>
  <c r="BS12" i="3"/>
  <c r="AX385" i="3"/>
  <c r="BS274" i="3"/>
  <c r="BS58" i="3"/>
  <c r="BD357" i="3"/>
  <c r="BS146" i="3"/>
  <c r="BS352" i="3"/>
  <c r="BS258" i="3"/>
  <c r="BS26" i="3"/>
  <c r="BA378" i="3"/>
  <c r="BS29" i="3"/>
  <c r="BS344" i="3"/>
  <c r="BS242" i="3"/>
  <c r="BS135" i="3"/>
  <c r="BS294" i="3"/>
  <c r="BS226" i="3"/>
  <c r="D30" i="5"/>
  <c r="BO363" i="3"/>
  <c r="BS88" i="3"/>
  <c r="BS318" i="3"/>
  <c r="BS30" i="3"/>
  <c r="BG380" i="3"/>
  <c r="BG358" i="3"/>
  <c r="AX379" i="3"/>
  <c r="D24" i="6"/>
  <c r="AW364" i="3"/>
  <c r="D25" i="5"/>
  <c r="AZ363" i="3"/>
  <c r="AX382" i="3"/>
  <c r="BS14" i="3"/>
  <c r="BR358" i="3"/>
  <c r="BR364" i="3" s="1"/>
  <c r="BR380" i="3"/>
  <c r="BS10" i="3"/>
  <c r="AX357" i="3"/>
  <c r="BS303" i="3"/>
  <c r="BS202" i="3"/>
  <c r="BS282" i="3"/>
  <c r="BS214" i="3"/>
  <c r="AX380" i="3"/>
  <c r="AX358" i="3"/>
  <c r="BS50" i="3"/>
  <c r="E27" i="8"/>
  <c r="F27" i="8"/>
  <c r="BS49" i="3"/>
  <c r="BR384" i="3"/>
  <c r="BS90" i="3"/>
  <c r="BS18" i="3"/>
  <c r="BS116" i="3"/>
  <c r="BR385" i="3"/>
  <c r="BS324" i="3"/>
  <c r="BS385" i="3" s="1"/>
  <c r="BA358" i="3"/>
  <c r="BA380" i="3"/>
  <c r="E31" i="8"/>
  <c r="F31" i="8"/>
  <c r="BS142" i="3"/>
  <c r="BS278" i="3"/>
  <c r="BS306" i="3"/>
  <c r="D26" i="5"/>
  <c r="BC363" i="3"/>
  <c r="BD358" i="3"/>
  <c r="BD380" i="3"/>
  <c r="BS336" i="3"/>
  <c r="BS238" i="3"/>
  <c r="BS127" i="3"/>
  <c r="AX376" i="3"/>
  <c r="BS120" i="3"/>
  <c r="BP380" i="3"/>
  <c r="BP358" i="3"/>
  <c r="BS152" i="3"/>
  <c r="BS348" i="3"/>
  <c r="BS250" i="3"/>
  <c r="BS139" i="3"/>
  <c r="BR379" i="3"/>
  <c r="BS15" i="3"/>
  <c r="BG357" i="3"/>
  <c r="BR357" i="3"/>
  <c r="BS25" i="3"/>
  <c r="BS254" i="3"/>
  <c r="BS298" i="3"/>
  <c r="BS232" i="3"/>
  <c r="D24" i="5"/>
  <c r="AW363" i="3"/>
  <c r="BR382" i="3"/>
  <c r="BS174" i="3"/>
  <c r="BS382" i="3" s="1"/>
  <c r="BS104" i="3"/>
  <c r="BS33" i="3"/>
  <c r="BS283" i="3"/>
  <c r="BA357" i="3"/>
  <c r="E30" i="8"/>
  <c r="F30" i="8"/>
  <c r="AX378" i="3"/>
  <c r="BS210" i="3"/>
  <c r="BS119" i="3"/>
  <c r="BS72" i="3"/>
  <c r="BS286" i="3"/>
  <c r="BS108" i="3"/>
  <c r="BS53" i="3"/>
  <c r="BS246" i="3"/>
  <c r="BS131" i="3"/>
  <c r="BS156" i="3"/>
  <c r="AX383" i="3"/>
  <c r="BS223" i="3"/>
  <c r="BS123" i="3"/>
  <c r="D25" i="6"/>
  <c r="AZ364" i="3"/>
  <c r="BS206" i="3"/>
  <c r="BS314" i="3"/>
  <c r="BS80" i="3"/>
  <c r="BS42" i="3"/>
  <c r="E29" i="8"/>
  <c r="F29" i="8"/>
  <c r="D26" i="6"/>
  <c r="BC364" i="3"/>
  <c r="BM380" i="3"/>
  <c r="BM358" i="3"/>
  <c r="BS164" i="3"/>
  <c r="BS194" i="3"/>
  <c r="BS62" i="3"/>
  <c r="BR376" i="3"/>
  <c r="BS27" i="3"/>
  <c r="BS160" i="3"/>
  <c r="BS84" i="3"/>
  <c r="BS46" i="3"/>
  <c r="D27" i="6"/>
  <c r="BF364" i="3"/>
  <c r="BM378" i="3"/>
  <c r="D30" i="6"/>
  <c r="BO364" i="3"/>
  <c r="D27" i="5"/>
  <c r="BF363" i="3"/>
  <c r="BR363" i="3" l="1"/>
  <c r="BS384" i="3"/>
  <c r="BS378" i="3"/>
  <c r="D23" i="5"/>
  <c r="F24" i="5"/>
  <c r="E24" i="5"/>
  <c r="E30" i="6"/>
  <c r="F30" i="6"/>
  <c r="F25" i="6"/>
  <c r="E25" i="6"/>
  <c r="E30" i="5"/>
  <c r="F30" i="5"/>
  <c r="E29" i="6"/>
  <c r="F29" i="6"/>
  <c r="E27" i="6"/>
  <c r="F27" i="6"/>
  <c r="F27" i="5"/>
  <c r="E27" i="5"/>
  <c r="BS379" i="3"/>
  <c r="D23" i="6"/>
  <c r="F24" i="6"/>
  <c r="E24" i="6"/>
  <c r="BS383" i="3"/>
  <c r="E28" i="6"/>
  <c r="F28" i="6"/>
  <c r="E26" i="6"/>
  <c r="F26" i="6"/>
  <c r="BS376" i="3"/>
  <c r="BS357" i="3"/>
  <c r="E26" i="5"/>
  <c r="F26" i="5"/>
  <c r="BS358" i="3"/>
  <c r="BS380" i="3"/>
  <c r="E25" i="5"/>
  <c r="F25" i="5"/>
  <c r="F29" i="5"/>
  <c r="E29" i="5"/>
  <c r="F28" i="5"/>
  <c r="E28" i="5"/>
  <c r="E72" i="8"/>
  <c r="E24" i="8"/>
  <c r="F24" i="8"/>
  <c r="F72" i="8" l="1"/>
  <c r="F73" i="8" s="1"/>
  <c r="E73" i="8"/>
  <c r="F23" i="6"/>
  <c r="E23" i="6"/>
  <c r="E23" i="5"/>
  <c r="F23" i="5"/>
  <c r="J143" i="3" l="1"/>
  <c r="J196" i="3"/>
  <c r="J29" i="3"/>
  <c r="J180" i="3"/>
  <c r="J154" i="3"/>
  <c r="J100" i="3"/>
  <c r="J282" i="3"/>
  <c r="J187" i="3"/>
  <c r="Y142" i="3"/>
  <c r="Z142" i="3" s="1"/>
  <c r="Y183" i="3"/>
  <c r="Z183" i="3" s="1"/>
  <c r="Y176" i="3"/>
  <c r="Z176" i="3" s="1"/>
  <c r="Y27" i="3"/>
  <c r="Y54" i="3"/>
  <c r="Z54" i="3" s="1"/>
  <c r="Y179" i="3"/>
  <c r="Z179" i="3" s="1"/>
  <c r="Y105" i="3"/>
  <c r="Z105" i="3" s="1"/>
  <c r="Y150" i="3"/>
  <c r="Z150" i="3" s="1"/>
  <c r="Y187" i="3"/>
  <c r="Z187" i="3" s="1"/>
  <c r="AE161" i="3"/>
  <c r="AF161" i="3" s="1"/>
  <c r="AE290" i="3"/>
  <c r="AF290" i="3" s="1"/>
  <c r="AE319" i="3"/>
  <c r="AF319" i="3" s="1"/>
  <c r="AE40" i="3"/>
  <c r="AF40" i="3" s="1"/>
  <c r="AE333" i="3"/>
  <c r="AF333" i="3" s="1"/>
  <c r="AE350" i="3"/>
  <c r="AF350" i="3" s="1"/>
  <c r="AE263" i="3"/>
  <c r="AF263" i="3" s="1"/>
  <c r="AE223" i="3"/>
  <c r="AF223" i="3" s="1"/>
  <c r="AE14" i="3"/>
  <c r="AF14" i="3" s="1"/>
  <c r="AE133" i="3"/>
  <c r="AF133" i="3" s="1"/>
  <c r="AE208" i="3"/>
  <c r="AF208" i="3" s="1"/>
  <c r="AE111" i="3"/>
  <c r="AF111" i="3" s="1"/>
  <c r="AE206" i="3"/>
  <c r="AF206" i="3" s="1"/>
  <c r="AE298" i="3"/>
  <c r="AF298" i="3" s="1"/>
  <c r="AE270" i="3"/>
  <c r="AF270" i="3" s="1"/>
  <c r="AE137" i="3"/>
  <c r="AF137" i="3" s="1"/>
  <c r="AE269" i="3"/>
  <c r="AF269" i="3" s="1"/>
  <c r="AE305" i="3"/>
  <c r="AF305" i="3" s="1"/>
  <c r="AE295" i="3"/>
  <c r="AF295" i="3" s="1"/>
  <c r="AE47" i="3"/>
  <c r="AF47" i="3" s="1"/>
  <c r="AE39" i="3"/>
  <c r="AF39" i="3" s="1"/>
  <c r="AE88" i="3"/>
  <c r="AF88" i="3" s="1"/>
  <c r="AE152" i="3"/>
  <c r="AF152" i="3" s="1"/>
  <c r="AE134" i="3"/>
  <c r="AF134" i="3" s="1"/>
  <c r="AE181" i="3"/>
  <c r="AF181" i="3" s="1"/>
  <c r="AE239" i="3"/>
  <c r="AF239" i="3" s="1"/>
  <c r="AE226" i="3"/>
  <c r="AF226" i="3" s="1"/>
  <c r="AE158" i="3"/>
  <c r="AF158" i="3" s="1"/>
  <c r="AE310" i="3"/>
  <c r="AF310" i="3" s="1"/>
  <c r="AE341" i="3"/>
  <c r="AF341" i="3" s="1"/>
  <c r="AE352" i="3"/>
  <c r="AF352" i="3" s="1"/>
  <c r="AE212" i="3"/>
  <c r="AF212" i="3" s="1"/>
  <c r="AE288" i="3"/>
  <c r="AF288" i="3" s="1"/>
  <c r="AE136" i="3"/>
  <c r="AF136" i="3" s="1"/>
  <c r="AE68" i="3"/>
  <c r="AF68" i="3" s="1"/>
  <c r="AE115" i="3"/>
  <c r="AF115" i="3" s="1"/>
  <c r="AE324" i="3"/>
  <c r="AE235" i="3"/>
  <c r="AF235" i="3" s="1"/>
  <c r="AE178" i="3"/>
  <c r="AF178" i="3" s="1"/>
  <c r="AE247" i="3"/>
  <c r="AF247" i="3" s="1"/>
  <c r="AE271" i="3"/>
  <c r="AF271" i="3" s="1"/>
  <c r="AE44" i="3"/>
  <c r="AF44" i="3" s="1"/>
  <c r="AE201" i="3"/>
  <c r="AF201" i="3" s="1"/>
  <c r="AE353" i="3"/>
  <c r="AF353" i="3" s="1"/>
  <c r="AE242" i="3"/>
  <c r="AF242" i="3" s="1"/>
  <c r="AE119" i="3"/>
  <c r="AF119" i="3" s="1"/>
  <c r="AE219" i="3"/>
  <c r="AF219" i="3" s="1"/>
  <c r="AE227" i="3"/>
  <c r="AF227" i="3" s="1"/>
  <c r="AE218" i="3"/>
  <c r="AF218" i="3" s="1"/>
  <c r="AE234" i="3"/>
  <c r="AF234" i="3" s="1"/>
  <c r="AE253" i="3"/>
  <c r="AF253" i="3" s="1"/>
  <c r="AE301" i="3"/>
  <c r="AF301" i="3" s="1"/>
  <c r="AE255" i="3"/>
  <c r="AF255" i="3" s="1"/>
  <c r="AE42" i="3"/>
  <c r="AF42" i="3" s="1"/>
  <c r="AE243" i="3"/>
  <c r="AF243" i="3" s="1"/>
  <c r="AE33" i="3"/>
  <c r="AF33" i="3" s="1"/>
  <c r="AE72" i="3"/>
  <c r="AF72" i="3" s="1"/>
  <c r="AE70" i="3"/>
  <c r="AF70" i="3" s="1"/>
  <c r="AE337" i="3"/>
  <c r="AF337" i="3" s="1"/>
  <c r="AE240" i="3"/>
  <c r="AF240" i="3" s="1"/>
  <c r="AE79" i="3"/>
  <c r="AF79" i="3" s="1"/>
  <c r="AE326" i="3"/>
  <c r="AF326" i="3" s="1"/>
  <c r="AE327" i="3"/>
  <c r="AF327" i="3" s="1"/>
  <c r="AE190" i="3"/>
  <c r="AF190" i="3" s="1"/>
  <c r="AE286" i="3"/>
  <c r="AF286" i="3" s="1"/>
  <c r="AE171" i="3"/>
  <c r="AF171" i="3" s="1"/>
  <c r="AE52" i="3"/>
  <c r="AF52" i="3" s="1"/>
  <c r="AE67" i="3"/>
  <c r="AF67" i="3" s="1"/>
  <c r="AE48" i="3"/>
  <c r="AF48" i="3" s="1"/>
  <c r="Y252" i="3"/>
  <c r="Z252" i="3" s="1"/>
  <c r="J142" i="3"/>
  <c r="J58" i="3"/>
  <c r="J251" i="3"/>
  <c r="J176" i="3"/>
  <c r="J27" i="3"/>
  <c r="J183" i="3"/>
  <c r="J153" i="3"/>
  <c r="J150" i="3"/>
  <c r="J283" i="3"/>
  <c r="Y138" i="3"/>
  <c r="Z138" i="3" s="1"/>
  <c r="Y58" i="3"/>
  <c r="Z58" i="3" s="1"/>
  <c r="Y167" i="3"/>
  <c r="Z167" i="3" s="1"/>
  <c r="Y144" i="3"/>
  <c r="Z144" i="3" s="1"/>
  <c r="Y246" i="3"/>
  <c r="Z246" i="3" s="1"/>
  <c r="Y162" i="3"/>
  <c r="Z162" i="3" s="1"/>
  <c r="Y101" i="3"/>
  <c r="Z101" i="3" s="1"/>
  <c r="Y251" i="3"/>
  <c r="Z251" i="3" s="1"/>
  <c r="Y35" i="3"/>
  <c r="Z35" i="3" s="1"/>
  <c r="AE15" i="3"/>
  <c r="AE107" i="3"/>
  <c r="AF107" i="3" s="1"/>
  <c r="AE26" i="3"/>
  <c r="AF26" i="3" s="1"/>
  <c r="AE197" i="3"/>
  <c r="AF197" i="3" s="1"/>
  <c r="AE127" i="3"/>
  <c r="AF127" i="3" s="1"/>
  <c r="AE233" i="3"/>
  <c r="AF233" i="3" s="1"/>
  <c r="AE159" i="3"/>
  <c r="AF159" i="3" s="1"/>
  <c r="AE191" i="3"/>
  <c r="AF191" i="3" s="1"/>
  <c r="AE224" i="3"/>
  <c r="AF224" i="3" s="1"/>
  <c r="AE320" i="3"/>
  <c r="AF320" i="3" s="1"/>
  <c r="AE37" i="3"/>
  <c r="AF37" i="3" s="1"/>
  <c r="AE207" i="3"/>
  <c r="AF207" i="3" s="1"/>
  <c r="AE205" i="3"/>
  <c r="AF205" i="3" s="1"/>
  <c r="AE225" i="3"/>
  <c r="AF225" i="3" s="1"/>
  <c r="AE221" i="3"/>
  <c r="AF221" i="3" s="1"/>
  <c r="AE172" i="3"/>
  <c r="AF172" i="3" s="1"/>
  <c r="AE259" i="3"/>
  <c r="AF259" i="3" s="1"/>
  <c r="AE175" i="3"/>
  <c r="AF175" i="3" s="1"/>
  <c r="AE343" i="3"/>
  <c r="AF343" i="3" s="1"/>
  <c r="AE275" i="3"/>
  <c r="AF275" i="3" s="1"/>
  <c r="AE238" i="3"/>
  <c r="AF238" i="3" s="1"/>
  <c r="AE248" i="3"/>
  <c r="AF248" i="3" s="1"/>
  <c r="AE23" i="3"/>
  <c r="AF23" i="3" s="1"/>
  <c r="AE128" i="3"/>
  <c r="AF128" i="3" s="1"/>
  <c r="AE267" i="3"/>
  <c r="AF267" i="3" s="1"/>
  <c r="AE285" i="3"/>
  <c r="AF285" i="3" s="1"/>
  <c r="AE266" i="3"/>
  <c r="AF266" i="3" s="1"/>
  <c r="AE164" i="3"/>
  <c r="AF164" i="3" s="1"/>
  <c r="AE66" i="3"/>
  <c r="AF66" i="3" s="1"/>
  <c r="AE122" i="3"/>
  <c r="AF122" i="3" s="1"/>
  <c r="AE296" i="3"/>
  <c r="AF296" i="3" s="1"/>
  <c r="AE90" i="3"/>
  <c r="AE313" i="3"/>
  <c r="AE241" i="3"/>
  <c r="AF241" i="3" s="1"/>
  <c r="AE335" i="3"/>
  <c r="AF335" i="3" s="1"/>
  <c r="AE10" i="3"/>
  <c r="AE302" i="3"/>
  <c r="AF302" i="3" s="1"/>
  <c r="AE198" i="3"/>
  <c r="AF198" i="3" s="1"/>
  <c r="AE297" i="3"/>
  <c r="AF297" i="3" s="1"/>
  <c r="AE272" i="3"/>
  <c r="AF272" i="3" s="1"/>
  <c r="AE250" i="3"/>
  <c r="AF250" i="3" s="1"/>
  <c r="AE130" i="3"/>
  <c r="AF130" i="3" s="1"/>
  <c r="AE284" i="3"/>
  <c r="AF284" i="3" s="1"/>
  <c r="AE294" i="3"/>
  <c r="AF294" i="3" s="1"/>
  <c r="AE306" i="3"/>
  <c r="AF306" i="3" s="1"/>
  <c r="AE139" i="3"/>
  <c r="AF139" i="3" s="1"/>
  <c r="AE126" i="3"/>
  <c r="AF126" i="3" s="1"/>
  <c r="AE95" i="3"/>
  <c r="AF95" i="3" s="1"/>
  <c r="AE279" i="3"/>
  <c r="AF279" i="3" s="1"/>
  <c r="AE11" i="3"/>
  <c r="AF11" i="3" s="1"/>
  <c r="AE147" i="3"/>
  <c r="AF147" i="3" s="1"/>
  <c r="AE289" i="3"/>
  <c r="AF289" i="3" s="1"/>
  <c r="AE349" i="3"/>
  <c r="AF349" i="3" s="1"/>
  <c r="AE165" i="3"/>
  <c r="AF165" i="3" s="1"/>
  <c r="AE334" i="3"/>
  <c r="AF334" i="3" s="1"/>
  <c r="AE260" i="3"/>
  <c r="AF260" i="3" s="1"/>
  <c r="AE231" i="3"/>
  <c r="AF231" i="3" s="1"/>
  <c r="AE348" i="3"/>
  <c r="AF348" i="3" s="1"/>
  <c r="AE268" i="3"/>
  <c r="AF268" i="3" s="1"/>
  <c r="AE331" i="3"/>
  <c r="AF331" i="3" s="1"/>
  <c r="AE308" i="3"/>
  <c r="AF308" i="3" s="1"/>
  <c r="AE84" i="3"/>
  <c r="AF84" i="3" s="1"/>
  <c r="AE217" i="3"/>
  <c r="AF217" i="3" s="1"/>
  <c r="AE146" i="3"/>
  <c r="AF146" i="3" s="1"/>
  <c r="AE121" i="3"/>
  <c r="AF121" i="3" s="1"/>
  <c r="AE163" i="3"/>
  <c r="AF163" i="3" s="1"/>
  <c r="AE41" i="3"/>
  <c r="AF41" i="3" s="1"/>
  <c r="AE145" i="3"/>
  <c r="AF145" i="3" s="1"/>
  <c r="AE257" i="3"/>
  <c r="AF257" i="3" s="1"/>
  <c r="AE151" i="3"/>
  <c r="AF151" i="3" s="1"/>
  <c r="J194" i="3"/>
  <c r="J102" i="3"/>
  <c r="J56" i="3"/>
  <c r="J195" i="3"/>
  <c r="J138" i="3"/>
  <c r="J105" i="3"/>
  <c r="J35" i="3"/>
  <c r="J246" i="3"/>
  <c r="Y99" i="3"/>
  <c r="Z99" i="3" s="1"/>
  <c r="Y50" i="3"/>
  <c r="Z50" i="3" s="1"/>
  <c r="Y283" i="3"/>
  <c r="Z283" i="3" s="1"/>
  <c r="Y102" i="3"/>
  <c r="Z102" i="3" s="1"/>
  <c r="Y195" i="3"/>
  <c r="Z195" i="3" s="1"/>
  <c r="Y282" i="3"/>
  <c r="Z282" i="3" s="1"/>
  <c r="Y196" i="3"/>
  <c r="Z196" i="3" s="1"/>
  <c r="Y104" i="3"/>
  <c r="Z104" i="3" s="1"/>
  <c r="Y180" i="3"/>
  <c r="Z180" i="3" s="1"/>
  <c r="AE166" i="3"/>
  <c r="AF166" i="3" s="1"/>
  <c r="AE304" i="3"/>
  <c r="AF304" i="3" s="1"/>
  <c r="AE203" i="3"/>
  <c r="AF203" i="3" s="1"/>
  <c r="AE120" i="3"/>
  <c r="AF120" i="3" s="1"/>
  <c r="AE249" i="3"/>
  <c r="AF249" i="3" s="1"/>
  <c r="AE51" i="3"/>
  <c r="AF51" i="3" s="1"/>
  <c r="AE329" i="3"/>
  <c r="AF329" i="3" s="1"/>
  <c r="AE96" i="3"/>
  <c r="AF96" i="3" s="1"/>
  <c r="AE73" i="3"/>
  <c r="AF73" i="3" s="1"/>
  <c r="AE78" i="3"/>
  <c r="AF78" i="3" s="1"/>
  <c r="AE113" i="3"/>
  <c r="AF113" i="3" s="1"/>
  <c r="AE274" i="3"/>
  <c r="AF274" i="3" s="1"/>
  <c r="AE220" i="3"/>
  <c r="AF220" i="3" s="1"/>
  <c r="AE132" i="3"/>
  <c r="AF132" i="3" s="1"/>
  <c r="AE168" i="3"/>
  <c r="AF168" i="3" s="1"/>
  <c r="AE342" i="3"/>
  <c r="AF342" i="3" s="1"/>
  <c r="AE30" i="3"/>
  <c r="AF30" i="3" s="1"/>
  <c r="AE49" i="3"/>
  <c r="AF49" i="3" s="1"/>
  <c r="AE346" i="3"/>
  <c r="AF346" i="3" s="1"/>
  <c r="AE62" i="3"/>
  <c r="AF62" i="3" s="1"/>
  <c r="AE345" i="3"/>
  <c r="AF345" i="3" s="1"/>
  <c r="AE200" i="3"/>
  <c r="AF200" i="3" s="1"/>
  <c r="AE307" i="3"/>
  <c r="AF307" i="3" s="1"/>
  <c r="AE210" i="3"/>
  <c r="AF210" i="3" s="1"/>
  <c r="AE46" i="3"/>
  <c r="AF46" i="3" s="1"/>
  <c r="AE53" i="3"/>
  <c r="AF53" i="3" s="1"/>
  <c r="AE202" i="3"/>
  <c r="AF202" i="3" s="1"/>
  <c r="AE108" i="3"/>
  <c r="AF108" i="3" s="1"/>
  <c r="AE131" i="3"/>
  <c r="AF131" i="3" s="1"/>
  <c r="AE265" i="3"/>
  <c r="AF265" i="3" s="1"/>
  <c r="AE232" i="3"/>
  <c r="AF232" i="3" s="1"/>
  <c r="AE192" i="3"/>
  <c r="AF192" i="3" s="1"/>
  <c r="AE118" i="3"/>
  <c r="AF118" i="3" s="1"/>
  <c r="AE174" i="3"/>
  <c r="AE36" i="3"/>
  <c r="AF36" i="3" s="1"/>
  <c r="AE77" i="3"/>
  <c r="AF77" i="3" s="1"/>
  <c r="AE20" i="3"/>
  <c r="AE109" i="3"/>
  <c r="AF109" i="3" s="1"/>
  <c r="AE300" i="3"/>
  <c r="AF300" i="3" s="1"/>
  <c r="AE276" i="3"/>
  <c r="AF276" i="3" s="1"/>
  <c r="AE43" i="3"/>
  <c r="AF43" i="3" s="1"/>
  <c r="AE94" i="3"/>
  <c r="AF94" i="3" s="1"/>
  <c r="AE117" i="3"/>
  <c r="AF117" i="3" s="1"/>
  <c r="AE336" i="3"/>
  <c r="AF336" i="3" s="1"/>
  <c r="AE330" i="3"/>
  <c r="AF330" i="3" s="1"/>
  <c r="AE19" i="3"/>
  <c r="AF19" i="3" s="1"/>
  <c r="AE17" i="3"/>
  <c r="AF17" i="3" s="1"/>
  <c r="AE85" i="3"/>
  <c r="AF85" i="3" s="1"/>
  <c r="AE124" i="3"/>
  <c r="AF124" i="3" s="1"/>
  <c r="AE80" i="3"/>
  <c r="AF80" i="3" s="1"/>
  <c r="AE311" i="3"/>
  <c r="AF311" i="3" s="1"/>
  <c r="AE321" i="3"/>
  <c r="AF321" i="3" s="1"/>
  <c r="AE91" i="3"/>
  <c r="AF91" i="3" s="1"/>
  <c r="AE116" i="3"/>
  <c r="AF116" i="3" s="1"/>
  <c r="AE340" i="3"/>
  <c r="AF340" i="3" s="1"/>
  <c r="AE314" i="3"/>
  <c r="AF314" i="3" s="1"/>
  <c r="AE65" i="3"/>
  <c r="AF65" i="3" s="1"/>
  <c r="AE25" i="3"/>
  <c r="AE74" i="3"/>
  <c r="AF74" i="3" s="1"/>
  <c r="AE316" i="3"/>
  <c r="AF316" i="3" s="1"/>
  <c r="AE13" i="3"/>
  <c r="AF13" i="3" s="1"/>
  <c r="AE12" i="3"/>
  <c r="AE318" i="3"/>
  <c r="AF318" i="3" s="1"/>
  <c r="AE97" i="3"/>
  <c r="AF97" i="3" s="1"/>
  <c r="AE323" i="3"/>
  <c r="AF323" i="3" s="1"/>
  <c r="AE156" i="3"/>
  <c r="AF156" i="3" s="1"/>
  <c r="AE244" i="3"/>
  <c r="AF244" i="3" s="1"/>
  <c r="AE63" i="3"/>
  <c r="AF63" i="3" s="1"/>
  <c r="AE278" i="3"/>
  <c r="AF278" i="3" s="1"/>
  <c r="AE57" i="3"/>
  <c r="Y153" i="3"/>
  <c r="Z153" i="3" s="1"/>
  <c r="J252" i="3"/>
  <c r="J144" i="3"/>
  <c r="J86" i="3"/>
  <c r="J50" i="3"/>
  <c r="J167" i="3"/>
  <c r="J280" i="3"/>
  <c r="J101" i="3"/>
  <c r="J104" i="3"/>
  <c r="Y280" i="3"/>
  <c r="Z280" i="3" s="1"/>
  <c r="Y57" i="3"/>
  <c r="Z57" i="3" s="1"/>
  <c r="Y194" i="3"/>
  <c r="Z194" i="3" s="1"/>
  <c r="Y31" i="3"/>
  <c r="Z31" i="3" s="1"/>
  <c r="Y86" i="3"/>
  <c r="Z86" i="3" s="1"/>
  <c r="Y56" i="3"/>
  <c r="Z56" i="3" s="1"/>
  <c r="Y143" i="3"/>
  <c r="Z143" i="3" s="1"/>
  <c r="Y29" i="3"/>
  <c r="Z29" i="3" s="1"/>
  <c r="Y100" i="3"/>
  <c r="Z100" i="3" s="1"/>
  <c r="Y154" i="3"/>
  <c r="Z154" i="3" s="1"/>
  <c r="AE332" i="3"/>
  <c r="AF332" i="3" s="1"/>
  <c r="AE89" i="3"/>
  <c r="AF89" i="3" s="1"/>
  <c r="AE61" i="3"/>
  <c r="AF61" i="3" s="1"/>
  <c r="AE273" i="3"/>
  <c r="AF273" i="3" s="1"/>
  <c r="AE347" i="3"/>
  <c r="AF347" i="3" s="1"/>
  <c r="AE204" i="3"/>
  <c r="AF204" i="3" s="1"/>
  <c r="AE277" i="3"/>
  <c r="AF277" i="3" s="1"/>
  <c r="AE264" i="3"/>
  <c r="AF264" i="3" s="1"/>
  <c r="AE82" i="3"/>
  <c r="AF82" i="3" s="1"/>
  <c r="AE256" i="3"/>
  <c r="AF256" i="3" s="1"/>
  <c r="AE338" i="3"/>
  <c r="AF338" i="3" s="1"/>
  <c r="AE287" i="3"/>
  <c r="AF287" i="3" s="1"/>
  <c r="AE71" i="3"/>
  <c r="AF71" i="3" s="1"/>
  <c r="AE16" i="3"/>
  <c r="AF16" i="3" s="1"/>
  <c r="AE254" i="3"/>
  <c r="AF254" i="3" s="1"/>
  <c r="AE177" i="3"/>
  <c r="AF177" i="3" s="1"/>
  <c r="AE258" i="3"/>
  <c r="AF258" i="3" s="1"/>
  <c r="AE60" i="3"/>
  <c r="AF60" i="3" s="1"/>
  <c r="AE170" i="3"/>
  <c r="AF170" i="3" s="1"/>
  <c r="AE339" i="3"/>
  <c r="AF339" i="3" s="1"/>
  <c r="AE114" i="3"/>
  <c r="AF114" i="3" s="1"/>
  <c r="AE299" i="3"/>
  <c r="AF299" i="3" s="1"/>
  <c r="AE261" i="3"/>
  <c r="AF261" i="3" s="1"/>
  <c r="AE123" i="3"/>
  <c r="AF123" i="3" s="1"/>
  <c r="AE211" i="3"/>
  <c r="AF211" i="3" s="1"/>
  <c r="AE173" i="3"/>
  <c r="AF173" i="3" s="1"/>
  <c r="AE322" i="3"/>
  <c r="AF322" i="3" s="1"/>
  <c r="AE214" i="3"/>
  <c r="AF214" i="3" s="1"/>
  <c r="AE237" i="3"/>
  <c r="AF237" i="3" s="1"/>
  <c r="AE93" i="3"/>
  <c r="AF93" i="3" s="1"/>
  <c r="AE125" i="3"/>
  <c r="AF125" i="3" s="1"/>
  <c r="AE157" i="3"/>
  <c r="AF157" i="3" s="1"/>
  <c r="AE83" i="3"/>
  <c r="AE209" i="3"/>
  <c r="AF209" i="3" s="1"/>
  <c r="AE81" i="3"/>
  <c r="AF81" i="3" s="1"/>
  <c r="AE199" i="3"/>
  <c r="AF199" i="3" s="1"/>
  <c r="AE129" i="3"/>
  <c r="AF129" i="3" s="1"/>
  <c r="AE98" i="3"/>
  <c r="AF98" i="3" s="1"/>
  <c r="AE291" i="3"/>
  <c r="AF291" i="3" s="1"/>
  <c r="AE315" i="3"/>
  <c r="AF315" i="3" s="1"/>
  <c r="AE155" i="3"/>
  <c r="AF155" i="3" s="1"/>
  <c r="AE38" i="3"/>
  <c r="AF38" i="3" s="1"/>
  <c r="AE351" i="3"/>
  <c r="AF351" i="3" s="1"/>
  <c r="AE32" i="3"/>
  <c r="AF32" i="3" s="1"/>
  <c r="AE344" i="3"/>
  <c r="AE160" i="3"/>
  <c r="AF160" i="3" s="1"/>
  <c r="AE18" i="3"/>
  <c r="AF18" i="3" s="1"/>
  <c r="AE293" i="3"/>
  <c r="AF293" i="3" s="1"/>
  <c r="AE317" i="3"/>
  <c r="AF317" i="3" s="1"/>
  <c r="AE69" i="3"/>
  <c r="AF69" i="3" s="1"/>
  <c r="AE106" i="3"/>
  <c r="AF106" i="3" s="1"/>
  <c r="AE262" i="3"/>
  <c r="AF262" i="3" s="1"/>
  <c r="AE222" i="3"/>
  <c r="AF222" i="3" s="1"/>
  <c r="AE303" i="3"/>
  <c r="AF303" i="3" s="1"/>
  <c r="AE28" i="3"/>
  <c r="AF28" i="3" s="1"/>
  <c r="AE228" i="3"/>
  <c r="AF228" i="3" s="1"/>
  <c r="AE169" i="3"/>
  <c r="AF169" i="3" s="1"/>
  <c r="AE21" i="3"/>
  <c r="AF21" i="3" s="1"/>
  <c r="AE22" i="3"/>
  <c r="AF22" i="3" s="1"/>
  <c r="AE292" i="3"/>
  <c r="AF292" i="3" s="1"/>
  <c r="AE135" i="3"/>
  <c r="AF135" i="3" s="1"/>
  <c r="AE216" i="3"/>
  <c r="AF216" i="3" s="1"/>
  <c r="AE328" i="3"/>
  <c r="AF328" i="3" s="1"/>
  <c r="AE312" i="3"/>
  <c r="AF312" i="3" s="1"/>
  <c r="AE45" i="3"/>
  <c r="AF45" i="3" s="1"/>
  <c r="AE325" i="3"/>
  <c r="AF325" i="3" s="1"/>
  <c r="AE34" i="3"/>
  <c r="AF34" i="3" s="1"/>
  <c r="AE215" i="3"/>
  <c r="AF215" i="3" s="1"/>
  <c r="AE245" i="3"/>
  <c r="AF245" i="3" s="1"/>
  <c r="J31" i="3" l="1"/>
  <c r="J57" i="3"/>
  <c r="J179" i="3"/>
  <c r="AF344" i="3"/>
  <c r="D18" i="8"/>
  <c r="AF83" i="3"/>
  <c r="AF381" i="3" s="1"/>
  <c r="AE381" i="3"/>
  <c r="K280" i="3"/>
  <c r="AH280" i="3"/>
  <c r="AH144" i="3"/>
  <c r="K144" i="3"/>
  <c r="AF57" i="3"/>
  <c r="AF376" i="3" s="1"/>
  <c r="AE376" i="3"/>
  <c r="AF12" i="3"/>
  <c r="AF383" i="3" s="1"/>
  <c r="AE383" i="3"/>
  <c r="AF25" i="3"/>
  <c r="AE357" i="3"/>
  <c r="K246" i="3"/>
  <c r="AH246" i="3"/>
  <c r="K195" i="3"/>
  <c r="AH195" i="3"/>
  <c r="AF10" i="3"/>
  <c r="AE358" i="3"/>
  <c r="AE380" i="3"/>
  <c r="AH183" i="3"/>
  <c r="K183" i="3"/>
  <c r="AH58" i="3"/>
  <c r="K58" i="3"/>
  <c r="AE385" i="3"/>
  <c r="AF324" i="3"/>
  <c r="AF385" i="3" s="1"/>
  <c r="Y376" i="3"/>
  <c r="Z27" i="3"/>
  <c r="Z376" i="3" s="1"/>
  <c r="K187" i="3"/>
  <c r="AH187" i="3"/>
  <c r="AH180" i="3"/>
  <c r="K180" i="3"/>
  <c r="J162" i="3"/>
  <c r="J54" i="3"/>
  <c r="J99" i="3"/>
  <c r="AH101" i="3"/>
  <c r="K101" i="3"/>
  <c r="K86" i="3"/>
  <c r="AH86" i="3"/>
  <c r="AE382" i="3"/>
  <c r="AF174" i="3"/>
  <c r="AF382" i="3" s="1"/>
  <c r="AH138" i="3"/>
  <c r="K138" i="3"/>
  <c r="K194" i="3"/>
  <c r="AH194" i="3"/>
  <c r="AF90" i="3"/>
  <c r="AF384" i="3" s="1"/>
  <c r="AE384" i="3"/>
  <c r="K153" i="3"/>
  <c r="AH153" i="3"/>
  <c r="K251" i="3"/>
  <c r="AH251" i="3"/>
  <c r="K154" i="3"/>
  <c r="AH154" i="3"/>
  <c r="K143" i="3"/>
  <c r="AH143" i="3"/>
  <c r="K104" i="3"/>
  <c r="AH104" i="3"/>
  <c r="AH50" i="3"/>
  <c r="K50" i="3"/>
  <c r="K105" i="3"/>
  <c r="AH105" i="3"/>
  <c r="AH102" i="3"/>
  <c r="K102" i="3"/>
  <c r="K150" i="3"/>
  <c r="AH150" i="3"/>
  <c r="K176" i="3"/>
  <c r="AH176" i="3"/>
  <c r="AH100" i="3"/>
  <c r="K100" i="3"/>
  <c r="AH196" i="3"/>
  <c r="K196" i="3"/>
  <c r="AH167" i="3"/>
  <c r="K167" i="3"/>
  <c r="K252" i="3"/>
  <c r="AH252" i="3"/>
  <c r="AE378" i="3"/>
  <c r="AF20" i="3"/>
  <c r="AF378" i="3" s="1"/>
  <c r="AH35" i="3"/>
  <c r="K35" i="3"/>
  <c r="K56" i="3"/>
  <c r="AH56" i="3"/>
  <c r="AE386" i="3"/>
  <c r="AF313" i="3"/>
  <c r="AF386" i="3" s="1"/>
  <c r="AF15" i="3"/>
  <c r="AF379" i="3" s="1"/>
  <c r="AE379" i="3"/>
  <c r="K283" i="3"/>
  <c r="AH283" i="3"/>
  <c r="AH27" i="3"/>
  <c r="K27" i="3"/>
  <c r="J376" i="3"/>
  <c r="K142" i="3"/>
  <c r="AH142" i="3"/>
  <c r="K282" i="3"/>
  <c r="AH282" i="3"/>
  <c r="AH29" i="3"/>
  <c r="K29" i="3"/>
  <c r="AI50" i="3" l="1"/>
  <c r="AI101" i="3"/>
  <c r="K54" i="3"/>
  <c r="AH54" i="3"/>
  <c r="AI187" i="3"/>
  <c r="AF357" i="3"/>
  <c r="AI35" i="3"/>
  <c r="AE364" i="3"/>
  <c r="D17" i="6"/>
  <c r="AI195" i="3"/>
  <c r="AI246" i="3"/>
  <c r="E18" i="8"/>
  <c r="F18" i="8"/>
  <c r="K31" i="3"/>
  <c r="AH31" i="3"/>
  <c r="AI29" i="3"/>
  <c r="AI56" i="3"/>
  <c r="AI167" i="3"/>
  <c r="AI102" i="3"/>
  <c r="AI143" i="3"/>
  <c r="AI154" i="3"/>
  <c r="AI251" i="3"/>
  <c r="AI86" i="3"/>
  <c r="K99" i="3"/>
  <c r="AH99" i="3"/>
  <c r="AI180" i="3"/>
  <c r="AI283" i="3"/>
  <c r="AI252" i="3"/>
  <c r="AI176" i="3"/>
  <c r="AI105" i="3"/>
  <c r="AI194" i="3"/>
  <c r="AF380" i="3"/>
  <c r="AF358" i="3"/>
  <c r="AI144" i="3"/>
  <c r="AH57" i="3"/>
  <c r="K57" i="3"/>
  <c r="AI150" i="3"/>
  <c r="AI282" i="3"/>
  <c r="AI142" i="3"/>
  <c r="AI27" i="3"/>
  <c r="AI196" i="3"/>
  <c r="AI100" i="3"/>
  <c r="AI104" i="3"/>
  <c r="AI153" i="3"/>
  <c r="AI138" i="3"/>
  <c r="K162" i="3"/>
  <c r="AH162" i="3"/>
  <c r="AI58" i="3"/>
  <c r="AI183" i="3"/>
  <c r="AE363" i="3"/>
  <c r="D17" i="5"/>
  <c r="AI280" i="3"/>
  <c r="AH179" i="3"/>
  <c r="AH376" i="3" s="1"/>
  <c r="K179" i="3"/>
  <c r="K376" i="3" l="1"/>
  <c r="AI179" i="3"/>
  <c r="E17" i="5"/>
  <c r="F17" i="5"/>
  <c r="AI57" i="3"/>
  <c r="CS57" i="3"/>
  <c r="AI31" i="3"/>
  <c r="AI162" i="3"/>
  <c r="AI376" i="3"/>
  <c r="AI99" i="3"/>
  <c r="F17" i="6"/>
  <c r="E17" i="6"/>
  <c r="AI54" i="3"/>
  <c r="CV57" i="3" l="1"/>
  <c r="CT57" i="3"/>
  <c r="DA57" i="3" l="1"/>
  <c r="N56" i="10" s="1"/>
  <c r="Q56" i="10" s="1"/>
  <c r="F56" i="10"/>
  <c r="CW57" i="3"/>
  <c r="G56" i="10" l="1"/>
  <c r="H56" i="10"/>
  <c r="AT196" i="3" l="1"/>
  <c r="AT120" i="3"/>
  <c r="AT12" i="3"/>
  <c r="AT85" i="3"/>
  <c r="AT129" i="3"/>
  <c r="AT80" i="3"/>
  <c r="AT138" i="3"/>
  <c r="AT208" i="3"/>
  <c r="AT211" i="3"/>
  <c r="AT206" i="3"/>
  <c r="AT205" i="3"/>
  <c r="AT248" i="3"/>
  <c r="AT17" i="3"/>
  <c r="AT218" i="3"/>
  <c r="AT238" i="3"/>
  <c r="AT263" i="3"/>
  <c r="AT285" i="3"/>
  <c r="AT19" i="3"/>
  <c r="AT247" i="3"/>
  <c r="AT266" i="3"/>
  <c r="AT173" i="3"/>
  <c r="AT178" i="3"/>
  <c r="AT203" i="3"/>
  <c r="AT220" i="3"/>
  <c r="AT294" i="3"/>
  <c r="AT216" i="3"/>
  <c r="AT53" i="3"/>
  <c r="AT179" i="3"/>
  <c r="AT52" i="3"/>
  <c r="AT47" i="3"/>
  <c r="AT73" i="3"/>
  <c r="AT131" i="3"/>
  <c r="AT89" i="3"/>
  <c r="AT195" i="3"/>
  <c r="AT252" i="3"/>
  <c r="AT33" i="3"/>
  <c r="AT146" i="3"/>
  <c r="AT262" i="3"/>
  <c r="AT132" i="3"/>
  <c r="AT54" i="3"/>
  <c r="AT49" i="3"/>
  <c r="AT77" i="3"/>
  <c r="AT99" i="3"/>
  <c r="AT157" i="3"/>
  <c r="AT98" i="3"/>
  <c r="AT190" i="3"/>
  <c r="AT156" i="3"/>
  <c r="AT168" i="3"/>
  <c r="AT287" i="3"/>
  <c r="AT38" i="3"/>
  <c r="AT30" i="3"/>
  <c r="AT15" i="3"/>
  <c r="AT264" i="3"/>
  <c r="AT207" i="3"/>
  <c r="AT130" i="3"/>
  <c r="AT48" i="3"/>
  <c r="AT109" i="3"/>
  <c r="AT106" i="3"/>
  <c r="AT154" i="3"/>
  <c r="AT233" i="3"/>
  <c r="AT317" i="3"/>
  <c r="AT275" i="3"/>
  <c r="AT347" i="3"/>
  <c r="AT335" i="3"/>
  <c r="AT340" i="3"/>
  <c r="AT312" i="3"/>
  <c r="AT299" i="3"/>
  <c r="AT274" i="3"/>
  <c r="AT336" i="3"/>
  <c r="AT349" i="3"/>
  <c r="AT298" i="3"/>
  <c r="AT268" i="3"/>
  <c r="AT329" i="3"/>
  <c r="AT332" i="3"/>
  <c r="AT353" i="3"/>
  <c r="AT273" i="3"/>
  <c r="AT279" i="3"/>
  <c r="AT339" i="3"/>
  <c r="AT11" i="3"/>
  <c r="AT187" i="3"/>
  <c r="AT111" i="3"/>
  <c r="AT60" i="3"/>
  <c r="AT95" i="3"/>
  <c r="AT93" i="3"/>
  <c r="AT102" i="3"/>
  <c r="AT143" i="3"/>
  <c r="AT219" i="3"/>
  <c r="AT14" i="3"/>
  <c r="AT214" i="3"/>
  <c r="AT39" i="3"/>
  <c r="AT35" i="3"/>
  <c r="AT20" i="3"/>
  <c r="AT232" i="3"/>
  <c r="AT254" i="3"/>
  <c r="AT155" i="3"/>
  <c r="AT242" i="3"/>
  <c r="AT26" i="3"/>
  <c r="AT29" i="3"/>
  <c r="AT74" i="3"/>
  <c r="AT86" i="3"/>
  <c r="AT191" i="3"/>
  <c r="AT37" i="3"/>
  <c r="AT235" i="3"/>
  <c r="AT23" i="3"/>
  <c r="AT226" i="3"/>
  <c r="AT31" i="3"/>
  <c r="AT134" i="3"/>
  <c r="AT66" i="3"/>
  <c r="AT78" i="3"/>
  <c r="AT105" i="3"/>
  <c r="AT197" i="3"/>
  <c r="AT167" i="3"/>
  <c r="AT223" i="3"/>
  <c r="AT209" i="3"/>
  <c r="AT83" i="3"/>
  <c r="AT289" i="3"/>
  <c r="AT41" i="3"/>
  <c r="AT124" i="3"/>
  <c r="AT70" i="3"/>
  <c r="AT62" i="3"/>
  <c r="AT108" i="3"/>
  <c r="AT125" i="3"/>
  <c r="AT165" i="3"/>
  <c r="AT177" i="3"/>
  <c r="AT228" i="3"/>
  <c r="AT164" i="3"/>
  <c r="AT201" i="3"/>
  <c r="AT295" i="3"/>
  <c r="AT290" i="3"/>
  <c r="AT224" i="3"/>
  <c r="AT239" i="3"/>
  <c r="AT152" i="3"/>
  <c r="AT227" i="3"/>
  <c r="AT122" i="3"/>
  <c r="AT51" i="3"/>
  <c r="AT101" i="3"/>
  <c r="AT79" i="3"/>
  <c r="AT204" i="3"/>
  <c r="AT345" i="3"/>
  <c r="AT304" i="3"/>
  <c r="AT278" i="3"/>
  <c r="AT272" i="3"/>
  <c r="AT311" i="3"/>
  <c r="AT348" i="3"/>
  <c r="AT337" i="3"/>
  <c r="AT269" i="3"/>
  <c r="AT282" i="3"/>
  <c r="AT308" i="3"/>
  <c r="AT315" i="3"/>
  <c r="AT303" i="3"/>
  <c r="AT277" i="3"/>
  <c r="AT306" i="3"/>
  <c r="AT310" i="3"/>
  <c r="AT338" i="3"/>
  <c r="AT276" i="3"/>
  <c r="AT322" i="3"/>
  <c r="AT352" i="3"/>
  <c r="AT45" i="3"/>
  <c r="AT288" i="3"/>
  <c r="AT181" i="3"/>
  <c r="AT50" i="3"/>
  <c r="AT68" i="3"/>
  <c r="AT107" i="3"/>
  <c r="AT161" i="3"/>
  <c r="AT150" i="3"/>
  <c r="AT169" i="3"/>
  <c r="AT253" i="3"/>
  <c r="AT153" i="3"/>
  <c r="AT221" i="3"/>
  <c r="AT291" i="3"/>
  <c r="AT42" i="3"/>
  <c r="AT151" i="3"/>
  <c r="AT245" i="3"/>
  <c r="AT261" i="3"/>
  <c r="AT200" i="3"/>
  <c r="AT249" i="3"/>
  <c r="AT222" i="3"/>
  <c r="AT22" i="3"/>
  <c r="AT67" i="3"/>
  <c r="AT147" i="3"/>
  <c r="AT215" i="3"/>
  <c r="AT44" i="3"/>
  <c r="AT246" i="3"/>
  <c r="AT255" i="3"/>
  <c r="AT36" i="3"/>
  <c r="AT43" i="3"/>
  <c r="AT126" i="3"/>
  <c r="AT117" i="3"/>
  <c r="AT61" i="3"/>
  <c r="AT96" i="3"/>
  <c r="AT139" i="3"/>
  <c r="AT145" i="3"/>
  <c r="AT162" i="3"/>
  <c r="AT293" i="3"/>
  <c r="AT127" i="3"/>
  <c r="AT237" i="3"/>
  <c r="AT192" i="3"/>
  <c r="AT114" i="3"/>
  <c r="AT65" i="3"/>
  <c r="AT81" i="3"/>
  <c r="AT133" i="3"/>
  <c r="AT84" i="3"/>
  <c r="AT198" i="3"/>
  <c r="AT234" i="3"/>
  <c r="AT137" i="3"/>
  <c r="AT210" i="3"/>
  <c r="AT244" i="3"/>
  <c r="AT21" i="3"/>
  <c r="AT241" i="3"/>
  <c r="AT265" i="3"/>
  <c r="AT28" i="3"/>
  <c r="AT172" i="3"/>
  <c r="AT135" i="3"/>
  <c r="AT58" i="3"/>
  <c r="AT113" i="3"/>
  <c r="AT100" i="3"/>
  <c r="AT158" i="3"/>
  <c r="AT330" i="3"/>
  <c r="AT297" i="3"/>
  <c r="AT284" i="3"/>
  <c r="AT280" i="3"/>
  <c r="AT350" i="3"/>
  <c r="AT314" i="3"/>
  <c r="AT300" i="3"/>
  <c r="AT283" i="3"/>
  <c r="AT318" i="3"/>
  <c r="AT328" i="3"/>
  <c r="AT323" i="3"/>
  <c r="AT271" i="3"/>
  <c r="AT305" i="3"/>
  <c r="AT342" i="3"/>
  <c r="AT319" i="3"/>
  <c r="AT334" i="3"/>
  <c r="AT307" i="3"/>
  <c r="AT331" i="3"/>
  <c r="AT346" i="3"/>
  <c r="AT202" i="3"/>
  <c r="AT128" i="3"/>
  <c r="AT104" i="3"/>
  <c r="AT97" i="3"/>
  <c r="AT121" i="3"/>
  <c r="AT175" i="3"/>
  <c r="AT163" i="3"/>
  <c r="AT180" i="3"/>
  <c r="AT160" i="3"/>
  <c r="AT199" i="3"/>
  <c r="AT251" i="3"/>
  <c r="AT212" i="3"/>
  <c r="AT27" i="3"/>
  <c r="AT258" i="3"/>
  <c r="AT250" i="3"/>
  <c r="AT25" i="3"/>
  <c r="AT225" i="3"/>
  <c r="AT286" i="3"/>
  <c r="AT240" i="3"/>
  <c r="AT256" i="3"/>
  <c r="AT90" i="3"/>
  <c r="AT159" i="3"/>
  <c r="AT166" i="3"/>
  <c r="AT170" i="3"/>
  <c r="AT40" i="3"/>
  <c r="AT257" i="3"/>
  <c r="AT16" i="3"/>
  <c r="AT194" i="3"/>
  <c r="AT116" i="3"/>
  <c r="AT56" i="3"/>
  <c r="AT69" i="3"/>
  <c r="AT123" i="3"/>
  <c r="AT82" i="3"/>
  <c r="AT171" i="3"/>
  <c r="AT231" i="3"/>
  <c r="AT260" i="3"/>
  <c r="AT136" i="3"/>
  <c r="AT243" i="3"/>
  <c r="AT183" i="3"/>
  <c r="AT46" i="3"/>
  <c r="AT118" i="3"/>
  <c r="AT63" i="3"/>
  <c r="AT88" i="3"/>
  <c r="AT94" i="3"/>
  <c r="AT91" i="3"/>
  <c r="AT174" i="3"/>
  <c r="AT142" i="3"/>
  <c r="AT144" i="3"/>
  <c r="AT217" i="3"/>
  <c r="AT32" i="3"/>
  <c r="AT18" i="3"/>
  <c r="AT34" i="3"/>
  <c r="AT259" i="3"/>
  <c r="AT292" i="3"/>
  <c r="AT115" i="3"/>
  <c r="AT13" i="3"/>
  <c r="AT71" i="3"/>
  <c r="AT119" i="3"/>
  <c r="AT176" i="3"/>
  <c r="AT72" i="3"/>
  <c r="AT333" i="3"/>
  <c r="AT302" i="3"/>
  <c r="AT267" i="3"/>
  <c r="AT325" i="3"/>
  <c r="AT324" i="3"/>
  <c r="AT327" i="3"/>
  <c r="AT301" i="3"/>
  <c r="AT351" i="3"/>
  <c r="AT326" i="3"/>
  <c r="AT343" i="3"/>
  <c r="AT341" i="3"/>
  <c r="AT313" i="3"/>
  <c r="AT321" i="3"/>
  <c r="AT316" i="3"/>
  <c r="AT344" i="3"/>
  <c r="AT296" i="3"/>
  <c r="AT270" i="3"/>
  <c r="AT320" i="3"/>
  <c r="AT10" i="3"/>
  <c r="DX296" i="3" l="1"/>
  <c r="J295" i="10" s="1"/>
  <c r="AU296" i="3"/>
  <c r="AT386" i="3"/>
  <c r="DX313" i="3"/>
  <c r="AU313" i="3"/>
  <c r="AU386" i="3" s="1"/>
  <c r="DX351" i="3"/>
  <c r="J350" i="10" s="1"/>
  <c r="AU351" i="3"/>
  <c r="DX325" i="3"/>
  <c r="J324" i="10" s="1"/>
  <c r="AU325" i="3"/>
  <c r="AU72" i="3"/>
  <c r="DX72" i="3"/>
  <c r="J71" i="10" s="1"/>
  <c r="DX176" i="3"/>
  <c r="J175" i="10" s="1"/>
  <c r="AU176" i="3"/>
  <c r="CS176" i="3"/>
  <c r="DX115" i="3"/>
  <c r="J114" i="10" s="1"/>
  <c r="AU115" i="3"/>
  <c r="AU18" i="3"/>
  <c r="DX18" i="3"/>
  <c r="J17" i="10" s="1"/>
  <c r="AU91" i="3"/>
  <c r="DX91" i="3"/>
  <c r="J90" i="10" s="1"/>
  <c r="DX118" i="3"/>
  <c r="J117" i="10" s="1"/>
  <c r="AU118" i="3"/>
  <c r="DX260" i="3"/>
  <c r="J259" i="10" s="1"/>
  <c r="AU260" i="3"/>
  <c r="AU123" i="3"/>
  <c r="DX123" i="3"/>
  <c r="J122" i="10" s="1"/>
  <c r="DX257" i="3"/>
  <c r="J256" i="10" s="1"/>
  <c r="AU257" i="3"/>
  <c r="AU159" i="3"/>
  <c r="DX159" i="3"/>
  <c r="J158" i="10" s="1"/>
  <c r="AU286" i="3"/>
  <c r="DX286" i="3"/>
  <c r="J285" i="10" s="1"/>
  <c r="DX212" i="3"/>
  <c r="J211" i="10" s="1"/>
  <c r="AU212" i="3"/>
  <c r="DX251" i="3"/>
  <c r="J250" i="10" s="1"/>
  <c r="AU251" i="3"/>
  <c r="CS251" i="3"/>
  <c r="DX175" i="3"/>
  <c r="J174" i="10" s="1"/>
  <c r="AU175" i="3"/>
  <c r="AU202" i="3"/>
  <c r="DX202" i="3"/>
  <c r="J201" i="10" s="1"/>
  <c r="DX334" i="3"/>
  <c r="J333" i="10" s="1"/>
  <c r="AU334" i="3"/>
  <c r="DX271" i="3"/>
  <c r="J270" i="10" s="1"/>
  <c r="AU271" i="3"/>
  <c r="DX300" i="3"/>
  <c r="J299" i="10" s="1"/>
  <c r="AU300" i="3"/>
  <c r="DX297" i="3"/>
  <c r="J296" i="10" s="1"/>
  <c r="AU297" i="3"/>
  <c r="AU135" i="3"/>
  <c r="DX135" i="3"/>
  <c r="J134" i="10" s="1"/>
  <c r="DX241" i="3"/>
  <c r="J240" i="10" s="1"/>
  <c r="AU241" i="3"/>
  <c r="DX137" i="3"/>
  <c r="J136" i="10" s="1"/>
  <c r="AU137" i="3"/>
  <c r="DX133" i="3"/>
  <c r="J132" i="10" s="1"/>
  <c r="AU133" i="3"/>
  <c r="DX192" i="3"/>
  <c r="J191" i="10" s="1"/>
  <c r="AU192" i="3"/>
  <c r="DX145" i="3"/>
  <c r="J144" i="10" s="1"/>
  <c r="AU145" i="3"/>
  <c r="DX117" i="3"/>
  <c r="J116" i="10" s="1"/>
  <c r="AU117" i="3"/>
  <c r="DX255" i="3"/>
  <c r="J254" i="10" s="1"/>
  <c r="AU255" i="3"/>
  <c r="AU246" i="3"/>
  <c r="DX246" i="3"/>
  <c r="J245" i="10" s="1"/>
  <c r="CS246" i="3"/>
  <c r="DX67" i="3"/>
  <c r="J66" i="10" s="1"/>
  <c r="AU67" i="3"/>
  <c r="DX200" i="3"/>
  <c r="J199" i="10" s="1"/>
  <c r="AU200" i="3"/>
  <c r="AU42" i="3"/>
  <c r="DX42" i="3"/>
  <c r="J41" i="10" s="1"/>
  <c r="DX169" i="3"/>
  <c r="J168" i="10" s="1"/>
  <c r="AU169" i="3"/>
  <c r="DX161" i="3"/>
  <c r="J160" i="10" s="1"/>
  <c r="AU161" i="3"/>
  <c r="DX288" i="3"/>
  <c r="J287" i="10" s="1"/>
  <c r="AU288" i="3"/>
  <c r="DX276" i="3"/>
  <c r="J275" i="10" s="1"/>
  <c r="AU276" i="3"/>
  <c r="DX277" i="3"/>
  <c r="J276" i="10" s="1"/>
  <c r="AU277" i="3"/>
  <c r="DX269" i="3"/>
  <c r="J268" i="10" s="1"/>
  <c r="AU269" i="3"/>
  <c r="DX272" i="3"/>
  <c r="J271" i="10" s="1"/>
  <c r="AU272" i="3"/>
  <c r="DX204" i="3"/>
  <c r="J203" i="10" s="1"/>
  <c r="AU204" i="3"/>
  <c r="DX227" i="3"/>
  <c r="J226" i="10" s="1"/>
  <c r="AU227" i="3"/>
  <c r="AU290" i="3"/>
  <c r="DX290" i="3"/>
  <c r="J289" i="10" s="1"/>
  <c r="DX228" i="3"/>
  <c r="J227" i="10" s="1"/>
  <c r="AU228" i="3"/>
  <c r="AU108" i="3"/>
  <c r="DX108" i="3"/>
  <c r="J107" i="10" s="1"/>
  <c r="AU41" i="3"/>
  <c r="DX41" i="3"/>
  <c r="J40" i="10" s="1"/>
  <c r="AU223" i="3"/>
  <c r="DX223" i="3"/>
  <c r="J222" i="10" s="1"/>
  <c r="DX167" i="3"/>
  <c r="J166" i="10" s="1"/>
  <c r="AU167" i="3"/>
  <c r="CS167" i="3"/>
  <c r="DX134" i="3"/>
  <c r="J133" i="10" s="1"/>
  <c r="AU134" i="3"/>
  <c r="DX31" i="3"/>
  <c r="J30" i="10" s="1"/>
  <c r="AU31" i="3"/>
  <c r="CS31" i="3"/>
  <c r="AU37" i="3"/>
  <c r="DX37" i="3"/>
  <c r="J36" i="10" s="1"/>
  <c r="AU242" i="3"/>
  <c r="DX242" i="3"/>
  <c r="J241" i="10" s="1"/>
  <c r="DX20" i="3"/>
  <c r="AT378" i="3"/>
  <c r="AU20" i="3"/>
  <c r="DX35" i="3"/>
  <c r="J34" i="10" s="1"/>
  <c r="AU35" i="3"/>
  <c r="CS35" i="3"/>
  <c r="DX219" i="3"/>
  <c r="J218" i="10" s="1"/>
  <c r="AU219" i="3"/>
  <c r="DX143" i="3"/>
  <c r="J142" i="10" s="1"/>
  <c r="AU143" i="3"/>
  <c r="CS143" i="3"/>
  <c r="DX102" i="3"/>
  <c r="J101" i="10" s="1"/>
  <c r="AU102" i="3"/>
  <c r="CS102" i="3"/>
  <c r="DX111" i="3"/>
  <c r="J110" i="10" s="1"/>
  <c r="AU111" i="3"/>
  <c r="AU187" i="3"/>
  <c r="DX187" i="3"/>
  <c r="J186" i="10" s="1"/>
  <c r="CS187" i="3"/>
  <c r="DX273" i="3"/>
  <c r="J272" i="10" s="1"/>
  <c r="AU273" i="3"/>
  <c r="DX268" i="3"/>
  <c r="J267" i="10" s="1"/>
  <c r="AU268" i="3"/>
  <c r="AU274" i="3"/>
  <c r="DX274" i="3"/>
  <c r="J273" i="10" s="1"/>
  <c r="DX335" i="3"/>
  <c r="J334" i="10" s="1"/>
  <c r="AU335" i="3"/>
  <c r="DX233" i="3"/>
  <c r="J232" i="10" s="1"/>
  <c r="AU233" i="3"/>
  <c r="DX154" i="3"/>
  <c r="J153" i="10" s="1"/>
  <c r="AU154" i="3"/>
  <c r="CS154" i="3"/>
  <c r="DX130" i="3"/>
  <c r="J129" i="10" s="1"/>
  <c r="AU130" i="3"/>
  <c r="AU30" i="3"/>
  <c r="DX30" i="3"/>
  <c r="J29" i="10" s="1"/>
  <c r="AU156" i="3"/>
  <c r="DX156" i="3"/>
  <c r="J155" i="10" s="1"/>
  <c r="DX77" i="3"/>
  <c r="J76" i="10" s="1"/>
  <c r="AU77" i="3"/>
  <c r="AU146" i="3"/>
  <c r="DX146" i="3"/>
  <c r="J145" i="10" s="1"/>
  <c r="DX73" i="3"/>
  <c r="J72" i="10" s="1"/>
  <c r="AU73" i="3"/>
  <c r="DX216" i="3"/>
  <c r="J215" i="10" s="1"/>
  <c r="AU216" i="3"/>
  <c r="DX178" i="3"/>
  <c r="J177" i="10" s="1"/>
  <c r="AU178" i="3"/>
  <c r="DX19" i="3"/>
  <c r="J18" i="10" s="1"/>
  <c r="AU19" i="3"/>
  <c r="DX218" i="3"/>
  <c r="J217" i="10" s="1"/>
  <c r="AU218" i="3"/>
  <c r="AU206" i="3"/>
  <c r="DX206" i="3"/>
  <c r="J205" i="10" s="1"/>
  <c r="DX129" i="3"/>
  <c r="J128" i="10" s="1"/>
  <c r="AU129" i="3"/>
  <c r="DX333" i="3"/>
  <c r="J332" i="10" s="1"/>
  <c r="AU333" i="3"/>
  <c r="DX13" i="3"/>
  <c r="J12" i="10" s="1"/>
  <c r="AU13" i="3"/>
  <c r="AU34" i="3"/>
  <c r="DX34" i="3"/>
  <c r="J33" i="10" s="1"/>
  <c r="DX174" i="3"/>
  <c r="AT382" i="3"/>
  <c r="AU174" i="3"/>
  <c r="AU63" i="3"/>
  <c r="DX63" i="3"/>
  <c r="J62" i="10" s="1"/>
  <c r="DX136" i="3"/>
  <c r="J135" i="10" s="1"/>
  <c r="AU136" i="3"/>
  <c r="DX82" i="3"/>
  <c r="J81" i="10" s="1"/>
  <c r="AU82" i="3"/>
  <c r="DX16" i="3"/>
  <c r="J15" i="10" s="1"/>
  <c r="AU16" i="3"/>
  <c r="DX166" i="3"/>
  <c r="J165" i="10" s="1"/>
  <c r="AU166" i="3"/>
  <c r="DX240" i="3"/>
  <c r="J239" i="10" s="1"/>
  <c r="AU240" i="3"/>
  <c r="AU258" i="3"/>
  <c r="DX258" i="3"/>
  <c r="J257" i="10" s="1"/>
  <c r="AT376" i="3"/>
  <c r="AU27" i="3"/>
  <c r="DX27" i="3"/>
  <c r="CS27" i="3"/>
  <c r="DX163" i="3"/>
  <c r="J162" i="10" s="1"/>
  <c r="AU163" i="3"/>
  <c r="AU128" i="3"/>
  <c r="DX128" i="3"/>
  <c r="J127" i="10" s="1"/>
  <c r="DX307" i="3"/>
  <c r="J306" i="10" s="1"/>
  <c r="AU307" i="3"/>
  <c r="DX305" i="3"/>
  <c r="J304" i="10" s="1"/>
  <c r="AU305" i="3"/>
  <c r="AU318" i="3"/>
  <c r="DX318" i="3"/>
  <c r="J317" i="10" s="1"/>
  <c r="AU283" i="3"/>
  <c r="DX283" i="3"/>
  <c r="J282" i="10" s="1"/>
  <c r="CS283" i="3"/>
  <c r="DX284" i="3"/>
  <c r="J283" i="10" s="1"/>
  <c r="AU284" i="3"/>
  <c r="DX113" i="3"/>
  <c r="J112" i="10" s="1"/>
  <c r="AU113" i="3"/>
  <c r="AU58" i="3"/>
  <c r="DX58" i="3"/>
  <c r="J57" i="10" s="1"/>
  <c r="CS58" i="3"/>
  <c r="DX265" i="3"/>
  <c r="J264" i="10" s="1"/>
  <c r="AU265" i="3"/>
  <c r="AU210" i="3"/>
  <c r="DX210" i="3"/>
  <c r="J209" i="10" s="1"/>
  <c r="AU84" i="3"/>
  <c r="DX84" i="3"/>
  <c r="J83" i="10" s="1"/>
  <c r="DX114" i="3"/>
  <c r="J113" i="10" s="1"/>
  <c r="AU114" i="3"/>
  <c r="DX293" i="3"/>
  <c r="J292" i="10" s="1"/>
  <c r="AU293" i="3"/>
  <c r="DX162" i="3"/>
  <c r="J161" i="10" s="1"/>
  <c r="AU162" i="3"/>
  <c r="CS162" i="3"/>
  <c r="DX61" i="3"/>
  <c r="J60" i="10" s="1"/>
  <c r="AU61" i="3"/>
  <c r="DX36" i="3"/>
  <c r="J35" i="10" s="1"/>
  <c r="AU36" i="3"/>
  <c r="DX147" i="3"/>
  <c r="J146" i="10" s="1"/>
  <c r="AU147" i="3"/>
  <c r="DX249" i="3"/>
  <c r="J248" i="10" s="1"/>
  <c r="AU249" i="3"/>
  <c r="DX151" i="3"/>
  <c r="J150" i="10" s="1"/>
  <c r="AU151" i="3"/>
  <c r="DX253" i="3"/>
  <c r="J252" i="10" s="1"/>
  <c r="AU253" i="3"/>
  <c r="DX150" i="3"/>
  <c r="J149" i="10" s="1"/>
  <c r="AU150" i="3"/>
  <c r="CS150" i="3"/>
  <c r="DX181" i="3"/>
  <c r="J180" i="10" s="1"/>
  <c r="AU181" i="3"/>
  <c r="AU322" i="3"/>
  <c r="DX322" i="3"/>
  <c r="J321" i="10" s="1"/>
  <c r="AU306" i="3"/>
  <c r="DX306" i="3"/>
  <c r="J305" i="10" s="1"/>
  <c r="DX308" i="3"/>
  <c r="J307" i="10" s="1"/>
  <c r="AU308" i="3"/>
  <c r="AU282" i="3"/>
  <c r="DX282" i="3"/>
  <c r="J281" i="10" s="1"/>
  <c r="CS282" i="3"/>
  <c r="DX311" i="3"/>
  <c r="J310" i="10" s="1"/>
  <c r="AU311" i="3"/>
  <c r="DX345" i="3"/>
  <c r="J344" i="10" s="1"/>
  <c r="AU345" i="3"/>
  <c r="DX122" i="3"/>
  <c r="J121" i="10" s="1"/>
  <c r="AU122" i="3"/>
  <c r="DX224" i="3"/>
  <c r="J223" i="10" s="1"/>
  <c r="AU224" i="3"/>
  <c r="AU164" i="3"/>
  <c r="DX164" i="3"/>
  <c r="J163" i="10" s="1"/>
  <c r="DX125" i="3"/>
  <c r="J124" i="10" s="1"/>
  <c r="AU125" i="3"/>
  <c r="AU124" i="3"/>
  <c r="DX124" i="3"/>
  <c r="J123" i="10" s="1"/>
  <c r="DX209" i="3"/>
  <c r="J208" i="10" s="1"/>
  <c r="AU209" i="3"/>
  <c r="DX66" i="3"/>
  <c r="J65" i="10" s="1"/>
  <c r="AU66" i="3"/>
  <c r="DX235" i="3"/>
  <c r="J234" i="10" s="1"/>
  <c r="AU235" i="3"/>
  <c r="AU26" i="3"/>
  <c r="DX26" i="3"/>
  <c r="J25" i="10" s="1"/>
  <c r="AU232" i="3"/>
  <c r="DX232" i="3"/>
  <c r="J231" i="10" s="1"/>
  <c r="AU14" i="3"/>
  <c r="DX14" i="3"/>
  <c r="J13" i="10" s="1"/>
  <c r="DX60" i="3"/>
  <c r="J59" i="10" s="1"/>
  <c r="AU60" i="3"/>
  <c r="DX279" i="3"/>
  <c r="J278" i="10" s="1"/>
  <c r="AU279" i="3"/>
  <c r="DX329" i="3"/>
  <c r="J328" i="10" s="1"/>
  <c r="AU329" i="3"/>
  <c r="AU336" i="3"/>
  <c r="DX336" i="3"/>
  <c r="J335" i="10" s="1"/>
  <c r="DX340" i="3"/>
  <c r="J339" i="10" s="1"/>
  <c r="AU340" i="3"/>
  <c r="DX317" i="3"/>
  <c r="J316" i="10" s="1"/>
  <c r="AU317" i="3"/>
  <c r="DX48" i="3"/>
  <c r="J47" i="10" s="1"/>
  <c r="AU48" i="3"/>
  <c r="AT379" i="3"/>
  <c r="DX15" i="3"/>
  <c r="AU15" i="3"/>
  <c r="AU168" i="3"/>
  <c r="DX168" i="3"/>
  <c r="J167" i="10" s="1"/>
  <c r="DX157" i="3"/>
  <c r="J156" i="10" s="1"/>
  <c r="AU157" i="3"/>
  <c r="DX99" i="3"/>
  <c r="J98" i="10" s="1"/>
  <c r="AU99" i="3"/>
  <c r="CS99" i="3"/>
  <c r="AU262" i="3"/>
  <c r="DX262" i="3"/>
  <c r="J261" i="10" s="1"/>
  <c r="AU131" i="3"/>
  <c r="DX131" i="3"/>
  <c r="J130" i="10" s="1"/>
  <c r="AU53" i="3"/>
  <c r="DX53" i="3"/>
  <c r="J52" i="10" s="1"/>
  <c r="DX203" i="3"/>
  <c r="J202" i="10" s="1"/>
  <c r="AU203" i="3"/>
  <c r="DX247" i="3"/>
  <c r="J246" i="10" s="1"/>
  <c r="AU247" i="3"/>
  <c r="AU238" i="3"/>
  <c r="DX238" i="3"/>
  <c r="J237" i="10" s="1"/>
  <c r="DX205" i="3"/>
  <c r="J204" i="10" s="1"/>
  <c r="AU205" i="3"/>
  <c r="AU80" i="3"/>
  <c r="DX80" i="3"/>
  <c r="J79" i="10" s="1"/>
  <c r="AU120" i="3"/>
  <c r="DX120" i="3"/>
  <c r="J119" i="10" s="1"/>
  <c r="DX196" i="3"/>
  <c r="J195" i="10" s="1"/>
  <c r="AU196" i="3"/>
  <c r="CS196" i="3"/>
  <c r="DX270" i="3"/>
  <c r="J269" i="10" s="1"/>
  <c r="AU270" i="3"/>
  <c r="DX326" i="3"/>
  <c r="J325" i="10" s="1"/>
  <c r="AU326" i="3"/>
  <c r="AT385" i="3"/>
  <c r="DX324" i="3"/>
  <c r="AU324" i="3"/>
  <c r="AU385" i="3" s="1"/>
  <c r="DX320" i="3"/>
  <c r="J319" i="10" s="1"/>
  <c r="AU320" i="3"/>
  <c r="DX316" i="3"/>
  <c r="J315" i="10" s="1"/>
  <c r="AU316" i="3"/>
  <c r="DX327" i="3"/>
  <c r="J326" i="10" s="1"/>
  <c r="AU327" i="3"/>
  <c r="DX71" i="3"/>
  <c r="J70" i="10" s="1"/>
  <c r="AU71" i="3"/>
  <c r="DX217" i="3"/>
  <c r="J216" i="10" s="1"/>
  <c r="AU217" i="3"/>
  <c r="AU142" i="3"/>
  <c r="DX142" i="3"/>
  <c r="J141" i="10" s="1"/>
  <c r="CS142" i="3"/>
  <c r="AU194" i="3"/>
  <c r="DX194" i="3"/>
  <c r="J193" i="10" s="1"/>
  <c r="CS194" i="3"/>
  <c r="DX170" i="3"/>
  <c r="J169" i="10" s="1"/>
  <c r="AU170" i="3"/>
  <c r="DX256" i="3"/>
  <c r="J255" i="10" s="1"/>
  <c r="AU256" i="3"/>
  <c r="AT357" i="3"/>
  <c r="DX25" i="3"/>
  <c r="J24" i="10" s="1"/>
  <c r="AU25" i="3"/>
  <c r="AU250" i="3"/>
  <c r="DX250" i="3"/>
  <c r="J249" i="10" s="1"/>
  <c r="AU160" i="3"/>
  <c r="DX160" i="3"/>
  <c r="J159" i="10" s="1"/>
  <c r="DX180" i="3"/>
  <c r="J179" i="10" s="1"/>
  <c r="AU180" i="3"/>
  <c r="CS180" i="3"/>
  <c r="DX97" i="3"/>
  <c r="J96" i="10" s="1"/>
  <c r="AU97" i="3"/>
  <c r="AU104" i="3"/>
  <c r="DX104" i="3"/>
  <c r="J103" i="10" s="1"/>
  <c r="CS104" i="3"/>
  <c r="DX331" i="3"/>
  <c r="J330" i="10" s="1"/>
  <c r="AU331" i="3"/>
  <c r="DX342" i="3"/>
  <c r="J341" i="10" s="1"/>
  <c r="AU342" i="3"/>
  <c r="AU328" i="3"/>
  <c r="DX328" i="3"/>
  <c r="J327" i="10" s="1"/>
  <c r="DX350" i="3"/>
  <c r="J349" i="10" s="1"/>
  <c r="AU350" i="3"/>
  <c r="DX280" i="3"/>
  <c r="J279" i="10" s="1"/>
  <c r="AU280" i="3"/>
  <c r="CS280" i="3"/>
  <c r="DX158" i="3"/>
  <c r="J157" i="10" s="1"/>
  <c r="AU158" i="3"/>
  <c r="DX100" i="3"/>
  <c r="J99" i="10" s="1"/>
  <c r="AU100" i="3"/>
  <c r="CS100" i="3"/>
  <c r="DX28" i="3"/>
  <c r="J27" i="10" s="1"/>
  <c r="AU28" i="3"/>
  <c r="DX244" i="3"/>
  <c r="J243" i="10" s="1"/>
  <c r="AU244" i="3"/>
  <c r="AU198" i="3"/>
  <c r="DX198" i="3"/>
  <c r="J197" i="10" s="1"/>
  <c r="DX65" i="3"/>
  <c r="J64" i="10" s="1"/>
  <c r="AU65" i="3"/>
  <c r="AU127" i="3"/>
  <c r="DX127" i="3"/>
  <c r="J126" i="10" s="1"/>
  <c r="AU96" i="3"/>
  <c r="DX96" i="3"/>
  <c r="J95" i="10" s="1"/>
  <c r="DX43" i="3"/>
  <c r="J42" i="10" s="1"/>
  <c r="AU43" i="3"/>
  <c r="DX215" i="3"/>
  <c r="J214" i="10" s="1"/>
  <c r="AU215" i="3"/>
  <c r="AU222" i="3"/>
  <c r="DX222" i="3"/>
  <c r="J221" i="10" s="1"/>
  <c r="DX245" i="3"/>
  <c r="J244" i="10" s="1"/>
  <c r="AU245" i="3"/>
  <c r="DX221" i="3"/>
  <c r="J220" i="10" s="1"/>
  <c r="AU221" i="3"/>
  <c r="DX153" i="3"/>
  <c r="J152" i="10" s="1"/>
  <c r="AU153" i="3"/>
  <c r="CS153" i="3"/>
  <c r="AU68" i="3"/>
  <c r="DX68" i="3"/>
  <c r="J67" i="10" s="1"/>
  <c r="AU50" i="3"/>
  <c r="DX50" i="3"/>
  <c r="J49" i="10" s="1"/>
  <c r="CS50" i="3"/>
  <c r="AU352" i="3"/>
  <c r="DX352" i="3"/>
  <c r="J351" i="10" s="1"/>
  <c r="DX310" i="3"/>
  <c r="J309" i="10" s="1"/>
  <c r="AU310" i="3"/>
  <c r="DX315" i="3"/>
  <c r="J314" i="10" s="1"/>
  <c r="AU315" i="3"/>
  <c r="AU348" i="3"/>
  <c r="DX348" i="3"/>
  <c r="J347" i="10" s="1"/>
  <c r="DX304" i="3"/>
  <c r="J303" i="10" s="1"/>
  <c r="AU304" i="3"/>
  <c r="DX51" i="3"/>
  <c r="J50" i="10" s="1"/>
  <c r="AU51" i="3"/>
  <c r="DX239" i="3"/>
  <c r="J238" i="10" s="1"/>
  <c r="AU239" i="3"/>
  <c r="DX201" i="3"/>
  <c r="J200" i="10" s="1"/>
  <c r="AU201" i="3"/>
  <c r="DX165" i="3"/>
  <c r="J164" i="10" s="1"/>
  <c r="AU165" i="3"/>
  <c r="DX70" i="3"/>
  <c r="J69" i="10" s="1"/>
  <c r="AU70" i="3"/>
  <c r="AT381" i="3"/>
  <c r="DX83" i="3"/>
  <c r="AU83" i="3"/>
  <c r="AU381" i="3" s="1"/>
  <c r="DX78" i="3"/>
  <c r="J77" i="10" s="1"/>
  <c r="AU78" i="3"/>
  <c r="DX23" i="3"/>
  <c r="J22" i="10" s="1"/>
  <c r="AU23" i="3"/>
  <c r="DX74" i="3"/>
  <c r="J73" i="10" s="1"/>
  <c r="AU74" i="3"/>
  <c r="AU29" i="3"/>
  <c r="DX29" i="3"/>
  <c r="J28" i="10" s="1"/>
  <c r="CS29" i="3"/>
  <c r="AU254" i="3"/>
  <c r="DX254" i="3"/>
  <c r="J253" i="10" s="1"/>
  <c r="AU214" i="3"/>
  <c r="DX214" i="3"/>
  <c r="J213" i="10" s="1"/>
  <c r="DX95" i="3"/>
  <c r="J94" i="10" s="1"/>
  <c r="AU95" i="3"/>
  <c r="DX339" i="3"/>
  <c r="J338" i="10" s="1"/>
  <c r="AU339" i="3"/>
  <c r="AU332" i="3"/>
  <c r="DX332" i="3"/>
  <c r="J331" i="10" s="1"/>
  <c r="DX349" i="3"/>
  <c r="J348" i="10" s="1"/>
  <c r="AU349" i="3"/>
  <c r="DX312" i="3"/>
  <c r="J311" i="10" s="1"/>
  <c r="AU312" i="3"/>
  <c r="DX275" i="3"/>
  <c r="J274" i="10" s="1"/>
  <c r="AU275" i="3"/>
  <c r="AU109" i="3"/>
  <c r="DX109" i="3"/>
  <c r="J108" i="10" s="1"/>
  <c r="DX264" i="3"/>
  <c r="J263" i="10" s="1"/>
  <c r="AU264" i="3"/>
  <c r="DX287" i="3"/>
  <c r="J286" i="10" s="1"/>
  <c r="AU287" i="3"/>
  <c r="DX98" i="3"/>
  <c r="J97" i="10" s="1"/>
  <c r="AU98" i="3"/>
  <c r="AU132" i="3"/>
  <c r="DX132" i="3"/>
  <c r="J131" i="10" s="1"/>
  <c r="DX89" i="3"/>
  <c r="J88" i="10" s="1"/>
  <c r="AU89" i="3"/>
  <c r="DX52" i="3"/>
  <c r="J51" i="10" s="1"/>
  <c r="AU52" i="3"/>
  <c r="DX179" i="3"/>
  <c r="J178" i="10" s="1"/>
  <c r="AU179" i="3"/>
  <c r="CS179" i="3"/>
  <c r="DX220" i="3"/>
  <c r="J219" i="10" s="1"/>
  <c r="AU220" i="3"/>
  <c r="AU266" i="3"/>
  <c r="DX266" i="3"/>
  <c r="J265" i="10" s="1"/>
  <c r="DX263" i="3"/>
  <c r="J262" i="10" s="1"/>
  <c r="AU263" i="3"/>
  <c r="DX248" i="3"/>
  <c r="J247" i="10" s="1"/>
  <c r="AU248" i="3"/>
  <c r="DX208" i="3"/>
  <c r="J207" i="10" s="1"/>
  <c r="AU208" i="3"/>
  <c r="DX138" i="3"/>
  <c r="J137" i="10" s="1"/>
  <c r="AU138" i="3"/>
  <c r="CS138" i="3"/>
  <c r="AT383" i="3"/>
  <c r="DX12" i="3"/>
  <c r="AU12" i="3"/>
  <c r="DX321" i="3"/>
  <c r="J320" i="10" s="1"/>
  <c r="AU321" i="3"/>
  <c r="AT380" i="3"/>
  <c r="AT358" i="3"/>
  <c r="DX10" i="3"/>
  <c r="AU10" i="3"/>
  <c r="DX343" i="3"/>
  <c r="J342" i="10" s="1"/>
  <c r="AU343" i="3"/>
  <c r="DX302" i="3"/>
  <c r="J301" i="10" s="1"/>
  <c r="AU302" i="3"/>
  <c r="DX259" i="3"/>
  <c r="J258" i="10" s="1"/>
  <c r="AU259" i="3"/>
  <c r="DX144" i="3"/>
  <c r="J143" i="10" s="1"/>
  <c r="AU144" i="3"/>
  <c r="CS144" i="3"/>
  <c r="AU88" i="3"/>
  <c r="DX88" i="3"/>
  <c r="J87" i="10" s="1"/>
  <c r="DX243" i="3"/>
  <c r="J242" i="10" s="1"/>
  <c r="AU243" i="3"/>
  <c r="DX171" i="3"/>
  <c r="J170" i="10" s="1"/>
  <c r="AU171" i="3"/>
  <c r="AU116" i="3"/>
  <c r="DX116" i="3"/>
  <c r="J115" i="10" s="1"/>
  <c r="D23" i="8"/>
  <c r="AU344" i="3"/>
  <c r="DX344" i="3"/>
  <c r="J343" i="10" s="1"/>
  <c r="DX341" i="3"/>
  <c r="J340" i="10" s="1"/>
  <c r="AU341" i="3"/>
  <c r="DX301" i="3"/>
  <c r="J300" i="10" s="1"/>
  <c r="AU301" i="3"/>
  <c r="DX267" i="3"/>
  <c r="J266" i="10" s="1"/>
  <c r="AU267" i="3"/>
  <c r="AU119" i="3"/>
  <c r="DX119" i="3"/>
  <c r="J118" i="10" s="1"/>
  <c r="DX292" i="3"/>
  <c r="J291" i="10" s="1"/>
  <c r="AU292" i="3"/>
  <c r="DX32" i="3"/>
  <c r="J31" i="10" s="1"/>
  <c r="AU32" i="3"/>
  <c r="DX94" i="3"/>
  <c r="J93" i="10" s="1"/>
  <c r="AU94" i="3"/>
  <c r="AU46" i="3"/>
  <c r="DX46" i="3"/>
  <c r="J45" i="10" s="1"/>
  <c r="DX183" i="3"/>
  <c r="J182" i="10" s="1"/>
  <c r="AU183" i="3"/>
  <c r="CS183" i="3"/>
  <c r="DX231" i="3"/>
  <c r="J230" i="10" s="1"/>
  <c r="AU231" i="3"/>
  <c r="DX69" i="3"/>
  <c r="J68" i="10" s="1"/>
  <c r="AU69" i="3"/>
  <c r="DX56" i="3"/>
  <c r="J55" i="10" s="1"/>
  <c r="AU56" i="3"/>
  <c r="CS56" i="3"/>
  <c r="DX40" i="3"/>
  <c r="J39" i="10" s="1"/>
  <c r="AU40" i="3"/>
  <c r="AT384" i="3"/>
  <c r="DX90" i="3"/>
  <c r="AU90" i="3"/>
  <c r="DX225" i="3"/>
  <c r="J224" i="10" s="1"/>
  <c r="AU225" i="3"/>
  <c r="DX199" i="3"/>
  <c r="J198" i="10" s="1"/>
  <c r="AU199" i="3"/>
  <c r="DX121" i="3"/>
  <c r="J120" i="10" s="1"/>
  <c r="AU121" i="3"/>
  <c r="DX346" i="3"/>
  <c r="J345" i="10" s="1"/>
  <c r="AU346" i="3"/>
  <c r="DX319" i="3"/>
  <c r="J318" i="10" s="1"/>
  <c r="AU319" i="3"/>
  <c r="DX323" i="3"/>
  <c r="J322" i="10" s="1"/>
  <c r="AU323" i="3"/>
  <c r="AU314" i="3"/>
  <c r="DX314" i="3"/>
  <c r="J313" i="10" s="1"/>
  <c r="DX330" i="3"/>
  <c r="J329" i="10" s="1"/>
  <c r="AU330" i="3"/>
  <c r="DX172" i="3"/>
  <c r="J171" i="10" s="1"/>
  <c r="AU172" i="3"/>
  <c r="DX21" i="3"/>
  <c r="J20" i="10" s="1"/>
  <c r="AU21" i="3"/>
  <c r="DX234" i="3"/>
  <c r="J233" i="10" s="1"/>
  <c r="AU234" i="3"/>
  <c r="DX81" i="3"/>
  <c r="J80" i="10" s="1"/>
  <c r="AU81" i="3"/>
  <c r="DX237" i="3"/>
  <c r="J236" i="10" s="1"/>
  <c r="AU237" i="3"/>
  <c r="AU139" i="3"/>
  <c r="DX139" i="3"/>
  <c r="J138" i="10" s="1"/>
  <c r="DX126" i="3"/>
  <c r="J125" i="10" s="1"/>
  <c r="AU126" i="3"/>
  <c r="DX44" i="3"/>
  <c r="J43" i="10" s="1"/>
  <c r="AU44" i="3"/>
  <c r="DX22" i="3"/>
  <c r="J21" i="10" s="1"/>
  <c r="AU22" i="3"/>
  <c r="DX261" i="3"/>
  <c r="J260" i="10" s="1"/>
  <c r="AU261" i="3"/>
  <c r="DX291" i="3"/>
  <c r="J290" i="10" s="1"/>
  <c r="AU291" i="3"/>
  <c r="DX107" i="3"/>
  <c r="J106" i="10" s="1"/>
  <c r="AU107" i="3"/>
  <c r="AU45" i="3"/>
  <c r="DX45" i="3"/>
  <c r="J44" i="10" s="1"/>
  <c r="DX338" i="3"/>
  <c r="J337" i="10" s="1"/>
  <c r="AU338" i="3"/>
  <c r="AU303" i="3"/>
  <c r="DX303" i="3"/>
  <c r="J302" i="10" s="1"/>
  <c r="DX337" i="3"/>
  <c r="J336" i="10" s="1"/>
  <c r="AU337" i="3"/>
  <c r="AU278" i="3"/>
  <c r="DX278" i="3"/>
  <c r="J277" i="10" s="1"/>
  <c r="DX79" i="3"/>
  <c r="J78" i="10" s="1"/>
  <c r="AU79" i="3"/>
  <c r="DX101" i="3"/>
  <c r="J100" i="10" s="1"/>
  <c r="AU101" i="3"/>
  <c r="CS101" i="3"/>
  <c r="AU152" i="3"/>
  <c r="DX152" i="3"/>
  <c r="J151" i="10" s="1"/>
  <c r="DX295" i="3"/>
  <c r="J294" i="10" s="1"/>
  <c r="AU295" i="3"/>
  <c r="DX177" i="3"/>
  <c r="J176" i="10" s="1"/>
  <c r="AU177" i="3"/>
  <c r="AU62" i="3"/>
  <c r="DX62" i="3"/>
  <c r="J61" i="10" s="1"/>
  <c r="DX289" i="3"/>
  <c r="J288" i="10" s="1"/>
  <c r="AU289" i="3"/>
  <c r="DX197" i="3"/>
  <c r="J196" i="10" s="1"/>
  <c r="AU197" i="3"/>
  <c r="AU105" i="3"/>
  <c r="DX105" i="3"/>
  <c r="J104" i="10" s="1"/>
  <c r="CS105" i="3"/>
  <c r="AU226" i="3"/>
  <c r="DX226" i="3"/>
  <c r="J225" i="10" s="1"/>
  <c r="DX191" i="3"/>
  <c r="J190" i="10" s="1"/>
  <c r="AU191" i="3"/>
  <c r="DX86" i="3"/>
  <c r="J85" i="10" s="1"/>
  <c r="AU86" i="3"/>
  <c r="CS86" i="3"/>
  <c r="AU155" i="3"/>
  <c r="DX155" i="3"/>
  <c r="J154" i="10" s="1"/>
  <c r="DX39" i="3"/>
  <c r="J38" i="10" s="1"/>
  <c r="AU39" i="3"/>
  <c r="DX93" i="3"/>
  <c r="J92" i="10" s="1"/>
  <c r="AU93" i="3"/>
  <c r="DX11" i="3"/>
  <c r="J10" i="10" s="1"/>
  <c r="AU11" i="3"/>
  <c r="DX353" i="3"/>
  <c r="J352" i="10" s="1"/>
  <c r="AU353" i="3"/>
  <c r="AU298" i="3"/>
  <c r="DX298" i="3"/>
  <c r="J297" i="10" s="1"/>
  <c r="DX299" i="3"/>
  <c r="J298" i="10" s="1"/>
  <c r="AU299" i="3"/>
  <c r="DX347" i="3"/>
  <c r="J346" i="10" s="1"/>
  <c r="AU347" i="3"/>
  <c r="DX106" i="3"/>
  <c r="J105" i="10" s="1"/>
  <c r="AU106" i="3"/>
  <c r="DX207" i="3"/>
  <c r="J206" i="10" s="1"/>
  <c r="AU207" i="3"/>
  <c r="DX38" i="3"/>
  <c r="J37" i="10" s="1"/>
  <c r="AU38" i="3"/>
  <c r="AU190" i="3"/>
  <c r="DX190" i="3"/>
  <c r="J189" i="10" s="1"/>
  <c r="AU49" i="3"/>
  <c r="DX49" i="3"/>
  <c r="J48" i="10" s="1"/>
  <c r="AU54" i="3"/>
  <c r="DX54" i="3"/>
  <c r="J53" i="10" s="1"/>
  <c r="CS54" i="3"/>
  <c r="AU33" i="3"/>
  <c r="DX33" i="3"/>
  <c r="J32" i="10" s="1"/>
  <c r="DX252" i="3"/>
  <c r="J251" i="10" s="1"/>
  <c r="AU252" i="3"/>
  <c r="CS252" i="3"/>
  <c r="DX195" i="3"/>
  <c r="J194" i="10" s="1"/>
  <c r="AU195" i="3"/>
  <c r="CS195" i="3"/>
  <c r="DX47" i="3"/>
  <c r="J46" i="10" s="1"/>
  <c r="AU47" i="3"/>
  <c r="AU294" i="3"/>
  <c r="DX294" i="3"/>
  <c r="J293" i="10" s="1"/>
  <c r="DX173" i="3"/>
  <c r="J172" i="10" s="1"/>
  <c r="AU173" i="3"/>
  <c r="DX285" i="3"/>
  <c r="J284" i="10" s="1"/>
  <c r="AU285" i="3"/>
  <c r="DX17" i="3"/>
  <c r="J16" i="10" s="1"/>
  <c r="AU17" i="3"/>
  <c r="DX211" i="3"/>
  <c r="J210" i="10" s="1"/>
  <c r="AU211" i="3"/>
  <c r="DX85" i="3"/>
  <c r="J84" i="10" s="1"/>
  <c r="AU85" i="3"/>
  <c r="K293" i="10" l="1"/>
  <c r="L293" i="10"/>
  <c r="L206" i="10"/>
  <c r="K206" i="10"/>
  <c r="K92" i="10"/>
  <c r="L92" i="10"/>
  <c r="K38" i="10"/>
  <c r="L38" i="10"/>
  <c r="K225" i="10"/>
  <c r="L225" i="10"/>
  <c r="K288" i="10"/>
  <c r="L288" i="10"/>
  <c r="L176" i="10"/>
  <c r="K176" i="10"/>
  <c r="L294" i="10"/>
  <c r="K294" i="10"/>
  <c r="L302" i="10"/>
  <c r="K302" i="10"/>
  <c r="L44" i="10"/>
  <c r="K44" i="10"/>
  <c r="K55" i="10"/>
  <c r="L55" i="10"/>
  <c r="K45" i="10"/>
  <c r="L45" i="10"/>
  <c r="L118" i="10"/>
  <c r="K118" i="10"/>
  <c r="L210" i="10"/>
  <c r="K210" i="10"/>
  <c r="L284" i="10"/>
  <c r="K284" i="10"/>
  <c r="L251" i="10"/>
  <c r="K251" i="10"/>
  <c r="K297" i="10"/>
  <c r="L297" i="10"/>
  <c r="L154" i="10"/>
  <c r="K154" i="10"/>
  <c r="L190" i="10"/>
  <c r="K190" i="10"/>
  <c r="K337" i="10"/>
  <c r="L337" i="10"/>
  <c r="K290" i="10"/>
  <c r="L290" i="10"/>
  <c r="K43" i="10"/>
  <c r="L43" i="10"/>
  <c r="K236" i="10"/>
  <c r="L236" i="10"/>
  <c r="L233" i="10"/>
  <c r="K233" i="10"/>
  <c r="K171" i="10"/>
  <c r="L171" i="10"/>
  <c r="K322" i="10"/>
  <c r="L322" i="10"/>
  <c r="K318" i="10"/>
  <c r="L318" i="10"/>
  <c r="L345" i="10"/>
  <c r="K345" i="10"/>
  <c r="K120" i="10"/>
  <c r="L120" i="10"/>
  <c r="K198" i="10"/>
  <c r="L198" i="10"/>
  <c r="K178" i="10"/>
  <c r="L178" i="10"/>
  <c r="K97" i="10"/>
  <c r="L97" i="10"/>
  <c r="K286" i="10"/>
  <c r="L286" i="10"/>
  <c r="K263" i="10"/>
  <c r="L263" i="10"/>
  <c r="K94" i="10"/>
  <c r="L94" i="10"/>
  <c r="L303" i="10"/>
  <c r="K303" i="10"/>
  <c r="K314" i="10"/>
  <c r="L314" i="10"/>
  <c r="K309" i="10"/>
  <c r="L309" i="10"/>
  <c r="K49" i="10"/>
  <c r="L49" i="10"/>
  <c r="K221" i="10"/>
  <c r="L221" i="10"/>
  <c r="L99" i="10"/>
  <c r="K99" i="10"/>
  <c r="L327" i="10"/>
  <c r="K327" i="10"/>
  <c r="CV104" i="3"/>
  <c r="CT104" i="3"/>
  <c r="K96" i="10"/>
  <c r="L96" i="10"/>
  <c r="L249" i="10"/>
  <c r="K249" i="10"/>
  <c r="D22" i="5"/>
  <c r="AT363" i="3"/>
  <c r="K255" i="10"/>
  <c r="L255" i="10"/>
  <c r="L169" i="10"/>
  <c r="K169" i="10"/>
  <c r="CV142" i="3"/>
  <c r="CT142" i="3"/>
  <c r="L216" i="10"/>
  <c r="K216" i="10"/>
  <c r="L70" i="10"/>
  <c r="K70" i="10"/>
  <c r="L326" i="10"/>
  <c r="K326" i="10"/>
  <c r="K315" i="10"/>
  <c r="L315" i="10"/>
  <c r="K195" i="10"/>
  <c r="L195" i="10"/>
  <c r="K204" i="10"/>
  <c r="L204" i="10"/>
  <c r="K246" i="10"/>
  <c r="L246" i="10"/>
  <c r="L202" i="10"/>
  <c r="K202" i="10"/>
  <c r="L47" i="10"/>
  <c r="K47" i="10"/>
  <c r="K316" i="10"/>
  <c r="L316" i="10"/>
  <c r="K339" i="10"/>
  <c r="L339" i="10"/>
  <c r="L328" i="10"/>
  <c r="K328" i="10"/>
  <c r="L278" i="10"/>
  <c r="K278" i="10"/>
  <c r="K59" i="10"/>
  <c r="L59" i="10"/>
  <c r="L234" i="10"/>
  <c r="K234" i="10"/>
  <c r="K65" i="10"/>
  <c r="L65" i="10"/>
  <c r="K344" i="10"/>
  <c r="L344" i="10"/>
  <c r="K310" i="10"/>
  <c r="L310" i="10"/>
  <c r="L281" i="10"/>
  <c r="K281" i="10"/>
  <c r="CT150" i="3"/>
  <c r="CV150" i="3"/>
  <c r="K252" i="10"/>
  <c r="L252" i="10"/>
  <c r="L83" i="10"/>
  <c r="K83" i="10"/>
  <c r="K209" i="10"/>
  <c r="L209" i="10"/>
  <c r="CT58" i="3"/>
  <c r="CV58" i="3"/>
  <c r="L112" i="10"/>
  <c r="K112" i="10"/>
  <c r="L282" i="10"/>
  <c r="K282" i="10"/>
  <c r="AU376" i="3"/>
  <c r="K33" i="10"/>
  <c r="L33" i="10"/>
  <c r="K145" i="10"/>
  <c r="L145" i="10"/>
  <c r="L153" i="10"/>
  <c r="K153" i="10"/>
  <c r="CV102" i="3"/>
  <c r="CT102" i="3"/>
  <c r="L34" i="10"/>
  <c r="K34" i="10"/>
  <c r="K36" i="10"/>
  <c r="L36" i="10"/>
  <c r="CT31" i="3"/>
  <c r="CV31" i="3"/>
  <c r="K133" i="10"/>
  <c r="L133" i="10"/>
  <c r="K41" i="10"/>
  <c r="L41" i="10"/>
  <c r="CV246" i="3"/>
  <c r="CT246" i="3"/>
  <c r="K254" i="10"/>
  <c r="L254" i="10"/>
  <c r="K116" i="10"/>
  <c r="L116" i="10"/>
  <c r="K144" i="10"/>
  <c r="L144" i="10"/>
  <c r="L299" i="10"/>
  <c r="K299" i="10"/>
  <c r="K174" i="10"/>
  <c r="L174" i="10"/>
  <c r="L285" i="10"/>
  <c r="K285" i="10"/>
  <c r="L158" i="10"/>
  <c r="K158" i="10"/>
  <c r="K175" i="10"/>
  <c r="L175" i="10"/>
  <c r="K84" i="10"/>
  <c r="L84" i="10"/>
  <c r="K16" i="10"/>
  <c r="L16" i="10"/>
  <c r="K172" i="10"/>
  <c r="L172" i="10"/>
  <c r="L46" i="10"/>
  <c r="K46" i="10"/>
  <c r="K48" i="10"/>
  <c r="L48" i="10"/>
  <c r="CT86" i="3"/>
  <c r="CV86" i="3"/>
  <c r="L100" i="10"/>
  <c r="K100" i="10"/>
  <c r="L106" i="10"/>
  <c r="K106" i="10"/>
  <c r="L260" i="10"/>
  <c r="K260" i="10"/>
  <c r="L21" i="10"/>
  <c r="K21" i="10"/>
  <c r="K80" i="10"/>
  <c r="L80" i="10"/>
  <c r="K20" i="10"/>
  <c r="L20" i="10"/>
  <c r="AU384" i="3"/>
  <c r="CV183" i="3"/>
  <c r="CT183" i="3"/>
  <c r="K93" i="10"/>
  <c r="L93" i="10"/>
  <c r="K31" i="10"/>
  <c r="L31" i="10"/>
  <c r="K291" i="10"/>
  <c r="L291" i="10"/>
  <c r="K242" i="10"/>
  <c r="L242" i="10"/>
  <c r="AU358" i="3"/>
  <c r="AU380" i="3"/>
  <c r="L194" i="10"/>
  <c r="K194" i="10"/>
  <c r="L32" i="10"/>
  <c r="K32" i="10"/>
  <c r="CV54" i="3"/>
  <c r="CT54" i="3"/>
  <c r="K346" i="10"/>
  <c r="L346" i="10"/>
  <c r="L298" i="10"/>
  <c r="K298" i="10"/>
  <c r="L352" i="10"/>
  <c r="K352" i="10"/>
  <c r="K10" i="10"/>
  <c r="L10" i="10"/>
  <c r="CT105" i="3"/>
  <c r="CV105" i="3"/>
  <c r="K196" i="10"/>
  <c r="L196" i="10"/>
  <c r="L277" i="10"/>
  <c r="K277" i="10"/>
  <c r="K138" i="10"/>
  <c r="L138" i="10"/>
  <c r="K313" i="10"/>
  <c r="L313" i="10"/>
  <c r="L224" i="10"/>
  <c r="K224" i="10"/>
  <c r="J89" i="10"/>
  <c r="DX384" i="3"/>
  <c r="CT56" i="3"/>
  <c r="CV56" i="3"/>
  <c r="L68" i="10"/>
  <c r="K68" i="10"/>
  <c r="K230" i="10"/>
  <c r="L230" i="10"/>
  <c r="K343" i="10"/>
  <c r="L343" i="10"/>
  <c r="K115" i="10"/>
  <c r="L115" i="10"/>
  <c r="CV144" i="3"/>
  <c r="CT144" i="3"/>
  <c r="K301" i="10"/>
  <c r="L301" i="10"/>
  <c r="K342" i="10"/>
  <c r="L342" i="10"/>
  <c r="J9" i="10"/>
  <c r="DX380" i="3"/>
  <c r="L320" i="10"/>
  <c r="K320" i="10"/>
  <c r="L137" i="10"/>
  <c r="K137" i="10"/>
  <c r="K131" i="10"/>
  <c r="L131" i="10"/>
  <c r="L331" i="10"/>
  <c r="K331" i="10"/>
  <c r="K253" i="10"/>
  <c r="L253" i="10"/>
  <c r="CV29" i="3"/>
  <c r="CT29" i="3"/>
  <c r="K73" i="10"/>
  <c r="L73" i="10"/>
  <c r="L77" i="10"/>
  <c r="K77" i="10"/>
  <c r="DX381" i="3"/>
  <c r="J82" i="10"/>
  <c r="CV153" i="3"/>
  <c r="CT153" i="3"/>
  <c r="K220" i="10"/>
  <c r="L220" i="10"/>
  <c r="K244" i="10"/>
  <c r="L244" i="10"/>
  <c r="L214" i="10"/>
  <c r="K214" i="10"/>
  <c r="CT280" i="3"/>
  <c r="CV280" i="3"/>
  <c r="K349" i="10"/>
  <c r="L349" i="10"/>
  <c r="K341" i="10"/>
  <c r="L341" i="10"/>
  <c r="K330" i="10"/>
  <c r="L330" i="10"/>
  <c r="K103" i="10"/>
  <c r="L103" i="10"/>
  <c r="L179" i="10"/>
  <c r="K179" i="10"/>
  <c r="CT194" i="3"/>
  <c r="CV194" i="3"/>
  <c r="K141" i="10"/>
  <c r="L141" i="10"/>
  <c r="K325" i="10"/>
  <c r="L325" i="10"/>
  <c r="K269" i="10"/>
  <c r="L269" i="10"/>
  <c r="L119" i="10"/>
  <c r="K119" i="10"/>
  <c r="L79" i="10"/>
  <c r="K79" i="10"/>
  <c r="K130" i="10"/>
  <c r="L130" i="10"/>
  <c r="L261" i="10"/>
  <c r="K261" i="10"/>
  <c r="L98" i="10"/>
  <c r="K98" i="10"/>
  <c r="L123" i="10"/>
  <c r="K123" i="10"/>
  <c r="K163" i="10"/>
  <c r="L163" i="10"/>
  <c r="CV162" i="3"/>
  <c r="CT162" i="3"/>
  <c r="L292" i="10"/>
  <c r="K292" i="10"/>
  <c r="K113" i="10"/>
  <c r="L113" i="10"/>
  <c r="L264" i="10"/>
  <c r="K264" i="10"/>
  <c r="L57" i="10"/>
  <c r="K57" i="10"/>
  <c r="L162" i="10"/>
  <c r="K162" i="10"/>
  <c r="J173" i="10"/>
  <c r="DX382" i="3"/>
  <c r="L12" i="10"/>
  <c r="K12" i="10"/>
  <c r="K332" i="10"/>
  <c r="L332" i="10"/>
  <c r="L128" i="10"/>
  <c r="K128" i="10"/>
  <c r="L72" i="10"/>
  <c r="K72" i="10"/>
  <c r="K76" i="10"/>
  <c r="L76" i="10"/>
  <c r="K273" i="10"/>
  <c r="L273" i="10"/>
  <c r="CV187" i="3"/>
  <c r="CT187" i="3"/>
  <c r="K110" i="10"/>
  <c r="L110" i="10"/>
  <c r="K142" i="10"/>
  <c r="L142" i="10"/>
  <c r="AU378" i="3"/>
  <c r="K166" i="10"/>
  <c r="L166" i="10"/>
  <c r="L276" i="10"/>
  <c r="K276" i="10"/>
  <c r="K275" i="10"/>
  <c r="L275" i="10"/>
  <c r="L287" i="10"/>
  <c r="K287" i="10"/>
  <c r="K199" i="10"/>
  <c r="L199" i="10"/>
  <c r="L66" i="10"/>
  <c r="K66" i="10"/>
  <c r="K245" i="10"/>
  <c r="L245" i="10"/>
  <c r="L134" i="10"/>
  <c r="K134" i="10"/>
  <c r="K201" i="10"/>
  <c r="L201" i="10"/>
  <c r="CV251" i="3"/>
  <c r="CT251" i="3"/>
  <c r="K211" i="10"/>
  <c r="L211" i="10"/>
  <c r="L256" i="10"/>
  <c r="K256" i="10"/>
  <c r="K71" i="10"/>
  <c r="L71" i="10"/>
  <c r="CT195" i="3"/>
  <c r="CV195" i="3"/>
  <c r="K37" i="10"/>
  <c r="L37" i="10"/>
  <c r="L105" i="10"/>
  <c r="K105" i="10"/>
  <c r="CV252" i="3"/>
  <c r="CT252" i="3"/>
  <c r="L53" i="10"/>
  <c r="K53" i="10"/>
  <c r="L189" i="10"/>
  <c r="K189" i="10"/>
  <c r="L85" i="10"/>
  <c r="K85" i="10"/>
  <c r="K104" i="10"/>
  <c r="L104" i="10"/>
  <c r="L61" i="10"/>
  <c r="K61" i="10"/>
  <c r="K151" i="10"/>
  <c r="L151" i="10"/>
  <c r="CV101" i="3"/>
  <c r="CT101" i="3"/>
  <c r="L78" i="10"/>
  <c r="K78" i="10"/>
  <c r="L336" i="10"/>
  <c r="K336" i="10"/>
  <c r="K125" i="10"/>
  <c r="L125" i="10"/>
  <c r="K329" i="10"/>
  <c r="L329" i="10"/>
  <c r="L39" i="10"/>
  <c r="K39" i="10"/>
  <c r="L182" i="10"/>
  <c r="K182" i="10"/>
  <c r="L266" i="10"/>
  <c r="K266" i="10"/>
  <c r="K300" i="10"/>
  <c r="L300" i="10"/>
  <c r="L340" i="10"/>
  <c r="K340" i="10"/>
  <c r="L170" i="10"/>
  <c r="K170" i="10"/>
  <c r="D22" i="6"/>
  <c r="AT364" i="3"/>
  <c r="AU383" i="3"/>
  <c r="L265" i="10"/>
  <c r="K265" i="10"/>
  <c r="CV179" i="3"/>
  <c r="CT179" i="3"/>
  <c r="L51" i="10"/>
  <c r="K51" i="10"/>
  <c r="L88" i="10"/>
  <c r="K88" i="10"/>
  <c r="L274" i="10"/>
  <c r="K274" i="10"/>
  <c r="L311" i="10"/>
  <c r="K311" i="10"/>
  <c r="K348" i="10"/>
  <c r="L348" i="10"/>
  <c r="L338" i="10"/>
  <c r="K338" i="10"/>
  <c r="L28" i="10"/>
  <c r="K28" i="10"/>
  <c r="K69" i="10"/>
  <c r="L69" i="10"/>
  <c r="K164" i="10"/>
  <c r="L164" i="10"/>
  <c r="K200" i="10"/>
  <c r="L200" i="10"/>
  <c r="K238" i="10"/>
  <c r="L238" i="10"/>
  <c r="K50" i="10"/>
  <c r="L50" i="10"/>
  <c r="K67" i="10"/>
  <c r="L67" i="10"/>
  <c r="K95" i="10"/>
  <c r="L95" i="10"/>
  <c r="K126" i="10"/>
  <c r="L126" i="10"/>
  <c r="L197" i="10"/>
  <c r="K197" i="10"/>
  <c r="CT100" i="3"/>
  <c r="CV100" i="3"/>
  <c r="K157" i="10"/>
  <c r="L157" i="10"/>
  <c r="K159" i="10"/>
  <c r="L159" i="10"/>
  <c r="AU357" i="3"/>
  <c r="L193" i="10"/>
  <c r="K193" i="10"/>
  <c r="K319" i="10"/>
  <c r="L319" i="10"/>
  <c r="J323" i="10"/>
  <c r="DX385" i="3"/>
  <c r="CV196" i="3"/>
  <c r="CT196" i="3"/>
  <c r="K167" i="10"/>
  <c r="L167" i="10"/>
  <c r="AU379" i="3"/>
  <c r="L208" i="10"/>
  <c r="K208" i="10"/>
  <c r="L124" i="10"/>
  <c r="K124" i="10"/>
  <c r="K223" i="10"/>
  <c r="L223" i="10"/>
  <c r="K121" i="10"/>
  <c r="L121" i="10"/>
  <c r="K305" i="10"/>
  <c r="L305" i="10"/>
  <c r="L321" i="10"/>
  <c r="K321" i="10"/>
  <c r="K149" i="10"/>
  <c r="L149" i="10"/>
  <c r="K150" i="10"/>
  <c r="L150" i="10"/>
  <c r="L248" i="10"/>
  <c r="K248" i="10"/>
  <c r="K146" i="10"/>
  <c r="L146" i="10"/>
  <c r="K35" i="10"/>
  <c r="L35" i="10"/>
  <c r="L60" i="10"/>
  <c r="K60" i="10"/>
  <c r="L283" i="10"/>
  <c r="K283" i="10"/>
  <c r="K317" i="10"/>
  <c r="L317" i="10"/>
  <c r="L127" i="10"/>
  <c r="K127" i="10"/>
  <c r="CV27" i="3"/>
  <c r="CT27" i="3"/>
  <c r="CS376" i="3"/>
  <c r="K257" i="10"/>
  <c r="L257" i="10"/>
  <c r="L239" i="10"/>
  <c r="K239" i="10"/>
  <c r="L165" i="10"/>
  <c r="K165" i="10"/>
  <c r="K15" i="10"/>
  <c r="L15" i="10"/>
  <c r="L81" i="10"/>
  <c r="K81" i="10"/>
  <c r="K135" i="10"/>
  <c r="L135" i="10"/>
  <c r="K205" i="10"/>
  <c r="L205" i="10"/>
  <c r="K155" i="10"/>
  <c r="L155" i="10"/>
  <c r="K29" i="10"/>
  <c r="L29" i="10"/>
  <c r="CT154" i="3"/>
  <c r="CV154" i="3"/>
  <c r="L232" i="10"/>
  <c r="K232" i="10"/>
  <c r="K334" i="10"/>
  <c r="L334" i="10"/>
  <c r="K267" i="10"/>
  <c r="L267" i="10"/>
  <c r="K272" i="10"/>
  <c r="L272" i="10"/>
  <c r="K186" i="10"/>
  <c r="L186" i="10"/>
  <c r="L101" i="10"/>
  <c r="K101" i="10"/>
  <c r="CV35" i="3"/>
  <c r="CT35" i="3"/>
  <c r="K241" i="10"/>
  <c r="L241" i="10"/>
  <c r="L30" i="10"/>
  <c r="K30" i="10"/>
  <c r="L222" i="10"/>
  <c r="K222" i="10"/>
  <c r="K40" i="10"/>
  <c r="L40" i="10"/>
  <c r="K107" i="10"/>
  <c r="L107" i="10"/>
  <c r="L289" i="10"/>
  <c r="K289" i="10"/>
  <c r="K191" i="10"/>
  <c r="L191" i="10"/>
  <c r="L132" i="10"/>
  <c r="K132" i="10"/>
  <c r="K136" i="10"/>
  <c r="L136" i="10"/>
  <c r="L240" i="10"/>
  <c r="K240" i="10"/>
  <c r="K296" i="10"/>
  <c r="L296" i="10"/>
  <c r="L270" i="10"/>
  <c r="K270" i="10"/>
  <c r="L333" i="10"/>
  <c r="K333" i="10"/>
  <c r="L122" i="10"/>
  <c r="K122" i="10"/>
  <c r="L90" i="10"/>
  <c r="K90" i="10"/>
  <c r="L17" i="10"/>
  <c r="K17" i="10"/>
  <c r="CV176" i="3"/>
  <c r="CT176" i="3"/>
  <c r="L324" i="10"/>
  <c r="K324" i="10"/>
  <c r="L350" i="10"/>
  <c r="K350" i="10"/>
  <c r="J312" i="10"/>
  <c r="DX386" i="3"/>
  <c r="I71" i="8"/>
  <c r="I72" i="8" s="1"/>
  <c r="J72" i="8" s="1"/>
  <c r="J23" i="8"/>
  <c r="E23" i="8"/>
  <c r="F23" i="8"/>
  <c r="K87" i="10"/>
  <c r="L87" i="10"/>
  <c r="L143" i="10"/>
  <c r="K143" i="10"/>
  <c r="K258" i="10"/>
  <c r="L258" i="10"/>
  <c r="J11" i="10"/>
  <c r="DX383" i="3"/>
  <c r="CV138" i="3"/>
  <c r="CT138" i="3"/>
  <c r="L207" i="10"/>
  <c r="K207" i="10"/>
  <c r="L247" i="10"/>
  <c r="K247" i="10"/>
  <c r="K262" i="10"/>
  <c r="L262" i="10"/>
  <c r="K219" i="10"/>
  <c r="L219" i="10"/>
  <c r="L108" i="10"/>
  <c r="K108" i="10"/>
  <c r="K213" i="10"/>
  <c r="L213" i="10"/>
  <c r="K22" i="10"/>
  <c r="L22" i="10"/>
  <c r="K347" i="10"/>
  <c r="L347" i="10"/>
  <c r="L351" i="10"/>
  <c r="K351" i="10"/>
  <c r="CV50" i="3"/>
  <c r="CT50" i="3"/>
  <c r="K152" i="10"/>
  <c r="L152" i="10"/>
  <c r="L42" i="10"/>
  <c r="K42" i="10"/>
  <c r="L64" i="10"/>
  <c r="K64" i="10"/>
  <c r="L243" i="10"/>
  <c r="K243" i="10"/>
  <c r="L27" i="10"/>
  <c r="K27" i="10"/>
  <c r="K279" i="10"/>
  <c r="L279" i="10"/>
  <c r="CV180" i="3"/>
  <c r="CT180" i="3"/>
  <c r="J356" i="10"/>
  <c r="L24" i="10"/>
  <c r="K24" i="10"/>
  <c r="L237" i="10"/>
  <c r="K237" i="10"/>
  <c r="K52" i="10"/>
  <c r="L52" i="10"/>
  <c r="CT99" i="3"/>
  <c r="CV99" i="3"/>
  <c r="K156" i="10"/>
  <c r="L156" i="10"/>
  <c r="J14" i="10"/>
  <c r="DX379" i="3"/>
  <c r="L335" i="10"/>
  <c r="K335" i="10"/>
  <c r="L13" i="10"/>
  <c r="K13" i="10"/>
  <c r="K231" i="10"/>
  <c r="L231" i="10"/>
  <c r="L25" i="10"/>
  <c r="K25" i="10"/>
  <c r="CT282" i="3"/>
  <c r="CV282" i="3"/>
  <c r="K307" i="10"/>
  <c r="L307" i="10"/>
  <c r="K180" i="10"/>
  <c r="L180" i="10"/>
  <c r="K161" i="10"/>
  <c r="L161" i="10"/>
  <c r="CV283" i="3"/>
  <c r="CT283" i="3"/>
  <c r="K304" i="10"/>
  <c r="L304" i="10"/>
  <c r="K306" i="10"/>
  <c r="L306" i="10"/>
  <c r="J26" i="10"/>
  <c r="DX376" i="3"/>
  <c r="K62" i="10"/>
  <c r="L62" i="10"/>
  <c r="AU382" i="3"/>
  <c r="L217" i="10"/>
  <c r="K217" i="10"/>
  <c r="L18" i="10"/>
  <c r="K18" i="10"/>
  <c r="L177" i="10"/>
  <c r="K177" i="10"/>
  <c r="K215" i="10"/>
  <c r="L215" i="10"/>
  <c r="K129" i="10"/>
  <c r="L129" i="10"/>
  <c r="CT143" i="3"/>
  <c r="CV143" i="3"/>
  <c r="K218" i="10"/>
  <c r="L218" i="10"/>
  <c r="J19" i="10"/>
  <c r="DX378" i="3"/>
  <c r="CT167" i="3"/>
  <c r="CV167" i="3"/>
  <c r="L227" i="10"/>
  <c r="K227" i="10"/>
  <c r="L226" i="10"/>
  <c r="K226" i="10"/>
  <c r="K203" i="10"/>
  <c r="L203" i="10"/>
  <c r="L271" i="10"/>
  <c r="K271" i="10"/>
  <c r="L268" i="10"/>
  <c r="K268" i="10"/>
  <c r="L160" i="10"/>
  <c r="K160" i="10"/>
  <c r="L168" i="10"/>
  <c r="K168" i="10"/>
  <c r="L250" i="10"/>
  <c r="K250" i="10"/>
  <c r="L259" i="10"/>
  <c r="K259" i="10"/>
  <c r="K117" i="10"/>
  <c r="L117" i="10"/>
  <c r="K114" i="10"/>
  <c r="L114" i="10"/>
  <c r="L295" i="10"/>
  <c r="K295" i="10"/>
  <c r="CT376" i="3" l="1"/>
  <c r="CW167" i="3"/>
  <c r="F166" i="10"/>
  <c r="L19" i="10"/>
  <c r="K19" i="10"/>
  <c r="CW143" i="3"/>
  <c r="F142" i="10"/>
  <c r="DA142" i="3"/>
  <c r="N141" i="10" s="1"/>
  <c r="Q141" i="10" s="1"/>
  <c r="DA194" i="3"/>
  <c r="N193" i="10" s="1"/>
  <c r="Q193" i="10" s="1"/>
  <c r="L26" i="10"/>
  <c r="K26" i="10"/>
  <c r="CW283" i="3"/>
  <c r="F282" i="10"/>
  <c r="DA280" i="3"/>
  <c r="N279" i="10" s="1"/>
  <c r="Q279" i="10" s="1"/>
  <c r="F281" i="10"/>
  <c r="CW282" i="3"/>
  <c r="L14" i="10"/>
  <c r="K14" i="10"/>
  <c r="F98" i="10"/>
  <c r="CW99" i="3"/>
  <c r="K356" i="10"/>
  <c r="L356" i="10"/>
  <c r="F179" i="10"/>
  <c r="CW180" i="3"/>
  <c r="F49" i="10"/>
  <c r="CW50" i="3"/>
  <c r="DA101" i="3"/>
  <c r="N100" i="10" s="1"/>
  <c r="Q100" i="10" s="1"/>
  <c r="DA105" i="3"/>
  <c r="N104" i="10" s="1"/>
  <c r="Q104" i="10" s="1"/>
  <c r="DA54" i="3"/>
  <c r="N53" i="10" s="1"/>
  <c r="Q53" i="10" s="1"/>
  <c r="CW138" i="3"/>
  <c r="F137" i="10"/>
  <c r="K11" i="10"/>
  <c r="L11" i="10"/>
  <c r="K23" i="8"/>
  <c r="L23" i="8"/>
  <c r="K312" i="10"/>
  <c r="L312" i="10"/>
  <c r="CW176" i="3"/>
  <c r="F175" i="10"/>
  <c r="DA27" i="3"/>
  <c r="DA283" i="3"/>
  <c r="N282" i="10" s="1"/>
  <c r="Q282" i="10" s="1"/>
  <c r="CW35" i="3"/>
  <c r="F34" i="10"/>
  <c r="F153" i="10"/>
  <c r="CW154" i="3"/>
  <c r="DA99" i="3"/>
  <c r="N98" i="10" s="1"/>
  <c r="Q98" i="10" s="1"/>
  <c r="F26" i="10"/>
  <c r="CW27" i="3"/>
  <c r="CV376" i="3"/>
  <c r="DA180" i="3"/>
  <c r="N179" i="10" s="1"/>
  <c r="Q179" i="10" s="1"/>
  <c r="DA100" i="3"/>
  <c r="N99" i="10" s="1"/>
  <c r="Q99" i="10" s="1"/>
  <c r="DA29" i="3"/>
  <c r="N28" i="10" s="1"/>
  <c r="Q28" i="10" s="1"/>
  <c r="DA179" i="3"/>
  <c r="N178" i="10" s="1"/>
  <c r="Q178" i="10" s="1"/>
  <c r="F195" i="10"/>
  <c r="CW196" i="3"/>
  <c r="K323" i="10"/>
  <c r="L323" i="10"/>
  <c r="CW100" i="3"/>
  <c r="F99" i="10"/>
  <c r="DA86" i="3"/>
  <c r="N85" i="10" s="1"/>
  <c r="Q85" i="10" s="1"/>
  <c r="CW179" i="3"/>
  <c r="F178" i="10"/>
  <c r="D47" i="6"/>
  <c r="E22" i="6"/>
  <c r="F22" i="6"/>
  <c r="DA176" i="3"/>
  <c r="N175" i="10" s="1"/>
  <c r="Q175" i="10" s="1"/>
  <c r="CW101" i="3"/>
  <c r="F100" i="10"/>
  <c r="DA143" i="3"/>
  <c r="N142" i="10" s="1"/>
  <c r="Q142" i="10" s="1"/>
  <c r="F251" i="10"/>
  <c r="CW252" i="3"/>
  <c r="DA187" i="3"/>
  <c r="N186" i="10" s="1"/>
  <c r="Q186" i="10" s="1"/>
  <c r="F194" i="10"/>
  <c r="CW195" i="3"/>
  <c r="CW251" i="3"/>
  <c r="F250" i="10"/>
  <c r="DA162" i="3"/>
  <c r="N161" i="10" s="1"/>
  <c r="Q161" i="10" s="1"/>
  <c r="DA282" i="3"/>
  <c r="N281" i="10" s="1"/>
  <c r="Q281" i="10" s="1"/>
  <c r="F186" i="10"/>
  <c r="CW187" i="3"/>
  <c r="DA196" i="3"/>
  <c r="N195" i="10" s="1"/>
  <c r="Q195" i="10" s="1"/>
  <c r="K173" i="10"/>
  <c r="L173" i="10"/>
  <c r="DA104" i="3"/>
  <c r="N103" i="10" s="1"/>
  <c r="Q103" i="10" s="1"/>
  <c r="CW162" i="3"/>
  <c r="F161" i="10"/>
  <c r="DA153" i="3"/>
  <c r="N152" i="10" s="1"/>
  <c r="Q152" i="10" s="1"/>
  <c r="DA183" i="3"/>
  <c r="N182" i="10" s="1"/>
  <c r="Q182" i="10" s="1"/>
  <c r="DA56" i="3"/>
  <c r="N55" i="10" s="1"/>
  <c r="Q55" i="10" s="1"/>
  <c r="CW194" i="3"/>
  <c r="F193" i="10"/>
  <c r="F279" i="10"/>
  <c r="CW280" i="3"/>
  <c r="CW153" i="3"/>
  <c r="F152" i="10"/>
  <c r="L82" i="10"/>
  <c r="K82" i="10"/>
  <c r="CW29" i="3"/>
  <c r="F28" i="10"/>
  <c r="DA252" i="3"/>
  <c r="N251" i="10" s="1"/>
  <c r="Q251" i="10" s="1"/>
  <c r="J357" i="10"/>
  <c r="K9" i="10"/>
  <c r="L9" i="10"/>
  <c r="CW144" i="3"/>
  <c r="F143" i="10"/>
  <c r="CW56" i="3"/>
  <c r="F55" i="10"/>
  <c r="L89" i="10"/>
  <c r="K89" i="10"/>
  <c r="DA251" i="3"/>
  <c r="N250" i="10" s="1"/>
  <c r="Q250" i="10" s="1"/>
  <c r="DA246" i="3"/>
  <c r="N245" i="10" s="1"/>
  <c r="Q245" i="10" s="1"/>
  <c r="CW105" i="3"/>
  <c r="F104" i="10"/>
  <c r="DA31" i="3"/>
  <c r="N30" i="10" s="1"/>
  <c r="Q30" i="10" s="1"/>
  <c r="DA35" i="3"/>
  <c r="N34" i="10" s="1"/>
  <c r="Q34" i="10" s="1"/>
  <c r="DA102" i="3"/>
  <c r="N101" i="10" s="1"/>
  <c r="Q101" i="10" s="1"/>
  <c r="CW54" i="3"/>
  <c r="F53" i="10"/>
  <c r="F182" i="10"/>
  <c r="CW183" i="3"/>
  <c r="CW86" i="3"/>
  <c r="F85" i="10"/>
  <c r="DA154" i="3"/>
  <c r="N153" i="10" s="1"/>
  <c r="Q153" i="10" s="1"/>
  <c r="DA58" i="3"/>
  <c r="N57" i="10" s="1"/>
  <c r="Q57" i="10" s="1"/>
  <c r="F245" i="10"/>
  <c r="CW246" i="3"/>
  <c r="DA150" i="3"/>
  <c r="N149" i="10" s="1"/>
  <c r="Q149" i="10" s="1"/>
  <c r="F30" i="10"/>
  <c r="CW31" i="3"/>
  <c r="F101" i="10"/>
  <c r="CW102" i="3"/>
  <c r="DA144" i="3"/>
  <c r="N143" i="10" s="1"/>
  <c r="Q143" i="10" s="1"/>
  <c r="F57" i="10"/>
  <c r="CW58" i="3"/>
  <c r="F149" i="10"/>
  <c r="CW150" i="3"/>
  <c r="DA50" i="3"/>
  <c r="N49" i="10" s="1"/>
  <c r="Q49" i="10" s="1"/>
  <c r="DA138" i="3"/>
  <c r="N137" i="10" s="1"/>
  <c r="Q137" i="10" s="1"/>
  <c r="F141" i="10"/>
  <c r="CW142" i="3"/>
  <c r="F22" i="5"/>
  <c r="E22" i="5"/>
  <c r="D47" i="5"/>
  <c r="CW104" i="3"/>
  <c r="F103" i="10"/>
  <c r="DA195" i="3"/>
  <c r="N194" i="10" s="1"/>
  <c r="Q194" i="10" s="1"/>
  <c r="DA167" i="3"/>
  <c r="N166" i="10" s="1"/>
  <c r="Q166" i="10" s="1"/>
  <c r="CW376" i="3" l="1"/>
  <c r="G103" i="10"/>
  <c r="H103" i="10"/>
  <c r="F47" i="5"/>
  <c r="E47" i="5"/>
  <c r="G141" i="10"/>
  <c r="H141" i="10"/>
  <c r="H149" i="10"/>
  <c r="G149" i="10"/>
  <c r="G57" i="10"/>
  <c r="H57" i="10"/>
  <c r="H101" i="10"/>
  <c r="G101" i="10"/>
  <c r="H30" i="10"/>
  <c r="G30" i="10"/>
  <c r="G245" i="10"/>
  <c r="H245" i="10"/>
  <c r="H85" i="10"/>
  <c r="G85" i="10"/>
  <c r="H182" i="10"/>
  <c r="G182" i="10"/>
  <c r="G53" i="10"/>
  <c r="H53" i="10"/>
  <c r="G104" i="10"/>
  <c r="H104" i="10"/>
  <c r="H55" i="10"/>
  <c r="G55" i="10"/>
  <c r="H143" i="10"/>
  <c r="G143" i="10"/>
  <c r="K357" i="10"/>
  <c r="L357" i="10"/>
  <c r="H28" i="10"/>
  <c r="G28" i="10"/>
  <c r="H152" i="10"/>
  <c r="G152" i="10"/>
  <c r="G279" i="10"/>
  <c r="H279" i="10"/>
  <c r="H193" i="10"/>
  <c r="G193" i="10"/>
  <c r="H161" i="10"/>
  <c r="G161" i="10"/>
  <c r="H186" i="10"/>
  <c r="G186" i="10"/>
  <c r="G250" i="10"/>
  <c r="H250" i="10"/>
  <c r="H194" i="10"/>
  <c r="G194" i="10"/>
  <c r="G251" i="10"/>
  <c r="H251" i="10"/>
  <c r="G100" i="10"/>
  <c r="H100" i="10"/>
  <c r="F47" i="6"/>
  <c r="E47" i="6"/>
  <c r="G178" i="10"/>
  <c r="H178" i="10"/>
  <c r="G99" i="10"/>
  <c r="H99" i="10"/>
  <c r="G195" i="10"/>
  <c r="H195" i="10"/>
  <c r="G26" i="10"/>
  <c r="H26" i="10"/>
  <c r="H153" i="10"/>
  <c r="G153" i="10"/>
  <c r="G34" i="10"/>
  <c r="H34" i="10"/>
  <c r="DA376" i="3"/>
  <c r="N26" i="10"/>
  <c r="Q26" i="10" s="1"/>
  <c r="H175" i="10"/>
  <c r="G175" i="10"/>
  <c r="H137" i="10"/>
  <c r="G137" i="10"/>
  <c r="H49" i="10"/>
  <c r="G49" i="10"/>
  <c r="H179" i="10"/>
  <c r="G179" i="10"/>
  <c r="G98" i="10"/>
  <c r="H98" i="10"/>
  <c r="G281" i="10"/>
  <c r="H281" i="10"/>
  <c r="H282" i="10"/>
  <c r="G282" i="10"/>
  <c r="H142" i="10"/>
  <c r="G142" i="10"/>
  <c r="H166" i="10"/>
  <c r="G166" i="10"/>
  <c r="BO9" i="3" l="1"/>
  <c r="AW9" i="3"/>
  <c r="AZ9" i="3"/>
  <c r="BC9" i="3"/>
  <c r="BF9" i="3"/>
  <c r="BI9" i="3"/>
  <c r="BL9" i="3"/>
  <c r="AT9" i="3" l="1"/>
  <c r="BL354" i="3"/>
  <c r="BM354" i="3" s="1"/>
  <c r="BL359" i="3"/>
  <c r="BL377" i="3"/>
  <c r="BL387" i="3" s="1"/>
  <c r="BM9" i="3"/>
  <c r="BI359" i="3"/>
  <c r="BI377" i="3"/>
  <c r="BI387" i="3" s="1"/>
  <c r="BI354" i="3"/>
  <c r="BJ354" i="3" s="1"/>
  <c r="BJ9" i="3"/>
  <c r="BF377" i="3"/>
  <c r="BF387" i="3" s="1"/>
  <c r="BF354" i="3"/>
  <c r="BG354" i="3" s="1"/>
  <c r="BF359" i="3"/>
  <c r="BG9" i="3"/>
  <c r="BC377" i="3"/>
  <c r="BC387" i="3" s="1"/>
  <c r="BC354" i="3"/>
  <c r="BD354" i="3" s="1"/>
  <c r="BC359" i="3"/>
  <c r="BD9" i="3"/>
  <c r="AZ377" i="3"/>
  <c r="AZ387" i="3" s="1"/>
  <c r="AZ359" i="3"/>
  <c r="AZ354" i="3"/>
  <c r="BA354" i="3" s="1"/>
  <c r="BA9" i="3"/>
  <c r="BR9" i="3"/>
  <c r="AW354" i="3"/>
  <c r="AX354" i="3" s="1"/>
  <c r="AW377" i="3"/>
  <c r="AW387" i="3" s="1"/>
  <c r="AW359" i="3"/>
  <c r="AX9" i="3"/>
  <c r="BO377" i="3"/>
  <c r="BO387" i="3" s="1"/>
  <c r="BO354" i="3"/>
  <c r="BP354" i="3" s="1"/>
  <c r="BO359" i="3"/>
  <c r="BP9" i="3"/>
  <c r="CX351" i="3" l="1"/>
  <c r="BP377" i="3"/>
  <c r="BP387" i="3" s="1"/>
  <c r="BP359" i="3"/>
  <c r="D30" i="7"/>
  <c r="BO365" i="3"/>
  <c r="BO360" i="3"/>
  <c r="AX377" i="3"/>
  <c r="AX387" i="3" s="1"/>
  <c r="AX359" i="3"/>
  <c r="D24" i="7"/>
  <c r="AW365" i="3"/>
  <c r="AW360" i="3"/>
  <c r="DX9" i="3"/>
  <c r="BR354" i="3"/>
  <c r="BR377" i="3"/>
  <c r="BR387" i="3" s="1"/>
  <c r="BR359" i="3"/>
  <c r="BS9" i="3"/>
  <c r="BA359" i="3"/>
  <c r="BA377" i="3"/>
  <c r="BA387" i="3" s="1"/>
  <c r="D25" i="7"/>
  <c r="AZ365" i="3"/>
  <c r="AZ360" i="3"/>
  <c r="BD359" i="3"/>
  <c r="BD377" i="3"/>
  <c r="BD387" i="3" s="1"/>
  <c r="D26" i="7"/>
  <c r="BC365" i="3"/>
  <c r="BC360" i="3"/>
  <c r="BG377" i="3"/>
  <c r="BG387" i="3" s="1"/>
  <c r="BG359" i="3"/>
  <c r="D27" i="7"/>
  <c r="BF365" i="3"/>
  <c r="BF360" i="3"/>
  <c r="BJ359" i="3"/>
  <c r="BJ377" i="3"/>
  <c r="BJ387" i="3" s="1"/>
  <c r="D28" i="7"/>
  <c r="BI365" i="3"/>
  <c r="BI360" i="3"/>
  <c r="BM359" i="3"/>
  <c r="BM377" i="3"/>
  <c r="BM387" i="3" s="1"/>
  <c r="D29" i="7"/>
  <c r="BL365" i="3"/>
  <c r="BL360" i="3"/>
  <c r="AT377" i="3"/>
  <c r="AT387" i="3" s="1"/>
  <c r="AT354" i="3"/>
  <c r="AT359" i="3"/>
  <c r="AT360" i="3" s="1"/>
  <c r="AU9" i="3"/>
  <c r="AU360" i="3" l="1"/>
  <c r="AT366" i="3"/>
  <c r="CX207" i="3"/>
  <c r="CX10" i="3"/>
  <c r="CX45" i="3"/>
  <c r="CX9" i="3"/>
  <c r="CX126" i="3"/>
  <c r="CX339" i="3"/>
  <c r="CX341" i="3"/>
  <c r="CX331" i="3"/>
  <c r="CX292" i="3"/>
  <c r="CX74" i="3"/>
  <c r="CX264" i="3"/>
  <c r="CX253" i="3"/>
  <c r="CX36" i="3"/>
  <c r="CX179" i="3"/>
  <c r="CX130" i="3"/>
  <c r="CX15" i="3"/>
  <c r="CX99" i="3"/>
  <c r="CX51" i="3"/>
  <c r="CX246" i="3"/>
  <c r="CX120" i="3"/>
  <c r="CX323" i="3"/>
  <c r="CX12" i="3"/>
  <c r="CX222" i="3"/>
  <c r="CX144" i="3"/>
  <c r="CX209" i="3"/>
  <c r="CX106" i="3"/>
  <c r="CX41" i="3"/>
  <c r="CX225" i="3"/>
  <c r="CX244" i="3"/>
  <c r="CX171" i="3"/>
  <c r="CX83" i="3"/>
  <c r="CX381" i="3" s="1"/>
  <c r="CX145" i="3"/>
  <c r="CX208" i="3"/>
  <c r="CX223" i="3"/>
  <c r="CX122" i="3"/>
  <c r="CX28" i="3"/>
  <c r="CX199" i="3"/>
  <c r="CX256" i="3"/>
  <c r="CX132" i="3"/>
  <c r="CX218" i="3"/>
  <c r="CX315" i="3"/>
  <c r="CX288" i="3"/>
  <c r="CX268" i="3"/>
  <c r="CX113" i="3"/>
  <c r="CX211" i="3"/>
  <c r="CX205" i="3"/>
  <c r="CX21" i="3"/>
  <c r="CX238" i="3"/>
  <c r="CX334" i="3"/>
  <c r="CX89" i="3"/>
  <c r="CX289" i="3"/>
  <c r="CX44" i="3"/>
  <c r="CX161" i="3"/>
  <c r="CX143" i="3"/>
  <c r="CX271" i="3"/>
  <c r="CX328" i="3"/>
  <c r="CX117" i="3"/>
  <c r="CX135" i="3"/>
  <c r="CX192" i="3"/>
  <c r="CX80" i="3"/>
  <c r="CX159" i="3"/>
  <c r="CX32" i="3"/>
  <c r="CX231" i="3"/>
  <c r="CX104" i="3"/>
  <c r="CX91" i="3"/>
  <c r="CX261" i="3"/>
  <c r="CX346" i="3"/>
  <c r="CX27" i="3"/>
  <c r="CX151" i="3"/>
  <c r="CX311" i="3"/>
  <c r="CX38" i="3"/>
  <c r="CX67" i="3"/>
  <c r="CX204" i="3"/>
  <c r="CX65" i="3"/>
  <c r="CX277" i="3"/>
  <c r="CX107" i="3"/>
  <c r="CX35" i="3"/>
  <c r="CX105" i="3"/>
  <c r="CX340" i="3"/>
  <c r="CX42" i="3"/>
  <c r="CX247" i="3"/>
  <c r="CX279" i="3"/>
  <c r="CX115" i="3"/>
  <c r="CX190" i="3"/>
  <c r="CX102" i="3"/>
  <c r="CX98" i="3"/>
  <c r="CX137" i="3"/>
  <c r="CX257" i="3"/>
  <c r="CX258" i="3"/>
  <c r="CX266" i="3"/>
  <c r="CX164" i="3"/>
  <c r="CX333" i="3"/>
  <c r="CX14" i="3"/>
  <c r="CX19" i="3"/>
  <c r="CX349" i="3"/>
  <c r="CX329" i="3"/>
  <c r="CX290" i="3"/>
  <c r="CX202" i="3"/>
  <c r="CX191" i="3"/>
  <c r="CX286" i="3"/>
  <c r="CX195" i="3"/>
  <c r="CX283" i="3"/>
  <c r="CX335" i="3"/>
  <c r="CX138" i="3"/>
  <c r="CX314" i="3"/>
  <c r="CX31" i="3"/>
  <c r="CX154" i="3"/>
  <c r="CX111" i="3"/>
  <c r="CX319" i="3"/>
  <c r="CX37" i="3"/>
  <c r="CX78" i="3"/>
  <c r="CX68" i="3"/>
  <c r="CX85" i="3"/>
  <c r="CX46" i="3"/>
  <c r="CX172" i="3"/>
  <c r="CX101" i="3"/>
  <c r="CX220" i="3"/>
  <c r="CX181" i="3"/>
  <c r="CX81" i="3"/>
  <c r="CX237" i="3"/>
  <c r="CX330" i="3"/>
  <c r="CX160" i="3"/>
  <c r="CX294" i="3"/>
  <c r="CX47" i="3"/>
  <c r="CX262" i="3"/>
  <c r="CX66" i="3"/>
  <c r="CX142" i="3"/>
  <c r="CX353" i="3"/>
  <c r="CX304" i="3"/>
  <c r="CX233" i="3"/>
  <c r="CX274" i="3"/>
  <c r="CX96" i="3"/>
  <c r="CX109" i="3"/>
  <c r="CX131" i="3"/>
  <c r="CX324" i="3"/>
  <c r="CX385" i="3" s="1"/>
  <c r="CX139" i="3"/>
  <c r="CX322" i="3"/>
  <c r="CX342" i="3"/>
  <c r="CX332" i="3"/>
  <c r="CX265" i="3"/>
  <c r="CX167" i="3"/>
  <c r="CX316" i="3"/>
  <c r="CX295" i="3"/>
  <c r="CX63" i="3"/>
  <c r="CX176" i="3"/>
  <c r="CX249" i="3"/>
  <c r="CX282" i="3"/>
  <c r="CX125" i="3"/>
  <c r="CX60" i="3"/>
  <c r="CX297" i="3"/>
  <c r="CX69" i="3"/>
  <c r="CX163" i="3"/>
  <c r="CX58" i="3"/>
  <c r="CX307" i="3"/>
  <c r="CX18" i="3"/>
  <c r="CX50" i="3"/>
  <c r="CX259" i="3"/>
  <c r="CX318" i="3"/>
  <c r="CX267" i="3"/>
  <c r="CX263" i="3"/>
  <c r="CX299" i="3"/>
  <c r="CX352" i="3"/>
  <c r="CX173" i="3"/>
  <c r="CX303" i="3"/>
  <c r="CX243" i="3"/>
  <c r="CX242" i="3"/>
  <c r="CX270" i="3"/>
  <c r="CX118" i="3"/>
  <c r="CX30" i="3"/>
  <c r="CX216" i="3"/>
  <c r="CX166" i="3"/>
  <c r="CX298" i="3"/>
  <c r="CX72" i="3"/>
  <c r="CX343" i="3"/>
  <c r="CX147" i="3"/>
  <c r="CX224" i="3"/>
  <c r="CX276" i="3"/>
  <c r="CX260" i="3"/>
  <c r="CX228" i="3"/>
  <c r="CX251" i="3"/>
  <c r="CX226" i="3"/>
  <c r="CX158" i="3"/>
  <c r="CX39" i="3"/>
  <c r="CX53" i="3"/>
  <c r="CX345" i="3"/>
  <c r="CX312" i="3"/>
  <c r="CX203" i="3"/>
  <c r="CX232" i="3"/>
  <c r="CX134" i="3"/>
  <c r="CX196" i="3"/>
  <c r="CX146" i="3"/>
  <c r="CX200" i="3"/>
  <c r="CX162" i="3"/>
  <c r="CX34" i="3"/>
  <c r="CX116" i="3"/>
  <c r="CX23" i="3"/>
  <c r="CX197" i="3"/>
  <c r="CX214" i="3"/>
  <c r="CX62" i="3"/>
  <c r="CX128" i="3"/>
  <c r="CX219" i="3"/>
  <c r="CX170" i="3"/>
  <c r="CX317" i="3"/>
  <c r="CX272" i="3"/>
  <c r="CX49" i="3"/>
  <c r="CX285" i="3"/>
  <c r="CX227" i="3"/>
  <c r="CX194" i="3"/>
  <c r="CX94" i="3"/>
  <c r="CX269" i="3"/>
  <c r="CX252" i="3"/>
  <c r="CX239" i="3"/>
  <c r="CX11" i="3"/>
  <c r="CX79" i="3"/>
  <c r="CX52" i="3"/>
  <c r="CX291" i="3"/>
  <c r="CX86" i="3"/>
  <c r="CX22" i="3"/>
  <c r="CX123" i="3"/>
  <c r="CX129" i="3"/>
  <c r="CX61" i="3"/>
  <c r="CX71" i="3"/>
  <c r="CX293" i="3"/>
  <c r="CX121" i="3"/>
  <c r="CX175" i="3"/>
  <c r="CX284" i="3"/>
  <c r="CX180" i="3"/>
  <c r="CX241" i="3"/>
  <c r="CX114" i="3"/>
  <c r="CX48" i="3"/>
  <c r="CX29" i="3"/>
  <c r="CX73" i="3"/>
  <c r="CX13" i="3"/>
  <c r="CX313" i="3"/>
  <c r="CX386" i="3" s="1"/>
  <c r="CX206" i="3"/>
  <c r="CX348" i="3"/>
  <c r="CX84" i="3"/>
  <c r="CX245" i="3"/>
  <c r="CX201" i="3"/>
  <c r="CX326" i="3"/>
  <c r="CX310" i="3"/>
  <c r="CX302" i="3"/>
  <c r="CX308" i="3"/>
  <c r="CX296" i="3"/>
  <c r="CX300" i="3"/>
  <c r="CX240" i="3"/>
  <c r="CX187" i="3"/>
  <c r="CX306" i="3"/>
  <c r="CX124" i="3"/>
  <c r="CX108" i="3"/>
  <c r="CX254" i="3"/>
  <c r="CX321" i="3"/>
  <c r="CX152" i="3"/>
  <c r="CX250" i="3"/>
  <c r="CX43" i="3"/>
  <c r="CX156" i="3"/>
  <c r="CX150" i="3"/>
  <c r="CX278" i="3"/>
  <c r="CX136" i="3"/>
  <c r="CX95" i="3"/>
  <c r="CX177" i="3"/>
  <c r="CX90" i="3"/>
  <c r="CX26" i="3"/>
  <c r="CX280" i="3"/>
  <c r="CX215" i="3"/>
  <c r="CX33" i="3"/>
  <c r="CX350" i="3"/>
  <c r="CX17" i="3"/>
  <c r="CX255" i="3"/>
  <c r="CX54" i="3"/>
  <c r="CX97" i="3"/>
  <c r="CX248" i="3"/>
  <c r="CX327" i="3"/>
  <c r="CX337" i="3"/>
  <c r="CX88" i="3"/>
  <c r="CX221" i="3"/>
  <c r="CX183" i="3"/>
  <c r="CX155" i="3"/>
  <c r="CX347" i="3"/>
  <c r="CX325" i="3"/>
  <c r="CX174" i="3"/>
  <c r="CX70" i="3"/>
  <c r="CX168" i="3"/>
  <c r="CX25" i="3"/>
  <c r="CX338" i="3"/>
  <c r="CX40" i="3"/>
  <c r="CX165" i="3"/>
  <c r="CX127" i="3"/>
  <c r="CX301" i="3"/>
  <c r="CX287" i="3"/>
  <c r="CX320" i="3"/>
  <c r="CX210" i="3"/>
  <c r="CX157" i="3"/>
  <c r="CX198" i="3"/>
  <c r="CX235" i="3"/>
  <c r="CX82" i="3"/>
  <c r="CX169" i="3"/>
  <c r="CX217" i="3"/>
  <c r="CX77" i="3"/>
  <c r="CX273" i="3"/>
  <c r="CX153" i="3"/>
  <c r="CX16" i="3"/>
  <c r="CX336" i="3"/>
  <c r="CX20" i="3"/>
  <c r="CX305" i="3"/>
  <c r="CX119" i="3"/>
  <c r="CX100" i="3"/>
  <c r="CX344" i="3"/>
  <c r="C44" i="8" s="1"/>
  <c r="C45" i="8" s="1"/>
  <c r="CX212" i="3"/>
  <c r="CX93" i="3"/>
  <c r="CX178" i="3"/>
  <c r="CX56" i="3"/>
  <c r="CX133" i="3"/>
  <c r="CX275" i="3"/>
  <c r="CX234" i="3"/>
  <c r="AU359" i="3"/>
  <c r="AU377" i="3"/>
  <c r="AU387" i="3" s="1"/>
  <c r="D22" i="7"/>
  <c r="AT365" i="3"/>
  <c r="G358" i="4"/>
  <c r="AU354" i="3"/>
  <c r="BM360" i="3"/>
  <c r="BL366" i="3"/>
  <c r="E29" i="7"/>
  <c r="F29" i="7"/>
  <c r="BI366" i="3"/>
  <c r="BJ360" i="3"/>
  <c r="E28" i="7"/>
  <c r="F28" i="7"/>
  <c r="BG360" i="3"/>
  <c r="BF366" i="3"/>
  <c r="E27" i="7"/>
  <c r="F27" i="7"/>
  <c r="BC366" i="3"/>
  <c r="BD360" i="3"/>
  <c r="F26" i="7"/>
  <c r="E26" i="7"/>
  <c r="AZ366" i="3"/>
  <c r="BA360" i="3"/>
  <c r="F25" i="7"/>
  <c r="E25" i="7"/>
  <c r="BS359" i="3"/>
  <c r="BS377" i="3"/>
  <c r="BS387" i="3" s="1"/>
  <c r="BR365" i="3"/>
  <c r="BR360" i="3"/>
  <c r="BA358" i="4"/>
  <c r="BS354" i="3"/>
  <c r="J8" i="10"/>
  <c r="J353" i="10" s="1"/>
  <c r="DX354" i="3"/>
  <c r="J354" i="10" s="1"/>
  <c r="DX377" i="3"/>
  <c r="DX387" i="3" s="1"/>
  <c r="AW366" i="3"/>
  <c r="AX360" i="3"/>
  <c r="D23" i="7"/>
  <c r="F24" i="7"/>
  <c r="E24" i="7"/>
  <c r="BO366" i="3"/>
  <c r="BP360" i="3"/>
  <c r="E30" i="7"/>
  <c r="F30" i="7"/>
  <c r="CX382" i="3" l="1"/>
  <c r="CX378" i="3"/>
  <c r="CX379" i="3"/>
  <c r="CX357" i="3"/>
  <c r="K353" i="10"/>
  <c r="L353" i="10"/>
  <c r="CX384" i="3"/>
  <c r="CX376" i="3"/>
  <c r="CX383" i="3"/>
  <c r="D47" i="7"/>
  <c r="F23" i="7"/>
  <c r="E23" i="7"/>
  <c r="J358" i="10"/>
  <c r="J359" i="10" s="1"/>
  <c r="L8" i="10"/>
  <c r="K8" i="10"/>
  <c r="BR366" i="3"/>
  <c r="BS360" i="3"/>
  <c r="E22" i="7"/>
  <c r="F22" i="7"/>
  <c r="C43" i="5"/>
  <c r="C44" i="5" s="1"/>
  <c r="CX377" i="3"/>
  <c r="CX359" i="3"/>
  <c r="C43" i="7" s="1"/>
  <c r="C44" i="7" s="1"/>
  <c r="CX354" i="3"/>
  <c r="CX380" i="3"/>
  <c r="CX358" i="3"/>
  <c r="C43" i="6" s="1"/>
  <c r="C44" i="6" s="1"/>
  <c r="CX387" i="3" l="1"/>
  <c r="K359" i="10"/>
  <c r="L359" i="10"/>
  <c r="CX360" i="3"/>
  <c r="CX361" i="3" s="1"/>
  <c r="CX355" i="3"/>
  <c r="DN355" i="3" s="1"/>
  <c r="CX356" i="3"/>
  <c r="K358" i="10"/>
  <c r="L358" i="10"/>
  <c r="F47" i="7"/>
  <c r="E47" i="7"/>
  <c r="AE9" i="3" l="1"/>
  <c r="AE359" i="3" l="1"/>
  <c r="AE377" i="3"/>
  <c r="AE387" i="3" s="1"/>
  <c r="AE354" i="3"/>
  <c r="AF354" i="3" s="1"/>
  <c r="AF9" i="3"/>
  <c r="AF377" i="3" l="1"/>
  <c r="AF387" i="3" s="1"/>
  <c r="AF359" i="3"/>
  <c r="D17" i="7"/>
  <c r="AE365" i="3"/>
  <c r="AE360" i="3"/>
  <c r="AF360" i="3" l="1"/>
  <c r="AE366" i="3"/>
  <c r="F17" i="7"/>
  <c r="E17" i="7"/>
  <c r="Y129" i="3" l="1"/>
  <c r="Z129" i="3" s="1"/>
  <c r="Y126" i="3"/>
  <c r="Z126" i="3" s="1"/>
  <c r="Y120" i="3"/>
  <c r="Z120" i="3" s="1"/>
  <c r="Y107" i="3"/>
  <c r="Z107" i="3" s="1"/>
  <c r="Y106" i="3"/>
  <c r="Z106" i="3" s="1"/>
  <c r="Y98" i="3"/>
  <c r="Z98" i="3" s="1"/>
  <c r="Y90" i="3"/>
  <c r="Y82" i="3"/>
  <c r="Z82" i="3" s="1"/>
  <c r="Y80" i="3"/>
  <c r="Z80" i="3" s="1"/>
  <c r="Y73" i="3"/>
  <c r="Z73" i="3" s="1"/>
  <c r="Y72" i="3"/>
  <c r="Z72" i="3" s="1"/>
  <c r="Y71" i="3"/>
  <c r="Z71" i="3" s="1"/>
  <c r="BX70" i="3"/>
  <c r="BY70" i="3" s="1"/>
  <c r="Y69" i="3"/>
  <c r="Z69" i="3" s="1"/>
  <c r="Y67" i="3"/>
  <c r="Z67" i="3" s="1"/>
  <c r="Y62" i="3"/>
  <c r="Z62" i="3" s="1"/>
  <c r="Y52" i="3"/>
  <c r="Z52" i="3" s="1"/>
  <c r="Y51" i="3"/>
  <c r="Z51" i="3" s="1"/>
  <c r="BX48" i="3"/>
  <c r="BY48" i="3" s="1"/>
  <c r="Y47" i="3"/>
  <c r="Z47" i="3" s="1"/>
  <c r="Y13" i="3"/>
  <c r="Z13" i="3" s="1"/>
  <c r="Y53" i="3"/>
  <c r="Z53" i="3" s="1"/>
  <c r="BX284" i="3"/>
  <c r="BY284" i="3" s="1"/>
  <c r="Y125" i="3"/>
  <c r="Z125" i="3" s="1"/>
  <c r="Y97" i="3"/>
  <c r="Z97" i="3" s="1"/>
  <c r="Y94" i="3"/>
  <c r="Z94" i="3" s="1"/>
  <c r="Y89" i="3"/>
  <c r="Z89" i="3" s="1"/>
  <c r="Y84" i="3"/>
  <c r="Z84" i="3" s="1"/>
  <c r="Y81" i="3"/>
  <c r="Z81" i="3" s="1"/>
  <c r="Y78" i="3"/>
  <c r="Z78" i="3" s="1"/>
  <c r="Y74" i="3"/>
  <c r="Z74" i="3" s="1"/>
  <c r="Y66" i="3"/>
  <c r="Z66" i="3" s="1"/>
  <c r="Y46" i="3"/>
  <c r="Z46" i="3" s="1"/>
  <c r="Y109" i="3"/>
  <c r="Z109" i="3" s="1"/>
  <c r="Y113" i="3"/>
  <c r="Z113" i="3" s="1"/>
  <c r="Y115" i="3"/>
  <c r="Z115" i="3" s="1"/>
  <c r="Y117" i="3"/>
  <c r="Z117" i="3" s="1"/>
  <c r="Y121" i="3"/>
  <c r="Z121" i="3" s="1"/>
  <c r="Y124" i="3"/>
  <c r="Z124" i="3" s="1"/>
  <c r="Y145" i="3"/>
  <c r="Z145" i="3" s="1"/>
  <c r="Y178" i="3"/>
  <c r="Z178" i="3" s="1"/>
  <c r="Y127" i="3"/>
  <c r="Z127" i="3" s="1"/>
  <c r="Y137" i="3"/>
  <c r="Z137" i="3" s="1"/>
  <c r="Y155" i="3"/>
  <c r="Z155" i="3" s="1"/>
  <c r="Y171" i="3"/>
  <c r="Z171" i="3" s="1"/>
  <c r="Y198" i="3"/>
  <c r="Z198" i="3" s="1"/>
  <c r="Y218" i="3"/>
  <c r="Z218" i="3" s="1"/>
  <c r="Y242" i="3"/>
  <c r="Z242" i="3" s="1"/>
  <c r="Y108" i="3"/>
  <c r="Z108" i="3" s="1"/>
  <c r="Y111" i="3"/>
  <c r="Z111" i="3" s="1"/>
  <c r="Y114" i="3"/>
  <c r="Z114" i="3" s="1"/>
  <c r="Y119" i="3"/>
  <c r="Z119" i="3" s="1"/>
  <c r="Y131" i="3"/>
  <c r="Z131" i="3" s="1"/>
  <c r="Y139" i="3"/>
  <c r="Z139" i="3" s="1"/>
  <c r="Y216" i="3"/>
  <c r="Z216" i="3" s="1"/>
  <c r="Y314" i="3"/>
  <c r="Z314" i="3" s="1"/>
  <c r="Y284" i="3"/>
  <c r="Z284" i="3" s="1"/>
  <c r="Y219" i="3"/>
  <c r="Z219" i="3" s="1"/>
  <c r="Y312" i="3"/>
  <c r="Z312" i="3" s="1"/>
  <c r="Y348" i="3"/>
  <c r="Z348" i="3" s="1"/>
  <c r="Y329" i="3"/>
  <c r="Z329" i="3" s="1"/>
  <c r="Y326" i="3"/>
  <c r="Z326" i="3" s="1"/>
  <c r="Y305" i="3"/>
  <c r="Z305" i="3" s="1"/>
  <c r="Y209" i="3"/>
  <c r="Z209" i="3" s="1"/>
  <c r="Y217" i="3"/>
  <c r="Z217" i="3" s="1"/>
  <c r="Y227" i="3"/>
  <c r="Z227" i="3" s="1"/>
  <c r="Y231" i="3"/>
  <c r="Z231" i="3" s="1"/>
  <c r="Y240" i="3"/>
  <c r="Z240" i="3" s="1"/>
  <c r="Y302" i="3"/>
  <c r="Z302" i="3" s="1"/>
  <c r="Y313" i="3"/>
  <c r="Y42" i="3"/>
  <c r="Z42" i="3" s="1"/>
  <c r="Y253" i="3"/>
  <c r="Z253" i="3" s="1"/>
  <c r="Y135" i="3"/>
  <c r="Z135" i="3" s="1"/>
  <c r="Y146" i="3"/>
  <c r="Z146" i="3" s="1"/>
  <c r="Y165" i="3"/>
  <c r="Z165" i="3" s="1"/>
  <c r="Y191" i="3"/>
  <c r="Z191" i="3" s="1"/>
  <c r="Y197" i="3"/>
  <c r="Z197" i="3" s="1"/>
  <c r="Y207" i="3"/>
  <c r="Z207" i="3" s="1"/>
  <c r="Y211" i="3"/>
  <c r="Z211" i="3" s="1"/>
  <c r="Y303" i="3"/>
  <c r="Z303" i="3" s="1"/>
  <c r="Y311" i="3"/>
  <c r="Z311" i="3" s="1"/>
  <c r="Y339" i="3"/>
  <c r="Z339" i="3" s="1"/>
  <c r="Y288" i="3"/>
  <c r="Z288" i="3" s="1"/>
  <c r="Y238" i="3"/>
  <c r="Z238" i="3" s="1"/>
  <c r="Y319" i="3"/>
  <c r="Z319" i="3" s="1"/>
  <c r="Y334" i="3"/>
  <c r="Z334" i="3" s="1"/>
  <c r="Y34" i="3"/>
  <c r="Z34" i="3" s="1"/>
  <c r="Y152" i="3"/>
  <c r="Z152" i="3" s="1"/>
  <c r="Y268" i="3"/>
  <c r="Z268" i="3" s="1"/>
  <c r="Y36" i="3"/>
  <c r="Z36" i="3" s="1"/>
  <c r="Y254" i="3"/>
  <c r="Z254" i="3" s="1"/>
  <c r="Y23" i="3"/>
  <c r="Z23" i="3" s="1"/>
  <c r="Y267" i="3"/>
  <c r="Z267" i="3" s="1"/>
  <c r="Y257" i="3"/>
  <c r="Z257" i="3" s="1"/>
  <c r="Y278" i="3"/>
  <c r="Z278" i="3" s="1"/>
  <c r="BX121" i="3"/>
  <c r="BY121" i="3" s="1"/>
  <c r="Y118" i="3"/>
  <c r="Z118" i="3" s="1"/>
  <c r="BX97" i="3"/>
  <c r="BY97" i="3" s="1"/>
  <c r="Y96" i="3"/>
  <c r="Z96" i="3" s="1"/>
  <c r="BX94" i="3"/>
  <c r="BY94" i="3" s="1"/>
  <c r="Y93" i="3"/>
  <c r="Z93" i="3" s="1"/>
  <c r="Y88" i="3"/>
  <c r="Z88" i="3" s="1"/>
  <c r="BX78" i="3"/>
  <c r="BY78" i="3" s="1"/>
  <c r="Y70" i="3"/>
  <c r="Z70" i="3" s="1"/>
  <c r="Y68" i="3"/>
  <c r="Z68" i="3" s="1"/>
  <c r="Y65" i="3"/>
  <c r="Z65" i="3" s="1"/>
  <c r="Y60" i="3"/>
  <c r="Z60" i="3" s="1"/>
  <c r="Y49" i="3"/>
  <c r="Z49" i="3" s="1"/>
  <c r="BX46" i="3"/>
  <c r="BY46" i="3" s="1"/>
  <c r="Y45" i="3"/>
  <c r="Z45" i="3" s="1"/>
  <c r="Y95" i="3"/>
  <c r="Z95" i="3" s="1"/>
  <c r="Y61" i="3"/>
  <c r="Z61" i="3" s="1"/>
  <c r="Y85" i="3"/>
  <c r="Z85" i="3" s="1"/>
  <c r="Y79" i="3"/>
  <c r="Z79" i="3" s="1"/>
  <c r="Y77" i="3"/>
  <c r="Z77" i="3" s="1"/>
  <c r="Y11" i="3"/>
  <c r="Z11" i="3" s="1"/>
  <c r="Y91" i="3"/>
  <c r="Z91" i="3" s="1"/>
  <c r="Y48" i="3"/>
  <c r="Z48" i="3" s="1"/>
  <c r="Y63" i="3"/>
  <c r="Z63" i="3" s="1"/>
  <c r="Y83" i="3"/>
  <c r="BX67" i="3" l="1"/>
  <c r="BY67" i="3" s="1"/>
  <c r="BX72" i="3"/>
  <c r="BY72" i="3" s="1"/>
  <c r="BX80" i="3"/>
  <c r="BY80" i="3" s="1"/>
  <c r="BX82" i="3"/>
  <c r="BY82" i="3" s="1"/>
  <c r="BX122" i="3"/>
  <c r="BY122" i="3" s="1"/>
  <c r="BX173" i="3"/>
  <c r="BY173" i="3" s="1"/>
  <c r="BX30" i="3"/>
  <c r="BY30" i="3" s="1"/>
  <c r="BX270" i="3"/>
  <c r="BY270" i="3" s="1"/>
  <c r="BX34" i="3"/>
  <c r="BY34" i="3" s="1"/>
  <c r="BX248" i="3"/>
  <c r="BY248" i="3" s="1"/>
  <c r="BX208" i="3"/>
  <c r="BY208" i="3" s="1"/>
  <c r="BX158" i="3"/>
  <c r="BY158" i="3" s="1"/>
  <c r="BX131" i="3"/>
  <c r="BY131" i="3" s="1"/>
  <c r="BX301" i="3"/>
  <c r="BY301" i="3" s="1"/>
  <c r="BX212" i="3"/>
  <c r="BY212" i="3" s="1"/>
  <c r="BX190" i="3"/>
  <c r="BY190" i="3" s="1"/>
  <c r="BX63" i="3"/>
  <c r="BY63" i="3" s="1"/>
  <c r="BX83" i="3"/>
  <c r="BX260" i="3"/>
  <c r="BY260" i="3" s="1"/>
  <c r="BX289" i="3"/>
  <c r="BY289" i="3" s="1"/>
  <c r="BX334" i="3"/>
  <c r="BY334" i="3" s="1"/>
  <c r="BX295" i="3"/>
  <c r="BY295" i="3" s="1"/>
  <c r="BX323" i="3"/>
  <c r="BY323" i="3" s="1"/>
  <c r="BX197" i="3"/>
  <c r="BY197" i="3" s="1"/>
  <c r="BX181" i="3"/>
  <c r="BY181" i="3" s="1"/>
  <c r="BX84" i="3"/>
  <c r="BY84" i="3" s="1"/>
  <c r="BX98" i="3"/>
  <c r="BY98" i="3" s="1"/>
  <c r="BX277" i="3"/>
  <c r="BY277" i="3" s="1"/>
  <c r="BX279" i="3"/>
  <c r="BY279" i="3" s="1"/>
  <c r="BX311" i="3"/>
  <c r="BY311" i="3" s="1"/>
  <c r="BX36" i="3"/>
  <c r="BY36" i="3" s="1"/>
  <c r="BX225" i="3"/>
  <c r="BY225" i="3" s="1"/>
  <c r="BX347" i="3"/>
  <c r="BY347" i="3" s="1"/>
  <c r="BX302" i="3"/>
  <c r="BY302" i="3" s="1"/>
  <c r="BX161" i="3"/>
  <c r="BY161" i="3" s="1"/>
  <c r="BX207" i="3"/>
  <c r="BY207" i="3" s="1"/>
  <c r="BX123" i="3"/>
  <c r="BY123" i="3" s="1"/>
  <c r="BX79" i="3"/>
  <c r="BY79" i="3" s="1"/>
  <c r="BX91" i="3"/>
  <c r="BY91" i="3" s="1"/>
  <c r="BX95" i="3"/>
  <c r="BY95" i="3" s="1"/>
  <c r="BX341" i="3"/>
  <c r="BY341" i="3" s="1"/>
  <c r="BX333" i="3"/>
  <c r="BY333" i="3" s="1"/>
  <c r="BX342" i="3"/>
  <c r="BY342" i="3" s="1"/>
  <c r="BX53" i="3"/>
  <c r="BY53" i="3" s="1"/>
  <c r="BX253" i="3"/>
  <c r="BY253" i="3" s="1"/>
  <c r="BX304" i="3"/>
  <c r="BY304" i="3" s="1"/>
  <c r="BX147" i="3"/>
  <c r="BY147" i="3" s="1"/>
  <c r="BX171" i="3"/>
  <c r="BY171" i="3" s="1"/>
  <c r="BX116" i="3"/>
  <c r="BY116" i="3" s="1"/>
  <c r="BX45" i="3"/>
  <c r="BY45" i="3" s="1"/>
  <c r="BX47" i="3"/>
  <c r="BY47" i="3" s="1"/>
  <c r="BX71" i="3"/>
  <c r="BY71" i="3" s="1"/>
  <c r="BX73" i="3"/>
  <c r="BY73" i="3" s="1"/>
  <c r="BX118" i="3"/>
  <c r="BY118" i="3" s="1"/>
  <c r="BX274" i="3"/>
  <c r="BY274" i="3" s="1"/>
  <c r="BX18" i="3"/>
  <c r="BY18" i="3" s="1"/>
  <c r="BX268" i="3"/>
  <c r="BY268" i="3" s="1"/>
  <c r="BX19" i="3"/>
  <c r="BY19" i="3" s="1"/>
  <c r="BX16" i="3"/>
  <c r="BY16" i="3" s="1"/>
  <c r="BX11" i="3"/>
  <c r="BY11" i="3" s="1"/>
  <c r="BX77" i="3"/>
  <c r="BY77" i="3" s="1"/>
  <c r="BX338" i="3"/>
  <c r="BY338" i="3" s="1"/>
  <c r="BX316" i="3"/>
  <c r="BY316" i="3" s="1"/>
  <c r="BX201" i="3"/>
  <c r="BY201" i="3" s="1"/>
  <c r="BX66" i="3"/>
  <c r="BY66" i="3" s="1"/>
  <c r="BX14" i="3"/>
  <c r="BY14" i="3" s="1"/>
  <c r="BX61" i="3"/>
  <c r="BY61" i="3" s="1"/>
  <c r="BX233" i="3"/>
  <c r="BY233" i="3" s="1"/>
  <c r="BX222" i="3"/>
  <c r="BY222" i="3" s="1"/>
  <c r="BX114" i="3"/>
  <c r="BY114" i="3" s="1"/>
  <c r="BX120" i="3"/>
  <c r="BY120" i="3" s="1"/>
  <c r="BX275" i="3"/>
  <c r="BY275" i="3" s="1"/>
  <c r="BX69" i="3"/>
  <c r="BY69" i="3" s="1"/>
  <c r="BX90" i="3"/>
  <c r="BX106" i="3"/>
  <c r="BY106" i="3" s="1"/>
  <c r="BX292" i="3"/>
  <c r="BY292" i="3" s="1"/>
  <c r="BX175" i="3"/>
  <c r="BY175" i="3" s="1"/>
  <c r="BX177" i="3"/>
  <c r="BY177" i="3" s="1"/>
  <c r="BX159" i="3"/>
  <c r="BY159" i="3" s="1"/>
  <c r="BX223" i="3"/>
  <c r="BY223" i="3" s="1"/>
  <c r="BX174" i="3"/>
  <c r="BX96" i="3"/>
  <c r="BY96" i="3" s="1"/>
  <c r="BX269" i="3"/>
  <c r="BY269" i="3" s="1"/>
  <c r="BX276" i="3"/>
  <c r="BY276" i="3" s="1"/>
  <c r="BX23" i="3"/>
  <c r="BY23" i="3" s="1"/>
  <c r="BX15" i="3"/>
  <c r="BX39" i="3"/>
  <c r="BY39" i="3" s="1"/>
  <c r="BX133" i="3"/>
  <c r="BY133" i="3" s="1"/>
  <c r="BX124" i="3"/>
  <c r="BY124" i="3" s="1"/>
  <c r="BX228" i="3"/>
  <c r="BY228" i="3" s="1"/>
  <c r="BX111" i="3"/>
  <c r="BY111" i="3" s="1"/>
  <c r="BX287" i="3"/>
  <c r="BY287" i="3" s="1"/>
  <c r="BX262" i="3"/>
  <c r="BY262" i="3" s="1"/>
  <c r="BX278" i="3"/>
  <c r="BY278" i="3" s="1"/>
  <c r="BX41" i="3"/>
  <c r="BY41" i="3" s="1"/>
  <c r="BX351" i="3"/>
  <c r="BY351" i="3" s="1"/>
  <c r="BX353" i="3"/>
  <c r="BY353" i="3" s="1"/>
  <c r="BX298" i="3"/>
  <c r="BY298" i="3" s="1"/>
  <c r="BX136" i="3"/>
  <c r="BY136" i="3" s="1"/>
  <c r="BX247" i="3"/>
  <c r="BY247" i="3" s="1"/>
  <c r="BX297" i="3"/>
  <c r="BY297" i="3" s="1"/>
  <c r="BX243" i="3"/>
  <c r="BY243" i="3" s="1"/>
  <c r="BX132" i="3"/>
  <c r="BY132" i="3" s="1"/>
  <c r="BX211" i="3"/>
  <c r="BY211" i="3" s="1"/>
  <c r="BX128" i="3"/>
  <c r="BY128" i="3" s="1"/>
  <c r="BX127" i="3"/>
  <c r="BY127" i="3" s="1"/>
  <c r="BX294" i="3"/>
  <c r="BY294" i="3" s="1"/>
  <c r="BX345" i="3"/>
  <c r="BY345" i="3" s="1"/>
  <c r="BX329" i="3"/>
  <c r="BY329" i="3" s="1"/>
  <c r="BX81" i="3"/>
  <c r="BY81" i="3" s="1"/>
  <c r="BX151" i="3"/>
  <c r="BY151" i="3" s="1"/>
  <c r="BX218" i="3"/>
  <c r="BY218" i="3" s="1"/>
  <c r="BX215" i="3"/>
  <c r="BY215" i="3" s="1"/>
  <c r="BX119" i="3"/>
  <c r="BY119" i="3" s="1"/>
  <c r="BX157" i="3"/>
  <c r="BY157" i="3" s="1"/>
  <c r="BX273" i="3"/>
  <c r="BY273" i="3" s="1"/>
  <c r="BX349" i="3"/>
  <c r="BY349" i="3" s="1"/>
  <c r="BX43" i="3"/>
  <c r="BY43" i="3" s="1"/>
  <c r="BX239" i="3"/>
  <c r="BY239" i="3" s="1"/>
  <c r="BX315" i="3"/>
  <c r="BY315" i="3" s="1"/>
  <c r="BX214" i="3"/>
  <c r="BY214" i="3" s="1"/>
  <c r="BX160" i="3"/>
  <c r="BY160" i="3" s="1"/>
  <c r="BX40" i="3"/>
  <c r="BY40" i="3" s="1"/>
  <c r="BX33" i="3"/>
  <c r="BY33" i="3" s="1"/>
  <c r="BX137" i="3"/>
  <c r="BY137" i="3" s="1"/>
  <c r="BX74" i="3"/>
  <c r="BY74" i="3" s="1"/>
  <c r="BX130" i="3"/>
  <c r="BY130" i="3" s="1"/>
  <c r="BX255" i="3"/>
  <c r="BY255" i="3" s="1"/>
  <c r="BX288" i="3"/>
  <c r="BY288" i="3" s="1"/>
  <c r="BX344" i="3"/>
  <c r="BX325" i="3"/>
  <c r="BY325" i="3" s="1"/>
  <c r="BX293" i="3"/>
  <c r="BY293" i="3" s="1"/>
  <c r="BX44" i="3"/>
  <c r="BY44" i="3" s="1"/>
  <c r="BX317" i="3"/>
  <c r="BY317" i="3" s="1"/>
  <c r="BX226" i="3"/>
  <c r="BY226" i="3" s="1"/>
  <c r="BX286" i="3"/>
  <c r="BY286" i="3" s="1"/>
  <c r="BX266" i="3"/>
  <c r="BY266" i="3" s="1"/>
  <c r="BX264" i="3"/>
  <c r="BY264" i="3" s="1"/>
  <c r="BX310" i="3"/>
  <c r="BY310" i="3" s="1"/>
  <c r="BX209" i="3"/>
  <c r="BY209" i="3" s="1"/>
  <c r="BX291" i="3"/>
  <c r="BY291" i="3" s="1"/>
  <c r="BX339" i="3"/>
  <c r="BY339" i="3" s="1"/>
  <c r="BX199" i="3"/>
  <c r="BY199" i="3" s="1"/>
  <c r="BX200" i="3"/>
  <c r="BY200" i="3" s="1"/>
  <c r="BX267" i="3"/>
  <c r="BY267" i="3" s="1"/>
  <c r="BX327" i="3"/>
  <c r="BY327" i="3" s="1"/>
  <c r="BX320" i="3"/>
  <c r="BY320" i="3" s="1"/>
  <c r="BX330" i="3"/>
  <c r="BY330" i="3" s="1"/>
  <c r="BX331" i="3"/>
  <c r="BY331" i="3" s="1"/>
  <c r="BX191" i="3"/>
  <c r="BY191" i="3" s="1"/>
  <c r="BX26" i="3"/>
  <c r="BY26" i="3" s="1"/>
  <c r="BX232" i="3"/>
  <c r="BY232" i="3" s="1"/>
  <c r="BX115" i="3"/>
  <c r="BY115" i="3" s="1"/>
  <c r="BX93" i="3"/>
  <c r="BY93" i="3" s="1"/>
  <c r="BX165" i="3"/>
  <c r="BY165" i="3" s="1"/>
  <c r="BX109" i="3"/>
  <c r="BY109" i="3" s="1"/>
  <c r="BX89" i="3"/>
  <c r="BY89" i="3" s="1"/>
  <c r="BX113" i="3"/>
  <c r="BY113" i="3" s="1"/>
  <c r="BX240" i="3"/>
  <c r="BY240" i="3" s="1"/>
  <c r="BX17" i="3"/>
  <c r="BY17" i="3" s="1"/>
  <c r="BX346" i="3"/>
  <c r="BY346" i="3" s="1"/>
  <c r="BX238" i="3"/>
  <c r="BY238" i="3" s="1"/>
  <c r="BX352" i="3"/>
  <c r="BY352" i="3" s="1"/>
  <c r="BX235" i="3"/>
  <c r="BY235" i="3" s="1"/>
  <c r="BX312" i="3"/>
  <c r="BY312" i="3" s="1"/>
  <c r="BX350" i="3"/>
  <c r="BY350" i="3" s="1"/>
  <c r="BX324" i="3"/>
  <c r="BX332" i="3"/>
  <c r="BY332" i="3" s="1"/>
  <c r="BX335" i="3"/>
  <c r="BY335" i="3" s="1"/>
  <c r="BX337" i="3"/>
  <c r="BY337" i="3" s="1"/>
  <c r="BX125" i="3"/>
  <c r="BY125" i="3" s="1"/>
  <c r="BX152" i="3"/>
  <c r="BY152" i="3" s="1"/>
  <c r="BX28" i="3"/>
  <c r="BY28" i="3" s="1"/>
  <c r="BX221" i="3"/>
  <c r="BY221" i="3" s="1"/>
  <c r="BX234" i="3"/>
  <c r="BY234" i="3" s="1"/>
  <c r="BX224" i="3"/>
  <c r="BY224" i="3" s="1"/>
  <c r="BX249" i="3"/>
  <c r="BY249" i="3" s="1"/>
  <c r="BX65" i="3"/>
  <c r="BY65" i="3" s="1"/>
  <c r="BX263" i="3"/>
  <c r="BY263" i="3" s="1"/>
  <c r="BX22" i="3"/>
  <c r="BY22" i="3" s="1"/>
  <c r="BX32" i="3"/>
  <c r="BY32" i="3" s="1"/>
  <c r="BX237" i="3"/>
  <c r="BY237" i="3" s="1"/>
  <c r="BX348" i="3"/>
  <c r="BY348" i="3" s="1"/>
  <c r="BX300" i="3"/>
  <c r="BY300" i="3" s="1"/>
  <c r="BX198" i="3"/>
  <c r="BY198" i="3" s="1"/>
  <c r="BX155" i="3"/>
  <c r="BY155" i="3" s="1"/>
  <c r="BX129" i="3"/>
  <c r="BY129" i="3" s="1"/>
  <c r="BX296" i="3"/>
  <c r="BY296" i="3" s="1"/>
  <c r="BX204" i="3"/>
  <c r="BY204" i="3" s="1"/>
  <c r="BX303" i="3"/>
  <c r="BY303" i="3" s="1"/>
  <c r="BX299" i="3"/>
  <c r="BY299" i="3" s="1"/>
  <c r="BX203" i="3"/>
  <c r="BY203" i="3" s="1"/>
  <c r="BX305" i="3"/>
  <c r="BY305" i="3" s="1"/>
  <c r="BX168" i="3"/>
  <c r="BY168" i="3" s="1"/>
  <c r="BX156" i="3"/>
  <c r="BY156" i="3" s="1"/>
  <c r="BX51" i="3"/>
  <c r="BY51" i="3" s="1"/>
  <c r="BX62" i="3"/>
  <c r="BY62" i="3" s="1"/>
  <c r="BX259" i="3"/>
  <c r="BY259" i="3" s="1"/>
  <c r="BX308" i="3"/>
  <c r="BY308" i="3" s="1"/>
  <c r="BX306" i="3"/>
  <c r="BY306" i="3" s="1"/>
  <c r="BX227" i="3"/>
  <c r="BY227" i="3" s="1"/>
  <c r="BX146" i="3"/>
  <c r="BY146" i="3" s="1"/>
  <c r="BX49" i="3"/>
  <c r="BY49" i="3" s="1"/>
  <c r="BX88" i="3"/>
  <c r="BY88" i="3" s="1"/>
  <c r="BX117" i="3"/>
  <c r="BY117" i="3" s="1"/>
  <c r="BX52" i="3"/>
  <c r="BY52" i="3" s="1"/>
  <c r="BX20" i="3"/>
  <c r="BX38" i="3"/>
  <c r="BY38" i="3" s="1"/>
  <c r="BX321" i="3"/>
  <c r="BY321" i="3" s="1"/>
  <c r="BX126" i="3"/>
  <c r="BY126" i="3" s="1"/>
  <c r="BX21" i="3"/>
  <c r="BY21" i="3" s="1"/>
  <c r="BX256" i="3"/>
  <c r="BY256" i="3" s="1"/>
  <c r="BX42" i="3"/>
  <c r="BY42" i="3" s="1"/>
  <c r="BX217" i="3"/>
  <c r="BY217" i="3" s="1"/>
  <c r="BX164" i="3"/>
  <c r="BY164" i="3" s="1"/>
  <c r="BX258" i="3"/>
  <c r="BY258" i="3" s="1"/>
  <c r="BX326" i="3"/>
  <c r="BY326" i="3" s="1"/>
  <c r="BX318" i="3"/>
  <c r="BY318" i="3" s="1"/>
  <c r="BX328" i="3"/>
  <c r="BY328" i="3" s="1"/>
  <c r="BX145" i="3"/>
  <c r="BY145" i="3" s="1"/>
  <c r="BX261" i="3"/>
  <c r="BY261" i="3" s="1"/>
  <c r="BX37" i="3"/>
  <c r="BY37" i="3" s="1"/>
  <c r="BX313" i="3"/>
  <c r="BX134" i="3"/>
  <c r="BY134" i="3" s="1"/>
  <c r="BX170" i="3"/>
  <c r="BY170" i="3" s="1"/>
  <c r="BX307" i="3"/>
  <c r="BY307" i="3" s="1"/>
  <c r="BX166" i="3"/>
  <c r="BY166" i="3" s="1"/>
  <c r="BX169" i="3"/>
  <c r="BY169" i="3" s="1"/>
  <c r="BX163" i="3"/>
  <c r="BY163" i="3" s="1"/>
  <c r="BX135" i="3"/>
  <c r="BY135" i="3" s="1"/>
  <c r="BX265" i="3"/>
  <c r="BY265" i="3" s="1"/>
  <c r="BX319" i="3"/>
  <c r="BY319" i="3" s="1"/>
  <c r="BX271" i="3"/>
  <c r="BY271" i="3" s="1"/>
  <c r="BX250" i="3"/>
  <c r="BY250" i="3" s="1"/>
  <c r="BX242" i="3"/>
  <c r="BY242" i="3" s="1"/>
  <c r="BX219" i="3"/>
  <c r="BY219" i="3" s="1"/>
  <c r="BX257" i="3"/>
  <c r="BY257" i="3" s="1"/>
  <c r="BX340" i="3"/>
  <c r="BY340" i="3" s="1"/>
  <c r="BX285" i="3"/>
  <c r="BY285" i="3" s="1"/>
  <c r="BX107" i="3"/>
  <c r="BY107" i="3" s="1"/>
  <c r="BX68" i="3"/>
  <c r="BY68" i="3" s="1"/>
  <c r="BX241" i="3"/>
  <c r="BY241" i="3" s="1"/>
  <c r="BX272" i="3"/>
  <c r="BY272" i="3" s="1"/>
  <c r="BX314" i="3"/>
  <c r="BY314" i="3" s="1"/>
  <c r="BX244" i="3"/>
  <c r="BY244" i="3" s="1"/>
  <c r="BX202" i="3"/>
  <c r="BY202" i="3" s="1"/>
  <c r="BX336" i="3"/>
  <c r="BY336" i="3" s="1"/>
  <c r="BX290" i="3"/>
  <c r="BY290" i="3" s="1"/>
  <c r="BX343" i="3"/>
  <c r="BY343" i="3" s="1"/>
  <c r="BX322" i="3"/>
  <c r="BY322" i="3" s="1"/>
  <c r="BX108" i="3"/>
  <c r="BY108" i="3" s="1"/>
  <c r="Y259" i="3"/>
  <c r="Z259" i="3" s="1"/>
  <c r="Y273" i="3"/>
  <c r="Z273" i="3" s="1"/>
  <c r="Y18" i="3"/>
  <c r="Z18" i="3" s="1"/>
  <c r="Y269" i="3"/>
  <c r="Z269" i="3" s="1"/>
  <c r="Y343" i="3"/>
  <c r="Z343" i="3" s="1"/>
  <c r="Y32" i="3"/>
  <c r="Z32" i="3" s="1"/>
  <c r="Y237" i="3"/>
  <c r="Z237" i="3" s="1"/>
  <c r="Y331" i="3"/>
  <c r="Z331" i="3" s="1"/>
  <c r="Y299" i="3"/>
  <c r="Z299" i="3" s="1"/>
  <c r="Y241" i="3"/>
  <c r="Z241" i="3" s="1"/>
  <c r="Y202" i="3"/>
  <c r="Z202" i="3" s="1"/>
  <c r="Y132" i="3"/>
  <c r="Z132" i="3" s="1"/>
  <c r="Y316" i="3"/>
  <c r="Z316" i="3" s="1"/>
  <c r="Y324" i="3"/>
  <c r="Y307" i="3"/>
  <c r="Z307" i="3" s="1"/>
  <c r="Y300" i="3"/>
  <c r="Z300" i="3" s="1"/>
  <c r="Y228" i="3"/>
  <c r="Z228" i="3" s="1"/>
  <c r="Y301" i="3"/>
  <c r="Z301" i="3" s="1"/>
  <c r="Y123" i="3"/>
  <c r="Z123" i="3" s="1"/>
  <c r="Y168" i="3"/>
  <c r="Z168" i="3" s="1"/>
  <c r="Y28" i="3"/>
  <c r="Z28" i="3" s="1"/>
  <c r="Y20" i="3"/>
  <c r="Y293" i="3"/>
  <c r="Z293" i="3" s="1"/>
  <c r="Y352" i="3"/>
  <c r="Z352" i="3" s="1"/>
  <c r="Y332" i="3"/>
  <c r="Z332" i="3" s="1"/>
  <c r="Y294" i="3"/>
  <c r="Z294" i="3" s="1"/>
  <c r="Y350" i="3"/>
  <c r="Z350" i="3" s="1"/>
  <c r="Y323" i="3"/>
  <c r="Z323" i="3" s="1"/>
  <c r="Y249" i="3"/>
  <c r="Z249" i="3" s="1"/>
  <c r="Y130" i="3"/>
  <c r="Z130" i="3" s="1"/>
  <c r="Y337" i="3"/>
  <c r="Z337" i="3" s="1"/>
  <c r="Y39" i="3"/>
  <c r="Z39" i="3" s="1"/>
  <c r="Y336" i="3"/>
  <c r="Z336" i="3" s="1"/>
  <c r="Y247" i="3"/>
  <c r="Z247" i="3" s="1"/>
  <c r="Y298" i="3"/>
  <c r="Z298" i="3" s="1"/>
  <c r="Y212" i="3"/>
  <c r="Z212" i="3" s="1"/>
  <c r="Y160" i="3"/>
  <c r="Z160" i="3" s="1"/>
  <c r="BX231" i="3"/>
  <c r="BY231" i="3" s="1"/>
  <c r="Y265" i="3"/>
  <c r="Z265" i="3" s="1"/>
  <c r="Y279" i="3"/>
  <c r="Z279" i="3" s="1"/>
  <c r="Y261" i="3"/>
  <c r="Z261" i="3" s="1"/>
  <c r="Y151" i="3"/>
  <c r="Z151" i="3" s="1"/>
  <c r="Y17" i="3"/>
  <c r="Z17" i="3" s="1"/>
  <c r="Y38" i="3"/>
  <c r="Z38" i="3" s="1"/>
  <c r="Y347" i="3"/>
  <c r="Z347" i="3" s="1"/>
  <c r="Y22" i="3"/>
  <c r="Z22" i="3" s="1"/>
  <c r="Y37" i="3"/>
  <c r="Z37" i="3" s="1"/>
  <c r="Y310" i="3"/>
  <c r="Z310" i="3" s="1"/>
  <c r="Y224" i="3"/>
  <c r="Z224" i="3" s="1"/>
  <c r="Y173" i="3"/>
  <c r="Z173" i="3" s="1"/>
  <c r="Y14" i="3"/>
  <c r="Z14" i="3" s="1"/>
  <c r="Y214" i="3"/>
  <c r="Z214" i="3" s="1"/>
  <c r="Y275" i="3"/>
  <c r="Z275" i="3" s="1"/>
  <c r="Y291" i="3"/>
  <c r="Z291" i="3" s="1"/>
  <c r="Y234" i="3"/>
  <c r="Z234" i="3" s="1"/>
  <c r="Y276" i="3"/>
  <c r="Z276" i="3" s="1"/>
  <c r="Y270" i="3"/>
  <c r="Z270" i="3" s="1"/>
  <c r="Y255" i="3"/>
  <c r="Z255" i="3" s="1"/>
  <c r="Y263" i="3"/>
  <c r="Z263" i="3" s="1"/>
  <c r="Y256" i="3"/>
  <c r="Z256" i="3" s="1"/>
  <c r="Y33" i="3"/>
  <c r="Z33" i="3" s="1"/>
  <c r="Y239" i="3"/>
  <c r="Z239" i="3" s="1"/>
  <c r="Y289" i="3"/>
  <c r="Z289" i="3" s="1"/>
  <c r="Y287" i="3"/>
  <c r="Z287" i="3" s="1"/>
  <c r="Y220" i="3"/>
  <c r="Z220" i="3" s="1"/>
  <c r="Y44" i="3"/>
  <c r="Z44" i="3" s="1"/>
  <c r="Y41" i="3"/>
  <c r="Z41" i="3" s="1"/>
  <c r="Y297" i="3"/>
  <c r="Z297" i="3" s="1"/>
  <c r="Y346" i="3"/>
  <c r="Z346" i="3" s="1"/>
  <c r="Y166" i="3"/>
  <c r="Z166" i="3" s="1"/>
  <c r="Y136" i="3"/>
  <c r="Z136" i="3" s="1"/>
  <c r="Y277" i="3"/>
  <c r="Z277" i="3" s="1"/>
  <c r="Y266" i="3"/>
  <c r="Z266" i="3" s="1"/>
  <c r="Y19" i="3"/>
  <c r="Z19" i="3" s="1"/>
  <c r="Y43" i="3"/>
  <c r="Z43" i="3" s="1"/>
  <c r="Y353" i="3"/>
  <c r="Z353" i="3" s="1"/>
  <c r="Y338" i="3"/>
  <c r="Z338" i="3" s="1"/>
  <c r="Y286" i="3"/>
  <c r="Z286" i="3" s="1"/>
  <c r="Y317" i="3"/>
  <c r="Z317" i="3" s="1"/>
  <c r="Y232" i="3"/>
  <c r="Z232" i="3" s="1"/>
  <c r="Y215" i="3"/>
  <c r="Z215" i="3" s="1"/>
  <c r="Y201" i="3"/>
  <c r="Z201" i="3" s="1"/>
  <c r="Y177" i="3"/>
  <c r="Z177" i="3" s="1"/>
  <c r="Y203" i="3"/>
  <c r="Z203" i="3" s="1"/>
  <c r="Y327" i="3"/>
  <c r="Z327" i="3" s="1"/>
  <c r="Y226" i="3"/>
  <c r="Z226" i="3" s="1"/>
  <c r="Y250" i="3"/>
  <c r="Z250" i="3" s="1"/>
  <c r="Y192" i="3"/>
  <c r="Z192" i="3" s="1"/>
  <c r="BX216" i="3"/>
  <c r="BY216" i="3" s="1"/>
  <c r="BX60" i="3"/>
  <c r="BY60" i="3" s="1"/>
  <c r="BX178" i="3"/>
  <c r="BY178" i="3" s="1"/>
  <c r="Y15" i="3"/>
  <c r="Y26" i="3"/>
  <c r="Z26" i="3" s="1"/>
  <c r="Y340" i="3"/>
  <c r="Z340" i="3" s="1"/>
  <c r="Y245" i="3"/>
  <c r="Z245" i="3" s="1"/>
  <c r="Y159" i="3"/>
  <c r="Z159" i="3" s="1"/>
  <c r="Y325" i="3"/>
  <c r="Z325" i="3" s="1"/>
  <c r="Y330" i="3"/>
  <c r="Z330" i="3" s="1"/>
  <c r="Y335" i="3"/>
  <c r="Z335" i="3" s="1"/>
  <c r="Y320" i="3"/>
  <c r="Z320" i="3" s="1"/>
  <c r="Y116" i="3"/>
  <c r="Z116" i="3" s="1"/>
  <c r="Y304" i="3"/>
  <c r="Z304" i="3" s="1"/>
  <c r="Y204" i="3"/>
  <c r="Z204" i="3" s="1"/>
  <c r="Y172" i="3"/>
  <c r="Z172" i="3" s="1"/>
  <c r="Y147" i="3"/>
  <c r="Z147" i="3" s="1"/>
  <c r="Y128" i="3"/>
  <c r="Z128" i="3" s="1"/>
  <c r="Y208" i="3"/>
  <c r="Z208" i="3" s="1"/>
  <c r="Y164" i="3"/>
  <c r="Z164" i="3" s="1"/>
  <c r="Y233" i="3"/>
  <c r="Z233" i="3" s="1"/>
  <c r="Y21" i="3"/>
  <c r="Z21" i="3" s="1"/>
  <c r="Y295" i="3"/>
  <c r="Z295" i="3" s="1"/>
  <c r="Y333" i="3"/>
  <c r="Z333" i="3" s="1"/>
  <c r="Y190" i="3"/>
  <c r="Z190" i="3" s="1"/>
  <c r="Y206" i="3"/>
  <c r="Z206" i="3" s="1"/>
  <c r="Y225" i="3"/>
  <c r="Z225" i="3" s="1"/>
  <c r="Y223" i="3"/>
  <c r="Z223" i="3" s="1"/>
  <c r="Y221" i="3"/>
  <c r="Z221" i="3" s="1"/>
  <c r="Y157" i="3"/>
  <c r="Z157" i="3" s="1"/>
  <c r="Y274" i="3"/>
  <c r="Z274" i="3" s="1"/>
  <c r="Y264" i="3"/>
  <c r="Z264" i="3" s="1"/>
  <c r="Y322" i="3"/>
  <c r="Z322" i="3" s="1"/>
  <c r="Y306" i="3"/>
  <c r="Z306" i="3" s="1"/>
  <c r="Y315" i="3"/>
  <c r="Z315" i="3" s="1"/>
  <c r="Y248" i="3"/>
  <c r="Z248" i="3" s="1"/>
  <c r="Y133" i="3"/>
  <c r="Z133" i="3" s="1"/>
  <c r="BX13" i="3"/>
  <c r="BY13" i="3" s="1"/>
  <c r="Y158" i="3"/>
  <c r="Z158" i="3" s="1"/>
  <c r="Y272" i="3"/>
  <c r="Z272" i="3" s="1"/>
  <c r="Y262" i="3"/>
  <c r="Z262" i="3" s="1"/>
  <c r="Y16" i="3"/>
  <c r="Z16" i="3" s="1"/>
  <c r="Y349" i="3"/>
  <c r="Y244" i="3"/>
  <c r="Z244" i="3" s="1"/>
  <c r="Y308" i="3"/>
  <c r="Z308" i="3" s="1"/>
  <c r="Y175" i="3"/>
  <c r="Z175" i="3" s="1"/>
  <c r="Y134" i="3"/>
  <c r="Z134" i="3" s="1"/>
  <c r="Y345" i="3"/>
  <c r="Z345" i="3" s="1"/>
  <c r="Y200" i="3"/>
  <c r="Z200" i="3" s="1"/>
  <c r="Y292" i="3"/>
  <c r="Z292" i="3" s="1"/>
  <c r="Y341" i="3"/>
  <c r="Z341" i="3" s="1"/>
  <c r="Y296" i="3"/>
  <c r="Z296" i="3" s="1"/>
  <c r="Y170" i="3"/>
  <c r="Z170" i="3" s="1"/>
  <c r="Y351" i="3"/>
  <c r="Z351" i="3" s="1"/>
  <c r="Y30" i="3"/>
  <c r="Z30" i="3" s="1"/>
  <c r="Y161" i="3"/>
  <c r="Z161" i="3" s="1"/>
  <c r="BX12" i="3"/>
  <c r="BX172" i="3"/>
  <c r="BY172" i="3" s="1"/>
  <c r="Y122" i="3"/>
  <c r="Z122" i="3" s="1"/>
  <c r="BX220" i="3"/>
  <c r="BY220" i="3" s="1"/>
  <c r="Y271" i="3"/>
  <c r="Z271" i="3" s="1"/>
  <c r="Y260" i="3"/>
  <c r="Z260" i="3" s="1"/>
  <c r="Y258" i="3"/>
  <c r="Z258" i="3" s="1"/>
  <c r="Y235" i="3"/>
  <c r="Z235" i="3" s="1"/>
  <c r="Y342" i="3"/>
  <c r="Z342" i="3" s="1"/>
  <c r="Y40" i="3"/>
  <c r="Z40" i="3" s="1"/>
  <c r="Y344" i="3"/>
  <c r="Y290" i="3"/>
  <c r="Z290" i="3" s="1"/>
  <c r="Y321" i="3"/>
  <c r="Z321" i="3" s="1"/>
  <c r="Y243" i="3"/>
  <c r="Z243" i="3" s="1"/>
  <c r="Y222" i="3"/>
  <c r="Z222" i="3" s="1"/>
  <c r="Y169" i="3"/>
  <c r="Z169" i="3" s="1"/>
  <c r="Y156" i="3"/>
  <c r="Z156" i="3" s="1"/>
  <c r="Y318" i="3"/>
  <c r="Z318" i="3" s="1"/>
  <c r="Y328" i="3"/>
  <c r="Z328" i="3" s="1"/>
  <c r="Y285" i="3"/>
  <c r="Z285" i="3" s="1"/>
  <c r="Y174" i="3"/>
  <c r="Y199" i="3"/>
  <c r="Z199" i="3" s="1"/>
  <c r="Y163" i="3"/>
  <c r="Z163" i="3" s="1"/>
  <c r="Y181" i="3"/>
  <c r="Z181" i="3" s="1"/>
  <c r="Y12" i="3"/>
  <c r="Y205" i="3"/>
  <c r="Z205" i="3" s="1"/>
  <c r="Y210" i="3"/>
  <c r="Z210" i="3" s="1"/>
  <c r="Z83" i="3"/>
  <c r="Z381" i="3" s="1"/>
  <c r="Y381" i="3"/>
  <c r="Z313" i="3"/>
  <c r="Z386" i="3" s="1"/>
  <c r="Y386" i="3"/>
  <c r="Z90" i="3"/>
  <c r="Z384" i="3" l="1"/>
  <c r="Y384" i="3"/>
  <c r="J69" i="3"/>
  <c r="J116" i="3"/>
  <c r="J108" i="3"/>
  <c r="J79" i="3"/>
  <c r="J51" i="3"/>
  <c r="J67" i="3"/>
  <c r="J114" i="3"/>
  <c r="J68" i="3"/>
  <c r="J172" i="3"/>
  <c r="J134" i="3"/>
  <c r="J41" i="3"/>
  <c r="J329" i="3"/>
  <c r="J301" i="3"/>
  <c r="J36" i="3"/>
  <c r="J238" i="3"/>
  <c r="J111" i="3"/>
  <c r="J119" i="3"/>
  <c r="J201" i="3"/>
  <c r="J124" i="3"/>
  <c r="J164" i="3"/>
  <c r="J73" i="3"/>
  <c r="J49" i="3"/>
  <c r="J77" i="3"/>
  <c r="J159" i="3"/>
  <c r="J284" i="3"/>
  <c r="J338" i="3"/>
  <c r="J310" i="3"/>
  <c r="J200" i="3"/>
  <c r="J344" i="3"/>
  <c r="J337" i="3"/>
  <c r="J19" i="3"/>
  <c r="J267" i="3"/>
  <c r="J91" i="3"/>
  <c r="J232" i="3"/>
  <c r="J118" i="3"/>
  <c r="J155" i="3"/>
  <c r="J160" i="3"/>
  <c r="J250" i="3"/>
  <c r="J317" i="3"/>
  <c r="J234" i="3"/>
  <c r="J166" i="3"/>
  <c r="J313" i="3"/>
  <c r="J328" i="3"/>
  <c r="J285" i="3"/>
  <c r="J237" i="3"/>
  <c r="J152" i="3"/>
  <c r="J221" i="3"/>
  <c r="J240" i="3"/>
  <c r="J320" i="3"/>
  <c r="J321" i="3"/>
  <c r="J290" i="3"/>
  <c r="J30" i="3"/>
  <c r="J107" i="3"/>
  <c r="J94" i="3"/>
  <c r="J207" i="3"/>
  <c r="J22" i="3"/>
  <c r="J78" i="3"/>
  <c r="J223" i="3"/>
  <c r="J137" i="3"/>
  <c r="J214" i="3"/>
  <c r="J239" i="3"/>
  <c r="J226" i="3"/>
  <c r="J254" i="3"/>
  <c r="J335" i="3"/>
  <c r="J331" i="3"/>
  <c r="J339" i="3"/>
  <c r="J16" i="3"/>
  <c r="J264" i="3"/>
  <c r="J308" i="3"/>
  <c r="J161" i="3"/>
  <c r="J46" i="3"/>
  <c r="Y10" i="3"/>
  <c r="J199" i="3"/>
  <c r="J72" i="3"/>
  <c r="J62" i="3"/>
  <c r="J96" i="3"/>
  <c r="J11" i="3"/>
  <c r="J47" i="3"/>
  <c r="J334" i="3"/>
  <c r="J61" i="3"/>
  <c r="J158" i="3"/>
  <c r="J163" i="3"/>
  <c r="J177" i="3"/>
  <c r="J151" i="3"/>
  <c r="J174" i="3"/>
  <c r="J34" i="3"/>
  <c r="J286" i="3"/>
  <c r="J287" i="3"/>
  <c r="J88" i="3"/>
  <c r="J220" i="3"/>
  <c r="J80" i="3"/>
  <c r="J190" i="3"/>
  <c r="J132" i="3"/>
  <c r="J192" i="3"/>
  <c r="J128" i="3"/>
  <c r="J248" i="3"/>
  <c r="J333" i="3"/>
  <c r="J218" i="3"/>
  <c r="J305" i="3"/>
  <c r="J43" i="3"/>
  <c r="J255" i="3"/>
  <c r="J279" i="3"/>
  <c r="J343" i="3"/>
  <c r="J130" i="3"/>
  <c r="J205" i="3"/>
  <c r="J227" i="3"/>
  <c r="J323" i="3"/>
  <c r="J32" i="3"/>
  <c r="J249" i="3"/>
  <c r="J204" i="3"/>
  <c r="J351" i="3"/>
  <c r="J265" i="3"/>
  <c r="J235" i="3"/>
  <c r="J20" i="3"/>
  <c r="J260" i="3"/>
  <c r="J209" i="3"/>
  <c r="J66" i="3"/>
  <c r="J325" i="3"/>
  <c r="J203" i="3"/>
  <c r="J23" i="3"/>
  <c r="J215" i="3"/>
  <c r="J330" i="3"/>
  <c r="J274" i="3"/>
  <c r="J300" i="3"/>
  <c r="J89" i="3"/>
  <c r="J157" i="3"/>
  <c r="J273" i="3"/>
  <c r="J197" i="3"/>
  <c r="J125" i="3"/>
  <c r="J145" i="3"/>
  <c r="J191" i="3"/>
  <c r="J304" i="3"/>
  <c r="J332" i="3"/>
  <c r="J243" i="3"/>
  <c r="J216" i="3"/>
  <c r="J294" i="3"/>
  <c r="J277" i="3"/>
  <c r="J42" i="3"/>
  <c r="J259" i="3"/>
  <c r="J275" i="3"/>
  <c r="J211" i="3"/>
  <c r="J84" i="3"/>
  <c r="Y9" i="3"/>
  <c r="J178" i="3"/>
  <c r="J52" i="3"/>
  <c r="J93" i="3"/>
  <c r="J90" i="3"/>
  <c r="J175" i="3"/>
  <c r="J98" i="3"/>
  <c r="J122" i="3"/>
  <c r="J208" i="3"/>
  <c r="J231" i="3"/>
  <c r="J241" i="3"/>
  <c r="J212" i="3"/>
  <c r="J21" i="3"/>
  <c r="J18" i="3"/>
  <c r="J115" i="3"/>
  <c r="J65" i="3"/>
  <c r="J13" i="3"/>
  <c r="J44" i="3"/>
  <c r="J109" i="3"/>
  <c r="J297" i="3"/>
  <c r="J156" i="3"/>
  <c r="J319" i="3"/>
  <c r="J245" i="3"/>
  <c r="J247" i="3"/>
  <c r="J316" i="3"/>
  <c r="J295" i="3"/>
  <c r="J261" i="3"/>
  <c r="J97" i="3"/>
  <c r="J353" i="3"/>
  <c r="J165" i="3"/>
  <c r="J298" i="3"/>
  <c r="J293" i="3"/>
  <c r="J327" i="3"/>
  <c r="J210" i="3"/>
  <c r="J322" i="3"/>
  <c r="J228" i="3"/>
  <c r="J342" i="3"/>
  <c r="J352" i="3"/>
  <c r="J26" i="3"/>
  <c r="J270" i="3"/>
  <c r="J129" i="3"/>
  <c r="J121" i="3"/>
  <c r="J81" i="3"/>
  <c r="J53" i="3"/>
  <c r="J136" i="3"/>
  <c r="J302" i="3"/>
  <c r="J224" i="3"/>
  <c r="J269" i="3"/>
  <c r="J28" i="3"/>
  <c r="J271" i="3"/>
  <c r="J139" i="3"/>
  <c r="J257" i="3"/>
  <c r="J14" i="3"/>
  <c r="J225" i="3"/>
  <c r="J244" i="3"/>
  <c r="J206" i="3"/>
  <c r="J303" i="3"/>
  <c r="J242" i="3"/>
  <c r="J266" i="3"/>
  <c r="J350" i="3"/>
  <c r="J291" i="3"/>
  <c r="J268" i="3"/>
  <c r="J278" i="3"/>
  <c r="J117" i="3"/>
  <c r="J95" i="3"/>
  <c r="J106" i="3"/>
  <c r="J71" i="3"/>
  <c r="J168" i="3"/>
  <c r="J133" i="3"/>
  <c r="J146" i="3"/>
  <c r="J171" i="3"/>
  <c r="J85" i="3"/>
  <c r="J83" i="3"/>
  <c r="J70" i="3"/>
  <c r="J135" i="3"/>
  <c r="J120" i="3"/>
  <c r="J324" i="3"/>
  <c r="J299" i="3"/>
  <c r="J233" i="3"/>
  <c r="J312" i="3"/>
  <c r="J39" i="3"/>
  <c r="J12" i="3"/>
  <c r="J45" i="3"/>
  <c r="J147" i="3"/>
  <c r="J63" i="3"/>
  <c r="J82" i="3"/>
  <c r="J60" i="3"/>
  <c r="J127" i="3"/>
  <c r="J169" i="3"/>
  <c r="J217" i="3"/>
  <c r="J17" i="3"/>
  <c r="J318" i="3"/>
  <c r="J311" i="3"/>
  <c r="J336" i="3"/>
  <c r="J253" i="3"/>
  <c r="J258" i="3"/>
  <c r="J74" i="3"/>
  <c r="J341" i="3"/>
  <c r="J348" i="3"/>
  <c r="J123" i="3"/>
  <c r="J202" i="3"/>
  <c r="J131" i="3"/>
  <c r="J37" i="3"/>
  <c r="J314" i="3"/>
  <c r="J222" i="3"/>
  <c r="J346" i="3"/>
  <c r="J296" i="3"/>
  <c r="J307" i="3"/>
  <c r="J33" i="3"/>
  <c r="J289" i="3"/>
  <c r="J262" i="3"/>
  <c r="J276" i="3"/>
  <c r="J181" i="3"/>
  <c r="J198" i="3"/>
  <c r="J345" i="3"/>
  <c r="J292" i="3"/>
  <c r="J347" i="3"/>
  <c r="J263" i="3"/>
  <c r="J272" i="3"/>
  <c r="J113" i="3"/>
  <c r="J288" i="3"/>
  <c r="J173" i="3"/>
  <c r="J126" i="3"/>
  <c r="J326" i="3"/>
  <c r="J40" i="3"/>
  <c r="J219" i="3"/>
  <c r="J340" i="3"/>
  <c r="J306" i="3"/>
  <c r="J315" i="3"/>
  <c r="J38" i="3"/>
  <c r="J15" i="3"/>
  <c r="J256" i="3"/>
  <c r="J170" i="3"/>
  <c r="Y383" i="3"/>
  <c r="Z12" i="3"/>
  <c r="Z174" i="3"/>
  <c r="Z382" i="3" s="1"/>
  <c r="Y382" i="3"/>
  <c r="Z344" i="3"/>
  <c r="D16" i="8"/>
  <c r="BX383" i="3"/>
  <c r="BY12" i="3"/>
  <c r="BY383" i="3" s="1"/>
  <c r="AH349" i="3"/>
  <c r="Z349" i="3"/>
  <c r="Z15" i="3"/>
  <c r="Z379" i="3" s="1"/>
  <c r="Y379" i="3"/>
  <c r="Z20" i="3"/>
  <c r="Z324" i="3"/>
  <c r="Z385" i="3" s="1"/>
  <c r="Y385" i="3"/>
  <c r="BY313" i="3"/>
  <c r="BY386" i="3" s="1"/>
  <c r="BX386" i="3"/>
  <c r="BY20" i="3"/>
  <c r="BX385" i="3"/>
  <c r="BY324" i="3"/>
  <c r="BY385" i="3" s="1"/>
  <c r="BY344" i="3"/>
  <c r="D34" i="8"/>
  <c r="BX379" i="3"/>
  <c r="BY15" i="3"/>
  <c r="BY379" i="3" s="1"/>
  <c r="BY174" i="3"/>
  <c r="BY382" i="3" s="1"/>
  <c r="BX382" i="3"/>
  <c r="BX384" i="3"/>
  <c r="BY90" i="3"/>
  <c r="BY384" i="3" s="1"/>
  <c r="BX381" i="3"/>
  <c r="BY83" i="3"/>
  <c r="BY381" i="3" s="1"/>
  <c r="Z383" i="3" l="1"/>
  <c r="J48" i="3"/>
  <c r="J25" i="3"/>
  <c r="F34" i="8"/>
  <c r="E34" i="8"/>
  <c r="AI349" i="3"/>
  <c r="CS349" i="3"/>
  <c r="E16" i="8"/>
  <c r="F16" i="8"/>
  <c r="AH170" i="3"/>
  <c r="K170" i="3"/>
  <c r="K256" i="3"/>
  <c r="AH256" i="3"/>
  <c r="J379" i="3"/>
  <c r="K15" i="3"/>
  <c r="AH15" i="3"/>
  <c r="K38" i="3"/>
  <c r="AH38" i="3"/>
  <c r="K315" i="3"/>
  <c r="AH315" i="3"/>
  <c r="AH306" i="3"/>
  <c r="K306" i="3"/>
  <c r="AH340" i="3"/>
  <c r="K340" i="3"/>
  <c r="AH219" i="3"/>
  <c r="K219" i="3"/>
  <c r="AH40" i="3"/>
  <c r="K40" i="3"/>
  <c r="AH326" i="3"/>
  <c r="K326" i="3"/>
  <c r="AH126" i="3"/>
  <c r="K126" i="3"/>
  <c r="AH173" i="3"/>
  <c r="K173" i="3"/>
  <c r="AH288" i="3"/>
  <c r="K288" i="3"/>
  <c r="AH113" i="3"/>
  <c r="K113" i="3"/>
  <c r="AH272" i="3"/>
  <c r="K272" i="3"/>
  <c r="AH263" i="3"/>
  <c r="K263" i="3"/>
  <c r="AH347" i="3"/>
  <c r="K347" i="3"/>
  <c r="K292" i="3"/>
  <c r="AH292" i="3"/>
  <c r="AH345" i="3"/>
  <c r="K345" i="3"/>
  <c r="AH198" i="3"/>
  <c r="K198" i="3"/>
  <c r="K181" i="3"/>
  <c r="AH181" i="3"/>
  <c r="AH276" i="3"/>
  <c r="K276" i="3"/>
  <c r="AH262" i="3"/>
  <c r="K262" i="3"/>
  <c r="K289" i="3"/>
  <c r="AH289" i="3"/>
  <c r="AH33" i="3"/>
  <c r="K33" i="3"/>
  <c r="AH307" i="3"/>
  <c r="K307" i="3"/>
  <c r="K296" i="3"/>
  <c r="AH296" i="3"/>
  <c r="AH346" i="3"/>
  <c r="K346" i="3"/>
  <c r="AH222" i="3"/>
  <c r="K222" i="3"/>
  <c r="AH314" i="3"/>
  <c r="K314" i="3"/>
  <c r="AH37" i="3"/>
  <c r="K37" i="3"/>
  <c r="K131" i="3"/>
  <c r="AH131" i="3"/>
  <c r="K202" i="3"/>
  <c r="AH202" i="3"/>
  <c r="AH123" i="3"/>
  <c r="K123" i="3"/>
  <c r="K348" i="3"/>
  <c r="AH348" i="3"/>
  <c r="K341" i="3"/>
  <c r="AH341" i="3"/>
  <c r="AH74" i="3"/>
  <c r="K74" i="3"/>
  <c r="AH258" i="3"/>
  <c r="K258" i="3"/>
  <c r="AH253" i="3"/>
  <c r="K253" i="3"/>
  <c r="AH336" i="3"/>
  <c r="K336" i="3"/>
  <c r="AH311" i="3"/>
  <c r="K311" i="3"/>
  <c r="AH318" i="3"/>
  <c r="K318" i="3"/>
  <c r="AH17" i="3"/>
  <c r="K17" i="3"/>
  <c r="AH217" i="3"/>
  <c r="K217" i="3"/>
  <c r="AH169" i="3"/>
  <c r="K169" i="3"/>
  <c r="K127" i="3"/>
  <c r="AH127" i="3"/>
  <c r="AH60" i="3"/>
  <c r="K60" i="3"/>
  <c r="AH82" i="3"/>
  <c r="K82" i="3"/>
  <c r="K63" i="3"/>
  <c r="AH63" i="3"/>
  <c r="K147" i="3"/>
  <c r="AH147" i="3"/>
  <c r="K45" i="3"/>
  <c r="AH45" i="3"/>
  <c r="K12" i="3"/>
  <c r="AH12" i="3"/>
  <c r="J383" i="3"/>
  <c r="AH39" i="3"/>
  <c r="K39" i="3"/>
  <c r="K312" i="3"/>
  <c r="AH312" i="3"/>
  <c r="AH233" i="3"/>
  <c r="K233" i="3"/>
  <c r="AH299" i="3"/>
  <c r="K299" i="3"/>
  <c r="AH324" i="3"/>
  <c r="K324" i="3"/>
  <c r="J385" i="3"/>
  <c r="AH120" i="3"/>
  <c r="K120" i="3"/>
  <c r="K135" i="3"/>
  <c r="AH135" i="3"/>
  <c r="AH70" i="3"/>
  <c r="K70" i="3"/>
  <c r="AH83" i="3"/>
  <c r="J381" i="3"/>
  <c r="K83" i="3"/>
  <c r="K381" i="3" s="1"/>
  <c r="AH85" i="3"/>
  <c r="K85" i="3"/>
  <c r="K171" i="3"/>
  <c r="AH171" i="3"/>
  <c r="K146" i="3"/>
  <c r="AH146" i="3"/>
  <c r="AH133" i="3"/>
  <c r="K133" i="3"/>
  <c r="K168" i="3"/>
  <c r="AH168" i="3"/>
  <c r="K71" i="3"/>
  <c r="AH71" i="3"/>
  <c r="K106" i="3"/>
  <c r="AH106" i="3"/>
  <c r="K95" i="3"/>
  <c r="AH95" i="3"/>
  <c r="K117" i="3"/>
  <c r="AH117" i="3"/>
  <c r="AH278" i="3"/>
  <c r="K278" i="3"/>
  <c r="K268" i="3"/>
  <c r="AH268" i="3"/>
  <c r="AH291" i="3"/>
  <c r="K291" i="3"/>
  <c r="K350" i="3"/>
  <c r="AH350" i="3"/>
  <c r="AH266" i="3"/>
  <c r="K266" i="3"/>
  <c r="K242" i="3"/>
  <c r="AH242" i="3"/>
  <c r="AH303" i="3"/>
  <c r="K303" i="3"/>
  <c r="AH206" i="3"/>
  <c r="K206" i="3"/>
  <c r="AH244" i="3"/>
  <c r="K244" i="3"/>
  <c r="K225" i="3"/>
  <c r="AH225" i="3"/>
  <c r="AH14" i="3"/>
  <c r="K14" i="3"/>
  <c r="K257" i="3"/>
  <c r="AH257" i="3"/>
  <c r="AH139" i="3"/>
  <c r="K139" i="3"/>
  <c r="AH271" i="3"/>
  <c r="K271" i="3"/>
  <c r="AH28" i="3"/>
  <c r="K28" i="3"/>
  <c r="AH269" i="3"/>
  <c r="K269" i="3"/>
  <c r="AH224" i="3"/>
  <c r="K224" i="3"/>
  <c r="AH302" i="3"/>
  <c r="K302" i="3"/>
  <c r="K136" i="3"/>
  <c r="AH136" i="3"/>
  <c r="K53" i="3"/>
  <c r="AH53" i="3"/>
  <c r="AH81" i="3"/>
  <c r="K81" i="3"/>
  <c r="K121" i="3"/>
  <c r="AH121" i="3"/>
  <c r="K129" i="3"/>
  <c r="AH129" i="3"/>
  <c r="AH270" i="3"/>
  <c r="K270" i="3"/>
  <c r="AH26" i="3"/>
  <c r="K26" i="3"/>
  <c r="AH352" i="3"/>
  <c r="K352" i="3"/>
  <c r="AH342" i="3"/>
  <c r="K342" i="3"/>
  <c r="K228" i="3"/>
  <c r="AH228" i="3"/>
  <c r="K322" i="3"/>
  <c r="AH322" i="3"/>
  <c r="AH210" i="3"/>
  <c r="K210" i="3"/>
  <c r="K327" i="3"/>
  <c r="AH327" i="3"/>
  <c r="AH293" i="3"/>
  <c r="K293" i="3"/>
  <c r="AH298" i="3"/>
  <c r="K298" i="3"/>
  <c r="K165" i="3"/>
  <c r="AH165" i="3"/>
  <c r="K353" i="3"/>
  <c r="AH353" i="3"/>
  <c r="AH97" i="3"/>
  <c r="K97" i="3"/>
  <c r="AH261" i="3"/>
  <c r="K261" i="3"/>
  <c r="K295" i="3"/>
  <c r="AH295" i="3"/>
  <c r="K316" i="3"/>
  <c r="AH316" i="3"/>
  <c r="AH247" i="3"/>
  <c r="K247" i="3"/>
  <c r="AH245" i="3"/>
  <c r="K245" i="3"/>
  <c r="AH319" i="3"/>
  <c r="K319" i="3"/>
  <c r="AH156" i="3"/>
  <c r="K156" i="3"/>
  <c r="K297" i="3"/>
  <c r="AH297" i="3"/>
  <c r="AH109" i="3"/>
  <c r="K109" i="3"/>
  <c r="AH44" i="3"/>
  <c r="K44" i="3"/>
  <c r="K13" i="3"/>
  <c r="AH13" i="3"/>
  <c r="K65" i="3"/>
  <c r="AH65" i="3"/>
  <c r="K115" i="3"/>
  <c r="AH115" i="3"/>
  <c r="K18" i="3"/>
  <c r="AH18" i="3"/>
  <c r="AH21" i="3"/>
  <c r="K21" i="3"/>
  <c r="K212" i="3"/>
  <c r="AH212" i="3"/>
  <c r="AH241" i="3"/>
  <c r="K241" i="3"/>
  <c r="K231" i="3"/>
  <c r="AH231" i="3"/>
  <c r="K208" i="3"/>
  <c r="AH208" i="3"/>
  <c r="K122" i="3"/>
  <c r="AH122" i="3"/>
  <c r="K98" i="3"/>
  <c r="AH98" i="3"/>
  <c r="K175" i="3"/>
  <c r="AH175" i="3"/>
  <c r="K90" i="3"/>
  <c r="AH90" i="3"/>
  <c r="J384" i="3"/>
  <c r="K93" i="3"/>
  <c r="AH93" i="3"/>
  <c r="K52" i="3"/>
  <c r="AH52" i="3"/>
  <c r="AH178" i="3"/>
  <c r="K178" i="3"/>
  <c r="Y359" i="3"/>
  <c r="Z9" i="3"/>
  <c r="Y377" i="3"/>
  <c r="AH84" i="3"/>
  <c r="K84" i="3"/>
  <c r="AH211" i="3"/>
  <c r="K211" i="3"/>
  <c r="AH275" i="3"/>
  <c r="K275" i="3"/>
  <c r="K259" i="3"/>
  <c r="AH259" i="3"/>
  <c r="K42" i="3"/>
  <c r="AH42" i="3"/>
  <c r="AH277" i="3"/>
  <c r="K277" i="3"/>
  <c r="K294" i="3"/>
  <c r="AH294" i="3"/>
  <c r="AH216" i="3"/>
  <c r="K216" i="3"/>
  <c r="AH243" i="3"/>
  <c r="K243" i="3"/>
  <c r="AH332" i="3"/>
  <c r="K332" i="3"/>
  <c r="K304" i="3"/>
  <c r="AH304" i="3"/>
  <c r="AH191" i="3"/>
  <c r="K191" i="3"/>
  <c r="K145" i="3"/>
  <c r="AH145" i="3"/>
  <c r="K125" i="3"/>
  <c r="AH125" i="3"/>
  <c r="AH197" i="3"/>
  <c r="K197" i="3"/>
  <c r="AH273" i="3"/>
  <c r="K273" i="3"/>
  <c r="AH157" i="3"/>
  <c r="K157" i="3"/>
  <c r="K89" i="3"/>
  <c r="AH89" i="3"/>
  <c r="K300" i="3"/>
  <c r="AH300" i="3"/>
  <c r="K274" i="3"/>
  <c r="AH274" i="3"/>
  <c r="AH330" i="3"/>
  <c r="K330" i="3"/>
  <c r="AH215" i="3"/>
  <c r="K215" i="3"/>
  <c r="AH23" i="3"/>
  <c r="K23" i="3"/>
  <c r="K203" i="3"/>
  <c r="AH203" i="3"/>
  <c r="K325" i="3"/>
  <c r="AH325" i="3"/>
  <c r="AH66" i="3"/>
  <c r="K66" i="3"/>
  <c r="K209" i="3"/>
  <c r="AH209" i="3"/>
  <c r="AH260" i="3"/>
  <c r="K260" i="3"/>
  <c r="AH20" i="3"/>
  <c r="K20" i="3"/>
  <c r="J378" i="3"/>
  <c r="AH235" i="3"/>
  <c r="K235" i="3"/>
  <c r="K265" i="3"/>
  <c r="AH265" i="3"/>
  <c r="K351" i="3"/>
  <c r="AH351" i="3"/>
  <c r="K204" i="3"/>
  <c r="AH204" i="3"/>
  <c r="K249" i="3"/>
  <c r="AH249" i="3"/>
  <c r="K32" i="3"/>
  <c r="AH32" i="3"/>
  <c r="AH323" i="3"/>
  <c r="K323" i="3"/>
  <c r="AH227" i="3"/>
  <c r="K227" i="3"/>
  <c r="K205" i="3"/>
  <c r="AH205" i="3"/>
  <c r="K130" i="3"/>
  <c r="AH130" i="3"/>
  <c r="K343" i="3"/>
  <c r="AH343" i="3"/>
  <c r="K279" i="3"/>
  <c r="AH279" i="3"/>
  <c r="AH255" i="3"/>
  <c r="K255" i="3"/>
  <c r="K43" i="3"/>
  <c r="AH43" i="3"/>
  <c r="K305" i="3"/>
  <c r="AH305" i="3"/>
  <c r="AH218" i="3"/>
  <c r="K218" i="3"/>
  <c r="AH333" i="3"/>
  <c r="K333" i="3"/>
  <c r="AH248" i="3"/>
  <c r="K248" i="3"/>
  <c r="K128" i="3"/>
  <c r="AH128" i="3"/>
  <c r="K192" i="3"/>
  <c r="AH192" i="3"/>
  <c r="AH132" i="3"/>
  <c r="K132" i="3"/>
  <c r="AH190" i="3"/>
  <c r="K190" i="3"/>
  <c r="K80" i="3"/>
  <c r="AH80" i="3"/>
  <c r="AH220" i="3"/>
  <c r="K220" i="3"/>
  <c r="K88" i="3"/>
  <c r="AH88" i="3"/>
  <c r="K287" i="3"/>
  <c r="AH287" i="3"/>
  <c r="AH286" i="3"/>
  <c r="K286" i="3"/>
  <c r="K34" i="3"/>
  <c r="AH34" i="3"/>
  <c r="AH174" i="3"/>
  <c r="J382" i="3"/>
  <c r="K174" i="3"/>
  <c r="AH151" i="3"/>
  <c r="K151" i="3"/>
  <c r="K177" i="3"/>
  <c r="AH177" i="3"/>
  <c r="K163" i="3"/>
  <c r="AH163" i="3"/>
  <c r="K158" i="3"/>
  <c r="AH158" i="3"/>
  <c r="AH61" i="3"/>
  <c r="K61" i="3"/>
  <c r="AH334" i="3"/>
  <c r="K334" i="3"/>
  <c r="AH47" i="3"/>
  <c r="K47" i="3"/>
  <c r="K11" i="3"/>
  <c r="AH11" i="3"/>
  <c r="AH96" i="3"/>
  <c r="K96" i="3"/>
  <c r="K62" i="3"/>
  <c r="AH62" i="3"/>
  <c r="AH72" i="3"/>
  <c r="K72" i="3"/>
  <c r="K199" i="3"/>
  <c r="AH199" i="3"/>
  <c r="Z10" i="3"/>
  <c r="Y358" i="3"/>
  <c r="Y380" i="3"/>
  <c r="AH46" i="3"/>
  <c r="K46" i="3"/>
  <c r="K161" i="3"/>
  <c r="AH161" i="3"/>
  <c r="AH308" i="3"/>
  <c r="K308" i="3"/>
  <c r="AH264" i="3"/>
  <c r="K264" i="3"/>
  <c r="AH16" i="3"/>
  <c r="K16" i="3"/>
  <c r="AH339" i="3"/>
  <c r="K339" i="3"/>
  <c r="AH331" i="3"/>
  <c r="K331" i="3"/>
  <c r="K335" i="3"/>
  <c r="AH335" i="3"/>
  <c r="K254" i="3"/>
  <c r="AH254" i="3"/>
  <c r="AH226" i="3"/>
  <c r="K226" i="3"/>
  <c r="AH239" i="3"/>
  <c r="K239" i="3"/>
  <c r="AH214" i="3"/>
  <c r="K214" i="3"/>
  <c r="K137" i="3"/>
  <c r="AH137" i="3"/>
  <c r="K223" i="3"/>
  <c r="AH223" i="3"/>
  <c r="AH78" i="3"/>
  <c r="K78" i="3"/>
  <c r="K22" i="3"/>
  <c r="AH22" i="3"/>
  <c r="K207" i="3"/>
  <c r="AH207" i="3"/>
  <c r="AH94" i="3"/>
  <c r="K94" i="3"/>
  <c r="K107" i="3"/>
  <c r="AH107" i="3"/>
  <c r="AH30" i="3"/>
  <c r="K30" i="3"/>
  <c r="AH290" i="3"/>
  <c r="K290" i="3"/>
  <c r="K321" i="3"/>
  <c r="AH321" i="3"/>
  <c r="K320" i="3"/>
  <c r="AH320" i="3"/>
  <c r="K240" i="3"/>
  <c r="AH240" i="3"/>
  <c r="AH221" i="3"/>
  <c r="K221" i="3"/>
  <c r="K152" i="3"/>
  <c r="AH152" i="3"/>
  <c r="K237" i="3"/>
  <c r="AH237" i="3"/>
  <c r="AH285" i="3"/>
  <c r="K285" i="3"/>
  <c r="AH328" i="3"/>
  <c r="K328" i="3"/>
  <c r="AH313" i="3"/>
  <c r="J386" i="3"/>
  <c r="K313" i="3"/>
  <c r="K386" i="3" s="1"/>
  <c r="AH166" i="3"/>
  <c r="K166" i="3"/>
  <c r="K234" i="3"/>
  <c r="AH234" i="3"/>
  <c r="AH317" i="3"/>
  <c r="K317" i="3"/>
  <c r="AH250" i="3"/>
  <c r="K250" i="3"/>
  <c r="AH160" i="3"/>
  <c r="K160" i="3"/>
  <c r="AH155" i="3"/>
  <c r="K155" i="3"/>
  <c r="K118" i="3"/>
  <c r="AH118" i="3"/>
  <c r="AH232" i="3"/>
  <c r="K232" i="3"/>
  <c r="K91" i="3"/>
  <c r="AH91" i="3"/>
  <c r="AH267" i="3"/>
  <c r="K267" i="3"/>
  <c r="AH19" i="3"/>
  <c r="K19" i="3"/>
  <c r="AH337" i="3"/>
  <c r="K337" i="3"/>
  <c r="AH344" i="3"/>
  <c r="K344" i="3"/>
  <c r="D11" i="8"/>
  <c r="AH200" i="3"/>
  <c r="K200" i="3"/>
  <c r="K310" i="3"/>
  <c r="AH310" i="3"/>
  <c r="AH338" i="3"/>
  <c r="K338" i="3"/>
  <c r="AH284" i="3"/>
  <c r="K284" i="3"/>
  <c r="AH159" i="3"/>
  <c r="K159" i="3"/>
  <c r="AH77" i="3"/>
  <c r="K77" i="3"/>
  <c r="K49" i="3"/>
  <c r="AH49" i="3"/>
  <c r="AH73" i="3"/>
  <c r="K73" i="3"/>
  <c r="K164" i="3"/>
  <c r="AH164" i="3"/>
  <c r="AH124" i="3"/>
  <c r="K124" i="3"/>
  <c r="K201" i="3"/>
  <c r="AH201" i="3"/>
  <c r="AH119" i="3"/>
  <c r="K119" i="3"/>
  <c r="AH111" i="3"/>
  <c r="K111" i="3"/>
  <c r="AH238" i="3"/>
  <c r="K238" i="3"/>
  <c r="K36" i="3"/>
  <c r="AH36" i="3"/>
  <c r="K301" i="3"/>
  <c r="AH301" i="3"/>
  <c r="K329" i="3"/>
  <c r="K385" i="3" s="1"/>
  <c r="AH329" i="3"/>
  <c r="K41" i="3"/>
  <c r="AH41" i="3"/>
  <c r="AH134" i="3"/>
  <c r="K134" i="3"/>
  <c r="K172" i="3"/>
  <c r="AH172" i="3"/>
  <c r="K68" i="3"/>
  <c r="AH68" i="3"/>
  <c r="K114" i="3"/>
  <c r="AH114" i="3"/>
  <c r="K67" i="3"/>
  <c r="AH67" i="3"/>
  <c r="AH51" i="3"/>
  <c r="K51" i="3"/>
  <c r="K79" i="3"/>
  <c r="AH79" i="3"/>
  <c r="AH108" i="3"/>
  <c r="K108" i="3"/>
  <c r="AH116" i="3"/>
  <c r="K116" i="3"/>
  <c r="K69" i="3"/>
  <c r="AH69" i="3"/>
  <c r="K383" i="3" l="1"/>
  <c r="K379" i="3"/>
  <c r="K382" i="3"/>
  <c r="K384" i="3"/>
  <c r="J9" i="3"/>
  <c r="Y25" i="3"/>
  <c r="J10" i="3"/>
  <c r="BX9" i="3"/>
  <c r="BX25" i="3"/>
  <c r="BX378" i="3" s="1"/>
  <c r="AI69" i="3"/>
  <c r="CS69" i="3"/>
  <c r="AI116" i="3"/>
  <c r="CS116" i="3"/>
  <c r="AI108" i="3"/>
  <c r="CS108" i="3"/>
  <c r="AI79" i="3"/>
  <c r="CS79" i="3"/>
  <c r="AI51" i="3"/>
  <c r="CS51" i="3"/>
  <c r="AI67" i="3"/>
  <c r="CS67" i="3"/>
  <c r="AI114" i="3"/>
  <c r="CS114" i="3"/>
  <c r="AI68" i="3"/>
  <c r="CS68" i="3"/>
  <c r="AI172" i="3"/>
  <c r="CS172" i="3"/>
  <c r="AI134" i="3"/>
  <c r="CS134" i="3"/>
  <c r="AI41" i="3"/>
  <c r="CS41" i="3"/>
  <c r="AI329" i="3"/>
  <c r="CS329" i="3"/>
  <c r="AI301" i="3"/>
  <c r="CS301" i="3"/>
  <c r="AI36" i="3"/>
  <c r="CS36" i="3"/>
  <c r="AI238" i="3"/>
  <c r="CS238" i="3"/>
  <c r="AI111" i="3"/>
  <c r="CS111" i="3"/>
  <c r="AI119" i="3"/>
  <c r="CS119" i="3"/>
  <c r="AI201" i="3"/>
  <c r="CS201" i="3"/>
  <c r="AI124" i="3"/>
  <c r="CS124" i="3"/>
  <c r="AI164" i="3"/>
  <c r="CS164" i="3"/>
  <c r="AI73" i="3"/>
  <c r="CS73" i="3"/>
  <c r="AI49" i="3"/>
  <c r="CS49" i="3"/>
  <c r="AI77" i="3"/>
  <c r="CS77" i="3"/>
  <c r="AI159" i="3"/>
  <c r="CS159" i="3"/>
  <c r="AI284" i="3"/>
  <c r="CS284" i="3"/>
  <c r="AI338" i="3"/>
  <c r="CS338" i="3"/>
  <c r="AI310" i="3"/>
  <c r="CS310" i="3"/>
  <c r="AI200" i="3"/>
  <c r="CS200" i="3"/>
  <c r="E11" i="8"/>
  <c r="D10" i="8"/>
  <c r="F11" i="8"/>
  <c r="AI344" i="3"/>
  <c r="CS344" i="3"/>
  <c r="AI337" i="3"/>
  <c r="CS337" i="3"/>
  <c r="AI19" i="3"/>
  <c r="CS19" i="3"/>
  <c r="AI267" i="3"/>
  <c r="CS267" i="3"/>
  <c r="AI91" i="3"/>
  <c r="CS91" i="3"/>
  <c r="AI232" i="3"/>
  <c r="CS232" i="3"/>
  <c r="AI118" i="3"/>
  <c r="CS118" i="3"/>
  <c r="AI155" i="3"/>
  <c r="CS155" i="3"/>
  <c r="AI160" i="3"/>
  <c r="CS160" i="3"/>
  <c r="AI250" i="3"/>
  <c r="CS250" i="3"/>
  <c r="AI317" i="3"/>
  <c r="CS317" i="3"/>
  <c r="AI234" i="3"/>
  <c r="CS234" i="3"/>
  <c r="AI166" i="3"/>
  <c r="CS166" i="3"/>
  <c r="AH386" i="3"/>
  <c r="AI313" i="3"/>
  <c r="AI386" i="3" s="1"/>
  <c r="CS313" i="3"/>
  <c r="AI328" i="3"/>
  <c r="CS328" i="3"/>
  <c r="AI285" i="3"/>
  <c r="CS285" i="3"/>
  <c r="AI237" i="3"/>
  <c r="CS237" i="3"/>
  <c r="AI152" i="3"/>
  <c r="CS152" i="3"/>
  <c r="AI221" i="3"/>
  <c r="CS221" i="3"/>
  <c r="AI240" i="3"/>
  <c r="CS240" i="3"/>
  <c r="AI320" i="3"/>
  <c r="CS320" i="3"/>
  <c r="AI321" i="3"/>
  <c r="CS321" i="3"/>
  <c r="AI290" i="3"/>
  <c r="CS290" i="3"/>
  <c r="AI30" i="3"/>
  <c r="CS30" i="3"/>
  <c r="AI107" i="3"/>
  <c r="CS107" i="3"/>
  <c r="AI94" i="3"/>
  <c r="CS94" i="3"/>
  <c r="AI207" i="3"/>
  <c r="CS207" i="3"/>
  <c r="AI22" i="3"/>
  <c r="CS22" i="3"/>
  <c r="AI78" i="3"/>
  <c r="CS78" i="3"/>
  <c r="AI223" i="3"/>
  <c r="CS223" i="3"/>
  <c r="AI137" i="3"/>
  <c r="CS137" i="3"/>
  <c r="AI214" i="3"/>
  <c r="CS214" i="3"/>
  <c r="AI239" i="3"/>
  <c r="CS239" i="3"/>
  <c r="AI226" i="3"/>
  <c r="CS226" i="3"/>
  <c r="AI254" i="3"/>
  <c r="CS254" i="3"/>
  <c r="AI335" i="3"/>
  <c r="CS335" i="3"/>
  <c r="AI331" i="3"/>
  <c r="CS331" i="3"/>
  <c r="AI339" i="3"/>
  <c r="CS339" i="3"/>
  <c r="AI16" i="3"/>
  <c r="CS16" i="3"/>
  <c r="AI264" i="3"/>
  <c r="CS264" i="3"/>
  <c r="AI308" i="3"/>
  <c r="CS308" i="3"/>
  <c r="AI161" i="3"/>
  <c r="CS161" i="3"/>
  <c r="AI46" i="3"/>
  <c r="CS46" i="3"/>
  <c r="D15" i="6"/>
  <c r="Y364" i="3"/>
  <c r="Z380" i="3"/>
  <c r="Z358" i="3"/>
  <c r="AI199" i="3"/>
  <c r="CS199" i="3"/>
  <c r="AI72" i="3"/>
  <c r="CS72" i="3"/>
  <c r="AI62" i="3"/>
  <c r="CS62" i="3"/>
  <c r="AI96" i="3"/>
  <c r="CS96" i="3"/>
  <c r="AI11" i="3"/>
  <c r="CS11" i="3"/>
  <c r="AI47" i="3"/>
  <c r="CS47" i="3"/>
  <c r="AI334" i="3"/>
  <c r="CS334" i="3"/>
  <c r="AI61" i="3"/>
  <c r="CS61" i="3"/>
  <c r="AI158" i="3"/>
  <c r="CS158" i="3"/>
  <c r="AI163" i="3"/>
  <c r="CS163" i="3"/>
  <c r="AI177" i="3"/>
  <c r="CS177" i="3"/>
  <c r="AI151" i="3"/>
  <c r="CS151" i="3"/>
  <c r="AH382" i="3"/>
  <c r="AI174" i="3"/>
  <c r="CS174" i="3"/>
  <c r="AI34" i="3"/>
  <c r="CS34" i="3"/>
  <c r="AI286" i="3"/>
  <c r="CS286" i="3"/>
  <c r="AI287" i="3"/>
  <c r="CS287" i="3"/>
  <c r="AI88" i="3"/>
  <c r="CS88" i="3"/>
  <c r="AI220" i="3"/>
  <c r="CS220" i="3"/>
  <c r="AI80" i="3"/>
  <c r="CS80" i="3"/>
  <c r="AI190" i="3"/>
  <c r="CS190" i="3"/>
  <c r="AI132" i="3"/>
  <c r="CS132" i="3"/>
  <c r="AI192" i="3"/>
  <c r="CS192" i="3"/>
  <c r="AI128" i="3"/>
  <c r="CS128" i="3"/>
  <c r="AI248" i="3"/>
  <c r="CS248" i="3"/>
  <c r="AI333" i="3"/>
  <c r="CS333" i="3"/>
  <c r="AI218" i="3"/>
  <c r="CS218" i="3"/>
  <c r="AI305" i="3"/>
  <c r="CS305" i="3"/>
  <c r="AI43" i="3"/>
  <c r="CS43" i="3"/>
  <c r="AI255" i="3"/>
  <c r="CS255" i="3"/>
  <c r="AI279" i="3"/>
  <c r="CS279" i="3"/>
  <c r="AI343" i="3"/>
  <c r="CS343" i="3"/>
  <c r="AI130" i="3"/>
  <c r="CS130" i="3"/>
  <c r="AI205" i="3"/>
  <c r="CS205" i="3"/>
  <c r="AI227" i="3"/>
  <c r="CS227" i="3"/>
  <c r="AI323" i="3"/>
  <c r="CS323" i="3"/>
  <c r="AI32" i="3"/>
  <c r="CS32" i="3"/>
  <c r="AI249" i="3"/>
  <c r="CS249" i="3"/>
  <c r="AI204" i="3"/>
  <c r="CS204" i="3"/>
  <c r="AI351" i="3"/>
  <c r="CS351" i="3"/>
  <c r="AI265" i="3"/>
  <c r="CS265" i="3"/>
  <c r="AI235" i="3"/>
  <c r="CS235" i="3"/>
  <c r="AI20" i="3"/>
  <c r="CS20" i="3"/>
  <c r="AI260" i="3"/>
  <c r="CS260" i="3"/>
  <c r="AI209" i="3"/>
  <c r="CS209" i="3"/>
  <c r="AI66" i="3"/>
  <c r="CS66" i="3"/>
  <c r="AI325" i="3"/>
  <c r="CS325" i="3"/>
  <c r="AI203" i="3"/>
  <c r="CS203" i="3"/>
  <c r="AI23" i="3"/>
  <c r="CS23" i="3"/>
  <c r="AI215" i="3"/>
  <c r="CS215" i="3"/>
  <c r="AI330" i="3"/>
  <c r="CS330" i="3"/>
  <c r="AI274" i="3"/>
  <c r="CS274" i="3"/>
  <c r="AI300" i="3"/>
  <c r="CS300" i="3"/>
  <c r="AI89" i="3"/>
  <c r="CS89" i="3"/>
  <c r="AI157" i="3"/>
  <c r="CS157" i="3"/>
  <c r="AI273" i="3"/>
  <c r="CS273" i="3"/>
  <c r="AI197" i="3"/>
  <c r="CS197" i="3"/>
  <c r="AI125" i="3"/>
  <c r="CS125" i="3"/>
  <c r="AI145" i="3"/>
  <c r="CS145" i="3"/>
  <c r="AI191" i="3"/>
  <c r="CS191" i="3"/>
  <c r="AI304" i="3"/>
  <c r="CS304" i="3"/>
  <c r="AI332" i="3"/>
  <c r="CS332" i="3"/>
  <c r="AI243" i="3"/>
  <c r="CS243" i="3"/>
  <c r="AI216" i="3"/>
  <c r="CS216" i="3"/>
  <c r="AI294" i="3"/>
  <c r="CS294" i="3"/>
  <c r="AI277" i="3"/>
  <c r="CS277" i="3"/>
  <c r="AI42" i="3"/>
  <c r="CS42" i="3"/>
  <c r="AI259" i="3"/>
  <c r="CS259" i="3"/>
  <c r="AI275" i="3"/>
  <c r="CS275" i="3"/>
  <c r="AI211" i="3"/>
  <c r="CS211" i="3"/>
  <c r="AI84" i="3"/>
  <c r="CS84" i="3"/>
  <c r="Z359" i="3"/>
  <c r="Z377" i="3"/>
  <c r="Y365" i="3"/>
  <c r="D15" i="7"/>
  <c r="AI178" i="3"/>
  <c r="CS178" i="3"/>
  <c r="AI52" i="3"/>
  <c r="CS52" i="3"/>
  <c r="AI93" i="3"/>
  <c r="CS93" i="3"/>
  <c r="AH384" i="3"/>
  <c r="AI90" i="3"/>
  <c r="CS90" i="3"/>
  <c r="AI175" i="3"/>
  <c r="CS175" i="3"/>
  <c r="AI98" i="3"/>
  <c r="CS98" i="3"/>
  <c r="AI122" i="3"/>
  <c r="CS122" i="3"/>
  <c r="AI208" i="3"/>
  <c r="CS208" i="3"/>
  <c r="AI231" i="3"/>
  <c r="CS231" i="3"/>
  <c r="AI241" i="3"/>
  <c r="CS241" i="3"/>
  <c r="AI212" i="3"/>
  <c r="CS212" i="3"/>
  <c r="AI21" i="3"/>
  <c r="CS21" i="3"/>
  <c r="AI18" i="3"/>
  <c r="CS18" i="3"/>
  <c r="AI115" i="3"/>
  <c r="CS115" i="3"/>
  <c r="AI65" i="3"/>
  <c r="CS65" i="3"/>
  <c r="AI13" i="3"/>
  <c r="CS13" i="3"/>
  <c r="AI44" i="3"/>
  <c r="CS44" i="3"/>
  <c r="AI109" i="3"/>
  <c r="CS109" i="3"/>
  <c r="AI297" i="3"/>
  <c r="CS297" i="3"/>
  <c r="AI156" i="3"/>
  <c r="CS156" i="3"/>
  <c r="AI319" i="3"/>
  <c r="CS319" i="3"/>
  <c r="AI245" i="3"/>
  <c r="CS245" i="3"/>
  <c r="AI247" i="3"/>
  <c r="CS247" i="3"/>
  <c r="AI316" i="3"/>
  <c r="CS316" i="3"/>
  <c r="AI295" i="3"/>
  <c r="CS295" i="3"/>
  <c r="AI261" i="3"/>
  <c r="CS261" i="3"/>
  <c r="AI97" i="3"/>
  <c r="CS97" i="3"/>
  <c r="AI353" i="3"/>
  <c r="CS353" i="3"/>
  <c r="AI165" i="3"/>
  <c r="CS165" i="3"/>
  <c r="AI298" i="3"/>
  <c r="CS298" i="3"/>
  <c r="AI293" i="3"/>
  <c r="CS293" i="3"/>
  <c r="AI327" i="3"/>
  <c r="CS327" i="3"/>
  <c r="AI210" i="3"/>
  <c r="CS210" i="3"/>
  <c r="AI322" i="3"/>
  <c r="CS322" i="3"/>
  <c r="AI228" i="3"/>
  <c r="CS228" i="3"/>
  <c r="AI342" i="3"/>
  <c r="CS342" i="3"/>
  <c r="AI352" i="3"/>
  <c r="CS352" i="3"/>
  <c r="AI26" i="3"/>
  <c r="CS26" i="3"/>
  <c r="AI270" i="3"/>
  <c r="CS270" i="3"/>
  <c r="AI129" i="3"/>
  <c r="CS129" i="3"/>
  <c r="AI121" i="3"/>
  <c r="CS121" i="3"/>
  <c r="AI81" i="3"/>
  <c r="CS81" i="3"/>
  <c r="AI53" i="3"/>
  <c r="CS53" i="3"/>
  <c r="AI136" i="3"/>
  <c r="CS136" i="3"/>
  <c r="AI302" i="3"/>
  <c r="CS302" i="3"/>
  <c r="AI224" i="3"/>
  <c r="CS224" i="3"/>
  <c r="AI269" i="3"/>
  <c r="CS269" i="3"/>
  <c r="AI28" i="3"/>
  <c r="CS28" i="3"/>
  <c r="AI271" i="3"/>
  <c r="CS271" i="3"/>
  <c r="AI139" i="3"/>
  <c r="CS139" i="3"/>
  <c r="AI257" i="3"/>
  <c r="CS257" i="3"/>
  <c r="AI14" i="3"/>
  <c r="CS14" i="3"/>
  <c r="AI225" i="3"/>
  <c r="CS225" i="3"/>
  <c r="AI244" i="3"/>
  <c r="CS244" i="3"/>
  <c r="AI206" i="3"/>
  <c r="CS206" i="3"/>
  <c r="AI303" i="3"/>
  <c r="CS303" i="3"/>
  <c r="AI242" i="3"/>
  <c r="CS242" i="3"/>
  <c r="AI266" i="3"/>
  <c r="CS266" i="3"/>
  <c r="AI350" i="3"/>
  <c r="CS350" i="3"/>
  <c r="AI291" i="3"/>
  <c r="CS291" i="3"/>
  <c r="AI268" i="3"/>
  <c r="CS268" i="3"/>
  <c r="AI278" i="3"/>
  <c r="CS278" i="3"/>
  <c r="AI117" i="3"/>
  <c r="CS117" i="3"/>
  <c r="AI95" i="3"/>
  <c r="CS95" i="3"/>
  <c r="AI106" i="3"/>
  <c r="CS106" i="3"/>
  <c r="AI71" i="3"/>
  <c r="CS71" i="3"/>
  <c r="AI168" i="3"/>
  <c r="CS168" i="3"/>
  <c r="AI133" i="3"/>
  <c r="CS133" i="3"/>
  <c r="AI146" i="3"/>
  <c r="CS146" i="3"/>
  <c r="AI171" i="3"/>
  <c r="CS171" i="3"/>
  <c r="AI85" i="3"/>
  <c r="CS85" i="3"/>
  <c r="AH381" i="3"/>
  <c r="AI83" i="3"/>
  <c r="AI381" i="3" s="1"/>
  <c r="CS83" i="3"/>
  <c r="AI70" i="3"/>
  <c r="CS70" i="3"/>
  <c r="AI135" i="3"/>
  <c r="CS135" i="3"/>
  <c r="AI120" i="3"/>
  <c r="CS120" i="3"/>
  <c r="AH385" i="3"/>
  <c r="AI324" i="3"/>
  <c r="AI385" i="3" s="1"/>
  <c r="CS324" i="3"/>
  <c r="AI299" i="3"/>
  <c r="CS299" i="3"/>
  <c r="AI233" i="3"/>
  <c r="CS233" i="3"/>
  <c r="AI312" i="3"/>
  <c r="CS312" i="3"/>
  <c r="AI39" i="3"/>
  <c r="CS39" i="3"/>
  <c r="AI12" i="3"/>
  <c r="AH383" i="3"/>
  <c r="CS12" i="3"/>
  <c r="AI45" i="3"/>
  <c r="CS45" i="3"/>
  <c r="AI147" i="3"/>
  <c r="CS147" i="3"/>
  <c r="AI63" i="3"/>
  <c r="CS63" i="3"/>
  <c r="AI82" i="3"/>
  <c r="CS82" i="3"/>
  <c r="AI60" i="3"/>
  <c r="CS60" i="3"/>
  <c r="AI127" i="3"/>
  <c r="CS127" i="3"/>
  <c r="AI169" i="3"/>
  <c r="CS169" i="3"/>
  <c r="AI217" i="3"/>
  <c r="CS217" i="3"/>
  <c r="AI17" i="3"/>
  <c r="CS17" i="3"/>
  <c r="AI318" i="3"/>
  <c r="CS318" i="3"/>
  <c r="AI311" i="3"/>
  <c r="CS311" i="3"/>
  <c r="AI336" i="3"/>
  <c r="CS336" i="3"/>
  <c r="AI253" i="3"/>
  <c r="CS253" i="3"/>
  <c r="AI258" i="3"/>
  <c r="CS258" i="3"/>
  <c r="AI74" i="3"/>
  <c r="CS74" i="3"/>
  <c r="AI341" i="3"/>
  <c r="CS341" i="3"/>
  <c r="AI348" i="3"/>
  <c r="CS348" i="3"/>
  <c r="AI123" i="3"/>
  <c r="CS123" i="3"/>
  <c r="AI202" i="3"/>
  <c r="CS202" i="3"/>
  <c r="AI131" i="3"/>
  <c r="CS131" i="3"/>
  <c r="AI37" i="3"/>
  <c r="CS37" i="3"/>
  <c r="AI314" i="3"/>
  <c r="CS314" i="3"/>
  <c r="AI222" i="3"/>
  <c r="CS222" i="3"/>
  <c r="AI346" i="3"/>
  <c r="CS346" i="3"/>
  <c r="AI296" i="3"/>
  <c r="CS296" i="3"/>
  <c r="AI307" i="3"/>
  <c r="CS307" i="3"/>
  <c r="AI33" i="3"/>
  <c r="CS33" i="3"/>
  <c r="AI289" i="3"/>
  <c r="CS289" i="3"/>
  <c r="AI262" i="3"/>
  <c r="CS262" i="3"/>
  <c r="AI276" i="3"/>
  <c r="CS276" i="3"/>
  <c r="AI181" i="3"/>
  <c r="CS181" i="3"/>
  <c r="AI198" i="3"/>
  <c r="CS198" i="3"/>
  <c r="AI345" i="3"/>
  <c r="CS345" i="3"/>
  <c r="AI292" i="3"/>
  <c r="CS292" i="3"/>
  <c r="AI347" i="3"/>
  <c r="CS347" i="3"/>
  <c r="AI263" i="3"/>
  <c r="CS263" i="3"/>
  <c r="AI272" i="3"/>
  <c r="CS272" i="3"/>
  <c r="AI113" i="3"/>
  <c r="CS113" i="3"/>
  <c r="AI288" i="3"/>
  <c r="CS288" i="3"/>
  <c r="AI173" i="3"/>
  <c r="CS173" i="3"/>
  <c r="AI126" i="3"/>
  <c r="CS126" i="3"/>
  <c r="AI326" i="3"/>
  <c r="CS326" i="3"/>
  <c r="AI40" i="3"/>
  <c r="CS40" i="3"/>
  <c r="AI219" i="3"/>
  <c r="CS219" i="3"/>
  <c r="AI340" i="3"/>
  <c r="CS340" i="3"/>
  <c r="AI306" i="3"/>
  <c r="CS306" i="3"/>
  <c r="AI315" i="3"/>
  <c r="CS315" i="3"/>
  <c r="AI38" i="3"/>
  <c r="CS38" i="3"/>
  <c r="AI15" i="3"/>
  <c r="AH379" i="3"/>
  <c r="CS15" i="3"/>
  <c r="AI256" i="3"/>
  <c r="CS256" i="3"/>
  <c r="AI170" i="3"/>
  <c r="CS170" i="3"/>
  <c r="CT349" i="3"/>
  <c r="CV349" i="3"/>
  <c r="AH25" i="3"/>
  <c r="AH378" i="3" s="1"/>
  <c r="J357" i="3"/>
  <c r="K25" i="3"/>
  <c r="K357" i="3" s="1"/>
  <c r="K48" i="3"/>
  <c r="AH48" i="3"/>
  <c r="AI379" i="3" l="1"/>
  <c r="AI383" i="3"/>
  <c r="Y378" i="3"/>
  <c r="Y387" i="3" s="1"/>
  <c r="Y354" i="3"/>
  <c r="Z354" i="3" s="1"/>
  <c r="AI384" i="3"/>
  <c r="AI382" i="3"/>
  <c r="K378" i="3"/>
  <c r="BX10" i="3"/>
  <c r="AI48" i="3"/>
  <c r="CS48" i="3"/>
  <c r="D10" i="5"/>
  <c r="J363" i="3"/>
  <c r="AI25" i="3"/>
  <c r="AI357" i="3" s="1"/>
  <c r="AH357" i="3"/>
  <c r="CS25" i="3"/>
  <c r="DA349" i="3"/>
  <c r="N348" i="10" s="1"/>
  <c r="Q348" i="10" s="1"/>
  <c r="F348" i="10"/>
  <c r="CW349" i="3"/>
  <c r="CT170" i="3"/>
  <c r="CV170" i="3"/>
  <c r="CT256" i="3"/>
  <c r="CV256" i="3"/>
  <c r="CS379" i="3"/>
  <c r="CT15" i="3"/>
  <c r="CV15" i="3"/>
  <c r="CT38" i="3"/>
  <c r="CV38" i="3"/>
  <c r="CT315" i="3"/>
  <c r="CV315" i="3"/>
  <c r="CT306" i="3"/>
  <c r="CV306" i="3"/>
  <c r="CT340" i="3"/>
  <c r="CV340" i="3"/>
  <c r="CV219" i="3"/>
  <c r="CT219" i="3"/>
  <c r="CV40" i="3"/>
  <c r="CT40" i="3"/>
  <c r="CT326" i="3"/>
  <c r="CV326" i="3"/>
  <c r="CV126" i="3"/>
  <c r="CT126" i="3"/>
  <c r="CT173" i="3"/>
  <c r="CV173" i="3"/>
  <c r="CV288" i="3"/>
  <c r="CT288" i="3"/>
  <c r="CT113" i="3"/>
  <c r="CV113" i="3"/>
  <c r="CT272" i="3"/>
  <c r="CV272" i="3"/>
  <c r="CV263" i="3"/>
  <c r="CT263" i="3"/>
  <c r="CT347" i="3"/>
  <c r="CV347" i="3"/>
  <c r="CV292" i="3"/>
  <c r="CT292" i="3"/>
  <c r="CT345" i="3"/>
  <c r="CV345" i="3"/>
  <c r="CV198" i="3"/>
  <c r="CT198" i="3"/>
  <c r="CV181" i="3"/>
  <c r="CT181" i="3"/>
  <c r="CV276" i="3"/>
  <c r="CT276" i="3"/>
  <c r="CV262" i="3"/>
  <c r="CT262" i="3"/>
  <c r="CT289" i="3"/>
  <c r="CV289" i="3"/>
  <c r="CT33" i="3"/>
  <c r="CV33" i="3"/>
  <c r="CT307" i="3"/>
  <c r="CV307" i="3"/>
  <c r="CT296" i="3"/>
  <c r="CV296" i="3"/>
  <c r="CV346" i="3"/>
  <c r="CT346" i="3"/>
  <c r="CV222" i="3"/>
  <c r="CT222" i="3"/>
  <c r="CT314" i="3"/>
  <c r="CV314" i="3"/>
  <c r="CV37" i="3"/>
  <c r="CT37" i="3"/>
  <c r="CT131" i="3"/>
  <c r="CV131" i="3"/>
  <c r="CV202" i="3"/>
  <c r="CT202" i="3"/>
  <c r="CT123" i="3"/>
  <c r="CV123" i="3"/>
  <c r="CV348" i="3"/>
  <c r="CT348" i="3"/>
  <c r="CV341" i="3"/>
  <c r="CT341" i="3"/>
  <c r="CV74" i="3"/>
  <c r="CT74" i="3"/>
  <c r="CT258" i="3"/>
  <c r="CV258" i="3"/>
  <c r="CT253" i="3"/>
  <c r="CV253" i="3"/>
  <c r="CT336" i="3"/>
  <c r="CV336" i="3"/>
  <c r="CT311" i="3"/>
  <c r="CV311" i="3"/>
  <c r="CT318" i="3"/>
  <c r="CV318" i="3"/>
  <c r="CV17" i="3"/>
  <c r="CT17" i="3"/>
  <c r="CV217" i="3"/>
  <c r="CT217" i="3"/>
  <c r="CV169" i="3"/>
  <c r="CT169" i="3"/>
  <c r="CV127" i="3"/>
  <c r="CT127" i="3"/>
  <c r="CT60" i="3"/>
  <c r="CV60" i="3"/>
  <c r="CV82" i="3"/>
  <c r="CT82" i="3"/>
  <c r="CV63" i="3"/>
  <c r="CT63" i="3"/>
  <c r="CT147" i="3"/>
  <c r="CV147" i="3"/>
  <c r="CT45" i="3"/>
  <c r="CV45" i="3"/>
  <c r="CV12" i="3"/>
  <c r="CT12" i="3"/>
  <c r="CS383" i="3"/>
  <c r="CV39" i="3"/>
  <c r="CT39" i="3"/>
  <c r="CV312" i="3"/>
  <c r="CT312" i="3"/>
  <c r="CV233" i="3"/>
  <c r="CT233" i="3"/>
  <c r="CV299" i="3"/>
  <c r="CT299" i="3"/>
  <c r="CV324" i="3"/>
  <c r="CT324" i="3"/>
  <c r="CS385" i="3"/>
  <c r="CV120" i="3"/>
  <c r="CT120" i="3"/>
  <c r="CV135" i="3"/>
  <c r="CT135" i="3"/>
  <c r="CV70" i="3"/>
  <c r="CT70" i="3"/>
  <c r="CV83" i="3"/>
  <c r="CT83" i="3"/>
  <c r="CT381" i="3" s="1"/>
  <c r="CS381" i="3"/>
  <c r="CV85" i="3"/>
  <c r="CT85" i="3"/>
  <c r="CV171" i="3"/>
  <c r="CT171" i="3"/>
  <c r="CT146" i="3"/>
  <c r="CV146" i="3"/>
  <c r="CV133" i="3"/>
  <c r="CT133" i="3"/>
  <c r="CV168" i="3"/>
  <c r="CT168" i="3"/>
  <c r="CT71" i="3"/>
  <c r="CV71" i="3"/>
  <c r="CV106" i="3"/>
  <c r="CT106" i="3"/>
  <c r="CT95" i="3"/>
  <c r="CV95" i="3"/>
  <c r="CT117" i="3"/>
  <c r="CV117" i="3"/>
  <c r="CV278" i="3"/>
  <c r="CT278" i="3"/>
  <c r="CT268" i="3"/>
  <c r="CV268" i="3"/>
  <c r="CT291" i="3"/>
  <c r="CV291" i="3"/>
  <c r="CT350" i="3"/>
  <c r="CV350" i="3"/>
  <c r="CT266" i="3"/>
  <c r="CV266" i="3"/>
  <c r="CV242" i="3"/>
  <c r="CT242" i="3"/>
  <c r="CV303" i="3"/>
  <c r="CT303" i="3"/>
  <c r="CV206" i="3"/>
  <c r="CT206" i="3"/>
  <c r="CT244" i="3"/>
  <c r="CV244" i="3"/>
  <c r="CT225" i="3"/>
  <c r="CV225" i="3"/>
  <c r="CT14" i="3"/>
  <c r="CV14" i="3"/>
  <c r="CT257" i="3"/>
  <c r="CV257" i="3"/>
  <c r="CT139" i="3"/>
  <c r="CV139" i="3"/>
  <c r="CT271" i="3"/>
  <c r="CV271" i="3"/>
  <c r="CV28" i="3"/>
  <c r="CT28" i="3"/>
  <c r="CT269" i="3"/>
  <c r="CV269" i="3"/>
  <c r="CT224" i="3"/>
  <c r="CV224" i="3"/>
  <c r="CT302" i="3"/>
  <c r="CV302" i="3"/>
  <c r="CV136" i="3"/>
  <c r="CT136" i="3"/>
  <c r="CT53" i="3"/>
  <c r="CV53" i="3"/>
  <c r="CV81" i="3"/>
  <c r="CT81" i="3"/>
  <c r="CT121" i="3"/>
  <c r="CV121" i="3"/>
  <c r="CV129" i="3"/>
  <c r="CT129" i="3"/>
  <c r="CT270" i="3"/>
  <c r="CV270" i="3"/>
  <c r="CT26" i="3"/>
  <c r="CV26" i="3"/>
  <c r="CT352" i="3"/>
  <c r="CV352" i="3"/>
  <c r="CV342" i="3"/>
  <c r="CT342" i="3"/>
  <c r="CT228" i="3"/>
  <c r="CV228" i="3"/>
  <c r="CV322" i="3"/>
  <c r="CT322" i="3"/>
  <c r="CV210" i="3"/>
  <c r="CT210" i="3"/>
  <c r="CV327" i="3"/>
  <c r="CT327" i="3"/>
  <c r="CV293" i="3"/>
  <c r="CT293" i="3"/>
  <c r="CV298" i="3"/>
  <c r="CT298" i="3"/>
  <c r="CV165" i="3"/>
  <c r="CT165" i="3"/>
  <c r="CT353" i="3"/>
  <c r="CV353" i="3"/>
  <c r="CT97" i="3"/>
  <c r="CV97" i="3"/>
  <c r="CV261" i="3"/>
  <c r="CT261" i="3"/>
  <c r="CT295" i="3"/>
  <c r="CV295" i="3"/>
  <c r="CT316" i="3"/>
  <c r="CV316" i="3"/>
  <c r="CV247" i="3"/>
  <c r="CT247" i="3"/>
  <c r="CV245" i="3"/>
  <c r="CT245" i="3"/>
  <c r="CV319" i="3"/>
  <c r="CT319" i="3"/>
  <c r="CV156" i="3"/>
  <c r="CT156" i="3"/>
  <c r="CT297" i="3"/>
  <c r="CV297" i="3"/>
  <c r="CV109" i="3"/>
  <c r="CT109" i="3"/>
  <c r="CV44" i="3"/>
  <c r="CT44" i="3"/>
  <c r="CV13" i="3"/>
  <c r="CT13" i="3"/>
  <c r="CV65" i="3"/>
  <c r="CT65" i="3"/>
  <c r="CV115" i="3"/>
  <c r="CT115" i="3"/>
  <c r="CT18" i="3"/>
  <c r="CV18" i="3"/>
  <c r="CT21" i="3"/>
  <c r="CV21" i="3"/>
  <c r="CT212" i="3"/>
  <c r="CV212" i="3"/>
  <c r="CT241" i="3"/>
  <c r="CV241" i="3"/>
  <c r="CT231" i="3"/>
  <c r="CV231" i="3"/>
  <c r="CT208" i="3"/>
  <c r="CV208" i="3"/>
  <c r="CT122" i="3"/>
  <c r="CV122" i="3"/>
  <c r="CV98" i="3"/>
  <c r="CT98" i="3"/>
  <c r="CV175" i="3"/>
  <c r="CT175" i="3"/>
  <c r="CV90" i="3"/>
  <c r="CS384" i="3"/>
  <c r="CT90" i="3"/>
  <c r="CV93" i="3"/>
  <c r="CT93" i="3"/>
  <c r="CT52" i="3"/>
  <c r="CV52" i="3"/>
  <c r="CV178" i="3"/>
  <c r="CT178" i="3"/>
  <c r="E15" i="7"/>
  <c r="F15" i="7"/>
  <c r="CV84" i="3"/>
  <c r="CT84" i="3"/>
  <c r="CV211" i="3"/>
  <c r="CT211" i="3"/>
  <c r="CT275" i="3"/>
  <c r="CV275" i="3"/>
  <c r="CT259" i="3"/>
  <c r="CV259" i="3"/>
  <c r="CV42" i="3"/>
  <c r="CT42" i="3"/>
  <c r="CV277" i="3"/>
  <c r="CT277" i="3"/>
  <c r="CT294" i="3"/>
  <c r="CV294" i="3"/>
  <c r="CT216" i="3"/>
  <c r="CV216" i="3"/>
  <c r="CT243" i="3"/>
  <c r="CV243" i="3"/>
  <c r="CV332" i="3"/>
  <c r="CT332" i="3"/>
  <c r="CT304" i="3"/>
  <c r="CV304" i="3"/>
  <c r="CT191" i="3"/>
  <c r="CV191" i="3"/>
  <c r="CV145" i="3"/>
  <c r="CT145" i="3"/>
  <c r="CT125" i="3"/>
  <c r="CV125" i="3"/>
  <c r="CT197" i="3"/>
  <c r="CV197" i="3"/>
  <c r="CV273" i="3"/>
  <c r="CT273" i="3"/>
  <c r="CT157" i="3"/>
  <c r="CV157" i="3"/>
  <c r="CV89" i="3"/>
  <c r="CT89" i="3"/>
  <c r="CV300" i="3"/>
  <c r="CT300" i="3"/>
  <c r="CV274" i="3"/>
  <c r="CT274" i="3"/>
  <c r="CV330" i="3"/>
  <c r="CT330" i="3"/>
  <c r="CV215" i="3"/>
  <c r="CT215" i="3"/>
  <c r="CT23" i="3"/>
  <c r="CV23" i="3"/>
  <c r="CV203" i="3"/>
  <c r="CT203" i="3"/>
  <c r="CT325" i="3"/>
  <c r="CV325" i="3"/>
  <c r="CT66" i="3"/>
  <c r="CV66" i="3"/>
  <c r="CT209" i="3"/>
  <c r="CV209" i="3"/>
  <c r="CT260" i="3"/>
  <c r="CV260" i="3"/>
  <c r="CT20" i="3"/>
  <c r="CV20" i="3"/>
  <c r="CV235" i="3"/>
  <c r="CT235" i="3"/>
  <c r="CV265" i="3"/>
  <c r="CT265" i="3"/>
  <c r="CV351" i="3"/>
  <c r="CT351" i="3"/>
  <c r="CV204" i="3"/>
  <c r="CT204" i="3"/>
  <c r="CT249" i="3"/>
  <c r="CV249" i="3"/>
  <c r="CT32" i="3"/>
  <c r="CV32" i="3"/>
  <c r="CV323" i="3"/>
  <c r="CT323" i="3"/>
  <c r="CT227" i="3"/>
  <c r="CV227" i="3"/>
  <c r="CV205" i="3"/>
  <c r="CT205" i="3"/>
  <c r="CV130" i="3"/>
  <c r="CT130" i="3"/>
  <c r="CT343" i="3"/>
  <c r="CV343" i="3"/>
  <c r="CV279" i="3"/>
  <c r="CT279" i="3"/>
  <c r="CV255" i="3"/>
  <c r="CT255" i="3"/>
  <c r="CV43" i="3"/>
  <c r="CT43" i="3"/>
  <c r="CT305" i="3"/>
  <c r="CV305" i="3"/>
  <c r="CT218" i="3"/>
  <c r="CV218" i="3"/>
  <c r="CT333" i="3"/>
  <c r="CV333" i="3"/>
  <c r="CV248" i="3"/>
  <c r="CT248" i="3"/>
  <c r="CT128" i="3"/>
  <c r="CV128" i="3"/>
  <c r="CT192" i="3"/>
  <c r="CV192" i="3"/>
  <c r="CT132" i="3"/>
  <c r="CV132" i="3"/>
  <c r="CV190" i="3"/>
  <c r="CT190" i="3"/>
  <c r="CT80" i="3"/>
  <c r="CV80" i="3"/>
  <c r="CV220" i="3"/>
  <c r="CT220" i="3"/>
  <c r="CV88" i="3"/>
  <c r="CT88" i="3"/>
  <c r="CT287" i="3"/>
  <c r="CV287" i="3"/>
  <c r="CV286" i="3"/>
  <c r="CT286" i="3"/>
  <c r="CT34" i="3"/>
  <c r="CV34" i="3"/>
  <c r="CS382" i="3"/>
  <c r="CV174" i="3"/>
  <c r="CT174" i="3"/>
  <c r="CT151" i="3"/>
  <c r="CV151" i="3"/>
  <c r="CT177" i="3"/>
  <c r="CV177" i="3"/>
  <c r="CT163" i="3"/>
  <c r="CV163" i="3"/>
  <c r="CT158" i="3"/>
  <c r="CV158" i="3"/>
  <c r="CV61" i="3"/>
  <c r="CT61" i="3"/>
  <c r="CT334" i="3"/>
  <c r="CV334" i="3"/>
  <c r="CV47" i="3"/>
  <c r="CT47" i="3"/>
  <c r="CV11" i="3"/>
  <c r="CT11" i="3"/>
  <c r="CV96" i="3"/>
  <c r="CT96" i="3"/>
  <c r="CV62" i="3"/>
  <c r="CT62" i="3"/>
  <c r="CV72" i="3"/>
  <c r="CT72" i="3"/>
  <c r="CV199" i="3"/>
  <c r="CT199" i="3"/>
  <c r="F15" i="6"/>
  <c r="E15" i="6"/>
  <c r="CT46" i="3"/>
  <c r="CV46" i="3"/>
  <c r="CV161" i="3"/>
  <c r="CT161" i="3"/>
  <c r="CV308" i="3"/>
  <c r="CT308" i="3"/>
  <c r="CT264" i="3"/>
  <c r="CV264" i="3"/>
  <c r="CT16" i="3"/>
  <c r="CV16" i="3"/>
  <c r="CT339" i="3"/>
  <c r="CV339" i="3"/>
  <c r="CT331" i="3"/>
  <c r="CV331" i="3"/>
  <c r="CV335" i="3"/>
  <c r="CT335" i="3"/>
  <c r="CV254" i="3"/>
  <c r="CT254" i="3"/>
  <c r="CT226" i="3"/>
  <c r="CV226" i="3"/>
  <c r="CT239" i="3"/>
  <c r="CV239" i="3"/>
  <c r="CT214" i="3"/>
  <c r="CV214" i="3"/>
  <c r="CV137" i="3"/>
  <c r="CT137" i="3"/>
  <c r="CT223" i="3"/>
  <c r="CV223" i="3"/>
  <c r="CT78" i="3"/>
  <c r="CV78" i="3"/>
  <c r="CT22" i="3"/>
  <c r="CV22" i="3"/>
  <c r="CT207" i="3"/>
  <c r="CV207" i="3"/>
  <c r="CT94" i="3"/>
  <c r="CV94" i="3"/>
  <c r="CT107" i="3"/>
  <c r="CV107" i="3"/>
  <c r="CV30" i="3"/>
  <c r="CT30" i="3"/>
  <c r="CT290" i="3"/>
  <c r="CV290" i="3"/>
  <c r="CV321" i="3"/>
  <c r="CT321" i="3"/>
  <c r="CV320" i="3"/>
  <c r="CT320" i="3"/>
  <c r="CT240" i="3"/>
  <c r="CV240" i="3"/>
  <c r="CV221" i="3"/>
  <c r="CT221" i="3"/>
  <c r="CV152" i="3"/>
  <c r="CT152" i="3"/>
  <c r="CT237" i="3"/>
  <c r="CV237" i="3"/>
  <c r="CV285" i="3"/>
  <c r="CT285" i="3"/>
  <c r="CT328" i="3"/>
  <c r="CV328" i="3"/>
  <c r="CS386" i="3"/>
  <c r="CV313" i="3"/>
  <c r="CT313" i="3"/>
  <c r="CT386" i="3" s="1"/>
  <c r="CV166" i="3"/>
  <c r="CT166" i="3"/>
  <c r="CT234" i="3"/>
  <c r="CV234" i="3"/>
  <c r="CV317" i="3"/>
  <c r="CT317" i="3"/>
  <c r="CT250" i="3"/>
  <c r="CV250" i="3"/>
  <c r="CT160" i="3"/>
  <c r="CV160" i="3"/>
  <c r="CV155" i="3"/>
  <c r="CT155" i="3"/>
  <c r="CT118" i="3"/>
  <c r="CV118" i="3"/>
  <c r="CV232" i="3"/>
  <c r="CT232" i="3"/>
  <c r="CV91" i="3"/>
  <c r="CT91" i="3"/>
  <c r="CV267" i="3"/>
  <c r="CT267" i="3"/>
  <c r="CT19" i="3"/>
  <c r="CV19" i="3"/>
  <c r="CV337" i="3"/>
  <c r="CT337" i="3"/>
  <c r="CV344" i="3"/>
  <c r="CT344" i="3"/>
  <c r="E10" i="8"/>
  <c r="F10" i="8"/>
  <c r="D42" i="8"/>
  <c r="CT200" i="3"/>
  <c r="CV200" i="3"/>
  <c r="CT310" i="3"/>
  <c r="CV310" i="3"/>
  <c r="CV338" i="3"/>
  <c r="CT338" i="3"/>
  <c r="CV284" i="3"/>
  <c r="CT284" i="3"/>
  <c r="CT159" i="3"/>
  <c r="CV159" i="3"/>
  <c r="CV77" i="3"/>
  <c r="CT77" i="3"/>
  <c r="CT49" i="3"/>
  <c r="CV49" i="3"/>
  <c r="CV73" i="3"/>
  <c r="CT73" i="3"/>
  <c r="CT164" i="3"/>
  <c r="CV164" i="3"/>
  <c r="CV124" i="3"/>
  <c r="CT124" i="3"/>
  <c r="CT201" i="3"/>
  <c r="CV201" i="3"/>
  <c r="CT119" i="3"/>
  <c r="CV119" i="3"/>
  <c r="CT111" i="3"/>
  <c r="CV111" i="3"/>
  <c r="CT238" i="3"/>
  <c r="CV238" i="3"/>
  <c r="CT36" i="3"/>
  <c r="CV36" i="3"/>
  <c r="CT301" i="3"/>
  <c r="CV301" i="3"/>
  <c r="CT329" i="3"/>
  <c r="CV329" i="3"/>
  <c r="CV41" i="3"/>
  <c r="CT41" i="3"/>
  <c r="CT134" i="3"/>
  <c r="CV134" i="3"/>
  <c r="CT172" i="3"/>
  <c r="CV172" i="3"/>
  <c r="CV68" i="3"/>
  <c r="CT68" i="3"/>
  <c r="CV114" i="3"/>
  <c r="CT114" i="3"/>
  <c r="CT67" i="3"/>
  <c r="CV67" i="3"/>
  <c r="CV51" i="3"/>
  <c r="CT51" i="3"/>
  <c r="CV79" i="3"/>
  <c r="CT79" i="3"/>
  <c r="CV108" i="3"/>
  <c r="CT108" i="3"/>
  <c r="CV116" i="3"/>
  <c r="CT116" i="3"/>
  <c r="CV69" i="3"/>
  <c r="CT69" i="3"/>
  <c r="BY25" i="3"/>
  <c r="BX357" i="3"/>
  <c r="BX377" i="3"/>
  <c r="BX359" i="3"/>
  <c r="BY9" i="3"/>
  <c r="AH10" i="3"/>
  <c r="K10" i="3"/>
  <c r="J380" i="3"/>
  <c r="J358" i="3"/>
  <c r="Z25" i="3"/>
  <c r="Y357" i="3"/>
  <c r="J377" i="3"/>
  <c r="J387" i="3" s="1"/>
  <c r="K9" i="3"/>
  <c r="J359" i="3"/>
  <c r="J354" i="3"/>
  <c r="K354" i="3" s="1"/>
  <c r="AH9" i="3"/>
  <c r="J360" i="3" l="1"/>
  <c r="CT382" i="3"/>
  <c r="CT385" i="3"/>
  <c r="CT379" i="3"/>
  <c r="AI378" i="3"/>
  <c r="Z357" i="3"/>
  <c r="Z378" i="3"/>
  <c r="Z387" i="3" s="1"/>
  <c r="CT383" i="3"/>
  <c r="BY357" i="3"/>
  <c r="BY378" i="3"/>
  <c r="CT384" i="3"/>
  <c r="AH377" i="3"/>
  <c r="AH359" i="3"/>
  <c r="AH365" i="3" s="1"/>
  <c r="AI9" i="3"/>
  <c r="AH354" i="3"/>
  <c r="AI354" i="3" s="1"/>
  <c r="CS9" i="3"/>
  <c r="D10" i="7"/>
  <c r="J365" i="3"/>
  <c r="K359" i="3"/>
  <c r="K377" i="3"/>
  <c r="D15" i="5"/>
  <c r="Y363" i="3"/>
  <c r="Y360" i="3"/>
  <c r="J364" i="3"/>
  <c r="D10" i="6"/>
  <c r="K380" i="3"/>
  <c r="K358" i="3"/>
  <c r="AH358" i="3"/>
  <c r="AH364" i="3" s="1"/>
  <c r="AI10" i="3"/>
  <c r="AH380" i="3"/>
  <c r="CS10" i="3"/>
  <c r="BY377" i="3"/>
  <c r="BY359" i="3"/>
  <c r="BX365" i="3"/>
  <c r="D33" i="7"/>
  <c r="D33" i="5"/>
  <c r="BX363" i="3"/>
  <c r="DA69" i="3"/>
  <c r="N68" i="10" s="1"/>
  <c r="Q68" i="10" s="1"/>
  <c r="F68" i="10"/>
  <c r="CW69" i="3"/>
  <c r="DA116" i="3"/>
  <c r="N115" i="10" s="1"/>
  <c r="Q115" i="10" s="1"/>
  <c r="F115" i="10"/>
  <c r="CW116" i="3"/>
  <c r="DA108" i="3"/>
  <c r="N107" i="10" s="1"/>
  <c r="Q107" i="10" s="1"/>
  <c r="F107" i="10"/>
  <c r="CW108" i="3"/>
  <c r="DA79" i="3"/>
  <c r="N78" i="10" s="1"/>
  <c r="Q78" i="10" s="1"/>
  <c r="F78" i="10"/>
  <c r="CW79" i="3"/>
  <c r="DA51" i="3"/>
  <c r="N50" i="10" s="1"/>
  <c r="Q50" i="10" s="1"/>
  <c r="F50" i="10"/>
  <c r="CW51" i="3"/>
  <c r="DA67" i="3"/>
  <c r="N66" i="10" s="1"/>
  <c r="Q66" i="10" s="1"/>
  <c r="CW67" i="3"/>
  <c r="F66" i="10"/>
  <c r="DA114" i="3"/>
  <c r="N113" i="10" s="1"/>
  <c r="Q113" i="10" s="1"/>
  <c r="CW114" i="3"/>
  <c r="F113" i="10"/>
  <c r="DA68" i="3"/>
  <c r="N67" i="10" s="1"/>
  <c r="Q67" i="10" s="1"/>
  <c r="CW68" i="3"/>
  <c r="F67" i="10"/>
  <c r="DA172" i="3"/>
  <c r="N171" i="10" s="1"/>
  <c r="Q171" i="10" s="1"/>
  <c r="F171" i="10"/>
  <c r="CW172" i="3"/>
  <c r="DA134" i="3"/>
  <c r="N133" i="10" s="1"/>
  <c r="Q133" i="10" s="1"/>
  <c r="F133" i="10"/>
  <c r="CW134" i="3"/>
  <c r="DA41" i="3"/>
  <c r="N40" i="10" s="1"/>
  <c r="Q40" i="10" s="1"/>
  <c r="F40" i="10"/>
  <c r="CW41" i="3"/>
  <c r="DA329" i="3"/>
  <c r="N328" i="10" s="1"/>
  <c r="Q328" i="10" s="1"/>
  <c r="F328" i="10"/>
  <c r="CW329" i="3"/>
  <c r="DA301" i="3"/>
  <c r="N300" i="10" s="1"/>
  <c r="Q300" i="10" s="1"/>
  <c r="F300" i="10"/>
  <c r="CW301" i="3"/>
  <c r="DA36" i="3"/>
  <c r="N35" i="10" s="1"/>
  <c r="Q35" i="10" s="1"/>
  <c r="F35" i="10"/>
  <c r="CW36" i="3"/>
  <c r="DA238" i="3"/>
  <c r="N237" i="10" s="1"/>
  <c r="Q237" i="10" s="1"/>
  <c r="F237" i="10"/>
  <c r="CW238" i="3"/>
  <c r="DA111" i="3"/>
  <c r="N110" i="10" s="1"/>
  <c r="Q110" i="10" s="1"/>
  <c r="CW111" i="3"/>
  <c r="F110" i="10"/>
  <c r="DA119" i="3"/>
  <c r="N118" i="10" s="1"/>
  <c r="Q118" i="10" s="1"/>
  <c r="F118" i="10"/>
  <c r="CW119" i="3"/>
  <c r="DA201" i="3"/>
  <c r="N200" i="10" s="1"/>
  <c r="Q200" i="10" s="1"/>
  <c r="F200" i="10"/>
  <c r="CW201" i="3"/>
  <c r="DA124" i="3"/>
  <c r="N123" i="10" s="1"/>
  <c r="Q123" i="10" s="1"/>
  <c r="CW124" i="3"/>
  <c r="F123" i="10"/>
  <c r="DA164" i="3"/>
  <c r="N163" i="10" s="1"/>
  <c r="Q163" i="10" s="1"/>
  <c r="CW164" i="3"/>
  <c r="F163" i="10"/>
  <c r="DA73" i="3"/>
  <c r="N72" i="10" s="1"/>
  <c r="Q72" i="10" s="1"/>
  <c r="F72" i="10"/>
  <c r="CW73" i="3"/>
  <c r="DA49" i="3"/>
  <c r="N48" i="10" s="1"/>
  <c r="Q48" i="10" s="1"/>
  <c r="F48" i="10"/>
  <c r="CW49" i="3"/>
  <c r="DA77" i="3"/>
  <c r="N76" i="10" s="1"/>
  <c r="Q76" i="10" s="1"/>
  <c r="CW77" i="3"/>
  <c r="F76" i="10"/>
  <c r="DA159" i="3"/>
  <c r="N158" i="10" s="1"/>
  <c r="Q158" i="10" s="1"/>
  <c r="F158" i="10"/>
  <c r="CW159" i="3"/>
  <c r="DA284" i="3"/>
  <c r="N283" i="10" s="1"/>
  <c r="Q283" i="10" s="1"/>
  <c r="CW284" i="3"/>
  <c r="F283" i="10"/>
  <c r="DA338" i="3"/>
  <c r="N337" i="10" s="1"/>
  <c r="Q337" i="10" s="1"/>
  <c r="F337" i="10"/>
  <c r="CW338" i="3"/>
  <c r="DA310" i="3"/>
  <c r="N309" i="10" s="1"/>
  <c r="Q309" i="10" s="1"/>
  <c r="CW310" i="3"/>
  <c r="F309" i="10"/>
  <c r="DA200" i="3"/>
  <c r="N199" i="10" s="1"/>
  <c r="Q199" i="10" s="1"/>
  <c r="CW200" i="3"/>
  <c r="F199" i="10"/>
  <c r="DA344" i="3"/>
  <c r="N343" i="10" s="1"/>
  <c r="Q343" i="10" s="1"/>
  <c r="D43" i="8"/>
  <c r="D44" i="8" s="1"/>
  <c r="E44" i="8" s="1"/>
  <c r="F42" i="8"/>
  <c r="E42" i="8"/>
  <c r="F343" i="10"/>
  <c r="CW344" i="3"/>
  <c r="J43" i="8"/>
  <c r="J44" i="8" s="1"/>
  <c r="DA337" i="3"/>
  <c r="N336" i="10" s="1"/>
  <c r="Q336" i="10" s="1"/>
  <c r="F336" i="10"/>
  <c r="CW337" i="3"/>
  <c r="DA19" i="3"/>
  <c r="N18" i="10" s="1"/>
  <c r="Q18" i="10" s="1"/>
  <c r="F18" i="10"/>
  <c r="CW19" i="3"/>
  <c r="DA267" i="3"/>
  <c r="N266" i="10" s="1"/>
  <c r="Q266" i="10" s="1"/>
  <c r="F266" i="10"/>
  <c r="CW267" i="3"/>
  <c r="DA91" i="3"/>
  <c r="N90" i="10" s="1"/>
  <c r="Q90" i="10" s="1"/>
  <c r="F90" i="10"/>
  <c r="CW91" i="3"/>
  <c r="DA232" i="3"/>
  <c r="N231" i="10" s="1"/>
  <c r="Q231" i="10" s="1"/>
  <c r="CW232" i="3"/>
  <c r="F231" i="10"/>
  <c r="DA118" i="3"/>
  <c r="N117" i="10" s="1"/>
  <c r="Q117" i="10" s="1"/>
  <c r="F117" i="10"/>
  <c r="CW118" i="3"/>
  <c r="DA155" i="3"/>
  <c r="N154" i="10" s="1"/>
  <c r="Q154" i="10" s="1"/>
  <c r="F154" i="10"/>
  <c r="CW155" i="3"/>
  <c r="DA160" i="3"/>
  <c r="N159" i="10" s="1"/>
  <c r="Q159" i="10" s="1"/>
  <c r="CW160" i="3"/>
  <c r="F159" i="10"/>
  <c r="DA250" i="3"/>
  <c r="N249" i="10" s="1"/>
  <c r="Q249" i="10" s="1"/>
  <c r="F249" i="10"/>
  <c r="CW250" i="3"/>
  <c r="DA317" i="3"/>
  <c r="N316" i="10" s="1"/>
  <c r="Q316" i="10" s="1"/>
  <c r="CW317" i="3"/>
  <c r="F316" i="10"/>
  <c r="DA234" i="3"/>
  <c r="N233" i="10" s="1"/>
  <c r="Q233" i="10" s="1"/>
  <c r="CW234" i="3"/>
  <c r="F233" i="10"/>
  <c r="DA166" i="3"/>
  <c r="N165" i="10" s="1"/>
  <c r="Q165" i="10" s="1"/>
  <c r="F165" i="10"/>
  <c r="CW166" i="3"/>
  <c r="DA313" i="3"/>
  <c r="F312" i="10"/>
  <c r="CV386" i="3"/>
  <c r="CW313" i="3"/>
  <c r="CW386" i="3" s="1"/>
  <c r="DA328" i="3"/>
  <c r="N327" i="10" s="1"/>
  <c r="Q327" i="10" s="1"/>
  <c r="CW328" i="3"/>
  <c r="F327" i="10"/>
  <c r="DA285" i="3"/>
  <c r="N284" i="10" s="1"/>
  <c r="Q284" i="10" s="1"/>
  <c r="CW285" i="3"/>
  <c r="F284" i="10"/>
  <c r="DA237" i="3"/>
  <c r="N236" i="10" s="1"/>
  <c r="Q236" i="10" s="1"/>
  <c r="CW237" i="3"/>
  <c r="F236" i="10"/>
  <c r="DA152" i="3"/>
  <c r="N151" i="10" s="1"/>
  <c r="Q151" i="10" s="1"/>
  <c r="CW152" i="3"/>
  <c r="F151" i="10"/>
  <c r="DA221" i="3"/>
  <c r="N220" i="10" s="1"/>
  <c r="Q220" i="10" s="1"/>
  <c r="F220" i="10"/>
  <c r="CW221" i="3"/>
  <c r="DA240" i="3"/>
  <c r="N239" i="10" s="1"/>
  <c r="Q239" i="10" s="1"/>
  <c r="CW240" i="3"/>
  <c r="F239" i="10"/>
  <c r="DA320" i="3"/>
  <c r="N319" i="10" s="1"/>
  <c r="Q319" i="10" s="1"/>
  <c r="CW320" i="3"/>
  <c r="F319" i="10"/>
  <c r="DA321" i="3"/>
  <c r="N320" i="10" s="1"/>
  <c r="Q320" i="10" s="1"/>
  <c r="CW321" i="3"/>
  <c r="F320" i="10"/>
  <c r="DA290" i="3"/>
  <c r="N289" i="10" s="1"/>
  <c r="Q289" i="10" s="1"/>
  <c r="F289" i="10"/>
  <c r="CW290" i="3"/>
  <c r="DA30" i="3"/>
  <c r="N29" i="10" s="1"/>
  <c r="Q29" i="10" s="1"/>
  <c r="F29" i="10"/>
  <c r="CW30" i="3"/>
  <c r="DA107" i="3"/>
  <c r="N106" i="10" s="1"/>
  <c r="Q106" i="10" s="1"/>
  <c r="CW107" i="3"/>
  <c r="F106" i="10"/>
  <c r="DA94" i="3"/>
  <c r="N93" i="10" s="1"/>
  <c r="Q93" i="10" s="1"/>
  <c r="F93" i="10"/>
  <c r="CW94" i="3"/>
  <c r="DA207" i="3"/>
  <c r="N206" i="10" s="1"/>
  <c r="Q206" i="10" s="1"/>
  <c r="F206" i="10"/>
  <c r="CW207" i="3"/>
  <c r="DA22" i="3"/>
  <c r="N21" i="10" s="1"/>
  <c r="Q21" i="10" s="1"/>
  <c r="F21" i="10"/>
  <c r="CW22" i="3"/>
  <c r="DA78" i="3"/>
  <c r="N77" i="10" s="1"/>
  <c r="Q77" i="10" s="1"/>
  <c r="F77" i="10"/>
  <c r="CW78" i="3"/>
  <c r="DA223" i="3"/>
  <c r="N222" i="10" s="1"/>
  <c r="Q222" i="10" s="1"/>
  <c r="CW223" i="3"/>
  <c r="F222" i="10"/>
  <c r="DA137" i="3"/>
  <c r="N136" i="10" s="1"/>
  <c r="Q136" i="10" s="1"/>
  <c r="CW137" i="3"/>
  <c r="F136" i="10"/>
  <c r="DA214" i="3"/>
  <c r="N213" i="10" s="1"/>
  <c r="Q213" i="10" s="1"/>
  <c r="F213" i="10"/>
  <c r="CW214" i="3"/>
  <c r="DA239" i="3"/>
  <c r="N238" i="10" s="1"/>
  <c r="Q238" i="10" s="1"/>
  <c r="F238" i="10"/>
  <c r="CW239" i="3"/>
  <c r="DA226" i="3"/>
  <c r="N225" i="10" s="1"/>
  <c r="Q225" i="10" s="1"/>
  <c r="F225" i="10"/>
  <c r="CW226" i="3"/>
  <c r="DA254" i="3"/>
  <c r="N253" i="10" s="1"/>
  <c r="Q253" i="10" s="1"/>
  <c r="CW254" i="3"/>
  <c r="F253" i="10"/>
  <c r="DA335" i="3"/>
  <c r="N334" i="10" s="1"/>
  <c r="Q334" i="10" s="1"/>
  <c r="CW335" i="3"/>
  <c r="F334" i="10"/>
  <c r="DA331" i="3"/>
  <c r="N330" i="10" s="1"/>
  <c r="Q330" i="10" s="1"/>
  <c r="CW331" i="3"/>
  <c r="F330" i="10"/>
  <c r="DA339" i="3"/>
  <c r="N338" i="10" s="1"/>
  <c r="Q338" i="10" s="1"/>
  <c r="F338" i="10"/>
  <c r="CW339" i="3"/>
  <c r="DA16" i="3"/>
  <c r="N15" i="10" s="1"/>
  <c r="Q15" i="10" s="1"/>
  <c r="CW16" i="3"/>
  <c r="F15" i="10"/>
  <c r="DA264" i="3"/>
  <c r="N263" i="10" s="1"/>
  <c r="Q263" i="10" s="1"/>
  <c r="F263" i="10"/>
  <c r="CW264" i="3"/>
  <c r="DA308" i="3"/>
  <c r="N307" i="10" s="1"/>
  <c r="Q307" i="10" s="1"/>
  <c r="F307" i="10"/>
  <c r="CW308" i="3"/>
  <c r="DA161" i="3"/>
  <c r="N160" i="10" s="1"/>
  <c r="Q160" i="10" s="1"/>
  <c r="CW161" i="3"/>
  <c r="F160" i="10"/>
  <c r="DA46" i="3"/>
  <c r="N45" i="10" s="1"/>
  <c r="Q45" i="10" s="1"/>
  <c r="CW46" i="3"/>
  <c r="F45" i="10"/>
  <c r="DA199" i="3"/>
  <c r="N198" i="10" s="1"/>
  <c r="Q198" i="10" s="1"/>
  <c r="F198" i="10"/>
  <c r="CW199" i="3"/>
  <c r="DA72" i="3"/>
  <c r="N71" i="10" s="1"/>
  <c r="Q71" i="10" s="1"/>
  <c r="CW72" i="3"/>
  <c r="F71" i="10"/>
  <c r="DA62" i="3"/>
  <c r="N61" i="10" s="1"/>
  <c r="Q61" i="10" s="1"/>
  <c r="F61" i="10"/>
  <c r="CW62" i="3"/>
  <c r="DA96" i="3"/>
  <c r="N95" i="10" s="1"/>
  <c r="Q95" i="10" s="1"/>
  <c r="CW96" i="3"/>
  <c r="F95" i="10"/>
  <c r="DA11" i="3"/>
  <c r="N10" i="10" s="1"/>
  <c r="Q10" i="10" s="1"/>
  <c r="CW11" i="3"/>
  <c r="F10" i="10"/>
  <c r="DA47" i="3"/>
  <c r="N46" i="10" s="1"/>
  <c r="Q46" i="10" s="1"/>
  <c r="F46" i="10"/>
  <c r="CW47" i="3"/>
  <c r="DA334" i="3"/>
  <c r="N333" i="10" s="1"/>
  <c r="Q333" i="10" s="1"/>
  <c r="F333" i="10"/>
  <c r="CW334" i="3"/>
  <c r="DA61" i="3"/>
  <c r="N60" i="10" s="1"/>
  <c r="Q60" i="10" s="1"/>
  <c r="F60" i="10"/>
  <c r="CW61" i="3"/>
  <c r="DA158" i="3"/>
  <c r="N157" i="10" s="1"/>
  <c r="Q157" i="10" s="1"/>
  <c r="F157" i="10"/>
  <c r="CW158" i="3"/>
  <c r="DA163" i="3"/>
  <c r="N162" i="10" s="1"/>
  <c r="Q162" i="10" s="1"/>
  <c r="CW163" i="3"/>
  <c r="F162" i="10"/>
  <c r="DA177" i="3"/>
  <c r="N176" i="10" s="1"/>
  <c r="Q176" i="10" s="1"/>
  <c r="F176" i="10"/>
  <c r="CW177" i="3"/>
  <c r="DA151" i="3"/>
  <c r="N150" i="10" s="1"/>
  <c r="Q150" i="10" s="1"/>
  <c r="F150" i="10"/>
  <c r="CW151" i="3"/>
  <c r="DA174" i="3"/>
  <c r="F173" i="10"/>
  <c r="CW174" i="3"/>
  <c r="CV382" i="3"/>
  <c r="DA34" i="3"/>
  <c r="N33" i="10" s="1"/>
  <c r="Q33" i="10" s="1"/>
  <c r="F33" i="10"/>
  <c r="CW34" i="3"/>
  <c r="DA286" i="3"/>
  <c r="N285" i="10" s="1"/>
  <c r="Q285" i="10" s="1"/>
  <c r="F285" i="10"/>
  <c r="CW286" i="3"/>
  <c r="DA287" i="3"/>
  <c r="N286" i="10" s="1"/>
  <c r="Q286" i="10" s="1"/>
  <c r="F286" i="10"/>
  <c r="CW287" i="3"/>
  <c r="DA88" i="3"/>
  <c r="N87" i="10" s="1"/>
  <c r="Q87" i="10" s="1"/>
  <c r="F87" i="10"/>
  <c r="CW88" i="3"/>
  <c r="DA220" i="3"/>
  <c r="N219" i="10" s="1"/>
  <c r="Q219" i="10" s="1"/>
  <c r="F219" i="10"/>
  <c r="CW220" i="3"/>
  <c r="DA80" i="3"/>
  <c r="N79" i="10" s="1"/>
  <c r="Q79" i="10" s="1"/>
  <c r="F79" i="10"/>
  <c r="CW80" i="3"/>
  <c r="DA190" i="3"/>
  <c r="N189" i="10" s="1"/>
  <c r="Q189" i="10" s="1"/>
  <c r="CW190" i="3"/>
  <c r="F189" i="10"/>
  <c r="DA132" i="3"/>
  <c r="N131" i="10" s="1"/>
  <c r="Q131" i="10" s="1"/>
  <c r="CW132" i="3"/>
  <c r="F131" i="10"/>
  <c r="DA192" i="3"/>
  <c r="N191" i="10" s="1"/>
  <c r="Q191" i="10" s="1"/>
  <c r="F191" i="10"/>
  <c r="CW192" i="3"/>
  <c r="DA128" i="3"/>
  <c r="N127" i="10" s="1"/>
  <c r="Q127" i="10" s="1"/>
  <c r="CW128" i="3"/>
  <c r="F127" i="10"/>
  <c r="DA248" i="3"/>
  <c r="N247" i="10" s="1"/>
  <c r="Q247" i="10" s="1"/>
  <c r="CW248" i="3"/>
  <c r="F247" i="10"/>
  <c r="DA333" i="3"/>
  <c r="N332" i="10" s="1"/>
  <c r="Q332" i="10" s="1"/>
  <c r="F332" i="10"/>
  <c r="CW333" i="3"/>
  <c r="DA218" i="3"/>
  <c r="N217" i="10" s="1"/>
  <c r="Q217" i="10" s="1"/>
  <c r="CW218" i="3"/>
  <c r="F217" i="10"/>
  <c r="DA305" i="3"/>
  <c r="N304" i="10" s="1"/>
  <c r="Q304" i="10" s="1"/>
  <c r="CW305" i="3"/>
  <c r="F304" i="10"/>
  <c r="DA43" i="3"/>
  <c r="N42" i="10" s="1"/>
  <c r="Q42" i="10" s="1"/>
  <c r="F42" i="10"/>
  <c r="CW43" i="3"/>
  <c r="DA255" i="3"/>
  <c r="N254" i="10" s="1"/>
  <c r="Q254" i="10" s="1"/>
  <c r="F254" i="10"/>
  <c r="CW255" i="3"/>
  <c r="DA279" i="3"/>
  <c r="N278" i="10" s="1"/>
  <c r="Q278" i="10" s="1"/>
  <c r="CW279" i="3"/>
  <c r="F278" i="10"/>
  <c r="DA343" i="3"/>
  <c r="N342" i="10" s="1"/>
  <c r="Q342" i="10" s="1"/>
  <c r="F342" i="10"/>
  <c r="CW343" i="3"/>
  <c r="DA130" i="3"/>
  <c r="N129" i="10" s="1"/>
  <c r="Q129" i="10" s="1"/>
  <c r="F129" i="10"/>
  <c r="CW130" i="3"/>
  <c r="DA205" i="3"/>
  <c r="N204" i="10" s="1"/>
  <c r="Q204" i="10" s="1"/>
  <c r="F204" i="10"/>
  <c r="CW205" i="3"/>
  <c r="DA227" i="3"/>
  <c r="N226" i="10" s="1"/>
  <c r="Q226" i="10" s="1"/>
  <c r="F226" i="10"/>
  <c r="CW227" i="3"/>
  <c r="DA323" i="3"/>
  <c r="N322" i="10" s="1"/>
  <c r="Q322" i="10" s="1"/>
  <c r="CW323" i="3"/>
  <c r="F322" i="10"/>
  <c r="DA32" i="3"/>
  <c r="N31" i="10" s="1"/>
  <c r="Q31" i="10" s="1"/>
  <c r="F31" i="10"/>
  <c r="CW32" i="3"/>
  <c r="DA249" i="3"/>
  <c r="N248" i="10" s="1"/>
  <c r="Q248" i="10" s="1"/>
  <c r="F248" i="10"/>
  <c r="CW249" i="3"/>
  <c r="DA204" i="3"/>
  <c r="N203" i="10" s="1"/>
  <c r="Q203" i="10" s="1"/>
  <c r="CW204" i="3"/>
  <c r="F203" i="10"/>
  <c r="DA351" i="3"/>
  <c r="N350" i="10" s="1"/>
  <c r="Q350" i="10" s="1"/>
  <c r="F350" i="10"/>
  <c r="CW351" i="3"/>
  <c r="DA265" i="3"/>
  <c r="N264" i="10" s="1"/>
  <c r="Q264" i="10" s="1"/>
  <c r="F264" i="10"/>
  <c r="CW265" i="3"/>
  <c r="DA235" i="3"/>
  <c r="N234" i="10" s="1"/>
  <c r="Q234" i="10" s="1"/>
  <c r="F234" i="10"/>
  <c r="CW235" i="3"/>
  <c r="DA20" i="3"/>
  <c r="F19" i="10"/>
  <c r="CW20" i="3"/>
  <c r="DA260" i="3"/>
  <c r="N259" i="10" s="1"/>
  <c r="Q259" i="10" s="1"/>
  <c r="CW260" i="3"/>
  <c r="F259" i="10"/>
  <c r="DA209" i="3"/>
  <c r="N208" i="10" s="1"/>
  <c r="Q208" i="10" s="1"/>
  <c r="F208" i="10"/>
  <c r="CW209" i="3"/>
  <c r="DA66" i="3"/>
  <c r="N65" i="10" s="1"/>
  <c r="Q65" i="10" s="1"/>
  <c r="CW66" i="3"/>
  <c r="F65" i="10"/>
  <c r="DA325" i="3"/>
  <c r="N324" i="10" s="1"/>
  <c r="Q324" i="10" s="1"/>
  <c r="CW325" i="3"/>
  <c r="F324" i="10"/>
  <c r="DA203" i="3"/>
  <c r="N202" i="10" s="1"/>
  <c r="Q202" i="10" s="1"/>
  <c r="CW203" i="3"/>
  <c r="F202" i="10"/>
  <c r="DA23" i="3"/>
  <c r="N22" i="10" s="1"/>
  <c r="Q22" i="10" s="1"/>
  <c r="CW23" i="3"/>
  <c r="F22" i="10"/>
  <c r="DA215" i="3"/>
  <c r="N214" i="10" s="1"/>
  <c r="Q214" i="10" s="1"/>
  <c r="CW215" i="3"/>
  <c r="F214" i="10"/>
  <c r="DA330" i="3"/>
  <c r="N329" i="10" s="1"/>
  <c r="Q329" i="10" s="1"/>
  <c r="CW330" i="3"/>
  <c r="F329" i="10"/>
  <c r="DA274" i="3"/>
  <c r="N273" i="10" s="1"/>
  <c r="Q273" i="10" s="1"/>
  <c r="CW274" i="3"/>
  <c r="F273" i="10"/>
  <c r="DA300" i="3"/>
  <c r="N299" i="10" s="1"/>
  <c r="Q299" i="10" s="1"/>
  <c r="CW300" i="3"/>
  <c r="F299" i="10"/>
  <c r="DA89" i="3"/>
  <c r="N88" i="10" s="1"/>
  <c r="Q88" i="10" s="1"/>
  <c r="F88" i="10"/>
  <c r="CW89" i="3"/>
  <c r="DA157" i="3"/>
  <c r="N156" i="10" s="1"/>
  <c r="Q156" i="10" s="1"/>
  <c r="CW157" i="3"/>
  <c r="F156" i="10"/>
  <c r="DA273" i="3"/>
  <c r="N272" i="10" s="1"/>
  <c r="Q272" i="10" s="1"/>
  <c r="CW273" i="3"/>
  <c r="F272" i="10"/>
  <c r="DA197" i="3"/>
  <c r="N196" i="10" s="1"/>
  <c r="Q196" i="10" s="1"/>
  <c r="F196" i="10"/>
  <c r="CW197" i="3"/>
  <c r="DA125" i="3"/>
  <c r="N124" i="10" s="1"/>
  <c r="Q124" i="10" s="1"/>
  <c r="F124" i="10"/>
  <c r="CW125" i="3"/>
  <c r="DA145" i="3"/>
  <c r="N144" i="10" s="1"/>
  <c r="Q144" i="10" s="1"/>
  <c r="CW145" i="3"/>
  <c r="F144" i="10"/>
  <c r="DA191" i="3"/>
  <c r="N190" i="10" s="1"/>
  <c r="Q190" i="10" s="1"/>
  <c r="F190" i="10"/>
  <c r="CW191" i="3"/>
  <c r="DA304" i="3"/>
  <c r="N303" i="10" s="1"/>
  <c r="Q303" i="10" s="1"/>
  <c r="F303" i="10"/>
  <c r="CW304" i="3"/>
  <c r="DA332" i="3"/>
  <c r="N331" i="10" s="1"/>
  <c r="Q331" i="10" s="1"/>
  <c r="F331" i="10"/>
  <c r="CW332" i="3"/>
  <c r="DA243" i="3"/>
  <c r="N242" i="10" s="1"/>
  <c r="Q242" i="10" s="1"/>
  <c r="F242" i="10"/>
  <c r="CW243" i="3"/>
  <c r="DA216" i="3"/>
  <c r="N215" i="10" s="1"/>
  <c r="Q215" i="10" s="1"/>
  <c r="F215" i="10"/>
  <c r="CW216" i="3"/>
  <c r="DA294" i="3"/>
  <c r="N293" i="10" s="1"/>
  <c r="Q293" i="10" s="1"/>
  <c r="CW294" i="3"/>
  <c r="F293" i="10"/>
  <c r="DA277" i="3"/>
  <c r="N276" i="10" s="1"/>
  <c r="Q276" i="10" s="1"/>
  <c r="F276" i="10"/>
  <c r="CW277" i="3"/>
  <c r="DA42" i="3"/>
  <c r="N41" i="10" s="1"/>
  <c r="Q41" i="10" s="1"/>
  <c r="CW42" i="3"/>
  <c r="F41" i="10"/>
  <c r="DA259" i="3"/>
  <c r="N258" i="10" s="1"/>
  <c r="Q258" i="10" s="1"/>
  <c r="CW259" i="3"/>
  <c r="F258" i="10"/>
  <c r="DA275" i="3"/>
  <c r="N274" i="10" s="1"/>
  <c r="Q274" i="10" s="1"/>
  <c r="F274" i="10"/>
  <c r="CW275" i="3"/>
  <c r="DA211" i="3"/>
  <c r="N210" i="10" s="1"/>
  <c r="Q210" i="10" s="1"/>
  <c r="CW211" i="3"/>
  <c r="F210" i="10"/>
  <c r="DA84" i="3"/>
  <c r="N83" i="10" s="1"/>
  <c r="Q83" i="10" s="1"/>
  <c r="CW84" i="3"/>
  <c r="F83" i="10"/>
  <c r="DA178" i="3"/>
  <c r="N177" i="10" s="1"/>
  <c r="Q177" i="10" s="1"/>
  <c r="F177" i="10"/>
  <c r="CW178" i="3"/>
  <c r="DA52" i="3"/>
  <c r="N51" i="10" s="1"/>
  <c r="Q51" i="10" s="1"/>
  <c r="F51" i="10"/>
  <c r="CW52" i="3"/>
  <c r="DA93" i="3"/>
  <c r="N92" i="10" s="1"/>
  <c r="Q92" i="10" s="1"/>
  <c r="CW93" i="3"/>
  <c r="F92" i="10"/>
  <c r="DA90" i="3"/>
  <c r="CW90" i="3"/>
  <c r="F89" i="10"/>
  <c r="CV384" i="3"/>
  <c r="DA175" i="3"/>
  <c r="N174" i="10" s="1"/>
  <c r="Q174" i="10" s="1"/>
  <c r="CW175" i="3"/>
  <c r="F174" i="10"/>
  <c r="DA98" i="3"/>
  <c r="N97" i="10" s="1"/>
  <c r="Q97" i="10" s="1"/>
  <c r="CW98" i="3"/>
  <c r="F97" i="10"/>
  <c r="DA122" i="3"/>
  <c r="N121" i="10" s="1"/>
  <c r="Q121" i="10" s="1"/>
  <c r="CW122" i="3"/>
  <c r="F121" i="10"/>
  <c r="DA208" i="3"/>
  <c r="N207" i="10" s="1"/>
  <c r="Q207" i="10" s="1"/>
  <c r="F207" i="10"/>
  <c r="CW208" i="3"/>
  <c r="DA231" i="3"/>
  <c r="N230" i="10" s="1"/>
  <c r="Q230" i="10" s="1"/>
  <c r="F230" i="10"/>
  <c r="CW231" i="3"/>
  <c r="DA241" i="3"/>
  <c r="N240" i="10" s="1"/>
  <c r="Q240" i="10" s="1"/>
  <c r="F240" i="10"/>
  <c r="CW241" i="3"/>
  <c r="DA212" i="3"/>
  <c r="N211" i="10" s="1"/>
  <c r="Q211" i="10" s="1"/>
  <c r="F211" i="10"/>
  <c r="CW212" i="3"/>
  <c r="DA21" i="3"/>
  <c r="N20" i="10" s="1"/>
  <c r="Q20" i="10" s="1"/>
  <c r="F20" i="10"/>
  <c r="CW21" i="3"/>
  <c r="DA18" i="3"/>
  <c r="N17" i="10" s="1"/>
  <c r="Q17" i="10" s="1"/>
  <c r="CW18" i="3"/>
  <c r="F17" i="10"/>
  <c r="DA115" i="3"/>
  <c r="N114" i="10" s="1"/>
  <c r="Q114" i="10" s="1"/>
  <c r="CW115" i="3"/>
  <c r="F114" i="10"/>
  <c r="DA65" i="3"/>
  <c r="N64" i="10" s="1"/>
  <c r="Q64" i="10" s="1"/>
  <c r="F64" i="10"/>
  <c r="CW65" i="3"/>
  <c r="DA13" i="3"/>
  <c r="N12" i="10" s="1"/>
  <c r="Q12" i="10" s="1"/>
  <c r="CW13" i="3"/>
  <c r="F12" i="10"/>
  <c r="DA44" i="3"/>
  <c r="N43" i="10" s="1"/>
  <c r="Q43" i="10" s="1"/>
  <c r="CW44" i="3"/>
  <c r="F43" i="10"/>
  <c r="DA109" i="3"/>
  <c r="N108" i="10" s="1"/>
  <c r="Q108" i="10" s="1"/>
  <c r="F108" i="10"/>
  <c r="CW109" i="3"/>
  <c r="DA297" i="3"/>
  <c r="N296" i="10" s="1"/>
  <c r="Q296" i="10" s="1"/>
  <c r="F296" i="10"/>
  <c r="CW297" i="3"/>
  <c r="DA156" i="3"/>
  <c r="N155" i="10" s="1"/>
  <c r="Q155" i="10" s="1"/>
  <c r="CW156" i="3"/>
  <c r="F155" i="10"/>
  <c r="DA319" i="3"/>
  <c r="N318" i="10" s="1"/>
  <c r="Q318" i="10" s="1"/>
  <c r="F318" i="10"/>
  <c r="CW319" i="3"/>
  <c r="DA245" i="3"/>
  <c r="N244" i="10" s="1"/>
  <c r="Q244" i="10" s="1"/>
  <c r="CW245" i="3"/>
  <c r="F244" i="10"/>
  <c r="DA247" i="3"/>
  <c r="N246" i="10" s="1"/>
  <c r="Q246" i="10" s="1"/>
  <c r="CW247" i="3"/>
  <c r="F246" i="10"/>
  <c r="DA316" i="3"/>
  <c r="N315" i="10" s="1"/>
  <c r="Q315" i="10" s="1"/>
  <c r="F315" i="10"/>
  <c r="CW316" i="3"/>
  <c r="DA295" i="3"/>
  <c r="N294" i="10" s="1"/>
  <c r="Q294" i="10" s="1"/>
  <c r="F294" i="10"/>
  <c r="CW295" i="3"/>
  <c r="DA261" i="3"/>
  <c r="N260" i="10" s="1"/>
  <c r="Q260" i="10" s="1"/>
  <c r="CW261" i="3"/>
  <c r="F260" i="10"/>
  <c r="DA97" i="3"/>
  <c r="N96" i="10" s="1"/>
  <c r="Q96" i="10" s="1"/>
  <c r="CW97" i="3"/>
  <c r="F96" i="10"/>
  <c r="DA353" i="3"/>
  <c r="N352" i="10" s="1"/>
  <c r="Q352" i="10" s="1"/>
  <c r="F352" i="10"/>
  <c r="CW353" i="3"/>
  <c r="DA165" i="3"/>
  <c r="N164" i="10" s="1"/>
  <c r="Q164" i="10" s="1"/>
  <c r="CW165" i="3"/>
  <c r="F164" i="10"/>
  <c r="DA298" i="3"/>
  <c r="N297" i="10" s="1"/>
  <c r="Q297" i="10" s="1"/>
  <c r="CW298" i="3"/>
  <c r="F297" i="10"/>
  <c r="DA293" i="3"/>
  <c r="N292" i="10" s="1"/>
  <c r="Q292" i="10" s="1"/>
  <c r="CW293" i="3"/>
  <c r="F292" i="10"/>
  <c r="DA327" i="3"/>
  <c r="N326" i="10" s="1"/>
  <c r="Q326" i="10" s="1"/>
  <c r="CW327" i="3"/>
  <c r="F326" i="10"/>
  <c r="DA210" i="3"/>
  <c r="N209" i="10" s="1"/>
  <c r="Q209" i="10" s="1"/>
  <c r="CW210" i="3"/>
  <c r="F209" i="10"/>
  <c r="DA322" i="3"/>
  <c r="N321" i="10" s="1"/>
  <c r="Q321" i="10" s="1"/>
  <c r="CW322" i="3"/>
  <c r="F321" i="10"/>
  <c r="DA228" i="3"/>
  <c r="N227" i="10" s="1"/>
  <c r="Q227" i="10" s="1"/>
  <c r="CW228" i="3"/>
  <c r="F227" i="10"/>
  <c r="DA342" i="3"/>
  <c r="N341" i="10" s="1"/>
  <c r="Q341" i="10" s="1"/>
  <c r="F341" i="10"/>
  <c r="CW342" i="3"/>
  <c r="DA352" i="3"/>
  <c r="N351" i="10" s="1"/>
  <c r="Q351" i="10" s="1"/>
  <c r="CW352" i="3"/>
  <c r="F351" i="10"/>
  <c r="DA26" i="3"/>
  <c r="N25" i="10" s="1"/>
  <c r="Q25" i="10" s="1"/>
  <c r="CW26" i="3"/>
  <c r="F25" i="10"/>
  <c r="DA270" i="3"/>
  <c r="N269" i="10" s="1"/>
  <c r="Q269" i="10" s="1"/>
  <c r="CW270" i="3"/>
  <c r="F269" i="10"/>
  <c r="DA129" i="3"/>
  <c r="N128" i="10" s="1"/>
  <c r="Q128" i="10" s="1"/>
  <c r="F128" i="10"/>
  <c r="CW129" i="3"/>
  <c r="DA121" i="3"/>
  <c r="N120" i="10" s="1"/>
  <c r="Q120" i="10" s="1"/>
  <c r="CW121" i="3"/>
  <c r="F120" i="10"/>
  <c r="DA81" i="3"/>
  <c r="N80" i="10" s="1"/>
  <c r="Q80" i="10" s="1"/>
  <c r="CW81" i="3"/>
  <c r="F80" i="10"/>
  <c r="DA53" i="3"/>
  <c r="N52" i="10" s="1"/>
  <c r="Q52" i="10" s="1"/>
  <c r="CW53" i="3"/>
  <c r="F52" i="10"/>
  <c r="DA136" i="3"/>
  <c r="N135" i="10" s="1"/>
  <c r="Q135" i="10" s="1"/>
  <c r="CW136" i="3"/>
  <c r="F135" i="10"/>
  <c r="DA302" i="3"/>
  <c r="N301" i="10" s="1"/>
  <c r="Q301" i="10" s="1"/>
  <c r="CW302" i="3"/>
  <c r="F301" i="10"/>
  <c r="DA224" i="3"/>
  <c r="N223" i="10" s="1"/>
  <c r="Q223" i="10" s="1"/>
  <c r="CW224" i="3"/>
  <c r="F223" i="10"/>
  <c r="DA269" i="3"/>
  <c r="N268" i="10" s="1"/>
  <c r="Q268" i="10" s="1"/>
  <c r="F268" i="10"/>
  <c r="CW269" i="3"/>
  <c r="DA28" i="3"/>
  <c r="N27" i="10" s="1"/>
  <c r="Q27" i="10" s="1"/>
  <c r="F27" i="10"/>
  <c r="CW28" i="3"/>
  <c r="DA271" i="3"/>
  <c r="N270" i="10" s="1"/>
  <c r="Q270" i="10" s="1"/>
  <c r="F270" i="10"/>
  <c r="CW271" i="3"/>
  <c r="DA139" i="3"/>
  <c r="N138" i="10" s="1"/>
  <c r="Q138" i="10" s="1"/>
  <c r="F138" i="10"/>
  <c r="CW139" i="3"/>
  <c r="DA257" i="3"/>
  <c r="N256" i="10" s="1"/>
  <c r="Q256" i="10" s="1"/>
  <c r="CW257" i="3"/>
  <c r="F256" i="10"/>
  <c r="DA14" i="3"/>
  <c r="N13" i="10" s="1"/>
  <c r="Q13" i="10" s="1"/>
  <c r="CW14" i="3"/>
  <c r="F13" i="10"/>
  <c r="DA225" i="3"/>
  <c r="N224" i="10" s="1"/>
  <c r="Q224" i="10" s="1"/>
  <c r="F224" i="10"/>
  <c r="CW225" i="3"/>
  <c r="DA244" i="3"/>
  <c r="N243" i="10" s="1"/>
  <c r="Q243" i="10" s="1"/>
  <c r="CW244" i="3"/>
  <c r="F243" i="10"/>
  <c r="DA206" i="3"/>
  <c r="N205" i="10" s="1"/>
  <c r="Q205" i="10" s="1"/>
  <c r="CW206" i="3"/>
  <c r="F205" i="10"/>
  <c r="DA303" i="3"/>
  <c r="N302" i="10" s="1"/>
  <c r="Q302" i="10" s="1"/>
  <c r="CW303" i="3"/>
  <c r="F302" i="10"/>
  <c r="DA242" i="3"/>
  <c r="N241" i="10" s="1"/>
  <c r="Q241" i="10" s="1"/>
  <c r="F241" i="10"/>
  <c r="CW242" i="3"/>
  <c r="DA266" i="3"/>
  <c r="N265" i="10" s="1"/>
  <c r="Q265" i="10" s="1"/>
  <c r="F265" i="10"/>
  <c r="CW266" i="3"/>
  <c r="DA350" i="3"/>
  <c r="N349" i="10" s="1"/>
  <c r="Q349" i="10" s="1"/>
  <c r="F349" i="10"/>
  <c r="CW350" i="3"/>
  <c r="DA291" i="3"/>
  <c r="N290" i="10" s="1"/>
  <c r="Q290" i="10" s="1"/>
  <c r="CW291" i="3"/>
  <c r="F290" i="10"/>
  <c r="DA268" i="3"/>
  <c r="N267" i="10" s="1"/>
  <c r="Q267" i="10" s="1"/>
  <c r="CW268" i="3"/>
  <c r="F267" i="10"/>
  <c r="DA278" i="3"/>
  <c r="N277" i="10" s="1"/>
  <c r="Q277" i="10" s="1"/>
  <c r="F277" i="10"/>
  <c r="CW278" i="3"/>
  <c r="DA117" i="3"/>
  <c r="N116" i="10" s="1"/>
  <c r="Q116" i="10" s="1"/>
  <c r="F116" i="10"/>
  <c r="CW117" i="3"/>
  <c r="DA95" i="3"/>
  <c r="N94" i="10" s="1"/>
  <c r="Q94" i="10" s="1"/>
  <c r="CW95" i="3"/>
  <c r="F94" i="10"/>
  <c r="DA106" i="3"/>
  <c r="N105" i="10" s="1"/>
  <c r="Q105" i="10" s="1"/>
  <c r="CW106" i="3"/>
  <c r="F105" i="10"/>
  <c r="DA71" i="3"/>
  <c r="N70" i="10" s="1"/>
  <c r="Q70" i="10" s="1"/>
  <c r="F70" i="10"/>
  <c r="CW71" i="3"/>
  <c r="DA168" i="3"/>
  <c r="N167" i="10" s="1"/>
  <c r="Q167" i="10" s="1"/>
  <c r="F167" i="10"/>
  <c r="CW168" i="3"/>
  <c r="DA133" i="3"/>
  <c r="N132" i="10" s="1"/>
  <c r="Q132" i="10" s="1"/>
  <c r="F132" i="10"/>
  <c r="CW133" i="3"/>
  <c r="DA146" i="3"/>
  <c r="N145" i="10" s="1"/>
  <c r="Q145" i="10" s="1"/>
  <c r="F145" i="10"/>
  <c r="CW146" i="3"/>
  <c r="DA171" i="3"/>
  <c r="N170" i="10" s="1"/>
  <c r="Q170" i="10" s="1"/>
  <c r="F170" i="10"/>
  <c r="CW171" i="3"/>
  <c r="DA85" i="3"/>
  <c r="N84" i="10" s="1"/>
  <c r="Q84" i="10" s="1"/>
  <c r="F84" i="10"/>
  <c r="CW85" i="3"/>
  <c r="DA83" i="3"/>
  <c r="CW83" i="3"/>
  <c r="CW381" i="3" s="1"/>
  <c r="CV381" i="3"/>
  <c r="F82" i="10"/>
  <c r="DA70" i="3"/>
  <c r="N69" i="10" s="1"/>
  <c r="Q69" i="10" s="1"/>
  <c r="F69" i="10"/>
  <c r="CW70" i="3"/>
  <c r="DA135" i="3"/>
  <c r="N134" i="10" s="1"/>
  <c r="Q134" i="10" s="1"/>
  <c r="F134" i="10"/>
  <c r="CW135" i="3"/>
  <c r="DA120" i="3"/>
  <c r="N119" i="10" s="1"/>
  <c r="Q119" i="10" s="1"/>
  <c r="F119" i="10"/>
  <c r="CW120" i="3"/>
  <c r="DA324" i="3"/>
  <c r="CV385" i="3"/>
  <c r="F323" i="10"/>
  <c r="CW324" i="3"/>
  <c r="CW385" i="3" s="1"/>
  <c r="DA299" i="3"/>
  <c r="N298" i="10" s="1"/>
  <c r="Q298" i="10" s="1"/>
  <c r="F298" i="10"/>
  <c r="CW299" i="3"/>
  <c r="DA233" i="3"/>
  <c r="N232" i="10" s="1"/>
  <c r="Q232" i="10" s="1"/>
  <c r="F232" i="10"/>
  <c r="CW233" i="3"/>
  <c r="DA312" i="3"/>
  <c r="N311" i="10" s="1"/>
  <c r="Q311" i="10" s="1"/>
  <c r="F311" i="10"/>
  <c r="CW312" i="3"/>
  <c r="DA39" i="3"/>
  <c r="N38" i="10" s="1"/>
  <c r="Q38" i="10" s="1"/>
  <c r="CW39" i="3"/>
  <c r="F38" i="10"/>
  <c r="DA12" i="3"/>
  <c r="CV383" i="3"/>
  <c r="CW12" i="3"/>
  <c r="F11" i="10"/>
  <c r="DA45" i="3"/>
  <c r="N44" i="10" s="1"/>
  <c r="Q44" i="10" s="1"/>
  <c r="F44" i="10"/>
  <c r="CW45" i="3"/>
  <c r="DA147" i="3"/>
  <c r="N146" i="10" s="1"/>
  <c r="Q146" i="10" s="1"/>
  <c r="F146" i="10"/>
  <c r="CW147" i="3"/>
  <c r="DA63" i="3"/>
  <c r="N62" i="10" s="1"/>
  <c r="Q62" i="10" s="1"/>
  <c r="CW63" i="3"/>
  <c r="F62" i="10"/>
  <c r="DA82" i="3"/>
  <c r="N81" i="10" s="1"/>
  <c r="Q81" i="10" s="1"/>
  <c r="CW82" i="3"/>
  <c r="F81" i="10"/>
  <c r="DA60" i="3"/>
  <c r="N59" i="10" s="1"/>
  <c r="Q59" i="10" s="1"/>
  <c r="CW60" i="3"/>
  <c r="F59" i="10"/>
  <c r="DA127" i="3"/>
  <c r="N126" i="10" s="1"/>
  <c r="Q126" i="10" s="1"/>
  <c r="CW127" i="3"/>
  <c r="F126" i="10"/>
  <c r="DA169" i="3"/>
  <c r="N168" i="10" s="1"/>
  <c r="Q168" i="10" s="1"/>
  <c r="CW169" i="3"/>
  <c r="F168" i="10"/>
  <c r="DA217" i="3"/>
  <c r="N216" i="10" s="1"/>
  <c r="Q216" i="10" s="1"/>
  <c r="CW217" i="3"/>
  <c r="F216" i="10"/>
  <c r="DA17" i="3"/>
  <c r="N16" i="10" s="1"/>
  <c r="Q16" i="10" s="1"/>
  <c r="F16" i="10"/>
  <c r="CW17" i="3"/>
  <c r="DA318" i="3"/>
  <c r="N317" i="10" s="1"/>
  <c r="Q317" i="10" s="1"/>
  <c r="CW318" i="3"/>
  <c r="F317" i="10"/>
  <c r="DA311" i="3"/>
  <c r="N310" i="10" s="1"/>
  <c r="Q310" i="10" s="1"/>
  <c r="CW311" i="3"/>
  <c r="F310" i="10"/>
  <c r="DA336" i="3"/>
  <c r="N335" i="10" s="1"/>
  <c r="Q335" i="10" s="1"/>
  <c r="F335" i="10"/>
  <c r="CW336" i="3"/>
  <c r="DA253" i="3"/>
  <c r="N252" i="10" s="1"/>
  <c r="Q252" i="10" s="1"/>
  <c r="CW253" i="3"/>
  <c r="F252" i="10"/>
  <c r="DA258" i="3"/>
  <c r="N257" i="10" s="1"/>
  <c r="Q257" i="10" s="1"/>
  <c r="F257" i="10"/>
  <c r="CW258" i="3"/>
  <c r="DA74" i="3"/>
  <c r="N73" i="10" s="1"/>
  <c r="Q73" i="10" s="1"/>
  <c r="CW74" i="3"/>
  <c r="F73" i="10"/>
  <c r="DA341" i="3"/>
  <c r="N340" i="10" s="1"/>
  <c r="Q340" i="10" s="1"/>
  <c r="CW341" i="3"/>
  <c r="F340" i="10"/>
  <c r="DA348" i="3"/>
  <c r="N347" i="10" s="1"/>
  <c r="Q347" i="10" s="1"/>
  <c r="CW348" i="3"/>
  <c r="F347" i="10"/>
  <c r="DA123" i="3"/>
  <c r="N122" i="10" s="1"/>
  <c r="Q122" i="10" s="1"/>
  <c r="F122" i="10"/>
  <c r="CW123" i="3"/>
  <c r="DA202" i="3"/>
  <c r="N201" i="10" s="1"/>
  <c r="Q201" i="10" s="1"/>
  <c r="F201" i="10"/>
  <c r="CW202" i="3"/>
  <c r="DA131" i="3"/>
  <c r="N130" i="10" s="1"/>
  <c r="Q130" i="10" s="1"/>
  <c r="F130" i="10"/>
  <c r="CW131" i="3"/>
  <c r="DA37" i="3"/>
  <c r="N36" i="10" s="1"/>
  <c r="Q36" i="10" s="1"/>
  <c r="CW37" i="3"/>
  <c r="F36" i="10"/>
  <c r="DA314" i="3"/>
  <c r="N313" i="10" s="1"/>
  <c r="Q313" i="10" s="1"/>
  <c r="F313" i="10"/>
  <c r="CW314" i="3"/>
  <c r="DA222" i="3"/>
  <c r="N221" i="10" s="1"/>
  <c r="Q221" i="10" s="1"/>
  <c r="CW222" i="3"/>
  <c r="F221" i="10"/>
  <c r="DA346" i="3"/>
  <c r="N345" i="10" s="1"/>
  <c r="Q345" i="10" s="1"/>
  <c r="F345" i="10"/>
  <c r="CW346" i="3"/>
  <c r="DA296" i="3"/>
  <c r="N295" i="10" s="1"/>
  <c r="Q295" i="10" s="1"/>
  <c r="CW296" i="3"/>
  <c r="F295" i="10"/>
  <c r="DA307" i="3"/>
  <c r="N306" i="10" s="1"/>
  <c r="Q306" i="10" s="1"/>
  <c r="CW307" i="3"/>
  <c r="F306" i="10"/>
  <c r="DA33" i="3"/>
  <c r="N32" i="10" s="1"/>
  <c r="Q32" i="10" s="1"/>
  <c r="CW33" i="3"/>
  <c r="F32" i="10"/>
  <c r="DA289" i="3"/>
  <c r="N288" i="10" s="1"/>
  <c r="Q288" i="10" s="1"/>
  <c r="CW289" i="3"/>
  <c r="F288" i="10"/>
  <c r="DA262" i="3"/>
  <c r="N261" i="10" s="1"/>
  <c r="Q261" i="10" s="1"/>
  <c r="CW262" i="3"/>
  <c r="F261" i="10"/>
  <c r="DA276" i="3"/>
  <c r="N275" i="10" s="1"/>
  <c r="Q275" i="10" s="1"/>
  <c r="CW276" i="3"/>
  <c r="F275" i="10"/>
  <c r="DA181" i="3"/>
  <c r="N180" i="10" s="1"/>
  <c r="Q180" i="10" s="1"/>
  <c r="F180" i="10"/>
  <c r="CW181" i="3"/>
  <c r="DA198" i="3"/>
  <c r="N197" i="10" s="1"/>
  <c r="Q197" i="10" s="1"/>
  <c r="CW198" i="3"/>
  <c r="F197" i="10"/>
  <c r="DA345" i="3"/>
  <c r="N344" i="10" s="1"/>
  <c r="Q344" i="10" s="1"/>
  <c r="F344" i="10"/>
  <c r="CW345" i="3"/>
  <c r="DA292" i="3"/>
  <c r="N291" i="10" s="1"/>
  <c r="Q291" i="10" s="1"/>
  <c r="CW292" i="3"/>
  <c r="F291" i="10"/>
  <c r="DA347" i="3"/>
  <c r="N346" i="10" s="1"/>
  <c r="Q346" i="10" s="1"/>
  <c r="CW347" i="3"/>
  <c r="F346" i="10"/>
  <c r="DA263" i="3"/>
  <c r="N262" i="10" s="1"/>
  <c r="Q262" i="10" s="1"/>
  <c r="F262" i="10"/>
  <c r="CW263" i="3"/>
  <c r="DA272" i="3"/>
  <c r="N271" i="10" s="1"/>
  <c r="Q271" i="10" s="1"/>
  <c r="CW272" i="3"/>
  <c r="F271" i="10"/>
  <c r="DA113" i="3"/>
  <c r="N112" i="10" s="1"/>
  <c r="Q112" i="10" s="1"/>
  <c r="CW113" i="3"/>
  <c r="F112" i="10"/>
  <c r="DA288" i="3"/>
  <c r="N287" i="10" s="1"/>
  <c r="Q287" i="10" s="1"/>
  <c r="F287" i="10"/>
  <c r="CW288" i="3"/>
  <c r="DA173" i="3"/>
  <c r="N172" i="10" s="1"/>
  <c r="Q172" i="10" s="1"/>
  <c r="F172" i="10"/>
  <c r="CW173" i="3"/>
  <c r="DA126" i="3"/>
  <c r="N125" i="10" s="1"/>
  <c r="Q125" i="10" s="1"/>
  <c r="CW126" i="3"/>
  <c r="F125" i="10"/>
  <c r="DA326" i="3"/>
  <c r="N325" i="10" s="1"/>
  <c r="Q325" i="10" s="1"/>
  <c r="CW326" i="3"/>
  <c r="F325" i="10"/>
  <c r="DA40" i="3"/>
  <c r="N39" i="10" s="1"/>
  <c r="Q39" i="10" s="1"/>
  <c r="CW40" i="3"/>
  <c r="F39" i="10"/>
  <c r="DA219" i="3"/>
  <c r="N218" i="10" s="1"/>
  <c r="Q218" i="10" s="1"/>
  <c r="F218" i="10"/>
  <c r="CW219" i="3"/>
  <c r="DA340" i="3"/>
  <c r="N339" i="10" s="1"/>
  <c r="Q339" i="10" s="1"/>
  <c r="CW340" i="3"/>
  <c r="F339" i="10"/>
  <c r="DA306" i="3"/>
  <c r="N305" i="10" s="1"/>
  <c r="Q305" i="10" s="1"/>
  <c r="CW306" i="3"/>
  <c r="F305" i="10"/>
  <c r="DA315" i="3"/>
  <c r="N314" i="10" s="1"/>
  <c r="Q314" i="10" s="1"/>
  <c r="CW315" i="3"/>
  <c r="F314" i="10"/>
  <c r="DA38" i="3"/>
  <c r="N37" i="10" s="1"/>
  <c r="Q37" i="10" s="1"/>
  <c r="CW38" i="3"/>
  <c r="F37" i="10"/>
  <c r="DA15" i="3"/>
  <c r="CV379" i="3"/>
  <c r="F14" i="10"/>
  <c r="CW15" i="3"/>
  <c r="DA256" i="3"/>
  <c r="N255" i="10" s="1"/>
  <c r="Q255" i="10" s="1"/>
  <c r="F255" i="10"/>
  <c r="CW256" i="3"/>
  <c r="DA170" i="3"/>
  <c r="N169" i="10" s="1"/>
  <c r="Q169" i="10" s="1"/>
  <c r="F169" i="10"/>
  <c r="CW170" i="3"/>
  <c r="G348" i="10"/>
  <c r="H348" i="10"/>
  <c r="CS378" i="3"/>
  <c r="CT25" i="3"/>
  <c r="CT357" i="3" s="1"/>
  <c r="CS357" i="3"/>
  <c r="CV25" i="3"/>
  <c r="CV378" i="3" s="1"/>
  <c r="AH363" i="3"/>
  <c r="AH360" i="3"/>
  <c r="J366" i="3"/>
  <c r="K360" i="3"/>
  <c r="E10" i="5"/>
  <c r="F10" i="5"/>
  <c r="CT48" i="3"/>
  <c r="CV48" i="3"/>
  <c r="BX354" i="3"/>
  <c r="BY354" i="3" s="1"/>
  <c r="BX380" i="3"/>
  <c r="BX387" i="3" s="1"/>
  <c r="BY10" i="3"/>
  <c r="BX358" i="3"/>
  <c r="BX360" i="3" s="1"/>
  <c r="CW379" i="3" l="1"/>
  <c r="CW384" i="3"/>
  <c r="CT378" i="3"/>
  <c r="K387" i="3"/>
  <c r="AH387" i="3"/>
  <c r="CW383" i="3"/>
  <c r="CW382" i="3"/>
  <c r="D33" i="6"/>
  <c r="BX364" i="3"/>
  <c r="BY358" i="3"/>
  <c r="BY380" i="3"/>
  <c r="BY387" i="3" s="1"/>
  <c r="DA48" i="3"/>
  <c r="N47" i="10" s="1"/>
  <c r="Q47" i="10" s="1"/>
  <c r="CW48" i="3"/>
  <c r="F47" i="10"/>
  <c r="AI360" i="3"/>
  <c r="AH366" i="3"/>
  <c r="F24" i="10"/>
  <c r="CW25" i="3"/>
  <c r="CW357" i="3" s="1"/>
  <c r="CV357" i="3"/>
  <c r="CS363" i="3"/>
  <c r="G169" i="10"/>
  <c r="H169" i="10"/>
  <c r="H255" i="10"/>
  <c r="G255" i="10"/>
  <c r="G14" i="10"/>
  <c r="H14" i="10"/>
  <c r="N14" i="10"/>
  <c r="Q14" i="10" s="1"/>
  <c r="DA379" i="3"/>
  <c r="H37" i="10"/>
  <c r="G37" i="10"/>
  <c r="G314" i="10"/>
  <c r="H314" i="10"/>
  <c r="G305" i="10"/>
  <c r="H305" i="10"/>
  <c r="H339" i="10"/>
  <c r="G339" i="10"/>
  <c r="G218" i="10"/>
  <c r="H218" i="10"/>
  <c r="G39" i="10"/>
  <c r="H39" i="10"/>
  <c r="G325" i="10"/>
  <c r="H325" i="10"/>
  <c r="G125" i="10"/>
  <c r="H125" i="10"/>
  <c r="G172" i="10"/>
  <c r="H172" i="10"/>
  <c r="G287" i="10"/>
  <c r="H287" i="10"/>
  <c r="G112" i="10"/>
  <c r="H112" i="10"/>
  <c r="G271" i="10"/>
  <c r="H271" i="10"/>
  <c r="G262" i="10"/>
  <c r="H262" i="10"/>
  <c r="H346" i="10"/>
  <c r="G346" i="10"/>
  <c r="G291" i="10"/>
  <c r="H291" i="10"/>
  <c r="H344" i="10"/>
  <c r="G344" i="10"/>
  <c r="G197" i="10"/>
  <c r="H197" i="10"/>
  <c r="G180" i="10"/>
  <c r="H180" i="10"/>
  <c r="G275" i="10"/>
  <c r="H275" i="10"/>
  <c r="G261" i="10"/>
  <c r="H261" i="10"/>
  <c r="H288" i="10"/>
  <c r="G288" i="10"/>
  <c r="H32" i="10"/>
  <c r="G32" i="10"/>
  <c r="H306" i="10"/>
  <c r="G306" i="10"/>
  <c r="H295" i="10"/>
  <c r="G295" i="10"/>
  <c r="H345" i="10"/>
  <c r="G345" i="10"/>
  <c r="H221" i="10"/>
  <c r="G221" i="10"/>
  <c r="G313" i="10"/>
  <c r="H313" i="10"/>
  <c r="G36" i="10"/>
  <c r="H36" i="10"/>
  <c r="G130" i="10"/>
  <c r="H130" i="10"/>
  <c r="G201" i="10"/>
  <c r="H201" i="10"/>
  <c r="G122" i="10"/>
  <c r="H122" i="10"/>
  <c r="G347" i="10"/>
  <c r="H347" i="10"/>
  <c r="H340" i="10"/>
  <c r="G340" i="10"/>
  <c r="G73" i="10"/>
  <c r="H73" i="10"/>
  <c r="H257" i="10"/>
  <c r="G257" i="10"/>
  <c r="G252" i="10"/>
  <c r="H252" i="10"/>
  <c r="G335" i="10"/>
  <c r="H335" i="10"/>
  <c r="H310" i="10"/>
  <c r="G310" i="10"/>
  <c r="G317" i="10"/>
  <c r="H317" i="10"/>
  <c r="G16" i="10"/>
  <c r="H16" i="10"/>
  <c r="G216" i="10"/>
  <c r="H216" i="10"/>
  <c r="H168" i="10"/>
  <c r="G168" i="10"/>
  <c r="H126" i="10"/>
  <c r="G126" i="10"/>
  <c r="H59" i="10"/>
  <c r="G59" i="10"/>
  <c r="G81" i="10"/>
  <c r="H81" i="10"/>
  <c r="G62" i="10"/>
  <c r="H62" i="10"/>
  <c r="G146" i="10"/>
  <c r="H146" i="10"/>
  <c r="H44" i="10"/>
  <c r="G44" i="10"/>
  <c r="G11" i="10"/>
  <c r="H11" i="10"/>
  <c r="N11" i="10"/>
  <c r="Q11" i="10" s="1"/>
  <c r="DA383" i="3"/>
  <c r="H38" i="10"/>
  <c r="G38" i="10"/>
  <c r="G311" i="10"/>
  <c r="H311" i="10"/>
  <c r="H232" i="10"/>
  <c r="G232" i="10"/>
  <c r="G298" i="10"/>
  <c r="H298" i="10"/>
  <c r="G323" i="10"/>
  <c r="H323" i="10"/>
  <c r="DA385" i="3"/>
  <c r="N323" i="10"/>
  <c r="Q323" i="10" s="1"/>
  <c r="H119" i="10"/>
  <c r="G119" i="10"/>
  <c r="H134" i="10"/>
  <c r="G134" i="10"/>
  <c r="H69" i="10"/>
  <c r="G69" i="10"/>
  <c r="H82" i="10"/>
  <c r="G82" i="10"/>
  <c r="DA381" i="3"/>
  <c r="N82" i="10"/>
  <c r="Q82" i="10" s="1"/>
  <c r="H84" i="10"/>
  <c r="G84" i="10"/>
  <c r="G170" i="10"/>
  <c r="H170" i="10"/>
  <c r="G145" i="10"/>
  <c r="H145" i="10"/>
  <c r="G132" i="10"/>
  <c r="H132" i="10"/>
  <c r="H167" i="10"/>
  <c r="G167" i="10"/>
  <c r="H70" i="10"/>
  <c r="G70" i="10"/>
  <c r="H105" i="10"/>
  <c r="G105" i="10"/>
  <c r="G94" i="10"/>
  <c r="H94" i="10"/>
  <c r="H116" i="10"/>
  <c r="G116" i="10"/>
  <c r="G277" i="10"/>
  <c r="H277" i="10"/>
  <c r="G267" i="10"/>
  <c r="H267" i="10"/>
  <c r="H290" i="10"/>
  <c r="G290" i="10"/>
  <c r="G349" i="10"/>
  <c r="H349" i="10"/>
  <c r="G265" i="10"/>
  <c r="H265" i="10"/>
  <c r="H241" i="10"/>
  <c r="G241" i="10"/>
  <c r="H302" i="10"/>
  <c r="G302" i="10"/>
  <c r="G205" i="10"/>
  <c r="H205" i="10"/>
  <c r="G243" i="10"/>
  <c r="H243" i="10"/>
  <c r="H224" i="10"/>
  <c r="G224" i="10"/>
  <c r="H13" i="10"/>
  <c r="G13" i="10"/>
  <c r="H256" i="10"/>
  <c r="G256" i="10"/>
  <c r="G138" i="10"/>
  <c r="H138" i="10"/>
  <c r="H270" i="10"/>
  <c r="G270" i="10"/>
  <c r="G27" i="10"/>
  <c r="H27" i="10"/>
  <c r="H268" i="10"/>
  <c r="G268" i="10"/>
  <c r="H223" i="10"/>
  <c r="G223" i="10"/>
  <c r="G301" i="10"/>
  <c r="H301" i="10"/>
  <c r="G135" i="10"/>
  <c r="H135" i="10"/>
  <c r="G52" i="10"/>
  <c r="H52" i="10"/>
  <c r="H80" i="10"/>
  <c r="G80" i="10"/>
  <c r="G120" i="10"/>
  <c r="H120" i="10"/>
  <c r="G128" i="10"/>
  <c r="H128" i="10"/>
  <c r="H269" i="10"/>
  <c r="G269" i="10"/>
  <c r="H25" i="10"/>
  <c r="G25" i="10"/>
  <c r="H351" i="10"/>
  <c r="G351" i="10"/>
  <c r="H341" i="10"/>
  <c r="G341" i="10"/>
  <c r="G227" i="10"/>
  <c r="H227" i="10"/>
  <c r="H321" i="10"/>
  <c r="G321" i="10"/>
  <c r="H209" i="10"/>
  <c r="G209" i="10"/>
  <c r="G326" i="10"/>
  <c r="H326" i="10"/>
  <c r="H292" i="10"/>
  <c r="G292" i="10"/>
  <c r="G297" i="10"/>
  <c r="H297" i="10"/>
  <c r="G164" i="10"/>
  <c r="H164" i="10"/>
  <c r="G352" i="10"/>
  <c r="H352" i="10"/>
  <c r="G96" i="10"/>
  <c r="H96" i="10"/>
  <c r="G260" i="10"/>
  <c r="H260" i="10"/>
  <c r="H294" i="10"/>
  <c r="G294" i="10"/>
  <c r="G315" i="10"/>
  <c r="H315" i="10"/>
  <c r="G246" i="10"/>
  <c r="H246" i="10"/>
  <c r="G244" i="10"/>
  <c r="H244" i="10"/>
  <c r="G318" i="10"/>
  <c r="H318" i="10"/>
  <c r="H155" i="10"/>
  <c r="G155" i="10"/>
  <c r="G296" i="10"/>
  <c r="H296" i="10"/>
  <c r="H108" i="10"/>
  <c r="G108" i="10"/>
  <c r="G43" i="10"/>
  <c r="H43" i="10"/>
  <c r="G12" i="10"/>
  <c r="H12" i="10"/>
  <c r="G64" i="10"/>
  <c r="H64" i="10"/>
  <c r="H114" i="10"/>
  <c r="G114" i="10"/>
  <c r="H17" i="10"/>
  <c r="G17" i="10"/>
  <c r="G20" i="10"/>
  <c r="H20" i="10"/>
  <c r="H211" i="10"/>
  <c r="G211" i="10"/>
  <c r="G240" i="10"/>
  <c r="H240" i="10"/>
  <c r="G230" i="10"/>
  <c r="H230" i="10"/>
  <c r="H207" i="10"/>
  <c r="G207" i="10"/>
  <c r="H121" i="10"/>
  <c r="G121" i="10"/>
  <c r="G97" i="10"/>
  <c r="H97" i="10"/>
  <c r="H174" i="10"/>
  <c r="G174" i="10"/>
  <c r="G89" i="10"/>
  <c r="H89" i="10"/>
  <c r="DA384" i="3"/>
  <c r="N89" i="10"/>
  <c r="Q89" i="10" s="1"/>
  <c r="H92" i="10"/>
  <c r="G92" i="10"/>
  <c r="H51" i="10"/>
  <c r="G51" i="10"/>
  <c r="H177" i="10"/>
  <c r="G177" i="10"/>
  <c r="G83" i="10"/>
  <c r="H83" i="10"/>
  <c r="H210" i="10"/>
  <c r="G210" i="10"/>
  <c r="G274" i="10"/>
  <c r="H274" i="10"/>
  <c r="H258" i="10"/>
  <c r="G258" i="10"/>
  <c r="H41" i="10"/>
  <c r="G41" i="10"/>
  <c r="G276" i="10"/>
  <c r="H276" i="10"/>
  <c r="H293" i="10"/>
  <c r="G293" i="10"/>
  <c r="H215" i="10"/>
  <c r="G215" i="10"/>
  <c r="G242" i="10"/>
  <c r="H242" i="10"/>
  <c r="G331" i="10"/>
  <c r="H331" i="10"/>
  <c r="H303" i="10"/>
  <c r="G303" i="10"/>
  <c r="G190" i="10"/>
  <c r="H190" i="10"/>
  <c r="G144" i="10"/>
  <c r="H144" i="10"/>
  <c r="H124" i="10"/>
  <c r="G124" i="10"/>
  <c r="H196" i="10"/>
  <c r="G196" i="10"/>
  <c r="G272" i="10"/>
  <c r="H272" i="10"/>
  <c r="H156" i="10"/>
  <c r="G156" i="10"/>
  <c r="G88" i="10"/>
  <c r="H88" i="10"/>
  <c r="H299" i="10"/>
  <c r="G299" i="10"/>
  <c r="G273" i="10"/>
  <c r="H273" i="10"/>
  <c r="G329" i="10"/>
  <c r="H329" i="10"/>
  <c r="H214" i="10"/>
  <c r="G214" i="10"/>
  <c r="H22" i="10"/>
  <c r="G22" i="10"/>
  <c r="H202" i="10"/>
  <c r="G202" i="10"/>
  <c r="G324" i="10"/>
  <c r="H324" i="10"/>
  <c r="H65" i="10"/>
  <c r="G65" i="10"/>
  <c r="H208" i="10"/>
  <c r="G208" i="10"/>
  <c r="G259" i="10"/>
  <c r="H259" i="10"/>
  <c r="G19" i="10"/>
  <c r="H19" i="10"/>
  <c r="N19" i="10"/>
  <c r="Q19" i="10" s="1"/>
  <c r="G234" i="10"/>
  <c r="H234" i="10"/>
  <c r="G264" i="10"/>
  <c r="H264" i="10"/>
  <c r="G350" i="10"/>
  <c r="H350" i="10"/>
  <c r="G203" i="10"/>
  <c r="H203" i="10"/>
  <c r="H248" i="10"/>
  <c r="G248" i="10"/>
  <c r="H31" i="10"/>
  <c r="G31" i="10"/>
  <c r="H322" i="10"/>
  <c r="G322" i="10"/>
  <c r="H226" i="10"/>
  <c r="G226" i="10"/>
  <c r="G204" i="10"/>
  <c r="H204" i="10"/>
  <c r="H129" i="10"/>
  <c r="G129" i="10"/>
  <c r="G342" i="10"/>
  <c r="H342" i="10"/>
  <c r="H278" i="10"/>
  <c r="G278" i="10"/>
  <c r="G254" i="10"/>
  <c r="H254" i="10"/>
  <c r="G42" i="10"/>
  <c r="H42" i="10"/>
  <c r="G304" i="10"/>
  <c r="H304" i="10"/>
  <c r="H217" i="10"/>
  <c r="G217" i="10"/>
  <c r="G332" i="10"/>
  <c r="H332" i="10"/>
  <c r="H247" i="10"/>
  <c r="G247" i="10"/>
  <c r="H127" i="10"/>
  <c r="G127" i="10"/>
  <c r="H191" i="10"/>
  <c r="G191" i="10"/>
  <c r="G131" i="10"/>
  <c r="H131" i="10"/>
  <c r="H189" i="10"/>
  <c r="G189" i="10"/>
  <c r="H79" i="10"/>
  <c r="G79" i="10"/>
  <c r="G219" i="10"/>
  <c r="H219" i="10"/>
  <c r="G87" i="10"/>
  <c r="H87" i="10"/>
  <c r="H286" i="10"/>
  <c r="G286" i="10"/>
  <c r="H285" i="10"/>
  <c r="G285" i="10"/>
  <c r="H33" i="10"/>
  <c r="G33" i="10"/>
  <c r="H173" i="10"/>
  <c r="G173" i="10"/>
  <c r="N173" i="10"/>
  <c r="Q173" i="10" s="1"/>
  <c r="DA382" i="3"/>
  <c r="G150" i="10"/>
  <c r="H150" i="10"/>
  <c r="G176" i="10"/>
  <c r="H176" i="10"/>
  <c r="G162" i="10"/>
  <c r="H162" i="10"/>
  <c r="H157" i="10"/>
  <c r="G157" i="10"/>
  <c r="G60" i="10"/>
  <c r="H60" i="10"/>
  <c r="G333" i="10"/>
  <c r="H333" i="10"/>
  <c r="H46" i="10"/>
  <c r="G46" i="10"/>
  <c r="G10" i="10"/>
  <c r="H10" i="10"/>
  <c r="G95" i="10"/>
  <c r="H95" i="10"/>
  <c r="G61" i="10"/>
  <c r="H61" i="10"/>
  <c r="H71" i="10"/>
  <c r="G71" i="10"/>
  <c r="H198" i="10"/>
  <c r="G198" i="10"/>
  <c r="H45" i="10"/>
  <c r="G45" i="10"/>
  <c r="G160" i="10"/>
  <c r="H160" i="10"/>
  <c r="H307" i="10"/>
  <c r="G307" i="10"/>
  <c r="G263" i="10"/>
  <c r="H263" i="10"/>
  <c r="H15" i="10"/>
  <c r="G15" i="10"/>
  <c r="G338" i="10"/>
  <c r="H338" i="10"/>
  <c r="H330" i="10"/>
  <c r="G330" i="10"/>
  <c r="H334" i="10"/>
  <c r="G334" i="10"/>
  <c r="H253" i="10"/>
  <c r="G253" i="10"/>
  <c r="H225" i="10"/>
  <c r="G225" i="10"/>
  <c r="G238" i="10"/>
  <c r="H238" i="10"/>
  <c r="G213" i="10"/>
  <c r="H213" i="10"/>
  <c r="H136" i="10"/>
  <c r="G136" i="10"/>
  <c r="G222" i="10"/>
  <c r="H222" i="10"/>
  <c r="H77" i="10"/>
  <c r="G77" i="10"/>
  <c r="H21" i="10"/>
  <c r="G21" i="10"/>
  <c r="G206" i="10"/>
  <c r="H206" i="10"/>
  <c r="G93" i="10"/>
  <c r="H93" i="10"/>
  <c r="H106" i="10"/>
  <c r="G106" i="10"/>
  <c r="H29" i="10"/>
  <c r="G29" i="10"/>
  <c r="H289" i="10"/>
  <c r="G289" i="10"/>
  <c r="H320" i="10"/>
  <c r="G320" i="10"/>
  <c r="H319" i="10"/>
  <c r="G319" i="10"/>
  <c r="G239" i="10"/>
  <c r="H239" i="10"/>
  <c r="G220" i="10"/>
  <c r="H220" i="10"/>
  <c r="H151" i="10"/>
  <c r="G151" i="10"/>
  <c r="H236" i="10"/>
  <c r="G236" i="10"/>
  <c r="G284" i="10"/>
  <c r="H284" i="10"/>
  <c r="G327" i="10"/>
  <c r="H327" i="10"/>
  <c r="G312" i="10"/>
  <c r="H312" i="10"/>
  <c r="DA386" i="3"/>
  <c r="N312" i="10"/>
  <c r="Q312" i="10" s="1"/>
  <c r="G165" i="10"/>
  <c r="H165" i="10"/>
  <c r="G233" i="10"/>
  <c r="H233" i="10"/>
  <c r="G316" i="10"/>
  <c r="H316" i="10"/>
  <c r="H249" i="10"/>
  <c r="G249" i="10"/>
  <c r="H159" i="10"/>
  <c r="G159" i="10"/>
  <c r="H154" i="10"/>
  <c r="G154" i="10"/>
  <c r="H117" i="10"/>
  <c r="G117" i="10"/>
  <c r="G231" i="10"/>
  <c r="H231" i="10"/>
  <c r="H90" i="10"/>
  <c r="G90" i="10"/>
  <c r="G266" i="10"/>
  <c r="H266" i="10"/>
  <c r="H18" i="10"/>
  <c r="G18" i="10"/>
  <c r="H336" i="10"/>
  <c r="G336" i="10"/>
  <c r="G343" i="10"/>
  <c r="H343" i="10"/>
  <c r="E43" i="8"/>
  <c r="F43" i="8"/>
  <c r="G199" i="10"/>
  <c r="H199" i="10"/>
  <c r="H309" i="10"/>
  <c r="G309" i="10"/>
  <c r="H337" i="10"/>
  <c r="G337" i="10"/>
  <c r="G283" i="10"/>
  <c r="H283" i="10"/>
  <c r="G158" i="10"/>
  <c r="H158" i="10"/>
  <c r="G76" i="10"/>
  <c r="H76" i="10"/>
  <c r="G48" i="10"/>
  <c r="H48" i="10"/>
  <c r="G72" i="10"/>
  <c r="H72" i="10"/>
  <c r="G163" i="10"/>
  <c r="H163" i="10"/>
  <c r="H123" i="10"/>
  <c r="G123" i="10"/>
  <c r="H200" i="10"/>
  <c r="G200" i="10"/>
  <c r="G118" i="10"/>
  <c r="H118" i="10"/>
  <c r="G110" i="10"/>
  <c r="H110" i="10"/>
  <c r="H237" i="10"/>
  <c r="G237" i="10"/>
  <c r="H35" i="10"/>
  <c r="G35" i="10"/>
  <c r="G300" i="10"/>
  <c r="H300" i="10"/>
  <c r="H328" i="10"/>
  <c r="G328" i="10"/>
  <c r="H40" i="10"/>
  <c r="G40" i="10"/>
  <c r="G133" i="10"/>
  <c r="H133" i="10"/>
  <c r="G171" i="10"/>
  <c r="H171" i="10"/>
  <c r="G67" i="10"/>
  <c r="H67" i="10"/>
  <c r="H113" i="10"/>
  <c r="G113" i="10"/>
  <c r="H66" i="10"/>
  <c r="G66" i="10"/>
  <c r="H50" i="10"/>
  <c r="G50" i="10"/>
  <c r="H78" i="10"/>
  <c r="G78" i="10"/>
  <c r="G107" i="10"/>
  <c r="H107" i="10"/>
  <c r="H115" i="10"/>
  <c r="G115" i="10"/>
  <c r="G68" i="10"/>
  <c r="H68" i="10"/>
  <c r="BY360" i="3"/>
  <c r="BX366" i="3"/>
  <c r="F33" i="5"/>
  <c r="E33" i="5"/>
  <c r="F33" i="7"/>
  <c r="E33" i="7"/>
  <c r="CT10" i="3"/>
  <c r="CV10" i="3"/>
  <c r="CS380" i="3"/>
  <c r="CS358" i="3"/>
  <c r="CS364" i="3" s="1"/>
  <c r="AI358" i="3"/>
  <c r="AI380" i="3"/>
  <c r="D9" i="6"/>
  <c r="F10" i="6"/>
  <c r="E10" i="6"/>
  <c r="Z360" i="3"/>
  <c r="Y366" i="3"/>
  <c r="D9" i="5"/>
  <c r="F15" i="5"/>
  <c r="E15" i="5"/>
  <c r="D9" i="7"/>
  <c r="F10" i="7"/>
  <c r="E10" i="7"/>
  <c r="CV9" i="3"/>
  <c r="CS359" i="3"/>
  <c r="CS365" i="3" s="1"/>
  <c r="CS354" i="3"/>
  <c r="CT354" i="3" s="1"/>
  <c r="CT9" i="3"/>
  <c r="CS377" i="3"/>
  <c r="CS387" i="3" s="1"/>
  <c r="AI359" i="3"/>
  <c r="AI377" i="3"/>
  <c r="AI387" i="3" l="1"/>
  <c r="CS360" i="3"/>
  <c r="CW378" i="3"/>
  <c r="CT377" i="3"/>
  <c r="CT359" i="3"/>
  <c r="CV377" i="3"/>
  <c r="CV354" i="3"/>
  <c r="F8" i="10"/>
  <c r="CW9" i="3"/>
  <c r="CV359" i="3"/>
  <c r="F9" i="7"/>
  <c r="E9" i="7"/>
  <c r="D41" i="7"/>
  <c r="E9" i="5"/>
  <c r="F9" i="5"/>
  <c r="D41" i="5"/>
  <c r="E9" i="6"/>
  <c r="F9" i="6"/>
  <c r="D41" i="6"/>
  <c r="F9" i="10"/>
  <c r="CV358" i="3"/>
  <c r="CV380" i="3"/>
  <c r="CW10" i="3"/>
  <c r="CT380" i="3"/>
  <c r="CT358" i="3"/>
  <c r="I6" i="8"/>
  <c r="D52" i="8"/>
  <c r="CS366" i="3"/>
  <c r="CT360" i="3"/>
  <c r="CV360" i="3"/>
  <c r="CV363" i="3"/>
  <c r="D50" i="5"/>
  <c r="H24" i="10"/>
  <c r="G24" i="10"/>
  <c r="F356" i="10"/>
  <c r="DA25" i="3"/>
  <c r="DA378" i="3" s="1"/>
  <c r="G47" i="10"/>
  <c r="H47" i="10"/>
  <c r="E33" i="6"/>
  <c r="F33" i="6"/>
  <c r="CT387" i="3" l="1"/>
  <c r="CV387" i="3"/>
  <c r="N24" i="10"/>
  <c r="DA357" i="3"/>
  <c r="G356" i="10"/>
  <c r="H356" i="10"/>
  <c r="CV366" i="3"/>
  <c r="CW360" i="3"/>
  <c r="E52" i="8"/>
  <c r="D54" i="8"/>
  <c r="CW380" i="3"/>
  <c r="CW358" i="3"/>
  <c r="CV364" i="3"/>
  <c r="D50" i="6"/>
  <c r="F357" i="10"/>
  <c r="F359" i="10" s="1"/>
  <c r="G9" i="10"/>
  <c r="H9" i="10"/>
  <c r="D42" i="6"/>
  <c r="D43" i="6" s="1"/>
  <c r="E43" i="6" s="1"/>
  <c r="E41" i="6"/>
  <c r="F41" i="6"/>
  <c r="DA10" i="3"/>
  <c r="D42" i="5"/>
  <c r="D43" i="5" s="1"/>
  <c r="E43" i="5" s="1"/>
  <c r="F41" i="5"/>
  <c r="E41" i="5"/>
  <c r="F41" i="7"/>
  <c r="E41" i="7"/>
  <c r="D42" i="7"/>
  <c r="D43" i="7" s="1"/>
  <c r="E43" i="7" s="1"/>
  <c r="D50" i="7"/>
  <c r="CV365" i="3"/>
  <c r="CW359" i="3"/>
  <c r="CW377" i="3"/>
  <c r="CW387" i="3" s="1"/>
  <c r="F353" i="10"/>
  <c r="G8" i="10"/>
  <c r="F358" i="10"/>
  <c r="H8" i="10"/>
  <c r="CW354" i="3"/>
  <c r="F354" i="10"/>
  <c r="DA9" i="3"/>
  <c r="DA377" i="3" l="1"/>
  <c r="N8" i="10"/>
  <c r="DA359" i="3"/>
  <c r="DA354" i="3"/>
  <c r="N354" i="10" s="1"/>
  <c r="G358" i="10"/>
  <c r="H358" i="10"/>
  <c r="H353" i="10"/>
  <c r="G353" i="10"/>
  <c r="E42" i="7"/>
  <c r="F42" i="7"/>
  <c r="F42" i="5"/>
  <c r="E42" i="5"/>
  <c r="DA358" i="3"/>
  <c r="DA360" i="3" s="1"/>
  <c r="N9" i="10"/>
  <c r="DA380" i="3"/>
  <c r="F42" i="6"/>
  <c r="E42" i="6"/>
  <c r="H357" i="10"/>
  <c r="G357" i="10"/>
  <c r="D57" i="8"/>
  <c r="I57" i="8"/>
  <c r="E54" i="8"/>
  <c r="H359" i="10"/>
  <c r="G359" i="10"/>
  <c r="Q24" i="10"/>
  <c r="Q356" i="10" s="1"/>
  <c r="N356" i="10"/>
  <c r="DA387" i="3" l="1"/>
  <c r="E57" i="8"/>
  <c r="I8" i="8"/>
  <c r="N357" i="10"/>
  <c r="N359" i="10" s="1"/>
  <c r="Q9" i="10"/>
  <c r="Q357" i="10" s="1"/>
  <c r="N358" i="10"/>
  <c r="Q8" i="10"/>
  <c r="N353" i="10"/>
  <c r="Q353" i="10" l="1"/>
  <c r="Q358" i="10"/>
  <c r="Q359" i="10" s="1"/>
  <c r="CY187" i="3" l="1"/>
  <c r="CZ187" i="3" s="1"/>
  <c r="CY72" i="3"/>
  <c r="CZ72" i="3" s="1"/>
  <c r="CY254" i="3"/>
  <c r="CZ254" i="3" s="1"/>
  <c r="CY160" i="3"/>
  <c r="CZ160" i="3" s="1"/>
  <c r="CY86" i="3"/>
  <c r="CZ86" i="3" s="1"/>
  <c r="CY53" i="3"/>
  <c r="CZ53" i="3" s="1"/>
  <c r="CY272" i="3"/>
  <c r="CZ272" i="3" s="1"/>
  <c r="CY226" i="3"/>
  <c r="CZ226" i="3" s="1"/>
  <c r="CY91" i="3"/>
  <c r="CZ91" i="3" s="1"/>
  <c r="CY71" i="3"/>
  <c r="CZ71" i="3" s="1"/>
  <c r="CY38" i="3"/>
  <c r="CZ38" i="3" s="1"/>
  <c r="CY13" i="3"/>
  <c r="CZ13" i="3" s="1"/>
  <c r="CY238" i="3"/>
  <c r="CZ238" i="3" s="1"/>
  <c r="CY342" i="3"/>
  <c r="CZ342" i="3" s="1"/>
  <c r="CY115" i="3"/>
  <c r="CZ115" i="3" s="1"/>
  <c r="CY286" i="3"/>
  <c r="CZ286" i="3" s="1"/>
  <c r="CY65" i="3"/>
  <c r="CZ65" i="3" s="1"/>
  <c r="CY50" i="3"/>
  <c r="CZ50" i="3" s="1"/>
  <c r="CY280" i="3"/>
  <c r="CZ280" i="3" s="1"/>
  <c r="CY190" i="3"/>
  <c r="CZ190" i="3" s="1"/>
  <c r="CY259" i="3"/>
  <c r="CZ259" i="3" s="1"/>
  <c r="CY223" i="3"/>
  <c r="CZ223" i="3" s="1"/>
  <c r="CY95" i="3"/>
  <c r="CZ95" i="3" s="1"/>
  <c r="CY138" i="3"/>
  <c r="CZ138" i="3" s="1"/>
  <c r="CY343" i="3"/>
  <c r="CZ343" i="3" s="1"/>
  <c r="CY119" i="3"/>
  <c r="CZ119" i="3" s="1"/>
  <c r="CY273" i="3"/>
  <c r="CZ273" i="3" s="1"/>
  <c r="CY282" i="3"/>
  <c r="CZ282" i="3" s="1"/>
  <c r="CY294" i="3"/>
  <c r="CZ294" i="3" s="1"/>
  <c r="CY312" i="3"/>
  <c r="CZ312" i="3" s="1"/>
  <c r="CY80" i="3"/>
  <c r="CZ80" i="3" s="1"/>
  <c r="CY206" i="3"/>
  <c r="CZ206" i="3" s="1"/>
  <c r="CY268" i="3"/>
  <c r="CZ268" i="3" s="1"/>
  <c r="CY352" i="3"/>
  <c r="CZ352" i="3" s="1"/>
  <c r="CY58" i="3"/>
  <c r="CZ58" i="3" s="1"/>
  <c r="CY298" i="3"/>
  <c r="CZ298" i="3" s="1"/>
  <c r="CY85" i="3"/>
  <c r="CZ85" i="3" s="1"/>
  <c r="CY21" i="3"/>
  <c r="CZ21" i="3" s="1"/>
  <c r="CY104" i="3"/>
  <c r="CZ104" i="3" s="1"/>
  <c r="CY191" i="3"/>
  <c r="CZ191" i="3" s="1"/>
  <c r="CY263" i="3"/>
  <c r="CZ263" i="3" s="1"/>
  <c r="CY347" i="3"/>
  <c r="CZ347" i="3" s="1"/>
  <c r="CY301" i="3"/>
  <c r="CZ301" i="3" s="1"/>
  <c r="CY165" i="3"/>
  <c r="CZ165" i="3" s="1"/>
  <c r="CY73" i="3"/>
  <c r="CZ73" i="3" s="1"/>
  <c r="CY245" i="3"/>
  <c r="CZ245" i="3" s="1"/>
  <c r="CY233" i="3"/>
  <c r="CZ233" i="3" s="1"/>
  <c r="CY11" i="3"/>
  <c r="CZ11" i="3" s="1"/>
  <c r="CY46" i="3"/>
  <c r="CZ46" i="3" s="1"/>
  <c r="CY237" i="3"/>
  <c r="CZ237" i="3" s="1"/>
  <c r="CY285" i="3"/>
  <c r="CZ285" i="3" s="1"/>
  <c r="CY152" i="3"/>
  <c r="CZ152" i="3" s="1"/>
  <c r="CY332" i="3"/>
  <c r="CZ332" i="3" s="1"/>
  <c r="CY164" i="3"/>
  <c r="CZ164" i="3" s="1"/>
  <c r="CY195" i="3"/>
  <c r="CZ195" i="3" s="1"/>
  <c r="CY43" i="3"/>
  <c r="CZ43" i="3" s="1"/>
  <c r="CY40" i="3"/>
  <c r="CZ40" i="3" s="1"/>
  <c r="CY113" i="3"/>
  <c r="CZ113" i="3" s="1"/>
  <c r="CY197" i="3"/>
  <c r="CZ197" i="3" s="1"/>
  <c r="CY296" i="3"/>
  <c r="CZ296" i="3" s="1"/>
  <c r="CY271" i="3"/>
  <c r="CZ271" i="3" s="1"/>
  <c r="CY68" i="3"/>
  <c r="CZ68" i="3" s="1"/>
  <c r="CY192" i="3"/>
  <c r="CZ192" i="3" s="1"/>
  <c r="CY56" i="3"/>
  <c r="CZ56" i="3" s="1"/>
  <c r="CY146" i="3"/>
  <c r="CZ146" i="3" s="1"/>
  <c r="CY215" i="3"/>
  <c r="CZ215" i="3" s="1"/>
  <c r="CY22" i="3"/>
  <c r="CZ22" i="3" s="1"/>
  <c r="CY178" i="3"/>
  <c r="CZ178" i="3" s="1"/>
  <c r="CY26" i="3"/>
  <c r="CZ26" i="3" s="1"/>
  <c r="CY97" i="3"/>
  <c r="CZ97" i="3" s="1"/>
  <c r="CY66" i="3"/>
  <c r="CZ66" i="3" s="1"/>
  <c r="CY179" i="3"/>
  <c r="CZ179" i="3" s="1"/>
  <c r="CY29" i="3"/>
  <c r="CZ29" i="3" s="1"/>
  <c r="CY222" i="3"/>
  <c r="CZ222" i="3" s="1"/>
  <c r="CY174" i="3"/>
  <c r="CY162" i="3"/>
  <c r="CZ162" i="3" s="1"/>
  <c r="CY121" i="3"/>
  <c r="CZ121" i="3" s="1"/>
  <c r="CY102" i="3"/>
  <c r="CZ102" i="3" s="1"/>
  <c r="CY196" i="3"/>
  <c r="CZ196" i="3" s="1"/>
  <c r="CY227" i="3"/>
  <c r="CZ227" i="3" s="1"/>
  <c r="CY47" i="3"/>
  <c r="CZ47" i="3" s="1"/>
  <c r="CY20" i="3"/>
  <c r="CY52" i="3"/>
  <c r="CZ52" i="3" s="1"/>
  <c r="CY336" i="3"/>
  <c r="CZ336" i="3" s="1"/>
  <c r="CY220" i="3"/>
  <c r="CZ220" i="3" s="1"/>
  <c r="CY299" i="3"/>
  <c r="CZ299" i="3" s="1"/>
  <c r="CY17" i="3"/>
  <c r="CZ17" i="3" s="1"/>
  <c r="CY124" i="3"/>
  <c r="CZ124" i="3" s="1"/>
  <c r="CY251" i="3"/>
  <c r="CZ251" i="3" s="1"/>
  <c r="CY249" i="3"/>
  <c r="CZ249" i="3" s="1"/>
  <c r="CY99" i="3"/>
  <c r="CZ99" i="3" s="1"/>
  <c r="CY287" i="3"/>
  <c r="CZ287" i="3" s="1"/>
  <c r="CY269" i="3"/>
  <c r="CZ269" i="3" s="1"/>
  <c r="CY202" i="3"/>
  <c r="CZ202" i="3" s="1"/>
  <c r="CY74" i="3"/>
  <c r="CZ74" i="3" s="1"/>
  <c r="CY252" i="3"/>
  <c r="CZ252" i="3" s="1"/>
  <c r="CY126" i="3"/>
  <c r="CZ126" i="3" s="1"/>
  <c r="CY313" i="3"/>
  <c r="CY295" i="3"/>
  <c r="CZ295" i="3" s="1"/>
  <c r="CY198" i="3"/>
  <c r="CZ198" i="3" s="1"/>
  <c r="CY151" i="3"/>
  <c r="CZ151" i="3" s="1"/>
  <c r="CY15" i="3"/>
  <c r="CY135" i="3"/>
  <c r="CZ135" i="3" s="1"/>
  <c r="CY107" i="3"/>
  <c r="CZ107" i="3" s="1"/>
  <c r="CY120" i="3"/>
  <c r="CZ120" i="3" s="1"/>
  <c r="CY277" i="3"/>
  <c r="CZ277" i="3" s="1"/>
  <c r="CY44" i="3"/>
  <c r="CZ44" i="3" s="1"/>
  <c r="CY96" i="3"/>
  <c r="CZ96" i="3" s="1"/>
  <c r="CY159" i="3"/>
  <c r="CZ159" i="3" s="1"/>
  <c r="CY265" i="3"/>
  <c r="CZ265" i="3" s="1"/>
  <c r="CY225" i="3"/>
  <c r="CZ225" i="3" s="1"/>
  <c r="CY293" i="3"/>
  <c r="CZ293" i="3" s="1"/>
  <c r="CY261" i="3"/>
  <c r="CZ261" i="3" s="1"/>
  <c r="CY147" i="3"/>
  <c r="CZ147" i="3" s="1"/>
  <c r="CY134" i="3"/>
  <c r="CZ134" i="3" s="1"/>
  <c r="CY78" i="3"/>
  <c r="CZ78" i="3" s="1"/>
  <c r="CY139" i="3"/>
  <c r="CZ139" i="3" s="1"/>
  <c r="CY250" i="3"/>
  <c r="CZ250" i="3" s="1"/>
  <c r="CY57" i="3"/>
  <c r="CZ57" i="3" s="1"/>
  <c r="CY328" i="3"/>
  <c r="CZ328" i="3" s="1"/>
  <c r="CY54" i="3"/>
  <c r="CZ54" i="3" s="1"/>
  <c r="CY292" i="3"/>
  <c r="CZ292" i="3" s="1"/>
  <c r="CY345" i="3"/>
  <c r="CZ345" i="3" s="1"/>
  <c r="CY243" i="3"/>
  <c r="CZ243" i="3" s="1"/>
  <c r="CY27" i="3"/>
  <c r="CY232" i="3"/>
  <c r="CZ232" i="3" s="1"/>
  <c r="CY12" i="3"/>
  <c r="CY183" i="3"/>
  <c r="CZ183" i="3" s="1"/>
  <c r="CY353" i="3"/>
  <c r="CZ353" i="3" s="1"/>
  <c r="CY329" i="3"/>
  <c r="CZ329" i="3" s="1"/>
  <c r="CY67" i="3"/>
  <c r="CZ67" i="3" s="1"/>
  <c r="CY155" i="3"/>
  <c r="CZ155" i="3" s="1"/>
  <c r="CY264" i="3"/>
  <c r="CZ264" i="3" s="1"/>
  <c r="CY81" i="3"/>
  <c r="CZ81" i="3" s="1"/>
  <c r="CY128" i="3"/>
  <c r="CZ128" i="3" s="1"/>
  <c r="CY204" i="3"/>
  <c r="CZ204" i="3" s="1"/>
  <c r="CY18" i="3"/>
  <c r="CZ18" i="3" s="1"/>
  <c r="CY319" i="3"/>
  <c r="CZ319" i="3" s="1"/>
  <c r="CY129" i="3"/>
  <c r="CZ129" i="3" s="1"/>
  <c r="CY247" i="3"/>
  <c r="CZ247" i="3" s="1"/>
  <c r="CY79" i="3"/>
  <c r="CZ79" i="3" s="1"/>
  <c r="CY169" i="3"/>
  <c r="CZ169" i="3" s="1"/>
  <c r="CY176" i="3"/>
  <c r="CZ176" i="3" s="1"/>
  <c r="CY321" i="3"/>
  <c r="CZ321" i="3" s="1"/>
  <c r="CY144" i="3"/>
  <c r="CZ144" i="3" s="1"/>
  <c r="CY145" i="3"/>
  <c r="CZ145" i="3" s="1"/>
  <c r="CY317" i="3"/>
  <c r="CZ317" i="3" s="1"/>
  <c r="CY330" i="3"/>
  <c r="CZ330" i="3" s="1"/>
  <c r="CY98" i="3"/>
  <c r="CZ98" i="3" s="1"/>
  <c r="CY323" i="3"/>
  <c r="CZ323" i="3" s="1"/>
  <c r="CY94" i="3"/>
  <c r="CZ94" i="3" s="1"/>
  <c r="CY341" i="3"/>
  <c r="CZ341" i="3" s="1"/>
  <c r="CY235" i="3"/>
  <c r="CZ235" i="3" s="1"/>
  <c r="CY311" i="3"/>
  <c r="CZ311" i="3" s="1"/>
  <c r="CY63" i="3"/>
  <c r="CZ63" i="3" s="1"/>
  <c r="CY316" i="3"/>
  <c r="CZ316" i="3" s="1"/>
  <c r="CY49" i="3"/>
  <c r="CZ49" i="3" s="1"/>
  <c r="CY167" i="3"/>
  <c r="CZ167" i="3" s="1"/>
  <c r="CY114" i="3"/>
  <c r="CZ114" i="3" s="1"/>
  <c r="CY349" i="3"/>
  <c r="CZ349" i="3" s="1"/>
  <c r="CY234" i="3"/>
  <c r="CZ234" i="3" s="1"/>
  <c r="CY308" i="3"/>
  <c r="CZ308" i="3" s="1"/>
  <c r="CY32" i="3"/>
  <c r="CZ32" i="3" s="1"/>
  <c r="CY30" i="3"/>
  <c r="CZ30" i="3" s="1"/>
  <c r="CY125" i="3"/>
  <c r="CZ125" i="3" s="1"/>
  <c r="CY199" i="3"/>
  <c r="CZ199" i="3" s="1"/>
  <c r="CY288" i="3"/>
  <c r="CZ288" i="3" s="1"/>
  <c r="CY82" i="3"/>
  <c r="CZ82" i="3" s="1"/>
  <c r="CY16" i="3"/>
  <c r="CZ16" i="3" s="1"/>
  <c r="CY106" i="3"/>
  <c r="CZ106" i="3" s="1"/>
  <c r="CY36" i="3"/>
  <c r="CZ36" i="3" s="1"/>
  <c r="CY241" i="3"/>
  <c r="CZ241" i="3" s="1"/>
  <c r="CY322" i="3"/>
  <c r="CZ322" i="3" s="1"/>
  <c r="CY143" i="3"/>
  <c r="CZ143" i="3" s="1"/>
  <c r="CY171" i="3"/>
  <c r="CZ171" i="3" s="1"/>
  <c r="CY69" i="3"/>
  <c r="CZ69" i="3" s="1"/>
  <c r="CY289" i="3"/>
  <c r="CZ289" i="3" s="1"/>
  <c r="CY327" i="3"/>
  <c r="CZ327" i="3" s="1"/>
  <c r="CY170" i="3"/>
  <c r="CZ170" i="3" s="1"/>
  <c r="CY42" i="3"/>
  <c r="CZ42" i="3" s="1"/>
  <c r="CY88" i="3"/>
  <c r="CZ88" i="3" s="1"/>
  <c r="CY173" i="3"/>
  <c r="CZ173" i="3" s="1"/>
  <c r="CY266" i="3"/>
  <c r="CZ266" i="3" s="1"/>
  <c r="CY291" i="3"/>
  <c r="CZ291" i="3" s="1"/>
  <c r="CY221" i="3"/>
  <c r="CZ221" i="3" s="1"/>
  <c r="CY306" i="3"/>
  <c r="CZ306" i="3" s="1"/>
  <c r="CY48" i="3"/>
  <c r="CZ48" i="3" s="1"/>
  <c r="CY166" i="3"/>
  <c r="CZ166" i="3" s="1"/>
  <c r="CY337" i="3"/>
  <c r="CZ337" i="3" s="1"/>
  <c r="CY39" i="3"/>
  <c r="CZ39" i="3" s="1"/>
  <c r="CY28" i="3"/>
  <c r="CZ28" i="3" s="1"/>
  <c r="CY320" i="3"/>
  <c r="CZ320" i="3" s="1"/>
  <c r="CY31" i="3"/>
  <c r="CZ31" i="3" s="1"/>
  <c r="CY62" i="3"/>
  <c r="CZ62" i="3" s="1"/>
  <c r="CY207" i="3"/>
  <c r="CZ207" i="3" s="1"/>
  <c r="CY14" i="3"/>
  <c r="CZ14" i="3" s="1"/>
  <c r="CY35" i="3"/>
  <c r="CZ35" i="3" s="1"/>
  <c r="CY258" i="3"/>
  <c r="CZ258" i="3" s="1"/>
  <c r="CY168" i="3"/>
  <c r="CZ168" i="3" s="1"/>
  <c r="CY177" i="3"/>
  <c r="CZ177" i="3" s="1"/>
  <c r="CY163" i="3"/>
  <c r="CZ163" i="3" s="1"/>
  <c r="CY216" i="3"/>
  <c r="CZ216" i="3" s="1"/>
  <c r="CY239" i="3"/>
  <c r="CZ239" i="3" s="1"/>
  <c r="CY344" i="3"/>
  <c r="CZ344" i="3" s="1"/>
  <c r="CY51" i="3"/>
  <c r="CZ51" i="3" s="1"/>
  <c r="CY105" i="3"/>
  <c r="CZ105" i="3" s="1"/>
  <c r="CY101" i="3"/>
  <c r="CZ101" i="3" s="1"/>
  <c r="CY318" i="3"/>
  <c r="CZ318" i="3" s="1"/>
  <c r="CY161" i="3"/>
  <c r="CZ161" i="3" s="1"/>
  <c r="CY303" i="3"/>
  <c r="CZ303" i="3" s="1"/>
  <c r="CY284" i="3"/>
  <c r="CZ284" i="3" s="1"/>
  <c r="CY61" i="3"/>
  <c r="CZ61" i="3" s="1"/>
  <c r="CY205" i="3"/>
  <c r="CZ205" i="3" s="1"/>
  <c r="CY335" i="3"/>
  <c r="CZ335" i="3" s="1"/>
  <c r="CY133" i="3"/>
  <c r="CZ133" i="3" s="1"/>
  <c r="CY210" i="3"/>
  <c r="CZ210" i="3" s="1"/>
  <c r="CY122" i="3"/>
  <c r="CZ122" i="3" s="1"/>
  <c r="CY339" i="3"/>
  <c r="CZ339" i="3" s="1"/>
  <c r="CY231" i="3"/>
  <c r="CZ231" i="3" s="1"/>
  <c r="CY324" i="3"/>
  <c r="CY257" i="3"/>
  <c r="CZ257" i="3" s="1"/>
  <c r="CY304" i="3"/>
  <c r="CZ304" i="3" s="1"/>
  <c r="CY314" i="3"/>
  <c r="CZ314" i="3" s="1"/>
  <c r="CY348" i="3"/>
  <c r="CZ348" i="3" s="1"/>
  <c r="CY116" i="3"/>
  <c r="CZ116" i="3" s="1"/>
  <c r="CY346" i="3"/>
  <c r="CZ346" i="3" s="1"/>
  <c r="CY211" i="3"/>
  <c r="CZ211" i="3" s="1"/>
  <c r="CY123" i="3"/>
  <c r="CZ123" i="3" s="1"/>
  <c r="CY338" i="3"/>
  <c r="CZ338" i="3" s="1"/>
  <c r="CY118" i="3"/>
  <c r="CZ118" i="3" s="1"/>
  <c r="CY300" i="3"/>
  <c r="CZ300" i="3" s="1"/>
  <c r="CY108" i="3"/>
  <c r="CZ108" i="3" s="1"/>
  <c r="CY34" i="3"/>
  <c r="CZ34" i="3" s="1"/>
  <c r="CY158" i="3"/>
  <c r="CZ158" i="3" s="1"/>
  <c r="CY334" i="3"/>
  <c r="CZ334" i="3" s="1"/>
  <c r="CY275" i="3"/>
  <c r="CZ275" i="3" s="1"/>
  <c r="CY201" i="3"/>
  <c r="CZ201" i="3" s="1"/>
  <c r="CY175" i="3"/>
  <c r="CZ175" i="3" s="1"/>
  <c r="CY297" i="3"/>
  <c r="CZ297" i="3" s="1"/>
  <c r="CY157" i="3"/>
  <c r="CZ157" i="3" s="1"/>
  <c r="CY278" i="3"/>
  <c r="CZ278" i="3" s="1"/>
  <c r="CY60" i="3"/>
  <c r="CZ60" i="3" s="1"/>
  <c r="CY41" i="3"/>
  <c r="CZ41" i="3" s="1"/>
  <c r="CY248" i="3"/>
  <c r="CZ248" i="3" s="1"/>
  <c r="CY130" i="3"/>
  <c r="CZ130" i="3" s="1"/>
  <c r="CY132" i="3"/>
  <c r="CZ132" i="3" s="1"/>
  <c r="CY111" i="3"/>
  <c r="CZ111" i="3" s="1"/>
  <c r="CY181" i="3"/>
  <c r="CZ181" i="3" s="1"/>
  <c r="CY89" i="3"/>
  <c r="CZ89" i="3" s="1"/>
  <c r="CY19" i="3"/>
  <c r="CZ19" i="3" s="1"/>
  <c r="CY228" i="3"/>
  <c r="CZ228" i="3" s="1"/>
  <c r="CY154" i="3"/>
  <c r="CZ154" i="3" s="1"/>
  <c r="CY23" i="3"/>
  <c r="CZ23" i="3" s="1"/>
  <c r="CY262" i="3"/>
  <c r="CZ262" i="3" s="1"/>
  <c r="CY209" i="3"/>
  <c r="CZ209" i="3" s="1"/>
  <c r="CY194" i="3"/>
  <c r="CZ194" i="3" s="1"/>
  <c r="CY203" i="3"/>
  <c r="CZ203" i="3" s="1"/>
  <c r="CY131" i="3"/>
  <c r="CZ131" i="3" s="1"/>
  <c r="CY246" i="3"/>
  <c r="CZ246" i="3" s="1"/>
  <c r="CY267" i="3"/>
  <c r="CZ267" i="3" s="1"/>
  <c r="CY77" i="3"/>
  <c r="CZ77" i="3" s="1"/>
  <c r="CY290" i="3"/>
  <c r="CZ290" i="3" s="1"/>
  <c r="CY117" i="3"/>
  <c r="CZ117" i="3" s="1"/>
  <c r="CY70" i="3"/>
  <c r="CZ70" i="3" s="1"/>
  <c r="CY310" i="3"/>
  <c r="CZ310" i="3" s="1"/>
  <c r="CY302" i="3"/>
  <c r="CZ302" i="3" s="1"/>
  <c r="CY90" i="3"/>
  <c r="CY37" i="3"/>
  <c r="CZ37" i="3" s="1"/>
  <c r="CY224" i="3"/>
  <c r="CZ224" i="3" s="1"/>
  <c r="CY208" i="3"/>
  <c r="CZ208" i="3" s="1"/>
  <c r="CY326" i="3"/>
  <c r="CZ326" i="3" s="1"/>
  <c r="CY33" i="3"/>
  <c r="CZ33" i="3" s="1"/>
  <c r="CY219" i="3"/>
  <c r="CZ219" i="3" s="1"/>
  <c r="CY333" i="3"/>
  <c r="CZ333" i="3" s="1"/>
  <c r="CY150" i="3"/>
  <c r="CZ150" i="3" s="1"/>
  <c r="CY136" i="3"/>
  <c r="CZ136" i="3" s="1"/>
  <c r="CY279" i="3"/>
  <c r="CZ279" i="3" s="1"/>
  <c r="CY180" i="3"/>
  <c r="CZ180" i="3" s="1"/>
  <c r="CY240" i="3"/>
  <c r="CZ240" i="3" s="1"/>
  <c r="CY253" i="3"/>
  <c r="CZ253" i="3" s="1"/>
  <c r="CY83" i="3"/>
  <c r="CY350" i="3"/>
  <c r="CZ350" i="3" s="1"/>
  <c r="CY93" i="3"/>
  <c r="CZ93" i="3" s="1"/>
  <c r="CY172" i="3"/>
  <c r="CZ172" i="3" s="1"/>
  <c r="CY315" i="3"/>
  <c r="CZ315" i="3" s="1"/>
  <c r="CY100" i="3"/>
  <c r="CZ100" i="3" s="1"/>
  <c r="CY137" i="3"/>
  <c r="CZ137" i="3" s="1"/>
  <c r="CY214" i="3"/>
  <c r="CZ214" i="3" s="1"/>
  <c r="CY200" i="3"/>
  <c r="CZ200" i="3" s="1"/>
  <c r="CY212" i="3"/>
  <c r="CZ212" i="3" s="1"/>
  <c r="CY242" i="3"/>
  <c r="CZ242" i="3" s="1"/>
  <c r="CY325" i="3"/>
  <c r="CZ325" i="3" s="1"/>
  <c r="CY256" i="3"/>
  <c r="CZ256" i="3" s="1"/>
  <c r="CY340" i="3"/>
  <c r="CZ340" i="3" s="1"/>
  <c r="CY244" i="3"/>
  <c r="CZ244" i="3" s="1"/>
  <c r="CY331" i="3"/>
  <c r="CZ331" i="3" s="1"/>
  <c r="CY260" i="3"/>
  <c r="CZ260" i="3" s="1"/>
  <c r="CY276" i="3"/>
  <c r="CZ276" i="3" s="1"/>
  <c r="CY351" i="3"/>
  <c r="CZ351" i="3" s="1"/>
  <c r="CY153" i="3"/>
  <c r="CZ153" i="3" s="1"/>
  <c r="CY255" i="3"/>
  <c r="CZ255" i="3" s="1"/>
  <c r="CY270" i="3"/>
  <c r="CZ270" i="3" s="1"/>
  <c r="CY84" i="3"/>
  <c r="CZ84" i="3" s="1"/>
  <c r="CY217" i="3"/>
  <c r="CZ217" i="3" s="1"/>
  <c r="CY156" i="3"/>
  <c r="CZ156" i="3" s="1"/>
  <c r="CY283" i="3"/>
  <c r="CZ283" i="3" s="1"/>
  <c r="CY127" i="3"/>
  <c r="CZ127" i="3" s="1"/>
  <c r="CY274" i="3"/>
  <c r="CZ274" i="3" s="1"/>
  <c r="CY307" i="3"/>
  <c r="CZ307" i="3" s="1"/>
  <c r="CY218" i="3"/>
  <c r="CZ218" i="3" s="1"/>
  <c r="CY142" i="3"/>
  <c r="CZ142" i="3" s="1"/>
  <c r="CY305" i="3"/>
  <c r="CZ305" i="3" s="1"/>
  <c r="CY45" i="3"/>
  <c r="CZ45" i="3" s="1"/>
  <c r="CY109" i="3"/>
  <c r="CZ109" i="3" s="1"/>
  <c r="CY9" i="3" l="1"/>
  <c r="CY10" i="3"/>
  <c r="CY25" i="3"/>
  <c r="CZ83" i="3"/>
  <c r="CZ381" i="3" s="1"/>
  <c r="CY381" i="3"/>
  <c r="CY384" i="3"/>
  <c r="CZ90" i="3"/>
  <c r="CZ384" i="3" s="1"/>
  <c r="CY385" i="3"/>
  <c r="CZ324" i="3"/>
  <c r="CZ385" i="3" s="1"/>
  <c r="CZ12" i="3"/>
  <c r="CZ383" i="3" s="1"/>
  <c r="CY383" i="3"/>
  <c r="CZ27" i="3"/>
  <c r="CZ376" i="3" s="1"/>
  <c r="CY376" i="3"/>
  <c r="CY379" i="3"/>
  <c r="CZ15" i="3"/>
  <c r="CZ379" i="3" s="1"/>
  <c r="CZ313" i="3"/>
  <c r="CZ386" i="3" s="1"/>
  <c r="CY386" i="3"/>
  <c r="CZ20" i="3"/>
  <c r="CY378" i="3"/>
  <c r="CY382" i="3"/>
  <c r="CZ174" i="3"/>
  <c r="CZ382" i="3" s="1"/>
  <c r="CY357" i="3" l="1"/>
  <c r="CZ25" i="3"/>
  <c r="CZ357" i="3" s="1"/>
  <c r="CZ10" i="3"/>
  <c r="CY358" i="3"/>
  <c r="CY380" i="3"/>
  <c r="CY377" i="3"/>
  <c r="CY387" i="3" s="1"/>
  <c r="CY354" i="3"/>
  <c r="CZ354" i="3" s="1"/>
  <c r="CZ9" i="3"/>
  <c r="CY359" i="3"/>
  <c r="CZ378" i="3" l="1"/>
  <c r="CY360" i="3"/>
  <c r="CZ360" i="3" s="1"/>
  <c r="CZ377" i="3"/>
  <c r="CZ359" i="3"/>
  <c r="CZ358" i="3"/>
  <c r="CZ380" i="3"/>
  <c r="CZ387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nachpev</author>
  </authors>
  <commentList>
    <comment ref="DV121" authorId="0" shapeId="0" xr:uid="{AC0C91E1-F2CD-47C6-8A1A-BC61C32330CC}">
      <text>
        <r>
          <rPr>
            <b/>
            <sz val="9"/>
            <color indexed="81"/>
            <rFont val="Tahoma"/>
            <family val="2"/>
            <charset val="204"/>
          </rPr>
          <t>nachpev:</t>
        </r>
        <r>
          <rPr>
            <sz val="9"/>
            <color indexed="81"/>
            <rFont val="Tahoma"/>
            <family val="2"/>
            <charset val="204"/>
          </rPr>
          <t xml:space="preserve">
нестандартне підключення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AC9" authorId="0" shapeId="0" xr:uid="{8CCF9801-9429-4073-B6ED-2A558E8E741F}">
      <text>
        <r>
          <rPr>
            <b/>
            <sz val="8"/>
            <color indexed="81"/>
            <rFont val="Tahoma"/>
            <family val="2"/>
            <charset val="204"/>
          </rPr>
          <t>Двері.вікна,скління,утеплення підлоги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<sst xmlns="http://schemas.openxmlformats.org/spreadsheetml/2006/main" count="5165" uniqueCount="1059">
  <si>
    <t>КП "Деснянське" ЧМР</t>
  </si>
  <si>
    <t>планові нарахування</t>
  </si>
  <si>
    <t xml:space="preserve">Звіт про виконання кошторисів на утримання будинку та прибудинкової території за </t>
  </si>
  <si>
    <t>01.03.2019-01.03.2024</t>
  </si>
  <si>
    <t>дивитися % зимового прибирання</t>
  </si>
  <si>
    <t>РІК</t>
  </si>
  <si>
    <t>Для звіту ВТВ</t>
  </si>
  <si>
    <t xml:space="preserve">ПЛАН ПР З БЕРЕЗНЯ 2023 </t>
  </si>
  <si>
    <t>01.03.2022-28.02.2023</t>
  </si>
  <si>
    <t>з 01.06.2021</t>
  </si>
  <si>
    <t>Код</t>
  </si>
  <si>
    <t>№ договору</t>
  </si>
  <si>
    <t>Нова адреса</t>
  </si>
  <si>
    <t>Стара адреса</t>
  </si>
  <si>
    <t>Загальна площа квартир + нежитлові приміщення</t>
  </si>
  <si>
    <t>Загальна площа квартир</t>
  </si>
  <si>
    <t>в т.ч площа 1 поверху для будинків з ліфтами</t>
  </si>
  <si>
    <t>Площа нежитлових приміщень</t>
  </si>
  <si>
    <t xml:space="preserve">ТЕХНІЧНЕ ОБСЛУГОВУВАННЯ СИСТЕМ </t>
  </si>
  <si>
    <t>Технічне обслуговування ліфтів</t>
  </si>
  <si>
    <t>Обслуговування систем диспетчеризації</t>
  </si>
  <si>
    <t>Обслуговування димових та вентиляційних каналів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</si>
  <si>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ББ</t>
  </si>
  <si>
    <t>ПОТОЧНИЙ РЕМОНТ СИСТЕМ</t>
  </si>
  <si>
    <t>Прибирання прибудинкової території</t>
  </si>
  <si>
    <t>Прибирання приміщень загального користування (у т.ч допоміжних)</t>
  </si>
  <si>
    <t>Прибирання та вивезення снігу, посипання частини прибудинкової території, призначеної для проходу та проїзду, протиожеледними сумішами</t>
  </si>
  <si>
    <t>12. Дератизація</t>
  </si>
  <si>
    <t>13. Дезінсекція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</si>
  <si>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будинку, в т.ч</t>
  </si>
  <si>
    <t>Загальна сума витрат (без урахування ПДВ)</t>
  </si>
  <si>
    <t>Загальна кошторисна вартість з ПДВ</t>
  </si>
  <si>
    <t>Планова винагорода управителю, грн з ПДВ</t>
  </si>
  <si>
    <t>Результат виконання станом на 01.03.2024 року (за період надання послуги з управління) "-" - борг підприємства; "+" - борг населення</t>
  </si>
  <si>
    <t>Станом на 01.03.2024</t>
  </si>
  <si>
    <t>Прострочена заборгованість населення</t>
  </si>
  <si>
    <t>Прострочена заборгованість нежитлові приміщення</t>
  </si>
  <si>
    <t>Результат виконання послуги з управління станом на 01.03.2022 року ("-" - борг підприємства; "+" - борг населення)</t>
  </si>
  <si>
    <t>Річний кошторис, грн з ПДВ (01.03.2023-28.02.2024 рр)</t>
  </si>
  <si>
    <t>для квартир, що не користуються ліфтами</t>
  </si>
  <si>
    <t>для квартир, що користуються ліфтами</t>
  </si>
  <si>
    <t>для нежитлових приміщень</t>
  </si>
  <si>
    <t>Разом планові нарахування - формула!</t>
  </si>
  <si>
    <t>ОІВ</t>
  </si>
  <si>
    <t>Поточний ремонт, грн з ПДВ</t>
  </si>
  <si>
    <t>прострочена ДЗ</t>
  </si>
  <si>
    <t>Результат виконання послуги з управління станом на 01.03.2019 року ("-" - борг підприємства; "+" - борг населення)</t>
  </si>
  <si>
    <t>Результат виконання послуги з управління станом на 01.03.2023 року ("-" - борг підприємства; "+" - борг населення)</t>
  </si>
  <si>
    <t>Поверх</t>
  </si>
  <si>
    <t xml:space="preserve">ТО систем водопостачання </t>
  </si>
  <si>
    <t>ТО систем водовідведення</t>
  </si>
  <si>
    <t>ТО систем теплопостачання</t>
  </si>
  <si>
    <t>ТО систем гарячого водопостачання</t>
  </si>
  <si>
    <t>ТО систем зливової каналізації</t>
  </si>
  <si>
    <t>ТО систем електропостачання</t>
  </si>
  <si>
    <t>ТО систем газопостачання</t>
  </si>
  <si>
    <t>Аварійне обслуговування</t>
  </si>
  <si>
    <t>РАЗОМ ТЕХНІЧНЕ ОБСЛУГОВУВАННЯ</t>
  </si>
  <si>
    <t xml:space="preserve">Поточний ремонт систем водопостачання </t>
  </si>
  <si>
    <t>Поточний ремонт систем водовідведення</t>
  </si>
  <si>
    <t>Поточний ремонт систем теплопостачання</t>
  </si>
  <si>
    <t>Поточний ремонт систем гарячого водопостачання</t>
  </si>
  <si>
    <t>Поточний ремонт систем зливової каналізації</t>
  </si>
  <si>
    <t>Поточний ремонт систем електропостачання</t>
  </si>
  <si>
    <t>Поточний ремонт систем газопостачання</t>
  </si>
  <si>
    <t>РАЗОМ ПОТОЧНИЙ РЕМОНТ СИСТЕМ</t>
  </si>
  <si>
    <t>для освітлення місць загального користування</t>
  </si>
  <si>
    <t>для живлення ліфтів</t>
  </si>
  <si>
    <t>Разом витрати електроенергії</t>
  </si>
  <si>
    <t>ДЗ</t>
  </si>
  <si>
    <t>ЖКГ</t>
  </si>
  <si>
    <t>формула</t>
  </si>
  <si>
    <t>план</t>
  </si>
  <si>
    <t>факт</t>
  </si>
  <si>
    <t>кошторис</t>
  </si>
  <si>
    <t>відхилення</t>
  </si>
  <si>
    <t>кошторис витрат</t>
  </si>
  <si>
    <t>населення</t>
  </si>
  <si>
    <t>нежитлові приміщення</t>
  </si>
  <si>
    <t>квартири</t>
  </si>
  <si>
    <t>нежитлові</t>
  </si>
  <si>
    <t>разом</t>
  </si>
  <si>
    <t>Нарахування квартири ОІВ</t>
  </si>
  <si>
    <t>Нарахування нежитл. ОІВ</t>
  </si>
  <si>
    <t>Провайдери</t>
  </si>
  <si>
    <t>інші роботи</t>
  </si>
  <si>
    <t>№2/1</t>
  </si>
  <si>
    <t>2-й провулок ТРАКТОРНИЙ,  7</t>
  </si>
  <si>
    <t>№2/2</t>
  </si>
  <si>
    <t>вул.I. ШРАГА,  4</t>
  </si>
  <si>
    <t>№2/3</t>
  </si>
  <si>
    <t>вул.I. ШРАГА,  9</t>
  </si>
  <si>
    <t>№2/4</t>
  </si>
  <si>
    <t>вул.Академiка ПАВЛОВА,  15</t>
  </si>
  <si>
    <t>№2/5</t>
  </si>
  <si>
    <t>вул.Академiка ПАВЛОВА,  17</t>
  </si>
  <si>
    <t>№2/14</t>
  </si>
  <si>
    <t>вул.ГЕРОЇВ ЧОРНОБИЛЯ,  10</t>
  </si>
  <si>
    <t>№2/15</t>
  </si>
  <si>
    <t>вул.ГЕРОЇВ ЧОРНОБИЛЯ,  2</t>
  </si>
  <si>
    <t>№2/16</t>
  </si>
  <si>
    <t>вул.ГЕРОЇВ ЧОРНОБИЛЯ,  4</t>
  </si>
  <si>
    <t>№2/17</t>
  </si>
  <si>
    <t>вул.ГЕРОЇВ ЧОРНОБИЛЯ,  4А</t>
  </si>
  <si>
    <t>№2/18</t>
  </si>
  <si>
    <t>вул.ГЕТЬМАНА ПОЛУБОТКА,  10</t>
  </si>
  <si>
    <t>№2/19</t>
  </si>
  <si>
    <t>вул.ГЕТЬМАНА ПОЛУБОТКА,  101</t>
  </si>
  <si>
    <t>№2/21</t>
  </si>
  <si>
    <t>вул.ГЕТЬМАНА ПОЛУБОТКА,  11</t>
  </si>
  <si>
    <t>№2/22</t>
  </si>
  <si>
    <t>вул.ГЕТЬМАНА ПОЛУБОТКА,  12</t>
  </si>
  <si>
    <t>№2/23</t>
  </si>
  <si>
    <t>вул.ГЕТЬМАНА ПОЛУБОТКА,  120</t>
  </si>
  <si>
    <t>№2/25</t>
  </si>
  <si>
    <t>вул.ГЕТЬМАНА ПОЛУБОТКА,  124А</t>
  </si>
  <si>
    <t>№2/26</t>
  </si>
  <si>
    <t>вул.ГЕТЬМАНА ПОЛУБОТКА,  126</t>
  </si>
  <si>
    <t>№2/28</t>
  </si>
  <si>
    <t>вул.ГЕТЬМАНА ПОЛУБОТКА,  126Б</t>
  </si>
  <si>
    <t>№2/29</t>
  </si>
  <si>
    <t>вул.ГЕТЬМАНА ПОЛУБОТКА,  128</t>
  </si>
  <si>
    <t>№2/32</t>
  </si>
  <si>
    <t>вул.ГЕТЬМАНА ПОЛУБОТКА,  130</t>
  </si>
  <si>
    <t>№2/33</t>
  </si>
  <si>
    <t>вул.ГЕТЬМАНА ПОЛУБОТКА,  130А</t>
  </si>
  <si>
    <t>№2/34</t>
  </si>
  <si>
    <t>вул.ГЕТЬМАНА ПОЛУБОТКА,  16</t>
  </si>
  <si>
    <t>№2/36</t>
  </si>
  <si>
    <t>вул.ГЕТЬМАНА ПОЛУБОТКА,  20</t>
  </si>
  <si>
    <t>№2/37</t>
  </si>
  <si>
    <t>вул.ГЕТЬМАНА ПОЛУБОТКА,  24</t>
  </si>
  <si>
    <t>№2/38</t>
  </si>
  <si>
    <t>вул.ГЕТЬМАНА ПОЛУБОТКА,  26</t>
  </si>
  <si>
    <t>№2/39</t>
  </si>
  <si>
    <t>вул.ГЕТЬМАНА ПОЛУБОТКА,  28</t>
  </si>
  <si>
    <t>№2/40</t>
  </si>
  <si>
    <t>вул.ГЕТЬМАНА ПОЛУБОТКА,  30</t>
  </si>
  <si>
    <t>№2/41</t>
  </si>
  <si>
    <t>вул.ГЕТЬМАНА ПОЛУБОТКА,  4</t>
  </si>
  <si>
    <t>№2/42</t>
  </si>
  <si>
    <t>вул.ГЕТЬМАНА ПОЛУБОТКА,  5</t>
  </si>
  <si>
    <t>№2/43</t>
  </si>
  <si>
    <t>вул.ГЕТЬМАНА ПОЛУБОТКА,  7</t>
  </si>
  <si>
    <t>№2/44</t>
  </si>
  <si>
    <t>вул.ГЕТЬМАНА ПОЛУБОТКА,  74</t>
  </si>
  <si>
    <t>№2/45</t>
  </si>
  <si>
    <t>вул.ГЕТЬМАНА ПОЛУБОТКА,  76</t>
  </si>
  <si>
    <t>№2/46</t>
  </si>
  <si>
    <t>вул.ГЕТЬМАНА ПОЛУБОТКА,  78</t>
  </si>
  <si>
    <t>№2/47</t>
  </si>
  <si>
    <t>вул.ГЕТЬМАНА ПОЛУБОТКА,  80</t>
  </si>
  <si>
    <t>№2/48</t>
  </si>
  <si>
    <t>вул.ГЕТЬМАНА ПОЛУБОТКА,  84</t>
  </si>
  <si>
    <t>№2/49</t>
  </si>
  <si>
    <t>вул.ГЕТЬМАНА ПОЛУБОТКА,  8А</t>
  </si>
  <si>
    <t>№2/50</t>
  </si>
  <si>
    <t>вул.ГЕТЬМАНА ПОЛУБОТКА,  97</t>
  </si>
  <si>
    <t>№2/51</t>
  </si>
  <si>
    <t>вул.ГЕТЬМАНА ПОЛУБОТКА,  99</t>
  </si>
  <si>
    <t>№2/52</t>
  </si>
  <si>
    <t>вул.ГОГОЛЯ,  10</t>
  </si>
  <si>
    <t>№2/53</t>
  </si>
  <si>
    <t>вул.ГОГОЛЯ,  22</t>
  </si>
  <si>
    <t>№2/54</t>
  </si>
  <si>
    <t>вул.ГОГОЛЯ,  8</t>
  </si>
  <si>
    <t>№2/56</t>
  </si>
  <si>
    <t>вул.ГОНЧА,  12</t>
  </si>
  <si>
    <t>№2/57</t>
  </si>
  <si>
    <t>вул.ГОНЧА,  14</t>
  </si>
  <si>
    <t>№2/58</t>
  </si>
  <si>
    <t>вул.ГОНЧА,  16</t>
  </si>
  <si>
    <t>№2/59</t>
  </si>
  <si>
    <t>вул.ГОНЧА,  17</t>
  </si>
  <si>
    <t>№2/60</t>
  </si>
  <si>
    <t>вул.ГОНЧА,  17А</t>
  </si>
  <si>
    <t>№2/61</t>
  </si>
  <si>
    <t>вул.ГОНЧА,  18</t>
  </si>
  <si>
    <t>№2/62</t>
  </si>
  <si>
    <t>вул.ГОНЧА,  22</t>
  </si>
  <si>
    <t>№2/63</t>
  </si>
  <si>
    <t>вул.ГОНЧА,  22А</t>
  </si>
  <si>
    <t>№2/65</t>
  </si>
  <si>
    <t>вул.ГОНЧА,  26</t>
  </si>
  <si>
    <t>№2/66</t>
  </si>
  <si>
    <t>вул.ГОНЧА,  30</t>
  </si>
  <si>
    <t>№2/67</t>
  </si>
  <si>
    <t>вул.ГОНЧА,  31</t>
  </si>
  <si>
    <t>№2/68</t>
  </si>
  <si>
    <t>вул.ГОНЧА,  41</t>
  </si>
  <si>
    <t>№2/70</t>
  </si>
  <si>
    <t>вул.ГОНЧА,  48</t>
  </si>
  <si>
    <t>№2/78</t>
  </si>
  <si>
    <t>вул.ГОНЧА,  76</t>
  </si>
  <si>
    <t>№2/82</t>
  </si>
  <si>
    <t>вул.ГОНЧА,  78</t>
  </si>
  <si>
    <t>№2/83</t>
  </si>
  <si>
    <t>вул.ГОНЧА,  80</t>
  </si>
  <si>
    <t>№2/84</t>
  </si>
  <si>
    <t>вул.ГОНЧА,  84</t>
  </si>
  <si>
    <t>№2/85</t>
  </si>
  <si>
    <t>вул.ГОНЧА,  88</t>
  </si>
  <si>
    <t>№2/86</t>
  </si>
  <si>
    <t>вул.ГОНЧА,  90</t>
  </si>
  <si>
    <t>№2/87</t>
  </si>
  <si>
    <t>вул.ДМИТРА ЛИЗОГУБА,  12</t>
  </si>
  <si>
    <t>№2/88</t>
  </si>
  <si>
    <t>вул.ДМИТРА ЛИЗОГУБА,  7</t>
  </si>
  <si>
    <t>№2/89</t>
  </si>
  <si>
    <t>вул.ДМИТРА ЛИЗОГУБА,  9</t>
  </si>
  <si>
    <t>№2/91</t>
  </si>
  <si>
    <t>вул.ЗЕЛЕНА,  17</t>
  </si>
  <si>
    <t>№2/95</t>
  </si>
  <si>
    <t>вул.ЗЕЛЕНА,  3А</t>
  </si>
  <si>
    <t>№2/97</t>
  </si>
  <si>
    <t>вул.ЗЕЛЕНА,  4А</t>
  </si>
  <si>
    <t>№2/99</t>
  </si>
  <si>
    <t>вул.ЗЕЛЕНА,  5В</t>
  </si>
  <si>
    <t>№2/100</t>
  </si>
  <si>
    <t>вул.ЗЕМСЬКА,  68</t>
  </si>
  <si>
    <t>№2/101</t>
  </si>
  <si>
    <t>вул.ЗЕМСЬКА,  70</t>
  </si>
  <si>
    <t>№2/102</t>
  </si>
  <si>
    <t>вул.ЗЕМСЬКА,  72</t>
  </si>
  <si>
    <t>№2/104</t>
  </si>
  <si>
    <t>вул.КИЇВСЬКА,  14</t>
  </si>
  <si>
    <t>№2/105</t>
  </si>
  <si>
    <t>вул.КИЇВСЬКА,  19</t>
  </si>
  <si>
    <t>№2/106</t>
  </si>
  <si>
    <t>вул.КИЇВСЬКА,  2</t>
  </si>
  <si>
    <t>№2/107</t>
  </si>
  <si>
    <t>вул.КИЇВСЬКА,  21</t>
  </si>
  <si>
    <t>№2/110</t>
  </si>
  <si>
    <t>вул.КИЇВСЬКА,  5</t>
  </si>
  <si>
    <t>№2/111</t>
  </si>
  <si>
    <t>вул.КИЇВСЬКА,  6</t>
  </si>
  <si>
    <t>№2/113</t>
  </si>
  <si>
    <t>вул.КОТЛЯРЕВСЬКОГО,  13</t>
  </si>
  <si>
    <t>№2/114</t>
  </si>
  <si>
    <t>вул.КОТЛЯРЕВСЬКОГО,  15</t>
  </si>
  <si>
    <t>№2/115</t>
  </si>
  <si>
    <t>вул.КОТЛЯРЕВСЬКОГО,  3</t>
  </si>
  <si>
    <t>№2/116</t>
  </si>
  <si>
    <t>вул.КОТЛЯРЕВСЬКОГО,  34</t>
  </si>
  <si>
    <t>№2/117</t>
  </si>
  <si>
    <t>вул.КОТЛЯРЕВСЬКОГО,  4</t>
  </si>
  <si>
    <t>№2/118</t>
  </si>
  <si>
    <t>вул.КОЦЮБИНСЬКОГО,  58</t>
  </si>
  <si>
    <t>№2/119</t>
  </si>
  <si>
    <t>вул.КОЦЮБИНСЬКОГО,  58A</t>
  </si>
  <si>
    <t>№2/120</t>
  </si>
  <si>
    <t>вул.КОЦЮБИНСЬКОГО,  60</t>
  </si>
  <si>
    <t>№2/121</t>
  </si>
  <si>
    <t>вул.КОЦЮБИНСЬКОГО,  62</t>
  </si>
  <si>
    <t>№2/122</t>
  </si>
  <si>
    <t>вул.КОЦЮБИНСЬКОГО,  63</t>
  </si>
  <si>
    <t>№2/123</t>
  </si>
  <si>
    <t>вул.КОЦЮБИНСЬКОГО,  64</t>
  </si>
  <si>
    <t>№2/124</t>
  </si>
  <si>
    <t>вул.КОЦЮБИНСЬКОГО,  66</t>
  </si>
  <si>
    <t>№2/125</t>
  </si>
  <si>
    <t>вул.КОЦЮБИНСЬКОГО,  67</t>
  </si>
  <si>
    <t>№2/126</t>
  </si>
  <si>
    <t>вул.КОЦЮБИНСЬКОГО,  68</t>
  </si>
  <si>
    <t>№2/127</t>
  </si>
  <si>
    <t>вул.КОЦЮБИНСЬКОГО,  69</t>
  </si>
  <si>
    <t>№2/128</t>
  </si>
  <si>
    <t>вул.КОЦЮБИНСЬКОГО,  69А</t>
  </si>
  <si>
    <t>№2/129</t>
  </si>
  <si>
    <t>вул.КОЦЮБИНСЬКОГО,  72</t>
  </si>
  <si>
    <t>№2/130</t>
  </si>
  <si>
    <t>вул.КОЦЮБИНСЬКОГО,  74</t>
  </si>
  <si>
    <t>№2/131</t>
  </si>
  <si>
    <t>вул.КОЦЮБИНСЬКОГО,  75</t>
  </si>
  <si>
    <t>№2/132</t>
  </si>
  <si>
    <t>вул.КОЦЮБИНСЬКОГО,  76</t>
  </si>
  <si>
    <t>№2/133</t>
  </si>
  <si>
    <t>вул.КОЦЮБИНСЬКОГО,  78</t>
  </si>
  <si>
    <t>№2/135</t>
  </si>
  <si>
    <t>вул.КОЦЮБИНСЬКОГО,  81</t>
  </si>
  <si>
    <t>№2/136</t>
  </si>
  <si>
    <t>вул.КОЦЮБИНСЬКОГО,  83</t>
  </si>
  <si>
    <t>№2/138</t>
  </si>
  <si>
    <t>вул.КОЦЮБИНСЬКОГО,  92</t>
  </si>
  <si>
    <t>№2/142</t>
  </si>
  <si>
    <t>вул.КОЧЕРГИ,  4А</t>
  </si>
  <si>
    <t>№2/143</t>
  </si>
  <si>
    <t>вул.КОЧЕРГИ,  5</t>
  </si>
  <si>
    <t>№2/144</t>
  </si>
  <si>
    <t>вул.КОЧЕРГИ,  7</t>
  </si>
  <si>
    <t>№2/145</t>
  </si>
  <si>
    <t>вул.Кривулевська,  3А</t>
  </si>
  <si>
    <t>№2/147</t>
  </si>
  <si>
    <t>вул.БАТУРИНСЬКА,  5А</t>
  </si>
  <si>
    <t>вул.ЛЕРМОНТОВА,  5А</t>
  </si>
  <si>
    <t>№2/150</t>
  </si>
  <si>
    <t>вул.ЛЮБОМИРА БОДНАРУКА,  32</t>
  </si>
  <si>
    <t>№2/151</t>
  </si>
  <si>
    <t>вул.ЛЮБОМИРА БОДНАРУКА,  32А</t>
  </si>
  <si>
    <t>№2/154</t>
  </si>
  <si>
    <t>вул.ЛЮБОМИРА БОДНАРУКА,  8</t>
  </si>
  <si>
    <t>№2/155</t>
  </si>
  <si>
    <t>вул.МАРТИНА НЕБАБИ,  100</t>
  </si>
  <si>
    <t>№2/156</t>
  </si>
  <si>
    <t>вул.МАРТИНА НЕБАБИ,  102</t>
  </si>
  <si>
    <t>№2/157</t>
  </si>
  <si>
    <t>вул.МАЧЕРЕТІВСЬКА,  10</t>
  </si>
  <si>
    <t>№2/158</t>
  </si>
  <si>
    <t>вул.МАЧЕРЕТІВСЬКА,  12</t>
  </si>
  <si>
    <t>№2/160</t>
  </si>
  <si>
    <t>вул.МАЧЕРЕТІВСЬКА,  14</t>
  </si>
  <si>
    <t>№2/161</t>
  </si>
  <si>
    <t>вул.МЕНДЕЛЕЕВА,  1Б</t>
  </si>
  <si>
    <t>№2/163</t>
  </si>
  <si>
    <t>вул.МИЛОРАДОВИЧІВ,  44А</t>
  </si>
  <si>
    <t>№2/164</t>
  </si>
  <si>
    <t>вул.МИХАЙЛОФЕДОРІВСЬКА,  3</t>
  </si>
  <si>
    <t>№2/165</t>
  </si>
  <si>
    <t>вул.МСТИСЛАВСЬКА,  10</t>
  </si>
  <si>
    <t>№2/166</t>
  </si>
  <si>
    <t>вул.МСТИСЛАВСЬКА,  109</t>
  </si>
  <si>
    <t>№2/167</t>
  </si>
  <si>
    <t>вул.МСТИСЛАВСЬКА,  12</t>
  </si>
  <si>
    <t>№2/168</t>
  </si>
  <si>
    <t>вул.МСТИСЛАВСЬКА,  14</t>
  </si>
  <si>
    <t>№2/169</t>
  </si>
  <si>
    <t>вул.МСТИСЛАВСЬКА,  16</t>
  </si>
  <si>
    <t>№2/170</t>
  </si>
  <si>
    <t>вул.МСТИСЛАВСЬКА,  20</t>
  </si>
  <si>
    <t>№2/171</t>
  </si>
  <si>
    <t>вул.МСТИСЛАВСЬКА,  23</t>
  </si>
  <si>
    <t>№2/172</t>
  </si>
  <si>
    <t>вул.МСТИСЛАВСЬКА,  24</t>
  </si>
  <si>
    <t>№2/173</t>
  </si>
  <si>
    <t>вул.МСТИСЛАВСЬКА,  25</t>
  </si>
  <si>
    <t>№2/174</t>
  </si>
  <si>
    <t>вул.МСТИСЛАВСЬКА,  3</t>
  </si>
  <si>
    <t>№77</t>
  </si>
  <si>
    <t>вул.МСТИСЛАВСЬКА,  33</t>
  </si>
  <si>
    <t>№2/177</t>
  </si>
  <si>
    <t>вул.МСТИСЛАВСЬКА,  34</t>
  </si>
  <si>
    <t>№2/178</t>
  </si>
  <si>
    <t>вул.МСТИСЛАВСЬКА,  35</t>
  </si>
  <si>
    <t>№2/179</t>
  </si>
  <si>
    <t>вул.МСТИСЛАВСЬКА,  38</t>
  </si>
  <si>
    <t>№2/180</t>
  </si>
  <si>
    <t>вул.МСТИСЛАВСЬКА,  38А</t>
  </si>
  <si>
    <t>№2/181</t>
  </si>
  <si>
    <t>вул.МСТИСЛАВСЬКА,  40</t>
  </si>
  <si>
    <t>№2/182</t>
  </si>
  <si>
    <t>вул.МСТИСЛАВСЬКА,  42</t>
  </si>
  <si>
    <t>№2/183</t>
  </si>
  <si>
    <t>вул.МСТИСЛАВСЬКА,  45</t>
  </si>
  <si>
    <t>№2/184</t>
  </si>
  <si>
    <t>вул.МСТИСЛАВСЬКА,  47</t>
  </si>
  <si>
    <t>№2/185</t>
  </si>
  <si>
    <t>вул.МСТИСЛАВСЬКА,  50</t>
  </si>
  <si>
    <t>№2/186</t>
  </si>
  <si>
    <t>вул.МСТИСЛАВСЬКА,  52</t>
  </si>
  <si>
    <t>№2/188</t>
  </si>
  <si>
    <t>вул.МСТИСЛАВСЬКА,  55А</t>
  </si>
  <si>
    <t>№2/190</t>
  </si>
  <si>
    <t>вул.МСТИСЛАВСЬКА,  56</t>
  </si>
  <si>
    <t>№2/191</t>
  </si>
  <si>
    <t>вул.МСТИСЛАВСЬКА,  58</t>
  </si>
  <si>
    <t>№2/192</t>
  </si>
  <si>
    <t>вул.МСТИСЛАВСЬКА,  59</t>
  </si>
  <si>
    <t>№2/193</t>
  </si>
  <si>
    <t>вул.МСТИСЛАВСЬКА,  59А</t>
  </si>
  <si>
    <t>№2/195</t>
  </si>
  <si>
    <t>вул.МСТИСЛАВСЬКА,  79</t>
  </si>
  <si>
    <t>№2/11</t>
  </si>
  <si>
    <t>вул.МУЗЕЙНА,  1А</t>
  </si>
  <si>
    <t>№2/196</t>
  </si>
  <si>
    <t>вул.ОЛЕГА МІХНЮКА,  10</t>
  </si>
  <si>
    <t>№2/197</t>
  </si>
  <si>
    <t>вул.ОЛЕГА МІХНЮКА,  19</t>
  </si>
  <si>
    <t>№2/198</t>
  </si>
  <si>
    <t>вул.ОЛЕГА МІХНЮКА,  45</t>
  </si>
  <si>
    <t>№2/199</t>
  </si>
  <si>
    <t>вул.ОЛЕГА МІХНЮКА,  45А</t>
  </si>
  <si>
    <t>№2/200</t>
  </si>
  <si>
    <t>вул.ОЛЕГА МІХНЮКА,  47</t>
  </si>
  <si>
    <t>№2/201</t>
  </si>
  <si>
    <t>вул.ОЛЕГА МІХНЮКА,  47А</t>
  </si>
  <si>
    <t>№2/202</t>
  </si>
  <si>
    <t>вул.ОЛЕГА МІХНЮКА,  47Б</t>
  </si>
  <si>
    <t>№2/203</t>
  </si>
  <si>
    <t>вул.ОЛЕГА МІХНЮКА,  7</t>
  </si>
  <si>
    <t>№2/204</t>
  </si>
  <si>
    <t>вул.ОЛЕКСАНДРА МОЛОДЧОГО,  12А</t>
  </si>
  <si>
    <t>№2/206</t>
  </si>
  <si>
    <t>вул.ОЛЕКСАНДРА МОЛОДЧОГО,  35а</t>
  </si>
  <si>
    <t>№2/207</t>
  </si>
  <si>
    <t>вул.ОЛЕКСАНДРА МОЛОДЧОГО,  38</t>
  </si>
  <si>
    <t>№2/208</t>
  </si>
  <si>
    <t>вул.ОЛЕКСАНДРА МОЛОДЧОГО,  5</t>
  </si>
  <si>
    <t>№2/209</t>
  </si>
  <si>
    <t>вул.ОЛЕКСАНДРА МОЛОДЧОГО,  7</t>
  </si>
  <si>
    <t>№2/210</t>
  </si>
  <si>
    <t>вул.ОЛЕКСАНДРА МОЛОДЧОГО,  74</t>
  </si>
  <si>
    <t>№2/211</t>
  </si>
  <si>
    <t>вул.ОЛЕКСАНДРА МОЛОДЧОГО,  7А</t>
  </si>
  <si>
    <t>№2/212</t>
  </si>
  <si>
    <t>вул.ОЛЕКСАНДРА МОЛОДЧОГО,  8</t>
  </si>
  <si>
    <t>№2/214</t>
  </si>
  <si>
    <t>вул.ОСВIТИ,  10</t>
  </si>
  <si>
    <t>№2/215</t>
  </si>
  <si>
    <t>вул.ОСВIТИ,  29</t>
  </si>
  <si>
    <t>№2/216</t>
  </si>
  <si>
    <t>вул.ОСВIТИ,  6</t>
  </si>
  <si>
    <t>№2/217</t>
  </si>
  <si>
    <t>вул.ОСВIТИ,  8</t>
  </si>
  <si>
    <t>№2/219</t>
  </si>
  <si>
    <t>вул.ОСВIТИ,  86</t>
  </si>
  <si>
    <t>№2/220</t>
  </si>
  <si>
    <t>вул.П`ЯТНИЦЬКА,  11</t>
  </si>
  <si>
    <t>№2/221</t>
  </si>
  <si>
    <t>вул.П`ЯТНИЦЬКА,  111</t>
  </si>
  <si>
    <t>№2/222</t>
  </si>
  <si>
    <t>вул.П`ЯТНИЦЬКА,  124</t>
  </si>
  <si>
    <t>№2/223</t>
  </si>
  <si>
    <t>вул.П`ЯТНИЦЬКА,  13</t>
  </si>
  <si>
    <t>№2/224</t>
  </si>
  <si>
    <t>вул.П`ЯТНИЦЬКА,  14</t>
  </si>
  <si>
    <t>№2/225</t>
  </si>
  <si>
    <t>вул.П`ЯТНИЦЬКА,  23</t>
  </si>
  <si>
    <t>№2/226</t>
  </si>
  <si>
    <t>вул.П`ЯТНИЦЬКА,  25</t>
  </si>
  <si>
    <t>№2/227</t>
  </si>
  <si>
    <t>вул.П`ЯТНИЦЬКА,  3</t>
  </si>
  <si>
    <t>№2/228</t>
  </si>
  <si>
    <t>вул.П`ЯТНИЦЬКА,  32</t>
  </si>
  <si>
    <t>№2/229</t>
  </si>
  <si>
    <t>вул.П`ЯТНИЦЬКА,  36</t>
  </si>
  <si>
    <t>№2/230</t>
  </si>
  <si>
    <t>вул.П`ЯТНИЦЬКА,  38</t>
  </si>
  <si>
    <t>№2/232</t>
  </si>
  <si>
    <t>вул.П`ЯТНИЦЬКА,  47</t>
  </si>
  <si>
    <t>№2/233</t>
  </si>
  <si>
    <t>вул.П`ЯТНИЦЬКА,  49</t>
  </si>
  <si>
    <t>№2/234</t>
  </si>
  <si>
    <t>вул.П`ЯТНИЦЬКА,  5</t>
  </si>
  <si>
    <t>№2/235</t>
  </si>
  <si>
    <t>вул.П`ЯТНИЦЬКА,  53</t>
  </si>
  <si>
    <t>№2/236</t>
  </si>
  <si>
    <t>вул.П`ЯТНИЦЬКА,  6</t>
  </si>
  <si>
    <t>№2/237</t>
  </si>
  <si>
    <t>вул.П`ЯТНИЦЬКА,  61</t>
  </si>
  <si>
    <t>№2/238</t>
  </si>
  <si>
    <t>вул.П`ЯТНИЦЬКА,  63</t>
  </si>
  <si>
    <t>№2/239</t>
  </si>
  <si>
    <t>вул.П`ЯТНИЦЬКА,  68-1</t>
  </si>
  <si>
    <t>№2/240</t>
  </si>
  <si>
    <t>вул.П`ЯТНИЦЬКА,  68-2</t>
  </si>
  <si>
    <t>№2/241</t>
  </si>
  <si>
    <t>вул.П`ЯТНИЦЬКА,  68-3</t>
  </si>
  <si>
    <t>№2/242</t>
  </si>
  <si>
    <t>вул.П`ЯТНИЦЬКА,  7</t>
  </si>
  <si>
    <t>№2/243</t>
  </si>
  <si>
    <t>вул.П`ЯТНИЦЬКА,  70-1</t>
  </si>
  <si>
    <t>№2/244</t>
  </si>
  <si>
    <t>вул.П`ЯТНИЦЬКА,  70-2</t>
  </si>
  <si>
    <t>№2/245</t>
  </si>
  <si>
    <t>вул.П`ЯТНИЦЬКА,  70-3</t>
  </si>
  <si>
    <t>№2/250</t>
  </si>
  <si>
    <t>вул.П`ЯТНИЦЬКА,  75</t>
  </si>
  <si>
    <t>№2/251</t>
  </si>
  <si>
    <t>вул.П`ЯТНИЦЬКА,  77</t>
  </si>
  <si>
    <t>№2/252</t>
  </si>
  <si>
    <t>вул.П`ЯТНИЦЬКА,  80</t>
  </si>
  <si>
    <t>№2/254</t>
  </si>
  <si>
    <t>вул.П`ЯТНИЦЬКА,  90</t>
  </si>
  <si>
    <t>№2/255</t>
  </si>
  <si>
    <t>вул.П`ЯТНИЦЬКА,  92</t>
  </si>
  <si>
    <t>№2/256</t>
  </si>
  <si>
    <t>вул.П`ЯТНИЦЬКА,  94</t>
  </si>
  <si>
    <t>№2/257</t>
  </si>
  <si>
    <t>вул.ПРЕОБРАЖЕНСЬКА,  14</t>
  </si>
  <si>
    <t>№2/258</t>
  </si>
  <si>
    <t>вул.ПРЕОБРАЖЕНСЬКА,  14А</t>
  </si>
  <si>
    <t>№2/259</t>
  </si>
  <si>
    <t>вул.ПРЕОБРАЖЕНСЬКА,  16</t>
  </si>
  <si>
    <t>№2/260</t>
  </si>
  <si>
    <t>вул.ПРЕОБРАЖЕНСЬКА,  18</t>
  </si>
  <si>
    <t>№2/261</t>
  </si>
  <si>
    <t>вул.ПРЕОБРАЖЕНСЬКА,  2</t>
  </si>
  <si>
    <t>№2/262</t>
  </si>
  <si>
    <t>вул.ПРЕОБРАЖЕНСЬКА,  22</t>
  </si>
  <si>
    <t>№2/263</t>
  </si>
  <si>
    <t>вул.ПРЕОБРАЖЕНСЬКА,  28</t>
  </si>
  <si>
    <t>№2/264</t>
  </si>
  <si>
    <t>вул.ПРЕОБРАЖЕНСЬКА,  30</t>
  </si>
  <si>
    <t>№2/265</t>
  </si>
  <si>
    <t>вул.ПРЕОБРАЖЕНСЬКА,  4</t>
  </si>
  <si>
    <t>№2/266</t>
  </si>
  <si>
    <t>вул.ПРЕОБРАЖЕНСЬКА,  5</t>
  </si>
  <si>
    <t>№2/267</t>
  </si>
  <si>
    <t>вул.ПРЕОБРАЖЕНСЬКА,  6</t>
  </si>
  <si>
    <t>вул.ВАСИЛЯ ТАРНОВСЬКОГО,  12</t>
  </si>
  <si>
    <t>вул.ПУШКІНА,  12</t>
  </si>
  <si>
    <t>вул.ПУШКIНА,  12</t>
  </si>
  <si>
    <t>№2/268</t>
  </si>
  <si>
    <t>вул.ВАСИЛЯ ТАРНОВСЬКОГО,  14</t>
  </si>
  <si>
    <t>вул.ПУШКІНА,  14</t>
  </si>
  <si>
    <t>вул.ПУШКIНА,  14</t>
  </si>
  <si>
    <t>№2/271</t>
  </si>
  <si>
    <t>вул.ВАСИЛЯ ТАРНОВСЬКОГО,  30</t>
  </si>
  <si>
    <t>вул.ПУШКІНА,  30</t>
  </si>
  <si>
    <t>вул.ПУШКIНА,  30</t>
  </si>
  <si>
    <t>№2/272</t>
  </si>
  <si>
    <t>вул.ВАСИЛЯ ТАРНОВСЬКОГО,  4</t>
  </si>
  <si>
    <t>вул.ПУШКІНА,  4</t>
  </si>
  <si>
    <t>вул.ПУШКIНА,  4</t>
  </si>
  <si>
    <t>№2/273</t>
  </si>
  <si>
    <t>вул.ВОЗДВИЖЕНСЬКА,  12</t>
  </si>
  <si>
    <t>вул.РОДИМЦЕВА,  12</t>
  </si>
  <si>
    <t>№2/275</t>
  </si>
  <si>
    <t>вул.ВОЗДВИЖЕНСЬКА,  14</t>
  </si>
  <si>
    <t>вул.РОДИМЦЕВА,  14</t>
  </si>
  <si>
    <t>№2/276</t>
  </si>
  <si>
    <t>вул.ВОЗДВИЖЕНСЬКА,  15</t>
  </si>
  <si>
    <t>вул.РОДИМЦЕВА,  15</t>
  </si>
  <si>
    <t>№2/277</t>
  </si>
  <si>
    <t>вул.ВОЗДВИЖЕНСЬКА,  2</t>
  </si>
  <si>
    <t>вул.РОДИМЦЕВА,  2</t>
  </si>
  <si>
    <t>№2/278</t>
  </si>
  <si>
    <t>вул.ВОЗДВИЖЕНСЬКА,  3</t>
  </si>
  <si>
    <t>вул.РОДИМЦЕВА,  3</t>
  </si>
  <si>
    <t>№2/279</t>
  </si>
  <si>
    <t>вул.ВОЗДВИЖЕНСЬКА,  6</t>
  </si>
  <si>
    <t>вул.РОДИМЦЕВА,  6</t>
  </si>
  <si>
    <t>№2/280</t>
  </si>
  <si>
    <t>вул.ВОЗДВИЖЕНСЬКА,  7</t>
  </si>
  <si>
    <t>вул.РОДИМЦЕВА,  7</t>
  </si>
  <si>
    <t>№2/281</t>
  </si>
  <si>
    <t>вул.ВОЗДВИЖЕНСЬКА,  9</t>
  </si>
  <si>
    <t>вул.РОДИМЦЕВА,  9</t>
  </si>
  <si>
    <t>№2/282</t>
  </si>
  <si>
    <t>вул.РОКОССОВСЬКОГО,  17</t>
  </si>
  <si>
    <t>№2/283</t>
  </si>
  <si>
    <t>вул.РОКОССОВСЬКОГО,  19</t>
  </si>
  <si>
    <t>№2/284</t>
  </si>
  <si>
    <t>вул.РОКОССОВСЬКОГО,  23</t>
  </si>
  <si>
    <t>№2/285</t>
  </si>
  <si>
    <t>вул.РОКОССОВСЬКОГО,  25</t>
  </si>
  <si>
    <t>№2/286</t>
  </si>
  <si>
    <t>вул.РОКОССОВСЬКОГО,  27</t>
  </si>
  <si>
    <t>№2/287</t>
  </si>
  <si>
    <t>вул.РОКОССОВСЬКОГО,  29</t>
  </si>
  <si>
    <t>№2/288</t>
  </si>
  <si>
    <t>вул.РОКОССОВСЬКОГО,  37А</t>
  </si>
  <si>
    <t>№2/289</t>
  </si>
  <si>
    <t>вул.РОКОССОВСЬКОГО,  39</t>
  </si>
  <si>
    <t>№2/290</t>
  </si>
  <si>
    <t>вул.РОКОССОВСЬКОГО,  41</t>
  </si>
  <si>
    <t>№2/291</t>
  </si>
  <si>
    <t>вул.РОКОССОВСЬКОГО,  45</t>
  </si>
  <si>
    <t>№2/292</t>
  </si>
  <si>
    <t>вул.РОКОССОВСЬКОГО,  49А</t>
  </si>
  <si>
    <t>№2/294</t>
  </si>
  <si>
    <t>вул.С.РУСОВОЇ,  15</t>
  </si>
  <si>
    <t>№2/295</t>
  </si>
  <si>
    <t>вул.С.РУСОВОЇ,  23</t>
  </si>
  <si>
    <t>№2/296</t>
  </si>
  <si>
    <t>вул.С.РУСОВОЇ,  25</t>
  </si>
  <si>
    <t>№2/299</t>
  </si>
  <si>
    <t>вул.ПАРКОВА,  11</t>
  </si>
  <si>
    <t>вул.САВЧУКА,  11</t>
  </si>
  <si>
    <t>№2/300</t>
  </si>
  <si>
    <t>вул.ПАРКОВА,  3</t>
  </si>
  <si>
    <t>вул.САВЧУКА,  3</t>
  </si>
  <si>
    <t>№2/301</t>
  </si>
  <si>
    <t>вул.ПАРКОВА,  5</t>
  </si>
  <si>
    <t>вул.САВЧУКА,  5</t>
  </si>
  <si>
    <t>№2/302</t>
  </si>
  <si>
    <t>вул.ПАРКОВА,  7А</t>
  </si>
  <si>
    <t>вул.САВЧУКА,  7А</t>
  </si>
  <si>
    <t>№2/303</t>
  </si>
  <si>
    <t>вул.ПАРКОВА,  7Б</t>
  </si>
  <si>
    <t>вул.САВЧУКА,  7Б</t>
  </si>
  <si>
    <t>№2/307</t>
  </si>
  <si>
    <t>вул.БОРИСОГЛІБСЬКА,  1</t>
  </si>
  <si>
    <t>вул.СЕРЬОЖНIКОВА,  1</t>
  </si>
  <si>
    <t>№2/308</t>
  </si>
  <si>
    <t>вул.БОРИСОГЛІБСЬКА,  10</t>
  </si>
  <si>
    <t>вул.СЕРЬОЖНIКОВА,  10</t>
  </si>
  <si>
    <t>№2/309</t>
  </si>
  <si>
    <t>вул.БОРИСОГЛІБСЬКА,  2</t>
  </si>
  <si>
    <t>вул.СЕРЬОЖНIКОВА,  2</t>
  </si>
  <si>
    <t>№2/310</t>
  </si>
  <si>
    <t>вул.БОРИСОГЛІБСЬКА,  3</t>
  </si>
  <si>
    <t>вул.СЕРЬОЖНIКОВА,  3</t>
  </si>
  <si>
    <t>№2/311</t>
  </si>
  <si>
    <t>вул.БОРИСОГЛІБСЬКА,  5</t>
  </si>
  <si>
    <t>вул.СЕРЬОЖНIКОВА,  5</t>
  </si>
  <si>
    <t>№2/312</t>
  </si>
  <si>
    <t>вул.БОРИСОГЛІБСЬКА,  6</t>
  </si>
  <si>
    <t>вул.СЕРЬОЖНIКОВА,  6</t>
  </si>
  <si>
    <t>№2/313</t>
  </si>
  <si>
    <t>вул.БОРИСОГЛІБСЬКА,  6А</t>
  </si>
  <si>
    <t>вул.СЕРЬОЖНIКОВА,  6А</t>
  </si>
  <si>
    <t>№2/314</t>
  </si>
  <si>
    <t>вул.БОРИСОГЛІБСЬКА,  7</t>
  </si>
  <si>
    <t>вул.СЕРЬОЖНIКОВА,  7</t>
  </si>
  <si>
    <t>№2/315</t>
  </si>
  <si>
    <t>вул.БОРИСОГЛІБСЬКА,  8</t>
  </si>
  <si>
    <t>вул.СЕРЬОЖНIКОВА,  8</t>
  </si>
  <si>
    <t>№2/316</t>
  </si>
  <si>
    <t>вул.БОРИСОГЛІБСЬКА,  8А</t>
  </si>
  <si>
    <t>вул.СЕРЬОЖНIКОВА,  8А</t>
  </si>
  <si>
    <t>№2/317</t>
  </si>
  <si>
    <t xml:space="preserve">вул.СТАРОКАЗАРМЕНА ДIЛЬНИЦЯ,  2 А  </t>
  </si>
  <si>
    <t>№2/319</t>
  </si>
  <si>
    <t>вул.ФIКСЕЛЯ,  52</t>
  </si>
  <si>
    <t>№2/320</t>
  </si>
  <si>
    <t>вул.МИКОЛИ ЛЕОНТОВИЧА,  3</t>
  </si>
  <si>
    <t>вул.ЧАЙКОВСЬКОГО,  3</t>
  </si>
  <si>
    <t>№2/321</t>
  </si>
  <si>
    <t>вул.МИКОЛИ ЛЕОНТОВИЧА,  5</t>
  </si>
  <si>
    <t>вул.ЧАЙКОВСЬКОГО,  5</t>
  </si>
  <si>
    <t>№2/322</t>
  </si>
  <si>
    <t>вул.ВАСИЛЯ СТУСА,  12</t>
  </si>
  <si>
    <t>вул.ЧЕРНИШЕВСЬКОГО,  12</t>
  </si>
  <si>
    <t>№2/323</t>
  </si>
  <si>
    <t>вул.ВАСИЛЯ СТУСА,  14</t>
  </si>
  <si>
    <t>вул.ЧЕРНИШЕВСЬКОГО,  14</t>
  </si>
  <si>
    <t>№2/324</t>
  </si>
  <si>
    <t>вул.ВАСИЛЯ СТУСА,  16</t>
  </si>
  <si>
    <t>вул.ЧЕРНИШЕВСЬКОГО,  16</t>
  </si>
  <si>
    <t>№2/325</t>
  </si>
  <si>
    <t>вул.ВАСИЛЯ СТУСА,  20</t>
  </si>
  <si>
    <t>вул.ЧЕРНИШЕВСЬКОГО,  20</t>
  </si>
  <si>
    <t>№2/326</t>
  </si>
  <si>
    <t>вул.ВАСИЛЯ СТУСА,  24</t>
  </si>
  <si>
    <t>вул.ЧЕРНИШЕВСЬКОГО,  24</t>
  </si>
  <si>
    <t>№2/328</t>
  </si>
  <si>
    <t>вул.ВАСИЛЯ СТУСА,  25А</t>
  </si>
  <si>
    <t>вул.ЧЕРНИШЕВСЬКОГО,  25А</t>
  </si>
  <si>
    <t>№2/331</t>
  </si>
  <si>
    <t>вул.ВАСИЛЯ СТУСА,  30</t>
  </si>
  <si>
    <t>вул.ЧЕРНИШЕВСЬКОГО,  30</t>
  </si>
  <si>
    <t>№2/333</t>
  </si>
  <si>
    <t>вул.ШЕВЧЕНКА,  10</t>
  </si>
  <si>
    <t>№2/334</t>
  </si>
  <si>
    <t>вул.ШЕВЧЕНКА,  106</t>
  </si>
  <si>
    <t>№2/335</t>
  </si>
  <si>
    <t>вул.ШЕВЧЕНКА,  108</t>
  </si>
  <si>
    <t>№2/336</t>
  </si>
  <si>
    <t>вул.ШЕВЧЕНКА,  11</t>
  </si>
  <si>
    <t>№2/338</t>
  </si>
  <si>
    <t>вул.ШЕВЧЕНКА,  112А</t>
  </si>
  <si>
    <t>№2/339</t>
  </si>
  <si>
    <t>вул.ШЕВЧЕНКА,  14</t>
  </si>
  <si>
    <t>№2/340</t>
  </si>
  <si>
    <t>вул.ШЕВЧЕНКА,  16</t>
  </si>
  <si>
    <t>№2/341</t>
  </si>
  <si>
    <t>вул.ШЕВЧЕНКА,  18</t>
  </si>
  <si>
    <t>№2/342</t>
  </si>
  <si>
    <t>вул.ШЕВЧЕНКА,  19</t>
  </si>
  <si>
    <t>№2/343</t>
  </si>
  <si>
    <t>вул.ШЕВЧЕНКА,  22</t>
  </si>
  <si>
    <t>№2/344</t>
  </si>
  <si>
    <t>вул.ШЕВЧЕНКА,  27</t>
  </si>
  <si>
    <t>№2/345</t>
  </si>
  <si>
    <t>вул.ШЕВЧЕНКА,  30</t>
  </si>
  <si>
    <t>№2/346</t>
  </si>
  <si>
    <t>вул.ШЕВЧЕНКА,  31</t>
  </si>
  <si>
    <t>№2/347</t>
  </si>
  <si>
    <t>вул.ШЕВЧЕНКА,  33А</t>
  </si>
  <si>
    <t>№2/348</t>
  </si>
  <si>
    <t>вул.ШЕВЧЕНКА,  37</t>
  </si>
  <si>
    <t>№2/349</t>
  </si>
  <si>
    <t>вул.ШЕВЧЕНКА,  41</t>
  </si>
  <si>
    <t>№2/350</t>
  </si>
  <si>
    <t>вул.ШЕВЧЕНКА,  43</t>
  </si>
  <si>
    <t>№2/351</t>
  </si>
  <si>
    <t>вул.ШЕВЧЕНКА,  47</t>
  </si>
  <si>
    <t>№2/352</t>
  </si>
  <si>
    <t>вул.ШЕВЧЕНКА,  47А</t>
  </si>
  <si>
    <t>№2/353</t>
  </si>
  <si>
    <t>вул.ШЕВЧЕНКА,  48</t>
  </si>
  <si>
    <t>№2/354</t>
  </si>
  <si>
    <t>вул.ШЕВЧЕНКА,  51</t>
  </si>
  <si>
    <t>№2/356</t>
  </si>
  <si>
    <t>вул.ШЕВЧЕНКА,  53</t>
  </si>
  <si>
    <t>№2/357</t>
  </si>
  <si>
    <t>вул.ШЕВЧЕНКА,  53А</t>
  </si>
  <si>
    <t>№2/358</t>
  </si>
  <si>
    <t>вул.ШЕВЧЕНКА,  9</t>
  </si>
  <si>
    <t>№2/360</t>
  </si>
  <si>
    <t>пров.АКАДЕМIКА ПАВЛОВА,  2А</t>
  </si>
  <si>
    <t>№2/361</t>
  </si>
  <si>
    <t>пров.АКАДЕМIКА ПАВЛОВА,  4</t>
  </si>
  <si>
    <t>№2/362</t>
  </si>
  <si>
    <t>пров.АКАДЕМIКА ПАВЛОВА,  6</t>
  </si>
  <si>
    <t>№2/363</t>
  </si>
  <si>
    <t>пров.АКАДЕМIКА ПАВЛОВА,  8</t>
  </si>
  <si>
    <t>№2/364</t>
  </si>
  <si>
    <t>пров.КВАРТАЛЬНИЙ,  7</t>
  </si>
  <si>
    <t>№2/366</t>
  </si>
  <si>
    <t>пр-т МИРУ,  17</t>
  </si>
  <si>
    <t>№2/367</t>
  </si>
  <si>
    <t>пр-т МИРУ,  17А</t>
  </si>
  <si>
    <t>№2/368</t>
  </si>
  <si>
    <t>пр-т МИРУ,  21</t>
  </si>
  <si>
    <t>№2/369</t>
  </si>
  <si>
    <t>пр-т МИРУ,  27</t>
  </si>
  <si>
    <t>№2/370</t>
  </si>
  <si>
    <t>пр-т МИРУ,  29</t>
  </si>
  <si>
    <t>№2/371</t>
  </si>
  <si>
    <t>пр-т МИРУ,  35</t>
  </si>
  <si>
    <t>№2/372</t>
  </si>
  <si>
    <t>пр-т МИРУ,  35А</t>
  </si>
  <si>
    <t>№2/373</t>
  </si>
  <si>
    <t>пр-т МИРУ,  35Б</t>
  </si>
  <si>
    <t>№2/374</t>
  </si>
  <si>
    <t>пр-т МИРУ,  45</t>
  </si>
  <si>
    <t>№2/375</t>
  </si>
  <si>
    <t>пр-т МИРУ,  47</t>
  </si>
  <si>
    <t>№2/376</t>
  </si>
  <si>
    <t>пр-т МИРУ,  55</t>
  </si>
  <si>
    <t>№2/377</t>
  </si>
  <si>
    <t>пр-т МИРУ,  61</t>
  </si>
  <si>
    <t>№2/378</t>
  </si>
  <si>
    <t>пр-т МИРУ,  75Б</t>
  </si>
  <si>
    <t>№2/379</t>
  </si>
  <si>
    <t>пр-т МИРУ,  7А</t>
  </si>
  <si>
    <t>№2/380</t>
  </si>
  <si>
    <t>пр-т ПЕРЕМОГИ,  100</t>
  </si>
  <si>
    <t>№2/381</t>
  </si>
  <si>
    <t>пр-т ПЕРЕМОГИ,  102</t>
  </si>
  <si>
    <t>№2/382</t>
  </si>
  <si>
    <t>пр-т ПЕРЕМОГИ,  103</t>
  </si>
  <si>
    <t>№2/383</t>
  </si>
  <si>
    <t>пр-т ПЕРЕМОГИ,  104</t>
  </si>
  <si>
    <t>№2/384</t>
  </si>
  <si>
    <t>пр-т ПЕРЕМОГИ,  107</t>
  </si>
  <si>
    <t>№2/388</t>
  </si>
  <si>
    <t>пр-т ПЕРЕМОГИ,  108г</t>
  </si>
  <si>
    <t>№2/389</t>
  </si>
  <si>
    <t>пр-т ПЕРЕМОГИ,  115</t>
  </si>
  <si>
    <t>№2/390</t>
  </si>
  <si>
    <t>пр-т ПЕРЕМОГИ,  117</t>
  </si>
  <si>
    <t>№2/391</t>
  </si>
  <si>
    <t>пр-т ПЕРЕМОГИ,  119</t>
  </si>
  <si>
    <t>№2/392</t>
  </si>
  <si>
    <t>пр-т ПЕРЕМОГИ,  121</t>
  </si>
  <si>
    <t>№2/393</t>
  </si>
  <si>
    <t>пр-т ПЕРЕМОГИ,  123А</t>
  </si>
  <si>
    <t>№2/394</t>
  </si>
  <si>
    <t>пр-т ПЕРЕМОГИ,  125</t>
  </si>
  <si>
    <t>№2/395</t>
  </si>
  <si>
    <t>пр-т ПЕРЕМОГИ,  128</t>
  </si>
  <si>
    <t>№2/396</t>
  </si>
  <si>
    <t>пр-т ПЕРЕМОГИ,  143</t>
  </si>
  <si>
    <t>№2/397</t>
  </si>
  <si>
    <t>пр-т ПЕРЕМОГИ,  145</t>
  </si>
  <si>
    <t>№2/398</t>
  </si>
  <si>
    <t>пр-т ПЕРЕМОГИ,  147</t>
  </si>
  <si>
    <t>№2/399</t>
  </si>
  <si>
    <t>пр-т ПЕРЕМОГИ,  149</t>
  </si>
  <si>
    <t>№2/400</t>
  </si>
  <si>
    <t>пр-т ПЕРЕМОГИ,  151</t>
  </si>
  <si>
    <t>№2/401</t>
  </si>
  <si>
    <t>пр-т ПЕРЕМОГИ,  153</t>
  </si>
  <si>
    <t>№2/402</t>
  </si>
  <si>
    <t>пр-т ПЕРЕМОГИ,  155</t>
  </si>
  <si>
    <t>№2/403</t>
  </si>
  <si>
    <t>пр-т ПЕРЕМОГИ,  159</t>
  </si>
  <si>
    <t>№2/404</t>
  </si>
  <si>
    <t>пр-т ПЕРЕМОГИ,  162</t>
  </si>
  <si>
    <t>№2/405</t>
  </si>
  <si>
    <t>пр-т ПЕРЕМОГИ,  164</t>
  </si>
  <si>
    <t>№2/406</t>
  </si>
  <si>
    <t>пр-т ПЕРЕМОГИ,  166</t>
  </si>
  <si>
    <t>№2/407</t>
  </si>
  <si>
    <t>пр-т ПЕРЕМОГИ,  168</t>
  </si>
  <si>
    <t>№2/408</t>
  </si>
  <si>
    <t>пр-т ПЕРЕМОГИ,  170</t>
  </si>
  <si>
    <t>№2/409</t>
  </si>
  <si>
    <t>пр-т ПЕРЕМОГИ,  174</t>
  </si>
  <si>
    <t>№2/410</t>
  </si>
  <si>
    <t>пр-т ПЕРЕМОГИ,  176</t>
  </si>
  <si>
    <t>№2/411</t>
  </si>
  <si>
    <t>пр-т ПЕРЕМОГИ,  178</t>
  </si>
  <si>
    <t>№2/412</t>
  </si>
  <si>
    <t>пр-т ПЕРЕМОГИ,  180</t>
  </si>
  <si>
    <t>№2/413</t>
  </si>
  <si>
    <t>пр-т ПЕРЕМОГИ,  182</t>
  </si>
  <si>
    <t>№2/414</t>
  </si>
  <si>
    <t>пр-т ПЕРЕМОГИ,  187</t>
  </si>
  <si>
    <t>№2/415</t>
  </si>
  <si>
    <t>пр-т ПЕРЕМОГИ,  189</t>
  </si>
  <si>
    <t>№2/416</t>
  </si>
  <si>
    <t>пр-т ПЕРЕМОГИ,  193</t>
  </si>
  <si>
    <t>№2/417</t>
  </si>
  <si>
    <t>пр-т ПЕРЕМОГИ,  195</t>
  </si>
  <si>
    <t>№2/418</t>
  </si>
  <si>
    <t>пр-т ПЕРЕМОГИ,  199</t>
  </si>
  <si>
    <t>№2/420</t>
  </si>
  <si>
    <t>пр-т ПЕРЕМОГИ,  89</t>
  </si>
  <si>
    <t>№2/421</t>
  </si>
  <si>
    <t>пр-т ПЕРЕМОГИ,  90</t>
  </si>
  <si>
    <t>№2/422</t>
  </si>
  <si>
    <t>пр-т ПЕРЕМОГИ,  91</t>
  </si>
  <si>
    <t>№2/423</t>
  </si>
  <si>
    <t>пр-т ПЕРЕМОГИ,  92</t>
  </si>
  <si>
    <t>№2/424</t>
  </si>
  <si>
    <t>пр-т ПЕРЕМОГИ,  93</t>
  </si>
  <si>
    <t>№2/425</t>
  </si>
  <si>
    <t>пр-т ПЕРЕМОГИ,  94</t>
  </si>
  <si>
    <t>№2/426</t>
  </si>
  <si>
    <t>пр-т ПЕРЕМОГИ,  96</t>
  </si>
  <si>
    <t>№2/427</t>
  </si>
  <si>
    <t>пр-т ПЕРЕМОГИ,  98</t>
  </si>
  <si>
    <t>Разом за договорами управління</t>
  </si>
  <si>
    <t>дільниця №1</t>
  </si>
  <si>
    <t>дільниця №2</t>
  </si>
  <si>
    <t>дільниця №3</t>
  </si>
  <si>
    <t>РАЗОМ</t>
  </si>
  <si>
    <t>% виконання</t>
  </si>
  <si>
    <t>Кількість будинків</t>
  </si>
  <si>
    <t>1 поверхові</t>
  </si>
  <si>
    <t>2 поверхові</t>
  </si>
  <si>
    <t>3 поверхові</t>
  </si>
  <si>
    <t>4 поверхові</t>
  </si>
  <si>
    <t>5 поверхові</t>
  </si>
  <si>
    <t>6 поверхові</t>
  </si>
  <si>
    <t>8 поверхові</t>
  </si>
  <si>
    <t>9 поверхові</t>
  </si>
  <si>
    <t>10 поверхові</t>
  </si>
  <si>
    <t>14 поверхові</t>
  </si>
  <si>
    <t>16 поверхові</t>
  </si>
  <si>
    <t>Звіт про виконання поточного ремонту конструктивних елементів і внутрішньобудинкових систем за</t>
  </si>
  <si>
    <t>№ з/п</t>
  </si>
  <si>
    <t>Адреса</t>
  </si>
  <si>
    <t>Примітка</t>
  </si>
  <si>
    <t>Поточний ремонт конструктивних елементів</t>
  </si>
  <si>
    <t>Поточний ремонт внутрішньобудинкових систем, грн</t>
  </si>
  <si>
    <t>КОШТОРИС</t>
  </si>
  <si>
    <t>ФАКТ</t>
  </si>
  <si>
    <t>Відхилення</t>
  </si>
  <si>
    <t>в тому числі факт за видами робіт</t>
  </si>
  <si>
    <t>водопостачання 04/1</t>
  </si>
  <si>
    <t>водовідведення 04/2</t>
  </si>
  <si>
    <t>теплопостачання 07/4</t>
  </si>
  <si>
    <t>гарячого водопостачання 07/3</t>
  </si>
  <si>
    <t>зливової каналізації 04/3</t>
  </si>
  <si>
    <t>електропостачання 05/2</t>
  </si>
  <si>
    <t>газопостачання</t>
  </si>
  <si>
    <t xml:space="preserve">№ </t>
  </si>
  <si>
    <t>ремонт покрівлі</t>
  </si>
  <si>
    <t>ремонт під'їздів</t>
  </si>
  <si>
    <t>ремонт стиків</t>
  </si>
  <si>
    <t>ремонт ліфтів</t>
  </si>
  <si>
    <t>ремонт машинних приміщень ліфтів</t>
  </si>
  <si>
    <t>декоративні огорожі</t>
  </si>
  <si>
    <t>ремонт цоколю, вимощення, ганків, стін, фасаду, пандус, асфальт</t>
  </si>
  <si>
    <t>ДВК</t>
  </si>
  <si>
    <t>дворове/спортивне обладнання</t>
  </si>
  <si>
    <t>підготовка до зими</t>
  </si>
  <si>
    <t>інші види робіт</t>
  </si>
  <si>
    <t>дільниці</t>
  </si>
  <si>
    <t>обсяг, м2</t>
  </si>
  <si>
    <t>сума, грн</t>
  </si>
  <si>
    <t>виконавець</t>
  </si>
  <si>
    <t>од.</t>
  </si>
  <si>
    <t>п.м</t>
  </si>
  <si>
    <t>м2</t>
  </si>
  <si>
    <t>конкурс</t>
  </si>
  <si>
    <t>протокол зборів</t>
  </si>
  <si>
    <t>Конструктивні елементи</t>
  </si>
  <si>
    <t>власні</t>
  </si>
  <si>
    <t>підрядні</t>
  </si>
  <si>
    <t>Покрівля</t>
  </si>
  <si>
    <t>Під'їзди</t>
  </si>
  <si>
    <t>Прибудинкове обладнання</t>
  </si>
  <si>
    <t>Ремонт ліфтів</t>
  </si>
  <si>
    <t xml:space="preserve">Стикі </t>
  </si>
  <si>
    <t>Підготовка до зими</t>
  </si>
  <si>
    <t>Цоколь, ганки, вимощення</t>
  </si>
  <si>
    <t>Інші види робіт</t>
  </si>
  <si>
    <t>Разом</t>
  </si>
  <si>
    <t>Мережі</t>
  </si>
  <si>
    <t>водопостачання</t>
  </si>
  <si>
    <t>водовідведення</t>
  </si>
  <si>
    <t>теплопостачання</t>
  </si>
  <si>
    <t>гаряче водопостачання</t>
  </si>
  <si>
    <t>зливова каналізація</t>
  </si>
  <si>
    <t>електропостачання</t>
  </si>
  <si>
    <t>заварені сміттєпроводи</t>
  </si>
  <si>
    <t>Результат виконання послуги з управління станом на 01.03.2024 року ("-" - борг підприємства; "+" - борг населення)</t>
  </si>
  <si>
    <t>поверх</t>
  </si>
  <si>
    <t>інші послуги</t>
  </si>
  <si>
    <t>вул.ВОЛОДИМИРА ІВАСЮКА,  1Б</t>
  </si>
  <si>
    <t>ПРОСПЕКТ ЛЕВКА ЛУК'ЯНЕНКА,  17</t>
  </si>
  <si>
    <t>ПРОСПЕКТ ЛЕВКА ЛУК'ЯНЕНКА,  19</t>
  </si>
  <si>
    <t>ПРОСПЕКТ ЛЕВКА ЛУК'ЯНЕНКА,  23</t>
  </si>
  <si>
    <t>ПРОСПЕКТ ЛЕВКА ЛУК'ЯНЕНКА,  25</t>
  </si>
  <si>
    <t>ПРОСПЕКТ ЛЕВКА ЛУК'ЯНЕНКА,  27</t>
  </si>
  <si>
    <t>ПРОСПЕКТ ЛЕВКА ЛУК'ЯНЕНКА,  29</t>
  </si>
  <si>
    <t>ПРОСПЕКТ ЛЕВКА ЛУК'ЯНЕНКА,  37А</t>
  </si>
  <si>
    <t>ПРОСПЕКТ ЛЕВКА ЛУК'ЯНЕНКА,  39</t>
  </si>
  <si>
    <t>ПРОСПЕКТ ЛЕВКА ЛУК'ЯНЕНКА,  41</t>
  </si>
  <si>
    <t>ПРОСПЕКТ ЛЕВКА ЛУК'ЯНЕНКА,  45</t>
  </si>
  <si>
    <t>ПРОСПЕКТ ЛЕВКА ЛУК'ЯНЕНКА,  49А</t>
  </si>
  <si>
    <t>№78</t>
  </si>
  <si>
    <t>пн</t>
  </si>
  <si>
    <t>Складова витрат на утримання будинку та прибудинкової території та поточний ремонт спільного майна будинку (далі-витрати)</t>
  </si>
  <si>
    <t>плановий кошторис</t>
  </si>
  <si>
    <t>Загальна площа, м2</t>
  </si>
  <si>
    <t>1.</t>
  </si>
  <si>
    <t>Обов'язковий перелік робіт (послуг)</t>
  </si>
  <si>
    <t>1.1.</t>
  </si>
  <si>
    <t>Технічне обслуговування внутрішньобудинкових систем</t>
  </si>
  <si>
    <t>1.1.1.</t>
  </si>
  <si>
    <t xml:space="preserve">водопостачання </t>
  </si>
  <si>
    <t>1.1.2.</t>
  </si>
  <si>
    <t>1.1.3.</t>
  </si>
  <si>
    <t>1.1.4.</t>
  </si>
  <si>
    <t>гарячого водопостачання</t>
  </si>
  <si>
    <t>1.1.5.</t>
  </si>
  <si>
    <t>зливової каналізації</t>
  </si>
  <si>
    <t>1.1.6.</t>
  </si>
  <si>
    <t>1.1.7.</t>
  </si>
  <si>
    <t>1.1.8.</t>
  </si>
  <si>
    <t>аварійне обслуговування</t>
  </si>
  <si>
    <t>1.2.</t>
  </si>
  <si>
    <t>1.3.</t>
  </si>
  <si>
    <t>1.4.</t>
  </si>
  <si>
    <t>1.5.</t>
  </si>
  <si>
    <t>Технічне обслуговування систем протипожежної автоматики та димовидалення (у разі їх наявності)</t>
  </si>
  <si>
    <t>1.6.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</si>
  <si>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майданчиків), та іншого спільного майна багатоквартирного будинку</t>
  </si>
  <si>
    <t>1.7.</t>
  </si>
  <si>
    <t>Поточний ремонт внутрішньобудинкових систем</t>
  </si>
  <si>
    <t>1.7.1.</t>
  </si>
  <si>
    <t>1.7.2.</t>
  </si>
  <si>
    <t>1.7.3.</t>
  </si>
  <si>
    <t>1.7.4.</t>
  </si>
  <si>
    <t>1.7.5.</t>
  </si>
  <si>
    <t>1.7.6.</t>
  </si>
  <si>
    <t>1.7.7.</t>
  </si>
  <si>
    <t>1.8.</t>
  </si>
  <si>
    <t>Поточний ремонт систем протипожежної  автоматики та димовидалення (у разі їх наявності)</t>
  </si>
  <si>
    <t>1.9.</t>
  </si>
  <si>
    <t>1.10.</t>
  </si>
  <si>
    <t>1.11.</t>
  </si>
  <si>
    <t>1.12.</t>
  </si>
  <si>
    <t>1.13.</t>
  </si>
  <si>
    <t>1.14.</t>
  </si>
  <si>
    <t>14. Придбання електричної енергії для освітлення місць загального користуванння, живлення ліфтів та забезпечення функціонування іншого спільного майна багатоквартирного будинку</t>
  </si>
  <si>
    <t>1.14.1.</t>
  </si>
  <si>
    <t>1.14.2.</t>
  </si>
  <si>
    <t>2.</t>
  </si>
  <si>
    <t>Інші роботи (послуги) понад обов'язковий перелік</t>
  </si>
  <si>
    <t>3.</t>
  </si>
  <si>
    <t>4.</t>
  </si>
  <si>
    <t>Загальна сума витрат (з урахуванням ПДВ)</t>
  </si>
  <si>
    <t>5.</t>
  </si>
  <si>
    <t>поточний ремонт, грн з ПДВ</t>
  </si>
  <si>
    <t>Винагорода</t>
  </si>
  <si>
    <t>РАЗОМ дохід</t>
  </si>
  <si>
    <t>% вик.</t>
  </si>
  <si>
    <r>
      <t xml:space="preserve">КП "Деснянське" ЧМР - </t>
    </r>
    <r>
      <rPr>
        <b/>
        <sz val="16"/>
        <rFont val="Times New Roman"/>
        <family val="1"/>
        <charset val="204"/>
      </rPr>
      <t>ДОЖФ №1</t>
    </r>
  </si>
  <si>
    <r>
      <t xml:space="preserve">КП "Деснянське" ЧМР - </t>
    </r>
    <r>
      <rPr>
        <b/>
        <sz val="16"/>
        <rFont val="Times New Roman"/>
        <family val="1"/>
        <charset val="204"/>
      </rPr>
      <t>ДОЖФ №2</t>
    </r>
  </si>
  <si>
    <r>
      <t xml:space="preserve">КП "Деснянське" ЧМР - </t>
    </r>
    <r>
      <rPr>
        <b/>
        <sz val="16"/>
        <rFont val="Times New Roman"/>
        <family val="1"/>
        <charset val="204"/>
      </rPr>
      <t>ДОЖФ №3</t>
    </r>
  </si>
  <si>
    <t>Вибір адреси</t>
  </si>
  <si>
    <t>Витрати, грн</t>
  </si>
  <si>
    <t>план.кошторис</t>
  </si>
  <si>
    <t>Технічне обслуговування систем ППА та димовидалення (у разі їх наявності)</t>
  </si>
  <si>
    <t>Прострочена заборгованість населення станом на</t>
  </si>
  <si>
    <t>Прострочена заборгованість нежитлові приміщення станом на</t>
  </si>
  <si>
    <t>ПОСЛУГА З УПРАВЛІННЯ</t>
  </si>
  <si>
    <t>* Поточний ремонт конструктивних елементів по видах робіт:</t>
  </si>
  <si>
    <t>Обсяг робіт</t>
  </si>
  <si>
    <t>Сума, грн</t>
  </si>
  <si>
    <t>покрівля</t>
  </si>
  <si>
    <t>під'їзди</t>
  </si>
  <si>
    <t>стикі</t>
  </si>
  <si>
    <t>ліфти</t>
  </si>
  <si>
    <t>маш.приміщення ліфтів</t>
  </si>
  <si>
    <t>ганки, фасад, цоколь, вимощення</t>
  </si>
  <si>
    <t>дворове/дитяче обладнання</t>
  </si>
  <si>
    <t>інші</t>
  </si>
  <si>
    <t>Разом по будинку</t>
  </si>
  <si>
    <t>Місяць</t>
  </si>
  <si>
    <t>Рік</t>
  </si>
  <si>
    <t>у цілому послуга з управління</t>
  </si>
  <si>
    <t>у т.ч поточний ремонт (конструктиви + мережі)</t>
  </si>
  <si>
    <t>6.</t>
  </si>
  <si>
    <t>Наявність коштів з 15.06.2016-</t>
  </si>
  <si>
    <t>Наявність коштів з 01.03.2019-</t>
  </si>
  <si>
    <t>Звіт про виконання поточного ремонту за</t>
  </si>
  <si>
    <t>посилання на поточний місяць</t>
  </si>
  <si>
    <t>Поточний ремонт</t>
  </si>
  <si>
    <t>ГРН з ПДВ</t>
  </si>
  <si>
    <t>ПЕВ</t>
  </si>
  <si>
    <t>Загальне виконання, грн з ПДВ</t>
  </si>
  <si>
    <t>в тому числі виконання ПР</t>
  </si>
  <si>
    <t>Прострочена ДЗ (населення+нежитлові)</t>
  </si>
  <si>
    <t>відх</t>
  </si>
  <si>
    <t>Дільниця</t>
  </si>
  <si>
    <t>Сума, грн з ПДВ</t>
  </si>
  <si>
    <t>ДОЖФ №1</t>
  </si>
  <si>
    <t>ДОЖФ №2</t>
  </si>
  <si>
    <t>ДОЖФ №3</t>
  </si>
  <si>
    <t>Послуга з управління станом</t>
  </si>
  <si>
    <t xml:space="preserve">Звіт про виконання кошторисів на утримання будинків та прибудинкової території </t>
  </si>
  <si>
    <t>Головний економіст</t>
  </si>
  <si>
    <t>Марина ГРЕЧКО</t>
  </si>
  <si>
    <t>План ПР</t>
  </si>
  <si>
    <t>Факт ПР</t>
  </si>
  <si>
    <t>% вик</t>
  </si>
  <si>
    <t>ПОСИЛАННЯ НА ПОТОЧНИЙ МІСЯЦЬ</t>
  </si>
  <si>
    <t>Наявність коштів на 01.03.2019 (послуга з утримання)</t>
  </si>
  <si>
    <t>місяці</t>
  </si>
  <si>
    <t>КОМПЕНСАЦІЯ 2022 рік (березень-квітень)</t>
  </si>
  <si>
    <t>ЖКГ- компенсація витрат за 03-04.2022</t>
  </si>
  <si>
    <t>вул.ТРОЛЕЙБУСНА,  15</t>
  </si>
  <si>
    <t>вул.ТРОЛЕЙБУСНА,  17</t>
  </si>
  <si>
    <t>вул.КУРЕНІВКА,  52</t>
  </si>
  <si>
    <t>вул.ОБОРОНЦІВ ЧЕРНІГОВА,  12А</t>
  </si>
  <si>
    <t>вул.ОБОРОНЦІВ ЧЕРНІГОВА,  35а</t>
  </si>
  <si>
    <t>вул.ОБОРОНЦІВ ЧЕРНІГОВА,  38</t>
  </si>
  <si>
    <t>вул.ОБОРОНЦІВ ЧЕРНІГОВА,  5</t>
  </si>
  <si>
    <t>вул.ОБОРОНЦІВ ЧЕРНІГОВА,  7</t>
  </si>
  <si>
    <t>вул.ОБОРОНЦІВ ЧЕРНІГОВА,  74</t>
  </si>
  <si>
    <t>вул.ОБОРОНЦІВ ЧЕРНІГОВА,  7А</t>
  </si>
  <si>
    <t>вул.ОБОРОНЦІВ ЧЕРНІГОВА,  8</t>
  </si>
  <si>
    <t>пров.ТРОЛЕЙБУСНИЙ,  2А</t>
  </si>
  <si>
    <t>пров.ТРОЛЕЙБУСНИЙ,  4</t>
  </si>
  <si>
    <t>пров.ТРОЛЕЙБУСНИЙ,  6</t>
  </si>
  <si>
    <t>пров.ТРОЛЕЙБУСНИЙ,  8</t>
  </si>
  <si>
    <t>Наявність коштів по будинку за період надання послуги з утримання будинків з 15.06.16-</t>
  </si>
  <si>
    <t>Додаткові кошти - компенсація витрат упр.ЖКГ 04-05.2022 рр</t>
  </si>
  <si>
    <r>
      <t xml:space="preserve">Наявність коштів з </t>
    </r>
    <r>
      <rPr>
        <b/>
        <i/>
        <u/>
        <sz val="10"/>
        <rFont val="Times New Roman"/>
        <family val="1"/>
        <charset val="204"/>
      </rPr>
      <t>15.06.16</t>
    </r>
    <r>
      <rPr>
        <b/>
        <i/>
        <sz val="10"/>
        <rFont val="Times New Roman"/>
        <family val="1"/>
        <charset val="204"/>
      </rPr>
      <t xml:space="preserve"> станом</t>
    </r>
  </si>
  <si>
    <t>Сума, грн без ПДВ</t>
  </si>
  <si>
    <t>ПОСЛУГА З УПРАВЛІННЯ БАГАТОКВАРТИРНИМ БУДИНКОМ</t>
  </si>
  <si>
    <t>КОМПЕНСАЦІЯ ТМЦ</t>
  </si>
  <si>
    <t>БЮДЖЕТ</t>
  </si>
  <si>
    <t>Додаткові кошти - безкоштовно надані ТМЦ</t>
  </si>
  <si>
    <t>Поточний ремонт конструктивних елементів, технічних пристроїв та елементів зовнішнього упорядження, що розміщені на закріпленій в установленому порядку прибудинковій території (в т.ч спорт., дитячих та інших майданчиків - ЗА НАЯВНОСТІ), та іншого спільного майна багатоквартирного будинку*</t>
  </si>
  <si>
    <t>Безкоштовно надані БУДІВЕЛЬНІ МАТЕРІАЛИ</t>
  </si>
  <si>
    <r>
      <t>Звіт про виконання кошторису на утримання будинків та прибудинкової території</t>
    </r>
    <r>
      <rPr>
        <b/>
        <sz val="10"/>
        <rFont val="Times New Roman"/>
        <family val="1"/>
        <charset val="204"/>
      </rPr>
      <t xml:space="preserve"> за </t>
    </r>
  </si>
  <si>
    <t>НАЯВНІСТЬ КОШТІВ з врахуванням компенсації витрат ЖКГ за 03-04.2022 р і безкоштовно наданих ТМЦ</t>
  </si>
  <si>
    <t>з 04.11.2024</t>
  </si>
  <si>
    <t>Разом ремонт конструктивних елементів</t>
  </si>
  <si>
    <t>Поточний ремонт внутрішньобудинкових мереж</t>
  </si>
  <si>
    <t>ВСЬОГО ВИКОНАНО РОБІТ З ПОТОЧНОГО РЕМОНТУ</t>
  </si>
  <si>
    <t>Планові нарахування з 04.11.2024 року, грн з ПДВ</t>
  </si>
  <si>
    <t>ганки, фасад, цоколь, вимощення, асфальт</t>
  </si>
  <si>
    <t>Начальник підприємства</t>
  </si>
  <si>
    <t>Віктор ПРИГАРА</t>
  </si>
  <si>
    <t>з ПДВ</t>
  </si>
  <si>
    <t>завжди перевіряти таблицю з поточного ремонту!!! (скриті ячейки)</t>
  </si>
  <si>
    <t>01.03.2019 - 01.03.2026</t>
  </si>
  <si>
    <t>на 01.03.2026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</si>
</sst>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"/>
    <numFmt numFmtId="165" formatCode="#,##0.0000"/>
    <numFmt numFmtId="166" formatCode="#,##0.000"/>
    <numFmt numFmtId="167" formatCode="0.0000"/>
    <numFmt numFmtId="168" formatCode="0.0%"/>
    <numFmt numFmtId="169" formatCode="0.0"/>
  </numFmts>
  <fonts count="11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11"/>
      <color rgb="FF7030A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FF0066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i/>
      <sz val="11"/>
      <color rgb="FF7030A0"/>
      <name val="Times New Roman"/>
      <family val="1"/>
      <charset val="204"/>
    </font>
    <font>
      <b/>
      <sz val="14"/>
      <color rgb="FF00B0F0"/>
      <name val="Times New Roman"/>
      <family val="1"/>
      <charset val="204"/>
    </font>
    <font>
      <b/>
      <i/>
      <sz val="14"/>
      <color rgb="FF7030A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4"/>
      <color rgb="FF00B05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4"/>
      <color theme="1"/>
      <name val="Calibri"/>
      <family val="2"/>
      <charset val="1"/>
      <scheme val="minor"/>
    </font>
    <font>
      <sz val="12"/>
      <color theme="1"/>
      <name val="Calibri"/>
      <family val="2"/>
      <charset val="1"/>
      <scheme val="minor"/>
    </font>
    <font>
      <b/>
      <sz val="14"/>
      <color theme="1"/>
      <name val="Calibri"/>
      <family val="2"/>
      <charset val="1"/>
      <scheme val="minor"/>
    </font>
    <font>
      <i/>
      <sz val="14"/>
      <color rgb="FF7030A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b/>
      <sz val="11"/>
      <color theme="1"/>
      <name val="Calibri"/>
      <family val="2"/>
      <charset val="1"/>
      <scheme val="minor"/>
    </font>
    <font>
      <i/>
      <sz val="14"/>
      <color rgb="FF7030A0"/>
      <name val="Calibri"/>
      <family val="2"/>
      <charset val="204"/>
      <scheme val="minor"/>
    </font>
    <font>
      <b/>
      <sz val="11"/>
      <name val="Calibri"/>
      <family val="2"/>
      <charset val="1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7030A0"/>
      <name val="Calibri"/>
      <family val="2"/>
      <charset val="1"/>
      <scheme val="minor"/>
    </font>
    <font>
      <b/>
      <sz val="11"/>
      <color rgb="FF7030A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9"/>
      <color rgb="FFFF0066"/>
      <name val="Times New Roman"/>
      <family val="1"/>
      <charset val="204"/>
    </font>
    <font>
      <b/>
      <sz val="7"/>
      <color theme="1"/>
      <name val="Times New Roman"/>
      <family val="1"/>
      <charset val="204"/>
    </font>
    <font>
      <sz val="11"/>
      <color rgb="FF00B050"/>
      <name val="Calibri"/>
      <family val="2"/>
      <charset val="1"/>
      <scheme val="minor"/>
    </font>
    <font>
      <b/>
      <sz val="9"/>
      <color rgb="FFFF0066"/>
      <name val="Arial"/>
      <family val="2"/>
      <charset val="204"/>
    </font>
    <font>
      <b/>
      <sz val="9"/>
      <color rgb="FFFF0000"/>
      <name val="Times New Roman"/>
      <family val="1"/>
      <charset val="204"/>
    </font>
    <font>
      <b/>
      <sz val="11"/>
      <color rgb="FFFF0066"/>
      <name val="Times New Roman"/>
      <family val="1"/>
      <charset val="204"/>
    </font>
    <font>
      <b/>
      <sz val="11"/>
      <color rgb="FF00B05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9"/>
      <color theme="1"/>
      <name val="Calibri"/>
      <family val="2"/>
      <charset val="1"/>
      <scheme val="minor"/>
    </font>
    <font>
      <b/>
      <sz val="8"/>
      <color theme="1"/>
      <name val="Times New Roman"/>
      <family val="1"/>
      <charset val="204"/>
    </font>
    <font>
      <sz val="9"/>
      <color theme="1"/>
      <name val="Calibri"/>
      <family val="2"/>
      <charset val="1"/>
      <scheme val="minor"/>
    </font>
    <font>
      <sz val="7"/>
      <color theme="1"/>
      <name val="Calibri"/>
      <family val="2"/>
      <charset val="1"/>
      <scheme val="minor"/>
    </font>
    <font>
      <b/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rgb="FFFF0000"/>
      <name val="Times New Roman"/>
      <family val="1"/>
      <charset val="204"/>
    </font>
    <font>
      <b/>
      <sz val="7"/>
      <color rgb="FFFF0000"/>
      <name val="Times New Roman"/>
      <family val="1"/>
      <charset val="204"/>
    </font>
    <font>
      <b/>
      <sz val="10"/>
      <color rgb="FF00B050"/>
      <name val="Times New Roman"/>
      <family val="1"/>
      <charset val="204"/>
    </font>
    <font>
      <b/>
      <u/>
      <sz val="14"/>
      <color rgb="FFFF000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4"/>
      <name val="Calibri"/>
      <family val="2"/>
      <charset val="1"/>
      <scheme val="minor"/>
    </font>
    <font>
      <b/>
      <sz val="9"/>
      <name val="Times New Roman"/>
      <family val="1"/>
      <charset val="204"/>
    </font>
    <font>
      <b/>
      <sz val="9"/>
      <name val="Calibri"/>
      <family val="2"/>
      <charset val="1"/>
      <scheme val="minor"/>
    </font>
    <font>
      <b/>
      <sz val="8"/>
      <name val="Times New Roman"/>
      <family val="1"/>
      <charset val="204"/>
    </font>
    <font>
      <sz val="9"/>
      <name val="Calibri"/>
      <family val="2"/>
      <charset val="1"/>
      <scheme val="minor"/>
    </font>
    <font>
      <sz val="7"/>
      <name val="Calibri"/>
      <family val="2"/>
      <charset val="1"/>
      <scheme val="minor"/>
    </font>
    <font>
      <b/>
      <sz val="7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Arial"/>
      <family val="2"/>
      <charset val="204"/>
    </font>
    <font>
      <b/>
      <sz val="12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u/>
      <sz val="11.5"/>
      <name val="Times New Roman"/>
      <family val="1"/>
      <charset val="204"/>
    </font>
    <font>
      <u/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u/>
      <sz val="9"/>
      <name val="Times New Roman"/>
      <family val="1"/>
      <charset val="204"/>
    </font>
    <font>
      <i/>
      <sz val="11"/>
      <name val="Calibri"/>
      <family val="2"/>
      <charset val="1"/>
      <scheme val="minor"/>
    </font>
    <font>
      <b/>
      <i/>
      <sz val="9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i/>
      <sz val="9"/>
      <color theme="1"/>
      <name val="Calibri"/>
      <family val="2"/>
      <charset val="1"/>
      <scheme val="minor"/>
    </font>
    <font>
      <b/>
      <i/>
      <sz val="9"/>
      <color rgb="FF7030A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rgb="FF00B0F0"/>
      <name val="Times New Roman"/>
      <family val="1"/>
      <charset val="204"/>
    </font>
    <font>
      <sz val="9"/>
      <color theme="0" tint="-0.499984740745262"/>
      <name val="Times New Roman"/>
      <family val="1"/>
      <charset val="204"/>
    </font>
    <font>
      <sz val="8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u/>
      <sz val="14"/>
      <color theme="1"/>
      <name val="Times New Roman"/>
      <family val="1"/>
      <charset val="204"/>
    </font>
    <font>
      <b/>
      <i/>
      <sz val="9"/>
      <color theme="4" tint="-0.249977111117893"/>
      <name val="Calibri"/>
      <family val="2"/>
      <charset val="204"/>
      <scheme val="minor"/>
    </font>
    <font>
      <b/>
      <i/>
      <sz val="10"/>
      <color theme="4" tint="-0.249977111117893"/>
      <name val="Calibri"/>
      <family val="2"/>
      <charset val="204"/>
      <scheme val="minor"/>
    </font>
    <font>
      <i/>
      <sz val="9"/>
      <name val="Calibri"/>
      <family val="2"/>
      <charset val="1"/>
      <scheme val="minor"/>
    </font>
    <font>
      <b/>
      <i/>
      <sz val="10"/>
      <name val="Times New Roman"/>
      <family val="1"/>
      <charset val="204"/>
    </font>
    <font>
      <b/>
      <i/>
      <u/>
      <sz val="10"/>
      <name val="Times New Roman"/>
      <family val="1"/>
      <charset val="204"/>
    </font>
    <font>
      <b/>
      <i/>
      <sz val="12"/>
      <name val="Calibri"/>
      <family val="2"/>
      <charset val="204"/>
      <scheme val="minor"/>
    </font>
    <font>
      <b/>
      <sz val="11"/>
      <color rgb="FFED0000"/>
      <name val="Calibri"/>
      <family val="2"/>
      <charset val="204"/>
      <scheme val="minor"/>
    </font>
    <font>
      <b/>
      <u/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1"/>
      <name val="Calibri"/>
      <family val="2"/>
      <charset val="1"/>
      <scheme val="minor"/>
    </font>
    <font>
      <b/>
      <i/>
      <sz val="11"/>
      <color rgb="FFFF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5" fillId="0" borderId="0"/>
  </cellStyleXfs>
  <cellXfs count="841">
    <xf numFmtId="0" fontId="0" fillId="0" borderId="0" xfId="0"/>
    <xf numFmtId="0" fontId="2" fillId="0" borderId="0" xfId="0" applyFont="1" applyAlignment="1">
      <alignment vertical="center"/>
    </xf>
    <xf numFmtId="4" fontId="2" fillId="0" borderId="0" xfId="0" applyNumberFormat="1" applyFont="1" applyAlignment="1">
      <alignment vertical="center"/>
    </xf>
    <xf numFmtId="4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5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3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right" vertical="center"/>
    </xf>
    <xf numFmtId="3" fontId="2" fillId="2" borderId="0" xfId="0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3" fontId="1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3" fontId="6" fillId="2" borderId="0" xfId="0" applyNumberFormat="1" applyFont="1" applyFill="1" applyAlignment="1">
      <alignment horizontal="left" vertical="center"/>
    </xf>
    <xf numFmtId="166" fontId="2" fillId="2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vertical="center"/>
    </xf>
    <xf numFmtId="0" fontId="14" fillId="0" borderId="0" xfId="0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3" fontId="6" fillId="0" borderId="15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4" fontId="2" fillId="0" borderId="0" xfId="0" applyNumberFormat="1" applyFont="1" applyAlignment="1">
      <alignment vertical="center" wrapText="1"/>
    </xf>
    <xf numFmtId="0" fontId="2" fillId="0" borderId="1" xfId="0" applyFont="1" applyBorder="1" applyAlignment="1">
      <alignment vertical="center" wrapText="1"/>
    </xf>
    <xf numFmtId="3" fontId="31" fillId="0" borderId="15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3" fontId="2" fillId="0" borderId="34" xfId="0" applyNumberFormat="1" applyFont="1" applyBorder="1" applyAlignment="1">
      <alignment horizontal="center" vertical="center" wrapText="1"/>
    </xf>
    <xf numFmtId="3" fontId="34" fillId="0" borderId="35" xfId="0" applyNumberFormat="1" applyFont="1" applyBorder="1" applyAlignment="1">
      <alignment horizontal="center" vertical="center" wrapText="1"/>
    </xf>
    <xf numFmtId="3" fontId="34" fillId="0" borderId="36" xfId="0" applyNumberFormat="1" applyFont="1" applyBorder="1" applyAlignment="1">
      <alignment horizontal="center" vertical="center" wrapText="1"/>
    </xf>
    <xf numFmtId="3" fontId="2" fillId="0" borderId="37" xfId="0" applyNumberFormat="1" applyFont="1" applyBorder="1" applyAlignment="1">
      <alignment horizontal="center" vertical="center" wrapText="1"/>
    </xf>
    <xf numFmtId="3" fontId="34" fillId="0" borderId="38" xfId="0" applyNumberFormat="1" applyFont="1" applyBorder="1" applyAlignment="1">
      <alignment horizontal="center" vertical="center" wrapText="1"/>
    </xf>
    <xf numFmtId="3" fontId="34" fillId="0" borderId="39" xfId="0" applyNumberFormat="1" applyFont="1" applyBorder="1" applyAlignment="1">
      <alignment horizontal="center" vertical="center" wrapText="1"/>
    </xf>
    <xf numFmtId="3" fontId="2" fillId="0" borderId="40" xfId="0" applyNumberFormat="1" applyFont="1" applyBorder="1" applyAlignment="1">
      <alignment horizontal="center" vertical="center" wrapText="1"/>
    </xf>
    <xf numFmtId="3" fontId="34" fillId="0" borderId="41" xfId="0" applyNumberFormat="1" applyFont="1" applyBorder="1" applyAlignment="1">
      <alignment horizontal="center" vertical="center" wrapText="1"/>
    </xf>
    <xf numFmtId="3" fontId="4" fillId="0" borderId="37" xfId="0" applyNumberFormat="1" applyFont="1" applyBorder="1" applyAlignment="1">
      <alignment horizontal="center" vertical="center" wrapText="1"/>
    </xf>
    <xf numFmtId="3" fontId="2" fillId="0" borderId="42" xfId="0" applyNumberFormat="1" applyFont="1" applyBorder="1" applyAlignment="1">
      <alignment horizontal="center" vertical="center" wrapText="1"/>
    </xf>
    <xf numFmtId="3" fontId="34" fillId="0" borderId="25" xfId="0" applyNumberFormat="1" applyFont="1" applyBorder="1" applyAlignment="1">
      <alignment horizontal="center" vertical="center" wrapText="1"/>
    </xf>
    <xf numFmtId="3" fontId="34" fillId="0" borderId="33" xfId="0" applyNumberFormat="1" applyFont="1" applyBorder="1" applyAlignment="1">
      <alignment horizontal="center" vertical="center" wrapText="1"/>
    </xf>
    <xf numFmtId="3" fontId="34" fillId="0" borderId="26" xfId="0" applyNumberFormat="1" applyFont="1" applyBorder="1" applyAlignment="1">
      <alignment horizontal="center" vertical="center" wrapText="1"/>
    </xf>
    <xf numFmtId="3" fontId="2" fillId="0" borderId="24" xfId="0" applyNumberFormat="1" applyFont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center" vertical="center" wrapText="1"/>
    </xf>
    <xf numFmtId="3" fontId="4" fillId="0" borderId="42" xfId="0" applyNumberFormat="1" applyFont="1" applyBorder="1" applyAlignment="1">
      <alignment horizontal="center" vertical="center" wrapText="1"/>
    </xf>
    <xf numFmtId="3" fontId="21" fillId="0" borderId="38" xfId="0" applyNumberFormat="1" applyFont="1" applyBorder="1" applyAlignment="1">
      <alignment horizontal="center" vertical="center" wrapText="1"/>
    </xf>
    <xf numFmtId="3" fontId="2" fillId="0" borderId="34" xfId="0" applyNumberFormat="1" applyFont="1" applyBorder="1" applyAlignment="1">
      <alignment horizontal="center" vertical="center"/>
    </xf>
    <xf numFmtId="3" fontId="2" fillId="0" borderId="35" xfId="0" applyNumberFormat="1" applyFont="1" applyBorder="1" applyAlignment="1">
      <alignment horizontal="center" vertical="center" wrapText="1"/>
    </xf>
    <xf numFmtId="3" fontId="2" fillId="0" borderId="36" xfId="0" applyNumberFormat="1" applyFont="1" applyBorder="1" applyAlignment="1">
      <alignment horizontal="center" vertical="center" wrapText="1"/>
    </xf>
    <xf numFmtId="4" fontId="4" fillId="4" borderId="16" xfId="0" applyNumberFormat="1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horizontal="center" vertical="center" wrapText="1"/>
    </xf>
    <xf numFmtId="0" fontId="2" fillId="0" borderId="19" xfId="0" applyFont="1" applyBorder="1" applyAlignment="1">
      <alignment vertical="center" wrapText="1"/>
    </xf>
    <xf numFmtId="3" fontId="13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 wrapText="1"/>
    </xf>
    <xf numFmtId="0" fontId="6" fillId="0" borderId="19" xfId="0" applyFont="1" applyBorder="1" applyAlignment="1">
      <alignment vertical="center" wrapText="1"/>
    </xf>
    <xf numFmtId="4" fontId="2" fillId="0" borderId="19" xfId="0" applyNumberFormat="1" applyFont="1" applyBorder="1" applyAlignment="1">
      <alignment vertical="center" wrapText="1"/>
    </xf>
    <xf numFmtId="1" fontId="36" fillId="0" borderId="46" xfId="1" applyNumberFormat="1" applyFont="1" applyBorder="1" applyAlignment="1">
      <alignment horizontal="center" vertical="center" wrapText="1"/>
    </xf>
    <xf numFmtId="0" fontId="37" fillId="0" borderId="47" xfId="0" applyFont="1" applyBorder="1" applyAlignment="1">
      <alignment horizontal="center" vertical="center"/>
    </xf>
    <xf numFmtId="2" fontId="21" fillId="0" borderId="48" xfId="1" applyNumberFormat="1" applyFont="1" applyBorder="1" applyAlignment="1">
      <alignment horizontal="left" vertical="center" wrapText="1"/>
    </xf>
    <xf numFmtId="4" fontId="4" fillId="0" borderId="49" xfId="1" applyNumberFormat="1" applyFont="1" applyBorder="1" applyAlignment="1">
      <alignment horizontal="center" vertical="center" wrapText="1"/>
    </xf>
    <xf numFmtId="4" fontId="2" fillId="0" borderId="50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46" xfId="0" applyNumberFormat="1" applyFont="1" applyBorder="1" applyAlignment="1">
      <alignment horizontal="center" vertical="center"/>
    </xf>
    <xf numFmtId="3" fontId="2" fillId="0" borderId="48" xfId="0" applyNumberFormat="1" applyFont="1" applyBorder="1" applyAlignment="1">
      <alignment horizontal="center" vertical="center"/>
    </xf>
    <xf numFmtId="3" fontId="2" fillId="0" borderId="51" xfId="0" applyNumberFormat="1" applyFont="1" applyBorder="1" applyAlignment="1">
      <alignment horizontal="center" vertical="center"/>
    </xf>
    <xf numFmtId="3" fontId="2" fillId="0" borderId="52" xfId="0" applyNumberFormat="1" applyFont="1" applyBorder="1" applyAlignment="1">
      <alignment horizontal="center" vertical="center"/>
    </xf>
    <xf numFmtId="3" fontId="4" fillId="0" borderId="53" xfId="0" applyNumberFormat="1" applyFont="1" applyBorder="1" applyAlignment="1">
      <alignment horizontal="center" vertical="center"/>
    </xf>
    <xf numFmtId="3" fontId="4" fillId="0" borderId="48" xfId="0" applyNumberFormat="1" applyFont="1" applyBorder="1" applyAlignment="1">
      <alignment horizontal="center" vertical="center"/>
    </xf>
    <xf numFmtId="3" fontId="4" fillId="0" borderId="51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horizontal="center" vertical="center"/>
    </xf>
    <xf numFmtId="3" fontId="2" fillId="0" borderId="49" xfId="0" applyNumberFormat="1" applyFont="1" applyBorder="1" applyAlignment="1">
      <alignment horizontal="center" vertical="center"/>
    </xf>
    <xf numFmtId="3" fontId="2" fillId="0" borderId="46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horizontal="center" vertical="center"/>
    </xf>
    <xf numFmtId="3" fontId="4" fillId="0" borderId="46" xfId="0" applyNumberFormat="1" applyFont="1" applyBorder="1" applyAlignment="1">
      <alignment horizontal="center" vertical="center"/>
    </xf>
    <xf numFmtId="3" fontId="2" fillId="0" borderId="32" xfId="0" applyNumberFormat="1" applyFont="1" applyBorder="1" applyAlignment="1">
      <alignment horizontal="center" vertical="center"/>
    </xf>
    <xf numFmtId="4" fontId="0" fillId="4" borderId="16" xfId="0" applyNumberFormat="1" applyFill="1" applyBorder="1" applyAlignment="1">
      <alignment horizontal="center"/>
    </xf>
    <xf numFmtId="3" fontId="5" fillId="5" borderId="20" xfId="0" applyNumberFormat="1" applyFont="1" applyFill="1" applyBorder="1" applyAlignment="1">
      <alignment horizontal="center" vertical="center"/>
    </xf>
    <xf numFmtId="3" fontId="4" fillId="3" borderId="47" xfId="0" applyNumberFormat="1" applyFont="1" applyFill="1" applyBorder="1" applyAlignment="1">
      <alignment horizontal="center" vertical="center"/>
    </xf>
    <xf numFmtId="167" fontId="4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3" fontId="27" fillId="0" borderId="1" xfId="0" applyNumberFormat="1" applyFont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3" fontId="6" fillId="0" borderId="1" xfId="0" applyNumberFormat="1" applyFont="1" applyBorder="1" applyAlignment="1">
      <alignment horizontal="center" vertical="center"/>
    </xf>
    <xf numFmtId="4" fontId="2" fillId="6" borderId="1" xfId="0" applyNumberFormat="1" applyFont="1" applyFill="1" applyBorder="1" applyAlignment="1">
      <alignment vertical="center"/>
    </xf>
    <xf numFmtId="3" fontId="5" fillId="0" borderId="1" xfId="0" applyNumberFormat="1" applyFont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5" fillId="0" borderId="32" xfId="0" applyNumberFormat="1" applyFont="1" applyBorder="1" applyAlignment="1">
      <alignment horizontal="center" vertical="center"/>
    </xf>
    <xf numFmtId="1" fontId="21" fillId="0" borderId="46" xfId="1" applyNumberFormat="1" applyFont="1" applyBorder="1" applyAlignment="1">
      <alignment horizontal="left" vertical="center" wrapText="1"/>
    </xf>
    <xf numFmtId="2" fontId="21" fillId="0" borderId="15" xfId="1" applyNumberFormat="1" applyFont="1" applyBorder="1" applyAlignment="1">
      <alignment horizontal="left" vertical="center" wrapText="1"/>
    </xf>
    <xf numFmtId="4" fontId="2" fillId="0" borderId="53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3" fontId="4" fillId="0" borderId="18" xfId="0" applyNumberFormat="1" applyFont="1" applyBorder="1" applyAlignment="1">
      <alignment horizontal="center" vertical="center"/>
    </xf>
    <xf numFmtId="3" fontId="2" fillId="0" borderId="53" xfId="0" applyNumberFormat="1" applyFont="1" applyBorder="1" applyAlignment="1">
      <alignment horizontal="center" vertical="center"/>
    </xf>
    <xf numFmtId="3" fontId="4" fillId="3" borderId="32" xfId="0" applyNumberFormat="1" applyFont="1" applyFill="1" applyBorder="1" applyAlignment="1">
      <alignment horizontal="center" vertical="center"/>
    </xf>
    <xf numFmtId="1" fontId="21" fillId="0" borderId="1" xfId="1" applyNumberFormat="1" applyFont="1" applyBorder="1" applyAlignment="1">
      <alignment horizontal="left" vertical="center" wrapText="1"/>
    </xf>
    <xf numFmtId="4" fontId="2" fillId="7" borderId="1" xfId="0" applyNumberFormat="1" applyFont="1" applyFill="1" applyBorder="1" applyAlignment="1">
      <alignment vertical="center"/>
    </xf>
    <xf numFmtId="2" fontId="40" fillId="0" borderId="15" xfId="1" applyNumberFormat="1" applyFont="1" applyBorder="1" applyAlignment="1">
      <alignment horizontal="left" vertical="center" wrapText="1"/>
    </xf>
    <xf numFmtId="1" fontId="40" fillId="0" borderId="1" xfId="1" applyNumberFormat="1" applyFont="1" applyBorder="1" applyAlignment="1">
      <alignment horizontal="left" vertical="center" wrapText="1"/>
    </xf>
    <xf numFmtId="4" fontId="4" fillId="0" borderId="46" xfId="1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vertical="center"/>
    </xf>
    <xf numFmtId="0" fontId="37" fillId="0" borderId="56" xfId="0" applyFont="1" applyBorder="1" applyAlignment="1">
      <alignment horizontal="center" vertical="center"/>
    </xf>
    <xf numFmtId="2" fontId="21" fillId="0" borderId="57" xfId="1" applyNumberFormat="1" applyFont="1" applyBorder="1" applyAlignment="1">
      <alignment horizontal="left" vertical="center" wrapText="1"/>
    </xf>
    <xf numFmtId="4" fontId="4" fillId="0" borderId="52" xfId="1" applyNumberFormat="1" applyFont="1" applyBorder="1" applyAlignment="1">
      <alignment horizontal="center" vertical="center" wrapText="1"/>
    </xf>
    <xf numFmtId="4" fontId="2" fillId="0" borderId="58" xfId="0" applyNumberFormat="1" applyFont="1" applyBorder="1" applyAlignment="1">
      <alignment horizontal="center" vertical="center"/>
    </xf>
    <xf numFmtId="4" fontId="2" fillId="0" borderId="59" xfId="0" applyNumberFormat="1" applyFont="1" applyBorder="1" applyAlignment="1">
      <alignment horizontal="center" vertical="center"/>
    </xf>
    <xf numFmtId="3" fontId="2" fillId="0" borderId="60" xfId="0" applyNumberFormat="1" applyFont="1" applyBorder="1" applyAlignment="1">
      <alignment horizontal="center" vertical="center"/>
    </xf>
    <xf numFmtId="3" fontId="2" fillId="0" borderId="61" xfId="0" applyNumberFormat="1" applyFont="1" applyBorder="1" applyAlignment="1">
      <alignment horizontal="center" vertical="center"/>
    </xf>
    <xf numFmtId="3" fontId="4" fillId="0" borderId="58" xfId="0" applyNumberFormat="1" applyFont="1" applyBorder="1" applyAlignment="1">
      <alignment horizontal="center" vertical="center"/>
    </xf>
    <xf numFmtId="3" fontId="4" fillId="0" borderId="62" xfId="0" applyNumberFormat="1" applyFont="1" applyBorder="1" applyAlignment="1">
      <alignment horizontal="center" vertical="center"/>
    </xf>
    <xf numFmtId="3" fontId="4" fillId="0" borderId="60" xfId="0" applyNumberFormat="1" applyFont="1" applyBorder="1" applyAlignment="1">
      <alignment horizontal="center" vertical="center"/>
    </xf>
    <xf numFmtId="3" fontId="4" fillId="0" borderId="63" xfId="0" applyNumberFormat="1" applyFont="1" applyBorder="1" applyAlignment="1">
      <alignment horizontal="center" vertical="center"/>
    </xf>
    <xf numFmtId="3" fontId="2" fillId="0" borderId="59" xfId="0" applyNumberFormat="1" applyFont="1" applyBorder="1" applyAlignment="1">
      <alignment horizontal="center" vertical="center"/>
    </xf>
    <xf numFmtId="3" fontId="2" fillId="0" borderId="62" xfId="0" applyNumberFormat="1" applyFont="1" applyBorder="1" applyAlignment="1">
      <alignment horizontal="center" vertical="center"/>
    </xf>
    <xf numFmtId="3" fontId="2" fillId="0" borderId="58" xfId="0" applyNumberFormat="1" applyFont="1" applyBorder="1" applyAlignment="1">
      <alignment horizontal="center" vertical="center"/>
    </xf>
    <xf numFmtId="3" fontId="4" fillId="3" borderId="64" xfId="0" applyNumberFormat="1" applyFont="1" applyFill="1" applyBorder="1" applyAlignment="1">
      <alignment horizontal="center" vertical="center"/>
    </xf>
    <xf numFmtId="1" fontId="21" fillId="0" borderId="59" xfId="1" applyNumberFormat="1" applyFont="1" applyBorder="1" applyAlignment="1">
      <alignment horizontal="left" vertical="center" wrapText="1"/>
    </xf>
    <xf numFmtId="0" fontId="41" fillId="0" borderId="35" xfId="0" applyFont="1" applyBorder="1" applyAlignment="1">
      <alignment horizontal="center" vertical="center"/>
    </xf>
    <xf numFmtId="0" fontId="4" fillId="0" borderId="34" xfId="0" applyFont="1" applyBorder="1" applyAlignment="1">
      <alignment vertical="center"/>
    </xf>
    <xf numFmtId="0" fontId="4" fillId="0" borderId="35" xfId="0" applyFont="1" applyBorder="1" applyAlignment="1">
      <alignment vertical="center"/>
    </xf>
    <xf numFmtId="4" fontId="4" fillId="0" borderId="65" xfId="0" applyNumberFormat="1" applyFont="1" applyBorder="1" applyAlignment="1">
      <alignment horizontal="center" vertical="center"/>
    </xf>
    <xf numFmtId="4" fontId="4" fillId="0" borderId="34" xfId="0" applyNumberFormat="1" applyFont="1" applyBorder="1" applyAlignment="1">
      <alignment vertical="center"/>
    </xf>
    <xf numFmtId="4" fontId="4" fillId="0" borderId="35" xfId="0" applyNumberFormat="1" applyFont="1" applyBorder="1" applyAlignment="1">
      <alignment vertical="center"/>
    </xf>
    <xf numFmtId="164" fontId="4" fillId="0" borderId="36" xfId="0" applyNumberFormat="1" applyFont="1" applyBorder="1" applyAlignment="1">
      <alignment vertical="center"/>
    </xf>
    <xf numFmtId="3" fontId="4" fillId="0" borderId="66" xfId="0" applyNumberFormat="1" applyFont="1" applyBorder="1" applyAlignment="1">
      <alignment horizontal="center" vertical="center"/>
    </xf>
    <xf numFmtId="3" fontId="4" fillId="0" borderId="35" xfId="0" applyNumberFormat="1" applyFont="1" applyBorder="1" applyAlignment="1">
      <alignment horizontal="center" vertical="center"/>
    </xf>
    <xf numFmtId="3" fontId="4" fillId="0" borderId="65" xfId="0" applyNumberFormat="1" applyFont="1" applyBorder="1" applyAlignment="1">
      <alignment horizontal="center" vertical="center"/>
    </xf>
    <xf numFmtId="3" fontId="4" fillId="0" borderId="34" xfId="0" applyNumberFormat="1" applyFont="1" applyBorder="1" applyAlignment="1">
      <alignment horizontal="center" vertical="center"/>
    </xf>
    <xf numFmtId="3" fontId="4" fillId="0" borderId="36" xfId="0" applyNumberFormat="1" applyFont="1" applyBorder="1" applyAlignment="1">
      <alignment horizontal="center" vertical="center"/>
    </xf>
    <xf numFmtId="3" fontId="2" fillId="0" borderId="36" xfId="0" applyNumberFormat="1" applyFont="1" applyBorder="1" applyAlignment="1">
      <alignment horizontal="center" vertical="center"/>
    </xf>
    <xf numFmtId="3" fontId="4" fillId="0" borderId="67" xfId="0" applyNumberFormat="1" applyFont="1" applyBorder="1" applyAlignment="1">
      <alignment horizontal="center" vertical="center"/>
    </xf>
    <xf numFmtId="4" fontId="4" fillId="4" borderId="34" xfId="0" applyNumberFormat="1" applyFont="1" applyFill="1" applyBorder="1" applyAlignment="1">
      <alignment horizontal="center" vertical="center"/>
    </xf>
    <xf numFmtId="4" fontId="4" fillId="4" borderId="35" xfId="0" applyNumberFormat="1" applyFont="1" applyFill="1" applyBorder="1" applyAlignment="1">
      <alignment horizontal="center" vertical="center"/>
    </xf>
    <xf numFmtId="4" fontId="4" fillId="4" borderId="36" xfId="0" applyNumberFormat="1" applyFont="1" applyFill="1" applyBorder="1" applyAlignment="1">
      <alignment horizontal="center" vertical="center"/>
    </xf>
    <xf numFmtId="3" fontId="13" fillId="5" borderId="9" xfId="0" applyNumberFormat="1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vertical="center"/>
    </xf>
    <xf numFmtId="0" fontId="4" fillId="0" borderId="1" xfId="0" applyFont="1" applyBorder="1" applyAlignment="1">
      <alignment vertical="center"/>
    </xf>
    <xf numFmtId="4" fontId="4" fillId="0" borderId="1" xfId="0" applyNumberFormat="1" applyFont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/>
    </xf>
    <xf numFmtId="4" fontId="42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3" fontId="27" fillId="0" borderId="9" xfId="0" applyNumberFormat="1" applyFont="1" applyBorder="1" applyAlignment="1">
      <alignment horizontal="center" vertical="center"/>
    </xf>
    <xf numFmtId="3" fontId="43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3" fontId="8" fillId="0" borderId="1" xfId="0" applyNumberFormat="1" applyFont="1" applyBorder="1" applyAlignment="1">
      <alignment horizontal="center" vertical="center"/>
    </xf>
    <xf numFmtId="3" fontId="44" fillId="0" borderId="0" xfId="0" applyNumberFormat="1" applyFont="1" applyAlignment="1">
      <alignment horizontal="center" vertical="center"/>
    </xf>
    <xf numFmtId="3" fontId="44" fillId="0" borderId="1" xfId="0" applyNumberFormat="1" applyFont="1" applyBorder="1" applyAlignment="1">
      <alignment horizontal="center" vertical="center"/>
    </xf>
    <xf numFmtId="3" fontId="41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3" fontId="4" fillId="0" borderId="54" xfId="0" applyNumberFormat="1" applyFont="1" applyBorder="1" applyAlignment="1">
      <alignment horizontal="center" vertical="center"/>
    </xf>
    <xf numFmtId="3" fontId="4" fillId="0" borderId="17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3" fontId="3" fillId="0" borderId="1" xfId="0" applyNumberFormat="1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9" fontId="2" fillId="0" borderId="1" xfId="0" applyNumberFormat="1" applyFont="1" applyBorder="1" applyAlignment="1">
      <alignment horizontal="center" vertical="center"/>
    </xf>
    <xf numFmtId="3" fontId="5" fillId="0" borderId="46" xfId="0" applyNumberFormat="1" applyFont="1" applyBorder="1" applyAlignment="1">
      <alignment horizontal="center" vertical="center"/>
    </xf>
    <xf numFmtId="9" fontId="4" fillId="0" borderId="1" xfId="0" applyNumberFormat="1" applyFont="1" applyBorder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45" fillId="0" borderId="0" xfId="0" applyFont="1" applyAlignment="1">
      <alignment vertical="center"/>
    </xf>
    <xf numFmtId="3" fontId="46" fillId="0" borderId="0" xfId="0" applyNumberFormat="1" applyFont="1" applyAlignment="1">
      <alignment horizontal="center" vertical="center"/>
    </xf>
    <xf numFmtId="3" fontId="34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3" fontId="4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left" vertical="center"/>
    </xf>
    <xf numFmtId="3" fontId="48" fillId="0" borderId="0" xfId="0" applyNumberFormat="1" applyFont="1" applyAlignment="1">
      <alignment horizontal="center" vertical="center"/>
    </xf>
    <xf numFmtId="0" fontId="34" fillId="0" borderId="1" xfId="0" applyFont="1" applyBorder="1" applyAlignment="1">
      <alignment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50" fillId="0" borderId="14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34" fillId="0" borderId="24" xfId="0" applyNumberFormat="1" applyFont="1" applyBorder="1" applyAlignment="1">
      <alignment horizontal="center" vertical="center"/>
    </xf>
    <xf numFmtId="3" fontId="34" fillId="0" borderId="25" xfId="0" applyNumberFormat="1" applyFont="1" applyBorder="1" applyAlignment="1">
      <alignment horizontal="center" vertical="center"/>
    </xf>
    <xf numFmtId="3" fontId="46" fillId="0" borderId="33" xfId="0" applyNumberFormat="1" applyFont="1" applyBorder="1" applyAlignment="1">
      <alignment horizontal="center" vertical="center" wrapText="1"/>
    </xf>
    <xf numFmtId="3" fontId="34" fillId="0" borderId="42" xfId="0" applyNumberFormat="1" applyFont="1" applyBorder="1" applyAlignment="1">
      <alignment horizontal="center" vertical="center"/>
    </xf>
    <xf numFmtId="3" fontId="47" fillId="0" borderId="26" xfId="0" applyNumberFormat="1" applyFont="1" applyBorder="1" applyAlignment="1">
      <alignment horizontal="center" vertical="center" wrapText="1"/>
    </xf>
    <xf numFmtId="3" fontId="34" fillId="0" borderId="26" xfId="0" applyNumberFormat="1" applyFont="1" applyBorder="1" applyAlignment="1">
      <alignment horizontal="center" vertical="center"/>
    </xf>
    <xf numFmtId="3" fontId="34" fillId="0" borderId="44" xfId="0" applyNumberFormat="1" applyFont="1" applyBorder="1" applyAlignment="1">
      <alignment horizontal="center" vertical="center"/>
    </xf>
    <xf numFmtId="3" fontId="34" fillId="0" borderId="45" xfId="0" applyNumberFormat="1" applyFont="1" applyBorder="1" applyAlignment="1">
      <alignment horizontal="center" vertical="center"/>
    </xf>
    <xf numFmtId="3" fontId="34" fillId="0" borderId="33" xfId="0" applyNumberFormat="1" applyFont="1" applyBorder="1" applyAlignment="1">
      <alignment horizontal="center" vertical="center"/>
    </xf>
    <xf numFmtId="1" fontId="37" fillId="0" borderId="46" xfId="1" applyNumberFormat="1" applyFont="1" applyBorder="1" applyAlignment="1">
      <alignment horizontal="left" vertical="center" wrapText="1"/>
    </xf>
    <xf numFmtId="4" fontId="4" fillId="0" borderId="54" xfId="1" applyNumberFormat="1" applyFont="1" applyBorder="1" applyAlignment="1">
      <alignment horizontal="center" vertical="center" wrapText="1"/>
    </xf>
    <xf numFmtId="3" fontId="2" fillId="0" borderId="47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3" fontId="46" fillId="0" borderId="54" xfId="0" applyNumberFormat="1" applyFont="1" applyBorder="1" applyAlignment="1">
      <alignment horizontal="center" vertical="center"/>
    </xf>
    <xf numFmtId="3" fontId="34" fillId="0" borderId="54" xfId="0" applyNumberFormat="1" applyFont="1" applyBorder="1" applyAlignment="1">
      <alignment horizontal="center" vertical="center"/>
    </xf>
    <xf numFmtId="3" fontId="47" fillId="0" borderId="49" xfId="0" applyNumberFormat="1" applyFont="1" applyBorder="1" applyAlignment="1">
      <alignment horizontal="center" vertical="center"/>
    </xf>
    <xf numFmtId="1" fontId="37" fillId="0" borderId="1" xfId="1" applyNumberFormat="1" applyFont="1" applyBorder="1" applyAlignment="1">
      <alignment horizontal="left" vertical="center" wrapText="1"/>
    </xf>
    <xf numFmtId="3" fontId="46" fillId="0" borderId="18" xfId="0" applyNumberFormat="1" applyFont="1" applyBorder="1" applyAlignment="1">
      <alignment horizontal="center" vertical="center"/>
    </xf>
    <xf numFmtId="3" fontId="34" fillId="0" borderId="18" xfId="0" applyNumberFormat="1" applyFont="1" applyBorder="1" applyAlignment="1">
      <alignment horizontal="center" vertical="center"/>
    </xf>
    <xf numFmtId="3" fontId="47" fillId="0" borderId="17" xfId="0" applyNumberFormat="1" applyFont="1" applyBorder="1" applyAlignment="1">
      <alignment horizontal="center" vertical="center"/>
    </xf>
    <xf numFmtId="3" fontId="21" fillId="0" borderId="17" xfId="0" applyNumberFormat="1" applyFont="1" applyBorder="1" applyAlignment="1">
      <alignment horizontal="center" vertical="center"/>
    </xf>
    <xf numFmtId="3" fontId="50" fillId="0" borderId="18" xfId="0" applyNumberFormat="1" applyFont="1" applyBorder="1" applyAlignment="1">
      <alignment horizontal="center" vertical="center"/>
    </xf>
    <xf numFmtId="3" fontId="53" fillId="0" borderId="17" xfId="0" applyNumberFormat="1" applyFont="1" applyBorder="1" applyAlignment="1">
      <alignment horizontal="center" vertical="center"/>
    </xf>
    <xf numFmtId="3" fontId="50" fillId="0" borderId="18" xfId="0" applyNumberFormat="1" applyFont="1" applyBorder="1" applyAlignment="1">
      <alignment horizontal="center" vertical="center" wrapText="1"/>
    </xf>
    <xf numFmtId="3" fontId="47" fillId="0" borderId="1" xfId="0" applyNumberFormat="1" applyFont="1" applyBorder="1" applyAlignment="1">
      <alignment horizontal="center" vertical="center" wrapText="1"/>
    </xf>
    <xf numFmtId="3" fontId="40" fillId="0" borderId="18" xfId="0" applyNumberFormat="1" applyFont="1" applyBorder="1" applyAlignment="1">
      <alignment horizontal="center" vertical="center"/>
    </xf>
    <xf numFmtId="3" fontId="54" fillId="0" borderId="17" xfId="0" applyNumberFormat="1" applyFont="1" applyBorder="1" applyAlignment="1">
      <alignment horizontal="center" vertical="center"/>
    </xf>
    <xf numFmtId="3" fontId="55" fillId="0" borderId="18" xfId="0" applyNumberFormat="1" applyFont="1" applyBorder="1" applyAlignment="1">
      <alignment horizontal="center" vertical="center"/>
    </xf>
    <xf numFmtId="3" fontId="50" fillId="0" borderId="17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3" fontId="46" fillId="0" borderId="1" xfId="0" applyNumberFormat="1" applyFont="1" applyBorder="1" applyAlignment="1">
      <alignment horizontal="center" vertical="center"/>
    </xf>
    <xf numFmtId="3" fontId="46" fillId="0" borderId="1" xfId="0" applyNumberFormat="1" applyFont="1" applyBorder="1" applyAlignment="1">
      <alignment horizontal="center" vertical="center" wrapText="1"/>
    </xf>
    <xf numFmtId="1" fontId="56" fillId="0" borderId="1" xfId="1" applyNumberFormat="1" applyFont="1" applyBorder="1" applyAlignment="1">
      <alignment horizontal="left" vertical="center" wrapText="1"/>
    </xf>
    <xf numFmtId="3" fontId="34" fillId="0" borderId="1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/>
    </xf>
    <xf numFmtId="3" fontId="54" fillId="0" borderId="1" xfId="0" applyNumberFormat="1" applyFont="1" applyBorder="1" applyAlignment="1">
      <alignment horizontal="center" vertical="center" wrapText="1"/>
    </xf>
    <xf numFmtId="3" fontId="50" fillId="0" borderId="1" xfId="0" applyNumberFormat="1" applyFont="1" applyBorder="1" applyAlignment="1">
      <alignment horizontal="center" vertical="center" wrapText="1"/>
    </xf>
    <xf numFmtId="1" fontId="36" fillId="0" borderId="71" xfId="1" applyNumberFormat="1" applyFont="1" applyBorder="1" applyAlignment="1">
      <alignment horizontal="center" vertical="center" wrapText="1"/>
    </xf>
    <xf numFmtId="1" fontId="37" fillId="0" borderId="59" xfId="1" applyNumberFormat="1" applyFont="1" applyBorder="1" applyAlignment="1">
      <alignment horizontal="left" vertical="center" wrapText="1"/>
    </xf>
    <xf numFmtId="3" fontId="2" fillId="0" borderId="56" xfId="0" applyNumberFormat="1" applyFont="1" applyBorder="1" applyAlignment="1">
      <alignment horizontal="center" vertical="center"/>
    </xf>
    <xf numFmtId="3" fontId="46" fillId="0" borderId="60" xfId="0" applyNumberFormat="1" applyFont="1" applyBorder="1" applyAlignment="1">
      <alignment horizontal="center" vertical="center"/>
    </xf>
    <xf numFmtId="3" fontId="34" fillId="0" borderId="60" xfId="0" applyNumberFormat="1" applyFont="1" applyBorder="1" applyAlignment="1">
      <alignment horizontal="center" vertical="center"/>
    </xf>
    <xf numFmtId="3" fontId="47" fillId="0" borderId="61" xfId="0" applyNumberFormat="1" applyFont="1" applyBorder="1" applyAlignment="1">
      <alignment horizontal="center" vertical="center"/>
    </xf>
    <xf numFmtId="3" fontId="2" fillId="0" borderId="71" xfId="0" applyNumberFormat="1" applyFont="1" applyBorder="1" applyAlignment="1">
      <alignment horizontal="center" vertical="center"/>
    </xf>
    <xf numFmtId="0" fontId="54" fillId="0" borderId="34" xfId="0" applyFont="1" applyBorder="1" applyAlignment="1">
      <alignment horizontal="center" vertical="center"/>
    </xf>
    <xf numFmtId="0" fontId="54" fillId="0" borderId="35" xfId="0" applyFont="1" applyBorder="1" applyAlignment="1">
      <alignment vertical="center"/>
    </xf>
    <xf numFmtId="0" fontId="37" fillId="0" borderId="35" xfId="0" applyFont="1" applyBorder="1" applyAlignment="1">
      <alignment vertical="center"/>
    </xf>
    <xf numFmtId="4" fontId="54" fillId="0" borderId="36" xfId="0" applyNumberFormat="1" applyFont="1" applyBorder="1" applyAlignment="1">
      <alignment horizontal="center" vertical="center"/>
    </xf>
    <xf numFmtId="3" fontId="54" fillId="0" borderId="67" xfId="0" applyNumberFormat="1" applyFont="1" applyBorder="1" applyAlignment="1">
      <alignment horizontal="center" vertical="center"/>
    </xf>
    <xf numFmtId="3" fontId="57" fillId="0" borderId="67" xfId="0" applyNumberFormat="1" applyFont="1" applyBorder="1" applyAlignment="1">
      <alignment horizontal="center" vertical="center"/>
    </xf>
    <xf numFmtId="3" fontId="54" fillId="0" borderId="34" xfId="0" applyNumberFormat="1" applyFont="1" applyBorder="1" applyAlignment="1">
      <alignment horizontal="center" vertical="center"/>
    </xf>
    <xf numFmtId="3" fontId="54" fillId="0" borderId="35" xfId="0" applyNumberFormat="1" applyFont="1" applyBorder="1" applyAlignment="1">
      <alignment horizontal="center" vertical="center"/>
    </xf>
    <xf numFmtId="3" fontId="50" fillId="0" borderId="36" xfId="0" applyNumberFormat="1" applyFont="1" applyBorder="1" applyAlignment="1">
      <alignment horizontal="center" vertical="center"/>
    </xf>
    <xf numFmtId="3" fontId="54" fillId="0" borderId="65" xfId="0" applyNumberFormat="1" applyFont="1" applyBorder="1" applyAlignment="1">
      <alignment horizontal="center" vertical="center"/>
    </xf>
    <xf numFmtId="3" fontId="21" fillId="0" borderId="36" xfId="0" applyNumberFormat="1" applyFont="1" applyBorder="1" applyAlignment="1">
      <alignment horizontal="center" vertical="center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3" fontId="10" fillId="0" borderId="1" xfId="0" applyNumberFormat="1" applyFont="1" applyBorder="1" applyAlignment="1">
      <alignment horizontal="center" vertical="center"/>
    </xf>
    <xf numFmtId="0" fontId="37" fillId="0" borderId="1" xfId="0" applyFont="1" applyBorder="1" applyAlignment="1">
      <alignment vertical="center"/>
    </xf>
    <xf numFmtId="0" fontId="10" fillId="0" borderId="0" xfId="0" applyFont="1" applyAlignment="1">
      <alignment vertical="center" wrapText="1"/>
    </xf>
    <xf numFmtId="3" fontId="10" fillId="0" borderId="0" xfId="0" applyNumberFormat="1" applyFont="1" applyAlignment="1">
      <alignment horizontal="center" vertical="center"/>
    </xf>
    <xf numFmtId="0" fontId="37" fillId="0" borderId="0" xfId="0" applyFont="1" applyAlignment="1">
      <alignment vertical="center"/>
    </xf>
    <xf numFmtId="17" fontId="4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horizontal="left" vertical="center"/>
    </xf>
    <xf numFmtId="0" fontId="54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/>
    </xf>
    <xf numFmtId="3" fontId="47" fillId="0" borderId="1" xfId="0" applyNumberFormat="1" applyFont="1" applyBorder="1" applyAlignment="1">
      <alignment horizontal="center" vertical="center"/>
    </xf>
    <xf numFmtId="3" fontId="54" fillId="0" borderId="1" xfId="0" applyNumberFormat="1" applyFont="1" applyBorder="1" applyAlignment="1">
      <alignment horizontal="center" vertical="center"/>
    </xf>
    <xf numFmtId="3" fontId="47" fillId="0" borderId="0" xfId="0" applyNumberFormat="1" applyFont="1" applyAlignment="1">
      <alignment horizontal="right" vertical="center"/>
    </xf>
    <xf numFmtId="3" fontId="47" fillId="0" borderId="0" xfId="0" applyNumberFormat="1" applyFont="1" applyAlignment="1">
      <alignment vertical="center"/>
    </xf>
    <xf numFmtId="0" fontId="47" fillId="0" borderId="0" xfId="0" applyFont="1" applyAlignment="1">
      <alignment vertical="center"/>
    </xf>
    <xf numFmtId="0" fontId="21" fillId="0" borderId="1" xfId="0" applyFont="1" applyBorder="1" applyAlignment="1">
      <alignment vertical="center" wrapText="1"/>
    </xf>
    <xf numFmtId="0" fontId="54" fillId="0" borderId="1" xfId="0" applyFont="1" applyBorder="1" applyAlignment="1">
      <alignment horizontal="center" vertical="center"/>
    </xf>
    <xf numFmtId="168" fontId="2" fillId="0" borderId="0" xfId="0" applyNumberFormat="1" applyFont="1" applyAlignment="1">
      <alignment vertical="center"/>
    </xf>
    <xf numFmtId="4" fontId="6" fillId="0" borderId="0" xfId="0" applyNumberFormat="1" applyFont="1" applyAlignment="1">
      <alignment vertical="center"/>
    </xf>
    <xf numFmtId="3" fontId="58" fillId="0" borderId="0" xfId="0" applyNumberFormat="1" applyFont="1" applyAlignment="1">
      <alignment horizontal="center" vertical="center"/>
    </xf>
    <xf numFmtId="0" fontId="7" fillId="8" borderId="0" xfId="0" applyFont="1" applyFill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3" fontId="34" fillId="3" borderId="0" xfId="0" applyNumberFormat="1" applyFont="1" applyFill="1" applyAlignment="1">
      <alignment horizontal="center" vertical="center" wrapText="1"/>
    </xf>
    <xf numFmtId="0" fontId="17" fillId="8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 wrapText="1"/>
    </xf>
    <xf numFmtId="3" fontId="34" fillId="0" borderId="59" xfId="0" applyNumberFormat="1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7" fillId="8" borderId="19" xfId="0" applyFont="1" applyFill="1" applyBorder="1" applyAlignment="1">
      <alignment horizontal="center" vertical="center" wrapText="1"/>
    </xf>
    <xf numFmtId="1" fontId="4" fillId="9" borderId="18" xfId="1" applyNumberFormat="1" applyFont="1" applyFill="1" applyBorder="1" applyAlignment="1">
      <alignment horizontal="center" vertical="center" wrapText="1"/>
    </xf>
    <xf numFmtId="1" fontId="4" fillId="10" borderId="18" xfId="1" applyNumberFormat="1" applyFont="1" applyFill="1" applyBorder="1" applyAlignment="1">
      <alignment horizontal="center" vertical="center" wrapText="1"/>
    </xf>
    <xf numFmtId="1" fontId="6" fillId="9" borderId="18" xfId="1" applyNumberFormat="1" applyFont="1" applyFill="1" applyBorder="1" applyAlignment="1">
      <alignment horizontal="center" vertical="center" wrapText="1"/>
    </xf>
    <xf numFmtId="1" fontId="36" fillId="0" borderId="55" xfId="1" applyNumberFormat="1" applyFont="1" applyBorder="1" applyAlignment="1">
      <alignment horizontal="center" vertical="center" wrapText="1"/>
    </xf>
    <xf numFmtId="0" fontId="39" fillId="0" borderId="46" xfId="0" applyFont="1" applyBorder="1" applyAlignment="1">
      <alignment horizontal="center" vertical="center" wrapText="1"/>
    </xf>
    <xf numFmtId="1" fontId="4" fillId="9" borderId="60" xfId="1" applyNumberFormat="1" applyFont="1" applyFill="1" applyBorder="1" applyAlignment="1">
      <alignment horizontal="center" vertical="center" wrapText="1"/>
    </xf>
    <xf numFmtId="4" fontId="4" fillId="8" borderId="35" xfId="0" applyNumberFormat="1" applyFont="1" applyFill="1" applyBorder="1" applyAlignment="1">
      <alignment horizontal="center" vertical="center"/>
    </xf>
    <xf numFmtId="4" fontId="42" fillId="8" borderId="1" xfId="0" applyNumberFormat="1" applyFont="1" applyFill="1" applyBorder="1" applyAlignment="1">
      <alignment horizontal="center" vertical="center"/>
    </xf>
    <xf numFmtId="164" fontId="2" fillId="8" borderId="1" xfId="0" applyNumberFormat="1" applyFont="1" applyFill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4" fontId="4" fillId="8" borderId="18" xfId="0" applyNumberFormat="1" applyFont="1" applyFill="1" applyBorder="1" applyAlignment="1">
      <alignment horizontal="center" vertical="center"/>
    </xf>
    <xf numFmtId="4" fontId="8" fillId="0" borderId="0" xfId="0" applyNumberFormat="1" applyFont="1" applyAlignment="1">
      <alignment horizontal="left" vertical="center"/>
    </xf>
    <xf numFmtId="4" fontId="4" fillId="12" borderId="0" xfId="0" applyNumberFormat="1" applyFont="1" applyFill="1" applyAlignment="1">
      <alignment horizontal="center" vertical="center"/>
    </xf>
    <xf numFmtId="3" fontId="11" fillId="0" borderId="0" xfId="0" applyNumberFormat="1" applyFont="1" applyAlignment="1">
      <alignment horizontal="left" vertical="center"/>
    </xf>
    <xf numFmtId="3" fontId="2" fillId="0" borderId="0" xfId="0" applyNumberFormat="1" applyFont="1" applyAlignment="1">
      <alignment horizontal="right" vertical="center"/>
    </xf>
    <xf numFmtId="3" fontId="6" fillId="0" borderId="0" xfId="0" applyNumberFormat="1" applyFont="1" applyAlignment="1">
      <alignment horizontal="left" vertical="center"/>
    </xf>
    <xf numFmtId="166" fontId="2" fillId="0" borderId="0" xfId="0" applyNumberFormat="1" applyFont="1" applyAlignment="1">
      <alignment horizontal="center" vertical="center"/>
    </xf>
    <xf numFmtId="3" fontId="5" fillId="0" borderId="20" xfId="0" applyNumberFormat="1" applyFont="1" applyBorder="1" applyAlignment="1">
      <alignment horizontal="center" vertical="center"/>
    </xf>
    <xf numFmtId="1" fontId="4" fillId="0" borderId="18" xfId="1" applyNumberFormat="1" applyFont="1" applyBorder="1" applyAlignment="1">
      <alignment horizontal="center" vertical="center" wrapText="1"/>
    </xf>
    <xf numFmtId="3" fontId="34" fillId="0" borderId="1" xfId="0" applyNumberFormat="1" applyFont="1" applyBorder="1" applyAlignment="1">
      <alignment horizontal="center" vertical="center"/>
    </xf>
    <xf numFmtId="3" fontId="21" fillId="0" borderId="1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63" fillId="0" borderId="0" xfId="0" applyFont="1" applyAlignment="1">
      <alignment vertical="center" wrapText="1"/>
    </xf>
    <xf numFmtId="0" fontId="64" fillId="0" borderId="0" xfId="0" applyFont="1" applyAlignment="1">
      <alignment vertical="center"/>
    </xf>
    <xf numFmtId="3" fontId="65" fillId="0" borderId="0" xfId="0" applyNumberFormat="1" applyFont="1" applyAlignment="1">
      <alignment horizontal="center" vertical="center"/>
    </xf>
    <xf numFmtId="3" fontId="63" fillId="0" borderId="0" xfId="0" applyNumberFormat="1" applyFont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3" fontId="26" fillId="0" borderId="0" xfId="0" applyNumberFormat="1" applyFont="1" applyAlignment="1">
      <alignment horizontal="right" vertical="center"/>
    </xf>
    <xf numFmtId="0" fontId="26" fillId="0" borderId="0" xfId="0" applyFont="1" applyAlignment="1">
      <alignment horizontal="left" vertical="center"/>
    </xf>
    <xf numFmtId="3" fontId="26" fillId="0" borderId="0" xfId="0" applyNumberFormat="1" applyFont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3" fontId="71" fillId="0" borderId="1" xfId="0" applyNumberFormat="1" applyFont="1" applyBorder="1" applyAlignment="1">
      <alignment horizontal="center" vertical="center" wrapText="1"/>
    </xf>
    <xf numFmtId="3" fontId="72" fillId="0" borderId="1" xfId="0" applyNumberFormat="1" applyFont="1" applyBorder="1" applyAlignment="1">
      <alignment horizontal="center" vertical="center" wrapText="1"/>
    </xf>
    <xf numFmtId="3" fontId="73" fillId="0" borderId="1" xfId="0" applyNumberFormat="1" applyFont="1" applyBorder="1" applyAlignment="1">
      <alignment horizontal="center" vertical="center" wrapText="1"/>
    </xf>
    <xf numFmtId="3" fontId="63" fillId="0" borderId="1" xfId="0" applyNumberFormat="1" applyFont="1" applyBorder="1" applyAlignment="1">
      <alignment horizontal="center" vertical="center"/>
    </xf>
    <xf numFmtId="3" fontId="65" fillId="0" borderId="1" xfId="0" applyNumberFormat="1" applyFont="1" applyBorder="1" applyAlignment="1">
      <alignment horizontal="center" vertical="center" wrapText="1"/>
    </xf>
    <xf numFmtId="3" fontId="63" fillId="0" borderId="1" xfId="0" applyNumberFormat="1" applyFont="1" applyBorder="1" applyAlignment="1">
      <alignment horizontal="center" vertical="center" wrapText="1"/>
    </xf>
    <xf numFmtId="3" fontId="66" fillId="0" borderId="1" xfId="0" applyNumberFormat="1" applyFont="1" applyBorder="1" applyAlignment="1">
      <alignment horizontal="center" vertical="center" wrapText="1"/>
    </xf>
    <xf numFmtId="1" fontId="71" fillId="0" borderId="1" xfId="1" applyNumberFormat="1" applyFont="1" applyBorder="1" applyAlignment="1">
      <alignment horizontal="center" vertical="center" wrapText="1"/>
    </xf>
    <xf numFmtId="1" fontId="71" fillId="0" borderId="1" xfId="1" applyNumberFormat="1" applyFont="1" applyBorder="1" applyAlignment="1">
      <alignment horizontal="left" vertical="center" wrapText="1"/>
    </xf>
    <xf numFmtId="1" fontId="76" fillId="0" borderId="1" xfId="1" applyNumberFormat="1" applyFont="1" applyBorder="1" applyAlignment="1">
      <alignment horizontal="left" vertical="center" wrapText="1"/>
    </xf>
    <xf numFmtId="4" fontId="26" fillId="0" borderId="1" xfId="1" applyNumberFormat="1" applyFont="1" applyBorder="1" applyAlignment="1">
      <alignment horizontal="center" vertical="center" wrapText="1"/>
    </xf>
    <xf numFmtId="3" fontId="65" fillId="0" borderId="1" xfId="0" applyNumberFormat="1" applyFont="1" applyBorder="1" applyAlignment="1">
      <alignment horizontal="center" vertical="center"/>
    </xf>
    <xf numFmtId="3" fontId="66" fillId="0" borderId="1" xfId="0" applyNumberFormat="1" applyFont="1" applyBorder="1" applyAlignment="1">
      <alignment horizontal="center" vertical="center"/>
    </xf>
    <xf numFmtId="3" fontId="71" fillId="0" borderId="1" xfId="0" applyNumberFormat="1" applyFont="1" applyBorder="1" applyAlignment="1">
      <alignment horizontal="center" vertical="center"/>
    </xf>
    <xf numFmtId="3" fontId="73" fillId="0" borderId="1" xfId="0" applyNumberFormat="1" applyFont="1" applyBorder="1" applyAlignment="1">
      <alignment horizontal="center" vertical="center"/>
    </xf>
    <xf numFmtId="3" fontId="77" fillId="0" borderId="1" xfId="0" applyNumberFormat="1" applyFont="1" applyBorder="1" applyAlignment="1">
      <alignment horizontal="center" vertical="center"/>
    </xf>
    <xf numFmtId="3" fontId="26" fillId="0" borderId="1" xfId="0" applyNumberFormat="1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/>
    </xf>
    <xf numFmtId="0" fontId="77" fillId="0" borderId="1" xfId="0" applyFont="1" applyBorder="1" applyAlignment="1">
      <alignment vertical="center"/>
    </xf>
    <xf numFmtId="0" fontId="76" fillId="0" borderId="1" xfId="0" applyFont="1" applyBorder="1" applyAlignment="1">
      <alignment vertical="center"/>
    </xf>
    <xf numFmtId="4" fontId="77" fillId="0" borderId="1" xfId="0" applyNumberFormat="1" applyFont="1" applyBorder="1" applyAlignment="1">
      <alignment horizontal="center" vertical="center"/>
    </xf>
    <xf numFmtId="0" fontId="77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44" fillId="0" borderId="1" xfId="0" applyFont="1" applyBorder="1" applyAlignment="1">
      <alignment vertical="center"/>
    </xf>
    <xf numFmtId="0" fontId="79" fillId="0" borderId="1" xfId="0" applyFont="1" applyBorder="1" applyAlignment="1">
      <alignment vertical="center" wrapText="1"/>
    </xf>
    <xf numFmtId="3" fontId="79" fillId="0" borderId="1" xfId="0" applyNumberFormat="1" applyFont="1" applyBorder="1" applyAlignment="1">
      <alignment horizontal="center" vertical="center"/>
    </xf>
    <xf numFmtId="0" fontId="79" fillId="0" borderId="0" xfId="0" applyFont="1" applyAlignment="1">
      <alignment vertical="center" wrapText="1"/>
    </xf>
    <xf numFmtId="3" fontId="79" fillId="0" borderId="0" xfId="0" applyNumberFormat="1" applyFont="1" applyAlignment="1">
      <alignment horizontal="center" vertical="center"/>
    </xf>
    <xf numFmtId="0" fontId="76" fillId="0" borderId="0" xfId="0" applyFont="1" applyAlignment="1">
      <alignment vertical="center"/>
    </xf>
    <xf numFmtId="3" fontId="44" fillId="0" borderId="0" xfId="0" applyNumberFormat="1" applyFont="1" applyAlignment="1">
      <alignment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4" fontId="0" fillId="4" borderId="1" xfId="0" applyNumberForma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80" fillId="0" borderId="53" xfId="0" applyFont="1" applyBorder="1" applyAlignment="1">
      <alignment vertical="center" wrapText="1"/>
    </xf>
    <xf numFmtId="0" fontId="81" fillId="0" borderId="49" xfId="0" applyFont="1" applyBorder="1" applyAlignment="1">
      <alignment horizontal="right" vertical="center" wrapText="1"/>
    </xf>
    <xf numFmtId="0" fontId="71" fillId="0" borderId="16" xfId="0" applyFont="1" applyBorder="1" applyAlignment="1">
      <alignment vertical="center"/>
    </xf>
    <xf numFmtId="0" fontId="26" fillId="0" borderId="17" xfId="0" applyFont="1" applyBorder="1" applyAlignment="1">
      <alignment vertical="center"/>
    </xf>
    <xf numFmtId="16" fontId="71" fillId="0" borderId="16" xfId="0" applyNumberFormat="1" applyFont="1" applyBorder="1" applyAlignment="1">
      <alignment vertical="center"/>
    </xf>
    <xf numFmtId="0" fontId="71" fillId="0" borderId="17" xfId="0" applyFont="1" applyBorder="1" applyAlignment="1">
      <alignment vertical="center" wrapText="1"/>
    </xf>
    <xf numFmtId="0" fontId="63" fillId="0" borderId="16" xfId="0" applyFont="1" applyBorder="1" applyAlignment="1">
      <alignment vertical="center"/>
    </xf>
    <xf numFmtId="0" fontId="63" fillId="0" borderId="17" xfId="0" applyFont="1" applyBorder="1" applyAlignment="1">
      <alignment vertical="center"/>
    </xf>
    <xf numFmtId="16" fontId="63" fillId="0" borderId="17" xfId="0" applyNumberFormat="1" applyFont="1" applyBorder="1" applyAlignment="1">
      <alignment vertical="center"/>
    </xf>
    <xf numFmtId="0" fontId="71" fillId="0" borderId="17" xfId="0" applyFont="1" applyBorder="1" applyAlignment="1">
      <alignment vertical="center"/>
    </xf>
    <xf numFmtId="0" fontId="82" fillId="0" borderId="16" xfId="0" applyFont="1" applyBorder="1" applyAlignment="1">
      <alignment vertical="center"/>
    </xf>
    <xf numFmtId="0" fontId="82" fillId="0" borderId="17" xfId="0" applyFont="1" applyBorder="1" applyAlignment="1">
      <alignment vertical="center" wrapText="1"/>
    </xf>
    <xf numFmtId="0" fontId="63" fillId="0" borderId="17" xfId="0" applyFont="1" applyBorder="1" applyAlignment="1">
      <alignment vertical="center" wrapText="1"/>
    </xf>
    <xf numFmtId="0" fontId="83" fillId="0" borderId="17" xfId="0" applyFont="1" applyBorder="1" applyAlignment="1">
      <alignment vertical="center" wrapText="1"/>
    </xf>
    <xf numFmtId="0" fontId="79" fillId="0" borderId="17" xfId="0" applyFont="1" applyBorder="1" applyAlignment="1">
      <alignment vertical="center" wrapText="1"/>
    </xf>
    <xf numFmtId="3" fontId="44" fillId="0" borderId="74" xfId="0" applyNumberFormat="1" applyFont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3" fontId="85" fillId="0" borderId="0" xfId="0" applyNumberFormat="1" applyFont="1" applyAlignment="1">
      <alignment horizontal="center" vertical="center"/>
    </xf>
    <xf numFmtId="4" fontId="86" fillId="0" borderId="0" xfId="0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3" fontId="44" fillId="0" borderId="37" xfId="0" applyNumberFormat="1" applyFont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39" xfId="0" applyFont="1" applyBorder="1" applyAlignment="1">
      <alignment horizontal="center" vertical="center" wrapText="1"/>
    </xf>
    <xf numFmtId="0" fontId="44" fillId="0" borderId="54" xfId="0" applyFont="1" applyBorder="1" applyAlignment="1">
      <alignment vertical="center"/>
    </xf>
    <xf numFmtId="3" fontId="44" fillId="0" borderId="16" xfId="0" applyNumberFormat="1" applyFont="1" applyBorder="1" applyAlignment="1">
      <alignment horizontal="center" vertical="center"/>
    </xf>
    <xf numFmtId="0" fontId="44" fillId="0" borderId="18" xfId="0" applyFont="1" applyBorder="1" applyAlignment="1">
      <alignment vertical="center"/>
    </xf>
    <xf numFmtId="3" fontId="26" fillId="0" borderId="74" xfId="0" applyNumberFormat="1" applyFont="1" applyBorder="1" applyAlignment="1">
      <alignment horizontal="center" vertical="center"/>
    </xf>
    <xf numFmtId="168" fontId="26" fillId="0" borderId="18" xfId="0" applyNumberFormat="1" applyFont="1" applyBorder="1" applyAlignment="1">
      <alignment horizontal="center" vertical="center"/>
    </xf>
    <xf numFmtId="168" fontId="44" fillId="0" borderId="18" xfId="0" applyNumberFormat="1" applyFont="1" applyBorder="1" applyAlignment="1">
      <alignment horizontal="center" vertical="center"/>
    </xf>
    <xf numFmtId="3" fontId="26" fillId="0" borderId="16" xfId="0" applyNumberFormat="1" applyFont="1" applyBorder="1" applyAlignment="1">
      <alignment horizontal="center" vertical="center"/>
    </xf>
    <xf numFmtId="0" fontId="79" fillId="0" borderId="34" xfId="0" applyFont="1" applyBorder="1" applyAlignment="1">
      <alignment vertical="center"/>
    </xf>
    <xf numFmtId="0" fontId="79" fillId="0" borderId="65" xfId="0" applyFont="1" applyBorder="1" applyAlignment="1">
      <alignment vertical="center"/>
    </xf>
    <xf numFmtId="3" fontId="79" fillId="0" borderId="10" xfId="0" applyNumberFormat="1" applyFont="1" applyBorder="1" applyAlignment="1">
      <alignment horizontal="center" vertical="center"/>
    </xf>
    <xf numFmtId="3" fontId="79" fillId="0" borderId="35" xfId="0" applyNumberFormat="1" applyFont="1" applyBorder="1" applyAlignment="1">
      <alignment horizontal="center" vertical="center"/>
    </xf>
    <xf numFmtId="168" fontId="79" fillId="0" borderId="36" xfId="0" applyNumberFormat="1" applyFont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26" fillId="0" borderId="1" xfId="0" applyFont="1" applyBorder="1" applyAlignment="1">
      <alignment vertical="center"/>
    </xf>
    <xf numFmtId="0" fontId="71" fillId="4" borderId="16" xfId="0" applyFont="1" applyFill="1" applyBorder="1" applyAlignment="1">
      <alignment vertical="center"/>
    </xf>
    <xf numFmtId="0" fontId="79" fillId="4" borderId="17" xfId="0" applyFont="1" applyFill="1" applyBorder="1" applyAlignment="1">
      <alignment vertical="center" wrapText="1"/>
    </xf>
    <xf numFmtId="3" fontId="26" fillId="4" borderId="74" xfId="0" applyNumberFormat="1" applyFont="1" applyFill="1" applyBorder="1" applyAlignment="1">
      <alignment horizontal="center" vertical="center"/>
    </xf>
    <xf numFmtId="3" fontId="26" fillId="4" borderId="1" xfId="0" applyNumberFormat="1" applyFont="1" applyFill="1" applyBorder="1" applyAlignment="1">
      <alignment horizontal="center" vertical="center"/>
    </xf>
    <xf numFmtId="168" fontId="26" fillId="4" borderId="18" xfId="0" applyNumberFormat="1" applyFont="1" applyFill="1" applyBorder="1" applyAlignment="1">
      <alignment horizontal="center" vertical="center"/>
    </xf>
    <xf numFmtId="3" fontId="26" fillId="4" borderId="16" xfId="0" applyNumberFormat="1" applyFont="1" applyFill="1" applyBorder="1" applyAlignment="1">
      <alignment horizontal="center" vertical="center"/>
    </xf>
    <xf numFmtId="0" fontId="47" fillId="0" borderId="1" xfId="0" applyFont="1" applyBorder="1" applyAlignment="1">
      <alignment vertical="center"/>
    </xf>
    <xf numFmtId="0" fontId="2" fillId="0" borderId="0" xfId="0" applyFont="1"/>
    <xf numFmtId="3" fontId="19" fillId="0" borderId="0" xfId="0" applyNumberFormat="1" applyFont="1"/>
    <xf numFmtId="0" fontId="19" fillId="0" borderId="0" xfId="0" applyFont="1"/>
    <xf numFmtId="0" fontId="4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3" fontId="4" fillId="0" borderId="1" xfId="0" applyNumberFormat="1" applyFont="1" applyBorder="1" applyAlignment="1">
      <alignment horizontal="center"/>
    </xf>
    <xf numFmtId="0" fontId="4" fillId="0" borderId="0" xfId="0" applyFont="1"/>
    <xf numFmtId="4" fontId="2" fillId="0" borderId="0" xfId="0" applyNumberFormat="1" applyFont="1"/>
    <xf numFmtId="0" fontId="71" fillId="0" borderId="0" xfId="0" applyFont="1" applyAlignment="1">
      <alignment horizontal="center" vertical="center" wrapText="1"/>
    </xf>
    <xf numFmtId="0" fontId="92" fillId="15" borderId="0" xfId="0" applyFont="1" applyFill="1" applyAlignment="1">
      <alignment horizontal="left" vertical="center"/>
    </xf>
    <xf numFmtId="0" fontId="6" fillId="15" borderId="0" xfId="0" applyFont="1" applyFill="1" applyAlignment="1">
      <alignment horizontal="center" vertical="center"/>
    </xf>
    <xf numFmtId="0" fontId="2" fillId="15" borderId="0" xfId="0" applyFont="1" applyFill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3" fontId="34" fillId="0" borderId="0" xfId="0" applyNumberFormat="1" applyFont="1" applyAlignment="1">
      <alignment vertical="center"/>
    </xf>
    <xf numFmtId="0" fontId="34" fillId="13" borderId="25" xfId="0" applyFont="1" applyFill="1" applyBorder="1" applyAlignment="1">
      <alignment horizontal="center" vertical="center"/>
    </xf>
    <xf numFmtId="3" fontId="34" fillId="8" borderId="42" xfId="0" applyNumberFormat="1" applyFont="1" applyFill="1" applyBorder="1" applyAlignment="1">
      <alignment horizontal="center" vertical="center"/>
    </xf>
    <xf numFmtId="3" fontId="34" fillId="8" borderId="25" xfId="0" applyNumberFormat="1" applyFont="1" applyFill="1" applyBorder="1" applyAlignment="1">
      <alignment horizontal="center" vertical="center"/>
    </xf>
    <xf numFmtId="3" fontId="34" fillId="13" borderId="46" xfId="0" applyNumberFormat="1" applyFont="1" applyFill="1" applyBorder="1" applyAlignment="1">
      <alignment horizontal="center" vertical="center"/>
    </xf>
    <xf numFmtId="3" fontId="34" fillId="8" borderId="48" xfId="0" applyNumberFormat="1" applyFont="1" applyFill="1" applyBorder="1" applyAlignment="1">
      <alignment horizontal="center" vertical="center"/>
    </xf>
    <xf numFmtId="3" fontId="34" fillId="8" borderId="46" xfId="0" applyNumberFormat="1" applyFont="1" applyFill="1" applyBorder="1" applyAlignment="1">
      <alignment horizontal="center" vertical="center"/>
    </xf>
    <xf numFmtId="3" fontId="21" fillId="13" borderId="35" xfId="0" applyNumberFormat="1" applyFont="1" applyFill="1" applyBorder="1" applyAlignment="1">
      <alignment horizontal="center" vertical="center"/>
    </xf>
    <xf numFmtId="3" fontId="21" fillId="8" borderId="66" xfId="0" applyNumberFormat="1" applyFont="1" applyFill="1" applyBorder="1" applyAlignment="1">
      <alignment horizontal="center" vertical="center"/>
    </xf>
    <xf numFmtId="3" fontId="21" fillId="8" borderId="35" xfId="0" applyNumberFormat="1" applyFont="1" applyFill="1" applyBorder="1" applyAlignment="1">
      <alignment horizontal="center" vertical="center"/>
    </xf>
    <xf numFmtId="3" fontId="34" fillId="13" borderId="48" xfId="0" applyNumberFormat="1" applyFont="1" applyFill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4" fillId="0" borderId="65" xfId="0" applyFont="1" applyBorder="1" applyAlignment="1">
      <alignment vertical="center"/>
    </xf>
    <xf numFmtId="0" fontId="34" fillId="13" borderId="42" xfId="0" applyFont="1" applyFill="1" applyBorder="1" applyAlignment="1">
      <alignment horizontal="center" vertical="center"/>
    </xf>
    <xf numFmtId="3" fontId="21" fillId="13" borderId="66" xfId="0" applyNumberFormat="1" applyFont="1" applyFill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1" fontId="47" fillId="0" borderId="18" xfId="1" applyNumberFormat="1" applyFont="1" applyBorder="1" applyAlignment="1">
      <alignment horizontal="center" vertical="center" wrapText="1"/>
    </xf>
    <xf numFmtId="1" fontId="95" fillId="0" borderId="18" xfId="1" applyNumberFormat="1" applyFont="1" applyBorder="1" applyAlignment="1">
      <alignment horizontal="center" vertical="center" wrapText="1"/>
    </xf>
    <xf numFmtId="0" fontId="47" fillId="0" borderId="63" xfId="0" applyFont="1" applyBorder="1" applyAlignment="1">
      <alignment horizontal="center" vertical="center"/>
    </xf>
    <xf numFmtId="1" fontId="47" fillId="0" borderId="60" xfId="1" applyNumberFormat="1" applyFont="1" applyBorder="1" applyAlignment="1">
      <alignment horizontal="center" vertical="center" wrapText="1"/>
    </xf>
    <xf numFmtId="3" fontId="34" fillId="13" borderId="62" xfId="0" applyNumberFormat="1" applyFont="1" applyFill="1" applyBorder="1" applyAlignment="1">
      <alignment horizontal="center" vertical="center"/>
    </xf>
    <xf numFmtId="3" fontId="34" fillId="13" borderId="71" xfId="0" applyNumberFormat="1" applyFont="1" applyFill="1" applyBorder="1" applyAlignment="1">
      <alignment horizontal="center" vertical="center"/>
    </xf>
    <xf numFmtId="3" fontId="34" fillId="8" borderId="62" xfId="0" applyNumberFormat="1" applyFont="1" applyFill="1" applyBorder="1" applyAlignment="1">
      <alignment horizontal="center" vertical="center"/>
    </xf>
    <xf numFmtId="3" fontId="34" fillId="8" borderId="71" xfId="0" applyNumberFormat="1" applyFont="1" applyFill="1" applyBorder="1" applyAlignment="1">
      <alignment horizontal="center" vertical="center"/>
    </xf>
    <xf numFmtId="0" fontId="54" fillId="0" borderId="10" xfId="0" applyFont="1" applyBorder="1" applyAlignment="1">
      <alignment vertical="center"/>
    </xf>
    <xf numFmtId="0" fontId="54" fillId="0" borderId="36" xfId="0" applyFont="1" applyBorder="1" applyAlignment="1">
      <alignment vertical="center"/>
    </xf>
    <xf numFmtId="3" fontId="97" fillId="0" borderId="0" xfId="0" applyNumberFormat="1" applyFont="1" applyAlignment="1">
      <alignment horizontal="center" vertical="center"/>
    </xf>
    <xf numFmtId="0" fontId="97" fillId="0" borderId="0" xfId="0" applyFont="1" applyAlignment="1">
      <alignment horizontal="center" vertical="center"/>
    </xf>
    <xf numFmtId="168" fontId="34" fillId="0" borderId="0" xfId="0" applyNumberFormat="1" applyFont="1" applyAlignment="1">
      <alignment horizontal="center" vertical="center"/>
    </xf>
    <xf numFmtId="168" fontId="34" fillId="13" borderId="33" xfId="0" applyNumberFormat="1" applyFont="1" applyFill="1" applyBorder="1" applyAlignment="1">
      <alignment horizontal="center" vertical="center"/>
    </xf>
    <xf numFmtId="168" fontId="34" fillId="13" borderId="54" xfId="0" applyNumberFormat="1" applyFont="1" applyFill="1" applyBorder="1" applyAlignment="1">
      <alignment horizontal="center" vertical="center"/>
    </xf>
    <xf numFmtId="168" fontId="34" fillId="13" borderId="51" xfId="0" applyNumberFormat="1" applyFont="1" applyFill="1" applyBorder="1" applyAlignment="1">
      <alignment horizontal="center" vertical="center"/>
    </xf>
    <xf numFmtId="168" fontId="21" fillId="13" borderId="36" xfId="0" applyNumberFormat="1" applyFont="1" applyFill="1" applyBorder="1" applyAlignment="1">
      <alignment horizontal="center" vertical="center"/>
    </xf>
    <xf numFmtId="168" fontId="97" fillId="0" borderId="0" xfId="0" applyNumberFormat="1" applyFont="1" applyAlignment="1">
      <alignment horizontal="center" vertical="center"/>
    </xf>
    <xf numFmtId="168" fontId="34" fillId="0" borderId="0" xfId="0" applyNumberFormat="1" applyFont="1" applyAlignment="1">
      <alignment vertical="center"/>
    </xf>
    <xf numFmtId="168" fontId="34" fillId="8" borderId="26" xfId="0" applyNumberFormat="1" applyFont="1" applyFill="1" applyBorder="1" applyAlignment="1">
      <alignment horizontal="center" vertical="center"/>
    </xf>
    <xf numFmtId="168" fontId="34" fillId="8" borderId="49" xfId="0" applyNumberFormat="1" applyFont="1" applyFill="1" applyBorder="1" applyAlignment="1">
      <alignment horizontal="center" vertical="center"/>
    </xf>
    <xf numFmtId="168" fontId="34" fillId="8" borderId="52" xfId="0" applyNumberFormat="1" applyFont="1" applyFill="1" applyBorder="1" applyAlignment="1">
      <alignment horizontal="center" vertical="center"/>
    </xf>
    <xf numFmtId="168" fontId="21" fillId="8" borderId="65" xfId="0" applyNumberFormat="1" applyFont="1" applyFill="1" applyBorder="1" applyAlignment="1">
      <alignment horizontal="center" vertical="center"/>
    </xf>
    <xf numFmtId="168" fontId="34" fillId="0" borderId="1" xfId="0" applyNumberFormat="1" applyFont="1" applyBorder="1" applyAlignment="1">
      <alignment horizontal="center" vertical="center"/>
    </xf>
    <xf numFmtId="14" fontId="47" fillId="0" borderId="1" xfId="0" applyNumberFormat="1" applyFont="1" applyBorder="1" applyAlignment="1">
      <alignment horizontal="left" vertical="center"/>
    </xf>
    <xf numFmtId="168" fontId="21" fillId="0" borderId="1" xfId="0" applyNumberFormat="1" applyFont="1" applyBorder="1" applyAlignment="1">
      <alignment horizontal="center" vertical="center"/>
    </xf>
    <xf numFmtId="3" fontId="3" fillId="0" borderId="21" xfId="0" applyNumberFormat="1" applyFont="1" applyBorder="1" applyAlignment="1">
      <alignment horizontal="center" vertical="center"/>
    </xf>
    <xf numFmtId="3" fontId="3" fillId="0" borderId="74" xfId="0" applyNumberFormat="1" applyFont="1" applyBorder="1" applyAlignment="1">
      <alignment horizontal="center" vertical="center"/>
    </xf>
    <xf numFmtId="3" fontId="94" fillId="0" borderId="10" xfId="0" applyNumberFormat="1" applyFont="1" applyBorder="1" applyAlignment="1">
      <alignment horizontal="center" vertical="center"/>
    </xf>
    <xf numFmtId="3" fontId="3" fillId="0" borderId="76" xfId="0" applyNumberFormat="1" applyFont="1" applyBorder="1" applyAlignment="1">
      <alignment horizontal="center" vertical="center"/>
    </xf>
    <xf numFmtId="0" fontId="47" fillId="0" borderId="53" xfId="0" applyFont="1" applyBorder="1" applyAlignment="1">
      <alignment horizontal="center" vertical="center"/>
    </xf>
    <xf numFmtId="1" fontId="47" fillId="0" borderId="54" xfId="1" applyNumberFormat="1" applyFont="1" applyBorder="1" applyAlignment="1">
      <alignment horizontal="center" vertical="center" wrapText="1"/>
    </xf>
    <xf numFmtId="0" fontId="86" fillId="0" borderId="0" xfId="0" applyFont="1" applyAlignment="1">
      <alignment vertical="center"/>
    </xf>
    <xf numFmtId="3" fontId="100" fillId="0" borderId="0" xfId="0" applyNumberFormat="1" applyFont="1" applyAlignment="1">
      <alignment horizontal="right" vertical="center"/>
    </xf>
    <xf numFmtId="2" fontId="38" fillId="8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3" fontId="44" fillId="0" borderId="1" xfId="0" applyNumberFormat="1" applyFont="1" applyBorder="1" applyAlignment="1">
      <alignment vertical="center"/>
    </xf>
    <xf numFmtId="3" fontId="44" fillId="0" borderId="15" xfId="0" applyNumberFormat="1" applyFont="1" applyBorder="1" applyAlignment="1">
      <alignment vertical="center"/>
    </xf>
    <xf numFmtId="0" fontId="4" fillId="0" borderId="46" xfId="0" applyFont="1" applyBorder="1" applyAlignment="1">
      <alignment vertical="center"/>
    </xf>
    <xf numFmtId="3" fontId="44" fillId="0" borderId="46" xfId="0" applyNumberFormat="1" applyFont="1" applyBorder="1" applyAlignment="1">
      <alignment vertical="center"/>
    </xf>
    <xf numFmtId="0" fontId="64" fillId="0" borderId="1" xfId="0" applyFont="1" applyBorder="1" applyAlignment="1">
      <alignment vertical="center"/>
    </xf>
    <xf numFmtId="0" fontId="37" fillId="0" borderId="21" xfId="0" applyFont="1" applyBorder="1" applyAlignment="1">
      <alignment horizontal="center" vertical="center"/>
    </xf>
    <xf numFmtId="0" fontId="37" fillId="0" borderId="22" xfId="0" applyFont="1" applyBorder="1" applyAlignment="1">
      <alignment horizontal="center" vertical="center"/>
    </xf>
    <xf numFmtId="2" fontId="21" fillId="0" borderId="5" xfId="1" applyNumberFormat="1" applyFont="1" applyBorder="1" applyAlignment="1">
      <alignment horizontal="left" vertical="center" wrapText="1"/>
    </xf>
    <xf numFmtId="2" fontId="21" fillId="0" borderId="18" xfId="1" applyNumberFormat="1" applyFont="1" applyBorder="1" applyAlignment="1">
      <alignment horizontal="left" vertical="center" wrapText="1"/>
    </xf>
    <xf numFmtId="2" fontId="40" fillId="0" borderId="18" xfId="1" applyNumberFormat="1" applyFont="1" applyBorder="1" applyAlignment="1">
      <alignment horizontal="left" vertical="center" wrapText="1"/>
    </xf>
    <xf numFmtId="2" fontId="21" fillId="11" borderId="18" xfId="1" applyNumberFormat="1" applyFont="1" applyFill="1" applyBorder="1" applyAlignment="1">
      <alignment horizontal="left" vertical="center" wrapText="1"/>
    </xf>
    <xf numFmtId="2" fontId="21" fillId="0" borderId="33" xfId="1" applyNumberFormat="1" applyFont="1" applyBorder="1" applyAlignment="1">
      <alignment horizontal="left" vertical="center" wrapText="1"/>
    </xf>
    <xf numFmtId="4" fontId="0" fillId="0" borderId="1" xfId="0" applyNumberFormat="1" applyBorder="1" applyAlignment="1">
      <alignment horizontal="center"/>
    </xf>
    <xf numFmtId="4" fontId="4" fillId="0" borderId="66" xfId="0" applyNumberFormat="1" applyFont="1" applyBorder="1" applyAlignment="1">
      <alignment horizontal="center" vertical="center"/>
    </xf>
    <xf numFmtId="0" fontId="82" fillId="0" borderId="0" xfId="0" applyFont="1" applyAlignment="1">
      <alignment vertical="center"/>
    </xf>
    <xf numFmtId="3" fontId="82" fillId="16" borderId="47" xfId="0" applyNumberFormat="1" applyFont="1" applyFill="1" applyBorder="1" applyAlignment="1">
      <alignment horizontal="center" vertical="center"/>
    </xf>
    <xf numFmtId="3" fontId="82" fillId="16" borderId="56" xfId="0" applyNumberFormat="1" applyFont="1" applyFill="1" applyBorder="1" applyAlignment="1">
      <alignment horizontal="center" vertical="center"/>
    </xf>
    <xf numFmtId="3" fontId="80" fillId="16" borderId="67" xfId="0" applyNumberFormat="1" applyFont="1" applyFill="1" applyBorder="1" applyAlignment="1">
      <alignment horizontal="center" vertical="center"/>
    </xf>
    <xf numFmtId="3" fontId="82" fillId="0" borderId="0" xfId="0" applyNumberFormat="1" applyFont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90" fillId="0" borderId="20" xfId="0" applyNumberFormat="1" applyFont="1" applyBorder="1" applyAlignment="1">
      <alignment horizontal="center" vertical="center"/>
    </xf>
    <xf numFmtId="3" fontId="80" fillId="14" borderId="21" xfId="0" applyNumberFormat="1" applyFont="1" applyFill="1" applyBorder="1" applyAlignment="1">
      <alignment horizontal="center" vertical="center"/>
    </xf>
    <xf numFmtId="3" fontId="80" fillId="14" borderId="22" xfId="0" applyNumberFormat="1" applyFont="1" applyFill="1" applyBorder="1" applyAlignment="1">
      <alignment horizontal="center" vertical="center"/>
    </xf>
    <xf numFmtId="3" fontId="80" fillId="14" borderId="10" xfId="0" applyNumberFormat="1" applyFont="1" applyFill="1" applyBorder="1" applyAlignment="1">
      <alignment horizontal="center" vertical="center"/>
    </xf>
    <xf numFmtId="3" fontId="80" fillId="14" borderId="11" xfId="0" applyNumberFormat="1" applyFont="1" applyFill="1" applyBorder="1" applyAlignment="1">
      <alignment horizontal="center" vertical="center"/>
    </xf>
    <xf numFmtId="3" fontId="104" fillId="0" borderId="8" xfId="0" applyNumberFormat="1" applyFont="1" applyBorder="1" applyAlignment="1">
      <alignment horizontal="center" vertical="center" wrapText="1"/>
    </xf>
    <xf numFmtId="4" fontId="106" fillId="0" borderId="29" xfId="0" applyNumberFormat="1" applyFont="1" applyBorder="1" applyAlignment="1">
      <alignment horizontal="center" vertical="center"/>
    </xf>
    <xf numFmtId="3" fontId="102" fillId="0" borderId="47" xfId="0" applyNumberFormat="1" applyFont="1" applyBorder="1" applyAlignment="1">
      <alignment horizontal="center" vertical="center"/>
    </xf>
    <xf numFmtId="3" fontId="102" fillId="0" borderId="32" xfId="0" applyNumberFormat="1" applyFont="1" applyBorder="1" applyAlignment="1">
      <alignment horizontal="center" vertical="center"/>
    </xf>
    <xf numFmtId="3" fontId="94" fillId="14" borderId="67" xfId="0" applyNumberFormat="1" applyFont="1" applyFill="1" applyBorder="1" applyAlignment="1">
      <alignment horizontal="center" vertical="center"/>
    </xf>
    <xf numFmtId="0" fontId="80" fillId="2" borderId="10" xfId="0" applyFont="1" applyFill="1" applyBorder="1" applyAlignment="1">
      <alignment horizontal="center" vertical="center" wrapText="1"/>
    </xf>
    <xf numFmtId="4" fontId="80" fillId="0" borderId="10" xfId="0" applyNumberFormat="1" applyFont="1" applyBorder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4" fontId="2" fillId="8" borderId="1" xfId="0" applyNumberFormat="1" applyFont="1" applyFill="1" applyBorder="1" applyAlignment="1">
      <alignment horizontal="center" vertical="center"/>
    </xf>
    <xf numFmtId="3" fontId="107" fillId="0" borderId="1" xfId="0" applyNumberFormat="1" applyFont="1" applyBorder="1" applyAlignment="1">
      <alignment horizontal="center" vertical="center" wrapText="1"/>
    </xf>
    <xf numFmtId="0" fontId="63" fillId="0" borderId="1" xfId="0" applyFont="1" applyBorder="1" applyAlignment="1">
      <alignment vertical="center" wrapText="1"/>
    </xf>
    <xf numFmtId="0" fontId="81" fillId="0" borderId="46" xfId="0" applyFont="1" applyBorder="1" applyAlignment="1">
      <alignment horizontal="right" vertical="center" wrapText="1"/>
    </xf>
    <xf numFmtId="164" fontId="81" fillId="0" borderId="1" xfId="0" applyNumberFormat="1" applyFont="1" applyBorder="1" applyAlignment="1">
      <alignment horizontal="center" vertical="center"/>
    </xf>
    <xf numFmtId="0" fontId="71" fillId="0" borderId="1" xfId="0" applyFont="1" applyBorder="1" applyAlignment="1">
      <alignment vertical="center" wrapText="1"/>
    </xf>
    <xf numFmtId="0" fontId="63" fillId="0" borderId="1" xfId="0" applyFont="1" applyBorder="1" applyAlignment="1">
      <alignment vertical="center"/>
    </xf>
    <xf numFmtId="16" fontId="63" fillId="0" borderId="1" xfId="0" applyNumberFormat="1" applyFont="1" applyBorder="1" applyAlignment="1">
      <alignment vertical="center"/>
    </xf>
    <xf numFmtId="0" fontId="71" fillId="0" borderId="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3" fillId="0" borderId="1" xfId="0" applyFont="1" applyBorder="1" applyAlignment="1">
      <alignment vertical="center" wrapText="1"/>
    </xf>
    <xf numFmtId="0" fontId="82" fillId="0" borderId="1" xfId="0" applyFont="1" applyBorder="1" applyAlignment="1">
      <alignment vertical="center" wrapText="1"/>
    </xf>
    <xf numFmtId="0" fontId="63" fillId="0" borderId="63" xfId="0" applyFont="1" applyBorder="1" applyAlignment="1">
      <alignment vertical="center"/>
    </xf>
    <xf numFmtId="0" fontId="83" fillId="0" borderId="59" xfId="0" applyFont="1" applyBorder="1" applyAlignment="1">
      <alignment vertical="center" wrapText="1"/>
    </xf>
    <xf numFmtId="0" fontId="71" fillId="0" borderId="34" xfId="0" applyFont="1" applyBorder="1" applyAlignment="1">
      <alignment vertical="center"/>
    </xf>
    <xf numFmtId="0" fontId="79" fillId="0" borderId="35" xfId="0" applyFont="1" applyBorder="1" applyAlignment="1">
      <alignment vertical="center" wrapText="1"/>
    </xf>
    <xf numFmtId="0" fontId="44" fillId="0" borderId="58" xfId="0" applyFont="1" applyBorder="1" applyAlignment="1">
      <alignment vertical="center"/>
    </xf>
    <xf numFmtId="0" fontId="44" fillId="0" borderId="71" xfId="0" applyFont="1" applyBorder="1" applyAlignment="1">
      <alignment vertical="center"/>
    </xf>
    <xf numFmtId="3" fontId="44" fillId="0" borderId="71" xfId="0" applyNumberFormat="1" applyFont="1" applyBorder="1" applyAlignment="1">
      <alignment horizontal="center" vertical="center"/>
    </xf>
    <xf numFmtId="168" fontId="44" fillId="0" borderId="51" xfId="0" applyNumberFormat="1" applyFont="1" applyBorder="1" applyAlignment="1">
      <alignment horizontal="center" vertical="center"/>
    </xf>
    <xf numFmtId="3" fontId="90" fillId="0" borderId="2" xfId="0" applyNumberFormat="1" applyFont="1" applyBorder="1" applyAlignment="1">
      <alignment horizontal="center" vertical="center"/>
    </xf>
    <xf numFmtId="3" fontId="90" fillId="0" borderId="38" xfId="0" applyNumberFormat="1" applyFont="1" applyBorder="1" applyAlignment="1">
      <alignment horizontal="center" vertical="center"/>
    </xf>
    <xf numFmtId="14" fontId="80" fillId="0" borderId="41" xfId="0" applyNumberFormat="1" applyFont="1" applyBorder="1" applyAlignment="1">
      <alignment horizontal="center" vertical="center"/>
    </xf>
    <xf numFmtId="3" fontId="80" fillId="0" borderId="36" xfId="0" applyNumberFormat="1" applyFont="1" applyBorder="1" applyAlignment="1">
      <alignment horizontal="center" vertical="center"/>
    </xf>
    <xf numFmtId="0" fontId="82" fillId="0" borderId="50" xfId="0" applyFont="1" applyBorder="1" applyAlignment="1">
      <alignment horizontal="right" vertical="center" wrapText="1"/>
    </xf>
    <xf numFmtId="0" fontId="80" fillId="0" borderId="13" xfId="0" applyFont="1" applyBorder="1" applyAlignment="1">
      <alignment horizontal="right" vertical="center" wrapText="1"/>
    </xf>
    <xf numFmtId="14" fontId="81" fillId="0" borderId="4" xfId="0" applyNumberFormat="1" applyFont="1" applyBorder="1" applyAlignment="1">
      <alignment horizontal="center" vertical="center"/>
    </xf>
    <xf numFmtId="3" fontId="80" fillId="0" borderId="5" xfId="0" applyNumberFormat="1" applyFont="1" applyBorder="1" applyAlignment="1">
      <alignment horizontal="center" vertical="center"/>
    </xf>
    <xf numFmtId="0" fontId="80" fillId="0" borderId="27" xfId="0" applyFont="1" applyBorder="1" applyAlignment="1">
      <alignment horizontal="right" vertical="center" wrapText="1"/>
    </xf>
    <xf numFmtId="0" fontId="80" fillId="0" borderId="28" xfId="0" applyFont="1" applyBorder="1" applyAlignment="1">
      <alignment horizontal="right" vertical="center" wrapText="1"/>
    </xf>
    <xf numFmtId="14" fontId="90" fillId="0" borderId="38" xfId="0" applyNumberFormat="1" applyFont="1" applyBorder="1" applyAlignment="1">
      <alignment horizontal="center" vertical="center"/>
    </xf>
    <xf numFmtId="3" fontId="90" fillId="0" borderId="28" xfId="0" applyNumberFormat="1" applyFont="1" applyBorder="1" applyAlignment="1">
      <alignment horizontal="center" vertical="center"/>
    </xf>
    <xf numFmtId="3" fontId="80" fillId="0" borderId="39" xfId="0" applyNumberFormat="1" applyFont="1" applyBorder="1" applyAlignment="1">
      <alignment horizontal="center" vertical="center"/>
    </xf>
    <xf numFmtId="0" fontId="91" fillId="0" borderId="28" xfId="0" applyFont="1" applyBorder="1" applyAlignment="1">
      <alignment horizontal="right" vertical="center" wrapText="1"/>
    </xf>
    <xf numFmtId="14" fontId="91" fillId="0" borderId="38" xfId="0" applyNumberFormat="1" applyFont="1" applyBorder="1" applyAlignment="1">
      <alignment horizontal="center" vertical="center"/>
    </xf>
    <xf numFmtId="3" fontId="90" fillId="0" borderId="38" xfId="0" applyNumberFormat="1" applyFont="1" applyBorder="1" applyAlignment="1">
      <alignment horizontal="right" vertical="center"/>
    </xf>
    <xf numFmtId="3" fontId="108" fillId="0" borderId="0" xfId="0" applyNumberFormat="1" applyFont="1" applyAlignment="1">
      <alignment horizontal="right" vertical="center"/>
    </xf>
    <xf numFmtId="0" fontId="109" fillId="0" borderId="0" xfId="0" applyFont="1" applyAlignment="1">
      <alignment vertical="center"/>
    </xf>
    <xf numFmtId="14" fontId="44" fillId="0" borderId="0" xfId="0" applyNumberFormat="1" applyFont="1" applyAlignment="1">
      <alignment vertical="center"/>
    </xf>
    <xf numFmtId="3" fontId="63" fillId="0" borderId="25" xfId="0" applyNumberFormat="1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33" xfId="0" applyFont="1" applyBorder="1" applyAlignment="1">
      <alignment horizontal="center" vertical="center" wrapText="1"/>
    </xf>
    <xf numFmtId="14" fontId="26" fillId="0" borderId="0" xfId="0" applyNumberFormat="1" applyFont="1" applyAlignment="1">
      <alignment horizontal="center" vertical="center"/>
    </xf>
    <xf numFmtId="0" fontId="88" fillId="0" borderId="46" xfId="0" applyFont="1" applyBorder="1" applyAlignment="1">
      <alignment vertical="center"/>
    </xf>
    <xf numFmtId="168" fontId="65" fillId="0" borderId="18" xfId="0" applyNumberFormat="1" applyFont="1" applyBorder="1" applyAlignment="1">
      <alignment horizontal="center" vertical="center"/>
    </xf>
    <xf numFmtId="0" fontId="79" fillId="0" borderId="1" xfId="0" applyFont="1" applyBorder="1" applyAlignment="1">
      <alignment horizontal="center" vertical="center"/>
    </xf>
    <xf numFmtId="0" fontId="65" fillId="0" borderId="0" xfId="0" applyFont="1" applyAlignment="1">
      <alignment vertical="center"/>
    </xf>
    <xf numFmtId="168" fontId="44" fillId="0" borderId="1" xfId="0" applyNumberFormat="1" applyFont="1" applyBorder="1" applyAlignment="1">
      <alignment horizontal="center" vertical="center"/>
    </xf>
    <xf numFmtId="3" fontId="26" fillId="0" borderId="59" xfId="0" applyNumberFormat="1" applyFont="1" applyBorder="1" applyAlignment="1">
      <alignment horizontal="center" vertical="center"/>
    </xf>
    <xf numFmtId="168" fontId="26" fillId="0" borderId="60" xfId="0" applyNumberFormat="1" applyFont="1" applyBorder="1" applyAlignment="1">
      <alignment horizontal="center" vertical="center"/>
    </xf>
    <xf numFmtId="3" fontId="26" fillId="0" borderId="35" xfId="0" applyNumberFormat="1" applyFont="1" applyBorder="1" applyAlignment="1">
      <alignment horizontal="center" vertical="center"/>
    </xf>
    <xf numFmtId="168" fontId="26" fillId="0" borderId="36" xfId="0" applyNumberFormat="1" applyFont="1" applyBorder="1" applyAlignment="1">
      <alignment horizontal="center" vertical="center"/>
    </xf>
    <xf numFmtId="0" fontId="44" fillId="0" borderId="34" xfId="0" applyFont="1" applyBorder="1" applyAlignment="1">
      <alignment vertical="center"/>
    </xf>
    <xf numFmtId="0" fontId="44" fillId="0" borderId="35" xfId="0" applyFont="1" applyBorder="1" applyAlignment="1">
      <alignment vertical="center"/>
    </xf>
    <xf numFmtId="0" fontId="44" fillId="0" borderId="36" xfId="0" applyFont="1" applyBorder="1" applyAlignment="1">
      <alignment vertical="center"/>
    </xf>
    <xf numFmtId="14" fontId="90" fillId="0" borderId="4" xfId="0" applyNumberFormat="1" applyFont="1" applyBorder="1" applyAlignment="1">
      <alignment horizontal="center" vertical="center"/>
    </xf>
    <xf numFmtId="14" fontId="90" fillId="0" borderId="41" xfId="0" applyNumberFormat="1" applyFont="1" applyBorder="1" applyAlignment="1">
      <alignment horizontal="center" vertical="center"/>
    </xf>
    <xf numFmtId="3" fontId="90" fillId="0" borderId="39" xfId="0" applyNumberFormat="1" applyFont="1" applyBorder="1" applyAlignment="1">
      <alignment horizontal="center" vertical="center" wrapText="1"/>
    </xf>
    <xf numFmtId="14" fontId="90" fillId="0" borderId="46" xfId="0" applyNumberFormat="1" applyFont="1" applyBorder="1" applyAlignment="1">
      <alignment horizontal="center" vertical="center"/>
    </xf>
    <xf numFmtId="3" fontId="90" fillId="0" borderId="19" xfId="0" applyNumberFormat="1" applyFont="1" applyBorder="1" applyAlignment="1">
      <alignment horizontal="center" vertical="center"/>
    </xf>
    <xf numFmtId="3" fontId="80" fillId="0" borderId="54" xfId="0" applyNumberFormat="1" applyFont="1" applyBorder="1" applyAlignment="1">
      <alignment horizontal="center" vertical="center"/>
    </xf>
    <xf numFmtId="0" fontId="80" fillId="0" borderId="0" xfId="0" applyFont="1" applyAlignment="1">
      <alignment horizontal="right" vertical="center" wrapText="1"/>
    </xf>
    <xf numFmtId="3" fontId="90" fillId="0" borderId="1" xfId="0" applyNumberFormat="1" applyFont="1" applyBorder="1" applyAlignment="1">
      <alignment horizontal="left" vertical="center"/>
    </xf>
    <xf numFmtId="14" fontId="90" fillId="0" borderId="1" xfId="0" applyNumberFormat="1" applyFont="1" applyBorder="1" applyAlignment="1">
      <alignment horizontal="center" vertical="center"/>
    </xf>
    <xf numFmtId="3" fontId="80" fillId="0" borderId="0" xfId="0" applyNumberFormat="1" applyFont="1" applyAlignment="1">
      <alignment horizontal="center" vertical="center"/>
    </xf>
    <xf numFmtId="4" fontId="44" fillId="0" borderId="0" xfId="0" applyNumberFormat="1" applyFont="1" applyAlignment="1">
      <alignment vertical="center"/>
    </xf>
    <xf numFmtId="0" fontId="90" fillId="0" borderId="59" xfId="0" applyFont="1" applyBorder="1" applyAlignment="1">
      <alignment vertical="center"/>
    </xf>
    <xf numFmtId="14" fontId="90" fillId="0" borderId="59" xfId="0" applyNumberFormat="1" applyFont="1" applyBorder="1" applyAlignment="1">
      <alignment horizontal="center" vertical="center"/>
    </xf>
    <xf numFmtId="0" fontId="110" fillId="0" borderId="0" xfId="0" applyFont="1" applyAlignment="1">
      <alignment vertical="center" wrapText="1"/>
    </xf>
    <xf numFmtId="14" fontId="90" fillId="0" borderId="0" xfId="0" applyNumberFormat="1" applyFont="1" applyAlignment="1">
      <alignment horizontal="center" vertical="center"/>
    </xf>
    <xf numFmtId="3" fontId="90" fillId="0" borderId="0" xfId="0" applyNumberFormat="1" applyFont="1" applyAlignment="1">
      <alignment horizontal="center" vertical="center"/>
    </xf>
    <xf numFmtId="0" fontId="71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vertical="center"/>
    </xf>
    <xf numFmtId="3" fontId="104" fillId="0" borderId="1" xfId="0" applyNumberFormat="1" applyFont="1" applyBorder="1" applyAlignment="1">
      <alignment horizontal="center" vertical="center"/>
    </xf>
    <xf numFmtId="14" fontId="44" fillId="0" borderId="0" xfId="0" applyNumberFormat="1" applyFont="1" applyAlignment="1">
      <alignment horizontal="left" vertical="center"/>
    </xf>
    <xf numFmtId="14" fontId="90" fillId="4" borderId="65" xfId="0" applyNumberFormat="1" applyFont="1" applyFill="1" applyBorder="1" applyAlignment="1">
      <alignment horizontal="center" vertical="center"/>
    </xf>
    <xf numFmtId="3" fontId="90" fillId="4" borderId="9" xfId="0" applyNumberFormat="1" applyFont="1" applyFill="1" applyBorder="1" applyAlignment="1">
      <alignment horizontal="right" vertical="center"/>
    </xf>
    <xf numFmtId="3" fontId="80" fillId="4" borderId="36" xfId="0" applyNumberFormat="1" applyFont="1" applyFill="1" applyBorder="1" applyAlignment="1">
      <alignment horizontal="center" vertical="center"/>
    </xf>
    <xf numFmtId="3" fontId="2" fillId="0" borderId="19" xfId="0" applyNumberFormat="1" applyFont="1" applyBorder="1" applyAlignment="1">
      <alignment horizontal="center" vertical="center"/>
    </xf>
    <xf numFmtId="3" fontId="2" fillId="0" borderId="66" xfId="0" applyNumberFormat="1" applyFont="1" applyBorder="1" applyAlignment="1">
      <alignment horizontal="center" vertical="center" wrapText="1"/>
    </xf>
    <xf numFmtId="4" fontId="2" fillId="0" borderId="16" xfId="0" applyNumberFormat="1" applyFont="1" applyBorder="1" applyAlignment="1">
      <alignment horizontal="center" vertical="center"/>
    </xf>
    <xf numFmtId="4" fontId="2" fillId="0" borderId="18" xfId="0" applyNumberFormat="1" applyFont="1" applyBorder="1" applyAlignment="1">
      <alignment horizontal="center" vertical="center"/>
    </xf>
    <xf numFmtId="4" fontId="2" fillId="0" borderId="63" xfId="0" applyNumberFormat="1" applyFont="1" applyBorder="1" applyAlignment="1">
      <alignment horizontal="center" vertical="center"/>
    </xf>
    <xf numFmtId="4" fontId="2" fillId="0" borderId="60" xfId="0" applyNumberFormat="1" applyFont="1" applyBorder="1" applyAlignment="1">
      <alignment horizontal="center" vertical="center"/>
    </xf>
    <xf numFmtId="4" fontId="2" fillId="0" borderId="54" xfId="0" applyNumberFormat="1" applyFont="1" applyBorder="1" applyAlignment="1">
      <alignment horizontal="center" vertical="center"/>
    </xf>
    <xf numFmtId="2" fontId="21" fillId="17" borderId="15" xfId="1" applyNumberFormat="1" applyFont="1" applyFill="1" applyBorder="1" applyAlignment="1">
      <alignment horizontal="left" vertical="center" wrapText="1"/>
    </xf>
    <xf numFmtId="0" fontId="26" fillId="17" borderId="1" xfId="0" applyFont="1" applyFill="1" applyBorder="1" applyAlignment="1">
      <alignment vertical="center"/>
    </xf>
    <xf numFmtId="3" fontId="79" fillId="17" borderId="1" xfId="0" applyNumberFormat="1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3" fontId="26" fillId="17" borderId="1" xfId="0" applyNumberFormat="1" applyFont="1" applyFill="1" applyBorder="1" applyAlignment="1">
      <alignment horizontal="center" vertical="center"/>
    </xf>
    <xf numFmtId="0" fontId="44" fillId="17" borderId="0" xfId="0" applyFont="1" applyFill="1" applyAlignment="1">
      <alignment vertical="center"/>
    </xf>
    <xf numFmtId="4" fontId="86" fillId="17" borderId="0" xfId="0" applyNumberFormat="1" applyFont="1" applyFill="1" applyAlignment="1">
      <alignment horizontal="right" vertical="center"/>
    </xf>
    <xf numFmtId="3" fontId="90" fillId="0" borderId="1" xfId="0" applyNumberFormat="1" applyFont="1" applyBorder="1" applyAlignment="1">
      <alignment horizontal="center" vertical="center"/>
    </xf>
    <xf numFmtId="3" fontId="90" fillId="0" borderId="59" xfId="0" applyNumberFormat="1" applyFont="1" applyBorder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69" fontId="44" fillId="0" borderId="0" xfId="0" applyNumberFormat="1" applyFont="1" applyAlignment="1">
      <alignment vertical="center"/>
    </xf>
    <xf numFmtId="3" fontId="90" fillId="0" borderId="35" xfId="0" applyNumberFormat="1" applyFont="1" applyBorder="1" applyAlignment="1">
      <alignment horizontal="center" vertical="center"/>
    </xf>
    <xf numFmtId="0" fontId="111" fillId="0" borderId="0" xfId="0" applyFont="1" applyAlignment="1">
      <alignment vertical="center"/>
    </xf>
    <xf numFmtId="3" fontId="86" fillId="0" borderId="0" xfId="0" applyNumberFormat="1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0" fillId="0" borderId="10" xfId="0" applyFont="1" applyBorder="1" applyAlignment="1">
      <alignment horizontal="right" vertical="center" wrapText="1"/>
    </xf>
    <xf numFmtId="0" fontId="80" fillId="0" borderId="9" xfId="0" applyFont="1" applyBorder="1" applyAlignment="1">
      <alignment horizontal="right" vertical="center" wrapText="1"/>
    </xf>
    <xf numFmtId="0" fontId="90" fillId="0" borderId="21" xfId="0" applyFont="1" applyBorder="1" applyAlignment="1">
      <alignment horizontal="right" vertical="center" wrapText="1"/>
    </xf>
    <xf numFmtId="0" fontId="90" fillId="0" borderId="19" xfId="0" applyFont="1" applyBorder="1" applyAlignment="1">
      <alignment horizontal="right" vertical="center" wrapText="1"/>
    </xf>
    <xf numFmtId="0" fontId="80" fillId="0" borderId="27" xfId="0" applyFont="1" applyBorder="1" applyAlignment="1">
      <alignment horizontal="right" vertical="center" wrapText="1"/>
    </xf>
    <xf numFmtId="0" fontId="80" fillId="0" borderId="28" xfId="0" applyFont="1" applyBorder="1" applyAlignment="1">
      <alignment horizontal="right" vertical="center" wrapText="1"/>
    </xf>
    <xf numFmtId="0" fontId="63" fillId="0" borderId="17" xfId="0" applyFont="1" applyBorder="1" applyAlignment="1">
      <alignment vertical="center" wrapText="1"/>
    </xf>
    <xf numFmtId="0" fontId="63" fillId="0" borderId="15" xfId="0" applyFont="1" applyBorder="1" applyAlignment="1">
      <alignment vertical="center" wrapText="1"/>
    </xf>
    <xf numFmtId="0" fontId="63" fillId="0" borderId="3" xfId="0" applyFont="1" applyBorder="1" applyAlignment="1">
      <alignment vertical="center" wrapText="1"/>
    </xf>
    <xf numFmtId="0" fontId="68" fillId="0" borderId="24" xfId="0" applyFont="1" applyBorder="1" applyAlignment="1">
      <alignment vertical="center" wrapText="1"/>
    </xf>
    <xf numFmtId="0" fontId="44" fillId="0" borderId="2" xfId="0" applyFont="1" applyBorder="1" applyAlignment="1">
      <alignment vertical="center" wrapText="1"/>
    </xf>
    <xf numFmtId="0" fontId="68" fillId="0" borderId="25" xfId="0" applyFont="1" applyBorder="1" applyAlignment="1">
      <alignment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80" fillId="0" borderId="50" xfId="0" applyFont="1" applyBorder="1" applyAlignment="1">
      <alignment horizontal="right" vertical="center" wrapText="1"/>
    </xf>
    <xf numFmtId="0" fontId="80" fillId="0" borderId="13" xfId="0" applyFont="1" applyBorder="1" applyAlignment="1">
      <alignment horizontal="right" vertical="center" wrapText="1"/>
    </xf>
    <xf numFmtId="3" fontId="90" fillId="0" borderId="8" xfId="0" applyNumberFormat="1" applyFont="1" applyBorder="1" applyAlignment="1">
      <alignment horizontal="right" vertical="center" wrapText="1"/>
    </xf>
    <xf numFmtId="3" fontId="90" fillId="0" borderId="29" xfId="0" applyNumberFormat="1" applyFont="1" applyBorder="1" applyAlignment="1">
      <alignment horizontal="right" vertical="center" wrapText="1"/>
    </xf>
    <xf numFmtId="0" fontId="80" fillId="0" borderId="75" xfId="0" applyFont="1" applyBorder="1" applyAlignment="1">
      <alignment horizontal="right" vertical="center" wrapText="1"/>
    </xf>
    <xf numFmtId="0" fontId="80" fillId="0" borderId="44" xfId="0" applyFont="1" applyBorder="1" applyAlignment="1">
      <alignment horizontal="right" vertical="center" wrapText="1"/>
    </xf>
    <xf numFmtId="0" fontId="80" fillId="4" borderId="10" xfId="0" applyFont="1" applyFill="1" applyBorder="1" applyAlignment="1">
      <alignment horizontal="right" vertical="center" wrapText="1"/>
    </xf>
    <xf numFmtId="0" fontId="68" fillId="4" borderId="66" xfId="0" applyFont="1" applyFill="1" applyBorder="1" applyAlignment="1">
      <alignment horizontal="right" vertical="center" wrapText="1"/>
    </xf>
    <xf numFmtId="0" fontId="82" fillId="16" borderId="14" xfId="0" applyFont="1" applyFill="1" applyBorder="1" applyAlignment="1">
      <alignment horizontal="center" vertical="center" wrapText="1"/>
    </xf>
    <xf numFmtId="0" fontId="103" fillId="16" borderId="45" xfId="0" applyFont="1" applyFill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textRotation="90" wrapText="1"/>
    </xf>
    <xf numFmtId="0" fontId="47" fillId="0" borderId="75" xfId="0" applyFont="1" applyBorder="1" applyAlignment="1">
      <alignment horizontal="center" vertical="center" textRotation="90" wrapText="1"/>
    </xf>
    <xf numFmtId="0" fontId="101" fillId="0" borderId="77" xfId="0" applyFont="1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3" fontId="3" fillId="0" borderId="50" xfId="0" applyNumberFormat="1" applyFont="1" applyBorder="1" applyAlignment="1">
      <alignment horizontal="center" vertical="center" wrapText="1"/>
    </xf>
    <xf numFmtId="0" fontId="99" fillId="0" borderId="75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26" xfId="0" applyFont="1" applyBorder="1" applyAlignment="1">
      <alignment vertical="center" wrapText="1"/>
    </xf>
    <xf numFmtId="0" fontId="47" fillId="0" borderId="5" xfId="0" applyFont="1" applyBorder="1" applyAlignment="1">
      <alignment horizontal="center" vertical="center" textRotation="90" wrapText="1"/>
    </xf>
    <xf numFmtId="0" fontId="47" fillId="0" borderId="33" xfId="0" applyFont="1" applyBorder="1" applyAlignment="1">
      <alignment horizontal="center" vertical="center" textRotation="90" wrapText="1"/>
    </xf>
    <xf numFmtId="0" fontId="21" fillId="13" borderId="73" xfId="0" applyFont="1" applyFill="1" applyBorder="1" applyAlignment="1">
      <alignment horizontal="center" vertical="center" wrapText="1"/>
    </xf>
    <xf numFmtId="0" fontId="49" fillId="13" borderId="2" xfId="0" applyFont="1" applyFill="1" applyBorder="1" applyAlignment="1">
      <alignment horizontal="center" vertical="center" wrapText="1"/>
    </xf>
    <xf numFmtId="0" fontId="49" fillId="13" borderId="5" xfId="0" applyFont="1" applyFill="1" applyBorder="1" applyAlignment="1">
      <alignment horizontal="center" vertical="center" wrapText="1"/>
    </xf>
    <xf numFmtId="0" fontId="89" fillId="8" borderId="73" xfId="0" applyFont="1" applyFill="1" applyBorder="1" applyAlignment="1">
      <alignment horizontal="center" vertical="center" wrapText="1"/>
    </xf>
    <xf numFmtId="0" fontId="93" fillId="8" borderId="2" xfId="0" applyFont="1" applyFill="1" applyBorder="1" applyAlignment="1">
      <alignment horizontal="center" vertical="center" wrapText="1"/>
    </xf>
    <xf numFmtId="0" fontId="93" fillId="8" borderId="4" xfId="0" applyFont="1" applyFill="1" applyBorder="1" applyAlignment="1">
      <alignment horizontal="center" vertical="center" wrapText="1"/>
    </xf>
    <xf numFmtId="3" fontId="21" fillId="0" borderId="22" xfId="0" applyNumberFormat="1" applyFont="1" applyBorder="1" applyAlignment="1">
      <alignment horizontal="center" vertical="center" wrapText="1"/>
    </xf>
    <xf numFmtId="3" fontId="28" fillId="0" borderId="0" xfId="0" applyNumberFormat="1" applyFont="1" applyAlignment="1">
      <alignment horizontal="center" vertical="center" wrapText="1"/>
    </xf>
    <xf numFmtId="3" fontId="19" fillId="0" borderId="7" xfId="0" applyNumberFormat="1" applyFont="1" applyBorder="1" applyAlignment="1">
      <alignment horizontal="center" vertical="center" wrapText="1"/>
    </xf>
    <xf numFmtId="3" fontId="22" fillId="0" borderId="7" xfId="0" applyNumberFormat="1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 wrapText="1"/>
    </xf>
    <xf numFmtId="3" fontId="10" fillId="0" borderId="10" xfId="0" applyNumberFormat="1" applyFont="1" applyBorder="1" applyAlignment="1">
      <alignment horizontal="center" vertical="center" wrapText="1"/>
    </xf>
    <xf numFmtId="3" fontId="23" fillId="0" borderId="9" xfId="0" applyNumberFormat="1" applyFont="1" applyBorder="1" applyAlignment="1">
      <alignment horizontal="center" vertical="center" wrapText="1"/>
    </xf>
    <xf numFmtId="3" fontId="23" fillId="0" borderId="11" xfId="0" applyNumberFormat="1" applyFont="1" applyBorder="1" applyAlignment="1">
      <alignment horizontal="center" vertical="center" wrapText="1"/>
    </xf>
    <xf numFmtId="3" fontId="19" fillId="0" borderId="6" xfId="0" applyNumberFormat="1" applyFont="1" applyBorder="1" applyAlignment="1">
      <alignment horizontal="center" vertical="center" wrapText="1"/>
    </xf>
    <xf numFmtId="3" fontId="22" fillId="0" borderId="8" xfId="0" applyNumberFormat="1" applyFont="1" applyBorder="1" applyAlignment="1">
      <alignment horizontal="center" vertical="center" wrapText="1"/>
    </xf>
    <xf numFmtId="3" fontId="22" fillId="0" borderId="22" xfId="0" applyNumberFormat="1" applyFont="1" applyBorder="1" applyAlignment="1">
      <alignment horizontal="center" vertical="center" wrapText="1"/>
    </xf>
    <xf numFmtId="3" fontId="22" fillId="0" borderId="23" xfId="0" applyNumberFormat="1" applyFont="1" applyBorder="1" applyAlignment="1">
      <alignment horizontal="center" vertical="center" wrapText="1"/>
    </xf>
    <xf numFmtId="3" fontId="21" fillId="0" borderId="6" xfId="0" applyNumberFormat="1" applyFont="1" applyBorder="1" applyAlignment="1">
      <alignment horizontal="center" vertical="center" wrapText="1"/>
    </xf>
    <xf numFmtId="3" fontId="28" fillId="0" borderId="7" xfId="0" applyNumberFormat="1" applyFont="1" applyBorder="1" applyAlignment="1">
      <alignment horizontal="center" vertical="center" wrapText="1"/>
    </xf>
    <xf numFmtId="3" fontId="28" fillId="0" borderId="8" xfId="0" applyNumberFormat="1" applyFont="1" applyBorder="1" applyAlignment="1">
      <alignment horizontal="center" vertical="center" wrapText="1"/>
    </xf>
    <xf numFmtId="3" fontId="8" fillId="0" borderId="13" xfId="0" applyNumberFormat="1" applyFont="1" applyBorder="1" applyAlignment="1">
      <alignment horizontal="center" vertical="center" wrapText="1"/>
    </xf>
    <xf numFmtId="3" fontId="32" fillId="0" borderId="31" xfId="0" applyNumberFormat="1" applyFont="1" applyBorder="1" applyAlignment="1">
      <alignment horizontal="center" vertical="center" wrapText="1"/>
    </xf>
    <xf numFmtId="3" fontId="32" fillId="0" borderId="44" xfId="0" applyNumberFormat="1" applyFont="1" applyBorder="1" applyAlignment="1">
      <alignment horizontal="center" vertical="center" wrapText="1"/>
    </xf>
    <xf numFmtId="3" fontId="21" fillId="0" borderId="9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3" fontId="21" fillId="0" borderId="10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3" fontId="2" fillId="0" borderId="1" xfId="0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3" fontId="25" fillId="5" borderId="13" xfId="0" applyNumberFormat="1" applyFont="1" applyFill="1" applyBorder="1" applyAlignment="1">
      <alignment horizontal="center" vertical="center" wrapText="1"/>
    </xf>
    <xf numFmtId="3" fontId="29" fillId="5" borderId="31" xfId="0" applyNumberFormat="1" applyFont="1" applyFill="1" applyBorder="1" applyAlignment="1">
      <alignment horizontal="center" vertical="center" wrapText="1"/>
    </xf>
    <xf numFmtId="3" fontId="29" fillId="5" borderId="44" xfId="0" applyNumberFormat="1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3" fontId="24" fillId="0" borderId="7" xfId="0" applyNumberFormat="1" applyFont="1" applyBorder="1" applyAlignment="1">
      <alignment horizontal="center" vertical="center" wrapText="1"/>
    </xf>
    <xf numFmtId="3" fontId="24" fillId="0" borderId="8" xfId="0" applyNumberFormat="1" applyFont="1" applyBorder="1" applyAlignment="1">
      <alignment horizontal="center" vertical="center" wrapText="1"/>
    </xf>
    <xf numFmtId="3" fontId="24" fillId="0" borderId="21" xfId="0" applyNumberFormat="1" applyFont="1" applyBorder="1" applyAlignment="1">
      <alignment horizontal="center" vertical="center" wrapText="1"/>
    </xf>
    <xf numFmtId="3" fontId="24" fillId="0" borderId="19" xfId="0" applyNumberFormat="1" applyFont="1" applyBorder="1" applyAlignment="1">
      <alignment horizontal="center" vertical="center" wrapText="1"/>
    </xf>
    <xf numFmtId="3" fontId="24" fillId="0" borderId="20" xfId="0" applyNumberFormat="1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3" fontId="0" fillId="0" borderId="25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3" fontId="0" fillId="0" borderId="43" xfId="0" applyNumberForma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22" xfId="0" applyNumberFormat="1" applyFont="1" applyBorder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 wrapText="1"/>
    </xf>
    <xf numFmtId="3" fontId="2" fillId="0" borderId="23" xfId="0" applyNumberFormat="1" applyFont="1" applyBorder="1" applyAlignment="1">
      <alignment horizontal="center" vertical="center" wrapText="1"/>
    </xf>
    <xf numFmtId="3" fontId="18" fillId="0" borderId="9" xfId="0" applyNumberFormat="1" applyFon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21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3" fontId="22" fillId="0" borderId="21" xfId="0" applyNumberFormat="1" applyFont="1" applyBorder="1" applyAlignment="1">
      <alignment horizontal="center" vertical="center" wrapText="1"/>
    </xf>
    <xf numFmtId="3" fontId="22" fillId="0" borderId="19" xfId="0" applyNumberFormat="1" applyFont="1" applyBorder="1" applyAlignment="1">
      <alignment horizontal="center" vertical="center" wrapText="1"/>
    </xf>
    <xf numFmtId="3" fontId="22" fillId="0" borderId="20" xfId="0" applyNumberFormat="1" applyFont="1" applyBorder="1" applyAlignment="1">
      <alignment horizontal="center" vertical="center" wrapText="1"/>
    </xf>
    <xf numFmtId="3" fontId="10" fillId="0" borderId="6" xfId="0" applyNumberFormat="1" applyFont="1" applyBorder="1" applyAlignment="1">
      <alignment horizontal="center" vertical="center" wrapText="1"/>
    </xf>
    <xf numFmtId="3" fontId="23" fillId="0" borderId="7" xfId="0" applyNumberFormat="1" applyFont="1" applyBorder="1" applyAlignment="1">
      <alignment horizontal="center" vertical="center" wrapText="1"/>
    </xf>
    <xf numFmtId="3" fontId="23" fillId="0" borderId="21" xfId="0" applyNumberFormat="1" applyFont="1" applyBorder="1" applyAlignment="1">
      <alignment horizontal="center" vertical="center" wrapText="1"/>
    </xf>
    <xf numFmtId="3" fontId="23" fillId="0" borderId="19" xfId="0" applyNumberFormat="1" applyFont="1" applyBorder="1" applyAlignment="1">
      <alignment horizontal="center" vertical="center" wrapText="1"/>
    </xf>
    <xf numFmtId="3" fontId="4" fillId="0" borderId="7" xfId="0" applyNumberFormat="1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 wrapText="1"/>
    </xf>
    <xf numFmtId="3" fontId="21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21" fillId="0" borderId="3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 wrapText="1"/>
    </xf>
    <xf numFmtId="3" fontId="20" fillId="0" borderId="7" xfId="0" applyNumberFormat="1" applyFont="1" applyBorder="1" applyAlignment="1">
      <alignment horizontal="center" vertical="center" wrapText="1"/>
    </xf>
    <xf numFmtId="3" fontId="20" fillId="0" borderId="21" xfId="0" applyNumberFormat="1" applyFont="1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2" fillId="0" borderId="16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25" xfId="0" applyFont="1" applyBorder="1" applyAlignment="1">
      <alignment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17" xfId="0" applyNumberFormat="1" applyFont="1" applyBorder="1" applyAlignment="1">
      <alignment horizontal="center" vertical="center" wrapText="1"/>
    </xf>
    <xf numFmtId="4" fontId="2" fillId="0" borderId="26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 wrapText="1"/>
    </xf>
    <xf numFmtId="4" fontId="2" fillId="0" borderId="16" xfId="0" applyNumberFormat="1" applyFont="1" applyBorder="1" applyAlignment="1">
      <alignment horizontal="center" vertical="center" wrapText="1"/>
    </xf>
    <xf numFmtId="4" fontId="2" fillId="0" borderId="24" xfId="0" applyNumberFormat="1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 vertical="center" wrapText="1"/>
    </xf>
    <xf numFmtId="3" fontId="3" fillId="0" borderId="25" xfId="0" applyNumberFormat="1" applyFont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164" fontId="2" fillId="0" borderId="18" xfId="0" applyNumberFormat="1" applyFont="1" applyBorder="1" applyAlignment="1">
      <alignment horizontal="center" vertical="center" wrapText="1"/>
    </xf>
    <xf numFmtId="164" fontId="2" fillId="0" borderId="33" xfId="0" applyNumberFormat="1" applyFont="1" applyBorder="1" applyAlignment="1">
      <alignment horizontal="center" vertical="center" wrapText="1"/>
    </xf>
    <xf numFmtId="3" fontId="18" fillId="0" borderId="7" xfId="0" applyNumberFormat="1" applyFont="1" applyBorder="1" applyAlignment="1">
      <alignment horizontal="center" vertical="center" wrapText="1"/>
    </xf>
    <xf numFmtId="3" fontId="18" fillId="0" borderId="8" xfId="0" applyNumberFormat="1" applyFont="1" applyBorder="1" applyAlignment="1">
      <alignment horizontal="center" vertical="center" wrapText="1"/>
    </xf>
    <xf numFmtId="4" fontId="19" fillId="0" borderId="6" xfId="0" applyNumberFormat="1" applyFont="1" applyBorder="1" applyAlignment="1">
      <alignment horizontal="center" vertical="center" wrapText="1"/>
    </xf>
    <xf numFmtId="3" fontId="20" fillId="0" borderId="8" xfId="0" applyNumberFormat="1" applyFont="1" applyBorder="1" applyAlignment="1">
      <alignment horizontal="center" vertical="center" wrapText="1"/>
    </xf>
    <xf numFmtId="4" fontId="20" fillId="0" borderId="19" xfId="0" applyNumberFormat="1" applyFont="1" applyBorder="1" applyAlignment="1">
      <alignment horizontal="center" vertical="center" wrapText="1"/>
    </xf>
    <xf numFmtId="3" fontId="20" fillId="0" borderId="20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vertical="center" wrapText="1"/>
    </xf>
    <xf numFmtId="0" fontId="68" fillId="0" borderId="1" xfId="0" applyFont="1" applyBorder="1" applyAlignment="1">
      <alignment vertical="center" wrapText="1"/>
    </xf>
    <xf numFmtId="0" fontId="63" fillId="0" borderId="1" xfId="0" applyFont="1" applyBorder="1" applyAlignment="1">
      <alignment vertical="center" wrapText="1"/>
    </xf>
    <xf numFmtId="0" fontId="74" fillId="0" borderId="1" xfId="0" applyFont="1" applyBorder="1" applyAlignment="1">
      <alignment vertical="center" wrapText="1"/>
    </xf>
    <xf numFmtId="0" fontId="64" fillId="0" borderId="1" xfId="0" applyFont="1" applyBorder="1" applyAlignment="1">
      <alignment vertical="center" wrapText="1"/>
    </xf>
    <xf numFmtId="0" fontId="75" fillId="0" borderId="1" xfId="0" applyFont="1" applyBorder="1" applyAlignment="1">
      <alignment vertical="center" wrapText="1"/>
    </xf>
    <xf numFmtId="4" fontId="44" fillId="0" borderId="1" xfId="0" applyNumberFormat="1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3" fontId="67" fillId="0" borderId="1" xfId="0" applyNumberFormat="1" applyFont="1" applyBorder="1" applyAlignment="1">
      <alignment horizontal="center" vertical="center" wrapText="1"/>
    </xf>
    <xf numFmtId="3" fontId="70" fillId="0" borderId="1" xfId="0" applyNumberFormat="1" applyFont="1" applyBorder="1" applyAlignment="1">
      <alignment horizontal="center" vertical="center" wrapText="1"/>
    </xf>
    <xf numFmtId="3" fontId="26" fillId="0" borderId="1" xfId="0" applyNumberFormat="1" applyFont="1" applyBorder="1" applyAlignment="1">
      <alignment horizontal="center" vertical="center" wrapText="1"/>
    </xf>
    <xf numFmtId="3" fontId="30" fillId="0" borderId="1" xfId="0" applyNumberFormat="1" applyFont="1" applyBorder="1" applyAlignment="1">
      <alignment horizontal="center" vertical="center" wrapText="1"/>
    </xf>
    <xf numFmtId="3" fontId="70" fillId="0" borderId="1" xfId="0" applyNumberFormat="1" applyFont="1" applyBorder="1" applyAlignment="1">
      <alignment vertical="center" wrapText="1"/>
    </xf>
    <xf numFmtId="3" fontId="71" fillId="0" borderId="1" xfId="0" applyNumberFormat="1" applyFont="1" applyBorder="1" applyAlignment="1">
      <alignment horizontal="center" vertical="center" wrapText="1"/>
    </xf>
    <xf numFmtId="3" fontId="72" fillId="0" borderId="1" xfId="0" applyNumberFormat="1" applyFont="1" applyBorder="1" applyAlignment="1">
      <alignment horizontal="center" vertical="center" wrapText="1"/>
    </xf>
    <xf numFmtId="3" fontId="68" fillId="0" borderId="1" xfId="0" applyNumberFormat="1" applyFont="1" applyBorder="1" applyAlignment="1">
      <alignment horizontal="center" vertical="center" wrapText="1"/>
    </xf>
    <xf numFmtId="3" fontId="6" fillId="0" borderId="50" xfId="0" applyNumberFormat="1" applyFont="1" applyBorder="1" applyAlignment="1">
      <alignment horizontal="center" vertical="center" wrapText="1"/>
    </xf>
    <xf numFmtId="0" fontId="31" fillId="0" borderId="13" xfId="0" applyFont="1" applyBorder="1" applyAlignment="1">
      <alignment vertical="center" wrapText="1"/>
    </xf>
    <xf numFmtId="0" fontId="31" fillId="0" borderId="12" xfId="0" applyFont="1" applyBorder="1" applyAlignment="1">
      <alignment vertical="center" wrapText="1"/>
    </xf>
    <xf numFmtId="3" fontId="81" fillId="0" borderId="21" xfId="0" applyNumberFormat="1" applyFont="1" applyBorder="1" applyAlignment="1">
      <alignment horizontal="center" vertical="center" wrapText="1"/>
    </xf>
    <xf numFmtId="0" fontId="88" fillId="0" borderId="19" xfId="0" applyFont="1" applyBorder="1" applyAlignment="1">
      <alignment vertical="center" wrapText="1"/>
    </xf>
    <xf numFmtId="0" fontId="88" fillId="0" borderId="48" xfId="0" applyFont="1" applyBorder="1" applyAlignment="1">
      <alignment vertical="center" wrapText="1"/>
    </xf>
    <xf numFmtId="0" fontId="44" fillId="0" borderId="4" xfId="0" applyFont="1" applyBorder="1" applyAlignment="1">
      <alignment vertical="center" wrapText="1"/>
    </xf>
    <xf numFmtId="0" fontId="68" fillId="0" borderId="26" xfId="0" applyFont="1" applyBorder="1" applyAlignment="1">
      <alignment vertical="center" wrapText="1"/>
    </xf>
    <xf numFmtId="3" fontId="26" fillId="0" borderId="50" xfId="0" applyNumberFormat="1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1" fillId="0" borderId="12" xfId="0" applyFont="1" applyBorder="1" applyAlignment="1">
      <alignment vertical="center" wrapText="1"/>
    </xf>
    <xf numFmtId="0" fontId="2" fillId="0" borderId="1" xfId="0" applyFont="1" applyBorder="1" applyAlignment="1">
      <alignment wrapText="1"/>
    </xf>
    <xf numFmtId="3" fontId="27" fillId="0" borderId="13" xfId="0" applyNumberFormat="1" applyFont="1" applyBorder="1" applyAlignment="1">
      <alignment horizontal="center" vertical="center" wrapText="1"/>
    </xf>
    <xf numFmtId="3" fontId="33" fillId="0" borderId="31" xfId="0" applyNumberFormat="1" applyFont="1" applyBorder="1" applyAlignment="1">
      <alignment horizontal="center" vertical="center" wrapText="1"/>
    </xf>
    <xf numFmtId="3" fontId="33" fillId="0" borderId="44" xfId="0" applyNumberFormat="1" applyFont="1" applyBorder="1" applyAlignment="1">
      <alignment horizontal="center" vertical="center" wrapText="1"/>
    </xf>
    <xf numFmtId="3" fontId="26" fillId="3" borderId="14" xfId="0" applyNumberFormat="1" applyFont="1" applyFill="1" applyBorder="1" applyAlignment="1">
      <alignment horizontal="center" vertical="center" wrapText="1"/>
    </xf>
    <xf numFmtId="3" fontId="30" fillId="3" borderId="32" xfId="0" applyNumberFormat="1" applyFont="1" applyFill="1" applyBorder="1" applyAlignment="1">
      <alignment horizontal="center" vertical="center" wrapText="1"/>
    </xf>
    <xf numFmtId="3" fontId="30" fillId="3" borderId="45" xfId="0" applyNumberFormat="1" applyFont="1" applyFill="1" applyBorder="1" applyAlignment="1">
      <alignment horizontal="center" vertical="center" wrapText="1"/>
    </xf>
    <xf numFmtId="3" fontId="18" fillId="0" borderId="6" xfId="0" applyNumberFormat="1" applyFont="1" applyBorder="1" applyAlignment="1">
      <alignment horizontal="center" vertical="center" wrapText="1"/>
    </xf>
    <xf numFmtId="3" fontId="49" fillId="0" borderId="2" xfId="0" applyNumberFormat="1" applyFont="1" applyBorder="1" applyAlignment="1">
      <alignment horizontal="center" vertical="center" wrapText="1"/>
    </xf>
    <xf numFmtId="3" fontId="49" fillId="0" borderId="5" xfId="0" applyNumberFormat="1" applyFont="1" applyBorder="1" applyAlignment="1">
      <alignment horizontal="center" vertical="center" wrapText="1"/>
    </xf>
    <xf numFmtId="3" fontId="21" fillId="0" borderId="73" xfId="0" applyNumberFormat="1" applyFont="1" applyBorder="1" applyAlignment="1">
      <alignment horizontal="center" vertical="center" wrapText="1"/>
    </xf>
    <xf numFmtId="3" fontId="49" fillId="0" borderId="4" xfId="0" applyNumberFormat="1" applyFont="1" applyBorder="1" applyAlignment="1">
      <alignment horizontal="center" vertical="center" wrapText="1"/>
    </xf>
    <xf numFmtId="3" fontId="19" fillId="0" borderId="68" xfId="0" applyNumberFormat="1" applyFont="1" applyBorder="1" applyAlignment="1">
      <alignment horizontal="center" vertical="center" wrapText="1"/>
    </xf>
    <xf numFmtId="3" fontId="24" fillId="0" borderId="69" xfId="0" applyNumberFormat="1" applyFont="1" applyBorder="1" applyAlignment="1">
      <alignment horizontal="center" vertical="center" wrapText="1"/>
    </xf>
    <xf numFmtId="3" fontId="24" fillId="0" borderId="70" xfId="0" applyNumberFormat="1" applyFont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3" fontId="28" fillId="0" borderId="32" xfId="0" applyNumberFormat="1" applyFont="1" applyBorder="1" applyAlignment="1">
      <alignment horizontal="center" vertical="center" wrapText="1"/>
    </xf>
    <xf numFmtId="3" fontId="28" fillId="0" borderId="45" xfId="0" applyNumberFormat="1" applyFont="1" applyBorder="1" applyAlignment="1">
      <alignment horizontal="center" vertical="center" wrapText="1"/>
    </xf>
    <xf numFmtId="3" fontId="4" fillId="0" borderId="47" xfId="0" applyNumberFormat="1" applyFont="1" applyBorder="1" applyAlignment="1">
      <alignment horizontal="center" vertical="center" wrapText="1"/>
    </xf>
    <xf numFmtId="3" fontId="4" fillId="0" borderId="62" xfId="0" applyNumberFormat="1" applyFont="1" applyBorder="1" applyAlignment="1">
      <alignment horizontal="center" vertical="center" wrapText="1"/>
    </xf>
    <xf numFmtId="3" fontId="28" fillId="0" borderId="71" xfId="0" applyNumberFormat="1" applyFont="1" applyBorder="1" applyAlignment="1">
      <alignment horizontal="center" vertical="center" wrapText="1"/>
    </xf>
    <xf numFmtId="3" fontId="28" fillId="0" borderId="52" xfId="0" applyNumberFormat="1" applyFont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3" fontId="4" fillId="0" borderId="72" xfId="0" applyNumberFormat="1" applyFont="1" applyBorder="1" applyAlignment="1">
      <alignment horizontal="center" vertical="center" wrapText="1"/>
    </xf>
    <xf numFmtId="3" fontId="4" fillId="0" borderId="21" xfId="0" applyNumberFormat="1" applyFont="1" applyBorder="1" applyAlignment="1">
      <alignment horizontal="center" vertical="center" wrapText="1"/>
    </xf>
    <xf numFmtId="3" fontId="4" fillId="0" borderId="19" xfId="0" applyNumberFormat="1" applyFont="1" applyBorder="1" applyAlignment="1">
      <alignment horizontal="center" vertical="center" wrapText="1"/>
    </xf>
    <xf numFmtId="3" fontId="4" fillId="0" borderId="48" xfId="0" applyNumberFormat="1" applyFont="1" applyBorder="1" applyAlignment="1">
      <alignment horizontal="center" vertical="center" wrapText="1"/>
    </xf>
    <xf numFmtId="3" fontId="28" fillId="0" borderId="2" xfId="0" applyNumberFormat="1" applyFont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 wrapText="1"/>
    </xf>
    <xf numFmtId="3" fontId="19" fillId="0" borderId="34" xfId="0" applyNumberFormat="1" applyFont="1" applyBorder="1" applyAlignment="1">
      <alignment horizontal="center" vertical="center" wrapText="1"/>
    </xf>
    <xf numFmtId="3" fontId="24" fillId="0" borderId="35" xfId="0" applyNumberFormat="1" applyFont="1" applyBorder="1" applyAlignment="1">
      <alignment vertical="center" wrapText="1"/>
    </xf>
    <xf numFmtId="3" fontId="24" fillId="0" borderId="65" xfId="0" applyNumberFormat="1" applyFont="1" applyBorder="1" applyAlignment="1">
      <alignment vertical="center" wrapText="1"/>
    </xf>
    <xf numFmtId="3" fontId="0" fillId="0" borderId="5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34" fillId="0" borderId="2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51" fillId="0" borderId="25" xfId="0" applyFont="1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45" fillId="0" borderId="2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52" fillId="0" borderId="25" xfId="0" applyFont="1" applyBorder="1" applyAlignment="1">
      <alignment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18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</cellXfs>
  <cellStyles count="2">
    <cellStyle name="Обычный" xfId="0" builtinId="0"/>
    <cellStyle name="Обычный 2" xfId="1" xr:uid="{0D77B707-9B58-4EB5-AB4E-B7712BADED43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</dxfs>
  <tableStyles count="0" defaultTableStyle="TableStyleMedium2" defaultPivotStyle="PivotStyleLight16"/>
  <colors>
    <mruColors>
      <color rgb="FF9900FF"/>
      <color rgb="FFCC0099"/>
      <color rgb="FF00FF9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733425</xdr:colOff>
      <xdr:row>46</xdr:row>
      <xdr:rowOff>24765</xdr:rowOff>
    </xdr:from>
    <xdr:to>
      <xdr:col>3</xdr:col>
      <xdr:colOff>1022985</xdr:colOff>
      <xdr:row>47</xdr:row>
      <xdr:rowOff>177165</xdr:rowOff>
    </xdr:to>
    <xdr:sp macro="" textlink="">
      <xdr:nvSpPr>
        <xdr:cNvPr id="2" name="Правая фигурная скобк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884545" y="10029825"/>
          <a:ext cx="289560" cy="33528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uk-UA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60960</xdr:colOff>
          <xdr:row>2</xdr:row>
          <xdr:rowOff>83820</xdr:rowOff>
        </xdr:from>
        <xdr:to>
          <xdr:col>12</xdr:col>
          <xdr:colOff>502920</xdr:colOff>
          <xdr:row>4</xdr:row>
          <xdr:rowOff>68580</xdr:rowOff>
        </xdr:to>
        <xdr:sp macro="" textlink="">
          <xdr:nvSpPr>
            <xdr:cNvPr id="8193" name="ComboBox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19%20&#1088;&#1110;&#1082;\&#1052;&#1110;&#1089;&#1103;&#1095;&#1085;&#1110;%20&#1079;&#1074;&#1110;&#1090;&#1080;\2019%20&#1088;&#1110;&#1082;%20-%20&#1073;&#1077;&#1088;&#1077;&#1079;&#1077;&#1085;&#1100;-&#1075;&#1088;&#1091;&#1076;&#1077;&#1085;&#1100;%202019.xlsx" TargetMode="External"/><Relationship Id="rId1" Type="http://schemas.openxmlformats.org/officeDocument/2006/relationships/externalLinkPath" Target="/&#1043;&#1088;&#1077;&#1095;&#1082;&#1086;%20&#1052;.&#1042;/&#1055;&#1086;&#1073;&#1091;&#1076;&#1080;&#1085;&#1082;&#1086;&#1074;&#1080;&#1081;%20&#1086;&#1073;&#1083;&#1110;&#1082;/2019%20&#1088;&#1110;&#1082;/&#1052;&#1110;&#1089;&#1103;&#1095;&#1085;&#1110;%20&#1079;&#1074;&#1110;&#1090;&#1080;/2019%20&#1088;&#1110;&#1082;%20-%20&#1073;&#1077;&#1088;&#1077;&#1079;&#1077;&#1085;&#1100;-&#1075;&#1088;&#1091;&#1076;&#1077;&#1085;&#1100;%202019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5%20&#1088;&#1110;&#1082;\&#1052;&#1110;&#1089;&#1103;&#1095;&#1085;&#1110;%20&#1079;&#1074;&#1110;&#1090;&#1080;\&#1063;&#1077;&#1088;&#1074;&#1077;&#1085;&#1100;%202025.xlsx" TargetMode="External"/><Relationship Id="rId1" Type="http://schemas.openxmlformats.org/officeDocument/2006/relationships/externalLinkPath" Target="&#1052;&#1110;&#1089;&#1103;&#1095;&#1085;&#1110;%20&#1079;&#1074;&#1110;&#1090;&#1080;/&#1063;&#1077;&#1088;&#1074;&#1077;&#1085;&#1100;%202025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5%20&#1088;&#1110;&#1082;\&#1052;&#1110;&#1089;&#1103;&#1095;&#1085;&#1110;%20&#1079;&#1074;&#1110;&#1090;&#1080;\&#1041;&#1077;&#1088;&#1077;&#1079;&#1077;&#1085;&#1100;%202025.xlsx" TargetMode="External"/><Relationship Id="rId1" Type="http://schemas.openxmlformats.org/officeDocument/2006/relationships/externalLinkPath" Target="&#1052;&#1110;&#1089;&#1103;&#1095;&#1085;&#1110;%20&#1079;&#1074;&#1110;&#1090;&#1080;/&#1041;&#1077;&#1088;&#1077;&#1079;&#1077;&#1085;&#1100;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0%20&#1088;&#1110;&#1082;\&#1084;&#1110;&#1089;&#1103;&#1095;&#1085;&#1110;%20&#1079;&#1074;&#1110;&#1090;&#1080;\&#1047;&#1074;&#1110;&#1090;%20&#1079;%20&#1085;&#1072;&#1088;&#1072;&#1089;&#1090;&#1072;&#1102;&#1095;&#1080;&#1084;%202020%20&#1088;&#1110;&#1082;.xlsx" TargetMode="External"/><Relationship Id="rId1" Type="http://schemas.openxmlformats.org/officeDocument/2006/relationships/externalLinkPath" Target="/&#1043;&#1088;&#1077;&#1095;&#1082;&#1086;%20&#1052;.&#1042;/&#1055;&#1086;&#1073;&#1091;&#1076;&#1080;&#1085;&#1082;&#1086;&#1074;&#1080;&#1081;%20&#1086;&#1073;&#1083;&#1110;&#1082;/2020%20&#1088;&#1110;&#1082;/&#1084;&#1110;&#1089;&#1103;&#1095;&#1085;&#1110;%20&#1079;&#1074;&#1110;&#1090;&#1080;/&#1047;&#1074;&#1110;&#1090;%20&#1079;%20&#1085;&#1072;&#1088;&#1072;&#1089;&#1090;&#1072;&#1102;&#1095;&#1080;&#1084;%202020%20&#1088;&#1110;&#1082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1%20&#1088;&#1110;&#1082;\&#1052;&#1110;&#1089;&#1103;&#1095;&#1085;&#1110;%20&#1079;&#1074;&#1110;&#1090;&#1080;\&#1055;&#1086;&#1073;&#1091;&#1076;&#1080;&#1085;&#1082;&#1086;&#1074;&#1080;&#1081;%20&#1079;&#1074;&#1110;&#1090;%20&#1087;&#1088;&#1086;%20&#1074;&#1080;&#1082;&#1086;&#1085;&#1072;&#1085;&#1085;&#1103;%20&#1082;&#1086;&#1096;&#1090;&#1086;&#1088;&#1080;&#1089;&#1110;&#1074;%20&#1074;&#1080;&#1090;&#1088;&#1072;&#1090;%20&#1050;&#1040;&#1051;&#1045;&#1053;&#1044;&#1040;&#1056;&#1053;&#1048;&#1049;%202021%20&#1056;&#1030;&#1050;.xlsx" TargetMode="External"/><Relationship Id="rId1" Type="http://schemas.openxmlformats.org/officeDocument/2006/relationships/externalLinkPath" Target="/&#1043;&#1088;&#1077;&#1095;&#1082;&#1086;%20&#1052;.&#1042;/&#1055;&#1086;&#1073;&#1091;&#1076;&#1080;&#1085;&#1082;&#1086;&#1074;&#1080;&#1081;%20&#1086;&#1073;&#1083;&#1110;&#1082;/2021%20&#1088;&#1110;&#1082;/&#1052;&#1110;&#1089;&#1103;&#1095;&#1085;&#1110;%20&#1079;&#1074;&#1110;&#1090;&#1080;/&#1055;&#1086;&#1073;&#1091;&#1076;&#1080;&#1085;&#1082;&#1086;&#1074;&#1080;&#1081;%20&#1079;&#1074;&#1110;&#1090;%20&#1087;&#1088;&#1086;%20&#1074;&#1080;&#1082;&#1086;&#1085;&#1072;&#1085;&#1085;&#1103;%20&#1082;&#1086;&#1096;&#1090;&#1086;&#1088;&#1080;&#1089;&#1110;&#1074;%20&#1074;&#1080;&#1090;&#1088;&#1072;&#1090;%20&#1050;&#1040;&#1051;&#1045;&#1053;&#1044;&#1040;&#1056;&#1053;&#1048;&#1049;%202021%20&#1056;&#1030;&#1050;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2%20&#1088;&#1110;&#1082;\&#1052;&#1110;&#1089;&#1103;&#1095;&#1085;&#1110;%20&#1079;&#1074;&#1110;&#1090;&#1080;\&#1055;&#1054;&#1041;&#1059;&#1044;&#1048;&#1053;&#1050;&#1054;&#1042;&#1048;&#1049;%20&#1047;&#1042;&#1030;&#1058;%202022%20&#1056;&#1030;&#1050;%20&#1050;&#1040;&#1051;&#1045;&#1053;&#1044;&#1040;&#1056;&#1053;&#1048;&#1049;%20&#1056;&#1030;&#1050;.xlsx" TargetMode="External"/><Relationship Id="rId1" Type="http://schemas.openxmlformats.org/officeDocument/2006/relationships/externalLinkPath" Target="/&#1043;&#1088;&#1077;&#1095;&#1082;&#1086;%20&#1052;.&#1042;/&#1055;&#1086;&#1073;&#1091;&#1076;&#1080;&#1085;&#1082;&#1086;&#1074;&#1080;&#1081;%20&#1086;&#1073;&#1083;&#1110;&#1082;/2022%20&#1088;&#1110;&#1082;/&#1052;&#1110;&#1089;&#1103;&#1095;&#1085;&#1110;%20&#1079;&#1074;&#1110;&#1090;&#1080;/&#1055;&#1054;&#1041;&#1059;&#1044;&#1048;&#1053;&#1050;&#1054;&#1042;&#1048;&#1049;%20&#1047;&#1042;&#1030;&#1058;%202022%20&#1056;&#1030;&#1050;%20&#1050;&#1040;&#1051;&#1045;&#1053;&#1044;&#1040;&#1056;&#1053;&#1048;&#1049;%20&#1056;&#1030;&#1050;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3%20&#1088;&#1110;&#1082;\&#1052;&#1110;&#1089;&#1103;&#1095;&#1085;&#1110;%20&#1079;&#1074;&#1110;&#1090;&#1080;%202023\&#1055;&#1054;&#1041;&#1059;&#1044;&#1048;&#1053;&#1050;&#1054;&#1042;&#1048;&#1049;%20&#1047;&#1042;&#1030;&#1058;%20&#1050;&#1040;&#1051;&#1045;&#1053;&#1044;&#1040;&#1056;&#1053;&#1048;&#1049;%202023%20&#1056;&#1030;&#1050;%20-%20359%20&#1073;&#1091;&#1076;&#1080;&#1085;&#1082;&#1110;&#1074;.xlsx" TargetMode="External"/><Relationship Id="rId1" Type="http://schemas.openxmlformats.org/officeDocument/2006/relationships/externalLinkPath" Target="/&#1043;&#1088;&#1077;&#1095;&#1082;&#1086;%20&#1052;.&#1042;/&#1055;&#1086;&#1073;&#1091;&#1076;&#1080;&#1085;&#1082;&#1086;&#1074;&#1080;&#1081;%20&#1086;&#1073;&#1083;&#1110;&#1082;/2023%20&#1088;&#1110;&#1082;/&#1052;&#1110;&#1089;&#1103;&#1095;&#1085;&#1110;%20&#1079;&#1074;&#1110;&#1090;&#1080;%202023/&#1055;&#1054;&#1041;&#1059;&#1044;&#1048;&#1053;&#1050;&#1054;&#1042;&#1048;&#1049;%20&#1047;&#1042;&#1030;&#1058;%20&#1050;&#1040;&#1051;&#1045;&#1053;&#1044;&#1040;&#1056;&#1053;&#1048;&#1049;%202023%20&#1056;&#1030;&#1050;%20-%20359%20&#1073;&#1091;&#1076;&#1080;&#1085;&#1082;&#1110;&#1074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50;&#1040;&#1051;&#1045;&#1053;&#1044;&#1040;&#1056;&#1053;&#1048;&#1049;%202024%20-%20&#1087;&#1086;&#1073;&#1091;&#1076;&#1080;&#1085;&#1082;&#1086;&#1074;&#1080;&#1081;%20&#1079;&#1074;&#1110;&#1090;.xlsx" TargetMode="External"/><Relationship Id="rId1" Type="http://schemas.openxmlformats.org/officeDocument/2006/relationships/externalLinkPath" Target="/&#1043;&#1088;&#1077;&#1095;&#1082;&#1086;%20&#1052;.&#1042;/&#1055;&#1086;&#1073;&#1091;&#1076;&#1080;&#1085;&#1082;&#1086;&#1074;&#1080;&#1081;%20&#1086;&#1073;&#1083;&#1110;&#1082;/2024%20&#1088;&#1110;&#1082;/&#1052;&#1030;&#1057;&#1071;&#1063;&#1053;&#1030;%20&#1047;&#1042;&#1030;&#1058;&#1048;/&#1050;&#1040;&#1051;&#1045;&#1053;&#1044;&#1040;&#1056;&#1053;&#1048;&#1049;%202024%20-%20&#1087;&#1086;&#1073;&#1091;&#1076;&#1080;&#1085;&#1082;&#1086;&#1074;&#1080;&#1081;%20&#1079;&#1074;&#1110;&#1090;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5%20&#1088;&#1110;&#1082;\&#1055;&#1054;&#1041;&#1059;&#1044;&#1048;&#1053;&#1050;&#1054;&#1042;&#1048;&#1049;%20&#1047;&#1042;&#1030;&#1058;%20&#1082;&#1072;&#1083;&#1077;&#1085;&#1076;&#1072;&#1088;&#1085;&#1080;&#1081;%202025%20&#1088;&#1110;&#1082;.xlsx" TargetMode="External"/><Relationship Id="rId1" Type="http://schemas.openxmlformats.org/officeDocument/2006/relationships/externalLinkPath" Target="&#1055;&#1054;&#1041;&#1059;&#1044;&#1048;&#1053;&#1050;&#1054;&#1042;&#1048;&#1049;%20&#1047;&#1042;&#1030;&#1058;%20&#1082;&#1072;&#1083;&#1077;&#1085;&#1076;&#1072;&#1088;&#1085;&#1080;&#1081;%202025%20&#1088;&#1110;&#1082;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5%20&#1088;&#1110;&#1082;\&#1047;&#1074;&#1110;&#1090;%20&#1087;&#1088;&#1086;%20&#1074;&#1080;&#1082;&#1086;&#1085;&#1072;&#1085;&#1085;&#1103;%20&#1082;&#1086;&#1096;&#1090;&#1086;&#1088;&#1080;&#1089;&#1091;%2001.03.2025-01.03.2026.xlsx" TargetMode="External"/><Relationship Id="rId1" Type="http://schemas.openxmlformats.org/officeDocument/2006/relationships/externalLinkPath" Target="&#1047;&#1074;&#1110;&#1090;%20&#1087;&#1088;&#1086;%20&#1074;&#1080;&#1082;&#1086;&#1085;&#1072;&#1085;&#1085;&#1103;%20&#1082;&#1086;&#1096;&#1090;&#1086;&#1088;&#1080;&#1089;&#1091;%2001.03.2025-01.03.2026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&#1043;&#1088;&#1077;&#1095;&#1082;&#1086;%20&#1052;.&#1042;\&#1055;&#1086;&#1073;&#1091;&#1076;&#1080;&#1085;&#1082;&#1086;&#1074;&#1080;&#1081;%20&#1086;&#1073;&#1083;&#1110;&#1082;\2024%20&#1088;&#1110;&#1082;\&#1052;&#1030;&#1057;&#1071;&#1063;&#1053;&#1030;%20&#1047;&#1042;&#1030;&#1058;&#1048;\&#1047;&#1074;&#1110;&#1090;%20&#1087;&#1088;&#1086;%20&#1074;&#1080;&#1082;&#1086;&#1085;&#1072;&#1085;&#1085;&#1103;%20&#1082;&#1086;&#1096;&#1090;&#1086;&#1088;&#1080;&#1089;&#1091;%2001.03.2024-01.03.2025.xlsx" TargetMode="External"/><Relationship Id="rId1" Type="http://schemas.openxmlformats.org/officeDocument/2006/relationships/externalLinkPath" Target="/&#1043;&#1088;&#1077;&#1095;&#1082;&#1086;%20&#1052;.&#1042;/&#1055;&#1086;&#1073;&#1091;&#1076;&#1080;&#1085;&#1082;&#1086;&#1074;&#1080;&#1081;%20&#1086;&#1073;&#1083;&#1110;&#1082;/2024%20&#1088;&#1110;&#1082;/&#1052;&#1030;&#1057;&#1071;&#1063;&#1053;&#1030;%20&#1047;&#1042;&#1030;&#1058;&#1048;/&#1047;&#1074;&#1110;&#1090;%20&#1087;&#1088;&#1086;%20&#1074;&#1080;&#1082;&#1086;&#1085;&#1072;&#1085;&#1085;&#1103;%20&#1082;&#1086;&#1096;&#1090;&#1086;&#1088;&#1080;&#1089;&#1091;%2001.03.2024-01.03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 будинок"/>
      <sheetName val="зведена таблиця"/>
      <sheetName val="побудинковий звіт"/>
      <sheetName val="поточний ремонт"/>
      <sheetName val="ПР будинок"/>
      <sheetName val="Гонча 12"/>
      <sheetName val="діючий перелік договорів"/>
      <sheetName val="СВОД ПР"/>
    </sheetNames>
    <sheetDataSet>
      <sheetData sheetId="0">
        <row r="42">
          <cell r="C42">
            <v>119346.18155079668</v>
          </cell>
          <cell r="D42">
            <v>96016.129319557935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ісяць"/>
      <sheetName val="зведена таблиця"/>
      <sheetName val="Звіт-будинок"/>
      <sheetName val="побудинковий звіт"/>
      <sheetName val="04.11.2024"/>
      <sheetName val="нові ціни з 04.11.24"/>
      <sheetName val="Лист1"/>
      <sheetName val="первичка 1"/>
      <sheetName val="первичка 2"/>
      <sheetName val="нова зарп ТО"/>
      <sheetName val="поточний ремонт"/>
      <sheetName val="ПР будинок"/>
      <sheetName val="розподіл ДЗ"/>
      <sheetName val="ДЗ нежит"/>
      <sheetName val="ДЗ нас "/>
      <sheetName val="накладні витрати"/>
      <sheetName val="кошти 01.03.23"/>
      <sheetName val="кошти 01.03.24"/>
      <sheetName val="коди"/>
      <sheetName val="ціни"/>
      <sheetName val="кошти 01.03.20"/>
      <sheetName val="нач"/>
      <sheetName val="новий кошт.з 01.06"/>
      <sheetName val="зарплата в цінах"/>
      <sheetName val="зарплата ТО"/>
      <sheetName val="ЕЛЕМЕНТИ ВИТРАТ"/>
      <sheetName val="ЛІМІТИ"/>
      <sheetName val="паркан аморт"/>
      <sheetName val="коди-дільниці"/>
    </sheetNames>
    <sheetDataSet>
      <sheetData sheetId="0"/>
      <sheetData sheetId="1"/>
      <sheetData sheetId="2"/>
      <sheetData sheetId="3">
        <row r="9">
          <cell r="DR9">
            <v>2969.28</v>
          </cell>
          <cell r="DS9"/>
          <cell r="DY9">
            <v>968.116556920535</v>
          </cell>
        </row>
        <row r="10">
          <cell r="DR10">
            <v>14651.49</v>
          </cell>
          <cell r="DS10"/>
          <cell r="DY10">
            <v>4646.81544393279</v>
          </cell>
        </row>
        <row r="11">
          <cell r="DR11">
            <v>23980.78</v>
          </cell>
          <cell r="DS11"/>
          <cell r="DY11">
            <v>7594.6119068204825</v>
          </cell>
        </row>
        <row r="12">
          <cell r="DR12">
            <v>61199.8</v>
          </cell>
          <cell r="DS12"/>
          <cell r="DY12">
            <v>22796.520568710603</v>
          </cell>
        </row>
        <row r="13">
          <cell r="DR13">
            <v>62219.21</v>
          </cell>
          <cell r="DS13"/>
          <cell r="DY13">
            <v>24284.467935637593</v>
          </cell>
        </row>
        <row r="14">
          <cell r="DR14">
            <v>23969.39</v>
          </cell>
          <cell r="DS14"/>
          <cell r="DY14">
            <v>7247.991633094106</v>
          </cell>
        </row>
        <row r="15">
          <cell r="DR15">
            <v>17788.939999999999</v>
          </cell>
          <cell r="DS15">
            <v>1536.82</v>
          </cell>
          <cell r="DY15">
            <v>6490.3742017567702</v>
          </cell>
        </row>
        <row r="16">
          <cell r="DR16">
            <v>10925.55</v>
          </cell>
          <cell r="DS16">
            <v>2741.31</v>
          </cell>
          <cell r="DY16">
            <v>4301.7224906505862</v>
          </cell>
        </row>
        <row r="17">
          <cell r="DR17">
            <v>16242.92</v>
          </cell>
          <cell r="DS17">
            <v>1891.2599999999998</v>
          </cell>
          <cell r="DY17">
            <v>6453.0940796162695</v>
          </cell>
        </row>
        <row r="18">
          <cell r="DR18">
            <v>26638.97</v>
          </cell>
          <cell r="DS18"/>
          <cell r="DY18">
            <v>9551.7921844239754</v>
          </cell>
        </row>
        <row r="19">
          <cell r="DR19">
            <v>22728.28</v>
          </cell>
          <cell r="DS19">
            <v>2353.7200000000003</v>
          </cell>
          <cell r="DY19">
            <v>7128.3886606646274</v>
          </cell>
        </row>
        <row r="20">
          <cell r="DR20">
            <v>10126.719999999999</v>
          </cell>
          <cell r="DS20">
            <v>880.97</v>
          </cell>
          <cell r="DY20">
            <v>3028.1996602506138</v>
          </cell>
        </row>
        <row r="21">
          <cell r="DR21">
            <v>11719.86</v>
          </cell>
          <cell r="DS21">
            <v>592.63</v>
          </cell>
          <cell r="DY21">
            <v>3024.6520372528953</v>
          </cell>
        </row>
        <row r="22">
          <cell r="DR22">
            <v>17382.79</v>
          </cell>
          <cell r="DS22">
            <v>2115.29</v>
          </cell>
          <cell r="DY22">
            <v>6394.480509666706</v>
          </cell>
        </row>
        <row r="23">
          <cell r="DR23">
            <v>12005.11</v>
          </cell>
          <cell r="DS23">
            <v>1127.8499999999999</v>
          </cell>
          <cell r="DY23">
            <v>3428.9541138133136</v>
          </cell>
        </row>
        <row r="24">
          <cell r="DR24"/>
          <cell r="DS24"/>
          <cell r="DY24"/>
        </row>
        <row r="25">
          <cell r="DR25">
            <v>15625.97</v>
          </cell>
          <cell r="DS25"/>
          <cell r="DY25">
            <v>4425.8223329650364</v>
          </cell>
        </row>
        <row r="26">
          <cell r="DR26">
            <v>4151.0200000000004</v>
          </cell>
          <cell r="DS26">
            <v>739.65</v>
          </cell>
          <cell r="DY26">
            <v>884.95545052382818</v>
          </cell>
        </row>
        <row r="27">
          <cell r="DR27">
            <v>437.8</v>
          </cell>
          <cell r="DS27"/>
          <cell r="DY27">
            <v>305.58132900419287</v>
          </cell>
        </row>
        <row r="28">
          <cell r="DR28">
            <v>41088.71</v>
          </cell>
          <cell r="DS28"/>
          <cell r="DY28">
            <v>8336.0980004886205</v>
          </cell>
        </row>
        <row r="29">
          <cell r="DR29">
            <v>422.79</v>
          </cell>
          <cell r="DS29"/>
          <cell r="DY29">
            <v>230.70724598842421</v>
          </cell>
        </row>
        <row r="30">
          <cell r="DR30">
            <v>2362.06</v>
          </cell>
          <cell r="DS30"/>
          <cell r="DY30">
            <v>488.65146140088234</v>
          </cell>
        </row>
        <row r="31">
          <cell r="DR31">
            <v>647.35</v>
          </cell>
          <cell r="DS31"/>
          <cell r="DY31">
            <v>592.07393549780068</v>
          </cell>
        </row>
        <row r="32">
          <cell r="DR32">
            <v>22839.5</v>
          </cell>
          <cell r="DS32">
            <v>449.65</v>
          </cell>
          <cell r="DY32">
            <v>8003.1066110951251</v>
          </cell>
        </row>
        <row r="33">
          <cell r="DR33">
            <v>5423.04</v>
          </cell>
          <cell r="DS33"/>
          <cell r="DY33">
            <v>1525.9967159280964</v>
          </cell>
        </row>
        <row r="34">
          <cell r="DR34">
            <v>41787.49</v>
          </cell>
          <cell r="DS34"/>
          <cell r="DY34">
            <v>7350.8961196998353</v>
          </cell>
        </row>
        <row r="35">
          <cell r="DR35">
            <v>610.80999999999995</v>
          </cell>
          <cell r="DS35"/>
          <cell r="DY35">
            <v>421.04399999999998</v>
          </cell>
        </row>
        <row r="36">
          <cell r="DR36">
            <v>3400.26</v>
          </cell>
          <cell r="DS36"/>
          <cell r="DY36">
            <v>770.78212674950601</v>
          </cell>
        </row>
        <row r="37">
          <cell r="DR37">
            <v>3154.78</v>
          </cell>
          <cell r="DS37">
            <v>411.67</v>
          </cell>
          <cell r="DY37">
            <v>801.97465126036514</v>
          </cell>
        </row>
        <row r="38">
          <cell r="DR38">
            <v>15073.13</v>
          </cell>
          <cell r="DS38"/>
          <cell r="DY38">
            <v>5165.0749805647492</v>
          </cell>
        </row>
        <row r="39">
          <cell r="DR39">
            <v>20325.990000000002</v>
          </cell>
          <cell r="DS39">
            <v>1559.81</v>
          </cell>
          <cell r="DY39">
            <v>5028.7825848961593</v>
          </cell>
        </row>
        <row r="40">
          <cell r="DR40">
            <v>25886.75</v>
          </cell>
          <cell r="DS40"/>
          <cell r="DY40">
            <v>9111.3410085225896</v>
          </cell>
        </row>
        <row r="41">
          <cell r="DR41">
            <v>27180.99</v>
          </cell>
          <cell r="DS41"/>
          <cell r="DY41">
            <v>8847.4828013619535</v>
          </cell>
        </row>
        <row r="42">
          <cell r="DR42">
            <v>26828.720000000001</v>
          </cell>
          <cell r="DS42"/>
          <cell r="DY42">
            <v>7296.154810826697</v>
          </cell>
        </row>
        <row r="43">
          <cell r="DR43">
            <v>28254.11</v>
          </cell>
          <cell r="DS43"/>
          <cell r="DY43">
            <v>9661.734302470386</v>
          </cell>
        </row>
        <row r="44">
          <cell r="DR44">
            <v>25234.87</v>
          </cell>
          <cell r="DS44"/>
          <cell r="DY44">
            <v>9110.0680743189023</v>
          </cell>
        </row>
        <row r="45">
          <cell r="DR45">
            <v>46145.760000000002</v>
          </cell>
          <cell r="DS45">
            <v>536.02</v>
          </cell>
          <cell r="DY45">
            <v>8891.7592975245752</v>
          </cell>
        </row>
        <row r="46">
          <cell r="DR46">
            <v>3642.36</v>
          </cell>
          <cell r="DS46"/>
          <cell r="DY46">
            <v>835.3223017834639</v>
          </cell>
        </row>
        <row r="47">
          <cell r="DR47">
            <v>3594.01</v>
          </cell>
          <cell r="DS47"/>
          <cell r="DY47">
            <v>860.04561359460843</v>
          </cell>
        </row>
        <row r="48">
          <cell r="DR48">
            <v>42019.03</v>
          </cell>
          <cell r="DS48">
            <v>363.42</v>
          </cell>
          <cell r="DY48">
            <v>7745.6860448320213</v>
          </cell>
        </row>
        <row r="49">
          <cell r="DR49">
            <v>4928.32</v>
          </cell>
          <cell r="DS49">
            <v>1416.31</v>
          </cell>
          <cell r="DY49">
            <v>1615.0397217889188</v>
          </cell>
        </row>
        <row r="50">
          <cell r="DR50">
            <v>383.3</v>
          </cell>
          <cell r="DS50">
            <v>92.86</v>
          </cell>
          <cell r="DY50">
            <v>400.37786621777508</v>
          </cell>
        </row>
        <row r="51">
          <cell r="DR51">
            <v>17277.900000000001</v>
          </cell>
          <cell r="DS51">
            <v>2900.26</v>
          </cell>
          <cell r="DY51">
            <v>4965.4112883152238</v>
          </cell>
        </row>
        <row r="52">
          <cell r="DR52">
            <v>9798.83</v>
          </cell>
          <cell r="DS52">
            <v>2655.94</v>
          </cell>
          <cell r="DY52">
            <v>4068.5469849642627</v>
          </cell>
        </row>
        <row r="53">
          <cell r="DR53">
            <v>38545.769999999997</v>
          </cell>
          <cell r="DS53"/>
          <cell r="DY53">
            <v>9364.1807513342683</v>
          </cell>
        </row>
        <row r="54">
          <cell r="DR54">
            <v>578.57000000000005</v>
          </cell>
          <cell r="DS54"/>
          <cell r="DY54">
            <v>469.74006945618896</v>
          </cell>
        </row>
        <row r="55">
          <cell r="DR55"/>
          <cell r="DS55"/>
          <cell r="DY55"/>
        </row>
        <row r="56">
          <cell r="DR56">
            <v>610.07000000000005</v>
          </cell>
          <cell r="DS56"/>
          <cell r="DY56">
            <v>513.56847153353112</v>
          </cell>
        </row>
        <row r="57">
          <cell r="DR57">
            <v>649.66999999999996</v>
          </cell>
          <cell r="DS57"/>
          <cell r="DY57">
            <v>461.92076055347786</v>
          </cell>
        </row>
        <row r="58">
          <cell r="DR58">
            <v>368.84</v>
          </cell>
          <cell r="DS58"/>
          <cell r="DY58">
            <v>294.90674708416344</v>
          </cell>
        </row>
        <row r="59">
          <cell r="DR59"/>
          <cell r="DS59"/>
          <cell r="DY59"/>
        </row>
        <row r="60">
          <cell r="DR60">
            <v>14579.57</v>
          </cell>
          <cell r="DS60">
            <v>1152.51</v>
          </cell>
          <cell r="DY60">
            <v>3984.1630442522123</v>
          </cell>
        </row>
        <row r="61">
          <cell r="DR61">
            <v>17156.43</v>
          </cell>
          <cell r="DS61">
            <v>3159.42</v>
          </cell>
          <cell r="DY61">
            <v>4500.1269241589898</v>
          </cell>
        </row>
        <row r="62">
          <cell r="DR62">
            <v>21200.49</v>
          </cell>
          <cell r="DS62">
            <v>2224.81</v>
          </cell>
          <cell r="DY62">
            <v>3947.1852379492179</v>
          </cell>
        </row>
        <row r="63">
          <cell r="DR63">
            <v>7009.09</v>
          </cell>
          <cell r="DS63">
            <v>727.81</v>
          </cell>
          <cell r="DY63">
            <v>1791.0405882774226</v>
          </cell>
        </row>
        <row r="64">
          <cell r="DR64"/>
          <cell r="DS64"/>
          <cell r="DY64"/>
        </row>
        <row r="65">
          <cell r="DR65">
            <v>11541.88</v>
          </cell>
          <cell r="DS65">
            <v>822.57</v>
          </cell>
          <cell r="DY65">
            <v>4050.4225447722274</v>
          </cell>
        </row>
        <row r="66">
          <cell r="DR66">
            <v>8446.81</v>
          </cell>
          <cell r="DS66">
            <v>1890.4099999999999</v>
          </cell>
          <cell r="DY66">
            <v>2580.014639606537</v>
          </cell>
        </row>
        <row r="67">
          <cell r="DR67">
            <v>11175.27</v>
          </cell>
          <cell r="DS67">
            <v>1784.51</v>
          </cell>
          <cell r="DY67">
            <v>2220.8572086294139</v>
          </cell>
        </row>
        <row r="68">
          <cell r="DR68">
            <v>10995.07</v>
          </cell>
          <cell r="DS68">
            <v>1957.22</v>
          </cell>
          <cell r="DY68">
            <v>2292.785920743313</v>
          </cell>
        </row>
        <row r="69">
          <cell r="DR69">
            <v>22768</v>
          </cell>
          <cell r="DS69"/>
          <cell r="DY69">
            <v>5396.5962695612816</v>
          </cell>
        </row>
        <row r="70">
          <cell r="DR70">
            <v>63024.86</v>
          </cell>
          <cell r="DS70"/>
          <cell r="DY70">
            <v>22864.275355730915</v>
          </cell>
        </row>
        <row r="71">
          <cell r="DR71">
            <v>38370.639999999999</v>
          </cell>
          <cell r="DS71"/>
          <cell r="DY71">
            <v>12951.683641852887</v>
          </cell>
        </row>
        <row r="72">
          <cell r="DR72">
            <v>86271.61</v>
          </cell>
          <cell r="DS72"/>
          <cell r="DY72">
            <v>30114.501438253083</v>
          </cell>
        </row>
        <row r="73">
          <cell r="DR73">
            <v>59128.7</v>
          </cell>
          <cell r="DS73"/>
          <cell r="DY73">
            <v>22242.614384727265</v>
          </cell>
        </row>
        <row r="74">
          <cell r="DR74">
            <v>26368.41</v>
          </cell>
          <cell r="DS74">
            <v>1271</v>
          </cell>
          <cell r="DY74">
            <v>6590.465059661432</v>
          </cell>
        </row>
        <row r="75">
          <cell r="DR75"/>
          <cell r="DS75"/>
          <cell r="DY75"/>
        </row>
        <row r="76">
          <cell r="DR76"/>
          <cell r="DS76"/>
          <cell r="DY76"/>
        </row>
        <row r="77">
          <cell r="DR77">
            <v>19449.580000000002</v>
          </cell>
          <cell r="DS77"/>
          <cell r="DY77">
            <v>5926.8635273367308</v>
          </cell>
        </row>
        <row r="78">
          <cell r="DR78">
            <v>10074.15</v>
          </cell>
          <cell r="DS78"/>
          <cell r="DY78">
            <v>2279.9417998860881</v>
          </cell>
        </row>
        <row r="79">
          <cell r="DR79">
            <v>22865.31</v>
          </cell>
          <cell r="DS79"/>
          <cell r="DY79">
            <v>10350.016993101561</v>
          </cell>
        </row>
        <row r="80">
          <cell r="DR80">
            <v>17455.349999999999</v>
          </cell>
          <cell r="DS80">
            <v>499.18</v>
          </cell>
          <cell r="DY80">
            <v>4412.2731019427156</v>
          </cell>
        </row>
        <row r="81">
          <cell r="DR81">
            <v>24516.51</v>
          </cell>
          <cell r="DS81"/>
          <cell r="DY81">
            <v>5514.1349760408766</v>
          </cell>
        </row>
        <row r="82">
          <cell r="DR82">
            <v>11008.51</v>
          </cell>
          <cell r="DS82">
            <v>759.68000000000006</v>
          </cell>
          <cell r="DY82">
            <v>3557.4382807402235</v>
          </cell>
        </row>
        <row r="83">
          <cell r="DR83">
            <v>12260.17</v>
          </cell>
          <cell r="DS83">
            <v>6931.32</v>
          </cell>
          <cell r="DY83">
            <v>7603.7036241505666</v>
          </cell>
        </row>
        <row r="84">
          <cell r="DR84">
            <v>11388.41</v>
          </cell>
          <cell r="DS84"/>
          <cell r="DY84">
            <v>2441.1800232684459</v>
          </cell>
        </row>
        <row r="85">
          <cell r="DR85">
            <v>1575.53</v>
          </cell>
          <cell r="DS85"/>
          <cell r="DY85">
            <v>884.04934562214703</v>
          </cell>
        </row>
        <row r="86">
          <cell r="DR86">
            <v>488.34</v>
          </cell>
          <cell r="DS86"/>
          <cell r="DY86">
            <v>388.96954167154269</v>
          </cell>
        </row>
        <row r="87">
          <cell r="DR87"/>
          <cell r="DS87"/>
          <cell r="DY87"/>
        </row>
        <row r="88">
          <cell r="DR88">
            <v>9381.82</v>
          </cell>
          <cell r="DS88">
            <v>1959.9700000000003</v>
          </cell>
          <cell r="DY88">
            <v>3693.0014235175686</v>
          </cell>
        </row>
        <row r="89">
          <cell r="DR89">
            <v>6822.91</v>
          </cell>
          <cell r="DS89">
            <v>487.55</v>
          </cell>
          <cell r="DY89">
            <v>1615.5582562975499</v>
          </cell>
        </row>
        <row r="90">
          <cell r="DR90">
            <v>24794.2</v>
          </cell>
          <cell r="DS90">
            <v>363.78</v>
          </cell>
          <cell r="DY90">
            <v>4986.3276066869958</v>
          </cell>
        </row>
        <row r="91">
          <cell r="DR91">
            <v>11526.91</v>
          </cell>
          <cell r="DS91">
            <v>2568.04</v>
          </cell>
          <cell r="DY91">
            <v>3782.665295177218</v>
          </cell>
        </row>
        <row r="92">
          <cell r="DR92"/>
          <cell r="DS92"/>
          <cell r="DY92"/>
        </row>
        <row r="93">
          <cell r="DR93">
            <v>86467.38</v>
          </cell>
          <cell r="DS93"/>
          <cell r="DY93">
            <v>22338.921090807486</v>
          </cell>
        </row>
        <row r="94">
          <cell r="DR94">
            <v>71220.479999999996</v>
          </cell>
          <cell r="DS94"/>
          <cell r="DY94">
            <v>18644.017548784082</v>
          </cell>
        </row>
        <row r="95">
          <cell r="DR95">
            <v>22205.58</v>
          </cell>
          <cell r="DS95"/>
          <cell r="DY95">
            <v>3881.9115221050506</v>
          </cell>
        </row>
        <row r="96">
          <cell r="DR96">
            <v>119748.99</v>
          </cell>
          <cell r="DS96"/>
          <cell r="DY96">
            <v>26152.590288557974</v>
          </cell>
        </row>
        <row r="97">
          <cell r="DR97">
            <v>22539.88</v>
          </cell>
          <cell r="DS97"/>
          <cell r="DY97">
            <v>7194.0755673202939</v>
          </cell>
        </row>
        <row r="98">
          <cell r="DR98">
            <v>116395.91</v>
          </cell>
          <cell r="DS98">
            <v>660.25</v>
          </cell>
          <cell r="DY98">
            <v>30211.099898975357</v>
          </cell>
        </row>
        <row r="99">
          <cell r="DR99">
            <v>545.54</v>
          </cell>
          <cell r="DS99"/>
          <cell r="DY99">
            <v>488.99905399720348</v>
          </cell>
        </row>
        <row r="100">
          <cell r="DR100">
            <v>482.62</v>
          </cell>
          <cell r="DS100"/>
          <cell r="DY100">
            <v>435.18757822282464</v>
          </cell>
        </row>
        <row r="101">
          <cell r="DR101">
            <v>529.36</v>
          </cell>
          <cell r="DS101"/>
          <cell r="DY101">
            <v>415.44207245911036</v>
          </cell>
        </row>
        <row r="102">
          <cell r="DR102">
            <v>1079.0999999999999</v>
          </cell>
          <cell r="DS102"/>
          <cell r="DY102">
            <v>713.06967082587221</v>
          </cell>
        </row>
        <row r="103">
          <cell r="DR103"/>
          <cell r="DS103"/>
          <cell r="DY103"/>
        </row>
        <row r="104">
          <cell r="DR104">
            <v>745.98</v>
          </cell>
          <cell r="DS104"/>
          <cell r="DY104">
            <v>386.79652747226027</v>
          </cell>
        </row>
        <row r="105">
          <cell r="DR105">
            <v>341.12</v>
          </cell>
          <cell r="DS105"/>
          <cell r="DY105">
            <v>176.89422089258065</v>
          </cell>
        </row>
        <row r="106">
          <cell r="DR106">
            <v>46472.34</v>
          </cell>
          <cell r="DS106"/>
          <cell r="DY106">
            <v>17359.041717134231</v>
          </cell>
        </row>
        <row r="107">
          <cell r="DR107">
            <v>21386.26</v>
          </cell>
          <cell r="DS107"/>
          <cell r="DY107">
            <v>6401.7455827578087</v>
          </cell>
        </row>
        <row r="108">
          <cell r="DR108">
            <v>40643.79</v>
          </cell>
          <cell r="DS108"/>
          <cell r="DY108">
            <v>13712.316413954288</v>
          </cell>
        </row>
        <row r="109">
          <cell r="DR109">
            <v>51875.81</v>
          </cell>
          <cell r="DS109"/>
          <cell r="DY109">
            <v>13908.390917503402</v>
          </cell>
        </row>
        <row r="110">
          <cell r="DR110"/>
          <cell r="DS110"/>
          <cell r="DY110"/>
        </row>
        <row r="111">
          <cell r="DR111">
            <v>100188.2</v>
          </cell>
          <cell r="DS111">
            <v>288.55</v>
          </cell>
          <cell r="DY111">
            <v>25414.142357504843</v>
          </cell>
        </row>
        <row r="112">
          <cell r="DR112"/>
          <cell r="DS112"/>
          <cell r="DY112"/>
        </row>
        <row r="113">
          <cell r="DR113">
            <v>11285.84</v>
          </cell>
          <cell r="DS113">
            <v>673.51</v>
          </cell>
          <cell r="DY113">
            <v>2666.2515828601531</v>
          </cell>
        </row>
        <row r="114">
          <cell r="DR114">
            <v>93927.02</v>
          </cell>
          <cell r="DS114">
            <v>1072.6599999999999</v>
          </cell>
          <cell r="DY114">
            <v>22768.137203282226</v>
          </cell>
        </row>
        <row r="115">
          <cell r="DR115">
            <v>40655.67</v>
          </cell>
          <cell r="DS115">
            <v>432.28</v>
          </cell>
          <cell r="DY115">
            <v>9814.1005963327989</v>
          </cell>
        </row>
        <row r="116">
          <cell r="DR116">
            <v>41744.51</v>
          </cell>
          <cell r="DS116">
            <v>892.8599999999999</v>
          </cell>
          <cell r="DY116">
            <v>11131.177250647022</v>
          </cell>
        </row>
        <row r="117">
          <cell r="DR117">
            <v>48278.1</v>
          </cell>
          <cell r="DS117">
            <v>440.17</v>
          </cell>
          <cell r="DY117">
            <v>9479.3683147257598</v>
          </cell>
        </row>
        <row r="118">
          <cell r="DR118">
            <v>100584.45</v>
          </cell>
          <cell r="DS118"/>
          <cell r="DY118">
            <v>23782.214611731699</v>
          </cell>
        </row>
        <row r="119">
          <cell r="DR119">
            <v>73810.240000000005</v>
          </cell>
          <cell r="DS119"/>
          <cell r="DY119">
            <v>19216.151392354132</v>
          </cell>
        </row>
        <row r="120">
          <cell r="DR120">
            <v>2765.45</v>
          </cell>
          <cell r="DS120">
            <v>1399.33</v>
          </cell>
          <cell r="DY120">
            <v>1274.3129280722815</v>
          </cell>
        </row>
        <row r="121">
          <cell r="DR121">
            <v>17563.03</v>
          </cell>
          <cell r="DS121"/>
          <cell r="DY121">
            <v>6840.2926334685162</v>
          </cell>
        </row>
        <row r="122">
          <cell r="DR122">
            <v>3275.06</v>
          </cell>
          <cell r="DS122">
            <v>446.54</v>
          </cell>
          <cell r="DY122">
            <v>855.20751030690076</v>
          </cell>
        </row>
        <row r="123">
          <cell r="DR123">
            <v>2979.35</v>
          </cell>
          <cell r="DS123">
            <v>448.34</v>
          </cell>
          <cell r="DY123">
            <v>897.16051221993007</v>
          </cell>
        </row>
        <row r="124">
          <cell r="DR124">
            <v>6355.65</v>
          </cell>
          <cell r="DS124">
            <v>625.47</v>
          </cell>
          <cell r="DY124">
            <v>1906.2307195116532</v>
          </cell>
        </row>
        <row r="125">
          <cell r="DR125">
            <v>6687.21</v>
          </cell>
          <cell r="DS125">
            <v>1721.4100000000003</v>
          </cell>
          <cell r="DY125">
            <v>2090.9956802394008</v>
          </cell>
        </row>
        <row r="126">
          <cell r="DR126">
            <v>4439.95</v>
          </cell>
          <cell r="DS126">
            <v>1027.54</v>
          </cell>
          <cell r="DY126">
            <v>1340.3076922189721</v>
          </cell>
        </row>
        <row r="127">
          <cell r="DR127">
            <v>3220.87</v>
          </cell>
          <cell r="DS127">
            <v>948.83</v>
          </cell>
          <cell r="DY127">
            <v>1113.0247617342784</v>
          </cell>
        </row>
        <row r="128">
          <cell r="DR128">
            <v>4030.26</v>
          </cell>
          <cell r="DS128"/>
          <cell r="DY128">
            <v>1136.1575152809014</v>
          </cell>
        </row>
        <row r="129">
          <cell r="DR129">
            <v>8431.41</v>
          </cell>
          <cell r="DS129">
            <v>381.82</v>
          </cell>
          <cell r="DY129">
            <v>1915.063068870026</v>
          </cell>
        </row>
        <row r="130">
          <cell r="DR130">
            <v>10978.09</v>
          </cell>
          <cell r="DS130">
            <v>659.2</v>
          </cell>
          <cell r="DY130">
            <v>3092.7587971111043</v>
          </cell>
        </row>
        <row r="131">
          <cell r="DR131">
            <v>4519.67</v>
          </cell>
          <cell r="DS131"/>
          <cell r="DY131">
            <v>1301.806081982035</v>
          </cell>
        </row>
        <row r="132">
          <cell r="DR132">
            <v>10386.17</v>
          </cell>
          <cell r="DS132">
            <v>1536.1100000000001</v>
          </cell>
          <cell r="DY132">
            <v>3178.7839106423708</v>
          </cell>
        </row>
        <row r="133">
          <cell r="DR133">
            <v>5108.55</v>
          </cell>
          <cell r="DS133"/>
          <cell r="DY133">
            <v>1454.2343884020058</v>
          </cell>
        </row>
        <row r="134">
          <cell r="DR134">
            <v>21699.1</v>
          </cell>
          <cell r="DS134">
            <v>1055.1199999999999</v>
          </cell>
          <cell r="DY134">
            <v>3617.0255883997911</v>
          </cell>
        </row>
        <row r="135">
          <cell r="DR135">
            <v>12625.81</v>
          </cell>
          <cell r="DS135">
            <v>563.76</v>
          </cell>
          <cell r="DY135">
            <v>3751.1483638930767</v>
          </cell>
        </row>
        <row r="136">
          <cell r="DR136">
            <v>26188.240000000002</v>
          </cell>
          <cell r="DS136"/>
          <cell r="DY136">
            <v>6057.4031210545118</v>
          </cell>
        </row>
        <row r="137">
          <cell r="DR137">
            <v>39896.629999999997</v>
          </cell>
          <cell r="DS137"/>
          <cell r="DY137">
            <v>8798.2796411685522</v>
          </cell>
        </row>
        <row r="138">
          <cell r="DR138">
            <v>319.42</v>
          </cell>
          <cell r="DS138"/>
          <cell r="DY138">
            <v>240.78668877432628</v>
          </cell>
        </row>
        <row r="139">
          <cell r="DR139">
            <v>1919.3</v>
          </cell>
          <cell r="DS139"/>
          <cell r="DY139">
            <v>920.04411210167916</v>
          </cell>
        </row>
        <row r="140">
          <cell r="DR140"/>
          <cell r="DS140"/>
          <cell r="DY140"/>
        </row>
        <row r="141">
          <cell r="DR141"/>
          <cell r="DS141"/>
          <cell r="DY141"/>
        </row>
        <row r="142">
          <cell r="DR142">
            <v>399.22</v>
          </cell>
          <cell r="DS142"/>
          <cell r="DY142">
            <v>311.14408958272844</v>
          </cell>
        </row>
        <row r="143">
          <cell r="DR143">
            <v>416.97</v>
          </cell>
          <cell r="DS143"/>
          <cell r="DY143">
            <v>375.72116477914375</v>
          </cell>
        </row>
        <row r="144">
          <cell r="DR144">
            <v>254.23</v>
          </cell>
          <cell r="DS144"/>
          <cell r="DY144">
            <v>232.94712216306911</v>
          </cell>
        </row>
        <row r="145">
          <cell r="DR145">
            <v>20342.689999999999</v>
          </cell>
          <cell r="DS145">
            <v>526.66999999999996</v>
          </cell>
          <cell r="DY145">
            <v>6116.4199442953004</v>
          </cell>
        </row>
        <row r="146">
          <cell r="DR146">
            <v>71504.009999999995</v>
          </cell>
          <cell r="DS146"/>
          <cell r="DY146">
            <v>16250.170767644388</v>
          </cell>
        </row>
        <row r="147">
          <cell r="DR147">
            <v>77164.77</v>
          </cell>
          <cell r="DS147"/>
          <cell r="DY147">
            <v>18564.319219301393</v>
          </cell>
        </row>
        <row r="148">
          <cell r="DR148"/>
          <cell r="DS148"/>
          <cell r="DY148"/>
        </row>
        <row r="149">
          <cell r="DR149"/>
          <cell r="DS149"/>
          <cell r="DY149"/>
        </row>
        <row r="150">
          <cell r="DR150">
            <v>311.91000000000003</v>
          </cell>
          <cell r="DS150"/>
          <cell r="DY150">
            <v>278.72034929264947</v>
          </cell>
        </row>
        <row r="151">
          <cell r="DR151">
            <v>44792.67</v>
          </cell>
          <cell r="DS151">
            <v>812.54</v>
          </cell>
          <cell r="DY151">
            <v>8418.0026569385282</v>
          </cell>
        </row>
        <row r="152">
          <cell r="DR152">
            <v>43294.39</v>
          </cell>
          <cell r="DS152"/>
          <cell r="DY152">
            <v>10108.372354385203</v>
          </cell>
        </row>
        <row r="153">
          <cell r="DR153">
            <v>354.34</v>
          </cell>
          <cell r="DS153"/>
          <cell r="DY153">
            <v>300.79846552896311</v>
          </cell>
        </row>
        <row r="154">
          <cell r="DR154">
            <v>387.57</v>
          </cell>
          <cell r="DS154"/>
          <cell r="DY154">
            <v>336.048</v>
          </cell>
        </row>
        <row r="155">
          <cell r="DR155">
            <v>11984.17</v>
          </cell>
          <cell r="DS155">
            <v>333.65</v>
          </cell>
          <cell r="DY155">
            <v>2303.9267611363666</v>
          </cell>
        </row>
        <row r="156">
          <cell r="DR156">
            <v>40816.480000000003</v>
          </cell>
          <cell r="DS156"/>
          <cell r="DY156">
            <v>11524.930837996289</v>
          </cell>
        </row>
        <row r="157">
          <cell r="DR157">
            <v>9812.68</v>
          </cell>
          <cell r="DS157">
            <v>530.14</v>
          </cell>
          <cell r="DY157">
            <v>3607.5720767246521</v>
          </cell>
        </row>
        <row r="158">
          <cell r="DR158">
            <v>4545.47</v>
          </cell>
          <cell r="DS158">
            <v>1460.0700000000002</v>
          </cell>
          <cell r="DY158">
            <v>1602.6975788205275</v>
          </cell>
        </row>
        <row r="159">
          <cell r="DR159">
            <v>3580.56</v>
          </cell>
          <cell r="DS159"/>
          <cell r="DY159">
            <v>873.17741624946075</v>
          </cell>
        </row>
        <row r="160">
          <cell r="DR160">
            <v>17988.37</v>
          </cell>
          <cell r="DS160">
            <v>5704.4800000000005</v>
          </cell>
          <cell r="DY160">
            <v>6748.0755852341117</v>
          </cell>
        </row>
        <row r="161">
          <cell r="DR161">
            <v>2434.04</v>
          </cell>
          <cell r="DS161"/>
          <cell r="DY161">
            <v>621.82471025454095</v>
          </cell>
        </row>
        <row r="162">
          <cell r="DR162">
            <v>380.18</v>
          </cell>
          <cell r="DS162">
            <v>330.45</v>
          </cell>
          <cell r="DY162">
            <v>513.07118909230303</v>
          </cell>
        </row>
        <row r="163">
          <cell r="DR163">
            <v>15137.34</v>
          </cell>
          <cell r="DS163">
            <v>7495.6399999999994</v>
          </cell>
          <cell r="DY163">
            <v>5867.9871683962183</v>
          </cell>
        </row>
        <row r="164">
          <cell r="DR164">
            <v>13823.6</v>
          </cell>
          <cell r="DS164">
            <v>282.33999999999997</v>
          </cell>
          <cell r="DY164">
            <v>4477.0702085880739</v>
          </cell>
        </row>
        <row r="165">
          <cell r="DR165">
            <v>17753.47</v>
          </cell>
          <cell r="DS165">
            <v>6974.57</v>
          </cell>
          <cell r="DY165">
            <v>6656.5128930802803</v>
          </cell>
        </row>
        <row r="166">
          <cell r="DR166">
            <v>67015.69</v>
          </cell>
          <cell r="DS166"/>
          <cell r="DY166">
            <v>16104.165950671133</v>
          </cell>
        </row>
        <row r="167">
          <cell r="DR167">
            <v>712.53</v>
          </cell>
          <cell r="DS167"/>
          <cell r="DY167">
            <v>450.29510668128995</v>
          </cell>
        </row>
        <row r="168">
          <cell r="DR168">
            <v>110477.17</v>
          </cell>
          <cell r="DS168"/>
          <cell r="DY168">
            <v>29838.435443040766</v>
          </cell>
        </row>
        <row r="169">
          <cell r="DR169">
            <v>24374.34</v>
          </cell>
          <cell r="DS169">
            <v>633.20000000000005</v>
          </cell>
          <cell r="DY169">
            <v>6100.1905198794648</v>
          </cell>
        </row>
        <row r="170">
          <cell r="DR170">
            <v>38162.76</v>
          </cell>
          <cell r="DS170"/>
          <cell r="DY170">
            <v>10034.728935173349</v>
          </cell>
        </row>
        <row r="171">
          <cell r="DR171">
            <v>36324.33</v>
          </cell>
          <cell r="DS171"/>
          <cell r="DY171">
            <v>8713.2248579918323</v>
          </cell>
        </row>
        <row r="172">
          <cell r="DR172">
            <v>42892.480000000003</v>
          </cell>
          <cell r="DS172">
            <v>3183.79</v>
          </cell>
          <cell r="DY172">
            <v>11701.875031887956</v>
          </cell>
        </row>
        <row r="173">
          <cell r="DR173">
            <v>48429.86</v>
          </cell>
          <cell r="DS173">
            <v>1394.32</v>
          </cell>
          <cell r="DY173">
            <v>10268.956456633397</v>
          </cell>
        </row>
        <row r="174">
          <cell r="DR174">
            <v>73988.759999999995</v>
          </cell>
          <cell r="DS174"/>
          <cell r="DY174">
            <v>18616.437536082445</v>
          </cell>
        </row>
        <row r="175">
          <cell r="DR175">
            <v>99330.35</v>
          </cell>
          <cell r="DS175">
            <v>889.69999999999993</v>
          </cell>
          <cell r="DY175">
            <v>29396.359195329856</v>
          </cell>
        </row>
        <row r="176">
          <cell r="DR176">
            <v>545.78</v>
          </cell>
          <cell r="DS176"/>
          <cell r="DY176">
            <v>279.05124009117657</v>
          </cell>
        </row>
        <row r="177">
          <cell r="DR177">
            <v>76968.92</v>
          </cell>
          <cell r="DS177"/>
          <cell r="DY177">
            <v>19762.512862140196</v>
          </cell>
        </row>
        <row r="178">
          <cell r="DR178">
            <v>60367.18</v>
          </cell>
          <cell r="DS178"/>
          <cell r="DY178">
            <v>15100.206128402549</v>
          </cell>
        </row>
        <row r="179">
          <cell r="DR179">
            <v>489.36</v>
          </cell>
          <cell r="DS179"/>
          <cell r="DY179">
            <v>236.58692094686705</v>
          </cell>
        </row>
        <row r="180">
          <cell r="DR180">
            <v>465.26</v>
          </cell>
          <cell r="DS180"/>
          <cell r="DY180">
            <v>241.34665781798751</v>
          </cell>
        </row>
        <row r="181">
          <cell r="DR181">
            <v>67042.84</v>
          </cell>
          <cell r="DS181"/>
          <cell r="DY181">
            <v>15334.696068053645</v>
          </cell>
        </row>
        <row r="182">
          <cell r="DR182"/>
          <cell r="DS182"/>
          <cell r="DY182"/>
        </row>
        <row r="183">
          <cell r="DR183">
            <v>324.99</v>
          </cell>
          <cell r="DS183"/>
          <cell r="DY183">
            <v>291.1839027038364</v>
          </cell>
        </row>
        <row r="184">
          <cell r="DR184"/>
          <cell r="DS184"/>
          <cell r="DY184"/>
        </row>
        <row r="185">
          <cell r="DR185">
            <v>408.3</v>
          </cell>
          <cell r="DS185"/>
          <cell r="DY185">
            <v>358.30799999999994</v>
          </cell>
        </row>
        <row r="186">
          <cell r="DR186">
            <v>289.20999999999998</v>
          </cell>
          <cell r="DS186"/>
          <cell r="DY186">
            <v>257.10919068530239</v>
          </cell>
        </row>
        <row r="187">
          <cell r="DR187">
            <v>450.36</v>
          </cell>
          <cell r="DS187"/>
          <cell r="DY187">
            <v>404.46154290203629</v>
          </cell>
        </row>
        <row r="188">
          <cell r="DR188">
            <v>558.16</v>
          </cell>
          <cell r="DS188">
            <v>102.83</v>
          </cell>
          <cell r="DY188">
            <v>580.62070199144989</v>
          </cell>
        </row>
        <row r="189">
          <cell r="DR189">
            <v>276.52999999999997</v>
          </cell>
          <cell r="DS189"/>
          <cell r="DY189">
            <v>251.14611608205891</v>
          </cell>
        </row>
        <row r="190">
          <cell r="DR190">
            <v>33173.379999999997</v>
          </cell>
          <cell r="DS190">
            <v>269.35000000000002</v>
          </cell>
          <cell r="DY190">
            <v>10571.190593496105</v>
          </cell>
        </row>
        <row r="191">
          <cell r="DR191">
            <v>15352.21</v>
          </cell>
          <cell r="DS191"/>
          <cell r="DY191">
            <v>4397.7524009590106</v>
          </cell>
        </row>
        <row r="192">
          <cell r="DR192">
            <v>1932.22</v>
          </cell>
          <cell r="DS192"/>
          <cell r="DY192">
            <v>1005.7467543873385</v>
          </cell>
        </row>
        <row r="193">
          <cell r="DR193"/>
          <cell r="DS193"/>
          <cell r="DY193"/>
        </row>
        <row r="194">
          <cell r="DR194">
            <v>415.87</v>
          </cell>
          <cell r="DS194"/>
          <cell r="DY194">
            <v>324.41684812112209</v>
          </cell>
        </row>
        <row r="195">
          <cell r="DR195">
            <v>484.31</v>
          </cell>
          <cell r="DS195"/>
          <cell r="DY195">
            <v>424.4565350952077</v>
          </cell>
        </row>
        <row r="196">
          <cell r="DR196">
            <v>366.79</v>
          </cell>
          <cell r="DS196"/>
          <cell r="DY196">
            <v>318.75813591442699</v>
          </cell>
        </row>
        <row r="197">
          <cell r="DR197">
            <v>2562.16</v>
          </cell>
          <cell r="DS197"/>
          <cell r="DY197">
            <v>785.85906900223165</v>
          </cell>
        </row>
        <row r="198">
          <cell r="DR198">
            <v>34690.730000000003</v>
          </cell>
          <cell r="DS198"/>
          <cell r="DY198">
            <v>11229.962248555246</v>
          </cell>
        </row>
        <row r="199">
          <cell r="DR199">
            <v>68824.479999999996</v>
          </cell>
          <cell r="DS199"/>
          <cell r="DY199">
            <v>21848.0927812675</v>
          </cell>
        </row>
        <row r="200">
          <cell r="DR200">
            <v>23536.560000000001</v>
          </cell>
          <cell r="DS200"/>
          <cell r="DY200">
            <v>9277.3281298815509</v>
          </cell>
        </row>
        <row r="201">
          <cell r="DR201">
            <v>63283.1</v>
          </cell>
          <cell r="DS201"/>
          <cell r="DY201">
            <v>22634.943690550139</v>
          </cell>
        </row>
        <row r="202">
          <cell r="DR202">
            <v>68308.59</v>
          </cell>
          <cell r="DS202"/>
          <cell r="DY202">
            <v>23306.114712353134</v>
          </cell>
        </row>
        <row r="203">
          <cell r="DR203">
            <v>38633</v>
          </cell>
          <cell r="DS203"/>
          <cell r="DY203">
            <v>8805.9428905695768</v>
          </cell>
        </row>
        <row r="204">
          <cell r="DR204">
            <v>2164.23</v>
          </cell>
          <cell r="DS204">
            <v>1806.6499999999999</v>
          </cell>
          <cell r="DY204">
            <v>1033.6716516194781</v>
          </cell>
        </row>
        <row r="205">
          <cell r="DR205">
            <v>1399.99</v>
          </cell>
          <cell r="DS205"/>
          <cell r="DY205">
            <v>856.7504745276965</v>
          </cell>
        </row>
        <row r="206">
          <cell r="DR206">
            <v>2132.66</v>
          </cell>
          <cell r="DS206"/>
          <cell r="DY206">
            <v>1223.5043475511197</v>
          </cell>
        </row>
        <row r="207">
          <cell r="DR207">
            <v>1539.59</v>
          </cell>
          <cell r="DS207">
            <v>2317.6000000000004</v>
          </cell>
          <cell r="DY207">
            <v>1101.305094856122</v>
          </cell>
        </row>
        <row r="208">
          <cell r="DR208">
            <v>2427.7399999999998</v>
          </cell>
          <cell r="DS208">
            <v>1155.69</v>
          </cell>
          <cell r="DY208">
            <v>970.79217097079948</v>
          </cell>
        </row>
        <row r="209">
          <cell r="DR209">
            <v>18388.509999999998</v>
          </cell>
          <cell r="DS209">
            <v>1183.5</v>
          </cell>
          <cell r="DY209">
            <v>5315.3326567215527</v>
          </cell>
        </row>
        <row r="210">
          <cell r="DR210">
            <v>2662.95</v>
          </cell>
          <cell r="DS210"/>
          <cell r="DY210">
            <v>617.31477926177695</v>
          </cell>
        </row>
        <row r="211">
          <cell r="DR211">
            <v>3718.84</v>
          </cell>
          <cell r="DS211">
            <v>662.67000000000007</v>
          </cell>
          <cell r="DY211">
            <v>891.93625164549701</v>
          </cell>
        </row>
        <row r="212">
          <cell r="DR212">
            <v>33885.97</v>
          </cell>
          <cell r="DS212">
            <v>2578.2600000000002</v>
          </cell>
          <cell r="DY212">
            <v>9749.4317181049264</v>
          </cell>
        </row>
        <row r="213">
          <cell r="DR213"/>
          <cell r="DS213"/>
          <cell r="DY213"/>
        </row>
        <row r="214">
          <cell r="DR214">
            <v>2611.9499999999998</v>
          </cell>
          <cell r="DS214"/>
          <cell r="DY214">
            <v>586.74169171479411</v>
          </cell>
        </row>
        <row r="215">
          <cell r="DR215">
            <v>38034.879999999997</v>
          </cell>
          <cell r="DS215"/>
          <cell r="DY215">
            <v>9501.63352915008</v>
          </cell>
        </row>
        <row r="216">
          <cell r="DR216">
            <v>137045.85999999999</v>
          </cell>
          <cell r="DS216">
            <v>5655.1399999999994</v>
          </cell>
          <cell r="DY216">
            <v>31101.900548199297</v>
          </cell>
        </row>
        <row r="217">
          <cell r="DR217">
            <v>3456.14</v>
          </cell>
          <cell r="DS217">
            <v>962.91</v>
          </cell>
          <cell r="DY217">
            <v>1066.3196280815707</v>
          </cell>
        </row>
        <row r="218">
          <cell r="DR218">
            <v>51731.42</v>
          </cell>
          <cell r="DS218"/>
          <cell r="DY218">
            <v>13746.820655205074</v>
          </cell>
        </row>
        <row r="219">
          <cell r="DR219">
            <v>2666.09</v>
          </cell>
          <cell r="DS219">
            <v>983.3900000000001</v>
          </cell>
          <cell r="DY219">
            <v>892.72278439007039</v>
          </cell>
        </row>
        <row r="220">
          <cell r="DR220">
            <v>76660.33</v>
          </cell>
          <cell r="DS220"/>
          <cell r="DY220">
            <v>19758.19554874604</v>
          </cell>
        </row>
        <row r="221">
          <cell r="DR221">
            <v>58933.98</v>
          </cell>
          <cell r="DS221"/>
          <cell r="DY221">
            <v>15046.12218126747</v>
          </cell>
        </row>
        <row r="222">
          <cell r="DR222">
            <v>20869.400000000001</v>
          </cell>
          <cell r="DS222"/>
          <cell r="DY222">
            <v>3941.6053713890888</v>
          </cell>
        </row>
        <row r="223">
          <cell r="DR223">
            <v>41322.019999999997</v>
          </cell>
          <cell r="DS223"/>
          <cell r="DY223">
            <v>8592.017171878817</v>
          </cell>
        </row>
        <row r="224">
          <cell r="DR224">
            <v>21971.03</v>
          </cell>
          <cell r="DS224"/>
          <cell r="DY224">
            <v>4314.2118200198693</v>
          </cell>
        </row>
        <row r="225">
          <cell r="DR225">
            <v>3239.97</v>
          </cell>
          <cell r="DS225">
            <v>1560.66</v>
          </cell>
          <cell r="DY225">
            <v>1089.2592992275247</v>
          </cell>
        </row>
        <row r="226">
          <cell r="DR226">
            <v>21505.919999999998</v>
          </cell>
          <cell r="DS226"/>
          <cell r="DY226">
            <v>4453.216174645946</v>
          </cell>
        </row>
        <row r="227">
          <cell r="DR227">
            <v>40513.39</v>
          </cell>
          <cell r="DS227"/>
          <cell r="DY227">
            <v>8554.4093866711646</v>
          </cell>
        </row>
        <row r="228">
          <cell r="DR228">
            <v>21095.5</v>
          </cell>
          <cell r="DS228"/>
          <cell r="DY228">
            <v>4313.9200513609903</v>
          </cell>
        </row>
        <row r="229">
          <cell r="DR229"/>
          <cell r="DS229"/>
          <cell r="DY229"/>
        </row>
        <row r="230">
          <cell r="DR230"/>
          <cell r="DS230"/>
          <cell r="DY230"/>
        </row>
        <row r="231">
          <cell r="DR231">
            <v>65583.91</v>
          </cell>
          <cell r="DS231">
            <v>432.18</v>
          </cell>
          <cell r="DY231">
            <v>14880.725683965462</v>
          </cell>
        </row>
        <row r="232">
          <cell r="DR232">
            <v>26729.01</v>
          </cell>
          <cell r="DS232"/>
          <cell r="DY232">
            <v>6966.2675603259513</v>
          </cell>
        </row>
        <row r="233">
          <cell r="DR233">
            <v>67525.62</v>
          </cell>
          <cell r="DS233"/>
          <cell r="DY233">
            <v>15657.713287982258</v>
          </cell>
        </row>
        <row r="234">
          <cell r="DR234">
            <v>98616.1</v>
          </cell>
          <cell r="DS234"/>
          <cell r="DY234">
            <v>26901.81746556221</v>
          </cell>
        </row>
        <row r="235">
          <cell r="DR235">
            <v>109793.88</v>
          </cell>
          <cell r="DS235"/>
          <cell r="DY235">
            <v>31611.778327828048</v>
          </cell>
        </row>
        <row r="236">
          <cell r="DR236"/>
          <cell r="DS236"/>
          <cell r="DY236"/>
        </row>
        <row r="237">
          <cell r="DR237">
            <v>58571.51</v>
          </cell>
          <cell r="DS237"/>
          <cell r="DY237">
            <v>16051.316709382709</v>
          </cell>
        </row>
        <row r="238">
          <cell r="DR238">
            <v>57152.29</v>
          </cell>
          <cell r="DS238">
            <v>564.44000000000005</v>
          </cell>
          <cell r="DY238">
            <v>10793.488867174803</v>
          </cell>
        </row>
        <row r="239">
          <cell r="DR239">
            <v>23195.31</v>
          </cell>
          <cell r="DS239"/>
          <cell r="DY239">
            <v>4629.841563835238</v>
          </cell>
        </row>
        <row r="240">
          <cell r="DR240">
            <v>19709.21</v>
          </cell>
          <cell r="DS240">
            <v>1507.04</v>
          </cell>
          <cell r="DY240">
            <v>5747.3419819704677</v>
          </cell>
        </row>
        <row r="241">
          <cell r="DR241">
            <v>24084.01</v>
          </cell>
          <cell r="DS241"/>
          <cell r="DY241">
            <v>8974.1095840613871</v>
          </cell>
        </row>
        <row r="242">
          <cell r="DR242">
            <v>24858.57</v>
          </cell>
          <cell r="DS242"/>
          <cell r="DY242">
            <v>8444.6479170431612</v>
          </cell>
        </row>
        <row r="243">
          <cell r="DR243">
            <v>16164.78</v>
          </cell>
          <cell r="DS243">
            <v>1235.19</v>
          </cell>
          <cell r="DY243">
            <v>5381.8292556585484</v>
          </cell>
        </row>
        <row r="244">
          <cell r="DR244">
            <v>15422.41</v>
          </cell>
          <cell r="DS244">
            <v>3304.7599999999993</v>
          </cell>
          <cell r="DY244">
            <v>7265.2016733203363</v>
          </cell>
        </row>
        <row r="245">
          <cell r="DR245">
            <v>4814.16</v>
          </cell>
          <cell r="DS245">
            <v>782.44</v>
          </cell>
          <cell r="DY245">
            <v>1945.6898651895251</v>
          </cell>
        </row>
        <row r="246">
          <cell r="DR246">
            <v>196.7</v>
          </cell>
          <cell r="DS246"/>
          <cell r="DY246">
            <v>150.67074035256653</v>
          </cell>
        </row>
        <row r="247">
          <cell r="DR247">
            <v>2026.5</v>
          </cell>
          <cell r="DS247"/>
          <cell r="DY247">
            <v>557.85117525982446</v>
          </cell>
        </row>
        <row r="248">
          <cell r="DR248">
            <v>4647.38</v>
          </cell>
          <cell r="DS248"/>
          <cell r="DY248">
            <v>1317.3053265935196</v>
          </cell>
        </row>
        <row r="249">
          <cell r="DR249">
            <v>3833.96</v>
          </cell>
          <cell r="DS249"/>
          <cell r="DY249">
            <v>884.0444980964055</v>
          </cell>
        </row>
        <row r="250">
          <cell r="DR250">
            <v>10106.379999999999</v>
          </cell>
          <cell r="DS250"/>
          <cell r="DY250">
            <v>2069.7129516309165</v>
          </cell>
        </row>
        <row r="251">
          <cell r="DR251">
            <v>766.71</v>
          </cell>
          <cell r="DS251"/>
          <cell r="DY251">
            <v>513.15195968299042</v>
          </cell>
        </row>
        <row r="252">
          <cell r="DR252">
            <v>360.28</v>
          </cell>
          <cell r="DS252"/>
          <cell r="DY252">
            <v>204.52869319726202</v>
          </cell>
        </row>
        <row r="253">
          <cell r="DR253">
            <v>39650.01</v>
          </cell>
          <cell r="DS253">
            <v>1183.93</v>
          </cell>
          <cell r="DY253">
            <v>11050.888890717606</v>
          </cell>
        </row>
        <row r="254">
          <cell r="DR254">
            <v>1231.96</v>
          </cell>
          <cell r="DS254"/>
          <cell r="DY254">
            <v>683.25081404586126</v>
          </cell>
        </row>
        <row r="255">
          <cell r="DR255">
            <v>22168.39</v>
          </cell>
          <cell r="DS255"/>
          <cell r="DY255">
            <v>5841.2457245282194</v>
          </cell>
        </row>
        <row r="256">
          <cell r="DR256">
            <v>7358.44</v>
          </cell>
          <cell r="DS256">
            <v>1979.67</v>
          </cell>
          <cell r="DY256">
            <v>2920.9361795395248</v>
          </cell>
        </row>
        <row r="257">
          <cell r="DR257">
            <v>61567.05</v>
          </cell>
          <cell r="DS257">
            <v>4085.7799999999997</v>
          </cell>
          <cell r="DY257">
            <v>19176.528957979081</v>
          </cell>
        </row>
        <row r="258">
          <cell r="DR258">
            <v>45622.26</v>
          </cell>
          <cell r="DS258">
            <v>397.92</v>
          </cell>
          <cell r="DY258">
            <v>12419.09248760626</v>
          </cell>
        </row>
        <row r="259">
          <cell r="DR259">
            <v>9421.08</v>
          </cell>
          <cell r="DS259">
            <v>1378.24</v>
          </cell>
          <cell r="DY259">
            <v>3396.0827288276528</v>
          </cell>
        </row>
        <row r="260">
          <cell r="DR260">
            <v>27780.34</v>
          </cell>
          <cell r="DS260">
            <v>9162.18</v>
          </cell>
          <cell r="DY260">
            <v>11609.846294242056</v>
          </cell>
        </row>
        <row r="261">
          <cell r="DR261">
            <v>9822.7999999999993</v>
          </cell>
          <cell r="DS261"/>
          <cell r="DY261">
            <v>2700.1265702257629</v>
          </cell>
        </row>
        <row r="262">
          <cell r="DR262">
            <v>25354.2</v>
          </cell>
          <cell r="DS262">
            <v>2648.2</v>
          </cell>
          <cell r="DY262">
            <v>9008.0152030830286</v>
          </cell>
        </row>
        <row r="263">
          <cell r="DR263">
            <v>23104.67</v>
          </cell>
          <cell r="DS263"/>
          <cell r="DY263">
            <v>5091.9562699723256</v>
          </cell>
        </row>
        <row r="264">
          <cell r="DR264">
            <v>7470.49</v>
          </cell>
          <cell r="DS264">
            <v>1141.17</v>
          </cell>
          <cell r="DY264">
            <v>2443.2337432074223</v>
          </cell>
        </row>
        <row r="265">
          <cell r="DR265">
            <v>18421.53</v>
          </cell>
          <cell r="DS265">
            <v>4345.0099999999993</v>
          </cell>
          <cell r="DY265">
            <v>6541.4573948275583</v>
          </cell>
        </row>
        <row r="266">
          <cell r="DR266">
            <v>13805.45</v>
          </cell>
          <cell r="DS266">
            <v>4305.24</v>
          </cell>
          <cell r="DY266">
            <v>6185.7625642825597</v>
          </cell>
        </row>
        <row r="267">
          <cell r="DR267">
            <v>1554.97</v>
          </cell>
          <cell r="DS267">
            <v>685.9</v>
          </cell>
          <cell r="DY267">
            <v>803.5190476483001</v>
          </cell>
        </row>
        <row r="268">
          <cell r="DR268">
            <v>11690.35</v>
          </cell>
          <cell r="DS268">
            <v>1167.28</v>
          </cell>
          <cell r="DY268">
            <v>3008.9458224699156</v>
          </cell>
        </row>
        <row r="269">
          <cell r="DR269">
            <v>24447.86</v>
          </cell>
          <cell r="DS269">
            <v>4701.7700000000004</v>
          </cell>
          <cell r="DY269">
            <v>8797.3587067118642</v>
          </cell>
        </row>
        <row r="270">
          <cell r="DR270">
            <v>15273.32</v>
          </cell>
          <cell r="DS270">
            <v>2858.79</v>
          </cell>
          <cell r="DY270">
            <v>5969.2478927680704</v>
          </cell>
        </row>
        <row r="271">
          <cell r="DR271">
            <v>16926.82</v>
          </cell>
          <cell r="DS271">
            <v>2684.82</v>
          </cell>
          <cell r="DY271">
            <v>5248.4360185685828</v>
          </cell>
        </row>
        <row r="272">
          <cell r="DR272">
            <v>20473.43</v>
          </cell>
          <cell r="DS272">
            <v>393.61</v>
          </cell>
          <cell r="DY272">
            <v>5460.2270324897563</v>
          </cell>
        </row>
        <row r="273">
          <cell r="DR273">
            <v>15141.22</v>
          </cell>
          <cell r="DS273">
            <v>3866.78</v>
          </cell>
          <cell r="DY273">
            <v>4717.9891845144448</v>
          </cell>
        </row>
        <row r="274">
          <cell r="DR274">
            <v>20347.810000000001</v>
          </cell>
          <cell r="DS274"/>
          <cell r="DY274">
            <v>6543.9162760629879</v>
          </cell>
        </row>
        <row r="275">
          <cell r="DR275">
            <v>2503.9</v>
          </cell>
          <cell r="DS275"/>
          <cell r="DY275">
            <v>705.74134895505188</v>
          </cell>
        </row>
        <row r="276">
          <cell r="DR276">
            <v>17283.43</v>
          </cell>
          <cell r="DS276">
            <v>6353.08</v>
          </cell>
          <cell r="DY276">
            <v>6999.9589443749564</v>
          </cell>
        </row>
        <row r="277">
          <cell r="DR277">
            <v>15893.69</v>
          </cell>
          <cell r="DS277">
            <v>4073.8899999999994</v>
          </cell>
          <cell r="DY277">
            <v>4413.6108992359041</v>
          </cell>
        </row>
        <row r="278">
          <cell r="DR278">
            <v>19419.89</v>
          </cell>
          <cell r="DS278"/>
          <cell r="DY278">
            <v>5169.4128249642235</v>
          </cell>
        </row>
        <row r="279">
          <cell r="DR279">
            <v>31855.73</v>
          </cell>
          <cell r="DS279">
            <v>10958.890000000001</v>
          </cell>
          <cell r="DY279">
            <v>16912.324080977167</v>
          </cell>
        </row>
        <row r="280">
          <cell r="DR280">
            <v>426.83</v>
          </cell>
          <cell r="DS280"/>
          <cell r="DY280">
            <v>336.97491966129456</v>
          </cell>
        </row>
        <row r="281">
          <cell r="DR281"/>
          <cell r="DS281"/>
          <cell r="DY281"/>
        </row>
        <row r="282">
          <cell r="DR282">
            <v>686.23</v>
          </cell>
          <cell r="DS282"/>
          <cell r="DY282">
            <v>499.0046719723004</v>
          </cell>
        </row>
        <row r="283">
          <cell r="DR283">
            <v>511.82</v>
          </cell>
          <cell r="DS283"/>
          <cell r="DY283">
            <v>425.65792322524447</v>
          </cell>
        </row>
        <row r="284">
          <cell r="DR284">
            <v>1005.18</v>
          </cell>
          <cell r="DS284"/>
          <cell r="DY284">
            <v>495.26288233745873</v>
          </cell>
        </row>
        <row r="285">
          <cell r="DR285">
            <v>33090.959999999999</v>
          </cell>
          <cell r="DS285">
            <v>481.03</v>
          </cell>
          <cell r="DY285">
            <v>9135.4860852543243</v>
          </cell>
        </row>
        <row r="286">
          <cell r="DR286">
            <v>34879.230000000003</v>
          </cell>
          <cell r="DS286">
            <v>525.59</v>
          </cell>
          <cell r="DY286">
            <v>11254.444043055297</v>
          </cell>
        </row>
        <row r="287">
          <cell r="DR287">
            <v>25432.71</v>
          </cell>
          <cell r="DS287"/>
          <cell r="DY287">
            <v>6347.7347394413828</v>
          </cell>
        </row>
        <row r="288">
          <cell r="DR288">
            <v>38592.65</v>
          </cell>
          <cell r="DS288">
            <v>7492.8800000000019</v>
          </cell>
          <cell r="DY288">
            <v>15065.556308617855</v>
          </cell>
        </row>
        <row r="289">
          <cell r="DR289">
            <v>23467.86</v>
          </cell>
          <cell r="DS289"/>
          <cell r="DY289">
            <v>6253.2351348728635</v>
          </cell>
        </row>
        <row r="290">
          <cell r="DR290">
            <v>34960.79</v>
          </cell>
          <cell r="DS290"/>
          <cell r="DY290">
            <v>11068.277589127591</v>
          </cell>
        </row>
        <row r="291">
          <cell r="DR291">
            <v>48330.51</v>
          </cell>
          <cell r="DS291">
            <v>1723.46</v>
          </cell>
          <cell r="DY291">
            <v>11839.707260667152</v>
          </cell>
        </row>
        <row r="292">
          <cell r="DR292">
            <v>19865.66</v>
          </cell>
          <cell r="DS292">
            <v>3130.8499999999995</v>
          </cell>
          <cell r="DY292">
            <v>8174.9991805279369</v>
          </cell>
        </row>
        <row r="293">
          <cell r="DR293">
            <v>20432.04</v>
          </cell>
          <cell r="DS293">
            <v>3890.01</v>
          </cell>
          <cell r="DY293">
            <v>7812.9007974550923</v>
          </cell>
        </row>
        <row r="294">
          <cell r="DR294">
            <v>34961.32</v>
          </cell>
          <cell r="DS294"/>
          <cell r="DY294">
            <v>11260.383356016611</v>
          </cell>
        </row>
        <row r="295">
          <cell r="DR295">
            <v>23840.34</v>
          </cell>
          <cell r="DS295">
            <v>595.9</v>
          </cell>
          <cell r="DY295">
            <v>5948.7466452611579</v>
          </cell>
        </row>
        <row r="296">
          <cell r="DR296">
            <v>22233.22</v>
          </cell>
          <cell r="DS296">
            <v>4817.5199999999986</v>
          </cell>
          <cell r="DY296">
            <v>7548.9611617370074</v>
          </cell>
        </row>
        <row r="297">
          <cell r="DR297">
            <v>9426.86</v>
          </cell>
          <cell r="DS297">
            <v>1032.1300000000001</v>
          </cell>
          <cell r="DY297">
            <v>2239.6418923736069</v>
          </cell>
        </row>
        <row r="298">
          <cell r="DR298">
            <v>28191.45</v>
          </cell>
          <cell r="DS298">
            <v>9090.85</v>
          </cell>
          <cell r="DY298">
            <v>9649.7761047953918</v>
          </cell>
        </row>
        <row r="299">
          <cell r="DR299">
            <v>20892.75</v>
          </cell>
          <cell r="DS299">
            <v>7483.9000000000005</v>
          </cell>
          <cell r="DY299">
            <v>7225.6167807109186</v>
          </cell>
        </row>
        <row r="300">
          <cell r="DR300">
            <v>25663.24</v>
          </cell>
          <cell r="DS300">
            <v>7984.6399999999985</v>
          </cell>
          <cell r="DY300">
            <v>8016.3632946344323</v>
          </cell>
        </row>
        <row r="301">
          <cell r="DR301">
            <v>48346.43</v>
          </cell>
          <cell r="DS301">
            <v>16394.349999999999</v>
          </cell>
          <cell r="DY301">
            <v>20783.510025092764</v>
          </cell>
        </row>
        <row r="302">
          <cell r="DR302">
            <v>18693.48</v>
          </cell>
          <cell r="DS302">
            <v>964.72</v>
          </cell>
          <cell r="DY302">
            <v>5323.5212837548434</v>
          </cell>
        </row>
        <row r="303">
          <cell r="DR303">
            <v>17384.97</v>
          </cell>
          <cell r="DS303">
            <v>4479.2700000000004</v>
          </cell>
          <cell r="DY303">
            <v>4910.0122007055334</v>
          </cell>
        </row>
        <row r="304">
          <cell r="DR304">
            <v>27850.9</v>
          </cell>
          <cell r="DS304">
            <v>7568.9599999999991</v>
          </cell>
          <cell r="DY304">
            <v>9492.1760833128992</v>
          </cell>
        </row>
        <row r="305">
          <cell r="DR305">
            <v>13923.21</v>
          </cell>
          <cell r="DS305">
            <v>2903.58</v>
          </cell>
          <cell r="DY305">
            <v>5156.6124216580283</v>
          </cell>
        </row>
        <row r="306">
          <cell r="DR306">
            <v>20094.919999999998</v>
          </cell>
          <cell r="DS306">
            <v>4719.12</v>
          </cell>
          <cell r="DY306">
            <v>4603.4694750916979</v>
          </cell>
        </row>
        <row r="307">
          <cell r="DR307">
            <v>35346.1</v>
          </cell>
          <cell r="DS307">
            <v>8054.95</v>
          </cell>
          <cell r="DY307">
            <v>16405.224838134622</v>
          </cell>
        </row>
        <row r="308">
          <cell r="DR308">
            <v>22825.48</v>
          </cell>
          <cell r="DS308"/>
          <cell r="DY308">
            <v>5964.7829451236294</v>
          </cell>
        </row>
        <row r="309">
          <cell r="DR309"/>
          <cell r="DS309"/>
          <cell r="DY309"/>
        </row>
        <row r="310">
          <cell r="DR310">
            <v>23951.29</v>
          </cell>
          <cell r="DS310">
            <v>7275.11</v>
          </cell>
          <cell r="DY310">
            <v>4777.0100300716604</v>
          </cell>
        </row>
        <row r="311">
          <cell r="DR311">
            <v>61386.21</v>
          </cell>
          <cell r="DS311"/>
          <cell r="DY311">
            <v>14599.999990663846</v>
          </cell>
        </row>
        <row r="312">
          <cell r="DR312">
            <v>19369.8</v>
          </cell>
          <cell r="DS312">
            <v>4935.47</v>
          </cell>
          <cell r="DY312">
            <v>6485.5414950158656</v>
          </cell>
        </row>
        <row r="313">
          <cell r="DR313">
            <v>48502.68</v>
          </cell>
          <cell r="DS313">
            <v>5242.47</v>
          </cell>
          <cell r="DY313">
            <v>12722.125911137875</v>
          </cell>
        </row>
        <row r="314">
          <cell r="DR314">
            <v>79552.22</v>
          </cell>
          <cell r="DS314">
            <v>1382.77</v>
          </cell>
          <cell r="DY314">
            <v>15388.376395793273</v>
          </cell>
        </row>
        <row r="315">
          <cell r="DR315">
            <v>26331.37</v>
          </cell>
          <cell r="DS315"/>
          <cell r="DY315">
            <v>5804.6088170587036</v>
          </cell>
        </row>
        <row r="316">
          <cell r="DR316">
            <v>43289.18</v>
          </cell>
          <cell r="DS316"/>
          <cell r="DY316">
            <v>8850.4161530436086</v>
          </cell>
        </row>
        <row r="317">
          <cell r="DR317">
            <v>23792.9</v>
          </cell>
          <cell r="DS317"/>
          <cell r="DY317">
            <v>9140.6164686834272</v>
          </cell>
        </row>
        <row r="318">
          <cell r="DR318">
            <v>27683.77</v>
          </cell>
          <cell r="DS318">
            <v>5307.6299999999992</v>
          </cell>
          <cell r="DY318">
            <v>12087.519573043421</v>
          </cell>
        </row>
        <row r="319">
          <cell r="DR319">
            <v>22441.38</v>
          </cell>
          <cell r="DS319"/>
          <cell r="DY319">
            <v>7940.9083166331602</v>
          </cell>
        </row>
        <row r="320">
          <cell r="DR320">
            <v>44025.63</v>
          </cell>
          <cell r="DS320"/>
          <cell r="DY320">
            <v>10197.791393449463</v>
          </cell>
        </row>
        <row r="321">
          <cell r="DR321">
            <v>23870.34</v>
          </cell>
          <cell r="DS321"/>
          <cell r="DY321">
            <v>7169.0136307726361</v>
          </cell>
        </row>
        <row r="322">
          <cell r="DR322">
            <v>3600.43</v>
          </cell>
          <cell r="DS322"/>
          <cell r="DY322">
            <v>1020.5170305537542</v>
          </cell>
        </row>
        <row r="323">
          <cell r="DR323">
            <v>68414.63</v>
          </cell>
          <cell r="DS323"/>
          <cell r="DY323">
            <v>17814.443893291591</v>
          </cell>
        </row>
        <row r="324">
          <cell r="DR324">
            <v>36790.839999999997</v>
          </cell>
          <cell r="DS324">
            <v>2748.64</v>
          </cell>
          <cell r="DY324">
            <v>10935.209074258093</v>
          </cell>
        </row>
        <row r="325">
          <cell r="DR325">
            <v>76771.5</v>
          </cell>
          <cell r="DS325">
            <v>9173.68</v>
          </cell>
          <cell r="DY325">
            <v>24479.194330133498</v>
          </cell>
        </row>
        <row r="326">
          <cell r="DR326">
            <v>37162.53</v>
          </cell>
          <cell r="DS326"/>
          <cell r="DY326">
            <v>12685.779030415244</v>
          </cell>
        </row>
        <row r="327">
          <cell r="DR327">
            <v>41211.31</v>
          </cell>
          <cell r="DS327"/>
          <cell r="DY327">
            <v>15002.971397356825</v>
          </cell>
        </row>
        <row r="328">
          <cell r="DR328">
            <v>38569.699999999997</v>
          </cell>
          <cell r="DS328"/>
          <cell r="DY328">
            <v>13323.449299678652</v>
          </cell>
        </row>
        <row r="329">
          <cell r="DR329">
            <v>43565.86</v>
          </cell>
          <cell r="DS329">
            <v>1026.5</v>
          </cell>
          <cell r="DY329">
            <v>15702.075205330464</v>
          </cell>
        </row>
        <row r="330">
          <cell r="DR330">
            <v>40758.49</v>
          </cell>
          <cell r="DS330"/>
          <cell r="DY330">
            <v>14744.160946017366</v>
          </cell>
        </row>
        <row r="331">
          <cell r="DR331">
            <v>61403.26</v>
          </cell>
          <cell r="DS331"/>
          <cell r="DY331">
            <v>17883.839305109133</v>
          </cell>
        </row>
        <row r="332">
          <cell r="DR332">
            <v>59039.49</v>
          </cell>
          <cell r="DS332">
            <v>290.41000000000003</v>
          </cell>
          <cell r="DY332">
            <v>19398.704320944133</v>
          </cell>
        </row>
        <row r="333">
          <cell r="DR333">
            <v>57028.04</v>
          </cell>
          <cell r="DS333"/>
          <cell r="DY333">
            <v>18333.742590180897</v>
          </cell>
        </row>
        <row r="334">
          <cell r="DR334">
            <v>54767.87</v>
          </cell>
          <cell r="DS334">
            <v>705.56</v>
          </cell>
          <cell r="DY334">
            <v>14629.209021730176</v>
          </cell>
        </row>
        <row r="335">
          <cell r="DR335">
            <v>46009.79</v>
          </cell>
          <cell r="DS335"/>
          <cell r="DY335">
            <v>15786.025807368527</v>
          </cell>
        </row>
        <row r="336">
          <cell r="DR336">
            <v>36293.43</v>
          </cell>
          <cell r="DS336"/>
          <cell r="DY336">
            <v>11472.424750919303</v>
          </cell>
        </row>
        <row r="337">
          <cell r="DR337">
            <v>23695.71</v>
          </cell>
          <cell r="DS337"/>
          <cell r="DY337">
            <v>7164.8554680227007</v>
          </cell>
        </row>
        <row r="338">
          <cell r="DR338">
            <v>23685.08</v>
          </cell>
          <cell r="DS338"/>
          <cell r="DY338">
            <v>8049.9523645907266</v>
          </cell>
        </row>
        <row r="339">
          <cell r="DR339">
            <v>24102.63</v>
          </cell>
          <cell r="DS339"/>
          <cell r="DY339">
            <v>6839.6237800174722</v>
          </cell>
        </row>
        <row r="340">
          <cell r="DR340">
            <v>44092.47</v>
          </cell>
          <cell r="DS340">
            <v>1322.7000000000003</v>
          </cell>
          <cell r="DY340">
            <v>16509.252532860501</v>
          </cell>
        </row>
        <row r="341">
          <cell r="DR341">
            <v>36552.639999999999</v>
          </cell>
          <cell r="DS341"/>
          <cell r="DY341">
            <v>11998.121285945974</v>
          </cell>
        </row>
        <row r="342">
          <cell r="DR342">
            <v>34413.68</v>
          </cell>
          <cell r="DS342"/>
          <cell r="DY342">
            <v>11425.960509791286</v>
          </cell>
        </row>
        <row r="343">
          <cell r="DR343">
            <v>34828.129999999997</v>
          </cell>
          <cell r="DS343"/>
          <cell r="DY343">
            <v>11359.981114606098</v>
          </cell>
        </row>
        <row r="344">
          <cell r="DR344">
            <v>35964.769999999997</v>
          </cell>
          <cell r="DS344"/>
          <cell r="DY344">
            <v>11801.197999719023</v>
          </cell>
        </row>
        <row r="345">
          <cell r="DR345">
            <v>44643.22</v>
          </cell>
          <cell r="DS345">
            <v>294.02</v>
          </cell>
          <cell r="DY345">
            <v>11578.560983844278</v>
          </cell>
        </row>
        <row r="346">
          <cell r="DR346">
            <v>13473.05</v>
          </cell>
          <cell r="DS346">
            <v>2568.4</v>
          </cell>
          <cell r="DY346">
            <v>3204.5115222242935</v>
          </cell>
        </row>
        <row r="347">
          <cell r="DR347">
            <v>21866.52</v>
          </cell>
          <cell r="DS347">
            <v>5099.22</v>
          </cell>
          <cell r="DY347">
            <v>7107.0425066873886</v>
          </cell>
        </row>
        <row r="348">
          <cell r="DR348">
            <v>14584.05</v>
          </cell>
          <cell r="DS348">
            <v>5338.4100000000008</v>
          </cell>
          <cell r="DY348">
            <v>4797.6915591626039</v>
          </cell>
        </row>
        <row r="349">
          <cell r="DR349">
            <v>21652.54</v>
          </cell>
          <cell r="DS349">
            <v>2100.38</v>
          </cell>
          <cell r="DY349">
            <v>4149.9369401783733</v>
          </cell>
        </row>
        <row r="350">
          <cell r="DR350">
            <v>15678.79</v>
          </cell>
          <cell r="DS350">
            <v>4123.09</v>
          </cell>
          <cell r="DY350">
            <v>5940.638469415685</v>
          </cell>
        </row>
        <row r="351">
          <cell r="DR351">
            <v>12951.66</v>
          </cell>
          <cell r="DS351"/>
          <cell r="DY351">
            <v>3398.0723905489399</v>
          </cell>
        </row>
        <row r="352">
          <cell r="DR352">
            <v>17226.189999999999</v>
          </cell>
          <cell r="DS352">
            <v>4736.5499999999993</v>
          </cell>
          <cell r="DY352">
            <v>6886.9322047311089</v>
          </cell>
        </row>
        <row r="353">
          <cell r="DR353">
            <v>11595.23</v>
          </cell>
          <cell r="DS353">
            <v>328.2</v>
          </cell>
          <cell r="DY353">
            <v>3400.6318426455664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ісяць"/>
      <sheetName val="зведена таблиця"/>
      <sheetName val="Звіт-будинок"/>
      <sheetName val="побудинковий звіт"/>
      <sheetName val="04.11.2024"/>
      <sheetName val="нові ціни з 04.11.24"/>
      <sheetName val="Лист1"/>
      <sheetName val="первичка 1"/>
      <sheetName val="первичка 2"/>
      <sheetName val="нова зарп ТО"/>
      <sheetName val="поточний ремонт"/>
      <sheetName val="ПР будинок"/>
      <sheetName val="розподіл ДЗ"/>
      <sheetName val="ДЗ нежит"/>
      <sheetName val="ДЗ нас "/>
      <sheetName val="накладні витрати"/>
      <sheetName val="кошти 01.03.23"/>
      <sheetName val="кошти 01.03.24"/>
      <sheetName val="коди"/>
      <sheetName val="ціни"/>
      <sheetName val="кошти 01.03.20"/>
      <sheetName val="нач"/>
      <sheetName val="новий кошт.з 01.06"/>
      <sheetName val="зарплата в цінах"/>
      <sheetName val="зарплата ТО"/>
      <sheetName val="ЕЛЕМЕНТИ ВИТРАТ"/>
      <sheetName val="ЛІМІТИ"/>
      <sheetName val="паркан аморт"/>
      <sheetName val="коди-дільниці"/>
    </sheetNames>
    <sheetDataSet>
      <sheetData sheetId="0"/>
      <sheetData sheetId="1"/>
      <sheetData sheetId="2"/>
      <sheetData sheetId="3">
        <row r="354">
          <cell r="DR354">
            <v>8198149.1200000001</v>
          </cell>
          <cell r="DS354">
            <v>356628.1999999999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зведена таблиця"/>
      <sheetName val="побудинковий звіт"/>
      <sheetName val="поточний ремонт"/>
      <sheetName val="ПР будинок"/>
      <sheetName val="накладні витрати"/>
      <sheetName val="коди"/>
      <sheetName val="місяць"/>
      <sheetName val="ціни"/>
      <sheetName val="Лист5"/>
      <sheetName val="кошти 01.03.20"/>
      <sheetName val="нач"/>
      <sheetName val="ПР свод03-12"/>
      <sheetName val="ПР свод 2020"/>
      <sheetName val="кошти на 01.01.2020"/>
    </sheetNames>
    <sheetDataSet>
      <sheetData sheetId="0">
        <row r="42">
          <cell r="C42">
            <v>162372.81902833679</v>
          </cell>
          <cell r="D42">
            <v>217242.06954805818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зведена таблиця"/>
      <sheetName val="побудинковий звіт"/>
      <sheetName val="01-02.2021"/>
      <sheetName val="1.3.21-28.2.22"/>
      <sheetName val="01-02.2022"/>
      <sheetName val="поточний ремонт"/>
      <sheetName val="ПР 01-02.21"/>
      <sheetName val="ПР 21-22"/>
      <sheetName val="ПР 01-02.22"/>
      <sheetName val="ПР будинок"/>
      <sheetName val="накладні витрати"/>
      <sheetName val="місяць"/>
      <sheetName val="коди"/>
      <sheetName val="звіт начальник"/>
      <sheetName val="кошти 01.03.2021"/>
      <sheetName val="Ремонт ліфтів"/>
      <sheetName val="Лист1"/>
    </sheetNames>
    <sheetDataSet>
      <sheetData sheetId="0">
        <row r="42">
          <cell r="C42">
            <v>189981.49136781204</v>
          </cell>
          <cell r="D42">
            <v>128815.34487516033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зведена таблиця"/>
      <sheetName val="місяць"/>
      <sheetName val="побудинковий звіт"/>
      <sheetName val="Лист2"/>
      <sheetName val="поточний ремонт"/>
      <sheetName val="ПР будинок"/>
      <sheetName val="накладні витрати"/>
      <sheetName val="нач"/>
      <sheetName val="первичка 1"/>
      <sheetName val="первичка 2"/>
      <sheetName val="коди"/>
      <sheetName val="ціни"/>
      <sheetName val="кошти 01.03.20"/>
      <sheetName val="Лист3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аркан аморт"/>
      <sheetName val="Лист1"/>
    </sheetNames>
    <sheetDataSet>
      <sheetData sheetId="0">
        <row r="42">
          <cell r="C42">
            <v>177066.78650756113</v>
          </cell>
          <cell r="D42">
            <v>151952.4215887303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едена таблиця"/>
      <sheetName val="Звіт-будинок"/>
      <sheetName val="місяць"/>
      <sheetName val="побудинковий звіт"/>
      <sheetName val="поточний ремонт"/>
      <sheetName val="Лист2"/>
      <sheetName val="ДЗ нас "/>
      <sheetName val="ДЗ нежит"/>
      <sheetName val="кошти 01.03.23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аркан аморт"/>
      <sheetName val="Лист1"/>
    </sheetNames>
    <sheetDataSet>
      <sheetData sheetId="0"/>
      <sheetData sheetId="1">
        <row r="42">
          <cell r="C42">
            <v>203497.57225502704</v>
          </cell>
          <cell r="D42">
            <v>167973.57146823482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зведена таблиця"/>
      <sheetName val="місяць"/>
      <sheetName val="побудинковий звіт"/>
      <sheetName val="поточний ремонт"/>
      <sheetName val="Лист2"/>
      <sheetName val="ДЗ нас "/>
      <sheetName val="ДЗ нежит"/>
      <sheetName val="кошти 01.01.24"/>
      <sheetName val="кошти 01.03.23"/>
      <sheetName val="ПР будинок"/>
      <sheetName val="накладні витрати"/>
      <sheetName val="первичка 1"/>
      <sheetName val="первичка 2"/>
      <sheetName val="Лист4"/>
      <sheetName val="коди"/>
      <sheetName val="ціни"/>
      <sheetName val="кошти 01.03.20"/>
      <sheetName val="Лист3"/>
      <sheetName val="нач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аркан аморт"/>
      <sheetName val="Лист1"/>
    </sheetNames>
    <sheetDataSet>
      <sheetData sheetId="0">
        <row r="42">
          <cell r="C42">
            <v>215276.17377435145</v>
          </cell>
          <cell r="D42">
            <v>172601.3555651948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місяць"/>
      <sheetName val="зведена таблиця"/>
      <sheetName val="побудинковий звіт"/>
      <sheetName val="Лист2"/>
      <sheetName val="поточний ремонт"/>
      <sheetName val="ПР будинок"/>
      <sheetName val="накладні витрати"/>
      <sheetName val="нач"/>
      <sheetName val="кошти 01.03.23"/>
      <sheetName val="кошти 01.03.24"/>
      <sheetName val="Лист4"/>
      <sheetName val="коди"/>
      <sheetName val="ціни"/>
      <sheetName val="кошти 01.03.20"/>
      <sheetName val="Лист3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аркан аморт"/>
      <sheetName val="Лист1"/>
    </sheetNames>
    <sheetDataSet>
      <sheetData sheetId="0">
        <row r="42">
          <cell r="C42">
            <v>299292.97122078476</v>
          </cell>
          <cell r="D42">
            <v>189302.04731931555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місяць"/>
      <sheetName val="зведена таблиця"/>
      <sheetName val="побудинковий звіт"/>
      <sheetName val="Лист2"/>
      <sheetName val="поточний ремонт"/>
      <sheetName val="ПР будинок"/>
      <sheetName val="накладні витрати"/>
      <sheetName val="нач"/>
      <sheetName val="кошти 01.03.23"/>
      <sheetName val="кошти 01.03.24"/>
      <sheetName val="Лист4"/>
      <sheetName val="коди"/>
      <sheetName val="ціни"/>
      <sheetName val="кошти 01.03.20"/>
      <sheetName val="Лист3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аркан аморт"/>
      <sheetName val="Лист1"/>
    </sheetNames>
    <sheetDataSet>
      <sheetData sheetId="0"/>
      <sheetData sheetId="1"/>
      <sheetData sheetId="2"/>
      <sheetData sheetId="3">
        <row r="6">
          <cell r="DA6" t="str">
            <v>Залишок коштів по будинку станом на 01.03.2026 року (за період надання послуги з управління) "-" - борг підприємства; "+" - борг населення</v>
          </cell>
          <cell r="DC6" t="str">
            <v>Станом на 01.03.2026</v>
          </cell>
          <cell r="DD6"/>
        </row>
        <row r="7">
          <cell r="DA7"/>
        </row>
        <row r="8">
          <cell r="DA8"/>
        </row>
        <row r="9">
          <cell r="F9">
            <v>372.8</v>
          </cell>
          <cell r="G9">
            <v>0</v>
          </cell>
          <cell r="H9">
            <v>0</v>
          </cell>
          <cell r="I9">
            <v>2265.5891243892383</v>
          </cell>
          <cell r="J9">
            <v>2154.1810511654594</v>
          </cell>
          <cell r="L9">
            <v>436.747186047578</v>
          </cell>
          <cell r="M9">
            <v>362.79030037835611</v>
          </cell>
          <cell r="O9">
            <v>864.37836777243865</v>
          </cell>
          <cell r="P9">
            <v>864.37836777243865</v>
          </cell>
          <cell r="R9">
            <v>0</v>
          </cell>
          <cell r="S9">
            <v>0</v>
          </cell>
          <cell r="U9">
            <v>0</v>
          </cell>
          <cell r="V9">
            <v>0</v>
          </cell>
          <cell r="X9">
            <v>669.28282425001089</v>
          </cell>
          <cell r="Y9">
            <v>2003.7240587469762</v>
          </cell>
          <cell r="AA9">
            <v>0</v>
          </cell>
          <cell r="AB9">
            <v>0</v>
          </cell>
          <cell r="AD9">
            <v>1738.7877586955431</v>
          </cell>
          <cell r="AE9">
            <v>1770.6471277291951</v>
          </cell>
          <cell r="AJ9">
            <v>0</v>
          </cell>
          <cell r="AK9">
            <v>0</v>
          </cell>
          <cell r="AM9">
            <v>0</v>
          </cell>
          <cell r="AN9">
            <v>0</v>
          </cell>
          <cell r="AP9">
            <v>1466.713971559948</v>
          </cell>
          <cell r="AQ9">
            <v>720</v>
          </cell>
          <cell r="AS9">
            <v>8203.9279419940194</v>
          </cell>
          <cell r="AT9">
            <v>0</v>
          </cell>
          <cell r="AV9">
            <v>384.41195778306241</v>
          </cell>
          <cell r="AW9">
            <v>0</v>
          </cell>
          <cell r="AY9">
            <v>359.8672344004965</v>
          </cell>
          <cell r="AZ9">
            <v>0</v>
          </cell>
          <cell r="BB9">
            <v>357.73544671911122</v>
          </cell>
          <cell r="BC9">
            <v>0</v>
          </cell>
          <cell r="BE9">
            <v>0</v>
          </cell>
          <cell r="BF9">
            <v>0</v>
          </cell>
          <cell r="BH9">
            <v>0</v>
          </cell>
          <cell r="BI9">
            <v>0</v>
          </cell>
          <cell r="BK9">
            <v>276.15708734123893</v>
          </cell>
          <cell r="BL9">
            <v>0</v>
          </cell>
          <cell r="BN9">
            <v>99.065900967424156</v>
          </cell>
          <cell r="BO9">
            <v>0</v>
          </cell>
          <cell r="BT9">
            <v>7378.4603765177053</v>
          </cell>
          <cell r="BU9">
            <v>5974.6655755373449</v>
          </cell>
          <cell r="BW9">
            <v>3535.5384392560659</v>
          </cell>
          <cell r="BX9">
            <v>3867.7947880337297</v>
          </cell>
          <cell r="BZ9">
            <v>932.05842648081898</v>
          </cell>
          <cell r="CA9">
            <v>1966.1197936358374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I9">
            <v>0</v>
          </cell>
          <cell r="CJ9">
            <v>0</v>
          </cell>
          <cell r="CL9">
            <v>0</v>
          </cell>
          <cell r="CM9">
            <v>0</v>
          </cell>
          <cell r="CX9">
            <v>869.04672892601229</v>
          </cell>
          <cell r="CY9">
            <v>12010.351906336449</v>
          </cell>
          <cell r="DA9">
            <v>-4463.1430450640128</v>
          </cell>
          <cell r="DC9">
            <v>2993.27</v>
          </cell>
          <cell r="DD9">
            <v>0</v>
          </cell>
          <cell r="DE9">
            <v>23.989999999999782</v>
          </cell>
          <cell r="DF9">
            <v>0</v>
          </cell>
          <cell r="DK9">
            <v>7.9648442211118935</v>
          </cell>
          <cell r="DL9">
            <v>0</v>
          </cell>
          <cell r="DM9">
            <v>6.9927608713293044</v>
          </cell>
          <cell r="DW9">
            <v>0</v>
          </cell>
          <cell r="DX9">
            <v>0</v>
          </cell>
        </row>
        <row r="10">
          <cell r="F10">
            <v>1841.15</v>
          </cell>
          <cell r="G10">
            <v>0</v>
          </cell>
          <cell r="H10">
            <v>0</v>
          </cell>
          <cell r="I10">
            <v>9445.6107961480047</v>
          </cell>
          <cell r="J10">
            <v>9000.9213717852399</v>
          </cell>
          <cell r="L10">
            <v>1996.6495625677342</v>
          </cell>
          <cell r="M10">
            <v>1642.8240017133101</v>
          </cell>
          <cell r="O10">
            <v>3335.8187998507942</v>
          </cell>
          <cell r="P10">
            <v>3335.8187998507942</v>
          </cell>
          <cell r="R10">
            <v>0</v>
          </cell>
          <cell r="S10">
            <v>0</v>
          </cell>
          <cell r="U10">
            <v>1181.6966247500025</v>
          </cell>
          <cell r="V10">
            <v>603.27881178729058</v>
          </cell>
          <cell r="X10">
            <v>5643.852798548608</v>
          </cell>
          <cell r="Y10">
            <v>3653.3984350151909</v>
          </cell>
          <cell r="AA10">
            <v>0</v>
          </cell>
          <cell r="AB10">
            <v>0</v>
          </cell>
          <cell r="AD10">
            <v>8587.3634171735484</v>
          </cell>
          <cell r="AE10">
            <v>8744.7075086336044</v>
          </cell>
          <cell r="AJ10">
            <v>0</v>
          </cell>
          <cell r="AK10">
            <v>0</v>
          </cell>
          <cell r="AM10">
            <v>0</v>
          </cell>
          <cell r="AN10">
            <v>0</v>
          </cell>
          <cell r="AP10">
            <v>5500.1773933498052</v>
          </cell>
          <cell r="AQ10">
            <v>5670</v>
          </cell>
          <cell r="AS10">
            <v>37029.183159811037</v>
          </cell>
          <cell r="AT10">
            <v>6191.0993124379356</v>
          </cell>
          <cell r="AV10">
            <v>1741.9231225539036</v>
          </cell>
          <cell r="AW10">
            <v>1003.0731024871038</v>
          </cell>
          <cell r="AY10">
            <v>2715.9791275509165</v>
          </cell>
          <cell r="AZ10">
            <v>0</v>
          </cell>
          <cell r="BB10">
            <v>1994.6104215926373</v>
          </cell>
          <cell r="BC10">
            <v>0</v>
          </cell>
          <cell r="BE10">
            <v>0</v>
          </cell>
          <cell r="BF10">
            <v>0</v>
          </cell>
          <cell r="BH10">
            <v>696.46160824062997</v>
          </cell>
          <cell r="BI10">
            <v>0</v>
          </cell>
          <cell r="BK10">
            <v>1669.6463277207711</v>
          </cell>
          <cell r="BL10">
            <v>0</v>
          </cell>
          <cell r="BN10">
            <v>620.35067185800995</v>
          </cell>
          <cell r="BO10">
            <v>0</v>
          </cell>
          <cell r="BT10">
            <v>22773.706013742431</v>
          </cell>
          <cell r="BU10">
            <v>37362.411491859588</v>
          </cell>
          <cell r="BW10">
            <v>18277.346821385418</v>
          </cell>
          <cell r="BX10">
            <v>17409.087899888749</v>
          </cell>
          <cell r="BZ10">
            <v>12326.50794676137</v>
          </cell>
          <cell r="CA10">
            <v>8654.9637370958844</v>
          </cell>
          <cell r="CC10">
            <v>1429.4156343646227</v>
          </cell>
          <cell r="CD10">
            <v>1420.2553203285161</v>
          </cell>
          <cell r="CF10">
            <v>181.92562619186117</v>
          </cell>
          <cell r="CG10">
            <v>0</v>
          </cell>
          <cell r="CI10">
            <v>2389.2173292379252</v>
          </cell>
          <cell r="CJ10">
            <v>1934.7494504990505</v>
          </cell>
          <cell r="CL10">
            <v>0</v>
          </cell>
          <cell r="CM10">
            <v>0</v>
          </cell>
          <cell r="CX10">
            <v>8385.0301838185642</v>
          </cell>
          <cell r="CY10">
            <v>47878.054935839922</v>
          </cell>
          <cell r="DA10">
            <v>-40066.28180206618</v>
          </cell>
          <cell r="DC10">
            <v>18197.71</v>
          </cell>
          <cell r="DD10">
            <v>0</v>
          </cell>
          <cell r="DE10">
            <v>3533.49</v>
          </cell>
          <cell r="DF10">
            <v>0</v>
          </cell>
          <cell r="DK10">
            <v>7.9577606894850108</v>
          </cell>
          <cell r="DL10">
            <v>0</v>
          </cell>
          <cell r="DM10">
            <v>6.915411437601148</v>
          </cell>
          <cell r="DW10">
            <v>3811.6200000000003</v>
          </cell>
          <cell r="DX10">
            <v>0</v>
          </cell>
        </row>
        <row r="11">
          <cell r="F11">
            <v>2801.88</v>
          </cell>
          <cell r="G11">
            <v>0</v>
          </cell>
          <cell r="H11">
            <v>0</v>
          </cell>
          <cell r="I11">
            <v>11831.300996620732</v>
          </cell>
          <cell r="J11">
            <v>11313.491651907019</v>
          </cell>
          <cell r="L11">
            <v>2655.890598111248</v>
          </cell>
          <cell r="M11">
            <v>2190.4320022844136</v>
          </cell>
          <cell r="O11">
            <v>5299.5477940849669</v>
          </cell>
          <cell r="P11">
            <v>5299.5477940849651</v>
          </cell>
          <cell r="R11">
            <v>0</v>
          </cell>
          <cell r="S11">
            <v>0</v>
          </cell>
          <cell r="U11">
            <v>787.79774983333527</v>
          </cell>
          <cell r="V11">
            <v>402.18587452486042</v>
          </cell>
          <cell r="X11">
            <v>7189.5023909555739</v>
          </cell>
          <cell r="Y11">
            <v>7559.7556735758371</v>
          </cell>
          <cell r="AA11">
            <v>0</v>
          </cell>
          <cell r="AB11">
            <v>0</v>
          </cell>
          <cell r="AD11">
            <v>13068.333276110161</v>
          </cell>
          <cell r="AE11">
            <v>13307.781046786153</v>
          </cell>
          <cell r="AJ11">
            <v>0</v>
          </cell>
          <cell r="AK11">
            <v>0</v>
          </cell>
          <cell r="AM11">
            <v>0</v>
          </cell>
          <cell r="AN11">
            <v>0</v>
          </cell>
          <cell r="AP11">
            <v>11000.35478669961</v>
          </cell>
          <cell r="AQ11">
            <v>5400</v>
          </cell>
          <cell r="AS11">
            <v>64028.017829234836</v>
          </cell>
          <cell r="AT11">
            <v>2228.0825636990398</v>
          </cell>
          <cell r="AV11">
            <v>2174.031100777886</v>
          </cell>
          <cell r="AW11">
            <v>0</v>
          </cell>
          <cell r="AY11">
            <v>3259.174953061101</v>
          </cell>
          <cell r="AZ11">
            <v>0</v>
          </cell>
          <cell r="BB11">
            <v>3109.517815995925</v>
          </cell>
          <cell r="BC11">
            <v>2896.687138098408</v>
          </cell>
          <cell r="BE11">
            <v>0</v>
          </cell>
          <cell r="BF11">
            <v>0</v>
          </cell>
          <cell r="BH11">
            <v>464.30773882708633</v>
          </cell>
          <cell r="BI11">
            <v>0</v>
          </cell>
          <cell r="BK11">
            <v>2604.9559963186493</v>
          </cell>
          <cell r="BL11">
            <v>0</v>
          </cell>
          <cell r="BN11">
            <v>306.11363398934054</v>
          </cell>
          <cell r="BO11">
            <v>0</v>
          </cell>
          <cell r="BT11">
            <v>43212.492718146532</v>
          </cell>
          <cell r="BU11">
            <v>50562.602742411917</v>
          </cell>
          <cell r="BW11">
            <v>20523.101669867581</v>
          </cell>
          <cell r="BX11">
            <v>20057.247224379589</v>
          </cell>
          <cell r="BZ11">
            <v>20939.619438446545</v>
          </cell>
          <cell r="CA11">
            <v>14056.14618689853</v>
          </cell>
          <cell r="CC11">
            <v>2097.035960016537</v>
          </cell>
          <cell r="CD11">
            <v>2083.5972459875702</v>
          </cell>
          <cell r="CF11">
            <v>266.89548582028658</v>
          </cell>
          <cell r="CG11">
            <v>0</v>
          </cell>
          <cell r="CI11">
            <v>13570.754430071416</v>
          </cell>
          <cell r="CJ11">
            <v>6063.706620770864</v>
          </cell>
          <cell r="CL11">
            <v>0</v>
          </cell>
          <cell r="CM11">
            <v>0</v>
          </cell>
          <cell r="CX11">
            <v>13703.279259125724</v>
          </cell>
          <cell r="CY11">
            <v>115664.25837622194</v>
          </cell>
          <cell r="DA11">
            <v>-62830.615668332073</v>
          </cell>
          <cell r="DC11">
            <v>99305.41</v>
          </cell>
          <cell r="DD11">
            <v>0</v>
          </cell>
          <cell r="DE11">
            <v>75324.63</v>
          </cell>
          <cell r="DF11">
            <v>0</v>
          </cell>
          <cell r="DK11">
            <v>8.5588311125748326</v>
          </cell>
          <cell r="DL11">
            <v>0</v>
          </cell>
          <cell r="DM11">
            <v>7.7897312321397099</v>
          </cell>
          <cell r="DW11">
            <v>3696.4799999999996</v>
          </cell>
          <cell r="DX11">
            <v>0</v>
          </cell>
        </row>
        <row r="12">
          <cell r="F12">
            <v>6095.61</v>
          </cell>
          <cell r="G12">
            <v>601.05999999999995</v>
          </cell>
          <cell r="H12">
            <v>0</v>
          </cell>
          <cell r="I12">
            <v>29189.597208405186</v>
          </cell>
          <cell r="J12">
            <v>27888.183463657457</v>
          </cell>
          <cell r="L12">
            <v>5460.4760165268053</v>
          </cell>
          <cell r="M12">
            <v>4621.5187784047139</v>
          </cell>
          <cell r="O12">
            <v>10717.738077359494</v>
          </cell>
          <cell r="P12">
            <v>10717.738077359494</v>
          </cell>
          <cell r="R12">
            <v>2567.0611310925615</v>
          </cell>
          <cell r="S12">
            <v>2567.0611310925615</v>
          </cell>
          <cell r="U12">
            <v>1329.4087028437534</v>
          </cell>
          <cell r="V12">
            <v>744.35951297986537</v>
          </cell>
          <cell r="X12">
            <v>10007.249614577118</v>
          </cell>
          <cell r="Y12">
            <v>7172.438282314848</v>
          </cell>
          <cell r="AA12">
            <v>0</v>
          </cell>
          <cell r="AB12">
            <v>0</v>
          </cell>
          <cell r="AD12">
            <v>28430.719017655949</v>
          </cell>
          <cell r="AE12">
            <v>28951.647903050856</v>
          </cell>
          <cell r="AJ12">
            <v>40428.840000000004</v>
          </cell>
          <cell r="AK12">
            <v>41739.584531578832</v>
          </cell>
          <cell r="AM12">
            <v>7791.6000000000013</v>
          </cell>
          <cell r="AN12">
            <v>8007.8194928642561</v>
          </cell>
          <cell r="AP12">
            <v>6416.8736255747726</v>
          </cell>
          <cell r="AQ12">
            <v>6300</v>
          </cell>
          <cell r="AS12">
            <v>207375.02664456275</v>
          </cell>
          <cell r="AT12">
            <v>349193.39154146734</v>
          </cell>
          <cell r="AV12">
            <v>4507.9527451757549</v>
          </cell>
          <cell r="AW12">
            <v>0</v>
          </cell>
          <cell r="AY12">
            <v>3870.2702567600568</v>
          </cell>
          <cell r="AZ12">
            <v>4680.8604878039832</v>
          </cell>
          <cell r="BB12">
            <v>5275.3008662120365</v>
          </cell>
          <cell r="BC12">
            <v>1224.8255121233967</v>
          </cell>
          <cell r="BE12">
            <v>687.19635658004017</v>
          </cell>
          <cell r="BF12">
            <v>0</v>
          </cell>
          <cell r="BH12">
            <v>783.51930927070828</v>
          </cell>
          <cell r="BI12">
            <v>0</v>
          </cell>
          <cell r="BK12">
            <v>4752.6650215792852</v>
          </cell>
          <cell r="BL12">
            <v>2133.9857535862261</v>
          </cell>
          <cell r="BN12">
            <v>713.27448696545378</v>
          </cell>
          <cell r="BO12">
            <v>0</v>
          </cell>
          <cell r="BT12">
            <v>69362.039999999994</v>
          </cell>
          <cell r="BU12">
            <v>53078.526300248137</v>
          </cell>
          <cell r="BW12">
            <v>64733.676729465398</v>
          </cell>
          <cell r="BX12">
            <v>59927.785475731245</v>
          </cell>
          <cell r="BZ12">
            <v>15756.725391162647</v>
          </cell>
          <cell r="CA12">
            <v>13370.154823412082</v>
          </cell>
          <cell r="CC12">
            <v>2700.0478670569755</v>
          </cell>
          <cell r="CD12">
            <v>2682.7447917441359</v>
          </cell>
          <cell r="CF12">
            <v>343.64245580725157</v>
          </cell>
          <cell r="CG12">
            <v>0</v>
          </cell>
          <cell r="CI12">
            <v>23175.408093607872</v>
          </cell>
          <cell r="CJ12">
            <v>23213.269158486215</v>
          </cell>
          <cell r="CL12">
            <v>36476.180965475411</v>
          </cell>
          <cell r="CM12">
            <v>34812.208934653281</v>
          </cell>
          <cell r="CX12">
            <v>35021.915465467413</v>
          </cell>
          <cell r="CY12">
            <v>-85188.820577142615</v>
          </cell>
          <cell r="DA12">
            <v>75913.659431075212</v>
          </cell>
          <cell r="DC12">
            <v>168459.98</v>
          </cell>
          <cell r="DD12">
            <v>0</v>
          </cell>
          <cell r="DE12">
            <v>107209.68000000001</v>
          </cell>
          <cell r="DF12">
            <v>0</v>
          </cell>
          <cell r="DK12">
            <v>8.3640757780863559</v>
          </cell>
          <cell r="DL12">
            <v>10.223257242622827</v>
          </cell>
          <cell r="DM12">
            <v>7.2490051399814597</v>
          </cell>
          <cell r="DW12">
            <v>5460.1200000000017</v>
          </cell>
          <cell r="DX12">
            <v>0</v>
          </cell>
        </row>
        <row r="13">
          <cell r="F13">
            <v>6323.6</v>
          </cell>
          <cell r="G13">
            <v>712.5</v>
          </cell>
          <cell r="H13">
            <v>0</v>
          </cell>
          <cell r="I13">
            <v>24444.40758703656</v>
          </cell>
          <cell r="J13">
            <v>23421.279550032716</v>
          </cell>
          <cell r="L13">
            <v>5191.5231549051723</v>
          </cell>
          <cell r="M13">
            <v>4312.4130044974399</v>
          </cell>
          <cell r="O13">
            <v>11248.439011297327</v>
          </cell>
          <cell r="P13">
            <v>11248.439011297327</v>
          </cell>
          <cell r="R13">
            <v>2603.3361278051375</v>
          </cell>
          <cell r="S13">
            <v>2603.3361278051375</v>
          </cell>
          <cell r="U13">
            <v>1329.4087028437534</v>
          </cell>
          <cell r="V13">
            <v>744.35951297986537</v>
          </cell>
          <cell r="X13">
            <v>10835.600689703771</v>
          </cell>
          <cell r="Y13">
            <v>7528.6408433021124</v>
          </cell>
          <cell r="AA13">
            <v>0</v>
          </cell>
          <cell r="AB13">
            <v>0</v>
          </cell>
          <cell r="AD13">
            <v>29494.094074268065</v>
          </cell>
          <cell r="AE13">
            <v>30034.506912307777</v>
          </cell>
          <cell r="AJ13">
            <v>40428.840000000004</v>
          </cell>
          <cell r="AK13">
            <v>41739.584531578832</v>
          </cell>
          <cell r="AM13">
            <v>7791.6000000000013</v>
          </cell>
          <cell r="AN13">
            <v>8007.8173124902651</v>
          </cell>
          <cell r="AP13">
            <v>6477.9867077231056</v>
          </cell>
          <cell r="AQ13">
            <v>6360</v>
          </cell>
          <cell r="AS13">
            <v>222845.8868896809</v>
          </cell>
          <cell r="AT13">
            <v>450525.84770350228</v>
          </cell>
          <cell r="AV13">
            <v>4596.3586083162427</v>
          </cell>
          <cell r="AW13">
            <v>0</v>
          </cell>
          <cell r="AY13">
            <v>4277.6671258926917</v>
          </cell>
          <cell r="AZ13">
            <v>3297.9528792052424</v>
          </cell>
          <cell r="BB13">
            <v>4764.8577874068178</v>
          </cell>
          <cell r="BC13">
            <v>2904.0597242626773</v>
          </cell>
          <cell r="BE13">
            <v>684.24949447535744</v>
          </cell>
          <cell r="BF13">
            <v>0</v>
          </cell>
          <cell r="BH13">
            <v>783.51930927070828</v>
          </cell>
          <cell r="BI13">
            <v>0</v>
          </cell>
          <cell r="BK13">
            <v>4277.931555335138</v>
          </cell>
          <cell r="BL13">
            <v>0</v>
          </cell>
          <cell r="BN13">
            <v>614.20858599802955</v>
          </cell>
          <cell r="BO13">
            <v>0</v>
          </cell>
          <cell r="BT13">
            <v>74046</v>
          </cell>
          <cell r="BU13">
            <v>59070.753296794013</v>
          </cell>
          <cell r="BW13">
            <v>66096.219641127871</v>
          </cell>
          <cell r="BX13">
            <v>64493.833636305084</v>
          </cell>
          <cell r="BZ13">
            <v>17489.704374065073</v>
          </cell>
          <cell r="CA13">
            <v>17865.751358708603</v>
          </cell>
          <cell r="CC13">
            <v>3324.9609329487625</v>
          </cell>
          <cell r="CD13">
            <v>3303.6531442473065</v>
          </cell>
          <cell r="CF13">
            <v>423.17684601166053</v>
          </cell>
          <cell r="CG13">
            <v>0</v>
          </cell>
          <cell r="CI13">
            <v>18779.248207810095</v>
          </cell>
          <cell r="CJ13">
            <v>12746.591577629495</v>
          </cell>
          <cell r="CL13">
            <v>29572.29857090949</v>
          </cell>
          <cell r="CM13">
            <v>19135.867033217823</v>
          </cell>
          <cell r="CX13">
            <v>35559.206102943885</v>
          </cell>
          <cell r="CY13">
            <v>-176748.58970745499</v>
          </cell>
          <cell r="DA13">
            <v>92451.914155324019</v>
          </cell>
          <cell r="DC13">
            <v>146886.81</v>
          </cell>
          <cell r="DD13">
            <v>0</v>
          </cell>
          <cell r="DE13">
            <v>84668.61</v>
          </cell>
          <cell r="DF13">
            <v>0</v>
          </cell>
          <cell r="DK13">
            <v>8.3360427374129387</v>
          </cell>
          <cell r="DL13">
            <v>10.027414814633138</v>
          </cell>
          <cell r="DM13">
            <v>7.2385503705459318</v>
          </cell>
          <cell r="DW13">
            <v>7110.1200000000017</v>
          </cell>
          <cell r="DX13">
            <v>0</v>
          </cell>
        </row>
        <row r="14">
          <cell r="F14">
            <v>3179.26</v>
          </cell>
          <cell r="G14">
            <v>0</v>
          </cell>
          <cell r="H14">
            <v>0</v>
          </cell>
          <cell r="I14">
            <v>13700.13992398962</v>
          </cell>
          <cell r="J14">
            <v>13105.130169366059</v>
          </cell>
          <cell r="L14">
            <v>2655.890598111248</v>
          </cell>
          <cell r="M14">
            <v>2190.4320022844136</v>
          </cell>
          <cell r="O14">
            <v>6365.2251458348956</v>
          </cell>
          <cell r="P14">
            <v>6365.2251458348956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X14">
            <v>9527.9588302897428</v>
          </cell>
          <cell r="Y14">
            <v>6623.7362993253846</v>
          </cell>
          <cell r="AA14">
            <v>0</v>
          </cell>
          <cell r="AB14">
            <v>0</v>
          </cell>
          <cell r="AD14">
            <v>14828.482751369078</v>
          </cell>
          <cell r="AE14">
            <v>15100.18129641717</v>
          </cell>
          <cell r="AJ14">
            <v>0</v>
          </cell>
          <cell r="AK14">
            <v>0</v>
          </cell>
          <cell r="AM14">
            <v>0</v>
          </cell>
          <cell r="AN14">
            <v>0</v>
          </cell>
          <cell r="AP14">
            <v>12833.747251149545</v>
          </cell>
          <cell r="AQ14">
            <v>6300</v>
          </cell>
          <cell r="AS14">
            <v>61147.33062374789</v>
          </cell>
          <cell r="AT14">
            <v>0</v>
          </cell>
          <cell r="AV14">
            <v>2339.0690330968623</v>
          </cell>
          <cell r="AW14">
            <v>79208.531777506811</v>
          </cell>
          <cell r="AY14">
            <v>3259.174953061101</v>
          </cell>
          <cell r="AZ14">
            <v>0</v>
          </cell>
          <cell r="BB14">
            <v>1816.7380816414943</v>
          </cell>
          <cell r="BC14">
            <v>1221.3491210635</v>
          </cell>
          <cell r="BE14">
            <v>0</v>
          </cell>
          <cell r="BF14">
            <v>0</v>
          </cell>
          <cell r="BH14">
            <v>0</v>
          </cell>
          <cell r="BI14">
            <v>0</v>
          </cell>
          <cell r="BK14">
            <v>3283.5818732021921</v>
          </cell>
          <cell r="BL14">
            <v>0</v>
          </cell>
          <cell r="BN14">
            <v>634.02176619151442</v>
          </cell>
          <cell r="BO14">
            <v>0</v>
          </cell>
          <cell r="BT14">
            <v>48124.116661946377</v>
          </cell>
          <cell r="BU14">
            <v>54869.665273273888</v>
          </cell>
          <cell r="BW14">
            <v>22806.71889036677</v>
          </cell>
          <cell r="BX14">
            <v>21397.060697809531</v>
          </cell>
          <cell r="BZ14">
            <v>18395.486211638043</v>
          </cell>
          <cell r="CA14">
            <v>19150.351366155272</v>
          </cell>
          <cell r="CC14">
            <v>2301.8117952766379</v>
          </cell>
          <cell r="CD14">
            <v>2287.0607890683405</v>
          </cell>
          <cell r="CF14">
            <v>292.95786485339028</v>
          </cell>
          <cell r="CG14">
            <v>0</v>
          </cell>
          <cell r="CI14">
            <v>3966.1007665349548</v>
          </cell>
          <cell r="CJ14">
            <v>4237.8258615119594</v>
          </cell>
          <cell r="CL14">
            <v>0</v>
          </cell>
          <cell r="CM14">
            <v>0</v>
          </cell>
          <cell r="CX14">
            <v>13696.847544620523</v>
          </cell>
          <cell r="CY14">
            <v>9163.251411841462</v>
          </cell>
          <cell r="DA14">
            <v>63095.787330954554</v>
          </cell>
          <cell r="DC14">
            <v>52085.19</v>
          </cell>
          <cell r="DD14">
            <v>0</v>
          </cell>
          <cell r="DE14">
            <v>28115.800000000003</v>
          </cell>
          <cell r="DF14">
            <v>0</v>
          </cell>
          <cell r="DK14">
            <v>7.5392535933571203</v>
          </cell>
          <cell r="DL14">
            <v>0</v>
          </cell>
          <cell r="DM14">
            <v>6.7860263110103967</v>
          </cell>
          <cell r="DW14">
            <v>3725.3199999999997</v>
          </cell>
          <cell r="DX14">
            <v>0</v>
          </cell>
        </row>
        <row r="15">
          <cell r="F15">
            <v>2653.4</v>
          </cell>
          <cell r="G15">
            <v>0</v>
          </cell>
          <cell r="H15">
            <v>262.39999999999998</v>
          </cell>
          <cell r="I15">
            <v>11432.52253264966</v>
          </cell>
          <cell r="J15">
            <v>11044.835635918094</v>
          </cell>
          <cell r="L15">
            <v>2362.7019823718188</v>
          </cell>
          <cell r="M15">
            <v>1944.0084020274173</v>
          </cell>
          <cell r="O15">
            <v>5321.8664555142132</v>
          </cell>
          <cell r="P15">
            <v>5321.8664555142132</v>
          </cell>
          <cell r="R15">
            <v>0</v>
          </cell>
          <cell r="S15">
            <v>0</v>
          </cell>
          <cell r="U15">
            <v>1181.6966247500025</v>
          </cell>
          <cell r="V15">
            <v>603.27881178729058</v>
          </cell>
          <cell r="X15">
            <v>7230.6875433717823</v>
          </cell>
          <cell r="Y15">
            <v>7270.3645318795961</v>
          </cell>
          <cell r="AA15">
            <v>0</v>
          </cell>
          <cell r="AB15">
            <v>0</v>
          </cell>
          <cell r="AD15">
            <v>13599.670994647166</v>
          </cell>
          <cell r="AE15">
            <v>13848.854332169494</v>
          </cell>
          <cell r="AJ15">
            <v>0</v>
          </cell>
          <cell r="AK15">
            <v>0</v>
          </cell>
          <cell r="AM15">
            <v>0</v>
          </cell>
          <cell r="AN15">
            <v>0</v>
          </cell>
          <cell r="AP15">
            <v>11367.033279589597</v>
          </cell>
          <cell r="AQ15">
            <v>0</v>
          </cell>
          <cell r="AS15">
            <v>54604.37795803295</v>
          </cell>
          <cell r="AT15">
            <v>956.72250656755739</v>
          </cell>
          <cell r="AV15">
            <v>1442.5225487442119</v>
          </cell>
          <cell r="AW15">
            <v>0</v>
          </cell>
          <cell r="AY15">
            <v>3213.908634268586</v>
          </cell>
          <cell r="AZ15">
            <v>0</v>
          </cell>
          <cell r="BB15">
            <v>1732.9583702793313</v>
          </cell>
          <cell r="BC15">
            <v>0</v>
          </cell>
          <cell r="BE15">
            <v>0</v>
          </cell>
          <cell r="BF15">
            <v>0</v>
          </cell>
          <cell r="BH15">
            <v>696.46160824062997</v>
          </cell>
          <cell r="BI15">
            <v>0</v>
          </cell>
          <cell r="BK15">
            <v>3086.5104129617412</v>
          </cell>
          <cell r="BL15">
            <v>0</v>
          </cell>
          <cell r="BN15">
            <v>127.00248504023777</v>
          </cell>
          <cell r="BO15">
            <v>0</v>
          </cell>
          <cell r="BT15">
            <v>22458.306943132338</v>
          </cell>
          <cell r="BU15">
            <v>35884.079562752842</v>
          </cell>
          <cell r="BW15">
            <v>25075.173488639193</v>
          </cell>
          <cell r="BX15">
            <v>25621.430190394331</v>
          </cell>
          <cell r="BZ15">
            <v>13144.455351291741</v>
          </cell>
          <cell r="CA15">
            <v>10462.997621169287</v>
          </cell>
          <cell r="CC15">
            <v>742.81430437487415</v>
          </cell>
          <cell r="CD15">
            <v>738.0540288224031</v>
          </cell>
          <cell r="CF15">
            <v>94.540002374984013</v>
          </cell>
          <cell r="CG15">
            <v>0</v>
          </cell>
          <cell r="CI15">
            <v>4778.4346584758505</v>
          </cell>
          <cell r="CJ15">
            <v>3857.2131010450971</v>
          </cell>
          <cell r="CL15">
            <v>0</v>
          </cell>
          <cell r="CM15">
            <v>0</v>
          </cell>
          <cell r="CX15">
            <v>10611.999940146125</v>
          </cell>
          <cell r="CY15">
            <v>89979.929138590072</v>
          </cell>
          <cell r="DA15">
            <v>-25607.094509862072</v>
          </cell>
          <cell r="DC15">
            <v>35071.599999999999</v>
          </cell>
          <cell r="DD15">
            <v>1691.3200000000002</v>
          </cell>
          <cell r="DE15">
            <v>17282.66</v>
          </cell>
          <cell r="DF15">
            <v>602.04000000000019</v>
          </cell>
          <cell r="DK15">
            <v>6.7042336017586006</v>
          </cell>
          <cell r="DL15">
            <v>0</v>
          </cell>
          <cell r="DM15">
            <v>5.7119621420032587</v>
          </cell>
          <cell r="DW15">
            <v>1891.62</v>
          </cell>
          <cell r="DX15">
            <v>0</v>
          </cell>
        </row>
        <row r="16">
          <cell r="F16">
            <v>1773.8</v>
          </cell>
          <cell r="G16">
            <v>0</v>
          </cell>
          <cell r="H16">
            <v>522.79999999999995</v>
          </cell>
          <cell r="I16">
            <v>10351.528239783001</v>
          </cell>
          <cell r="J16">
            <v>9900.8061699319078</v>
          </cell>
          <cell r="L16">
            <v>1654.0171063391581</v>
          </cell>
          <cell r="M16">
            <v>1369.0200014277584</v>
          </cell>
          <cell r="O16">
            <v>3869.0302914169001</v>
          </cell>
          <cell r="P16">
            <v>3869.0302914169001</v>
          </cell>
          <cell r="R16">
            <v>0</v>
          </cell>
          <cell r="S16">
            <v>0</v>
          </cell>
          <cell r="U16">
            <v>945.35729980000212</v>
          </cell>
          <cell r="V16">
            <v>482.62304942983246</v>
          </cell>
          <cell r="X16">
            <v>5824.0407365361134</v>
          </cell>
          <cell r="Y16">
            <v>3808.5964008284313</v>
          </cell>
          <cell r="AA16">
            <v>0</v>
          </cell>
          <cell r="AB16">
            <v>0</v>
          </cell>
          <cell r="AD16">
            <v>10711.641541363153</v>
          </cell>
          <cell r="AE16">
            <v>10907.908244481947</v>
          </cell>
          <cell r="AJ16">
            <v>0</v>
          </cell>
          <cell r="AK16">
            <v>0</v>
          </cell>
          <cell r="AM16">
            <v>0</v>
          </cell>
          <cell r="AN16">
            <v>0</v>
          </cell>
          <cell r="AP16">
            <v>7700.248350689727</v>
          </cell>
          <cell r="AQ16">
            <v>0</v>
          </cell>
          <cell r="AS16">
            <v>35958.040991759372</v>
          </cell>
          <cell r="AT16">
            <v>4870.3137491819989</v>
          </cell>
          <cell r="AV16">
            <v>1620.6694200014633</v>
          </cell>
          <cell r="AW16">
            <v>0</v>
          </cell>
          <cell r="AY16">
            <v>1697.4869547193232</v>
          </cell>
          <cell r="AZ16">
            <v>0</v>
          </cell>
          <cell r="BB16">
            <v>1287.3786604386726</v>
          </cell>
          <cell r="BC16">
            <v>0</v>
          </cell>
          <cell r="BE16">
            <v>0</v>
          </cell>
          <cell r="BF16">
            <v>0</v>
          </cell>
          <cell r="BH16">
            <v>557.16928659250379</v>
          </cell>
          <cell r="BI16">
            <v>0</v>
          </cell>
          <cell r="BK16">
            <v>1742.1349192872794</v>
          </cell>
          <cell r="BL16">
            <v>0</v>
          </cell>
          <cell r="BN16">
            <v>154.34467370724678</v>
          </cell>
          <cell r="BO16">
            <v>0</v>
          </cell>
          <cell r="BT16">
            <v>15583.218378601143</v>
          </cell>
          <cell r="BU16">
            <v>27060.600598954959</v>
          </cell>
          <cell r="BW16">
            <v>15472.258865948244</v>
          </cell>
          <cell r="BX16">
            <v>15212.755824020907</v>
          </cell>
          <cell r="BZ16">
            <v>11721.303743198288</v>
          </cell>
          <cell r="CA16">
            <v>8891.5574657013713</v>
          </cell>
          <cell r="CC16">
            <v>2046.2982753442484</v>
          </cell>
          <cell r="CD16">
            <v>2033.1847103579316</v>
          </cell>
          <cell r="CF16">
            <v>260.43796231654079</v>
          </cell>
          <cell r="CG16">
            <v>0</v>
          </cell>
          <cell r="CI16">
            <v>1003.4712782799285</v>
          </cell>
          <cell r="CJ16">
            <v>720.16506363970097</v>
          </cell>
          <cell r="CL16">
            <v>0</v>
          </cell>
          <cell r="CM16">
            <v>0</v>
          </cell>
          <cell r="CX16">
            <v>7809.6522573907023</v>
          </cell>
          <cell r="CY16">
            <v>57049.870745489112</v>
          </cell>
          <cell r="DA16">
            <v>162905.3437903914</v>
          </cell>
          <cell r="DC16">
            <v>59704.97</v>
          </cell>
          <cell r="DD16">
            <v>5337.63</v>
          </cell>
          <cell r="DE16">
            <v>48779.42</v>
          </cell>
          <cell r="DF16">
            <v>2596.3200000000002</v>
          </cell>
          <cell r="DK16">
            <v>6.159378868704362</v>
          </cell>
          <cell r="DL16">
            <v>0</v>
          </cell>
          <cell r="DM16">
            <v>5.2434993424135277</v>
          </cell>
          <cell r="DW16">
            <v>1891.62</v>
          </cell>
          <cell r="DX16">
            <v>0</v>
          </cell>
        </row>
        <row r="17">
          <cell r="F17">
            <v>2270.6</v>
          </cell>
          <cell r="G17">
            <v>0</v>
          </cell>
          <cell r="H17">
            <v>303.00000000000006</v>
          </cell>
          <cell r="I17">
            <v>12194.916998852807</v>
          </cell>
          <cell r="J17">
            <v>11728.535305844933</v>
          </cell>
          <cell r="L17">
            <v>2340.3056761794742</v>
          </cell>
          <cell r="M17">
            <v>1944.0084020274173</v>
          </cell>
          <cell r="O17">
            <v>5576.1848861824737</v>
          </cell>
          <cell r="P17">
            <v>5576.1848861824737</v>
          </cell>
          <cell r="R17">
            <v>0</v>
          </cell>
          <cell r="S17">
            <v>0</v>
          </cell>
          <cell r="U17">
            <v>1181.6966247500025</v>
          </cell>
          <cell r="V17">
            <v>603.27881178729058</v>
          </cell>
          <cell r="X17">
            <v>6892.6034174702481</v>
          </cell>
          <cell r="Y17">
            <v>4614.3659001103106</v>
          </cell>
          <cell r="AA17">
            <v>0</v>
          </cell>
          <cell r="AB17">
            <v>0</v>
          </cell>
          <cell r="AD17">
            <v>11999.874317521173</v>
          </cell>
          <cell r="AE17">
            <v>12223.544656448115</v>
          </cell>
          <cell r="AJ17">
            <v>0</v>
          </cell>
          <cell r="AK17">
            <v>0</v>
          </cell>
          <cell r="AM17">
            <v>0</v>
          </cell>
          <cell r="AN17">
            <v>0</v>
          </cell>
          <cell r="AP17">
            <v>10633.676293809624</v>
          </cell>
          <cell r="AQ17">
            <v>10440</v>
          </cell>
          <cell r="AS17">
            <v>55382.50669661539</v>
          </cell>
          <cell r="AT17">
            <v>143624.49256253001</v>
          </cell>
          <cell r="AV17">
            <v>1659.3429528890972</v>
          </cell>
          <cell r="AW17">
            <v>441.67867627794362</v>
          </cell>
          <cell r="AY17">
            <v>1928.3451805611503</v>
          </cell>
          <cell r="AZ17">
            <v>0</v>
          </cell>
          <cell r="BB17">
            <v>1695.9056798429149</v>
          </cell>
          <cell r="BC17">
            <v>0</v>
          </cell>
          <cell r="BE17">
            <v>0</v>
          </cell>
          <cell r="BF17">
            <v>0</v>
          </cell>
          <cell r="BH17">
            <v>696.46160824062997</v>
          </cell>
          <cell r="BI17">
            <v>0</v>
          </cell>
          <cell r="BK17">
            <v>3014.0340043062806</v>
          </cell>
          <cell r="BL17">
            <v>0</v>
          </cell>
          <cell r="BN17">
            <v>154.34467370724678</v>
          </cell>
          <cell r="BO17">
            <v>1695.1689054136</v>
          </cell>
          <cell r="BT17">
            <v>18671.337955551291</v>
          </cell>
          <cell r="BU17">
            <v>29514.59429040744</v>
          </cell>
          <cell r="BW17">
            <v>19443.697321193697</v>
          </cell>
          <cell r="BX17">
            <v>21878.032223340495</v>
          </cell>
          <cell r="BZ17">
            <v>12819.826119675841</v>
          </cell>
          <cell r="CA17">
            <v>9413.3778277224974</v>
          </cell>
          <cell r="CC17">
            <v>1215.8793355639834</v>
          </cell>
          <cell r="CD17">
            <v>1208.0874545491033</v>
          </cell>
          <cell r="CF17">
            <v>154.74827907177973</v>
          </cell>
          <cell r="CG17">
            <v>0</v>
          </cell>
          <cell r="CI17">
            <v>4730.6503118910923</v>
          </cell>
          <cell r="CJ17">
            <v>2002.6614492966946</v>
          </cell>
          <cell r="CL17">
            <v>0</v>
          </cell>
          <cell r="CM17">
            <v>0</v>
          </cell>
          <cell r="CX17">
            <v>10879.257347079714</v>
          </cell>
          <cell r="CY17">
            <v>-90546.750274594771</v>
          </cell>
          <cell r="DA17">
            <v>138835.39508333418</v>
          </cell>
          <cell r="DC17">
            <v>82616.69</v>
          </cell>
          <cell r="DD17">
            <v>7246.87</v>
          </cell>
          <cell r="DE17">
            <v>66373.77</v>
          </cell>
          <cell r="DF17">
            <v>4908.07</v>
          </cell>
          <cell r="DK17">
            <v>7.1409690775382098</v>
          </cell>
          <cell r="DL17">
            <v>0</v>
          </cell>
          <cell r="DM17">
            <v>6.2418287085779589</v>
          </cell>
          <cell r="DW17">
            <v>1776.48</v>
          </cell>
          <cell r="DX17">
            <v>0</v>
          </cell>
        </row>
        <row r="18">
          <cell r="F18">
            <v>3566.7</v>
          </cell>
          <cell r="G18">
            <v>0</v>
          </cell>
          <cell r="H18">
            <v>0</v>
          </cell>
          <cell r="I18">
            <v>17146.466407268443</v>
          </cell>
          <cell r="J18">
            <v>16443.104133537636</v>
          </cell>
          <cell r="L18">
            <v>2636.9641421740553</v>
          </cell>
          <cell r="M18">
            <v>2190.4320022844136</v>
          </cell>
          <cell r="O18">
            <v>7095.6284157551299</v>
          </cell>
          <cell r="P18">
            <v>7095.6284157551299</v>
          </cell>
          <cell r="R18">
            <v>0</v>
          </cell>
          <cell r="S18">
            <v>0</v>
          </cell>
          <cell r="U18">
            <v>1181.6966247500025</v>
          </cell>
          <cell r="V18">
            <v>603.27881178729058</v>
          </cell>
          <cell r="X18">
            <v>9274.3529864229022</v>
          </cell>
          <cell r="Y18">
            <v>9175.4854668287699</v>
          </cell>
          <cell r="AA18">
            <v>0</v>
          </cell>
          <cell r="AB18">
            <v>0</v>
          </cell>
          <cell r="AD18">
            <v>16635.553376983349</v>
          </cell>
          <cell r="AE18">
            <v>16940.362420793241</v>
          </cell>
          <cell r="AJ18">
            <v>0</v>
          </cell>
          <cell r="AK18">
            <v>0</v>
          </cell>
          <cell r="AM18">
            <v>0</v>
          </cell>
          <cell r="AN18">
            <v>0</v>
          </cell>
          <cell r="AP18">
            <v>14667.13971559948</v>
          </cell>
          <cell r="AQ18">
            <v>0</v>
          </cell>
          <cell r="AS18">
            <v>83446.388794773244</v>
          </cell>
          <cell r="AT18">
            <v>39614.352473470695</v>
          </cell>
          <cell r="AV18">
            <v>2791.7613922046844</v>
          </cell>
          <cell r="AW18">
            <v>0</v>
          </cell>
          <cell r="AY18">
            <v>2172.7833020407338</v>
          </cell>
          <cell r="AZ18">
            <v>1689.4035388255306</v>
          </cell>
          <cell r="BB18">
            <v>3175.1564181776735</v>
          </cell>
          <cell r="BC18">
            <v>0</v>
          </cell>
          <cell r="BE18">
            <v>0</v>
          </cell>
          <cell r="BF18">
            <v>0</v>
          </cell>
          <cell r="BH18">
            <v>696.46160824062997</v>
          </cell>
          <cell r="BI18">
            <v>0</v>
          </cell>
          <cell r="BK18">
            <v>3113.5192706128832</v>
          </cell>
          <cell r="BL18">
            <v>0</v>
          </cell>
          <cell r="BN18">
            <v>121.85105818993169</v>
          </cell>
          <cell r="BO18">
            <v>0</v>
          </cell>
          <cell r="BT18">
            <v>41480.983897114762</v>
          </cell>
          <cell r="BU18">
            <v>64736.887102993976</v>
          </cell>
          <cell r="BW18">
            <v>22938.932893677775</v>
          </cell>
          <cell r="BX18">
            <v>22993.820564759553</v>
          </cell>
          <cell r="BZ18">
            <v>16566.455607872511</v>
          </cell>
          <cell r="CA18">
            <v>16390.006351264812</v>
          </cell>
          <cell r="CC18">
            <v>2578.496435431995</v>
          </cell>
          <cell r="CD18">
            <v>2561.9723143004694</v>
          </cell>
          <cell r="CF18">
            <v>328.17227360043597</v>
          </cell>
          <cell r="CG18">
            <v>0</v>
          </cell>
          <cell r="CI18">
            <v>5017.3563913996413</v>
          </cell>
          <cell r="CJ18">
            <v>4098.3439393670878</v>
          </cell>
          <cell r="CL18">
            <v>0</v>
          </cell>
          <cell r="CM18">
            <v>0</v>
          </cell>
          <cell r="CX18">
            <v>15250.986473029152</v>
          </cell>
          <cell r="CY18">
            <v>73490.638644615246</v>
          </cell>
          <cell r="DA18">
            <v>-79204.518897321395</v>
          </cell>
          <cell r="DC18">
            <v>67092.5</v>
          </cell>
          <cell r="DD18">
            <v>0</v>
          </cell>
          <cell r="DE18">
            <v>40453.53</v>
          </cell>
          <cell r="DF18">
            <v>0</v>
          </cell>
          <cell r="DK18">
            <v>7.4500075620646937</v>
          </cell>
          <cell r="DL18">
            <v>0</v>
          </cell>
          <cell r="DM18">
            <v>6.7747088715613453</v>
          </cell>
          <cell r="DW18">
            <v>1891.62</v>
          </cell>
          <cell r="DX18">
            <v>0</v>
          </cell>
        </row>
        <row r="19">
          <cell r="F19">
            <v>3241.8</v>
          </cell>
          <cell r="G19">
            <v>0</v>
          </cell>
          <cell r="H19">
            <v>385.4</v>
          </cell>
          <cell r="I19">
            <v>16415.187193794023</v>
          </cell>
          <cell r="J19">
            <v>15764.530496483007</v>
          </cell>
          <cell r="L19">
            <v>2925.3820952243427</v>
          </cell>
          <cell r="M19">
            <v>2430.0105025342714</v>
          </cell>
          <cell r="O19">
            <v>6939.3010429140659</v>
          </cell>
          <cell r="P19">
            <v>6939.3010429140659</v>
          </cell>
          <cell r="R19">
            <v>0</v>
          </cell>
          <cell r="S19">
            <v>0</v>
          </cell>
          <cell r="U19">
            <v>709.01797485000145</v>
          </cell>
          <cell r="V19">
            <v>361.9672870723744</v>
          </cell>
          <cell r="X19">
            <v>13312.601389067966</v>
          </cell>
          <cell r="Y19">
            <v>9409.9511825327827</v>
          </cell>
          <cell r="AA19">
            <v>0</v>
          </cell>
          <cell r="AB19">
            <v>0</v>
          </cell>
          <cell r="AD19">
            <v>16922.863800630468</v>
          </cell>
          <cell r="AE19">
            <v>17227.712611854444</v>
          </cell>
          <cell r="AJ19">
            <v>0</v>
          </cell>
          <cell r="AK19">
            <v>0</v>
          </cell>
          <cell r="AM19">
            <v>0</v>
          </cell>
          <cell r="AN19">
            <v>0</v>
          </cell>
          <cell r="AP19">
            <v>13750.443483374513</v>
          </cell>
          <cell r="AQ19">
            <v>6750</v>
          </cell>
          <cell r="AS19">
            <v>58786.89045317148</v>
          </cell>
          <cell r="AT19">
            <v>14990.598971884114</v>
          </cell>
          <cell r="AV19">
            <v>2629.4853114010748</v>
          </cell>
          <cell r="AW19">
            <v>0</v>
          </cell>
          <cell r="AY19">
            <v>2410.4314757014381</v>
          </cell>
          <cell r="AZ19">
            <v>0</v>
          </cell>
          <cell r="BB19">
            <v>2275.3764802868704</v>
          </cell>
          <cell r="BC19">
            <v>0</v>
          </cell>
          <cell r="BE19">
            <v>0</v>
          </cell>
          <cell r="BF19">
            <v>0</v>
          </cell>
          <cell r="BH19">
            <v>417.87696494437768</v>
          </cell>
          <cell r="BI19">
            <v>0</v>
          </cell>
          <cell r="BK19">
            <v>4666.7413381929473</v>
          </cell>
          <cell r="BL19">
            <v>0</v>
          </cell>
          <cell r="BN19">
            <v>97.084582948075649</v>
          </cell>
          <cell r="BO19">
            <v>0</v>
          </cell>
          <cell r="BT19">
            <v>35524.303351744325</v>
          </cell>
          <cell r="BU19">
            <v>60047.757256770346</v>
          </cell>
          <cell r="BW19">
            <v>27906.916023575697</v>
          </cell>
          <cell r="BX19">
            <v>32703.635543031003</v>
          </cell>
          <cell r="BZ19">
            <v>15099.233361870893</v>
          </cell>
          <cell r="CA19">
            <v>21842.413851640009</v>
          </cell>
          <cell r="CC19">
            <v>3385.919158418345</v>
          </cell>
          <cell r="CD19">
            <v>3364.2207230253616</v>
          </cell>
          <cell r="CF19">
            <v>430.93516561688034</v>
          </cell>
          <cell r="CG19">
            <v>0</v>
          </cell>
          <cell r="CI19">
            <v>14335.303975427545</v>
          </cell>
          <cell r="CJ19">
            <v>4411.0504061427855</v>
          </cell>
          <cell r="CL19">
            <v>0</v>
          </cell>
          <cell r="CM19">
            <v>0</v>
          </cell>
          <cell r="CX19">
            <v>14255.737463188751</v>
          </cell>
          <cell r="CY19">
            <v>65493.511159913673</v>
          </cell>
          <cell r="DA19">
            <v>209529.21780159092</v>
          </cell>
          <cell r="DC19">
            <v>47766.78</v>
          </cell>
          <cell r="DD19">
            <v>1766.6600000000005</v>
          </cell>
          <cell r="DE19">
            <v>25038.5</v>
          </cell>
          <cell r="DF19">
            <v>-587.05999999999972</v>
          </cell>
          <cell r="DK19">
            <v>7.0110487507368644</v>
          </cell>
          <cell r="DL19">
            <v>0</v>
          </cell>
          <cell r="DM19">
            <v>6.1071601569676615</v>
          </cell>
          <cell r="DW19">
            <v>1891.62</v>
          </cell>
          <cell r="DX19">
            <v>0</v>
          </cell>
        </row>
        <row r="20">
          <cell r="F20">
            <v>1237</v>
          </cell>
          <cell r="G20">
            <v>0</v>
          </cell>
          <cell r="H20">
            <v>129.30000000000001</v>
          </cell>
          <cell r="I20">
            <v>6716.9330101966452</v>
          </cell>
          <cell r="J20">
            <v>6405.4340902360718</v>
          </cell>
          <cell r="L20">
            <v>1532.73540763867</v>
          </cell>
          <cell r="M20">
            <v>1273.1886013278156</v>
          </cell>
          <cell r="O20">
            <v>2679.3958381991524</v>
          </cell>
          <cell r="P20">
            <v>2679.3958381991524</v>
          </cell>
          <cell r="R20">
            <v>0</v>
          </cell>
          <cell r="S20">
            <v>0</v>
          </cell>
          <cell r="U20">
            <v>472.67864990000106</v>
          </cell>
          <cell r="V20">
            <v>241.31152471491623</v>
          </cell>
          <cell r="X20">
            <v>6169.3287177538914</v>
          </cell>
          <cell r="Y20">
            <v>6003.573045750134</v>
          </cell>
          <cell r="AA20">
            <v>0</v>
          </cell>
          <cell r="AB20">
            <v>0</v>
          </cell>
          <cell r="AD20">
            <v>6372.6011660561135</v>
          </cell>
          <cell r="AE20">
            <v>6489.3647280482801</v>
          </cell>
          <cell r="AJ20">
            <v>0</v>
          </cell>
          <cell r="AK20">
            <v>0</v>
          </cell>
          <cell r="AM20">
            <v>0</v>
          </cell>
          <cell r="AN20">
            <v>0</v>
          </cell>
          <cell r="AP20">
            <v>3666.78492889987</v>
          </cell>
          <cell r="AQ20">
            <v>1800</v>
          </cell>
          <cell r="AS20">
            <v>24807.52623445811</v>
          </cell>
          <cell r="AT20">
            <v>513.01720606224603</v>
          </cell>
          <cell r="AV20">
            <v>1193.9504877844886</v>
          </cell>
          <cell r="AW20">
            <v>0</v>
          </cell>
          <cell r="AY20">
            <v>1262.9302943111763</v>
          </cell>
          <cell r="AZ20">
            <v>0</v>
          </cell>
          <cell r="BB20">
            <v>769.5674961266169</v>
          </cell>
          <cell r="BC20">
            <v>0</v>
          </cell>
          <cell r="BE20">
            <v>0</v>
          </cell>
          <cell r="BF20">
            <v>0</v>
          </cell>
          <cell r="BH20">
            <v>278.5846432962519</v>
          </cell>
          <cell r="BI20">
            <v>0</v>
          </cell>
          <cell r="BK20">
            <v>1872.3528635814243</v>
          </cell>
          <cell r="BL20">
            <v>0</v>
          </cell>
          <cell r="BN20">
            <v>97.084582948075649</v>
          </cell>
          <cell r="BO20">
            <v>0</v>
          </cell>
          <cell r="BT20">
            <v>18100.007601828016</v>
          </cell>
          <cell r="BU20">
            <v>26249.751974576524</v>
          </cell>
          <cell r="BW20">
            <v>16175.770819866964</v>
          </cell>
          <cell r="BX20">
            <v>18896.190966933507</v>
          </cell>
          <cell r="BZ20">
            <v>9622.1600111536445</v>
          </cell>
          <cell r="CA20">
            <v>7798.2176207357406</v>
          </cell>
          <cell r="CC20">
            <v>1259.3166339524896</v>
          </cell>
          <cell r="CD20">
            <v>1251.2463879298725</v>
          </cell>
          <cell r="CF20">
            <v>160.27666250304421</v>
          </cell>
          <cell r="CG20">
            <v>0</v>
          </cell>
          <cell r="CI20">
            <v>1624.6677838817895</v>
          </cell>
          <cell r="CJ20">
            <v>1478.4653988915477</v>
          </cell>
          <cell r="CL20">
            <v>0</v>
          </cell>
          <cell r="CM20">
            <v>0</v>
          </cell>
          <cell r="CX20">
            <v>6290.1267668017481</v>
          </cell>
          <cell r="CY20">
            <v>34796.722507918508</v>
          </cell>
          <cell r="DA20">
            <v>-8449.107310228992</v>
          </cell>
          <cell r="DC20">
            <v>36852.92</v>
          </cell>
          <cell r="DD20">
            <v>9660.14</v>
          </cell>
          <cell r="DE20">
            <v>26726.199999999997</v>
          </cell>
          <cell r="DF20">
            <v>8779.17</v>
          </cell>
          <cell r="DK20">
            <v>8.1864692527722784</v>
          </cell>
          <cell r="DL20">
            <v>0</v>
          </cell>
          <cell r="DM20">
            <v>6.8134249072158335</v>
          </cell>
          <cell r="DW20">
            <v>1891.62</v>
          </cell>
          <cell r="DX20">
            <v>0</v>
          </cell>
        </row>
        <row r="21">
          <cell r="F21">
            <v>1504.3</v>
          </cell>
          <cell r="G21">
            <v>0</v>
          </cell>
          <cell r="H21">
            <v>84.3</v>
          </cell>
          <cell r="I21">
            <v>7107.0098721474942</v>
          </cell>
          <cell r="J21">
            <v>6797.5301272241832</v>
          </cell>
          <cell r="L21">
            <v>1170.1528380897371</v>
          </cell>
          <cell r="M21">
            <v>972.00420101370867</v>
          </cell>
          <cell r="O21">
            <v>2996.0502257655185</v>
          </cell>
          <cell r="P21">
            <v>2996.0502257655185</v>
          </cell>
          <cell r="R21">
            <v>0</v>
          </cell>
          <cell r="S21">
            <v>0</v>
          </cell>
          <cell r="U21">
            <v>472.67864990000106</v>
          </cell>
          <cell r="V21">
            <v>241.31152471491623</v>
          </cell>
          <cell r="X21">
            <v>3832.6667529414299</v>
          </cell>
          <cell r="Y21">
            <v>3694.7039348619651</v>
          </cell>
          <cell r="AA21">
            <v>0</v>
          </cell>
          <cell r="AB21">
            <v>0</v>
          </cell>
          <cell r="AD21">
            <v>7409.4373215229034</v>
          </cell>
          <cell r="AE21">
            <v>7545.1985705756424</v>
          </cell>
          <cell r="AJ21">
            <v>0</v>
          </cell>
          <cell r="AK21">
            <v>0</v>
          </cell>
          <cell r="AM21">
            <v>0</v>
          </cell>
          <cell r="AN21">
            <v>0</v>
          </cell>
          <cell r="AP21">
            <v>5866.8558862397922</v>
          </cell>
          <cell r="AQ21">
            <v>2880</v>
          </cell>
          <cell r="AS21">
            <v>25783.864925130187</v>
          </cell>
          <cell r="AT21">
            <v>11495.155660198421</v>
          </cell>
          <cell r="AV21">
            <v>1140.3916534580978</v>
          </cell>
          <cell r="AW21">
            <v>0</v>
          </cell>
          <cell r="AY21">
            <v>964.17259028057515</v>
          </cell>
          <cell r="AZ21">
            <v>0</v>
          </cell>
          <cell r="BB21">
            <v>924.33874783732017</v>
          </cell>
          <cell r="BC21">
            <v>1312.5329861559608</v>
          </cell>
          <cell r="BE21">
            <v>0</v>
          </cell>
          <cell r="BF21">
            <v>0</v>
          </cell>
          <cell r="BH21">
            <v>278.5846432962519</v>
          </cell>
          <cell r="BI21">
            <v>0</v>
          </cell>
          <cell r="BK21">
            <v>1085.4254182454567</v>
          </cell>
          <cell r="BL21">
            <v>0</v>
          </cell>
          <cell r="BN21">
            <v>69.742394281066609</v>
          </cell>
          <cell r="BO21">
            <v>0</v>
          </cell>
          <cell r="BT21">
            <v>31263.606467708159</v>
          </cell>
          <cell r="BU21">
            <v>36632.255878884207</v>
          </cell>
          <cell r="BW21">
            <v>10900.692112772624</v>
          </cell>
          <cell r="BX21">
            <v>9525.1292581692378</v>
          </cell>
          <cell r="BZ21">
            <v>10330.339283256244</v>
          </cell>
          <cell r="CA21">
            <v>10519.09419842203</v>
          </cell>
          <cell r="CC21">
            <v>1084.1073631417084</v>
          </cell>
          <cell r="CD21">
            <v>1077.1599339570207</v>
          </cell>
          <cell r="CF21">
            <v>137.97730076349021</v>
          </cell>
          <cell r="CG21">
            <v>0</v>
          </cell>
          <cell r="CI21">
            <v>4443.9442323825415</v>
          </cell>
          <cell r="CJ21">
            <v>4018.6947555195029</v>
          </cell>
          <cell r="CL21">
            <v>0</v>
          </cell>
          <cell r="CM21">
            <v>0</v>
          </cell>
          <cell r="CX21">
            <v>7035.6942432194246</v>
          </cell>
          <cell r="CY21">
            <v>28101.955151657377</v>
          </cell>
          <cell r="DA21">
            <v>-70413.079935700312</v>
          </cell>
          <cell r="DC21">
            <v>46137.02</v>
          </cell>
          <cell r="DD21">
            <v>2248.75</v>
          </cell>
          <cell r="DE21">
            <v>34417.159999999996</v>
          </cell>
          <cell r="DF21">
            <v>1656.12</v>
          </cell>
          <cell r="DK21">
            <v>7.7909195556581041</v>
          </cell>
          <cell r="DL21">
            <v>0</v>
          </cell>
          <cell r="DM21">
            <v>7.0300522968519585</v>
          </cell>
          <cell r="DW21">
            <v>1776.48</v>
          </cell>
          <cell r="DX21">
            <v>0</v>
          </cell>
        </row>
        <row r="22">
          <cell r="F22">
            <v>2273.1999999999998</v>
          </cell>
          <cell r="G22">
            <v>0</v>
          </cell>
          <cell r="H22">
            <v>320.59999999999997</v>
          </cell>
          <cell r="I22">
            <v>12800.281065834059</v>
          </cell>
          <cell r="J22">
            <v>12229.408736257474</v>
          </cell>
          <cell r="L22">
            <v>2340.3056761794742</v>
          </cell>
          <cell r="M22">
            <v>1944.0084020274173</v>
          </cell>
          <cell r="O22">
            <v>4930.029468759767</v>
          </cell>
          <cell r="P22">
            <v>4930.029468759767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X22">
            <v>6832.4196800844393</v>
          </cell>
          <cell r="Y22">
            <v>4698.9749732977316</v>
          </cell>
          <cell r="AA22">
            <v>0</v>
          </cell>
          <cell r="AB22">
            <v>0</v>
          </cell>
          <cell r="AD22">
            <v>12097.821052855417</v>
          </cell>
          <cell r="AE22">
            <v>12319.486373133008</v>
          </cell>
          <cell r="AJ22">
            <v>0</v>
          </cell>
          <cell r="AK22">
            <v>0</v>
          </cell>
          <cell r="AM22">
            <v>0</v>
          </cell>
          <cell r="AN22">
            <v>0</v>
          </cell>
          <cell r="AP22">
            <v>10266.997800919637</v>
          </cell>
          <cell r="AQ22">
            <v>5040</v>
          </cell>
          <cell r="AS22">
            <v>55353.86739875585</v>
          </cell>
          <cell r="AT22">
            <v>30274.834750049657</v>
          </cell>
          <cell r="AV22">
            <v>1856.157939206013</v>
          </cell>
          <cell r="AW22">
            <v>0</v>
          </cell>
          <cell r="AY22">
            <v>1928.3451805611503</v>
          </cell>
          <cell r="AZ22">
            <v>0</v>
          </cell>
          <cell r="BB22">
            <v>1707.3226810397393</v>
          </cell>
          <cell r="BC22">
            <v>1455.9126707526034</v>
          </cell>
          <cell r="BE22">
            <v>0</v>
          </cell>
          <cell r="BF22">
            <v>0</v>
          </cell>
          <cell r="BH22">
            <v>0</v>
          </cell>
          <cell r="BI22">
            <v>0</v>
          </cell>
          <cell r="BK22">
            <v>2979.6384205375889</v>
          </cell>
          <cell r="BL22">
            <v>0</v>
          </cell>
          <cell r="BN22">
            <v>119.47347656671353</v>
          </cell>
          <cell r="BO22">
            <v>0</v>
          </cell>
          <cell r="BT22">
            <v>36478.559881895722</v>
          </cell>
          <cell r="BU22">
            <v>46737.405967401945</v>
          </cell>
          <cell r="BW22">
            <v>22765.173036871838</v>
          </cell>
          <cell r="BX22">
            <v>22179.872946219195</v>
          </cell>
          <cell r="BZ22">
            <v>12573.277480378041</v>
          </cell>
          <cell r="CA22">
            <v>15671.314808730003</v>
          </cell>
          <cell r="CC22">
            <v>0</v>
          </cell>
          <cell r="CD22">
            <v>0</v>
          </cell>
          <cell r="CF22">
            <v>0</v>
          </cell>
          <cell r="CG22">
            <v>0</v>
          </cell>
          <cell r="CI22">
            <v>716.76519877137753</v>
          </cell>
          <cell r="CJ22">
            <v>729.30535926109303</v>
          </cell>
          <cell r="CL22">
            <v>0</v>
          </cell>
          <cell r="CM22">
            <v>0</v>
          </cell>
          <cell r="CX22">
            <v>11139.484123684204</v>
          </cell>
          <cell r="CY22">
            <v>44182.541303676524</v>
          </cell>
          <cell r="DA22">
            <v>50201.616862940806</v>
          </cell>
          <cell r="DC22">
            <v>29029.08</v>
          </cell>
          <cell r="DD22">
            <v>4204.41</v>
          </cell>
          <cell r="DE22">
            <v>11646.29</v>
          </cell>
          <cell r="DF22">
            <v>2089.12</v>
          </cell>
          <cell r="DK22">
            <v>7.6492005480829244</v>
          </cell>
          <cell r="DL22">
            <v>0</v>
          </cell>
          <cell r="DM22">
            <v>6.5976683224128827</v>
          </cell>
          <cell r="DW22">
            <v>1891.62</v>
          </cell>
          <cell r="DX22">
            <v>0</v>
          </cell>
        </row>
        <row r="23">
          <cell r="F23">
            <v>1700.8</v>
          </cell>
          <cell r="G23">
            <v>0</v>
          </cell>
          <cell r="H23">
            <v>169.1</v>
          </cell>
          <cell r="I23">
            <v>8159.1290016688808</v>
          </cell>
          <cell r="J23">
            <v>7818.9728124559988</v>
          </cell>
          <cell r="L23">
            <v>1555.1229770282268</v>
          </cell>
          <cell r="M23">
            <v>1306.4526302933248</v>
          </cell>
          <cell r="O23">
            <v>3503.5945644682174</v>
          </cell>
          <cell r="P23">
            <v>3503.5945644682174</v>
          </cell>
          <cell r="R23">
            <v>0</v>
          </cell>
          <cell r="S23">
            <v>0</v>
          </cell>
          <cell r="U23">
            <v>472.67864990000106</v>
          </cell>
          <cell r="V23">
            <v>241.31152471491623</v>
          </cell>
          <cell r="X23">
            <v>4243.7940978400929</v>
          </cell>
          <cell r="Y23">
            <v>4295.1283349460127</v>
          </cell>
          <cell r="AA23">
            <v>0</v>
          </cell>
          <cell r="AB23">
            <v>0</v>
          </cell>
          <cell r="AD23">
            <v>8721.4571619763792</v>
          </cell>
          <cell r="AE23">
            <v>8881.2582192618593</v>
          </cell>
          <cell r="AJ23">
            <v>0</v>
          </cell>
          <cell r="AK23">
            <v>0</v>
          </cell>
          <cell r="AM23">
            <v>0</v>
          </cell>
          <cell r="AN23">
            <v>0</v>
          </cell>
          <cell r="AP23">
            <v>6416.8736255747726</v>
          </cell>
          <cell r="AQ23">
            <v>0</v>
          </cell>
          <cell r="AS23">
            <v>28535.668820597159</v>
          </cell>
          <cell r="AT23">
            <v>70839.958550953685</v>
          </cell>
          <cell r="AV23">
            <v>1083.2973736171432</v>
          </cell>
          <cell r="AW23">
            <v>0</v>
          </cell>
          <cell r="AY23">
            <v>1810.6527517006109</v>
          </cell>
          <cell r="AZ23">
            <v>0</v>
          </cell>
          <cell r="BB23">
            <v>1338.5483655148112</v>
          </cell>
          <cell r="BC23">
            <v>1034.3711773000205</v>
          </cell>
          <cell r="BE23">
            <v>0</v>
          </cell>
          <cell r="BF23">
            <v>0</v>
          </cell>
          <cell r="BH23">
            <v>278.5846432962519</v>
          </cell>
          <cell r="BI23">
            <v>0</v>
          </cell>
          <cell r="BK23">
            <v>1170.6692075028725</v>
          </cell>
          <cell r="BL23">
            <v>0</v>
          </cell>
          <cell r="BN23">
            <v>72.119975904284757</v>
          </cell>
          <cell r="BO23">
            <v>0</v>
          </cell>
          <cell r="BT23">
            <v>22007.490465698967</v>
          </cell>
          <cell r="BU23">
            <v>37709.651321764723</v>
          </cell>
          <cell r="BW23">
            <v>11986.26762176981</v>
          </cell>
          <cell r="BX23">
            <v>11614.229205750622</v>
          </cell>
          <cell r="BZ23">
            <v>15951.162218088075</v>
          </cell>
          <cell r="CA23">
            <v>11123.736909682346</v>
          </cell>
          <cell r="CC23">
            <v>1854.2981160807674</v>
          </cell>
          <cell r="CD23">
            <v>1842.4149712126818</v>
          </cell>
          <cell r="CF23">
            <v>236.00157841027945</v>
          </cell>
          <cell r="CG23">
            <v>0</v>
          </cell>
          <cell r="CI23">
            <v>5112.9250845691595</v>
          </cell>
          <cell r="CJ23">
            <v>3128.8641412727229</v>
          </cell>
          <cell r="CL23">
            <v>0</v>
          </cell>
          <cell r="CM23">
            <v>0</v>
          </cell>
          <cell r="CX23">
            <v>7529.9908634322692</v>
          </cell>
          <cell r="CY23">
            <v>-39065.538812012157</v>
          </cell>
          <cell r="DA23">
            <v>43855.68766596551</v>
          </cell>
          <cell r="DC23">
            <v>31726.15</v>
          </cell>
          <cell r="DD23">
            <v>1127.8499999999999</v>
          </cell>
          <cell r="DE23">
            <v>19721.04</v>
          </cell>
          <cell r="DF23">
            <v>0</v>
          </cell>
          <cell r="DK23">
            <v>7.0585141298092262</v>
          </cell>
          <cell r="DL23">
            <v>0</v>
          </cell>
          <cell r="DM23">
            <v>6.3185340966106844</v>
          </cell>
          <cell r="DW23">
            <v>1891.62</v>
          </cell>
          <cell r="DX23">
            <v>0</v>
          </cell>
        </row>
        <row r="25">
          <cell r="F25">
            <v>1578.7</v>
          </cell>
          <cell r="G25">
            <v>0</v>
          </cell>
          <cell r="H25">
            <v>0</v>
          </cell>
          <cell r="I25">
            <v>7225.2298694467163</v>
          </cell>
          <cell r="J25">
            <v>6888.293640442017</v>
          </cell>
          <cell r="L25">
            <v>1895.3179771876028</v>
          </cell>
          <cell r="M25">
            <v>1574.3730016419217</v>
          </cell>
          <cell r="O25">
            <v>3032.5378705448311</v>
          </cell>
          <cell r="P25">
            <v>3032.5378705448311</v>
          </cell>
          <cell r="R25">
            <v>740.71831783909431</v>
          </cell>
          <cell r="S25">
            <v>740.71831783909431</v>
          </cell>
          <cell r="U25">
            <v>236.33932495000053</v>
          </cell>
          <cell r="V25">
            <v>120.65576235745812</v>
          </cell>
          <cell r="X25">
            <v>4304.4837816474965</v>
          </cell>
          <cell r="Y25">
            <v>2729.2692724286253</v>
          </cell>
          <cell r="AA25">
            <v>0</v>
          </cell>
          <cell r="AB25">
            <v>0</v>
          </cell>
          <cell r="AD25">
            <v>7363.2624320081923</v>
          </cell>
          <cell r="AE25">
            <v>7498.1776302201724</v>
          </cell>
          <cell r="AJ25">
            <v>0</v>
          </cell>
          <cell r="AK25">
            <v>0</v>
          </cell>
          <cell r="AM25">
            <v>0</v>
          </cell>
          <cell r="AN25">
            <v>0</v>
          </cell>
          <cell r="AP25">
            <v>733.35698577997402</v>
          </cell>
          <cell r="AQ25">
            <v>0</v>
          </cell>
          <cell r="AS25">
            <v>37437.686170928508</v>
          </cell>
          <cell r="AT25">
            <v>0</v>
          </cell>
          <cell r="AV25">
            <v>1634.6738073987101</v>
          </cell>
          <cell r="AW25">
            <v>0</v>
          </cell>
          <cell r="AY25">
            <v>1561.6879983417773</v>
          </cell>
          <cell r="AZ25">
            <v>0</v>
          </cell>
          <cell r="BB25">
            <v>967.11727178917988</v>
          </cell>
          <cell r="BC25">
            <v>18752.940860897437</v>
          </cell>
          <cell r="BE25">
            <v>248.42409431550286</v>
          </cell>
          <cell r="BF25">
            <v>0</v>
          </cell>
          <cell r="BH25">
            <v>139.29232164812595</v>
          </cell>
          <cell r="BI25">
            <v>0</v>
          </cell>
          <cell r="BK25">
            <v>2030.3947120951395</v>
          </cell>
          <cell r="BL25">
            <v>0</v>
          </cell>
          <cell r="BN25">
            <v>238.94695313342706</v>
          </cell>
          <cell r="BO25">
            <v>0</v>
          </cell>
          <cell r="BT25">
            <v>44386.104845114234</v>
          </cell>
          <cell r="BU25">
            <v>47908.347458373268</v>
          </cell>
          <cell r="BW25">
            <v>15553.402118189864</v>
          </cell>
          <cell r="BX25">
            <v>14781.089678137774</v>
          </cell>
          <cell r="BZ25">
            <v>15718.977583205857</v>
          </cell>
          <cell r="CA25">
            <v>13899.099111455067</v>
          </cell>
          <cell r="CC25">
            <v>1168.0618054052077</v>
          </cell>
          <cell r="CD25">
            <v>1160.5763598190122</v>
          </cell>
          <cell r="CF25">
            <v>148.66241159702648</v>
          </cell>
          <cell r="CG25">
            <v>0</v>
          </cell>
          <cell r="CI25">
            <v>2054.7269031446162</v>
          </cell>
          <cell r="CJ25">
            <v>2174.6493812280937</v>
          </cell>
          <cell r="CL25">
            <v>0</v>
          </cell>
          <cell r="CM25">
            <v>0</v>
          </cell>
          <cell r="CX25">
            <v>8929.0914988574168</v>
          </cell>
          <cell r="CY25">
            <v>41999.504151249013</v>
          </cell>
          <cell r="DA25">
            <v>-47853.647306873623</v>
          </cell>
          <cell r="DC25">
            <v>55099.74</v>
          </cell>
          <cell r="DD25">
            <v>0</v>
          </cell>
          <cell r="DE25">
            <v>39473.769999999997</v>
          </cell>
          <cell r="DF25">
            <v>0</v>
          </cell>
          <cell r="DK25">
            <v>9.8980408601847749</v>
          </cell>
          <cell r="DL25">
            <v>0</v>
          </cell>
          <cell r="DM25">
            <v>8.8635776024933772</v>
          </cell>
          <cell r="DW25">
            <v>1718.8199999999997</v>
          </cell>
          <cell r="DX25">
            <v>0</v>
          </cell>
        </row>
        <row r="26">
          <cell r="F26">
            <v>525.20000000000005</v>
          </cell>
          <cell r="G26">
            <v>0</v>
          </cell>
          <cell r="H26">
            <v>105.9</v>
          </cell>
          <cell r="I26">
            <v>3159.8071521433831</v>
          </cell>
          <cell r="J26">
            <v>3016.9099282080765</v>
          </cell>
          <cell r="L26">
            <v>510.91180254622344</v>
          </cell>
          <cell r="M26">
            <v>424.39620044260522</v>
          </cell>
          <cell r="O26">
            <v>1097.3216442557471</v>
          </cell>
          <cell r="P26">
            <v>1097.3216442557471</v>
          </cell>
          <cell r="R26">
            <v>0</v>
          </cell>
          <cell r="S26">
            <v>0</v>
          </cell>
          <cell r="U26">
            <v>443.13623428125106</v>
          </cell>
          <cell r="V26">
            <v>226.22955442023402</v>
          </cell>
          <cell r="X26">
            <v>2068.2745569262383</v>
          </cell>
          <cell r="Y26">
            <v>1041.3411103656483</v>
          </cell>
          <cell r="AA26">
            <v>0</v>
          </cell>
          <cell r="AB26">
            <v>0</v>
          </cell>
          <cell r="AD26">
            <v>2943.5326033067522</v>
          </cell>
          <cell r="AE26">
            <v>2997.4662079128093</v>
          </cell>
          <cell r="AJ26">
            <v>0</v>
          </cell>
          <cell r="AK26">
            <v>0</v>
          </cell>
          <cell r="AM26">
            <v>0</v>
          </cell>
          <cell r="AN26">
            <v>0</v>
          </cell>
          <cell r="AP26">
            <v>2016.7317108949285</v>
          </cell>
          <cell r="AQ26">
            <v>990</v>
          </cell>
          <cell r="AS26">
            <v>6563.927941949697</v>
          </cell>
          <cell r="AT26">
            <v>1377.7758944827415</v>
          </cell>
          <cell r="AV26">
            <v>478.86197974230782</v>
          </cell>
          <cell r="AW26">
            <v>0</v>
          </cell>
          <cell r="AY26">
            <v>420.97676477039204</v>
          </cell>
          <cell r="AZ26">
            <v>0</v>
          </cell>
          <cell r="BB26">
            <v>316.86112317300893</v>
          </cell>
          <cell r="BC26">
            <v>8812.7765473586805</v>
          </cell>
          <cell r="BE26">
            <v>0</v>
          </cell>
          <cell r="BF26">
            <v>0</v>
          </cell>
          <cell r="BH26">
            <v>261.17310309023617</v>
          </cell>
          <cell r="BI26">
            <v>0</v>
          </cell>
          <cell r="BK26">
            <v>701.95121027943185</v>
          </cell>
          <cell r="BL26">
            <v>0</v>
          </cell>
          <cell r="BN26">
            <v>105.80238223320895</v>
          </cell>
          <cell r="BO26">
            <v>0</v>
          </cell>
          <cell r="BT26">
            <v>15122.969362118847</v>
          </cell>
          <cell r="BU26">
            <v>19500.047105465335</v>
          </cell>
          <cell r="BW26">
            <v>4598.3338713648163</v>
          </cell>
          <cell r="BX26">
            <v>5649.7171089972153</v>
          </cell>
          <cell r="BZ26">
            <v>4715.6932749617563</v>
          </cell>
          <cell r="CA26">
            <v>4657.1744466794171</v>
          </cell>
          <cell r="CC26">
            <v>0</v>
          </cell>
          <cell r="CD26">
            <v>0</v>
          </cell>
          <cell r="CF26">
            <v>0</v>
          </cell>
          <cell r="CG26">
            <v>0</v>
          </cell>
          <cell r="CI26">
            <v>1051.255624864687</v>
          </cell>
          <cell r="CJ26">
            <v>1037.0563841381347</v>
          </cell>
          <cell r="CL26">
            <v>0</v>
          </cell>
          <cell r="CM26">
            <v>0</v>
          </cell>
          <cell r="CX26">
            <v>2933.6798055052886</v>
          </cell>
          <cell r="CY26">
            <v>-2167.1479422832022</v>
          </cell>
          <cell r="DA26">
            <v>24455.90745521427</v>
          </cell>
          <cell r="DC26">
            <v>3913.12</v>
          </cell>
          <cell r="DD26">
            <v>1790.22</v>
          </cell>
          <cell r="DE26">
            <v>-237.90000000000055</v>
          </cell>
          <cell r="DF26">
            <v>911.56999999999994</v>
          </cell>
          <cell r="DK26">
            <v>7.9036528464167377</v>
          </cell>
          <cell r="DL26">
            <v>0</v>
          </cell>
          <cell r="DM26">
            <v>6.9843363315906863</v>
          </cell>
          <cell r="DW26">
            <v>1776.48</v>
          </cell>
          <cell r="DX26">
            <v>0</v>
          </cell>
        </row>
        <row r="27">
          <cell r="F27">
            <v>128.19999999999999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X27">
            <v>0</v>
          </cell>
          <cell r="Y27">
            <v>0</v>
          </cell>
          <cell r="AA27">
            <v>0</v>
          </cell>
          <cell r="AB27">
            <v>0</v>
          </cell>
          <cell r="AD27">
            <v>0</v>
          </cell>
          <cell r="AE27">
            <v>0</v>
          </cell>
          <cell r="AJ27">
            <v>0</v>
          </cell>
          <cell r="AK27">
            <v>0</v>
          </cell>
          <cell r="AM27">
            <v>0</v>
          </cell>
          <cell r="AN27">
            <v>0</v>
          </cell>
          <cell r="AP27">
            <v>550.01773933498055</v>
          </cell>
          <cell r="AQ27">
            <v>270</v>
          </cell>
          <cell r="AS27">
            <v>3055.8132900419291</v>
          </cell>
          <cell r="AT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B27">
            <v>0</v>
          </cell>
          <cell r="BC27">
            <v>0</v>
          </cell>
          <cell r="BE27">
            <v>0</v>
          </cell>
          <cell r="BF27">
            <v>0</v>
          </cell>
          <cell r="BH27">
            <v>0</v>
          </cell>
          <cell r="BI27">
            <v>0</v>
          </cell>
          <cell r="BK27">
            <v>0</v>
          </cell>
          <cell r="BL27">
            <v>0</v>
          </cell>
          <cell r="BN27">
            <v>0</v>
          </cell>
          <cell r="BO27">
            <v>0</v>
          </cell>
          <cell r="BT27">
            <v>262.11152929660977</v>
          </cell>
          <cell r="BU27">
            <v>880.00472363420909</v>
          </cell>
          <cell r="BW27">
            <v>0</v>
          </cell>
          <cell r="BX27">
            <v>0</v>
          </cell>
          <cell r="BZ27">
            <v>301.55549729755597</v>
          </cell>
          <cell r="CA27">
            <v>104.41712915692057</v>
          </cell>
          <cell r="CC27">
            <v>0</v>
          </cell>
          <cell r="CD27">
            <v>0</v>
          </cell>
          <cell r="CF27">
            <v>0</v>
          </cell>
          <cell r="CG27">
            <v>0</v>
          </cell>
          <cell r="CI27">
            <v>0</v>
          </cell>
          <cell r="CJ27">
            <v>0</v>
          </cell>
          <cell r="CL27">
            <v>0</v>
          </cell>
          <cell r="CM27">
            <v>0</v>
          </cell>
          <cell r="CX27">
            <v>250.17247561301434</v>
          </cell>
          <cell r="CY27">
            <v>3748.2639194289491</v>
          </cell>
          <cell r="DA27">
            <v>-11748.961608800326</v>
          </cell>
          <cell r="DC27">
            <v>-5213.08</v>
          </cell>
          <cell r="DD27">
            <v>0</v>
          </cell>
          <cell r="DE27">
            <v>-5650.88</v>
          </cell>
          <cell r="DF27">
            <v>0</v>
          </cell>
          <cell r="DK27">
            <v>3.4149554267325946</v>
          </cell>
          <cell r="DL27">
            <v>0</v>
          </cell>
          <cell r="DM27">
            <v>3.4149554267325946</v>
          </cell>
          <cell r="DW27">
            <v>1718.8199999999997</v>
          </cell>
          <cell r="DX27">
            <v>0</v>
          </cell>
        </row>
        <row r="28">
          <cell r="F28">
            <v>4216.3</v>
          </cell>
          <cell r="G28">
            <v>460.11</v>
          </cell>
          <cell r="H28">
            <v>0</v>
          </cell>
          <cell r="I28">
            <v>19369.664282326561</v>
          </cell>
          <cell r="J28">
            <v>18547.222075939066</v>
          </cell>
          <cell r="L28">
            <v>2947.1706279833797</v>
          </cell>
          <cell r="M28">
            <v>2464.2360025699654</v>
          </cell>
          <cell r="O28">
            <v>8081.3862882275926</v>
          </cell>
          <cell r="P28">
            <v>8081.3862882275926</v>
          </cell>
          <cell r="R28">
            <v>1765.3864414280861</v>
          </cell>
          <cell r="S28">
            <v>1765.3864414280861</v>
          </cell>
          <cell r="U28">
            <v>679.47555923125174</v>
          </cell>
          <cell r="V28">
            <v>398.58711466482396</v>
          </cell>
          <cell r="X28">
            <v>7268.8998818752843</v>
          </cell>
          <cell r="Y28">
            <v>7602.7223518222509</v>
          </cell>
          <cell r="AA28">
            <v>0</v>
          </cell>
          <cell r="AB28">
            <v>0</v>
          </cell>
          <cell r="AD28">
            <v>19665.372389989323</v>
          </cell>
          <cell r="AE28">
            <v>20025.69604250163</v>
          </cell>
          <cell r="AJ28">
            <v>26952.720000000005</v>
          </cell>
          <cell r="AK28">
            <v>28223.621071670968</v>
          </cell>
          <cell r="AM28">
            <v>5194.4399999999996</v>
          </cell>
          <cell r="AN28">
            <v>5281.3486272722193</v>
          </cell>
          <cell r="AP28">
            <v>4400.1419146798444</v>
          </cell>
          <cell r="AQ28">
            <v>4320</v>
          </cell>
          <cell r="AS28">
            <v>70511.437279831487</v>
          </cell>
          <cell r="AT28">
            <v>132508.24119626026</v>
          </cell>
          <cell r="AV28">
            <v>3597.7135532666384</v>
          </cell>
          <cell r="AW28">
            <v>1009.3161741097098</v>
          </cell>
          <cell r="AY28">
            <v>1650.2270982440575</v>
          </cell>
          <cell r="AZ28">
            <v>0</v>
          </cell>
          <cell r="BB28">
            <v>2623.4425984727895</v>
          </cell>
          <cell r="BC28">
            <v>0</v>
          </cell>
          <cell r="BE28">
            <v>477.59688807858151</v>
          </cell>
          <cell r="BF28">
            <v>0</v>
          </cell>
          <cell r="BH28">
            <v>400.46542473836195</v>
          </cell>
          <cell r="BI28">
            <v>0</v>
          </cell>
          <cell r="BK28">
            <v>3896.0214062614191</v>
          </cell>
          <cell r="BL28">
            <v>3669.5029425405601</v>
          </cell>
          <cell r="BN28">
            <v>204.07575599289373</v>
          </cell>
          <cell r="BO28">
            <v>0</v>
          </cell>
          <cell r="BT28">
            <v>118652.51999999996</v>
          </cell>
          <cell r="BU28">
            <v>73659.876925840581</v>
          </cell>
          <cell r="BW28">
            <v>47815.024086674057</v>
          </cell>
          <cell r="BX28">
            <v>25993.937532699525</v>
          </cell>
          <cell r="BZ28">
            <v>22022.193291908061</v>
          </cell>
          <cell r="CA28">
            <v>10679.537004367905</v>
          </cell>
          <cell r="CC28">
            <v>2438.3290187833704</v>
          </cell>
          <cell r="CD28">
            <v>2422.7031511221885</v>
          </cell>
          <cell r="CF28">
            <v>310.33278420879287</v>
          </cell>
          <cell r="CG28">
            <v>0</v>
          </cell>
          <cell r="CI28">
            <v>6020.827669679572</v>
          </cell>
          <cell r="CJ28">
            <v>4244.535507210061</v>
          </cell>
          <cell r="CL28">
            <v>14369.708704968574</v>
          </cell>
          <cell r="CM28">
            <v>11148.562027701475</v>
          </cell>
          <cell r="CX28">
            <v>23503.294006595053</v>
          </cell>
          <cell r="CY28">
            <v>58625.079369276369</v>
          </cell>
          <cell r="DA28">
            <v>4662.491220355907</v>
          </cell>
          <cell r="DC28">
            <v>102716.89</v>
          </cell>
          <cell r="DD28">
            <v>0</v>
          </cell>
          <cell r="DE28">
            <v>61604.479999999996</v>
          </cell>
          <cell r="DF28">
            <v>0</v>
          </cell>
          <cell r="DK28">
            <v>8.0219813808860962</v>
          </cell>
          <cell r="DL28">
            <v>9.9561097610770588</v>
          </cell>
          <cell r="DM28">
            <v>6.83122709671796</v>
          </cell>
          <cell r="DW28">
            <v>1891.62</v>
          </cell>
          <cell r="DX28">
            <v>0</v>
          </cell>
        </row>
        <row r="29">
          <cell r="F29">
            <v>172.4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X29">
            <v>0</v>
          </cell>
          <cell r="Y29">
            <v>0</v>
          </cell>
          <cell r="AA29">
            <v>0</v>
          </cell>
          <cell r="AB29">
            <v>0</v>
          </cell>
          <cell r="AD29">
            <v>0</v>
          </cell>
          <cell r="AE29">
            <v>0</v>
          </cell>
          <cell r="AJ29">
            <v>0</v>
          </cell>
          <cell r="AK29">
            <v>0</v>
          </cell>
          <cell r="AM29">
            <v>0</v>
          </cell>
          <cell r="AN29">
            <v>0</v>
          </cell>
          <cell r="AP29">
            <v>366.67849288998701</v>
          </cell>
          <cell r="AQ29">
            <v>180</v>
          </cell>
          <cell r="AS29">
            <v>2307.0724598842421</v>
          </cell>
          <cell r="AT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B29">
            <v>0</v>
          </cell>
          <cell r="BC29">
            <v>0</v>
          </cell>
          <cell r="BE29">
            <v>0</v>
          </cell>
          <cell r="BF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N29">
            <v>0</v>
          </cell>
          <cell r="BO29">
            <v>0</v>
          </cell>
          <cell r="BT29">
            <v>629.06767031186337</v>
          </cell>
          <cell r="BU29">
            <v>1746.2464678312513</v>
          </cell>
          <cell r="BW29">
            <v>0</v>
          </cell>
          <cell r="BX29">
            <v>0</v>
          </cell>
          <cell r="BZ29">
            <v>723.73319351413431</v>
          </cell>
          <cell r="CA29">
            <v>348.00313629582587</v>
          </cell>
          <cell r="CC29">
            <v>0</v>
          </cell>
          <cell r="CD29">
            <v>0</v>
          </cell>
          <cell r="CF29">
            <v>0</v>
          </cell>
          <cell r="CG29">
            <v>0</v>
          </cell>
          <cell r="CI29">
            <v>0</v>
          </cell>
          <cell r="CJ29">
            <v>0</v>
          </cell>
          <cell r="CL29">
            <v>0</v>
          </cell>
          <cell r="CM29">
            <v>0</v>
          </cell>
          <cell r="CX29">
            <v>241.59503402307507</v>
          </cell>
          <cell r="CY29">
            <v>2344.357688990855</v>
          </cell>
          <cell r="DA29">
            <v>-7649.3756700862386</v>
          </cell>
          <cell r="DC29">
            <v>543.20000000000005</v>
          </cell>
          <cell r="DD29">
            <v>0</v>
          </cell>
          <cell r="DE29">
            <v>120.41000000000003</v>
          </cell>
          <cell r="DF29">
            <v>0</v>
          </cell>
          <cell r="DK29">
            <v>2.4523661748277514</v>
          </cell>
          <cell r="DL29">
            <v>0</v>
          </cell>
          <cell r="DM29">
            <v>2.4523661748277514</v>
          </cell>
          <cell r="DW29">
            <v>345.88</v>
          </cell>
          <cell r="DX29">
            <v>0</v>
          </cell>
        </row>
        <row r="30">
          <cell r="F30">
            <v>261.2</v>
          </cell>
          <cell r="G30">
            <v>0</v>
          </cell>
          <cell r="H30">
            <v>0</v>
          </cell>
          <cell r="I30">
            <v>554.93382115763086</v>
          </cell>
          <cell r="J30">
            <v>540.52376597075272</v>
          </cell>
          <cell r="L30">
            <v>302.83512695494062</v>
          </cell>
          <cell r="M30">
            <v>248.54744680009202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X30">
            <v>726.04564964834196</v>
          </cell>
          <cell r="Y30">
            <v>457.90816058019584</v>
          </cell>
          <cell r="AA30">
            <v>0</v>
          </cell>
          <cell r="AB30">
            <v>0</v>
          </cell>
          <cell r="AD30">
            <v>1218.2708223478426</v>
          </cell>
          <cell r="AE30">
            <v>1240.5928909948116</v>
          </cell>
          <cell r="AJ30">
            <v>0</v>
          </cell>
          <cell r="AK30">
            <v>0</v>
          </cell>
          <cell r="AM30">
            <v>0</v>
          </cell>
          <cell r="AN30">
            <v>0</v>
          </cell>
          <cell r="AP30">
            <v>733.35698577997402</v>
          </cell>
          <cell r="AQ30">
            <v>360</v>
          </cell>
          <cell r="AS30">
            <v>3997.7639849631978</v>
          </cell>
          <cell r="AT30">
            <v>956.77733305317963</v>
          </cell>
          <cell r="AV30">
            <v>120.23324230552707</v>
          </cell>
          <cell r="AW30">
            <v>0</v>
          </cell>
          <cell r="AY30">
            <v>271.59791275509173</v>
          </cell>
          <cell r="AZ30">
            <v>0</v>
          </cell>
          <cell r="BB30">
            <v>0</v>
          </cell>
          <cell r="BC30">
            <v>0</v>
          </cell>
          <cell r="BE30">
            <v>0</v>
          </cell>
          <cell r="BF30">
            <v>0</v>
          </cell>
          <cell r="BH30">
            <v>0</v>
          </cell>
          <cell r="BI30">
            <v>0</v>
          </cell>
          <cell r="BK30">
            <v>251.83043499159939</v>
          </cell>
          <cell r="BL30">
            <v>0</v>
          </cell>
          <cell r="BN30">
            <v>245.08903899340717</v>
          </cell>
          <cell r="BO30">
            <v>0</v>
          </cell>
          <cell r="BT30">
            <v>5110.0507457598478</v>
          </cell>
          <cell r="BU30">
            <v>6249.1025186051074</v>
          </cell>
          <cell r="BW30">
            <v>3397.3613194672562</v>
          </cell>
          <cell r="BX30">
            <v>2698.2224895067484</v>
          </cell>
          <cell r="BZ30">
            <v>3081.5798309950128</v>
          </cell>
          <cell r="CA30">
            <v>2376.7544458339944</v>
          </cell>
          <cell r="CC30">
            <v>0</v>
          </cell>
          <cell r="CD30">
            <v>0</v>
          </cell>
          <cell r="CF30">
            <v>0</v>
          </cell>
          <cell r="CG30">
            <v>0</v>
          </cell>
          <cell r="CI30">
            <v>2484.7860224074425</v>
          </cell>
          <cell r="CJ30">
            <v>724.6322073806416</v>
          </cell>
          <cell r="CL30">
            <v>0</v>
          </cell>
          <cell r="CM30">
            <v>0</v>
          </cell>
          <cell r="CX30">
            <v>1349.7511653515926</v>
          </cell>
          <cell r="CY30">
            <v>9320.9595811135059</v>
          </cell>
          <cell r="DA30">
            <v>-35135.924394976377</v>
          </cell>
          <cell r="DC30">
            <v>2938.11</v>
          </cell>
          <cell r="DD30">
            <v>0</v>
          </cell>
          <cell r="DE30">
            <v>576.05000000000018</v>
          </cell>
          <cell r="DF30">
            <v>0</v>
          </cell>
          <cell r="DK30">
            <v>9.0430784809912765</v>
          </cell>
          <cell r="DL30">
            <v>0</v>
          </cell>
          <cell r="DM30">
            <v>7.6773705116581636</v>
          </cell>
          <cell r="DW30">
            <v>1776.48</v>
          </cell>
          <cell r="DX30">
            <v>0</v>
          </cell>
        </row>
        <row r="31">
          <cell r="F31">
            <v>252.8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X31">
            <v>0</v>
          </cell>
          <cell r="Y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J31">
            <v>0</v>
          </cell>
          <cell r="AK31">
            <v>0</v>
          </cell>
          <cell r="AM31">
            <v>0</v>
          </cell>
          <cell r="AN31">
            <v>0</v>
          </cell>
          <cell r="AP31">
            <v>244.45232859332478</v>
          </cell>
          <cell r="AQ31">
            <v>240</v>
          </cell>
          <cell r="AS31">
            <v>5920.7393549780063</v>
          </cell>
          <cell r="AT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B31">
            <v>0</v>
          </cell>
          <cell r="BC31">
            <v>0</v>
          </cell>
          <cell r="BE31">
            <v>0</v>
          </cell>
          <cell r="BF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N31">
            <v>0</v>
          </cell>
          <cell r="BO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0</v>
          </cell>
          <cell r="BZ31">
            <v>0</v>
          </cell>
          <cell r="CA31">
            <v>0</v>
          </cell>
          <cell r="CC31">
            <v>0</v>
          </cell>
          <cell r="CD31">
            <v>0</v>
          </cell>
          <cell r="CF31">
            <v>0</v>
          </cell>
          <cell r="CG31">
            <v>0</v>
          </cell>
          <cell r="CI31">
            <v>0</v>
          </cell>
          <cell r="CJ31">
            <v>0</v>
          </cell>
          <cell r="CL31">
            <v>0</v>
          </cell>
          <cell r="CM31">
            <v>0</v>
          </cell>
          <cell r="CX31">
            <v>369.9162132447326</v>
          </cell>
          <cell r="CY31">
            <v>7480.1462335303304</v>
          </cell>
          <cell r="DA31">
            <v>-29431.480272481334</v>
          </cell>
          <cell r="DC31">
            <v>538.52</v>
          </cell>
          <cell r="DD31">
            <v>0</v>
          </cell>
          <cell r="DE31">
            <v>-108.83000000000004</v>
          </cell>
          <cell r="DF31">
            <v>0</v>
          </cell>
          <cell r="DK31">
            <v>2.5607006018161433</v>
          </cell>
          <cell r="DL31">
            <v>0</v>
          </cell>
          <cell r="DM31">
            <v>2.5607006018161433</v>
          </cell>
          <cell r="DW31">
            <v>0</v>
          </cell>
          <cell r="DX31">
            <v>0</v>
          </cell>
        </row>
        <row r="32">
          <cell r="F32">
            <v>3108.9</v>
          </cell>
          <cell r="G32">
            <v>0</v>
          </cell>
          <cell r="H32">
            <v>67</v>
          </cell>
          <cell r="I32">
            <v>16906.822779863465</v>
          </cell>
          <cell r="J32">
            <v>16137.388165920733</v>
          </cell>
          <cell r="L32">
            <v>3308.0342126783162</v>
          </cell>
          <cell r="M32">
            <v>2738.0400028555168</v>
          </cell>
          <cell r="O32">
            <v>6003.5712778830939</v>
          </cell>
          <cell r="P32">
            <v>6003.5712778830939</v>
          </cell>
          <cell r="R32">
            <v>0</v>
          </cell>
          <cell r="S32">
            <v>0</v>
          </cell>
          <cell r="U32">
            <v>1477.120780937503</v>
          </cell>
          <cell r="V32">
            <v>754.09851473411345</v>
          </cell>
          <cell r="X32">
            <v>9353.8202514928471</v>
          </cell>
          <cell r="Y32">
            <v>8960.1236170308021</v>
          </cell>
          <cell r="AA32">
            <v>0</v>
          </cell>
          <cell r="AB32">
            <v>0</v>
          </cell>
          <cell r="AD32">
            <v>14812.811273715597</v>
          </cell>
          <cell r="AE32">
            <v>15084.222674235923</v>
          </cell>
          <cell r="AJ32">
            <v>0</v>
          </cell>
          <cell r="AK32">
            <v>0</v>
          </cell>
          <cell r="AM32">
            <v>0</v>
          </cell>
          <cell r="AN32">
            <v>0</v>
          </cell>
          <cell r="AP32">
            <v>12650.408004704552</v>
          </cell>
          <cell r="AQ32">
            <v>6210</v>
          </cell>
          <cell r="AS32">
            <v>66961.290449097738</v>
          </cell>
          <cell r="AT32">
            <v>62940.051531436751</v>
          </cell>
          <cell r="AV32">
            <v>2277.7405703156469</v>
          </cell>
          <cell r="AW32">
            <v>0</v>
          </cell>
          <cell r="AY32">
            <v>3394.9739094386464</v>
          </cell>
          <cell r="AZ32">
            <v>0</v>
          </cell>
          <cell r="BB32">
            <v>1996.084849304312</v>
          </cell>
          <cell r="BC32">
            <v>17612.019141287874</v>
          </cell>
          <cell r="BE32">
            <v>0</v>
          </cell>
          <cell r="BF32">
            <v>0</v>
          </cell>
          <cell r="BH32">
            <v>870.57701030078726</v>
          </cell>
          <cell r="BI32">
            <v>0</v>
          </cell>
          <cell r="BK32">
            <v>3145.4580269695275</v>
          </cell>
          <cell r="BL32">
            <v>0</v>
          </cell>
          <cell r="BN32">
            <v>1384.9412955245898</v>
          </cell>
          <cell r="BO32">
            <v>0</v>
          </cell>
          <cell r="BT32">
            <v>30874.458186895252</v>
          </cell>
          <cell r="BU32">
            <v>57215.116790228385</v>
          </cell>
          <cell r="BW32">
            <v>18579.7994639567</v>
          </cell>
          <cell r="BX32">
            <v>17519.699599876032</v>
          </cell>
          <cell r="BZ32">
            <v>15877.347590081665</v>
          </cell>
          <cell r="CA32">
            <v>13966.146923841576</v>
          </cell>
          <cell r="CC32">
            <v>1303.1189516551842</v>
          </cell>
          <cell r="CD32">
            <v>1294.7680014230855</v>
          </cell>
          <cell r="CF32">
            <v>165.85150293793262</v>
          </cell>
          <cell r="CG32">
            <v>0</v>
          </cell>
          <cell r="CI32">
            <v>10225.850169138319</v>
          </cell>
          <cell r="CJ32">
            <v>8303.678320670344</v>
          </cell>
          <cell r="CL32">
            <v>0</v>
          </cell>
          <cell r="CM32">
            <v>0</v>
          </cell>
          <cell r="CX32">
            <v>13317.759493130838</v>
          </cell>
          <cell r="CY32">
            <v>-2484.853312308247</v>
          </cell>
          <cell r="DA32">
            <v>-40365.281443590815</v>
          </cell>
          <cell r="DC32">
            <v>63807.67</v>
          </cell>
          <cell r="DD32">
            <v>449.65</v>
          </cell>
          <cell r="DE32">
            <v>40968.899999999994</v>
          </cell>
          <cell r="DF32">
            <v>0</v>
          </cell>
          <cell r="DK32">
            <v>7.3386760550632193</v>
          </cell>
          <cell r="DL32">
            <v>0</v>
          </cell>
          <cell r="DM32">
            <v>6.7111618696802582</v>
          </cell>
          <cell r="DW32">
            <v>1776.48</v>
          </cell>
          <cell r="DX32">
            <v>0</v>
          </cell>
        </row>
        <row r="33">
          <cell r="F33">
            <v>602.5</v>
          </cell>
          <cell r="G33">
            <v>0</v>
          </cell>
          <cell r="H33">
            <v>0</v>
          </cell>
          <cell r="I33">
            <v>4578.7665431163114</v>
          </cell>
          <cell r="J33">
            <v>4350.1296201555742</v>
          </cell>
          <cell r="L33">
            <v>802.51308643059247</v>
          </cell>
          <cell r="M33">
            <v>658.65073402024416</v>
          </cell>
          <cell r="O33">
            <v>1155.4253675356345</v>
          </cell>
          <cell r="P33">
            <v>1155.425367535634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X33">
            <v>1454.059634861296</v>
          </cell>
          <cell r="Y33">
            <v>2626.7247312741092</v>
          </cell>
          <cell r="AA33">
            <v>0</v>
          </cell>
          <cell r="AB33">
            <v>0</v>
          </cell>
          <cell r="AD33">
            <v>2810.1384780420176</v>
          </cell>
          <cell r="AE33">
            <v>2861.6279357747853</v>
          </cell>
          <cell r="AJ33">
            <v>0</v>
          </cell>
          <cell r="AK33">
            <v>0</v>
          </cell>
          <cell r="AM33">
            <v>0</v>
          </cell>
          <cell r="AN33">
            <v>0</v>
          </cell>
          <cell r="AP33">
            <v>2200.0709573399222</v>
          </cell>
          <cell r="AQ33">
            <v>1080</v>
          </cell>
          <cell r="AS33">
            <v>12419.646181767153</v>
          </cell>
          <cell r="AT33">
            <v>5796.7334552113471</v>
          </cell>
          <cell r="AV33">
            <v>591.36848945579493</v>
          </cell>
          <cell r="AW33">
            <v>0</v>
          </cell>
          <cell r="AY33">
            <v>719.734468800993</v>
          </cell>
          <cell r="AZ33">
            <v>0</v>
          </cell>
          <cell r="BB33">
            <v>534.50305048655548</v>
          </cell>
          <cell r="BC33">
            <v>0</v>
          </cell>
          <cell r="BE33">
            <v>0</v>
          </cell>
          <cell r="BF33">
            <v>0</v>
          </cell>
          <cell r="BH33">
            <v>0</v>
          </cell>
          <cell r="BI33">
            <v>0</v>
          </cell>
          <cell r="BK33">
            <v>797.57382584528966</v>
          </cell>
          <cell r="BL33">
            <v>0</v>
          </cell>
          <cell r="BN33">
            <v>197.14114292517399</v>
          </cell>
          <cell r="BO33">
            <v>0</v>
          </cell>
          <cell r="BT33">
            <v>13817.387703356246</v>
          </cell>
          <cell r="BU33">
            <v>15709.027870621425</v>
          </cell>
          <cell r="BW33">
            <v>6733.396455065943</v>
          </cell>
          <cell r="BX33">
            <v>6298.687145420613</v>
          </cell>
          <cell r="BZ33">
            <v>2549.699404039327</v>
          </cell>
          <cell r="CA33">
            <v>4164.5690288642791</v>
          </cell>
          <cell r="CC33">
            <v>0</v>
          </cell>
          <cell r="CD33">
            <v>0</v>
          </cell>
          <cell r="CF33">
            <v>0</v>
          </cell>
          <cell r="CG33">
            <v>0</v>
          </cell>
          <cell r="CI33">
            <v>286.706079508551</v>
          </cell>
          <cell r="CJ33">
            <v>192.66117350449929</v>
          </cell>
          <cell r="CL33">
            <v>0</v>
          </cell>
          <cell r="CM33">
            <v>0</v>
          </cell>
          <cell r="CX33">
            <v>3098.8721626062079</v>
          </cell>
          <cell r="CY33">
            <v>11203.544730039346</v>
          </cell>
          <cell r="DA33">
            <v>-14780.508550943514</v>
          </cell>
          <cell r="DC33">
            <v>36201.230000000003</v>
          </cell>
          <cell r="DD33">
            <v>0</v>
          </cell>
          <cell r="DE33">
            <v>30778.190000000002</v>
          </cell>
          <cell r="DF33">
            <v>0</v>
          </cell>
          <cell r="DK33">
            <v>9.0009187785587859</v>
          </cell>
          <cell r="DL33">
            <v>0</v>
          </cell>
          <cell r="DM33">
            <v>7.8274638504356657</v>
          </cell>
          <cell r="DW33">
            <v>1805.3000000000002</v>
          </cell>
          <cell r="DX33">
            <v>0</v>
          </cell>
        </row>
        <row r="34">
          <cell r="F34">
            <v>4198.7</v>
          </cell>
          <cell r="G34">
            <v>460.2</v>
          </cell>
          <cell r="H34">
            <v>0</v>
          </cell>
          <cell r="I34">
            <v>16955.931590599368</v>
          </cell>
          <cell r="J34">
            <v>16248.756552220548</v>
          </cell>
          <cell r="L34">
            <v>2693.5482271291835</v>
          </cell>
          <cell r="M34">
            <v>2289.3475934657981</v>
          </cell>
          <cell r="O34">
            <v>8272.6780071036865</v>
          </cell>
          <cell r="P34">
            <v>8272.6780071036865</v>
          </cell>
          <cell r="R34">
            <v>2030.8159102076354</v>
          </cell>
          <cell r="S34">
            <v>2030.8159102076354</v>
          </cell>
          <cell r="U34">
            <v>866.57752481666876</v>
          </cell>
          <cell r="V34">
            <v>442.40446197734656</v>
          </cell>
          <cell r="X34">
            <v>6403.4028424332428</v>
          </cell>
          <cell r="Y34">
            <v>7218.3300947079097</v>
          </cell>
          <cell r="AA34">
            <v>0</v>
          </cell>
          <cell r="AB34">
            <v>0</v>
          </cell>
          <cell r="AD34">
            <v>19583.283697518709</v>
          </cell>
          <cell r="AE34">
            <v>19942.103259647458</v>
          </cell>
          <cell r="AJ34">
            <v>26952.720000000005</v>
          </cell>
          <cell r="AK34">
            <v>28236.353632352715</v>
          </cell>
          <cell r="AM34">
            <v>5194.4399999999996</v>
          </cell>
          <cell r="AN34">
            <v>5276.0993320383932</v>
          </cell>
          <cell r="AP34">
            <v>4400.1419146798444</v>
          </cell>
          <cell r="AQ34">
            <v>4320</v>
          </cell>
          <cell r="AS34">
            <v>66032.459452272844</v>
          </cell>
          <cell r="AT34">
            <v>109326.37396267647</v>
          </cell>
          <cell r="AV34">
            <v>1496.1455330570107</v>
          </cell>
          <cell r="AW34">
            <v>0</v>
          </cell>
          <cell r="AY34">
            <v>1544.9829070514591</v>
          </cell>
          <cell r="AZ34">
            <v>2356.8131002512432</v>
          </cell>
          <cell r="BB34">
            <v>1941.1461656520385</v>
          </cell>
          <cell r="BC34">
            <v>0</v>
          </cell>
          <cell r="BE34">
            <v>599.71275594806286</v>
          </cell>
          <cell r="BF34">
            <v>0</v>
          </cell>
          <cell r="BH34">
            <v>510.73851270979509</v>
          </cell>
          <cell r="BI34">
            <v>0</v>
          </cell>
          <cell r="BK34">
            <v>1045.9611480082394</v>
          </cell>
          <cell r="BL34">
            <v>0</v>
          </cell>
          <cell r="BN34">
            <v>337.81472229891637</v>
          </cell>
          <cell r="BO34">
            <v>500.23547036000002</v>
          </cell>
          <cell r="BT34">
            <v>93207.60000000002</v>
          </cell>
          <cell r="BU34">
            <v>57010.180491789601</v>
          </cell>
          <cell r="BW34">
            <v>47067.205889170698</v>
          </cell>
          <cell r="BX34">
            <v>37527.93695526306</v>
          </cell>
          <cell r="BZ34">
            <v>15789.650374979892</v>
          </cell>
          <cell r="CA34">
            <v>24817.307211046023</v>
          </cell>
          <cell r="CC34">
            <v>657.03476554042925</v>
          </cell>
          <cell r="CD34">
            <v>652.82420239819442</v>
          </cell>
          <cell r="CF34">
            <v>83.622606523327406</v>
          </cell>
          <cell r="CG34">
            <v>658.68294563828317</v>
          </cell>
          <cell r="CI34">
            <v>33449.042609330958</v>
          </cell>
          <cell r="CJ34">
            <v>28724.19887625533</v>
          </cell>
          <cell r="CL34">
            <v>52562.781243234349</v>
          </cell>
          <cell r="CM34">
            <v>43088.458369703658</v>
          </cell>
          <cell r="CX34">
            <v>9832.478030081933</v>
          </cell>
          <cell r="CY34">
            <v>22719.923595477492</v>
          </cell>
          <cell r="DA34">
            <v>-84038.342118373679</v>
          </cell>
          <cell r="DC34">
            <v>171805.42</v>
          </cell>
          <cell r="DD34">
            <v>0</v>
          </cell>
          <cell r="DE34">
            <v>130017.93000000002</v>
          </cell>
          <cell r="DF34">
            <v>0</v>
          </cell>
          <cell r="DK34">
            <v>7.3437550426590921</v>
          </cell>
          <cell r="DL34">
            <v>10.273560308180302</v>
          </cell>
          <cell r="DM34">
            <v>6.2003404690035575</v>
          </cell>
          <cell r="DW34">
            <v>1848.3400000000004</v>
          </cell>
          <cell r="DX34">
            <v>0</v>
          </cell>
        </row>
        <row r="35">
          <cell r="F35">
            <v>229.7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X35">
            <v>0</v>
          </cell>
          <cell r="Y35">
            <v>1243.4001819640555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J35">
            <v>0</v>
          </cell>
          <cell r="AK35">
            <v>0</v>
          </cell>
          <cell r="AM35">
            <v>0</v>
          </cell>
          <cell r="AN35">
            <v>0</v>
          </cell>
          <cell r="AP35">
            <v>366.67849288998701</v>
          </cell>
          <cell r="AQ35">
            <v>0</v>
          </cell>
          <cell r="AS35">
            <v>4210.4399999999996</v>
          </cell>
          <cell r="AT35">
            <v>0</v>
          </cell>
          <cell r="AV35">
            <v>0</v>
          </cell>
          <cell r="AW35">
            <v>0</v>
          </cell>
          <cell r="AY35">
            <v>0</v>
          </cell>
          <cell r="AZ35">
            <v>0</v>
          </cell>
          <cell r="BB35">
            <v>0</v>
          </cell>
          <cell r="BC35">
            <v>0</v>
          </cell>
          <cell r="BE35">
            <v>0</v>
          </cell>
          <cell r="BF35">
            <v>0</v>
          </cell>
          <cell r="BH35">
            <v>0</v>
          </cell>
          <cell r="BI35">
            <v>0</v>
          </cell>
          <cell r="BK35">
            <v>0</v>
          </cell>
          <cell r="BL35">
            <v>0</v>
          </cell>
          <cell r="BN35">
            <v>0</v>
          </cell>
          <cell r="BO35">
            <v>0</v>
          </cell>
          <cell r="BT35">
            <v>576.64536445254168</v>
          </cell>
          <cell r="BU35">
            <v>1081.4027627495266</v>
          </cell>
          <cell r="BW35">
            <v>0</v>
          </cell>
          <cell r="BX35">
            <v>0</v>
          </cell>
          <cell r="BZ35">
            <v>663.42209405462324</v>
          </cell>
          <cell r="CA35">
            <v>289.88571922372739</v>
          </cell>
          <cell r="CC35">
            <v>0</v>
          </cell>
          <cell r="CD35">
            <v>0</v>
          </cell>
          <cell r="CF35">
            <v>0</v>
          </cell>
          <cell r="CG35">
            <v>0</v>
          </cell>
          <cell r="CI35">
            <v>0</v>
          </cell>
          <cell r="CJ35">
            <v>0</v>
          </cell>
          <cell r="CL35">
            <v>0</v>
          </cell>
          <cell r="CM35">
            <v>0</v>
          </cell>
          <cell r="CX35">
            <v>348.96398564305764</v>
          </cell>
          <cell r="CY35">
            <v>4191.9607305948675</v>
          </cell>
          <cell r="DA35">
            <v>-8039.9323761009728</v>
          </cell>
          <cell r="DC35">
            <v>-118.65</v>
          </cell>
          <cell r="DD35">
            <v>0</v>
          </cell>
          <cell r="DE35">
            <v>-729.45999999999992</v>
          </cell>
          <cell r="DF35">
            <v>0</v>
          </cell>
          <cell r="DK35">
            <v>2.6591115396840306</v>
          </cell>
          <cell r="DL35">
            <v>0</v>
          </cell>
          <cell r="DM35">
            <v>2.6591115396840306</v>
          </cell>
          <cell r="DW35">
            <v>0</v>
          </cell>
          <cell r="DX35">
            <v>0</v>
          </cell>
        </row>
        <row r="36">
          <cell r="F36">
            <v>409.7</v>
          </cell>
          <cell r="G36">
            <v>0</v>
          </cell>
          <cell r="H36">
            <v>0</v>
          </cell>
          <cell r="I36">
            <v>2438.7372648555624</v>
          </cell>
          <cell r="J36">
            <v>2328.7461175902286</v>
          </cell>
          <cell r="L36">
            <v>510.91180254622344</v>
          </cell>
          <cell r="M36">
            <v>424.39620044260522</v>
          </cell>
          <cell r="O36">
            <v>794.145652367048</v>
          </cell>
          <cell r="P36">
            <v>794.145652367048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X36">
            <v>907.45053189853377</v>
          </cell>
          <cell r="Y36">
            <v>2200.9340129331249</v>
          </cell>
          <cell r="AA36">
            <v>0</v>
          </cell>
          <cell r="AB36">
            <v>0</v>
          </cell>
          <cell r="AD36">
            <v>1910.8941650685729</v>
          </cell>
          <cell r="AE36">
            <v>1945.9069963268541</v>
          </cell>
          <cell r="AJ36">
            <v>0</v>
          </cell>
          <cell r="AK36">
            <v>0</v>
          </cell>
          <cell r="AM36">
            <v>0</v>
          </cell>
          <cell r="AN36">
            <v>0</v>
          </cell>
          <cell r="AP36">
            <v>1466.713971559948</v>
          </cell>
          <cell r="AQ36">
            <v>792</v>
          </cell>
          <cell r="AS36">
            <v>6163.5292810610126</v>
          </cell>
          <cell r="AT36">
            <v>575.509715981417</v>
          </cell>
          <cell r="AV36">
            <v>271.58145564311741</v>
          </cell>
          <cell r="AW36">
            <v>0</v>
          </cell>
          <cell r="AY36">
            <v>420.97676477039204</v>
          </cell>
          <cell r="AZ36">
            <v>0</v>
          </cell>
          <cell r="BB36">
            <v>322.8775661640625</v>
          </cell>
          <cell r="BC36">
            <v>0</v>
          </cell>
          <cell r="BE36">
            <v>0</v>
          </cell>
          <cell r="BF36">
            <v>0</v>
          </cell>
          <cell r="BH36">
            <v>0</v>
          </cell>
          <cell r="BI36">
            <v>0</v>
          </cell>
          <cell r="BK36">
            <v>283.76716086306709</v>
          </cell>
          <cell r="BL36">
            <v>0</v>
          </cell>
          <cell r="BN36">
            <v>245.08903899340717</v>
          </cell>
          <cell r="BO36">
            <v>0</v>
          </cell>
          <cell r="BT36">
            <v>7886.1879023449183</v>
          </cell>
          <cell r="BU36">
            <v>9445.459979801748</v>
          </cell>
          <cell r="BW36">
            <v>4754.4731570808244</v>
          </cell>
          <cell r="BX36">
            <v>5612.2239262938911</v>
          </cell>
          <cell r="BZ36">
            <v>2469.4919983433083</v>
          </cell>
          <cell r="CA36">
            <v>2982.6859760789148</v>
          </cell>
          <cell r="CC36">
            <v>0</v>
          </cell>
          <cell r="CD36">
            <v>0</v>
          </cell>
          <cell r="CF36">
            <v>0</v>
          </cell>
          <cell r="CG36">
            <v>0</v>
          </cell>
          <cell r="CI36">
            <v>1815.8051702208229</v>
          </cell>
          <cell r="CJ36">
            <v>463.68809992390658</v>
          </cell>
          <cell r="CL36">
            <v>0</v>
          </cell>
          <cell r="CM36">
            <v>0</v>
          </cell>
          <cell r="CX36">
            <v>1930.4403601219369</v>
          </cell>
          <cell r="CY36">
            <v>8046.763807371236</v>
          </cell>
          <cell r="DA36">
            <v>-2221.1230172345659</v>
          </cell>
          <cell r="DC36">
            <v>18770.669999999998</v>
          </cell>
          <cell r="DD36">
            <v>0</v>
          </cell>
          <cell r="DE36">
            <v>15370.409999999998</v>
          </cell>
          <cell r="DF36">
            <v>0</v>
          </cell>
          <cell r="DK36">
            <v>8.3709454413781526</v>
          </cell>
          <cell r="DL36">
            <v>0</v>
          </cell>
          <cell r="DM36">
            <v>7.1524449341813572</v>
          </cell>
          <cell r="DW36">
            <v>345.88</v>
          </cell>
          <cell r="DX36">
            <v>0</v>
          </cell>
        </row>
        <row r="37">
          <cell r="F37">
            <v>386.5</v>
          </cell>
          <cell r="G37">
            <v>0</v>
          </cell>
          <cell r="H37">
            <v>64.099999999999994</v>
          </cell>
          <cell r="I37">
            <v>2619.8125395382308</v>
          </cell>
          <cell r="J37">
            <v>2496.8979088943952</v>
          </cell>
          <cell r="L37">
            <v>510.91180254622344</v>
          </cell>
          <cell r="M37">
            <v>424.39620044260522</v>
          </cell>
          <cell r="O37">
            <v>896.10429048803041</v>
          </cell>
          <cell r="P37">
            <v>896.10429048803041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X37">
            <v>847.31744280954274</v>
          </cell>
          <cell r="Y37">
            <v>553.52426159858601</v>
          </cell>
          <cell r="AA37">
            <v>0</v>
          </cell>
          <cell r="AB37">
            <v>0</v>
          </cell>
          <cell r="AD37">
            <v>2101.6570924576495</v>
          </cell>
          <cell r="AE37">
            <v>2140.1652246640974</v>
          </cell>
          <cell r="AJ37">
            <v>0</v>
          </cell>
          <cell r="AK37">
            <v>0</v>
          </cell>
          <cell r="AM37">
            <v>0</v>
          </cell>
          <cell r="AN37">
            <v>0</v>
          </cell>
          <cell r="AP37">
            <v>1283.3747251149546</v>
          </cell>
          <cell r="AQ37">
            <v>693</v>
          </cell>
          <cell r="AS37">
            <v>6442.4915357469008</v>
          </cell>
          <cell r="AT37">
            <v>932.00118068467771</v>
          </cell>
          <cell r="AV37">
            <v>354.74414788532312</v>
          </cell>
          <cell r="AW37">
            <v>0</v>
          </cell>
          <cell r="AY37">
            <v>420.97676477039204</v>
          </cell>
          <cell r="AZ37">
            <v>0</v>
          </cell>
          <cell r="BB37">
            <v>277.1001536862488</v>
          </cell>
          <cell r="BC37">
            <v>0</v>
          </cell>
          <cell r="BE37">
            <v>0</v>
          </cell>
          <cell r="BF37">
            <v>0</v>
          </cell>
          <cell r="BH37">
            <v>0</v>
          </cell>
          <cell r="BI37">
            <v>0</v>
          </cell>
          <cell r="BK37">
            <v>279.34487152137814</v>
          </cell>
          <cell r="BL37">
            <v>1025.2483712121341</v>
          </cell>
          <cell r="BN37">
            <v>245.08903899340717</v>
          </cell>
          <cell r="BO37">
            <v>0</v>
          </cell>
          <cell r="BT37">
            <v>9376.0109512176696</v>
          </cell>
          <cell r="BU37">
            <v>10384.965365843827</v>
          </cell>
          <cell r="BW37">
            <v>6404.9857239195217</v>
          </cell>
          <cell r="BX37">
            <v>7249.7686132806857</v>
          </cell>
          <cell r="BZ37">
            <v>1619.384803413536</v>
          </cell>
          <cell r="CA37">
            <v>2742.0051117965136</v>
          </cell>
          <cell r="CC37">
            <v>0</v>
          </cell>
          <cell r="CD37">
            <v>0</v>
          </cell>
          <cell r="CF37">
            <v>0</v>
          </cell>
          <cell r="CG37">
            <v>0</v>
          </cell>
          <cell r="CI37">
            <v>286.706079508551</v>
          </cell>
          <cell r="CJ37">
            <v>556.38847974403973</v>
          </cell>
          <cell r="CL37">
            <v>0</v>
          </cell>
          <cell r="CM37">
            <v>0</v>
          </cell>
          <cell r="CX37">
            <v>2037.9781508914562</v>
          </cell>
          <cell r="CY37">
            <v>6683.8344968530109</v>
          </cell>
          <cell r="DA37">
            <v>15982.252974149582</v>
          </cell>
          <cell r="DC37">
            <v>12902.36</v>
          </cell>
          <cell r="DD37">
            <v>-575.29999999999995</v>
          </cell>
          <cell r="DE37">
            <v>9747.58</v>
          </cell>
          <cell r="DF37">
            <v>-986.97</v>
          </cell>
          <cell r="DK37">
            <v>8.1623776538761312</v>
          </cell>
          <cell r="DL37">
            <v>0</v>
          </cell>
          <cell r="DM37">
            <v>6.4223428049612039</v>
          </cell>
          <cell r="DW37">
            <v>1718.8199999999997</v>
          </cell>
          <cell r="DX37">
            <v>0</v>
          </cell>
        </row>
        <row r="38">
          <cell r="F38">
            <v>2099.6999999999998</v>
          </cell>
          <cell r="G38">
            <v>0</v>
          </cell>
          <cell r="H38">
            <v>0</v>
          </cell>
          <cell r="I38">
            <v>10675.630215344214</v>
          </cell>
          <cell r="J38">
            <v>10204.382994146832</v>
          </cell>
          <cell r="L38">
            <v>2709.7688298233093</v>
          </cell>
          <cell r="M38">
            <v>2304.0864929689819</v>
          </cell>
          <cell r="O38">
            <v>4276.5355104293876</v>
          </cell>
          <cell r="P38">
            <v>4276.5355104293876</v>
          </cell>
          <cell r="R38">
            <v>0</v>
          </cell>
          <cell r="S38">
            <v>0</v>
          </cell>
          <cell r="U38">
            <v>1181.6966247500025</v>
          </cell>
          <cell r="V38">
            <v>603.27881178729058</v>
          </cell>
          <cell r="X38">
            <v>6602.2067579408968</v>
          </cell>
          <cell r="Y38">
            <v>6999.2130190497546</v>
          </cell>
          <cell r="AA38">
            <v>0</v>
          </cell>
          <cell r="AB38">
            <v>0</v>
          </cell>
          <cell r="AD38">
            <v>9793.2742943482608</v>
          </cell>
          <cell r="AE38">
            <v>9972.7139863009397</v>
          </cell>
          <cell r="AJ38">
            <v>0</v>
          </cell>
          <cell r="AK38">
            <v>0</v>
          </cell>
          <cell r="AM38">
            <v>0</v>
          </cell>
          <cell r="AN38">
            <v>0</v>
          </cell>
          <cell r="AP38">
            <v>7333.56985779974</v>
          </cell>
          <cell r="AQ38">
            <v>3600</v>
          </cell>
          <cell r="AS38">
            <v>42220.870839127143</v>
          </cell>
          <cell r="AT38">
            <v>88067.49649794084</v>
          </cell>
          <cell r="AV38">
            <v>1393.0386410071976</v>
          </cell>
          <cell r="AW38">
            <v>0</v>
          </cell>
          <cell r="AY38">
            <v>3394.9739094386464</v>
          </cell>
          <cell r="AZ38">
            <v>4193.0173621852073</v>
          </cell>
          <cell r="BB38">
            <v>1508.6726192300384</v>
          </cell>
          <cell r="BC38">
            <v>1228.8851037931395</v>
          </cell>
          <cell r="BE38">
            <v>0</v>
          </cell>
          <cell r="BF38">
            <v>0</v>
          </cell>
          <cell r="BH38">
            <v>696.46160824062997</v>
          </cell>
          <cell r="BI38">
            <v>0</v>
          </cell>
          <cell r="BK38">
            <v>2103.2763659474963</v>
          </cell>
          <cell r="BL38">
            <v>0</v>
          </cell>
          <cell r="BN38">
            <v>333.45582265634965</v>
          </cell>
          <cell r="BO38">
            <v>0</v>
          </cell>
          <cell r="BT38">
            <v>18780.160914120992</v>
          </cell>
          <cell r="BU38">
            <v>32576.632327367111</v>
          </cell>
          <cell r="BW38">
            <v>15375.02184598038</v>
          </cell>
          <cell r="BX38">
            <v>17677.061549109796</v>
          </cell>
          <cell r="BZ38">
            <v>9557.1732235382242</v>
          </cell>
          <cell r="CA38">
            <v>8354.2511642944046</v>
          </cell>
          <cell r="CC38">
            <v>1379.7730076349014</v>
          </cell>
          <cell r="CD38">
            <v>1370.930825036208</v>
          </cell>
          <cell r="CF38">
            <v>175.60747369898752</v>
          </cell>
          <cell r="CG38">
            <v>0</v>
          </cell>
          <cell r="CI38">
            <v>4061.669459704473</v>
          </cell>
          <cell r="CJ38">
            <v>2906.4405939400604</v>
          </cell>
          <cell r="CL38">
            <v>0</v>
          </cell>
          <cell r="CM38">
            <v>0</v>
          </cell>
          <cell r="CX38">
            <v>8613.2476330504905</v>
          </cell>
          <cell r="CY38">
            <v>-52325.258468055988</v>
          </cell>
          <cell r="DA38">
            <v>55704.79142107896</v>
          </cell>
          <cell r="DC38">
            <v>34313.61</v>
          </cell>
          <cell r="DD38">
            <v>0</v>
          </cell>
          <cell r="DE38">
            <v>19240.480000000003</v>
          </cell>
          <cell r="DF38">
            <v>0</v>
          </cell>
          <cell r="DK38">
            <v>7.1786672129769169</v>
          </cell>
          <cell r="DL38">
            <v>0</v>
          </cell>
          <cell r="DM38">
            <v>6.4098063199638879</v>
          </cell>
          <cell r="DW38">
            <v>1891.62</v>
          </cell>
          <cell r="DX38">
            <v>0</v>
          </cell>
        </row>
        <row r="39">
          <cell r="F39">
            <v>2720.4</v>
          </cell>
          <cell r="G39">
            <v>0</v>
          </cell>
          <cell r="H39">
            <v>104.8</v>
          </cell>
          <cell r="I39">
            <v>14353.278043163018</v>
          </cell>
          <cell r="J39">
            <v>13745.453878565935</v>
          </cell>
          <cell r="L39">
            <v>1812.9128477446636</v>
          </cell>
          <cell r="M39">
            <v>1505.9220015705348</v>
          </cell>
          <cell r="O39">
            <v>5116.4314879629492</v>
          </cell>
          <cell r="P39">
            <v>5116.4314879629492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X39">
            <v>5966.2825026093278</v>
          </cell>
          <cell r="Y39">
            <v>4027.7811810761145</v>
          </cell>
          <cell r="AA39">
            <v>0</v>
          </cell>
          <cell r="AB39">
            <v>0</v>
          </cell>
          <cell r="AD39">
            <v>12999.397430955863</v>
          </cell>
          <cell r="AE39">
            <v>13418.541484067924</v>
          </cell>
          <cell r="AJ39">
            <v>0</v>
          </cell>
          <cell r="AK39">
            <v>0</v>
          </cell>
          <cell r="AM39">
            <v>0</v>
          </cell>
          <cell r="AN39">
            <v>0</v>
          </cell>
          <cell r="AP39">
            <v>12467.068758259558</v>
          </cell>
          <cell r="AQ39">
            <v>6120</v>
          </cell>
          <cell r="AS39">
            <v>43346.569512099268</v>
          </cell>
          <cell r="AT39">
            <v>33721.591690846755</v>
          </cell>
          <cell r="AV39">
            <v>1682.6923909576315</v>
          </cell>
          <cell r="AW39">
            <v>0</v>
          </cell>
          <cell r="AY39">
            <v>1493.7885201530041</v>
          </cell>
          <cell r="AZ39">
            <v>2305.5336754369491</v>
          </cell>
          <cell r="BB39">
            <v>1748.5298833165382</v>
          </cell>
          <cell r="BC39">
            <v>0</v>
          </cell>
          <cell r="BE39">
            <v>0</v>
          </cell>
          <cell r="BF39">
            <v>0</v>
          </cell>
          <cell r="BH39">
            <v>0</v>
          </cell>
          <cell r="BI39">
            <v>0</v>
          </cell>
          <cell r="BK39">
            <v>1847.0409835827966</v>
          </cell>
          <cell r="BL39">
            <v>0</v>
          </cell>
          <cell r="BN39">
            <v>169.20455885236041</v>
          </cell>
          <cell r="BO39">
            <v>0</v>
          </cell>
          <cell r="BT39">
            <v>52094.914121093338</v>
          </cell>
          <cell r="BU39">
            <v>62805.060210463795</v>
          </cell>
          <cell r="BW39">
            <v>23291.3697255642</v>
          </cell>
          <cell r="BX39">
            <v>23298.4731900269</v>
          </cell>
          <cell r="BZ39">
            <v>17294.92565794475</v>
          </cell>
          <cell r="CA39">
            <v>18580.407533421348</v>
          </cell>
          <cell r="CC39">
            <v>0</v>
          </cell>
          <cell r="CD39">
            <v>0</v>
          </cell>
          <cell r="CF39">
            <v>0</v>
          </cell>
          <cell r="CG39">
            <v>0</v>
          </cell>
          <cell r="CI39">
            <v>4013.8851131197139</v>
          </cell>
          <cell r="CJ39">
            <v>2358.715255271431</v>
          </cell>
          <cell r="CL39">
            <v>0</v>
          </cell>
          <cell r="CM39">
            <v>0</v>
          </cell>
          <cell r="CX39">
            <v>15691.447622289277</v>
          </cell>
          <cell r="CY39">
            <v>30924.703560691327</v>
          </cell>
          <cell r="DA39">
            <v>50267.652128088026</v>
          </cell>
          <cell r="DC39">
            <v>60082.7</v>
          </cell>
          <cell r="DD39">
            <v>1252.0899999999999</v>
          </cell>
          <cell r="DE39">
            <v>39749.919999999998</v>
          </cell>
          <cell r="DF39">
            <v>-307.72000000000003</v>
          </cell>
          <cell r="DK39">
            <v>7.5448610305507211</v>
          </cell>
          <cell r="DL39">
            <v>0</v>
          </cell>
          <cell r="DM39">
            <v>6.6458779012249165</v>
          </cell>
          <cell r="DW39">
            <v>3541.6200000000003</v>
          </cell>
          <cell r="DX39">
            <v>0</v>
          </cell>
        </row>
        <row r="40">
          <cell r="F40">
            <v>3560.8</v>
          </cell>
          <cell r="G40">
            <v>0</v>
          </cell>
          <cell r="H40">
            <v>0</v>
          </cell>
          <cell r="I40">
            <v>15980.104721064863</v>
          </cell>
          <cell r="J40">
            <v>15320.646014660586</v>
          </cell>
          <cell r="L40">
            <v>2646.4273701426505</v>
          </cell>
          <cell r="M40">
            <v>2190.4320022844136</v>
          </cell>
          <cell r="O40">
            <v>6583.6099960764514</v>
          </cell>
          <cell r="P40">
            <v>6583.6099960764514</v>
          </cell>
          <cell r="R40">
            <v>0</v>
          </cell>
          <cell r="S40">
            <v>0</v>
          </cell>
          <cell r="U40">
            <v>1477.120780937503</v>
          </cell>
          <cell r="V40">
            <v>754.09851473411345</v>
          </cell>
          <cell r="X40">
            <v>9379.637805659102</v>
          </cell>
          <cell r="Y40">
            <v>6501.48247677361</v>
          </cell>
          <cell r="AA40">
            <v>0</v>
          </cell>
          <cell r="AB40">
            <v>0</v>
          </cell>
          <cell r="AD40">
            <v>16608.035008484683</v>
          </cell>
          <cell r="AE40">
            <v>16912.339840177359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P40">
            <v>14667.13971559948</v>
          </cell>
          <cell r="AQ40">
            <v>7200</v>
          </cell>
          <cell r="AS40">
            <v>78865.518822328086</v>
          </cell>
          <cell r="AT40">
            <v>102117.78615494874</v>
          </cell>
          <cell r="AV40">
            <v>2190.1167561421612</v>
          </cell>
          <cell r="AW40">
            <v>1304.5470971091804</v>
          </cell>
          <cell r="AY40">
            <v>2715.9791275509165</v>
          </cell>
          <cell r="AZ40">
            <v>1840.0687535541538</v>
          </cell>
          <cell r="BB40">
            <v>3184.7300178720557</v>
          </cell>
          <cell r="BC40">
            <v>2099.9583918705994</v>
          </cell>
          <cell r="BE40">
            <v>0</v>
          </cell>
          <cell r="BF40">
            <v>0</v>
          </cell>
          <cell r="BH40">
            <v>870.57701030078726</v>
          </cell>
          <cell r="BI40">
            <v>0</v>
          </cell>
          <cell r="BK40">
            <v>3107.3772020827614</v>
          </cell>
          <cell r="BL40">
            <v>975.75978952165747</v>
          </cell>
          <cell r="BN40">
            <v>179.11114894910281</v>
          </cell>
          <cell r="BO40">
            <v>0</v>
          </cell>
          <cell r="BT40">
            <v>35919.815091959681</v>
          </cell>
          <cell r="BU40">
            <v>48399.598124016651</v>
          </cell>
          <cell r="BW40">
            <v>22485.289312835546</v>
          </cell>
          <cell r="BX40">
            <v>23536.256831512248</v>
          </cell>
          <cell r="BZ40">
            <v>21780.114324645634</v>
          </cell>
          <cell r="CA40">
            <v>14767.038439953449</v>
          </cell>
          <cell r="CC40">
            <v>2276.9904819117764</v>
          </cell>
          <cell r="CD40">
            <v>2262.398541422187</v>
          </cell>
          <cell r="CF40">
            <v>289.79878860695345</v>
          </cell>
          <cell r="CG40">
            <v>638.59847280309464</v>
          </cell>
          <cell r="CI40">
            <v>5112.9250845691595</v>
          </cell>
          <cell r="CJ40">
            <v>2837.3014307844064</v>
          </cell>
          <cell r="CL40">
            <v>0</v>
          </cell>
          <cell r="CM40">
            <v>0</v>
          </cell>
          <cell r="CX40">
            <v>14810.313264377095</v>
          </cell>
          <cell r="CY40">
            <v>2904.5104989968768</v>
          </cell>
          <cell r="DA40">
            <v>52158.353486368949</v>
          </cell>
          <cell r="DC40">
            <v>94749.88</v>
          </cell>
          <cell r="DD40">
            <v>0</v>
          </cell>
          <cell r="DE40">
            <v>68855.14</v>
          </cell>
          <cell r="DF40">
            <v>0</v>
          </cell>
          <cell r="DK40">
            <v>7.2634360906037543</v>
          </cell>
          <cell r="DL40">
            <v>0</v>
          </cell>
          <cell r="DM40">
            <v>6.6003954071380537</v>
          </cell>
          <cell r="DW40">
            <v>1891.62</v>
          </cell>
          <cell r="DX40">
            <v>0</v>
          </cell>
        </row>
        <row r="41">
          <cell r="F41">
            <v>3573.3</v>
          </cell>
          <cell r="G41">
            <v>0</v>
          </cell>
          <cell r="H41">
            <v>0</v>
          </cell>
          <cell r="I41">
            <v>15785.634265870076</v>
          </cell>
          <cell r="J41">
            <v>15137.179925957631</v>
          </cell>
          <cell r="L41">
            <v>2636.9641421740553</v>
          </cell>
          <cell r="M41">
            <v>2190.4320022844136</v>
          </cell>
          <cell r="O41">
            <v>6692.9781154885504</v>
          </cell>
          <cell r="P41">
            <v>6692.9781154885504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X41">
            <v>9259.0708200633017</v>
          </cell>
          <cell r="Y41">
            <v>9134.8427473573865</v>
          </cell>
          <cell r="AA41">
            <v>0</v>
          </cell>
          <cell r="AB41">
            <v>0</v>
          </cell>
          <cell r="AD41">
            <v>16666.336636659824</v>
          </cell>
          <cell r="AE41">
            <v>16971.709714363555</v>
          </cell>
          <cell r="AJ41">
            <v>0</v>
          </cell>
          <cell r="AK41">
            <v>0</v>
          </cell>
          <cell r="AM41">
            <v>0</v>
          </cell>
          <cell r="AN41">
            <v>0</v>
          </cell>
          <cell r="AP41">
            <v>14667.13971559948</v>
          </cell>
          <cell r="AQ41">
            <v>7200</v>
          </cell>
          <cell r="AS41">
            <v>78854.022129693723</v>
          </cell>
          <cell r="AT41">
            <v>96434.416251048839</v>
          </cell>
          <cell r="AV41">
            <v>2199.3730069331973</v>
          </cell>
          <cell r="AW41">
            <v>0</v>
          </cell>
          <cell r="AY41">
            <v>2172.7833020407338</v>
          </cell>
          <cell r="AZ41">
            <v>1556.6926135552108</v>
          </cell>
          <cell r="BB41">
            <v>1979.5968224902647</v>
          </cell>
          <cell r="BC41">
            <v>0</v>
          </cell>
          <cell r="BE41">
            <v>0</v>
          </cell>
          <cell r="BF41">
            <v>0</v>
          </cell>
          <cell r="BH41">
            <v>0</v>
          </cell>
          <cell r="BI41">
            <v>0</v>
          </cell>
          <cell r="BK41">
            <v>3107.3772020827614</v>
          </cell>
          <cell r="BL41">
            <v>219.72838407359305</v>
          </cell>
          <cell r="BN41">
            <v>161.67555037883628</v>
          </cell>
          <cell r="BO41">
            <v>0</v>
          </cell>
          <cell r="BT41">
            <v>48924.799229674994</v>
          </cell>
          <cell r="BU41">
            <v>55278.852406981227</v>
          </cell>
          <cell r="BW41">
            <v>24086.91218670076</v>
          </cell>
          <cell r="BX41">
            <v>25351.897440189503</v>
          </cell>
          <cell r="BZ41">
            <v>22155.587343788226</v>
          </cell>
          <cell r="CA41">
            <v>15954.723881441112</v>
          </cell>
          <cell r="CC41">
            <v>3143.5463337967653</v>
          </cell>
          <cell r="CD41">
            <v>3123.4011283629166</v>
          </cell>
          <cell r="CF41">
            <v>400.08771521049749</v>
          </cell>
          <cell r="CG41">
            <v>0</v>
          </cell>
          <cell r="CI41">
            <v>5973.0433230948147</v>
          </cell>
          <cell r="CJ41">
            <v>4831.7675724429819</v>
          </cell>
          <cell r="CL41">
            <v>0</v>
          </cell>
          <cell r="CM41">
            <v>0</v>
          </cell>
          <cell r="CX41">
            <v>15538.820066833137</v>
          </cell>
          <cell r="CY41">
            <v>14084.786856665902</v>
          </cell>
          <cell r="DA41">
            <v>-7108.3885535258523</v>
          </cell>
          <cell r="DC41">
            <v>69254.3</v>
          </cell>
          <cell r="DD41">
            <v>0</v>
          </cell>
          <cell r="DE41">
            <v>42066.460000000006</v>
          </cell>
          <cell r="DF41">
            <v>0</v>
          </cell>
          <cell r="DK41">
            <v>7.6067015587048941</v>
          </cell>
          <cell r="DL41">
            <v>0</v>
          </cell>
          <cell r="DM41">
            <v>6.8989172530328347</v>
          </cell>
          <cell r="DW41">
            <v>1891.62</v>
          </cell>
          <cell r="DX41">
            <v>0</v>
          </cell>
        </row>
        <row r="42">
          <cell r="F42">
            <v>3565.8</v>
          </cell>
          <cell r="G42">
            <v>0</v>
          </cell>
          <cell r="H42">
            <v>0</v>
          </cell>
          <cell r="I42">
            <v>15025.783050596197</v>
          </cell>
          <cell r="J42">
            <v>14397.249645252356</v>
          </cell>
          <cell r="L42">
            <v>2646.4273701426505</v>
          </cell>
          <cell r="M42">
            <v>2190.4320022844136</v>
          </cell>
          <cell r="O42">
            <v>6644.5671710120414</v>
          </cell>
          <cell r="P42">
            <v>6644.5671710120414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X42">
            <v>9379.637805659102</v>
          </cell>
          <cell r="Y42">
            <v>9101.6716092840234</v>
          </cell>
          <cell r="AA42">
            <v>0</v>
          </cell>
          <cell r="AB42">
            <v>0</v>
          </cell>
          <cell r="AD42">
            <v>16631.355659754739</v>
          </cell>
          <cell r="AE42">
            <v>16936.087789851837</v>
          </cell>
          <cell r="AJ42">
            <v>0</v>
          </cell>
          <cell r="AK42">
            <v>0</v>
          </cell>
          <cell r="AM42">
            <v>0</v>
          </cell>
          <cell r="AN42">
            <v>0</v>
          </cell>
          <cell r="AP42">
            <v>14667.13971559948</v>
          </cell>
          <cell r="AQ42">
            <v>7200</v>
          </cell>
          <cell r="AS42">
            <v>62431.249305044774</v>
          </cell>
          <cell r="AT42">
            <v>20556.319439508461</v>
          </cell>
          <cell r="AV42">
            <v>2560.5186738690904</v>
          </cell>
          <cell r="AW42">
            <v>0</v>
          </cell>
          <cell r="AY42">
            <v>2715.9791275509165</v>
          </cell>
          <cell r="AZ42">
            <v>0</v>
          </cell>
          <cell r="BB42">
            <v>1979.5968224902647</v>
          </cell>
          <cell r="BC42">
            <v>0</v>
          </cell>
          <cell r="BE42">
            <v>0</v>
          </cell>
          <cell r="BF42">
            <v>0</v>
          </cell>
          <cell r="BH42">
            <v>0</v>
          </cell>
          <cell r="BI42">
            <v>0</v>
          </cell>
          <cell r="BK42">
            <v>3107.3772020827614</v>
          </cell>
          <cell r="BL42">
            <v>871.75328109144618</v>
          </cell>
          <cell r="BN42">
            <v>166.82697722914224</v>
          </cell>
          <cell r="BO42">
            <v>0</v>
          </cell>
          <cell r="BT42">
            <v>47823.209243294557</v>
          </cell>
          <cell r="BU42">
            <v>50176.852079663222</v>
          </cell>
          <cell r="BW42">
            <v>23412.911988983949</v>
          </cell>
          <cell r="BX42">
            <v>21685.326200279891</v>
          </cell>
          <cell r="BZ42">
            <v>22587.51095615626</v>
          </cell>
          <cell r="CA42">
            <v>16174.045139535801</v>
          </cell>
          <cell r="CC42">
            <v>2612.0782123373956</v>
          </cell>
          <cell r="CD42">
            <v>2595.3388846452663</v>
          </cell>
          <cell r="CF42">
            <v>332.44631793385042</v>
          </cell>
          <cell r="CG42">
            <v>658.68294563828317</v>
          </cell>
          <cell r="CI42">
            <v>20786.190764369952</v>
          </cell>
          <cell r="CJ42">
            <v>9337.0867754522824</v>
          </cell>
          <cell r="CL42">
            <v>0</v>
          </cell>
          <cell r="CM42">
            <v>0</v>
          </cell>
          <cell r="CX42">
            <v>15329.976400725391</v>
          </cell>
          <cell r="CY42">
            <v>107712.44848145481</v>
          </cell>
          <cell r="DA42">
            <v>-72187.475492284662</v>
          </cell>
          <cell r="DC42">
            <v>90519.89</v>
          </cell>
          <cell r="DD42">
            <v>0</v>
          </cell>
          <cell r="DE42">
            <v>63691.92</v>
          </cell>
          <cell r="DF42">
            <v>0</v>
          </cell>
          <cell r="DK42">
            <v>7.5238751481920154</v>
          </cell>
          <cell r="DL42">
            <v>0</v>
          </cell>
          <cell r="DM42">
            <v>6.8344490328562877</v>
          </cell>
          <cell r="DW42">
            <v>1891.62</v>
          </cell>
          <cell r="DX42">
            <v>0</v>
          </cell>
        </row>
        <row r="43">
          <cell r="F43">
            <v>3571.86</v>
          </cell>
          <cell r="G43">
            <v>0</v>
          </cell>
          <cell r="H43">
            <v>0</v>
          </cell>
          <cell r="I43">
            <v>15701.502829509007</v>
          </cell>
          <cell r="J43">
            <v>15018.497107694868</v>
          </cell>
          <cell r="L43">
            <v>2662.1994167569792</v>
          </cell>
          <cell r="M43">
            <v>2190.4320022844136</v>
          </cell>
          <cell r="O43">
            <v>6610.5087891966532</v>
          </cell>
          <cell r="P43">
            <v>6610.5087891966532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X43">
            <v>9576.1575228994061</v>
          </cell>
          <cell r="Y43">
            <v>9249.6469891745546</v>
          </cell>
          <cell r="AA43">
            <v>0</v>
          </cell>
          <cell r="AB43">
            <v>0</v>
          </cell>
          <cell r="AD43">
            <v>16659.620289094044</v>
          </cell>
          <cell r="AE43">
            <v>16964.870304857304</v>
          </cell>
          <cell r="AJ43">
            <v>0</v>
          </cell>
          <cell r="AK43">
            <v>0</v>
          </cell>
          <cell r="AM43">
            <v>0</v>
          </cell>
          <cell r="AN43">
            <v>0</v>
          </cell>
          <cell r="AP43">
            <v>14667.13971559948</v>
          </cell>
          <cell r="AQ43">
            <v>7200</v>
          </cell>
          <cell r="AS43">
            <v>83575.709650813791</v>
          </cell>
          <cell r="AT43">
            <v>172569.17937804293</v>
          </cell>
          <cell r="AV43">
            <v>3148.0729534244833</v>
          </cell>
          <cell r="AW43">
            <v>2730.677936040951</v>
          </cell>
          <cell r="AY43">
            <v>3621.3055034012218</v>
          </cell>
          <cell r="AZ43">
            <v>2518.1601351482591</v>
          </cell>
          <cell r="BB43">
            <v>2998.0507377524505</v>
          </cell>
          <cell r="BC43">
            <v>0</v>
          </cell>
          <cell r="BE43">
            <v>0</v>
          </cell>
          <cell r="BF43">
            <v>0</v>
          </cell>
          <cell r="BH43">
            <v>0</v>
          </cell>
          <cell r="BI43">
            <v>0</v>
          </cell>
          <cell r="BK43">
            <v>3107.3772020827614</v>
          </cell>
          <cell r="BL43">
            <v>0</v>
          </cell>
          <cell r="BN43">
            <v>166.82697722914224</v>
          </cell>
          <cell r="BO43">
            <v>0</v>
          </cell>
          <cell r="BT43">
            <v>51736.392316211313</v>
          </cell>
          <cell r="BU43">
            <v>63318.255407571174</v>
          </cell>
          <cell r="BW43">
            <v>23864.222723545096</v>
          </cell>
          <cell r="BX43">
            <v>22117.516665506471</v>
          </cell>
          <cell r="BZ43">
            <v>19740.706886369921</v>
          </cell>
          <cell r="CA43">
            <v>19393.629651442519</v>
          </cell>
          <cell r="CC43">
            <v>2604.0477874252347</v>
          </cell>
          <cell r="CD43">
            <v>2587.3599221715094</v>
          </cell>
          <cell r="CF43">
            <v>331.42426385412091</v>
          </cell>
          <cell r="CG43">
            <v>648.67617126285643</v>
          </cell>
          <cell r="CI43">
            <v>8314.4763057479777</v>
          </cell>
          <cell r="CJ43">
            <v>6936.7221880779407</v>
          </cell>
          <cell r="CL43">
            <v>0</v>
          </cell>
          <cell r="CM43">
            <v>0</v>
          </cell>
          <cell r="CX43">
            <v>16162.642857983446</v>
          </cell>
          <cell r="CY43">
            <v>-80999.426075087744</v>
          </cell>
          <cell r="DA43">
            <v>81763.063019086549</v>
          </cell>
          <cell r="DC43">
            <v>104156.59</v>
          </cell>
          <cell r="DD43">
            <v>0</v>
          </cell>
          <cell r="DE43">
            <v>75885.08</v>
          </cell>
          <cell r="DF43">
            <v>0</v>
          </cell>
          <cell r="DK43">
            <v>7.9101650401415284</v>
          </cell>
          <cell r="DL43">
            <v>0</v>
          </cell>
          <cell r="DM43">
            <v>7.2086416694195066</v>
          </cell>
          <cell r="DW43">
            <v>1891.62</v>
          </cell>
          <cell r="DX43">
            <v>0</v>
          </cell>
        </row>
        <row r="44">
          <cell r="F44">
            <v>3820.4</v>
          </cell>
          <cell r="G44">
            <v>314.8</v>
          </cell>
          <cell r="H44">
            <v>0</v>
          </cell>
          <cell r="I44">
            <v>11017.581302374589</v>
          </cell>
          <cell r="J44">
            <v>10654.350097611992</v>
          </cell>
          <cell r="L44">
            <v>1916.8956125104039</v>
          </cell>
          <cell r="M44">
            <v>1658.895227399491</v>
          </cell>
          <cell r="O44">
            <v>6679.3512286505074</v>
          </cell>
          <cell r="P44">
            <v>6679.3512286505065</v>
          </cell>
          <cell r="R44">
            <v>1577.5807124338162</v>
          </cell>
          <cell r="S44">
            <v>1577.5807124338162</v>
          </cell>
          <cell r="U44">
            <v>482.5261217729178</v>
          </cell>
          <cell r="V44">
            <v>290.11941462591921</v>
          </cell>
          <cell r="X44">
            <v>5053.7316569738505</v>
          </cell>
          <cell r="Y44">
            <v>3097.6365229528651</v>
          </cell>
          <cell r="AA44">
            <v>0</v>
          </cell>
          <cell r="AB44">
            <v>0</v>
          </cell>
          <cell r="AD44">
            <v>17818.843222426109</v>
          </cell>
          <cell r="AE44">
            <v>18145.333387276336</v>
          </cell>
          <cell r="AJ44">
            <v>11785.200000000003</v>
          </cell>
          <cell r="AK44">
            <v>12527.800978605823</v>
          </cell>
          <cell r="AM44">
            <v>0</v>
          </cell>
          <cell r="AN44">
            <v>0</v>
          </cell>
          <cell r="AP44">
            <v>2750.0886966749026</v>
          </cell>
          <cell r="AQ44">
            <v>2700</v>
          </cell>
          <cell r="AS44">
            <v>82066.287042572163</v>
          </cell>
          <cell r="AT44">
            <v>16446.256163628852</v>
          </cell>
          <cell r="AV44">
            <v>1717.9425199686593</v>
          </cell>
          <cell r="AW44">
            <v>0</v>
          </cell>
          <cell r="AY44">
            <v>1572.0078091985304</v>
          </cell>
          <cell r="AZ44">
            <v>0</v>
          </cell>
          <cell r="BB44">
            <v>2224.3550373994244</v>
          </cell>
          <cell r="BC44">
            <v>0</v>
          </cell>
          <cell r="BE44">
            <v>835.91845246434934</v>
          </cell>
          <cell r="BF44">
            <v>0</v>
          </cell>
          <cell r="BH44">
            <v>284.38849003159044</v>
          </cell>
          <cell r="BI44">
            <v>0</v>
          </cell>
          <cell r="BK44">
            <v>2003.5177876846356</v>
          </cell>
          <cell r="BL44">
            <v>4103.8203852839188</v>
          </cell>
          <cell r="BN44">
            <v>396.26360386969662</v>
          </cell>
          <cell r="BO44">
            <v>0</v>
          </cell>
          <cell r="BT44">
            <v>36255.24</v>
          </cell>
          <cell r="BU44">
            <v>27643.079187163505</v>
          </cell>
          <cell r="BW44">
            <v>34156.77491615287</v>
          </cell>
          <cell r="BX44">
            <v>32526.620198358869</v>
          </cell>
          <cell r="BZ44">
            <v>8104.9367722728593</v>
          </cell>
          <cell r="CA44">
            <v>9990.7031145780329</v>
          </cell>
          <cell r="CC44">
            <v>1673.6135555571489</v>
          </cell>
          <cell r="CD44">
            <v>1662.8883155531787</v>
          </cell>
          <cell r="CF44">
            <v>213.00536161636444</v>
          </cell>
          <cell r="CG44">
            <v>0</v>
          </cell>
          <cell r="CI44">
            <v>3583.8259938568863</v>
          </cell>
          <cell r="CJ44">
            <v>3524.7782271635297</v>
          </cell>
          <cell r="CL44">
            <v>6161.3136486387621</v>
          </cell>
          <cell r="CM44">
            <v>6188.4837185810438</v>
          </cell>
          <cell r="CX44">
            <v>14419.940037774981</v>
          </cell>
          <cell r="CY44">
            <v>111516.13123605501</v>
          </cell>
          <cell r="DA44">
            <v>-72596.149289484849</v>
          </cell>
          <cell r="DC44">
            <v>40177.449999999997</v>
          </cell>
          <cell r="DD44">
            <v>0</v>
          </cell>
          <cell r="DE44">
            <v>14942.579999999998</v>
          </cell>
          <cell r="DF44">
            <v>0</v>
          </cell>
          <cell r="DK44">
            <v>5.9002743677632212</v>
          </cell>
          <cell r="DL44">
            <v>6.6685777408407789</v>
          </cell>
          <cell r="DM44">
            <v>4.9615084806619763</v>
          </cell>
          <cell r="DW44">
            <v>3825.9799999999996</v>
          </cell>
          <cell r="DX44">
            <v>0</v>
          </cell>
        </row>
        <row r="45">
          <cell r="F45">
            <v>4099.1000000000004</v>
          </cell>
          <cell r="G45">
            <v>274</v>
          </cell>
          <cell r="H45">
            <v>71.5</v>
          </cell>
          <cell r="I45">
            <v>19304.066336263168</v>
          </cell>
          <cell r="J45">
            <v>18444.080128507219</v>
          </cell>
          <cell r="L45">
            <v>2947.1706279833797</v>
          </cell>
          <cell r="M45">
            <v>2501.5456936871005</v>
          </cell>
          <cell r="O45">
            <v>9008.9117831280619</v>
          </cell>
          <cell r="P45">
            <v>9008.9117831280619</v>
          </cell>
          <cell r="R45">
            <v>1781.7885916196803</v>
          </cell>
          <cell r="S45">
            <v>1781.7885916196803</v>
          </cell>
          <cell r="U45">
            <v>748.40786234166853</v>
          </cell>
          <cell r="V45">
            <v>447.74743051778086</v>
          </cell>
          <cell r="X45">
            <v>6667.5150073213017</v>
          </cell>
          <cell r="Y45">
            <v>5430.0616715360065</v>
          </cell>
          <cell r="AA45">
            <v>0</v>
          </cell>
          <cell r="AB45">
            <v>0</v>
          </cell>
          <cell r="AD45">
            <v>19452.22163738099</v>
          </cell>
          <cell r="AE45">
            <v>19808.639782476886</v>
          </cell>
          <cell r="AJ45">
            <v>41634</v>
          </cell>
          <cell r="AK45">
            <v>42034.850046579741</v>
          </cell>
          <cell r="AM45">
            <v>0</v>
          </cell>
          <cell r="AN45">
            <v>532.29792490015552</v>
          </cell>
          <cell r="AP45">
            <v>4339.0288325315141</v>
          </cell>
          <cell r="AQ45">
            <v>0</v>
          </cell>
          <cell r="AS45">
            <v>77649.41411990246</v>
          </cell>
          <cell r="AT45">
            <v>127929.54937812302</v>
          </cell>
          <cell r="AV45">
            <v>3220.3558304964367</v>
          </cell>
          <cell r="AW45">
            <v>0</v>
          </cell>
          <cell r="AY45">
            <v>1650.2270982440575</v>
          </cell>
          <cell r="AZ45">
            <v>0</v>
          </cell>
          <cell r="BB45">
            <v>1711.8753313684786</v>
          </cell>
          <cell r="BC45">
            <v>0</v>
          </cell>
          <cell r="BE45">
            <v>467.78310467247724</v>
          </cell>
          <cell r="BF45">
            <v>0</v>
          </cell>
          <cell r="BH45">
            <v>441.09235188573206</v>
          </cell>
          <cell r="BI45">
            <v>0</v>
          </cell>
          <cell r="BK45">
            <v>3524.8214866149979</v>
          </cell>
          <cell r="BL45">
            <v>2183.0681993549597</v>
          </cell>
          <cell r="BN45">
            <v>252.02365206112691</v>
          </cell>
          <cell r="BO45">
            <v>0</v>
          </cell>
          <cell r="BT45">
            <v>112293.36</v>
          </cell>
          <cell r="BU45">
            <v>107041.17397990981</v>
          </cell>
          <cell r="BW45">
            <v>63396.480000000003</v>
          </cell>
          <cell r="BX45">
            <v>56355.243218009651</v>
          </cell>
          <cell r="BZ45">
            <v>25150.405071556324</v>
          </cell>
          <cell r="CA45">
            <v>29930.611784212146</v>
          </cell>
          <cell r="CC45">
            <v>2109.8116360131557</v>
          </cell>
          <cell r="CD45">
            <v>2096.2910499230907</v>
          </cell>
          <cell r="CF45">
            <v>268.52148094712908</v>
          </cell>
          <cell r="CG45">
            <v>0</v>
          </cell>
          <cell r="CI45">
            <v>18110.267355623473</v>
          </cell>
          <cell r="CJ45">
            <v>12245.826938829723</v>
          </cell>
          <cell r="CL45">
            <v>28468.480164801571</v>
          </cell>
          <cell r="CM45">
            <v>18386.767960627734</v>
          </cell>
          <cell r="CX45">
            <v>26674.903761619833</v>
          </cell>
          <cell r="CY45">
            <v>12802.392322597225</v>
          </cell>
          <cell r="DA45">
            <v>21861.680860904569</v>
          </cell>
          <cell r="DC45">
            <v>127249.22</v>
          </cell>
          <cell r="DD45">
            <v>0</v>
          </cell>
          <cell r="DE45">
            <v>81103.459999999992</v>
          </cell>
          <cell r="DF45">
            <v>-536.02</v>
          </cell>
          <cell r="DK45">
            <v>8.6084048654816296</v>
          </cell>
          <cell r="DL45">
            <v>11.447564816150692</v>
          </cell>
          <cell r="DM45">
            <v>7.4966875671057727</v>
          </cell>
          <cell r="DW45">
            <v>1675.3800000000003</v>
          </cell>
          <cell r="DX45">
            <v>0</v>
          </cell>
        </row>
        <row r="46">
          <cell r="F46">
            <v>409.93</v>
          </cell>
          <cell r="G46">
            <v>0</v>
          </cell>
          <cell r="H46">
            <v>0</v>
          </cell>
          <cell r="I46">
            <v>1153.1128170850668</v>
          </cell>
          <cell r="J46">
            <v>1116.6241211327476</v>
          </cell>
          <cell r="L46">
            <v>569.21008025402784</v>
          </cell>
          <cell r="M46">
            <v>470.11630237707948</v>
          </cell>
          <cell r="O46">
            <v>918.59928718016988</v>
          </cell>
          <cell r="P46">
            <v>918.59928718016965</v>
          </cell>
          <cell r="R46">
            <v>0</v>
          </cell>
          <cell r="S46">
            <v>0</v>
          </cell>
          <cell r="U46">
            <v>354.50898742500073</v>
          </cell>
          <cell r="V46">
            <v>180.9836435361872</v>
          </cell>
          <cell r="X46">
            <v>608.36854863650763</v>
          </cell>
          <cell r="Y46">
            <v>516.9715394196968</v>
          </cell>
          <cell r="AA46">
            <v>0</v>
          </cell>
          <cell r="AB46">
            <v>0</v>
          </cell>
          <cell r="AD46">
            <v>1911.9669150269949</v>
          </cell>
          <cell r="AE46">
            <v>1946.9994020118802</v>
          </cell>
          <cell r="AJ46">
            <v>0</v>
          </cell>
          <cell r="AK46">
            <v>0</v>
          </cell>
          <cell r="AM46">
            <v>0</v>
          </cell>
          <cell r="AN46">
            <v>0</v>
          </cell>
          <cell r="AP46">
            <v>1466.713971559948</v>
          </cell>
          <cell r="AQ46">
            <v>0</v>
          </cell>
          <cell r="AS46">
            <v>7064.8396067112726</v>
          </cell>
          <cell r="AT46">
            <v>2385.3853147164564</v>
          </cell>
          <cell r="AV46">
            <v>160.22870208016261</v>
          </cell>
          <cell r="AW46">
            <v>0</v>
          </cell>
          <cell r="AY46">
            <v>488.87624295916515</v>
          </cell>
          <cell r="AZ46">
            <v>0</v>
          </cell>
          <cell r="BB46">
            <v>110.34980744314599</v>
          </cell>
          <cell r="BC46">
            <v>0</v>
          </cell>
          <cell r="BE46">
            <v>0</v>
          </cell>
          <cell r="BF46">
            <v>0</v>
          </cell>
          <cell r="BH46">
            <v>208.93848247218884</v>
          </cell>
          <cell r="BI46">
            <v>0</v>
          </cell>
          <cell r="BK46">
            <v>192.3932957226597</v>
          </cell>
          <cell r="BL46">
            <v>0</v>
          </cell>
          <cell r="BN46">
            <v>127.59688044604229</v>
          </cell>
          <cell r="BO46">
            <v>0</v>
          </cell>
          <cell r="BT46">
            <v>9884.6612531510527</v>
          </cell>
          <cell r="BU46">
            <v>11956.426236709041</v>
          </cell>
          <cell r="BW46">
            <v>5122.9253351288899</v>
          </cell>
          <cell r="BX46">
            <v>4758.5640774688281</v>
          </cell>
          <cell r="BZ46">
            <v>2577.8156205577088</v>
          </cell>
          <cell r="CA46">
            <v>2929.2088519922545</v>
          </cell>
          <cell r="CC46">
            <v>0</v>
          </cell>
          <cell r="CD46">
            <v>0</v>
          </cell>
          <cell r="CF46">
            <v>0</v>
          </cell>
          <cell r="CG46">
            <v>0</v>
          </cell>
          <cell r="CI46">
            <v>1768.0208236360647</v>
          </cell>
          <cell r="CJ46">
            <v>1159.7120900062514</v>
          </cell>
          <cell r="CL46">
            <v>0</v>
          </cell>
          <cell r="CM46">
            <v>0</v>
          </cell>
          <cell r="CX46">
            <v>2081.3480754346151</v>
          </cell>
          <cell r="CY46">
            <v>9700.7910245451894</v>
          </cell>
          <cell r="DA46">
            <v>-13493.918523616743</v>
          </cell>
          <cell r="DC46">
            <v>27192.59</v>
          </cell>
          <cell r="DD46">
            <v>0</v>
          </cell>
          <cell r="DE46">
            <v>23550.23</v>
          </cell>
          <cell r="DF46">
            <v>0</v>
          </cell>
          <cell r="DK46">
            <v>8.8853174631602059</v>
          </cell>
          <cell r="DL46">
            <v>0</v>
          </cell>
          <cell r="DM46">
            <v>7.5731248091699221</v>
          </cell>
          <cell r="DW46">
            <v>0</v>
          </cell>
          <cell r="DX46">
            <v>0</v>
          </cell>
        </row>
        <row r="47">
          <cell r="F47">
            <v>403.93</v>
          </cell>
          <cell r="G47">
            <v>0</v>
          </cell>
          <cell r="H47">
            <v>0</v>
          </cell>
          <cell r="I47">
            <v>1389.2078911950782</v>
          </cell>
          <cell r="J47">
            <v>1340.3795445933213</v>
          </cell>
          <cell r="L47">
            <v>576.83590610057456</v>
          </cell>
          <cell r="M47">
            <v>479.15700049971548</v>
          </cell>
          <cell r="O47">
            <v>860.08398756655106</v>
          </cell>
          <cell r="P47">
            <v>860.08398756655106</v>
          </cell>
          <cell r="R47">
            <v>0</v>
          </cell>
          <cell r="S47">
            <v>0</v>
          </cell>
          <cell r="U47">
            <v>354.50898742500073</v>
          </cell>
          <cell r="V47">
            <v>180.9836435361872</v>
          </cell>
          <cell r="X47">
            <v>791.8403382699986</v>
          </cell>
          <cell r="Y47">
            <v>584.99610709653098</v>
          </cell>
          <cell r="AA47">
            <v>0</v>
          </cell>
          <cell r="AB47">
            <v>0</v>
          </cell>
          <cell r="AD47">
            <v>1883.9821335029255</v>
          </cell>
          <cell r="AE47">
            <v>1918.5018624025051</v>
          </cell>
          <cell r="AJ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1466.713971559948</v>
          </cell>
          <cell r="AQ47">
            <v>0</v>
          </cell>
          <cell r="AS47">
            <v>6896.1537180796195</v>
          </cell>
          <cell r="AT47">
            <v>1135.7067384977126</v>
          </cell>
          <cell r="AV47">
            <v>146.6449322396675</v>
          </cell>
          <cell r="AW47">
            <v>0</v>
          </cell>
          <cell r="AY47">
            <v>475.29634732141034</v>
          </cell>
          <cell r="AZ47">
            <v>0</v>
          </cell>
          <cell r="BB47">
            <v>538.17636557522758</v>
          </cell>
          <cell r="BC47">
            <v>0</v>
          </cell>
          <cell r="BE47">
            <v>0</v>
          </cell>
          <cell r="BF47">
            <v>0</v>
          </cell>
          <cell r="BH47">
            <v>208.93848247218884</v>
          </cell>
          <cell r="BI47">
            <v>0</v>
          </cell>
          <cell r="BK47">
            <v>204.67743278290689</v>
          </cell>
          <cell r="BL47">
            <v>0</v>
          </cell>
          <cell r="BN47">
            <v>130.56885747506496</v>
          </cell>
          <cell r="BO47">
            <v>0</v>
          </cell>
          <cell r="BT47">
            <v>7839.703193546241</v>
          </cell>
          <cell r="BU47">
            <v>10539.448388814528</v>
          </cell>
          <cell r="BW47">
            <v>5206.8427316242241</v>
          </cell>
          <cell r="BX47">
            <v>4847.1276654464682</v>
          </cell>
          <cell r="BZ47">
            <v>2917.0257348863506</v>
          </cell>
          <cell r="CA47">
            <v>2619.1734958237407</v>
          </cell>
          <cell r="CC47">
            <v>0</v>
          </cell>
          <cell r="CD47">
            <v>0</v>
          </cell>
          <cell r="CF47">
            <v>0</v>
          </cell>
          <cell r="CG47">
            <v>0</v>
          </cell>
          <cell r="CI47">
            <v>2341.4329826531666</v>
          </cell>
          <cell r="CJ47">
            <v>2003.0584220208038</v>
          </cell>
          <cell r="CL47">
            <v>0</v>
          </cell>
          <cell r="CM47">
            <v>0</v>
          </cell>
          <cell r="CX47">
            <v>2056.3902687323016</v>
          </cell>
          <cell r="CY47">
            <v>11320.410834306002</v>
          </cell>
          <cell r="DA47">
            <v>-16988.055095403604</v>
          </cell>
          <cell r="DC47">
            <v>34149.21</v>
          </cell>
          <cell r="DD47">
            <v>0</v>
          </cell>
          <cell r="DE47">
            <v>30552.53</v>
          </cell>
          <cell r="DF47">
            <v>0</v>
          </cell>
          <cell r="DK47">
            <v>8.8975972573699043</v>
          </cell>
          <cell r="DL47">
            <v>0</v>
          </cell>
          <cell r="DM47">
            <v>7.544099223390953</v>
          </cell>
          <cell r="DW47">
            <v>0</v>
          </cell>
          <cell r="DX47">
            <v>0</v>
          </cell>
        </row>
        <row r="48">
          <cell r="F48">
            <v>4846.6000000000004</v>
          </cell>
          <cell r="G48">
            <v>0</v>
          </cell>
          <cell r="H48">
            <v>45.7</v>
          </cell>
          <cell r="I48">
            <v>20092.50573219065</v>
          </cell>
          <cell r="J48">
            <v>19240.177244189683</v>
          </cell>
          <cell r="L48">
            <v>4796.860849639962</v>
          </cell>
          <cell r="M48">
            <v>4043.3446079904115</v>
          </cell>
          <cell r="O48">
            <v>10408.415002389163</v>
          </cell>
          <cell r="P48">
            <v>10408.415002389163</v>
          </cell>
          <cell r="R48">
            <v>0</v>
          </cell>
          <cell r="S48">
            <v>0</v>
          </cell>
          <cell r="U48">
            <v>2067.9690933125044</v>
          </cell>
          <cell r="V48">
            <v>1055.7379206277587</v>
          </cell>
          <cell r="X48">
            <v>17337.94349564768</v>
          </cell>
          <cell r="Y48">
            <v>15439.740937111799</v>
          </cell>
          <cell r="AA48">
            <v>0</v>
          </cell>
          <cell r="AB48">
            <v>0</v>
          </cell>
          <cell r="AD48">
            <v>22818.324441701188</v>
          </cell>
          <cell r="AE48">
            <v>23236.41883849126</v>
          </cell>
          <cell r="AJ48">
            <v>0</v>
          </cell>
          <cell r="AK48">
            <v>0</v>
          </cell>
          <cell r="AM48">
            <v>0</v>
          </cell>
          <cell r="AN48">
            <v>0</v>
          </cell>
          <cell r="AP48">
            <v>20167.317108949286</v>
          </cell>
          <cell r="AQ48">
            <v>9900</v>
          </cell>
          <cell r="AS48">
            <v>56356.584040800466</v>
          </cell>
          <cell r="AT48">
            <v>93494.563399211795</v>
          </cell>
          <cell r="AV48">
            <v>3597.7658499595982</v>
          </cell>
          <cell r="AW48">
            <v>1057.8389282397904</v>
          </cell>
          <cell r="AY48">
            <v>5431.9582551018329</v>
          </cell>
          <cell r="AZ48">
            <v>1570.2032522092577</v>
          </cell>
          <cell r="BB48">
            <v>3531.2097806453953</v>
          </cell>
          <cell r="BC48">
            <v>0</v>
          </cell>
          <cell r="BE48">
            <v>0</v>
          </cell>
          <cell r="BF48">
            <v>0</v>
          </cell>
          <cell r="BH48">
            <v>1218.8078144211017</v>
          </cell>
          <cell r="BI48">
            <v>607.21965856141424</v>
          </cell>
          <cell r="BK48">
            <v>6570.8039688703429</v>
          </cell>
          <cell r="BL48">
            <v>2219.4703977463532</v>
          </cell>
          <cell r="BN48">
            <v>749.73073852146581</v>
          </cell>
          <cell r="BO48">
            <v>0</v>
          </cell>
          <cell r="BT48">
            <v>111009.38117278901</v>
          </cell>
          <cell r="BU48">
            <v>124099.72127777521</v>
          </cell>
          <cell r="BW48">
            <v>33120.291067469756</v>
          </cell>
          <cell r="BX48">
            <v>33925.101407150891</v>
          </cell>
          <cell r="BZ48">
            <v>66544.848740959686</v>
          </cell>
          <cell r="CA48">
            <v>35305.842985747106</v>
          </cell>
          <cell r="CC48">
            <v>2246.693878834079</v>
          </cell>
          <cell r="CD48">
            <v>2232.2960920893815</v>
          </cell>
          <cell r="CF48">
            <v>285.94285730615553</v>
          </cell>
          <cell r="CG48">
            <v>0</v>
          </cell>
          <cell r="CI48">
            <v>15290.990907122718</v>
          </cell>
          <cell r="CJ48">
            <v>9598.0817758730882</v>
          </cell>
          <cell r="CL48">
            <v>0</v>
          </cell>
          <cell r="CM48">
            <v>0</v>
          </cell>
          <cell r="CX48">
            <v>24220.180131565678</v>
          </cell>
          <cell r="CY48">
            <v>43672.38541703891</v>
          </cell>
          <cell r="DA48">
            <v>49344.755264116466</v>
          </cell>
          <cell r="DC48">
            <v>124359.35</v>
          </cell>
          <cell r="DD48">
            <v>1090.26</v>
          </cell>
          <cell r="DE48">
            <v>82338.580000000016</v>
          </cell>
          <cell r="DF48">
            <v>726.83999999999992</v>
          </cell>
          <cell r="DK48">
            <v>8.6698375992079093</v>
          </cell>
          <cell r="DL48">
            <v>0</v>
          </cell>
          <cell r="DM48">
            <v>7.9522973860999349</v>
          </cell>
          <cell r="DW48">
            <v>2189.6</v>
          </cell>
          <cell r="DX48">
            <v>0</v>
          </cell>
        </row>
        <row r="49">
          <cell r="F49">
            <v>564.6</v>
          </cell>
          <cell r="G49">
            <v>0</v>
          </cell>
          <cell r="H49">
            <v>191.4</v>
          </cell>
          <cell r="I49">
            <v>4329.7786416142235</v>
          </cell>
          <cell r="J49">
            <v>4127.9406417932723</v>
          </cell>
          <cell r="L49">
            <v>1021.8236050924469</v>
          </cell>
          <cell r="M49">
            <v>886.10209200234578</v>
          </cell>
          <cell r="O49">
            <v>1400.5256576236745</v>
          </cell>
          <cell r="P49">
            <v>1400.5256576236745</v>
          </cell>
          <cell r="R49">
            <v>0</v>
          </cell>
          <cell r="S49">
            <v>0</v>
          </cell>
          <cell r="U49">
            <v>531.76348113750123</v>
          </cell>
          <cell r="V49">
            <v>271.47546530428087</v>
          </cell>
          <cell r="X49">
            <v>3035.5982888886483</v>
          </cell>
          <cell r="Y49">
            <v>3661.4848595891408</v>
          </cell>
          <cell r="AA49">
            <v>0</v>
          </cell>
          <cell r="AB49">
            <v>0</v>
          </cell>
          <cell r="AD49">
            <v>3515.821385473982</v>
          </cell>
          <cell r="AE49">
            <v>3590.6899907813076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P49">
            <v>3850.1241753448635</v>
          </cell>
          <cell r="AQ49">
            <v>1890</v>
          </cell>
          <cell r="AS49">
            <v>12734.508021588472</v>
          </cell>
          <cell r="AT49">
            <v>755.58716356920206</v>
          </cell>
          <cell r="AV49">
            <v>616.40629334866583</v>
          </cell>
          <cell r="AW49">
            <v>0</v>
          </cell>
          <cell r="AY49">
            <v>841.95352954078407</v>
          </cell>
          <cell r="AZ49">
            <v>0</v>
          </cell>
          <cell r="BB49">
            <v>494.34610595407565</v>
          </cell>
          <cell r="BC49">
            <v>1034.3711773000205</v>
          </cell>
          <cell r="BE49">
            <v>0</v>
          </cell>
          <cell r="BF49">
            <v>0</v>
          </cell>
          <cell r="BH49">
            <v>313.40772370828336</v>
          </cell>
          <cell r="BI49">
            <v>0</v>
          </cell>
          <cell r="BK49">
            <v>808.79071261903971</v>
          </cell>
          <cell r="BL49">
            <v>0</v>
          </cell>
          <cell r="BN49">
            <v>340.98483112987384</v>
          </cell>
          <cell r="BO49">
            <v>0</v>
          </cell>
          <cell r="BT49">
            <v>12431.649061279844</v>
          </cell>
          <cell r="BU49">
            <v>17049.584658055817</v>
          </cell>
          <cell r="BW49">
            <v>7147.5100570222539</v>
          </cell>
          <cell r="BX49">
            <v>6968.4486579292716</v>
          </cell>
          <cell r="BZ49">
            <v>4210.4004888751924</v>
          </cell>
          <cell r="CA49">
            <v>5568.8567235166056</v>
          </cell>
          <cell r="CC49">
            <v>565.77993699314754</v>
          </cell>
          <cell r="CD49">
            <v>562.15417428733406</v>
          </cell>
          <cell r="CF49">
            <v>72.008355617309689</v>
          </cell>
          <cell r="CG49">
            <v>0</v>
          </cell>
          <cell r="CI49">
            <v>2006.9425565598569</v>
          </cell>
          <cell r="CJ49">
            <v>2037.2025077387236</v>
          </cell>
          <cell r="CL49">
            <v>0</v>
          </cell>
          <cell r="CM49">
            <v>0</v>
          </cell>
          <cell r="CX49">
            <v>3811.5444548274618</v>
          </cell>
          <cell r="CY49">
            <v>16370.383422732808</v>
          </cell>
          <cell r="DA49">
            <v>-15516.20875393536</v>
          </cell>
          <cell r="DC49">
            <v>6196.22</v>
          </cell>
          <cell r="DD49">
            <v>4770.7200000000012</v>
          </cell>
          <cell r="DE49">
            <v>1267.9000000000005</v>
          </cell>
          <cell r="DF49">
            <v>3354.4100000000012</v>
          </cell>
          <cell r="DK49">
            <v>8.7289132288976496</v>
          </cell>
          <cell r="DL49">
            <v>0</v>
          </cell>
          <cell r="DM49">
            <v>7.3996739083928293</v>
          </cell>
          <cell r="DW49">
            <v>1776.48</v>
          </cell>
          <cell r="DX49">
            <v>0</v>
          </cell>
        </row>
        <row r="50">
          <cell r="F50">
            <v>206.8</v>
          </cell>
          <cell r="G50">
            <v>0</v>
          </cell>
          <cell r="H50">
            <v>50.1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AA50">
            <v>0</v>
          </cell>
          <cell r="AB50">
            <v>0</v>
          </cell>
          <cell r="AD50">
            <v>0</v>
          </cell>
          <cell r="AE50">
            <v>0</v>
          </cell>
          <cell r="AJ50">
            <v>0</v>
          </cell>
          <cell r="AK50">
            <v>0</v>
          </cell>
          <cell r="AM50">
            <v>0</v>
          </cell>
          <cell r="AN50">
            <v>0</v>
          </cell>
          <cell r="AP50">
            <v>305.56541074165591</v>
          </cell>
          <cell r="AQ50">
            <v>300</v>
          </cell>
          <cell r="AS50">
            <v>4003.7786621777518</v>
          </cell>
          <cell r="AT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B50">
            <v>0</v>
          </cell>
          <cell r="BC50">
            <v>0</v>
          </cell>
          <cell r="BE50">
            <v>0</v>
          </cell>
          <cell r="BF50">
            <v>0</v>
          </cell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T50">
            <v>104.84461171864395</v>
          </cell>
          <cell r="BU50">
            <v>510.4468421128314</v>
          </cell>
          <cell r="BW50">
            <v>0</v>
          </cell>
          <cell r="BX50">
            <v>0</v>
          </cell>
          <cell r="BZ50">
            <v>120.62219891902238</v>
          </cell>
          <cell r="CA50">
            <v>190.71640294710659</v>
          </cell>
          <cell r="CC50">
            <v>0</v>
          </cell>
          <cell r="CD50">
            <v>0</v>
          </cell>
          <cell r="CF50">
            <v>0</v>
          </cell>
          <cell r="CG50">
            <v>0</v>
          </cell>
          <cell r="CI50">
            <v>0</v>
          </cell>
          <cell r="CJ50">
            <v>0</v>
          </cell>
          <cell r="CL50">
            <v>0</v>
          </cell>
          <cell r="CM50">
            <v>0</v>
          </cell>
          <cell r="CX50">
            <v>272.09338976476397</v>
          </cell>
          <cell r="CY50">
            <v>4512.4705559613258</v>
          </cell>
          <cell r="DA50">
            <v>-5697.7996368311824</v>
          </cell>
          <cell r="DC50">
            <v>383.3</v>
          </cell>
          <cell r="DD50">
            <v>-371.44</v>
          </cell>
          <cell r="DE50">
            <v>0</v>
          </cell>
          <cell r="DF50">
            <v>-464.3</v>
          </cell>
          <cell r="DK50">
            <v>1.8534648961510498</v>
          </cell>
          <cell r="DL50">
            <v>0</v>
          </cell>
          <cell r="DM50">
            <v>1.8534648961510498</v>
          </cell>
          <cell r="DW50">
            <v>0</v>
          </cell>
          <cell r="DX50">
            <v>0</v>
          </cell>
        </row>
        <row r="51">
          <cell r="F51">
            <v>2587.4</v>
          </cell>
          <cell r="G51">
            <v>0</v>
          </cell>
          <cell r="H51">
            <v>480.79999999999995</v>
          </cell>
          <cell r="I51">
            <v>10333.166775088663</v>
          </cell>
          <cell r="J51">
            <v>10009.45000346678</v>
          </cell>
          <cell r="L51">
            <v>1989.5521415912865</v>
          </cell>
          <cell r="M51">
            <v>1642.8240017133101</v>
          </cell>
          <cell r="O51">
            <v>5048.7743181240585</v>
          </cell>
          <cell r="P51">
            <v>5048.7743181240585</v>
          </cell>
          <cell r="R51">
            <v>0</v>
          </cell>
          <cell r="S51">
            <v>0</v>
          </cell>
          <cell r="U51">
            <v>1181.6966247500025</v>
          </cell>
          <cell r="V51">
            <v>603.27881178729058</v>
          </cell>
          <cell r="X51">
            <v>6881.3279701304064</v>
          </cell>
          <cell r="Y51">
            <v>4583.0371574627725</v>
          </cell>
          <cell r="AA51">
            <v>0</v>
          </cell>
          <cell r="AB51">
            <v>0</v>
          </cell>
          <cell r="AD51">
            <v>14310.484445358537</v>
          </cell>
          <cell r="AE51">
            <v>14572.691838247631</v>
          </cell>
          <cell r="AJ51">
            <v>0</v>
          </cell>
          <cell r="AK51">
            <v>0</v>
          </cell>
          <cell r="AM51">
            <v>0</v>
          </cell>
          <cell r="AN51">
            <v>0</v>
          </cell>
          <cell r="AP51">
            <v>9900.3193080296496</v>
          </cell>
          <cell r="AQ51">
            <v>4860</v>
          </cell>
          <cell r="AS51">
            <v>40437.785971490288</v>
          </cell>
          <cell r="AT51">
            <v>48877.030174998617</v>
          </cell>
          <cell r="AV51">
            <v>1727.8545005093895</v>
          </cell>
          <cell r="AW51">
            <v>736.78276895341094</v>
          </cell>
          <cell r="AY51">
            <v>2308.5822584182793</v>
          </cell>
          <cell r="AZ51">
            <v>7012.3989125048702</v>
          </cell>
          <cell r="BB51">
            <v>2136.3233347576247</v>
          </cell>
          <cell r="BC51">
            <v>1634.5510792259395</v>
          </cell>
          <cell r="BE51">
            <v>0</v>
          </cell>
          <cell r="BF51">
            <v>0</v>
          </cell>
          <cell r="BH51">
            <v>696.46160824062997</v>
          </cell>
          <cell r="BI51">
            <v>0</v>
          </cell>
          <cell r="BK51">
            <v>2130.5471502212458</v>
          </cell>
          <cell r="BL51">
            <v>871.75328109144618</v>
          </cell>
          <cell r="BN51">
            <v>216.55805951478916</v>
          </cell>
          <cell r="BO51">
            <v>0</v>
          </cell>
          <cell r="BT51">
            <v>39247.205859836155</v>
          </cell>
          <cell r="BU51">
            <v>49603.592696478001</v>
          </cell>
          <cell r="BW51">
            <v>15908.309852042787</v>
          </cell>
          <cell r="BX51">
            <v>14883.879527557137</v>
          </cell>
          <cell r="BZ51">
            <v>17899.878289384</v>
          </cell>
          <cell r="CA51">
            <v>14837.86948331094</v>
          </cell>
          <cell r="CC51">
            <v>1725.4462981720046</v>
          </cell>
          <cell r="CD51">
            <v>1714.3888915201467</v>
          </cell>
          <cell r="CF51">
            <v>219.60225613098251</v>
          </cell>
          <cell r="CG51">
            <v>0</v>
          </cell>
          <cell r="CI51">
            <v>17871.345622699682</v>
          </cell>
          <cell r="CJ51">
            <v>16796.933437311982</v>
          </cell>
          <cell r="CL51">
            <v>0</v>
          </cell>
          <cell r="CM51">
            <v>0</v>
          </cell>
          <cell r="CX51">
            <v>11539.129239079921</v>
          </cell>
          <cell r="CY51">
            <v>4197.5127519632242</v>
          </cell>
          <cell r="DA51">
            <v>-5390.4794357586361</v>
          </cell>
          <cell r="DC51">
            <v>48894.55</v>
          </cell>
          <cell r="DD51">
            <v>8841.39</v>
          </cell>
          <cell r="DE51">
            <v>31607.97</v>
          </cell>
          <cell r="DF51">
            <v>5941.1299999999992</v>
          </cell>
          <cell r="DK51">
            <v>6.6776522031901235</v>
          </cell>
          <cell r="DL51">
            <v>0</v>
          </cell>
          <cell r="DM51">
            <v>6.0320726812496259</v>
          </cell>
          <cell r="DW51">
            <v>1776.48</v>
          </cell>
          <cell r="DX51">
            <v>0</v>
          </cell>
        </row>
        <row r="52">
          <cell r="F52">
            <v>1103.3</v>
          </cell>
          <cell r="G52">
            <v>0</v>
          </cell>
          <cell r="H52">
            <v>366.12999999999994</v>
          </cell>
          <cell r="I52">
            <v>7275.6268707352465</v>
          </cell>
          <cell r="J52">
            <v>6943.951779001256</v>
          </cell>
          <cell r="L52">
            <v>1532.73540763867</v>
          </cell>
          <cell r="M52">
            <v>1310.4982924449509</v>
          </cell>
          <cell r="O52">
            <v>2846.1190861332252</v>
          </cell>
          <cell r="P52">
            <v>2846.1190861332252</v>
          </cell>
          <cell r="R52">
            <v>0</v>
          </cell>
          <cell r="S52">
            <v>0</v>
          </cell>
          <cell r="U52">
            <v>709.01797485000145</v>
          </cell>
          <cell r="V52">
            <v>361.9672870723744</v>
          </cell>
          <cell r="X52">
            <v>4297.3898504731178</v>
          </cell>
          <cell r="Y52">
            <v>2688.7822944889572</v>
          </cell>
          <cell r="AA52">
            <v>0</v>
          </cell>
          <cell r="AB52">
            <v>0</v>
          </cell>
          <cell r="AD52">
            <v>6853.6129191523396</v>
          </cell>
          <cell r="AE52">
            <v>6979.1899380340965</v>
          </cell>
          <cell r="AJ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5316.8381469048118</v>
          </cell>
          <cell r="AQ52">
            <v>2610</v>
          </cell>
          <cell r="AS52">
            <v>34980.482400883884</v>
          </cell>
          <cell r="AT52">
            <v>108056.56169453534</v>
          </cell>
          <cell r="AV52">
            <v>1228.5715421500711</v>
          </cell>
          <cell r="AW52">
            <v>0</v>
          </cell>
          <cell r="AY52">
            <v>1262.9302943111763</v>
          </cell>
          <cell r="AZ52">
            <v>0</v>
          </cell>
          <cell r="BB52">
            <v>843.54301110806148</v>
          </cell>
          <cell r="BC52">
            <v>0</v>
          </cell>
          <cell r="BE52">
            <v>0</v>
          </cell>
          <cell r="BF52">
            <v>0</v>
          </cell>
          <cell r="BH52">
            <v>417.87696494437768</v>
          </cell>
          <cell r="BI52">
            <v>0</v>
          </cell>
          <cell r="BK52">
            <v>1735.5075767302708</v>
          </cell>
          <cell r="BL52">
            <v>0</v>
          </cell>
          <cell r="BN52">
            <v>216.55805951478916</v>
          </cell>
          <cell r="BO52">
            <v>0</v>
          </cell>
          <cell r="BT52">
            <v>17551.725369407272</v>
          </cell>
          <cell r="BU52">
            <v>24012.402549312865</v>
          </cell>
          <cell r="BW52">
            <v>17098.560890346245</v>
          </cell>
          <cell r="BX52">
            <v>17112.707882181916</v>
          </cell>
          <cell r="BZ52">
            <v>7444.4213911929683</v>
          </cell>
          <cell r="CA52">
            <v>6911.9475579594036</v>
          </cell>
          <cell r="CC52">
            <v>2441.9792119252625</v>
          </cell>
          <cell r="CD52">
            <v>2426.3299522466223</v>
          </cell>
          <cell r="CF52">
            <v>310.79735424503338</v>
          </cell>
          <cell r="CG52">
            <v>0</v>
          </cell>
          <cell r="CI52">
            <v>4252.806846043507</v>
          </cell>
          <cell r="CJ52">
            <v>3059.0148077972781</v>
          </cell>
          <cell r="CL52">
            <v>0</v>
          </cell>
          <cell r="CM52">
            <v>0</v>
          </cell>
          <cell r="CX52">
            <v>7116.9964186924281</v>
          </cell>
          <cell r="CY52">
            <v>-72925.849924329086</v>
          </cell>
          <cell r="DA52">
            <v>45834.315598583999</v>
          </cell>
          <cell r="DC52">
            <v>23848.57</v>
          </cell>
          <cell r="DD52">
            <v>13202.16</v>
          </cell>
          <cell r="DE52">
            <v>14049.74</v>
          </cell>
          <cell r="DF52">
            <v>10546.22</v>
          </cell>
          <cell r="DK52">
            <v>8.8813904627161158</v>
          </cell>
          <cell r="DL52">
            <v>0</v>
          </cell>
          <cell r="DM52">
            <v>7.2541369430279943</v>
          </cell>
          <cell r="DW52">
            <v>1905.9800000000002</v>
          </cell>
          <cell r="DX52">
            <v>0</v>
          </cell>
        </row>
        <row r="53">
          <cell r="F53">
            <v>4089.1</v>
          </cell>
          <cell r="G53">
            <v>442.1</v>
          </cell>
          <cell r="H53">
            <v>0</v>
          </cell>
          <cell r="I53">
            <v>13187.452972650099</v>
          </cell>
          <cell r="J53">
            <v>12737.282823740177</v>
          </cell>
          <cell r="L53">
            <v>2488.6349091767647</v>
          </cell>
          <cell r="M53">
            <v>2067.2202021559156</v>
          </cell>
          <cell r="O53">
            <v>5018.9270131082894</v>
          </cell>
          <cell r="P53">
            <v>5018.9270131082894</v>
          </cell>
          <cell r="R53">
            <v>1146.5606903163991</v>
          </cell>
          <cell r="S53">
            <v>1146.5606903163991</v>
          </cell>
          <cell r="U53">
            <v>886.27246856250213</v>
          </cell>
          <cell r="V53">
            <v>506.16174190540289</v>
          </cell>
          <cell r="X53">
            <v>6605.8553124358468</v>
          </cell>
          <cell r="Y53">
            <v>8496.6551264468344</v>
          </cell>
          <cell r="AA53">
            <v>0</v>
          </cell>
          <cell r="AB53">
            <v>0</v>
          </cell>
          <cell r="AD53">
            <v>19072.095021679037</v>
          </cell>
          <cell r="AE53">
            <v>19421.548202782866</v>
          </cell>
          <cell r="AJ53">
            <v>30463.439999999991</v>
          </cell>
          <cell r="AK53">
            <v>30355.307151133642</v>
          </cell>
          <cell r="AM53">
            <v>6459.8399999999992</v>
          </cell>
          <cell r="AN53">
            <v>6379.6847710095753</v>
          </cell>
          <cell r="AP53">
            <v>6600.2128720197661</v>
          </cell>
          <cell r="AQ53">
            <v>6480</v>
          </cell>
          <cell r="AS53">
            <v>83163.792673209682</v>
          </cell>
          <cell r="AT53">
            <v>138352.29066979347</v>
          </cell>
          <cell r="AV53">
            <v>2715.6293835254828</v>
          </cell>
          <cell r="AW53">
            <v>1174.0399460275978</v>
          </cell>
          <cell r="AY53">
            <v>2050.5642413009423</v>
          </cell>
          <cell r="AZ53">
            <v>0</v>
          </cell>
          <cell r="BB53">
            <v>1420.16972612673</v>
          </cell>
          <cell r="BC53">
            <v>0</v>
          </cell>
          <cell r="BE53">
            <v>316.67150329181931</v>
          </cell>
          <cell r="BF53">
            <v>1129.6726871728399</v>
          </cell>
          <cell r="BH53">
            <v>522.34620618047234</v>
          </cell>
          <cell r="BI53">
            <v>0</v>
          </cell>
          <cell r="BK53">
            <v>2699.7329323551457</v>
          </cell>
          <cell r="BL53">
            <v>944.75468095026565</v>
          </cell>
          <cell r="BN53">
            <v>752.90084735242351</v>
          </cell>
          <cell r="BO53">
            <v>0</v>
          </cell>
          <cell r="BT53">
            <v>67755.839999999997</v>
          </cell>
          <cell r="BU53">
            <v>55573.80046546548</v>
          </cell>
          <cell r="BW53">
            <v>39138.42917308621</v>
          </cell>
          <cell r="BX53">
            <v>35756.622855680565</v>
          </cell>
          <cell r="BZ53">
            <v>13434.447623727901</v>
          </cell>
          <cell r="CA53">
            <v>12982.840392047645</v>
          </cell>
          <cell r="CC53">
            <v>2226.6178165536776</v>
          </cell>
          <cell r="CD53">
            <v>2212.3486859049917</v>
          </cell>
          <cell r="CF53">
            <v>283.38772210683175</v>
          </cell>
          <cell r="CG53">
            <v>0</v>
          </cell>
          <cell r="CI53">
            <v>29626.294882550264</v>
          </cell>
          <cell r="CJ53">
            <v>10819.424427766719</v>
          </cell>
          <cell r="CL53">
            <v>29031.698298024363</v>
          </cell>
          <cell r="CM53">
            <v>24500.447216862656</v>
          </cell>
          <cell r="CX53">
            <v>22100.275958061422</v>
          </cell>
          <cell r="CY53">
            <v>11314.945404944643</v>
          </cell>
          <cell r="DA53">
            <v>-465.57341718973476</v>
          </cell>
          <cell r="DC53">
            <v>73992.89</v>
          </cell>
          <cell r="DD53">
            <v>0</v>
          </cell>
          <cell r="DE53">
            <v>35374.67</v>
          </cell>
          <cell r="DF53">
            <v>0</v>
          </cell>
          <cell r="DK53">
            <v>7.4895971973957423</v>
          </cell>
          <cell r="DL53">
            <v>9.6602630549297057</v>
          </cell>
          <cell r="DM53">
            <v>6.4845997977022103</v>
          </cell>
          <cell r="DW53">
            <v>5304.7000000000007</v>
          </cell>
          <cell r="DX53">
            <v>0</v>
          </cell>
        </row>
        <row r="54">
          <cell r="F54">
            <v>298.60000000000002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AA54">
            <v>0</v>
          </cell>
          <cell r="AB54">
            <v>0</v>
          </cell>
          <cell r="AD54">
            <v>0</v>
          </cell>
          <cell r="AE54">
            <v>0</v>
          </cell>
          <cell r="AJ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305.56541074165591</v>
          </cell>
          <cell r="AQ54">
            <v>300</v>
          </cell>
          <cell r="AS54">
            <v>4697.4006945618903</v>
          </cell>
          <cell r="AT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H54">
            <v>0</v>
          </cell>
          <cell r="BI54">
            <v>0</v>
          </cell>
          <cell r="BK54">
            <v>0</v>
          </cell>
          <cell r="BL54">
            <v>0</v>
          </cell>
          <cell r="BN54">
            <v>0</v>
          </cell>
          <cell r="BO54">
            <v>0</v>
          </cell>
          <cell r="BT54">
            <v>235.90037636694879</v>
          </cell>
          <cell r="BU54">
            <v>1179.057240781596</v>
          </cell>
          <cell r="BW54">
            <v>0</v>
          </cell>
          <cell r="BX54">
            <v>0</v>
          </cell>
          <cell r="BZ54">
            <v>271.39994756780027</v>
          </cell>
          <cell r="CA54">
            <v>305.14624471537059</v>
          </cell>
          <cell r="CC54">
            <v>0</v>
          </cell>
          <cell r="CD54">
            <v>0</v>
          </cell>
          <cell r="CF54">
            <v>0</v>
          </cell>
          <cell r="CG54">
            <v>0</v>
          </cell>
          <cell r="CI54">
            <v>0</v>
          </cell>
          <cell r="CJ54">
            <v>0</v>
          </cell>
          <cell r="CL54">
            <v>0</v>
          </cell>
          <cell r="CM54">
            <v>0</v>
          </cell>
          <cell r="CX54">
            <v>330.60785617508884</v>
          </cell>
          <cell r="CY54">
            <v>4801.8833886646835</v>
          </cell>
          <cell r="DA54">
            <v>-14672.98473792426</v>
          </cell>
          <cell r="DC54">
            <v>2369.9499999999998</v>
          </cell>
          <cell r="DD54">
            <v>0</v>
          </cell>
          <cell r="DE54">
            <v>1791.3799999999997</v>
          </cell>
          <cell r="DF54">
            <v>0</v>
          </cell>
          <cell r="DK54">
            <v>1.9376355024237479</v>
          </cell>
          <cell r="DL54">
            <v>0</v>
          </cell>
          <cell r="DM54">
            <v>1.9376355024237479</v>
          </cell>
          <cell r="DW54">
            <v>1545.88</v>
          </cell>
          <cell r="DX54">
            <v>0</v>
          </cell>
        </row>
        <row r="56">
          <cell r="F56">
            <v>315.7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X56">
            <v>0</v>
          </cell>
          <cell r="Y56">
            <v>0</v>
          </cell>
          <cell r="AA56">
            <v>0</v>
          </cell>
          <cell r="AB56">
            <v>0</v>
          </cell>
          <cell r="AD56">
            <v>0</v>
          </cell>
          <cell r="AE56">
            <v>0</v>
          </cell>
          <cell r="AJ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336.12195181582155</v>
          </cell>
          <cell r="AQ56">
            <v>330</v>
          </cell>
          <cell r="AS56">
            <v>5135.684715335311</v>
          </cell>
          <cell r="AT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B56">
            <v>0</v>
          </cell>
          <cell r="BC56">
            <v>0</v>
          </cell>
          <cell r="BE56">
            <v>0</v>
          </cell>
          <cell r="BF56">
            <v>0</v>
          </cell>
          <cell r="BH56">
            <v>0</v>
          </cell>
          <cell r="BI56">
            <v>0</v>
          </cell>
          <cell r="BK56">
            <v>0</v>
          </cell>
          <cell r="BL56">
            <v>0</v>
          </cell>
          <cell r="BN56">
            <v>0</v>
          </cell>
          <cell r="BO56">
            <v>0</v>
          </cell>
          <cell r="BT56">
            <v>157.26691757796584</v>
          </cell>
          <cell r="BU56">
            <v>784.77232571818251</v>
          </cell>
          <cell r="BW56">
            <v>0</v>
          </cell>
          <cell r="BX56">
            <v>0</v>
          </cell>
          <cell r="BZ56">
            <v>180.93329837853358</v>
          </cell>
          <cell r="CA56">
            <v>209.78804324181729</v>
          </cell>
          <cell r="CC56">
            <v>0</v>
          </cell>
          <cell r="CD56">
            <v>0</v>
          </cell>
          <cell r="CF56">
            <v>0</v>
          </cell>
          <cell r="CG56">
            <v>0</v>
          </cell>
          <cell r="CI56">
            <v>0</v>
          </cell>
          <cell r="CJ56">
            <v>0</v>
          </cell>
          <cell r="CL56">
            <v>0</v>
          </cell>
          <cell r="CM56">
            <v>0</v>
          </cell>
          <cell r="CX56">
            <v>348.61953292187923</v>
          </cell>
          <cell r="CY56">
            <v>5731.1553498990388</v>
          </cell>
          <cell r="DA56">
            <v>-9013.9452595795319</v>
          </cell>
          <cell r="DC56">
            <v>520.48</v>
          </cell>
          <cell r="DD56">
            <v>0</v>
          </cell>
          <cell r="DE56">
            <v>-89.590000000000032</v>
          </cell>
          <cell r="DF56">
            <v>0</v>
          </cell>
          <cell r="DK56">
            <v>1.9323747495179655</v>
          </cell>
          <cell r="DL56">
            <v>0</v>
          </cell>
          <cell r="DM56">
            <v>1.9323747495179655</v>
          </cell>
          <cell r="DW56">
            <v>0</v>
          </cell>
          <cell r="DX56">
            <v>0</v>
          </cell>
        </row>
        <row r="57">
          <cell r="F57">
            <v>240.1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X57">
            <v>163.55536944280882</v>
          </cell>
          <cell r="Y57">
            <v>917.46183223926846</v>
          </cell>
          <cell r="AA57">
            <v>0</v>
          </cell>
          <cell r="AB57">
            <v>0</v>
          </cell>
          <cell r="AD57">
            <v>0</v>
          </cell>
          <cell r="AE57">
            <v>1168.7060147451725</v>
          </cell>
          <cell r="AJ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366.67849288998701</v>
          </cell>
          <cell r="AQ57">
            <v>360</v>
          </cell>
          <cell r="AS57">
            <v>4594.6393314142852</v>
          </cell>
          <cell r="AT57">
            <v>2508.5478372978782</v>
          </cell>
          <cell r="AV57">
            <v>0</v>
          </cell>
          <cell r="AW57">
            <v>0</v>
          </cell>
          <cell r="AY57">
            <v>0</v>
          </cell>
          <cell r="AZ57">
            <v>0</v>
          </cell>
          <cell r="BB57">
            <v>0</v>
          </cell>
          <cell r="BC57">
            <v>0</v>
          </cell>
          <cell r="BE57">
            <v>0</v>
          </cell>
          <cell r="BF57">
            <v>0</v>
          </cell>
          <cell r="BH57">
            <v>0</v>
          </cell>
          <cell r="BI57">
            <v>0</v>
          </cell>
          <cell r="BK57">
            <v>24.568274120494422</v>
          </cell>
          <cell r="BL57">
            <v>0</v>
          </cell>
          <cell r="BN57">
            <v>0</v>
          </cell>
          <cell r="BO57">
            <v>0</v>
          </cell>
          <cell r="BT57">
            <v>104.84461171864395</v>
          </cell>
          <cell r="BU57">
            <v>462.5776545536819</v>
          </cell>
          <cell r="BW57">
            <v>0</v>
          </cell>
          <cell r="BX57">
            <v>0</v>
          </cell>
          <cell r="BZ57">
            <v>120.62219891902238</v>
          </cell>
          <cell r="CA57">
            <v>108.98080168406091</v>
          </cell>
          <cell r="CC57">
            <v>0</v>
          </cell>
          <cell r="CD57">
            <v>0</v>
          </cell>
          <cell r="CF57">
            <v>0</v>
          </cell>
          <cell r="CG57">
            <v>0</v>
          </cell>
          <cell r="CI57">
            <v>812.33389194089477</v>
          </cell>
          <cell r="CJ57">
            <v>359.61307709309773</v>
          </cell>
          <cell r="CL57">
            <v>0</v>
          </cell>
          <cell r="CM57">
            <v>0</v>
          </cell>
          <cell r="CX57">
            <v>143.04396527425001</v>
          </cell>
          <cell r="CY57">
            <v>1567.760296557519</v>
          </cell>
          <cell r="DA57">
            <v>-5105.905188473972</v>
          </cell>
          <cell r="DC57">
            <v>644.66</v>
          </cell>
          <cell r="DD57">
            <v>0</v>
          </cell>
          <cell r="DE57">
            <v>-342.35</v>
          </cell>
          <cell r="DF57">
            <v>0</v>
          </cell>
          <cell r="DK57">
            <v>2.7057909847448465</v>
          </cell>
          <cell r="DL57">
            <v>0</v>
          </cell>
          <cell r="DM57">
            <v>2.7057909847448465</v>
          </cell>
          <cell r="DW57">
            <v>0</v>
          </cell>
          <cell r="DX57">
            <v>0</v>
          </cell>
        </row>
        <row r="58">
          <cell r="F58">
            <v>135.5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X58">
            <v>163.55536944280882</v>
          </cell>
          <cell r="Y58">
            <v>1990.0490869494565</v>
          </cell>
          <cell r="AA58">
            <v>0</v>
          </cell>
          <cell r="AB58">
            <v>0</v>
          </cell>
          <cell r="AD58">
            <v>0</v>
          </cell>
          <cell r="AE58">
            <v>0</v>
          </cell>
          <cell r="AJ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183.33924644499351</v>
          </cell>
          <cell r="AQ58">
            <v>180</v>
          </cell>
          <cell r="AS58">
            <v>2924.4991967211404</v>
          </cell>
          <cell r="AT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B58">
            <v>0</v>
          </cell>
          <cell r="BC58">
            <v>0</v>
          </cell>
          <cell r="BE58">
            <v>0</v>
          </cell>
          <cell r="BF58">
            <v>0</v>
          </cell>
          <cell r="BH58">
            <v>0</v>
          </cell>
          <cell r="BI58">
            <v>0</v>
          </cell>
          <cell r="BK58">
            <v>24.568274120494422</v>
          </cell>
          <cell r="BL58">
            <v>0</v>
          </cell>
          <cell r="BN58">
            <v>0</v>
          </cell>
          <cell r="BO58">
            <v>0</v>
          </cell>
          <cell r="BT58">
            <v>78.633458788982921</v>
          </cell>
          <cell r="BU58">
            <v>308.38510303578789</v>
          </cell>
          <cell r="BW58">
            <v>0</v>
          </cell>
          <cell r="BX58">
            <v>0</v>
          </cell>
          <cell r="BZ58">
            <v>90.466649189266789</v>
          </cell>
          <cell r="CA58">
            <v>72.653867789373933</v>
          </cell>
          <cell r="CC58">
            <v>0</v>
          </cell>
          <cell r="CD58">
            <v>0</v>
          </cell>
          <cell r="CF58">
            <v>0</v>
          </cell>
          <cell r="CG58">
            <v>0</v>
          </cell>
          <cell r="CI58">
            <v>47.784346584758509</v>
          </cell>
          <cell r="CJ58">
            <v>7.7899849945949171</v>
          </cell>
          <cell r="CL58">
            <v>0</v>
          </cell>
          <cell r="CM58">
            <v>0</v>
          </cell>
          <cell r="CX58">
            <v>210.76181414626143</v>
          </cell>
          <cell r="CY58">
            <v>1355.5240123741401</v>
          </cell>
          <cell r="DA58">
            <v>-10741.750893434029</v>
          </cell>
          <cell r="DC58">
            <v>326.38</v>
          </cell>
          <cell r="DD58">
            <v>0</v>
          </cell>
          <cell r="DE58">
            <v>-42.45999999999998</v>
          </cell>
          <cell r="DF58">
            <v>0</v>
          </cell>
          <cell r="DK58">
            <v>2.7221319447817485</v>
          </cell>
          <cell r="DL58">
            <v>0</v>
          </cell>
          <cell r="DM58">
            <v>2.7221319447817485</v>
          </cell>
          <cell r="DW58">
            <v>0</v>
          </cell>
          <cell r="DX58">
            <v>0</v>
          </cell>
        </row>
        <row r="60">
          <cell r="F60">
            <v>1988.1</v>
          </cell>
          <cell r="G60">
            <v>0</v>
          </cell>
          <cell r="H60">
            <v>179.5</v>
          </cell>
          <cell r="I60">
            <v>10068.561113156313</v>
          </cell>
          <cell r="J60">
            <v>9613.6062345911178</v>
          </cell>
          <cell r="L60">
            <v>1902.1196722900306</v>
          </cell>
          <cell r="M60">
            <v>1611.6826927590571</v>
          </cell>
          <cell r="O60">
            <v>4461.17931740313</v>
          </cell>
          <cell r="P60">
            <v>4461.17931740313</v>
          </cell>
          <cell r="R60">
            <v>0</v>
          </cell>
          <cell r="S60">
            <v>0</v>
          </cell>
          <cell r="U60">
            <v>945.35729980000212</v>
          </cell>
          <cell r="V60">
            <v>482.62304942983246</v>
          </cell>
          <cell r="X60">
            <v>6058.0576738573945</v>
          </cell>
          <cell r="Y60">
            <v>3991.2900441145093</v>
          </cell>
          <cell r="AA60">
            <v>0</v>
          </cell>
          <cell r="AB60">
            <v>0</v>
          </cell>
          <cell r="AD60">
            <v>10109.968738595649</v>
          </cell>
          <cell r="AE60">
            <v>10295.211142880375</v>
          </cell>
          <cell r="AJ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7883.5875971347205</v>
          </cell>
          <cell r="AQ60">
            <v>3870</v>
          </cell>
          <cell r="AS60">
            <v>31395.514770163998</v>
          </cell>
          <cell r="AT60">
            <v>33805.34863197447</v>
          </cell>
          <cell r="AV60">
            <v>1775.4487889122181</v>
          </cell>
          <cell r="AW60">
            <v>0</v>
          </cell>
          <cell r="AY60">
            <v>1952.1099979272212</v>
          </cell>
          <cell r="AZ60">
            <v>0</v>
          </cell>
          <cell r="BB60">
            <v>2040.4479324741153</v>
          </cell>
          <cell r="BC60">
            <v>10038.402340848183</v>
          </cell>
          <cell r="BE60">
            <v>0</v>
          </cell>
          <cell r="BF60">
            <v>0</v>
          </cell>
          <cell r="BH60">
            <v>557.16928659250379</v>
          </cell>
          <cell r="BI60">
            <v>0</v>
          </cell>
          <cell r="BK60">
            <v>1806.5044967814654</v>
          </cell>
          <cell r="BL60">
            <v>0</v>
          </cell>
          <cell r="BN60">
            <v>314.43516967060424</v>
          </cell>
          <cell r="BO60">
            <v>0</v>
          </cell>
          <cell r="BT60">
            <v>35767.445884366636</v>
          </cell>
          <cell r="BU60">
            <v>40026.004464207217</v>
          </cell>
          <cell r="BW60">
            <v>17281.197350061553</v>
          </cell>
          <cell r="BX60">
            <v>16921.174867622478</v>
          </cell>
          <cell r="BZ60">
            <v>11153.604932314551</v>
          </cell>
          <cell r="CA60">
            <v>11579.946799532339</v>
          </cell>
          <cell r="CC60">
            <v>1660.8378795605295</v>
          </cell>
          <cell r="CD60">
            <v>1650.1945116176582</v>
          </cell>
          <cell r="CF60">
            <v>211.37936648952208</v>
          </cell>
          <cell r="CG60">
            <v>0</v>
          </cell>
          <cell r="CI60">
            <v>2484.7860224074425</v>
          </cell>
          <cell r="CJ60">
            <v>1580.6529008720199</v>
          </cell>
          <cell r="CL60">
            <v>0</v>
          </cell>
          <cell r="CM60">
            <v>0</v>
          </cell>
          <cell r="CX60">
            <v>8978.737659494278</v>
          </cell>
          <cell r="CY60">
            <v>8861.6132100229333</v>
          </cell>
          <cell r="DA60">
            <v>39325.954674995985</v>
          </cell>
          <cell r="DC60">
            <v>41210.269999999997</v>
          </cell>
          <cell r="DD60">
            <v>1768.9</v>
          </cell>
          <cell r="DE60">
            <v>26641.699999999997</v>
          </cell>
          <cell r="DF60">
            <v>616.3900000000001</v>
          </cell>
          <cell r="DK60">
            <v>7.3334323094476321</v>
          </cell>
          <cell r="DL60">
            <v>0</v>
          </cell>
          <cell r="DM60">
            <v>6.4207389662722578</v>
          </cell>
          <cell r="DW60">
            <v>1891.62</v>
          </cell>
          <cell r="DX60">
            <v>0</v>
          </cell>
        </row>
        <row r="61">
          <cell r="F61">
            <v>1907.2</v>
          </cell>
          <cell r="G61">
            <v>0</v>
          </cell>
          <cell r="H61">
            <v>423.17000000000007</v>
          </cell>
          <cell r="I61">
            <v>8551.0379477160077</v>
          </cell>
          <cell r="J61">
            <v>8213.9677738653918</v>
          </cell>
          <cell r="L61">
            <v>1389.3743693248928</v>
          </cell>
          <cell r="M61">
            <v>1149.9768011993172</v>
          </cell>
          <cell r="O61">
            <v>4421.3212991037044</v>
          </cell>
          <cell r="P61">
            <v>4421.3212991037044</v>
          </cell>
          <cell r="R61">
            <v>1106.4457005231077</v>
          </cell>
          <cell r="S61">
            <v>1106.4457005231077</v>
          </cell>
          <cell r="U61">
            <v>945.35729980000212</v>
          </cell>
          <cell r="V61">
            <v>482.62304942983246</v>
          </cell>
          <cell r="X61">
            <v>6065.8095643404058</v>
          </cell>
          <cell r="Y61">
            <v>4001.544249158022</v>
          </cell>
          <cell r="AA61">
            <v>0</v>
          </cell>
          <cell r="AB61">
            <v>0</v>
          </cell>
          <cell r="AD61">
            <v>10869.149220041129</v>
          </cell>
          <cell r="AE61">
            <v>11068.301896583382</v>
          </cell>
          <cell r="AJ61">
            <v>0</v>
          </cell>
          <cell r="AK61">
            <v>0</v>
          </cell>
          <cell r="AM61">
            <v>0</v>
          </cell>
          <cell r="AN61">
            <v>0</v>
          </cell>
          <cell r="AP61">
            <v>1955.6186287465982</v>
          </cell>
          <cell r="AQ61">
            <v>1920</v>
          </cell>
          <cell r="AS61">
            <v>36311.475637014453</v>
          </cell>
          <cell r="AT61">
            <v>80176.108014588084</v>
          </cell>
          <cell r="AV61">
            <v>1363.9862350476217</v>
          </cell>
          <cell r="AW61">
            <v>0</v>
          </cell>
          <cell r="AY61">
            <v>1425.889041964231</v>
          </cell>
          <cell r="AZ61">
            <v>0</v>
          </cell>
          <cell r="BB61">
            <v>1803.1530995850869</v>
          </cell>
          <cell r="BC61">
            <v>782.30865661893165</v>
          </cell>
          <cell r="BE61">
            <v>1388.0420107380523</v>
          </cell>
          <cell r="BF61">
            <v>0</v>
          </cell>
          <cell r="BH61">
            <v>557.16928659250379</v>
          </cell>
          <cell r="BI61">
            <v>2506.2238030591652</v>
          </cell>
          <cell r="BK61">
            <v>1934.9958711331603</v>
          </cell>
          <cell r="BL61">
            <v>0</v>
          </cell>
          <cell r="BN61">
            <v>216.55805951478916</v>
          </cell>
          <cell r="BO61">
            <v>0</v>
          </cell>
          <cell r="BT61">
            <v>58859.431892876601</v>
          </cell>
          <cell r="BU61">
            <v>75550.165410888003</v>
          </cell>
          <cell r="BW61">
            <v>27782.729293382694</v>
          </cell>
          <cell r="BX61">
            <v>28244.659767166046</v>
          </cell>
          <cell r="BZ61">
            <v>20946.362910480133</v>
          </cell>
          <cell r="CA61">
            <v>21601.453307194693</v>
          </cell>
          <cell r="CC61">
            <v>0</v>
          </cell>
          <cell r="CD61">
            <v>0</v>
          </cell>
          <cell r="CF61">
            <v>0</v>
          </cell>
          <cell r="CG61">
            <v>0</v>
          </cell>
          <cell r="CI61">
            <v>5590.7685504167457</v>
          </cell>
          <cell r="CJ61">
            <v>3532.6842201912154</v>
          </cell>
          <cell r="CL61">
            <v>0</v>
          </cell>
          <cell r="CM61">
            <v>0</v>
          </cell>
          <cell r="CX61">
            <v>11609.032129632851</v>
          </cell>
          <cell r="CY61">
            <v>-49918.697507839563</v>
          </cell>
          <cell r="DA61">
            <v>57761.643807767556</v>
          </cell>
          <cell r="DC61">
            <v>25210.47</v>
          </cell>
          <cell r="DD61">
            <v>29438.1</v>
          </cell>
          <cell r="DE61">
            <v>8054.0400000000009</v>
          </cell>
          <cell r="DF61">
            <v>26278.68</v>
          </cell>
          <cell r="DK61">
            <v>8.9956343113914876</v>
          </cell>
          <cell r="DL61">
            <v>0</v>
          </cell>
          <cell r="DM61">
            <v>7.4660692749956095</v>
          </cell>
          <cell r="DW61">
            <v>1776.48</v>
          </cell>
          <cell r="DX61">
            <v>0</v>
          </cell>
        </row>
        <row r="62">
          <cell r="F62">
            <v>2888.9</v>
          </cell>
          <cell r="G62">
            <v>0</v>
          </cell>
          <cell r="H62">
            <v>364.73</v>
          </cell>
          <cell r="I62">
            <v>13279.363737916194</v>
          </cell>
          <cell r="J62">
            <v>12734.179617524609</v>
          </cell>
          <cell r="L62">
            <v>2340.3056761794742</v>
          </cell>
          <cell r="M62">
            <v>1944.0084020274173</v>
          </cell>
          <cell r="O62">
            <v>6214.0370630492134</v>
          </cell>
          <cell r="P62">
            <v>6214.0370630492134</v>
          </cell>
          <cell r="R62">
            <v>0</v>
          </cell>
          <cell r="S62">
            <v>0</v>
          </cell>
          <cell r="U62">
            <v>1181.6966247500025</v>
          </cell>
          <cell r="V62">
            <v>603.27881178729058</v>
          </cell>
          <cell r="X62">
            <v>8016.8167904399261</v>
          </cell>
          <cell r="Y62">
            <v>8046.8083107792718</v>
          </cell>
          <cell r="AA62">
            <v>0</v>
          </cell>
          <cell r="AB62">
            <v>0</v>
          </cell>
          <cell r="AD62">
            <v>15175.354118359925</v>
          </cell>
          <cell r="AE62">
            <v>15453.40829987538</v>
          </cell>
          <cell r="AJ62">
            <v>0</v>
          </cell>
          <cell r="AK62">
            <v>0</v>
          </cell>
          <cell r="AM62">
            <v>0</v>
          </cell>
          <cell r="AN62">
            <v>0</v>
          </cell>
          <cell r="AP62">
            <v>9350.3015686946692</v>
          </cell>
          <cell r="AQ62">
            <v>4950</v>
          </cell>
          <cell r="AS62">
            <v>30595.597299735291</v>
          </cell>
          <cell r="AT62">
            <v>18233.540465765374</v>
          </cell>
          <cell r="AV62">
            <v>1986.6966158463647</v>
          </cell>
          <cell r="AW62">
            <v>0</v>
          </cell>
          <cell r="AY62">
            <v>1928.3451805611503</v>
          </cell>
          <cell r="AZ62">
            <v>0</v>
          </cell>
          <cell r="BB62">
            <v>1859.1088297572894</v>
          </cell>
          <cell r="BC62">
            <v>0</v>
          </cell>
          <cell r="BE62">
            <v>0</v>
          </cell>
          <cell r="BF62">
            <v>0</v>
          </cell>
          <cell r="BH62">
            <v>696.46160824062997</v>
          </cell>
          <cell r="BI62">
            <v>0</v>
          </cell>
          <cell r="BK62">
            <v>1841.7597370448773</v>
          </cell>
          <cell r="BL62">
            <v>800.12010039886832</v>
          </cell>
          <cell r="BN62">
            <v>563.88310830657827</v>
          </cell>
          <cell r="BO62">
            <v>0</v>
          </cell>
          <cell r="BT62">
            <v>59964.576310252429</v>
          </cell>
          <cell r="BU62">
            <v>72067.44934171022</v>
          </cell>
          <cell r="BW62">
            <v>34080.372196546487</v>
          </cell>
          <cell r="BX62">
            <v>32960.014218689052</v>
          </cell>
          <cell r="BZ62">
            <v>28780.025656753303</v>
          </cell>
          <cell r="CA62">
            <v>18407.028646494135</v>
          </cell>
          <cell r="CC62">
            <v>1259.3166339524896</v>
          </cell>
          <cell r="CD62">
            <v>1251.2463879298725</v>
          </cell>
          <cell r="CF62">
            <v>160.27666250304421</v>
          </cell>
          <cell r="CG62">
            <v>0</v>
          </cell>
          <cell r="CI62">
            <v>3822.7477267806794</v>
          </cell>
          <cell r="CJ62">
            <v>3223.4678363550038</v>
          </cell>
          <cell r="CL62">
            <v>0</v>
          </cell>
          <cell r="CM62">
            <v>0</v>
          </cell>
          <cell r="CX62">
            <v>13405.004928710692</v>
          </cell>
          <cell r="CY62">
            <v>44855.15170065179</v>
          </cell>
          <cell r="DA62">
            <v>-12501.28794400183</v>
          </cell>
          <cell r="DC62">
            <v>40757.040000000001</v>
          </cell>
          <cell r="DD62">
            <v>653.06000000000006</v>
          </cell>
          <cell r="DE62">
            <v>19537.47</v>
          </cell>
          <cell r="DF62">
            <v>-1571.75</v>
          </cell>
          <cell r="DK62">
            <v>7.3385648031088788</v>
          </cell>
          <cell r="DL62">
            <v>0</v>
          </cell>
          <cell r="DM62">
            <v>6.0998791750812007</v>
          </cell>
          <cell r="DW62">
            <v>1891.62</v>
          </cell>
          <cell r="DX62">
            <v>0</v>
          </cell>
        </row>
        <row r="63">
          <cell r="F63">
            <v>821.7</v>
          </cell>
          <cell r="G63">
            <v>0</v>
          </cell>
          <cell r="H63">
            <v>100.9</v>
          </cell>
          <cell r="I63">
            <v>5666.3589067100393</v>
          </cell>
          <cell r="J63">
            <v>5395.5434175995397</v>
          </cell>
          <cell r="L63">
            <v>1013.5830921481524</v>
          </cell>
          <cell r="M63">
            <v>841.9473008780717</v>
          </cell>
          <cell r="O63">
            <v>1729.0896937237073</v>
          </cell>
          <cell r="P63">
            <v>1729.0896937237073</v>
          </cell>
          <cell r="R63">
            <v>434.27040682944317</v>
          </cell>
          <cell r="S63">
            <v>434.27040682944317</v>
          </cell>
          <cell r="U63">
            <v>0</v>
          </cell>
          <cell r="V63">
            <v>0</v>
          </cell>
          <cell r="X63">
            <v>2386.0301594874668</v>
          </cell>
          <cell r="Y63">
            <v>3638.9950175925023</v>
          </cell>
          <cell r="AA63">
            <v>0</v>
          </cell>
          <cell r="AB63">
            <v>0</v>
          </cell>
          <cell r="AD63">
            <v>4303.1265723511478</v>
          </cell>
          <cell r="AE63">
            <v>4381.971673934966</v>
          </cell>
          <cell r="AJ63">
            <v>0</v>
          </cell>
          <cell r="AK63">
            <v>0</v>
          </cell>
          <cell r="AM63">
            <v>0</v>
          </cell>
          <cell r="AN63">
            <v>0</v>
          </cell>
          <cell r="AP63">
            <v>977.80931437329912</v>
          </cell>
          <cell r="AQ63">
            <v>960</v>
          </cell>
          <cell r="AS63">
            <v>13747.370606980207</v>
          </cell>
          <cell r="AT63">
            <v>0</v>
          </cell>
          <cell r="AV63">
            <v>802.66297347142563</v>
          </cell>
          <cell r="AW63">
            <v>0</v>
          </cell>
          <cell r="AY63">
            <v>835.16358172190712</v>
          </cell>
          <cell r="AZ63">
            <v>0</v>
          </cell>
          <cell r="BB63">
            <v>434.14768209687321</v>
          </cell>
          <cell r="BC63">
            <v>0</v>
          </cell>
          <cell r="BE63">
            <v>186.7016492114966</v>
          </cell>
          <cell r="BF63">
            <v>0</v>
          </cell>
          <cell r="BH63">
            <v>0</v>
          </cell>
          <cell r="BI63">
            <v>0</v>
          </cell>
          <cell r="BK63">
            <v>1645.2029923615353</v>
          </cell>
          <cell r="BL63">
            <v>0</v>
          </cell>
          <cell r="BN63">
            <v>259.15639693078157</v>
          </cell>
          <cell r="BO63">
            <v>0</v>
          </cell>
          <cell r="BT63">
            <v>20507.526777664723</v>
          </cell>
          <cell r="BU63">
            <v>24437.032266338832</v>
          </cell>
          <cell r="BW63">
            <v>10304.074642267309</v>
          </cell>
          <cell r="BX63">
            <v>11281.244397766115</v>
          </cell>
          <cell r="BZ63">
            <v>5585.6967761280357</v>
          </cell>
          <cell r="CA63">
            <v>6715.4866268180576</v>
          </cell>
          <cell r="CC63">
            <v>0</v>
          </cell>
          <cell r="CD63">
            <v>0</v>
          </cell>
          <cell r="CF63">
            <v>0</v>
          </cell>
          <cell r="CG63">
            <v>654.11219723760587</v>
          </cell>
          <cell r="CI63">
            <v>2867.0607950855101</v>
          </cell>
          <cell r="CJ63">
            <v>2455.7258284334985</v>
          </cell>
          <cell r="CL63">
            <v>0</v>
          </cell>
          <cell r="CM63">
            <v>0</v>
          </cell>
          <cell r="CX63">
            <v>4421.0708010436492</v>
          </cell>
          <cell r="CY63">
            <v>17332.607831912515</v>
          </cell>
          <cell r="DA63">
            <v>-55496.029127347487</v>
          </cell>
          <cell r="DC63">
            <v>34274.6</v>
          </cell>
          <cell r="DD63">
            <v>354.17</v>
          </cell>
          <cell r="DE63">
            <v>27265.51</v>
          </cell>
          <cell r="DF63">
            <v>-373.63999999999993</v>
          </cell>
          <cell r="DK63">
            <v>8.5300050781125663</v>
          </cell>
          <cell r="DL63">
            <v>0</v>
          </cell>
          <cell r="DM63">
            <v>7.2133106811057415</v>
          </cell>
          <cell r="DW63">
            <v>1776.48</v>
          </cell>
          <cell r="DX63">
            <v>0</v>
          </cell>
        </row>
        <row r="65">
          <cell r="F65">
            <v>1730</v>
          </cell>
          <cell r="G65">
            <v>0</v>
          </cell>
          <cell r="H65">
            <v>137.1</v>
          </cell>
          <cell r="I65">
            <v>7077.9610470556681</v>
          </cell>
          <cell r="J65">
            <v>6792.5794571102724</v>
          </cell>
          <cell r="L65">
            <v>1331.0997083784896</v>
          </cell>
          <cell r="M65">
            <v>1095.2160011422068</v>
          </cell>
          <cell r="O65">
            <v>3891.1594205700148</v>
          </cell>
          <cell r="P65">
            <v>3891.1594205700144</v>
          </cell>
          <cell r="R65">
            <v>0</v>
          </cell>
          <cell r="S65">
            <v>0</v>
          </cell>
          <cell r="U65">
            <v>886.27246856250213</v>
          </cell>
          <cell r="V65">
            <v>452.45910884046805</v>
          </cell>
          <cell r="X65">
            <v>4114.0578124285257</v>
          </cell>
          <cell r="Y65">
            <v>2633.6933937673566</v>
          </cell>
          <cell r="AA65">
            <v>0</v>
          </cell>
          <cell r="AB65">
            <v>0</v>
          </cell>
          <cell r="AD65">
            <v>8708.3975972651479</v>
          </cell>
          <cell r="AE65">
            <v>8867.9593674441549</v>
          </cell>
          <cell r="AJ65">
            <v>0</v>
          </cell>
          <cell r="AK65">
            <v>0</v>
          </cell>
          <cell r="AM65">
            <v>0</v>
          </cell>
          <cell r="AN65">
            <v>0</v>
          </cell>
          <cell r="AP65">
            <v>6783.5521184647596</v>
          </cell>
          <cell r="AQ65">
            <v>2442</v>
          </cell>
          <cell r="AS65">
            <v>34186.366122949818</v>
          </cell>
          <cell r="AT65">
            <v>37668.80166480333</v>
          </cell>
          <cell r="AV65">
            <v>1234.3347008043356</v>
          </cell>
          <cell r="AW65">
            <v>0</v>
          </cell>
          <cell r="AY65">
            <v>1810.6527517006109</v>
          </cell>
          <cell r="AZ65">
            <v>0</v>
          </cell>
          <cell r="BB65">
            <v>1242.5568685723565</v>
          </cell>
          <cell r="BC65">
            <v>0</v>
          </cell>
          <cell r="BE65">
            <v>0</v>
          </cell>
          <cell r="BF65">
            <v>0</v>
          </cell>
          <cell r="BH65">
            <v>522.34620618047234</v>
          </cell>
          <cell r="BI65">
            <v>0</v>
          </cell>
          <cell r="BK65">
            <v>1166.9839663847981</v>
          </cell>
          <cell r="BL65">
            <v>605.8252774600611</v>
          </cell>
          <cell r="BN65">
            <v>340.98483112987384</v>
          </cell>
          <cell r="BO65">
            <v>0</v>
          </cell>
          <cell r="BT65">
            <v>18113.092350074417</v>
          </cell>
          <cell r="BU65">
            <v>24232.616778866635</v>
          </cell>
          <cell r="BW65">
            <v>11071.369675634429</v>
          </cell>
          <cell r="BX65">
            <v>10496.105059992622</v>
          </cell>
          <cell r="BZ65">
            <v>14272.277890296471</v>
          </cell>
          <cell r="CA65">
            <v>9727.5678811824109</v>
          </cell>
          <cell r="CC65">
            <v>0</v>
          </cell>
          <cell r="CD65">
            <v>0</v>
          </cell>
          <cell r="CF65">
            <v>0</v>
          </cell>
          <cell r="CG65">
            <v>0</v>
          </cell>
          <cell r="CI65">
            <v>1003.4712782799285</v>
          </cell>
          <cell r="CJ65">
            <v>716.30898053027954</v>
          </cell>
          <cell r="CL65">
            <v>0</v>
          </cell>
          <cell r="CM65">
            <v>0</v>
          </cell>
          <cell r="CX65">
            <v>7065.3839710385746</v>
          </cell>
          <cell r="CY65">
            <v>16826.957278665959</v>
          </cell>
          <cell r="DA65">
            <v>-3447.4139664836985</v>
          </cell>
          <cell r="DC65">
            <v>52035.64</v>
          </cell>
          <cell r="DD65">
            <v>2605.87</v>
          </cell>
          <cell r="DE65">
            <v>40493.760000000002</v>
          </cell>
          <cell r="DF65">
            <v>1783.2999999999997</v>
          </cell>
          <cell r="DK65">
            <v>6.6716319233851724</v>
          </cell>
          <cell r="DL65">
            <v>0</v>
          </cell>
          <cell r="DM65">
            <v>5.9996702119872181</v>
          </cell>
          <cell r="DW65">
            <v>1891.62</v>
          </cell>
          <cell r="DX65">
            <v>0</v>
          </cell>
        </row>
        <row r="66">
          <cell r="F66">
            <v>932.4</v>
          </cell>
          <cell r="G66">
            <v>0</v>
          </cell>
          <cell r="H66">
            <v>238.81</v>
          </cell>
          <cell r="I66">
            <v>6391.5166782739216</v>
          </cell>
          <cell r="J66">
            <v>6091.4537275979665</v>
          </cell>
          <cell r="L66">
            <v>1170.1528380897371</v>
          </cell>
          <cell r="M66">
            <v>1009.3138921308439</v>
          </cell>
          <cell r="O66">
            <v>2172.2212775732346</v>
          </cell>
          <cell r="P66">
            <v>2172.2212775732346</v>
          </cell>
          <cell r="R66">
            <v>0</v>
          </cell>
          <cell r="S66">
            <v>0</v>
          </cell>
          <cell r="U66">
            <v>472.67864990000106</v>
          </cell>
          <cell r="V66">
            <v>241.31152471491623</v>
          </cell>
          <cell r="X66">
            <v>2906.6208377631551</v>
          </cell>
          <cell r="Y66">
            <v>1714.2764478619479</v>
          </cell>
          <cell r="AA66">
            <v>0</v>
          </cell>
          <cell r="AB66">
            <v>0</v>
          </cell>
          <cell r="AD66">
            <v>5462.6759948009831</v>
          </cell>
          <cell r="AE66">
            <v>5562.7672276494386</v>
          </cell>
          <cell r="AJ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3300.1064360098831</v>
          </cell>
          <cell r="AQ66">
            <v>1620</v>
          </cell>
          <cell r="AS66">
            <v>21684.118435687178</v>
          </cell>
          <cell r="AT66">
            <v>0</v>
          </cell>
          <cell r="AV66">
            <v>1050.1632046735151</v>
          </cell>
          <cell r="AW66">
            <v>0</v>
          </cell>
          <cell r="AY66">
            <v>964.17259028057515</v>
          </cell>
          <cell r="AZ66">
            <v>0</v>
          </cell>
          <cell r="BB66">
            <v>635.31492608185101</v>
          </cell>
          <cell r="BC66">
            <v>0</v>
          </cell>
          <cell r="BE66">
            <v>0</v>
          </cell>
          <cell r="BF66">
            <v>0</v>
          </cell>
          <cell r="BH66">
            <v>278.5846432962519</v>
          </cell>
          <cell r="BI66">
            <v>0</v>
          </cell>
          <cell r="BK66">
            <v>943.29795245839625</v>
          </cell>
          <cell r="BL66">
            <v>0</v>
          </cell>
          <cell r="BN66">
            <v>244.49464358760278</v>
          </cell>
          <cell r="BO66">
            <v>0</v>
          </cell>
          <cell r="BT66">
            <v>27635.723536782927</v>
          </cell>
          <cell r="BU66">
            <v>32380.937911885929</v>
          </cell>
          <cell r="BW66">
            <v>10151.803466790667</v>
          </cell>
          <cell r="BX66">
            <v>9745.9043871264239</v>
          </cell>
          <cell r="BZ66">
            <v>11149.345075575417</v>
          </cell>
          <cell r="CA66">
            <v>10678.742566322155</v>
          </cell>
          <cell r="CC66">
            <v>357.71892790534486</v>
          </cell>
          <cell r="CD66">
            <v>355.42651019457247</v>
          </cell>
          <cell r="CF66">
            <v>45.527863551589355</v>
          </cell>
          <cell r="CG66">
            <v>0</v>
          </cell>
          <cell r="CI66">
            <v>1433.5303975427551</v>
          </cell>
          <cell r="CJ66">
            <v>633.18940386305223</v>
          </cell>
          <cell r="CL66">
            <v>0</v>
          </cell>
          <cell r="CM66">
            <v>0</v>
          </cell>
          <cell r="CX66">
            <v>5906.9767655489613</v>
          </cell>
          <cell r="CY66">
            <v>37400.044965194371</v>
          </cell>
          <cell r="DA66">
            <v>-51357.955597391949</v>
          </cell>
          <cell r="DC66">
            <v>43263</v>
          </cell>
          <cell r="DD66">
            <v>11441.93</v>
          </cell>
          <cell r="DE66">
            <v>34816.19</v>
          </cell>
          <cell r="DF66">
            <v>9551.52</v>
          </cell>
          <cell r="DK66">
            <v>9.059210532379204</v>
          </cell>
          <cell r="DL66">
            <v>0</v>
          </cell>
          <cell r="DM66">
            <v>7.9159894755453664</v>
          </cell>
          <cell r="DW66">
            <v>1718.8199999999997</v>
          </cell>
          <cell r="DX66">
            <v>0</v>
          </cell>
        </row>
        <row r="67">
          <cell r="F67">
            <v>1264.5999999999999</v>
          </cell>
          <cell r="G67">
            <v>0</v>
          </cell>
          <cell r="H67">
            <v>183.7</v>
          </cell>
          <cell r="I67">
            <v>6235.9060620132122</v>
          </cell>
          <cell r="J67">
            <v>5972.3450161980663</v>
          </cell>
          <cell r="L67">
            <v>1170.1528380897371</v>
          </cell>
          <cell r="M67">
            <v>1009.3138921308439</v>
          </cell>
          <cell r="O67">
            <v>2796.4974425176242</v>
          </cell>
          <cell r="P67">
            <v>2796.4974425176242</v>
          </cell>
          <cell r="R67">
            <v>0</v>
          </cell>
          <cell r="S67">
            <v>0</v>
          </cell>
          <cell r="U67">
            <v>1181.6966247500025</v>
          </cell>
          <cell r="V67">
            <v>603.27881178729058</v>
          </cell>
          <cell r="X67">
            <v>3797.2121269871473</v>
          </cell>
          <cell r="Y67">
            <v>4644.8669389007064</v>
          </cell>
          <cell r="AA67">
            <v>0</v>
          </cell>
          <cell r="AB67">
            <v>0</v>
          </cell>
          <cell r="AD67">
            <v>6755.0598468850721</v>
          </cell>
          <cell r="AE67">
            <v>6878.8311027097461</v>
          </cell>
          <cell r="AJ67">
            <v>0</v>
          </cell>
          <cell r="AK67">
            <v>0</v>
          </cell>
          <cell r="AM67">
            <v>0</v>
          </cell>
          <cell r="AN67">
            <v>0</v>
          </cell>
          <cell r="AP67">
            <v>4950.1596540148248</v>
          </cell>
          <cell r="AQ67">
            <v>2673</v>
          </cell>
          <cell r="AS67">
            <v>17319.525806847883</v>
          </cell>
          <cell r="AT67">
            <v>3277.9898063947453</v>
          </cell>
          <cell r="AV67">
            <v>1065.2031025406393</v>
          </cell>
          <cell r="AW67">
            <v>0</v>
          </cell>
          <cell r="AY67">
            <v>964.17259028057515</v>
          </cell>
          <cell r="AZ67">
            <v>0</v>
          </cell>
          <cell r="BB67">
            <v>837.03753003868576</v>
          </cell>
          <cell r="BC67">
            <v>0</v>
          </cell>
          <cell r="BE67">
            <v>0</v>
          </cell>
          <cell r="BF67">
            <v>0</v>
          </cell>
          <cell r="BH67">
            <v>696.46160824062997</v>
          </cell>
          <cell r="BI67">
            <v>0</v>
          </cell>
          <cell r="BK67">
            <v>1071.1758192555696</v>
          </cell>
          <cell r="BL67">
            <v>0</v>
          </cell>
          <cell r="BN67">
            <v>254.99562909014961</v>
          </cell>
          <cell r="BO67">
            <v>0</v>
          </cell>
          <cell r="BT67">
            <v>38743.820085821557</v>
          </cell>
          <cell r="BU67">
            <v>48691.040316784783</v>
          </cell>
          <cell r="BW67">
            <v>11725.399192470863</v>
          </cell>
          <cell r="BX67">
            <v>10937.462749982446</v>
          </cell>
          <cell r="BZ67">
            <v>18705.329299544985</v>
          </cell>
          <cell r="CA67">
            <v>14657.134148403798</v>
          </cell>
          <cell r="CC67">
            <v>1124.2594877025124</v>
          </cell>
          <cell r="CD67">
            <v>1117.0547463257992</v>
          </cell>
          <cell r="CF67">
            <v>143.08757116213795</v>
          </cell>
          <cell r="CG67">
            <v>0</v>
          </cell>
          <cell r="CI67">
            <v>573.412159017102</v>
          </cell>
          <cell r="CJ67">
            <v>833.28211751560821</v>
          </cell>
          <cell r="CL67">
            <v>0</v>
          </cell>
          <cell r="CM67">
            <v>0</v>
          </cell>
          <cell r="CX67">
            <v>7554.8000870153392</v>
          </cell>
          <cell r="CY67">
            <v>26776.960952158668</v>
          </cell>
          <cell r="DA67">
            <v>21128.13885459063</v>
          </cell>
          <cell r="DC67">
            <v>22646.880000000001</v>
          </cell>
          <cell r="DD67">
            <v>23817.960000000003</v>
          </cell>
          <cell r="DE67">
            <v>11471.61</v>
          </cell>
          <cell r="DF67">
            <v>22033.450000000004</v>
          </cell>
          <cell r="DK67">
            <v>8.8313555550935803</v>
          </cell>
          <cell r="DL67">
            <v>0</v>
          </cell>
          <cell r="DM67">
            <v>7.8577932771097467</v>
          </cell>
          <cell r="DW67">
            <v>1776.48</v>
          </cell>
          <cell r="DX67">
            <v>0</v>
          </cell>
        </row>
        <row r="68">
          <cell r="F68">
            <v>1758.2</v>
          </cell>
          <cell r="G68">
            <v>0</v>
          </cell>
          <cell r="H68">
            <v>358</v>
          </cell>
          <cell r="I68">
            <v>6812.9792802229413</v>
          </cell>
          <cell r="J68">
            <v>6568.4643032902613</v>
          </cell>
          <cell r="L68">
            <v>1318.4820710870276</v>
          </cell>
          <cell r="M68">
            <v>1132.5256922593421</v>
          </cell>
          <cell r="O68">
            <v>3661.0088786109468</v>
          </cell>
          <cell r="P68">
            <v>3661.0088786109468</v>
          </cell>
          <cell r="R68">
            <v>0</v>
          </cell>
          <cell r="S68">
            <v>0</v>
          </cell>
          <cell r="U68">
            <v>886.27246856250213</v>
          </cell>
          <cell r="V68">
            <v>452.45910884046805</v>
          </cell>
          <cell r="X68">
            <v>4114.0578124285257</v>
          </cell>
          <cell r="Y68">
            <v>4978.6624852924142</v>
          </cell>
          <cell r="AA68">
            <v>0</v>
          </cell>
          <cell r="AB68">
            <v>0</v>
          </cell>
          <cell r="AD68">
            <v>9870.232443539453</v>
          </cell>
          <cell r="AE68">
            <v>10051.082220226725</v>
          </cell>
          <cell r="AJ68">
            <v>0</v>
          </cell>
          <cell r="AK68">
            <v>0</v>
          </cell>
          <cell r="AM68">
            <v>0</v>
          </cell>
          <cell r="AN68">
            <v>0</v>
          </cell>
          <cell r="AP68">
            <v>6783.5521184647596</v>
          </cell>
          <cell r="AQ68">
            <v>3330</v>
          </cell>
          <cell r="AS68">
            <v>17602.388011546434</v>
          </cell>
          <cell r="AT68">
            <v>349.9827910872051</v>
          </cell>
          <cell r="AV68">
            <v>1104.0092212608677</v>
          </cell>
          <cell r="AW68">
            <v>0</v>
          </cell>
          <cell r="AY68">
            <v>1086.3916510203669</v>
          </cell>
          <cell r="AZ68">
            <v>0</v>
          </cell>
          <cell r="BB68">
            <v>1196.8866078100248</v>
          </cell>
          <cell r="BC68">
            <v>0</v>
          </cell>
          <cell r="BE68">
            <v>0</v>
          </cell>
          <cell r="BF68">
            <v>0</v>
          </cell>
          <cell r="BH68">
            <v>522.34620618047234</v>
          </cell>
          <cell r="BI68">
            <v>0</v>
          </cell>
          <cell r="BK68">
            <v>1166.9839663847981</v>
          </cell>
          <cell r="BL68">
            <v>0</v>
          </cell>
          <cell r="BN68">
            <v>248.85354323016944</v>
          </cell>
          <cell r="BO68">
            <v>0</v>
          </cell>
          <cell r="BT68">
            <v>31295.351725654255</v>
          </cell>
          <cell r="BU68">
            <v>42890.846108346828</v>
          </cell>
          <cell r="BW68">
            <v>13169.686341475403</v>
          </cell>
          <cell r="BX68">
            <v>12243.136330433021</v>
          </cell>
          <cell r="BZ68">
            <v>16160.353329885393</v>
          </cell>
          <cell r="CA68">
            <v>10994.997759089543</v>
          </cell>
          <cell r="CC68">
            <v>0</v>
          </cell>
          <cell r="CD68">
            <v>0</v>
          </cell>
          <cell r="CF68">
            <v>0</v>
          </cell>
          <cell r="CG68">
            <v>0</v>
          </cell>
          <cell r="CI68">
            <v>6355.3180957728791</v>
          </cell>
          <cell r="CJ68">
            <v>2026.0260162466843</v>
          </cell>
          <cell r="CL68">
            <v>0</v>
          </cell>
          <cell r="CM68">
            <v>0</v>
          </cell>
          <cell r="CX68">
            <v>7401.3039074297521</v>
          </cell>
          <cell r="CY68">
            <v>37012.458402726297</v>
          </cell>
          <cell r="DA68">
            <v>-6539.6359510131952</v>
          </cell>
          <cell r="DC68">
            <v>15199.46</v>
          </cell>
          <cell r="DD68">
            <v>2401.14</v>
          </cell>
          <cell r="DE68">
            <v>4204.3899999999994</v>
          </cell>
          <cell r="DF68">
            <v>443.91999999999985</v>
          </cell>
          <cell r="DK68">
            <v>6.2535943107779302</v>
          </cell>
          <cell r="DL68">
            <v>0</v>
          </cell>
          <cell r="DM68">
            <v>5.4670984626427312</v>
          </cell>
          <cell r="DW68">
            <v>1776.48</v>
          </cell>
          <cell r="DX68">
            <v>0</v>
          </cell>
        </row>
        <row r="69">
          <cell r="F69">
            <v>2215.63</v>
          </cell>
          <cell r="G69">
            <v>213.63</v>
          </cell>
          <cell r="H69">
            <v>0</v>
          </cell>
          <cell r="I69">
            <v>9226.763516579902</v>
          </cell>
          <cell r="J69">
            <v>8825.6803363330491</v>
          </cell>
          <cell r="L69">
            <v>1630.8285941593938</v>
          </cell>
          <cell r="M69">
            <v>1422.3678309999125</v>
          </cell>
          <cell r="O69">
            <v>3945.8276405852962</v>
          </cell>
          <cell r="P69">
            <v>3945.8276405852962</v>
          </cell>
          <cell r="R69">
            <v>956.20159884777979</v>
          </cell>
          <cell r="S69">
            <v>956.20159884777979</v>
          </cell>
          <cell r="U69">
            <v>443.13623428125106</v>
          </cell>
          <cell r="V69">
            <v>250.93016488166967</v>
          </cell>
          <cell r="X69">
            <v>3836.0257378783549</v>
          </cell>
          <cell r="Y69">
            <v>2948.5470037664959</v>
          </cell>
          <cell r="AA69">
            <v>0</v>
          </cell>
          <cell r="AB69">
            <v>0</v>
          </cell>
          <cell r="AD69">
            <v>10333.98691469583</v>
          </cell>
          <cell r="AE69">
            <v>10523.333947453426</v>
          </cell>
          <cell r="AJ69">
            <v>22107.119999999995</v>
          </cell>
          <cell r="AK69">
            <v>22783.603256442831</v>
          </cell>
          <cell r="AM69">
            <v>0</v>
          </cell>
          <cell r="AN69">
            <v>0</v>
          </cell>
          <cell r="AP69">
            <v>2138.9578751915919</v>
          </cell>
          <cell r="AQ69">
            <v>2100</v>
          </cell>
          <cell r="AS69">
            <v>48553.471752220408</v>
          </cell>
          <cell r="AT69">
            <v>30711.657139175033</v>
          </cell>
          <cell r="AV69">
            <v>1754.3243165478154</v>
          </cell>
          <cell r="AW69">
            <v>0</v>
          </cell>
          <cell r="AY69">
            <v>446.50651365540057</v>
          </cell>
          <cell r="AZ69">
            <v>0</v>
          </cell>
          <cell r="BB69">
            <v>974.21743483769615</v>
          </cell>
          <cell r="BC69">
            <v>0</v>
          </cell>
          <cell r="BE69">
            <v>269.66444336600904</v>
          </cell>
          <cell r="BF69">
            <v>0</v>
          </cell>
          <cell r="BH69">
            <v>261.17310309023617</v>
          </cell>
          <cell r="BI69">
            <v>0</v>
          </cell>
          <cell r="BK69">
            <v>1389.5942487995135</v>
          </cell>
          <cell r="BL69">
            <v>0</v>
          </cell>
          <cell r="BN69">
            <v>317.01088309575721</v>
          </cell>
          <cell r="BO69">
            <v>0</v>
          </cell>
          <cell r="BT69">
            <v>35229.960000000006</v>
          </cell>
          <cell r="BU69">
            <v>35870.951338388644</v>
          </cell>
          <cell r="BW69">
            <v>26172.760575987912</v>
          </cell>
          <cell r="BX69">
            <v>22143.093856399835</v>
          </cell>
          <cell r="BZ69">
            <v>8114.1201922991022</v>
          </cell>
          <cell r="CA69">
            <v>7186.3129819896158</v>
          </cell>
          <cell r="CC69">
            <v>909.99315027349451</v>
          </cell>
          <cell r="CD69">
            <v>904.1615203214991</v>
          </cell>
          <cell r="CF69">
            <v>115.81731003480847</v>
          </cell>
          <cell r="CG69">
            <v>0</v>
          </cell>
          <cell r="CI69">
            <v>27667.136672575176</v>
          </cell>
          <cell r="CJ69">
            <v>21441.209926651358</v>
          </cell>
          <cell r="CL69">
            <v>10084.886346713283</v>
          </cell>
          <cell r="CM69">
            <v>8746.2651910564673</v>
          </cell>
          <cell r="CX69">
            <v>13008.334617259108</v>
          </cell>
          <cell r="CY69">
            <v>56351.544204166763</v>
          </cell>
          <cell r="DA69">
            <v>7168.4093826732205</v>
          </cell>
          <cell r="DC69">
            <v>56440.13</v>
          </cell>
          <cell r="DD69">
            <v>0</v>
          </cell>
          <cell r="DE69">
            <v>33672.129999999997</v>
          </cell>
          <cell r="DF69">
            <v>0</v>
          </cell>
          <cell r="DK69">
            <v>8.5212335340853365</v>
          </cell>
          <cell r="DL69">
            <v>10.465507872371496</v>
          </cell>
          <cell r="DM69">
            <v>7.2808911802721745</v>
          </cell>
          <cell r="DW69">
            <v>3696.4799999999996</v>
          </cell>
          <cell r="DX69">
            <v>0</v>
          </cell>
        </row>
        <row r="70">
          <cell r="F70">
            <v>5955.55</v>
          </cell>
          <cell r="G70">
            <v>569.36</v>
          </cell>
          <cell r="H70">
            <v>0</v>
          </cell>
          <cell r="I70">
            <v>23089.26149203852</v>
          </cell>
          <cell r="J70">
            <v>22138.626667720549</v>
          </cell>
          <cell r="L70">
            <v>4947.1251130267165</v>
          </cell>
          <cell r="M70">
            <v>4182.5450698534232</v>
          </cell>
          <cell r="O70">
            <v>10556.91722622636</v>
          </cell>
          <cell r="P70">
            <v>10556.917226226362</v>
          </cell>
          <cell r="R70">
            <v>2538.4373942072712</v>
          </cell>
          <cell r="S70">
            <v>2538.4373942072712</v>
          </cell>
          <cell r="U70">
            <v>1329.4087028437534</v>
          </cell>
          <cell r="V70">
            <v>715.7395789528556</v>
          </cell>
          <cell r="X70">
            <v>10270.657422540324</v>
          </cell>
          <cell r="Y70">
            <v>7567.747965323164</v>
          </cell>
          <cell r="AA70">
            <v>0</v>
          </cell>
          <cell r="AB70">
            <v>0</v>
          </cell>
          <cell r="AD70">
            <v>27777.460934279068</v>
          </cell>
          <cell r="AE70">
            <v>28286.420336769337</v>
          </cell>
          <cell r="AJ70">
            <v>59446.079999999987</v>
          </cell>
          <cell r="AK70">
            <v>62524.165371093666</v>
          </cell>
          <cell r="AM70">
            <v>0</v>
          </cell>
          <cell r="AN70">
            <v>0</v>
          </cell>
          <cell r="AP70">
            <v>6416.8736255747726</v>
          </cell>
          <cell r="AQ70">
            <v>6300</v>
          </cell>
          <cell r="AS70">
            <v>209356.8342531854</v>
          </cell>
          <cell r="AT70">
            <v>177223.95402269534</v>
          </cell>
          <cell r="AV70">
            <v>3997.8289921104206</v>
          </cell>
          <cell r="AW70">
            <v>0</v>
          </cell>
          <cell r="AY70">
            <v>4716.0234275955918</v>
          </cell>
          <cell r="AZ70">
            <v>3797.9332474637467</v>
          </cell>
          <cell r="BB70">
            <v>3546.3794447823971</v>
          </cell>
          <cell r="BC70">
            <v>1177.9801100305001</v>
          </cell>
          <cell r="BE70">
            <v>698.91484880685482</v>
          </cell>
          <cell r="BF70">
            <v>1170</v>
          </cell>
          <cell r="BH70">
            <v>783.51930927070828</v>
          </cell>
          <cell r="BI70">
            <v>0</v>
          </cell>
          <cell r="BK70">
            <v>4829.9787945923717</v>
          </cell>
          <cell r="BL70">
            <v>9675.3831940486234</v>
          </cell>
          <cell r="BN70">
            <v>713.27448696545378</v>
          </cell>
          <cell r="BO70">
            <v>4720.0243736387119</v>
          </cell>
          <cell r="BT70">
            <v>91348.680000000008</v>
          </cell>
          <cell r="BU70">
            <v>40900.342464004774</v>
          </cell>
          <cell r="BW70">
            <v>72742.531929695411</v>
          </cell>
          <cell r="BX70">
            <v>69543.479925318054</v>
          </cell>
          <cell r="BZ70">
            <v>14584.699720882383</v>
          </cell>
          <cell r="CA70">
            <v>9064.2796682129519</v>
          </cell>
          <cell r="CC70">
            <v>2730.1254585461593</v>
          </cell>
          <cell r="CD70">
            <v>2712.6296330094751</v>
          </cell>
          <cell r="CF70">
            <v>347.47051290587495</v>
          </cell>
          <cell r="CG70">
            <v>0</v>
          </cell>
          <cell r="CI70">
            <v>16915.658691004508</v>
          </cell>
          <cell r="CJ70">
            <v>19940.938381275948</v>
          </cell>
          <cell r="CL70">
            <v>26541.815310504113</v>
          </cell>
          <cell r="CM70">
            <v>26131.360491755044</v>
          </cell>
          <cell r="CX70">
            <v>36049.87796339229</v>
          </cell>
          <cell r="CY70">
            <v>143278.34032737382</v>
          </cell>
          <cell r="DA70">
            <v>-147245.26613112289</v>
          </cell>
          <cell r="DC70">
            <v>219026.5</v>
          </cell>
          <cell r="DD70">
            <v>0</v>
          </cell>
          <cell r="DE70">
            <v>155966.39999999999</v>
          </cell>
          <cell r="DF70">
            <v>0</v>
          </cell>
          <cell r="DK70">
            <v>8.1319949546430568</v>
          </cell>
          <cell r="DL70">
            <v>10.841371719361117</v>
          </cell>
          <cell r="DM70">
            <v>6.8494995531686431</v>
          </cell>
          <cell r="DW70">
            <v>5304.7000000000007</v>
          </cell>
          <cell r="DX70">
            <v>0</v>
          </cell>
        </row>
        <row r="71">
          <cell r="F71">
            <v>3858.65</v>
          </cell>
          <cell r="G71">
            <v>441.5</v>
          </cell>
          <cell r="H71">
            <v>0</v>
          </cell>
          <cell r="I71">
            <v>13654.213817284248</v>
          </cell>
          <cell r="J71">
            <v>13161.694690028429</v>
          </cell>
          <cell r="L71">
            <v>2226.8167259262682</v>
          </cell>
          <cell r="M71">
            <v>1848.1770019274741</v>
          </cell>
          <cell r="O71">
            <v>6783.1522310391565</v>
          </cell>
          <cell r="P71">
            <v>6783.1522310391565</v>
          </cell>
          <cell r="R71">
            <v>1725.0184673221347</v>
          </cell>
          <cell r="S71">
            <v>1725.0184673221347</v>
          </cell>
          <cell r="U71">
            <v>905.96741230833561</v>
          </cell>
          <cell r="V71">
            <v>552.31693600465496</v>
          </cell>
          <cell r="X71">
            <v>7869.8107003879222</v>
          </cell>
          <cell r="Y71">
            <v>6282.5906259939484</v>
          </cell>
          <cell r="AA71">
            <v>0</v>
          </cell>
          <cell r="AB71">
            <v>0</v>
          </cell>
          <cell r="AD71">
            <v>17997.246204642051</v>
          </cell>
          <cell r="AE71">
            <v>18327.005202286102</v>
          </cell>
          <cell r="AJ71">
            <v>44214.48</v>
          </cell>
          <cell r="AK71">
            <v>42748.929305394704</v>
          </cell>
          <cell r="AM71">
            <v>0</v>
          </cell>
          <cell r="AN71">
            <v>1064.595849800311</v>
          </cell>
          <cell r="AP71">
            <v>4277.9157503831839</v>
          </cell>
          <cell r="AQ71">
            <v>4200</v>
          </cell>
          <cell r="AS71">
            <v>118016.20579284152</v>
          </cell>
          <cell r="AT71">
            <v>162672.96628511386</v>
          </cell>
          <cell r="AV71">
            <v>2930.0993795065187</v>
          </cell>
          <cell r="AW71">
            <v>3757.795139184364</v>
          </cell>
          <cell r="AY71">
            <v>2261.3224019430131</v>
          </cell>
          <cell r="AZ71">
            <v>0</v>
          </cell>
          <cell r="BB71">
            <v>1926.5936099678631</v>
          </cell>
          <cell r="BC71">
            <v>536.40470370563992</v>
          </cell>
          <cell r="BE71">
            <v>529.59325943701037</v>
          </cell>
          <cell r="BF71">
            <v>0</v>
          </cell>
          <cell r="BH71">
            <v>533.95389965114953</v>
          </cell>
          <cell r="BI71">
            <v>0</v>
          </cell>
          <cell r="BK71">
            <v>2843.5517505381886</v>
          </cell>
          <cell r="BL71">
            <v>1383.7559720127038</v>
          </cell>
          <cell r="BN71">
            <v>475.5163246436357</v>
          </cell>
          <cell r="BO71">
            <v>3007.0754013894007</v>
          </cell>
          <cell r="BT71">
            <v>53657.280000000006</v>
          </cell>
          <cell r="BU71">
            <v>25188.594942583833</v>
          </cell>
          <cell r="BW71">
            <v>49486.428219809102</v>
          </cell>
          <cell r="BX71">
            <v>46778.575926004247</v>
          </cell>
          <cell r="BZ71">
            <v>9811.9211499231624</v>
          </cell>
          <cell r="CA71">
            <v>6434.5591515309598</v>
          </cell>
          <cell r="CC71">
            <v>1474.3130100098858</v>
          </cell>
          <cell r="CD71">
            <v>1464.8649741590596</v>
          </cell>
          <cell r="CF71">
            <v>187.63983763762181</v>
          </cell>
          <cell r="CG71">
            <v>0</v>
          </cell>
          <cell r="CI71">
            <v>1911.3738633903397</v>
          </cell>
          <cell r="CJ71">
            <v>2710.0340172292235</v>
          </cell>
          <cell r="CL71">
            <v>19738.280043766194</v>
          </cell>
          <cell r="CM71">
            <v>17379.564080197528</v>
          </cell>
          <cell r="CX71">
            <v>21939.12000159164</v>
          </cell>
          <cell r="CY71">
            <v>18856.347540932573</v>
          </cell>
          <cell r="DA71">
            <v>-24572.809541064446</v>
          </cell>
          <cell r="DC71">
            <v>82680.600000000006</v>
          </cell>
          <cell r="DD71">
            <v>0</v>
          </cell>
          <cell r="DE71">
            <v>44296.69</v>
          </cell>
          <cell r="DF71">
            <v>0</v>
          </cell>
          <cell r="DK71">
            <v>7.3672550525177831</v>
          </cell>
          <cell r="DL71">
            <v>10.277106745303948</v>
          </cell>
          <cell r="DM71">
            <v>6.0206507439166961</v>
          </cell>
          <cell r="DW71">
            <v>3825.9799999999996</v>
          </cell>
          <cell r="DX71">
            <v>0</v>
          </cell>
        </row>
        <row r="72">
          <cell r="F72">
            <v>9797.7000000000007</v>
          </cell>
          <cell r="G72">
            <v>1089.02</v>
          </cell>
          <cell r="H72">
            <v>0</v>
          </cell>
          <cell r="I72">
            <v>33228.263020312697</v>
          </cell>
          <cell r="J72">
            <v>32007.306667084602</v>
          </cell>
          <cell r="L72">
            <v>5194.3405013555375</v>
          </cell>
          <cell r="M72">
            <v>4312.4130044974399</v>
          </cell>
          <cell r="O72">
            <v>16976.867384367211</v>
          </cell>
          <cell r="P72">
            <v>16976.867384367211</v>
          </cell>
          <cell r="R72">
            <v>4039.64118493451</v>
          </cell>
          <cell r="S72">
            <v>4039.64118493451</v>
          </cell>
          <cell r="U72">
            <v>1358.9511184625035</v>
          </cell>
          <cell r="V72">
            <v>802.15116158948831</v>
          </cell>
          <cell r="X72">
            <v>17943.556793268715</v>
          </cell>
          <cell r="Y72">
            <v>12837.160080139422</v>
          </cell>
          <cell r="AA72">
            <v>0</v>
          </cell>
          <cell r="AB72">
            <v>0</v>
          </cell>
          <cell r="AD72">
            <v>45697.748989729938</v>
          </cell>
          <cell r="AE72">
            <v>46535.057305129667</v>
          </cell>
          <cell r="AJ72">
            <v>38673.480000000003</v>
          </cell>
          <cell r="AK72">
            <v>40295.237212389395</v>
          </cell>
          <cell r="AM72">
            <v>7791.6000000000013</v>
          </cell>
          <cell r="AN72">
            <v>8007.8300305597759</v>
          </cell>
          <cell r="AP72">
            <v>9839.2062258813221</v>
          </cell>
          <cell r="AQ72">
            <v>10626</v>
          </cell>
          <cell r="AS72">
            <v>275625.57720655703</v>
          </cell>
          <cell r="AT72">
            <v>282739.69246535574</v>
          </cell>
          <cell r="AV72">
            <v>6297.9424258653062</v>
          </cell>
          <cell r="AW72">
            <v>62627.027633751844</v>
          </cell>
          <cell r="AY72">
            <v>4919.7218621619104</v>
          </cell>
          <cell r="AZ72">
            <v>0</v>
          </cell>
          <cell r="BB72">
            <v>5313.9850824993882</v>
          </cell>
          <cell r="BC72">
            <v>749.32438282179567</v>
          </cell>
          <cell r="BE72">
            <v>840.56554056985397</v>
          </cell>
          <cell r="BF72">
            <v>0</v>
          </cell>
          <cell r="BH72">
            <v>800.93084947672389</v>
          </cell>
          <cell r="BI72">
            <v>0</v>
          </cell>
          <cell r="BK72">
            <v>6514.1378472742099</v>
          </cell>
          <cell r="BL72">
            <v>0</v>
          </cell>
          <cell r="BN72">
            <v>832.15356812636276</v>
          </cell>
          <cell r="BO72">
            <v>0</v>
          </cell>
          <cell r="BT72">
            <v>110153.75999999997</v>
          </cell>
          <cell r="BU72">
            <v>89001.581170768361</v>
          </cell>
          <cell r="BW72">
            <v>79463.190248102866</v>
          </cell>
          <cell r="BX72">
            <v>78131.25773776423</v>
          </cell>
          <cell r="BZ72">
            <v>18693.996110138272</v>
          </cell>
          <cell r="CA72">
            <v>23555.666148232871</v>
          </cell>
          <cell r="CC72">
            <v>2887.4122810302542</v>
          </cell>
          <cell r="CD72">
            <v>2868.9084934613534</v>
          </cell>
          <cell r="CF72">
            <v>367.48883576748705</v>
          </cell>
          <cell r="CG72">
            <v>0</v>
          </cell>
          <cell r="CI72">
            <v>69908.49905350167</v>
          </cell>
          <cell r="CJ72">
            <v>47835.455785197955</v>
          </cell>
          <cell r="CL72">
            <v>57619.320798833527</v>
          </cell>
          <cell r="CM72">
            <v>46025.694704856804</v>
          </cell>
          <cell r="CX72">
            <v>49358.778498730608</v>
          </cell>
          <cell r="CY72">
            <v>62568.455749108711</v>
          </cell>
          <cell r="DA72">
            <v>-251671.69703609089</v>
          </cell>
          <cell r="DC72">
            <v>176785.5</v>
          </cell>
          <cell r="DD72">
            <v>0</v>
          </cell>
          <cell r="DE72">
            <v>90482.54</v>
          </cell>
          <cell r="DF72">
            <v>0</v>
          </cell>
          <cell r="DK72">
            <v>7.5290886967012991</v>
          </cell>
          <cell r="DL72">
            <v>8.9570198188400258</v>
          </cell>
          <cell r="DM72">
            <v>6.6774975500134621</v>
          </cell>
          <cell r="DW72">
            <v>8757.24</v>
          </cell>
          <cell r="DX72">
            <v>0</v>
          </cell>
        </row>
        <row r="73">
          <cell r="F73">
            <v>6582.6</v>
          </cell>
          <cell r="G73">
            <v>729.6</v>
          </cell>
          <cell r="H73">
            <v>0</v>
          </cell>
          <cell r="I73">
            <v>20989.77404403943</v>
          </cell>
          <cell r="J73">
            <v>20262.737707812026</v>
          </cell>
          <cell r="L73">
            <v>3462.8936675703567</v>
          </cell>
          <cell r="M73">
            <v>2874.942002998293</v>
          </cell>
          <cell r="O73">
            <v>11493.708903528015</v>
          </cell>
          <cell r="P73">
            <v>11493.708903528015</v>
          </cell>
          <cell r="R73">
            <v>2681.4895267714824</v>
          </cell>
          <cell r="S73">
            <v>2681.4895267714824</v>
          </cell>
          <cell r="U73">
            <v>905.96741230833561</v>
          </cell>
          <cell r="V73">
            <v>516.21638876852444</v>
          </cell>
          <cell r="X73">
            <v>10959.959959381442</v>
          </cell>
          <cell r="Y73">
            <v>7549.4740883864888</v>
          </cell>
          <cell r="AA73">
            <v>0</v>
          </cell>
          <cell r="AB73">
            <v>0</v>
          </cell>
          <cell r="AD73">
            <v>30702.103810057088</v>
          </cell>
          <cell r="AE73">
            <v>31264.650705445816</v>
          </cell>
          <cell r="AJ73">
            <v>21335.519999999993</v>
          </cell>
          <cell r="AK73">
            <v>23564.364654685345</v>
          </cell>
          <cell r="AM73">
            <v>5194.4399999999996</v>
          </cell>
          <cell r="AN73">
            <v>5338.5533537065166</v>
          </cell>
          <cell r="AP73">
            <v>6600.2128720197661</v>
          </cell>
          <cell r="AQ73">
            <v>6480</v>
          </cell>
          <cell r="AS73">
            <v>207087.70611662339</v>
          </cell>
          <cell r="AT73">
            <v>120452.7646243979</v>
          </cell>
          <cell r="AV73">
            <v>3942.6589620308973</v>
          </cell>
          <cell r="AW73">
            <v>11210.350951589917</v>
          </cell>
          <cell r="AY73">
            <v>3279.8145747746062</v>
          </cell>
          <cell r="AZ73">
            <v>0</v>
          </cell>
          <cell r="BB73">
            <v>2788.6381935027407</v>
          </cell>
          <cell r="BC73">
            <v>1459.3498008293411</v>
          </cell>
          <cell r="BE73">
            <v>651.16478045176655</v>
          </cell>
          <cell r="BF73">
            <v>0</v>
          </cell>
          <cell r="BH73">
            <v>533.95389965114953</v>
          </cell>
          <cell r="BI73">
            <v>18221.988285667678</v>
          </cell>
          <cell r="BK73">
            <v>3627.0646352075823</v>
          </cell>
          <cell r="BL73">
            <v>3488.2985861043812</v>
          </cell>
          <cell r="BN73">
            <v>515.14268503060532</v>
          </cell>
          <cell r="BO73">
            <v>10113.142287717741</v>
          </cell>
          <cell r="BT73">
            <v>110691.84000000003</v>
          </cell>
          <cell r="BU73">
            <v>103785.79563535133</v>
          </cell>
          <cell r="BW73">
            <v>50726.226880124967</v>
          </cell>
          <cell r="BX73">
            <v>50407.435266278801</v>
          </cell>
          <cell r="BZ73">
            <v>23219.258822718639</v>
          </cell>
          <cell r="CA73">
            <v>25037.03118305315</v>
          </cell>
          <cell r="CC73">
            <v>2796.1574524829734</v>
          </cell>
          <cell r="CD73">
            <v>2778.2384653504932</v>
          </cell>
          <cell r="CF73">
            <v>355.87458486146937</v>
          </cell>
          <cell r="CG73">
            <v>0</v>
          </cell>
          <cell r="CI73">
            <v>21025.11249729374</v>
          </cell>
          <cell r="CJ73">
            <v>6915.2193271420019</v>
          </cell>
          <cell r="CL73">
            <v>17560.747369898749</v>
          </cell>
          <cell r="CM73">
            <v>34894.127950810063</v>
          </cell>
          <cell r="CX73">
            <v>33788.030230142169</v>
          </cell>
          <cell r="CY73">
            <v>108593.09257486279</v>
          </cell>
          <cell r="DA73">
            <v>-94212.383800157622</v>
          </cell>
          <cell r="DC73">
            <v>89616.38</v>
          </cell>
          <cell r="DD73">
            <v>0</v>
          </cell>
          <cell r="DE73">
            <v>30487.680000000008</v>
          </cell>
          <cell r="DF73">
            <v>0</v>
          </cell>
          <cell r="DK73">
            <v>8.0557249874208168</v>
          </cell>
          <cell r="DL73">
            <v>9.0980572783419955</v>
          </cell>
          <cell r="DM73">
            <v>7.2465836803012031</v>
          </cell>
          <cell r="DW73">
            <v>5473.0000000000009</v>
          </cell>
          <cell r="DX73">
            <v>0</v>
          </cell>
        </row>
        <row r="74">
          <cell r="F74">
            <v>3261.8</v>
          </cell>
          <cell r="G74">
            <v>0</v>
          </cell>
          <cell r="H74">
            <v>185.76999999999998</v>
          </cell>
          <cell r="I74">
            <v>12776.521448136069</v>
          </cell>
          <cell r="J74">
            <v>12332.815039976151</v>
          </cell>
          <cell r="L74">
            <v>2636.9641421740553</v>
          </cell>
          <cell r="M74">
            <v>2227.7416934015487</v>
          </cell>
          <cell r="O74">
            <v>6139.5544801928772</v>
          </cell>
          <cell r="P74">
            <v>6139.5544801928772</v>
          </cell>
          <cell r="R74">
            <v>0</v>
          </cell>
          <cell r="S74">
            <v>0</v>
          </cell>
          <cell r="U74">
            <v>531.76348113750123</v>
          </cell>
          <cell r="V74">
            <v>271.47546530428087</v>
          </cell>
          <cell r="X74">
            <v>9349.2356015849691</v>
          </cell>
          <cell r="Y74">
            <v>6600.6478686854989</v>
          </cell>
          <cell r="AA74">
            <v>0</v>
          </cell>
          <cell r="AB74">
            <v>0</v>
          </cell>
          <cell r="AD74">
            <v>16079.91553982294</v>
          </cell>
          <cell r="AE74">
            <v>16374.54377184909</v>
          </cell>
          <cell r="AJ74">
            <v>0</v>
          </cell>
          <cell r="AK74">
            <v>0</v>
          </cell>
          <cell r="AM74">
            <v>0</v>
          </cell>
          <cell r="AN74">
            <v>0</v>
          </cell>
          <cell r="AP74">
            <v>13017.086497594539</v>
          </cell>
          <cell r="AQ74">
            <v>6390</v>
          </cell>
          <cell r="AS74">
            <v>55737.041571534392</v>
          </cell>
          <cell r="AT74">
            <v>86565.995025960947</v>
          </cell>
          <cell r="AV74">
            <v>2106.829846701859</v>
          </cell>
          <cell r="AW74">
            <v>0</v>
          </cell>
          <cell r="AY74">
            <v>2172.7833020407338</v>
          </cell>
          <cell r="AZ74">
            <v>783.79014370758534</v>
          </cell>
          <cell r="BB74">
            <v>1877.1943598106611</v>
          </cell>
          <cell r="BC74">
            <v>0</v>
          </cell>
          <cell r="BE74">
            <v>0</v>
          </cell>
          <cell r="BF74">
            <v>0</v>
          </cell>
          <cell r="BH74">
            <v>313.40772370828336</v>
          </cell>
          <cell r="BI74">
            <v>0</v>
          </cell>
          <cell r="BK74">
            <v>3143.615406410489</v>
          </cell>
          <cell r="BL74">
            <v>0</v>
          </cell>
          <cell r="BN74">
            <v>553.77838640790083</v>
          </cell>
          <cell r="BO74">
            <v>0</v>
          </cell>
          <cell r="BT74">
            <v>58753.456641371333</v>
          </cell>
          <cell r="BU74">
            <v>60866.518061436429</v>
          </cell>
          <cell r="BW74">
            <v>38592.19409092905</v>
          </cell>
          <cell r="BX74">
            <v>30471.028885689826</v>
          </cell>
          <cell r="BZ74">
            <v>33811.385361204862</v>
          </cell>
          <cell r="CA74">
            <v>19420.736528202087</v>
          </cell>
          <cell r="CC74">
            <v>0</v>
          </cell>
          <cell r="CD74">
            <v>0</v>
          </cell>
          <cell r="CF74">
            <v>0</v>
          </cell>
          <cell r="CG74">
            <v>0</v>
          </cell>
          <cell r="CI74">
            <v>5638.552897001503</v>
          </cell>
          <cell r="CJ74">
            <v>5457.0529954077338</v>
          </cell>
          <cell r="CL74">
            <v>0</v>
          </cell>
          <cell r="CM74">
            <v>0</v>
          </cell>
          <cell r="CX74">
            <v>15793.993347192463</v>
          </cell>
          <cell r="CY74">
            <v>26989.250328732498</v>
          </cell>
          <cell r="DA74">
            <v>-38395.925029297614</v>
          </cell>
          <cell r="DC74">
            <v>82094.62</v>
          </cell>
          <cell r="DD74">
            <v>2124.48</v>
          </cell>
          <cell r="DE74">
            <v>55726.209999999992</v>
          </cell>
          <cell r="DF74">
            <v>853.48</v>
          </cell>
          <cell r="DK74">
            <v>8.0839746126696301</v>
          </cell>
          <cell r="DL74">
            <v>0</v>
          </cell>
          <cell r="DM74">
            <v>6.8416604955519418</v>
          </cell>
          <cell r="DW74">
            <v>1870.02</v>
          </cell>
          <cell r="DX74">
            <v>0</v>
          </cell>
        </row>
        <row r="77">
          <cell r="F77">
            <v>2189.75</v>
          </cell>
          <cell r="G77">
            <v>0</v>
          </cell>
          <cell r="H77">
            <v>0</v>
          </cell>
          <cell r="I77">
            <v>8615.5528954685306</v>
          </cell>
          <cell r="J77">
            <v>8242.5072950365447</v>
          </cell>
          <cell r="L77">
            <v>2128.8696860781956</v>
          </cell>
          <cell r="M77">
            <v>1766.035801841809</v>
          </cell>
          <cell r="O77">
            <v>4522.3968259343419</v>
          </cell>
          <cell r="P77">
            <v>4522.3968259343419</v>
          </cell>
          <cell r="R77">
            <v>908.45786348133049</v>
          </cell>
          <cell r="S77">
            <v>908.45786348133049</v>
          </cell>
          <cell r="U77">
            <v>748.40786234166853</v>
          </cell>
          <cell r="V77">
            <v>382.07658079861744</v>
          </cell>
          <cell r="X77">
            <v>6329.9563313500812</v>
          </cell>
          <cell r="Y77">
            <v>4259.3882836258108</v>
          </cell>
          <cell r="AA77">
            <v>0</v>
          </cell>
          <cell r="AB77">
            <v>0</v>
          </cell>
          <cell r="AD77">
            <v>10213.279223722009</v>
          </cell>
          <cell r="AE77">
            <v>10400.414559938317</v>
          </cell>
          <cell r="AJ77">
            <v>0</v>
          </cell>
          <cell r="AK77">
            <v>0</v>
          </cell>
          <cell r="AM77">
            <v>0</v>
          </cell>
          <cell r="AN77">
            <v>0</v>
          </cell>
          <cell r="AP77">
            <v>1833.392464449935</v>
          </cell>
          <cell r="AQ77">
            <v>1800</v>
          </cell>
          <cell r="AS77">
            <v>48833.153210375604</v>
          </cell>
          <cell r="AT77">
            <v>91415.996093919588</v>
          </cell>
          <cell r="AV77">
            <v>1854.3839702889029</v>
          </cell>
          <cell r="AW77">
            <v>0</v>
          </cell>
          <cell r="AY77">
            <v>2393.8612735395573</v>
          </cell>
          <cell r="AZ77">
            <v>1303.0639358591407</v>
          </cell>
          <cell r="BB77">
            <v>1285.9529383682366</v>
          </cell>
          <cell r="BC77">
            <v>23555.147653571177</v>
          </cell>
          <cell r="BE77">
            <v>1535.1523702090326</v>
          </cell>
          <cell r="BF77">
            <v>0</v>
          </cell>
          <cell r="BH77">
            <v>441.09235188573206</v>
          </cell>
          <cell r="BI77">
            <v>0</v>
          </cell>
          <cell r="BK77">
            <v>2327.8699076686139</v>
          </cell>
          <cell r="BL77">
            <v>660.74018275990557</v>
          </cell>
          <cell r="BN77">
            <v>597.1692510316326</v>
          </cell>
          <cell r="BO77">
            <v>0</v>
          </cell>
          <cell r="BT77">
            <v>52723.334213616181</v>
          </cell>
          <cell r="BU77">
            <v>22865.666599128326</v>
          </cell>
          <cell r="BW77">
            <v>23633.762326677825</v>
          </cell>
          <cell r="BX77">
            <v>6684.5670171187267</v>
          </cell>
          <cell r="BZ77">
            <v>9587.8349991888117</v>
          </cell>
          <cell r="CA77">
            <v>5179.9048872491931</v>
          </cell>
          <cell r="CC77">
            <v>753.39986448635898</v>
          </cell>
          <cell r="CD77">
            <v>748.57175208326282</v>
          </cell>
          <cell r="CF77">
            <v>95.887255480082089</v>
          </cell>
          <cell r="CG77">
            <v>0</v>
          </cell>
          <cell r="CI77">
            <v>3870.5320733654389</v>
          </cell>
          <cell r="CJ77">
            <v>3225.2990343229903</v>
          </cell>
          <cell r="CL77">
            <v>0</v>
          </cell>
          <cell r="CM77">
            <v>0</v>
          </cell>
          <cell r="CX77">
            <v>11114.056781187228</v>
          </cell>
          <cell r="CY77">
            <v>7890.2145319940664</v>
          </cell>
          <cell r="DA77">
            <v>-20949.614370941315</v>
          </cell>
          <cell r="DC77">
            <v>32885.51</v>
          </cell>
          <cell r="DD77">
            <v>0</v>
          </cell>
          <cell r="DE77">
            <v>13435.93</v>
          </cell>
          <cell r="DF77">
            <v>0</v>
          </cell>
          <cell r="DK77">
            <v>8.8820814236576169</v>
          </cell>
          <cell r="DL77">
            <v>0</v>
          </cell>
          <cell r="DM77">
            <v>7.7488265198731456</v>
          </cell>
          <cell r="DW77">
            <v>1718.8199999999997</v>
          </cell>
          <cell r="DX77">
            <v>0</v>
          </cell>
        </row>
        <row r="78">
          <cell r="F78">
            <v>1174.6199999999999</v>
          </cell>
          <cell r="G78">
            <v>0</v>
          </cell>
          <cell r="H78">
            <v>0</v>
          </cell>
          <cell r="I78">
            <v>6913.0025474066688</v>
          </cell>
          <cell r="J78">
            <v>6583.7887019474565</v>
          </cell>
          <cell r="L78">
            <v>1952.0444453504626</v>
          </cell>
          <cell r="M78">
            <v>1651.7355470056229</v>
          </cell>
          <cell r="O78">
            <v>2283.053233816564</v>
          </cell>
          <cell r="P78">
            <v>2283.053233816564</v>
          </cell>
          <cell r="R78">
            <v>415.07866267953881</v>
          </cell>
          <cell r="S78">
            <v>415.07866267953881</v>
          </cell>
          <cell r="U78">
            <v>709.01797485000145</v>
          </cell>
          <cell r="V78">
            <v>361.9672870723744</v>
          </cell>
          <cell r="X78">
            <v>3069.1531452801137</v>
          </cell>
          <cell r="Y78">
            <v>4007.3600074173182</v>
          </cell>
          <cell r="AA78">
            <v>0</v>
          </cell>
          <cell r="AB78">
            <v>0</v>
          </cell>
          <cell r="AD78">
            <v>5478.5806789671624</v>
          </cell>
          <cell r="AE78">
            <v>5578.9633293274337</v>
          </cell>
          <cell r="AJ78">
            <v>0</v>
          </cell>
          <cell r="AK78">
            <v>0</v>
          </cell>
          <cell r="AM78">
            <v>0</v>
          </cell>
          <cell r="AN78">
            <v>0</v>
          </cell>
          <cell r="AP78">
            <v>2200.0709573399222</v>
          </cell>
          <cell r="AQ78">
            <v>1944</v>
          </cell>
          <cell r="AS78">
            <v>16616.595037592026</v>
          </cell>
          <cell r="AT78">
            <v>41393.058893387439</v>
          </cell>
          <cell r="AV78">
            <v>1071.056943001616</v>
          </cell>
          <cell r="AW78">
            <v>2623.0781904518167</v>
          </cell>
          <cell r="AY78">
            <v>2138.8335629463459</v>
          </cell>
          <cell r="AZ78">
            <v>0</v>
          </cell>
          <cell r="BB78">
            <v>523.7380729790433</v>
          </cell>
          <cell r="BC78">
            <v>2529.7995973358657</v>
          </cell>
          <cell r="BE78">
            <v>115.90017873181101</v>
          </cell>
          <cell r="BF78">
            <v>0</v>
          </cell>
          <cell r="BH78">
            <v>417.87696494437768</v>
          </cell>
          <cell r="BI78">
            <v>0</v>
          </cell>
          <cell r="BK78">
            <v>1349.3546805377964</v>
          </cell>
          <cell r="BL78">
            <v>0</v>
          </cell>
          <cell r="BN78">
            <v>566.06255812786151</v>
          </cell>
          <cell r="BO78">
            <v>1588.2285707150133</v>
          </cell>
          <cell r="BT78">
            <v>29958.46711023619</v>
          </cell>
          <cell r="BU78">
            <v>44661.793031463654</v>
          </cell>
          <cell r="BW78">
            <v>9673.1353951547353</v>
          </cell>
          <cell r="BX78">
            <v>10314.957147844672</v>
          </cell>
          <cell r="BZ78">
            <v>8173.8683432670468</v>
          </cell>
          <cell r="CA78">
            <v>11642.966313665767</v>
          </cell>
          <cell r="CC78">
            <v>742.81430437487415</v>
          </cell>
          <cell r="CD78">
            <v>738.0540288224031</v>
          </cell>
          <cell r="CF78">
            <v>94.540002374984013</v>
          </cell>
          <cell r="CG78">
            <v>0</v>
          </cell>
          <cell r="CI78">
            <v>1481.3147441275134</v>
          </cell>
          <cell r="CJ78">
            <v>1501.3339128119462</v>
          </cell>
          <cell r="CL78">
            <v>0</v>
          </cell>
          <cell r="CM78">
            <v>0</v>
          </cell>
          <cell r="CX78">
            <v>5756.6863374071545</v>
          </cell>
          <cell r="CY78">
            <v>-46894.101956606733</v>
          </cell>
          <cell r="DA78">
            <v>70286.955700787759</v>
          </cell>
          <cell r="DC78">
            <v>61955.839999999997</v>
          </cell>
          <cell r="DD78">
            <v>0</v>
          </cell>
          <cell r="DE78">
            <v>51881.689999999995</v>
          </cell>
          <cell r="DF78">
            <v>0</v>
          </cell>
          <cell r="DK78">
            <v>8.5764531810141413</v>
          </cell>
          <cell r="DL78">
            <v>0</v>
          </cell>
          <cell r="DM78">
            <v>7.7117657346303652</v>
          </cell>
          <cell r="DW78">
            <v>1776.48</v>
          </cell>
          <cell r="DX78">
            <v>0</v>
          </cell>
        </row>
        <row r="79">
          <cell r="F79">
            <v>2745.3</v>
          </cell>
          <cell r="G79">
            <v>0</v>
          </cell>
          <cell r="H79">
            <v>0</v>
          </cell>
          <cell r="I79">
            <v>13613.038111947833</v>
          </cell>
          <cell r="J79">
            <v>13010.991345384136</v>
          </cell>
          <cell r="L79">
            <v>2662.1994167569792</v>
          </cell>
          <cell r="M79">
            <v>2190.4320022844136</v>
          </cell>
          <cell r="O79">
            <v>5646.6864203909545</v>
          </cell>
          <cell r="P79">
            <v>5646.6864203909545</v>
          </cell>
          <cell r="R79">
            <v>1195.2069076713533</v>
          </cell>
          <cell r="S79">
            <v>1195.2069076713533</v>
          </cell>
          <cell r="U79">
            <v>768.1028060875019</v>
          </cell>
          <cell r="V79">
            <v>392.1312276617391</v>
          </cell>
          <cell r="X79">
            <v>8669.0482066480527</v>
          </cell>
          <cell r="Y79">
            <v>6037.2229155570312</v>
          </cell>
          <cell r="AA79">
            <v>0</v>
          </cell>
          <cell r="AB79">
            <v>0</v>
          </cell>
          <cell r="AD79">
            <v>12804.436786338183</v>
          </cell>
          <cell r="AE79">
            <v>13039.049248269741</v>
          </cell>
          <cell r="AJ79">
            <v>0</v>
          </cell>
          <cell r="AK79">
            <v>0</v>
          </cell>
          <cell r="AM79">
            <v>0</v>
          </cell>
          <cell r="AN79">
            <v>0</v>
          </cell>
          <cell r="AP79">
            <v>3666.78492889987</v>
          </cell>
          <cell r="AQ79">
            <v>3600</v>
          </cell>
          <cell r="AS79">
            <v>91285.919862524417</v>
          </cell>
          <cell r="AT79">
            <v>26474.362831738123</v>
          </cell>
          <cell r="AV79">
            <v>2587.0643590808345</v>
          </cell>
          <cell r="AW79">
            <v>369.22763820650982</v>
          </cell>
          <cell r="AY79">
            <v>3621.3055034012218</v>
          </cell>
          <cell r="AZ79">
            <v>0</v>
          </cell>
          <cell r="BB79">
            <v>1836.9797310806068</v>
          </cell>
          <cell r="BC79">
            <v>0</v>
          </cell>
          <cell r="BE79">
            <v>392.34478216993278</v>
          </cell>
          <cell r="BF79">
            <v>0</v>
          </cell>
          <cell r="BH79">
            <v>452.70004535640936</v>
          </cell>
          <cell r="BI79">
            <v>0</v>
          </cell>
          <cell r="BK79">
            <v>3175.2567959510911</v>
          </cell>
          <cell r="BL79">
            <v>0</v>
          </cell>
          <cell r="BN79">
            <v>148.5988514511362</v>
          </cell>
          <cell r="BO79">
            <v>0</v>
          </cell>
          <cell r="BT79">
            <v>21837.202942800664</v>
          </cell>
          <cell r="BU79">
            <v>26113.303232663297</v>
          </cell>
          <cell r="BW79">
            <v>21967.388813982048</v>
          </cell>
          <cell r="BX79">
            <v>22699.834314791606</v>
          </cell>
          <cell r="BZ79">
            <v>15138.686840824443</v>
          </cell>
          <cell r="CA79">
            <v>8830.6586424868237</v>
          </cell>
          <cell r="CC79">
            <v>1812.3208949490179</v>
          </cell>
          <cell r="CD79">
            <v>1800.706758281686</v>
          </cell>
          <cell r="CF79">
            <v>230.65902299351137</v>
          </cell>
          <cell r="CG79">
            <v>0</v>
          </cell>
          <cell r="CI79">
            <v>4252.806846043507</v>
          </cell>
          <cell r="CJ79">
            <v>3090.7459884665204</v>
          </cell>
          <cell r="CL79">
            <v>0</v>
          </cell>
          <cell r="CM79">
            <v>0</v>
          </cell>
          <cell r="CX79">
            <v>13073.389650603101</v>
          </cell>
          <cell r="CY79">
            <v>113002.40493479781</v>
          </cell>
          <cell r="DA79">
            <v>-172094.61244018312</v>
          </cell>
          <cell r="DC79">
            <v>70076.56</v>
          </cell>
          <cell r="DD79">
            <v>0</v>
          </cell>
          <cell r="DE79">
            <v>47203.75</v>
          </cell>
          <cell r="DF79">
            <v>0</v>
          </cell>
          <cell r="DK79">
            <v>8.3288882587239179</v>
          </cell>
          <cell r="DL79">
            <v>0</v>
          </cell>
          <cell r="DM79">
            <v>7.4886974905298382</v>
          </cell>
          <cell r="DW79">
            <v>1904.6800000000003</v>
          </cell>
          <cell r="DX79">
            <v>0</v>
          </cell>
        </row>
        <row r="80">
          <cell r="F80">
            <v>2797.15</v>
          </cell>
          <cell r="G80">
            <v>0</v>
          </cell>
          <cell r="H80">
            <v>92.1</v>
          </cell>
          <cell r="I80">
            <v>7834.9914734446857</v>
          </cell>
          <cell r="J80">
            <v>7559.9856918198311</v>
          </cell>
          <cell r="L80">
            <v>1532.73540763867</v>
          </cell>
          <cell r="M80">
            <v>1273.1886013278156</v>
          </cell>
          <cell r="O80">
            <v>5838.1016102882977</v>
          </cell>
          <cell r="P80">
            <v>5838.1016102882977</v>
          </cell>
          <cell r="R80">
            <v>0</v>
          </cell>
          <cell r="S80">
            <v>0</v>
          </cell>
          <cell r="U80">
            <v>1181.6966247500025</v>
          </cell>
          <cell r="V80">
            <v>603.27881178729058</v>
          </cell>
          <cell r="X80">
            <v>6687.7868895546817</v>
          </cell>
          <cell r="Y80">
            <v>7119.4402346265233</v>
          </cell>
          <cell r="AA80">
            <v>0</v>
          </cell>
          <cell r="AB80">
            <v>0</v>
          </cell>
          <cell r="AD80">
            <v>13475.838336403156</v>
          </cell>
          <cell r="AE80">
            <v>13722.752719398008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P80">
            <v>1772.2793823016048</v>
          </cell>
          <cell r="AQ80">
            <v>1740</v>
          </cell>
          <cell r="AS80">
            <v>35482.795451948135</v>
          </cell>
          <cell r="AT80">
            <v>34894.741449640809</v>
          </cell>
          <cell r="AV80">
            <v>2061.9451350676677</v>
          </cell>
          <cell r="AW80">
            <v>0</v>
          </cell>
          <cell r="AY80">
            <v>1262.9302943111763</v>
          </cell>
          <cell r="AZ80">
            <v>0</v>
          </cell>
          <cell r="BB80">
            <v>2182.3419546275427</v>
          </cell>
          <cell r="BC80">
            <v>0</v>
          </cell>
          <cell r="BE80">
            <v>0</v>
          </cell>
          <cell r="BF80">
            <v>0</v>
          </cell>
          <cell r="BH80">
            <v>696.46160824062997</v>
          </cell>
          <cell r="BI80">
            <v>0</v>
          </cell>
          <cell r="BK80">
            <v>2137.6719497161898</v>
          </cell>
          <cell r="BL80">
            <v>0</v>
          </cell>
          <cell r="BN80">
            <v>298.5846255158163</v>
          </cell>
          <cell r="BO80">
            <v>0</v>
          </cell>
          <cell r="BT80">
            <v>39305.566679574011</v>
          </cell>
          <cell r="BU80">
            <v>46397.207652453275</v>
          </cell>
          <cell r="BW80">
            <v>21857.283330428112</v>
          </cell>
          <cell r="BX80">
            <v>19540.738000872818</v>
          </cell>
          <cell r="BZ80">
            <v>22177.399338664341</v>
          </cell>
          <cell r="CA80">
            <v>18469.487637873059</v>
          </cell>
          <cell r="CC80">
            <v>0</v>
          </cell>
          <cell r="CD80">
            <v>0</v>
          </cell>
          <cell r="CF80">
            <v>0</v>
          </cell>
          <cell r="CG80">
            <v>0</v>
          </cell>
          <cell r="CI80">
            <v>5208.4937777386767</v>
          </cell>
          <cell r="CJ80">
            <v>1466.3542274464835</v>
          </cell>
          <cell r="CL80">
            <v>0</v>
          </cell>
          <cell r="CM80">
            <v>0</v>
          </cell>
          <cell r="CX80">
            <v>10262.003057097081</v>
          </cell>
          <cell r="CY80">
            <v>25105.555736312126</v>
          </cell>
          <cell r="DA80">
            <v>-70601.250846653988</v>
          </cell>
          <cell r="DC80">
            <v>150752.24</v>
          </cell>
          <cell r="DD80">
            <v>3472.11</v>
          </cell>
          <cell r="DE80">
            <v>133294.63999999998</v>
          </cell>
          <cell r="DF80">
            <v>2972.9300000000003</v>
          </cell>
          <cell r="DK80">
            <v>6.2403844738637941</v>
          </cell>
          <cell r="DL80">
            <v>0</v>
          </cell>
          <cell r="DM80">
            <v>5.4199012531871906</v>
          </cell>
          <cell r="DW80">
            <v>1891.62</v>
          </cell>
          <cell r="DX80">
            <v>0</v>
          </cell>
        </row>
        <row r="81">
          <cell r="F81">
            <v>3220</v>
          </cell>
          <cell r="G81">
            <v>0</v>
          </cell>
          <cell r="H81">
            <v>0</v>
          </cell>
          <cell r="I81">
            <v>17151.326984731131</v>
          </cell>
          <cell r="J81">
            <v>16397.497492938684</v>
          </cell>
          <cell r="L81">
            <v>3320.8208429749011</v>
          </cell>
          <cell r="M81">
            <v>2796.5892859354467</v>
          </cell>
          <cell r="O81">
            <v>6573.208585101519</v>
          </cell>
          <cell r="P81">
            <v>6573.208585101519</v>
          </cell>
          <cell r="R81">
            <v>0</v>
          </cell>
          <cell r="S81">
            <v>0</v>
          </cell>
          <cell r="U81">
            <v>1477.120780937503</v>
          </cell>
          <cell r="V81">
            <v>754.09851473411345</v>
          </cell>
          <cell r="X81">
            <v>9598.1727846014492</v>
          </cell>
          <cell r="Y81">
            <v>6799.3153699260747</v>
          </cell>
          <cell r="AA81">
            <v>0</v>
          </cell>
          <cell r="AB81">
            <v>0</v>
          </cell>
          <cell r="AD81">
            <v>15018.499417917506</v>
          </cell>
          <cell r="AE81">
            <v>15293.679590364827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P81">
            <v>14667.13971559948</v>
          </cell>
          <cell r="AQ81">
            <v>7920</v>
          </cell>
          <cell r="AS81">
            <v>40417.943040479819</v>
          </cell>
          <cell r="AT81">
            <v>57068.944781704929</v>
          </cell>
          <cell r="AV81">
            <v>2082.9106634075538</v>
          </cell>
          <cell r="AW81">
            <v>0</v>
          </cell>
          <cell r="AY81">
            <v>4526.6318792515276</v>
          </cell>
          <cell r="AZ81">
            <v>0</v>
          </cell>
          <cell r="BB81">
            <v>3749.493759389743</v>
          </cell>
          <cell r="BC81">
            <v>0</v>
          </cell>
          <cell r="BE81">
            <v>0</v>
          </cell>
          <cell r="BF81">
            <v>0</v>
          </cell>
          <cell r="BH81">
            <v>870.57701030078726</v>
          </cell>
          <cell r="BI81">
            <v>0</v>
          </cell>
          <cell r="BK81">
            <v>3195.2087820635275</v>
          </cell>
          <cell r="BL81">
            <v>872.19414531064615</v>
          </cell>
          <cell r="BN81">
            <v>298.5846255158163</v>
          </cell>
          <cell r="BO81">
            <v>0</v>
          </cell>
          <cell r="BT81">
            <v>48377.376180513907</v>
          </cell>
          <cell r="BU81">
            <v>60287.734145310009</v>
          </cell>
          <cell r="BW81">
            <v>24173.614716568205</v>
          </cell>
          <cell r="BX81">
            <v>25548.051201370337</v>
          </cell>
          <cell r="BZ81">
            <v>30088.015600476447</v>
          </cell>
          <cell r="CA81">
            <v>20898.483268756587</v>
          </cell>
          <cell r="CC81">
            <v>2446.7244630097202</v>
          </cell>
          <cell r="CD81">
            <v>2431.0447937083873</v>
          </cell>
          <cell r="CF81">
            <v>311.40129529214641</v>
          </cell>
          <cell r="CG81">
            <v>0</v>
          </cell>
          <cell r="CI81">
            <v>5160.7094311539186</v>
          </cell>
          <cell r="CJ81">
            <v>445.74812350650876</v>
          </cell>
          <cell r="CL81">
            <v>0</v>
          </cell>
          <cell r="CM81">
            <v>0</v>
          </cell>
          <cell r="CX81">
            <v>14007.235350356204</v>
          </cell>
          <cell r="CY81">
            <v>25309.904863098436</v>
          </cell>
          <cell r="DA81">
            <v>-22410.759056834679</v>
          </cell>
          <cell r="DC81">
            <v>61586.67</v>
          </cell>
          <cell r="DD81">
            <v>0</v>
          </cell>
          <cell r="DE81">
            <v>37071.679999999993</v>
          </cell>
          <cell r="DF81">
            <v>0</v>
          </cell>
          <cell r="DK81">
            <v>7.6143089221202747</v>
          </cell>
          <cell r="DL81">
            <v>0</v>
          </cell>
          <cell r="DM81">
            <v>6.8260389144572766</v>
          </cell>
          <cell r="DW81">
            <v>1891.62</v>
          </cell>
          <cell r="DX81">
            <v>0</v>
          </cell>
        </row>
        <row r="82">
          <cell r="F82">
            <v>1738.6</v>
          </cell>
          <cell r="G82">
            <v>0</v>
          </cell>
          <cell r="H82">
            <v>133.6</v>
          </cell>
          <cell r="I82">
            <v>6666.2914625211824</v>
          </cell>
          <cell r="J82">
            <v>6424.2534950787349</v>
          </cell>
          <cell r="L82">
            <v>1660.4104214874505</v>
          </cell>
          <cell r="M82">
            <v>1398.2946429677233</v>
          </cell>
          <cell r="O82">
            <v>3192.0253464432735</v>
          </cell>
          <cell r="P82">
            <v>3192.0253464432735</v>
          </cell>
          <cell r="R82">
            <v>0</v>
          </cell>
          <cell r="S82">
            <v>0</v>
          </cell>
          <cell r="U82">
            <v>886.27246856250213</v>
          </cell>
          <cell r="V82">
            <v>452.45910884046805</v>
          </cell>
          <cell r="X82">
            <v>4226.6780715173345</v>
          </cell>
          <cell r="Y82">
            <v>2707.8321745243557</v>
          </cell>
          <cell r="AA82">
            <v>0</v>
          </cell>
          <cell r="AB82">
            <v>0</v>
          </cell>
          <cell r="AD82">
            <v>8732.1846615606082</v>
          </cell>
          <cell r="AE82">
            <v>8892.1822761121221</v>
          </cell>
          <cell r="AJ82">
            <v>0</v>
          </cell>
          <cell r="AK82">
            <v>0</v>
          </cell>
          <cell r="AM82">
            <v>0</v>
          </cell>
          <cell r="AN82">
            <v>0</v>
          </cell>
          <cell r="AP82">
            <v>6783.5521184647596</v>
          </cell>
          <cell r="AQ82">
            <v>0</v>
          </cell>
          <cell r="AS82">
            <v>28378.939561234311</v>
          </cell>
          <cell r="AT82">
            <v>77891.732451300777</v>
          </cell>
          <cell r="AV82">
            <v>1378.542356932656</v>
          </cell>
          <cell r="AW82">
            <v>0</v>
          </cell>
          <cell r="AY82">
            <v>2263.3159396257638</v>
          </cell>
          <cell r="AZ82">
            <v>0</v>
          </cell>
          <cell r="BB82">
            <v>1581.3463306859749</v>
          </cell>
          <cell r="BC82">
            <v>0</v>
          </cell>
          <cell r="BE82">
            <v>0</v>
          </cell>
          <cell r="BF82">
            <v>0</v>
          </cell>
          <cell r="BH82">
            <v>522.34620618047234</v>
          </cell>
          <cell r="BI82">
            <v>0</v>
          </cell>
          <cell r="BK82">
            <v>1163.7900907491337</v>
          </cell>
          <cell r="BL82">
            <v>0</v>
          </cell>
          <cell r="BN82">
            <v>286.10232199392084</v>
          </cell>
          <cell r="BO82">
            <v>0</v>
          </cell>
          <cell r="BT82">
            <v>14810.678388848706</v>
          </cell>
          <cell r="BU82">
            <v>22420.119486182099</v>
          </cell>
          <cell r="BW82">
            <v>10814.334251293956</v>
          </cell>
          <cell r="BX82">
            <v>12228.437973950975</v>
          </cell>
          <cell r="BZ82">
            <v>11980.581357589066</v>
          </cell>
          <cell r="CA82">
            <v>7676.5305303980476</v>
          </cell>
          <cell r="CC82">
            <v>647.54426337151199</v>
          </cell>
          <cell r="CD82">
            <v>643.39451947466478</v>
          </cell>
          <cell r="CF82">
            <v>82.41472442910154</v>
          </cell>
          <cell r="CG82">
            <v>0</v>
          </cell>
          <cell r="CI82">
            <v>6068.6120162643283</v>
          </cell>
          <cell r="CJ82">
            <v>1803.1284280042494</v>
          </cell>
          <cell r="CL82">
            <v>0</v>
          </cell>
          <cell r="CM82">
            <v>0</v>
          </cell>
          <cell r="CX82">
            <v>6722.5182870414901</v>
          </cell>
          <cell r="CY82">
            <v>-33602.795401184303</v>
          </cell>
          <cell r="DA82">
            <v>8730.8349175013282</v>
          </cell>
          <cell r="DC82">
            <v>37662.85</v>
          </cell>
          <cell r="DD82">
            <v>-568.22</v>
          </cell>
          <cell r="DE82">
            <v>26654.339999999997</v>
          </cell>
          <cell r="DF82">
            <v>-1327.9</v>
          </cell>
          <cell r="DK82">
            <v>6.3350506615430069</v>
          </cell>
          <cell r="DL82">
            <v>0</v>
          </cell>
          <cell r="DM82">
            <v>5.681936062196046</v>
          </cell>
          <cell r="DW82">
            <v>1776.48</v>
          </cell>
          <cell r="DX82">
            <v>0</v>
          </cell>
        </row>
        <row r="83">
          <cell r="F83">
            <v>2148</v>
          </cell>
          <cell r="G83">
            <v>0</v>
          </cell>
          <cell r="H83">
            <v>1482</v>
          </cell>
          <cell r="I83">
            <v>10205.146531113054</v>
          </cell>
          <cell r="J83">
            <v>9874.8297883866016</v>
          </cell>
          <cell r="L83">
            <v>1830.262099020423</v>
          </cell>
          <cell r="M83">
            <v>1505.9220015705348</v>
          </cell>
          <cell r="O83">
            <v>7559.0320754726099</v>
          </cell>
          <cell r="P83">
            <v>7559.0320754726099</v>
          </cell>
          <cell r="R83">
            <v>1544.4453140827284</v>
          </cell>
          <cell r="S83">
            <v>1544.4453140827288</v>
          </cell>
          <cell r="U83">
            <v>452.98370615416781</v>
          </cell>
          <cell r="V83">
            <v>231.25687785179485</v>
          </cell>
          <cell r="X83">
            <v>5179.4064575369803</v>
          </cell>
          <cell r="Y83">
            <v>3376.4067230773589</v>
          </cell>
          <cell r="AA83">
            <v>0</v>
          </cell>
          <cell r="AB83">
            <v>0</v>
          </cell>
          <cell r="AD83">
            <v>16930.792822062285</v>
          </cell>
          <cell r="AE83">
            <v>17241.011463672156</v>
          </cell>
          <cell r="AJ83">
            <v>0</v>
          </cell>
          <cell r="AK83">
            <v>0</v>
          </cell>
          <cell r="AM83">
            <v>0</v>
          </cell>
          <cell r="AN83">
            <v>0</v>
          </cell>
          <cell r="AP83">
            <v>1588.9401358566111</v>
          </cell>
          <cell r="AQ83">
            <v>1560</v>
          </cell>
          <cell r="AS83">
            <v>65183.283100696943</v>
          </cell>
          <cell r="AT83">
            <v>1105.7176300180774</v>
          </cell>
          <cell r="AV83">
            <v>2018.331667767495</v>
          </cell>
          <cell r="AW83">
            <v>0</v>
          </cell>
          <cell r="AY83">
            <v>2489.6475335883406</v>
          </cell>
          <cell r="AZ83">
            <v>0</v>
          </cell>
          <cell r="BB83">
            <v>2720.6938673417285</v>
          </cell>
          <cell r="BC83">
            <v>0</v>
          </cell>
          <cell r="BE83">
            <v>1502.1287828244813</v>
          </cell>
          <cell r="BF83">
            <v>0</v>
          </cell>
          <cell r="BH83">
            <v>266.97694982557476</v>
          </cell>
          <cell r="BI83">
            <v>0</v>
          </cell>
          <cell r="BK83">
            <v>1514.9895083312515</v>
          </cell>
          <cell r="BL83">
            <v>0</v>
          </cell>
          <cell r="BN83">
            <v>340.98483112987384</v>
          </cell>
          <cell r="BO83">
            <v>0</v>
          </cell>
          <cell r="BT83">
            <v>17711.87652638568</v>
          </cell>
          <cell r="BU83">
            <v>27406.467752247572</v>
          </cell>
          <cell r="BW83">
            <v>21084.992259637384</v>
          </cell>
          <cell r="BX83">
            <v>20608.817722117459</v>
          </cell>
          <cell r="BZ83">
            <v>14813.221332149746</v>
          </cell>
          <cell r="CA83">
            <v>9682.898364489447</v>
          </cell>
          <cell r="CC83">
            <v>0</v>
          </cell>
          <cell r="CD83">
            <v>0</v>
          </cell>
          <cell r="CF83">
            <v>0</v>
          </cell>
          <cell r="CG83">
            <v>0</v>
          </cell>
          <cell r="CI83">
            <v>7836.6328399003951</v>
          </cell>
          <cell r="CJ83">
            <v>6844.7632978428546</v>
          </cell>
          <cell r="CL83">
            <v>0</v>
          </cell>
          <cell r="CM83">
            <v>0</v>
          </cell>
          <cell r="CX83">
            <v>10966.620067739452</v>
          </cell>
          <cell r="CY83">
            <v>100046.4592637977</v>
          </cell>
          <cell r="DA83">
            <v>-124318.01107599598</v>
          </cell>
          <cell r="DC83">
            <v>67537.17</v>
          </cell>
          <cell r="DD83">
            <v>9063.2899999999991</v>
          </cell>
          <cell r="DE83">
            <v>55277</v>
          </cell>
          <cell r="DF83">
            <v>2131.9699999999993</v>
          </cell>
          <cell r="DK83">
            <v>5.7076678023556324</v>
          </cell>
          <cell r="DL83">
            <v>0</v>
          </cell>
          <cell r="DM83">
            <v>4.6769768888930114</v>
          </cell>
          <cell r="DW83">
            <v>3426.4799999999996</v>
          </cell>
          <cell r="DX83">
            <v>0</v>
          </cell>
        </row>
        <row r="84">
          <cell r="F84">
            <v>1469</v>
          </cell>
          <cell r="G84">
            <v>0</v>
          </cell>
          <cell r="H84">
            <v>0</v>
          </cell>
          <cell r="I84">
            <v>5819.5005249705528</v>
          </cell>
          <cell r="J84">
            <v>5602.2890386749841</v>
          </cell>
          <cell r="L84">
            <v>906.45642387233181</v>
          </cell>
          <cell r="M84">
            <v>752.9610007852674</v>
          </cell>
          <cell r="O84">
            <v>2745.8061322241961</v>
          </cell>
          <cell r="P84">
            <v>2745.806132224197</v>
          </cell>
          <cell r="R84">
            <v>0</v>
          </cell>
          <cell r="S84">
            <v>0</v>
          </cell>
          <cell r="U84">
            <v>709.01797485000145</v>
          </cell>
          <cell r="V84">
            <v>361.9672870723744</v>
          </cell>
          <cell r="X84">
            <v>3907.0864320405981</v>
          </cell>
          <cell r="Y84">
            <v>2422.8594648793514</v>
          </cell>
          <cell r="AA84">
            <v>0</v>
          </cell>
          <cell r="AB84">
            <v>0</v>
          </cell>
          <cell r="AD84">
            <v>6851.607343143115</v>
          </cell>
          <cell r="AE84">
            <v>6977.1476143620912</v>
          </cell>
          <cell r="AJ84">
            <v>0</v>
          </cell>
          <cell r="AK84">
            <v>0</v>
          </cell>
          <cell r="AM84">
            <v>0</v>
          </cell>
          <cell r="AN84">
            <v>0</v>
          </cell>
          <cell r="AP84">
            <v>7822.4745149863929</v>
          </cell>
          <cell r="AQ84">
            <v>2880</v>
          </cell>
          <cell r="AS84">
            <v>20128.088903894284</v>
          </cell>
          <cell r="AT84">
            <v>5648.997504803694</v>
          </cell>
          <cell r="AV84">
            <v>907.47888124783424</v>
          </cell>
          <cell r="AW84">
            <v>320.96704264591358</v>
          </cell>
          <cell r="AY84">
            <v>746.89426007650206</v>
          </cell>
          <cell r="AZ84">
            <v>0</v>
          </cell>
          <cell r="BB84">
            <v>794.63260005311668</v>
          </cell>
          <cell r="BC84">
            <v>4373.0016327690873</v>
          </cell>
          <cell r="BE84">
            <v>0</v>
          </cell>
          <cell r="BF84">
            <v>0</v>
          </cell>
          <cell r="BH84">
            <v>417.87696494437768</v>
          </cell>
          <cell r="BI84">
            <v>1004.7621286016943</v>
          </cell>
          <cell r="BK84">
            <v>1075.8437913384635</v>
          </cell>
          <cell r="BL84">
            <v>0</v>
          </cell>
          <cell r="BN84">
            <v>340.98483112987384</v>
          </cell>
          <cell r="BO84">
            <v>0</v>
          </cell>
          <cell r="BT84">
            <v>29661.931592570767</v>
          </cell>
          <cell r="BU84">
            <v>35151.65960600035</v>
          </cell>
          <cell r="BW84">
            <v>9902.7239208769679</v>
          </cell>
          <cell r="BX84">
            <v>11213.531229788612</v>
          </cell>
          <cell r="BZ84">
            <v>7966.3726869987413</v>
          </cell>
          <cell r="CA84">
            <v>10295.015352065422</v>
          </cell>
          <cell r="CC84">
            <v>1213.3242003646594</v>
          </cell>
          <cell r="CD84">
            <v>1205.5486937619987</v>
          </cell>
          <cell r="CF84">
            <v>154.42308004641129</v>
          </cell>
          <cell r="CG84">
            <v>0</v>
          </cell>
          <cell r="CI84">
            <v>6307.5337491881219</v>
          </cell>
          <cell r="CJ84">
            <v>5479.5161988601694</v>
          </cell>
          <cell r="CL84">
            <v>0</v>
          </cell>
          <cell r="CM84">
            <v>0</v>
          </cell>
          <cell r="CX84">
            <v>6511.3037906145164</v>
          </cell>
          <cell r="CY84">
            <v>20844.138448441059</v>
          </cell>
          <cell r="DA84">
            <v>47197.381052262688</v>
          </cell>
          <cell r="DC84">
            <v>13490.36</v>
          </cell>
          <cell r="DD84">
            <v>0</v>
          </cell>
          <cell r="DE84">
            <v>2101.9500000000007</v>
          </cell>
          <cell r="DF84">
            <v>0</v>
          </cell>
          <cell r="DK84">
            <v>7.7467024173027603</v>
          </cell>
          <cell r="DL84">
            <v>0</v>
          </cell>
          <cell r="DM84">
            <v>7.038883518537828</v>
          </cell>
          <cell r="DW84">
            <v>1891.62</v>
          </cell>
          <cell r="DX84">
            <v>0</v>
          </cell>
        </row>
        <row r="85">
          <cell r="F85">
            <v>253.5</v>
          </cell>
          <cell r="G85">
            <v>0</v>
          </cell>
          <cell r="H85">
            <v>0</v>
          </cell>
          <cell r="I85">
            <v>1842.9101820792337</v>
          </cell>
          <cell r="J85">
            <v>1756.4434776107494</v>
          </cell>
          <cell r="L85">
            <v>370.38973262302466</v>
          </cell>
          <cell r="M85">
            <v>301.18440031410688</v>
          </cell>
          <cell r="O85">
            <v>529.5105545523835</v>
          </cell>
          <cell r="P85">
            <v>529.5105545523835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X85">
            <v>600.90512609671907</v>
          </cell>
          <cell r="Y85">
            <v>386.53018079247823</v>
          </cell>
          <cell r="AA85">
            <v>0</v>
          </cell>
          <cell r="AB85">
            <v>0</v>
          </cell>
          <cell r="AD85">
            <v>1182.3570193919527</v>
          </cell>
          <cell r="AE85">
            <v>1204.0210484961133</v>
          </cell>
          <cell r="AJ85">
            <v>0</v>
          </cell>
          <cell r="AK85">
            <v>0</v>
          </cell>
          <cell r="AM85">
            <v>0</v>
          </cell>
          <cell r="AN85">
            <v>0</v>
          </cell>
          <cell r="AP85">
            <v>733.35698577997402</v>
          </cell>
          <cell r="AQ85">
            <v>0</v>
          </cell>
          <cell r="AS85">
            <v>7263.0204091285814</v>
          </cell>
          <cell r="AT85">
            <v>11448.4802911182</v>
          </cell>
          <cell r="AV85">
            <v>327.79309195568317</v>
          </cell>
          <cell r="AW85">
            <v>0</v>
          </cell>
          <cell r="AY85">
            <v>746.89426007650206</v>
          </cell>
          <cell r="AZ85">
            <v>0</v>
          </cell>
          <cell r="BB85">
            <v>188.71431133548677</v>
          </cell>
          <cell r="BC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K85">
            <v>244.3289894441485</v>
          </cell>
          <cell r="BL85">
            <v>0</v>
          </cell>
          <cell r="BN85">
            <v>69.742394281066609</v>
          </cell>
          <cell r="BO85">
            <v>0</v>
          </cell>
          <cell r="BT85">
            <v>0</v>
          </cell>
          <cell r="BU85">
            <v>0</v>
          </cell>
          <cell r="BW85">
            <v>761.79374307041155</v>
          </cell>
          <cell r="BX85">
            <v>921.41641159495225</v>
          </cell>
          <cell r="BZ85">
            <v>0</v>
          </cell>
          <cell r="CA85">
            <v>0</v>
          </cell>
          <cell r="CC85">
            <v>0</v>
          </cell>
          <cell r="CD85">
            <v>0</v>
          </cell>
          <cell r="CF85">
            <v>0</v>
          </cell>
          <cell r="CG85">
            <v>0</v>
          </cell>
          <cell r="CI85">
            <v>143.3530397542755</v>
          </cell>
          <cell r="CJ85">
            <v>133.78125456034923</v>
          </cell>
          <cell r="CL85">
            <v>0</v>
          </cell>
          <cell r="CM85">
            <v>0</v>
          </cell>
          <cell r="CX85">
            <v>900.30140227141669</v>
          </cell>
          <cell r="CY85">
            <v>-1111.2559330924521</v>
          </cell>
          <cell r="DA85">
            <v>-30239.09618687347</v>
          </cell>
          <cell r="DC85">
            <v>11190.39</v>
          </cell>
          <cell r="DD85">
            <v>0</v>
          </cell>
          <cell r="DE85">
            <v>9614.8599999999988</v>
          </cell>
          <cell r="DF85">
            <v>0</v>
          </cell>
          <cell r="DK85">
            <v>6.2151175218772625</v>
          </cell>
          <cell r="DL85">
            <v>0</v>
          </cell>
          <cell r="DM85">
            <v>5.8995816670484995</v>
          </cell>
          <cell r="DW85">
            <v>1718.8199999999997</v>
          </cell>
          <cell r="DX85">
            <v>0</v>
          </cell>
        </row>
        <row r="86">
          <cell r="F86">
            <v>200.6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A86">
            <v>0</v>
          </cell>
          <cell r="AB86">
            <v>0</v>
          </cell>
          <cell r="AD86">
            <v>0</v>
          </cell>
          <cell r="AE86">
            <v>0</v>
          </cell>
          <cell r="AJ86">
            <v>0</v>
          </cell>
          <cell r="AK86">
            <v>0</v>
          </cell>
          <cell r="AM86">
            <v>0</v>
          </cell>
          <cell r="AN86">
            <v>0</v>
          </cell>
          <cell r="AP86">
            <v>366.67849288998701</v>
          </cell>
          <cell r="AQ86">
            <v>0</v>
          </cell>
          <cell r="AS86">
            <v>3889.6954167154258</v>
          </cell>
          <cell r="AT86">
            <v>0</v>
          </cell>
          <cell r="AV86">
            <v>0</v>
          </cell>
          <cell r="AW86">
            <v>0</v>
          </cell>
          <cell r="AY86">
            <v>0</v>
          </cell>
          <cell r="AZ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N86">
            <v>0</v>
          </cell>
          <cell r="BO86">
            <v>0</v>
          </cell>
          <cell r="BT86">
            <v>183.47807050762685</v>
          </cell>
          <cell r="BU86">
            <v>770.11106784208107</v>
          </cell>
          <cell r="BW86">
            <v>0</v>
          </cell>
          <cell r="BX86">
            <v>0</v>
          </cell>
          <cell r="BZ86">
            <v>211.08884810828923</v>
          </cell>
          <cell r="CA86">
            <v>247.44051615639881</v>
          </cell>
          <cell r="CC86">
            <v>0</v>
          </cell>
          <cell r="CD86">
            <v>0</v>
          </cell>
          <cell r="CF86">
            <v>0</v>
          </cell>
          <cell r="CG86">
            <v>0</v>
          </cell>
          <cell r="CI86">
            <v>0</v>
          </cell>
          <cell r="CJ86">
            <v>0</v>
          </cell>
          <cell r="CL86">
            <v>0</v>
          </cell>
          <cell r="CM86">
            <v>0</v>
          </cell>
          <cell r="CX86">
            <v>279.04753652401268</v>
          </cell>
          <cell r="CY86">
            <v>4639.1146295914314</v>
          </cell>
          <cell r="DA86">
            <v>-6679.0261959173049</v>
          </cell>
          <cell r="DC86">
            <v>488.31</v>
          </cell>
          <cell r="DD86">
            <v>0</v>
          </cell>
          <cell r="DE86">
            <v>-2.9999999999972715E-2</v>
          </cell>
          <cell r="DF86">
            <v>0</v>
          </cell>
          <cell r="DK86">
            <v>2.4344405557824742</v>
          </cell>
          <cell r="DL86">
            <v>0</v>
          </cell>
          <cell r="DM86">
            <v>2.4344405557824742</v>
          </cell>
          <cell r="DW86">
            <v>0</v>
          </cell>
          <cell r="DX86">
            <v>0</v>
          </cell>
        </row>
        <row r="88">
          <cell r="F88">
            <v>1531.5</v>
          </cell>
          <cell r="G88">
            <v>0</v>
          </cell>
          <cell r="H88">
            <v>362.90000000000003</v>
          </cell>
          <cell r="I88">
            <v>9018.3171696625886</v>
          </cell>
          <cell r="J88">
            <v>8736.5730619421956</v>
          </cell>
          <cell r="L88">
            <v>1318.4820710870276</v>
          </cell>
          <cell r="M88">
            <v>1095.2160011422068</v>
          </cell>
          <cell r="O88">
            <v>3268.533784256852</v>
          </cell>
          <cell r="P88">
            <v>3268.533784256852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X88">
            <v>4095.7192127970006</v>
          </cell>
          <cell r="Y88">
            <v>5098.2807353330973</v>
          </cell>
          <cell r="AA88">
            <v>0</v>
          </cell>
          <cell r="AB88">
            <v>0</v>
          </cell>
          <cell r="AD88">
            <v>8835.7283531996673</v>
          </cell>
          <cell r="AE88">
            <v>8997.623172666812</v>
          </cell>
          <cell r="AJ88">
            <v>0</v>
          </cell>
          <cell r="AK88">
            <v>0</v>
          </cell>
          <cell r="AM88">
            <v>0</v>
          </cell>
          <cell r="AN88">
            <v>0</v>
          </cell>
          <cell r="AP88">
            <v>6050.1951326847857</v>
          </cell>
          <cell r="AQ88">
            <v>3267</v>
          </cell>
          <cell r="AS88">
            <v>31417.069107792708</v>
          </cell>
          <cell r="AT88">
            <v>6969.6518346734092</v>
          </cell>
          <cell r="AV88">
            <v>1526.7892364010704</v>
          </cell>
          <cell r="AW88">
            <v>0</v>
          </cell>
          <cell r="AY88">
            <v>1086.3916510203669</v>
          </cell>
          <cell r="AZ88">
            <v>0</v>
          </cell>
          <cell r="BB88">
            <v>1487.5327083459551</v>
          </cell>
          <cell r="BC88">
            <v>0</v>
          </cell>
          <cell r="BE88">
            <v>0</v>
          </cell>
          <cell r="BF88">
            <v>0</v>
          </cell>
          <cell r="BH88">
            <v>0</v>
          </cell>
          <cell r="BI88">
            <v>0</v>
          </cell>
          <cell r="BK88">
            <v>1159.6134841486501</v>
          </cell>
          <cell r="BL88">
            <v>0</v>
          </cell>
          <cell r="BN88">
            <v>252.61804746693153</v>
          </cell>
          <cell r="BO88">
            <v>0</v>
          </cell>
          <cell r="BT88">
            <v>12839.581972194173</v>
          </cell>
          <cell r="BU88">
            <v>17726.638372612462</v>
          </cell>
          <cell r="BW88">
            <v>10575.532098918464</v>
          </cell>
          <cell r="BX88">
            <v>11973.761329913081</v>
          </cell>
          <cell r="BZ88">
            <v>10019.861505395485</v>
          </cell>
          <cell r="CA88">
            <v>7167.7161235001859</v>
          </cell>
          <cell r="CC88">
            <v>0</v>
          </cell>
          <cell r="CD88">
            <v>0</v>
          </cell>
          <cell r="CF88">
            <v>0</v>
          </cell>
          <cell r="CG88">
            <v>0</v>
          </cell>
          <cell r="CI88">
            <v>5065.1407379844022</v>
          </cell>
          <cell r="CJ88">
            <v>3238.1321810400223</v>
          </cell>
          <cell r="CL88">
            <v>0</v>
          </cell>
          <cell r="CM88">
            <v>0</v>
          </cell>
          <cell r="CX88">
            <v>6481.0169083590044</v>
          </cell>
          <cell r="CY88">
            <v>43054.592519889964</v>
          </cell>
          <cell r="DA88">
            <v>24740.769072409399</v>
          </cell>
          <cell r="DC88">
            <v>21709.95</v>
          </cell>
          <cell r="DD88">
            <v>-405.05999999999995</v>
          </cell>
          <cell r="DE88">
            <v>12328.130000000001</v>
          </cell>
          <cell r="DF88">
            <v>-2365.0300000000002</v>
          </cell>
          <cell r="DK88">
            <v>6.1259081873635859</v>
          </cell>
          <cell r="DL88">
            <v>0</v>
          </cell>
          <cell r="DM88">
            <v>5.4008472551831668</v>
          </cell>
          <cell r="DW88">
            <v>1776.48</v>
          </cell>
          <cell r="DX88">
            <v>0</v>
          </cell>
        </row>
        <row r="89">
          <cell r="F89">
            <v>783.2</v>
          </cell>
          <cell r="G89">
            <v>0</v>
          </cell>
          <cell r="H89">
            <v>64.3</v>
          </cell>
          <cell r="I89">
            <v>4450.4666964560101</v>
          </cell>
          <cell r="J89">
            <v>4312.3267822543348</v>
          </cell>
          <cell r="L89">
            <v>1021.8236050924469</v>
          </cell>
          <cell r="M89">
            <v>848.79240088521044</v>
          </cell>
          <cell r="O89">
            <v>1534.8629491260797</v>
          </cell>
          <cell r="P89">
            <v>1534.8629491260797</v>
          </cell>
          <cell r="R89">
            <v>0</v>
          </cell>
          <cell r="S89">
            <v>0</v>
          </cell>
          <cell r="U89">
            <v>531.76348113750123</v>
          </cell>
          <cell r="V89">
            <v>271.47546530428087</v>
          </cell>
          <cell r="X89">
            <v>3320.7635131588704</v>
          </cell>
          <cell r="Y89">
            <v>1917.7611692397782</v>
          </cell>
          <cell r="AA89">
            <v>0</v>
          </cell>
          <cell r="AB89">
            <v>0</v>
          </cell>
          <cell r="AD89">
            <v>3952.850390274873</v>
          </cell>
          <cell r="AE89">
            <v>4025.2774698242838</v>
          </cell>
          <cell r="AJ89">
            <v>0</v>
          </cell>
          <cell r="AK89">
            <v>0</v>
          </cell>
          <cell r="AM89">
            <v>0</v>
          </cell>
          <cell r="AN89">
            <v>0</v>
          </cell>
          <cell r="AP89">
            <v>3116.7671895648896</v>
          </cell>
          <cell r="AQ89">
            <v>1530</v>
          </cell>
          <cell r="AS89">
            <v>12755.496994297699</v>
          </cell>
          <cell r="AT89">
            <v>2645.1308119746382</v>
          </cell>
          <cell r="AV89">
            <v>581.08960194568704</v>
          </cell>
          <cell r="AW89">
            <v>0</v>
          </cell>
          <cell r="AY89">
            <v>841.95352954078407</v>
          </cell>
          <cell r="AZ89">
            <v>0</v>
          </cell>
          <cell r="BB89">
            <v>541.50680475124909</v>
          </cell>
          <cell r="BC89">
            <v>0</v>
          </cell>
          <cell r="BE89">
            <v>0</v>
          </cell>
          <cell r="BF89">
            <v>0</v>
          </cell>
          <cell r="BH89">
            <v>313.40772370828336</v>
          </cell>
          <cell r="BI89">
            <v>0</v>
          </cell>
          <cell r="BK89">
            <v>923.4017113911458</v>
          </cell>
          <cell r="BL89">
            <v>0</v>
          </cell>
          <cell r="BN89">
            <v>198.72619734065276</v>
          </cell>
          <cell r="BO89">
            <v>0</v>
          </cell>
          <cell r="BT89">
            <v>18040.549967634881</v>
          </cell>
          <cell r="BU89">
            <v>25682.924957241365</v>
          </cell>
          <cell r="BW89">
            <v>8422.6843109107231</v>
          </cell>
          <cell r="BX89">
            <v>7929.1413671035843</v>
          </cell>
          <cell r="BZ89">
            <v>5159.709907538163</v>
          </cell>
          <cell r="CA89">
            <v>5606.7914820204314</v>
          </cell>
          <cell r="CC89">
            <v>1014.7536934457744</v>
          </cell>
          <cell r="CD89">
            <v>1008.2507125927671</v>
          </cell>
          <cell r="CF89">
            <v>129.15047007491674</v>
          </cell>
          <cell r="CG89">
            <v>0</v>
          </cell>
          <cell r="CI89">
            <v>2771.4921019159924</v>
          </cell>
          <cell r="CJ89">
            <v>1948.6841701875644</v>
          </cell>
          <cell r="CL89">
            <v>0</v>
          </cell>
          <cell r="CM89">
            <v>0</v>
          </cell>
          <cell r="CX89">
            <v>4177.412538081986</v>
          </cell>
          <cell r="CY89">
            <v>16611.573859944754</v>
          </cell>
          <cell r="DA89">
            <v>35548.286006305119</v>
          </cell>
          <cell r="DC89">
            <v>14501.88</v>
          </cell>
          <cell r="DD89">
            <v>0</v>
          </cell>
          <cell r="DE89">
            <v>7678.9699999999993</v>
          </cell>
          <cell r="DF89">
            <v>-487.55</v>
          </cell>
          <cell r="DK89">
            <v>8.7115573950402716</v>
          </cell>
          <cell r="DL89">
            <v>0</v>
          </cell>
          <cell r="DM89">
            <v>7.5823671362915031</v>
          </cell>
          <cell r="DW89">
            <v>1718.8199999999997</v>
          </cell>
          <cell r="DX89">
            <v>0</v>
          </cell>
        </row>
        <row r="90">
          <cell r="F90">
            <v>2635.5</v>
          </cell>
          <cell r="G90">
            <v>208.7</v>
          </cell>
          <cell r="H90">
            <v>60.9</v>
          </cell>
          <cell r="I90">
            <v>9372.3063451277849</v>
          </cell>
          <cell r="J90">
            <v>9055.3825061181269</v>
          </cell>
          <cell r="L90">
            <v>1713.6142392713657</v>
          </cell>
          <cell r="M90">
            <v>1416.7204467605247</v>
          </cell>
          <cell r="O90">
            <v>5441.0922787559466</v>
          </cell>
          <cell r="P90">
            <v>5441.0922787559466</v>
          </cell>
          <cell r="R90">
            <v>1171.3449265747554</v>
          </cell>
          <cell r="S90">
            <v>1171.3449265747554</v>
          </cell>
          <cell r="U90">
            <v>462.8311780270846</v>
          </cell>
          <cell r="V90">
            <v>236.28420128335554</v>
          </cell>
          <cell r="X90">
            <v>3763.9126314627047</v>
          </cell>
          <cell r="Y90">
            <v>2345.0691583916955</v>
          </cell>
          <cell r="AA90">
            <v>0</v>
          </cell>
          <cell r="AB90">
            <v>0</v>
          </cell>
          <cell r="AD90">
            <v>12576.360816917011</v>
          </cell>
          <cell r="AE90">
            <v>12806.794300453332</v>
          </cell>
          <cell r="AJ90">
            <v>16518.96</v>
          </cell>
          <cell r="AK90">
            <v>18274.472889368808</v>
          </cell>
          <cell r="AM90">
            <v>0</v>
          </cell>
          <cell r="AN90">
            <v>0</v>
          </cell>
          <cell r="AP90">
            <v>2383.4102037849157</v>
          </cell>
          <cell r="AQ90">
            <v>2340</v>
          </cell>
          <cell r="AS90">
            <v>43639.536077718636</v>
          </cell>
          <cell r="AT90">
            <v>47121.05114895782</v>
          </cell>
          <cell r="AV90">
            <v>1687.2317929090107</v>
          </cell>
          <cell r="AW90">
            <v>469.69036881873365</v>
          </cell>
          <cell r="AY90">
            <v>988.0722967750836</v>
          </cell>
          <cell r="AZ90">
            <v>5143.533620866705</v>
          </cell>
          <cell r="BB90">
            <v>1476.7210388606254</v>
          </cell>
          <cell r="BC90">
            <v>0</v>
          </cell>
          <cell r="BE90">
            <v>533.31778040343727</v>
          </cell>
          <cell r="BF90">
            <v>0</v>
          </cell>
          <cell r="BH90">
            <v>272.78079656091319</v>
          </cell>
          <cell r="BI90">
            <v>0</v>
          </cell>
          <cell r="BK90">
            <v>1164.7671964574222</v>
          </cell>
          <cell r="BL90">
            <v>0</v>
          </cell>
          <cell r="BN90">
            <v>100.84908718483774</v>
          </cell>
          <cell r="BO90">
            <v>0</v>
          </cell>
          <cell r="BT90">
            <v>53084.280000000006</v>
          </cell>
          <cell r="BU90">
            <v>39005.035663775809</v>
          </cell>
          <cell r="BW90">
            <v>35525.668663969125</v>
          </cell>
          <cell r="BX90">
            <v>29374.98798864433</v>
          </cell>
          <cell r="BZ90">
            <v>12615.5723673537</v>
          </cell>
          <cell r="CA90">
            <v>9637.2672780166577</v>
          </cell>
          <cell r="CC90">
            <v>1047.6054317227959</v>
          </cell>
          <cell r="CD90">
            <v>1040.8919227126767</v>
          </cell>
          <cell r="CF90">
            <v>133.33160040108311</v>
          </cell>
          <cell r="CG90">
            <v>0</v>
          </cell>
          <cell r="CI90">
            <v>10990.399714494457</v>
          </cell>
          <cell r="CJ90">
            <v>10223.679959616706</v>
          </cell>
          <cell r="CL90">
            <v>22936.486360684081</v>
          </cell>
          <cell r="CM90">
            <v>20818.475212266683</v>
          </cell>
          <cell r="CX90">
            <v>14375.94787211698</v>
          </cell>
          <cell r="CY90">
            <v>42790.362616957907</v>
          </cell>
          <cell r="DA90">
            <v>25968.993622611393</v>
          </cell>
          <cell r="DC90">
            <v>34784.949999999997</v>
          </cell>
          <cell r="DD90">
            <v>6278.92</v>
          </cell>
          <cell r="DE90">
            <v>9990.7499999999964</v>
          </cell>
          <cell r="DF90">
            <v>5915.14</v>
          </cell>
          <cell r="DK90">
            <v>7.3887978674281163</v>
          </cell>
          <cell r="DL90">
            <v>9.5814332928588151</v>
          </cell>
          <cell r="DM90">
            <v>5.9734326498803476</v>
          </cell>
          <cell r="DW90">
            <v>1891.62</v>
          </cell>
          <cell r="DX90">
            <v>0</v>
          </cell>
        </row>
        <row r="91">
          <cell r="F91">
            <v>1556.6</v>
          </cell>
          <cell r="G91">
            <v>0</v>
          </cell>
          <cell r="H91">
            <v>383.40000000000003</v>
          </cell>
          <cell r="I91">
            <v>7288.0313318186936</v>
          </cell>
          <cell r="J91">
            <v>7063.2791842259103</v>
          </cell>
          <cell r="L91">
            <v>1652.5243981802867</v>
          </cell>
          <cell r="M91">
            <v>1398.2946429677233</v>
          </cell>
          <cell r="O91">
            <v>3623.9863132428886</v>
          </cell>
          <cell r="P91">
            <v>3623.9863132428886</v>
          </cell>
          <cell r="R91">
            <v>0</v>
          </cell>
          <cell r="S91">
            <v>0</v>
          </cell>
          <cell r="U91">
            <v>886.27246856250213</v>
          </cell>
          <cell r="V91">
            <v>452.45910884046805</v>
          </cell>
          <cell r="X91">
            <v>4131.7064790378172</v>
          </cell>
          <cell r="Y91">
            <v>2571.5398628620537</v>
          </cell>
          <cell r="AA91">
            <v>0</v>
          </cell>
          <cell r="AB91">
            <v>0</v>
          </cell>
          <cell r="AD91">
            <v>9048.4126927825982</v>
          </cell>
          <cell r="AE91">
            <v>9214.2044736980661</v>
          </cell>
          <cell r="AJ91">
            <v>0</v>
          </cell>
          <cell r="AK91">
            <v>0</v>
          </cell>
          <cell r="AM91">
            <v>0</v>
          </cell>
          <cell r="AN91">
            <v>0</v>
          </cell>
          <cell r="AP91">
            <v>6233.5343791297792</v>
          </cell>
          <cell r="AQ91">
            <v>3060</v>
          </cell>
          <cell r="AS91">
            <v>31248.526459139652</v>
          </cell>
          <cell r="AT91">
            <v>18004.10174165908</v>
          </cell>
          <cell r="AV91">
            <v>1096.2778254802147</v>
          </cell>
          <cell r="AW91">
            <v>0</v>
          </cell>
          <cell r="AY91">
            <v>1810.6527517006109</v>
          </cell>
          <cell r="AZ91">
            <v>0</v>
          </cell>
          <cell r="BB91">
            <v>1749.4293650650898</v>
          </cell>
          <cell r="BC91">
            <v>6782.8793034562223</v>
          </cell>
          <cell r="BE91">
            <v>0</v>
          </cell>
          <cell r="BF91">
            <v>0</v>
          </cell>
          <cell r="BH91">
            <v>522.34620618047234</v>
          </cell>
          <cell r="BI91">
            <v>0</v>
          </cell>
          <cell r="BK91">
            <v>1154.3313052127435</v>
          </cell>
          <cell r="BL91">
            <v>1122.1726517379</v>
          </cell>
          <cell r="BN91">
            <v>245.08903899340717</v>
          </cell>
          <cell r="BO91">
            <v>0</v>
          </cell>
          <cell r="BT91">
            <v>34481.28826750187</v>
          </cell>
          <cell r="BU91">
            <v>38566.262450124072</v>
          </cell>
          <cell r="BW91">
            <v>10638.03896352331</v>
          </cell>
          <cell r="BX91">
            <v>9670.2881704282645</v>
          </cell>
          <cell r="BZ91">
            <v>12026.067795144118</v>
          </cell>
          <cell r="CA91">
            <v>12387.490156597007</v>
          </cell>
          <cell r="CC91">
            <v>981.90195516875292</v>
          </cell>
          <cell r="CD91">
            <v>975.60950247285723</v>
          </cell>
          <cell r="CF91">
            <v>124.96933974875033</v>
          </cell>
          <cell r="CG91">
            <v>0</v>
          </cell>
          <cell r="CI91">
            <v>5256.2781243234349</v>
          </cell>
          <cell r="CJ91">
            <v>2264.7528241100949</v>
          </cell>
          <cell r="CL91">
            <v>0</v>
          </cell>
          <cell r="CM91">
            <v>0</v>
          </cell>
          <cell r="CX91">
            <v>8060.1105708804134</v>
          </cell>
          <cell r="CY91">
            <v>28510.924659097629</v>
          </cell>
          <cell r="DA91">
            <v>-51355.870583477525</v>
          </cell>
          <cell r="DC91">
            <v>14502.55</v>
          </cell>
          <cell r="DD91">
            <v>9000.8799999999992</v>
          </cell>
          <cell r="DE91">
            <v>2971.49</v>
          </cell>
          <cell r="DF91">
            <v>6432.8399999999992</v>
          </cell>
          <cell r="DK91">
            <v>7.4051994107980752</v>
          </cell>
          <cell r="DL91">
            <v>0</v>
          </cell>
          <cell r="DM91">
            <v>6.6876136224862801</v>
          </cell>
          <cell r="DW91">
            <v>1891.62</v>
          </cell>
          <cell r="DX91">
            <v>0</v>
          </cell>
        </row>
        <row r="93">
          <cell r="F93">
            <v>8439.9</v>
          </cell>
          <cell r="G93">
            <v>979.2</v>
          </cell>
          <cell r="H93">
            <v>0</v>
          </cell>
          <cell r="I93">
            <v>16188.79195578259</v>
          </cell>
          <cell r="J93">
            <v>15944.047037969587</v>
          </cell>
          <cell r="L93">
            <v>2965.5435366423021</v>
          </cell>
          <cell r="M93">
            <v>2491.6164025985208</v>
          </cell>
          <cell r="O93">
            <v>17280.688228637948</v>
          </cell>
          <cell r="P93">
            <v>17280.688228637959</v>
          </cell>
          <cell r="R93">
            <v>3754.6915106015967</v>
          </cell>
          <cell r="S93">
            <v>3754.6915106015967</v>
          </cell>
          <cell r="U93">
            <v>1890.7145996000042</v>
          </cell>
          <cell r="V93">
            <v>965.24609885966493</v>
          </cell>
          <cell r="X93">
            <v>16718.662202374318</v>
          </cell>
          <cell r="Y93">
            <v>13528.009090495148</v>
          </cell>
          <cell r="AA93">
            <v>0</v>
          </cell>
          <cell r="AB93">
            <v>839.91698927286006</v>
          </cell>
          <cell r="AD93">
            <v>39364.792930832919</v>
          </cell>
          <cell r="AE93">
            <v>40086.064091527987</v>
          </cell>
          <cell r="AJ93">
            <v>84993.84</v>
          </cell>
          <cell r="AK93">
            <v>81832.153966799786</v>
          </cell>
          <cell r="AM93">
            <v>2597.16</v>
          </cell>
          <cell r="AN93">
            <v>4266.1704515537249</v>
          </cell>
          <cell r="AP93">
            <v>8555.8315007663678</v>
          </cell>
          <cell r="AQ93">
            <v>0</v>
          </cell>
          <cell r="AS93">
            <v>207038.3228786382</v>
          </cell>
          <cell r="AT93">
            <v>320676.59139878605</v>
          </cell>
          <cell r="AV93">
            <v>2888.123481565442</v>
          </cell>
          <cell r="AW93">
            <v>0</v>
          </cell>
          <cell r="AY93">
            <v>839.95999185803305</v>
          </cell>
          <cell r="AZ93">
            <v>2106.1013492015841</v>
          </cell>
          <cell r="BB93">
            <v>1268.4062606648076</v>
          </cell>
          <cell r="BC93">
            <v>2046.8113320853199</v>
          </cell>
          <cell r="BE93">
            <v>942.45733785119512</v>
          </cell>
          <cell r="BF93">
            <v>0</v>
          </cell>
          <cell r="BH93">
            <v>1114.3385731850076</v>
          </cell>
          <cell r="BI93">
            <v>0</v>
          </cell>
          <cell r="BK93">
            <v>8687.9508297585835</v>
          </cell>
          <cell r="BL93">
            <v>7509.4968013624575</v>
          </cell>
          <cell r="BN93">
            <v>609.65155455352806</v>
          </cell>
          <cell r="BO93">
            <v>0</v>
          </cell>
          <cell r="BT93">
            <v>236880.72</v>
          </cell>
          <cell r="BU93">
            <v>117340.51687660604</v>
          </cell>
          <cell r="BW93">
            <v>99571.626607039143</v>
          </cell>
          <cell r="BX93">
            <v>90669.476494275397</v>
          </cell>
          <cell r="BZ93">
            <v>10208.52115966261</v>
          </cell>
          <cell r="CA93">
            <v>45900.401308413886</v>
          </cell>
          <cell r="CC93">
            <v>5276.3541866038358</v>
          </cell>
          <cell r="CD93">
            <v>5242.5410253699447</v>
          </cell>
          <cell r="CF93">
            <v>671.53598738594326</v>
          </cell>
          <cell r="CG93">
            <v>638.59847280309464</v>
          </cell>
          <cell r="CI93">
            <v>14908.716134444656</v>
          </cell>
          <cell r="CJ93">
            <v>9362.1583671255794</v>
          </cell>
          <cell r="CL93">
            <v>39245.761693528002</v>
          </cell>
          <cell r="CM93">
            <v>19501.140743638582</v>
          </cell>
          <cell r="CX93">
            <v>49353.461053045234</v>
          </cell>
          <cell r="CY93">
            <v>76330.331177835935</v>
          </cell>
          <cell r="DA93">
            <v>-102428.65616903809</v>
          </cell>
          <cell r="DC93">
            <v>180050.54</v>
          </cell>
          <cell r="DD93">
            <v>0</v>
          </cell>
          <cell r="DE93">
            <v>93596.24</v>
          </cell>
          <cell r="DF93">
            <v>0</v>
          </cell>
          <cell r="DK93">
            <v>7.9221807422317081</v>
          </cell>
          <cell r="DL93">
            <v>10.563517237752386</v>
          </cell>
          <cell r="DM93">
            <v>6.6834195848431666</v>
          </cell>
          <cell r="DW93">
            <v>2191.02</v>
          </cell>
          <cell r="DX93">
            <v>0</v>
          </cell>
        </row>
        <row r="94">
          <cell r="F94">
            <v>7612.5</v>
          </cell>
          <cell r="G94">
            <v>765.25</v>
          </cell>
          <cell r="H94">
            <v>0</v>
          </cell>
          <cell r="I94">
            <v>25850.898578906537</v>
          </cell>
          <cell r="J94">
            <v>24957.877168962419</v>
          </cell>
          <cell r="L94">
            <v>4420.7559419750705</v>
          </cell>
          <cell r="M94">
            <v>3696.3540038549481</v>
          </cell>
          <cell r="O94">
            <v>15470.673899694064</v>
          </cell>
          <cell r="P94">
            <v>15470.673899694068</v>
          </cell>
          <cell r="R94">
            <v>3326.3940986363232</v>
          </cell>
          <cell r="S94">
            <v>3326.3940986363232</v>
          </cell>
          <cell r="U94">
            <v>2599.7325744500054</v>
          </cell>
          <cell r="V94">
            <v>1327.2133859320397</v>
          </cell>
          <cell r="X94">
            <v>12120.067112157985</v>
          </cell>
          <cell r="Y94">
            <v>8587.8779502325069</v>
          </cell>
          <cell r="AA94">
            <v>0</v>
          </cell>
          <cell r="AB94">
            <v>0</v>
          </cell>
          <cell r="AD94">
            <v>35505.691558663682</v>
          </cell>
          <cell r="AE94">
            <v>36156.253379395115</v>
          </cell>
          <cell r="AJ94">
            <v>39880.19999999999</v>
          </cell>
          <cell r="AK94">
            <v>40295.237212389395</v>
          </cell>
          <cell r="AM94">
            <v>7791.6000000000013</v>
          </cell>
          <cell r="AN94">
            <v>8007.8300305597759</v>
          </cell>
          <cell r="AP94">
            <v>7150.2306113547465</v>
          </cell>
          <cell r="AQ94">
            <v>0</v>
          </cell>
          <cell r="AS94">
            <v>168929.01748165194</v>
          </cell>
          <cell r="AT94">
            <v>258137.72880020281</v>
          </cell>
          <cell r="AV94">
            <v>3876.6086268028434</v>
          </cell>
          <cell r="AW94">
            <v>491.37963907873365</v>
          </cell>
          <cell r="AY94">
            <v>2475.3406473660848</v>
          </cell>
          <cell r="AZ94">
            <v>0</v>
          </cell>
          <cell r="BB94">
            <v>2084.5406777279072</v>
          </cell>
          <cell r="BC94">
            <v>1023.4662848728001</v>
          </cell>
          <cell r="BE94">
            <v>848.00589903806588</v>
          </cell>
          <cell r="BF94">
            <v>0</v>
          </cell>
          <cell r="BH94">
            <v>1532.2155381293853</v>
          </cell>
          <cell r="BI94">
            <v>0</v>
          </cell>
          <cell r="BK94">
            <v>6209.2218341861872</v>
          </cell>
          <cell r="BL94">
            <v>4592.4356406209181</v>
          </cell>
          <cell r="BN94">
            <v>485.2247829384433</v>
          </cell>
          <cell r="BO94">
            <v>0</v>
          </cell>
          <cell r="BT94">
            <v>152203.07999999999</v>
          </cell>
          <cell r="BU94">
            <v>126756.56729566259</v>
          </cell>
          <cell r="BW94">
            <v>96792.719999999987</v>
          </cell>
          <cell r="BX94">
            <v>87284.011942976082</v>
          </cell>
          <cell r="BZ94">
            <v>24221.898945319113</v>
          </cell>
          <cell r="CA94">
            <v>36053.626593810979</v>
          </cell>
          <cell r="CC94">
            <v>3404.170124127801</v>
          </cell>
          <cell r="CD94">
            <v>3382.3547286475332</v>
          </cell>
          <cell r="CF94">
            <v>433.25801579808393</v>
          </cell>
          <cell r="CG94">
            <v>2574.4783640475671</v>
          </cell>
          <cell r="CI94">
            <v>24178.879371887804</v>
          </cell>
          <cell r="CJ94">
            <v>15419.07697172834</v>
          </cell>
          <cell r="CL94">
            <v>38101.80443628889</v>
          </cell>
          <cell r="CM94">
            <v>23136.355122992358</v>
          </cell>
          <cell r="CX94">
            <v>40632.486274347611</v>
          </cell>
          <cell r="CY94">
            <v>15690.532165711855</v>
          </cell>
          <cell r="DA94">
            <v>59977.954955374662</v>
          </cell>
          <cell r="DC94">
            <v>96202.26</v>
          </cell>
          <cell r="DD94">
            <v>0</v>
          </cell>
          <cell r="DE94">
            <v>24974.599999999991</v>
          </cell>
          <cell r="DF94">
            <v>0</v>
          </cell>
          <cell r="DK94">
            <v>7.5791673233478702</v>
          </cell>
          <cell r="DL94">
            <v>9.5788417705416844</v>
          </cell>
          <cell r="DM94">
            <v>6.6134391325036503</v>
          </cell>
          <cell r="DW94">
            <v>2163.02</v>
          </cell>
          <cell r="DX94">
            <v>0</v>
          </cell>
        </row>
        <row r="95">
          <cell r="F95">
            <v>2492.3200000000002</v>
          </cell>
          <cell r="G95">
            <v>0</v>
          </cell>
          <cell r="H95">
            <v>0</v>
          </cell>
          <cell r="I95">
            <v>10111.549970586495</v>
          </cell>
          <cell r="J95">
            <v>9752.3877860791144</v>
          </cell>
          <cell r="L95">
            <v>2274.0807986124173</v>
          </cell>
          <cell r="M95">
            <v>1864.1058510006903</v>
          </cell>
          <cell r="O95">
            <v>5201.8194403133211</v>
          </cell>
          <cell r="P95">
            <v>5201.8194403133211</v>
          </cell>
          <cell r="R95">
            <v>1087.5904417919803</v>
          </cell>
          <cell r="S95">
            <v>1087.5904417919803</v>
          </cell>
          <cell r="U95">
            <v>748.40786234166853</v>
          </cell>
          <cell r="V95">
            <v>382.07658079861744</v>
          </cell>
          <cell r="X95">
            <v>6868.8342354618399</v>
          </cell>
          <cell r="Y95">
            <v>4761.6534955881452</v>
          </cell>
          <cell r="AA95">
            <v>0</v>
          </cell>
          <cell r="AB95">
            <v>0</v>
          </cell>
          <cell r="AD95">
            <v>11624.505114678313</v>
          </cell>
          <cell r="AE95">
            <v>11837.497986539775</v>
          </cell>
          <cell r="AJ95">
            <v>0</v>
          </cell>
          <cell r="AK95">
            <v>0</v>
          </cell>
          <cell r="AM95">
            <v>0</v>
          </cell>
          <cell r="AN95">
            <v>0</v>
          </cell>
          <cell r="AP95">
            <v>2750.0886966749026</v>
          </cell>
          <cell r="AQ95">
            <v>2700</v>
          </cell>
          <cell r="AS95">
            <v>29345.689641326593</v>
          </cell>
          <cell r="AT95">
            <v>5304.9742289398946</v>
          </cell>
          <cell r="AV95">
            <v>1634.3574085965054</v>
          </cell>
          <cell r="AW95">
            <v>637.03767191120926</v>
          </cell>
          <cell r="AY95">
            <v>2679.0390819324039</v>
          </cell>
          <cell r="AZ95">
            <v>0</v>
          </cell>
          <cell r="BB95">
            <v>1306.6060616224993</v>
          </cell>
          <cell r="BC95">
            <v>0</v>
          </cell>
          <cell r="BE95">
            <v>225.48510941755043</v>
          </cell>
          <cell r="BF95">
            <v>0</v>
          </cell>
          <cell r="BH95">
            <v>441.09235188573206</v>
          </cell>
          <cell r="BI95">
            <v>0</v>
          </cell>
          <cell r="BK95">
            <v>3006.3474947065702</v>
          </cell>
          <cell r="BL95">
            <v>0</v>
          </cell>
          <cell r="BN95">
            <v>180.4980715626468</v>
          </cell>
          <cell r="BO95">
            <v>0</v>
          </cell>
          <cell r="BT95">
            <v>75141.904559439223</v>
          </cell>
          <cell r="BU95">
            <v>78051.55988306299</v>
          </cell>
          <cell r="BW95">
            <v>29612.745766053151</v>
          </cell>
          <cell r="BX95">
            <v>31127.672416891979</v>
          </cell>
          <cell r="BZ95">
            <v>19377.51915625529</v>
          </cell>
          <cell r="CA95">
            <v>22858.797198757838</v>
          </cell>
          <cell r="CC95">
            <v>1845.5376525402287</v>
          </cell>
          <cell r="CD95">
            <v>1833.7106485140391</v>
          </cell>
          <cell r="CF95">
            <v>234.88661032330177</v>
          </cell>
          <cell r="CG95">
            <v>0</v>
          </cell>
          <cell r="CI95">
            <v>5781.9059367557793</v>
          </cell>
          <cell r="CJ95">
            <v>4308.1393058987569</v>
          </cell>
          <cell r="CL95">
            <v>0</v>
          </cell>
          <cell r="CM95">
            <v>0</v>
          </cell>
          <cell r="CX95">
            <v>12688.949960146314</v>
          </cell>
          <cell r="CY95">
            <v>48414.712192294362</v>
          </cell>
          <cell r="DA95">
            <v>-61960.347889282493</v>
          </cell>
          <cell r="DC95">
            <v>43983.48</v>
          </cell>
          <cell r="DD95">
            <v>0</v>
          </cell>
          <cell r="DE95">
            <v>21777.9</v>
          </cell>
          <cell r="DF95">
            <v>0</v>
          </cell>
          <cell r="DK95">
            <v>8.9095504924072326</v>
          </cell>
          <cell r="DL95">
            <v>0</v>
          </cell>
          <cell r="DM95">
            <v>7.6619827014862238</v>
          </cell>
          <cell r="DW95">
            <v>1545.88</v>
          </cell>
          <cell r="DX95">
            <v>0</v>
          </cell>
        </row>
        <row r="96">
          <cell r="F96">
            <v>11379.7</v>
          </cell>
          <cell r="G96">
            <v>1296.7</v>
          </cell>
          <cell r="H96">
            <v>0</v>
          </cell>
          <cell r="I96">
            <v>38381.244794095801</v>
          </cell>
          <cell r="J96">
            <v>37113.0599891085</v>
          </cell>
          <cell r="L96">
            <v>6599.665076310318</v>
          </cell>
          <cell r="M96">
            <v>5544.5310057824227</v>
          </cell>
          <cell r="O96">
            <v>23455.862801287629</v>
          </cell>
          <cell r="P96">
            <v>23455.862801287614</v>
          </cell>
          <cell r="R96">
            <v>5059.8294896641701</v>
          </cell>
          <cell r="S96">
            <v>5059.829489664171</v>
          </cell>
          <cell r="U96">
            <v>3229.970774316675</v>
          </cell>
          <cell r="V96">
            <v>1648.9620855519277</v>
          </cell>
          <cell r="X96">
            <v>17954.328125598277</v>
          </cell>
          <cell r="Y96">
            <v>13102.658282928367</v>
          </cell>
          <cell r="AA96">
            <v>0</v>
          </cell>
          <cell r="AB96">
            <v>0</v>
          </cell>
          <cell r="AD96">
            <v>53076.403051576352</v>
          </cell>
          <cell r="AE96">
            <v>54048.908582134987</v>
          </cell>
          <cell r="AJ96">
            <v>100733.51999999996</v>
          </cell>
          <cell r="AK96">
            <v>102822.18829385686</v>
          </cell>
          <cell r="AM96">
            <v>0</v>
          </cell>
          <cell r="AN96">
            <v>1064.595849800311</v>
          </cell>
          <cell r="AP96">
            <v>11122.580950996276</v>
          </cell>
          <cell r="AQ96">
            <v>12012</v>
          </cell>
          <cell r="AS96">
            <v>251248.22001452884</v>
          </cell>
          <cell r="AT96">
            <v>309870.68921384908</v>
          </cell>
          <cell r="AV96">
            <v>1132.0531163175951</v>
          </cell>
          <cell r="AW96">
            <v>0</v>
          </cell>
          <cell r="AY96">
            <v>1986.7341826637951</v>
          </cell>
          <cell r="AZ96">
            <v>0</v>
          </cell>
          <cell r="BB96">
            <v>1405.8629561833866</v>
          </cell>
          <cell r="BC96">
            <v>511.68905601448</v>
          </cell>
          <cell r="BE96">
            <v>936.45895473765302</v>
          </cell>
          <cell r="BF96">
            <v>0</v>
          </cell>
          <cell r="BH96">
            <v>1903.6617291910545</v>
          </cell>
          <cell r="BI96">
            <v>0</v>
          </cell>
          <cell r="BK96">
            <v>2446.3115384008647</v>
          </cell>
          <cell r="BL96">
            <v>12619.974978052109</v>
          </cell>
          <cell r="BN96">
            <v>466.60039355656767</v>
          </cell>
          <cell r="BO96">
            <v>0</v>
          </cell>
          <cell r="BT96">
            <v>334137.59999999992</v>
          </cell>
          <cell r="BU96">
            <v>243258.33561366569</v>
          </cell>
          <cell r="BW96">
            <v>139844.89025068135</v>
          </cell>
          <cell r="BX96">
            <v>143042.55796764349</v>
          </cell>
          <cell r="BZ96">
            <v>30277.373681648885</v>
          </cell>
          <cell r="CA96">
            <v>72016.499575859474</v>
          </cell>
          <cell r="CC96">
            <v>3933.448129702037</v>
          </cell>
          <cell r="CD96">
            <v>3908.2408916905233</v>
          </cell>
          <cell r="CF96">
            <v>500.62067105298667</v>
          </cell>
          <cell r="CG96">
            <v>1454.8519245418092</v>
          </cell>
          <cell r="CI96">
            <v>51702.663004708687</v>
          </cell>
          <cell r="CJ96">
            <v>37795.084939743472</v>
          </cell>
          <cell r="CL96">
            <v>58502.375523719813</v>
          </cell>
          <cell r="CM96">
            <v>43544.662136728264</v>
          </cell>
          <cell r="CX96">
            <v>68473.130686611112</v>
          </cell>
          <cell r="CY96">
            <v>87844.846526253445</v>
          </cell>
          <cell r="DA96">
            <v>-72065.384873232309</v>
          </cell>
          <cell r="DC96">
            <v>355236.3</v>
          </cell>
          <cell r="DD96">
            <v>0</v>
          </cell>
          <cell r="DE96">
            <v>235461.37</v>
          </cell>
          <cell r="DF96">
            <v>0</v>
          </cell>
          <cell r="DK96">
            <v>8.2638735265985552</v>
          </cell>
          <cell r="DL96">
            <v>10.809109147876208</v>
          </cell>
          <cell r="DM96">
            <v>6.9735308310544442</v>
          </cell>
          <cell r="DW96">
            <v>3308.7200000000007</v>
          </cell>
          <cell r="DX96">
            <v>0</v>
          </cell>
        </row>
        <row r="97">
          <cell r="F97">
            <v>2481.34</v>
          </cell>
          <cell r="G97">
            <v>0</v>
          </cell>
          <cell r="H97">
            <v>0</v>
          </cell>
          <cell r="I97">
            <v>10682.64852773906</v>
          </cell>
          <cell r="J97">
            <v>10271.757242946809</v>
          </cell>
          <cell r="L97">
            <v>2462.6774877836001</v>
          </cell>
          <cell r="M97">
            <v>2097.4419644515851</v>
          </cell>
          <cell r="O97">
            <v>5210.302466663401</v>
          </cell>
          <cell r="P97">
            <v>5210.302466663401</v>
          </cell>
          <cell r="R97">
            <v>1138.702858421964</v>
          </cell>
          <cell r="S97">
            <v>1138.702858421964</v>
          </cell>
          <cell r="U97">
            <v>748.40786234166853</v>
          </cell>
          <cell r="V97">
            <v>382.07658079861744</v>
          </cell>
          <cell r="X97">
            <v>7033.9206837677057</v>
          </cell>
          <cell r="Y97">
            <v>7941.8519512165012</v>
          </cell>
          <cell r="AA97">
            <v>0</v>
          </cell>
          <cell r="AB97">
            <v>0</v>
          </cell>
          <cell r="AD97">
            <v>11573.292964489265</v>
          </cell>
          <cell r="AE97">
            <v>11785.347489054619</v>
          </cell>
          <cell r="AJ97">
            <v>0</v>
          </cell>
          <cell r="AK97">
            <v>0</v>
          </cell>
          <cell r="AM97">
            <v>0</v>
          </cell>
          <cell r="AN97">
            <v>0</v>
          </cell>
          <cell r="AP97">
            <v>2750.0886966749026</v>
          </cell>
          <cell r="AQ97">
            <v>0</v>
          </cell>
          <cell r="AS97">
            <v>60479.55592168391</v>
          </cell>
          <cell r="AT97">
            <v>57307.672727316494</v>
          </cell>
          <cell r="AV97">
            <v>2103.6301037760672</v>
          </cell>
          <cell r="AW97">
            <v>0</v>
          </cell>
          <cell r="AY97">
            <v>2271.6422127997662</v>
          </cell>
          <cell r="AZ97">
            <v>0</v>
          </cell>
          <cell r="BB97">
            <v>1660.533501316437</v>
          </cell>
          <cell r="BC97">
            <v>0</v>
          </cell>
          <cell r="BE97">
            <v>934.20039165991136</v>
          </cell>
          <cell r="BF97">
            <v>0</v>
          </cell>
          <cell r="BH97">
            <v>441.09235188573206</v>
          </cell>
          <cell r="BI97">
            <v>0</v>
          </cell>
          <cell r="BK97">
            <v>3336.8267031156593</v>
          </cell>
          <cell r="BL97">
            <v>0</v>
          </cell>
          <cell r="BN97">
            <v>713.27448696545378</v>
          </cell>
          <cell r="BO97">
            <v>0</v>
          </cell>
          <cell r="BT97">
            <v>63306.77341051292</v>
          </cell>
          <cell r="BU97">
            <v>58527.14890273723</v>
          </cell>
          <cell r="BW97">
            <v>27788.505076587684</v>
          </cell>
          <cell r="BX97">
            <v>29760.540548782625</v>
          </cell>
          <cell r="BZ97">
            <v>3431.435683920206</v>
          </cell>
          <cell r="CA97">
            <v>17123.164862396297</v>
          </cell>
          <cell r="CC97">
            <v>1972.1993545638559</v>
          </cell>
          <cell r="CD97">
            <v>1959.5606475319128</v>
          </cell>
          <cell r="CF97">
            <v>251.0071905808544</v>
          </cell>
          <cell r="CG97">
            <v>925.81486107206047</v>
          </cell>
          <cell r="CI97">
            <v>4109.4538062892325</v>
          </cell>
          <cell r="CJ97">
            <v>2528.9139820876135</v>
          </cell>
          <cell r="CL97">
            <v>0</v>
          </cell>
          <cell r="CM97">
            <v>0</v>
          </cell>
          <cell r="CX97">
            <v>12891.864376147179</v>
          </cell>
          <cell r="CY97">
            <v>21819.713965821004</v>
          </cell>
          <cell r="DA97">
            <v>41719.438146623055</v>
          </cell>
          <cell r="DC97">
            <v>37313.4</v>
          </cell>
          <cell r="DD97">
            <v>0</v>
          </cell>
          <cell r="DE97">
            <v>14773.52</v>
          </cell>
          <cell r="DF97">
            <v>0</v>
          </cell>
          <cell r="DK97">
            <v>9.0725242471038108</v>
          </cell>
          <cell r="DL97">
            <v>0</v>
          </cell>
          <cell r="DM97">
            <v>7.8966302166911904</v>
          </cell>
          <cell r="DW97">
            <v>1632.2000000000003</v>
          </cell>
          <cell r="DX97">
            <v>0</v>
          </cell>
        </row>
        <row r="98">
          <cell r="F98">
            <v>11369.21</v>
          </cell>
          <cell r="G98">
            <v>1267.95</v>
          </cell>
          <cell r="H98">
            <v>95.2</v>
          </cell>
          <cell r="I98">
            <v>41457.483969981935</v>
          </cell>
          <cell r="J98">
            <v>39921.718407295521</v>
          </cell>
          <cell r="L98">
            <v>6787.0494583246445</v>
          </cell>
          <cell r="M98">
            <v>5674.5879059180588</v>
          </cell>
          <cell r="O98">
            <v>22591.788694258725</v>
          </cell>
          <cell r="P98">
            <v>22591.788694258725</v>
          </cell>
          <cell r="R98">
            <v>5067.998174551557</v>
          </cell>
          <cell r="S98">
            <v>5067.9981745515579</v>
          </cell>
          <cell r="U98">
            <v>3229.970774316675</v>
          </cell>
          <cell r="V98">
            <v>1648.9620855519277</v>
          </cell>
          <cell r="X98">
            <v>18810.076656313729</v>
          </cell>
          <cell r="Y98">
            <v>14399.799558880512</v>
          </cell>
          <cell r="AA98">
            <v>0</v>
          </cell>
          <cell r="AB98">
            <v>0</v>
          </cell>
          <cell r="AD98">
            <v>53471.501525393687</v>
          </cell>
          <cell r="AE98">
            <v>54451.24634552002</v>
          </cell>
          <cell r="AJ98">
            <v>96357.840000000026</v>
          </cell>
          <cell r="AK98">
            <v>94270.60089250395</v>
          </cell>
          <cell r="AM98">
            <v>5194.4399999999996</v>
          </cell>
          <cell r="AN98">
            <v>6907.6833916059131</v>
          </cell>
          <cell r="AP98">
            <v>11244.807115292941</v>
          </cell>
          <cell r="AQ98">
            <v>0</v>
          </cell>
          <cell r="AS98">
            <v>273909.08916784136</v>
          </cell>
          <cell r="AT98">
            <v>560318.11137949023</v>
          </cell>
          <cell r="AV98">
            <v>6199.8463306479498</v>
          </cell>
          <cell r="AW98">
            <v>0</v>
          </cell>
          <cell r="AY98">
            <v>3884.5245980399973</v>
          </cell>
          <cell r="AZ98">
            <v>2784.3371143409481</v>
          </cell>
          <cell r="BB98">
            <v>4789.6145257584076</v>
          </cell>
          <cell r="BC98">
            <v>7732.1947020133202</v>
          </cell>
          <cell r="BE98">
            <v>1223.637082526727</v>
          </cell>
          <cell r="BF98">
            <v>0</v>
          </cell>
          <cell r="BH98">
            <v>1903.6617291910545</v>
          </cell>
          <cell r="BI98">
            <v>0</v>
          </cell>
          <cell r="BK98">
            <v>9485.171618961278</v>
          </cell>
          <cell r="BL98">
            <v>12326.738375206487</v>
          </cell>
          <cell r="BN98">
            <v>715.4539367867369</v>
          </cell>
          <cell r="BO98">
            <v>0</v>
          </cell>
          <cell r="BT98">
            <v>286814.76</v>
          </cell>
          <cell r="BU98">
            <v>163230.55263989922</v>
          </cell>
          <cell r="BW98">
            <v>125615.32736662832</v>
          </cell>
          <cell r="BX98">
            <v>111796.63317688569</v>
          </cell>
          <cell r="BZ98">
            <v>52985.403942885539</v>
          </cell>
          <cell r="CA98">
            <v>65324.607001822733</v>
          </cell>
          <cell r="CC98">
            <v>2820.1392214251991</v>
          </cell>
          <cell r="CD98">
            <v>2802.0665487380274</v>
          </cell>
          <cell r="CF98">
            <v>358.92680999957088</v>
          </cell>
          <cell r="CG98">
            <v>0</v>
          </cell>
          <cell r="CI98">
            <v>34595.866927365154</v>
          </cell>
          <cell r="CJ98">
            <v>26920.857710513043</v>
          </cell>
          <cell r="CL98">
            <v>44684.576021805231</v>
          </cell>
          <cell r="CM98">
            <v>30681.086700006479</v>
          </cell>
          <cell r="CX98">
            <v>67044.759862535429</v>
          </cell>
          <cell r="CY98">
            <v>-70538.378325511731</v>
          </cell>
          <cell r="DA98">
            <v>146442.67879537388</v>
          </cell>
          <cell r="DC98">
            <v>361130.45</v>
          </cell>
          <cell r="DD98">
            <v>1979.75</v>
          </cell>
          <cell r="DE98">
            <v>244606.97000000003</v>
          </cell>
          <cell r="DF98">
            <v>1319.5</v>
          </cell>
          <cell r="DK98">
            <v>8.095524921369833</v>
          </cell>
          <cell r="DL98">
            <v>10.500266014833361</v>
          </cell>
          <cell r="DM98">
            <v>6.9354083660997361</v>
          </cell>
          <cell r="DW98">
            <v>3390.72</v>
          </cell>
          <cell r="DX98">
            <v>0</v>
          </cell>
        </row>
        <row r="99">
          <cell r="F99">
            <v>216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X99">
            <v>0</v>
          </cell>
          <cell r="Y99">
            <v>0</v>
          </cell>
          <cell r="AA99">
            <v>0</v>
          </cell>
          <cell r="AB99">
            <v>0</v>
          </cell>
          <cell r="AD99">
            <v>0</v>
          </cell>
          <cell r="AE99">
            <v>0</v>
          </cell>
          <cell r="AJ99">
            <v>0</v>
          </cell>
          <cell r="AK99">
            <v>0</v>
          </cell>
          <cell r="AM99">
            <v>0</v>
          </cell>
          <cell r="AN99">
            <v>0</v>
          </cell>
          <cell r="AP99">
            <v>305.56541074165591</v>
          </cell>
          <cell r="AQ99">
            <v>300</v>
          </cell>
          <cell r="AS99">
            <v>4889.9905399720346</v>
          </cell>
          <cell r="AT99">
            <v>0</v>
          </cell>
          <cell r="AV99">
            <v>0</v>
          </cell>
          <cell r="AW99">
            <v>0</v>
          </cell>
          <cell r="AY99">
            <v>0</v>
          </cell>
          <cell r="AZ99">
            <v>0</v>
          </cell>
          <cell r="BB99">
            <v>0</v>
          </cell>
          <cell r="BC99">
            <v>0</v>
          </cell>
          <cell r="BE99">
            <v>0</v>
          </cell>
          <cell r="BF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N99">
            <v>0</v>
          </cell>
          <cell r="BO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0</v>
          </cell>
          <cell r="BZ99">
            <v>0</v>
          </cell>
          <cell r="CA99">
            <v>0</v>
          </cell>
          <cell r="CC99">
            <v>0</v>
          </cell>
          <cell r="CD99">
            <v>0</v>
          </cell>
          <cell r="CF99">
            <v>0</v>
          </cell>
          <cell r="CG99">
            <v>0</v>
          </cell>
          <cell r="CI99">
            <v>0</v>
          </cell>
          <cell r="CJ99">
            <v>0</v>
          </cell>
          <cell r="CL99">
            <v>0</v>
          </cell>
          <cell r="CM99">
            <v>0</v>
          </cell>
          <cell r="CX99">
            <v>394.57984958954808</v>
          </cell>
          <cell r="CY99">
            <v>6269.2469904459776</v>
          </cell>
          <cell r="DA99">
            <v>-11531.117239527248</v>
          </cell>
          <cell r="DC99">
            <v>644.98</v>
          </cell>
          <cell r="DD99">
            <v>0</v>
          </cell>
          <cell r="DE99">
            <v>16.600000000000023</v>
          </cell>
          <cell r="DF99">
            <v>0</v>
          </cell>
          <cell r="DK99">
            <v>2.525617420221371</v>
          </cell>
          <cell r="DL99">
            <v>0</v>
          </cell>
          <cell r="DM99">
            <v>2.525617420221371</v>
          </cell>
          <cell r="DW99">
            <v>0</v>
          </cell>
          <cell r="DX99">
            <v>0</v>
          </cell>
        </row>
        <row r="100">
          <cell r="F100">
            <v>216.8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>
            <v>0</v>
          </cell>
          <cell r="Y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J100">
            <v>0</v>
          </cell>
          <cell r="AK100">
            <v>0</v>
          </cell>
          <cell r="AM100">
            <v>0</v>
          </cell>
          <cell r="AN100">
            <v>0</v>
          </cell>
          <cell r="AP100">
            <v>244.45232859332478</v>
          </cell>
          <cell r="AQ100">
            <v>0</v>
          </cell>
          <cell r="AS100">
            <v>4351.8757822282469</v>
          </cell>
          <cell r="AT100">
            <v>0</v>
          </cell>
          <cell r="AV100">
            <v>0</v>
          </cell>
          <cell r="AW100">
            <v>0</v>
          </cell>
          <cell r="AY100">
            <v>0</v>
          </cell>
          <cell r="AZ100">
            <v>0</v>
          </cell>
          <cell r="BB100">
            <v>0</v>
          </cell>
          <cell r="BC100">
            <v>0</v>
          </cell>
          <cell r="BE100">
            <v>0</v>
          </cell>
          <cell r="BF100">
            <v>0</v>
          </cell>
          <cell r="BH100">
            <v>0</v>
          </cell>
          <cell r="BI100">
            <v>0</v>
          </cell>
          <cell r="BK100">
            <v>0</v>
          </cell>
          <cell r="BL100">
            <v>0</v>
          </cell>
          <cell r="BN100">
            <v>0</v>
          </cell>
          <cell r="BO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0</v>
          </cell>
          <cell r="BZ100">
            <v>0</v>
          </cell>
          <cell r="CA100">
            <v>0</v>
          </cell>
          <cell r="CC100">
            <v>0</v>
          </cell>
          <cell r="CD100">
            <v>0</v>
          </cell>
          <cell r="CF100">
            <v>0</v>
          </cell>
          <cell r="CG100">
            <v>0</v>
          </cell>
          <cell r="CI100">
            <v>0</v>
          </cell>
          <cell r="CJ100">
            <v>0</v>
          </cell>
          <cell r="CL100">
            <v>0</v>
          </cell>
          <cell r="CM100">
            <v>0</v>
          </cell>
          <cell r="CX100">
            <v>275.78511688991682</v>
          </cell>
          <cell r="CY100">
            <v>5791.3788498758013</v>
          </cell>
          <cell r="DA100">
            <v>-13880.976798658103</v>
          </cell>
          <cell r="DC100">
            <v>372.15</v>
          </cell>
          <cell r="DD100">
            <v>0</v>
          </cell>
          <cell r="DE100">
            <v>-110.47000000000003</v>
          </cell>
          <cell r="DF100">
            <v>0</v>
          </cell>
          <cell r="DK100">
            <v>2.2260813694547981</v>
          </cell>
          <cell r="DL100">
            <v>0</v>
          </cell>
          <cell r="DM100">
            <v>2.2260813694547981</v>
          </cell>
          <cell r="DW100">
            <v>0</v>
          </cell>
          <cell r="DX100">
            <v>0</v>
          </cell>
        </row>
        <row r="101">
          <cell r="F101">
            <v>214.7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398.29131681418335</v>
          </cell>
          <cell r="P101">
            <v>398.29131681418329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X101">
            <v>0</v>
          </cell>
          <cell r="Y101">
            <v>0</v>
          </cell>
          <cell r="AA101">
            <v>0</v>
          </cell>
          <cell r="AB101">
            <v>0</v>
          </cell>
          <cell r="AD101">
            <v>0</v>
          </cell>
          <cell r="AE101">
            <v>0</v>
          </cell>
          <cell r="AJ101">
            <v>0</v>
          </cell>
          <cell r="AK101">
            <v>0</v>
          </cell>
          <cell r="AM101">
            <v>0</v>
          </cell>
          <cell r="AN101">
            <v>0</v>
          </cell>
          <cell r="AP101">
            <v>488.90465718664956</v>
          </cell>
          <cell r="AQ101">
            <v>240</v>
          </cell>
          <cell r="AS101">
            <v>3951.7815366949235</v>
          </cell>
          <cell r="AT101">
            <v>0</v>
          </cell>
          <cell r="AV101">
            <v>0</v>
          </cell>
          <cell r="AW101">
            <v>0</v>
          </cell>
          <cell r="AY101">
            <v>0</v>
          </cell>
          <cell r="AZ101">
            <v>0</v>
          </cell>
          <cell r="BB101">
            <v>202.6391878961808</v>
          </cell>
          <cell r="BC101">
            <v>0</v>
          </cell>
          <cell r="BE101">
            <v>0</v>
          </cell>
          <cell r="BF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N101">
            <v>0</v>
          </cell>
          <cell r="BO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0</v>
          </cell>
          <cell r="BZ101">
            <v>0</v>
          </cell>
          <cell r="CA101">
            <v>0</v>
          </cell>
          <cell r="CC101">
            <v>0</v>
          </cell>
          <cell r="CD101">
            <v>0</v>
          </cell>
          <cell r="CF101">
            <v>0</v>
          </cell>
          <cell r="CG101">
            <v>0</v>
          </cell>
          <cell r="CI101">
            <v>0</v>
          </cell>
          <cell r="CJ101">
            <v>0</v>
          </cell>
          <cell r="CL101">
            <v>0</v>
          </cell>
          <cell r="CM101">
            <v>0</v>
          </cell>
          <cell r="CX101">
            <v>302.48713564619948</v>
          </cell>
          <cell r="CY101">
            <v>5586.477593779503</v>
          </cell>
          <cell r="DA101">
            <v>-17516.600802646397</v>
          </cell>
          <cell r="DC101">
            <v>529.36</v>
          </cell>
          <cell r="DD101">
            <v>0</v>
          </cell>
          <cell r="DE101">
            <v>0</v>
          </cell>
          <cell r="DF101">
            <v>0</v>
          </cell>
          <cell r="DK101">
            <v>2.4656252589052476</v>
          </cell>
          <cell r="DL101">
            <v>0</v>
          </cell>
          <cell r="DM101">
            <v>2.4656252589052476</v>
          </cell>
          <cell r="DW101">
            <v>0</v>
          </cell>
          <cell r="DX101">
            <v>0</v>
          </cell>
        </row>
        <row r="102">
          <cell r="F102">
            <v>397.8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X102">
            <v>0</v>
          </cell>
          <cell r="Y102">
            <v>0</v>
          </cell>
          <cell r="AA102">
            <v>0</v>
          </cell>
          <cell r="AB102">
            <v>0</v>
          </cell>
          <cell r="AD102">
            <v>0</v>
          </cell>
          <cell r="AE102">
            <v>0</v>
          </cell>
          <cell r="AJ102">
            <v>0</v>
          </cell>
          <cell r="AK102">
            <v>0</v>
          </cell>
          <cell r="AM102">
            <v>0</v>
          </cell>
          <cell r="AN102">
            <v>0</v>
          </cell>
          <cell r="AP102">
            <v>427.79157503831829</v>
          </cell>
          <cell r="AQ102">
            <v>420</v>
          </cell>
          <cell r="AS102">
            <v>7130.6967082587207</v>
          </cell>
          <cell r="AT102">
            <v>0</v>
          </cell>
          <cell r="AV102">
            <v>0</v>
          </cell>
          <cell r="AW102">
            <v>0</v>
          </cell>
          <cell r="AY102">
            <v>0</v>
          </cell>
          <cell r="AZ102">
            <v>0</v>
          </cell>
          <cell r="BB102">
            <v>0</v>
          </cell>
          <cell r="BC102">
            <v>0</v>
          </cell>
          <cell r="BE102">
            <v>0</v>
          </cell>
          <cell r="BF102">
            <v>0</v>
          </cell>
          <cell r="BH102">
            <v>0</v>
          </cell>
          <cell r="BI102">
            <v>0</v>
          </cell>
          <cell r="BK102">
            <v>0</v>
          </cell>
          <cell r="BL102">
            <v>0</v>
          </cell>
          <cell r="BN102">
            <v>0</v>
          </cell>
          <cell r="BO102">
            <v>0</v>
          </cell>
          <cell r="BT102">
            <v>943.60150546779516</v>
          </cell>
          <cell r="BU102">
            <v>0</v>
          </cell>
          <cell r="BW102">
            <v>0</v>
          </cell>
          <cell r="BX102">
            <v>0</v>
          </cell>
          <cell r="BZ102">
            <v>1085.5997902712011</v>
          </cell>
          <cell r="CA102">
            <v>0</v>
          </cell>
          <cell r="CC102">
            <v>0</v>
          </cell>
          <cell r="CD102">
            <v>0</v>
          </cell>
          <cell r="CF102">
            <v>0</v>
          </cell>
          <cell r="CG102">
            <v>0</v>
          </cell>
          <cell r="CI102">
            <v>0</v>
          </cell>
          <cell r="CJ102">
            <v>0</v>
          </cell>
          <cell r="CL102">
            <v>0</v>
          </cell>
          <cell r="CM102">
            <v>0</v>
          </cell>
          <cell r="CX102">
            <v>647.65366690902363</v>
          </cell>
          <cell r="CY102">
            <v>11648.88116175227</v>
          </cell>
          <cell r="DA102">
            <v>-43906.561263849493</v>
          </cell>
          <cell r="DC102">
            <v>955.85</v>
          </cell>
          <cell r="DD102">
            <v>0</v>
          </cell>
          <cell r="DE102">
            <v>-123.24999999999989</v>
          </cell>
          <cell r="DF102">
            <v>0</v>
          </cell>
          <cell r="DK102">
            <v>2.5306872255935526</v>
          </cell>
          <cell r="DL102">
            <v>0</v>
          </cell>
          <cell r="DM102">
            <v>2.5306872255935526</v>
          </cell>
          <cell r="DW102">
            <v>0</v>
          </cell>
          <cell r="DX102">
            <v>0</v>
          </cell>
        </row>
        <row r="104">
          <cell r="F104">
            <v>325.60000000000002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X104">
            <v>0</v>
          </cell>
          <cell r="Y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J104">
            <v>0</v>
          </cell>
          <cell r="AK104">
            <v>0</v>
          </cell>
          <cell r="AM104">
            <v>0</v>
          </cell>
          <cell r="AN104">
            <v>0</v>
          </cell>
          <cell r="AP104">
            <v>305.56541074165591</v>
          </cell>
          <cell r="AQ104">
            <v>300</v>
          </cell>
          <cell r="AS104">
            <v>3867.9652747226023</v>
          </cell>
          <cell r="AT104">
            <v>0</v>
          </cell>
          <cell r="AV104">
            <v>0</v>
          </cell>
          <cell r="AW104">
            <v>0</v>
          </cell>
          <cell r="AY104">
            <v>0</v>
          </cell>
          <cell r="AZ104">
            <v>0</v>
          </cell>
          <cell r="BB104">
            <v>0</v>
          </cell>
          <cell r="BC104">
            <v>0</v>
          </cell>
          <cell r="BE104">
            <v>0</v>
          </cell>
          <cell r="BF104">
            <v>0</v>
          </cell>
          <cell r="BH104">
            <v>0</v>
          </cell>
          <cell r="BI104">
            <v>0</v>
          </cell>
          <cell r="BK104">
            <v>0</v>
          </cell>
          <cell r="BL104">
            <v>0</v>
          </cell>
          <cell r="BN104">
            <v>0</v>
          </cell>
          <cell r="BO104">
            <v>0</v>
          </cell>
          <cell r="BT104">
            <v>1362.979952342371</v>
          </cell>
          <cell r="BU104">
            <v>3073.5778077005434</v>
          </cell>
          <cell r="BW104">
            <v>0</v>
          </cell>
          <cell r="BX104">
            <v>0</v>
          </cell>
          <cell r="BZ104">
            <v>1568.0885859472908</v>
          </cell>
          <cell r="CA104">
            <v>730.83896275757979</v>
          </cell>
          <cell r="CC104">
            <v>0</v>
          </cell>
          <cell r="CD104">
            <v>0</v>
          </cell>
          <cell r="CF104">
            <v>0</v>
          </cell>
          <cell r="CG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X104">
            <v>426.27277340110322</v>
          </cell>
          <cell r="CY104">
            <v>4026.4917173560598</v>
          </cell>
          <cell r="DA104">
            <v>-10343.75034821701</v>
          </cell>
          <cell r="DC104">
            <v>675.55</v>
          </cell>
          <cell r="DD104">
            <v>0</v>
          </cell>
          <cell r="DE104">
            <v>-70.430000000000064</v>
          </cell>
          <cell r="DF104">
            <v>0</v>
          </cell>
          <cell r="DK104">
            <v>2.2911022565070938</v>
          </cell>
          <cell r="DL104">
            <v>0</v>
          </cell>
          <cell r="DM104">
            <v>2.2911022565070938</v>
          </cell>
          <cell r="DW104">
            <v>0</v>
          </cell>
          <cell r="DX104">
            <v>0</v>
          </cell>
        </row>
        <row r="105">
          <cell r="F105">
            <v>151.6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X105">
            <v>0</v>
          </cell>
          <cell r="Y105">
            <v>0</v>
          </cell>
          <cell r="AA105">
            <v>0</v>
          </cell>
          <cell r="AB105">
            <v>0</v>
          </cell>
          <cell r="AD105">
            <v>0</v>
          </cell>
          <cell r="AE105">
            <v>0</v>
          </cell>
          <cell r="AJ105">
            <v>0</v>
          </cell>
          <cell r="AK105">
            <v>0</v>
          </cell>
          <cell r="AM105">
            <v>0</v>
          </cell>
          <cell r="AN105">
            <v>0</v>
          </cell>
          <cell r="AP105">
            <v>183.33924644499351</v>
          </cell>
          <cell r="AQ105">
            <v>180</v>
          </cell>
          <cell r="AS105">
            <v>1768.9422089258067</v>
          </cell>
          <cell r="AT105">
            <v>0</v>
          </cell>
          <cell r="AV105">
            <v>0</v>
          </cell>
          <cell r="AW105">
            <v>0</v>
          </cell>
          <cell r="AY105">
            <v>0</v>
          </cell>
          <cell r="AZ105">
            <v>0</v>
          </cell>
          <cell r="BB105">
            <v>0</v>
          </cell>
          <cell r="BC105">
            <v>0</v>
          </cell>
          <cell r="BE105">
            <v>0</v>
          </cell>
          <cell r="BF105">
            <v>0</v>
          </cell>
          <cell r="BH105">
            <v>0</v>
          </cell>
          <cell r="BI105">
            <v>0</v>
          </cell>
          <cell r="BK105">
            <v>0</v>
          </cell>
          <cell r="BL105">
            <v>0</v>
          </cell>
          <cell r="BN105">
            <v>0</v>
          </cell>
          <cell r="BO105">
            <v>0</v>
          </cell>
          <cell r="BT105">
            <v>602.85651738220258</v>
          </cell>
          <cell r="BU105">
            <v>2388.0910390023446</v>
          </cell>
          <cell r="BW105">
            <v>0</v>
          </cell>
          <cell r="BX105">
            <v>0</v>
          </cell>
          <cell r="BZ105">
            <v>693.57764378437867</v>
          </cell>
          <cell r="CA105">
            <v>422.22515291721851</v>
          </cell>
          <cell r="CC105">
            <v>0</v>
          </cell>
          <cell r="CD105">
            <v>0</v>
          </cell>
          <cell r="CF105">
            <v>0</v>
          </cell>
          <cell r="CG105">
            <v>0</v>
          </cell>
          <cell r="CI105">
            <v>0</v>
          </cell>
          <cell r="CJ105">
            <v>0</v>
          </cell>
          <cell r="CL105">
            <v>0</v>
          </cell>
          <cell r="CM105">
            <v>0</v>
          </cell>
          <cell r="CX105">
            <v>194.92768014844501</v>
          </cell>
          <cell r="CY105">
            <v>505.00698968982704</v>
          </cell>
          <cell r="DA105">
            <v>-1728.0532774183639</v>
          </cell>
          <cell r="DC105">
            <v>341.12</v>
          </cell>
          <cell r="DD105">
            <v>0</v>
          </cell>
          <cell r="DE105">
            <v>0</v>
          </cell>
          <cell r="DF105">
            <v>0</v>
          </cell>
          <cell r="DK105">
            <v>2.2500997961101601</v>
          </cell>
          <cell r="DL105">
            <v>0</v>
          </cell>
          <cell r="DM105">
            <v>2.2500997961101601</v>
          </cell>
          <cell r="DW105">
            <v>0</v>
          </cell>
          <cell r="DX105">
            <v>0</v>
          </cell>
        </row>
        <row r="106">
          <cell r="F106">
            <v>5046.8999999999996</v>
          </cell>
          <cell r="G106">
            <v>552.1</v>
          </cell>
          <cell r="H106">
            <v>0</v>
          </cell>
          <cell r="I106">
            <v>21793.180589946827</v>
          </cell>
          <cell r="J106">
            <v>20896.176470260045</v>
          </cell>
          <cell r="L106">
            <v>4037.851342704023</v>
          </cell>
          <cell r="M106">
            <v>3354.0990034980086</v>
          </cell>
          <cell r="O106">
            <v>8821.6390847950079</v>
          </cell>
          <cell r="P106">
            <v>8821.6390847950079</v>
          </cell>
          <cell r="R106">
            <v>2098.2987950581069</v>
          </cell>
          <cell r="S106">
            <v>2098.2987950581069</v>
          </cell>
          <cell r="U106">
            <v>925.66235605416921</v>
          </cell>
          <cell r="V106">
            <v>472.56840256671109</v>
          </cell>
          <cell r="X106">
            <v>9508.1285279285748</v>
          </cell>
          <cell r="Y106">
            <v>6536.0237032163795</v>
          </cell>
          <cell r="AA106">
            <v>0</v>
          </cell>
          <cell r="AB106">
            <v>0</v>
          </cell>
          <cell r="AD106">
            <v>23539.398978971396</v>
          </cell>
          <cell r="AE106">
            <v>23970.705442426166</v>
          </cell>
          <cell r="AJ106">
            <v>26952.720000000005</v>
          </cell>
          <cell r="AK106">
            <v>27826.389687719224</v>
          </cell>
          <cell r="AM106">
            <v>5194.4399999999996</v>
          </cell>
          <cell r="AN106">
            <v>5338.5660717760275</v>
          </cell>
          <cell r="AP106">
            <v>4950.1596540148248</v>
          </cell>
          <cell r="AQ106">
            <v>4860</v>
          </cell>
          <cell r="AS106">
            <v>158676.39040909868</v>
          </cell>
          <cell r="AT106">
            <v>245825.74230542241</v>
          </cell>
          <cell r="AV106">
            <v>4086.5843993990838</v>
          </cell>
          <cell r="AW106">
            <v>0</v>
          </cell>
          <cell r="AY106">
            <v>3327.0744312498723</v>
          </cell>
          <cell r="AZ106">
            <v>4141.8742415099368</v>
          </cell>
          <cell r="BB106">
            <v>2710.8861322334628</v>
          </cell>
          <cell r="BC106">
            <v>1183.5577911969388</v>
          </cell>
          <cell r="BE106">
            <v>593.1778776189575</v>
          </cell>
          <cell r="BF106">
            <v>0</v>
          </cell>
          <cell r="BH106">
            <v>545.56159312182638</v>
          </cell>
          <cell r="BI106">
            <v>0</v>
          </cell>
          <cell r="BK106">
            <v>3135.5996435898128</v>
          </cell>
          <cell r="BL106">
            <v>0</v>
          </cell>
          <cell r="BN106">
            <v>515.14268503060532</v>
          </cell>
          <cell r="BO106">
            <v>0</v>
          </cell>
          <cell r="BT106">
            <v>56749.44000000001</v>
          </cell>
          <cell r="BU106">
            <v>43825.957191828777</v>
          </cell>
          <cell r="BW106">
            <v>51886.838169432616</v>
          </cell>
          <cell r="BX106">
            <v>47187.193829293232</v>
          </cell>
          <cell r="BZ106">
            <v>13233.610917691904</v>
          </cell>
          <cell r="CA106">
            <v>9476.590871181379</v>
          </cell>
          <cell r="CC106">
            <v>2367.5152718306808</v>
          </cell>
          <cell r="CD106">
            <v>2352.3432093081606</v>
          </cell>
          <cell r="CF106">
            <v>301.32012550572301</v>
          </cell>
          <cell r="CG106">
            <v>0</v>
          </cell>
          <cell r="CI106">
            <v>23653.251559455457</v>
          </cell>
          <cell r="CJ106">
            <v>16854.764934892675</v>
          </cell>
          <cell r="CL106">
            <v>12964.848915376673</v>
          </cell>
          <cell r="CM106">
            <v>10858.111740668459</v>
          </cell>
          <cell r="CX106">
            <v>26647.507265435866</v>
          </cell>
          <cell r="CY106">
            <v>-25326.750314375324</v>
          </cell>
          <cell r="DA106">
            <v>9877.9193575937243</v>
          </cell>
          <cell r="DC106">
            <v>80906.37</v>
          </cell>
          <cell r="DD106">
            <v>0</v>
          </cell>
          <cell r="DE106">
            <v>34343.389999999992</v>
          </cell>
          <cell r="DF106">
            <v>0</v>
          </cell>
          <cell r="DK106">
            <v>8.0943797337549448</v>
          </cell>
          <cell r="DL106">
            <v>9.3443133369570255</v>
          </cell>
          <cell r="DM106">
            <v>7.0148818741189949</v>
          </cell>
          <cell r="DW106">
            <v>5475.9799999999987</v>
          </cell>
          <cell r="DX106">
            <v>0</v>
          </cell>
        </row>
        <row r="107">
          <cell r="F107">
            <v>2605.5</v>
          </cell>
          <cell r="G107">
            <v>490.3</v>
          </cell>
          <cell r="H107">
            <v>0</v>
          </cell>
          <cell r="I107">
            <v>11754.752577662372</v>
          </cell>
          <cell r="J107">
            <v>11320.868613309753</v>
          </cell>
          <cell r="L107">
            <v>1878.8369512990148</v>
          </cell>
          <cell r="M107">
            <v>1560.6828016276443</v>
          </cell>
          <cell r="O107">
            <v>4669.3015200370883</v>
          </cell>
          <cell r="P107">
            <v>4669.3015200370892</v>
          </cell>
          <cell r="R107">
            <v>1144.2985391316649</v>
          </cell>
          <cell r="S107">
            <v>1144.2985391316647</v>
          </cell>
          <cell r="U107">
            <v>305.27162806041741</v>
          </cell>
          <cell r="V107">
            <v>155.84702637838339</v>
          </cell>
          <cell r="X107">
            <v>4422.8251101074193</v>
          </cell>
          <cell r="Y107">
            <v>5328.5125641939903</v>
          </cell>
          <cell r="AA107">
            <v>0</v>
          </cell>
          <cell r="AB107">
            <v>0</v>
          </cell>
          <cell r="AD107">
            <v>12152.391376827354</v>
          </cell>
          <cell r="AE107">
            <v>12375.056575371293</v>
          </cell>
          <cell r="AJ107">
            <v>22107.119999999995</v>
          </cell>
          <cell r="AK107">
            <v>22783.603256442831</v>
          </cell>
          <cell r="AM107">
            <v>0</v>
          </cell>
          <cell r="AN107">
            <v>0</v>
          </cell>
          <cell r="AP107">
            <v>2444.5232859332473</v>
          </cell>
          <cell r="AQ107">
            <v>2400</v>
          </cell>
          <cell r="AS107">
            <v>56698.276960772193</v>
          </cell>
          <cell r="AT107">
            <v>62408.552072306375</v>
          </cell>
          <cell r="AV107">
            <v>1651.6557550524265</v>
          </cell>
          <cell r="AW107">
            <v>0</v>
          </cell>
          <cell r="AY107">
            <v>1548.108102704022</v>
          </cell>
          <cell r="AZ107">
            <v>0</v>
          </cell>
          <cell r="BB107">
            <v>1494.9857930485748</v>
          </cell>
          <cell r="BC107">
            <v>426.30205488029895</v>
          </cell>
          <cell r="BE107">
            <v>294.94654935275304</v>
          </cell>
          <cell r="BF107">
            <v>0</v>
          </cell>
          <cell r="BH107">
            <v>179.91924879549597</v>
          </cell>
          <cell r="BI107">
            <v>0</v>
          </cell>
          <cell r="BK107">
            <v>1872.1788951438446</v>
          </cell>
          <cell r="BL107">
            <v>0</v>
          </cell>
          <cell r="BN107">
            <v>277.38452270878753</v>
          </cell>
          <cell r="BO107">
            <v>0</v>
          </cell>
          <cell r="BT107">
            <v>24989.640000000003</v>
          </cell>
          <cell r="BU107">
            <v>20741.743442713978</v>
          </cell>
          <cell r="BW107">
            <v>23542.908100545294</v>
          </cell>
          <cell r="BX107">
            <v>23100.865703280764</v>
          </cell>
          <cell r="BZ107">
            <v>10068.093103504303</v>
          </cell>
          <cell r="CA107">
            <v>5638.299914677109</v>
          </cell>
          <cell r="CC107">
            <v>1115.8640434761621</v>
          </cell>
          <cell r="CD107">
            <v>1108.7131037396</v>
          </cell>
          <cell r="CF107">
            <v>142.01906007878435</v>
          </cell>
          <cell r="CG107">
            <v>0</v>
          </cell>
          <cell r="CI107">
            <v>9461.3006237821846</v>
          </cell>
          <cell r="CJ107">
            <v>8451.6599357561918</v>
          </cell>
          <cell r="CL107">
            <v>9472.768866962524</v>
          </cell>
          <cell r="CM107">
            <v>6457.7541231164005</v>
          </cell>
          <cell r="CX107">
            <v>12220.264315344433</v>
          </cell>
          <cell r="CY107">
            <v>28561.035556971485</v>
          </cell>
          <cell r="DA107">
            <v>14861.57804222501</v>
          </cell>
          <cell r="DC107">
            <v>92905.97</v>
          </cell>
          <cell r="DD107">
            <v>0</v>
          </cell>
          <cell r="DE107">
            <v>71519.710000000006</v>
          </cell>
          <cell r="DF107">
            <v>0</v>
          </cell>
          <cell r="DK107">
            <v>6.739290496212571</v>
          </cell>
          <cell r="DL107">
            <v>8.5491263933822843</v>
          </cell>
          <cell r="DM107">
            <v>5.7905262541764859</v>
          </cell>
          <cell r="DW107">
            <v>3825.9799999999996</v>
          </cell>
          <cell r="DX107">
            <v>0</v>
          </cell>
        </row>
        <row r="108">
          <cell r="F108">
            <v>4661.7</v>
          </cell>
          <cell r="G108">
            <v>410</v>
          </cell>
          <cell r="H108">
            <v>0</v>
          </cell>
          <cell r="I108">
            <v>19241.855647470893</v>
          </cell>
          <cell r="J108">
            <v>18480.734219802795</v>
          </cell>
          <cell r="L108">
            <v>3757.6739025980296</v>
          </cell>
          <cell r="M108">
            <v>3121.3656032552885</v>
          </cell>
          <cell r="O108">
            <v>8158.227141080527</v>
          </cell>
          <cell r="P108">
            <v>8158.227141080527</v>
          </cell>
          <cell r="R108">
            <v>2076.2211013032957</v>
          </cell>
          <cell r="S108">
            <v>2076.2211013032957</v>
          </cell>
          <cell r="U108">
            <v>945.35729980000212</v>
          </cell>
          <cell r="V108">
            <v>482.62304942983246</v>
          </cell>
          <cell r="X108">
            <v>9081.6324667712706</v>
          </cell>
          <cell r="Y108">
            <v>11896.420334738643</v>
          </cell>
          <cell r="AA108">
            <v>0</v>
          </cell>
          <cell r="AB108">
            <v>0</v>
          </cell>
          <cell r="AD108">
            <v>21742.776005126099</v>
          </cell>
          <cell r="AE108">
            <v>22141.163399504265</v>
          </cell>
          <cell r="AJ108">
            <v>33038.279999999992</v>
          </cell>
          <cell r="AK108">
            <v>34080.833551996569</v>
          </cell>
          <cell r="AM108">
            <v>0</v>
          </cell>
          <cell r="AN108">
            <v>0</v>
          </cell>
          <cell r="AP108">
            <v>4889.0465718664946</v>
          </cell>
          <cell r="AQ108">
            <v>4800</v>
          </cell>
          <cell r="AS108">
            <v>123233.38708604085</v>
          </cell>
          <cell r="AT108">
            <v>101487.01821851484</v>
          </cell>
          <cell r="AV108">
            <v>3566.0882770746416</v>
          </cell>
          <cell r="AW108">
            <v>0</v>
          </cell>
          <cell r="AY108">
            <v>3096.2162054080441</v>
          </cell>
          <cell r="AZ108">
            <v>13099.270120831396</v>
          </cell>
          <cell r="BB108">
            <v>2635.4508965656355</v>
          </cell>
          <cell r="BC108">
            <v>0</v>
          </cell>
          <cell r="BE108">
            <v>458.08118513933965</v>
          </cell>
          <cell r="BF108">
            <v>0</v>
          </cell>
          <cell r="BH108">
            <v>557.16928659250379</v>
          </cell>
          <cell r="BI108">
            <v>375.06890715626844</v>
          </cell>
          <cell r="BK108">
            <v>3061.6285176912775</v>
          </cell>
          <cell r="BL108">
            <v>3819.2525882158125</v>
          </cell>
          <cell r="BN108">
            <v>515.14268503060532</v>
          </cell>
          <cell r="BO108">
            <v>0</v>
          </cell>
          <cell r="BT108">
            <v>50127.359999999993</v>
          </cell>
          <cell r="BU108">
            <v>39942.620578024427</v>
          </cell>
          <cell r="BW108">
            <v>48973.497293977358</v>
          </cell>
          <cell r="BX108">
            <v>47793.279387809613</v>
          </cell>
          <cell r="BZ108">
            <v>18382.188470768418</v>
          </cell>
          <cell r="CA108">
            <v>11706.364660238443</v>
          </cell>
          <cell r="CC108">
            <v>1935.3324038307539</v>
          </cell>
          <cell r="CD108">
            <v>1922.9299561751261</v>
          </cell>
          <cell r="CF108">
            <v>246.31503321482316</v>
          </cell>
          <cell r="CG108">
            <v>0</v>
          </cell>
          <cell r="CI108">
            <v>11659.380566681073</v>
          </cell>
          <cell r="CJ108">
            <v>8797.4593823673786</v>
          </cell>
          <cell r="CL108">
            <v>15523.700674990492</v>
          </cell>
          <cell r="CM108">
            <v>12720.346493467883</v>
          </cell>
          <cell r="CX108">
            <v>23233.145979556692</v>
          </cell>
          <cell r="CY108">
            <v>71234.118009688682</v>
          </cell>
          <cell r="DA108">
            <v>-64708.341014495818</v>
          </cell>
          <cell r="DC108">
            <v>102614.14</v>
          </cell>
          <cell r="DD108">
            <v>0</v>
          </cell>
          <cell r="DE108">
            <v>61970.35</v>
          </cell>
          <cell r="DF108">
            <v>0</v>
          </cell>
          <cell r="DK108">
            <v>7.3178655388319234</v>
          </cell>
          <cell r="DL108">
            <v>8.8492558668992647</v>
          </cell>
          <cell r="DM108">
            <v>6.2147879125290224</v>
          </cell>
          <cell r="DW108">
            <v>1545.9</v>
          </cell>
          <cell r="DX108">
            <v>0</v>
          </cell>
        </row>
        <row r="109">
          <cell r="F109">
            <v>4714.6499999999996</v>
          </cell>
          <cell r="G109">
            <v>571.65</v>
          </cell>
          <cell r="H109">
            <v>0</v>
          </cell>
          <cell r="I109">
            <v>15991.085929564279</v>
          </cell>
          <cell r="J109">
            <v>15370.983830411838</v>
          </cell>
          <cell r="L109">
            <v>2684.5255563441951</v>
          </cell>
          <cell r="M109">
            <v>2258.8830023558016</v>
          </cell>
          <cell r="O109">
            <v>9810.829854808273</v>
          </cell>
          <cell r="P109">
            <v>9810.829854808273</v>
          </cell>
          <cell r="R109">
            <v>2097.0458033712162</v>
          </cell>
          <cell r="S109">
            <v>2097.0458033712162</v>
          </cell>
          <cell r="U109">
            <v>1467.273309064587</v>
          </cell>
          <cell r="V109">
            <v>776.45625255210234</v>
          </cell>
          <cell r="X109">
            <v>7873.7455016056274</v>
          </cell>
          <cell r="Y109">
            <v>5251.6615512166672</v>
          </cell>
          <cell r="AA109">
            <v>0</v>
          </cell>
          <cell r="AB109">
            <v>0</v>
          </cell>
          <cell r="AD109">
            <v>21989.741702076019</v>
          </cell>
          <cell r="AE109">
            <v>22392.654186557</v>
          </cell>
          <cell r="AJ109">
            <v>26660.16</v>
          </cell>
          <cell r="AK109">
            <v>27525.720474261547</v>
          </cell>
          <cell r="AM109">
            <v>5194.4399999999996</v>
          </cell>
          <cell r="AN109">
            <v>5338.5660717760275</v>
          </cell>
          <cell r="AP109">
            <v>4522.3680789765076</v>
          </cell>
          <cell r="AQ109">
            <v>4884</v>
          </cell>
          <cell r="AS109">
            <v>128910.43355432397</v>
          </cell>
          <cell r="AT109">
            <v>149884.86190342161</v>
          </cell>
          <cell r="AV109">
            <v>3220.5729531319553</v>
          </cell>
          <cell r="AW109">
            <v>0</v>
          </cell>
          <cell r="AY109">
            <v>400.74181044219745</v>
          </cell>
          <cell r="AZ109">
            <v>0</v>
          </cell>
          <cell r="BB109">
            <v>829.46000890462608</v>
          </cell>
          <cell r="BC109">
            <v>1535.06716804344</v>
          </cell>
          <cell r="BE109">
            <v>574.58133309476932</v>
          </cell>
          <cell r="BF109">
            <v>0</v>
          </cell>
          <cell r="BH109">
            <v>864.77316356544827</v>
          </cell>
          <cell r="BI109">
            <v>0</v>
          </cell>
          <cell r="BK109">
            <v>3795.5458552074492</v>
          </cell>
          <cell r="BL109">
            <v>1614.2367460465737</v>
          </cell>
          <cell r="BN109">
            <v>487.80049636359632</v>
          </cell>
          <cell r="BO109">
            <v>0</v>
          </cell>
          <cell r="BT109">
            <v>117992.88000000002</v>
          </cell>
          <cell r="BU109">
            <v>98689.529148370741</v>
          </cell>
          <cell r="BW109">
            <v>45648.066203870294</v>
          </cell>
          <cell r="BX109">
            <v>50231.168178647022</v>
          </cell>
          <cell r="BZ109">
            <v>42388.323154308426</v>
          </cell>
          <cell r="CA109">
            <v>34244.046236817521</v>
          </cell>
          <cell r="CC109">
            <v>2457.3100231212052</v>
          </cell>
          <cell r="CD109">
            <v>2441.5625169692471</v>
          </cell>
          <cell r="CF109">
            <v>312.74854839724441</v>
          </cell>
          <cell r="CG109">
            <v>0</v>
          </cell>
          <cell r="CI109">
            <v>25421.272383091517</v>
          </cell>
          <cell r="CJ109">
            <v>17226.794994215019</v>
          </cell>
          <cell r="CL109">
            <v>22407.513643990806</v>
          </cell>
          <cell r="CM109">
            <v>17090.642806106149</v>
          </cell>
          <cell r="CX109">
            <v>29645.769531883503</v>
          </cell>
          <cell r="CY109">
            <v>60052.003301895129</v>
          </cell>
          <cell r="DA109">
            <v>-265991.1583337771</v>
          </cell>
          <cell r="DC109">
            <v>122034.56</v>
          </cell>
          <cell r="DD109">
            <v>0</v>
          </cell>
          <cell r="DE109">
            <v>70158.75</v>
          </cell>
          <cell r="DF109">
            <v>0</v>
          </cell>
          <cell r="DK109">
            <v>9.2933670141473392</v>
          </cell>
          <cell r="DL109">
            <v>11.237701278893685</v>
          </cell>
          <cell r="DM109">
            <v>8.2767386914593519</v>
          </cell>
          <cell r="DW109">
            <v>1891.62</v>
          </cell>
          <cell r="DX109">
            <v>0</v>
          </cell>
        </row>
        <row r="111">
          <cell r="F111">
            <v>9698.2000000000007</v>
          </cell>
          <cell r="G111">
            <v>1110</v>
          </cell>
          <cell r="H111">
            <v>39.4</v>
          </cell>
          <cell r="I111">
            <v>30539.761737277979</v>
          </cell>
          <cell r="J111">
            <v>29628.634317134351</v>
          </cell>
          <cell r="L111">
            <v>5325.154029650751</v>
          </cell>
          <cell r="M111">
            <v>4463.0052046544924</v>
          </cell>
          <cell r="O111">
            <v>20535.399334955058</v>
          </cell>
          <cell r="P111">
            <v>20535.399334955058</v>
          </cell>
          <cell r="R111">
            <v>4240.5743297954095</v>
          </cell>
          <cell r="S111">
            <v>4240.5743297954095</v>
          </cell>
          <cell r="U111">
            <v>2540.6477432125052</v>
          </cell>
          <cell r="V111">
            <v>1319.1153240215579</v>
          </cell>
          <cell r="X111">
            <v>16637.977860513336</v>
          </cell>
          <cell r="Y111">
            <v>12060.009394458431</v>
          </cell>
          <cell r="AA111">
            <v>0</v>
          </cell>
          <cell r="AB111">
            <v>0</v>
          </cell>
          <cell r="AD111">
            <v>45417.434761463839</v>
          </cell>
          <cell r="AE111">
            <v>46249.606950042413</v>
          </cell>
          <cell r="AJ111">
            <v>46590.840000000004</v>
          </cell>
          <cell r="AK111">
            <v>49574.720885223003</v>
          </cell>
          <cell r="AM111">
            <v>10388.879999999999</v>
          </cell>
          <cell r="AN111">
            <v>10677.106707413033</v>
          </cell>
          <cell r="AP111">
            <v>9166.9623222496757</v>
          </cell>
          <cell r="AQ111">
            <v>9000</v>
          </cell>
          <cell r="AS111">
            <v>235066.07073432521</v>
          </cell>
          <cell r="AT111">
            <v>376257.78407280112</v>
          </cell>
          <cell r="AV111">
            <v>1577.7460713486344</v>
          </cell>
          <cell r="AW111">
            <v>326.61630429917909</v>
          </cell>
          <cell r="AY111">
            <v>2331.7549743282866</v>
          </cell>
          <cell r="AZ111">
            <v>0</v>
          </cell>
          <cell r="BB111">
            <v>5091.4792868750874</v>
          </cell>
          <cell r="BC111">
            <v>0</v>
          </cell>
          <cell r="BE111">
            <v>1123.3411366792388</v>
          </cell>
          <cell r="BF111">
            <v>65066.3238960616</v>
          </cell>
          <cell r="BH111">
            <v>1497.3924577173539</v>
          </cell>
          <cell r="BI111">
            <v>0</v>
          </cell>
          <cell r="BK111">
            <v>7055.3939918856368</v>
          </cell>
          <cell r="BL111">
            <v>1902.4446376681456</v>
          </cell>
          <cell r="BN111">
            <v>398.24492188904492</v>
          </cell>
          <cell r="BO111">
            <v>0</v>
          </cell>
          <cell r="BT111">
            <v>244098.72</v>
          </cell>
          <cell r="BU111">
            <v>202972.99869544027</v>
          </cell>
          <cell r="BW111">
            <v>115138.01448469103</v>
          </cell>
          <cell r="BX111">
            <v>118746.37541964652</v>
          </cell>
          <cell r="BZ111">
            <v>60554.747363297771</v>
          </cell>
          <cell r="CA111">
            <v>60159.645901236203</v>
          </cell>
          <cell r="CC111">
            <v>3701.2958458777525</v>
          </cell>
          <cell r="CD111">
            <v>3677.5763401764943</v>
          </cell>
          <cell r="CF111">
            <v>471.07401674807744</v>
          </cell>
          <cell r="CG111">
            <v>0</v>
          </cell>
          <cell r="CI111">
            <v>33974.670421763301</v>
          </cell>
          <cell r="CJ111">
            <v>24859.152237248298</v>
          </cell>
          <cell r="CL111">
            <v>53545.227409017003</v>
          </cell>
          <cell r="CM111">
            <v>37306.58175761703</v>
          </cell>
          <cell r="CX111">
            <v>57412.958742540097</v>
          </cell>
          <cell r="CY111">
            <v>-89004.881026657007</v>
          </cell>
          <cell r="DA111">
            <v>52628.117056380201</v>
          </cell>
          <cell r="DC111">
            <v>244213.38</v>
          </cell>
          <cell r="DD111">
            <v>9244.3700000000008</v>
          </cell>
          <cell r="DE111">
            <v>144023.47</v>
          </cell>
          <cell r="DF111">
            <v>8955.8200000000015</v>
          </cell>
          <cell r="DK111">
            <v>8.5702888669800075</v>
          </cell>
          <cell r="DL111">
            <v>10.559178857038203</v>
          </cell>
          <cell r="DM111">
            <v>7.323718272306361</v>
          </cell>
          <cell r="DW111">
            <v>2580.12</v>
          </cell>
          <cell r="DX111">
            <v>0</v>
          </cell>
        </row>
        <row r="113">
          <cell r="F113">
            <v>1780.73</v>
          </cell>
          <cell r="G113">
            <v>0</v>
          </cell>
          <cell r="H113">
            <v>118.5</v>
          </cell>
          <cell r="I113">
            <v>7204.8622458606369</v>
          </cell>
          <cell r="J113">
            <v>6907.5081012660285</v>
          </cell>
          <cell r="L113">
            <v>1631.6215629701974</v>
          </cell>
          <cell r="M113">
            <v>1390.4448048178438</v>
          </cell>
          <cell r="O113">
            <v>3809.921133543085</v>
          </cell>
          <cell r="P113">
            <v>3809.921133543085</v>
          </cell>
          <cell r="R113">
            <v>0</v>
          </cell>
          <cell r="S113">
            <v>0</v>
          </cell>
          <cell r="U113">
            <v>886.27246856250213</v>
          </cell>
          <cell r="V113">
            <v>452.45910884046805</v>
          </cell>
          <cell r="X113">
            <v>4307.3036357737028</v>
          </cell>
          <cell r="Y113">
            <v>5253.6150273483981</v>
          </cell>
          <cell r="AA113">
            <v>0</v>
          </cell>
          <cell r="AB113">
            <v>0</v>
          </cell>
          <cell r="AD113">
            <v>8858.2561023265462</v>
          </cell>
          <cell r="AE113">
            <v>9020.5636920523575</v>
          </cell>
          <cell r="AJ113">
            <v>0</v>
          </cell>
          <cell r="AK113">
            <v>0</v>
          </cell>
          <cell r="AM113">
            <v>0</v>
          </cell>
          <cell r="AN113">
            <v>0</v>
          </cell>
          <cell r="AP113">
            <v>6966.8913649097531</v>
          </cell>
          <cell r="AQ113">
            <v>0</v>
          </cell>
          <cell r="AS113">
            <v>20955.70126731828</v>
          </cell>
          <cell r="AT113">
            <v>8105.9123553605468</v>
          </cell>
          <cell r="AV113">
            <v>1360.0863627479459</v>
          </cell>
          <cell r="AW113">
            <v>3139.6896282990269</v>
          </cell>
          <cell r="AY113">
            <v>1344.4096681377041</v>
          </cell>
          <cell r="AZ113">
            <v>0</v>
          </cell>
          <cell r="BB113">
            <v>569.88475020762655</v>
          </cell>
          <cell r="BC113">
            <v>0</v>
          </cell>
          <cell r="BE113">
            <v>0</v>
          </cell>
          <cell r="BF113">
            <v>0</v>
          </cell>
          <cell r="BH113">
            <v>522.34620618047234</v>
          </cell>
          <cell r="BI113">
            <v>0</v>
          </cell>
          <cell r="BK113">
            <v>1511.8426521204526</v>
          </cell>
          <cell r="BL113">
            <v>0</v>
          </cell>
          <cell r="BN113">
            <v>398.24492188904492</v>
          </cell>
          <cell r="BO113">
            <v>2158.8703136534605</v>
          </cell>
          <cell r="BT113">
            <v>23833.462786684206</v>
          </cell>
          <cell r="BU113">
            <v>32415.433142065009</v>
          </cell>
          <cell r="BW113">
            <v>11198.826482590412</v>
          </cell>
          <cell r="BX113">
            <v>10334.381105760971</v>
          </cell>
          <cell r="BZ113">
            <v>15657.121945581386</v>
          </cell>
          <cell r="CA113">
            <v>8309.4543702401897</v>
          </cell>
          <cell r="CC113">
            <v>868.74596777012346</v>
          </cell>
          <cell r="CD113">
            <v>863.1786676153904</v>
          </cell>
          <cell r="CF113">
            <v>110.56766862528839</v>
          </cell>
          <cell r="CG113">
            <v>0</v>
          </cell>
          <cell r="CI113">
            <v>2006.9425565598569</v>
          </cell>
          <cell r="CJ113">
            <v>2710.3439545835836</v>
          </cell>
          <cell r="CL113">
            <v>0</v>
          </cell>
          <cell r="CM113">
            <v>0</v>
          </cell>
          <cell r="CX113">
            <v>6829.1971723067109</v>
          </cell>
          <cell r="CY113">
            <v>29787.040786202189</v>
          </cell>
          <cell r="DA113">
            <v>15485.683011489418</v>
          </cell>
          <cell r="DC113">
            <v>31707.08</v>
          </cell>
          <cell r="DD113">
            <v>417.74</v>
          </cell>
          <cell r="DE113">
            <v>20421.240000000002</v>
          </cell>
          <cell r="DF113">
            <v>-255.76999999999998</v>
          </cell>
          <cell r="DK113">
            <v>6.3439377948651554</v>
          </cell>
          <cell r="DL113">
            <v>0</v>
          </cell>
          <cell r="DM113">
            <v>5.6836037044766403</v>
          </cell>
          <cell r="DW113">
            <v>1776.48</v>
          </cell>
          <cell r="DX113">
            <v>0</v>
          </cell>
        </row>
        <row r="114">
          <cell r="F114">
            <v>9163.1</v>
          </cell>
          <cell r="G114">
            <v>1004.05</v>
          </cell>
          <cell r="H114">
            <v>149</v>
          </cell>
          <cell r="I114">
            <v>30564.961597205776</v>
          </cell>
          <cell r="J114">
            <v>29581.042964908072</v>
          </cell>
          <cell r="L114">
            <v>4648.4014847572589</v>
          </cell>
          <cell r="M114">
            <v>3901.7070040691115</v>
          </cell>
          <cell r="O114">
            <v>19077.869173453157</v>
          </cell>
          <cell r="P114">
            <v>19077.86917345316</v>
          </cell>
          <cell r="R114">
            <v>4086.7135954260516</v>
          </cell>
          <cell r="S114">
            <v>4086.7135954260539</v>
          </cell>
          <cell r="U114">
            <v>2540.6477432125052</v>
          </cell>
          <cell r="V114">
            <v>1346.5003852711072</v>
          </cell>
          <cell r="X114">
            <v>16840.05300674347</v>
          </cell>
          <cell r="Y114">
            <v>12136.649760865164</v>
          </cell>
          <cell r="AA114">
            <v>0</v>
          </cell>
          <cell r="AB114">
            <v>0</v>
          </cell>
          <cell r="AD114">
            <v>43432.847338381878</v>
          </cell>
          <cell r="AE114">
            <v>44228.656432744203</v>
          </cell>
          <cell r="AJ114">
            <v>64783.079999999987</v>
          </cell>
          <cell r="AK114">
            <v>64902.96010375247</v>
          </cell>
          <cell r="AM114">
            <v>5194.4399999999996</v>
          </cell>
          <cell r="AN114">
            <v>6403.1492035068277</v>
          </cell>
          <cell r="AP114">
            <v>8800.2838293596888</v>
          </cell>
          <cell r="AQ114">
            <v>8640</v>
          </cell>
          <cell r="AS114">
            <v>210988.53941082719</v>
          </cell>
          <cell r="AT114">
            <v>511131.96496893762</v>
          </cell>
          <cell r="AV114">
            <v>1487.3480114634842</v>
          </cell>
          <cell r="AW114">
            <v>342.83320862417906</v>
          </cell>
          <cell r="AY114">
            <v>1395.6040550361579</v>
          </cell>
          <cell r="AZ114">
            <v>0</v>
          </cell>
          <cell r="BB114">
            <v>1993.179599964001</v>
          </cell>
          <cell r="BC114">
            <v>0</v>
          </cell>
          <cell r="BE114">
            <v>1039.5767026247509</v>
          </cell>
          <cell r="BF114">
            <v>0</v>
          </cell>
          <cell r="BH114">
            <v>1497.3924577173539</v>
          </cell>
          <cell r="BI114">
            <v>0</v>
          </cell>
          <cell r="BK114">
            <v>8881.4868733003041</v>
          </cell>
          <cell r="BL114">
            <v>3819.2525882158125</v>
          </cell>
          <cell r="BN114">
            <v>398.24492188904492</v>
          </cell>
          <cell r="BO114">
            <v>0</v>
          </cell>
          <cell r="BT114">
            <v>246808.92</v>
          </cell>
          <cell r="BU114">
            <v>76882.998689299086</v>
          </cell>
          <cell r="BW114">
            <v>99462.595543814983</v>
          </cell>
          <cell r="BX114">
            <v>30230.27473222365</v>
          </cell>
          <cell r="BZ114">
            <v>42388.323154308426</v>
          </cell>
          <cell r="CA114">
            <v>20639.459402367829</v>
          </cell>
          <cell r="CC114">
            <v>3215.0901193778332</v>
          </cell>
          <cell r="CD114">
            <v>3194.4864304018311</v>
          </cell>
          <cell r="CF114">
            <v>409.19328792081541</v>
          </cell>
          <cell r="CG114">
            <v>0</v>
          </cell>
          <cell r="CI114">
            <v>47258.71877232616</v>
          </cell>
          <cell r="CJ114">
            <v>31986.040993929804</v>
          </cell>
          <cell r="CL114">
            <v>36034.653603032239</v>
          </cell>
          <cell r="CM114">
            <v>25220.691648538283</v>
          </cell>
          <cell r="CX114">
            <v>54422.885216337498</v>
          </cell>
          <cell r="CY114">
            <v>60992.780811067263</v>
          </cell>
          <cell r="DA114">
            <v>-132887.89489175758</v>
          </cell>
          <cell r="DC114">
            <v>175837.92</v>
          </cell>
          <cell r="DD114">
            <v>27965.3</v>
          </cell>
          <cell r="DE114">
            <v>81842.420000000013</v>
          </cell>
          <cell r="DF114">
            <v>26892.639999999999</v>
          </cell>
          <cell r="DK114">
            <v>8.3387926794078098</v>
          </cell>
          <cell r="DL114">
            <v>10.466136777083197</v>
          </cell>
          <cell r="DM114">
            <v>7.1990504489856715</v>
          </cell>
          <cell r="DW114">
            <v>2580.12</v>
          </cell>
          <cell r="DX114">
            <v>0</v>
          </cell>
        </row>
        <row r="115">
          <cell r="F115">
            <v>3714.1</v>
          </cell>
          <cell r="G115">
            <v>340.25</v>
          </cell>
          <cell r="H115">
            <v>63.3</v>
          </cell>
          <cell r="I115">
            <v>11889.312479446206</v>
          </cell>
          <cell r="J115">
            <v>11535.262271658588</v>
          </cell>
          <cell r="L115">
            <v>2946.6071586933067</v>
          </cell>
          <cell r="M115">
            <v>2464.2360025699654</v>
          </cell>
          <cell r="O115">
            <v>8557.1850795317914</v>
          </cell>
          <cell r="P115">
            <v>8557.1850795317969</v>
          </cell>
          <cell r="R115">
            <v>1545.5138596133495</v>
          </cell>
          <cell r="S115">
            <v>1545.5138596133495</v>
          </cell>
          <cell r="U115">
            <v>784.48646641081598</v>
          </cell>
          <cell r="V115">
            <v>527.60343363864752</v>
          </cell>
          <cell r="X115">
            <v>8837.2882260899496</v>
          </cell>
          <cell r="Y115">
            <v>5911.4248164153523</v>
          </cell>
          <cell r="AA115">
            <v>0</v>
          </cell>
          <cell r="AB115">
            <v>267.86248721807158</v>
          </cell>
          <cell r="AD115">
            <v>17618.285621503604</v>
          </cell>
          <cell r="AE115">
            <v>17941.10102007581</v>
          </cell>
          <cell r="AJ115">
            <v>37338.960000000006</v>
          </cell>
          <cell r="AK115">
            <v>38141.145419491884</v>
          </cell>
          <cell r="AM115">
            <v>2597.16</v>
          </cell>
          <cell r="AN115">
            <v>2669.2766768532583</v>
          </cell>
          <cell r="AP115">
            <v>4339.0288325315141</v>
          </cell>
          <cell r="AQ115">
            <v>4260</v>
          </cell>
          <cell r="AS115">
            <v>86918.003744447895</v>
          </cell>
          <cell r="AT115">
            <v>313933.02459216432</v>
          </cell>
          <cell r="AV115">
            <v>1940.0286175320978</v>
          </cell>
          <cell r="AW115">
            <v>0</v>
          </cell>
          <cell r="AY115">
            <v>1521.8161509902138</v>
          </cell>
          <cell r="AZ115">
            <v>3235.5610980682741</v>
          </cell>
          <cell r="BB115">
            <v>2857.1991714026003</v>
          </cell>
          <cell r="BC115">
            <v>1535.06716804344</v>
          </cell>
          <cell r="BE115">
            <v>353.83419729424526</v>
          </cell>
          <cell r="BF115">
            <v>2086.5446832120456</v>
          </cell>
          <cell r="BH115">
            <v>400.46542473836195</v>
          </cell>
          <cell r="BI115">
            <v>0</v>
          </cell>
          <cell r="BK115">
            <v>3661.8581605589966</v>
          </cell>
          <cell r="BL115">
            <v>0</v>
          </cell>
          <cell r="BN115">
            <v>487.80049636359632</v>
          </cell>
          <cell r="BO115">
            <v>0</v>
          </cell>
          <cell r="BT115">
            <v>101920.20000000003</v>
          </cell>
          <cell r="BU115">
            <v>57778.083928876818</v>
          </cell>
          <cell r="BW115">
            <v>53709.022486924856</v>
          </cell>
          <cell r="BX115">
            <v>55850.473081464101</v>
          </cell>
          <cell r="BZ115">
            <v>14634.063946130287</v>
          </cell>
          <cell r="CA115">
            <v>16897.134010868493</v>
          </cell>
          <cell r="CC115">
            <v>1506.799728972718</v>
          </cell>
          <cell r="CD115">
            <v>1497.1435041665256</v>
          </cell>
          <cell r="CF115">
            <v>191.77451096016418</v>
          </cell>
          <cell r="CG115">
            <v>0</v>
          </cell>
          <cell r="CI115">
            <v>7788.8484933156351</v>
          </cell>
          <cell r="CJ115">
            <v>7123.6747150478277</v>
          </cell>
          <cell r="CL115">
            <v>16587.380229967221</v>
          </cell>
          <cell r="CM115">
            <v>14761.598130331118</v>
          </cell>
          <cell r="CX115">
            <v>23496.007402044997</v>
          </cell>
          <cell r="CY115">
            <v>-189607.18407302321</v>
          </cell>
          <cell r="DA115">
            <v>172419.43855204986</v>
          </cell>
          <cell r="DC115">
            <v>119497.22</v>
          </cell>
          <cell r="DD115">
            <v>864.56</v>
          </cell>
          <cell r="DE115">
            <v>78841.55</v>
          </cell>
          <cell r="DF115">
            <v>432.28</v>
          </cell>
          <cell r="DK115">
            <v>8.3474133614248416</v>
          </cell>
          <cell r="DL115">
            <v>11.196548690683734</v>
          </cell>
          <cell r="DM115">
            <v>6.8290247637211055</v>
          </cell>
          <cell r="DW115">
            <v>1905.9800000000002</v>
          </cell>
          <cell r="DX115">
            <v>0</v>
          </cell>
        </row>
        <row r="116">
          <cell r="F116">
            <v>4512.63</v>
          </cell>
          <cell r="G116">
            <v>368.4</v>
          </cell>
          <cell r="H116">
            <v>143.69999999999999</v>
          </cell>
          <cell r="I116">
            <v>20898.970653260185</v>
          </cell>
          <cell r="J116">
            <v>20071.948338019978</v>
          </cell>
          <cell r="L116">
            <v>3371.1739868432892</v>
          </cell>
          <cell r="M116">
            <v>2883.9827011209286</v>
          </cell>
          <cell r="O116">
            <v>9919.8740711087612</v>
          </cell>
          <cell r="P116">
            <v>9919.8740711087612</v>
          </cell>
          <cell r="R116">
            <v>1908.9685080480515</v>
          </cell>
          <cell r="S116">
            <v>1908.9685080480515</v>
          </cell>
          <cell r="U116">
            <v>679.47555923125174</v>
          </cell>
          <cell r="V116">
            <v>398.25199925417235</v>
          </cell>
          <cell r="X116">
            <v>6932.4351899198746</v>
          </cell>
          <cell r="Y116">
            <v>4542.3935453242584</v>
          </cell>
          <cell r="AA116">
            <v>0</v>
          </cell>
          <cell r="AB116">
            <v>0</v>
          </cell>
          <cell r="AD116">
            <v>21717.729625662065</v>
          </cell>
          <cell r="AE116">
            <v>22115.658101553876</v>
          </cell>
          <cell r="AJ116">
            <v>26952.720000000005</v>
          </cell>
          <cell r="AK116">
            <v>27826.389687719224</v>
          </cell>
          <cell r="AM116">
            <v>5194.4399999999996</v>
          </cell>
          <cell r="AN116">
            <v>5338.5660717760275</v>
          </cell>
          <cell r="AP116">
            <v>4277.9157503831839</v>
          </cell>
          <cell r="AQ116">
            <v>4620</v>
          </cell>
          <cell r="AS116">
            <v>99212.627784276279</v>
          </cell>
          <cell r="AT116">
            <v>19883.603983053014</v>
          </cell>
          <cell r="AV116">
            <v>2991.923744723133</v>
          </cell>
          <cell r="AW116">
            <v>0</v>
          </cell>
          <cell r="AY116">
            <v>1921.8250109991479</v>
          </cell>
          <cell r="AZ116">
            <v>2976.0622042215</v>
          </cell>
          <cell r="BB116">
            <v>2101.2399745081161</v>
          </cell>
          <cell r="BC116">
            <v>2965.1068832044557</v>
          </cell>
          <cell r="BE116">
            <v>494.54453811272521</v>
          </cell>
          <cell r="BF116">
            <v>0</v>
          </cell>
          <cell r="BH116">
            <v>400.46542473836195</v>
          </cell>
          <cell r="BI116">
            <v>0</v>
          </cell>
          <cell r="BK116">
            <v>3696.3922377005179</v>
          </cell>
          <cell r="BL116">
            <v>0</v>
          </cell>
          <cell r="BN116">
            <v>492.75379141196777</v>
          </cell>
          <cell r="BO116">
            <v>0</v>
          </cell>
          <cell r="BT116">
            <v>90785.04</v>
          </cell>
          <cell r="BU116">
            <v>67177.480018463742</v>
          </cell>
          <cell r="BW116">
            <v>54822.918349915075</v>
          </cell>
          <cell r="BX116">
            <v>52895.523342619279</v>
          </cell>
          <cell r="BZ116">
            <v>11606.326577965403</v>
          </cell>
          <cell r="CA116">
            <v>21815.132303870305</v>
          </cell>
          <cell r="CC116">
            <v>1302.0238937126173</v>
          </cell>
          <cell r="CD116">
            <v>1293.6799610857547</v>
          </cell>
          <cell r="CF116">
            <v>165.71213192706045</v>
          </cell>
          <cell r="CG116">
            <v>0</v>
          </cell>
          <cell r="CI116">
            <v>13331.832697147625</v>
          </cell>
          <cell r="CJ116">
            <v>12034.416428131812</v>
          </cell>
          <cell r="CL116">
            <v>20972.549716050515</v>
          </cell>
          <cell r="CM116">
            <v>18061.429510238853</v>
          </cell>
          <cell r="CX116">
            <v>24360.449585384333</v>
          </cell>
          <cell r="CY116">
            <v>153268.54345598191</v>
          </cell>
          <cell r="DA116">
            <v>-166100.82991694091</v>
          </cell>
          <cell r="DC116">
            <v>89607.81</v>
          </cell>
          <cell r="DD116">
            <v>975.91</v>
          </cell>
          <cell r="DE116">
            <v>47863.39</v>
          </cell>
          <cell r="DF116">
            <v>83.050000000000068</v>
          </cell>
          <cell r="DK116">
            <v>7.4889456851388658</v>
          </cell>
          <cell r="DL116">
            <v>9.4092667070205973</v>
          </cell>
          <cell r="DM116">
            <v>6.2133245615905315</v>
          </cell>
          <cell r="DW116">
            <v>1905.9800000000002</v>
          </cell>
          <cell r="DX116">
            <v>0</v>
          </cell>
        </row>
        <row r="117">
          <cell r="F117">
            <v>4786.05</v>
          </cell>
          <cell r="G117">
            <v>340.9</v>
          </cell>
          <cell r="H117">
            <v>64.599999999999994</v>
          </cell>
          <cell r="I117">
            <v>21439.851524515794</v>
          </cell>
          <cell r="J117">
            <v>20567.732419618704</v>
          </cell>
          <cell r="L117">
            <v>3258.0626032240075</v>
          </cell>
          <cell r="M117">
            <v>2724.34980284124</v>
          </cell>
          <cell r="O117">
            <v>10700.595291280028</v>
          </cell>
          <cell r="P117">
            <v>10700.595291280028</v>
          </cell>
          <cell r="R117">
            <v>2041.3627582906049</v>
          </cell>
          <cell r="S117">
            <v>2041.3627582906049</v>
          </cell>
          <cell r="U117">
            <v>768.1028060875019</v>
          </cell>
          <cell r="V117">
            <v>480.21201595159494</v>
          </cell>
          <cell r="X117">
            <v>7446.9867903092991</v>
          </cell>
          <cell r="Y117">
            <v>4831.3391746497437</v>
          </cell>
          <cell r="AA117">
            <v>0</v>
          </cell>
          <cell r="AB117">
            <v>0</v>
          </cell>
          <cell r="AD117">
            <v>22624.063416621604</v>
          </cell>
          <cell r="AE117">
            <v>23038.598417702851</v>
          </cell>
          <cell r="AJ117">
            <v>36309.12000000001</v>
          </cell>
          <cell r="AK117">
            <v>36004.545709007456</v>
          </cell>
          <cell r="AM117">
            <v>2597.16</v>
          </cell>
          <cell r="AN117">
            <v>3201.5547012954657</v>
          </cell>
          <cell r="AP117">
            <v>4827.9334897181643</v>
          </cell>
          <cell r="AQ117">
            <v>4740</v>
          </cell>
          <cell r="AS117">
            <v>81132.575693396546</v>
          </cell>
          <cell r="AT117">
            <v>161319.49438228706</v>
          </cell>
          <cell r="AV117">
            <v>3644.0640580104323</v>
          </cell>
          <cell r="AW117">
            <v>72125.405836823222</v>
          </cell>
          <cell r="AY117">
            <v>1779.2361068027251</v>
          </cell>
          <cell r="AZ117">
            <v>9104.6730725444795</v>
          </cell>
          <cell r="BB117">
            <v>2853.950390546252</v>
          </cell>
          <cell r="BC117">
            <v>15583.156904951637</v>
          </cell>
          <cell r="BE117">
            <v>497.54229302677987</v>
          </cell>
          <cell r="BF117">
            <v>821.07929850225696</v>
          </cell>
          <cell r="BH117">
            <v>452.70004535640936</v>
          </cell>
          <cell r="BI117">
            <v>0</v>
          </cell>
          <cell r="BK117">
            <v>4030.4163431810689</v>
          </cell>
          <cell r="BL117">
            <v>841.27558479597383</v>
          </cell>
          <cell r="BN117">
            <v>403.19821693741636</v>
          </cell>
          <cell r="BO117">
            <v>0</v>
          </cell>
          <cell r="BT117">
            <v>121270.07999999997</v>
          </cell>
          <cell r="BU117">
            <v>91663.056596443945</v>
          </cell>
          <cell r="BW117">
            <v>55056.681579482109</v>
          </cell>
          <cell r="BX117">
            <v>59367.311044490074</v>
          </cell>
          <cell r="BZ117">
            <v>20184.915787765916</v>
          </cell>
          <cell r="CA117">
            <v>29043.452644256307</v>
          </cell>
          <cell r="CC117">
            <v>959.27075768902671</v>
          </cell>
          <cell r="CD117">
            <v>953.1233355013635</v>
          </cell>
          <cell r="CF117">
            <v>122.08900552405798</v>
          </cell>
          <cell r="CG117">
            <v>0</v>
          </cell>
          <cell r="CI117">
            <v>31585.453092525368</v>
          </cell>
          <cell r="CJ117">
            <v>29862.072743244353</v>
          </cell>
          <cell r="CL117">
            <v>28006.883376792819</v>
          </cell>
          <cell r="CM117">
            <v>25542.560377903243</v>
          </cell>
          <cell r="CX117">
            <v>27863.227974173591</v>
          </cell>
          <cell r="CY117">
            <v>-140814.36004818362</v>
          </cell>
          <cell r="DA117">
            <v>122508.18824662831</v>
          </cell>
          <cell r="DC117">
            <v>111841.3</v>
          </cell>
          <cell r="DD117">
            <v>0</v>
          </cell>
          <cell r="DE117">
            <v>63538.61</v>
          </cell>
          <cell r="DF117">
            <v>-440.17</v>
          </cell>
          <cell r="DK117">
            <v>8.0216478035113123</v>
          </cell>
          <cell r="DL117">
            <v>10.24587325724997</v>
          </cell>
          <cell r="DM117">
            <v>6.8137725642772047</v>
          </cell>
          <cell r="DW117">
            <v>1905.9800000000002</v>
          </cell>
          <cell r="DX117">
            <v>0</v>
          </cell>
        </row>
        <row r="118">
          <cell r="F118">
            <v>9562.94</v>
          </cell>
          <cell r="G118">
            <v>1060.24</v>
          </cell>
          <cell r="H118">
            <v>0</v>
          </cell>
          <cell r="I118">
            <v>31256.122174292173</v>
          </cell>
          <cell r="J118">
            <v>30178.471330920711</v>
          </cell>
          <cell r="L118">
            <v>5158.0181567126419</v>
          </cell>
          <cell r="M118">
            <v>4312.4130044974399</v>
          </cell>
          <cell r="O118">
            <v>18463.457863375203</v>
          </cell>
          <cell r="P118">
            <v>18463.457863375203</v>
          </cell>
          <cell r="R118">
            <v>4011.2899127023525</v>
          </cell>
          <cell r="S118">
            <v>4011.2899127023525</v>
          </cell>
          <cell r="U118">
            <v>3435.5333246401674</v>
          </cell>
          <cell r="V118">
            <v>1816.2923223649573</v>
          </cell>
          <cell r="X118">
            <v>22082.152901810812</v>
          </cell>
          <cell r="Y118">
            <v>16131.185405569082</v>
          </cell>
          <cell r="AA118">
            <v>0</v>
          </cell>
          <cell r="AB118">
            <v>0</v>
          </cell>
          <cell r="AD118">
            <v>44602.797771298159</v>
          </cell>
          <cell r="AE118">
            <v>45420.043572013492</v>
          </cell>
          <cell r="AJ118">
            <v>85848.240000000034</v>
          </cell>
          <cell r="AK118">
            <v>88482.29777871682</v>
          </cell>
          <cell r="AM118">
            <v>0</v>
          </cell>
          <cell r="AN118">
            <v>0</v>
          </cell>
          <cell r="AP118">
            <v>9350.3015686946692</v>
          </cell>
          <cell r="AQ118">
            <v>10098</v>
          </cell>
          <cell r="AS118">
            <v>212154.74301361418</v>
          </cell>
          <cell r="AT118">
            <v>226833.79698121504</v>
          </cell>
          <cell r="AV118">
            <v>4697.7566367482077</v>
          </cell>
          <cell r="AW118">
            <v>8149.4714747726657</v>
          </cell>
          <cell r="AY118">
            <v>2994.9065446386358</v>
          </cell>
          <cell r="AZ118">
            <v>2177.7887151325158</v>
          </cell>
          <cell r="BB118">
            <v>5668.2936701079125</v>
          </cell>
          <cell r="BC118">
            <v>767.57767044363993</v>
          </cell>
          <cell r="BE118">
            <v>912.7482007926078</v>
          </cell>
          <cell r="BF118">
            <v>39115.796402026957</v>
          </cell>
          <cell r="BH118">
            <v>905.40009071281872</v>
          </cell>
          <cell r="BI118">
            <v>0</v>
          </cell>
          <cell r="BK118">
            <v>9547.5681651160176</v>
          </cell>
          <cell r="BL118">
            <v>2952.2773262301321</v>
          </cell>
          <cell r="BN118">
            <v>940.72979558665918</v>
          </cell>
          <cell r="BO118">
            <v>0</v>
          </cell>
          <cell r="BT118">
            <v>248166.36</v>
          </cell>
          <cell r="BU118">
            <v>210822.31869127401</v>
          </cell>
          <cell r="BW118">
            <v>111922.26449753762</v>
          </cell>
          <cell r="BX118">
            <v>124074.14538223989</v>
          </cell>
          <cell r="BZ118">
            <v>60554.747363297771</v>
          </cell>
          <cell r="CA118">
            <v>50364.891347456993</v>
          </cell>
          <cell r="CC118">
            <v>2401.8270873644583</v>
          </cell>
          <cell r="CD118">
            <v>2386.435139877844</v>
          </cell>
          <cell r="CF118">
            <v>305.68708384638569</v>
          </cell>
          <cell r="CG118">
            <v>0</v>
          </cell>
          <cell r="CI118">
            <v>27906.058405498963</v>
          </cell>
          <cell r="CJ118">
            <v>24405.790183760866</v>
          </cell>
          <cell r="CL118">
            <v>43921.937850312475</v>
          </cell>
          <cell r="CM118">
            <v>36614.710506165953</v>
          </cell>
          <cell r="CX118">
            <v>57591.430172279928</v>
          </cell>
          <cell r="CY118">
            <v>69148.019453812798</v>
          </cell>
          <cell r="DA118">
            <v>48187.256486494007</v>
          </cell>
          <cell r="DC118">
            <v>281637.71000000002</v>
          </cell>
          <cell r="DD118">
            <v>0</v>
          </cell>
          <cell r="DE118">
            <v>180971.94</v>
          </cell>
          <cell r="DF118">
            <v>0</v>
          </cell>
          <cell r="DK118">
            <v>8.3816657407182866</v>
          </cell>
          <cell r="DL118">
            <v>10.775443955581917</v>
          </cell>
          <cell r="DM118">
            <v>7.1527719895340507</v>
          </cell>
          <cell r="DW118">
            <v>2636.22</v>
          </cell>
          <cell r="DX118">
            <v>0</v>
          </cell>
        </row>
        <row r="119">
          <cell r="F119">
            <v>7508.96</v>
          </cell>
          <cell r="G119">
            <v>772.75</v>
          </cell>
          <cell r="H119">
            <v>0</v>
          </cell>
          <cell r="I119">
            <v>25980.659719200219</v>
          </cell>
          <cell r="J119">
            <v>25110.894268553067</v>
          </cell>
          <cell r="L119">
            <v>5027.1162724007991</v>
          </cell>
          <cell r="M119">
            <v>4202.8914043832201</v>
          </cell>
          <cell r="O119">
            <v>16950.799444916796</v>
          </cell>
          <cell r="P119">
            <v>16950.799444916796</v>
          </cell>
          <cell r="R119">
            <v>3190.47425008951</v>
          </cell>
          <cell r="S119">
            <v>3190.47425008951</v>
          </cell>
          <cell r="U119">
            <v>1547.3679069769203</v>
          </cell>
          <cell r="V119">
            <v>871.72749341101314</v>
          </cell>
          <cell r="X119">
            <v>13682.490795511374</v>
          </cell>
          <cell r="Y119">
            <v>9924.8612847010354</v>
          </cell>
          <cell r="AA119">
            <v>0</v>
          </cell>
          <cell r="AB119">
            <v>0</v>
          </cell>
          <cell r="AD119">
            <v>35022.767512163315</v>
          </cell>
          <cell r="AE119">
            <v>35664.480837535986</v>
          </cell>
          <cell r="AJ119">
            <v>56444.640000000007</v>
          </cell>
          <cell r="AK119">
            <v>58461.913858301305</v>
          </cell>
          <cell r="AM119">
            <v>7791.6000000000013</v>
          </cell>
          <cell r="AN119">
            <v>8540.1279554599314</v>
          </cell>
          <cell r="AP119">
            <v>8739.1707472113612</v>
          </cell>
          <cell r="AQ119">
            <v>8580</v>
          </cell>
          <cell r="AS119">
            <v>176035.24222447225</v>
          </cell>
          <cell r="AT119">
            <v>256788.59065445105</v>
          </cell>
          <cell r="AV119">
            <v>2201.8068970547238</v>
          </cell>
          <cell r="AW119">
            <v>0</v>
          </cell>
          <cell r="AY119">
            <v>2940.5869620876165</v>
          </cell>
          <cell r="AZ119">
            <v>0</v>
          </cell>
          <cell r="BB119">
            <v>3716.2223382813386</v>
          </cell>
          <cell r="BC119">
            <v>3070.2886385635998</v>
          </cell>
          <cell r="BE119">
            <v>1426.1815413671945</v>
          </cell>
          <cell r="BF119">
            <v>3059.8267271231698</v>
          </cell>
          <cell r="BH119">
            <v>1509.0001511880303</v>
          </cell>
          <cell r="BI119">
            <v>0</v>
          </cell>
          <cell r="BK119">
            <v>3381.8374234067855</v>
          </cell>
          <cell r="BL119">
            <v>1565.8035220493523</v>
          </cell>
          <cell r="BN119">
            <v>950.63638568340218</v>
          </cell>
          <cell r="BO119">
            <v>0</v>
          </cell>
          <cell r="BT119">
            <v>170463.59999999998</v>
          </cell>
          <cell r="BU119">
            <v>107716.11523758069</v>
          </cell>
          <cell r="BW119">
            <v>100658.04</v>
          </cell>
          <cell r="BX119">
            <v>56030.853708156857</v>
          </cell>
          <cell r="BZ119">
            <v>20184.915787765916</v>
          </cell>
          <cell r="CA119">
            <v>14254.197860663349</v>
          </cell>
          <cell r="CC119">
            <v>2467.5305639185012</v>
          </cell>
          <cell r="CD119">
            <v>2451.7175601176627</v>
          </cell>
          <cell r="CF119">
            <v>314.04934449871848</v>
          </cell>
          <cell r="CG119">
            <v>0</v>
          </cell>
          <cell r="CI119">
            <v>9986.9284362145263</v>
          </cell>
          <cell r="CJ119">
            <v>7883.6612952224259</v>
          </cell>
          <cell r="CL119">
            <v>32231.497458351299</v>
          </cell>
          <cell r="CM119">
            <v>34528.73260472525</v>
          </cell>
          <cell r="CX119">
            <v>42183.854908268477</v>
          </cell>
          <cell r="CY119">
            <v>94980.49917637484</v>
          </cell>
          <cell r="DA119">
            <v>-241570.89383621217</v>
          </cell>
          <cell r="DC119">
            <v>141347.10999999999</v>
          </cell>
          <cell r="DD119">
            <v>0</v>
          </cell>
          <cell r="DE119">
            <v>67535.249999999985</v>
          </cell>
          <cell r="DF119">
            <v>0</v>
          </cell>
          <cell r="DK119">
            <v>8.0859198857921726</v>
          </cell>
          <cell r="DL119">
            <v>10.027945967922564</v>
          </cell>
          <cell r="DM119">
            <v>6.992975246467461</v>
          </cell>
          <cell r="DW119">
            <v>2580.12</v>
          </cell>
          <cell r="DX119">
            <v>0</v>
          </cell>
        </row>
        <row r="120">
          <cell r="F120">
            <v>311.60000000000002</v>
          </cell>
          <cell r="G120">
            <v>0</v>
          </cell>
          <cell r="H120">
            <v>195.9</v>
          </cell>
          <cell r="I120">
            <v>2491.1502048136322</v>
          </cell>
          <cell r="J120">
            <v>2371.6404696251279</v>
          </cell>
          <cell r="L120">
            <v>512.74530296513899</v>
          </cell>
          <cell r="M120">
            <v>424.39620044260522</v>
          </cell>
          <cell r="O120">
            <v>938.82833572484799</v>
          </cell>
          <cell r="P120">
            <v>938.82833572484822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X120">
            <v>891.3300819252039</v>
          </cell>
          <cell r="Y120">
            <v>2196.6545707906062</v>
          </cell>
          <cell r="AA120">
            <v>0</v>
          </cell>
          <cell r="AB120">
            <v>0</v>
          </cell>
          <cell r="AD120">
            <v>2367.0461039109114</v>
          </cell>
          <cell r="AE120">
            <v>2410.4168919596741</v>
          </cell>
          <cell r="AJ120">
            <v>0</v>
          </cell>
          <cell r="AK120">
            <v>0</v>
          </cell>
          <cell r="AM120">
            <v>0</v>
          </cell>
          <cell r="AN120">
            <v>0</v>
          </cell>
          <cell r="AP120">
            <v>916.6962322249675</v>
          </cell>
          <cell r="AQ120">
            <v>450</v>
          </cell>
          <cell r="AS120">
            <v>10620.419933929523</v>
          </cell>
          <cell r="AT120">
            <v>0</v>
          </cell>
          <cell r="AV120">
            <v>737.30159993993539</v>
          </cell>
          <cell r="AW120">
            <v>0</v>
          </cell>
          <cell r="AY120">
            <v>526.22095596298993</v>
          </cell>
          <cell r="AZ120">
            <v>0</v>
          </cell>
          <cell r="BB120">
            <v>317.06372300882492</v>
          </cell>
          <cell r="BC120">
            <v>0</v>
          </cell>
          <cell r="BE120">
            <v>0</v>
          </cell>
          <cell r="BF120">
            <v>0</v>
          </cell>
          <cell r="BH120">
            <v>0</v>
          </cell>
          <cell r="BI120">
            <v>0</v>
          </cell>
          <cell r="BK120">
            <v>297.03402888813417</v>
          </cell>
          <cell r="BL120">
            <v>0</v>
          </cell>
          <cell r="BN120">
            <v>245.08903899340717</v>
          </cell>
          <cell r="BO120">
            <v>0</v>
          </cell>
          <cell r="BT120">
            <v>11583.298878340502</v>
          </cell>
          <cell r="BU120">
            <v>9872.1545859020225</v>
          </cell>
          <cell r="BW120">
            <v>5139.6192686561917</v>
          </cell>
          <cell r="BX120">
            <v>5071.6307727794847</v>
          </cell>
          <cell r="BZ120">
            <v>1459.4651605364988</v>
          </cell>
          <cell r="CA120">
            <v>2323.2291231086065</v>
          </cell>
          <cell r="CC120">
            <v>0</v>
          </cell>
          <cell r="CD120">
            <v>0</v>
          </cell>
          <cell r="CF120">
            <v>0</v>
          </cell>
          <cell r="CG120">
            <v>0</v>
          </cell>
          <cell r="CI120">
            <v>621.19650560186062</v>
          </cell>
          <cell r="CJ120">
            <v>338.11063572348934</v>
          </cell>
          <cell r="CL120">
            <v>0</v>
          </cell>
          <cell r="CM120">
            <v>0</v>
          </cell>
          <cell r="CX120">
            <v>2379.8757684251468</v>
          </cell>
          <cell r="CY120">
            <v>18300.808291664474</v>
          </cell>
          <cell r="DA120">
            <v>-831.37365564146239</v>
          </cell>
          <cell r="DC120">
            <v>44725.81</v>
          </cell>
          <cell r="DD120">
            <v>-1466.5</v>
          </cell>
          <cell r="DE120">
            <v>41960.36</v>
          </cell>
          <cell r="DF120">
            <v>-2865.83</v>
          </cell>
          <cell r="DK120">
            <v>8.8749795273703125</v>
          </cell>
          <cell r="DL120">
            <v>0</v>
          </cell>
          <cell r="DM120">
            <v>7.1430796635193028</v>
          </cell>
          <cell r="DW120">
            <v>1776.48</v>
          </cell>
          <cell r="DX120">
            <v>0</v>
          </cell>
        </row>
        <row r="121">
          <cell r="F121">
            <v>2425.9</v>
          </cell>
          <cell r="G121">
            <v>0</v>
          </cell>
          <cell r="H121">
            <v>0</v>
          </cell>
          <cell r="I121">
            <v>10850.555630362671</v>
          </cell>
          <cell r="J121">
            <v>10429.562247168804</v>
          </cell>
          <cell r="L121">
            <v>1240.5128297543681</v>
          </cell>
          <cell r="M121">
            <v>1026.7650010708189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2980.1799881901429</v>
          </cell>
          <cell r="Y121">
            <v>1748.4785911839867</v>
          </cell>
          <cell r="AA121">
            <v>0</v>
          </cell>
          <cell r="AB121">
            <v>0</v>
          </cell>
          <cell r="AD121">
            <v>11314.71358320686</v>
          </cell>
          <cell r="AE121">
            <v>11522.030223063988</v>
          </cell>
          <cell r="AJ121">
            <v>0</v>
          </cell>
          <cell r="AK121">
            <v>0</v>
          </cell>
          <cell r="AM121">
            <v>0</v>
          </cell>
          <cell r="AN121">
            <v>0</v>
          </cell>
          <cell r="AP121">
            <v>1283.3747251149546</v>
          </cell>
          <cell r="AQ121">
            <v>1260</v>
          </cell>
          <cell r="AS121">
            <v>64019.660677151674</v>
          </cell>
          <cell r="AT121">
            <v>54937.797299712751</v>
          </cell>
          <cell r="AV121">
            <v>1912.5104893593079</v>
          </cell>
          <cell r="AW121">
            <v>0</v>
          </cell>
          <cell r="AY121">
            <v>1273.1152160394922</v>
          </cell>
          <cell r="AZ121">
            <v>0</v>
          </cell>
          <cell r="BB121">
            <v>0</v>
          </cell>
          <cell r="BC121">
            <v>0</v>
          </cell>
          <cell r="BE121">
            <v>0</v>
          </cell>
          <cell r="BF121">
            <v>0</v>
          </cell>
          <cell r="BH121">
            <v>0</v>
          </cell>
          <cell r="BI121">
            <v>0</v>
          </cell>
          <cell r="BK121">
            <v>1197.6399521346841</v>
          </cell>
          <cell r="BL121">
            <v>0</v>
          </cell>
          <cell r="BN121">
            <v>0</v>
          </cell>
          <cell r="BO121">
            <v>0</v>
          </cell>
          <cell r="BT121">
            <v>28304.032474270007</v>
          </cell>
          <cell r="BU121">
            <v>39434.787658118665</v>
          </cell>
          <cell r="BW121">
            <v>13440.145549272922</v>
          </cell>
          <cell r="BX121">
            <v>12458.415615856798</v>
          </cell>
          <cell r="BZ121">
            <v>19769.915434314684</v>
          </cell>
          <cell r="CA121">
            <v>13599.121373865981</v>
          </cell>
          <cell r="CC121">
            <v>109.87081357092733</v>
          </cell>
          <cell r="CD121">
            <v>109.16671384547583</v>
          </cell>
          <cell r="CF121">
            <v>13.983558090845305</v>
          </cell>
          <cell r="CG121">
            <v>0</v>
          </cell>
          <cell r="CI121">
            <v>9556.869316951701</v>
          </cell>
          <cell r="CJ121">
            <v>7962.8617483833477</v>
          </cell>
          <cell r="CL121">
            <v>0</v>
          </cell>
          <cell r="CM121">
            <v>0</v>
          </cell>
          <cell r="CX121">
            <v>10036.006260999246</v>
          </cell>
          <cell r="CY121">
            <v>25369.718779616785</v>
          </cell>
          <cell r="DA121">
            <v>-23756.705198878743</v>
          </cell>
          <cell r="DC121">
            <v>30946.44</v>
          </cell>
          <cell r="DD121">
            <v>0</v>
          </cell>
          <cell r="DE121">
            <v>13383.41</v>
          </cell>
          <cell r="DF121">
            <v>0</v>
          </cell>
          <cell r="DK121">
            <v>7.2398050038164481</v>
          </cell>
          <cell r="DL121">
            <v>0</v>
          </cell>
          <cell r="DM121">
            <v>6.6580764842024065</v>
          </cell>
          <cell r="DW121">
            <v>345.88</v>
          </cell>
          <cell r="DX121">
            <v>0</v>
          </cell>
        </row>
        <row r="122">
          <cell r="F122">
            <v>387.47</v>
          </cell>
          <cell r="G122">
            <v>0</v>
          </cell>
          <cell r="H122">
            <v>64.599999999999994</v>
          </cell>
          <cell r="I122">
            <v>2478.2602829563789</v>
          </cell>
          <cell r="J122">
            <v>2362.4969491920001</v>
          </cell>
          <cell r="L122">
            <v>510.91180254622344</v>
          </cell>
          <cell r="M122">
            <v>424.39620044260522</v>
          </cell>
          <cell r="O122">
            <v>912.44289245239531</v>
          </cell>
          <cell r="P122">
            <v>912.44289245239531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X122">
            <v>955.04740866327745</v>
          </cell>
          <cell r="Y122">
            <v>613.9522822534866</v>
          </cell>
          <cell r="AA122">
            <v>0</v>
          </cell>
          <cell r="AB122">
            <v>0</v>
          </cell>
          <cell r="AD122">
            <v>2108.5133639310457</v>
          </cell>
          <cell r="AE122">
            <v>2147.1471218683942</v>
          </cell>
          <cell r="AJ122">
            <v>0</v>
          </cell>
          <cell r="AK122">
            <v>0</v>
          </cell>
          <cell r="AM122">
            <v>0</v>
          </cell>
          <cell r="AN122">
            <v>0</v>
          </cell>
          <cell r="AP122">
            <v>1283.3747251149546</v>
          </cell>
          <cell r="AQ122">
            <v>630</v>
          </cell>
          <cell r="AS122">
            <v>6975.4832092209035</v>
          </cell>
          <cell r="AT122">
            <v>899.56561848821013</v>
          </cell>
          <cell r="AV122">
            <v>374.83071946257201</v>
          </cell>
          <cell r="AW122">
            <v>0</v>
          </cell>
          <cell r="AY122">
            <v>420.97676477039204</v>
          </cell>
          <cell r="AZ122">
            <v>0</v>
          </cell>
          <cell r="BB122">
            <v>261.50983666565838</v>
          </cell>
          <cell r="BC122">
            <v>0</v>
          </cell>
          <cell r="BE122">
            <v>0</v>
          </cell>
          <cell r="BF122">
            <v>0</v>
          </cell>
          <cell r="BH122">
            <v>0</v>
          </cell>
          <cell r="BI122">
            <v>0</v>
          </cell>
          <cell r="BK122">
            <v>274.18553395607421</v>
          </cell>
          <cell r="BL122">
            <v>0</v>
          </cell>
          <cell r="BN122">
            <v>245.08903899340717</v>
          </cell>
          <cell r="BO122">
            <v>0</v>
          </cell>
          <cell r="BT122">
            <v>11458.527070489314</v>
          </cell>
          <cell r="BU122">
            <v>10143.909680172022</v>
          </cell>
          <cell r="BW122">
            <v>5683.1111544074738</v>
          </cell>
          <cell r="BX122">
            <v>4173.523698680513</v>
          </cell>
          <cell r="BZ122">
            <v>1501.4924715394916</v>
          </cell>
          <cell r="CA122">
            <v>2227.5765567476074</v>
          </cell>
          <cell r="CC122">
            <v>0</v>
          </cell>
          <cell r="CD122">
            <v>0</v>
          </cell>
          <cell r="CF122">
            <v>0</v>
          </cell>
          <cell r="CG122">
            <v>0</v>
          </cell>
          <cell r="CI122">
            <v>0</v>
          </cell>
          <cell r="CJ122">
            <v>183.25746533370619</v>
          </cell>
          <cell r="CL122">
            <v>0</v>
          </cell>
          <cell r="CM122">
            <v>0</v>
          </cell>
          <cell r="CX122">
            <v>2126.629575501925</v>
          </cell>
          <cell r="CY122">
            <v>14997.214946948276</v>
          </cell>
          <cell r="DA122">
            <v>46076.735490422034</v>
          </cell>
          <cell r="DC122">
            <v>29056.04</v>
          </cell>
          <cell r="DD122">
            <v>-6.46</v>
          </cell>
          <cell r="DE122">
            <v>25780.98</v>
          </cell>
          <cell r="DF122">
            <v>-453</v>
          </cell>
          <cell r="DK122">
            <v>8.4524124378133347</v>
          </cell>
          <cell r="DL122">
            <v>0</v>
          </cell>
          <cell r="DM122">
            <v>6.9123534838594729</v>
          </cell>
          <cell r="DW122">
            <v>1776.48</v>
          </cell>
          <cell r="DX122">
            <v>0</v>
          </cell>
        </row>
        <row r="123">
          <cell r="F123">
            <v>321.10000000000002</v>
          </cell>
          <cell r="G123">
            <v>0</v>
          </cell>
          <cell r="H123">
            <v>57.7</v>
          </cell>
          <cell r="I123">
            <v>1303.8878193445553</v>
          </cell>
          <cell r="J123">
            <v>1256.4775590642248</v>
          </cell>
          <cell r="L123">
            <v>510.91180254622344</v>
          </cell>
          <cell r="M123">
            <v>424.39620044260522</v>
          </cell>
          <cell r="O123">
            <v>679.39768736244525</v>
          </cell>
          <cell r="P123">
            <v>679.39768736244525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X123">
            <v>875.09499603254483</v>
          </cell>
          <cell r="Y123">
            <v>641.49720721935353</v>
          </cell>
          <cell r="AA123">
            <v>0</v>
          </cell>
          <cell r="AB123">
            <v>0</v>
          </cell>
          <cell r="AD123">
            <v>1766.7725402196129</v>
          </cell>
          <cell r="AE123">
            <v>1799.1446673385708</v>
          </cell>
          <cell r="AJ123">
            <v>0</v>
          </cell>
          <cell r="AK123">
            <v>0</v>
          </cell>
          <cell r="AM123">
            <v>0</v>
          </cell>
          <cell r="AN123">
            <v>0</v>
          </cell>
          <cell r="AP123">
            <v>1466.713971559948</v>
          </cell>
          <cell r="AQ123">
            <v>720</v>
          </cell>
          <cell r="AS123">
            <v>7534.8716521336637</v>
          </cell>
          <cell r="AT123">
            <v>0</v>
          </cell>
          <cell r="AV123">
            <v>165.74135161341962</v>
          </cell>
          <cell r="AW123">
            <v>0</v>
          </cell>
          <cell r="AY123">
            <v>420.97676477039204</v>
          </cell>
          <cell r="AZ123">
            <v>0</v>
          </cell>
          <cell r="BB123">
            <v>256.23856638375088</v>
          </cell>
          <cell r="BC123">
            <v>0</v>
          </cell>
          <cell r="BE123">
            <v>0</v>
          </cell>
          <cell r="BF123">
            <v>0</v>
          </cell>
          <cell r="BH123">
            <v>0</v>
          </cell>
          <cell r="BI123">
            <v>0</v>
          </cell>
          <cell r="BK123">
            <v>348.68774830466805</v>
          </cell>
          <cell r="BL123">
            <v>0</v>
          </cell>
          <cell r="BN123">
            <v>245.08903899340717</v>
          </cell>
          <cell r="BO123">
            <v>0</v>
          </cell>
          <cell r="BT123">
            <v>10167.110872858675</v>
          </cell>
          <cell r="BU123">
            <v>8507.5767851228811</v>
          </cell>
          <cell r="BW123">
            <v>4612.6245992466429</v>
          </cell>
          <cell r="BX123">
            <v>3362.702134191195</v>
          </cell>
          <cell r="BZ123">
            <v>1480.4788160379956</v>
          </cell>
          <cell r="CA123">
            <v>1816.8347799834087</v>
          </cell>
          <cell r="CC123">
            <v>379.62008675669244</v>
          </cell>
          <cell r="CD123">
            <v>377.18731694117895</v>
          </cell>
          <cell r="CF123">
            <v>48.315283769033591</v>
          </cell>
          <cell r="CG123">
            <v>0</v>
          </cell>
          <cell r="CI123">
            <v>382.27477267806808</v>
          </cell>
          <cell r="CJ123">
            <v>913.37097203427697</v>
          </cell>
          <cell r="CL123">
            <v>0</v>
          </cell>
          <cell r="CM123">
            <v>0</v>
          </cell>
          <cell r="CX123">
            <v>1958.6724067229266</v>
          </cell>
          <cell r="CY123">
            <v>16534.140079816851</v>
          </cell>
          <cell r="DA123">
            <v>8621.8402364819995</v>
          </cell>
          <cell r="DC123">
            <v>23055.69</v>
          </cell>
          <cell r="DD123">
            <v>11952.86</v>
          </cell>
          <cell r="DE123">
            <v>20076.34</v>
          </cell>
          <cell r="DF123">
            <v>11504.52</v>
          </cell>
          <cell r="DK123">
            <v>9.2786049432834723</v>
          </cell>
          <cell r="DL123">
            <v>0</v>
          </cell>
          <cell r="DM123">
            <v>7.770272461454967</v>
          </cell>
          <cell r="DW123">
            <v>1776.48</v>
          </cell>
          <cell r="DX123">
            <v>0</v>
          </cell>
        </row>
        <row r="124">
          <cell r="F124">
            <v>685.8</v>
          </cell>
          <cell r="G124">
            <v>0</v>
          </cell>
          <cell r="H124">
            <v>80.5</v>
          </cell>
          <cell r="I124">
            <v>2592.5775320325738</v>
          </cell>
          <cell r="J124">
            <v>2541.2150879144765</v>
          </cell>
          <cell r="L124">
            <v>914.69693681662568</v>
          </cell>
          <cell r="M124">
            <v>759.80610079240637</v>
          </cell>
          <cell r="O124">
            <v>1420.4888522390911</v>
          </cell>
          <cell r="P124">
            <v>1420.4888522390911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X124">
            <v>3618.5645952405812</v>
          </cell>
          <cell r="Y124">
            <v>2693.2770587270043</v>
          </cell>
          <cell r="AA124">
            <v>0</v>
          </cell>
          <cell r="AB124">
            <v>0</v>
          </cell>
          <cell r="AD124">
            <v>3574.1230136491267</v>
          </cell>
          <cell r="AE124">
            <v>3639.6107671107347</v>
          </cell>
          <cell r="AJ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2566.7494502299091</v>
          </cell>
          <cell r="AQ124">
            <v>4320</v>
          </cell>
          <cell r="AS124">
            <v>15633.572498415828</v>
          </cell>
          <cell r="AT124">
            <v>4927.0502817164015</v>
          </cell>
          <cell r="AV124">
            <v>302.03923379044659</v>
          </cell>
          <cell r="AW124">
            <v>0</v>
          </cell>
          <cell r="AY124">
            <v>753.68420789537913</v>
          </cell>
          <cell r="AZ124">
            <v>0</v>
          </cell>
          <cell r="BB124">
            <v>388.17038464546312</v>
          </cell>
          <cell r="BC124">
            <v>0</v>
          </cell>
          <cell r="BE124">
            <v>0</v>
          </cell>
          <cell r="BF124">
            <v>0</v>
          </cell>
          <cell r="BH124">
            <v>0</v>
          </cell>
          <cell r="BI124">
            <v>0</v>
          </cell>
          <cell r="BK124">
            <v>1523.5900354650882</v>
          </cell>
          <cell r="BL124">
            <v>0</v>
          </cell>
          <cell r="BN124">
            <v>461.25083490432672</v>
          </cell>
          <cell r="BO124">
            <v>0</v>
          </cell>
          <cell r="BT124">
            <v>14873.938854780061</v>
          </cell>
          <cell r="BU124">
            <v>13800.657530559865</v>
          </cell>
          <cell r="BW124">
            <v>9781.4622844159949</v>
          </cell>
          <cell r="BX124">
            <v>5129.3828698705847</v>
          </cell>
          <cell r="BZ124">
            <v>7604.3410340700075</v>
          </cell>
          <cell r="CA124">
            <v>3593.2707596890368</v>
          </cell>
          <cell r="CC124">
            <v>0</v>
          </cell>
          <cell r="CD124">
            <v>0</v>
          </cell>
          <cell r="CF124">
            <v>0</v>
          </cell>
          <cell r="CG124">
            <v>0</v>
          </cell>
          <cell r="CI124">
            <v>477.84346584758492</v>
          </cell>
          <cell r="CJ124">
            <v>693.8234549877817</v>
          </cell>
          <cell r="CL124">
            <v>0</v>
          </cell>
          <cell r="CM124">
            <v>0</v>
          </cell>
          <cell r="CX124">
            <v>3989.1982011509335</v>
          </cell>
          <cell r="CY124">
            <v>31551.410742147786</v>
          </cell>
          <cell r="DA124">
            <v>-47455.326292127633</v>
          </cell>
          <cell r="DC124">
            <v>34604.6</v>
          </cell>
          <cell r="DD124">
            <v>6746.39</v>
          </cell>
          <cell r="DE124">
            <v>28248.949999999997</v>
          </cell>
          <cell r="DF124">
            <v>6120.92</v>
          </cell>
          <cell r="DK124">
            <v>9.2675209208469198</v>
          </cell>
          <cell r="DL124">
            <v>0</v>
          </cell>
          <cell r="DM124">
            <v>7.7699217795501534</v>
          </cell>
          <cell r="DW124">
            <v>1718.8199999999997</v>
          </cell>
          <cell r="DX124">
            <v>0</v>
          </cell>
        </row>
        <row r="125">
          <cell r="F125">
            <v>760.1</v>
          </cell>
          <cell r="G125">
            <v>0</v>
          </cell>
          <cell r="H125">
            <v>234.70000000000002</v>
          </cell>
          <cell r="I125">
            <v>5592.3555690809853</v>
          </cell>
          <cell r="J125">
            <v>5369.4705341131339</v>
          </cell>
          <cell r="L125">
            <v>1087.7477086467984</v>
          </cell>
          <cell r="M125">
            <v>903.55320094232059</v>
          </cell>
          <cell r="O125">
            <v>1858.3998438090728</v>
          </cell>
          <cell r="P125">
            <v>1858.3998438090728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X125">
            <v>3597.4796239490947</v>
          </cell>
          <cell r="Y125">
            <v>2701.0122950639479</v>
          </cell>
          <cell r="AA125">
            <v>0</v>
          </cell>
          <cell r="AB125">
            <v>0</v>
          </cell>
          <cell r="AD125">
            <v>4639.8767766907886</v>
          </cell>
          <cell r="AE125">
            <v>4724.892067234452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P125">
            <v>2383.4102037849157</v>
          </cell>
          <cell r="AQ125">
            <v>1170</v>
          </cell>
          <cell r="AS125">
            <v>17562.75554180468</v>
          </cell>
          <cell r="AT125">
            <v>27397.210516426545</v>
          </cell>
          <cell r="AV125">
            <v>808.3512942323232</v>
          </cell>
          <cell r="AW125">
            <v>0</v>
          </cell>
          <cell r="AY125">
            <v>896.27311209180277</v>
          </cell>
          <cell r="AZ125">
            <v>0</v>
          </cell>
          <cell r="BB125">
            <v>518.72540838982945</v>
          </cell>
          <cell r="BC125">
            <v>0</v>
          </cell>
          <cell r="BE125">
            <v>0</v>
          </cell>
          <cell r="BF125">
            <v>0</v>
          </cell>
          <cell r="BH125">
            <v>0</v>
          </cell>
          <cell r="BI125">
            <v>0</v>
          </cell>
          <cell r="BK125">
            <v>662.60061097104779</v>
          </cell>
          <cell r="BL125">
            <v>0</v>
          </cell>
          <cell r="BN125">
            <v>461.25083490432672</v>
          </cell>
          <cell r="BO125">
            <v>0</v>
          </cell>
          <cell r="BT125">
            <v>24164.296494434064</v>
          </cell>
          <cell r="BU125">
            <v>22155.248875826448</v>
          </cell>
          <cell r="BW125">
            <v>10592.125446711299</v>
          </cell>
          <cell r="BX125">
            <v>7768.4592689172896</v>
          </cell>
          <cell r="BZ125">
            <v>3928.7921027081406</v>
          </cell>
          <cell r="CA125">
            <v>4903.1690330888196</v>
          </cell>
          <cell r="CC125">
            <v>711.78766266879848</v>
          </cell>
          <cell r="CD125">
            <v>707.22621926471049</v>
          </cell>
          <cell r="CF125">
            <v>90.59115706693801</v>
          </cell>
          <cell r="CG125">
            <v>0</v>
          </cell>
          <cell r="CI125">
            <v>525.62781243234349</v>
          </cell>
          <cell r="CJ125">
            <v>487.63517961048655</v>
          </cell>
          <cell r="CL125">
            <v>0</v>
          </cell>
          <cell r="CM125">
            <v>0</v>
          </cell>
          <cell r="CX125">
            <v>4804.9067812881894</v>
          </cell>
          <cell r="CY125">
            <v>4728.3109853842025</v>
          </cell>
          <cell r="DA125">
            <v>-22713.037578310479</v>
          </cell>
          <cell r="DC125">
            <v>5524.16</v>
          </cell>
          <cell r="DD125">
            <v>1417.71</v>
          </cell>
          <cell r="DE125">
            <v>-1163.0500000000002</v>
          </cell>
          <cell r="DF125">
            <v>-303.70000000000027</v>
          </cell>
          <cell r="DK125">
            <v>8.7978167563562408</v>
          </cell>
          <cell r="DL125">
            <v>0</v>
          </cell>
          <cell r="DM125">
            <v>7.3346235987801478</v>
          </cell>
          <cell r="DW125">
            <v>1776.48</v>
          </cell>
          <cell r="DX125">
            <v>0</v>
          </cell>
        </row>
        <row r="126">
          <cell r="F126">
            <v>468.01</v>
          </cell>
          <cell r="G126">
            <v>0</v>
          </cell>
          <cell r="H126">
            <v>130.30000000000001</v>
          </cell>
          <cell r="I126">
            <v>3726.2560102223665</v>
          </cell>
          <cell r="J126">
            <v>3543.6541291616536</v>
          </cell>
          <cell r="L126">
            <v>873.494372095156</v>
          </cell>
          <cell r="M126">
            <v>725.58060075671222</v>
          </cell>
          <cell r="O126">
            <v>1138.6151017470922</v>
          </cell>
          <cell r="P126">
            <v>1138.6151017470922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X126">
            <v>2036.9405635812907</v>
          </cell>
          <cell r="Y126">
            <v>1449.8431040152077</v>
          </cell>
          <cell r="AA126">
            <v>0</v>
          </cell>
          <cell r="AB126">
            <v>0</v>
          </cell>
          <cell r="AD126">
            <v>2790.5957722777107</v>
          </cell>
          <cell r="AE126">
            <v>2841.7271539475719</v>
          </cell>
          <cell r="AJ126">
            <v>0</v>
          </cell>
          <cell r="AK126">
            <v>0</v>
          </cell>
          <cell r="AM126">
            <v>0</v>
          </cell>
          <cell r="AN126">
            <v>0</v>
          </cell>
          <cell r="AP126">
            <v>1588.9401358566111</v>
          </cell>
          <cell r="AQ126">
            <v>780</v>
          </cell>
          <cell r="AS126">
            <v>10896.786138214415</v>
          </cell>
          <cell r="AT126">
            <v>20796.739703041556</v>
          </cell>
          <cell r="AV126">
            <v>595.45226785816305</v>
          </cell>
          <cell r="AW126">
            <v>0</v>
          </cell>
          <cell r="AY126">
            <v>719.734468800993</v>
          </cell>
          <cell r="AZ126">
            <v>0</v>
          </cell>
          <cell r="BB126">
            <v>304.03635484319318</v>
          </cell>
          <cell r="BC126">
            <v>344.78312363306901</v>
          </cell>
          <cell r="BE126">
            <v>0</v>
          </cell>
          <cell r="BF126">
            <v>0</v>
          </cell>
          <cell r="BH126">
            <v>0</v>
          </cell>
          <cell r="BI126">
            <v>4351.7198717688207</v>
          </cell>
          <cell r="BK126">
            <v>425.81685756862936</v>
          </cell>
          <cell r="BL126">
            <v>0</v>
          </cell>
          <cell r="BN126">
            <v>461.25083490432672</v>
          </cell>
          <cell r="BO126">
            <v>0</v>
          </cell>
          <cell r="BT126">
            <v>11138.22087513708</v>
          </cell>
          <cell r="BU126">
            <v>13059.941705411758</v>
          </cell>
          <cell r="BW126">
            <v>7136.2914450897306</v>
          </cell>
          <cell r="BX126">
            <v>6761.5286747654682</v>
          </cell>
          <cell r="BZ126">
            <v>2897.9166655714998</v>
          </cell>
          <cell r="CA126">
            <v>4486.1228526781797</v>
          </cell>
          <cell r="CC126">
            <v>584.03090270260384</v>
          </cell>
          <cell r="CD126">
            <v>580.28817990950608</v>
          </cell>
          <cell r="CF126">
            <v>74.331205798513238</v>
          </cell>
          <cell r="CG126">
            <v>0</v>
          </cell>
          <cell r="CI126">
            <v>4682.8659653063332</v>
          </cell>
          <cell r="CJ126">
            <v>4814.7662784524518</v>
          </cell>
          <cell r="CL126">
            <v>0</v>
          </cell>
          <cell r="CM126">
            <v>0</v>
          </cell>
          <cell r="CX126">
            <v>3124.267300656189</v>
          </cell>
          <cell r="CY126">
            <v>-13200.21414939981</v>
          </cell>
          <cell r="DA126">
            <v>-22643.893954062274</v>
          </cell>
          <cell r="DC126">
            <v>15811.56</v>
          </cell>
          <cell r="DD126">
            <v>1231.78</v>
          </cell>
          <cell r="DE126">
            <v>11371.61</v>
          </cell>
          <cell r="DF126">
            <v>204.24</v>
          </cell>
          <cell r="DK126">
            <v>9.4869432317753901</v>
          </cell>
          <cell r="DL126">
            <v>0</v>
          </cell>
          <cell r="DM126">
            <v>7.8858864890893985</v>
          </cell>
          <cell r="DW126">
            <v>1776.48</v>
          </cell>
          <cell r="DX126">
            <v>0</v>
          </cell>
        </row>
        <row r="127">
          <cell r="F127">
            <v>349.9</v>
          </cell>
          <cell r="G127">
            <v>0</v>
          </cell>
          <cell r="H127">
            <v>115.7</v>
          </cell>
          <cell r="I127">
            <v>2269.3866029463429</v>
          </cell>
          <cell r="J127">
            <v>2166.5324662678277</v>
          </cell>
          <cell r="L127">
            <v>873.494372095156</v>
          </cell>
          <cell r="M127">
            <v>725.58060075671222</v>
          </cell>
          <cell r="O127">
            <v>874.32021310077232</v>
          </cell>
          <cell r="P127">
            <v>874.32021310077232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X127">
            <v>2012.9174521813241</v>
          </cell>
          <cell r="Y127">
            <v>3367.7023792572813</v>
          </cell>
          <cell r="AA127">
            <v>0</v>
          </cell>
          <cell r="AB127">
            <v>0</v>
          </cell>
          <cell r="AD127">
            <v>2171.6190462678237</v>
          </cell>
          <cell r="AE127">
            <v>2211.4090736875355</v>
          </cell>
          <cell r="AJ127">
            <v>0</v>
          </cell>
          <cell r="AK127">
            <v>0</v>
          </cell>
          <cell r="AM127">
            <v>0</v>
          </cell>
          <cell r="AN127">
            <v>0</v>
          </cell>
          <cell r="AP127">
            <v>1100.0354786699611</v>
          </cell>
          <cell r="AQ127">
            <v>0</v>
          </cell>
          <cell r="AS127">
            <v>8810.7619849099265</v>
          </cell>
          <cell r="AT127">
            <v>0</v>
          </cell>
          <cell r="AV127">
            <v>369.73949395626732</v>
          </cell>
          <cell r="AW127">
            <v>0</v>
          </cell>
          <cell r="AY127">
            <v>719.734468800993</v>
          </cell>
          <cell r="AZ127">
            <v>0</v>
          </cell>
          <cell r="BB127">
            <v>251.53187641249141</v>
          </cell>
          <cell r="BC127">
            <v>0</v>
          </cell>
          <cell r="BE127">
            <v>0</v>
          </cell>
          <cell r="BF127">
            <v>0</v>
          </cell>
          <cell r="BH127">
            <v>0</v>
          </cell>
          <cell r="BI127">
            <v>0</v>
          </cell>
          <cell r="BK127">
            <v>781.3386503379312</v>
          </cell>
          <cell r="BL127">
            <v>0</v>
          </cell>
          <cell r="BN127">
            <v>197.14114292517399</v>
          </cell>
          <cell r="BO127">
            <v>0</v>
          </cell>
          <cell r="BT127">
            <v>12024.163615585176</v>
          </cell>
          <cell r="BU127">
            <v>13586.628535156236</v>
          </cell>
          <cell r="BW127">
            <v>3346.9267592167739</v>
          </cell>
          <cell r="BX127">
            <v>2769.2791234922033</v>
          </cell>
          <cell r="BZ127">
            <v>2506.3071595138431</v>
          </cell>
          <cell r="CA127">
            <v>3356.8495657426988</v>
          </cell>
          <cell r="CC127">
            <v>226.31197479725896</v>
          </cell>
          <cell r="CD127">
            <v>224.86166971493364</v>
          </cell>
          <cell r="CF127">
            <v>28.803342246923879</v>
          </cell>
          <cell r="CG127">
            <v>0</v>
          </cell>
          <cell r="CI127">
            <v>1146.824318034204</v>
          </cell>
          <cell r="CJ127">
            <v>1072.2454295515206</v>
          </cell>
          <cell r="CL127">
            <v>0</v>
          </cell>
          <cell r="CM127">
            <v>0</v>
          </cell>
          <cell r="CX127">
            <v>2382.6873754678263</v>
          </cell>
          <cell r="CY127">
            <v>13609.826049792573</v>
          </cell>
          <cell r="DA127">
            <v>-8785.9387391723576</v>
          </cell>
          <cell r="DC127">
            <v>5345.33</v>
          </cell>
          <cell r="DD127">
            <v>2316.23</v>
          </cell>
          <cell r="DE127">
            <v>2124.46</v>
          </cell>
          <cell r="DF127">
            <v>1367.4</v>
          </cell>
          <cell r="DK127">
            <v>9.2051062517139659</v>
          </cell>
          <cell r="DL127">
            <v>0</v>
          </cell>
          <cell r="DM127">
            <v>8.2007413103197599</v>
          </cell>
          <cell r="DW127">
            <v>1776.48</v>
          </cell>
          <cell r="DX127">
            <v>0</v>
          </cell>
        </row>
        <row r="128">
          <cell r="F128">
            <v>475.2</v>
          </cell>
          <cell r="G128">
            <v>0</v>
          </cell>
          <cell r="H128">
            <v>0</v>
          </cell>
          <cell r="I128">
            <v>1112.4297670603796</v>
          </cell>
          <cell r="J128">
            <v>1123.4651696709814</v>
          </cell>
          <cell r="L128">
            <v>873.494372095156</v>
          </cell>
          <cell r="M128">
            <v>725.58060075671222</v>
          </cell>
          <cell r="O128">
            <v>882.12838892157197</v>
          </cell>
          <cell r="P128">
            <v>882.12838892157197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X128">
            <v>1618.9281573703295</v>
          </cell>
          <cell r="Y128">
            <v>2950.5625313716619</v>
          </cell>
          <cell r="AA128">
            <v>0</v>
          </cell>
          <cell r="AB128">
            <v>0</v>
          </cell>
          <cell r="AD128">
            <v>2216.3946967063362</v>
          </cell>
          <cell r="AE128">
            <v>2257.0051370625361</v>
          </cell>
          <cell r="AJ128">
            <v>0</v>
          </cell>
          <cell r="AK128">
            <v>0</v>
          </cell>
          <cell r="AM128">
            <v>0</v>
          </cell>
          <cell r="AN128">
            <v>0</v>
          </cell>
          <cell r="AP128">
            <v>1466.713971559948</v>
          </cell>
          <cell r="AQ128">
            <v>720</v>
          </cell>
          <cell r="AS128">
            <v>9061.9711305123819</v>
          </cell>
          <cell r="AT128">
            <v>0</v>
          </cell>
          <cell r="AV128">
            <v>163.28563319285061</v>
          </cell>
          <cell r="AW128">
            <v>0</v>
          </cell>
          <cell r="AY128">
            <v>719.734468800993</v>
          </cell>
          <cell r="AZ128">
            <v>0</v>
          </cell>
          <cell r="BB128">
            <v>407.12798706003019</v>
          </cell>
          <cell r="BC128">
            <v>2766.2122389220799</v>
          </cell>
          <cell r="BE128">
            <v>0</v>
          </cell>
          <cell r="BF128">
            <v>0</v>
          </cell>
          <cell r="BH128">
            <v>0</v>
          </cell>
          <cell r="BI128">
            <v>0</v>
          </cell>
          <cell r="BK128">
            <v>812.31479031758636</v>
          </cell>
          <cell r="BL128">
            <v>0</v>
          </cell>
          <cell r="BN128">
            <v>197.14114292517399</v>
          </cell>
          <cell r="BO128">
            <v>0</v>
          </cell>
          <cell r="BT128">
            <v>9570.3280536874663</v>
          </cell>
          <cell r="BU128">
            <v>12089.730328532492</v>
          </cell>
          <cell r="BW128">
            <v>4535.8354281582306</v>
          </cell>
          <cell r="BX128">
            <v>3807.8488173030146</v>
          </cell>
          <cell r="BZ128">
            <v>4506.7121131484555</v>
          </cell>
          <cell r="CA128">
            <v>4130.8464639137346</v>
          </cell>
          <cell r="CC128">
            <v>0</v>
          </cell>
          <cell r="CD128">
            <v>0</v>
          </cell>
          <cell r="CF128">
            <v>0</v>
          </cell>
          <cell r="CG128">
            <v>0</v>
          </cell>
          <cell r="CI128">
            <v>238.92173292379246</v>
          </cell>
          <cell r="CJ128">
            <v>321.17191745041487</v>
          </cell>
          <cell r="CL128">
            <v>0</v>
          </cell>
          <cell r="CM128">
            <v>0</v>
          </cell>
          <cell r="CX128">
            <v>2303.002760840855</v>
          </cell>
          <cell r="CY128">
            <v>10233.695049483427</v>
          </cell>
          <cell r="DA128">
            <v>16188.257286426124</v>
          </cell>
          <cell r="DC128">
            <v>4482.83</v>
          </cell>
          <cell r="DD128">
            <v>0</v>
          </cell>
          <cell r="DE128">
            <v>452.56999999999971</v>
          </cell>
          <cell r="DF128">
            <v>0</v>
          </cell>
          <cell r="DK128">
            <v>8.4811939398090122</v>
          </cell>
          <cell r="DL128">
            <v>0</v>
          </cell>
          <cell r="DM128">
            <v>7.4789576239223567</v>
          </cell>
          <cell r="DW128">
            <v>1776.48</v>
          </cell>
          <cell r="DX128">
            <v>0</v>
          </cell>
        </row>
        <row r="129">
          <cell r="F129">
            <v>1053.3</v>
          </cell>
          <cell r="G129">
            <v>0</v>
          </cell>
          <cell r="H129">
            <v>54.5</v>
          </cell>
          <cell r="I129">
            <v>5520.8576814957332</v>
          </cell>
          <cell r="J129">
            <v>5273.7336779495772</v>
          </cell>
          <cell r="L129">
            <v>1170.1528380897371</v>
          </cell>
          <cell r="M129">
            <v>972.00420101370867</v>
          </cell>
          <cell r="O129">
            <v>1826.4737621490121</v>
          </cell>
          <cell r="P129">
            <v>1826.4737621490121</v>
          </cell>
          <cell r="R129">
            <v>0</v>
          </cell>
          <cell r="S129">
            <v>0</v>
          </cell>
          <cell r="U129">
            <v>531.76348113750123</v>
          </cell>
          <cell r="V129">
            <v>271.47546530428087</v>
          </cell>
          <cell r="X129">
            <v>2885.7298113262609</v>
          </cell>
          <cell r="Y129">
            <v>3556.09021966215</v>
          </cell>
          <cell r="AA129">
            <v>0</v>
          </cell>
          <cell r="AB129">
            <v>0</v>
          </cell>
          <cell r="AD129">
            <v>5166.923495394105</v>
          </cell>
          <cell r="AE129">
            <v>5261.5957298776884</v>
          </cell>
          <cell r="AJ129">
            <v>0</v>
          </cell>
          <cell r="AK129">
            <v>0</v>
          </cell>
          <cell r="AM129">
            <v>0</v>
          </cell>
          <cell r="AN129">
            <v>0</v>
          </cell>
          <cell r="AP129">
            <v>4216.8026682348509</v>
          </cell>
          <cell r="AQ129">
            <v>2070</v>
          </cell>
          <cell r="AS129">
            <v>15014.558105276921</v>
          </cell>
          <cell r="AT129">
            <v>1676.6611635759043</v>
          </cell>
          <cell r="AV129">
            <v>804.8126332501464</v>
          </cell>
          <cell r="AW129">
            <v>0</v>
          </cell>
          <cell r="AY129">
            <v>964.17259028057515</v>
          </cell>
          <cell r="AZ129">
            <v>0</v>
          </cell>
          <cell r="BB129">
            <v>537.45589796004504</v>
          </cell>
          <cell r="BC129">
            <v>0</v>
          </cell>
          <cell r="BE129">
            <v>0</v>
          </cell>
          <cell r="BF129">
            <v>0</v>
          </cell>
          <cell r="BH129">
            <v>313.40772370828336</v>
          </cell>
          <cell r="BI129">
            <v>0</v>
          </cell>
          <cell r="BK129">
            <v>998.70347157046137</v>
          </cell>
          <cell r="BL129">
            <v>0</v>
          </cell>
          <cell r="BN129">
            <v>517.5202666538238</v>
          </cell>
          <cell r="BO129">
            <v>0</v>
          </cell>
          <cell r="BT129">
            <v>24641.267205492393</v>
          </cell>
          <cell r="BU129">
            <v>24868.674213399008</v>
          </cell>
          <cell r="BW129">
            <v>9883.0702342975255</v>
          </cell>
          <cell r="BX129">
            <v>7633.6357340407385</v>
          </cell>
          <cell r="BZ129">
            <v>6483.5386004082566</v>
          </cell>
          <cell r="CA129">
            <v>7732.3353398798754</v>
          </cell>
          <cell r="CC129">
            <v>321.21699648643204</v>
          </cell>
          <cell r="CD129">
            <v>319.15849895022836</v>
          </cell>
          <cell r="CF129">
            <v>40.882163189182258</v>
          </cell>
          <cell r="CG129">
            <v>0</v>
          </cell>
          <cell r="CI129">
            <v>1959.1582099750988</v>
          </cell>
          <cell r="CJ129">
            <v>1014.5326757856418</v>
          </cell>
          <cell r="CL129">
            <v>0</v>
          </cell>
          <cell r="CM129">
            <v>0</v>
          </cell>
          <cell r="CX129">
            <v>3327.339330802346</v>
          </cell>
          <cell r="CY129">
            <v>28913.855916548593</v>
          </cell>
          <cell r="DA129">
            <v>-21904.187131479608</v>
          </cell>
          <cell r="DC129">
            <v>9823.84</v>
          </cell>
          <cell r="DD129">
            <v>0</v>
          </cell>
          <cell r="DE129">
            <v>1387.6399999999994</v>
          </cell>
          <cell r="DF129">
            <v>-381.82</v>
          </cell>
          <cell r="DK129">
            <v>7.9910929921074008</v>
          </cell>
          <cell r="DL129">
            <v>0</v>
          </cell>
          <cell r="DM129">
            <v>7.0058823917620723</v>
          </cell>
          <cell r="DW129">
            <v>1776.48</v>
          </cell>
          <cell r="DX129">
            <v>0</v>
          </cell>
        </row>
        <row r="130">
          <cell r="F130">
            <v>1379.8</v>
          </cell>
          <cell r="G130">
            <v>0</v>
          </cell>
          <cell r="H130">
            <v>92.8</v>
          </cell>
          <cell r="I130">
            <v>6538.7300477265371</v>
          </cell>
          <cell r="J130">
            <v>6253.7069925613177</v>
          </cell>
          <cell r="L130">
            <v>1181.3509911859094</v>
          </cell>
          <cell r="M130">
            <v>972.00420101370867</v>
          </cell>
          <cell r="O130">
            <v>2914.3595900784021</v>
          </cell>
          <cell r="P130">
            <v>2914.3595900784021</v>
          </cell>
          <cell r="R130">
            <v>0</v>
          </cell>
          <cell r="S130">
            <v>0</v>
          </cell>
          <cell r="U130">
            <v>709.01797485000145</v>
          </cell>
          <cell r="V130">
            <v>361.9672870723744</v>
          </cell>
          <cell r="X130">
            <v>3918.089591819516</v>
          </cell>
          <cell r="Y130">
            <v>4654.6432707967033</v>
          </cell>
          <cell r="AA130">
            <v>0</v>
          </cell>
          <cell r="AB130">
            <v>0</v>
          </cell>
          <cell r="AD130">
            <v>6868.3982120575556</v>
          </cell>
          <cell r="AE130">
            <v>6994.2461381277162</v>
          </cell>
          <cell r="AJ130">
            <v>0</v>
          </cell>
          <cell r="AK130">
            <v>0</v>
          </cell>
          <cell r="AM130">
            <v>0</v>
          </cell>
          <cell r="AN130">
            <v>0</v>
          </cell>
          <cell r="AP130">
            <v>5316.8381469048118</v>
          </cell>
          <cell r="AQ130">
            <v>2610</v>
          </cell>
          <cell r="AS130">
            <v>24868.226769354616</v>
          </cell>
          <cell r="AT130">
            <v>0</v>
          </cell>
          <cell r="AV130">
            <v>1204.9056014114926</v>
          </cell>
          <cell r="AW130">
            <v>326.95779139782866</v>
          </cell>
          <cell r="AY130">
            <v>1606.954317134293</v>
          </cell>
          <cell r="AZ130">
            <v>0</v>
          </cell>
          <cell r="BB130">
            <v>1231.837970932281</v>
          </cell>
          <cell r="BC130">
            <v>0</v>
          </cell>
          <cell r="BE130">
            <v>0</v>
          </cell>
          <cell r="BF130">
            <v>0</v>
          </cell>
          <cell r="BH130">
            <v>417.87696494437768</v>
          </cell>
          <cell r="BI130">
            <v>0</v>
          </cell>
          <cell r="BK130">
            <v>1080.266080680153</v>
          </cell>
          <cell r="BL130">
            <v>0</v>
          </cell>
          <cell r="BN130">
            <v>517.5202666538238</v>
          </cell>
          <cell r="BO130">
            <v>0</v>
          </cell>
          <cell r="BT130">
            <v>22429.982485723678</v>
          </cell>
          <cell r="BU130">
            <v>29401.172062049747</v>
          </cell>
          <cell r="BW130">
            <v>11207.133609577542</v>
          </cell>
          <cell r="BX130">
            <v>9013.0410963027462</v>
          </cell>
          <cell r="BZ130">
            <v>15485.668762032759</v>
          </cell>
          <cell r="CA130">
            <v>9418.7372555941183</v>
          </cell>
          <cell r="CC130">
            <v>456.2741427364092</v>
          </cell>
          <cell r="CD130">
            <v>453.35014055430162</v>
          </cell>
          <cell r="CF130">
            <v>58.071254530088474</v>
          </cell>
          <cell r="CG130">
            <v>0</v>
          </cell>
          <cell r="CI130">
            <v>2819.2764485007515</v>
          </cell>
          <cell r="CJ130">
            <v>1353.6961282173456</v>
          </cell>
          <cell r="CL130">
            <v>0</v>
          </cell>
          <cell r="CM130">
            <v>0</v>
          </cell>
          <cell r="CX130">
            <v>6649.9010302990864</v>
          </cell>
          <cell r="CY130">
            <v>49973.377760381511</v>
          </cell>
          <cell r="DA130">
            <v>-8859.568468668338</v>
          </cell>
          <cell r="DC130">
            <v>15431.08</v>
          </cell>
          <cell r="DD130">
            <v>2768.2799999999997</v>
          </cell>
          <cell r="DE130">
            <v>4452.99</v>
          </cell>
          <cell r="DF130">
            <v>2109.08</v>
          </cell>
          <cell r="DK130">
            <v>7.9562508753399648</v>
          </cell>
          <cell r="DL130">
            <v>0</v>
          </cell>
          <cell r="DM130">
            <v>7.1034106281016554</v>
          </cell>
          <cell r="DW130">
            <v>1776.48</v>
          </cell>
          <cell r="DX130">
            <v>0</v>
          </cell>
        </row>
        <row r="131">
          <cell r="F131">
            <v>498.78</v>
          </cell>
          <cell r="G131">
            <v>0</v>
          </cell>
          <cell r="H131">
            <v>0</v>
          </cell>
          <cell r="I131">
            <v>2350.8880620157856</v>
          </cell>
          <cell r="J131">
            <v>2249.5663508243842</v>
          </cell>
          <cell r="L131">
            <v>873.494372095156</v>
          </cell>
          <cell r="M131">
            <v>725.58060075671222</v>
          </cell>
          <cell r="O131">
            <v>946.25858355722949</v>
          </cell>
          <cell r="P131">
            <v>946.25858355722949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X131">
            <v>1587.9765210004844</v>
          </cell>
          <cell r="Y131">
            <v>3103.7786462781819</v>
          </cell>
          <cell r="AA131">
            <v>0</v>
          </cell>
          <cell r="AB131">
            <v>0</v>
          </cell>
          <cell r="AD131">
            <v>2326.3748880959297</v>
          </cell>
          <cell r="AE131">
            <v>2369.0004677273819</v>
          </cell>
          <cell r="AJ131">
            <v>0</v>
          </cell>
          <cell r="AK131">
            <v>0</v>
          </cell>
          <cell r="AM131">
            <v>0</v>
          </cell>
          <cell r="AN131">
            <v>0</v>
          </cell>
          <cell r="AP131">
            <v>1466.713971559948</v>
          </cell>
          <cell r="AQ131">
            <v>720</v>
          </cell>
          <cell r="AS131">
            <v>10599.486396126375</v>
          </cell>
          <cell r="AT131">
            <v>0</v>
          </cell>
          <cell r="AV131">
            <v>314.01223854958198</v>
          </cell>
          <cell r="AW131">
            <v>0</v>
          </cell>
          <cell r="AY131">
            <v>719.734468800993</v>
          </cell>
          <cell r="AZ131">
            <v>0</v>
          </cell>
          <cell r="BB131">
            <v>393.06094046739923</v>
          </cell>
          <cell r="BC131">
            <v>3479.5649364579199</v>
          </cell>
          <cell r="BE131">
            <v>0</v>
          </cell>
          <cell r="BF131">
            <v>0</v>
          </cell>
          <cell r="BH131">
            <v>0</v>
          </cell>
          <cell r="BI131">
            <v>0</v>
          </cell>
          <cell r="BK131">
            <v>794.6256329508301</v>
          </cell>
          <cell r="BL131">
            <v>0</v>
          </cell>
          <cell r="BN131">
            <v>197.14114292517399</v>
          </cell>
          <cell r="BO131">
            <v>0</v>
          </cell>
          <cell r="BT131">
            <v>10904.335874699893</v>
          </cell>
          <cell r="BU131">
            <v>11731.082621569873</v>
          </cell>
          <cell r="BW131">
            <v>4249.5536312701361</v>
          </cell>
          <cell r="BX131">
            <v>3722.8684921700192</v>
          </cell>
          <cell r="BZ131">
            <v>4819.3966189467519</v>
          </cell>
          <cell r="CA131">
            <v>3295.9150939993178</v>
          </cell>
          <cell r="CC131">
            <v>463.57452902019185</v>
          </cell>
          <cell r="CD131">
            <v>460.60374280317046</v>
          </cell>
          <cell r="CF131">
            <v>59.000394602569862</v>
          </cell>
          <cell r="CG131">
            <v>0</v>
          </cell>
          <cell r="CI131">
            <v>47.784346584758509</v>
          </cell>
          <cell r="CJ131">
            <v>51.29595491550603</v>
          </cell>
          <cell r="CL131">
            <v>0</v>
          </cell>
          <cell r="CM131">
            <v>0</v>
          </cell>
          <cell r="CX131">
            <v>2580.4747892224395</v>
          </cell>
          <cell r="CY131">
            <v>14889.95133587383</v>
          </cell>
          <cell r="DA131">
            <v>-15399.724494437793</v>
          </cell>
          <cell r="DC131">
            <v>6178.58</v>
          </cell>
          <cell r="DD131">
            <v>0</v>
          </cell>
          <cell r="DE131">
            <v>1658</v>
          </cell>
          <cell r="DF131">
            <v>0</v>
          </cell>
          <cell r="DK131">
            <v>9.0759616965660683</v>
          </cell>
          <cell r="DL131">
            <v>0</v>
          </cell>
          <cell r="DM131">
            <v>8.1813726792298134</v>
          </cell>
          <cell r="DW131">
            <v>1776.48</v>
          </cell>
          <cell r="DX131">
            <v>0</v>
          </cell>
        </row>
        <row r="132">
          <cell r="F132">
            <v>1270.2</v>
          </cell>
          <cell r="G132">
            <v>0</v>
          </cell>
          <cell r="H132">
            <v>212.5</v>
          </cell>
          <cell r="I132">
            <v>6526.0241176229538</v>
          </cell>
          <cell r="J132">
            <v>6295.4292943411529</v>
          </cell>
          <cell r="L132">
            <v>1181.3509911859094</v>
          </cell>
          <cell r="M132">
            <v>972.00420101370867</v>
          </cell>
          <cell r="O132">
            <v>2963.8530440087034</v>
          </cell>
          <cell r="P132">
            <v>2963.8530440087034</v>
          </cell>
          <cell r="R132">
            <v>0</v>
          </cell>
          <cell r="S132">
            <v>0</v>
          </cell>
          <cell r="U132">
            <v>709.01797485000145</v>
          </cell>
          <cell r="V132">
            <v>361.9672870723744</v>
          </cell>
          <cell r="X132">
            <v>3123.9271181097715</v>
          </cell>
          <cell r="Y132">
            <v>4117.4660644433507</v>
          </cell>
          <cell r="AA132">
            <v>0</v>
          </cell>
          <cell r="AB132">
            <v>0</v>
          </cell>
          <cell r="AD132">
            <v>6915.5059276230704</v>
          </cell>
          <cell r="AE132">
            <v>7042.2169964701661</v>
          </cell>
          <cell r="AJ132">
            <v>0</v>
          </cell>
          <cell r="AK132">
            <v>0</v>
          </cell>
          <cell r="AM132">
            <v>0</v>
          </cell>
          <cell r="AN132">
            <v>0</v>
          </cell>
          <cell r="AP132">
            <v>5133.4989004598183</v>
          </cell>
          <cell r="AQ132">
            <v>2520</v>
          </cell>
          <cell r="AS132">
            <v>25741.667108719717</v>
          </cell>
          <cell r="AT132">
            <v>0</v>
          </cell>
          <cell r="AV132">
            <v>1273.5717748750424</v>
          </cell>
          <cell r="AW132">
            <v>0</v>
          </cell>
          <cell r="AY132">
            <v>1606.954317134293</v>
          </cell>
          <cell r="AZ132">
            <v>0</v>
          </cell>
          <cell r="BB132">
            <v>1263.2109195399198</v>
          </cell>
          <cell r="BC132">
            <v>0</v>
          </cell>
          <cell r="BE132">
            <v>0</v>
          </cell>
          <cell r="BF132">
            <v>0</v>
          </cell>
          <cell r="BH132">
            <v>417.87696494437768</v>
          </cell>
          <cell r="BI132">
            <v>0</v>
          </cell>
          <cell r="BK132">
            <v>1067.4905781374957</v>
          </cell>
          <cell r="BL132">
            <v>182.2401434898423</v>
          </cell>
          <cell r="BN132">
            <v>417.06744307285572</v>
          </cell>
          <cell r="BO132">
            <v>0</v>
          </cell>
          <cell r="BT132">
            <v>32331.213438310184</v>
          </cell>
          <cell r="BU132">
            <v>34121.210359750898</v>
          </cell>
          <cell r="BW132">
            <v>12162.953854437124</v>
          </cell>
          <cell r="BX132">
            <v>9678.1534616030331</v>
          </cell>
          <cell r="BZ132">
            <v>8838.9409990383319</v>
          </cell>
          <cell r="CA132">
            <v>9906.8243475936797</v>
          </cell>
          <cell r="CC132">
            <v>412.47182503371386</v>
          </cell>
          <cell r="CD132">
            <v>409.82852706108861</v>
          </cell>
          <cell r="CF132">
            <v>52.496414095199974</v>
          </cell>
          <cell r="CG132">
            <v>0</v>
          </cell>
          <cell r="CI132">
            <v>1290.1773577884796</v>
          </cell>
          <cell r="CJ132">
            <v>2329.1289297307408</v>
          </cell>
          <cell r="CL132">
            <v>0</v>
          </cell>
          <cell r="CM132">
            <v>0</v>
          </cell>
          <cell r="CX132">
            <v>6817.9585964914222</v>
          </cell>
          <cell r="CY132">
            <v>45852.696691381323</v>
          </cell>
          <cell r="DA132">
            <v>-20566.576539838268</v>
          </cell>
          <cell r="DC132">
            <v>20216.21</v>
          </cell>
          <cell r="DD132">
            <v>14359.99</v>
          </cell>
          <cell r="DE132">
            <v>9830.0399999999991</v>
          </cell>
          <cell r="DF132">
            <v>12823.88</v>
          </cell>
          <cell r="DK132">
            <v>8.1767917410210611</v>
          </cell>
          <cell r="DL132">
            <v>0</v>
          </cell>
          <cell r="DM132">
            <v>7.1713515787727653</v>
          </cell>
          <cell r="DW132">
            <v>1776.48</v>
          </cell>
          <cell r="DX132">
            <v>0</v>
          </cell>
        </row>
        <row r="133">
          <cell r="F133">
            <v>626.29999999999995</v>
          </cell>
          <cell r="G133">
            <v>0</v>
          </cell>
          <cell r="H133">
            <v>0</v>
          </cell>
          <cell r="I133">
            <v>2136.0965830461701</v>
          </cell>
          <cell r="J133">
            <v>2052.5019286059101</v>
          </cell>
          <cell r="L133">
            <v>741.64616498645319</v>
          </cell>
          <cell r="M133">
            <v>616.05900064249136</v>
          </cell>
          <cell r="O133">
            <v>1168.3359680253652</v>
          </cell>
          <cell r="P133">
            <v>1168.3359680253652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X133">
            <v>1615.1738126790744</v>
          </cell>
          <cell r="Y133">
            <v>2951.9894223927322</v>
          </cell>
          <cell r="AA133">
            <v>0</v>
          </cell>
          <cell r="AB133">
            <v>0</v>
          </cell>
          <cell r="AD133">
            <v>2921.1447780874951</v>
          </cell>
          <cell r="AE133">
            <v>2974.6681762253083</v>
          </cell>
          <cell r="AJ133">
            <v>0</v>
          </cell>
          <cell r="AK133">
            <v>0</v>
          </cell>
          <cell r="AM133">
            <v>0</v>
          </cell>
          <cell r="AN133">
            <v>0</v>
          </cell>
          <cell r="AP133">
            <v>2200.0709573399222</v>
          </cell>
          <cell r="AQ133">
            <v>1080</v>
          </cell>
          <cell r="AS133">
            <v>12055.990913460411</v>
          </cell>
          <cell r="AT133">
            <v>0</v>
          </cell>
          <cell r="AV133">
            <v>395.7003976824106</v>
          </cell>
          <cell r="AW133">
            <v>0</v>
          </cell>
          <cell r="AY133">
            <v>611.0953036989564</v>
          </cell>
          <cell r="AZ133">
            <v>0</v>
          </cell>
          <cell r="BB133">
            <v>512.93059125650848</v>
          </cell>
          <cell r="BC133">
            <v>0</v>
          </cell>
          <cell r="BE133">
            <v>0</v>
          </cell>
          <cell r="BF133">
            <v>0</v>
          </cell>
          <cell r="BH133">
            <v>0</v>
          </cell>
          <cell r="BI133">
            <v>0</v>
          </cell>
          <cell r="BK133">
            <v>769.4855349965984</v>
          </cell>
          <cell r="BL133">
            <v>0</v>
          </cell>
          <cell r="BN133">
            <v>197.14114292517399</v>
          </cell>
          <cell r="BO133">
            <v>0</v>
          </cell>
          <cell r="BT133">
            <v>11570.653091132284</v>
          </cell>
          <cell r="BU133">
            <v>10506.836342417593</v>
          </cell>
          <cell r="BW133">
            <v>6166.6153906218678</v>
          </cell>
          <cell r="BX133">
            <v>4388.1270407705751</v>
          </cell>
          <cell r="BZ133">
            <v>2866.8088227484209</v>
          </cell>
          <cell r="CA133">
            <v>4301.1678278098907</v>
          </cell>
          <cell r="CC133">
            <v>0</v>
          </cell>
          <cell r="CD133">
            <v>0</v>
          </cell>
          <cell r="CF133">
            <v>0</v>
          </cell>
          <cell r="CG133">
            <v>0</v>
          </cell>
          <cell r="CI133">
            <v>2723.7077553312347</v>
          </cell>
          <cell r="CJ133">
            <v>2431.7161356586626</v>
          </cell>
          <cell r="CL133">
            <v>0</v>
          </cell>
          <cell r="CM133">
            <v>0</v>
          </cell>
          <cell r="CX133">
            <v>2919.1814384225163</v>
          </cell>
          <cell r="CY133">
            <v>22336.615876986303</v>
          </cell>
          <cell r="DA133">
            <v>-12372.025662936641</v>
          </cell>
          <cell r="DC133">
            <v>5471.69</v>
          </cell>
          <cell r="DD133">
            <v>0</v>
          </cell>
          <cell r="DE133">
            <v>363.13999999999942</v>
          </cell>
          <cell r="DF133">
            <v>0</v>
          </cell>
          <cell r="DK133">
            <v>8.1566702114938447</v>
          </cell>
          <cell r="DL133">
            <v>0</v>
          </cell>
          <cell r="DM133">
            <v>7.1228292642513411</v>
          </cell>
          <cell r="DW133">
            <v>1718.8199999999997</v>
          </cell>
          <cell r="DX133">
            <v>0</v>
          </cell>
        </row>
        <row r="134">
          <cell r="F134">
            <v>2506.16</v>
          </cell>
          <cell r="G134">
            <v>0</v>
          </cell>
          <cell r="H134">
            <v>132.30000000000001</v>
          </cell>
          <cell r="I134">
            <v>11093.086083439615</v>
          </cell>
          <cell r="J134">
            <v>10641.940505535333</v>
          </cell>
          <cell r="L134">
            <v>2469.3233693018337</v>
          </cell>
          <cell r="M134">
            <v>2150.789794023739</v>
          </cell>
          <cell r="O134">
            <v>5017.7085375579272</v>
          </cell>
          <cell r="P134">
            <v>5017.7085375579272</v>
          </cell>
          <cell r="R134">
            <v>0</v>
          </cell>
          <cell r="S134">
            <v>0</v>
          </cell>
          <cell r="U134">
            <v>1181.6966247500025</v>
          </cell>
          <cell r="V134">
            <v>603.27881178729058</v>
          </cell>
          <cell r="X134">
            <v>6520.9056329078012</v>
          </cell>
          <cell r="Y134">
            <v>4569.9779672808108</v>
          </cell>
          <cell r="AA134">
            <v>0</v>
          </cell>
          <cell r="AB134">
            <v>0</v>
          </cell>
          <cell r="AD134">
            <v>12306.121109999573</v>
          </cell>
          <cell r="AE134">
            <v>12531.603059625466</v>
          </cell>
          <cell r="AJ134">
            <v>0</v>
          </cell>
          <cell r="AK134">
            <v>0</v>
          </cell>
          <cell r="AM134">
            <v>0</v>
          </cell>
          <cell r="AN134">
            <v>0</v>
          </cell>
          <cell r="AP134">
            <v>10817.015540254617</v>
          </cell>
          <cell r="AQ134">
            <v>5310</v>
          </cell>
          <cell r="AS134">
            <v>27538.728166151934</v>
          </cell>
          <cell r="AT134">
            <v>37889.936537896814</v>
          </cell>
          <cell r="AV134">
            <v>1477.5772094966649</v>
          </cell>
          <cell r="AW134">
            <v>0</v>
          </cell>
          <cell r="AY134">
            <v>2172.7833020407334</v>
          </cell>
          <cell r="AZ134">
            <v>0</v>
          </cell>
          <cell r="BB134">
            <v>1797.0375936278613</v>
          </cell>
          <cell r="BC134">
            <v>0</v>
          </cell>
          <cell r="BE134">
            <v>0</v>
          </cell>
          <cell r="BF134">
            <v>0</v>
          </cell>
          <cell r="BH134">
            <v>696.46160824062997</v>
          </cell>
          <cell r="BI134">
            <v>0</v>
          </cell>
          <cell r="BK134">
            <v>2070.6005613672396</v>
          </cell>
          <cell r="BL134">
            <v>0</v>
          </cell>
          <cell r="BN134">
            <v>417.06744307285572</v>
          </cell>
          <cell r="BO134">
            <v>0</v>
          </cell>
          <cell r="BT134">
            <v>80023.617263536769</v>
          </cell>
          <cell r="BU134">
            <v>97959.71942328247</v>
          </cell>
          <cell r="BW134">
            <v>16213.480986303759</v>
          </cell>
          <cell r="BX134">
            <v>16296.079781478667</v>
          </cell>
          <cell r="BZ134">
            <v>30815.189084140726</v>
          </cell>
          <cell r="CA134">
            <v>31215.949924912755</v>
          </cell>
          <cell r="CC134">
            <v>952.70041003362257</v>
          </cell>
          <cell r="CD134">
            <v>946.59509347738162</v>
          </cell>
          <cell r="CF134">
            <v>121.25277945882469</v>
          </cell>
          <cell r="CG134">
            <v>0</v>
          </cell>
          <cell r="CI134">
            <v>2914.8451416702683</v>
          </cell>
          <cell r="CJ134">
            <v>1611.2814154962282</v>
          </cell>
          <cell r="CL134">
            <v>0</v>
          </cell>
          <cell r="CM134">
            <v>0</v>
          </cell>
          <cell r="CX134">
            <v>13006.437888605316</v>
          </cell>
          <cell r="CY134">
            <v>853.24300260336895</v>
          </cell>
          <cell r="DA134">
            <v>804.53762645977258</v>
          </cell>
          <cell r="DC134">
            <v>113639.35</v>
          </cell>
          <cell r="DD134">
            <v>65.139999999999986</v>
          </cell>
          <cell r="DE134">
            <v>91940.25</v>
          </cell>
          <cell r="DF134">
            <v>-989.9799999999999</v>
          </cell>
          <cell r="DK134">
            <v>8.6545467722702298</v>
          </cell>
          <cell r="DL134">
            <v>0</v>
          </cell>
          <cell r="DM134">
            <v>7.9752543796529212</v>
          </cell>
          <cell r="DW134">
            <v>1891.62</v>
          </cell>
          <cell r="DX134">
            <v>0</v>
          </cell>
        </row>
        <row r="135">
          <cell r="F135">
            <v>1804.3</v>
          </cell>
          <cell r="G135">
            <v>0</v>
          </cell>
          <cell r="H135">
            <v>88.5</v>
          </cell>
          <cell r="I135">
            <v>7404.4557493380453</v>
          </cell>
          <cell r="J135">
            <v>7104.1646992196756</v>
          </cell>
          <cell r="L135">
            <v>1644.638374873123</v>
          </cell>
          <cell r="M135">
            <v>1398.2946429677233</v>
          </cell>
          <cell r="O135">
            <v>3351.7528220979912</v>
          </cell>
          <cell r="P135">
            <v>3351.7528220979912</v>
          </cell>
          <cell r="R135">
            <v>0</v>
          </cell>
          <cell r="S135">
            <v>0</v>
          </cell>
          <cell r="U135">
            <v>886.27246856250213</v>
          </cell>
          <cell r="V135">
            <v>452.45910884046805</v>
          </cell>
          <cell r="X135">
            <v>4114.0578124285257</v>
          </cell>
          <cell r="Y135">
            <v>5589.3749366054226</v>
          </cell>
          <cell r="AA135">
            <v>0</v>
          </cell>
          <cell r="AB135">
            <v>0</v>
          </cell>
          <cell r="AD135">
            <v>8828.2657447932488</v>
          </cell>
          <cell r="AE135">
            <v>8990.0238287709781</v>
          </cell>
          <cell r="AJ135">
            <v>0</v>
          </cell>
          <cell r="AK135">
            <v>0</v>
          </cell>
          <cell r="AM135">
            <v>0</v>
          </cell>
          <cell r="AN135">
            <v>0</v>
          </cell>
          <cell r="AP135">
            <v>6783.5521184647596</v>
          </cell>
          <cell r="AQ135">
            <v>3330</v>
          </cell>
          <cell r="AS135">
            <v>31470.209445288896</v>
          </cell>
          <cell r="AT135">
            <v>56745.513646616237</v>
          </cell>
          <cell r="AV135">
            <v>1202.8680091519352</v>
          </cell>
          <cell r="AW135">
            <v>0</v>
          </cell>
          <cell r="AY135">
            <v>1357.9895637754582</v>
          </cell>
          <cell r="AZ135">
            <v>0</v>
          </cell>
          <cell r="BB135">
            <v>1374.0190050763565</v>
          </cell>
          <cell r="BC135">
            <v>0</v>
          </cell>
          <cell r="BE135">
            <v>0</v>
          </cell>
          <cell r="BF135">
            <v>0</v>
          </cell>
          <cell r="BH135">
            <v>522.34620618047234</v>
          </cell>
          <cell r="BI135">
            <v>0</v>
          </cell>
          <cell r="BK135">
            <v>1166.9839663847981</v>
          </cell>
          <cell r="BL135">
            <v>1052.7265889919831</v>
          </cell>
          <cell r="BN135">
            <v>417.06744307285572</v>
          </cell>
          <cell r="BO135">
            <v>0</v>
          </cell>
          <cell r="BT135">
            <v>29130.524677777084</v>
          </cell>
          <cell r="BU135">
            <v>30846.114012704977</v>
          </cell>
          <cell r="BW135">
            <v>10636.299045603175</v>
          </cell>
          <cell r="BX135">
            <v>8664.7289416063832</v>
          </cell>
          <cell r="BZ135">
            <v>12832.246187135823</v>
          </cell>
          <cell r="CA135">
            <v>7631.2150253164573</v>
          </cell>
          <cell r="CC135">
            <v>766.54055979716725</v>
          </cell>
          <cell r="CD135">
            <v>761.62823613122669</v>
          </cell>
          <cell r="CF135">
            <v>97.559707610548614</v>
          </cell>
          <cell r="CG135">
            <v>0</v>
          </cell>
          <cell r="CI135">
            <v>1481.3147441275134</v>
          </cell>
          <cell r="CJ135">
            <v>440.32348065882104</v>
          </cell>
          <cell r="CL135">
            <v>0</v>
          </cell>
          <cell r="CM135">
            <v>0</v>
          </cell>
          <cell r="CX135">
            <v>7549.0524320939967</v>
          </cell>
          <cell r="CY135">
            <v>-5518.1751506916362</v>
          </cell>
          <cell r="DA135">
            <v>-28610.262745495624</v>
          </cell>
          <cell r="DC135">
            <v>41970.69</v>
          </cell>
          <cell r="DD135">
            <v>563.76</v>
          </cell>
          <cell r="DE135">
            <v>29339.29</v>
          </cell>
          <cell r="DF135">
            <v>0</v>
          </cell>
          <cell r="DK135">
            <v>6.9891271298945581</v>
          </cell>
          <cell r="DL135">
            <v>0</v>
          </cell>
          <cell r="DM135">
            <v>6.3701550372738502</v>
          </cell>
          <cell r="DW135">
            <v>1891.62</v>
          </cell>
          <cell r="DX135">
            <v>0</v>
          </cell>
        </row>
        <row r="136">
          <cell r="F136">
            <v>2858</v>
          </cell>
          <cell r="G136">
            <v>271.5</v>
          </cell>
          <cell r="H136">
            <v>0</v>
          </cell>
          <cell r="I136">
            <v>10390.971201829785</v>
          </cell>
          <cell r="J136">
            <v>10104.116473479018</v>
          </cell>
          <cell r="L136">
            <v>1607.8391396207692</v>
          </cell>
          <cell r="M136">
            <v>1334.7945013920648</v>
          </cell>
          <cell r="O136">
            <v>5522.078042800199</v>
          </cell>
          <cell r="P136">
            <v>5522.078042800199</v>
          </cell>
          <cell r="R136">
            <v>1122.2128806205376</v>
          </cell>
          <cell r="S136">
            <v>1122.2128806205376</v>
          </cell>
          <cell r="U136">
            <v>462.8311780270846</v>
          </cell>
          <cell r="V136">
            <v>236.28420128335554</v>
          </cell>
          <cell r="X136">
            <v>4523.0697683547714</v>
          </cell>
          <cell r="Y136">
            <v>2724.6905369464425</v>
          </cell>
          <cell r="AA136">
            <v>0</v>
          </cell>
          <cell r="AB136">
            <v>0</v>
          </cell>
          <cell r="AD136">
            <v>13330.084265965297</v>
          </cell>
          <cell r="AE136">
            <v>13574.32803393251</v>
          </cell>
          <cell r="AJ136">
            <v>13078.439999999995</v>
          </cell>
          <cell r="AK136">
            <v>13926.457717253314</v>
          </cell>
          <cell r="AM136">
            <v>0</v>
          </cell>
          <cell r="AN136">
            <v>0</v>
          </cell>
          <cell r="AP136">
            <v>2444.5232859332473</v>
          </cell>
          <cell r="AQ136">
            <v>2400</v>
          </cell>
          <cell r="AS136">
            <v>53727.740301751306</v>
          </cell>
          <cell r="AT136">
            <v>14198.972756509982</v>
          </cell>
          <cell r="AV136">
            <v>1774.9577546117332</v>
          </cell>
          <cell r="AW136">
            <v>362.28486764322213</v>
          </cell>
          <cell r="AY136">
            <v>1538.0580701041442</v>
          </cell>
          <cell r="AZ136">
            <v>0</v>
          </cell>
          <cell r="BB136">
            <v>1678.8294788471401</v>
          </cell>
          <cell r="BC136">
            <v>0</v>
          </cell>
          <cell r="BE136">
            <v>340.35197166282552</v>
          </cell>
          <cell r="BF136">
            <v>0</v>
          </cell>
          <cell r="BH136">
            <v>272.78079656091319</v>
          </cell>
          <cell r="BI136">
            <v>0</v>
          </cell>
          <cell r="BK136">
            <v>1203.0733992336429</v>
          </cell>
          <cell r="BL136">
            <v>0</v>
          </cell>
          <cell r="BN136">
            <v>38.239437773425713</v>
          </cell>
          <cell r="BO136">
            <v>0</v>
          </cell>
          <cell r="BT136">
            <v>60210.960000000014</v>
          </cell>
          <cell r="BU136">
            <v>34930.444533234717</v>
          </cell>
          <cell r="BW136">
            <v>40041.332217757445</v>
          </cell>
          <cell r="BX136">
            <v>31435.465199166018</v>
          </cell>
          <cell r="BZ136">
            <v>14936.837682946776</v>
          </cell>
          <cell r="CA136">
            <v>15460.666339855657</v>
          </cell>
          <cell r="CC136">
            <v>788.44171864851523</v>
          </cell>
          <cell r="CD136">
            <v>783.38904287783305</v>
          </cell>
          <cell r="CF136">
            <v>100.34712782799284</v>
          </cell>
          <cell r="CG136">
            <v>0</v>
          </cell>
          <cell r="CI136">
            <v>7693.2798001461206</v>
          </cell>
          <cell r="CJ136">
            <v>9014.5814744749732</v>
          </cell>
          <cell r="CL136">
            <v>12583.529829630301</v>
          </cell>
          <cell r="CM136">
            <v>11766.466789431128</v>
          </cell>
          <cell r="CX136">
            <v>14994.557358983137</v>
          </cell>
          <cell r="CY136">
            <v>111610.84851068674</v>
          </cell>
          <cell r="DA136">
            <v>-123984.65231105019</v>
          </cell>
          <cell r="DC136">
            <v>38746.57</v>
          </cell>
          <cell r="DD136">
            <v>0</v>
          </cell>
          <cell r="DE136">
            <v>12528.560000000001</v>
          </cell>
          <cell r="DF136">
            <v>0</v>
          </cell>
          <cell r="DK136">
            <v>7.8468703903704959</v>
          </cell>
          <cell r="DL136">
            <v>9.3012614505009008</v>
          </cell>
          <cell r="DM136">
            <v>6.3757928251958544</v>
          </cell>
          <cell r="DW136">
            <v>1891.62</v>
          </cell>
          <cell r="DX136">
            <v>0</v>
          </cell>
        </row>
        <row r="137">
          <cell r="F137">
            <v>4254.1000000000004</v>
          </cell>
          <cell r="G137">
            <v>465</v>
          </cell>
          <cell r="H137">
            <v>0</v>
          </cell>
          <cell r="I137">
            <v>20953.664070424376</v>
          </cell>
          <cell r="J137">
            <v>20024.298801711629</v>
          </cell>
          <cell r="L137">
            <v>3050.8680203556601</v>
          </cell>
          <cell r="M137">
            <v>2532.6870026413535</v>
          </cell>
          <cell r="O137">
            <v>8484.039728354006</v>
          </cell>
          <cell r="P137">
            <v>8484.039728354006</v>
          </cell>
          <cell r="R137">
            <v>1863.0972907865573</v>
          </cell>
          <cell r="S137">
            <v>1863.0972907865573</v>
          </cell>
          <cell r="U137">
            <v>866.57752481666876</v>
          </cell>
          <cell r="V137">
            <v>442.40446197734656</v>
          </cell>
          <cell r="X137">
            <v>8563.505723368331</v>
          </cell>
          <cell r="Y137">
            <v>5836.5316923329865</v>
          </cell>
          <cell r="AA137">
            <v>0</v>
          </cell>
          <cell r="AB137">
            <v>0</v>
          </cell>
          <cell r="AD137">
            <v>19841.676513590963</v>
          </cell>
          <cell r="AE137">
            <v>20205.230542040692</v>
          </cell>
          <cell r="AJ137">
            <v>33003.12000000001</v>
          </cell>
          <cell r="AK137">
            <v>33524.21880896097</v>
          </cell>
          <cell r="AM137">
            <v>2597.16</v>
          </cell>
          <cell r="AN137">
            <v>3201.5746017534138</v>
          </cell>
          <cell r="AP137">
            <v>4400.1419146798444</v>
          </cell>
          <cell r="AQ137">
            <v>0</v>
          </cell>
          <cell r="AS137">
            <v>73982.849220779113</v>
          </cell>
          <cell r="AT137">
            <v>155102.2089413839</v>
          </cell>
          <cell r="AV137">
            <v>4293.3915435831505</v>
          </cell>
          <cell r="AW137">
            <v>0</v>
          </cell>
          <cell r="AY137">
            <v>2940.3171838307421</v>
          </cell>
          <cell r="AZ137">
            <v>0</v>
          </cell>
          <cell r="BB137">
            <v>2642.5345821510477</v>
          </cell>
          <cell r="BC137">
            <v>0</v>
          </cell>
          <cell r="BE137">
            <v>548.50259002293171</v>
          </cell>
          <cell r="BF137">
            <v>0</v>
          </cell>
          <cell r="BH137">
            <v>510.73851270979509</v>
          </cell>
          <cell r="BI137">
            <v>0</v>
          </cell>
          <cell r="BK137">
            <v>2726.6480563098371</v>
          </cell>
          <cell r="BL137">
            <v>1997.7384931270105</v>
          </cell>
          <cell r="BN137">
            <v>337.81472229891637</v>
          </cell>
          <cell r="BO137">
            <v>0</v>
          </cell>
          <cell r="BT137">
            <v>94881</v>
          </cell>
          <cell r="BU137">
            <v>54201.1950248172</v>
          </cell>
          <cell r="BW137">
            <v>49620.503421126778</v>
          </cell>
          <cell r="BX137">
            <v>39551.958571744319</v>
          </cell>
          <cell r="BZ137">
            <v>17409.489866948108</v>
          </cell>
          <cell r="CA137">
            <v>21148.440308968606</v>
          </cell>
          <cell r="CC137">
            <v>1022.0540797295565</v>
          </cell>
          <cell r="CD137">
            <v>1015.5043148416356</v>
          </cell>
          <cell r="CF137">
            <v>130.07961014739814</v>
          </cell>
          <cell r="CG137">
            <v>0</v>
          </cell>
          <cell r="CI137">
            <v>7454.3580672223279</v>
          </cell>
          <cell r="CJ137">
            <v>6586.6106525558425</v>
          </cell>
          <cell r="CL137">
            <v>17851.754040599935</v>
          </cell>
          <cell r="CM137">
            <v>16355.124795157313</v>
          </cell>
          <cell r="CX137">
            <v>22797.782733355831</v>
          </cell>
          <cell r="CY137">
            <v>8281.4094341733326</v>
          </cell>
          <cell r="DA137">
            <v>-146061.78317559382</v>
          </cell>
          <cell r="DC137">
            <v>109720.28</v>
          </cell>
          <cell r="DD137">
            <v>0</v>
          </cell>
          <cell r="DE137">
            <v>69823.649999999994</v>
          </cell>
          <cell r="DF137">
            <v>0</v>
          </cell>
          <cell r="DK137">
            <v>7.3363404190745172</v>
          </cell>
          <cell r="DL137">
            <v>9.6292195803367271</v>
          </cell>
          <cell r="DM137">
            <v>6.1116036687821378</v>
          </cell>
          <cell r="DW137">
            <v>1891.62</v>
          </cell>
          <cell r="DX137">
            <v>0</v>
          </cell>
        </row>
        <row r="138">
          <cell r="F138">
            <v>130.1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X138">
            <v>0</v>
          </cell>
          <cell r="Y138">
            <v>0</v>
          </cell>
          <cell r="AA138">
            <v>0</v>
          </cell>
          <cell r="AB138">
            <v>0</v>
          </cell>
          <cell r="AD138">
            <v>0</v>
          </cell>
          <cell r="AE138">
            <v>0</v>
          </cell>
          <cell r="AJ138">
            <v>0</v>
          </cell>
          <cell r="AK138">
            <v>0</v>
          </cell>
          <cell r="AM138">
            <v>0</v>
          </cell>
          <cell r="AN138">
            <v>0</v>
          </cell>
          <cell r="AP138">
            <v>183.33924644499351</v>
          </cell>
          <cell r="AQ138">
            <v>0</v>
          </cell>
          <cell r="AS138">
            <v>2407.8668877432629</v>
          </cell>
          <cell r="AT138">
            <v>0</v>
          </cell>
          <cell r="AV138">
            <v>0</v>
          </cell>
          <cell r="AW138">
            <v>0</v>
          </cell>
          <cell r="AY138">
            <v>0</v>
          </cell>
          <cell r="AZ138">
            <v>0</v>
          </cell>
          <cell r="BB138">
            <v>0</v>
          </cell>
          <cell r="BC138">
            <v>0</v>
          </cell>
          <cell r="BE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L138">
            <v>0</v>
          </cell>
          <cell r="BN138">
            <v>0</v>
          </cell>
          <cell r="BO138">
            <v>0</v>
          </cell>
          <cell r="BT138">
            <v>209.68922343728789</v>
          </cell>
          <cell r="BU138">
            <v>350.84788424327888</v>
          </cell>
          <cell r="BW138">
            <v>0</v>
          </cell>
          <cell r="BX138">
            <v>0</v>
          </cell>
          <cell r="BZ138">
            <v>241.24439783804476</v>
          </cell>
          <cell r="CA138">
            <v>35.105170251219519</v>
          </cell>
          <cell r="CC138">
            <v>0</v>
          </cell>
          <cell r="CD138">
            <v>0</v>
          </cell>
          <cell r="CF138">
            <v>0</v>
          </cell>
          <cell r="CG138">
            <v>0</v>
          </cell>
          <cell r="CI138">
            <v>0</v>
          </cell>
          <cell r="CJ138">
            <v>0</v>
          </cell>
          <cell r="CL138">
            <v>0</v>
          </cell>
          <cell r="CM138">
            <v>0</v>
          </cell>
          <cell r="CX138">
            <v>182.52362167663983</v>
          </cell>
          <cell r="CY138">
            <v>3369.9476628395487</v>
          </cell>
          <cell r="DA138">
            <v>-3285.4732293499992</v>
          </cell>
          <cell r="DC138">
            <v>-222.47</v>
          </cell>
          <cell r="DD138">
            <v>0</v>
          </cell>
          <cell r="DE138">
            <v>-541.89</v>
          </cell>
          <cell r="DF138">
            <v>0</v>
          </cell>
          <cell r="DK138">
            <v>2.455224182959225</v>
          </cell>
          <cell r="DL138">
            <v>0</v>
          </cell>
          <cell r="DM138">
            <v>2.455224182959225</v>
          </cell>
          <cell r="DW138">
            <v>0</v>
          </cell>
          <cell r="DX138">
            <v>0</v>
          </cell>
        </row>
        <row r="139">
          <cell r="F139">
            <v>373.5</v>
          </cell>
          <cell r="G139">
            <v>0</v>
          </cell>
          <cell r="H139">
            <v>0</v>
          </cell>
          <cell r="I139">
            <v>2665.5655799471137</v>
          </cell>
          <cell r="J139">
            <v>2597.3300177156152</v>
          </cell>
          <cell r="L139">
            <v>527.39282843481135</v>
          </cell>
          <cell r="M139">
            <v>438.08640045688287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>
            <v>814.18766643657898</v>
          </cell>
          <cell r="Y139">
            <v>2456.0539749411714</v>
          </cell>
          <cell r="AA139">
            <v>0</v>
          </cell>
          <cell r="AB139">
            <v>0</v>
          </cell>
          <cell r="AD139">
            <v>1742.0526498733514</v>
          </cell>
          <cell r="AE139">
            <v>1773.9718406836223</v>
          </cell>
          <cell r="AJ139">
            <v>0</v>
          </cell>
          <cell r="AK139">
            <v>0</v>
          </cell>
          <cell r="AM139">
            <v>0</v>
          </cell>
          <cell r="AN139">
            <v>0</v>
          </cell>
          <cell r="AP139">
            <v>977.80931437329912</v>
          </cell>
          <cell r="AQ139">
            <v>960</v>
          </cell>
          <cell r="AS139">
            <v>7923.3595928276145</v>
          </cell>
          <cell r="AT139">
            <v>30758.745464059331</v>
          </cell>
          <cell r="AV139">
            <v>346.57183475889065</v>
          </cell>
          <cell r="AW139">
            <v>0</v>
          </cell>
          <cell r="AY139">
            <v>434.55666040814657</v>
          </cell>
          <cell r="AZ139">
            <v>0</v>
          </cell>
          <cell r="BB139">
            <v>0</v>
          </cell>
          <cell r="BC139">
            <v>0</v>
          </cell>
          <cell r="BE139">
            <v>0</v>
          </cell>
          <cell r="BF139">
            <v>0</v>
          </cell>
          <cell r="BH139">
            <v>0</v>
          </cell>
          <cell r="BI139">
            <v>0</v>
          </cell>
          <cell r="BK139">
            <v>337.44759147426333</v>
          </cell>
          <cell r="BL139">
            <v>969.93379896241436</v>
          </cell>
          <cell r="BN139">
            <v>158.5054415478786</v>
          </cell>
          <cell r="BO139">
            <v>0</v>
          </cell>
          <cell r="BT139">
            <v>366.95614101525371</v>
          </cell>
          <cell r="BU139">
            <v>1758.7380481483867</v>
          </cell>
          <cell r="BW139">
            <v>1136.7784428693324</v>
          </cell>
          <cell r="BX139">
            <v>193.30119569232042</v>
          </cell>
          <cell r="BZ139">
            <v>422.17769621657845</v>
          </cell>
          <cell r="CA139">
            <v>283.17037817287343</v>
          </cell>
          <cell r="CC139">
            <v>377.79499018574683</v>
          </cell>
          <cell r="CD139">
            <v>375.37391637896167</v>
          </cell>
          <cell r="CF139">
            <v>48.082998750913241</v>
          </cell>
          <cell r="CG139">
            <v>0</v>
          </cell>
          <cell r="CI139">
            <v>0</v>
          </cell>
          <cell r="CJ139">
            <v>67.129964188680887</v>
          </cell>
          <cell r="CL139">
            <v>0</v>
          </cell>
          <cell r="CM139">
            <v>0</v>
          </cell>
          <cell r="CX139">
            <v>1096.7336404959083</v>
          </cell>
          <cell r="CY139">
            <v>-28126.38104384068</v>
          </cell>
          <cell r="DA139">
            <v>4583.7717136575557</v>
          </cell>
          <cell r="DC139">
            <v>2181.8200000000002</v>
          </cell>
          <cell r="DD139">
            <v>0</v>
          </cell>
          <cell r="DE139">
            <v>262.52000000000021</v>
          </cell>
          <cell r="DF139">
            <v>0</v>
          </cell>
          <cell r="DK139">
            <v>5.1387418657514008</v>
          </cell>
          <cell r="DL139">
            <v>0</v>
          </cell>
          <cell r="DM139">
            <v>4.8191656119596704</v>
          </cell>
          <cell r="DW139">
            <v>0</v>
          </cell>
          <cell r="DX139">
            <v>0</v>
          </cell>
        </row>
        <row r="142">
          <cell r="F142">
            <v>195.4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D142">
            <v>0</v>
          </cell>
          <cell r="AE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P142">
            <v>183.33924644499351</v>
          </cell>
          <cell r="AQ142">
            <v>180</v>
          </cell>
          <cell r="AS142">
            <v>3111.4408958272852</v>
          </cell>
          <cell r="AT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N142">
            <v>0</v>
          </cell>
          <cell r="BO142">
            <v>0</v>
          </cell>
          <cell r="BT142">
            <v>235.90037636694879</v>
          </cell>
          <cell r="BU142">
            <v>354.27149158986782</v>
          </cell>
          <cell r="BW142">
            <v>0</v>
          </cell>
          <cell r="BX142">
            <v>0</v>
          </cell>
          <cell r="BZ142">
            <v>271.39994756780027</v>
          </cell>
          <cell r="CA142">
            <v>104.02712888023997</v>
          </cell>
          <cell r="CC142">
            <v>0</v>
          </cell>
          <cell r="CD142">
            <v>0</v>
          </cell>
          <cell r="CF142">
            <v>0</v>
          </cell>
          <cell r="CG142">
            <v>0</v>
          </cell>
          <cell r="CI142">
            <v>0</v>
          </cell>
          <cell r="CJ142">
            <v>0</v>
          </cell>
          <cell r="CL142">
            <v>0</v>
          </cell>
          <cell r="CM142">
            <v>0</v>
          </cell>
          <cell r="CX142">
            <v>228.12626745105553</v>
          </cell>
          <cell r="CY142">
            <v>4024.664482335359</v>
          </cell>
          <cell r="DA142">
            <v>-11565.888734372971</v>
          </cell>
          <cell r="DC142">
            <v>371.77</v>
          </cell>
          <cell r="DD142">
            <v>0</v>
          </cell>
          <cell r="DE142">
            <v>-27.450000000000045</v>
          </cell>
          <cell r="DF142">
            <v>0</v>
          </cell>
          <cell r="DK142">
            <v>2.0430831054710561</v>
          </cell>
          <cell r="DL142">
            <v>0</v>
          </cell>
          <cell r="DM142">
            <v>2.0430831054710561</v>
          </cell>
          <cell r="DW142">
            <v>1545.88</v>
          </cell>
          <cell r="DX142">
            <v>0</v>
          </cell>
        </row>
        <row r="143">
          <cell r="F143">
            <v>181.9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X143">
            <v>0</v>
          </cell>
          <cell r="Y143">
            <v>0</v>
          </cell>
          <cell r="AA143">
            <v>0</v>
          </cell>
          <cell r="AB143">
            <v>0</v>
          </cell>
          <cell r="AD143">
            <v>0</v>
          </cell>
          <cell r="AE143">
            <v>0</v>
          </cell>
          <cell r="AJ143">
            <v>0</v>
          </cell>
          <cell r="AK143">
            <v>0</v>
          </cell>
          <cell r="AM143">
            <v>0</v>
          </cell>
          <cell r="AN143">
            <v>0</v>
          </cell>
          <cell r="AP143">
            <v>213.89578751915914</v>
          </cell>
          <cell r="AQ143">
            <v>210</v>
          </cell>
          <cell r="AS143">
            <v>3757.2116477914374</v>
          </cell>
          <cell r="AT143">
            <v>0</v>
          </cell>
          <cell r="AV143">
            <v>0</v>
          </cell>
          <cell r="AW143">
            <v>0</v>
          </cell>
          <cell r="AY143">
            <v>0</v>
          </cell>
          <cell r="AZ143">
            <v>0</v>
          </cell>
          <cell r="BB143">
            <v>0</v>
          </cell>
          <cell r="BC143">
            <v>0</v>
          </cell>
          <cell r="BE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L143">
            <v>0</v>
          </cell>
          <cell r="BN143">
            <v>0</v>
          </cell>
          <cell r="BO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0</v>
          </cell>
          <cell r="BZ143">
            <v>0</v>
          </cell>
          <cell r="CA143">
            <v>0</v>
          </cell>
          <cell r="CC143">
            <v>0</v>
          </cell>
          <cell r="CD143">
            <v>0</v>
          </cell>
          <cell r="CF143">
            <v>0</v>
          </cell>
          <cell r="CG143">
            <v>0</v>
          </cell>
          <cell r="CI143">
            <v>0</v>
          </cell>
          <cell r="CJ143">
            <v>0</v>
          </cell>
          <cell r="CL143">
            <v>0</v>
          </cell>
          <cell r="CM143">
            <v>0</v>
          </cell>
          <cell r="CX143">
            <v>238.27006343819642</v>
          </cell>
          <cell r="CY143">
            <v>4751.5989858109133</v>
          </cell>
          <cell r="DA143">
            <v>-18028.119372509947</v>
          </cell>
          <cell r="DC143">
            <v>518.07000000000005</v>
          </cell>
          <cell r="DD143">
            <v>0</v>
          </cell>
          <cell r="DE143">
            <v>101.10000000000002</v>
          </cell>
          <cell r="DF143">
            <v>0</v>
          </cell>
          <cell r="DK143">
            <v>2.2922829655709491</v>
          </cell>
          <cell r="DL143">
            <v>0</v>
          </cell>
          <cell r="DM143">
            <v>2.2922829655709491</v>
          </cell>
          <cell r="DW143">
            <v>0</v>
          </cell>
          <cell r="DX143">
            <v>0</v>
          </cell>
        </row>
        <row r="144">
          <cell r="F144">
            <v>110.2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X144">
            <v>0</v>
          </cell>
          <cell r="Y144">
            <v>0</v>
          </cell>
          <cell r="AA144">
            <v>0</v>
          </cell>
          <cell r="AB144">
            <v>0</v>
          </cell>
          <cell r="AD144">
            <v>0</v>
          </cell>
          <cell r="AE144">
            <v>0</v>
          </cell>
          <cell r="AJ144">
            <v>0</v>
          </cell>
          <cell r="AK144">
            <v>0</v>
          </cell>
          <cell r="AM144">
            <v>0</v>
          </cell>
          <cell r="AN144">
            <v>0</v>
          </cell>
          <cell r="AP144">
            <v>91.669623222496753</v>
          </cell>
          <cell r="AQ144">
            <v>90</v>
          </cell>
          <cell r="AS144">
            <v>2329.4712216306916</v>
          </cell>
          <cell r="AT144">
            <v>0</v>
          </cell>
          <cell r="AV144">
            <v>0</v>
          </cell>
          <cell r="AW144">
            <v>0</v>
          </cell>
          <cell r="AY144">
            <v>0</v>
          </cell>
          <cell r="AZ144">
            <v>0</v>
          </cell>
          <cell r="BB144">
            <v>0</v>
          </cell>
          <cell r="BC144">
            <v>0</v>
          </cell>
          <cell r="BE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L144">
            <v>0</v>
          </cell>
          <cell r="BN144">
            <v>0</v>
          </cell>
          <cell r="BO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0</v>
          </cell>
          <cell r="BZ144">
            <v>0</v>
          </cell>
          <cell r="CA144">
            <v>0</v>
          </cell>
          <cell r="CC144">
            <v>0</v>
          </cell>
          <cell r="CD144">
            <v>0</v>
          </cell>
          <cell r="CF144">
            <v>0</v>
          </cell>
          <cell r="CG144">
            <v>0</v>
          </cell>
          <cell r="CI144">
            <v>0</v>
          </cell>
          <cell r="CJ144">
            <v>0</v>
          </cell>
          <cell r="CL144">
            <v>0</v>
          </cell>
          <cell r="CM144">
            <v>0</v>
          </cell>
          <cell r="CX144">
            <v>145.2785986247664</v>
          </cell>
          <cell r="CY144">
            <v>2942.6476124485916</v>
          </cell>
          <cell r="DA144">
            <v>-11357.827962572068</v>
          </cell>
          <cell r="DC144">
            <v>351.22</v>
          </cell>
          <cell r="DD144">
            <v>0</v>
          </cell>
          <cell r="DE144">
            <v>96.990000000000038</v>
          </cell>
          <cell r="DF144">
            <v>0</v>
          </cell>
          <cell r="DK144">
            <v>2.3068945821222502</v>
          </cell>
          <cell r="DL144">
            <v>0</v>
          </cell>
          <cell r="DM144">
            <v>2.3068945821222502</v>
          </cell>
          <cell r="DW144">
            <v>0</v>
          </cell>
          <cell r="DX144">
            <v>0</v>
          </cell>
        </row>
        <row r="145">
          <cell r="F145">
            <v>3083.2</v>
          </cell>
          <cell r="G145">
            <v>0</v>
          </cell>
          <cell r="H145">
            <v>90.1</v>
          </cell>
          <cell r="I145">
            <v>14318.426368542148</v>
          </cell>
          <cell r="J145">
            <v>13720.772045605638</v>
          </cell>
          <cell r="L145">
            <v>3230.2810741632184</v>
          </cell>
          <cell r="M145">
            <v>2683.2792027984074</v>
          </cell>
          <cell r="O145">
            <v>6104.504117730874</v>
          </cell>
          <cell r="P145">
            <v>6104.504117730874</v>
          </cell>
          <cell r="R145">
            <v>0</v>
          </cell>
          <cell r="S145">
            <v>0</v>
          </cell>
          <cell r="U145">
            <v>1063.5269622750025</v>
          </cell>
          <cell r="V145">
            <v>542.95093060856175</v>
          </cell>
          <cell r="X145">
            <v>9506.4495742010477</v>
          </cell>
          <cell r="Y145">
            <v>6741.0950269421219</v>
          </cell>
          <cell r="AA145">
            <v>0</v>
          </cell>
          <cell r="AB145">
            <v>784.06711845613665</v>
          </cell>
          <cell r="AD145">
            <v>14800.684535055165</v>
          </cell>
          <cell r="AE145">
            <v>15071.87374040519</v>
          </cell>
          <cell r="AJ145">
            <v>0</v>
          </cell>
          <cell r="AK145">
            <v>0</v>
          </cell>
          <cell r="AM145">
            <v>0</v>
          </cell>
          <cell r="AN145">
            <v>0</v>
          </cell>
          <cell r="AP145">
            <v>12467.068758259558</v>
          </cell>
          <cell r="AQ145">
            <v>6120</v>
          </cell>
          <cell r="AS145">
            <v>50296.433356664464</v>
          </cell>
          <cell r="AT145">
            <v>7690.9612697764051</v>
          </cell>
          <cell r="AV145">
            <v>1772.5004327644867</v>
          </cell>
          <cell r="AW145">
            <v>719.75466922465603</v>
          </cell>
          <cell r="AY145">
            <v>2661.6595449998981</v>
          </cell>
          <cell r="AZ145">
            <v>2827.6783559934224</v>
          </cell>
          <cell r="BB145">
            <v>1873.4714482174859</v>
          </cell>
          <cell r="BC145">
            <v>0</v>
          </cell>
          <cell r="BE145">
            <v>0</v>
          </cell>
          <cell r="BF145">
            <v>0</v>
          </cell>
          <cell r="BH145">
            <v>626.81544741656671</v>
          </cell>
          <cell r="BI145">
            <v>0</v>
          </cell>
          <cell r="BK145">
            <v>3299.2974466986088</v>
          </cell>
          <cell r="BL145">
            <v>0</v>
          </cell>
          <cell r="BN145">
            <v>634.02176619151442</v>
          </cell>
          <cell r="BO145">
            <v>1384.859906101</v>
          </cell>
          <cell r="BT145">
            <v>36892.221073647728</v>
          </cell>
          <cell r="BU145">
            <v>41705.735924744695</v>
          </cell>
          <cell r="BW145">
            <v>22096.441875936333</v>
          </cell>
          <cell r="BX145">
            <v>21027.931227900783</v>
          </cell>
          <cell r="BZ145">
            <v>9702.3660005131696</v>
          </cell>
          <cell r="CA145">
            <v>10420.774452375739</v>
          </cell>
          <cell r="CC145">
            <v>2122.5873120097763</v>
          </cell>
          <cell r="CD145">
            <v>2108.9848538586111</v>
          </cell>
          <cell r="CF145">
            <v>270.14747607397146</v>
          </cell>
          <cell r="CG145">
            <v>2634.7317825531327</v>
          </cell>
          <cell r="CI145">
            <v>5017.3563913996413</v>
          </cell>
          <cell r="CJ145">
            <v>3475.0641751528801</v>
          </cell>
          <cell r="CL145">
            <v>0</v>
          </cell>
          <cell r="CM145">
            <v>0</v>
          </cell>
          <cell r="CX145">
            <v>11935.881823691743</v>
          </cell>
          <cell r="CY145">
            <v>75525.372418730651</v>
          </cell>
          <cell r="DA145">
            <v>-18921.072028496907</v>
          </cell>
          <cell r="DC145">
            <v>59852.24</v>
          </cell>
          <cell r="DD145">
            <v>1580.01</v>
          </cell>
          <cell r="DE145">
            <v>39498.99</v>
          </cell>
          <cell r="DF145">
            <v>1053.3400000000001</v>
          </cell>
          <cell r="DK145">
            <v>6.5979288440000143</v>
          </cell>
          <cell r="DL145">
            <v>0</v>
          </cell>
          <cell r="DM145">
            <v>5.8454229129001005</v>
          </cell>
          <cell r="DW145">
            <v>3696.4799999999996</v>
          </cell>
          <cell r="DX145">
            <v>0</v>
          </cell>
        </row>
        <row r="146">
          <cell r="F146">
            <v>7111.58</v>
          </cell>
          <cell r="G146">
            <v>625.84</v>
          </cell>
          <cell r="H146">
            <v>0</v>
          </cell>
          <cell r="I146">
            <v>31723.497467579276</v>
          </cell>
          <cell r="J146">
            <v>30464.272788181737</v>
          </cell>
          <cell r="L146">
            <v>4823.5174188623105</v>
          </cell>
          <cell r="M146">
            <v>4041.6931952933296</v>
          </cell>
          <cell r="O146">
            <v>14629.496061879514</v>
          </cell>
          <cell r="P146">
            <v>14629.49606187951</v>
          </cell>
          <cell r="R146">
            <v>2988.9561555271953</v>
          </cell>
          <cell r="S146">
            <v>2988.9561555271957</v>
          </cell>
          <cell r="U146">
            <v>1162.0016810041695</v>
          </cell>
          <cell r="V146">
            <v>658.89501464333262</v>
          </cell>
          <cell r="X146">
            <v>14624.059954427052</v>
          </cell>
          <cell r="Y146">
            <v>10344.737620459298</v>
          </cell>
          <cell r="AA146">
            <v>0</v>
          </cell>
          <cell r="AB146">
            <v>0</v>
          </cell>
          <cell r="AD146">
            <v>33169.335431824155</v>
          </cell>
          <cell r="AE146">
            <v>33777.08878920706</v>
          </cell>
          <cell r="AJ146">
            <v>41306.879999999983</v>
          </cell>
          <cell r="AK146">
            <v>42282.142637211015</v>
          </cell>
          <cell r="AM146">
            <v>7791.6000000000013</v>
          </cell>
          <cell r="AN146">
            <v>8007.8173124902651</v>
          </cell>
          <cell r="AP146">
            <v>7333.56985779974</v>
          </cell>
          <cell r="AQ146">
            <v>7200</v>
          </cell>
          <cell r="AS146">
            <v>139713.62007945453</v>
          </cell>
          <cell r="AT146">
            <v>461646.82347070856</v>
          </cell>
          <cell r="AV146">
            <v>4926.8175898540267</v>
          </cell>
          <cell r="AW146">
            <v>326.61630429917909</v>
          </cell>
          <cell r="AY146">
            <v>4614.1742103124316</v>
          </cell>
          <cell r="AZ146">
            <v>0</v>
          </cell>
          <cell r="BB146">
            <v>4950.9759064654945</v>
          </cell>
          <cell r="BC146">
            <v>0</v>
          </cell>
          <cell r="BE146">
            <v>628.83488843855378</v>
          </cell>
          <cell r="BF146">
            <v>0</v>
          </cell>
          <cell r="BH146">
            <v>684.85391476995244</v>
          </cell>
          <cell r="BI146">
            <v>0</v>
          </cell>
          <cell r="BK146">
            <v>6385.2618361172617</v>
          </cell>
          <cell r="BL146">
            <v>0</v>
          </cell>
          <cell r="BN146">
            <v>597.1692510316326</v>
          </cell>
          <cell r="BO146">
            <v>0</v>
          </cell>
          <cell r="BT146">
            <v>164560.79999999996</v>
          </cell>
          <cell r="BU146">
            <v>135543.65366353357</v>
          </cell>
          <cell r="BW146">
            <v>100088.39000317299</v>
          </cell>
          <cell r="BX146">
            <v>100928.48036069283</v>
          </cell>
          <cell r="BZ146">
            <v>35323.602628590357</v>
          </cell>
          <cell r="CA146">
            <v>38392.398218305912</v>
          </cell>
          <cell r="CC146">
            <v>2209.0968894725988</v>
          </cell>
          <cell r="CD146">
            <v>2194.9400405077067</v>
          </cell>
          <cell r="CF146">
            <v>281.15778593287632</v>
          </cell>
          <cell r="CG146">
            <v>1983.8889880115582</v>
          </cell>
          <cell r="CI146">
            <v>25134.566303582975</v>
          </cell>
          <cell r="CJ146">
            <v>16193.672785675291</v>
          </cell>
          <cell r="CL146">
            <v>31027.331924415383</v>
          </cell>
          <cell r="CM146">
            <v>27502.621861983946</v>
          </cell>
          <cell r="CX146">
            <v>40863.492576752964</v>
          </cell>
          <cell r="CY146">
            <v>-269250.86105696316</v>
          </cell>
          <cell r="DA146">
            <v>330946.50304166006</v>
          </cell>
          <cell r="DC146">
            <v>202218.58</v>
          </cell>
          <cell r="DD146">
            <v>0</v>
          </cell>
          <cell r="DE146">
            <v>130724.57999999999</v>
          </cell>
          <cell r="DF146">
            <v>0</v>
          </cell>
          <cell r="DK146">
            <v>8.3551968653843964</v>
          </cell>
          <cell r="DL146">
            <v>10.213536897826707</v>
          </cell>
          <cell r="DM146">
            <v>6.8774267430767511</v>
          </cell>
          <cell r="DW146">
            <v>2424.6999999999998</v>
          </cell>
          <cell r="DX146">
            <v>0</v>
          </cell>
        </row>
        <row r="147">
          <cell r="F147">
            <v>9483.7999999999993</v>
          </cell>
          <cell r="G147">
            <v>988.9</v>
          </cell>
          <cell r="H147">
            <v>0</v>
          </cell>
          <cell r="I147">
            <v>37589.092333423861</v>
          </cell>
          <cell r="J147">
            <v>36047.100944288948</v>
          </cell>
          <cell r="L147">
            <v>5359.1507602414158</v>
          </cell>
          <cell r="M147">
            <v>4486.6246957573512</v>
          </cell>
          <cell r="O147">
            <v>19961.483870504351</v>
          </cell>
          <cell r="P147">
            <v>19961.48387050434</v>
          </cell>
          <cell r="R147">
            <v>4082.233090741689</v>
          </cell>
          <cell r="S147">
            <v>4082.233090741689</v>
          </cell>
          <cell r="U147">
            <v>1162.0016810041695</v>
          </cell>
          <cell r="V147">
            <v>658.89501464333262</v>
          </cell>
          <cell r="X147">
            <v>15842.622444493012</v>
          </cell>
          <cell r="Y147">
            <v>11317.026202724437</v>
          </cell>
          <cell r="AA147">
            <v>0</v>
          </cell>
          <cell r="AB147">
            <v>0</v>
          </cell>
          <cell r="AD147">
            <v>44233.678502995674</v>
          </cell>
          <cell r="AE147">
            <v>45044.161024565823</v>
          </cell>
          <cell r="AJ147">
            <v>30920.640000000003</v>
          </cell>
          <cell r="AK147">
            <v>31967.409575707727</v>
          </cell>
          <cell r="AM147">
            <v>7791.6000000000013</v>
          </cell>
          <cell r="AN147">
            <v>8007.8300305597759</v>
          </cell>
          <cell r="AP147">
            <v>7639.1352685413995</v>
          </cell>
          <cell r="AQ147">
            <v>7500</v>
          </cell>
          <cell r="AS147">
            <v>159846.8088722598</v>
          </cell>
          <cell r="AT147">
            <v>281022.20747540693</v>
          </cell>
          <cell r="AV147">
            <v>5816.6149552393899</v>
          </cell>
          <cell r="AW147">
            <v>491.37963907873365</v>
          </cell>
          <cell r="AY147">
            <v>5055.5208185394558</v>
          </cell>
          <cell r="AZ147">
            <v>0</v>
          </cell>
          <cell r="BB147">
            <v>5857.7262867517538</v>
          </cell>
          <cell r="BC147">
            <v>5992.4459237339634</v>
          </cell>
          <cell r="BE147">
            <v>1045.8661719442464</v>
          </cell>
          <cell r="BF147">
            <v>877.98961059928513</v>
          </cell>
          <cell r="BH147">
            <v>684.85391476995244</v>
          </cell>
          <cell r="BI147">
            <v>0</v>
          </cell>
          <cell r="BK147">
            <v>6738.6319224776862</v>
          </cell>
          <cell r="BL147">
            <v>0</v>
          </cell>
          <cell r="BN147">
            <v>597.1692510316326</v>
          </cell>
          <cell r="BO147">
            <v>0</v>
          </cell>
          <cell r="BT147">
            <v>146700</v>
          </cell>
          <cell r="BU147">
            <v>151993.84155160384</v>
          </cell>
          <cell r="BW147">
            <v>106842.78832270711</v>
          </cell>
          <cell r="BX147">
            <v>109600.86500973973</v>
          </cell>
          <cell r="BZ147">
            <v>50462.289469414798</v>
          </cell>
          <cell r="CA147">
            <v>51519.222085377281</v>
          </cell>
          <cell r="CC147">
            <v>1594.4043643781081</v>
          </cell>
          <cell r="CD147">
            <v>1584.1867311529518</v>
          </cell>
          <cell r="CF147">
            <v>202.92419182994107</v>
          </cell>
          <cell r="CG147">
            <v>0</v>
          </cell>
          <cell r="CI147">
            <v>23223.192440192626</v>
          </cell>
          <cell r="CJ147">
            <v>18287.44979671183</v>
          </cell>
          <cell r="CL147">
            <v>45688.047300085163</v>
          </cell>
          <cell r="CM147">
            <v>40695.506031265162</v>
          </cell>
          <cell r="CX147">
            <v>44122.217379995374</v>
          </cell>
          <cell r="CY147">
            <v>-71317.04110471961</v>
          </cell>
          <cell r="DA147">
            <v>160209.91877407511</v>
          </cell>
          <cell r="DC147">
            <v>163109.66</v>
          </cell>
          <cell r="DD147">
            <v>0</v>
          </cell>
          <cell r="DE147">
            <v>85915.12000000001</v>
          </cell>
          <cell r="DF147">
            <v>0</v>
          </cell>
          <cell r="DK147">
            <v>6.9910589244573131</v>
          </cell>
          <cell r="DL147">
            <v>8.2702649288602252</v>
          </cell>
          <cell r="DM147">
            <v>5.8081478301761669</v>
          </cell>
          <cell r="DW147">
            <v>2338.2200000000003</v>
          </cell>
          <cell r="DX147">
            <v>0</v>
          </cell>
        </row>
        <row r="150">
          <cell r="F150">
            <v>142.1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L150">
            <v>0</v>
          </cell>
          <cell r="M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X150">
            <v>0</v>
          </cell>
          <cell r="Y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J150">
            <v>0</v>
          </cell>
          <cell r="AK150">
            <v>0</v>
          </cell>
          <cell r="AM150">
            <v>0</v>
          </cell>
          <cell r="AN150">
            <v>0</v>
          </cell>
          <cell r="AP150">
            <v>183.33924644499351</v>
          </cell>
          <cell r="AQ150">
            <v>180</v>
          </cell>
          <cell r="AS150">
            <v>2787.2034929264951</v>
          </cell>
          <cell r="AT150">
            <v>0</v>
          </cell>
          <cell r="AV150">
            <v>0</v>
          </cell>
          <cell r="AW150">
            <v>0</v>
          </cell>
          <cell r="AY150">
            <v>0</v>
          </cell>
          <cell r="AZ150">
            <v>0</v>
          </cell>
          <cell r="BB150">
            <v>0</v>
          </cell>
          <cell r="BC150">
            <v>0</v>
          </cell>
          <cell r="BE150">
            <v>0</v>
          </cell>
          <cell r="BF150">
            <v>0</v>
          </cell>
          <cell r="BH150">
            <v>0</v>
          </cell>
          <cell r="BI150">
            <v>0</v>
          </cell>
          <cell r="BK150">
            <v>0</v>
          </cell>
          <cell r="BL150">
            <v>0</v>
          </cell>
          <cell r="BN150">
            <v>0</v>
          </cell>
          <cell r="BO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0</v>
          </cell>
          <cell r="BZ150">
            <v>0</v>
          </cell>
          <cell r="CA150">
            <v>0</v>
          </cell>
          <cell r="CC150">
            <v>0</v>
          </cell>
          <cell r="CD150">
            <v>0</v>
          </cell>
          <cell r="CF150">
            <v>0</v>
          </cell>
          <cell r="CG150">
            <v>0</v>
          </cell>
          <cell r="CI150">
            <v>0</v>
          </cell>
          <cell r="CJ150">
            <v>0</v>
          </cell>
          <cell r="CL150">
            <v>0</v>
          </cell>
          <cell r="CM150">
            <v>0</v>
          </cell>
          <cell r="CX150">
            <v>178.235501162552</v>
          </cell>
          <cell r="CY150">
            <v>3526.8867884083384</v>
          </cell>
          <cell r="DA150">
            <v>-10696.816054929928</v>
          </cell>
          <cell r="DC150">
            <v>696.6</v>
          </cell>
          <cell r="DD150">
            <v>0</v>
          </cell>
          <cell r="DE150">
            <v>384.69</v>
          </cell>
          <cell r="DF150">
            <v>0</v>
          </cell>
          <cell r="DK150">
            <v>2.1949822713891227</v>
          </cell>
          <cell r="DL150">
            <v>0</v>
          </cell>
          <cell r="DM150">
            <v>2.1949822713891227</v>
          </cell>
          <cell r="DW150">
            <v>0</v>
          </cell>
          <cell r="DX150">
            <v>0</v>
          </cell>
        </row>
        <row r="151">
          <cell r="F151">
            <v>4399.2</v>
          </cell>
          <cell r="G151">
            <v>394.3</v>
          </cell>
          <cell r="H151">
            <v>114.2</v>
          </cell>
          <cell r="I151">
            <v>21840.720846404889</v>
          </cell>
          <cell r="J151">
            <v>20883.17045716336</v>
          </cell>
          <cell r="L151">
            <v>3192.6116610680856</v>
          </cell>
          <cell r="M151">
            <v>2669.5890027841297</v>
          </cell>
          <cell r="O151">
            <v>9141.2518609169692</v>
          </cell>
          <cell r="P151">
            <v>9141.2518609169692</v>
          </cell>
          <cell r="R151">
            <v>1798.5536165650594</v>
          </cell>
          <cell r="S151">
            <v>1798.5536165650594</v>
          </cell>
          <cell r="U151">
            <v>768.1028060875019</v>
          </cell>
          <cell r="V151">
            <v>443.83302554887086</v>
          </cell>
          <cell r="X151">
            <v>7800.0713365348774</v>
          </cell>
          <cell r="Y151">
            <v>8245.0016106525491</v>
          </cell>
          <cell r="AA151">
            <v>0</v>
          </cell>
          <cell r="AB151">
            <v>0</v>
          </cell>
          <cell r="AD151">
            <v>21051.08548845617</v>
          </cell>
          <cell r="AE151">
            <v>21436.799212159196</v>
          </cell>
          <cell r="AJ151">
            <v>33038.279999999992</v>
          </cell>
          <cell r="AK151">
            <v>36458.399966231118</v>
          </cell>
          <cell r="AM151">
            <v>0</v>
          </cell>
          <cell r="AN151">
            <v>0</v>
          </cell>
          <cell r="AP151">
            <v>4889.0465718664946</v>
          </cell>
          <cell r="AQ151">
            <v>4800</v>
          </cell>
          <cell r="AS151">
            <v>72676.197215351116</v>
          </cell>
          <cell r="AT151">
            <v>17745.054240649664</v>
          </cell>
          <cell r="AV151">
            <v>4101.9498679070202</v>
          </cell>
          <cell r="AW151">
            <v>0</v>
          </cell>
          <cell r="AY151">
            <v>1752.0763155272159</v>
          </cell>
          <cell r="AZ151">
            <v>0</v>
          </cell>
          <cell r="BB151">
            <v>1065.1150655542792</v>
          </cell>
          <cell r="BC151">
            <v>511.68905601448</v>
          </cell>
          <cell r="BE151">
            <v>461.95311436353813</v>
          </cell>
          <cell r="BF151">
            <v>18445.329615637806</v>
          </cell>
          <cell r="BH151">
            <v>452.70004535640936</v>
          </cell>
          <cell r="BI151">
            <v>4480.5286143409021</v>
          </cell>
          <cell r="BK151">
            <v>3483.394787903067</v>
          </cell>
          <cell r="BL151">
            <v>0</v>
          </cell>
          <cell r="BN151">
            <v>186.64015742262711</v>
          </cell>
          <cell r="BO151">
            <v>0</v>
          </cell>
          <cell r="BT151">
            <v>116201.15999999997</v>
          </cell>
          <cell r="BU151">
            <v>87661.898535208617</v>
          </cell>
          <cell r="BW151">
            <v>59967.880699377441</v>
          </cell>
          <cell r="BX151">
            <v>64791.71066471166</v>
          </cell>
          <cell r="BZ151">
            <v>7670.2679993510501</v>
          </cell>
          <cell r="CA151">
            <v>26915.422683653462</v>
          </cell>
          <cell r="CC151">
            <v>1744.7923218240287</v>
          </cell>
          <cell r="CD151">
            <v>1733.6109374796495</v>
          </cell>
          <cell r="CF151">
            <v>222.06447732305824</v>
          </cell>
          <cell r="CG151">
            <v>0</v>
          </cell>
          <cell r="CI151">
            <v>47784.346584758518</v>
          </cell>
          <cell r="CJ151">
            <v>12664.62252434493</v>
          </cell>
          <cell r="CL151">
            <v>13004.987766507875</v>
          </cell>
          <cell r="CM151">
            <v>11890.460020798684</v>
          </cell>
          <cell r="CX151">
            <v>26061.974490751803</v>
          </cell>
          <cell r="CY151">
            <v>123955.96444463124</v>
          </cell>
          <cell r="DA151">
            <v>-89021.182513451829</v>
          </cell>
          <cell r="DC151">
            <v>88387.5</v>
          </cell>
          <cell r="DD151">
            <v>1625.08</v>
          </cell>
          <cell r="DE151">
            <v>43594.83</v>
          </cell>
          <cell r="DF151">
            <v>812.54</v>
          </cell>
          <cell r="DK151">
            <v>8.546419758135448</v>
          </cell>
          <cell r="DL151">
            <v>10.341982895281316</v>
          </cell>
          <cell r="DM151">
            <v>7.1151078897231246</v>
          </cell>
          <cell r="DW151">
            <v>1632.2000000000003</v>
          </cell>
          <cell r="DX151">
            <v>0</v>
          </cell>
        </row>
        <row r="152">
          <cell r="F152">
            <v>4752.3</v>
          </cell>
          <cell r="G152">
            <v>455.3</v>
          </cell>
          <cell r="H152">
            <v>0</v>
          </cell>
          <cell r="I152">
            <v>19536.317788428925</v>
          </cell>
          <cell r="J152">
            <v>18705.14587130084</v>
          </cell>
          <cell r="L152">
            <v>3200.3005337925697</v>
          </cell>
          <cell r="M152">
            <v>2669.5890027841297</v>
          </cell>
          <cell r="O152">
            <v>9544.5753936957899</v>
          </cell>
          <cell r="P152">
            <v>9544.5753936957899</v>
          </cell>
          <cell r="R152">
            <v>1989.6752636397348</v>
          </cell>
          <cell r="S152">
            <v>1989.6752636397348</v>
          </cell>
          <cell r="U152">
            <v>768.1028060875019</v>
          </cell>
          <cell r="V152">
            <v>443.83302554887086</v>
          </cell>
          <cell r="X152">
            <v>6902.0901526841726</v>
          </cell>
          <cell r="Y152">
            <v>4427.4681598652396</v>
          </cell>
          <cell r="AA152">
            <v>0</v>
          </cell>
          <cell r="AB152">
            <v>0</v>
          </cell>
          <cell r="AD152">
            <v>22165.346206139555</v>
          </cell>
          <cell r="AE152">
            <v>22571.476247605835</v>
          </cell>
          <cell r="AJ152">
            <v>38064.480000000003</v>
          </cell>
          <cell r="AK152">
            <v>38167.268524118372</v>
          </cell>
          <cell r="AM152">
            <v>3862.5600000000009</v>
          </cell>
          <cell r="AN152">
            <v>3710.4080941563166</v>
          </cell>
          <cell r="AP152">
            <v>4889.0465718664946</v>
          </cell>
          <cell r="AQ152">
            <v>4800</v>
          </cell>
          <cell r="AS152">
            <v>86321.92471462283</v>
          </cell>
          <cell r="AT152">
            <v>11265.174732921583</v>
          </cell>
          <cell r="AV152">
            <v>4337.3826732707903</v>
          </cell>
          <cell r="AW152">
            <v>0</v>
          </cell>
          <cell r="AY152">
            <v>2193.4229237542399</v>
          </cell>
          <cell r="AZ152">
            <v>0</v>
          </cell>
          <cell r="BB152">
            <v>2728.8352284175976</v>
          </cell>
          <cell r="BC152">
            <v>1764.8748864202</v>
          </cell>
          <cell r="BE152">
            <v>645.28528837267402</v>
          </cell>
          <cell r="BF152">
            <v>1099.953432778598</v>
          </cell>
          <cell r="BH152">
            <v>452.70004535640936</v>
          </cell>
          <cell r="BI152">
            <v>0</v>
          </cell>
          <cell r="BK152">
            <v>4155.3191268273558</v>
          </cell>
          <cell r="BL152">
            <v>0</v>
          </cell>
          <cell r="BN152">
            <v>248.85354323016944</v>
          </cell>
          <cell r="BO152">
            <v>0</v>
          </cell>
          <cell r="BT152">
            <v>93212.520000000019</v>
          </cell>
          <cell r="BU152">
            <v>91741.76554042747</v>
          </cell>
          <cell r="BW152">
            <v>54302.974611897545</v>
          </cell>
          <cell r="BX152">
            <v>56174.416686851589</v>
          </cell>
          <cell r="BZ152">
            <v>14634.063946130287</v>
          </cell>
          <cell r="CA152">
            <v>26370.719759969215</v>
          </cell>
          <cell r="CC152">
            <v>1950.6632150266962</v>
          </cell>
          <cell r="CD152">
            <v>1938.1625208977503</v>
          </cell>
          <cell r="CF152">
            <v>248.26622736703425</v>
          </cell>
          <cell r="CG152">
            <v>0</v>
          </cell>
          <cell r="CI152">
            <v>4061.669459704473</v>
          </cell>
          <cell r="CJ152">
            <v>2746.1341977303882</v>
          </cell>
          <cell r="CL152">
            <v>31789.970095908135</v>
          </cell>
          <cell r="CM152">
            <v>24809.203394554032</v>
          </cell>
          <cell r="CX152">
            <v>24745.157998587769</v>
          </cell>
          <cell r="CY152">
            <v>129464.95929573376</v>
          </cell>
          <cell r="DA152">
            <v>276877.78223248036</v>
          </cell>
          <cell r="DC152">
            <v>81254.899999999994</v>
          </cell>
          <cell r="DD152">
            <v>0</v>
          </cell>
          <cell r="DE152">
            <v>37960.499999999993</v>
          </cell>
          <cell r="DF152">
            <v>0</v>
          </cell>
          <cell r="DK152">
            <v>7.6745978811491637</v>
          </cell>
          <cell r="DL152">
            <v>9.2593497452745801</v>
          </cell>
          <cell r="DM152">
            <v>6.47479735070125</v>
          </cell>
          <cell r="DW152">
            <v>1610.6000000000001</v>
          </cell>
          <cell r="DX152">
            <v>0</v>
          </cell>
        </row>
        <row r="153">
          <cell r="F153">
            <v>214.9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X153">
            <v>0</v>
          </cell>
          <cell r="Y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J153">
            <v>0</v>
          </cell>
          <cell r="AK153">
            <v>0</v>
          </cell>
          <cell r="AM153">
            <v>0</v>
          </cell>
          <cell r="AN153">
            <v>0</v>
          </cell>
          <cell r="AP153">
            <v>366.67849288998701</v>
          </cell>
          <cell r="AQ153">
            <v>180</v>
          </cell>
          <cell r="AS153">
            <v>3007.984655289632</v>
          </cell>
          <cell r="AT153">
            <v>0</v>
          </cell>
          <cell r="AV153">
            <v>0</v>
          </cell>
          <cell r="AW153">
            <v>0</v>
          </cell>
          <cell r="AY153">
            <v>0</v>
          </cell>
          <cell r="AZ153">
            <v>0</v>
          </cell>
          <cell r="BB153">
            <v>0</v>
          </cell>
          <cell r="BC153">
            <v>0</v>
          </cell>
          <cell r="BE153">
            <v>0</v>
          </cell>
          <cell r="BF153">
            <v>0</v>
          </cell>
          <cell r="BH153">
            <v>0</v>
          </cell>
          <cell r="BI153">
            <v>0</v>
          </cell>
          <cell r="BK153">
            <v>0</v>
          </cell>
          <cell r="BL153">
            <v>0</v>
          </cell>
          <cell r="BN153">
            <v>0</v>
          </cell>
          <cell r="BO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0</v>
          </cell>
          <cell r="BZ153">
            <v>0</v>
          </cell>
          <cell r="CA153">
            <v>0</v>
          </cell>
          <cell r="CC153">
            <v>0</v>
          </cell>
          <cell r="CD153">
            <v>0</v>
          </cell>
          <cell r="CF153">
            <v>0</v>
          </cell>
          <cell r="CG153">
            <v>0</v>
          </cell>
          <cell r="CI153">
            <v>0</v>
          </cell>
          <cell r="CJ153">
            <v>0</v>
          </cell>
          <cell r="CL153">
            <v>0</v>
          </cell>
          <cell r="CM153">
            <v>0</v>
          </cell>
          <cell r="CX153">
            <v>202.48007733162177</v>
          </cell>
          <cell r="CY153">
            <v>4036.0758551471636</v>
          </cell>
          <cell r="DA153">
            <v>-10230.738653063263</v>
          </cell>
          <cell r="DC153">
            <v>433.32</v>
          </cell>
          <cell r="DD153">
            <v>0</v>
          </cell>
          <cell r="DE153">
            <v>78.980000000000018</v>
          </cell>
          <cell r="DF153">
            <v>0</v>
          </cell>
          <cell r="DK153">
            <v>1.6488581814574068</v>
          </cell>
          <cell r="DL153">
            <v>0</v>
          </cell>
          <cell r="DM153">
            <v>1.6488581814574068</v>
          </cell>
          <cell r="DW153">
            <v>0</v>
          </cell>
          <cell r="DX153">
            <v>0</v>
          </cell>
        </row>
        <row r="154">
          <cell r="F154">
            <v>194.48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238.8213368460051</v>
          </cell>
          <cell r="P154">
            <v>238.8213368460051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X154">
            <v>0</v>
          </cell>
          <cell r="Y154">
            <v>0</v>
          </cell>
          <cell r="AA154">
            <v>0</v>
          </cell>
          <cell r="AB154">
            <v>0</v>
          </cell>
          <cell r="AD154">
            <v>0</v>
          </cell>
          <cell r="AE154">
            <v>0</v>
          </cell>
          <cell r="AJ154">
            <v>0</v>
          </cell>
          <cell r="AK154">
            <v>0</v>
          </cell>
          <cell r="AM154">
            <v>0</v>
          </cell>
          <cell r="AN154">
            <v>0</v>
          </cell>
          <cell r="AP154">
            <v>91.669623222496753</v>
          </cell>
          <cell r="AQ154">
            <v>90</v>
          </cell>
          <cell r="AS154">
            <v>3126.6000000000008</v>
          </cell>
          <cell r="AT154">
            <v>0</v>
          </cell>
          <cell r="AV154">
            <v>0</v>
          </cell>
          <cell r="AW154">
            <v>0</v>
          </cell>
          <cell r="AY154">
            <v>0</v>
          </cell>
          <cell r="AZ154">
            <v>0</v>
          </cell>
          <cell r="BB154">
            <v>233.88000000000002</v>
          </cell>
          <cell r="BC154">
            <v>0</v>
          </cell>
          <cell r="BE154">
            <v>0</v>
          </cell>
          <cell r="BF154">
            <v>0</v>
          </cell>
          <cell r="BH154">
            <v>0</v>
          </cell>
          <cell r="BI154">
            <v>0</v>
          </cell>
          <cell r="BK154">
            <v>0</v>
          </cell>
          <cell r="BL154">
            <v>0</v>
          </cell>
          <cell r="BN154">
            <v>0</v>
          </cell>
          <cell r="BO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0</v>
          </cell>
          <cell r="BZ154">
            <v>0</v>
          </cell>
          <cell r="CA154">
            <v>0</v>
          </cell>
          <cell r="CC154">
            <v>0</v>
          </cell>
          <cell r="CD154">
            <v>0</v>
          </cell>
          <cell r="CF154">
            <v>0</v>
          </cell>
          <cell r="CG154">
            <v>0</v>
          </cell>
          <cell r="CI154">
            <v>0</v>
          </cell>
          <cell r="CJ154">
            <v>0</v>
          </cell>
          <cell r="CL154">
            <v>0</v>
          </cell>
          <cell r="CM154">
            <v>0</v>
          </cell>
          <cell r="CX154">
            <v>221.53985120996089</v>
          </cell>
          <cell r="CY154">
            <v>4256.119399076958</v>
          </cell>
          <cell r="DA154">
            <v>4496.9214783230454</v>
          </cell>
          <cell r="DC154">
            <v>468.28</v>
          </cell>
          <cell r="DD154">
            <v>0</v>
          </cell>
          <cell r="DE154">
            <v>80.70999999999998</v>
          </cell>
          <cell r="DF154">
            <v>0</v>
          </cell>
          <cell r="DK154">
            <v>1.9927896316948523</v>
          </cell>
          <cell r="DL154">
            <v>0</v>
          </cell>
          <cell r="DM154">
            <v>1.9927896316948523</v>
          </cell>
          <cell r="DW154">
            <v>0</v>
          </cell>
          <cell r="DX154">
            <v>0</v>
          </cell>
        </row>
        <row r="155">
          <cell r="F155">
            <v>1442.5</v>
          </cell>
          <cell r="G155">
            <v>0</v>
          </cell>
          <cell r="H155">
            <v>45</v>
          </cell>
          <cell r="I155">
            <v>6075.8478723171693</v>
          </cell>
          <cell r="J155">
            <v>5820.633883786164</v>
          </cell>
          <cell r="L155">
            <v>1170.1528380897371</v>
          </cell>
          <cell r="M155">
            <v>972.00420101370867</v>
          </cell>
          <cell r="O155">
            <v>2922.6273754212257</v>
          </cell>
          <cell r="P155">
            <v>2922.6273754212257</v>
          </cell>
          <cell r="R155">
            <v>0</v>
          </cell>
          <cell r="S155">
            <v>0</v>
          </cell>
          <cell r="U155">
            <v>709.01797485000145</v>
          </cell>
          <cell r="V155">
            <v>361.9672870723744</v>
          </cell>
          <cell r="X155">
            <v>3251.989774415264</v>
          </cell>
          <cell r="Y155">
            <v>1884.1716777683164</v>
          </cell>
          <cell r="AA155">
            <v>0</v>
          </cell>
          <cell r="AB155">
            <v>0</v>
          </cell>
          <cell r="AD155">
            <v>6937.8937528423257</v>
          </cell>
          <cell r="AE155">
            <v>7065.0150281576671</v>
          </cell>
          <cell r="AJ155">
            <v>0</v>
          </cell>
          <cell r="AK155">
            <v>0</v>
          </cell>
          <cell r="AM155">
            <v>0</v>
          </cell>
          <cell r="AN155">
            <v>0</v>
          </cell>
          <cell r="AP155">
            <v>5683.5166397947987</v>
          </cell>
          <cell r="AQ155">
            <v>3069</v>
          </cell>
          <cell r="AS155">
            <v>18683.805891866974</v>
          </cell>
          <cell r="AT155">
            <v>11022.304565332497</v>
          </cell>
          <cell r="AV155">
            <v>1052.7447217726274</v>
          </cell>
          <cell r="AW155">
            <v>8871.4496907435096</v>
          </cell>
          <cell r="AY155">
            <v>964.17259028057515</v>
          </cell>
          <cell r="AZ155">
            <v>0</v>
          </cell>
          <cell r="BB155">
            <v>890.78626896932792</v>
          </cell>
          <cell r="BC155">
            <v>0</v>
          </cell>
          <cell r="BE155">
            <v>0</v>
          </cell>
          <cell r="BF155">
            <v>0</v>
          </cell>
          <cell r="BH155">
            <v>417.87696494437768</v>
          </cell>
          <cell r="BI155">
            <v>1551.0632268319218</v>
          </cell>
          <cell r="BK155">
            <v>539.70309554296784</v>
          </cell>
          <cell r="BL155">
            <v>0</v>
          </cell>
          <cell r="BN155">
            <v>490.17807798681434</v>
          </cell>
          <cell r="BO155">
            <v>0</v>
          </cell>
          <cell r="BT155">
            <v>41211.157640203586</v>
          </cell>
          <cell r="BU155">
            <v>37604.43283974722</v>
          </cell>
          <cell r="BW155">
            <v>12276.969145703173</v>
          </cell>
          <cell r="BX155">
            <v>9741.6676058668527</v>
          </cell>
          <cell r="BZ155">
            <v>10244.634099533592</v>
          </cell>
          <cell r="CA155">
            <v>11925.567371187475</v>
          </cell>
          <cell r="CC155">
            <v>733.68882152014578</v>
          </cell>
          <cell r="CD155">
            <v>728.98702601131686</v>
          </cell>
          <cell r="CF155">
            <v>93.378577284382246</v>
          </cell>
          <cell r="CG155">
            <v>0</v>
          </cell>
          <cell r="CI155">
            <v>2962.6294882550269</v>
          </cell>
          <cell r="CJ155">
            <v>1133.6389296255998</v>
          </cell>
          <cell r="CL155">
            <v>0</v>
          </cell>
          <cell r="CM155">
            <v>0</v>
          </cell>
          <cell r="CX155">
            <v>7038.7411775293149</v>
          </cell>
          <cell r="CY155">
            <v>22204.63026116322</v>
          </cell>
          <cell r="DA155">
            <v>78335.03236491284</v>
          </cell>
          <cell r="DC155">
            <v>39902.29</v>
          </cell>
          <cell r="DD155">
            <v>23390.74</v>
          </cell>
          <cell r="DE155">
            <v>27918.120000000003</v>
          </cell>
          <cell r="DF155">
            <v>23057.09</v>
          </cell>
          <cell r="DK155">
            <v>8.3079358881623495</v>
          </cell>
          <cell r="DL155">
            <v>0</v>
          </cell>
          <cell r="DM155">
            <v>7.4142917293457531</v>
          </cell>
          <cell r="DW155">
            <v>1891.62</v>
          </cell>
          <cell r="DX155">
            <v>0</v>
          </cell>
        </row>
        <row r="156">
          <cell r="F156">
            <v>4024.2</v>
          </cell>
          <cell r="G156">
            <v>446.8</v>
          </cell>
          <cell r="H156">
            <v>0</v>
          </cell>
          <cell r="I156">
            <v>13532.565629237142</v>
          </cell>
          <cell r="J156">
            <v>13022.775137065346</v>
          </cell>
          <cell r="L156">
            <v>2462.2030792943406</v>
          </cell>
          <cell r="M156">
            <v>2053.5300021416379</v>
          </cell>
          <cell r="O156">
            <v>8102.412004578201</v>
          </cell>
          <cell r="P156">
            <v>8102.412004578201</v>
          </cell>
          <cell r="R156">
            <v>1605.5413037258829</v>
          </cell>
          <cell r="S156">
            <v>1605.5413037258829</v>
          </cell>
          <cell r="U156">
            <v>1358.9511184625035</v>
          </cell>
          <cell r="V156">
            <v>721.15569480493389</v>
          </cell>
          <cell r="X156">
            <v>8005.1101060132532</v>
          </cell>
          <cell r="Y156">
            <v>5375.7001647551715</v>
          </cell>
          <cell r="AA156">
            <v>0</v>
          </cell>
          <cell r="AB156">
            <v>0</v>
          </cell>
          <cell r="AD156">
            <v>18769.392968193679</v>
          </cell>
          <cell r="AE156">
            <v>19113.299816008119</v>
          </cell>
          <cell r="AJ156">
            <v>26952.720000000005</v>
          </cell>
          <cell r="AK156">
            <v>27826.389687719224</v>
          </cell>
          <cell r="AM156">
            <v>5194.4399999999996</v>
          </cell>
          <cell r="AN156">
            <v>5338.5660717760275</v>
          </cell>
          <cell r="AP156">
            <v>4277.9157503831839</v>
          </cell>
          <cell r="AQ156">
            <v>2970</v>
          </cell>
          <cell r="AS156">
            <v>103641.31406484199</v>
          </cell>
          <cell r="AT156">
            <v>1040.3733157915337</v>
          </cell>
          <cell r="AV156">
            <v>2562.7365368267092</v>
          </cell>
          <cell r="AW156">
            <v>3759.2160721065861</v>
          </cell>
          <cell r="AY156">
            <v>1786.0260546216023</v>
          </cell>
          <cell r="AZ156">
            <v>0</v>
          </cell>
          <cell r="BB156">
            <v>2532.6836731017283</v>
          </cell>
          <cell r="BC156">
            <v>2046.8113320853199</v>
          </cell>
          <cell r="BE156">
            <v>335.47935012509106</v>
          </cell>
          <cell r="BF156">
            <v>14546.374614686238</v>
          </cell>
          <cell r="BH156">
            <v>800.93084947672389</v>
          </cell>
          <cell r="BI156">
            <v>0</v>
          </cell>
          <cell r="BK156">
            <v>3012.7817801309211</v>
          </cell>
          <cell r="BL156">
            <v>0</v>
          </cell>
          <cell r="BN156">
            <v>577.35607083814796</v>
          </cell>
          <cell r="BO156">
            <v>0</v>
          </cell>
          <cell r="BT156">
            <v>79216.920000000027</v>
          </cell>
          <cell r="BU156">
            <v>62685.705289935111</v>
          </cell>
          <cell r="BW156">
            <v>64874.533095508064</v>
          </cell>
          <cell r="BX156">
            <v>61983.949502845913</v>
          </cell>
          <cell r="BZ156">
            <v>12615.5723673537</v>
          </cell>
          <cell r="CA156">
            <v>15085.507314234268</v>
          </cell>
          <cell r="CC156">
            <v>1399.1190312869255</v>
          </cell>
          <cell r="CD156">
            <v>1390.1528709957106</v>
          </cell>
          <cell r="CF156">
            <v>178.06969489106328</v>
          </cell>
          <cell r="CG156">
            <v>0</v>
          </cell>
          <cell r="CI156">
            <v>15816.618719555061</v>
          </cell>
          <cell r="CJ156">
            <v>12231.023967705016</v>
          </cell>
          <cell r="CL156">
            <v>9118.209015303617</v>
          </cell>
          <cell r="CM156">
            <v>11354.203011808448</v>
          </cell>
          <cell r="CX156">
            <v>23323.608078768273</v>
          </cell>
          <cell r="CY156">
            <v>163095.90618554523</v>
          </cell>
          <cell r="DA156">
            <v>-129124.77780003057</v>
          </cell>
          <cell r="DC156">
            <v>76171.520000000004</v>
          </cell>
          <cell r="DD156">
            <v>0</v>
          </cell>
          <cell r="DE156">
            <v>35355.040000000001</v>
          </cell>
          <cell r="DF156">
            <v>0</v>
          </cell>
          <cell r="DK156">
            <v>8.7566299916789792</v>
          </cell>
          <cell r="DL156">
            <v>10.315911650212287</v>
          </cell>
          <cell r="DM156">
            <v>7.0639145082441894</v>
          </cell>
          <cell r="DW156">
            <v>1891.62</v>
          </cell>
          <cell r="DX156">
            <v>0</v>
          </cell>
        </row>
        <row r="157">
          <cell r="F157">
            <v>1398.6</v>
          </cell>
          <cell r="G157">
            <v>0</v>
          </cell>
          <cell r="H157">
            <v>85.1</v>
          </cell>
          <cell r="I157">
            <v>6340.3782123214214</v>
          </cell>
          <cell r="J157">
            <v>6079.280663200263</v>
          </cell>
          <cell r="L157">
            <v>1170.1528380897371</v>
          </cell>
          <cell r="M157">
            <v>972.00420101370867</v>
          </cell>
          <cell r="O157">
            <v>2936.9756817082512</v>
          </cell>
          <cell r="P157">
            <v>2936.9756817082507</v>
          </cell>
          <cell r="R157">
            <v>0</v>
          </cell>
          <cell r="S157">
            <v>0</v>
          </cell>
          <cell r="U157">
            <v>709.01797485000145</v>
          </cell>
          <cell r="V157">
            <v>361.9672870723744</v>
          </cell>
          <cell r="X157">
            <v>3240.6251491593416</v>
          </cell>
          <cell r="Y157">
            <v>2069.8949166494722</v>
          </cell>
          <cell r="AA157">
            <v>0</v>
          </cell>
          <cell r="AB157">
            <v>0</v>
          </cell>
          <cell r="AD157">
            <v>6920.1700578770806</v>
          </cell>
          <cell r="AE157">
            <v>7046.9665864050603</v>
          </cell>
          <cell r="AJ157">
            <v>0</v>
          </cell>
          <cell r="AK157">
            <v>0</v>
          </cell>
          <cell r="AM157">
            <v>0</v>
          </cell>
          <cell r="AN157">
            <v>0</v>
          </cell>
          <cell r="AP157">
            <v>5500.1773933498052</v>
          </cell>
          <cell r="AQ157">
            <v>0</v>
          </cell>
          <cell r="AS157">
            <v>31097.664764757563</v>
          </cell>
          <cell r="AT157">
            <v>485.87183217833683</v>
          </cell>
          <cell r="AV157">
            <v>1062.5675954549038</v>
          </cell>
          <cell r="AW157">
            <v>0</v>
          </cell>
          <cell r="AY157">
            <v>964.17259028057515</v>
          </cell>
          <cell r="AZ157">
            <v>0</v>
          </cell>
          <cell r="BB157">
            <v>977.98134035563965</v>
          </cell>
          <cell r="BC157">
            <v>344.78312363306901</v>
          </cell>
          <cell r="BE157">
            <v>0</v>
          </cell>
          <cell r="BF157">
            <v>0</v>
          </cell>
          <cell r="BH157">
            <v>417.87696494437768</v>
          </cell>
          <cell r="BI157">
            <v>0</v>
          </cell>
          <cell r="BK157">
            <v>1065.2794334666512</v>
          </cell>
          <cell r="BL157">
            <v>0</v>
          </cell>
          <cell r="BN157">
            <v>490.17807798681434</v>
          </cell>
          <cell r="BO157">
            <v>0</v>
          </cell>
          <cell r="BT157">
            <v>13784.213370830834</v>
          </cell>
          <cell r="BU157">
            <v>18927.474022412101</v>
          </cell>
          <cell r="BW157">
            <v>10543.104614098656</v>
          </cell>
          <cell r="BX157">
            <v>8316.6708211828045</v>
          </cell>
          <cell r="BZ157">
            <v>9386.3753474055557</v>
          </cell>
          <cell r="CA157">
            <v>6606.7866091466785</v>
          </cell>
          <cell r="CC157">
            <v>766.54055979716725</v>
          </cell>
          <cell r="CD157">
            <v>761.62823613122669</v>
          </cell>
          <cell r="CF157">
            <v>97.559707610548614</v>
          </cell>
          <cell r="CG157">
            <v>0</v>
          </cell>
          <cell r="CI157">
            <v>1099.0399714494454</v>
          </cell>
          <cell r="CJ157">
            <v>758.56940239715527</v>
          </cell>
          <cell r="CL157">
            <v>0</v>
          </cell>
          <cell r="CM157">
            <v>0</v>
          </cell>
          <cell r="CX157">
            <v>5907.1644517247551</v>
          </cell>
          <cell r="CY157">
            <v>57388.5783669214</v>
          </cell>
          <cell r="DA157">
            <v>-19740.941694018489</v>
          </cell>
          <cell r="DC157">
            <v>11669.88</v>
          </cell>
          <cell r="DD157">
            <v>0</v>
          </cell>
          <cell r="DE157">
            <v>1857.1999999999989</v>
          </cell>
          <cell r="DF157">
            <v>-530.14</v>
          </cell>
          <cell r="DK157">
            <v>7.0211052439320003</v>
          </cell>
          <cell r="DL157">
            <v>0</v>
          </cell>
          <cell r="DM157">
            <v>6.2295809111011202</v>
          </cell>
          <cell r="DW157">
            <v>1841.18</v>
          </cell>
          <cell r="DX157">
            <v>0</v>
          </cell>
        </row>
        <row r="158">
          <cell r="F158">
            <v>539.29999999999995</v>
          </cell>
          <cell r="G158">
            <v>0</v>
          </cell>
          <cell r="H158">
            <v>205.3</v>
          </cell>
          <cell r="I158">
            <v>3957.8237493871893</v>
          </cell>
          <cell r="J158">
            <v>3784.2573410773084</v>
          </cell>
          <cell r="L158">
            <v>876.62906635975366</v>
          </cell>
          <cell r="M158">
            <v>725.58060075671222</v>
          </cell>
          <cell r="O158">
            <v>1405.8366964893901</v>
          </cell>
          <cell r="P158">
            <v>1405.8366964893901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X158">
            <v>2231.4324245330818</v>
          </cell>
          <cell r="Y158">
            <v>3441.8741894356303</v>
          </cell>
          <cell r="AA158">
            <v>0</v>
          </cell>
          <cell r="AB158">
            <v>0</v>
          </cell>
          <cell r="AD158">
            <v>3472.9113871370737</v>
          </cell>
          <cell r="AE158">
            <v>3536.5446655234937</v>
          </cell>
          <cell r="AJ158">
            <v>0</v>
          </cell>
          <cell r="AK158">
            <v>0</v>
          </cell>
          <cell r="AM158">
            <v>0</v>
          </cell>
          <cell r="AN158">
            <v>0</v>
          </cell>
          <cell r="AP158">
            <v>2016.7317108949285</v>
          </cell>
          <cell r="AQ158">
            <v>0</v>
          </cell>
          <cell r="AS158">
            <v>12873.107468946087</v>
          </cell>
          <cell r="AT158">
            <v>198.29830786395368</v>
          </cell>
          <cell r="AV158">
            <v>590.3610423518586</v>
          </cell>
          <cell r="AW158">
            <v>0</v>
          </cell>
          <cell r="AY158">
            <v>899.66808600124114</v>
          </cell>
          <cell r="AZ158">
            <v>0</v>
          </cell>
          <cell r="BB158">
            <v>635.30046220066879</v>
          </cell>
          <cell r="BC158">
            <v>0</v>
          </cell>
          <cell r="BE158">
            <v>0</v>
          </cell>
          <cell r="BF158">
            <v>0</v>
          </cell>
          <cell r="BH158">
            <v>0</v>
          </cell>
          <cell r="BI158">
            <v>0</v>
          </cell>
          <cell r="BK158">
            <v>831.39758578024464</v>
          </cell>
          <cell r="BL158">
            <v>0</v>
          </cell>
          <cell r="BN158">
            <v>197.14114292517399</v>
          </cell>
          <cell r="BO158">
            <v>0</v>
          </cell>
          <cell r="BT158">
            <v>11983.597885373725</v>
          </cell>
          <cell r="BU158">
            <v>16664.318549582818</v>
          </cell>
          <cell r="BW158">
            <v>6762.2185988807169</v>
          </cell>
          <cell r="BX158">
            <v>6231.9261496343515</v>
          </cell>
          <cell r="BZ158">
            <v>7408.5522023709209</v>
          </cell>
          <cell r="CA158">
            <v>4751.3135763964692</v>
          </cell>
          <cell r="CC158">
            <v>383.27027989858362</v>
          </cell>
          <cell r="CD158">
            <v>380.81411806561334</v>
          </cell>
          <cell r="CF158">
            <v>48.779853805274307</v>
          </cell>
          <cell r="CG158">
            <v>0</v>
          </cell>
          <cell r="CI158">
            <v>621.19650560186062</v>
          </cell>
          <cell r="CJ158">
            <v>757.03071756854229</v>
          </cell>
          <cell r="CL158">
            <v>0</v>
          </cell>
          <cell r="CM158">
            <v>0</v>
          </cell>
          <cell r="CX158">
            <v>3431.719882454564</v>
          </cell>
          <cell r="CY158">
            <v>21813.513366306768</v>
          </cell>
          <cell r="DA158">
            <v>3311.5263613988573</v>
          </cell>
          <cell r="DC158">
            <v>5279.33</v>
          </cell>
          <cell r="DD158">
            <v>3948.52</v>
          </cell>
          <cell r="DE158">
            <v>733.85999999999967</v>
          </cell>
          <cell r="DF158">
            <v>2488.4499999999998</v>
          </cell>
          <cell r="DK158">
            <v>8.4285113940709504</v>
          </cell>
          <cell r="DL158">
            <v>0</v>
          </cell>
          <cell r="DM158">
            <v>7.111928936869683</v>
          </cell>
          <cell r="DW158">
            <v>1776.48</v>
          </cell>
          <cell r="DX158">
            <v>0</v>
          </cell>
        </row>
        <row r="159">
          <cell r="F159">
            <v>422.9</v>
          </cell>
          <cell r="G159">
            <v>0</v>
          </cell>
          <cell r="H159">
            <v>0</v>
          </cell>
          <cell r="I159">
            <v>2561.7099626445142</v>
          </cell>
          <cell r="J159">
            <v>2456.9347953207657</v>
          </cell>
          <cell r="L159">
            <v>362.58256954893255</v>
          </cell>
          <cell r="M159">
            <v>301.18440031410688</v>
          </cell>
          <cell r="O159">
            <v>776.75774080237306</v>
          </cell>
          <cell r="P159">
            <v>776.75774080237306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X159">
            <v>698.4954225318337</v>
          </cell>
          <cell r="Y159">
            <v>2124.1357177725786</v>
          </cell>
          <cell r="AA159">
            <v>0</v>
          </cell>
          <cell r="AB159">
            <v>0</v>
          </cell>
          <cell r="AD159">
            <v>1972.4606844215261</v>
          </cell>
          <cell r="AE159">
            <v>2008.6015834674802</v>
          </cell>
          <cell r="AJ159">
            <v>0</v>
          </cell>
          <cell r="AK159">
            <v>0</v>
          </cell>
          <cell r="AM159">
            <v>0</v>
          </cell>
          <cell r="AN159">
            <v>0</v>
          </cell>
          <cell r="AP159">
            <v>1466.713971559948</v>
          </cell>
          <cell r="AQ159">
            <v>0</v>
          </cell>
          <cell r="AS159">
            <v>7262.1142354149379</v>
          </cell>
          <cell r="AT159">
            <v>0</v>
          </cell>
          <cell r="AV159">
            <v>387.10931156541704</v>
          </cell>
          <cell r="AW159">
            <v>0</v>
          </cell>
          <cell r="AY159">
            <v>298.75770403060079</v>
          </cell>
          <cell r="AZ159">
            <v>0</v>
          </cell>
          <cell r="BB159">
            <v>396.82029205870919</v>
          </cell>
          <cell r="BC159">
            <v>0</v>
          </cell>
          <cell r="BE159">
            <v>0</v>
          </cell>
          <cell r="BF159">
            <v>0</v>
          </cell>
          <cell r="BH159">
            <v>0</v>
          </cell>
          <cell r="BI159">
            <v>0</v>
          </cell>
          <cell r="BK159">
            <v>141.88358043153355</v>
          </cell>
          <cell r="BL159">
            <v>0</v>
          </cell>
          <cell r="BN159">
            <v>245.08903899340717</v>
          </cell>
          <cell r="BO159">
            <v>0</v>
          </cell>
          <cell r="BT159">
            <v>10178.533913919971</v>
          </cell>
          <cell r="BU159">
            <v>12122.314966798285</v>
          </cell>
          <cell r="BW159">
            <v>4441.4790813706213</v>
          </cell>
          <cell r="BX159">
            <v>4057.4342715338098</v>
          </cell>
          <cell r="BZ159">
            <v>1380.8702726204699</v>
          </cell>
          <cell r="CA159">
            <v>2449.9434600463183</v>
          </cell>
          <cell r="CC159">
            <v>0</v>
          </cell>
          <cell r="CD159">
            <v>0</v>
          </cell>
          <cell r="CF159">
            <v>0</v>
          </cell>
          <cell r="CG159">
            <v>0</v>
          </cell>
          <cell r="CI159">
            <v>1529.0990907122723</v>
          </cell>
          <cell r="CJ159">
            <v>492.07010534276691</v>
          </cell>
          <cell r="CL159">
            <v>0</v>
          </cell>
          <cell r="CM159">
            <v>0</v>
          </cell>
          <cell r="CX159">
            <v>2046.0373639923923</v>
          </cell>
          <cell r="CY159">
            <v>10819.357161466698</v>
          </cell>
          <cell r="DA159">
            <v>224.77321062058945</v>
          </cell>
          <cell r="DC159">
            <v>6621.82</v>
          </cell>
          <cell r="DD159">
            <v>0</v>
          </cell>
          <cell r="DE159">
            <v>3041.2599999999998</v>
          </cell>
          <cell r="DF159">
            <v>0</v>
          </cell>
          <cell r="DK159">
            <v>8.466658700992042</v>
          </cell>
          <cell r="DL159">
            <v>0</v>
          </cell>
          <cell r="DM159">
            <v>7.3639032472140231</v>
          </cell>
          <cell r="DW159">
            <v>1776.48</v>
          </cell>
          <cell r="DX159">
            <v>0</v>
          </cell>
        </row>
        <row r="160">
          <cell r="F160">
            <v>2615.5</v>
          </cell>
          <cell r="G160">
            <v>0</v>
          </cell>
          <cell r="H160">
            <v>987.49999999999989</v>
          </cell>
          <cell r="I160">
            <v>13948.193622884173</v>
          </cell>
          <cell r="J160">
            <v>13379.759025036557</v>
          </cell>
          <cell r="L160">
            <v>2662.1994167569792</v>
          </cell>
          <cell r="M160">
            <v>2190.4320022844136</v>
          </cell>
          <cell r="O160">
            <v>6667.5691570659992</v>
          </cell>
          <cell r="P160">
            <v>6667.5691570659992</v>
          </cell>
          <cell r="R160">
            <v>0</v>
          </cell>
          <cell r="S160">
            <v>0</v>
          </cell>
          <cell r="U160">
            <v>1516.5106684291707</v>
          </cell>
          <cell r="V160">
            <v>774.20780846035655</v>
          </cell>
          <cell r="X160">
            <v>9411.2811970049606</v>
          </cell>
          <cell r="Y160">
            <v>6570.5367300914613</v>
          </cell>
          <cell r="AA160">
            <v>0</v>
          </cell>
          <cell r="AB160">
            <v>0</v>
          </cell>
          <cell r="AD160">
            <v>16804.861305203973</v>
          </cell>
          <cell r="AE160">
            <v>17112.772535429966</v>
          </cell>
          <cell r="AJ160">
            <v>0</v>
          </cell>
          <cell r="AK160">
            <v>0</v>
          </cell>
          <cell r="AM160">
            <v>0</v>
          </cell>
          <cell r="AN160">
            <v>0</v>
          </cell>
          <cell r="AP160">
            <v>11917.051018924578</v>
          </cell>
          <cell r="AQ160">
            <v>5850</v>
          </cell>
          <cell r="AS160">
            <v>54099.521899339707</v>
          </cell>
          <cell r="AT160">
            <v>216148.691629585</v>
          </cell>
          <cell r="AV160">
            <v>2335.0040937151102</v>
          </cell>
          <cell r="AW160">
            <v>0</v>
          </cell>
          <cell r="AY160">
            <v>3621.3055034012218</v>
          </cell>
          <cell r="AZ160">
            <v>0</v>
          </cell>
          <cell r="BB160">
            <v>3022.5855818799628</v>
          </cell>
          <cell r="BC160">
            <v>2523.5439063095428</v>
          </cell>
          <cell r="BE160">
            <v>0</v>
          </cell>
          <cell r="BF160">
            <v>0</v>
          </cell>
          <cell r="BH160">
            <v>893.79239724214142</v>
          </cell>
          <cell r="BI160">
            <v>0</v>
          </cell>
          <cell r="BK160">
            <v>3168.5522046427923</v>
          </cell>
          <cell r="BL160">
            <v>0</v>
          </cell>
          <cell r="BN160">
            <v>339.99417212019949</v>
          </cell>
          <cell r="BO160">
            <v>0</v>
          </cell>
          <cell r="BT160">
            <v>36134.218170204629</v>
          </cell>
          <cell r="BU160">
            <v>52999.645821044294</v>
          </cell>
          <cell r="BW160">
            <v>26009.049151449395</v>
          </cell>
          <cell r="BX160">
            <v>25764.665711632973</v>
          </cell>
          <cell r="BZ160">
            <v>28958.044718330482</v>
          </cell>
          <cell r="CA160">
            <v>15431.497748927486</v>
          </cell>
          <cell r="CC160">
            <v>1091.4077494254909</v>
          </cell>
          <cell r="CD160">
            <v>1084.4135362058894</v>
          </cell>
          <cell r="CF160">
            <v>138.90644083597164</v>
          </cell>
          <cell r="CG160">
            <v>0</v>
          </cell>
          <cell r="CI160">
            <v>3440.4729541026113</v>
          </cell>
          <cell r="CJ160">
            <v>2268.6553815092243</v>
          </cell>
          <cell r="CL160">
            <v>0</v>
          </cell>
          <cell r="CM160">
            <v>0</v>
          </cell>
          <cell r="CX160">
            <v>13513.618913115726</v>
          </cell>
          <cell r="CY160">
            <v>-157589.42457163252</v>
          </cell>
          <cell r="DA160">
            <v>68878.418366004989</v>
          </cell>
          <cell r="DC160">
            <v>67556.09</v>
          </cell>
          <cell r="DD160">
            <v>64167.97</v>
          </cell>
          <cell r="DE160">
            <v>49568.819999999992</v>
          </cell>
          <cell r="DF160">
            <v>58463.49</v>
          </cell>
          <cell r="DK160">
            <v>6.8776139353706878</v>
          </cell>
          <cell r="DL160">
            <v>0</v>
          </cell>
          <cell r="DM160">
            <v>5.8334732237592508</v>
          </cell>
          <cell r="DW160">
            <v>1841.18</v>
          </cell>
          <cell r="DX160">
            <v>0</v>
          </cell>
        </row>
        <row r="161">
          <cell r="F161">
            <v>324.7</v>
          </cell>
          <cell r="G161">
            <v>0</v>
          </cell>
          <cell r="H161">
            <v>0</v>
          </cell>
          <cell r="I161">
            <v>960.47895942756747</v>
          </cell>
          <cell r="J161">
            <v>930.61120108782382</v>
          </cell>
          <cell r="L161">
            <v>329.62051777175691</v>
          </cell>
          <cell r="M161">
            <v>273.80400028555169</v>
          </cell>
          <cell r="O161">
            <v>643.16298881140165</v>
          </cell>
          <cell r="P161">
            <v>643.16298881140153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X161">
            <v>907.83482159357709</v>
          </cell>
          <cell r="Y161">
            <v>661.3255634958789</v>
          </cell>
          <cell r="AA161">
            <v>0</v>
          </cell>
          <cell r="AB161">
            <v>0</v>
          </cell>
          <cell r="AD161">
            <v>1514.4430934775826</v>
          </cell>
          <cell r="AE161">
            <v>1542.1918518607017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P161">
            <v>733.35698577997402</v>
          </cell>
          <cell r="AQ161">
            <v>360</v>
          </cell>
          <cell r="AS161">
            <v>4943.6583179166373</v>
          </cell>
          <cell r="AT161">
            <v>0</v>
          </cell>
          <cell r="AV161">
            <v>106.04615448760852</v>
          </cell>
          <cell r="AW161">
            <v>0</v>
          </cell>
          <cell r="AY161">
            <v>271.59791275509173</v>
          </cell>
          <cell r="AZ161">
            <v>0</v>
          </cell>
          <cell r="BB161">
            <v>343.82931584943145</v>
          </cell>
          <cell r="BC161">
            <v>0</v>
          </cell>
          <cell r="BE161">
            <v>0</v>
          </cell>
          <cell r="BF161">
            <v>0</v>
          </cell>
          <cell r="BH161">
            <v>0</v>
          </cell>
          <cell r="BI161">
            <v>0</v>
          </cell>
          <cell r="BK161">
            <v>303.66746290066754</v>
          </cell>
          <cell r="BL161">
            <v>0</v>
          </cell>
          <cell r="BN161">
            <v>249.44793863597388</v>
          </cell>
          <cell r="BO161">
            <v>0</v>
          </cell>
          <cell r="BT161">
            <v>4732.1778790191574</v>
          </cell>
          <cell r="BU161">
            <v>6730.3768929389771</v>
          </cell>
          <cell r="BW161">
            <v>3670.7487606817153</v>
          </cell>
          <cell r="BX161">
            <v>2962.1646946573692</v>
          </cell>
          <cell r="BZ161">
            <v>3280.1366931434</v>
          </cell>
          <cell r="CA161">
            <v>2138.8110287627378</v>
          </cell>
          <cell r="CC161">
            <v>0</v>
          </cell>
          <cell r="CD161">
            <v>0</v>
          </cell>
          <cell r="CF161">
            <v>0</v>
          </cell>
          <cell r="CG161">
            <v>0</v>
          </cell>
          <cell r="CI161">
            <v>191.13738633903404</v>
          </cell>
          <cell r="CJ161">
            <v>0</v>
          </cell>
          <cell r="CL161">
            <v>0</v>
          </cell>
          <cell r="CM161">
            <v>0</v>
          </cell>
          <cell r="CX161">
            <v>1390.8786104183205</v>
          </cell>
          <cell r="CY161">
            <v>9717.5549704464865</v>
          </cell>
          <cell r="DA161">
            <v>-36246.858874156023</v>
          </cell>
          <cell r="DC161">
            <v>3670.47</v>
          </cell>
          <cell r="DD161">
            <v>0</v>
          </cell>
          <cell r="DE161">
            <v>1236.4299999999998</v>
          </cell>
          <cell r="DF161">
            <v>0</v>
          </cell>
          <cell r="DK161">
            <v>7.4962770772256961</v>
          </cell>
          <cell r="DL161">
            <v>0</v>
          </cell>
          <cell r="DM161">
            <v>6.3092471987039245</v>
          </cell>
          <cell r="DW161">
            <v>565.88</v>
          </cell>
          <cell r="DX161">
            <v>0</v>
          </cell>
        </row>
        <row r="162">
          <cell r="F162">
            <v>213.3</v>
          </cell>
          <cell r="G162">
            <v>0</v>
          </cell>
          <cell r="H162">
            <v>185.4</v>
          </cell>
          <cell r="I162">
            <v>0</v>
          </cell>
          <cell r="J162">
            <v>0</v>
          </cell>
          <cell r="L162">
            <v>0</v>
          </cell>
          <cell r="M162">
            <v>0</v>
          </cell>
          <cell r="O162">
            <v>664.95204308599648</v>
          </cell>
          <cell r="P162">
            <v>664.95204308599648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X162">
            <v>0</v>
          </cell>
          <cell r="Y162">
            <v>0</v>
          </cell>
          <cell r="AA162">
            <v>0</v>
          </cell>
          <cell r="AB162">
            <v>0</v>
          </cell>
          <cell r="AD162">
            <v>0</v>
          </cell>
          <cell r="AE162">
            <v>0</v>
          </cell>
          <cell r="AJ162">
            <v>0</v>
          </cell>
          <cell r="AK162">
            <v>0</v>
          </cell>
          <cell r="AM162">
            <v>0</v>
          </cell>
          <cell r="AN162">
            <v>0</v>
          </cell>
          <cell r="AP162">
            <v>183.33924644499351</v>
          </cell>
          <cell r="AQ162">
            <v>0</v>
          </cell>
          <cell r="AS162">
            <v>4956.3217481504071</v>
          </cell>
          <cell r="AT162">
            <v>0</v>
          </cell>
          <cell r="AV162">
            <v>0</v>
          </cell>
          <cell r="AW162">
            <v>0</v>
          </cell>
          <cell r="AY162">
            <v>0</v>
          </cell>
          <cell r="AZ162">
            <v>0</v>
          </cell>
          <cell r="BB162">
            <v>174.39014277262348</v>
          </cell>
          <cell r="BC162">
            <v>0</v>
          </cell>
          <cell r="BE162">
            <v>0</v>
          </cell>
          <cell r="BF162">
            <v>0</v>
          </cell>
          <cell r="BH162">
            <v>0</v>
          </cell>
          <cell r="BI162">
            <v>0</v>
          </cell>
          <cell r="BK162">
            <v>0</v>
          </cell>
          <cell r="BL162">
            <v>0</v>
          </cell>
          <cell r="BN162">
            <v>0</v>
          </cell>
          <cell r="BO162">
            <v>0</v>
          </cell>
          <cell r="BT162">
            <v>366.95614101525371</v>
          </cell>
          <cell r="BU162">
            <v>1178.5146647164515</v>
          </cell>
          <cell r="BW162">
            <v>0</v>
          </cell>
          <cell r="BX162">
            <v>0</v>
          </cell>
          <cell r="BZ162">
            <v>422.17769621657845</v>
          </cell>
          <cell r="CA162">
            <v>136.58258368126539</v>
          </cell>
          <cell r="CC162">
            <v>0</v>
          </cell>
          <cell r="CD162">
            <v>0</v>
          </cell>
          <cell r="CF162">
            <v>0</v>
          </cell>
          <cell r="CG162">
            <v>0</v>
          </cell>
          <cell r="CI162">
            <v>0</v>
          </cell>
          <cell r="CJ162">
            <v>0</v>
          </cell>
          <cell r="CL162">
            <v>0</v>
          </cell>
          <cell r="CM162">
            <v>0</v>
          </cell>
          <cell r="CX162">
            <v>406.06365144884671</v>
          </cell>
          <cell r="CY162">
            <v>6151.7689228914141</v>
          </cell>
          <cell r="DA162">
            <v>-13873.993395178566</v>
          </cell>
          <cell r="DC162">
            <v>380.18</v>
          </cell>
          <cell r="DD162">
            <v>3325.96</v>
          </cell>
          <cell r="DE162">
            <v>0</v>
          </cell>
          <cell r="DF162">
            <v>2995.51</v>
          </cell>
          <cell r="DK162">
            <v>1.7824288192698701</v>
          </cell>
          <cell r="DL162">
            <v>0</v>
          </cell>
          <cell r="DM162">
            <v>1.7824288192698701</v>
          </cell>
          <cell r="DW162">
            <v>0</v>
          </cell>
          <cell r="DX162">
            <v>0</v>
          </cell>
        </row>
        <row r="163">
          <cell r="F163">
            <v>2162.2399999999998</v>
          </cell>
          <cell r="G163">
            <v>0</v>
          </cell>
          <cell r="H163">
            <v>1229.1000000000001</v>
          </cell>
          <cell r="I163">
            <v>7888.0394077943465</v>
          </cell>
          <cell r="J163">
            <v>7688.5448337836915</v>
          </cell>
          <cell r="L163">
            <v>1538.2359088954165</v>
          </cell>
          <cell r="M163">
            <v>1273.1886013278156</v>
          </cell>
          <cell r="O163">
            <v>5526.2704832004383</v>
          </cell>
          <cell r="P163">
            <v>5526.2704832004374</v>
          </cell>
          <cell r="R163">
            <v>1564.3197125539193</v>
          </cell>
          <cell r="S163">
            <v>1564.3197125539193</v>
          </cell>
          <cell r="U163">
            <v>1181.6966247500025</v>
          </cell>
          <cell r="V163">
            <v>603.27881178729058</v>
          </cell>
          <cell r="X163">
            <v>6629.7146573881864</v>
          </cell>
          <cell r="Y163">
            <v>7154.5870259973017</v>
          </cell>
          <cell r="AA163">
            <v>0</v>
          </cell>
          <cell r="AB163">
            <v>0</v>
          </cell>
          <cell r="AD163">
            <v>15817.65149563987</v>
          </cell>
          <cell r="AE163">
            <v>16107.474329809893</v>
          </cell>
          <cell r="AJ163">
            <v>0</v>
          </cell>
          <cell r="AK163">
            <v>0</v>
          </cell>
          <cell r="AM163">
            <v>0</v>
          </cell>
          <cell r="AN163">
            <v>0</v>
          </cell>
          <cell r="AP163">
            <v>1466.713971559948</v>
          </cell>
          <cell r="AQ163">
            <v>1440</v>
          </cell>
          <cell r="AS163">
            <v>48953.289452437188</v>
          </cell>
          <cell r="AT163">
            <v>68495.268904714321</v>
          </cell>
          <cell r="AV163">
            <v>1319.5364437618537</v>
          </cell>
          <cell r="AW163">
            <v>870.06131212645607</v>
          </cell>
          <cell r="AY163">
            <v>1578.6628678889704</v>
          </cell>
          <cell r="AZ163">
            <v>0</v>
          </cell>
          <cell r="BB163">
            <v>3094.4363033999484</v>
          </cell>
          <cell r="BC163">
            <v>0</v>
          </cell>
          <cell r="BE163">
            <v>453.97681195014405</v>
          </cell>
          <cell r="BF163">
            <v>0</v>
          </cell>
          <cell r="BH163">
            <v>696.46160824062997</v>
          </cell>
          <cell r="BI163">
            <v>0</v>
          </cell>
          <cell r="BK163">
            <v>2114.332089301719</v>
          </cell>
          <cell r="BL163">
            <v>1122.9444845720691</v>
          </cell>
          <cell r="BN163">
            <v>469.17610698172069</v>
          </cell>
          <cell r="BO163">
            <v>0</v>
          </cell>
          <cell r="BT163">
            <v>62408.537179999337</v>
          </cell>
          <cell r="BU163">
            <v>68373.39037664418</v>
          </cell>
          <cell r="BW163">
            <v>19953.259590286387</v>
          </cell>
          <cell r="BX163">
            <v>19146.333560005674</v>
          </cell>
          <cell r="BZ163">
            <v>28105.508191007237</v>
          </cell>
          <cell r="CA163">
            <v>18311.04703587632</v>
          </cell>
          <cell r="CC163">
            <v>0</v>
          </cell>
          <cell r="CD163">
            <v>0</v>
          </cell>
          <cell r="CF163">
            <v>0</v>
          </cell>
          <cell r="CG163">
            <v>0</v>
          </cell>
          <cell r="CI163">
            <v>4013.8851131197139</v>
          </cell>
          <cell r="CJ163">
            <v>3567.9368769101984</v>
          </cell>
          <cell r="CL163">
            <v>0</v>
          </cell>
          <cell r="CM163">
            <v>0</v>
          </cell>
          <cell r="CX163">
            <v>12968.156186440796</v>
          </cell>
          <cell r="CY163">
            <v>5203.0253914577115</v>
          </cell>
          <cell r="DA163">
            <v>-48884.433022064193</v>
          </cell>
          <cell r="DC163">
            <v>67711.34</v>
          </cell>
          <cell r="DD163">
            <v>30293.410000000003</v>
          </cell>
          <cell r="DE163">
            <v>52574</v>
          </cell>
          <cell r="DF163">
            <v>22797.770000000004</v>
          </cell>
          <cell r="DK163">
            <v>7.0008223502127027</v>
          </cell>
          <cell r="DL163">
            <v>0</v>
          </cell>
          <cell r="DM163">
            <v>6.0318771094049701</v>
          </cell>
          <cell r="DW163">
            <v>1891.62</v>
          </cell>
          <cell r="DX163">
            <v>0</v>
          </cell>
        </row>
        <row r="164">
          <cell r="F164">
            <v>2000.6</v>
          </cell>
          <cell r="G164">
            <v>0</v>
          </cell>
          <cell r="H164">
            <v>46.1</v>
          </cell>
          <cell r="I164">
            <v>10154.962080493371</v>
          </cell>
          <cell r="J164">
            <v>9667.5016807137272</v>
          </cell>
          <cell r="L164">
            <v>1755.2292571346052</v>
          </cell>
          <cell r="M164">
            <v>1458.0063015205628</v>
          </cell>
          <cell r="O164">
            <v>3883.025408740084</v>
          </cell>
          <cell r="P164">
            <v>3883.025408740084</v>
          </cell>
          <cell r="R164">
            <v>0</v>
          </cell>
          <cell r="S164">
            <v>0</v>
          </cell>
          <cell r="U164">
            <v>945.35729980000212</v>
          </cell>
          <cell r="V164">
            <v>482.62304942983246</v>
          </cell>
          <cell r="X164">
            <v>4951.0752861784431</v>
          </cell>
          <cell r="Y164">
            <v>3115.8625077532224</v>
          </cell>
          <cell r="AA164">
            <v>0</v>
          </cell>
          <cell r="AB164">
            <v>0</v>
          </cell>
          <cell r="AD164">
            <v>9546.0753908856404</v>
          </cell>
          <cell r="AE164">
            <v>9720.9857197514593</v>
          </cell>
          <cell r="AJ164">
            <v>0</v>
          </cell>
          <cell r="AK164">
            <v>0</v>
          </cell>
          <cell r="AM164">
            <v>0</v>
          </cell>
          <cell r="AN164">
            <v>0</v>
          </cell>
          <cell r="AP164">
            <v>8616.9445829146953</v>
          </cell>
          <cell r="AQ164">
            <v>4230</v>
          </cell>
          <cell r="AS164">
            <v>37038.016357706234</v>
          </cell>
          <cell r="AT164">
            <v>29168.766364406198</v>
          </cell>
          <cell r="AV164">
            <v>2142.5905065982938</v>
          </cell>
          <cell r="AW164">
            <v>0</v>
          </cell>
          <cell r="AY164">
            <v>1446.2588854208632</v>
          </cell>
          <cell r="AZ164">
            <v>0</v>
          </cell>
          <cell r="BB164">
            <v>1361.3922498352758</v>
          </cell>
          <cell r="BC164">
            <v>1379.1761073339035</v>
          </cell>
          <cell r="BE164">
            <v>0</v>
          </cell>
          <cell r="BF164">
            <v>0</v>
          </cell>
          <cell r="BH164">
            <v>557.16928659250379</v>
          </cell>
          <cell r="BI164">
            <v>0</v>
          </cell>
          <cell r="BK164">
            <v>1939.1724777336447</v>
          </cell>
          <cell r="BL164">
            <v>871.75328109144618</v>
          </cell>
          <cell r="BN164">
            <v>286.10232199392084</v>
          </cell>
          <cell r="BO164">
            <v>0</v>
          </cell>
          <cell r="BT164">
            <v>17252.781691739594</v>
          </cell>
          <cell r="BU164">
            <v>34013.991754190807</v>
          </cell>
          <cell r="BW164">
            <v>14751.451601945831</v>
          </cell>
          <cell r="BX164">
            <v>14971.577418061332</v>
          </cell>
          <cell r="BZ164">
            <v>11064.420688561942</v>
          </cell>
          <cell r="CA164">
            <v>9365.2007297548553</v>
          </cell>
          <cell r="CC164">
            <v>2491.6218386549835</v>
          </cell>
          <cell r="CD164">
            <v>2475.6544475389305</v>
          </cell>
          <cell r="CF164">
            <v>317.11550673790703</v>
          </cell>
          <cell r="CG164">
            <v>0</v>
          </cell>
          <cell r="CI164">
            <v>3631.6103404416458</v>
          </cell>
          <cell r="CJ164">
            <v>3164.4713686154118</v>
          </cell>
          <cell r="CL164">
            <v>0</v>
          </cell>
          <cell r="CM164">
            <v>0</v>
          </cell>
          <cell r="CX164">
            <v>8069.9789452048208</v>
          </cell>
          <cell r="CY164">
            <v>15466.511250654072</v>
          </cell>
          <cell r="DA164">
            <v>-18764.780023150099</v>
          </cell>
          <cell r="DC164">
            <v>28007.47</v>
          </cell>
          <cell r="DD164">
            <v>24.06</v>
          </cell>
          <cell r="DE164">
            <v>14183.87</v>
          </cell>
          <cell r="DF164">
            <v>-258.27999999999997</v>
          </cell>
          <cell r="DK164">
            <v>6.8987102530853024</v>
          </cell>
          <cell r="DL164">
            <v>0</v>
          </cell>
          <cell r="DM164">
            <v>6.1244913464586404</v>
          </cell>
          <cell r="DW164">
            <v>1905.9800000000002</v>
          </cell>
          <cell r="DX164">
            <v>0</v>
          </cell>
        </row>
        <row r="165">
          <cell r="F165">
            <v>2340.9899999999998</v>
          </cell>
          <cell r="G165">
            <v>0</v>
          </cell>
          <cell r="H165">
            <v>483.5</v>
          </cell>
          <cell r="I165">
            <v>8615.9940661803612</v>
          </cell>
          <cell r="J165">
            <v>8332.5215177692116</v>
          </cell>
          <cell r="L165">
            <v>1543.7364101521634</v>
          </cell>
          <cell r="M165">
            <v>1273.1886013278156</v>
          </cell>
          <cell r="O165">
            <v>4893.9643420939256</v>
          </cell>
          <cell r="P165">
            <v>4893.9643420939256</v>
          </cell>
          <cell r="R165">
            <v>1438.0758802038897</v>
          </cell>
          <cell r="S165">
            <v>1438.0758802038897</v>
          </cell>
          <cell r="U165">
            <v>1181.6966247500025</v>
          </cell>
          <cell r="V165">
            <v>603.27881178729058</v>
          </cell>
          <cell r="X165">
            <v>6361.3598161135242</v>
          </cell>
          <cell r="Y165">
            <v>6874.6015117846919</v>
          </cell>
          <cell r="AA165">
            <v>0</v>
          </cell>
          <cell r="AB165">
            <v>0</v>
          </cell>
          <cell r="AD165">
            <v>13173.789261153361</v>
          </cell>
          <cell r="AE165">
            <v>13415.169275214146</v>
          </cell>
          <cell r="AJ165">
            <v>0</v>
          </cell>
          <cell r="AK165">
            <v>0</v>
          </cell>
          <cell r="AM165">
            <v>0</v>
          </cell>
          <cell r="AN165">
            <v>0</v>
          </cell>
          <cell r="AP165">
            <v>2016.7317108949285</v>
          </cell>
          <cell r="AQ165">
            <v>1980</v>
          </cell>
          <cell r="AS165">
            <v>58036.735786568192</v>
          </cell>
          <cell r="AT165">
            <v>198.39024500486138</v>
          </cell>
          <cell r="AV165">
            <v>1294.7107947043169</v>
          </cell>
          <cell r="AW165">
            <v>0</v>
          </cell>
          <cell r="AY165">
            <v>1894.3954414667644</v>
          </cell>
          <cell r="AZ165">
            <v>0</v>
          </cell>
          <cell r="BB165">
            <v>1962.7626050287884</v>
          </cell>
          <cell r="BC165">
            <v>0</v>
          </cell>
          <cell r="BE165">
            <v>425.32618105700664</v>
          </cell>
          <cell r="BF165">
            <v>9818.6679162407472</v>
          </cell>
          <cell r="BH165">
            <v>696.46160824062997</v>
          </cell>
          <cell r="BI165">
            <v>0</v>
          </cell>
          <cell r="BK165">
            <v>2006.4773659127493</v>
          </cell>
          <cell r="BL165">
            <v>0</v>
          </cell>
          <cell r="BN165">
            <v>248.25914782436485</v>
          </cell>
          <cell r="BO165">
            <v>0</v>
          </cell>
          <cell r="BT165">
            <v>40557.866436131699</v>
          </cell>
          <cell r="BU165">
            <v>52476.867996577428</v>
          </cell>
          <cell r="BW165">
            <v>26269.699446489238</v>
          </cell>
          <cell r="BX165">
            <v>26696.94030042582</v>
          </cell>
          <cell r="BZ165">
            <v>22620.81499852199</v>
          </cell>
          <cell r="CA165">
            <v>16797.507448377339</v>
          </cell>
          <cell r="CC165">
            <v>2131.7127948645043</v>
          </cell>
          <cell r="CD165">
            <v>2118.0518566696978</v>
          </cell>
          <cell r="CF165">
            <v>271.30890116457323</v>
          </cell>
          <cell r="CG165">
            <v>0</v>
          </cell>
          <cell r="CI165">
            <v>621.19650560186062</v>
          </cell>
          <cell r="CJ165">
            <v>535.03305242435374</v>
          </cell>
          <cell r="CL165">
            <v>0</v>
          </cell>
          <cell r="CM165">
            <v>0</v>
          </cell>
          <cell r="CX165">
            <v>11925.57436434703</v>
          </cell>
          <cell r="CY165">
            <v>72898.555207408121</v>
          </cell>
          <cell r="DA165">
            <v>47088.980981985282</v>
          </cell>
          <cell r="DC165">
            <v>18418.88</v>
          </cell>
          <cell r="DD165">
            <v>5919.8400000000011</v>
          </cell>
          <cell r="DE165">
            <v>665.40999999999985</v>
          </cell>
          <cell r="DF165">
            <v>2825.8900000000012</v>
          </cell>
          <cell r="DK165">
            <v>7.5720982859024755</v>
          </cell>
          <cell r="DL165">
            <v>0</v>
          </cell>
          <cell r="DM165">
            <v>6.3938282758346157</v>
          </cell>
          <cell r="DW165">
            <v>1905.9800000000002</v>
          </cell>
          <cell r="DX165">
            <v>0</v>
          </cell>
        </row>
        <row r="166">
          <cell r="F166">
            <v>6924.5</v>
          </cell>
          <cell r="G166">
            <v>646.79999999999995</v>
          </cell>
          <cell r="H166">
            <v>0</v>
          </cell>
          <cell r="I166">
            <v>35402.699071557123</v>
          </cell>
          <cell r="J166">
            <v>33797.503375168293</v>
          </cell>
          <cell r="L166">
            <v>5964.1265136899492</v>
          </cell>
          <cell r="M166">
            <v>5112.5147883507398</v>
          </cell>
          <cell r="O166">
            <v>14123.572505004217</v>
          </cell>
          <cell r="P166">
            <v>14123.572505004217</v>
          </cell>
          <cell r="R166">
            <v>2986.2107973159959</v>
          </cell>
          <cell r="S166">
            <v>2986.2107973159959</v>
          </cell>
          <cell r="U166">
            <v>1142.3067372583362</v>
          </cell>
          <cell r="V166">
            <v>612.97839205746129</v>
          </cell>
          <cell r="X166">
            <v>12637.637252040227</v>
          </cell>
          <cell r="Y166">
            <v>8829.0137257585538</v>
          </cell>
          <cell r="AA166">
            <v>0</v>
          </cell>
          <cell r="AB166">
            <v>0</v>
          </cell>
          <cell r="AD166">
            <v>32296.76994390367</v>
          </cell>
          <cell r="AE166">
            <v>32888.53550418673</v>
          </cell>
          <cell r="AJ166">
            <v>49557.24000000002</v>
          </cell>
          <cell r="AK166">
            <v>50077.896520597933</v>
          </cell>
          <cell r="AM166">
            <v>0</v>
          </cell>
          <cell r="AN166">
            <v>532.29792490015552</v>
          </cell>
          <cell r="AP166">
            <v>7211.3436935030795</v>
          </cell>
          <cell r="AQ166">
            <v>7080</v>
          </cell>
          <cell r="AS166">
            <v>138204.18139059792</v>
          </cell>
          <cell r="AT166">
            <v>343891.39798151999</v>
          </cell>
          <cell r="AV166">
            <v>5509.5389320150716</v>
          </cell>
          <cell r="AW166">
            <v>0</v>
          </cell>
          <cell r="AY166">
            <v>2628.1144732908242</v>
          </cell>
          <cell r="AZ166">
            <v>0</v>
          </cell>
          <cell r="BB166">
            <v>4184.0501005775195</v>
          </cell>
          <cell r="BC166">
            <v>1076.6991803048184</v>
          </cell>
          <cell r="BE166">
            <v>954.55708388541291</v>
          </cell>
          <cell r="BF166">
            <v>0</v>
          </cell>
          <cell r="BH166">
            <v>673.24622129927513</v>
          </cell>
          <cell r="BI166">
            <v>0</v>
          </cell>
          <cell r="BK166">
            <v>8290.802054013644</v>
          </cell>
          <cell r="BL166">
            <v>1102.3245372692772</v>
          </cell>
          <cell r="BN166">
            <v>597.1692510316326</v>
          </cell>
          <cell r="BO166">
            <v>0</v>
          </cell>
          <cell r="BT166">
            <v>137149.32</v>
          </cell>
          <cell r="BU166">
            <v>137061.29060236603</v>
          </cell>
          <cell r="BW166">
            <v>84175.861977195251</v>
          </cell>
          <cell r="BX166">
            <v>95194.252238565401</v>
          </cell>
          <cell r="BZ166">
            <v>39360.585786143529</v>
          </cell>
          <cell r="CA166">
            <v>40965.681620059455</v>
          </cell>
          <cell r="CC166">
            <v>1952.8533309118318</v>
          </cell>
          <cell r="CD166">
            <v>1940.3386015724109</v>
          </cell>
          <cell r="CF166">
            <v>248.54496938877867</v>
          </cell>
          <cell r="CG166">
            <v>2639.9585499509385</v>
          </cell>
          <cell r="CI166">
            <v>20595.053378030909</v>
          </cell>
          <cell r="CJ166">
            <v>17643.300016185676</v>
          </cell>
          <cell r="CL166">
            <v>32422.157001224503</v>
          </cell>
          <cell r="CM166">
            <v>26470.628177369701</v>
          </cell>
          <cell r="CX166">
            <v>38311.283741746127</v>
          </cell>
          <cell r="CY166">
            <v>-184598.85934780395</v>
          </cell>
          <cell r="DA166">
            <v>153824.19371117483</v>
          </cell>
          <cell r="DC166">
            <v>244091.98</v>
          </cell>
          <cell r="DD166">
            <v>0</v>
          </cell>
          <cell r="DE166">
            <v>177058.6</v>
          </cell>
          <cell r="DF166">
            <v>0</v>
          </cell>
          <cell r="DK166">
            <v>8.2186845669852922</v>
          </cell>
          <cell r="DL166">
            <v>9.828804378865069</v>
          </cell>
          <cell r="DM166">
            <v>6.9422797603127568</v>
          </cell>
          <cell r="DW166">
            <v>2535.2200000000003</v>
          </cell>
          <cell r="DX166">
            <v>0</v>
          </cell>
        </row>
        <row r="167">
          <cell r="F167">
            <v>320.5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X167">
            <v>0</v>
          </cell>
          <cell r="Y167">
            <v>0</v>
          </cell>
          <cell r="AA167">
            <v>0</v>
          </cell>
          <cell r="AB167">
            <v>0</v>
          </cell>
          <cell r="AD167">
            <v>0</v>
          </cell>
          <cell r="AE167">
            <v>0</v>
          </cell>
          <cell r="AJ167">
            <v>0</v>
          </cell>
          <cell r="AK167">
            <v>0</v>
          </cell>
          <cell r="AM167">
            <v>0</v>
          </cell>
          <cell r="AN167">
            <v>0</v>
          </cell>
          <cell r="AP167">
            <v>366.67849288998701</v>
          </cell>
          <cell r="AQ167">
            <v>0</v>
          </cell>
          <cell r="AS167">
            <v>4502.9510668128996</v>
          </cell>
          <cell r="AT167">
            <v>0</v>
          </cell>
          <cell r="AV167">
            <v>0</v>
          </cell>
          <cell r="AW167">
            <v>0</v>
          </cell>
          <cell r="AY167">
            <v>0</v>
          </cell>
          <cell r="AZ167">
            <v>0</v>
          </cell>
          <cell r="BB167">
            <v>0</v>
          </cell>
          <cell r="BC167">
            <v>0</v>
          </cell>
          <cell r="BE167">
            <v>0</v>
          </cell>
          <cell r="BF167">
            <v>0</v>
          </cell>
          <cell r="BH167">
            <v>0</v>
          </cell>
          <cell r="BI167">
            <v>0</v>
          </cell>
          <cell r="BK167">
            <v>0</v>
          </cell>
          <cell r="BL167">
            <v>0</v>
          </cell>
          <cell r="BN167">
            <v>0</v>
          </cell>
          <cell r="BO167">
            <v>0</v>
          </cell>
          <cell r="BT167">
            <v>891.17919960847348</v>
          </cell>
          <cell r="BU167">
            <v>3038.4707582803539</v>
          </cell>
          <cell r="BW167">
            <v>0</v>
          </cell>
          <cell r="BX167">
            <v>0</v>
          </cell>
          <cell r="BZ167">
            <v>1025.28869081169</v>
          </cell>
          <cell r="CA167">
            <v>257.97583450780166</v>
          </cell>
          <cell r="CC167">
            <v>0</v>
          </cell>
          <cell r="CD167">
            <v>0</v>
          </cell>
          <cell r="CF167">
            <v>0</v>
          </cell>
          <cell r="CG167">
            <v>0</v>
          </cell>
          <cell r="CI167">
            <v>0</v>
          </cell>
          <cell r="CJ167">
            <v>0</v>
          </cell>
          <cell r="CL167">
            <v>0</v>
          </cell>
          <cell r="CM167">
            <v>0</v>
          </cell>
          <cell r="CX167">
            <v>407.15539034941548</v>
          </cell>
          <cell r="CY167">
            <v>4594.7364191512852</v>
          </cell>
          <cell r="DA167">
            <v>-15613.112054375244</v>
          </cell>
          <cell r="DC167">
            <v>712.53</v>
          </cell>
          <cell r="DD167">
            <v>0</v>
          </cell>
          <cell r="DE167">
            <v>0</v>
          </cell>
          <cell r="DF167">
            <v>0</v>
          </cell>
          <cell r="DK167">
            <v>2.2232143895892991</v>
          </cell>
          <cell r="DL167">
            <v>0</v>
          </cell>
          <cell r="DM167">
            <v>2.2232143895892991</v>
          </cell>
          <cell r="DW167">
            <v>0</v>
          </cell>
          <cell r="DX167">
            <v>0</v>
          </cell>
        </row>
        <row r="168">
          <cell r="F168">
            <v>11587.55</v>
          </cell>
          <cell r="G168">
            <v>1227.6300000000001</v>
          </cell>
          <cell r="H168">
            <v>0</v>
          </cell>
          <cell r="I168">
            <v>35898.727888212423</v>
          </cell>
          <cell r="J168">
            <v>34677.862391695016</v>
          </cell>
          <cell r="L168">
            <v>10314.158082458378</v>
          </cell>
          <cell r="M168">
            <v>8624.8260089948799</v>
          </cell>
          <cell r="O168">
            <v>23625.722082133332</v>
          </cell>
          <cell r="P168">
            <v>23625.722082133332</v>
          </cell>
          <cell r="R168">
            <v>5038.8339657676916</v>
          </cell>
          <cell r="S168">
            <v>5038.8339657676916</v>
          </cell>
          <cell r="U168">
            <v>2294.460946389589</v>
          </cell>
          <cell r="V168">
            <v>1198.7514208032055</v>
          </cell>
          <cell r="X168">
            <v>25708.357926929009</v>
          </cell>
          <cell r="Y168">
            <v>22105.66307942479</v>
          </cell>
          <cell r="AA168">
            <v>0</v>
          </cell>
          <cell r="AB168">
            <v>0</v>
          </cell>
          <cell r="AD168">
            <v>54045.842524872663</v>
          </cell>
          <cell r="AE168">
            <v>55036.11085010309</v>
          </cell>
          <cell r="AJ168">
            <v>84222.60000000002</v>
          </cell>
          <cell r="AK168">
            <v>85354.208698153874</v>
          </cell>
          <cell r="AM168">
            <v>12986.04</v>
          </cell>
          <cell r="AN168">
            <v>13663.877445300912</v>
          </cell>
          <cell r="AP168">
            <v>13078.199579742875</v>
          </cell>
          <cell r="AQ168">
            <v>12840</v>
          </cell>
          <cell r="AS168">
            <v>266445.17822163197</v>
          </cell>
          <cell r="AT168">
            <v>258171.11312785876</v>
          </cell>
          <cell r="AV168">
            <v>5244.9813659811271</v>
          </cell>
          <cell r="AW168">
            <v>1070.3967986108428</v>
          </cell>
          <cell r="AY168">
            <v>5561.7765984311254</v>
          </cell>
          <cell r="AZ168">
            <v>95243.782469956946</v>
          </cell>
          <cell r="BB168">
            <v>2937.0071060965256</v>
          </cell>
          <cell r="BC168">
            <v>418.34065493029897</v>
          </cell>
          <cell r="BE168">
            <v>1376.4380019085202</v>
          </cell>
          <cell r="BF168">
            <v>59384.680401282305</v>
          </cell>
          <cell r="BH168">
            <v>1352.296289333889</v>
          </cell>
          <cell r="BI168">
            <v>0</v>
          </cell>
          <cell r="BK168">
            <v>14589.547359858947</v>
          </cell>
          <cell r="BL168">
            <v>795.914609916887</v>
          </cell>
          <cell r="BN168">
            <v>877.12948716557332</v>
          </cell>
          <cell r="BO168">
            <v>0</v>
          </cell>
          <cell r="BT168">
            <v>235929.23999999996</v>
          </cell>
          <cell r="BU168">
            <v>199464.66827872893</v>
          </cell>
          <cell r="BW168">
            <v>146226.96</v>
          </cell>
          <cell r="BX168">
            <v>124644.57173641361</v>
          </cell>
          <cell r="BZ168">
            <v>36332.848417978661</v>
          </cell>
          <cell r="CA168">
            <v>62699.094292362461</v>
          </cell>
          <cell r="CC168">
            <v>2135.362988006395</v>
          </cell>
          <cell r="CD168">
            <v>2121.6786577941316</v>
          </cell>
          <cell r="CF168">
            <v>271.77347120081396</v>
          </cell>
          <cell r="CG168">
            <v>766.31816736371354</v>
          </cell>
          <cell r="CI168">
            <v>9509.0849703669392</v>
          </cell>
          <cell r="CJ168">
            <v>11326.853096684044</v>
          </cell>
          <cell r="CL168">
            <v>56154.25273254481</v>
          </cell>
          <cell r="CM168">
            <v>49515.98255816842</v>
          </cell>
          <cell r="CX168">
            <v>63146.724181235943</v>
          </cell>
          <cell r="CY168">
            <v>-27612.192761288359</v>
          </cell>
          <cell r="DA168">
            <v>52603.484093955049</v>
          </cell>
          <cell r="DC168">
            <v>290591.46000000002</v>
          </cell>
          <cell r="DD168">
            <v>0</v>
          </cell>
          <cell r="DE168">
            <v>180097.66000000003</v>
          </cell>
          <cell r="DF168">
            <v>0</v>
          </cell>
          <cell r="DK168">
            <v>7.4437194329784289</v>
          </cell>
          <cell r="DL168">
            <v>9.7817677253656328</v>
          </cell>
          <cell r="DM168">
            <v>6.6091506554742647</v>
          </cell>
          <cell r="DW168">
            <v>3990.04</v>
          </cell>
          <cell r="DX168">
            <v>0</v>
          </cell>
        </row>
        <row r="169">
          <cell r="F169">
            <v>2771.14</v>
          </cell>
          <cell r="G169">
            <v>0</v>
          </cell>
          <cell r="H169">
            <v>79.400000000000006</v>
          </cell>
          <cell r="I169">
            <v>12386.94902600468</v>
          </cell>
          <cell r="J169">
            <v>11923.552331160898</v>
          </cell>
          <cell r="L169">
            <v>2636.9641421740553</v>
          </cell>
          <cell r="M169">
            <v>2190.4320022844136</v>
          </cell>
          <cell r="O169">
            <v>6011.7896745050784</v>
          </cell>
          <cell r="P169">
            <v>6011.7896745050784</v>
          </cell>
          <cell r="R169">
            <v>1266.94558459166</v>
          </cell>
          <cell r="S169">
            <v>1266.94558459166</v>
          </cell>
          <cell r="U169">
            <v>827.18763732500167</v>
          </cell>
          <cell r="V169">
            <v>422.29516825110352</v>
          </cell>
          <cell r="X169">
            <v>8247.1525509220955</v>
          </cell>
          <cell r="Y169">
            <v>5651.9641328876069</v>
          </cell>
          <cell r="AA169">
            <v>0</v>
          </cell>
          <cell r="AB169">
            <v>0</v>
          </cell>
          <cell r="AD169">
            <v>13295.289854270364</v>
          </cell>
          <cell r="AE169">
            <v>13538.896093018187</v>
          </cell>
          <cell r="AJ169">
            <v>0</v>
          </cell>
          <cell r="AK169">
            <v>0</v>
          </cell>
          <cell r="AM169">
            <v>0</v>
          </cell>
          <cell r="AN169">
            <v>0</v>
          </cell>
          <cell r="AP169">
            <v>3605.6718467515398</v>
          </cell>
          <cell r="AQ169">
            <v>3540</v>
          </cell>
          <cell r="AS169">
            <v>50246.974752115457</v>
          </cell>
          <cell r="AT169">
            <v>0</v>
          </cell>
          <cell r="AV169">
            <v>1845.2001638078611</v>
          </cell>
          <cell r="AW169">
            <v>0</v>
          </cell>
          <cell r="AY169">
            <v>2172.7833020407338</v>
          </cell>
          <cell r="AZ169">
            <v>0</v>
          </cell>
          <cell r="BB169">
            <v>1755.740934155014</v>
          </cell>
          <cell r="BC169">
            <v>0</v>
          </cell>
          <cell r="BE169">
            <v>259.60202502309522</v>
          </cell>
          <cell r="BF169">
            <v>0</v>
          </cell>
          <cell r="BH169">
            <v>487.52312576844065</v>
          </cell>
          <cell r="BI169">
            <v>0</v>
          </cell>
          <cell r="BK169">
            <v>3059.5555740142572</v>
          </cell>
          <cell r="BL169">
            <v>719.48218335621834</v>
          </cell>
          <cell r="BN169">
            <v>1174.5253218697801</v>
          </cell>
          <cell r="BO169">
            <v>0</v>
          </cell>
          <cell r="BT169">
            <v>64747.346069142943</v>
          </cell>
          <cell r="BU169">
            <v>85743.934324254005</v>
          </cell>
          <cell r="BW169">
            <v>21678.04743664269</v>
          </cell>
          <cell r="BX169">
            <v>22688.459540086835</v>
          </cell>
          <cell r="BZ169">
            <v>36218.016978410727</v>
          </cell>
          <cell r="CA169">
            <v>24128.130368056693</v>
          </cell>
          <cell r="CC169">
            <v>2073.3097045942436</v>
          </cell>
          <cell r="CD169">
            <v>2060.0230386787462</v>
          </cell>
          <cell r="CF169">
            <v>263.87578058472189</v>
          </cell>
          <cell r="CG169">
            <v>0</v>
          </cell>
          <cell r="CI169">
            <v>3918.3164199501975</v>
          </cell>
          <cell r="CJ169">
            <v>4229.167913860093</v>
          </cell>
          <cell r="CL169">
            <v>0</v>
          </cell>
          <cell r="CM169">
            <v>0</v>
          </cell>
          <cell r="CX169">
            <v>14289.486963081497</v>
          </cell>
          <cell r="CY169">
            <v>79165.921622689173</v>
          </cell>
          <cell r="DA169">
            <v>-44647.202924308265</v>
          </cell>
          <cell r="DC169">
            <v>41098.35</v>
          </cell>
          <cell r="DD169">
            <v>633.20000000000005</v>
          </cell>
          <cell r="DE169">
            <v>16724.009999999998</v>
          </cell>
          <cell r="DF169">
            <v>0</v>
          </cell>
          <cell r="DK169">
            <v>8.7962240345974276</v>
          </cell>
          <cell r="DL169">
            <v>0</v>
          </cell>
          <cell r="DM169">
            <v>7.9748310798048516</v>
          </cell>
          <cell r="DW169">
            <v>1934.8200000000002</v>
          </cell>
          <cell r="DX169">
            <v>0</v>
          </cell>
        </row>
        <row r="170">
          <cell r="F170">
            <v>3771.18</v>
          </cell>
          <cell r="G170">
            <v>405</v>
          </cell>
          <cell r="H170">
            <v>0</v>
          </cell>
          <cell r="I170">
            <v>11931.371642425142</v>
          </cell>
          <cell r="J170">
            <v>11645.483830373492</v>
          </cell>
          <cell r="L170">
            <v>2724.6377297826007</v>
          </cell>
          <cell r="M170">
            <v>2272.5732023700793</v>
          </cell>
          <cell r="O170">
            <v>7266.8912298690748</v>
          </cell>
          <cell r="P170">
            <v>7266.8912298690739</v>
          </cell>
          <cell r="R170">
            <v>1537.0818391266857</v>
          </cell>
          <cell r="S170">
            <v>1537.0818391266857</v>
          </cell>
          <cell r="U170">
            <v>679.47555923125174</v>
          </cell>
          <cell r="V170">
            <v>440.50785688843484</v>
          </cell>
          <cell r="X170">
            <v>6717.5963473496158</v>
          </cell>
          <cell r="Y170">
            <v>4369.197038835835</v>
          </cell>
          <cell r="AA170">
            <v>0</v>
          </cell>
          <cell r="AB170">
            <v>0</v>
          </cell>
          <cell r="AD170">
            <v>17589.274731323643</v>
          </cell>
          <cell r="AE170">
            <v>17911.558570680758</v>
          </cell>
          <cell r="AJ170">
            <v>23441.880000000005</v>
          </cell>
          <cell r="AK170">
            <v>24577.917874375875</v>
          </cell>
          <cell r="AM170">
            <v>5194.4399999999996</v>
          </cell>
          <cell r="AN170">
            <v>5338.5533537065166</v>
          </cell>
          <cell r="AP170">
            <v>4400.1419146798444</v>
          </cell>
          <cell r="AQ170">
            <v>0</v>
          </cell>
          <cell r="AS170">
            <v>90084.247545630395</v>
          </cell>
          <cell r="AT170">
            <v>190366.35019865033</v>
          </cell>
          <cell r="AV170">
            <v>2045.5348635392149</v>
          </cell>
          <cell r="AW170">
            <v>577.70079863782871</v>
          </cell>
          <cell r="AY170">
            <v>1930.8782747576515</v>
          </cell>
          <cell r="AZ170">
            <v>6129.1813820716579</v>
          </cell>
          <cell r="BB170">
            <v>1666.7476387216996</v>
          </cell>
          <cell r="BC170">
            <v>0</v>
          </cell>
          <cell r="BE170">
            <v>494.94078559703024</v>
          </cell>
          <cell r="BF170">
            <v>741.12934805268264</v>
          </cell>
          <cell r="BH170">
            <v>400.46542473836195</v>
          </cell>
          <cell r="BI170">
            <v>0</v>
          </cell>
          <cell r="BK170">
            <v>3428.8621702623673</v>
          </cell>
          <cell r="BL170">
            <v>0</v>
          </cell>
          <cell r="BN170">
            <v>295.6126484867936</v>
          </cell>
          <cell r="BO170">
            <v>0</v>
          </cell>
          <cell r="BT170">
            <v>90111.240000000034</v>
          </cell>
          <cell r="BU170">
            <v>46939.400745375613</v>
          </cell>
          <cell r="BW170">
            <v>47052.239999999991</v>
          </cell>
          <cell r="BX170">
            <v>23572.391452435171</v>
          </cell>
          <cell r="BZ170">
            <v>16602.093235437471</v>
          </cell>
          <cell r="CA170">
            <v>8090.6273203445917</v>
          </cell>
          <cell r="CC170">
            <v>1168.0618054052077</v>
          </cell>
          <cell r="CD170">
            <v>1160.5763598190122</v>
          </cell>
          <cell r="CF170">
            <v>148.66241159702648</v>
          </cell>
          <cell r="CG170">
            <v>0</v>
          </cell>
          <cell r="CI170">
            <v>6307.5337491881219</v>
          </cell>
          <cell r="CJ170">
            <v>5703.874695431382</v>
          </cell>
          <cell r="CL170">
            <v>19878.766022725391</v>
          </cell>
          <cell r="CM170">
            <v>17129.619417572132</v>
          </cell>
          <cell r="CX170">
            <v>21832.774332428926</v>
          </cell>
          <cell r="CY170">
            <v>6626.4475987378537</v>
          </cell>
          <cell r="DA170">
            <v>-35833.089900713145</v>
          </cell>
          <cell r="DC170">
            <v>56907.92</v>
          </cell>
          <cell r="DD170">
            <v>0</v>
          </cell>
          <cell r="DE170">
            <v>18735.830000000002</v>
          </cell>
          <cell r="DF170">
            <v>0</v>
          </cell>
          <cell r="DK170">
            <v>8.0298388811989376</v>
          </cell>
          <cell r="DL170">
            <v>10.359899870328793</v>
          </cell>
          <cell r="DM170">
            <v>7.157194607437388</v>
          </cell>
          <cell r="DW170">
            <v>1870.02</v>
          </cell>
          <cell r="DX170">
            <v>0</v>
          </cell>
        </row>
        <row r="171">
          <cell r="F171">
            <v>3769.35</v>
          </cell>
          <cell r="G171">
            <v>406.43</v>
          </cell>
          <cell r="H171">
            <v>0</v>
          </cell>
          <cell r="I171">
            <v>11707.124383224071</v>
          </cell>
          <cell r="J171">
            <v>11444.119531650653</v>
          </cell>
          <cell r="L171">
            <v>2466.4271889044953</v>
          </cell>
          <cell r="M171">
            <v>2053.5300021416379</v>
          </cell>
          <cell r="O171">
            <v>6537.693535464653</v>
          </cell>
          <cell r="P171">
            <v>6537.693535464653</v>
          </cell>
          <cell r="R171">
            <v>1585.5862638345336</v>
          </cell>
          <cell r="S171">
            <v>1585.5862638345336</v>
          </cell>
          <cell r="U171">
            <v>679.47555923125174</v>
          </cell>
          <cell r="V171">
            <v>488.89999743809261</v>
          </cell>
          <cell r="X171">
            <v>6645.9445315194362</v>
          </cell>
          <cell r="Y171">
            <v>4314.9439662712884</v>
          </cell>
          <cell r="AA171">
            <v>0</v>
          </cell>
          <cell r="AB171">
            <v>0</v>
          </cell>
          <cell r="AD171">
            <v>17580.739372958811</v>
          </cell>
          <cell r="AE171">
            <v>17902.866821099899</v>
          </cell>
          <cell r="AJ171">
            <v>33892.560000000005</v>
          </cell>
          <cell r="AK171">
            <v>34256.057855152918</v>
          </cell>
          <cell r="AM171">
            <v>0</v>
          </cell>
          <cell r="AN171">
            <v>1064.595849800311</v>
          </cell>
          <cell r="AP171">
            <v>4400.1419146798444</v>
          </cell>
          <cell r="AQ171">
            <v>4320</v>
          </cell>
          <cell r="AS171">
            <v>79812.324372070085</v>
          </cell>
          <cell r="AT171">
            <v>140905.51368601012</v>
          </cell>
          <cell r="AV171">
            <v>925.37919109326174</v>
          </cell>
          <cell r="AW171">
            <v>1061.2395224048398</v>
          </cell>
          <cell r="AY171">
            <v>1740.290603803938</v>
          </cell>
          <cell r="AZ171">
            <v>2809.0676876083539</v>
          </cell>
          <cell r="BB171">
            <v>2079.3742340085646</v>
          </cell>
          <cell r="BC171">
            <v>0</v>
          </cell>
          <cell r="BE171">
            <v>371.90074097723215</v>
          </cell>
          <cell r="BF171">
            <v>555.84694649858238</v>
          </cell>
          <cell r="BH171">
            <v>400.46542473836195</v>
          </cell>
          <cell r="BI171">
            <v>0</v>
          </cell>
          <cell r="BK171">
            <v>1506.9013647400925</v>
          </cell>
          <cell r="BL171">
            <v>0</v>
          </cell>
          <cell r="BN171">
            <v>295.6126484867936</v>
          </cell>
          <cell r="BO171">
            <v>0</v>
          </cell>
          <cell r="BT171">
            <v>89622.36</v>
          </cell>
          <cell r="BU171">
            <v>64148.672801828667</v>
          </cell>
          <cell r="BW171">
            <v>49411.021080288403</v>
          </cell>
          <cell r="BX171">
            <v>44031.079860085658</v>
          </cell>
          <cell r="BZ171">
            <v>8780.4383676781708</v>
          </cell>
          <cell r="CA171">
            <v>19800.590211657523</v>
          </cell>
          <cell r="CC171">
            <v>1168.0618054052077</v>
          </cell>
          <cell r="CD171">
            <v>1160.5763598190122</v>
          </cell>
          <cell r="CF171">
            <v>148.66241159702648</v>
          </cell>
          <cell r="CG171">
            <v>0</v>
          </cell>
          <cell r="CI171">
            <v>5017.3563913996413</v>
          </cell>
          <cell r="CJ171">
            <v>2711.553620925376</v>
          </cell>
          <cell r="CL171">
            <v>19037.283679367785</v>
          </cell>
          <cell r="CM171">
            <v>16704.715452543031</v>
          </cell>
          <cell r="CX171">
            <v>20786.429894817331</v>
          </cell>
          <cell r="CY171">
            <v>-17666.399993298939</v>
          </cell>
          <cell r="DA171">
            <v>-3533.5755046580307</v>
          </cell>
          <cell r="DC171">
            <v>124825.79</v>
          </cell>
          <cell r="DD171">
            <v>0</v>
          </cell>
          <cell r="DE171">
            <v>88477.73</v>
          </cell>
          <cell r="DF171">
            <v>0</v>
          </cell>
          <cell r="DK171">
            <v>7.5157749378540517</v>
          </cell>
          <cell r="DL171">
            <v>9.8889471456480731</v>
          </cell>
          <cell r="DM171">
            <v>6.1393686702787758</v>
          </cell>
          <cell r="DW171">
            <v>1891.62</v>
          </cell>
          <cell r="DX171">
            <v>0</v>
          </cell>
        </row>
        <row r="172">
          <cell r="F172">
            <v>4228.22</v>
          </cell>
          <cell r="G172">
            <v>344.66</v>
          </cell>
          <cell r="H172">
            <v>490</v>
          </cell>
          <cell r="I172">
            <v>20675.598293060961</v>
          </cell>
          <cell r="J172">
            <v>19902.350876863504</v>
          </cell>
          <cell r="L172">
            <v>3067.3490462442492</v>
          </cell>
          <cell r="M172">
            <v>2546.3772026556312</v>
          </cell>
          <cell r="O172">
            <v>8227.9395310328346</v>
          </cell>
          <cell r="P172">
            <v>8227.9395310328346</v>
          </cell>
          <cell r="R172">
            <v>1902.6131037097764</v>
          </cell>
          <cell r="S172">
            <v>1902.6131037097759</v>
          </cell>
          <cell r="U172">
            <v>679.47555923125174</v>
          </cell>
          <cell r="V172">
            <v>346.88531677769214</v>
          </cell>
          <cell r="X172">
            <v>7747.8277965772795</v>
          </cell>
          <cell r="Y172">
            <v>10674.205979719029</v>
          </cell>
          <cell r="AA172">
            <v>0</v>
          </cell>
          <cell r="AB172">
            <v>0</v>
          </cell>
          <cell r="AD172">
            <v>22006.392647082848</v>
          </cell>
          <cell r="AE172">
            <v>22409.610222624582</v>
          </cell>
          <cell r="AJ172">
            <v>35583.599999999999</v>
          </cell>
          <cell r="AK172">
            <v>36696.79810030244</v>
          </cell>
          <cell r="AM172">
            <v>2597.16</v>
          </cell>
          <cell r="AN172">
            <v>2669.2766768532583</v>
          </cell>
          <cell r="AP172">
            <v>4277.9157503831839</v>
          </cell>
          <cell r="AQ172">
            <v>4200</v>
          </cell>
          <cell r="AS172">
            <v>101944.7048485807</v>
          </cell>
          <cell r="AT172">
            <v>208858.24561927567</v>
          </cell>
          <cell r="AV172">
            <v>3173.2433650961807</v>
          </cell>
          <cell r="AW172">
            <v>27487.736316031904</v>
          </cell>
          <cell r="AY172">
            <v>2953.897079468496</v>
          </cell>
          <cell r="AZ172">
            <v>3930.6933504650483</v>
          </cell>
          <cell r="BB172">
            <v>2892.377032951636</v>
          </cell>
          <cell r="BC172">
            <v>0</v>
          </cell>
          <cell r="BE172">
            <v>604.21825885466126</v>
          </cell>
          <cell r="BF172">
            <v>0</v>
          </cell>
          <cell r="BH172">
            <v>400.46542473836195</v>
          </cell>
          <cell r="BI172">
            <v>0</v>
          </cell>
          <cell r="BK172">
            <v>4751.2596836736775</v>
          </cell>
          <cell r="BL172">
            <v>3819.2525882158125</v>
          </cell>
          <cell r="BN172">
            <v>298.5846255158163</v>
          </cell>
          <cell r="BO172">
            <v>0</v>
          </cell>
          <cell r="BT172">
            <v>110636.64</v>
          </cell>
          <cell r="BU172">
            <v>69758.814877443219</v>
          </cell>
          <cell r="BW172">
            <v>55045.190393341756</v>
          </cell>
          <cell r="BX172">
            <v>49435.655546958536</v>
          </cell>
          <cell r="BZ172">
            <v>20184.915787765916</v>
          </cell>
          <cell r="CA172">
            <v>24656.158869925021</v>
          </cell>
          <cell r="CC172">
            <v>876.04635405390536</v>
          </cell>
          <cell r="CD172">
            <v>870.43226986425907</v>
          </cell>
          <cell r="CF172">
            <v>111.49680869776984</v>
          </cell>
          <cell r="CG172">
            <v>0</v>
          </cell>
          <cell r="CI172">
            <v>9365.7319306126665</v>
          </cell>
          <cell r="CJ172">
            <v>8253.8307811485447</v>
          </cell>
          <cell r="CL172">
            <v>19487.412224196214</v>
          </cell>
          <cell r="CM172">
            <v>15727.560697084429</v>
          </cell>
          <cell r="CX172">
            <v>26299.175513306676</v>
          </cell>
          <cell r="CY172">
            <v>-73159.683345190671</v>
          </cell>
          <cell r="DA172">
            <v>113456.38238876848</v>
          </cell>
          <cell r="DC172">
            <v>111528.69</v>
          </cell>
          <cell r="DD172">
            <v>293.52999999999997</v>
          </cell>
          <cell r="DE172">
            <v>68636.209999999992</v>
          </cell>
          <cell r="DF172">
            <v>-2890.26</v>
          </cell>
          <cell r="DK172">
            <v>8.044724656396367</v>
          </cell>
          <cell r="DL172">
            <v>10.326057387112961</v>
          </cell>
          <cell r="DM172">
            <v>6.6777795319259674</v>
          </cell>
          <cell r="DW172">
            <v>1891.62</v>
          </cell>
          <cell r="DX172">
            <v>0</v>
          </cell>
        </row>
        <row r="173">
          <cell r="F173">
            <v>5064.8</v>
          </cell>
          <cell r="G173">
            <v>311.8</v>
          </cell>
          <cell r="H173">
            <v>210.29999999999998</v>
          </cell>
          <cell r="I173">
            <v>25203.067439235205</v>
          </cell>
          <cell r="J173">
            <v>24136.372517628672</v>
          </cell>
          <cell r="L173">
            <v>3737.0769671395205</v>
          </cell>
          <cell r="M173">
            <v>3121.3656032552885</v>
          </cell>
          <cell r="O173">
            <v>10547.555738594236</v>
          </cell>
          <cell r="P173">
            <v>10547.555738594236</v>
          </cell>
          <cell r="R173">
            <v>2111.7329012319365</v>
          </cell>
          <cell r="S173">
            <v>2111.732901231936</v>
          </cell>
          <cell r="U173">
            <v>807.49269357916876</v>
          </cell>
          <cell r="V173">
            <v>412.24052138798191</v>
          </cell>
          <cell r="X173">
            <v>9991.7513322599498</v>
          </cell>
          <cell r="Y173">
            <v>11166.874174110088</v>
          </cell>
          <cell r="AA173">
            <v>0</v>
          </cell>
          <cell r="AB173">
            <v>0</v>
          </cell>
          <cell r="AD173">
            <v>24603.753502936856</v>
          </cell>
          <cell r="AE173">
            <v>25054.561865569412</v>
          </cell>
          <cell r="AJ173">
            <v>33038.279999999992</v>
          </cell>
          <cell r="AK173">
            <v>35111.015932887232</v>
          </cell>
          <cell r="AM173">
            <v>0</v>
          </cell>
          <cell r="AN173">
            <v>532.29792490015552</v>
          </cell>
          <cell r="AP173">
            <v>4705.7073254215011</v>
          </cell>
          <cell r="AQ173">
            <v>4620</v>
          </cell>
          <cell r="AS173">
            <v>87080.98476718356</v>
          </cell>
          <cell r="AT173">
            <v>187002.21908653766</v>
          </cell>
          <cell r="AV173">
            <v>3968.2617735079762</v>
          </cell>
          <cell r="AW173">
            <v>0</v>
          </cell>
          <cell r="AY173">
            <v>2234.1626106675039</v>
          </cell>
          <cell r="AZ173">
            <v>0</v>
          </cell>
          <cell r="BB173">
            <v>2918.5630542628182</v>
          </cell>
          <cell r="BC173">
            <v>0</v>
          </cell>
          <cell r="BE173">
            <v>559.00564863529314</v>
          </cell>
          <cell r="BF173">
            <v>0</v>
          </cell>
          <cell r="BH173">
            <v>475.91543229776363</v>
          </cell>
          <cell r="BI173">
            <v>0</v>
          </cell>
          <cell r="BK173">
            <v>5044.5197677932711</v>
          </cell>
          <cell r="BL173">
            <v>2219.106491436396</v>
          </cell>
          <cell r="BN173">
            <v>408.15151198578747</v>
          </cell>
          <cell r="BO173">
            <v>0</v>
          </cell>
          <cell r="BT173">
            <v>128571.48000000004</v>
          </cell>
          <cell r="BU173">
            <v>91612.384454783591</v>
          </cell>
          <cell r="BW173">
            <v>60647.599494979426</v>
          </cell>
          <cell r="BX173">
            <v>54181.47198071974</v>
          </cell>
          <cell r="BZ173">
            <v>30277.373681648885</v>
          </cell>
          <cell r="CA173">
            <v>30217.016150937525</v>
          </cell>
          <cell r="CC173">
            <v>730.03862837825488</v>
          </cell>
          <cell r="CD173">
            <v>725.36022488688252</v>
          </cell>
          <cell r="CF173">
            <v>92.914007248141516</v>
          </cell>
          <cell r="CG173">
            <v>0</v>
          </cell>
          <cell r="CI173">
            <v>11468.24318034204</v>
          </cell>
          <cell r="CJ173">
            <v>8179.5489611142202</v>
          </cell>
          <cell r="CL173">
            <v>25016.538967518616</v>
          </cell>
          <cell r="CM173">
            <v>18662.613968059177</v>
          </cell>
          <cell r="CX173">
            <v>28483.465658008674</v>
          </cell>
          <cell r="CY173">
            <v>-13964.81602742229</v>
          </cell>
          <cell r="DA173">
            <v>11786.940515308881</v>
          </cell>
          <cell r="DC173">
            <v>93330.51</v>
          </cell>
          <cell r="DD173">
            <v>4395.34</v>
          </cell>
          <cell r="DE173">
            <v>44900.649999999994</v>
          </cell>
          <cell r="DF173">
            <v>3001.0200000000004</v>
          </cell>
          <cell r="DK173">
            <v>7.8875042943241587</v>
          </cell>
          <cell r="DL173">
            <v>9.665805091215983</v>
          </cell>
          <cell r="DM173">
            <v>6.6301994369548316</v>
          </cell>
          <cell r="DW173">
            <v>1891.62</v>
          </cell>
          <cell r="DX173">
            <v>0</v>
          </cell>
        </row>
        <row r="174">
          <cell r="F174">
            <v>7055.84</v>
          </cell>
          <cell r="G174">
            <v>879.7</v>
          </cell>
          <cell r="H174">
            <v>0</v>
          </cell>
          <cell r="I174">
            <v>15120.591923870879</v>
          </cell>
          <cell r="J174">
            <v>14870.35240208749</v>
          </cell>
          <cell r="L174">
            <v>4498.4043578305036</v>
          </cell>
          <cell r="M174">
            <v>3778.4952039406135</v>
          </cell>
          <cell r="O174">
            <v>13747.786237333576</v>
          </cell>
          <cell r="P174">
            <v>13747.786237333576</v>
          </cell>
          <cell r="R174">
            <v>3104.6134442864627</v>
          </cell>
          <cell r="S174">
            <v>3104.6134442864627</v>
          </cell>
          <cell r="U174">
            <v>1958.761398812265</v>
          </cell>
          <cell r="V174">
            <v>1057.1664841992829</v>
          </cell>
          <cell r="X174">
            <v>12865.766005664454</v>
          </cell>
          <cell r="Y174">
            <v>12331.075620542078</v>
          </cell>
          <cell r="AA174">
            <v>0</v>
          </cell>
          <cell r="AB174">
            <v>0</v>
          </cell>
          <cell r="AD174">
            <v>32909.356811465543</v>
          </cell>
          <cell r="AE174">
            <v>33512.34664623595</v>
          </cell>
          <cell r="AJ174">
            <v>45713.280000000006</v>
          </cell>
          <cell r="AK174">
            <v>48312.936069885531</v>
          </cell>
          <cell r="AM174">
            <v>10388.879999999999</v>
          </cell>
          <cell r="AN174">
            <v>10677.106707413033</v>
          </cell>
          <cell r="AP174">
            <v>7822.4745149863929</v>
          </cell>
          <cell r="AQ174">
            <v>7680</v>
          </cell>
          <cell r="AS174">
            <v>180074.20932362243</v>
          </cell>
          <cell r="AT174">
            <v>240053.52044124401</v>
          </cell>
          <cell r="AV174">
            <v>703.50053398656689</v>
          </cell>
          <cell r="AW174">
            <v>0</v>
          </cell>
          <cell r="AY174">
            <v>1177.6467300501972</v>
          </cell>
          <cell r="AZ174">
            <v>11462.523701368182</v>
          </cell>
          <cell r="BB174">
            <v>642.21822612393726</v>
          </cell>
          <cell r="BC174">
            <v>853.40152638167888</v>
          </cell>
          <cell r="BE174">
            <v>535.85217624099448</v>
          </cell>
          <cell r="BF174">
            <v>0</v>
          </cell>
          <cell r="BH174">
            <v>580.38467353385806</v>
          </cell>
          <cell r="BI174">
            <v>0</v>
          </cell>
          <cell r="BK174">
            <v>1509.8339016798152</v>
          </cell>
          <cell r="BL174">
            <v>0</v>
          </cell>
          <cell r="BN174">
            <v>940.72979558665918</v>
          </cell>
          <cell r="BO174">
            <v>0</v>
          </cell>
          <cell r="BT174">
            <v>201891.84000000005</v>
          </cell>
          <cell r="BU174">
            <v>135519.80667984366</v>
          </cell>
          <cell r="BW174">
            <v>67943.166670108578</v>
          </cell>
          <cell r="BX174">
            <v>77947.115212281657</v>
          </cell>
          <cell r="BZ174">
            <v>18166.424208989331</v>
          </cell>
          <cell r="CA174">
            <v>39562.480135831174</v>
          </cell>
          <cell r="CC174">
            <v>3699.4707493068067</v>
          </cell>
          <cell r="CD174">
            <v>3675.7629396142779</v>
          </cell>
          <cell r="CF174">
            <v>470.84173172995719</v>
          </cell>
          <cell r="CG174">
            <v>0</v>
          </cell>
          <cell r="CI174">
            <v>37271.790336111633</v>
          </cell>
          <cell r="CJ174">
            <v>30885.573240519036</v>
          </cell>
          <cell r="CL174">
            <v>40720.864472599504</v>
          </cell>
          <cell r="CM174">
            <v>30956.934973560237</v>
          </cell>
          <cell r="CX174">
            <v>42288.004555465101</v>
          </cell>
          <cell r="CY174">
            <v>23651.633224288125</v>
          </cell>
          <cell r="DA174">
            <v>-103587.55223912463</v>
          </cell>
          <cell r="DC174">
            <v>104649.42</v>
          </cell>
          <cell r="DD174">
            <v>0</v>
          </cell>
          <cell r="DE174">
            <v>30660.660000000003</v>
          </cell>
          <cell r="DF174">
            <v>0</v>
          </cell>
          <cell r="DK174">
            <v>8.2760368514652942</v>
          </cell>
          <cell r="DL174">
            <v>10.797637721701367</v>
          </cell>
          <cell r="DM174">
            <v>7.2649549450899249</v>
          </cell>
          <cell r="DW174">
            <v>2580.12</v>
          </cell>
          <cell r="DX174">
            <v>0</v>
          </cell>
        </row>
        <row r="175">
          <cell r="F175">
            <v>10263.950000000001</v>
          </cell>
          <cell r="G175">
            <v>1160.45</v>
          </cell>
          <cell r="H175">
            <v>90.3</v>
          </cell>
          <cell r="I175">
            <v>32737.4964328971</v>
          </cell>
          <cell r="J175">
            <v>31553.408263038677</v>
          </cell>
          <cell r="L175">
            <v>5880.146414013866</v>
          </cell>
          <cell r="M175">
            <v>4965.781696257066</v>
          </cell>
          <cell r="O175">
            <v>21072.090967111664</v>
          </cell>
          <cell r="P175">
            <v>21072.090967111664</v>
          </cell>
          <cell r="R175">
            <v>4710.5455207622226</v>
          </cell>
          <cell r="S175">
            <v>4710.5455207622226</v>
          </cell>
          <cell r="U175">
            <v>2127.0539245500049</v>
          </cell>
          <cell r="V175">
            <v>1151.572710936287</v>
          </cell>
          <cell r="X175">
            <v>18222.625962910955</v>
          </cell>
          <cell r="Y175">
            <v>12885.855399110433</v>
          </cell>
          <cell r="AA175">
            <v>0</v>
          </cell>
          <cell r="AB175">
            <v>0</v>
          </cell>
          <cell r="AD175">
            <v>48482.001544862178</v>
          </cell>
          <cell r="AE175">
            <v>49178.441583395972</v>
          </cell>
          <cell r="AJ175">
            <v>56538.24000000002</v>
          </cell>
          <cell r="AK175">
            <v>57639.466373444317</v>
          </cell>
          <cell r="AM175">
            <v>10388.879999999999</v>
          </cell>
          <cell r="AN175">
            <v>10677.106707413033</v>
          </cell>
          <cell r="AP175">
            <v>9778.0931437329891</v>
          </cell>
          <cell r="AQ175">
            <v>9600</v>
          </cell>
          <cell r="AS175">
            <v>267827.62533206807</v>
          </cell>
          <cell r="AT175">
            <v>68065.6914019057</v>
          </cell>
          <cell r="AV175">
            <v>5662.9124574399384</v>
          </cell>
          <cell r="AW175">
            <v>0</v>
          </cell>
          <cell r="AY175">
            <v>2485.6604582228379</v>
          </cell>
          <cell r="AZ175">
            <v>14814.603403361722</v>
          </cell>
          <cell r="BB175">
            <v>4915.7528477500282</v>
          </cell>
          <cell r="BC175">
            <v>2786.3169733714003</v>
          </cell>
          <cell r="BE175">
            <v>1189.1376871790935</v>
          </cell>
          <cell r="BF175">
            <v>1543.1645679950977</v>
          </cell>
          <cell r="BH175">
            <v>1253.6308948331334</v>
          </cell>
          <cell r="BI175">
            <v>0</v>
          </cell>
          <cell r="BK175">
            <v>9678.2358901220305</v>
          </cell>
          <cell r="BL175">
            <v>758.3028746767194</v>
          </cell>
          <cell r="BN175">
            <v>950.63638568340218</v>
          </cell>
          <cell r="BO175">
            <v>0</v>
          </cell>
          <cell r="BT175">
            <v>222070.20000000004</v>
          </cell>
          <cell r="BU175">
            <v>170210.5947961293</v>
          </cell>
          <cell r="BW175">
            <v>113544.16352492313</v>
          </cell>
          <cell r="BX175">
            <v>118142.41742133391</v>
          </cell>
          <cell r="BZ175">
            <v>40369.831575531833</v>
          </cell>
          <cell r="CA175">
            <v>51244.83214399709</v>
          </cell>
          <cell r="CC175">
            <v>2715.0136589387293</v>
          </cell>
          <cell r="CD175">
            <v>2697.6146763543161</v>
          </cell>
          <cell r="CF175">
            <v>345.54719295583828</v>
          </cell>
          <cell r="CG175">
            <v>0</v>
          </cell>
          <cell r="CI175">
            <v>32493.355677635784</v>
          </cell>
          <cell r="CJ175">
            <v>24906.744626751621</v>
          </cell>
          <cell r="CL175">
            <v>38784.164905519247</v>
          </cell>
          <cell r="CM175">
            <v>28858.240239262144</v>
          </cell>
          <cell r="CX175">
            <v>54251.486422086411</v>
          </cell>
          <cell r="CY175">
            <v>374363.78648572904</v>
          </cell>
          <cell r="DA175">
            <v>-221696.13066031915</v>
          </cell>
          <cell r="DC175">
            <v>284562.07</v>
          </cell>
          <cell r="DD175">
            <v>15714.32</v>
          </cell>
          <cell r="DE175">
            <v>185235.18</v>
          </cell>
          <cell r="DF175">
            <v>14824.619999999999</v>
          </cell>
          <cell r="DK175">
            <v>7.9686341056359762</v>
          </cell>
          <cell r="DL175">
            <v>9.8925174546629222</v>
          </cell>
          <cell r="DM175">
            <v>6.8070796749808666</v>
          </cell>
          <cell r="DW175">
            <v>2839.5600000000004</v>
          </cell>
          <cell r="DX175">
            <v>0</v>
          </cell>
        </row>
        <row r="176">
          <cell r="F176">
            <v>211.4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X176">
            <v>0</v>
          </cell>
          <cell r="Y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J176">
            <v>0</v>
          </cell>
          <cell r="AK176">
            <v>0</v>
          </cell>
          <cell r="AM176">
            <v>0</v>
          </cell>
          <cell r="AN176">
            <v>0</v>
          </cell>
          <cell r="AP176">
            <v>152.78270537082795</v>
          </cell>
          <cell r="AQ176">
            <v>150</v>
          </cell>
          <cell r="AS176">
            <v>2790.5124009117658</v>
          </cell>
          <cell r="AT176">
            <v>0</v>
          </cell>
          <cell r="AV176">
            <v>0</v>
          </cell>
          <cell r="AW176">
            <v>0</v>
          </cell>
          <cell r="AY176">
            <v>0</v>
          </cell>
          <cell r="AZ176">
            <v>0</v>
          </cell>
          <cell r="BB176">
            <v>0</v>
          </cell>
          <cell r="BC176">
            <v>0</v>
          </cell>
          <cell r="BE176">
            <v>0</v>
          </cell>
          <cell r="BF176">
            <v>0</v>
          </cell>
          <cell r="BH176">
            <v>0</v>
          </cell>
          <cell r="BI176">
            <v>0</v>
          </cell>
          <cell r="BK176">
            <v>0</v>
          </cell>
          <cell r="BL176">
            <v>0</v>
          </cell>
          <cell r="BN176">
            <v>0</v>
          </cell>
          <cell r="BO176">
            <v>0</v>
          </cell>
          <cell r="BT176">
            <v>1048.4461171864391</v>
          </cell>
          <cell r="BU176">
            <v>1739.3728399737847</v>
          </cell>
          <cell r="BW176">
            <v>0</v>
          </cell>
          <cell r="BX176">
            <v>0</v>
          </cell>
          <cell r="BZ176">
            <v>1206.2219891902239</v>
          </cell>
          <cell r="CA176">
            <v>417.62804595725015</v>
          </cell>
          <cell r="CC176">
            <v>0</v>
          </cell>
          <cell r="CD176">
            <v>0</v>
          </cell>
          <cell r="CF176">
            <v>0</v>
          </cell>
          <cell r="CG176">
            <v>0</v>
          </cell>
          <cell r="CI176">
            <v>0</v>
          </cell>
          <cell r="CJ176">
            <v>0</v>
          </cell>
          <cell r="CL176">
            <v>0</v>
          </cell>
          <cell r="CM176">
            <v>0</v>
          </cell>
          <cell r="CX176">
            <v>311.87145903599821</v>
          </cell>
          <cell r="CY176">
            <v>3781.0262511098654</v>
          </cell>
          <cell r="DA176">
            <v>-14474.311147006732</v>
          </cell>
          <cell r="DC176">
            <v>545.78</v>
          </cell>
          <cell r="DD176">
            <v>0</v>
          </cell>
          <cell r="DE176">
            <v>0</v>
          </cell>
          <cell r="DF176">
            <v>0</v>
          </cell>
          <cell r="DK176">
            <v>2.5817697231560621</v>
          </cell>
          <cell r="DL176">
            <v>0</v>
          </cell>
          <cell r="DM176">
            <v>2.5817697231560621</v>
          </cell>
          <cell r="DW176">
            <v>1545.88</v>
          </cell>
          <cell r="DX176">
            <v>0</v>
          </cell>
        </row>
        <row r="177">
          <cell r="F177">
            <v>7424.15</v>
          </cell>
          <cell r="G177">
            <v>926.05</v>
          </cell>
          <cell r="H177">
            <v>0</v>
          </cell>
          <cell r="I177">
            <v>23351.759887636756</v>
          </cell>
          <cell r="J177">
            <v>22521.500979217632</v>
          </cell>
          <cell r="L177">
            <v>4420.7559419750705</v>
          </cell>
          <cell r="M177">
            <v>3767.6070314993694</v>
          </cell>
          <cell r="O177">
            <v>17092.564128560603</v>
          </cell>
          <cell r="P177">
            <v>17092.564128560603</v>
          </cell>
          <cell r="R177">
            <v>3160.9868634387217</v>
          </cell>
          <cell r="S177">
            <v>3160.9868634387217</v>
          </cell>
          <cell r="U177">
            <v>1772.5449371250043</v>
          </cell>
          <cell r="V177">
            <v>949.04997503870118</v>
          </cell>
          <cell r="X177">
            <v>13867.82501578502</v>
          </cell>
          <cell r="Y177">
            <v>10201.608719115491</v>
          </cell>
          <cell r="AA177">
            <v>0</v>
          </cell>
          <cell r="AB177">
            <v>0</v>
          </cell>
          <cell r="AD177">
            <v>34627.202625320584</v>
          </cell>
          <cell r="AE177">
            <v>35261.668115157467</v>
          </cell>
          <cell r="AJ177">
            <v>54788.160000000003</v>
          </cell>
          <cell r="AK177">
            <v>53374.511621770165</v>
          </cell>
          <cell r="AM177">
            <v>2597.16</v>
          </cell>
          <cell r="AN177">
            <v>3733.8725266535694</v>
          </cell>
          <cell r="AP177">
            <v>7333.56985779974</v>
          </cell>
          <cell r="AQ177">
            <v>0</v>
          </cell>
          <cell r="AS177">
            <v>181201.60466375688</v>
          </cell>
          <cell r="AT177">
            <v>270286.18614167388</v>
          </cell>
          <cell r="AV177">
            <v>2370.6822617379062</v>
          </cell>
          <cell r="AW177">
            <v>0</v>
          </cell>
          <cell r="AY177">
            <v>2475.3406473660848</v>
          </cell>
          <cell r="AZ177">
            <v>0</v>
          </cell>
          <cell r="BB177">
            <v>2943.2387350750682</v>
          </cell>
          <cell r="BC177">
            <v>0</v>
          </cell>
          <cell r="BE177">
            <v>786.61143069788989</v>
          </cell>
          <cell r="BF177">
            <v>0</v>
          </cell>
          <cell r="BH177">
            <v>1044.6924123609447</v>
          </cell>
          <cell r="BI177">
            <v>0</v>
          </cell>
          <cell r="BK177">
            <v>5936.924364149977</v>
          </cell>
          <cell r="BL177">
            <v>2233.3543534231812</v>
          </cell>
          <cell r="BN177">
            <v>866.03410625722199</v>
          </cell>
          <cell r="BO177">
            <v>0</v>
          </cell>
          <cell r="BT177">
            <v>199072.31999999995</v>
          </cell>
          <cell r="BU177">
            <v>166818.94150826128</v>
          </cell>
          <cell r="BW177">
            <v>54724.345577763881</v>
          </cell>
          <cell r="BX177">
            <v>59428.958913239119</v>
          </cell>
          <cell r="BZ177">
            <v>64339.419073503865</v>
          </cell>
          <cell r="CA177">
            <v>56106.614222147662</v>
          </cell>
          <cell r="CC177">
            <v>2739.1049336752117</v>
          </cell>
          <cell r="CD177">
            <v>2721.5515637755839</v>
          </cell>
          <cell r="CF177">
            <v>348.613355195027</v>
          </cell>
          <cell r="CG177">
            <v>0</v>
          </cell>
          <cell r="CI177">
            <v>23605.467212870699</v>
          </cell>
          <cell r="CJ177">
            <v>20936.623673398801</v>
          </cell>
          <cell r="CL177">
            <v>27705.841993308826</v>
          </cell>
          <cell r="CM177">
            <v>26030.870022003302</v>
          </cell>
          <cell r="CX177">
            <v>43996.380942431177</v>
          </cell>
          <cell r="CY177">
            <v>18251.940542814889</v>
          </cell>
          <cell r="DA177">
            <v>-22794.46515206225</v>
          </cell>
          <cell r="DC177">
            <v>164984.54</v>
          </cell>
          <cell r="DD177">
            <v>0</v>
          </cell>
          <cell r="DE177">
            <v>87995.430000000008</v>
          </cell>
          <cell r="DF177">
            <v>0</v>
          </cell>
          <cell r="DK177">
            <v>8.5578789343396302</v>
          </cell>
          <cell r="DL177">
            <v>10.627432820422571</v>
          </cell>
          <cell r="DM177">
            <v>7.7839107345896235</v>
          </cell>
          <cell r="DW177">
            <v>2592.9999999999995</v>
          </cell>
          <cell r="DX177">
            <v>0</v>
          </cell>
        </row>
        <row r="178">
          <cell r="F178">
            <v>6127.15</v>
          </cell>
          <cell r="G178">
            <v>715.15</v>
          </cell>
          <cell r="H178">
            <v>0</v>
          </cell>
          <cell r="I178">
            <v>12584.690471779482</v>
          </cell>
          <cell r="J178">
            <v>12361.297746527647</v>
          </cell>
          <cell r="L178">
            <v>3376.2518786097521</v>
          </cell>
          <cell r="M178">
            <v>2899.2841084818892</v>
          </cell>
          <cell r="O178">
            <v>12926.378327601213</v>
          </cell>
          <cell r="P178">
            <v>12926.378327601213</v>
          </cell>
          <cell r="R178">
            <v>2641.4569251962425</v>
          </cell>
          <cell r="S178">
            <v>2641.4569251962425</v>
          </cell>
          <cell r="U178">
            <v>1442.1045476755069</v>
          </cell>
          <cell r="V178">
            <v>761.08242311831373</v>
          </cell>
          <cell r="X178">
            <v>12532.52116448877</v>
          </cell>
          <cell r="Y178">
            <v>13655.169635204245</v>
          </cell>
          <cell r="AA178">
            <v>0</v>
          </cell>
          <cell r="AB178">
            <v>0</v>
          </cell>
          <cell r="AD178">
            <v>28577.825685867472</v>
          </cell>
          <cell r="AE178">
            <v>29101.449969597474</v>
          </cell>
          <cell r="AJ178">
            <v>57263.399999999987</v>
          </cell>
          <cell r="AK178">
            <v>58019.519105510182</v>
          </cell>
          <cell r="AM178">
            <v>2597.16</v>
          </cell>
          <cell r="AN178">
            <v>3201.5746017534138</v>
          </cell>
          <cell r="AP178">
            <v>6233.5343791297792</v>
          </cell>
          <cell r="AQ178">
            <v>6120</v>
          </cell>
          <cell r="AS178">
            <v>145957.12892750459</v>
          </cell>
          <cell r="AT178">
            <v>183477.48302644637</v>
          </cell>
          <cell r="AV178">
            <v>663.93835475366222</v>
          </cell>
          <cell r="AW178">
            <v>9110.6000877856677</v>
          </cell>
          <cell r="AY178">
            <v>1023.786967388408</v>
          </cell>
          <cell r="AZ178">
            <v>4391.0423544370615</v>
          </cell>
          <cell r="BB178">
            <v>505.67282490636495</v>
          </cell>
          <cell r="BC178">
            <v>1399.95161009712</v>
          </cell>
          <cell r="BE178">
            <v>463.13760740528011</v>
          </cell>
          <cell r="BF178">
            <v>0</v>
          </cell>
          <cell r="BH178">
            <v>557.16928659250379</v>
          </cell>
          <cell r="BI178">
            <v>0</v>
          </cell>
          <cell r="BK178">
            <v>965.1932092174485</v>
          </cell>
          <cell r="BL178">
            <v>1895.9414138434618</v>
          </cell>
          <cell r="BN178">
            <v>866.03410625722199</v>
          </cell>
          <cell r="BO178">
            <v>0</v>
          </cell>
          <cell r="BT178">
            <v>158125.43999999997</v>
          </cell>
          <cell r="BU178">
            <v>114046.324310866</v>
          </cell>
          <cell r="BW178">
            <v>49827.137712246906</v>
          </cell>
          <cell r="BX178">
            <v>53684.240944102319</v>
          </cell>
          <cell r="BZ178">
            <v>20225.285619341448</v>
          </cell>
          <cell r="CA178">
            <v>28346.527971605654</v>
          </cell>
          <cell r="CC178">
            <v>3066.162239188669</v>
          </cell>
          <cell r="CD178">
            <v>3046.5129445249067</v>
          </cell>
          <cell r="CF178">
            <v>390.23883044219446</v>
          </cell>
          <cell r="CG178">
            <v>0</v>
          </cell>
          <cell r="CI178">
            <v>25803.547155769589</v>
          </cell>
          <cell r="CJ178">
            <v>9097.6209127123111</v>
          </cell>
          <cell r="CL178">
            <v>26100.287948060941</v>
          </cell>
          <cell r="CM178">
            <v>22810.522209386796</v>
          </cell>
          <cell r="CX178">
            <v>34496.817219629957</v>
          </cell>
          <cell r="CY178">
            <v>36562.621468380261</v>
          </cell>
          <cell r="DA178">
            <v>-97781.029269804771</v>
          </cell>
          <cell r="DC178">
            <v>103766.61</v>
          </cell>
          <cell r="DD178">
            <v>0</v>
          </cell>
          <cell r="DE178">
            <v>43407.54</v>
          </cell>
          <cell r="DF178">
            <v>0</v>
          </cell>
          <cell r="DK178">
            <v>7.6599750737070549</v>
          </cell>
          <cell r="DL178">
            <v>10.138043158458654</v>
          </cell>
          <cell r="DM178">
            <v>6.8060953402323685</v>
          </cell>
          <cell r="DW178">
            <v>2592.9999999999995</v>
          </cell>
          <cell r="DX178">
            <v>0</v>
          </cell>
        </row>
        <row r="179">
          <cell r="F179">
            <v>159.9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X179">
            <v>0</v>
          </cell>
          <cell r="Y179">
            <v>0</v>
          </cell>
          <cell r="AA179">
            <v>0</v>
          </cell>
          <cell r="AB179">
            <v>0</v>
          </cell>
          <cell r="AD179">
            <v>0</v>
          </cell>
          <cell r="AE179">
            <v>0</v>
          </cell>
          <cell r="AJ179">
            <v>0</v>
          </cell>
          <cell r="AK179">
            <v>0</v>
          </cell>
          <cell r="AM179">
            <v>0</v>
          </cell>
          <cell r="AN179">
            <v>0</v>
          </cell>
          <cell r="AP179">
            <v>152.78270537082795</v>
          </cell>
          <cell r="AQ179">
            <v>150</v>
          </cell>
          <cell r="AS179">
            <v>2365.8692094686708</v>
          </cell>
          <cell r="AT179">
            <v>0</v>
          </cell>
          <cell r="AV179">
            <v>0</v>
          </cell>
          <cell r="AW179">
            <v>0</v>
          </cell>
          <cell r="AY179">
            <v>0</v>
          </cell>
          <cell r="AZ179">
            <v>0</v>
          </cell>
          <cell r="BB179">
            <v>0</v>
          </cell>
          <cell r="BC179">
            <v>0</v>
          </cell>
          <cell r="BE179">
            <v>0</v>
          </cell>
          <cell r="BF179">
            <v>0</v>
          </cell>
          <cell r="BH179">
            <v>0</v>
          </cell>
          <cell r="BI179">
            <v>0</v>
          </cell>
          <cell r="BK179">
            <v>0</v>
          </cell>
          <cell r="BL179">
            <v>0</v>
          </cell>
          <cell r="BN179">
            <v>0</v>
          </cell>
          <cell r="BO179">
            <v>0</v>
          </cell>
          <cell r="BT179">
            <v>996.02381132711741</v>
          </cell>
          <cell r="BU179">
            <v>2507.5419786186649</v>
          </cell>
          <cell r="BW179">
            <v>0</v>
          </cell>
          <cell r="BX179">
            <v>0</v>
          </cell>
          <cell r="BZ179">
            <v>1145.9108897307128</v>
          </cell>
          <cell r="CA179">
            <v>452.42026545274638</v>
          </cell>
          <cell r="CC179">
            <v>0</v>
          </cell>
          <cell r="CD179">
            <v>0</v>
          </cell>
          <cell r="CF179">
            <v>0</v>
          </cell>
          <cell r="CG179">
            <v>0</v>
          </cell>
          <cell r="CI179">
            <v>0</v>
          </cell>
          <cell r="CJ179">
            <v>0</v>
          </cell>
          <cell r="CL179">
            <v>0</v>
          </cell>
          <cell r="CM179">
            <v>0</v>
          </cell>
          <cell r="CX179">
            <v>279.63342352618918</v>
          </cell>
          <cell r="CY179">
            <v>2140.3826697172904</v>
          </cell>
          <cell r="DA179">
            <v>-2280.1164685401864</v>
          </cell>
          <cell r="DC179">
            <v>1158.0999999999999</v>
          </cell>
          <cell r="DD179">
            <v>0</v>
          </cell>
          <cell r="DE179">
            <v>668.7399999999999</v>
          </cell>
          <cell r="DF179">
            <v>0</v>
          </cell>
          <cell r="DK179">
            <v>3.0604226292586181</v>
          </cell>
          <cell r="DL179">
            <v>0</v>
          </cell>
          <cell r="DM179">
            <v>3.0604226292586181</v>
          </cell>
          <cell r="DW179">
            <v>518.82000000000005</v>
          </cell>
          <cell r="DX179">
            <v>0</v>
          </cell>
        </row>
        <row r="180">
          <cell r="F180">
            <v>161.4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X180">
            <v>0</v>
          </cell>
          <cell r="Y180">
            <v>0</v>
          </cell>
          <cell r="AA180">
            <v>0</v>
          </cell>
          <cell r="AB180">
            <v>0</v>
          </cell>
          <cell r="AD180">
            <v>0</v>
          </cell>
          <cell r="AE180">
            <v>0</v>
          </cell>
          <cell r="AJ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213.89578751915914</v>
          </cell>
          <cell r="AQ180">
            <v>210</v>
          </cell>
          <cell r="AS180">
            <v>2413.4665781798753</v>
          </cell>
          <cell r="AT180">
            <v>0</v>
          </cell>
          <cell r="AV180">
            <v>0</v>
          </cell>
          <cell r="AW180">
            <v>0</v>
          </cell>
          <cell r="AY180">
            <v>0</v>
          </cell>
          <cell r="AZ180">
            <v>0</v>
          </cell>
          <cell r="BB180">
            <v>0</v>
          </cell>
          <cell r="BC180">
            <v>0</v>
          </cell>
          <cell r="BE180">
            <v>0</v>
          </cell>
          <cell r="BF180">
            <v>0</v>
          </cell>
          <cell r="BH180">
            <v>0</v>
          </cell>
          <cell r="BI180">
            <v>0</v>
          </cell>
          <cell r="BK180">
            <v>0</v>
          </cell>
          <cell r="BL180">
            <v>0</v>
          </cell>
          <cell r="BN180">
            <v>0</v>
          </cell>
          <cell r="BO180">
            <v>0</v>
          </cell>
          <cell r="BT180">
            <v>838.75689374915157</v>
          </cell>
          <cell r="BU180">
            <v>2563.4558401827708</v>
          </cell>
          <cell r="BW180">
            <v>0</v>
          </cell>
          <cell r="BX180">
            <v>0</v>
          </cell>
          <cell r="BZ180">
            <v>964.97759135217905</v>
          </cell>
          <cell r="CA180">
            <v>487.2124849482426</v>
          </cell>
          <cell r="CC180">
            <v>0</v>
          </cell>
          <cell r="CD180">
            <v>0</v>
          </cell>
          <cell r="CF180">
            <v>0</v>
          </cell>
          <cell r="CG180">
            <v>0</v>
          </cell>
          <cell r="CI180">
            <v>0</v>
          </cell>
          <cell r="CJ180">
            <v>0</v>
          </cell>
          <cell r="CL180">
            <v>0</v>
          </cell>
          <cell r="CM180">
            <v>0</v>
          </cell>
          <cell r="CX180">
            <v>265.86047995018055</v>
          </cell>
          <cell r="CY180">
            <v>1670.3747107534023</v>
          </cell>
          <cell r="DA180">
            <v>-5903.1879017882384</v>
          </cell>
          <cell r="DC180">
            <v>551.16</v>
          </cell>
          <cell r="DD180">
            <v>0</v>
          </cell>
          <cell r="DE180">
            <v>85.899999999999977</v>
          </cell>
          <cell r="DF180">
            <v>0</v>
          </cell>
          <cell r="DK180">
            <v>2.8826837337561217</v>
          </cell>
          <cell r="DL180">
            <v>0</v>
          </cell>
          <cell r="DM180">
            <v>2.8826837337561217</v>
          </cell>
          <cell r="DW180">
            <v>0</v>
          </cell>
          <cell r="DX180">
            <v>0</v>
          </cell>
        </row>
        <row r="181">
          <cell r="F181">
            <v>6019.3</v>
          </cell>
          <cell r="G181">
            <v>735.55</v>
          </cell>
          <cell r="H181">
            <v>0</v>
          </cell>
          <cell r="I181">
            <v>16067.434875884859</v>
          </cell>
          <cell r="J181">
            <v>15560.185591372383</v>
          </cell>
          <cell r="L181">
            <v>2274.4971932693979</v>
          </cell>
          <cell r="M181">
            <v>1940.2474931017191</v>
          </cell>
          <cell r="O181">
            <v>12086.126612383961</v>
          </cell>
          <cell r="P181">
            <v>12086.126612383961</v>
          </cell>
          <cell r="R181">
            <v>2542.0216656996677</v>
          </cell>
          <cell r="S181">
            <v>2542.0216656996677</v>
          </cell>
          <cell r="U181">
            <v>1890.7145996000042</v>
          </cell>
          <cell r="V181">
            <v>1030.9169485788284</v>
          </cell>
          <cell r="X181">
            <v>15509.995557520602</v>
          </cell>
          <cell r="Y181">
            <v>11754.743274816385</v>
          </cell>
          <cell r="AA181">
            <v>0</v>
          </cell>
          <cell r="AB181">
            <v>0</v>
          </cell>
          <cell r="AD181">
            <v>28074.799237972318</v>
          </cell>
          <cell r="AE181">
            <v>28589.206695118952</v>
          </cell>
          <cell r="AJ181">
            <v>52143.359999999993</v>
          </cell>
          <cell r="AK181">
            <v>51678.028156341396</v>
          </cell>
          <cell r="AM181">
            <v>5194.4399999999996</v>
          </cell>
          <cell r="AN181">
            <v>5870.863996676183</v>
          </cell>
          <cell r="AP181">
            <v>6539.0997898714377</v>
          </cell>
          <cell r="AQ181">
            <v>6420</v>
          </cell>
          <cell r="AS181">
            <v>139066.14406543752</v>
          </cell>
          <cell r="AT181">
            <v>359167.98362011591</v>
          </cell>
          <cell r="AV181">
            <v>2884.2615821202894</v>
          </cell>
          <cell r="AW181">
            <v>0</v>
          </cell>
          <cell r="AY181">
            <v>1428.5570252891694</v>
          </cell>
          <cell r="AZ181">
            <v>3470.817828054071</v>
          </cell>
          <cell r="BB181">
            <v>2696.7563314447621</v>
          </cell>
          <cell r="BC181">
            <v>1023.4662848728001</v>
          </cell>
          <cell r="BE181">
            <v>510.59193892344865</v>
          </cell>
          <cell r="BF181">
            <v>0</v>
          </cell>
          <cell r="BH181">
            <v>1114.3385731850076</v>
          </cell>
          <cell r="BI181">
            <v>0</v>
          </cell>
          <cell r="BK181">
            <v>4780.2770578790578</v>
          </cell>
          <cell r="BL181">
            <v>7788.1106678184369</v>
          </cell>
          <cell r="BN181">
            <v>866.03410625722199</v>
          </cell>
          <cell r="BO181">
            <v>0</v>
          </cell>
          <cell r="BT181">
            <v>180180.95999999996</v>
          </cell>
          <cell r="BU181">
            <v>77294.33273748112</v>
          </cell>
          <cell r="BW181">
            <v>78895.026887947039</v>
          </cell>
          <cell r="BX181">
            <v>43570.151627325344</v>
          </cell>
          <cell r="BZ181">
            <v>18166.424208989331</v>
          </cell>
          <cell r="CA181">
            <v>22716.946213391682</v>
          </cell>
          <cell r="CC181">
            <v>3352.702400827136</v>
          </cell>
          <cell r="CD181">
            <v>3331.2168327930085</v>
          </cell>
          <cell r="CF181">
            <v>426.70757828708992</v>
          </cell>
          <cell r="CG181">
            <v>0</v>
          </cell>
          <cell r="CI181">
            <v>31967.72786520344</v>
          </cell>
          <cell r="CJ181">
            <v>24313.187703802902</v>
          </cell>
          <cell r="CL181">
            <v>29281.291900208325</v>
          </cell>
          <cell r="CM181">
            <v>22934.854882442094</v>
          </cell>
          <cell r="CX181">
            <v>38335.500537896471</v>
          </cell>
          <cell r="CY181">
            <v>-39836.24079568639</v>
          </cell>
          <cell r="DA181">
            <v>28557.924332538765</v>
          </cell>
          <cell r="DC181">
            <v>95778.87</v>
          </cell>
          <cell r="DD181">
            <v>0</v>
          </cell>
          <cell r="DE181">
            <v>28736.03</v>
          </cell>
          <cell r="DF181">
            <v>0</v>
          </cell>
          <cell r="DK181">
            <v>8.8446195194305197</v>
          </cell>
          <cell r="DL181">
            <v>11.446050300711864</v>
          </cell>
          <cell r="DM181">
            <v>7.4683835075933764</v>
          </cell>
          <cell r="DW181">
            <v>2061.3000000000002</v>
          </cell>
          <cell r="DX181">
            <v>0</v>
          </cell>
        </row>
        <row r="183">
          <cell r="F183">
            <v>137.30000000000001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X183">
            <v>0</v>
          </cell>
          <cell r="Y183">
            <v>0</v>
          </cell>
          <cell r="AA183">
            <v>0</v>
          </cell>
          <cell r="AB183">
            <v>0</v>
          </cell>
          <cell r="AD183">
            <v>0</v>
          </cell>
          <cell r="AE183">
            <v>0</v>
          </cell>
          <cell r="AJ183">
            <v>0</v>
          </cell>
          <cell r="AK183">
            <v>0</v>
          </cell>
          <cell r="AM183">
            <v>0</v>
          </cell>
          <cell r="AN183">
            <v>0</v>
          </cell>
          <cell r="AP183">
            <v>183.33924644499351</v>
          </cell>
          <cell r="AQ183">
            <v>180</v>
          </cell>
          <cell r="AS183">
            <v>2911.8390270383643</v>
          </cell>
          <cell r="AT183">
            <v>0</v>
          </cell>
          <cell r="AV183">
            <v>0</v>
          </cell>
          <cell r="AW183">
            <v>0</v>
          </cell>
          <cell r="AY183">
            <v>0</v>
          </cell>
          <cell r="AZ183">
            <v>0</v>
          </cell>
          <cell r="BB183">
            <v>0</v>
          </cell>
          <cell r="BC183">
            <v>0</v>
          </cell>
          <cell r="BE183">
            <v>0</v>
          </cell>
          <cell r="BF183">
            <v>0</v>
          </cell>
          <cell r="BH183">
            <v>0</v>
          </cell>
          <cell r="BI183">
            <v>0</v>
          </cell>
          <cell r="BK183">
            <v>0</v>
          </cell>
          <cell r="BL183">
            <v>0</v>
          </cell>
          <cell r="BN183">
            <v>0</v>
          </cell>
          <cell r="BO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0</v>
          </cell>
          <cell r="BZ183">
            <v>0</v>
          </cell>
          <cell r="CA183">
            <v>0</v>
          </cell>
          <cell r="CC183">
            <v>0</v>
          </cell>
          <cell r="CD183">
            <v>0</v>
          </cell>
          <cell r="CF183">
            <v>0</v>
          </cell>
          <cell r="CG183">
            <v>0</v>
          </cell>
          <cell r="CI183">
            <v>0</v>
          </cell>
          <cell r="CJ183">
            <v>0</v>
          </cell>
          <cell r="CL183">
            <v>0</v>
          </cell>
          <cell r="CM183">
            <v>0</v>
          </cell>
          <cell r="CX183">
            <v>185.70689872167276</v>
          </cell>
          <cell r="CY183">
            <v>3683.9208269017017</v>
          </cell>
          <cell r="DA183">
            <v>-10834.630479706553</v>
          </cell>
          <cell r="DC183">
            <v>324.85000000000002</v>
          </cell>
          <cell r="DD183">
            <v>0</v>
          </cell>
          <cell r="DE183">
            <v>-0.13999999999998636</v>
          </cell>
          <cell r="DF183">
            <v>0</v>
          </cell>
          <cell r="DK183">
            <v>2.367033587301663</v>
          </cell>
          <cell r="DL183">
            <v>0</v>
          </cell>
          <cell r="DM183">
            <v>2.367033587301663</v>
          </cell>
          <cell r="DW183">
            <v>0</v>
          </cell>
          <cell r="DX183">
            <v>0</v>
          </cell>
        </row>
        <row r="185">
          <cell r="F185">
            <v>180.6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X185">
            <v>0</v>
          </cell>
          <cell r="Y185">
            <v>0</v>
          </cell>
          <cell r="AA185">
            <v>0</v>
          </cell>
          <cell r="AB185">
            <v>0</v>
          </cell>
          <cell r="AD185">
            <v>0</v>
          </cell>
          <cell r="AE185">
            <v>0</v>
          </cell>
          <cell r="AJ185">
            <v>0</v>
          </cell>
          <cell r="AK185">
            <v>0</v>
          </cell>
          <cell r="AM185">
            <v>0</v>
          </cell>
          <cell r="AN185">
            <v>0</v>
          </cell>
          <cell r="AP185">
            <v>254.63784228471326</v>
          </cell>
          <cell r="AQ185">
            <v>150</v>
          </cell>
          <cell r="AS185">
            <v>2985.9</v>
          </cell>
          <cell r="AT185">
            <v>0</v>
          </cell>
          <cell r="AV185">
            <v>0</v>
          </cell>
          <cell r="AW185">
            <v>0</v>
          </cell>
          <cell r="AY185">
            <v>0</v>
          </cell>
          <cell r="AZ185">
            <v>0</v>
          </cell>
          <cell r="BB185">
            <v>0</v>
          </cell>
          <cell r="BC185">
            <v>0</v>
          </cell>
          <cell r="BE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L185">
            <v>0</v>
          </cell>
          <cell r="BN185">
            <v>0</v>
          </cell>
          <cell r="BO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0</v>
          </cell>
          <cell r="BZ185">
            <v>0</v>
          </cell>
          <cell r="CA185">
            <v>0</v>
          </cell>
          <cell r="CC185">
            <v>0</v>
          </cell>
          <cell r="CD185">
            <v>0</v>
          </cell>
          <cell r="CF185">
            <v>0</v>
          </cell>
          <cell r="CG185">
            <v>0</v>
          </cell>
          <cell r="CI185">
            <v>0</v>
          </cell>
          <cell r="CJ185">
            <v>0</v>
          </cell>
          <cell r="CL185">
            <v>0</v>
          </cell>
          <cell r="CM185">
            <v>0</v>
          </cell>
          <cell r="CX185">
            <v>194.44955219772339</v>
          </cell>
          <cell r="CY185">
            <v>3903.0949629393781</v>
          </cell>
          <cell r="DA185"/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K185">
            <v>2.2608499241081832</v>
          </cell>
          <cell r="DL185">
            <v>0</v>
          </cell>
          <cell r="DM185">
            <v>2.2608499241081832</v>
          </cell>
          <cell r="DW185">
            <v>0</v>
          </cell>
          <cell r="DX185">
            <v>0</v>
          </cell>
        </row>
        <row r="186">
          <cell r="F186">
            <v>102.4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X186">
            <v>0</v>
          </cell>
          <cell r="Y186">
            <v>0</v>
          </cell>
          <cell r="AA186">
            <v>0</v>
          </cell>
          <cell r="AB186">
            <v>0</v>
          </cell>
          <cell r="AD186">
            <v>0</v>
          </cell>
          <cell r="AE186">
            <v>0</v>
          </cell>
          <cell r="AJ186">
            <v>0</v>
          </cell>
          <cell r="AK186">
            <v>0</v>
          </cell>
          <cell r="AM186">
            <v>0</v>
          </cell>
          <cell r="AN186">
            <v>0</v>
          </cell>
          <cell r="AP186">
            <v>152.78270537082793</v>
          </cell>
          <cell r="AQ186">
            <v>180</v>
          </cell>
          <cell r="AS186">
            <v>2142.5765890441862</v>
          </cell>
          <cell r="AT186">
            <v>0</v>
          </cell>
          <cell r="AV186">
            <v>0</v>
          </cell>
          <cell r="AW186">
            <v>0</v>
          </cell>
          <cell r="AY186">
            <v>0</v>
          </cell>
          <cell r="AZ186">
            <v>0</v>
          </cell>
          <cell r="BB186">
            <v>0</v>
          </cell>
          <cell r="BC186">
            <v>0</v>
          </cell>
          <cell r="BE186">
            <v>0</v>
          </cell>
          <cell r="BF186">
            <v>0</v>
          </cell>
          <cell r="BH186">
            <v>0</v>
          </cell>
          <cell r="BI186">
            <v>0</v>
          </cell>
          <cell r="BK186">
            <v>0</v>
          </cell>
          <cell r="BL186">
            <v>0</v>
          </cell>
          <cell r="BN186">
            <v>0</v>
          </cell>
          <cell r="BO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0</v>
          </cell>
          <cell r="BZ186">
            <v>0</v>
          </cell>
          <cell r="CA186">
            <v>0</v>
          </cell>
          <cell r="CC186">
            <v>0</v>
          </cell>
          <cell r="CD186">
            <v>0</v>
          </cell>
          <cell r="CF186">
            <v>0</v>
          </cell>
          <cell r="CG186">
            <v>0</v>
          </cell>
          <cell r="CI186">
            <v>0</v>
          </cell>
          <cell r="CJ186">
            <v>0</v>
          </cell>
          <cell r="CL186">
            <v>0</v>
          </cell>
          <cell r="CM186">
            <v>0</v>
          </cell>
          <cell r="CX186">
            <v>137.72149433747074</v>
          </cell>
          <cell r="CY186">
            <v>2676.1526476354888</v>
          </cell>
          <cell r="DA186"/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K186">
            <v>2.8243678199565312</v>
          </cell>
          <cell r="DL186">
            <v>0</v>
          </cell>
          <cell r="DM186">
            <v>2.8243678199565312</v>
          </cell>
          <cell r="DW186">
            <v>0</v>
          </cell>
          <cell r="DX186">
            <v>0</v>
          </cell>
        </row>
        <row r="187">
          <cell r="F187">
            <v>180.22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X187">
            <v>0</v>
          </cell>
          <cell r="Y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J187">
            <v>0</v>
          </cell>
          <cell r="AK187">
            <v>0</v>
          </cell>
          <cell r="AM187">
            <v>0</v>
          </cell>
          <cell r="AN187">
            <v>0</v>
          </cell>
          <cell r="AP187">
            <v>244.45232859332478</v>
          </cell>
          <cell r="AQ187">
            <v>240</v>
          </cell>
          <cell r="AS187">
            <v>4044.6154290203631</v>
          </cell>
          <cell r="AT187">
            <v>0</v>
          </cell>
          <cell r="AV187">
            <v>0</v>
          </cell>
          <cell r="AW187">
            <v>0</v>
          </cell>
          <cell r="AY187">
            <v>0</v>
          </cell>
          <cell r="AZ187">
            <v>0</v>
          </cell>
          <cell r="BB187">
            <v>0</v>
          </cell>
          <cell r="BC187">
            <v>0</v>
          </cell>
          <cell r="BE187">
            <v>0</v>
          </cell>
          <cell r="BF187">
            <v>0</v>
          </cell>
          <cell r="BH187">
            <v>0</v>
          </cell>
          <cell r="BI187">
            <v>0</v>
          </cell>
          <cell r="BK187">
            <v>0</v>
          </cell>
          <cell r="BL187">
            <v>0</v>
          </cell>
          <cell r="BN187">
            <v>0</v>
          </cell>
          <cell r="BO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0</v>
          </cell>
          <cell r="BZ187">
            <v>0</v>
          </cell>
          <cell r="CA187">
            <v>0</v>
          </cell>
          <cell r="CC187">
            <v>0</v>
          </cell>
          <cell r="CD187">
            <v>0</v>
          </cell>
          <cell r="CF187">
            <v>0</v>
          </cell>
          <cell r="CG187">
            <v>0</v>
          </cell>
          <cell r="CI187">
            <v>0</v>
          </cell>
          <cell r="CJ187">
            <v>0</v>
          </cell>
          <cell r="CL187">
            <v>0</v>
          </cell>
          <cell r="CM187">
            <v>0</v>
          </cell>
          <cell r="CX187">
            <v>257.35184118060079</v>
          </cell>
          <cell r="CY187">
            <v>5116.2331503170262</v>
          </cell>
          <cell r="DA187">
            <v>-16283.00109845171</v>
          </cell>
          <cell r="DC187">
            <v>1525.93</v>
          </cell>
          <cell r="DD187">
            <v>0</v>
          </cell>
          <cell r="DE187">
            <v>1075.5700000000002</v>
          </cell>
          <cell r="DF187">
            <v>0</v>
          </cell>
          <cell r="DK187">
            <v>2.4989019230622302</v>
          </cell>
          <cell r="DL187">
            <v>0</v>
          </cell>
          <cell r="DM187">
            <v>2.4989019230622302</v>
          </cell>
          <cell r="DW187">
            <v>0</v>
          </cell>
          <cell r="DX187">
            <v>0</v>
          </cell>
        </row>
        <row r="188">
          <cell r="F188">
            <v>279</v>
          </cell>
          <cell r="G188">
            <v>0</v>
          </cell>
          <cell r="H188">
            <v>51.4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X188">
            <v>0</v>
          </cell>
          <cell r="Y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J188">
            <v>0</v>
          </cell>
          <cell r="AK188">
            <v>0</v>
          </cell>
          <cell r="AM188">
            <v>0</v>
          </cell>
          <cell r="AN188">
            <v>0</v>
          </cell>
          <cell r="AP188">
            <v>407.42054765554127</v>
          </cell>
          <cell r="AQ188">
            <v>0</v>
          </cell>
          <cell r="AS188">
            <v>4838.5058499287506</v>
          </cell>
          <cell r="AT188">
            <v>0</v>
          </cell>
          <cell r="AV188">
            <v>0</v>
          </cell>
          <cell r="AW188">
            <v>0</v>
          </cell>
          <cell r="AY188">
            <v>0</v>
          </cell>
          <cell r="AZ188">
            <v>0</v>
          </cell>
          <cell r="BB188">
            <v>0</v>
          </cell>
          <cell r="BC188">
            <v>0</v>
          </cell>
          <cell r="BE188">
            <v>0</v>
          </cell>
          <cell r="BF188">
            <v>0</v>
          </cell>
          <cell r="BH188">
            <v>0</v>
          </cell>
          <cell r="BI188">
            <v>0</v>
          </cell>
          <cell r="BK188">
            <v>0</v>
          </cell>
          <cell r="BL188">
            <v>0</v>
          </cell>
          <cell r="BN188">
            <v>0</v>
          </cell>
          <cell r="BO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0</v>
          </cell>
          <cell r="BZ188">
            <v>0</v>
          </cell>
          <cell r="CA188">
            <v>0</v>
          </cell>
          <cell r="CC188">
            <v>0</v>
          </cell>
          <cell r="CD188">
            <v>0</v>
          </cell>
          <cell r="CF188">
            <v>0</v>
          </cell>
          <cell r="CG188">
            <v>0</v>
          </cell>
          <cell r="CI188">
            <v>0</v>
          </cell>
          <cell r="CJ188">
            <v>0</v>
          </cell>
          <cell r="CL188">
            <v>0</v>
          </cell>
          <cell r="CM188">
            <v>0</v>
          </cell>
          <cell r="CX188">
            <v>314.75544106717848</v>
          </cell>
          <cell r="CY188">
            <v>6609.8671181683276</v>
          </cell>
          <cell r="DA188"/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K188">
            <v>2.0005651084044573</v>
          </cell>
          <cell r="DL188">
            <v>0</v>
          </cell>
          <cell r="DM188">
            <v>2.0005651084044573</v>
          </cell>
          <cell r="DW188">
            <v>0</v>
          </cell>
          <cell r="DX188">
            <v>0</v>
          </cell>
        </row>
        <row r="189">
          <cell r="F189">
            <v>151.80000000000001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>
            <v>0</v>
          </cell>
          <cell r="Y189">
            <v>0</v>
          </cell>
          <cell r="AA189">
            <v>0</v>
          </cell>
          <cell r="AB189">
            <v>0</v>
          </cell>
          <cell r="AD189">
            <v>0</v>
          </cell>
          <cell r="AE189">
            <v>0</v>
          </cell>
          <cell r="AJ189">
            <v>0</v>
          </cell>
          <cell r="AK189">
            <v>0</v>
          </cell>
          <cell r="AM189">
            <v>0</v>
          </cell>
          <cell r="AN189">
            <v>0</v>
          </cell>
          <cell r="AP189">
            <v>91.669623222496782</v>
          </cell>
          <cell r="AQ189">
            <v>0</v>
          </cell>
          <cell r="AS189">
            <v>1883.595870615442</v>
          </cell>
          <cell r="AT189">
            <v>9182.8799999999992</v>
          </cell>
          <cell r="AV189">
            <v>0</v>
          </cell>
          <cell r="AW189">
            <v>0</v>
          </cell>
          <cell r="AY189">
            <v>0</v>
          </cell>
          <cell r="AZ189">
            <v>0</v>
          </cell>
          <cell r="BB189">
            <v>0</v>
          </cell>
          <cell r="BC189">
            <v>0</v>
          </cell>
          <cell r="BE189">
            <v>0</v>
          </cell>
          <cell r="BF189">
            <v>0</v>
          </cell>
          <cell r="BH189">
            <v>0</v>
          </cell>
          <cell r="BI189">
            <v>0</v>
          </cell>
          <cell r="BK189">
            <v>0</v>
          </cell>
          <cell r="BL189">
            <v>0</v>
          </cell>
          <cell r="BN189">
            <v>0</v>
          </cell>
          <cell r="BO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0</v>
          </cell>
          <cell r="BZ189">
            <v>0</v>
          </cell>
          <cell r="CA189">
            <v>0</v>
          </cell>
          <cell r="CC189">
            <v>0</v>
          </cell>
          <cell r="CD189">
            <v>0</v>
          </cell>
          <cell r="CF189">
            <v>0</v>
          </cell>
          <cell r="CG189">
            <v>0</v>
          </cell>
          <cell r="CI189">
            <v>0</v>
          </cell>
          <cell r="CJ189">
            <v>0</v>
          </cell>
          <cell r="CL189">
            <v>0</v>
          </cell>
          <cell r="CM189">
            <v>0</v>
          </cell>
          <cell r="CX189">
            <v>118.51277087099351</v>
          </cell>
          <cell r="CY189">
            <v>-8530.6246365234783</v>
          </cell>
          <cell r="DA189"/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K189">
            <v>1.8217204409391632</v>
          </cell>
          <cell r="DL189">
            <v>0</v>
          </cell>
          <cell r="DM189">
            <v>1.8217204409391632</v>
          </cell>
          <cell r="DW189">
            <v>0</v>
          </cell>
          <cell r="DX189">
            <v>0</v>
          </cell>
        </row>
        <row r="190">
          <cell r="F190">
            <v>4491.33</v>
          </cell>
          <cell r="G190">
            <v>0</v>
          </cell>
          <cell r="H190">
            <v>40.6</v>
          </cell>
          <cell r="I190">
            <v>22800.717550369809</v>
          </cell>
          <cell r="J190">
            <v>21770.145873473237</v>
          </cell>
          <cell r="L190">
            <v>3993.2991251354683</v>
          </cell>
          <cell r="M190">
            <v>3285.6480034266201</v>
          </cell>
          <cell r="O190">
            <v>8143.2006367997865</v>
          </cell>
          <cell r="P190">
            <v>8143.2006367997865</v>
          </cell>
          <cell r="R190">
            <v>0</v>
          </cell>
          <cell r="S190">
            <v>0</v>
          </cell>
          <cell r="U190">
            <v>1772.5449371250043</v>
          </cell>
          <cell r="V190">
            <v>904.9182176809361</v>
          </cell>
          <cell r="X190">
            <v>16492.736102543593</v>
          </cell>
          <cell r="Y190">
            <v>15804.106948824183</v>
          </cell>
          <cell r="AA190">
            <v>0</v>
          </cell>
          <cell r="AB190">
            <v>0</v>
          </cell>
          <cell r="AD190">
            <v>21137.511822063014</v>
          </cell>
          <cell r="AE190">
            <v>21524.80911365282</v>
          </cell>
          <cell r="AJ190">
            <v>0</v>
          </cell>
          <cell r="AK190">
            <v>0</v>
          </cell>
          <cell r="AM190">
            <v>0</v>
          </cell>
          <cell r="AN190">
            <v>0</v>
          </cell>
          <cell r="AP190">
            <v>18150.585398054362</v>
          </cell>
          <cell r="AQ190">
            <v>8910</v>
          </cell>
          <cell r="AS190">
            <v>84663.649151833612</v>
          </cell>
          <cell r="AT190">
            <v>176542.64520281783</v>
          </cell>
          <cell r="AV190">
            <v>4731.2707453837902</v>
          </cell>
          <cell r="AW190">
            <v>3886.8072776251229</v>
          </cell>
          <cell r="AY190">
            <v>5431.9582551018329</v>
          </cell>
          <cell r="AZ190">
            <v>1284.0644078073651</v>
          </cell>
          <cell r="BB190">
            <v>3866.5391505567363</v>
          </cell>
          <cell r="BC190">
            <v>4973.5633856949944</v>
          </cell>
          <cell r="BE190">
            <v>0</v>
          </cell>
          <cell r="BF190">
            <v>0</v>
          </cell>
          <cell r="BH190">
            <v>1044.6924123609447</v>
          </cell>
          <cell r="BI190">
            <v>0</v>
          </cell>
          <cell r="BK190">
            <v>5911.5828339166073</v>
          </cell>
          <cell r="BL190">
            <v>1048.4578299586444</v>
          </cell>
          <cell r="BN190">
            <v>62.213385807542359</v>
          </cell>
          <cell r="BO190">
            <v>5634.1173136937423</v>
          </cell>
          <cell r="BT190">
            <v>50047.172877594334</v>
          </cell>
          <cell r="BU190">
            <v>52874.184861536465</v>
          </cell>
          <cell r="BW190">
            <v>32127.701910858985</v>
          </cell>
          <cell r="BX190">
            <v>32981.583615039926</v>
          </cell>
          <cell r="BZ190">
            <v>24255.202987684825</v>
          </cell>
          <cell r="CA190">
            <v>17515.976122318076</v>
          </cell>
          <cell r="CC190">
            <v>3293.2042526143073</v>
          </cell>
          <cell r="CD190">
            <v>3272.099974464727</v>
          </cell>
          <cell r="CF190">
            <v>419.13508669636661</v>
          </cell>
          <cell r="CG190">
            <v>0</v>
          </cell>
          <cell r="CI190">
            <v>10130.281475968804</v>
          </cell>
          <cell r="CJ190">
            <v>6781.6765782672192</v>
          </cell>
          <cell r="CL190">
            <v>0</v>
          </cell>
          <cell r="CM190">
            <v>0</v>
          </cell>
          <cell r="CX190">
            <v>19201.145680582173</v>
          </cell>
          <cell r="CY190">
            <v>-63194.22063695229</v>
          </cell>
          <cell r="DA190">
            <v>81529.261625281331</v>
          </cell>
          <cell r="DC190">
            <v>113027.58</v>
          </cell>
          <cell r="DD190">
            <v>1464.01</v>
          </cell>
          <cell r="DE190">
            <v>79764.39</v>
          </cell>
          <cell r="DF190">
            <v>1194.6599999999999</v>
          </cell>
          <cell r="DK190">
            <v>7.3854603814806108</v>
          </cell>
          <cell r="DL190">
            <v>0</v>
          </cell>
          <cell r="DM190">
            <v>6.6343669324613952</v>
          </cell>
          <cell r="DW190">
            <v>5117.32</v>
          </cell>
          <cell r="DX190">
            <v>0</v>
          </cell>
        </row>
        <row r="191">
          <cell r="F191">
            <v>2055.6</v>
          </cell>
          <cell r="G191">
            <v>0</v>
          </cell>
          <cell r="H191">
            <v>0</v>
          </cell>
          <cell r="I191">
            <v>8728.6370349335193</v>
          </cell>
          <cell r="J191">
            <v>8410.6209104609879</v>
          </cell>
          <cell r="L191">
            <v>2002.4446454634242</v>
          </cell>
          <cell r="M191">
            <v>1663.3593017347268</v>
          </cell>
          <cell r="O191">
            <v>4070.8082476101822</v>
          </cell>
          <cell r="P191">
            <v>4070.8082476101827</v>
          </cell>
          <cell r="R191">
            <v>896.25907362023383</v>
          </cell>
          <cell r="S191">
            <v>896.25907362023383</v>
          </cell>
          <cell r="U191">
            <v>1240.7814559875026</v>
          </cell>
          <cell r="V191">
            <v>633.44275237665522</v>
          </cell>
          <cell r="X191">
            <v>6650.3478056901286</v>
          </cell>
          <cell r="Y191">
            <v>6594.2146096198449</v>
          </cell>
          <cell r="AA191">
            <v>0</v>
          </cell>
          <cell r="AB191">
            <v>0</v>
          </cell>
          <cell r="AD191">
            <v>9587.586150146346</v>
          </cell>
          <cell r="AE191">
            <v>9763.2570701720342</v>
          </cell>
          <cell r="AJ191">
            <v>0</v>
          </cell>
          <cell r="AK191">
            <v>0</v>
          </cell>
          <cell r="AM191">
            <v>0</v>
          </cell>
          <cell r="AN191">
            <v>0</v>
          </cell>
          <cell r="AP191">
            <v>2933.4279431198961</v>
          </cell>
          <cell r="AQ191">
            <v>3168</v>
          </cell>
          <cell r="AS191">
            <v>35885.677975602208</v>
          </cell>
          <cell r="AT191">
            <v>42593.213960672198</v>
          </cell>
          <cell r="AV191">
            <v>1638.7708377169402</v>
          </cell>
          <cell r="AW191">
            <v>745.1941531479689</v>
          </cell>
          <cell r="AY191">
            <v>1649.9573199871822</v>
          </cell>
          <cell r="AZ191">
            <v>7070.9424666790583</v>
          </cell>
          <cell r="BB191">
            <v>1122.047642301023</v>
          </cell>
          <cell r="BC191">
            <v>3128.7589481478485</v>
          </cell>
          <cell r="BE191">
            <v>218.97499266740772</v>
          </cell>
          <cell r="BF191">
            <v>0</v>
          </cell>
          <cell r="BH191">
            <v>731.2846886526612</v>
          </cell>
          <cell r="BI191">
            <v>0</v>
          </cell>
          <cell r="BK191">
            <v>2374.173309179962</v>
          </cell>
          <cell r="BL191">
            <v>2483.9580542600606</v>
          </cell>
          <cell r="BN191">
            <v>356.63724348272689</v>
          </cell>
          <cell r="BO191">
            <v>0</v>
          </cell>
          <cell r="BT191">
            <v>37841.132382472577</v>
          </cell>
          <cell r="BU191">
            <v>40902.99696226888</v>
          </cell>
          <cell r="BW191">
            <v>13676.827150780437</v>
          </cell>
          <cell r="BX191">
            <v>12908.594059281431</v>
          </cell>
          <cell r="BZ191">
            <v>10271.932769983376</v>
          </cell>
          <cell r="CA191">
            <v>13095.193010412433</v>
          </cell>
          <cell r="CC191">
            <v>1907.3354224324473</v>
          </cell>
          <cell r="CD191">
            <v>1895.1123915507135</v>
          </cell>
          <cell r="CF191">
            <v>242.7517810368569</v>
          </cell>
          <cell r="CG191">
            <v>0</v>
          </cell>
          <cell r="CI191">
            <v>2198.0799428988907</v>
          </cell>
          <cell r="CJ191">
            <v>1870.1619953070244</v>
          </cell>
          <cell r="CL191">
            <v>0</v>
          </cell>
          <cell r="CM191">
            <v>0</v>
          </cell>
          <cell r="CX191">
            <v>8772.04032482613</v>
          </cell>
          <cell r="CY191">
            <v>-10029.814257041538</v>
          </cell>
          <cell r="DA191">
            <v>6236.9314091679043</v>
          </cell>
          <cell r="DC191">
            <v>68882.070000000007</v>
          </cell>
          <cell r="DD191">
            <v>0</v>
          </cell>
          <cell r="DE191">
            <v>53529.860000000008</v>
          </cell>
          <cell r="DF191">
            <v>0</v>
          </cell>
          <cell r="DK191">
            <v>7.4692140893941694</v>
          </cell>
          <cell r="DL191">
            <v>0</v>
          </cell>
          <cell r="DM191">
            <v>6.7706021110852728</v>
          </cell>
          <cell r="DW191">
            <v>1675.3800000000003</v>
          </cell>
          <cell r="DX191">
            <v>0</v>
          </cell>
        </row>
        <row r="192">
          <cell r="F192">
            <v>376.81</v>
          </cell>
          <cell r="G192">
            <v>0</v>
          </cell>
          <cell r="H192">
            <v>0</v>
          </cell>
          <cell r="I192">
            <v>2177.5176889435647</v>
          </cell>
          <cell r="J192">
            <v>2076.1693224703445</v>
          </cell>
          <cell r="L192">
            <v>440.92677840037487</v>
          </cell>
          <cell r="M192">
            <v>362.79030037835611</v>
          </cell>
          <cell r="O192">
            <v>926.95382409820797</v>
          </cell>
          <cell r="P192">
            <v>926.95382409820797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X192">
            <v>731.85773560245661</v>
          </cell>
          <cell r="Y192">
            <v>2264.4194338317898</v>
          </cell>
          <cell r="AA192">
            <v>0</v>
          </cell>
          <cell r="AB192">
            <v>0</v>
          </cell>
          <cell r="AD192">
            <v>1757.4909210141288</v>
          </cell>
          <cell r="AE192">
            <v>1789.6929833681277</v>
          </cell>
          <cell r="AJ192">
            <v>0</v>
          </cell>
          <cell r="AK192">
            <v>0</v>
          </cell>
          <cell r="AM192">
            <v>0</v>
          </cell>
          <cell r="AN192">
            <v>0</v>
          </cell>
          <cell r="AP192">
            <v>61.113082148331195</v>
          </cell>
          <cell r="AQ192">
            <v>60</v>
          </cell>
          <cell r="AS192">
            <v>7879.8798494065131</v>
          </cell>
          <cell r="AT192">
            <v>0</v>
          </cell>
          <cell r="AV192">
            <v>416.25029404640054</v>
          </cell>
          <cell r="AW192">
            <v>0</v>
          </cell>
          <cell r="AY192">
            <v>599.77872400082742</v>
          </cell>
          <cell r="AZ192">
            <v>0</v>
          </cell>
          <cell r="BB192">
            <v>624.58541183855959</v>
          </cell>
          <cell r="BC192">
            <v>0</v>
          </cell>
          <cell r="BE192">
            <v>0</v>
          </cell>
          <cell r="BF192">
            <v>0</v>
          </cell>
          <cell r="BH192">
            <v>0</v>
          </cell>
          <cell r="BI192">
            <v>0</v>
          </cell>
          <cell r="BK192">
            <v>457.7205438071465</v>
          </cell>
          <cell r="BL192">
            <v>0</v>
          </cell>
          <cell r="BN192">
            <v>79.252720773939302</v>
          </cell>
          <cell r="BO192">
            <v>0</v>
          </cell>
          <cell r="BT192">
            <v>0</v>
          </cell>
          <cell r="BU192">
            <v>0</v>
          </cell>
          <cell r="BW192">
            <v>835.17754400838703</v>
          </cell>
          <cell r="BX192">
            <v>155.10390685485305</v>
          </cell>
          <cell r="BZ192">
            <v>0</v>
          </cell>
          <cell r="CA192">
            <v>0</v>
          </cell>
          <cell r="CC192">
            <v>109.50579425673817</v>
          </cell>
          <cell r="CD192">
            <v>108.80403373303238</v>
          </cell>
          <cell r="CF192">
            <v>13.93710108722123</v>
          </cell>
          <cell r="CG192">
            <v>0</v>
          </cell>
          <cell r="CI192">
            <v>1290.1773577884796</v>
          </cell>
          <cell r="CJ192">
            <v>358.31265985487477</v>
          </cell>
          <cell r="CL192">
            <v>0</v>
          </cell>
          <cell r="CM192">
            <v>0</v>
          </cell>
          <cell r="CX192">
            <v>1104.1238181951901</v>
          </cell>
          <cell r="CY192">
            <v>13463.97850615322</v>
          </cell>
          <cell r="DA192">
            <v>-24708.549348246175</v>
          </cell>
          <cell r="DC192">
            <v>2687.8</v>
          </cell>
          <cell r="DD192">
            <v>0</v>
          </cell>
          <cell r="DE192">
            <v>755.58000000000015</v>
          </cell>
          <cell r="DF192">
            <v>0</v>
          </cell>
          <cell r="DK192">
            <v>5.127844576519327</v>
          </cell>
          <cell r="DL192">
            <v>0</v>
          </cell>
          <cell r="DM192">
            <v>4.8951181681722051</v>
          </cell>
          <cell r="DW192">
            <v>0</v>
          </cell>
          <cell r="DX192">
            <v>0</v>
          </cell>
        </row>
        <row r="194">
          <cell r="F194">
            <v>182.8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X194">
            <v>0</v>
          </cell>
          <cell r="Y194">
            <v>0</v>
          </cell>
          <cell r="AA194">
            <v>0</v>
          </cell>
          <cell r="AB194">
            <v>0</v>
          </cell>
          <cell r="AD194">
            <v>0</v>
          </cell>
          <cell r="AE194">
            <v>0</v>
          </cell>
          <cell r="AJ194">
            <v>0</v>
          </cell>
          <cell r="AK194">
            <v>0</v>
          </cell>
          <cell r="AM194">
            <v>0</v>
          </cell>
          <cell r="AN194">
            <v>0</v>
          </cell>
          <cell r="AP194">
            <v>152.78270537082795</v>
          </cell>
          <cell r="AQ194">
            <v>0</v>
          </cell>
          <cell r="AS194">
            <v>3244.1684812112203</v>
          </cell>
          <cell r="AT194">
            <v>0</v>
          </cell>
          <cell r="AV194">
            <v>0</v>
          </cell>
          <cell r="AW194">
            <v>0</v>
          </cell>
          <cell r="AY194">
            <v>0</v>
          </cell>
          <cell r="AZ194">
            <v>0</v>
          </cell>
          <cell r="BB194">
            <v>0</v>
          </cell>
          <cell r="BC194">
            <v>0</v>
          </cell>
          <cell r="BE194">
            <v>0</v>
          </cell>
          <cell r="BF194">
            <v>0</v>
          </cell>
          <cell r="BH194">
            <v>0</v>
          </cell>
          <cell r="BI194">
            <v>0</v>
          </cell>
          <cell r="BK194">
            <v>0</v>
          </cell>
          <cell r="BL194">
            <v>0</v>
          </cell>
          <cell r="BN194">
            <v>0</v>
          </cell>
          <cell r="BO194">
            <v>0</v>
          </cell>
          <cell r="BT194">
            <v>262.11152929660977</v>
          </cell>
          <cell r="BU194">
            <v>585.30350158136707</v>
          </cell>
          <cell r="BW194">
            <v>0</v>
          </cell>
          <cell r="BX194">
            <v>0</v>
          </cell>
          <cell r="BZ194">
            <v>301.55549729755597</v>
          </cell>
          <cell r="CA194">
            <v>188.30227126423188</v>
          </cell>
          <cell r="CC194">
            <v>0</v>
          </cell>
          <cell r="CD194">
            <v>0</v>
          </cell>
          <cell r="CF194">
            <v>0</v>
          </cell>
          <cell r="CG194">
            <v>0</v>
          </cell>
          <cell r="CI194">
            <v>0</v>
          </cell>
          <cell r="CJ194">
            <v>0</v>
          </cell>
          <cell r="CL194">
            <v>0</v>
          </cell>
          <cell r="CM194">
            <v>0</v>
          </cell>
          <cell r="CX194">
            <v>237.6420620947431</v>
          </cell>
          <cell r="CY194">
            <v>4062.0569904914828</v>
          </cell>
          <cell r="DA194">
            <v>-12511.693148919512</v>
          </cell>
          <cell r="DC194">
            <v>415.87</v>
          </cell>
          <cell r="DD194">
            <v>0</v>
          </cell>
          <cell r="DE194">
            <v>0</v>
          </cell>
          <cell r="DF194">
            <v>0</v>
          </cell>
          <cell r="DK194">
            <v>2.2749721095614688</v>
          </cell>
          <cell r="DL194">
            <v>0</v>
          </cell>
          <cell r="DM194">
            <v>2.2749721095614688</v>
          </cell>
          <cell r="DW194">
            <v>0</v>
          </cell>
          <cell r="DX194">
            <v>0</v>
          </cell>
        </row>
        <row r="195">
          <cell r="F195">
            <v>229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L195">
            <v>0</v>
          </cell>
          <cell r="M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X195">
            <v>0</v>
          </cell>
          <cell r="Y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J195">
            <v>0</v>
          </cell>
          <cell r="AK195">
            <v>0</v>
          </cell>
          <cell r="AM195">
            <v>0</v>
          </cell>
          <cell r="AN195">
            <v>0</v>
          </cell>
          <cell r="AP195">
            <v>91.669623222496753</v>
          </cell>
          <cell r="AQ195">
            <v>90</v>
          </cell>
          <cell r="AS195">
            <v>4244.5653509520762</v>
          </cell>
          <cell r="AT195">
            <v>0</v>
          </cell>
          <cell r="AV195">
            <v>0</v>
          </cell>
          <cell r="AW195">
            <v>0</v>
          </cell>
          <cell r="AY195">
            <v>0</v>
          </cell>
          <cell r="AZ195">
            <v>0</v>
          </cell>
          <cell r="BB195">
            <v>0</v>
          </cell>
          <cell r="BC195">
            <v>0</v>
          </cell>
          <cell r="BE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L195">
            <v>0</v>
          </cell>
          <cell r="BN195">
            <v>0</v>
          </cell>
          <cell r="BO195">
            <v>0</v>
          </cell>
          <cell r="BT195">
            <v>128.43464935533885</v>
          </cell>
          <cell r="BU195">
            <v>655.12040997432371</v>
          </cell>
          <cell r="BW195">
            <v>0</v>
          </cell>
          <cell r="BX195">
            <v>0</v>
          </cell>
          <cell r="BZ195">
            <v>147.76219367580242</v>
          </cell>
          <cell r="CA195">
            <v>231.75664155597764</v>
          </cell>
          <cell r="CC195">
            <v>0</v>
          </cell>
          <cell r="CD195">
            <v>0</v>
          </cell>
          <cell r="CF195">
            <v>0</v>
          </cell>
          <cell r="CG195">
            <v>0</v>
          </cell>
          <cell r="CI195">
            <v>0</v>
          </cell>
          <cell r="CJ195">
            <v>0</v>
          </cell>
          <cell r="CL195">
            <v>0</v>
          </cell>
          <cell r="CM195">
            <v>0</v>
          </cell>
          <cell r="CX195">
            <v>276.75043775800378</v>
          </cell>
          <cell r="CY195">
            <v>4639.416156568499</v>
          </cell>
          <cell r="DA195">
            <v>-8854.697712003901</v>
          </cell>
          <cell r="DC195">
            <v>1571.56</v>
          </cell>
          <cell r="DD195">
            <v>0</v>
          </cell>
          <cell r="DE195">
            <v>1087.25</v>
          </cell>
          <cell r="DF195">
            <v>0</v>
          </cell>
          <cell r="DK195">
            <v>2.1148704320781504</v>
          </cell>
          <cell r="DL195">
            <v>0</v>
          </cell>
          <cell r="DM195">
            <v>2.1148704320781504</v>
          </cell>
          <cell r="DW195">
            <v>1545.88</v>
          </cell>
          <cell r="DX195">
            <v>0</v>
          </cell>
        </row>
        <row r="196">
          <cell r="F196">
            <v>144.5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X196">
            <v>0</v>
          </cell>
          <cell r="Y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J196">
            <v>0</v>
          </cell>
          <cell r="AK196">
            <v>0</v>
          </cell>
          <cell r="AM196">
            <v>0</v>
          </cell>
          <cell r="AN196">
            <v>0</v>
          </cell>
          <cell r="AP196">
            <v>305.56541074165591</v>
          </cell>
          <cell r="AQ196">
            <v>150</v>
          </cell>
          <cell r="AS196">
            <v>3187.5813591442693</v>
          </cell>
          <cell r="AT196">
            <v>0</v>
          </cell>
          <cell r="AV196">
            <v>0</v>
          </cell>
          <cell r="AW196">
            <v>0</v>
          </cell>
          <cell r="AY196">
            <v>0</v>
          </cell>
          <cell r="AZ196">
            <v>0</v>
          </cell>
          <cell r="BB196">
            <v>0</v>
          </cell>
          <cell r="BC196">
            <v>0</v>
          </cell>
          <cell r="BE196">
            <v>0</v>
          </cell>
          <cell r="BF196">
            <v>0</v>
          </cell>
          <cell r="BH196">
            <v>0</v>
          </cell>
          <cell r="BI196">
            <v>0</v>
          </cell>
          <cell r="BK196">
            <v>0</v>
          </cell>
          <cell r="BL196">
            <v>0</v>
          </cell>
          <cell r="BN196">
            <v>0</v>
          </cell>
          <cell r="BO196">
            <v>0</v>
          </cell>
          <cell r="BT196">
            <v>0</v>
          </cell>
          <cell r="BU196">
            <v>0</v>
          </cell>
          <cell r="BW196">
            <v>0</v>
          </cell>
          <cell r="BX196">
            <v>0</v>
          </cell>
          <cell r="BZ196">
            <v>0</v>
          </cell>
          <cell r="CA196">
            <v>0</v>
          </cell>
          <cell r="CC196">
            <v>0</v>
          </cell>
          <cell r="CD196">
            <v>0</v>
          </cell>
          <cell r="CF196">
            <v>0</v>
          </cell>
          <cell r="CG196">
            <v>0</v>
          </cell>
          <cell r="CI196">
            <v>0</v>
          </cell>
          <cell r="CJ196">
            <v>0</v>
          </cell>
          <cell r="CL196">
            <v>0</v>
          </cell>
          <cell r="CM196">
            <v>0</v>
          </cell>
          <cell r="CX196">
            <v>209.59830924756807</v>
          </cell>
          <cell r="CY196">
            <v>4221.3744331106809</v>
          </cell>
          <cell r="DA196">
            <v>-15301.066894949561</v>
          </cell>
          <cell r="DC196">
            <v>366.79</v>
          </cell>
          <cell r="DD196">
            <v>0</v>
          </cell>
          <cell r="DE196">
            <v>0</v>
          </cell>
          <cell r="DF196">
            <v>0</v>
          </cell>
          <cell r="DK196">
            <v>2.5382726851907389</v>
          </cell>
          <cell r="DL196">
            <v>0</v>
          </cell>
          <cell r="DM196">
            <v>2.5382726851907389</v>
          </cell>
          <cell r="DW196">
            <v>0</v>
          </cell>
          <cell r="DX196">
            <v>0</v>
          </cell>
        </row>
        <row r="197">
          <cell r="F197">
            <v>393</v>
          </cell>
          <cell r="G197">
            <v>0</v>
          </cell>
          <cell r="H197">
            <v>0</v>
          </cell>
          <cell r="I197">
            <v>2017.1997259049883</v>
          </cell>
          <cell r="J197">
            <v>1921.7796453054582</v>
          </cell>
          <cell r="L197">
            <v>317.7319349222098</v>
          </cell>
          <cell r="M197">
            <v>270.9195870749964</v>
          </cell>
          <cell r="O197">
            <v>809.78277189531536</v>
          </cell>
          <cell r="P197">
            <v>809.78277189531536</v>
          </cell>
          <cell r="R197">
            <v>193.53346243863328</v>
          </cell>
          <cell r="S197">
            <v>193.53346243863328</v>
          </cell>
          <cell r="U197">
            <v>0</v>
          </cell>
          <cell r="V197">
            <v>0</v>
          </cell>
          <cell r="X197">
            <v>754.28157430692863</v>
          </cell>
          <cell r="Y197">
            <v>2049.3748976460265</v>
          </cell>
          <cell r="AA197">
            <v>0</v>
          </cell>
          <cell r="AB197">
            <v>0</v>
          </cell>
          <cell r="AD197">
            <v>1833.0031898265777</v>
          </cell>
          <cell r="AE197">
            <v>1866.5888444140926</v>
          </cell>
          <cell r="AJ197">
            <v>0</v>
          </cell>
          <cell r="AK197">
            <v>0</v>
          </cell>
          <cell r="AM197">
            <v>0</v>
          </cell>
          <cell r="AN197">
            <v>0</v>
          </cell>
          <cell r="AP197">
            <v>488.90465718664956</v>
          </cell>
          <cell r="AQ197">
            <v>480</v>
          </cell>
          <cell r="AS197">
            <v>6462.1232073004767</v>
          </cell>
          <cell r="AT197">
            <v>0</v>
          </cell>
          <cell r="AV197">
            <v>363.56167974896744</v>
          </cell>
          <cell r="AW197">
            <v>0</v>
          </cell>
          <cell r="AY197">
            <v>210.48838238519602</v>
          </cell>
          <cell r="AZ197">
            <v>0</v>
          </cell>
          <cell r="BB197">
            <v>364.85987753174453</v>
          </cell>
          <cell r="BC197">
            <v>0</v>
          </cell>
          <cell r="BE197">
            <v>45.120959252330607</v>
          </cell>
          <cell r="BF197">
            <v>0</v>
          </cell>
          <cell r="BH197">
            <v>0</v>
          </cell>
          <cell r="BI197">
            <v>0</v>
          </cell>
          <cell r="BK197">
            <v>313.37068283617856</v>
          </cell>
          <cell r="BL197">
            <v>0</v>
          </cell>
          <cell r="BN197">
            <v>99.065900967424156</v>
          </cell>
          <cell r="BO197">
            <v>0</v>
          </cell>
          <cell r="BT197">
            <v>5684.3671430418735</v>
          </cell>
          <cell r="BU197">
            <v>5898.7567620967729</v>
          </cell>
          <cell r="BW197">
            <v>3520.9740302922687</v>
          </cell>
          <cell r="BX197">
            <v>3053.6898109931226</v>
          </cell>
          <cell r="BZ197">
            <v>875.46323525623609</v>
          </cell>
          <cell r="CA197">
            <v>1426.5926740711059</v>
          </cell>
          <cell r="CC197">
            <v>0</v>
          </cell>
          <cell r="CD197">
            <v>0</v>
          </cell>
          <cell r="CF197">
            <v>0</v>
          </cell>
          <cell r="CG197">
            <v>0</v>
          </cell>
          <cell r="CI197">
            <v>47.784346584758509</v>
          </cell>
          <cell r="CJ197">
            <v>12.003791911425235</v>
          </cell>
          <cell r="CL197">
            <v>0</v>
          </cell>
          <cell r="CM197">
            <v>0</v>
          </cell>
          <cell r="CX197">
            <v>1464.0863285479759</v>
          </cell>
          <cell r="CY197">
            <v>9166.3997451461437</v>
          </cell>
          <cell r="DA197">
            <v>-15192.273415161426</v>
          </cell>
          <cell r="DC197">
            <v>5591.28</v>
          </cell>
          <cell r="DD197">
            <v>0</v>
          </cell>
          <cell r="DE197">
            <v>3029.12</v>
          </cell>
          <cell r="DF197">
            <v>0</v>
          </cell>
          <cell r="DK197">
            <v>6.519515716530762</v>
          </cell>
          <cell r="DL197">
            <v>0</v>
          </cell>
          <cell r="DM197">
            <v>5.5787975087801103</v>
          </cell>
          <cell r="DW197">
            <v>1545.88</v>
          </cell>
          <cell r="DX197">
            <v>0</v>
          </cell>
        </row>
        <row r="198">
          <cell r="F198">
            <v>4524.34</v>
          </cell>
          <cell r="G198">
            <v>0</v>
          </cell>
          <cell r="H198">
            <v>0</v>
          </cell>
          <cell r="I198">
            <v>21474.008636844606</v>
          </cell>
          <cell r="J198">
            <v>20521.903769542674</v>
          </cell>
          <cell r="L198">
            <v>4891.7914282909505</v>
          </cell>
          <cell r="M198">
            <v>4024.9188041976095</v>
          </cell>
          <cell r="O198">
            <v>8332.5199362563308</v>
          </cell>
          <cell r="P198">
            <v>8332.5199362563308</v>
          </cell>
          <cell r="R198">
            <v>0</v>
          </cell>
          <cell r="S198">
            <v>0</v>
          </cell>
          <cell r="U198">
            <v>1215.5339014427009</v>
          </cell>
          <cell r="V198">
            <v>619.30340522539075</v>
          </cell>
          <cell r="X198">
            <v>16049.056214645925</v>
          </cell>
          <cell r="Y198">
            <v>15334.148741074869</v>
          </cell>
          <cell r="AA198">
            <v>0</v>
          </cell>
          <cell r="AB198">
            <v>0</v>
          </cell>
          <cell r="AD198">
            <v>21102.111073435062</v>
          </cell>
          <cell r="AE198">
            <v>21488.759726046963</v>
          </cell>
          <cell r="AJ198">
            <v>0</v>
          </cell>
          <cell r="AK198">
            <v>0</v>
          </cell>
          <cell r="AM198">
            <v>0</v>
          </cell>
          <cell r="AN198">
            <v>0</v>
          </cell>
          <cell r="AP198">
            <v>18333.924644499351</v>
          </cell>
          <cell r="AQ198">
            <v>9000</v>
          </cell>
          <cell r="AS198">
            <v>90255.368271790852</v>
          </cell>
          <cell r="AT198">
            <v>219344.05107506653</v>
          </cell>
          <cell r="AV198">
            <v>3296.2483277792894</v>
          </cell>
          <cell r="AW198">
            <v>2030.3856425543815</v>
          </cell>
          <cell r="AY198">
            <v>6654.1488624997446</v>
          </cell>
          <cell r="AZ198">
            <v>4639.762391559786</v>
          </cell>
          <cell r="BB198">
            <v>5218.996768248664</v>
          </cell>
          <cell r="BC198">
            <v>1119.7556211021499</v>
          </cell>
          <cell r="BE198">
            <v>0</v>
          </cell>
          <cell r="BF198">
            <v>0</v>
          </cell>
          <cell r="BH198">
            <v>847.36162335943266</v>
          </cell>
          <cell r="BI198">
            <v>0</v>
          </cell>
          <cell r="BK198">
            <v>5708.9026943632307</v>
          </cell>
          <cell r="BL198">
            <v>1635.6699812097277</v>
          </cell>
          <cell r="BN198">
            <v>318.59593751123595</v>
          </cell>
          <cell r="BO198">
            <v>0</v>
          </cell>
          <cell r="BT198">
            <v>52048.085278318576</v>
          </cell>
          <cell r="BU198">
            <v>69568.616590445396</v>
          </cell>
          <cell r="BW198">
            <v>32035.712523281905</v>
          </cell>
          <cell r="BX198">
            <v>32724.842574693157</v>
          </cell>
          <cell r="BZ198">
            <v>29088.618621078251</v>
          </cell>
          <cell r="CA198">
            <v>21536.365461670175</v>
          </cell>
          <cell r="CC198">
            <v>2583.6067058306435</v>
          </cell>
          <cell r="CD198">
            <v>2567.0498358746777</v>
          </cell>
          <cell r="CF198">
            <v>328.82267165117287</v>
          </cell>
          <cell r="CG198">
            <v>0</v>
          </cell>
          <cell r="CI198">
            <v>10608.124941816386</v>
          </cell>
          <cell r="CJ198">
            <v>4933.9962546808656</v>
          </cell>
          <cell r="CL198">
            <v>0</v>
          </cell>
          <cell r="CM198">
            <v>0</v>
          </cell>
          <cell r="CX198">
            <v>19834.599809127962</v>
          </cell>
          <cell r="CY198">
            <v>-111002.01308877965</v>
          </cell>
          <cell r="DA198">
            <v>-274.02768600505078</v>
          </cell>
          <cell r="DC198">
            <v>133025.84</v>
          </cell>
          <cell r="DD198">
            <v>0</v>
          </cell>
          <cell r="DE198">
            <v>98323.609999999986</v>
          </cell>
          <cell r="DF198">
            <v>0</v>
          </cell>
          <cell r="DK198">
            <v>7.66766215794933</v>
          </cell>
          <cell r="DL198">
            <v>0</v>
          </cell>
          <cell r="DM198">
            <v>6.9241836273419279</v>
          </cell>
          <cell r="DW198">
            <v>5108.7999999999993</v>
          </cell>
          <cell r="DX198">
            <v>0</v>
          </cell>
        </row>
        <row r="199">
          <cell r="F199">
            <v>6314.18</v>
          </cell>
          <cell r="G199">
            <v>706.38</v>
          </cell>
          <cell r="H199">
            <v>0</v>
          </cell>
          <cell r="I199">
            <v>27693.410150194381</v>
          </cell>
          <cell r="J199">
            <v>26589.792074425975</v>
          </cell>
          <cell r="L199">
            <v>5803.8832769070468</v>
          </cell>
          <cell r="M199">
            <v>5056.3333071600709</v>
          </cell>
          <cell r="O199">
            <v>11108.919689960516</v>
          </cell>
          <cell r="P199">
            <v>11108.919689960516</v>
          </cell>
          <cell r="R199">
            <v>2796.7110725660955</v>
          </cell>
          <cell r="S199">
            <v>2796.7110725660955</v>
          </cell>
          <cell r="U199">
            <v>1329.4087028437534</v>
          </cell>
          <cell r="V199">
            <v>763.77475719041729</v>
          </cell>
          <cell r="X199">
            <v>13430.738267241053</v>
          </cell>
          <cell r="Y199">
            <v>10164.553146881228</v>
          </cell>
          <cell r="AA199">
            <v>0</v>
          </cell>
          <cell r="AB199">
            <v>0</v>
          </cell>
          <cell r="AD199">
            <v>29450.157967275281</v>
          </cell>
          <cell r="AE199">
            <v>29989.765775121057</v>
          </cell>
          <cell r="AJ199">
            <v>66321.60000000002</v>
          </cell>
          <cell r="AK199">
            <v>64123.393958092056</v>
          </cell>
          <cell r="AM199">
            <v>0</v>
          </cell>
          <cell r="AN199">
            <v>1596.8937747004663</v>
          </cell>
          <cell r="AP199">
            <v>6600.2128720197661</v>
          </cell>
          <cell r="AQ199">
            <v>6480</v>
          </cell>
          <cell r="AS199">
            <v>200786.7212341656</v>
          </cell>
          <cell r="AT199">
            <v>275643.40398422122</v>
          </cell>
          <cell r="AV199">
            <v>3939.5202382847583</v>
          </cell>
          <cell r="AW199">
            <v>5795.3404075460412</v>
          </cell>
          <cell r="AY199">
            <v>3055.476518494781</v>
          </cell>
          <cell r="AZ199">
            <v>1562.0411209632623</v>
          </cell>
          <cell r="BB199">
            <v>3882.2439434820221</v>
          </cell>
          <cell r="BC199">
            <v>426.30205488029895</v>
          </cell>
          <cell r="BE199">
            <v>585.48099378535971</v>
          </cell>
          <cell r="BF199">
            <v>0</v>
          </cell>
          <cell r="BH199">
            <v>783.51930927070828</v>
          </cell>
          <cell r="BI199">
            <v>0</v>
          </cell>
          <cell r="BK199">
            <v>4813.9438090002541</v>
          </cell>
          <cell r="BL199">
            <v>3351.3581272828028</v>
          </cell>
          <cell r="BN199">
            <v>634.02176619151442</v>
          </cell>
          <cell r="BO199">
            <v>6649.7737417550088</v>
          </cell>
          <cell r="BT199">
            <v>113571.96</v>
          </cell>
          <cell r="BU199">
            <v>66845.521978094956</v>
          </cell>
          <cell r="BW199">
            <v>63277.888180992297</v>
          </cell>
          <cell r="BX199">
            <v>59611.172565219822</v>
          </cell>
          <cell r="BZ199">
            <v>17538.948424015565</v>
          </cell>
          <cell r="CA199">
            <v>19125.513407821527</v>
          </cell>
          <cell r="CC199">
            <v>2190.1158851347641</v>
          </cell>
          <cell r="CD199">
            <v>2176.0806746606477</v>
          </cell>
          <cell r="CF199">
            <v>278.74202174442456</v>
          </cell>
          <cell r="CG199">
            <v>0</v>
          </cell>
          <cell r="CI199">
            <v>51607.094311539178</v>
          </cell>
          <cell r="CJ199">
            <v>59130.652095673329</v>
          </cell>
          <cell r="CL199">
            <v>23852.512284713903</v>
          </cell>
          <cell r="CM199">
            <v>27946.587532432844</v>
          </cell>
          <cell r="CX199">
            <v>39350.768220749247</v>
          </cell>
          <cell r="CY199">
            <v>1429.9830285573917</v>
          </cell>
          <cell r="DA199">
            <v>-156786.95837955299</v>
          </cell>
          <cell r="DC199">
            <v>213122.19</v>
          </cell>
          <cell r="DD199">
            <v>0</v>
          </cell>
          <cell r="DE199">
            <v>144281.38</v>
          </cell>
          <cell r="DF199">
            <v>0</v>
          </cell>
          <cell r="DK199">
            <v>8.6312306287835945</v>
          </cell>
          <cell r="DL199">
            <v>11.183183483352332</v>
          </cell>
          <cell r="DM199">
            <v>7.5789676362764906</v>
          </cell>
          <cell r="DW199">
            <v>5190.1000000000004</v>
          </cell>
          <cell r="DX199">
            <v>0</v>
          </cell>
        </row>
        <row r="200">
          <cell r="F200">
            <v>2743.8</v>
          </cell>
          <cell r="G200">
            <v>0</v>
          </cell>
          <cell r="H200">
            <v>0</v>
          </cell>
          <cell r="I200">
            <v>14258.869133559478</v>
          </cell>
          <cell r="J200">
            <v>13593.315415702558</v>
          </cell>
          <cell r="L200">
            <v>4131.3109954507154</v>
          </cell>
          <cell r="M200">
            <v>3495.7366074193073</v>
          </cell>
          <cell r="O200">
            <v>5487.8630704304123</v>
          </cell>
          <cell r="P200">
            <v>5487.8630704304123</v>
          </cell>
          <cell r="R200">
            <v>1354.6485568387277</v>
          </cell>
          <cell r="S200">
            <v>1354.648556838727</v>
          </cell>
          <cell r="U200">
            <v>0</v>
          </cell>
          <cell r="V200">
            <v>0</v>
          </cell>
          <cell r="X200">
            <v>9356.3374337423156</v>
          </cell>
          <cell r="Y200">
            <v>6477.5154082737399</v>
          </cell>
          <cell r="AA200">
            <v>0</v>
          </cell>
          <cell r="AB200">
            <v>0</v>
          </cell>
          <cell r="AD200">
            <v>12797.440590957167</v>
          </cell>
          <cell r="AE200">
            <v>13031.9248633674</v>
          </cell>
          <cell r="AJ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3666.78492889987</v>
          </cell>
          <cell r="AQ200">
            <v>3600</v>
          </cell>
          <cell r="AS200">
            <v>78128.854725206882</v>
          </cell>
          <cell r="AT200">
            <v>66724.312054332593</v>
          </cell>
          <cell r="AV200">
            <v>2333.7220927959443</v>
          </cell>
          <cell r="AW200">
            <v>8707.9099853862936</v>
          </cell>
          <cell r="AY200">
            <v>4526.6318792515276</v>
          </cell>
          <cell r="AZ200">
            <v>0</v>
          </cell>
          <cell r="BB200">
            <v>2295.0451707058437</v>
          </cell>
          <cell r="BC200">
            <v>0</v>
          </cell>
          <cell r="BE200">
            <v>2196.9224362635409</v>
          </cell>
          <cell r="BF200">
            <v>0</v>
          </cell>
          <cell r="BH200">
            <v>0</v>
          </cell>
          <cell r="BI200">
            <v>0</v>
          </cell>
          <cell r="BK200">
            <v>2856.2150303351136</v>
          </cell>
          <cell r="BL200">
            <v>1450.4260104714399</v>
          </cell>
          <cell r="BN200">
            <v>435.88996425666625</v>
          </cell>
          <cell r="BO200">
            <v>0</v>
          </cell>
          <cell r="BT200">
            <v>39587.77977962952</v>
          </cell>
          <cell r="BU200">
            <v>42380.77018161492</v>
          </cell>
          <cell r="BW200">
            <v>22571.179924360189</v>
          </cell>
          <cell r="BX200">
            <v>24127.492604481882</v>
          </cell>
          <cell r="BZ200">
            <v>9537.475603558034</v>
          </cell>
          <cell r="CA200">
            <v>11632.728116383054</v>
          </cell>
          <cell r="CC200">
            <v>2007.6062280402004</v>
          </cell>
          <cell r="CD200">
            <v>1994.7406184389272</v>
          </cell>
          <cell r="CF200">
            <v>255.5135199323893</v>
          </cell>
          <cell r="CG200">
            <v>2645.1853173487443</v>
          </cell>
          <cell r="CI200">
            <v>6307.5337491881219</v>
          </cell>
          <cell r="CJ200">
            <v>5583.3019483687567</v>
          </cell>
          <cell r="CL200">
            <v>0</v>
          </cell>
          <cell r="CM200">
            <v>0</v>
          </cell>
          <cell r="CX200">
            <v>13452.339076652013</v>
          </cell>
          <cell r="CY200">
            <v>27619.243942104695</v>
          </cell>
          <cell r="DA200">
            <v>8918.9236324650992</v>
          </cell>
          <cell r="DC200">
            <v>48512.92</v>
          </cell>
          <cell r="DD200">
            <v>0</v>
          </cell>
          <cell r="DE200">
            <v>24976.359999999997</v>
          </cell>
          <cell r="DF200">
            <v>0</v>
          </cell>
          <cell r="DK200">
            <v>8.5756359412869738</v>
          </cell>
          <cell r="DL200">
            <v>0</v>
          </cell>
          <cell r="DM200">
            <v>7.711879916991351</v>
          </cell>
          <cell r="DW200">
            <v>2545.9800000000005</v>
          </cell>
          <cell r="DX200">
            <v>0</v>
          </cell>
        </row>
        <row r="201">
          <cell r="F201">
            <v>6142.18</v>
          </cell>
          <cell r="G201">
            <v>688.06</v>
          </cell>
          <cell r="H201">
            <v>0</v>
          </cell>
          <cell r="I201">
            <v>27657.374118222568</v>
          </cell>
          <cell r="J201">
            <v>26488.469443041613</v>
          </cell>
          <cell r="L201">
            <v>5023.1500104850684</v>
          </cell>
          <cell r="M201">
            <v>4320.1621743168416</v>
          </cell>
          <cell r="O201">
            <v>10811.89004992327</v>
          </cell>
          <cell r="P201">
            <v>10811.89004992327</v>
          </cell>
          <cell r="R201">
            <v>2679.1420752885474</v>
          </cell>
          <cell r="S201">
            <v>2679.1420752885474</v>
          </cell>
          <cell r="U201">
            <v>1534.8648255863791</v>
          </cell>
          <cell r="V201">
            <v>812.11882814473631</v>
          </cell>
          <cell r="X201">
            <v>10058.672481809908</v>
          </cell>
          <cell r="Y201">
            <v>11153.613735798126</v>
          </cell>
          <cell r="AA201">
            <v>0</v>
          </cell>
          <cell r="AB201">
            <v>0</v>
          </cell>
          <cell r="AD201">
            <v>28647.927563585272</v>
          </cell>
          <cell r="AE201">
            <v>29172.836306318961</v>
          </cell>
          <cell r="AJ201">
            <v>66321.60000000002</v>
          </cell>
          <cell r="AK201">
            <v>66581.893990618555</v>
          </cell>
          <cell r="AM201">
            <v>0</v>
          </cell>
          <cell r="AN201">
            <v>532.29792490015552</v>
          </cell>
          <cell r="AP201">
            <v>6600.2128720197661</v>
          </cell>
          <cell r="AQ201">
            <v>6480</v>
          </cell>
          <cell r="AS201">
            <v>208777.42404658566</v>
          </cell>
          <cell r="AT201">
            <v>404746.93365440343</v>
          </cell>
          <cell r="AV201">
            <v>3933.1605301269879</v>
          </cell>
          <cell r="AW201">
            <v>1352.7001454639558</v>
          </cell>
          <cell r="AY201">
            <v>3055.476518494781</v>
          </cell>
          <cell r="AZ201">
            <v>0</v>
          </cell>
          <cell r="BB201">
            <v>3882.2439434820221</v>
          </cell>
          <cell r="BC201">
            <v>9293.1390803535705</v>
          </cell>
          <cell r="BE201">
            <v>546.16622166591401</v>
          </cell>
          <cell r="BF201">
            <v>0</v>
          </cell>
          <cell r="BH201">
            <v>783.51930927070828</v>
          </cell>
          <cell r="BI201">
            <v>0</v>
          </cell>
          <cell r="BK201">
            <v>4737.4245696838789</v>
          </cell>
          <cell r="BL201">
            <v>4212.1471466659204</v>
          </cell>
          <cell r="BN201">
            <v>634.02176619151442</v>
          </cell>
          <cell r="BO201">
            <v>0</v>
          </cell>
          <cell r="BT201">
            <v>81928.079999999973</v>
          </cell>
          <cell r="BU201">
            <v>46151.272346925594</v>
          </cell>
          <cell r="BW201">
            <v>62659.946608346749</v>
          </cell>
          <cell r="BX201">
            <v>59233.675306857367</v>
          </cell>
          <cell r="BZ201">
            <v>17538.948424015565</v>
          </cell>
          <cell r="CA201">
            <v>14152.897781866935</v>
          </cell>
          <cell r="CC201">
            <v>2190.1158851347641</v>
          </cell>
          <cell r="CD201">
            <v>2176.0806746606477</v>
          </cell>
          <cell r="CF201">
            <v>278.74202174442456</v>
          </cell>
          <cell r="CG201">
            <v>638.59847280309464</v>
          </cell>
          <cell r="CI201">
            <v>20117.209912183331</v>
          </cell>
          <cell r="CJ201">
            <v>19710.820712208624</v>
          </cell>
          <cell r="CL201">
            <v>31739.796531994147</v>
          </cell>
          <cell r="CM201">
            <v>29578.102672506615</v>
          </cell>
          <cell r="CX201">
            <v>36186.937784691399</v>
          </cell>
          <cell r="CY201">
            <v>-141583.08089997896</v>
          </cell>
          <cell r="DA201">
            <v>42823.938208366395</v>
          </cell>
          <cell r="DC201">
            <v>210883.91</v>
          </cell>
          <cell r="DD201">
            <v>0</v>
          </cell>
          <cell r="DE201">
            <v>147600.81</v>
          </cell>
          <cell r="DF201">
            <v>0</v>
          </cell>
          <cell r="DK201">
            <v>7.8287173638969172</v>
          </cell>
          <cell r="DL201">
            <v>10.604418314032973</v>
          </cell>
          <cell r="DM201">
            <v>6.7575514130513268</v>
          </cell>
          <cell r="DW201">
            <v>5190.1000000000004</v>
          </cell>
          <cell r="DX201">
            <v>0</v>
          </cell>
        </row>
        <row r="202">
          <cell r="F202">
            <v>6313.36</v>
          </cell>
          <cell r="G202">
            <v>695.2</v>
          </cell>
          <cell r="H202">
            <v>0</v>
          </cell>
          <cell r="I202">
            <v>27693.410150194381</v>
          </cell>
          <cell r="J202">
            <v>26589.591785128752</v>
          </cell>
          <cell r="L202">
            <v>4612.2377649998189</v>
          </cell>
          <cell r="M202">
            <v>3932.7036833467218</v>
          </cell>
          <cell r="O202">
            <v>11083.545298600548</v>
          </cell>
          <cell r="P202">
            <v>11083.545298600548</v>
          </cell>
          <cell r="R202">
            <v>2752.137690215071</v>
          </cell>
          <cell r="S202">
            <v>2752.137690215071</v>
          </cell>
          <cell r="U202">
            <v>1329.4087028437534</v>
          </cell>
          <cell r="V202">
            <v>763.77475719041729</v>
          </cell>
          <cell r="X202">
            <v>13148.518725970345</v>
          </cell>
          <cell r="Y202">
            <v>9223.2681122344766</v>
          </cell>
          <cell r="AA202">
            <v>0</v>
          </cell>
          <cell r="AB202">
            <v>0</v>
          </cell>
          <cell r="AD202">
            <v>29446.333380466982</v>
          </cell>
          <cell r="AE202">
            <v>29985.871111374436</v>
          </cell>
          <cell r="AJ202">
            <v>57690.719999999994</v>
          </cell>
          <cell r="AK202">
            <v>56662.124149254327</v>
          </cell>
          <cell r="AM202">
            <v>2597.16</v>
          </cell>
          <cell r="AN202">
            <v>3733.8725266535694</v>
          </cell>
          <cell r="AP202">
            <v>6600.2128720197661</v>
          </cell>
          <cell r="AQ202">
            <v>6480</v>
          </cell>
          <cell r="AS202">
            <v>215470.49448036795</v>
          </cell>
          <cell r="AT202">
            <v>277776.80256594106</v>
          </cell>
          <cell r="AV202">
            <v>3939.5202382847583</v>
          </cell>
          <cell r="AW202">
            <v>0</v>
          </cell>
          <cell r="AY202">
            <v>3055.476518494781</v>
          </cell>
          <cell r="AZ202">
            <v>15387.961819984273</v>
          </cell>
          <cell r="BB202">
            <v>3882.2439434820221</v>
          </cell>
          <cell r="BC202">
            <v>0</v>
          </cell>
          <cell r="BE202">
            <v>546.16622166591401</v>
          </cell>
          <cell r="BF202">
            <v>0</v>
          </cell>
          <cell r="BH202">
            <v>783.51930927070828</v>
          </cell>
          <cell r="BI202">
            <v>0</v>
          </cell>
          <cell r="BK202">
            <v>4749.704645773777</v>
          </cell>
          <cell r="BL202">
            <v>4474.4502895538808</v>
          </cell>
          <cell r="BN202">
            <v>634.02176619151442</v>
          </cell>
          <cell r="BO202">
            <v>0</v>
          </cell>
          <cell r="BT202">
            <v>100057.92000000003</v>
          </cell>
          <cell r="BU202">
            <v>66220.424224795366</v>
          </cell>
          <cell r="BW202">
            <v>64649.86658142534</v>
          </cell>
          <cell r="BX202">
            <v>67817.864381624415</v>
          </cell>
          <cell r="BZ202">
            <v>17538.948424015565</v>
          </cell>
          <cell r="CA202">
            <v>19551.072220758571</v>
          </cell>
          <cell r="CC202">
            <v>2190.1158851347641</v>
          </cell>
          <cell r="CD202">
            <v>2176.0806746606477</v>
          </cell>
          <cell r="CF202">
            <v>278.74202174442456</v>
          </cell>
          <cell r="CG202">
            <v>0</v>
          </cell>
          <cell r="CI202">
            <v>29387.373149626477</v>
          </cell>
          <cell r="CJ202">
            <v>31692.273831087015</v>
          </cell>
          <cell r="CL202">
            <v>46249.991215921902</v>
          </cell>
          <cell r="CM202">
            <v>47544.26567411943</v>
          </cell>
          <cell r="CX202">
            <v>39089.434700974656</v>
          </cell>
          <cell r="CY202">
            <v>-1086.9202708002194</v>
          </cell>
          <cell r="DA202">
            <v>-88568.788588403346</v>
          </cell>
          <cell r="DC202">
            <v>204605.29</v>
          </cell>
          <cell r="DD202">
            <v>0</v>
          </cell>
          <cell r="DE202">
            <v>136249.32</v>
          </cell>
          <cell r="DF202">
            <v>0</v>
          </cell>
          <cell r="DK202">
            <v>8.3447518756906867</v>
          </cell>
          <cell r="DL202">
            <v>11.122386639385743</v>
          </cell>
          <cell r="DM202">
            <v>7.2695342946903372</v>
          </cell>
          <cell r="DW202">
            <v>3540.0999999999995</v>
          </cell>
          <cell r="DX202">
            <v>0</v>
          </cell>
        </row>
        <row r="203">
          <cell r="F203">
            <v>4192.5</v>
          </cell>
          <cell r="G203">
            <v>468.7</v>
          </cell>
          <cell r="H203">
            <v>0</v>
          </cell>
          <cell r="I203">
            <v>17344.47888732409</v>
          </cell>
          <cell r="J203">
            <v>16663.821952389982</v>
          </cell>
          <cell r="L203">
            <v>2636.9641421740553</v>
          </cell>
          <cell r="M203">
            <v>2190.4320022844136</v>
          </cell>
          <cell r="O203">
            <v>7420.6197648452189</v>
          </cell>
          <cell r="P203">
            <v>7420.619764845218</v>
          </cell>
          <cell r="R203">
            <v>1763.9125927921521</v>
          </cell>
          <cell r="S203">
            <v>1763.9125927921521</v>
          </cell>
          <cell r="U203">
            <v>925.66235605416921</v>
          </cell>
          <cell r="V203">
            <v>526.27103563164587</v>
          </cell>
          <cell r="X203">
            <v>6793.4316981789498</v>
          </cell>
          <cell r="Y203">
            <v>4340.9616169102383</v>
          </cell>
          <cell r="AA203">
            <v>0</v>
          </cell>
          <cell r="AB203">
            <v>0</v>
          </cell>
          <cell r="AD203">
            <v>19554.36608994384</v>
          </cell>
          <cell r="AE203">
            <v>19912.655802051104</v>
          </cell>
          <cell r="AJ203">
            <v>9965.4000000000015</v>
          </cell>
          <cell r="AK203">
            <v>10664.72303051627</v>
          </cell>
          <cell r="AM203">
            <v>2597.16</v>
          </cell>
          <cell r="AN203">
            <v>2669.2766768532583</v>
          </cell>
          <cell r="AP203">
            <v>10450.33704736463</v>
          </cell>
          <cell r="AQ203">
            <v>10260</v>
          </cell>
          <cell r="AS203">
            <v>76352.988483354085</v>
          </cell>
          <cell r="AT203">
            <v>9171.8008053777721</v>
          </cell>
          <cell r="AV203">
            <v>2994.3443121776959</v>
          </cell>
          <cell r="AW203">
            <v>745.1941531479689</v>
          </cell>
          <cell r="AY203">
            <v>2172.7833020407338</v>
          </cell>
          <cell r="AZ203">
            <v>1187.5719151669425</v>
          </cell>
          <cell r="BB203">
            <v>2714.5275517598643</v>
          </cell>
          <cell r="BC203">
            <v>1135.7429613728723</v>
          </cell>
          <cell r="BE203">
            <v>661.98822119297449</v>
          </cell>
          <cell r="BF203">
            <v>878.23550164796893</v>
          </cell>
          <cell r="BH203">
            <v>545.56159312182638</v>
          </cell>
          <cell r="BI203">
            <v>0</v>
          </cell>
          <cell r="BK203">
            <v>2419.1036401137426</v>
          </cell>
          <cell r="BL203">
            <v>0</v>
          </cell>
          <cell r="BN203">
            <v>198.13180193484831</v>
          </cell>
          <cell r="BO203">
            <v>0</v>
          </cell>
          <cell r="BT203">
            <v>82031.39999999998</v>
          </cell>
          <cell r="BU203">
            <v>69102.080301313661</v>
          </cell>
          <cell r="BW203">
            <v>70874.099484060003</v>
          </cell>
          <cell r="BX203">
            <v>71991.283436761063</v>
          </cell>
          <cell r="BZ203">
            <v>11022.003645347453</v>
          </cell>
          <cell r="CA203">
            <v>20073.296130814957</v>
          </cell>
          <cell r="CC203">
            <v>2153.6139537158515</v>
          </cell>
          <cell r="CD203">
            <v>2139.8126634163036</v>
          </cell>
          <cell r="CF203">
            <v>274.09632138201755</v>
          </cell>
          <cell r="CG203">
            <v>0</v>
          </cell>
          <cell r="CI203">
            <v>22840.917667514557</v>
          </cell>
          <cell r="CJ203">
            <v>12577.798768702516</v>
          </cell>
          <cell r="CL203">
            <v>11208.774178386804</v>
          </cell>
          <cell r="CM203">
            <v>11989.100184374498</v>
          </cell>
          <cell r="CX203">
            <v>22074.873796764405</v>
          </cell>
          <cell r="CY203">
            <v>130689.36432285488</v>
          </cell>
          <cell r="DA203">
            <v>-69588.600821344735</v>
          </cell>
          <cell r="DC203">
            <v>89403.28</v>
          </cell>
          <cell r="DD203">
            <v>0</v>
          </cell>
          <cell r="DE203">
            <v>50772.15</v>
          </cell>
          <cell r="DF203">
            <v>0</v>
          </cell>
          <cell r="DK203">
            <v>8.2471701897176164</v>
          </cell>
          <cell r="DL203">
            <v>9.3361084847680686</v>
          </cell>
          <cell r="DM203">
            <v>6.4721481048744707</v>
          </cell>
          <cell r="DW203">
            <v>83158.880000000019</v>
          </cell>
          <cell r="DX203">
            <v>0</v>
          </cell>
        </row>
        <row r="204">
          <cell r="F204">
            <v>234.6</v>
          </cell>
          <cell r="G204">
            <v>0</v>
          </cell>
          <cell r="H204">
            <v>242.89999999999998</v>
          </cell>
          <cell r="I204">
            <v>3420.3597783680611</v>
          </cell>
          <cell r="J204">
            <v>3244.6459144264531</v>
          </cell>
          <cell r="L204">
            <v>782.8487297079231</v>
          </cell>
          <cell r="M204">
            <v>650.2845006781854</v>
          </cell>
          <cell r="O204">
            <v>880.98811693475898</v>
          </cell>
          <cell r="P204">
            <v>880.98811693475898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X204">
            <v>1567.127154834687</v>
          </cell>
          <cell r="Y204">
            <v>1091.2966852451793</v>
          </cell>
          <cell r="AA204">
            <v>0</v>
          </cell>
          <cell r="AB204">
            <v>0</v>
          </cell>
          <cell r="AD204">
            <v>2227.1221962905624</v>
          </cell>
          <cell r="AE204">
            <v>2267.929193912797</v>
          </cell>
          <cell r="AJ204">
            <v>0</v>
          </cell>
          <cell r="AK204">
            <v>0</v>
          </cell>
          <cell r="AM204">
            <v>0</v>
          </cell>
          <cell r="AN204">
            <v>0</v>
          </cell>
          <cell r="AP204">
            <v>733.35698577997402</v>
          </cell>
          <cell r="AQ204">
            <v>360</v>
          </cell>
          <cell r="AS204">
            <v>7775.3276312929511</v>
          </cell>
          <cell r="AT204">
            <v>3025.7013861989526</v>
          </cell>
          <cell r="AV204">
            <v>581.90519310385173</v>
          </cell>
          <cell r="AW204">
            <v>0</v>
          </cell>
          <cell r="AY204">
            <v>645.04504279334253</v>
          </cell>
          <cell r="AZ204">
            <v>2159.7379834900216</v>
          </cell>
          <cell r="BB204">
            <v>354.58748607707366</v>
          </cell>
          <cell r="BC204">
            <v>0</v>
          </cell>
          <cell r="BE204">
            <v>0</v>
          </cell>
          <cell r="BF204">
            <v>0</v>
          </cell>
          <cell r="BH204">
            <v>0</v>
          </cell>
          <cell r="BI204">
            <v>0</v>
          </cell>
          <cell r="BK204">
            <v>782.71002000239014</v>
          </cell>
          <cell r="BL204">
            <v>0</v>
          </cell>
          <cell r="BN204">
            <v>197.14114292517399</v>
          </cell>
          <cell r="BO204">
            <v>0</v>
          </cell>
          <cell r="BT204">
            <v>9792.7261406497255</v>
          </cell>
          <cell r="BU204">
            <v>11093.410428271505</v>
          </cell>
          <cell r="BW204">
            <v>3993.6327542499548</v>
          </cell>
          <cell r="BX204">
            <v>3460.5607620044862</v>
          </cell>
          <cell r="BZ204">
            <v>3413.9130587723153</v>
          </cell>
          <cell r="CA204">
            <v>3341.2640314502219</v>
          </cell>
          <cell r="CC204">
            <v>0</v>
          </cell>
          <cell r="CD204">
            <v>0</v>
          </cell>
          <cell r="CF204">
            <v>0</v>
          </cell>
          <cell r="CG204">
            <v>0</v>
          </cell>
          <cell r="CI204">
            <v>668.98085218661925</v>
          </cell>
          <cell r="CJ204">
            <v>197.48936781633216</v>
          </cell>
          <cell r="CL204">
            <v>0</v>
          </cell>
          <cell r="CM204">
            <v>0</v>
          </cell>
          <cell r="CX204">
            <v>2269.0787653456414</v>
          </cell>
          <cell r="CY204">
            <v>9522.4354615941993</v>
          </cell>
          <cell r="DA204">
            <v>-21109.294714219584</v>
          </cell>
          <cell r="DC204">
            <v>2164.23</v>
          </cell>
          <cell r="DD204">
            <v>11320.69</v>
          </cell>
          <cell r="DE204">
            <v>0</v>
          </cell>
          <cell r="DF204">
            <v>9514.0400000000009</v>
          </cell>
          <cell r="DK204">
            <v>9.2252001161057677</v>
          </cell>
          <cell r="DL204">
            <v>0</v>
          </cell>
          <cell r="DM204">
            <v>7.4377686614343084</v>
          </cell>
          <cell r="DW204">
            <v>1545.88</v>
          </cell>
          <cell r="DX204">
            <v>0</v>
          </cell>
        </row>
        <row r="205">
          <cell r="F205">
            <v>553.20000000000005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X205">
            <v>1465.6346387441233</v>
          </cell>
          <cell r="Y205">
            <v>1014.4270045529715</v>
          </cell>
          <cell r="AA205">
            <v>0</v>
          </cell>
          <cell r="AB205">
            <v>0</v>
          </cell>
          <cell r="AD205">
            <v>2580.1968565192442</v>
          </cell>
          <cell r="AE205">
            <v>2627.4731519844177</v>
          </cell>
          <cell r="AJ205">
            <v>0</v>
          </cell>
          <cell r="AK205">
            <v>0</v>
          </cell>
          <cell r="AM205">
            <v>0</v>
          </cell>
          <cell r="AN205">
            <v>0</v>
          </cell>
          <cell r="AP205">
            <v>672.24390363164309</v>
          </cell>
          <cell r="AQ205">
            <v>0</v>
          </cell>
          <cell r="AS205">
            <v>7722.6805101038599</v>
          </cell>
          <cell r="AT205">
            <v>0</v>
          </cell>
          <cell r="AV205">
            <v>0</v>
          </cell>
          <cell r="AW205">
            <v>0</v>
          </cell>
          <cell r="AY205">
            <v>0</v>
          </cell>
          <cell r="AZ205">
            <v>0</v>
          </cell>
          <cell r="BB205">
            <v>0</v>
          </cell>
          <cell r="BC205">
            <v>0</v>
          </cell>
          <cell r="BE205">
            <v>0</v>
          </cell>
          <cell r="BF205">
            <v>0</v>
          </cell>
          <cell r="BH205">
            <v>0</v>
          </cell>
          <cell r="BI205">
            <v>0</v>
          </cell>
          <cell r="BK205">
            <v>583.4883884210426</v>
          </cell>
          <cell r="BL205">
            <v>0</v>
          </cell>
          <cell r="BN205">
            <v>261.33584675206487</v>
          </cell>
          <cell r="BO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0</v>
          </cell>
          <cell r="BZ205">
            <v>0</v>
          </cell>
          <cell r="CA205">
            <v>0</v>
          </cell>
          <cell r="CC205">
            <v>0</v>
          </cell>
          <cell r="CD205">
            <v>0</v>
          </cell>
          <cell r="CF205">
            <v>0</v>
          </cell>
          <cell r="CG205">
            <v>0</v>
          </cell>
          <cell r="CI205">
            <v>47.784346584758509</v>
          </cell>
          <cell r="CJ205">
            <v>0</v>
          </cell>
          <cell r="CL205">
            <v>0</v>
          </cell>
          <cell r="CM205">
            <v>0</v>
          </cell>
          <cell r="CX205">
            <v>799.98831209762329</v>
          </cell>
          <cell r="CY205">
            <v>12429.745513160837</v>
          </cell>
          <cell r="DA205">
            <v>212819.89080942492</v>
          </cell>
          <cell r="DC205">
            <v>2958.65</v>
          </cell>
          <cell r="DD205">
            <v>0</v>
          </cell>
          <cell r="DE205">
            <v>1558.66</v>
          </cell>
          <cell r="DF205">
            <v>0</v>
          </cell>
          <cell r="DK205">
            <v>2.5307361633152077</v>
          </cell>
          <cell r="DL205">
            <v>0</v>
          </cell>
          <cell r="DM205">
            <v>2.5307361633152077</v>
          </cell>
          <cell r="DW205">
            <v>0</v>
          </cell>
          <cell r="DX205">
            <v>0</v>
          </cell>
        </row>
        <row r="206">
          <cell r="F206">
            <v>358.84</v>
          </cell>
          <cell r="G206">
            <v>0</v>
          </cell>
          <cell r="H206">
            <v>0</v>
          </cell>
          <cell r="I206">
            <v>1576.4343242397692</v>
          </cell>
          <cell r="J206">
            <v>1510.1266175158539</v>
          </cell>
          <cell r="L206">
            <v>332.7749270946224</v>
          </cell>
          <cell r="M206">
            <v>273.80400028555169</v>
          </cell>
          <cell r="O206">
            <v>711.20556252534925</v>
          </cell>
          <cell r="P206">
            <v>711.20556252534925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X206">
            <v>838.27766297794051</v>
          </cell>
          <cell r="Y206">
            <v>541.45085572531445</v>
          </cell>
          <cell r="AA206">
            <v>0</v>
          </cell>
          <cell r="AB206">
            <v>0</v>
          </cell>
          <cell r="AD206">
            <v>1673.6765003495402</v>
          </cell>
          <cell r="AE206">
            <v>1704.3428522380482</v>
          </cell>
          <cell r="AJ206">
            <v>0</v>
          </cell>
          <cell r="AK206">
            <v>0</v>
          </cell>
          <cell r="AM206">
            <v>0</v>
          </cell>
          <cell r="AN206">
            <v>0</v>
          </cell>
          <cell r="AP206">
            <v>977.80931437329912</v>
          </cell>
          <cell r="AQ206">
            <v>0</v>
          </cell>
          <cell r="AS206">
            <v>10745.905964893245</v>
          </cell>
          <cell r="AT206">
            <v>825.18159980062637</v>
          </cell>
          <cell r="AV206">
            <v>262.63126349392968</v>
          </cell>
          <cell r="AW206">
            <v>0</v>
          </cell>
          <cell r="AY206">
            <v>452.66318792515273</v>
          </cell>
          <cell r="AZ206">
            <v>0</v>
          </cell>
          <cell r="BB206">
            <v>314.62254901234616</v>
          </cell>
          <cell r="BC206">
            <v>0</v>
          </cell>
          <cell r="BE206">
            <v>0</v>
          </cell>
          <cell r="BF206">
            <v>0</v>
          </cell>
          <cell r="BH206">
            <v>0</v>
          </cell>
          <cell r="BI206">
            <v>0</v>
          </cell>
          <cell r="BK206">
            <v>439.40732999303822</v>
          </cell>
          <cell r="BL206">
            <v>0</v>
          </cell>
          <cell r="BN206">
            <v>19.813180193484826</v>
          </cell>
          <cell r="BO206">
            <v>0</v>
          </cell>
          <cell r="BT206">
            <v>0</v>
          </cell>
          <cell r="BU206">
            <v>0</v>
          </cell>
          <cell r="BW206">
            <v>866.62774441037618</v>
          </cell>
          <cell r="BX206">
            <v>243.39226812339734</v>
          </cell>
          <cell r="BZ206">
            <v>0</v>
          </cell>
          <cell r="CA206">
            <v>0</v>
          </cell>
          <cell r="CC206">
            <v>0</v>
          </cell>
          <cell r="CD206">
            <v>0</v>
          </cell>
          <cell r="CF206">
            <v>0</v>
          </cell>
          <cell r="CG206">
            <v>0</v>
          </cell>
          <cell r="CI206">
            <v>1099.0399714494454</v>
          </cell>
          <cell r="CJ206">
            <v>806.52674206441247</v>
          </cell>
          <cell r="CL206">
            <v>0</v>
          </cell>
          <cell r="CM206">
            <v>0</v>
          </cell>
          <cell r="CX206">
            <v>1218.6693840738835</v>
          </cell>
          <cell r="CY206">
            <v>17652.500165657468</v>
          </cell>
          <cell r="DA206">
            <v>-69061.499026634585</v>
          </cell>
          <cell r="DC206">
            <v>7683.37</v>
          </cell>
          <cell r="DD206">
            <v>0</v>
          </cell>
          <cell r="DE206">
            <v>5550.71</v>
          </cell>
          <cell r="DF206">
            <v>0</v>
          </cell>
          <cell r="DK206">
            <v>5.9431594642311412</v>
          </cell>
          <cell r="DL206">
            <v>0</v>
          </cell>
          <cell r="DM206">
            <v>5.6895759484200692</v>
          </cell>
          <cell r="DW206">
            <v>0</v>
          </cell>
          <cell r="DX206">
            <v>0</v>
          </cell>
        </row>
        <row r="207">
          <cell r="F207">
            <v>170.2</v>
          </cell>
          <cell r="G207">
            <v>0</v>
          </cell>
          <cell r="H207">
            <v>324.10000000000002</v>
          </cell>
          <cell r="I207">
            <v>3221.9620233648729</v>
          </cell>
          <cell r="J207">
            <v>3058.7029480249698</v>
          </cell>
          <cell r="L207">
            <v>719.23342651798373</v>
          </cell>
          <cell r="M207">
            <v>590.30018615021856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X207">
            <v>1553.1559300844092</v>
          </cell>
          <cell r="Y207">
            <v>2894.5291650441018</v>
          </cell>
          <cell r="AA207">
            <v>0</v>
          </cell>
          <cell r="AB207">
            <v>0</v>
          </cell>
          <cell r="AD207">
            <v>2305.4795845579583</v>
          </cell>
          <cell r="AE207">
            <v>2347.7223048190485</v>
          </cell>
          <cell r="AJ207">
            <v>0</v>
          </cell>
          <cell r="AK207">
            <v>0</v>
          </cell>
          <cell r="AM207">
            <v>0</v>
          </cell>
          <cell r="AN207">
            <v>0</v>
          </cell>
          <cell r="AP207">
            <v>275.00886966749027</v>
          </cell>
          <cell r="AQ207">
            <v>0</v>
          </cell>
          <cell r="AS207">
            <v>8821.6013940873272</v>
          </cell>
          <cell r="AT207">
            <v>212.92286375857771</v>
          </cell>
          <cell r="AV207">
            <v>574.53803784214449</v>
          </cell>
          <cell r="AW207">
            <v>0</v>
          </cell>
          <cell r="AY207">
            <v>645.04504279334253</v>
          </cell>
          <cell r="AZ207">
            <v>0</v>
          </cell>
          <cell r="BB207">
            <v>0</v>
          </cell>
          <cell r="BC207">
            <v>0</v>
          </cell>
          <cell r="BE207">
            <v>0</v>
          </cell>
          <cell r="BF207">
            <v>0</v>
          </cell>
          <cell r="BH207">
            <v>0</v>
          </cell>
          <cell r="BI207">
            <v>0</v>
          </cell>
          <cell r="BK207">
            <v>774.72533091322941</v>
          </cell>
          <cell r="BL207">
            <v>0</v>
          </cell>
          <cell r="BN207">
            <v>197.14114292517399</v>
          </cell>
          <cell r="BO207">
            <v>0</v>
          </cell>
          <cell r="BT207">
            <v>10505.497552460556</v>
          </cell>
          <cell r="BU207">
            <v>13672.882103136762</v>
          </cell>
          <cell r="BW207">
            <v>3071.4424661796802</v>
          </cell>
          <cell r="BX207">
            <v>1535.1056171375496</v>
          </cell>
          <cell r="BZ207">
            <v>3927.179584928153</v>
          </cell>
          <cell r="CA207">
            <v>1461.3565162011919</v>
          </cell>
          <cell r="CC207">
            <v>0</v>
          </cell>
          <cell r="CD207">
            <v>0</v>
          </cell>
          <cell r="CF207">
            <v>0</v>
          </cell>
          <cell r="CG207">
            <v>0</v>
          </cell>
          <cell r="CI207">
            <v>143.3530397542755</v>
          </cell>
          <cell r="CJ207">
            <v>174.70189736117393</v>
          </cell>
          <cell r="CL207">
            <v>0</v>
          </cell>
          <cell r="CM207">
            <v>0</v>
          </cell>
          <cell r="CX207">
            <v>2204.0971953115159</v>
          </cell>
          <cell r="CY207">
            <v>15148.664984643117</v>
          </cell>
          <cell r="DA207">
            <v>1192.3592473658136</v>
          </cell>
          <cell r="DC207">
            <v>42577.86</v>
          </cell>
          <cell r="DD207">
            <v>12219.220000000001</v>
          </cell>
          <cell r="DE207">
            <v>41038.270000000004</v>
          </cell>
          <cell r="DF207">
            <v>9901.6200000000008</v>
          </cell>
          <cell r="DK207">
            <v>9.0457820233571304</v>
          </cell>
          <cell r="DL207">
            <v>0</v>
          </cell>
          <cell r="DM207">
            <v>7.1509439293355612</v>
          </cell>
          <cell r="DW207">
            <v>1545.88</v>
          </cell>
          <cell r="DX207">
            <v>0</v>
          </cell>
        </row>
        <row r="208">
          <cell r="F208">
            <v>239</v>
          </cell>
          <cell r="G208">
            <v>0</v>
          </cell>
          <cell r="H208">
            <v>146</v>
          </cell>
          <cell r="I208">
            <v>1294.2667316544578</v>
          </cell>
          <cell r="J208">
            <v>1243.5941561125144</v>
          </cell>
          <cell r="L208">
            <v>440.92677840037487</v>
          </cell>
          <cell r="M208">
            <v>362.79030037835611</v>
          </cell>
          <cell r="O208">
            <v>698.58893766907488</v>
          </cell>
          <cell r="P208">
            <v>698.58893766907488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X208">
            <v>813.37288736763537</v>
          </cell>
          <cell r="Y208">
            <v>2189.9118394493889</v>
          </cell>
          <cell r="AA208">
            <v>0</v>
          </cell>
          <cell r="AB208">
            <v>0</v>
          </cell>
          <cell r="AD208">
            <v>1795.6901477944846</v>
          </cell>
          <cell r="AE208">
            <v>1828.5921249349256</v>
          </cell>
          <cell r="AJ208">
            <v>0</v>
          </cell>
          <cell r="AK208">
            <v>0</v>
          </cell>
          <cell r="AM208">
            <v>0</v>
          </cell>
          <cell r="AN208">
            <v>0</v>
          </cell>
          <cell r="AP208">
            <v>1100.0354786699611</v>
          </cell>
          <cell r="AQ208">
            <v>540</v>
          </cell>
          <cell r="AS208">
            <v>7654.8555409190221</v>
          </cell>
          <cell r="AT208">
            <v>840.98226755852329</v>
          </cell>
          <cell r="AV208">
            <v>360.98591407454688</v>
          </cell>
          <cell r="AW208">
            <v>0</v>
          </cell>
          <cell r="AY208">
            <v>599.77872400082742</v>
          </cell>
          <cell r="AZ208">
            <v>0</v>
          </cell>
          <cell r="BB208">
            <v>449.73176158507164</v>
          </cell>
          <cell r="BC208">
            <v>0</v>
          </cell>
          <cell r="BE208">
            <v>0</v>
          </cell>
          <cell r="BF208">
            <v>0</v>
          </cell>
          <cell r="BH208">
            <v>0</v>
          </cell>
          <cell r="BI208">
            <v>0</v>
          </cell>
          <cell r="BK208">
            <v>397.48073013512209</v>
          </cell>
          <cell r="BL208">
            <v>0</v>
          </cell>
          <cell r="BN208">
            <v>245.08903899340717</v>
          </cell>
          <cell r="BO208">
            <v>0</v>
          </cell>
          <cell r="BT208">
            <v>9852.9415399027203</v>
          </cell>
          <cell r="BU208">
            <v>10203.360042413404</v>
          </cell>
          <cell r="BW208">
            <v>5103.8682531023942</v>
          </cell>
          <cell r="BX208">
            <v>3691.822327024036</v>
          </cell>
          <cell r="BZ208">
            <v>2973.6166302708848</v>
          </cell>
          <cell r="CA208">
            <v>2193.4904133431173</v>
          </cell>
          <cell r="CC208">
            <v>222.66178165536766</v>
          </cell>
          <cell r="CD208">
            <v>221.23486859049919</v>
          </cell>
          <cell r="CF208">
            <v>28.33877221068316</v>
          </cell>
          <cell r="CG208">
            <v>0</v>
          </cell>
          <cell r="CI208">
            <v>95.568693169517019</v>
          </cell>
          <cell r="CJ208">
            <v>55.821150265288601</v>
          </cell>
          <cell r="CL208">
            <v>0</v>
          </cell>
          <cell r="CM208">
            <v>0</v>
          </cell>
          <cell r="CX208">
            <v>2047.6777932175905</v>
          </cell>
          <cell r="CY208">
            <v>14116.809689821297</v>
          </cell>
          <cell r="DA208">
            <v>-3880.5059638052153</v>
          </cell>
          <cell r="DC208">
            <v>2689.8</v>
          </cell>
          <cell r="DD208">
            <v>16711.940000000002</v>
          </cell>
          <cell r="DE208">
            <v>262.0600000000004</v>
          </cell>
          <cell r="DF208">
            <v>15556.250000000002</v>
          </cell>
          <cell r="DK208">
            <v>10.157902169680638</v>
          </cell>
          <cell r="DL208">
            <v>0</v>
          </cell>
          <cell r="DM208">
            <v>7.9156170604096197</v>
          </cell>
          <cell r="DW208">
            <v>1545.88</v>
          </cell>
          <cell r="DX208">
            <v>0</v>
          </cell>
        </row>
        <row r="209">
          <cell r="F209">
            <v>2127.9299999999998</v>
          </cell>
          <cell r="G209">
            <v>0</v>
          </cell>
          <cell r="H209">
            <v>163.89999999999998</v>
          </cell>
          <cell r="I209">
            <v>9956.7669774625028</v>
          </cell>
          <cell r="J209">
            <v>9539.3172169141835</v>
          </cell>
          <cell r="L209">
            <v>1977.7231066305419</v>
          </cell>
          <cell r="M209">
            <v>1642.8240017133101</v>
          </cell>
          <cell r="O209">
            <v>4204.6751262646367</v>
          </cell>
          <cell r="P209">
            <v>4204.6751262646367</v>
          </cell>
          <cell r="R209">
            <v>1052.5349655950915</v>
          </cell>
          <cell r="S209">
            <v>1052.5349655950915</v>
          </cell>
          <cell r="U209">
            <v>709.01797485000145</v>
          </cell>
          <cell r="V209">
            <v>361.9672870723744</v>
          </cell>
          <cell r="X209">
            <v>6924.482506550682</v>
          </cell>
          <cell r="Y209">
            <v>7275.0697094278312</v>
          </cell>
          <cell r="AA209">
            <v>0</v>
          </cell>
          <cell r="AB209">
            <v>0</v>
          </cell>
          <cell r="AD209">
            <v>10689.393640051516</v>
          </cell>
          <cell r="AE209">
            <v>10885.252700492494</v>
          </cell>
          <cell r="AJ209">
            <v>0</v>
          </cell>
          <cell r="AK209">
            <v>0</v>
          </cell>
          <cell r="AM209">
            <v>0</v>
          </cell>
          <cell r="AN209">
            <v>0</v>
          </cell>
          <cell r="AP209">
            <v>2261.1840394882538</v>
          </cell>
          <cell r="AQ209">
            <v>2220</v>
          </cell>
          <cell r="AS209">
            <v>45332.946856075374</v>
          </cell>
          <cell r="AT209">
            <v>24941.942541161479</v>
          </cell>
          <cell r="AV209">
            <v>1462.4193696609937</v>
          </cell>
          <cell r="AW209">
            <v>0</v>
          </cell>
          <cell r="AY209">
            <v>1629.5874765305505</v>
          </cell>
          <cell r="AZ209">
            <v>0</v>
          </cell>
          <cell r="BB209">
            <v>1491.8697357626843</v>
          </cell>
          <cell r="BC209">
            <v>0</v>
          </cell>
          <cell r="BE209">
            <v>302.09946838584278</v>
          </cell>
          <cell r="BF209">
            <v>0</v>
          </cell>
          <cell r="BH209">
            <v>417.87696494437768</v>
          </cell>
          <cell r="BI209">
            <v>0</v>
          </cell>
          <cell r="BK209">
            <v>2089.1563990822274</v>
          </cell>
          <cell r="BL209">
            <v>0</v>
          </cell>
          <cell r="BN209">
            <v>427.37029677346783</v>
          </cell>
          <cell r="BO209">
            <v>0</v>
          </cell>
          <cell r="BT209">
            <v>37114.147199864317</v>
          </cell>
          <cell r="BU209">
            <v>49504.880135866406</v>
          </cell>
          <cell r="BW209">
            <v>28789.025298776414</v>
          </cell>
          <cell r="BX209">
            <v>30106.276173906852</v>
          </cell>
          <cell r="BZ209">
            <v>25664.005078464063</v>
          </cell>
          <cell r="CA209">
            <v>15624.330682883388</v>
          </cell>
          <cell r="CC209">
            <v>2445.6294050671536</v>
          </cell>
          <cell r="CD209">
            <v>2429.9567533710569</v>
          </cell>
          <cell r="CF209">
            <v>311.2619242812741</v>
          </cell>
          <cell r="CG209">
            <v>0</v>
          </cell>
          <cell r="CI209">
            <v>1146.824318034204</v>
          </cell>
          <cell r="CJ209">
            <v>1449.9764980544974</v>
          </cell>
          <cell r="CL209">
            <v>0</v>
          </cell>
          <cell r="CM209">
            <v>0</v>
          </cell>
          <cell r="CX209">
            <v>11196.093627149112</v>
          </cell>
          <cell r="CY209">
            <v>41389.286830196201</v>
          </cell>
          <cell r="DA209">
            <v>14392.014207991517</v>
          </cell>
          <cell r="DC209">
            <v>23889.25</v>
          </cell>
          <cell r="DD209">
            <v>3033.1899999999996</v>
          </cell>
          <cell r="DE209">
            <v>5488.6500000000015</v>
          </cell>
          <cell r="DF209">
            <v>1849.6899999999996</v>
          </cell>
          <cell r="DK209">
            <v>8.6414911386691724</v>
          </cell>
          <cell r="DL209">
            <v>0</v>
          </cell>
          <cell r="DM209">
            <v>7.22093336051545</v>
          </cell>
          <cell r="DW209">
            <v>2995.62</v>
          </cell>
          <cell r="DX209">
            <v>0</v>
          </cell>
        </row>
        <row r="210">
          <cell r="F210">
            <v>354.3</v>
          </cell>
          <cell r="G210">
            <v>0</v>
          </cell>
          <cell r="H210">
            <v>0</v>
          </cell>
          <cell r="I210">
            <v>626.55965871728563</v>
          </cell>
          <cell r="J210">
            <v>610.81069374116839</v>
          </cell>
          <cell r="L210">
            <v>303.04614487338381</v>
          </cell>
          <cell r="M210">
            <v>246.42360025699654</v>
          </cell>
          <cell r="O210">
            <v>659.408275532316</v>
          </cell>
          <cell r="P210">
            <v>659.408275532316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X210">
            <v>0</v>
          </cell>
          <cell r="Y210">
            <v>1634.4949622882987</v>
          </cell>
          <cell r="AA210">
            <v>0</v>
          </cell>
          <cell r="AB210">
            <v>0</v>
          </cell>
          <cell r="AD210">
            <v>1652.5013489963274</v>
          </cell>
          <cell r="AE210">
            <v>1682.779713933621</v>
          </cell>
          <cell r="AJ210">
            <v>0</v>
          </cell>
          <cell r="AK210">
            <v>0</v>
          </cell>
          <cell r="AM210">
            <v>0</v>
          </cell>
          <cell r="AN210">
            <v>0</v>
          </cell>
          <cell r="AP210">
            <v>488.90465718664956</v>
          </cell>
          <cell r="AQ210">
            <v>240</v>
          </cell>
          <cell r="AS210">
            <v>4639.2</v>
          </cell>
          <cell r="AT210">
            <v>575.509715981417</v>
          </cell>
          <cell r="AV210">
            <v>368.06688217828832</v>
          </cell>
          <cell r="AW210">
            <v>0</v>
          </cell>
          <cell r="AY210">
            <v>611.0953036989564</v>
          </cell>
          <cell r="AZ210">
            <v>0</v>
          </cell>
          <cell r="BB210">
            <v>309.69656774711774</v>
          </cell>
          <cell r="BC210">
            <v>0</v>
          </cell>
          <cell r="BE210">
            <v>0</v>
          </cell>
          <cell r="BF210">
            <v>0</v>
          </cell>
          <cell r="BH210">
            <v>0</v>
          </cell>
          <cell r="BI210">
            <v>0</v>
          </cell>
          <cell r="BK210">
            <v>0</v>
          </cell>
          <cell r="BL210">
            <v>0</v>
          </cell>
          <cell r="BN210">
            <v>245.08903899340717</v>
          </cell>
          <cell r="BO210">
            <v>0</v>
          </cell>
          <cell r="BT210">
            <v>11033.965193964576</v>
          </cell>
          <cell r="BU210">
            <v>12843.569833187827</v>
          </cell>
          <cell r="BW210">
            <v>440.44258429630594</v>
          </cell>
          <cell r="BX210">
            <v>309.24557937775205</v>
          </cell>
          <cell r="BZ210">
            <v>3983.4530094590295</v>
          </cell>
          <cell r="CA210">
            <v>3795.4081830873461</v>
          </cell>
          <cell r="CC210">
            <v>0</v>
          </cell>
          <cell r="CD210">
            <v>0</v>
          </cell>
          <cell r="CF210">
            <v>0</v>
          </cell>
          <cell r="CG210">
            <v>0</v>
          </cell>
          <cell r="CI210">
            <v>0</v>
          </cell>
          <cell r="CJ210">
            <v>0</v>
          </cell>
          <cell r="CL210">
            <v>0</v>
          </cell>
          <cell r="CM210">
            <v>0</v>
          </cell>
          <cell r="CX210">
            <v>1521.6682045608804</v>
          </cell>
          <cell r="CY210">
            <v>4838.201934469158</v>
          </cell>
          <cell r="DA210">
            <v>-15052.917260863735</v>
          </cell>
          <cell r="DC210">
            <v>2662.95</v>
          </cell>
          <cell r="DD210">
            <v>0</v>
          </cell>
          <cell r="DE210">
            <v>0</v>
          </cell>
          <cell r="DF210">
            <v>0</v>
          </cell>
          <cell r="DK210">
            <v>7.5160835971911961</v>
          </cell>
          <cell r="DL210">
            <v>0</v>
          </cell>
          <cell r="DM210">
            <v>7.3855544717590416</v>
          </cell>
          <cell r="DW210">
            <v>1545.88</v>
          </cell>
          <cell r="DX210">
            <v>0</v>
          </cell>
        </row>
        <row r="211">
          <cell r="F211">
            <v>397.4</v>
          </cell>
          <cell r="G211">
            <v>0</v>
          </cell>
          <cell r="H211">
            <v>76.900000000000006</v>
          </cell>
          <cell r="I211">
            <v>2995.5679594346948</v>
          </cell>
          <cell r="J211">
            <v>2848.6880140083999</v>
          </cell>
          <cell r="L211">
            <v>873.494372095156</v>
          </cell>
          <cell r="M211">
            <v>725.58060075671222</v>
          </cell>
          <cell r="O211">
            <v>877.88725588554769</v>
          </cell>
          <cell r="P211">
            <v>877.88725588554769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X211">
            <v>1568.7095368155212</v>
          </cell>
          <cell r="Y211">
            <v>1098.3374369462615</v>
          </cell>
          <cell r="AA211">
            <v>0</v>
          </cell>
          <cell r="AB211">
            <v>0</v>
          </cell>
          <cell r="AD211">
            <v>2212.1969794777247</v>
          </cell>
          <cell r="AE211">
            <v>2252.73050612113</v>
          </cell>
          <cell r="AJ211">
            <v>0</v>
          </cell>
          <cell r="AK211">
            <v>0</v>
          </cell>
          <cell r="AM211">
            <v>0</v>
          </cell>
          <cell r="AN211">
            <v>0</v>
          </cell>
          <cell r="AP211">
            <v>1283.3747251149546</v>
          </cell>
          <cell r="AQ211">
            <v>630</v>
          </cell>
          <cell r="AS211">
            <v>6753.3818562805036</v>
          </cell>
          <cell r="AT211">
            <v>0</v>
          </cell>
          <cell r="AV211">
            <v>464.79493917824112</v>
          </cell>
          <cell r="AW211">
            <v>0</v>
          </cell>
          <cell r="AY211">
            <v>719.734468800993</v>
          </cell>
          <cell r="AZ211">
            <v>0</v>
          </cell>
          <cell r="BB211">
            <v>389.88406500380398</v>
          </cell>
          <cell r="BC211">
            <v>0</v>
          </cell>
          <cell r="BE211">
            <v>0</v>
          </cell>
          <cell r="BF211">
            <v>0</v>
          </cell>
          <cell r="BH211">
            <v>0</v>
          </cell>
          <cell r="BI211">
            <v>0</v>
          </cell>
          <cell r="BK211">
            <v>394.42604426625695</v>
          </cell>
          <cell r="BL211">
            <v>0</v>
          </cell>
          <cell r="BN211">
            <v>197.14114292517399</v>
          </cell>
          <cell r="BO211">
            <v>0</v>
          </cell>
          <cell r="BT211">
            <v>14253.575132874748</v>
          </cell>
          <cell r="BU211">
            <v>21174.997306363344</v>
          </cell>
          <cell r="BW211">
            <v>2802.0964698124149</v>
          </cell>
          <cell r="BX211">
            <v>4594.5434899784959</v>
          </cell>
          <cell r="BZ211">
            <v>3829.5961997197796</v>
          </cell>
          <cell r="CA211">
            <v>3829.1334698368264</v>
          </cell>
          <cell r="CC211">
            <v>390.57066618236632</v>
          </cell>
          <cell r="CD211">
            <v>388.06772031448213</v>
          </cell>
          <cell r="CF211">
            <v>49.708993877755717</v>
          </cell>
          <cell r="CG211">
            <v>0</v>
          </cell>
          <cell r="CI211">
            <v>1672.4521304665475</v>
          </cell>
          <cell r="CJ211">
            <v>1452.7280615383768</v>
          </cell>
          <cell r="CL211">
            <v>0</v>
          </cell>
          <cell r="CM211">
            <v>0</v>
          </cell>
          <cell r="CX211">
            <v>2503.7218133191418</v>
          </cell>
          <cell r="CY211">
            <v>4730.8007050742535</v>
          </cell>
          <cell r="DA211">
            <v>31981.455111680341</v>
          </cell>
          <cell r="DC211">
            <v>8101.73</v>
          </cell>
          <cell r="DD211">
            <v>3546.23</v>
          </cell>
          <cell r="DE211">
            <v>4382.8899999999994</v>
          </cell>
          <cell r="DF211">
            <v>2883.56</v>
          </cell>
          <cell r="DK211">
            <v>9.3578663486968043</v>
          </cell>
          <cell r="DL211">
            <v>0</v>
          </cell>
          <cell r="DM211">
            <v>8.6175037031333854</v>
          </cell>
          <cell r="DW211">
            <v>1776.48</v>
          </cell>
          <cell r="DX211">
            <v>0</v>
          </cell>
        </row>
        <row r="212">
          <cell r="F212">
            <v>4361.57</v>
          </cell>
          <cell r="G212">
            <v>0</v>
          </cell>
          <cell r="H212">
            <v>376.3</v>
          </cell>
          <cell r="I212">
            <v>16313.769906764292</v>
          </cell>
          <cell r="J212">
            <v>15634.974443655134</v>
          </cell>
          <cell r="L212">
            <v>3327.7492709462254</v>
          </cell>
          <cell r="M212">
            <v>2738.0400028555168</v>
          </cell>
          <cell r="O212">
            <v>8818.2955783400121</v>
          </cell>
          <cell r="P212">
            <v>8818.2955783400121</v>
          </cell>
          <cell r="R212">
            <v>2034.7288809788051</v>
          </cell>
          <cell r="S212">
            <v>2034.7288809788051</v>
          </cell>
          <cell r="U212">
            <v>1083.2219060208358</v>
          </cell>
          <cell r="V212">
            <v>553.00557747168307</v>
          </cell>
          <cell r="X212">
            <v>15362.063396276562</v>
          </cell>
          <cell r="Y212">
            <v>11051.338191129176</v>
          </cell>
          <cell r="AA212">
            <v>0</v>
          </cell>
          <cell r="AB212">
            <v>0</v>
          </cell>
          <cell r="AD212">
            <v>22098.042806574169</v>
          </cell>
          <cell r="AE212">
            <v>22502.939664845286</v>
          </cell>
          <cell r="AJ212">
            <v>0</v>
          </cell>
          <cell r="AK212">
            <v>0</v>
          </cell>
          <cell r="AM212">
            <v>0</v>
          </cell>
          <cell r="AN212">
            <v>0</v>
          </cell>
          <cell r="AP212">
            <v>4827.9334897181643</v>
          </cell>
          <cell r="AQ212">
            <v>4740</v>
          </cell>
          <cell r="AS212">
            <v>77816.106408742809</v>
          </cell>
          <cell r="AT212">
            <v>2058.4234744614428</v>
          </cell>
          <cell r="AV212">
            <v>3870.0089611629123</v>
          </cell>
          <cell r="AW212">
            <v>418.84965261634869</v>
          </cell>
          <cell r="AY212">
            <v>4526.6318792515276</v>
          </cell>
          <cell r="AZ212">
            <v>0</v>
          </cell>
          <cell r="BB212">
            <v>4157.1337989072335</v>
          </cell>
          <cell r="BC212">
            <v>11784.771975207637</v>
          </cell>
          <cell r="BE212">
            <v>537.7579919251724</v>
          </cell>
          <cell r="BF212">
            <v>0</v>
          </cell>
          <cell r="BH212">
            <v>638.4231408872439</v>
          </cell>
          <cell r="BI212">
            <v>0</v>
          </cell>
          <cell r="BK212">
            <v>5496.5144917608959</v>
          </cell>
          <cell r="BL212">
            <v>2204.8676560362169</v>
          </cell>
          <cell r="BN212">
            <v>451.7405084114539</v>
          </cell>
          <cell r="BO212">
            <v>0</v>
          </cell>
          <cell r="BT212">
            <v>97026.644731790584</v>
          </cell>
          <cell r="BU212">
            <v>97704.591099588346</v>
          </cell>
          <cell r="BW212">
            <v>38125.986868007218</v>
          </cell>
          <cell r="BX212">
            <v>37651.977663360944</v>
          </cell>
          <cell r="BZ212">
            <v>29664.619664740938</v>
          </cell>
          <cell r="CA212">
            <v>28315.957828446175</v>
          </cell>
          <cell r="CC212">
            <v>3369.1282699656458</v>
          </cell>
          <cell r="CD212">
            <v>3347.5374378529623</v>
          </cell>
          <cell r="CF212">
            <v>428.79814345017309</v>
          </cell>
          <cell r="CG212">
            <v>0</v>
          </cell>
          <cell r="CI212">
            <v>7311.0050274680534</v>
          </cell>
          <cell r="CJ212">
            <v>5496.7628248243609</v>
          </cell>
          <cell r="CL212">
            <v>0</v>
          </cell>
          <cell r="CM212">
            <v>0</v>
          </cell>
          <cell r="CX212">
            <v>20851.873616608638</v>
          </cell>
          <cell r="CY212">
            <v>129126.96542111378</v>
          </cell>
          <cell r="DA212">
            <v>71726.980916724016</v>
          </cell>
          <cell r="DC212">
            <v>49554.879999999997</v>
          </cell>
          <cell r="DD212">
            <v>78165.52</v>
          </cell>
          <cell r="DE212">
            <v>15653.369999999995</v>
          </cell>
          <cell r="DF212">
            <v>75587.260000000009</v>
          </cell>
          <cell r="DK212">
            <v>7.7694078800916051</v>
          </cell>
          <cell r="DL212">
            <v>0</v>
          </cell>
          <cell r="DM212">
            <v>6.8515667286341397</v>
          </cell>
          <cell r="DW212">
            <v>1934.8200000000002</v>
          </cell>
          <cell r="DX212">
            <v>0</v>
          </cell>
        </row>
        <row r="214">
          <cell r="F214">
            <v>285.5</v>
          </cell>
          <cell r="G214">
            <v>0</v>
          </cell>
          <cell r="H214">
            <v>0</v>
          </cell>
          <cell r="I214">
            <v>695.94861942331408</v>
          </cell>
          <cell r="J214">
            <v>677.50339837294916</v>
          </cell>
          <cell r="L214">
            <v>370.82308249322659</v>
          </cell>
          <cell r="M214">
            <v>308.02950032124568</v>
          </cell>
          <cell r="O214">
            <v>554.24964496337759</v>
          </cell>
          <cell r="P214">
            <v>554.24964496337759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X214">
            <v>846.32566599654854</v>
          </cell>
          <cell r="Y214">
            <v>602.84814995472902</v>
          </cell>
          <cell r="AA214">
            <v>0</v>
          </cell>
          <cell r="AB214">
            <v>0</v>
          </cell>
          <cell r="AD214">
            <v>1331.6091875203256</v>
          </cell>
          <cell r="AE214">
            <v>1356.0079264127821</v>
          </cell>
          <cell r="AJ214">
            <v>0</v>
          </cell>
          <cell r="AK214">
            <v>0</v>
          </cell>
          <cell r="AM214">
            <v>0</v>
          </cell>
          <cell r="AN214">
            <v>0</v>
          </cell>
          <cell r="AP214">
            <v>1100.0354786699611</v>
          </cell>
          <cell r="AQ214">
            <v>540</v>
          </cell>
          <cell r="AS214">
            <v>4738.7474308455357</v>
          </cell>
          <cell r="AT214">
            <v>950.47715510178932</v>
          </cell>
          <cell r="AV214">
            <v>96.223280805332408</v>
          </cell>
          <cell r="AW214">
            <v>0</v>
          </cell>
          <cell r="AY214">
            <v>305.5476518494782</v>
          </cell>
          <cell r="AZ214">
            <v>0</v>
          </cell>
          <cell r="BB214">
            <v>311.16999879945922</v>
          </cell>
          <cell r="BC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K214">
            <v>331.1262754219552</v>
          </cell>
          <cell r="BL214">
            <v>0</v>
          </cell>
          <cell r="BN214">
            <v>84.602279426180203</v>
          </cell>
          <cell r="BO214">
            <v>0</v>
          </cell>
          <cell r="BT214">
            <v>8553.0267603153006</v>
          </cell>
          <cell r="BU214">
            <v>8033.6869702361701</v>
          </cell>
          <cell r="BW214">
            <v>1812.9144602506256</v>
          </cell>
          <cell r="BX214">
            <v>1486.1703606169201</v>
          </cell>
          <cell r="BZ214">
            <v>2787.7187663173936</v>
          </cell>
          <cell r="CA214">
            <v>2829.744691984798</v>
          </cell>
          <cell r="CC214">
            <v>0</v>
          </cell>
          <cell r="CD214">
            <v>0</v>
          </cell>
          <cell r="CF214">
            <v>0</v>
          </cell>
          <cell r="CG214">
            <v>0</v>
          </cell>
          <cell r="CI214">
            <v>955.68693169516985</v>
          </cell>
          <cell r="CJ214">
            <v>501.22522593896247</v>
          </cell>
          <cell r="CL214">
            <v>0</v>
          </cell>
          <cell r="CM214">
            <v>0</v>
          </cell>
          <cell r="CX214">
            <v>1492.5400876105259</v>
          </cell>
          <cell r="CY214">
            <v>9935.5150766778825</v>
          </cell>
          <cell r="DA214">
            <v>-9467.4061606821306</v>
          </cell>
          <cell r="DC214">
            <v>4611.53</v>
          </cell>
          <cell r="DD214">
            <v>0</v>
          </cell>
          <cell r="DE214">
            <v>1999.58</v>
          </cell>
          <cell r="DF214">
            <v>0</v>
          </cell>
          <cell r="DK214">
            <v>9.1487013868372387</v>
          </cell>
          <cell r="DL214">
            <v>0</v>
          </cell>
          <cell r="DM214">
            <v>8.4819552948714509</v>
          </cell>
          <cell r="DW214">
            <v>1718.8199999999997</v>
          </cell>
          <cell r="DX214">
            <v>0</v>
          </cell>
        </row>
        <row r="215">
          <cell r="F215">
            <v>3826</v>
          </cell>
          <cell r="G215">
            <v>407.65</v>
          </cell>
          <cell r="H215">
            <v>0</v>
          </cell>
          <cell r="I215">
            <v>6455.848193499306</v>
          </cell>
          <cell r="J215">
            <v>6430.6350810070035</v>
          </cell>
          <cell r="L215">
            <v>2462.2030792943406</v>
          </cell>
          <cell r="M215">
            <v>2053.5300021416379</v>
          </cell>
          <cell r="O215">
            <v>7231.568737976143</v>
          </cell>
          <cell r="P215">
            <v>7231.568737976143</v>
          </cell>
          <cell r="R215">
            <v>1644.7523576754245</v>
          </cell>
          <cell r="S215">
            <v>1644.7523576754245</v>
          </cell>
          <cell r="U215">
            <v>679.47555923125174</v>
          </cell>
          <cell r="V215">
            <v>346.88531677769214</v>
          </cell>
          <cell r="X215">
            <v>6376.3672216613086</v>
          </cell>
          <cell r="Y215">
            <v>7316.6843314527659</v>
          </cell>
          <cell r="AA215">
            <v>0</v>
          </cell>
          <cell r="AB215">
            <v>0</v>
          </cell>
          <cell r="AD215">
            <v>17844.962351848568</v>
          </cell>
          <cell r="AE215">
            <v>18171.931090911752</v>
          </cell>
          <cell r="AJ215">
            <v>23441.880000000005</v>
          </cell>
          <cell r="AK215">
            <v>24937.695049340335</v>
          </cell>
          <cell r="AM215">
            <v>5194.4399999999996</v>
          </cell>
          <cell r="AN215">
            <v>5338.5533537065166</v>
          </cell>
          <cell r="AP215">
            <v>4400.1419146798444</v>
          </cell>
          <cell r="AQ215">
            <v>4752</v>
          </cell>
          <cell r="AS215">
            <v>88490.960523235728</v>
          </cell>
          <cell r="AT215">
            <v>3460.3423232870819</v>
          </cell>
          <cell r="AV215">
            <v>1085.2257221359639</v>
          </cell>
          <cell r="AW215">
            <v>469.69036881873365</v>
          </cell>
          <cell r="AY215">
            <v>1786.0260546216023</v>
          </cell>
          <cell r="AZ215">
            <v>2264.8228789328841</v>
          </cell>
          <cell r="BB215">
            <v>1143.235205905831</v>
          </cell>
          <cell r="BC215">
            <v>0</v>
          </cell>
          <cell r="BE215">
            <v>458.80382460960942</v>
          </cell>
          <cell r="BF215">
            <v>0</v>
          </cell>
          <cell r="BH215">
            <v>400.46542473836195</v>
          </cell>
          <cell r="BI215">
            <v>0</v>
          </cell>
          <cell r="BK215">
            <v>1203.6425320790142</v>
          </cell>
          <cell r="BL215">
            <v>0</v>
          </cell>
          <cell r="BN215">
            <v>447.97600417469198</v>
          </cell>
          <cell r="BO215">
            <v>0</v>
          </cell>
          <cell r="BT215">
            <v>95678.280000000013</v>
          </cell>
          <cell r="BU215">
            <v>82700.105337393092</v>
          </cell>
          <cell r="BW215">
            <v>34835.054350059349</v>
          </cell>
          <cell r="BX215">
            <v>39887.520229714755</v>
          </cell>
          <cell r="BZ215">
            <v>19427.981445724705</v>
          </cell>
          <cell r="CA215">
            <v>24779.684386767531</v>
          </cell>
          <cell r="CC215">
            <v>1168.0618054052077</v>
          </cell>
          <cell r="CD215">
            <v>1160.5763598190122</v>
          </cell>
          <cell r="CF215">
            <v>148.66241159702648</v>
          </cell>
          <cell r="CG215">
            <v>0</v>
          </cell>
          <cell r="CI215">
            <v>9222.3788908583902</v>
          </cell>
          <cell r="CJ215">
            <v>8755.1124486217359</v>
          </cell>
          <cell r="CL215">
            <v>31007.262498849796</v>
          </cell>
          <cell r="CM215">
            <v>27340.54511855738</v>
          </cell>
          <cell r="CX215">
            <v>21734.363504001332</v>
          </cell>
          <cell r="CY215">
            <v>133565.98910835324</v>
          </cell>
          <cell r="DA215">
            <v>-192361.62263339467</v>
          </cell>
          <cell r="DC215">
            <v>92061.06</v>
          </cell>
          <cell r="DD215">
            <v>0</v>
          </cell>
          <cell r="DE215">
            <v>54026.18</v>
          </cell>
          <cell r="DF215">
            <v>0</v>
          </cell>
          <cell r="DK215">
            <v>7.921562361646405</v>
          </cell>
          <cell r="DL215">
            <v>10.181967030129057</v>
          </cell>
          <cell r="DM215">
            <v>6.9655559498950907</v>
          </cell>
          <cell r="DW215">
            <v>1891.62</v>
          </cell>
          <cell r="DX215">
            <v>0</v>
          </cell>
        </row>
        <row r="216">
          <cell r="F216">
            <v>14591.35</v>
          </cell>
          <cell r="G216">
            <v>1189.72</v>
          </cell>
          <cell r="H216">
            <v>873.80000000000007</v>
          </cell>
          <cell r="I216">
            <v>69282.36816546398</v>
          </cell>
          <cell r="J216">
            <v>66481.632307890104</v>
          </cell>
          <cell r="L216">
            <v>12120.127836496251</v>
          </cell>
          <cell r="M216">
            <v>10062.297010494029</v>
          </cell>
          <cell r="O216">
            <v>30505.838607664551</v>
          </cell>
          <cell r="P216">
            <v>30505.838607664551</v>
          </cell>
          <cell r="R216">
            <v>6879.1282205904035</v>
          </cell>
          <cell r="S216">
            <v>6879.1282205904035</v>
          </cell>
          <cell r="U216">
            <v>2304.3084182625048</v>
          </cell>
          <cell r="V216">
            <v>1220.5254403429815</v>
          </cell>
          <cell r="X216">
            <v>30436.508571103161</v>
          </cell>
          <cell r="Y216">
            <v>27960.742728695543</v>
          </cell>
          <cell r="AA216">
            <v>0</v>
          </cell>
          <cell r="AB216">
            <v>0</v>
          </cell>
          <cell r="AD216">
            <v>72131.473997828245</v>
          </cell>
          <cell r="AE216">
            <v>73453.120781655467</v>
          </cell>
          <cell r="AJ216">
            <v>85557.36</v>
          </cell>
          <cell r="AK216">
            <v>91249.958835963451</v>
          </cell>
          <cell r="AM216">
            <v>18180.480000000003</v>
          </cell>
          <cell r="AN216">
            <v>18684.93673797281</v>
          </cell>
          <cell r="AP216">
            <v>14972.705126341139</v>
          </cell>
          <cell r="AQ216">
            <v>14700</v>
          </cell>
          <cell r="AS216">
            <v>258958.59914982671</v>
          </cell>
          <cell r="AT216">
            <v>290194.56665138353</v>
          </cell>
          <cell r="AV216">
            <v>10619.974668970774</v>
          </cell>
          <cell r="AW216">
            <v>119185.03990920256</v>
          </cell>
          <cell r="AY216">
            <v>11479.351011711122</v>
          </cell>
          <cell r="AZ216">
            <v>70155.702899080061</v>
          </cell>
          <cell r="BB216">
            <v>9360.8817507880831</v>
          </cell>
          <cell r="BC216">
            <v>44022.698730749777</v>
          </cell>
          <cell r="BE216">
            <v>2116.9816571339265</v>
          </cell>
          <cell r="BF216">
            <v>7508.6642990810178</v>
          </cell>
          <cell r="BH216">
            <v>1358.100136069228</v>
          </cell>
          <cell r="BI216">
            <v>3151.6727446896903</v>
          </cell>
          <cell r="BK216">
            <v>16050.648345600466</v>
          </cell>
          <cell r="BL216">
            <v>30047.679422391935</v>
          </cell>
          <cell r="BN216">
            <v>1074.4687618926819</v>
          </cell>
          <cell r="BO216">
            <v>0</v>
          </cell>
          <cell r="BT216">
            <v>390444.12000000005</v>
          </cell>
          <cell r="BU216">
            <v>284561.78894204187</v>
          </cell>
          <cell r="BW216">
            <v>172501.33641698246</v>
          </cell>
          <cell r="BX216">
            <v>174389.11553262162</v>
          </cell>
          <cell r="BZ216">
            <v>80739.663151063665</v>
          </cell>
          <cell r="CA216">
            <v>91211.057800862953</v>
          </cell>
          <cell r="CC216">
            <v>2606.2379033103684</v>
          </cell>
          <cell r="CD216">
            <v>2589.536002846171</v>
          </cell>
          <cell r="CF216">
            <v>331.70300587586524</v>
          </cell>
          <cell r="CG216">
            <v>2685.8156173299112</v>
          </cell>
          <cell r="CI216">
            <v>17584.639543191126</v>
          </cell>
          <cell r="CJ216">
            <v>14932.430658361605</v>
          </cell>
          <cell r="CL216">
            <v>41613.953910268639</v>
          </cell>
          <cell r="CM216">
            <v>34582.75157669498</v>
          </cell>
          <cell r="CX216">
            <v>81592.290111003298</v>
          </cell>
          <cell r="CY216">
            <v>-99854.601611602746</v>
          </cell>
          <cell r="DA216">
            <v>105031.22877224645</v>
          </cell>
          <cell r="DC216">
            <v>183686.11</v>
          </cell>
          <cell r="DD216">
            <v>20903.489999999998</v>
          </cell>
          <cell r="DE216">
            <v>46584.429999999993</v>
          </cell>
          <cell r="DF216">
            <v>15248.349999999999</v>
          </cell>
          <cell r="DK216">
            <v>7.7132048479499549</v>
          </cell>
          <cell r="DL216">
            <v>9.5425307603494343</v>
          </cell>
          <cell r="DM216">
            <v>6.4718776605789481</v>
          </cell>
          <cell r="DW216">
            <v>3902.54</v>
          </cell>
          <cell r="DX216">
            <v>0</v>
          </cell>
        </row>
        <row r="217">
          <cell r="F217">
            <v>366</v>
          </cell>
          <cell r="G217">
            <v>0</v>
          </cell>
          <cell r="H217">
            <v>113.4</v>
          </cell>
          <cell r="I217">
            <v>2933.4428030835516</v>
          </cell>
          <cell r="J217">
            <v>2784.646289924201</v>
          </cell>
          <cell r="L217">
            <v>700.44360026498362</v>
          </cell>
          <cell r="M217">
            <v>581.83350060679743</v>
          </cell>
          <cell r="O217">
            <v>738.38505789837052</v>
          </cell>
          <cell r="P217">
            <v>881.80505789837059</v>
          </cell>
          <cell r="R217">
            <v>0</v>
          </cell>
          <cell r="S217">
            <v>0</v>
          </cell>
          <cell r="U217">
            <v>0</v>
          </cell>
          <cell r="V217">
            <v>0</v>
          </cell>
          <cell r="X217">
            <v>1559.5380982527879</v>
          </cell>
          <cell r="Y217">
            <v>1091.624928519765</v>
          </cell>
          <cell r="AA217">
            <v>0</v>
          </cell>
          <cell r="AB217">
            <v>0</v>
          </cell>
          <cell r="AD217">
            <v>2235.9840437731841</v>
          </cell>
          <cell r="AE217">
            <v>2276.953414789099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P217">
            <v>1100.0354786699611</v>
          </cell>
          <cell r="AQ217">
            <v>540</v>
          </cell>
          <cell r="AS217">
            <v>8600.0455977529473</v>
          </cell>
          <cell r="AT217">
            <v>3686.4605757223285</v>
          </cell>
          <cell r="AV217">
            <v>581.90519310385173</v>
          </cell>
          <cell r="AW217">
            <v>0</v>
          </cell>
          <cell r="AY217">
            <v>577.14556460456981</v>
          </cell>
          <cell r="AZ217">
            <v>0</v>
          </cell>
          <cell r="BB217">
            <v>315.17382763086374</v>
          </cell>
          <cell r="BC217">
            <v>0</v>
          </cell>
          <cell r="BE217">
            <v>0</v>
          </cell>
          <cell r="BF217">
            <v>0</v>
          </cell>
          <cell r="BH217">
            <v>0</v>
          </cell>
          <cell r="BI217">
            <v>0</v>
          </cell>
          <cell r="BK217">
            <v>391.78495479830366</v>
          </cell>
          <cell r="BL217">
            <v>0</v>
          </cell>
          <cell r="BN217">
            <v>197.14114292517399</v>
          </cell>
          <cell r="BO217">
            <v>0</v>
          </cell>
          <cell r="BT217">
            <v>11724.372415779186</v>
          </cell>
          <cell r="BU217">
            <v>13952.561291584672</v>
          </cell>
          <cell r="BW217">
            <v>3317.7005801391883</v>
          </cell>
          <cell r="BX217">
            <v>4049.0857042176563</v>
          </cell>
          <cell r="BZ217">
            <v>5727.3326305485543</v>
          </cell>
          <cell r="CA217">
            <v>4343.2093762866643</v>
          </cell>
          <cell r="CC217">
            <v>0</v>
          </cell>
          <cell r="CD217">
            <v>0</v>
          </cell>
          <cell r="CF217">
            <v>0</v>
          </cell>
          <cell r="CG217">
            <v>0</v>
          </cell>
          <cell r="CI217">
            <v>1385.7460509579962</v>
          </cell>
          <cell r="CJ217">
            <v>1086.5898388923838</v>
          </cell>
          <cell r="CL217">
            <v>0</v>
          </cell>
          <cell r="CM217">
            <v>0</v>
          </cell>
          <cell r="CX217">
            <v>2525.1704560756316</v>
          </cell>
          <cell r="CY217">
            <v>10698.858930165476</v>
          </cell>
          <cell r="DA217">
            <v>4619.4431008328793</v>
          </cell>
          <cell r="DC217">
            <v>9500.2199999999993</v>
          </cell>
          <cell r="DD217">
            <v>7230.9000000000005</v>
          </cell>
          <cell r="DE217">
            <v>6044.08</v>
          </cell>
          <cell r="DF217">
            <v>6267.9900000000007</v>
          </cell>
          <cell r="DK217">
            <v>9.4430172854244692</v>
          </cell>
          <cell r="DL217">
            <v>0</v>
          </cell>
          <cell r="DM217">
            <v>8.4912179839481219</v>
          </cell>
          <cell r="DW217">
            <v>1776.48</v>
          </cell>
          <cell r="DX217">
            <v>0</v>
          </cell>
        </row>
        <row r="218">
          <cell r="F218">
            <v>5144.8999999999996</v>
          </cell>
          <cell r="G218">
            <v>642.45000000000005</v>
          </cell>
          <cell r="H218">
            <v>0</v>
          </cell>
          <cell r="I218">
            <v>16591.770300802524</v>
          </cell>
          <cell r="J218">
            <v>15966.611559146866</v>
          </cell>
          <cell r="L218">
            <v>3135.9528720762664</v>
          </cell>
          <cell r="M218">
            <v>2628.5184027412965</v>
          </cell>
          <cell r="O218">
            <v>10657.275179500934</v>
          </cell>
          <cell r="P218">
            <v>10657.275179500934</v>
          </cell>
          <cell r="R218">
            <v>2201.1990022716295</v>
          </cell>
          <cell r="S218">
            <v>2201.1990022716282</v>
          </cell>
          <cell r="U218">
            <v>1358.9511184625035</v>
          </cell>
          <cell r="V218">
            <v>721.15569480493389</v>
          </cell>
          <cell r="X218">
            <v>8108.4300043516878</v>
          </cell>
          <cell r="Y218">
            <v>8555.4545285792883</v>
          </cell>
          <cell r="AA218">
            <v>0</v>
          </cell>
          <cell r="AB218">
            <v>0</v>
          </cell>
          <cell r="AD218">
            <v>23996.48374386453</v>
          </cell>
          <cell r="AE218">
            <v>24436.165256045962</v>
          </cell>
          <cell r="AJ218">
            <v>34863.720000000008</v>
          </cell>
          <cell r="AK218">
            <v>34575.469460645232</v>
          </cell>
          <cell r="AM218">
            <v>2597.16</v>
          </cell>
          <cell r="AN218">
            <v>3201.5746017534138</v>
          </cell>
          <cell r="AP218">
            <v>4889.0465718664946</v>
          </cell>
          <cell r="AQ218">
            <v>4800</v>
          </cell>
          <cell r="AS218">
            <v>124385.3042089549</v>
          </cell>
          <cell r="AT218">
            <v>193901.83945890129</v>
          </cell>
          <cell r="AV218">
            <v>3392.0900951114677</v>
          </cell>
          <cell r="AW218">
            <v>0</v>
          </cell>
          <cell r="AY218">
            <v>1297.149811662438</v>
          </cell>
          <cell r="AZ218">
            <v>3470.817828054071</v>
          </cell>
          <cell r="BB218">
            <v>2802.6309073944399</v>
          </cell>
          <cell r="BC218">
            <v>0</v>
          </cell>
          <cell r="BE218">
            <v>499.65326673540147</v>
          </cell>
          <cell r="BF218">
            <v>0</v>
          </cell>
          <cell r="BH218">
            <v>800.93084947672389</v>
          </cell>
          <cell r="BI218">
            <v>0</v>
          </cell>
          <cell r="BK218">
            <v>3898.5427084882372</v>
          </cell>
          <cell r="BL218">
            <v>2440.0456635110168</v>
          </cell>
          <cell r="BN218">
            <v>391.90470422712991</v>
          </cell>
          <cell r="BO218">
            <v>0</v>
          </cell>
          <cell r="BT218">
            <v>117902.04</v>
          </cell>
          <cell r="BU218">
            <v>101924.2760966272</v>
          </cell>
          <cell r="BW218">
            <v>48842.061116704303</v>
          </cell>
          <cell r="BX218">
            <v>55703.454400717659</v>
          </cell>
          <cell r="BZ218">
            <v>27249.636313484003</v>
          </cell>
          <cell r="CA218">
            <v>31834.668374440691</v>
          </cell>
          <cell r="CC218">
            <v>2233.9182028374598</v>
          </cell>
          <cell r="CD218">
            <v>2219.6022881538606</v>
          </cell>
          <cell r="CF218">
            <v>284.31686217931303</v>
          </cell>
          <cell r="CG218">
            <v>0</v>
          </cell>
          <cell r="CI218">
            <v>33544.611302500467</v>
          </cell>
          <cell r="CJ218">
            <v>14860.542132079532</v>
          </cell>
          <cell r="CL218">
            <v>17610.920933812744</v>
          </cell>
          <cell r="CM218">
            <v>13442.953941099455</v>
          </cell>
          <cell r="CX218">
            <v>29522.379728178981</v>
          </cell>
          <cell r="CY218">
            <v>-11284.728822591416</v>
          </cell>
          <cell r="DA218">
            <v>-9624.897392319428</v>
          </cell>
          <cell r="DC218">
            <v>132158.68</v>
          </cell>
          <cell r="DD218">
            <v>0</v>
          </cell>
          <cell r="DE218">
            <v>80427.259999999995</v>
          </cell>
          <cell r="DF218">
            <v>0</v>
          </cell>
          <cell r="DK218">
            <v>8.6149546513821207</v>
          </cell>
          <cell r="DL218">
            <v>10.280308923661016</v>
          </cell>
          <cell r="DM218">
            <v>7.6181585675939685</v>
          </cell>
          <cell r="DW218">
            <v>1891.62</v>
          </cell>
          <cell r="DX218">
            <v>0</v>
          </cell>
        </row>
        <row r="219">
          <cell r="F219">
            <v>284.10000000000002</v>
          </cell>
          <cell r="G219">
            <v>0</v>
          </cell>
          <cell r="H219">
            <v>120.4</v>
          </cell>
          <cell r="I219">
            <v>1695.7988541122513</v>
          </cell>
          <cell r="J219">
            <v>1621.8411248103878</v>
          </cell>
          <cell r="L219">
            <v>700.44360026498362</v>
          </cell>
          <cell r="M219">
            <v>581.83350060679743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X219">
            <v>1951.443407714004</v>
          </cell>
          <cell r="Y219">
            <v>1377.2174005205079</v>
          </cell>
          <cell r="AA219">
            <v>0</v>
          </cell>
          <cell r="AB219">
            <v>0</v>
          </cell>
          <cell r="AD219">
            <v>1886.640687747712</v>
          </cell>
          <cell r="AE219">
            <v>1921.2091286653954</v>
          </cell>
          <cell r="AJ219">
            <v>0</v>
          </cell>
          <cell r="AK219">
            <v>0</v>
          </cell>
          <cell r="AM219">
            <v>0</v>
          </cell>
          <cell r="AN219">
            <v>0</v>
          </cell>
          <cell r="AP219">
            <v>458.34811611248375</v>
          </cell>
          <cell r="AQ219">
            <v>0</v>
          </cell>
          <cell r="AS219">
            <v>7042.5454057156012</v>
          </cell>
          <cell r="AT219">
            <v>0</v>
          </cell>
          <cell r="AV219">
            <v>306.92551902114894</v>
          </cell>
          <cell r="AW219">
            <v>0</v>
          </cell>
          <cell r="AY219">
            <v>577.14556460456981</v>
          </cell>
          <cell r="AZ219">
            <v>0</v>
          </cell>
          <cell r="BB219">
            <v>0</v>
          </cell>
          <cell r="BC219">
            <v>0</v>
          </cell>
          <cell r="BE219">
            <v>0</v>
          </cell>
          <cell r="BF219">
            <v>0</v>
          </cell>
          <cell r="BH219">
            <v>0</v>
          </cell>
          <cell r="BI219">
            <v>0</v>
          </cell>
          <cell r="BK219">
            <v>803.47021163420789</v>
          </cell>
          <cell r="BL219">
            <v>0</v>
          </cell>
          <cell r="BN219">
            <v>197.14114292517399</v>
          </cell>
          <cell r="BO219">
            <v>0</v>
          </cell>
          <cell r="BT219">
            <v>11825.6488436048</v>
          </cell>
          <cell r="BU219">
            <v>13908.140050713031</v>
          </cell>
          <cell r="BW219">
            <v>3291.6942598403298</v>
          </cell>
          <cell r="BX219">
            <v>2563.6968248968897</v>
          </cell>
          <cell r="BZ219">
            <v>3398.5241935324425</v>
          </cell>
          <cell r="CA219">
            <v>3618.4279118258546</v>
          </cell>
          <cell r="CC219">
            <v>0</v>
          </cell>
          <cell r="CD219">
            <v>0</v>
          </cell>
          <cell r="CF219">
            <v>0</v>
          </cell>
          <cell r="CG219">
            <v>0</v>
          </cell>
          <cell r="CI219">
            <v>621.19650560186062</v>
          </cell>
          <cell r="CJ219">
            <v>413.63837156800491</v>
          </cell>
          <cell r="CL219">
            <v>0</v>
          </cell>
          <cell r="CM219">
            <v>0</v>
          </cell>
          <cell r="CX219">
            <v>2085.4150921609316</v>
          </cell>
          <cell r="CY219">
            <v>12586.569490750564</v>
          </cell>
          <cell r="DA219">
            <v>12645.204165368003</v>
          </cell>
          <cell r="DC219">
            <v>4494.6899999999996</v>
          </cell>
          <cell r="DD219">
            <v>4488.99</v>
          </cell>
          <cell r="DE219">
            <v>1828.5999999999995</v>
          </cell>
          <cell r="DF219">
            <v>3505.5999999999995</v>
          </cell>
          <cell r="DK219">
            <v>9.3843176936664339</v>
          </cell>
          <cell r="DL219">
            <v>0</v>
          </cell>
          <cell r="DM219">
            <v>8.1677464833900899</v>
          </cell>
          <cell r="DW219">
            <v>345.88</v>
          </cell>
          <cell r="DX219">
            <v>0</v>
          </cell>
        </row>
        <row r="220">
          <cell r="F220">
            <v>7448.76</v>
          </cell>
          <cell r="G220">
            <v>941.36</v>
          </cell>
          <cell r="H220">
            <v>0</v>
          </cell>
          <cell r="I220">
            <v>26960.809519634156</v>
          </cell>
          <cell r="J220">
            <v>25938.383149855374</v>
          </cell>
          <cell r="L220">
            <v>4803.6509809314339</v>
          </cell>
          <cell r="M220">
            <v>4037.3174759086555</v>
          </cell>
          <cell r="O220">
            <v>16318.124726813758</v>
          </cell>
          <cell r="P220">
            <v>16318.124726813758</v>
          </cell>
          <cell r="R220">
            <v>3221.2512419439186</v>
          </cell>
          <cell r="S220">
            <v>3221.2512419439186</v>
          </cell>
          <cell r="U220">
            <v>1774.435651724604</v>
          </cell>
          <cell r="V220">
            <v>957.58526166692764</v>
          </cell>
          <cell r="X220">
            <v>12186.054299857889</v>
          </cell>
          <cell r="Y220">
            <v>8853.3526060458844</v>
          </cell>
          <cell r="AA220">
            <v>0</v>
          </cell>
          <cell r="AB220">
            <v>0</v>
          </cell>
          <cell r="AD220">
            <v>34741.98687087182</v>
          </cell>
          <cell r="AE220">
            <v>35378.555523455267</v>
          </cell>
          <cell r="AJ220">
            <v>65039.75999999998</v>
          </cell>
          <cell r="AK220">
            <v>65292.152087600203</v>
          </cell>
          <cell r="AM220">
            <v>0</v>
          </cell>
          <cell r="AN220">
            <v>532.29792490015552</v>
          </cell>
          <cell r="AP220">
            <v>7333.56985779974</v>
          </cell>
          <cell r="AQ220">
            <v>7200</v>
          </cell>
          <cell r="AS220">
            <v>175959.80943756519</v>
          </cell>
          <cell r="AT220">
            <v>334595.38605292572</v>
          </cell>
          <cell r="AV220">
            <v>4783.4267621596409</v>
          </cell>
          <cell r="AW220">
            <v>5574.9082942568239</v>
          </cell>
          <cell r="AY220">
            <v>3697.5312547639974</v>
          </cell>
          <cell r="AZ220">
            <v>10614.052140900627</v>
          </cell>
          <cell r="BB220">
            <v>3530.0943497694211</v>
          </cell>
          <cell r="BC220">
            <v>3303.2262057211001</v>
          </cell>
          <cell r="BE220">
            <v>1458.5104642533825</v>
          </cell>
          <cell r="BF220">
            <v>0</v>
          </cell>
          <cell r="BH220">
            <v>1045.8067509341295</v>
          </cell>
          <cell r="BI220">
            <v>0</v>
          </cell>
          <cell r="BK220">
            <v>6385.1804453679497</v>
          </cell>
          <cell r="BL220">
            <v>3816.2708498055558</v>
          </cell>
          <cell r="BN220">
            <v>721.5960226467173</v>
          </cell>
          <cell r="BO220">
            <v>0</v>
          </cell>
          <cell r="BT220">
            <v>193386.48000000007</v>
          </cell>
          <cell r="BU220">
            <v>52750.045172617582</v>
          </cell>
          <cell r="BW220">
            <v>80616.606906743022</v>
          </cell>
          <cell r="BX220">
            <v>22042.142770053906</v>
          </cell>
          <cell r="BZ220">
            <v>24221.898945319113</v>
          </cell>
          <cell r="CA220">
            <v>14832.726597997394</v>
          </cell>
          <cell r="CC220">
            <v>2841.3103416481667</v>
          </cell>
          <cell r="CD220">
            <v>2823.1019952597471</v>
          </cell>
          <cell r="CF220">
            <v>361.62131620976675</v>
          </cell>
          <cell r="CG220">
            <v>0</v>
          </cell>
          <cell r="CI220">
            <v>24991.2132638287</v>
          </cell>
          <cell r="CJ220">
            <v>23787.270706222349</v>
          </cell>
          <cell r="CL220">
            <v>33546.04483289802</v>
          </cell>
          <cell r="CM220">
            <v>31425.219825470449</v>
          </cell>
          <cell r="CX220">
            <v>43836.954600665675</v>
          </cell>
          <cell r="CY220">
            <v>111797.03896178129</v>
          </cell>
          <cell r="DA220">
            <v>-161876.76658639</v>
          </cell>
          <cell r="DC220">
            <v>156212.13</v>
          </cell>
          <cell r="DD220">
            <v>0</v>
          </cell>
          <cell r="DE220">
            <v>79528.52</v>
          </cell>
          <cell r="DF220">
            <v>0</v>
          </cell>
          <cell r="DK220">
            <v>8.2628750627824168</v>
          </cell>
          <cell r="DL220">
            <v>10.582410136333985</v>
          </cell>
          <cell r="DM220">
            <v>7.1264787606669362</v>
          </cell>
          <cell r="DW220">
            <v>2592.9999999999995</v>
          </cell>
          <cell r="DX220">
            <v>0</v>
          </cell>
        </row>
        <row r="221">
          <cell r="F221">
            <v>6115.75</v>
          </cell>
          <cell r="G221">
            <v>717.15</v>
          </cell>
          <cell r="H221">
            <v>0</v>
          </cell>
          <cell r="I221">
            <v>12703.956348311307</v>
          </cell>
          <cell r="J221">
            <v>12455.183806039013</v>
          </cell>
          <cell r="L221">
            <v>3373.5795347734766</v>
          </cell>
          <cell r="M221">
            <v>2871.1810940725964</v>
          </cell>
          <cell r="O221">
            <v>13345.005479065136</v>
          </cell>
          <cell r="P221">
            <v>13345.005479065139</v>
          </cell>
          <cell r="R221">
            <v>2422.2949281438559</v>
          </cell>
          <cell r="S221">
            <v>2422.2949281438559</v>
          </cell>
          <cell r="U221">
            <v>1398.34100595417</v>
          </cell>
          <cell r="V221">
            <v>779.55077700079073</v>
          </cell>
          <cell r="X221">
            <v>11175.109461700893</v>
          </cell>
          <cell r="Y221">
            <v>11003.489180670045</v>
          </cell>
          <cell r="AA221">
            <v>0</v>
          </cell>
          <cell r="AB221">
            <v>0</v>
          </cell>
          <cell r="AD221">
            <v>28524.654600971746</v>
          </cell>
          <cell r="AE221">
            <v>29047.30464433966</v>
          </cell>
          <cell r="AJ221">
            <v>55508.039999999986</v>
          </cell>
          <cell r="AK221">
            <v>57596.943497273678</v>
          </cell>
          <cell r="AM221">
            <v>2597.16</v>
          </cell>
          <cell r="AN221">
            <v>2669.2766768532583</v>
          </cell>
          <cell r="AP221">
            <v>6233.5343791297792</v>
          </cell>
          <cell r="AQ221">
            <v>6120</v>
          </cell>
          <cell r="AS221">
            <v>144494.40063970609</v>
          </cell>
          <cell r="AT221">
            <v>200546.83216543755</v>
          </cell>
          <cell r="AV221">
            <v>669.61805256011587</v>
          </cell>
          <cell r="AW221">
            <v>0</v>
          </cell>
          <cell r="AY221">
            <v>1110.5611357717494</v>
          </cell>
          <cell r="AZ221">
            <v>10303.45606419395</v>
          </cell>
          <cell r="BB221">
            <v>725.6786279893322</v>
          </cell>
          <cell r="BC221">
            <v>0</v>
          </cell>
          <cell r="BE221">
            <v>603.98628035640218</v>
          </cell>
          <cell r="BF221">
            <v>0</v>
          </cell>
          <cell r="BH221">
            <v>824.1462364180785</v>
          </cell>
          <cell r="BI221">
            <v>0</v>
          </cell>
          <cell r="BK221">
            <v>1249.0214314186924</v>
          </cell>
          <cell r="BL221">
            <v>0</v>
          </cell>
          <cell r="BN221">
            <v>783.80940845425982</v>
          </cell>
          <cell r="BO221">
            <v>0</v>
          </cell>
          <cell r="BT221">
            <v>117028.07999999997</v>
          </cell>
          <cell r="BU221">
            <v>96582.020154113881</v>
          </cell>
          <cell r="BW221">
            <v>86395.200000000012</v>
          </cell>
          <cell r="BX221">
            <v>74228.627950768918</v>
          </cell>
          <cell r="BZ221">
            <v>14129.441051436143</v>
          </cell>
          <cell r="CA221">
            <v>27728.521151978028</v>
          </cell>
          <cell r="CC221">
            <v>2260.1995934590764</v>
          </cell>
          <cell r="CD221">
            <v>2245.7152562497886</v>
          </cell>
          <cell r="CF221">
            <v>287.66176644024625</v>
          </cell>
          <cell r="CG221">
            <v>0</v>
          </cell>
          <cell r="CI221">
            <v>29148.451416702694</v>
          </cell>
          <cell r="CJ221">
            <v>22484.41137635793</v>
          </cell>
          <cell r="CL221">
            <v>24364.282636636664</v>
          </cell>
          <cell r="CM221">
            <v>20499.700833294974</v>
          </cell>
          <cell r="CX221">
            <v>33672.955889685116</v>
          </cell>
          <cell r="CY221">
            <v>-4215.0053348587098</v>
          </cell>
          <cell r="DA221">
            <v>39149.039680054237</v>
          </cell>
          <cell r="DC221">
            <v>147051.97</v>
          </cell>
          <cell r="DD221">
            <v>0</v>
          </cell>
          <cell r="DE221">
            <v>88117.989999999991</v>
          </cell>
          <cell r="DF221">
            <v>0</v>
          </cell>
          <cell r="DK221">
            <v>7.4746971437695633</v>
          </cell>
          <cell r="DL221">
            <v>9.9251516905892618</v>
          </cell>
          <cell r="DM221">
            <v>6.5144406673810655</v>
          </cell>
          <cell r="DW221">
            <v>2580.12</v>
          </cell>
          <cell r="DX221">
            <v>0</v>
          </cell>
        </row>
        <row r="222">
          <cell r="F222">
            <v>2163.62</v>
          </cell>
          <cell r="G222">
            <v>234.2</v>
          </cell>
          <cell r="H222">
            <v>0</v>
          </cell>
          <cell r="I222">
            <v>9702.1993175819498</v>
          </cell>
          <cell r="J222">
            <v>9347.8840322100514</v>
          </cell>
          <cell r="L222">
            <v>1473.5853139916899</v>
          </cell>
          <cell r="M222">
            <v>1232.1180012849827</v>
          </cell>
          <cell r="O222">
            <v>4281.756307689494</v>
          </cell>
          <cell r="P222">
            <v>4281.756307689494</v>
          </cell>
          <cell r="R222">
            <v>973.9254087655512</v>
          </cell>
          <cell r="S222">
            <v>973.92540876555097</v>
          </cell>
          <cell r="U222">
            <v>374.20393117083427</v>
          </cell>
          <cell r="V222">
            <v>191.03829039930872</v>
          </cell>
          <cell r="X222">
            <v>3395.1585690745701</v>
          </cell>
          <cell r="Y222">
            <v>1910.9378207350821</v>
          </cell>
          <cell r="AA222">
            <v>0</v>
          </cell>
          <cell r="AB222">
            <v>0</v>
          </cell>
          <cell r="AD222">
            <v>10091.405500184681</v>
          </cell>
          <cell r="AE222">
            <v>10276.307774939489</v>
          </cell>
          <cell r="AJ222">
            <v>11720.759999999997</v>
          </cell>
          <cell r="AK222">
            <v>12468.847524670167</v>
          </cell>
          <cell r="AM222">
            <v>2597.16</v>
          </cell>
          <cell r="AN222">
            <v>2669.2766768532583</v>
          </cell>
          <cell r="AP222">
            <v>2200.0709573399222</v>
          </cell>
          <cell r="AQ222">
            <v>2160</v>
          </cell>
          <cell r="AS222">
            <v>35578.620198608187</v>
          </cell>
          <cell r="AT222">
            <v>11708.569401702442</v>
          </cell>
          <cell r="AV222">
            <v>917.81780172493552</v>
          </cell>
          <cell r="AW222">
            <v>28325.236312912202</v>
          </cell>
          <cell r="AY222">
            <v>825.11354912202876</v>
          </cell>
          <cell r="AZ222">
            <v>11870.067206012021</v>
          </cell>
          <cell r="BB222">
            <v>878.74690427717735</v>
          </cell>
          <cell r="BC222">
            <v>0</v>
          </cell>
          <cell r="BE222">
            <v>276.96586066429035</v>
          </cell>
          <cell r="BF222">
            <v>757</v>
          </cell>
          <cell r="BH222">
            <v>220.54617594286603</v>
          </cell>
          <cell r="BI222">
            <v>0</v>
          </cell>
          <cell r="BK222">
            <v>515.95065377591402</v>
          </cell>
          <cell r="BL222">
            <v>0</v>
          </cell>
          <cell r="BN222">
            <v>202.29256977548008</v>
          </cell>
          <cell r="BO222">
            <v>0</v>
          </cell>
          <cell r="BT222">
            <v>61751.640000000007</v>
          </cell>
          <cell r="BU222">
            <v>22327.706215889331</v>
          </cell>
          <cell r="BW222">
            <v>19817.348804197245</v>
          </cell>
          <cell r="BX222">
            <v>7309.708172202194</v>
          </cell>
          <cell r="BZ222">
            <v>11581.095433230692</v>
          </cell>
          <cell r="CA222">
            <v>5411.3157477449549</v>
          </cell>
          <cell r="CC222">
            <v>969.1262791721332</v>
          </cell>
          <cell r="CD222">
            <v>962.91569853733665</v>
          </cell>
          <cell r="CF222">
            <v>123.34334462190792</v>
          </cell>
          <cell r="CG222">
            <v>0</v>
          </cell>
          <cell r="CI222">
            <v>9843.5753964602518</v>
          </cell>
          <cell r="CJ222">
            <v>4365.7956508364441</v>
          </cell>
          <cell r="CL222">
            <v>8439.1934503342</v>
          </cell>
          <cell r="CM222">
            <v>6836.1338969202325</v>
          </cell>
          <cell r="CX222">
            <v>11925.566436092085</v>
          </cell>
          <cell r="CY222">
            <v>75963.640340973827</v>
          </cell>
          <cell r="DA222">
            <v>-121822.44838057591</v>
          </cell>
          <cell r="DC222">
            <v>94715.21</v>
          </cell>
          <cell r="DD222">
            <v>0</v>
          </cell>
          <cell r="DE222">
            <v>73845.81</v>
          </cell>
          <cell r="DF222">
            <v>0</v>
          </cell>
          <cell r="DK222">
            <v>7.905609437595956</v>
          </cell>
          <cell r="DL222">
            <v>9.8565493292946513</v>
          </cell>
          <cell r="DM222">
            <v>6.9438779298997506</v>
          </cell>
          <cell r="DW222">
            <v>1848.3200000000002</v>
          </cell>
          <cell r="DX222">
            <v>0</v>
          </cell>
        </row>
        <row r="223">
          <cell r="F223">
            <v>4312.1400000000003</v>
          </cell>
          <cell r="G223">
            <v>457.6</v>
          </cell>
          <cell r="H223">
            <v>0</v>
          </cell>
          <cell r="I223">
            <v>17796.311548314934</v>
          </cell>
          <cell r="J223">
            <v>17135.501821951504</v>
          </cell>
          <cell r="L223">
            <v>2947.1706279833797</v>
          </cell>
          <cell r="M223">
            <v>2464.2360025699654</v>
          </cell>
          <cell r="O223">
            <v>8741.2796550603325</v>
          </cell>
          <cell r="P223">
            <v>8741.2796550603325</v>
          </cell>
          <cell r="R223">
            <v>1902.2251792766592</v>
          </cell>
          <cell r="S223">
            <v>1902.2251792766592</v>
          </cell>
          <cell r="U223">
            <v>748.40786234166853</v>
          </cell>
          <cell r="V223">
            <v>382.07658079861744</v>
          </cell>
          <cell r="X223">
            <v>6807.6826481928911</v>
          </cell>
          <cell r="Y223">
            <v>7686.9219548320852</v>
          </cell>
          <cell r="AA223">
            <v>0</v>
          </cell>
          <cell r="AB223">
            <v>0</v>
          </cell>
          <cell r="AD223">
            <v>20112.382633533794</v>
          </cell>
          <cell r="AE223">
            <v>20480.896741862052</v>
          </cell>
          <cell r="AJ223">
            <v>26952.720000000005</v>
          </cell>
          <cell r="AK223">
            <v>28545.944037648136</v>
          </cell>
          <cell r="AM223">
            <v>5194.4399999999996</v>
          </cell>
          <cell r="AN223">
            <v>5338.5533537065166</v>
          </cell>
          <cell r="AP223">
            <v>4400.1419146798444</v>
          </cell>
          <cell r="AQ223">
            <v>4320</v>
          </cell>
          <cell r="AS223">
            <v>73600.841106033389</v>
          </cell>
          <cell r="AT223">
            <v>93832.937570108523</v>
          </cell>
          <cell r="AV223">
            <v>3901.8011828297581</v>
          </cell>
          <cell r="AW223">
            <v>25475.844358552509</v>
          </cell>
          <cell r="AY223">
            <v>1650.2270982440575</v>
          </cell>
          <cell r="AZ223">
            <v>3183.6275809937142</v>
          </cell>
          <cell r="BB223">
            <v>1722.038133908726</v>
          </cell>
          <cell r="BC223">
            <v>924.50967125142006</v>
          </cell>
          <cell r="BE223">
            <v>490.03187832061775</v>
          </cell>
          <cell r="BF223">
            <v>0</v>
          </cell>
          <cell r="BH223">
            <v>441.09235188573206</v>
          </cell>
          <cell r="BI223">
            <v>0</v>
          </cell>
          <cell r="BK223">
            <v>3628.9151846274367</v>
          </cell>
          <cell r="BL223">
            <v>3885.048070905028</v>
          </cell>
          <cell r="BN223">
            <v>485.2247829384433</v>
          </cell>
          <cell r="BO223">
            <v>0</v>
          </cell>
          <cell r="BT223">
            <v>106184.88000000002</v>
          </cell>
          <cell r="BU223">
            <v>74048.111208673959</v>
          </cell>
          <cell r="BW223">
            <v>48570.618198642303</v>
          </cell>
          <cell r="BX223">
            <v>39411.976553354776</v>
          </cell>
          <cell r="BZ223">
            <v>18721.50939315289</v>
          </cell>
          <cell r="CA223">
            <v>24740.746071371992</v>
          </cell>
          <cell r="CC223">
            <v>1806.8456052361805</v>
          </cell>
          <cell r="CD223">
            <v>1795.2665565950342</v>
          </cell>
          <cell r="CF223">
            <v>229.96216793915031</v>
          </cell>
          <cell r="CG223">
            <v>0</v>
          </cell>
          <cell r="CI223">
            <v>19687.150792920504</v>
          </cell>
          <cell r="CJ223">
            <v>8696.0340201336603</v>
          </cell>
          <cell r="CL223">
            <v>16818.178623971606</v>
          </cell>
          <cell r="CM223">
            <v>13613.202948247232</v>
          </cell>
          <cell r="CX223">
            <v>23612.608220965609</v>
          </cell>
          <cell r="CY223">
            <v>31937.174579534287</v>
          </cell>
          <cell r="DA223">
            <v>-15405.495165163855</v>
          </cell>
          <cell r="DC223">
            <v>94375.55</v>
          </cell>
          <cell r="DD223">
            <v>0</v>
          </cell>
          <cell r="DE223">
            <v>53053.530000000006</v>
          </cell>
          <cell r="DF223">
            <v>0</v>
          </cell>
          <cell r="DK223">
            <v>7.8383061701968613</v>
          </cell>
          <cell r="DL223">
            <v>9.7897823573972946</v>
          </cell>
          <cell r="DM223">
            <v>6.6556185333579299</v>
          </cell>
          <cell r="DW223">
            <v>1805.3199999999997</v>
          </cell>
          <cell r="DX223">
            <v>0</v>
          </cell>
        </row>
        <row r="224">
          <cell r="F224">
            <v>2140.64</v>
          </cell>
          <cell r="G224">
            <v>236.5</v>
          </cell>
          <cell r="H224">
            <v>0</v>
          </cell>
          <cell r="I224">
            <v>10447.160720600945</v>
          </cell>
          <cell r="J224">
            <v>9966.5669985911682</v>
          </cell>
          <cell r="L224">
            <v>1477.1340244799139</v>
          </cell>
          <cell r="M224">
            <v>1232.1180012849827</v>
          </cell>
          <cell r="O224">
            <v>4327.0544970377568</v>
          </cell>
          <cell r="P224">
            <v>4327.0544970377568</v>
          </cell>
          <cell r="R224">
            <v>952.73015586166719</v>
          </cell>
          <cell r="S224">
            <v>952.73015586166719</v>
          </cell>
          <cell r="U224">
            <v>374.20393117083427</v>
          </cell>
          <cell r="V224">
            <v>213.10416907819123</v>
          </cell>
          <cell r="X224">
            <v>3414.5500392194749</v>
          </cell>
          <cell r="Y224">
            <v>1909.7036141559258</v>
          </cell>
          <cell r="AA224">
            <v>0</v>
          </cell>
          <cell r="AB224">
            <v>0</v>
          </cell>
          <cell r="AD224">
            <v>9984.2237869474975</v>
          </cell>
          <cell r="AE224">
            <v>10167.162198235579</v>
          </cell>
          <cell r="AJ224">
            <v>11720.759999999997</v>
          </cell>
          <cell r="AK224">
            <v>12468.847524670167</v>
          </cell>
          <cell r="AM224">
            <v>2597.16</v>
          </cell>
          <cell r="AN224">
            <v>2669.2766768532583</v>
          </cell>
          <cell r="AP224">
            <v>2200.0709573399222</v>
          </cell>
          <cell r="AQ224">
            <v>2160</v>
          </cell>
          <cell r="AS224">
            <v>37323.187765506169</v>
          </cell>
          <cell r="AT224">
            <v>9975.4637072682381</v>
          </cell>
          <cell r="AV224">
            <v>1801.0832573879077</v>
          </cell>
          <cell r="AW224">
            <v>0</v>
          </cell>
          <cell r="AY224">
            <v>1028.811983688347</v>
          </cell>
          <cell r="AZ224">
            <v>11410.159826722251</v>
          </cell>
          <cell r="BB224">
            <v>946.56281522106917</v>
          </cell>
          <cell r="BC224">
            <v>0</v>
          </cell>
          <cell r="BE224">
            <v>268.91802128808303</v>
          </cell>
          <cell r="BF224">
            <v>0</v>
          </cell>
          <cell r="BH224">
            <v>220.54617594286603</v>
          </cell>
          <cell r="BI224">
            <v>0</v>
          </cell>
          <cell r="BK224">
            <v>1350.715611388777</v>
          </cell>
          <cell r="BL224">
            <v>0</v>
          </cell>
          <cell r="BN224">
            <v>202.29256977548008</v>
          </cell>
          <cell r="BO224">
            <v>0</v>
          </cell>
          <cell r="BT224">
            <v>61532.640000000007</v>
          </cell>
          <cell r="BU224">
            <v>39879.6127449388</v>
          </cell>
          <cell r="BW224">
            <v>24276.412538680903</v>
          </cell>
          <cell r="BX224">
            <v>19701.128763547182</v>
          </cell>
          <cell r="BZ224">
            <v>13624.818156742002</v>
          </cell>
          <cell r="CA224">
            <v>14049.425079416684</v>
          </cell>
          <cell r="CC224">
            <v>888.45701073633575</v>
          </cell>
          <cell r="CD224">
            <v>882.76339368733625</v>
          </cell>
          <cell r="CF224">
            <v>113.07634682098825</v>
          </cell>
          <cell r="CG224">
            <v>0</v>
          </cell>
          <cell r="CI224">
            <v>9795.7910498754936</v>
          </cell>
          <cell r="CJ224">
            <v>4322.4876822631659</v>
          </cell>
          <cell r="CL224">
            <v>8378.9851736374058</v>
          </cell>
          <cell r="CM224">
            <v>6784.8340716192324</v>
          </cell>
          <cell r="CX224">
            <v>12554.905680208965</v>
          </cell>
          <cell r="CY224">
            <v>79964.794661150823</v>
          </cell>
          <cell r="DA224">
            <v>-112357.56048611792</v>
          </cell>
          <cell r="DC224">
            <v>33334.620000000003</v>
          </cell>
          <cell r="DD224">
            <v>0</v>
          </cell>
          <cell r="DE224">
            <v>11363.590000000004</v>
          </cell>
          <cell r="DF224">
            <v>0</v>
          </cell>
          <cell r="DK224">
            <v>8.5082551880387456</v>
          </cell>
          <cell r="DL224">
            <v>10.481776345501045</v>
          </cell>
          <cell r="DM224">
            <v>7.3174789742257804</v>
          </cell>
          <cell r="DW224">
            <v>1718.8199999999997</v>
          </cell>
          <cell r="DX224">
            <v>0</v>
          </cell>
        </row>
        <row r="225">
          <cell r="F225">
            <v>365.9</v>
          </cell>
          <cell r="G225">
            <v>0</v>
          </cell>
          <cell r="H225">
            <v>239.6</v>
          </cell>
          <cell r="I225">
            <v>3330.3938041684287</v>
          </cell>
          <cell r="J225">
            <v>3170.3815567022534</v>
          </cell>
          <cell r="L225">
            <v>873.494372095156</v>
          </cell>
          <cell r="M225">
            <v>725.58060075671222</v>
          </cell>
          <cell r="O225">
            <v>1208.8759043344719</v>
          </cell>
          <cell r="P225">
            <v>1208.8759043344719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X225">
            <v>1584.2129639594907</v>
          </cell>
          <cell r="Y225">
            <v>1118.5534715388508</v>
          </cell>
          <cell r="AA225">
            <v>0</v>
          </cell>
          <cell r="AB225">
            <v>0</v>
          </cell>
          <cell r="AD225">
            <v>2824.1308688040531</v>
          </cell>
          <cell r="AE225">
            <v>2875.8767055794733</v>
          </cell>
          <cell r="AJ225">
            <v>0</v>
          </cell>
          <cell r="AK225">
            <v>0</v>
          </cell>
          <cell r="AM225">
            <v>0</v>
          </cell>
          <cell r="AN225">
            <v>0</v>
          </cell>
          <cell r="AP225">
            <v>1466.713971559948</v>
          </cell>
          <cell r="AQ225">
            <v>792</v>
          </cell>
          <cell r="AS225">
            <v>8407.1139092057056</v>
          </cell>
          <cell r="AT225">
            <v>0</v>
          </cell>
          <cell r="AV225">
            <v>583.17367575531784</v>
          </cell>
          <cell r="AW225">
            <v>0</v>
          </cell>
          <cell r="AY225">
            <v>719.734468800993</v>
          </cell>
          <cell r="AZ225">
            <v>0</v>
          </cell>
          <cell r="BB225">
            <v>580.00944865287909</v>
          </cell>
          <cell r="BC225">
            <v>0</v>
          </cell>
          <cell r="BE225">
            <v>0</v>
          </cell>
          <cell r="BF225">
            <v>0</v>
          </cell>
          <cell r="BH225">
            <v>0</v>
          </cell>
          <cell r="BI225">
            <v>0</v>
          </cell>
          <cell r="BK225">
            <v>405.42034693517803</v>
          </cell>
          <cell r="BL225">
            <v>0</v>
          </cell>
          <cell r="BN225">
            <v>197.14114292517399</v>
          </cell>
          <cell r="BO225">
            <v>0</v>
          </cell>
          <cell r="BT225">
            <v>9134.8639210504571</v>
          </cell>
          <cell r="BU225">
            <v>10588.869054536664</v>
          </cell>
          <cell r="BW225">
            <v>7861.1585366718855</v>
          </cell>
          <cell r="BX225">
            <v>8057.2339881688686</v>
          </cell>
          <cell r="BZ225">
            <v>2841.0972676316269</v>
          </cell>
          <cell r="CA225">
            <v>3619.3734212686477</v>
          </cell>
          <cell r="CC225">
            <v>744.63940094581994</v>
          </cell>
          <cell r="CD225">
            <v>739.8674293846201</v>
          </cell>
          <cell r="CF225">
            <v>94.772287393104378</v>
          </cell>
          <cell r="CG225">
            <v>0</v>
          </cell>
          <cell r="CI225">
            <v>3058.1981814245446</v>
          </cell>
          <cell r="CJ225">
            <v>4537.8819077194312</v>
          </cell>
          <cell r="CL225">
            <v>0</v>
          </cell>
          <cell r="CM225">
            <v>0</v>
          </cell>
          <cell r="CX225">
            <v>2734.4468979738158</v>
          </cell>
          <cell r="CY225">
            <v>12911.227416762904</v>
          </cell>
          <cell r="DA225">
            <v>27244.611272356051</v>
          </cell>
          <cell r="DC225">
            <v>3667.19</v>
          </cell>
          <cell r="DD225">
            <v>5641.7199999999993</v>
          </cell>
          <cell r="DE225">
            <v>427.22000000000025</v>
          </cell>
          <cell r="DF225">
            <v>4081.0599999999995</v>
          </cell>
          <cell r="DK225">
            <v>8.8548235728538689</v>
          </cell>
          <cell r="DL225">
            <v>0</v>
          </cell>
          <cell r="DM225">
            <v>6.5989569230427065</v>
          </cell>
          <cell r="DW225">
            <v>1776.48</v>
          </cell>
          <cell r="DX225">
            <v>0</v>
          </cell>
        </row>
        <row r="226">
          <cell r="F226">
            <v>2135.1</v>
          </cell>
          <cell r="G226">
            <v>232.2</v>
          </cell>
          <cell r="H226">
            <v>0</v>
          </cell>
          <cell r="I226">
            <v>10096.414693513434</v>
          </cell>
          <cell r="J226">
            <v>9637.7218233209242</v>
          </cell>
          <cell r="L226">
            <v>1484.2314454563605</v>
          </cell>
          <cell r="M226">
            <v>1232.1180012849827</v>
          </cell>
          <cell r="O226">
            <v>4233.0487805918538</v>
          </cell>
          <cell r="P226">
            <v>4233.0487805918538</v>
          </cell>
          <cell r="R226">
            <v>930.63008099920307</v>
          </cell>
          <cell r="S226">
            <v>930.63008099920307</v>
          </cell>
          <cell r="U226">
            <v>374.20393117083427</v>
          </cell>
          <cell r="V226">
            <v>213.10416907819123</v>
          </cell>
          <cell r="X226">
            <v>3415.1948649771807</v>
          </cell>
          <cell r="Y226">
            <v>2011.9701536387565</v>
          </cell>
          <cell r="AA226">
            <v>0</v>
          </cell>
          <cell r="AB226">
            <v>0</v>
          </cell>
          <cell r="AD226">
            <v>9958.3845053402711</v>
          </cell>
          <cell r="AE226">
            <v>10140.849469996256</v>
          </cell>
          <cell r="AJ226">
            <v>11720.759999999997</v>
          </cell>
          <cell r="AK226">
            <v>12468.847524670167</v>
          </cell>
          <cell r="AM226">
            <v>2597.16</v>
          </cell>
          <cell r="AN226">
            <v>2669.2766768532583</v>
          </cell>
          <cell r="AP226">
            <v>2200.0709573399222</v>
          </cell>
          <cell r="AQ226">
            <v>2160</v>
          </cell>
          <cell r="AS226">
            <v>38031.297703643366</v>
          </cell>
          <cell r="AT226">
            <v>44514.392308176946</v>
          </cell>
          <cell r="AV226">
            <v>1774.7862939547013</v>
          </cell>
          <cell r="AW226">
            <v>0</v>
          </cell>
          <cell r="AY226">
            <v>1436.2088528209842</v>
          </cell>
          <cell r="AZ226">
            <v>0</v>
          </cell>
          <cell r="BB226">
            <v>1231.8337214037938</v>
          </cell>
          <cell r="BC226">
            <v>0</v>
          </cell>
          <cell r="BE226">
            <v>287.28240224863174</v>
          </cell>
          <cell r="BF226">
            <v>0</v>
          </cell>
          <cell r="BH226">
            <v>220.54617594286603</v>
          </cell>
          <cell r="BI226">
            <v>0</v>
          </cell>
          <cell r="BK226">
            <v>1351.084135500585</v>
          </cell>
          <cell r="BL226">
            <v>0</v>
          </cell>
          <cell r="BN226">
            <v>199.12246094452246</v>
          </cell>
          <cell r="BO226">
            <v>0</v>
          </cell>
          <cell r="BT226">
            <v>61342.80000000001</v>
          </cell>
          <cell r="BU226">
            <v>49016.102986674443</v>
          </cell>
          <cell r="BW226">
            <v>23816.501493167325</v>
          </cell>
          <cell r="BX226">
            <v>24916.705828971091</v>
          </cell>
          <cell r="BZ226">
            <v>13624.818156742002</v>
          </cell>
          <cell r="CA226">
            <v>15462.965978341032</v>
          </cell>
          <cell r="CC226">
            <v>880.06156650998616</v>
          </cell>
          <cell r="CD226">
            <v>874.42175110113692</v>
          </cell>
          <cell r="CF226">
            <v>112.00783573763459</v>
          </cell>
          <cell r="CG226">
            <v>0</v>
          </cell>
          <cell r="CI226">
            <v>6020.827669679572</v>
          </cell>
          <cell r="CJ226">
            <v>4792.853550813973</v>
          </cell>
          <cell r="CL226">
            <v>7365.4791825746788</v>
          </cell>
          <cell r="CM226">
            <v>5814.2983427692152</v>
          </cell>
          <cell r="CX226">
            <v>12294.184466822167</v>
          </cell>
          <cell r="CY226">
            <v>28632.723846396122</v>
          </cell>
          <cell r="DA226">
            <v>-77775.395693861035</v>
          </cell>
          <cell r="DC226">
            <v>55027.66</v>
          </cell>
          <cell r="DD226">
            <v>0</v>
          </cell>
          <cell r="DE226">
            <v>33521.740000000005</v>
          </cell>
          <cell r="DF226">
            <v>0</v>
          </cell>
          <cell r="DK226">
            <v>8.3567772357968106</v>
          </cell>
          <cell r="DL226">
            <v>10.275660228811605</v>
          </cell>
          <cell r="DM226">
            <v>7.1855287992495205</v>
          </cell>
          <cell r="DW226">
            <v>1848.3200000000002</v>
          </cell>
          <cell r="DX226">
            <v>0</v>
          </cell>
        </row>
        <row r="227">
          <cell r="F227">
            <v>4354.05</v>
          </cell>
          <cell r="G227">
            <v>481.1</v>
          </cell>
          <cell r="H227">
            <v>0</v>
          </cell>
          <cell r="I227">
            <v>20935.721725959913</v>
          </cell>
          <cell r="J227">
            <v>19994.392447645561</v>
          </cell>
          <cell r="L227">
            <v>2947.1706279833797</v>
          </cell>
          <cell r="M227">
            <v>2464.2360025699654</v>
          </cell>
          <cell r="O227">
            <v>8836.1436197529692</v>
          </cell>
          <cell r="P227">
            <v>8836.1436197529692</v>
          </cell>
          <cell r="R227">
            <v>1901.613500070215</v>
          </cell>
          <cell r="S227">
            <v>1901.613500070215</v>
          </cell>
          <cell r="U227">
            <v>748.40786234166853</v>
          </cell>
          <cell r="V227">
            <v>406.77719126005303</v>
          </cell>
          <cell r="X227">
            <v>6744.2094220654299</v>
          </cell>
          <cell r="Y227">
            <v>4453.8349068515699</v>
          </cell>
          <cell r="AA227">
            <v>0</v>
          </cell>
          <cell r="AB227">
            <v>0</v>
          </cell>
          <cell r="AD227">
            <v>20307.856332479423</v>
          </cell>
          <cell r="AE227">
            <v>20679.95205603354</v>
          </cell>
          <cell r="AJ227">
            <v>23441.880000000005</v>
          </cell>
          <cell r="AK227">
            <v>24937.695049340335</v>
          </cell>
          <cell r="AM227">
            <v>5194.4399999999996</v>
          </cell>
          <cell r="AN227">
            <v>5338.5533537065166</v>
          </cell>
          <cell r="AP227">
            <v>4339.0288325315141</v>
          </cell>
          <cell r="AQ227">
            <v>4260</v>
          </cell>
          <cell r="AS227">
            <v>73868.83307451976</v>
          </cell>
          <cell r="AT227">
            <v>33814.022561430444</v>
          </cell>
          <cell r="AV227">
            <v>3462.986128771985</v>
          </cell>
          <cell r="AW227">
            <v>0</v>
          </cell>
          <cell r="AY227">
            <v>1650.2270982440575</v>
          </cell>
          <cell r="AZ227">
            <v>0</v>
          </cell>
          <cell r="BB227">
            <v>1618.4422881523053</v>
          </cell>
          <cell r="BC227">
            <v>0</v>
          </cell>
          <cell r="BE227">
            <v>527.6053044539924</v>
          </cell>
          <cell r="BF227">
            <v>0</v>
          </cell>
          <cell r="BH227">
            <v>441.09235188573206</v>
          </cell>
          <cell r="BI227">
            <v>0</v>
          </cell>
          <cell r="BK227">
            <v>3508.3072271272522</v>
          </cell>
          <cell r="BL227">
            <v>767.23550123794712</v>
          </cell>
          <cell r="BN227">
            <v>466.60039355656767</v>
          </cell>
          <cell r="BO227">
            <v>0</v>
          </cell>
          <cell r="BT227">
            <v>104826.71999999999</v>
          </cell>
          <cell r="BU227">
            <v>83865.043813961733</v>
          </cell>
          <cell r="BW227">
            <v>47621.122774693729</v>
          </cell>
          <cell r="BX227">
            <v>49864.40472681557</v>
          </cell>
          <cell r="BZ227">
            <v>24221.898945319113</v>
          </cell>
          <cell r="CA227">
            <v>25723.731554659018</v>
          </cell>
          <cell r="CC227">
            <v>1746.6174183949749</v>
          </cell>
          <cell r="CD227">
            <v>1735.4243380418666</v>
          </cell>
          <cell r="CF227">
            <v>222.29676234117861</v>
          </cell>
          <cell r="CG227">
            <v>0</v>
          </cell>
          <cell r="CI227">
            <v>11802.733606435349</v>
          </cell>
          <cell r="CJ227">
            <v>9387.8819471754941</v>
          </cell>
          <cell r="CL227">
            <v>14460.021120013769</v>
          </cell>
          <cell r="CM227">
            <v>11411.27921905187</v>
          </cell>
          <cell r="CX227">
            <v>23163.755167216783</v>
          </cell>
          <cell r="CY227">
            <v>114363.46072020434</v>
          </cell>
          <cell r="DA227">
            <v>47510.636066758423</v>
          </cell>
          <cell r="DC227">
            <v>108992.22</v>
          </cell>
          <cell r="DD227">
            <v>0</v>
          </cell>
          <cell r="DE227">
            <v>68465.510000000009</v>
          </cell>
          <cell r="DF227">
            <v>0</v>
          </cell>
          <cell r="DK227">
            <v>7.634033841925091</v>
          </cell>
          <cell r="DL227">
            <v>9.5123014374262063</v>
          </cell>
          <cell r="DM227">
            <v>6.4856277254171371</v>
          </cell>
          <cell r="DW227">
            <v>1805.3199999999997</v>
          </cell>
          <cell r="DX227">
            <v>0</v>
          </cell>
        </row>
        <row r="228">
          <cell r="F228">
            <v>2131.65</v>
          </cell>
          <cell r="G228">
            <v>234</v>
          </cell>
          <cell r="H228">
            <v>0</v>
          </cell>
          <cell r="I228">
            <v>10204.994609855014</v>
          </cell>
          <cell r="J228">
            <v>9775.341643134765</v>
          </cell>
          <cell r="L228">
            <v>1470.0366035034665</v>
          </cell>
          <cell r="M228">
            <v>1232.1180012849827</v>
          </cell>
          <cell r="O228">
            <v>4278.7696619765984</v>
          </cell>
          <cell r="P228">
            <v>4278.7696619765984</v>
          </cell>
          <cell r="R228">
            <v>928.52403091501799</v>
          </cell>
          <cell r="S228">
            <v>928.52403091501799</v>
          </cell>
          <cell r="U228">
            <v>374.20393117083427</v>
          </cell>
          <cell r="V228">
            <v>218.42335164885836</v>
          </cell>
          <cell r="X228">
            <v>3394.1443068879666</v>
          </cell>
          <cell r="Y228">
            <v>1977.232410479706</v>
          </cell>
          <cell r="AA228">
            <v>0</v>
          </cell>
          <cell r="AB228">
            <v>0</v>
          </cell>
          <cell r="AD228">
            <v>9942.2932559639303</v>
          </cell>
          <cell r="AE228">
            <v>10124.463384720868</v>
          </cell>
          <cell r="AJ228">
            <v>19526.64</v>
          </cell>
          <cell r="AK228">
            <v>19251.246790136905</v>
          </cell>
          <cell r="AM228">
            <v>0</v>
          </cell>
          <cell r="AN228">
            <v>532.29792490015552</v>
          </cell>
          <cell r="AP228">
            <v>2200.0709573399222</v>
          </cell>
          <cell r="AQ228">
            <v>2160</v>
          </cell>
          <cell r="AS228">
            <v>40190.450921628268</v>
          </cell>
          <cell r="AT228">
            <v>69596.77692988106</v>
          </cell>
          <cell r="AV228">
            <v>580.89605213175389</v>
          </cell>
          <cell r="AW228">
            <v>0</v>
          </cell>
          <cell r="AY228">
            <v>621.41511455570947</v>
          </cell>
          <cell r="AZ228">
            <v>0</v>
          </cell>
          <cell r="BB228">
            <v>727.35846708987322</v>
          </cell>
          <cell r="BC228">
            <v>0</v>
          </cell>
          <cell r="BE228">
            <v>280.84413074766593</v>
          </cell>
          <cell r="BF228">
            <v>0</v>
          </cell>
          <cell r="BH228">
            <v>220.54617594286603</v>
          </cell>
          <cell r="BI228">
            <v>0</v>
          </cell>
          <cell r="BK228">
            <v>318.56719056924999</v>
          </cell>
          <cell r="BL228">
            <v>0</v>
          </cell>
          <cell r="BN228">
            <v>199.12246094452246</v>
          </cell>
          <cell r="BO228">
            <v>0</v>
          </cell>
          <cell r="BT228">
            <v>60145.920000000013</v>
          </cell>
          <cell r="BU228">
            <v>47647.954816806596</v>
          </cell>
          <cell r="BW228">
            <v>23834.07695951586</v>
          </cell>
          <cell r="BX228">
            <v>26211.115069832122</v>
          </cell>
          <cell r="BZ228">
            <v>9537.3727097193951</v>
          </cell>
          <cell r="CA228">
            <v>14888.731755147177</v>
          </cell>
          <cell r="CC228">
            <v>919.84867175660111</v>
          </cell>
          <cell r="CD228">
            <v>913.95388335747202</v>
          </cell>
          <cell r="CF228">
            <v>117.07164913265837</v>
          </cell>
          <cell r="CG228">
            <v>0</v>
          </cell>
          <cell r="CI228">
            <v>3822.7477267806794</v>
          </cell>
          <cell r="CJ228">
            <v>4618.6511485049687</v>
          </cell>
          <cell r="CL228">
            <v>7074.4725118734941</v>
          </cell>
          <cell r="CM228">
            <v>5581.2822783617621</v>
          </cell>
          <cell r="CX228">
            <v>12063.55994775709</v>
          </cell>
          <cell r="CY228">
            <v>-10768.234029548086</v>
          </cell>
          <cell r="DA228">
            <v>38514.652079053689</v>
          </cell>
          <cell r="DC228">
            <v>25948.34</v>
          </cell>
          <cell r="DD228">
            <v>0</v>
          </cell>
          <cell r="DE228">
            <v>4843.7599999999984</v>
          </cell>
          <cell r="DF228">
            <v>0</v>
          </cell>
          <cell r="DK228">
            <v>8.3484452611676829</v>
          </cell>
          <cell r="DL228">
            <v>10.087239363783105</v>
          </cell>
          <cell r="DM228">
            <v>7.1744354749693997</v>
          </cell>
          <cell r="DW228">
            <v>1718.8199999999997</v>
          </cell>
          <cell r="DX228">
            <v>0</v>
          </cell>
        </row>
        <row r="231">
          <cell r="F231">
            <v>6681.95</v>
          </cell>
          <cell r="G231">
            <v>613.75</v>
          </cell>
          <cell r="H231">
            <v>64.91</v>
          </cell>
          <cell r="I231">
            <v>32609.292143378076</v>
          </cell>
          <cell r="J231">
            <v>31193.343968421308</v>
          </cell>
          <cell r="L231">
            <v>4800.4508006888564</v>
          </cell>
          <cell r="M231">
            <v>4041.6931952933296</v>
          </cell>
          <cell r="O231">
            <v>13198.034987076091</v>
          </cell>
          <cell r="P231">
            <v>13198.034987076091</v>
          </cell>
          <cell r="R231">
            <v>2868.5636218573841</v>
          </cell>
          <cell r="S231">
            <v>2868.5636218573841</v>
          </cell>
          <cell r="U231">
            <v>1142.3067372583362</v>
          </cell>
          <cell r="V231">
            <v>648.84036778021118</v>
          </cell>
          <cell r="X231">
            <v>10838.500327582497</v>
          </cell>
          <cell r="Y231">
            <v>10912.041866275877</v>
          </cell>
          <cell r="AA231">
            <v>0</v>
          </cell>
          <cell r="AB231">
            <v>0</v>
          </cell>
          <cell r="AD231">
            <v>31468.233845581035</v>
          </cell>
          <cell r="AE231">
            <v>32044.818348151817</v>
          </cell>
          <cell r="AJ231">
            <v>35748</v>
          </cell>
          <cell r="AK231">
            <v>38008.099427741603</v>
          </cell>
          <cell r="AM231">
            <v>7791.6000000000013</v>
          </cell>
          <cell r="AN231">
            <v>8007.8300305597759</v>
          </cell>
          <cell r="AP231">
            <v>7028.004447058086</v>
          </cell>
          <cell r="AQ231">
            <v>6900</v>
          </cell>
          <cell r="AS231">
            <v>132833.02995424505</v>
          </cell>
          <cell r="AT231">
            <v>348439.14805607282</v>
          </cell>
          <cell r="AV231">
            <v>2830.1360285034821</v>
          </cell>
          <cell r="AW231">
            <v>0</v>
          </cell>
          <cell r="AY231">
            <v>3290.1343856313592</v>
          </cell>
          <cell r="AZ231">
            <v>4860.5020179753192</v>
          </cell>
          <cell r="BB231">
            <v>4028.4075069694391</v>
          </cell>
          <cell r="BC231">
            <v>22427.377573876831</v>
          </cell>
          <cell r="BE231">
            <v>565.26235739992637</v>
          </cell>
          <cell r="BF231">
            <v>44233.672024037318</v>
          </cell>
          <cell r="BH231">
            <v>673.24622129927513</v>
          </cell>
          <cell r="BI231">
            <v>0</v>
          </cell>
          <cell r="BK231">
            <v>4514.9204097017773</v>
          </cell>
          <cell r="BL231">
            <v>8687.9734987922275</v>
          </cell>
          <cell r="BN231">
            <v>72.119975904284757</v>
          </cell>
          <cell r="BO231">
            <v>0</v>
          </cell>
          <cell r="BT231">
            <v>149270.04</v>
          </cell>
          <cell r="BU231">
            <v>46891.786203919459</v>
          </cell>
          <cell r="BW231">
            <v>98031.671451843227</v>
          </cell>
          <cell r="BX231">
            <v>26836.531332457707</v>
          </cell>
          <cell r="BZ231">
            <v>30277.373681648885</v>
          </cell>
          <cell r="CA231">
            <v>13330.531154901422</v>
          </cell>
          <cell r="CC231">
            <v>2715.0136589387293</v>
          </cell>
          <cell r="CD231">
            <v>2697.6146763543161</v>
          </cell>
          <cell r="CF231">
            <v>345.54719295583828</v>
          </cell>
          <cell r="CG231">
            <v>0</v>
          </cell>
          <cell r="CI231">
            <v>19926.072525844294</v>
          </cell>
          <cell r="CJ231">
            <v>13785.829220256528</v>
          </cell>
          <cell r="CL231">
            <v>31569.206414686556</v>
          </cell>
          <cell r="CM231">
            <v>27992.659055409549</v>
          </cell>
          <cell r="CX231">
            <v>38076.755530159833</v>
          </cell>
          <cell r="CY231">
            <v>-57409.310811230112</v>
          </cell>
          <cell r="DA231">
            <v>-147839.47695839842</v>
          </cell>
          <cell r="DC231">
            <v>116859.88</v>
          </cell>
          <cell r="DD231">
            <v>1191.6400000000001</v>
          </cell>
          <cell r="DE231">
            <v>51263.010000000009</v>
          </cell>
          <cell r="DF231">
            <v>432.18000000000006</v>
          </cell>
          <cell r="DK231">
            <v>8.1985793318947167</v>
          </cell>
          <cell r="DL231">
            <v>9.9735732717690766</v>
          </cell>
          <cell r="DM231">
            <v>6.6581121016911853</v>
          </cell>
          <cell r="DW231">
            <v>2580.12</v>
          </cell>
          <cell r="DX231">
            <v>0</v>
          </cell>
        </row>
        <row r="232">
          <cell r="F232">
            <v>3267</v>
          </cell>
          <cell r="G232">
            <v>0</v>
          </cell>
          <cell r="H232">
            <v>0</v>
          </cell>
          <cell r="I232">
            <v>14555.909856316277</v>
          </cell>
          <cell r="J232">
            <v>13929.576822012301</v>
          </cell>
          <cell r="L232">
            <v>3289.276749746246</v>
          </cell>
          <cell r="M232">
            <v>2796.5892859354467</v>
          </cell>
          <cell r="O232">
            <v>7356.2151922676203</v>
          </cell>
          <cell r="P232">
            <v>7356.2151922676203</v>
          </cell>
          <cell r="R232">
            <v>1401.1677788427014</v>
          </cell>
          <cell r="S232">
            <v>1401.1677788427014</v>
          </cell>
          <cell r="U232">
            <v>827.18763732500167</v>
          </cell>
          <cell r="V232">
            <v>459.0092740644792</v>
          </cell>
          <cell r="X232">
            <v>9772.4986153555965</v>
          </cell>
          <cell r="Y232">
            <v>6920.4818604692418</v>
          </cell>
          <cell r="AA232">
            <v>0</v>
          </cell>
          <cell r="AB232">
            <v>0</v>
          </cell>
          <cell r="AD232">
            <v>15237.713539856057</v>
          </cell>
          <cell r="AE232">
            <v>15516.910317304937</v>
          </cell>
          <cell r="AJ232">
            <v>0</v>
          </cell>
          <cell r="AK232">
            <v>0</v>
          </cell>
          <cell r="AM232">
            <v>0</v>
          </cell>
          <cell r="AN232">
            <v>0</v>
          </cell>
          <cell r="AP232">
            <v>5500.1773933498052</v>
          </cell>
          <cell r="AQ232">
            <v>3600</v>
          </cell>
          <cell r="AS232">
            <v>57537.460185764066</v>
          </cell>
          <cell r="AT232">
            <v>191795.99220534027</v>
          </cell>
          <cell r="AV232">
            <v>2156.80016617711</v>
          </cell>
          <cell r="AW232">
            <v>491.37963907873365</v>
          </cell>
          <cell r="AY232">
            <v>2715.9791275509165</v>
          </cell>
          <cell r="AZ232">
            <v>0</v>
          </cell>
          <cell r="BB232">
            <v>2444.1011332597368</v>
          </cell>
          <cell r="BC232">
            <v>0</v>
          </cell>
          <cell r="BE232">
            <v>444.77492923956942</v>
          </cell>
          <cell r="BF232">
            <v>0</v>
          </cell>
          <cell r="BH232">
            <v>487.52312576844065</v>
          </cell>
          <cell r="BI232">
            <v>0</v>
          </cell>
          <cell r="BK232">
            <v>3723.079184405979</v>
          </cell>
          <cell r="BL232">
            <v>2489.7318328697083</v>
          </cell>
          <cell r="BN232">
            <v>152.95775109370285</v>
          </cell>
          <cell r="BO232">
            <v>0</v>
          </cell>
          <cell r="BT232">
            <v>65200.796800282231</v>
          </cell>
          <cell r="BU232">
            <v>53483.353338908484</v>
          </cell>
          <cell r="BW232">
            <v>24376.258901940339</v>
          </cell>
          <cell r="BX232">
            <v>15890.79018269381</v>
          </cell>
          <cell r="BZ232">
            <v>17661.801314295179</v>
          </cell>
          <cell r="CA232">
            <v>11195.212345922899</v>
          </cell>
          <cell r="CC232">
            <v>1395.4688381450342</v>
          </cell>
          <cell r="CD232">
            <v>1386.5260698712759</v>
          </cell>
          <cell r="CF232">
            <v>177.60512485482261</v>
          </cell>
          <cell r="CG232">
            <v>0</v>
          </cell>
          <cell r="CI232">
            <v>18158.051702208231</v>
          </cell>
          <cell r="CJ232">
            <v>19377.861349145351</v>
          </cell>
          <cell r="CL232">
            <v>0</v>
          </cell>
          <cell r="CM232">
            <v>0</v>
          </cell>
          <cell r="CX232">
            <v>15273.225491536843</v>
          </cell>
          <cell r="CY232">
            <v>-96948.365444482159</v>
          </cell>
          <cell r="DA232">
            <v>-2441.4938018992543</v>
          </cell>
          <cell r="DC232">
            <v>82689.100000000006</v>
          </cell>
          <cell r="DD232">
            <v>0</v>
          </cell>
          <cell r="DE232">
            <v>55960.090000000011</v>
          </cell>
          <cell r="DF232">
            <v>0</v>
          </cell>
          <cell r="DK232">
            <v>8.1818621907557798</v>
          </cell>
          <cell r="DL232">
            <v>0</v>
          </cell>
          <cell r="DM232">
            <v>7.3984195635304122</v>
          </cell>
          <cell r="DW232">
            <v>1718.8199999999997</v>
          </cell>
          <cell r="DX232">
            <v>0</v>
          </cell>
        </row>
        <row r="233">
          <cell r="F233">
            <v>6618.95</v>
          </cell>
          <cell r="G233">
            <v>735.55</v>
          </cell>
          <cell r="H233">
            <v>0</v>
          </cell>
          <cell r="I233">
            <v>21160.511540720079</v>
          </cell>
          <cell r="J233">
            <v>20373.007532152787</v>
          </cell>
          <cell r="L233">
            <v>4420.7559419750705</v>
          </cell>
          <cell r="M233">
            <v>3696.3540038549481</v>
          </cell>
          <cell r="O233">
            <v>13313.292928497533</v>
          </cell>
          <cell r="P233">
            <v>13313.292928497533</v>
          </cell>
          <cell r="R233">
            <v>2725.8359503147171</v>
          </cell>
          <cell r="S233">
            <v>2725.8359503147171</v>
          </cell>
          <cell r="U233">
            <v>974.89971541875195</v>
          </cell>
          <cell r="V233">
            <v>535.14705600659261</v>
          </cell>
          <cell r="X233">
            <v>9963.4678384755589</v>
          </cell>
          <cell r="Y233">
            <v>7033.277775877671</v>
          </cell>
          <cell r="AA233">
            <v>0</v>
          </cell>
          <cell r="AB233">
            <v>0</v>
          </cell>
          <cell r="AD233">
            <v>30871.644944790416</v>
          </cell>
          <cell r="AE233">
            <v>31437.298299579288</v>
          </cell>
          <cell r="AJ233">
            <v>57690.719999999994</v>
          </cell>
          <cell r="AK233">
            <v>58071.262752999814</v>
          </cell>
          <cell r="AM233">
            <v>2597.16</v>
          </cell>
          <cell r="AN233">
            <v>3201.5547012954657</v>
          </cell>
          <cell r="AP233">
            <v>6600.2128720197661</v>
          </cell>
          <cell r="AQ233">
            <v>6480</v>
          </cell>
          <cell r="AS233">
            <v>140155.96840595515</v>
          </cell>
          <cell r="AT233">
            <v>195151.64080677668</v>
          </cell>
          <cell r="AV233">
            <v>4399.5838920380438</v>
          </cell>
          <cell r="AW233">
            <v>517.88090116229898</v>
          </cell>
          <cell r="AY233">
            <v>2475.3406473660848</v>
          </cell>
          <cell r="AZ233">
            <v>6403.82048126052</v>
          </cell>
          <cell r="BB233">
            <v>2345.4703269448855</v>
          </cell>
          <cell r="BC233">
            <v>24028.021321372042</v>
          </cell>
          <cell r="BE233">
            <v>780.8448772172037</v>
          </cell>
          <cell r="BF233">
            <v>0</v>
          </cell>
          <cell r="BH233">
            <v>574.58082679851941</v>
          </cell>
          <cell r="BI233">
            <v>0</v>
          </cell>
          <cell r="BK233">
            <v>5606.3969503692742</v>
          </cell>
          <cell r="BL233">
            <v>3325.4184915657647</v>
          </cell>
          <cell r="BN233">
            <v>238.94695313342706</v>
          </cell>
          <cell r="BO233">
            <v>0</v>
          </cell>
          <cell r="BT233">
            <v>179710.79999999996</v>
          </cell>
          <cell r="BU233">
            <v>131785.1769393103</v>
          </cell>
          <cell r="BW233">
            <v>90512.527539250426</v>
          </cell>
          <cell r="BX233">
            <v>91533.594312295594</v>
          </cell>
          <cell r="BZ233">
            <v>14129.441051436143</v>
          </cell>
          <cell r="CA233">
            <v>34752.212135537615</v>
          </cell>
          <cell r="CC233">
            <v>2314.2224519590677</v>
          </cell>
          <cell r="CD233">
            <v>2299.3919128914176</v>
          </cell>
          <cell r="CF233">
            <v>294.53740297660869</v>
          </cell>
          <cell r="CG233">
            <v>1423.4075801197971</v>
          </cell>
          <cell r="CI233">
            <v>24322.232411642075</v>
          </cell>
          <cell r="CJ233">
            <v>23333.378245338794</v>
          </cell>
          <cell r="CL233">
            <v>24294.039647157071</v>
          </cell>
          <cell r="CM233">
            <v>19476.938799311094</v>
          </cell>
          <cell r="CX233">
            <v>38614.267117899086</v>
          </cell>
          <cell r="CY233">
            <v>-7495.1062553788142</v>
          </cell>
          <cell r="DA233">
            <v>63752.592807419787</v>
          </cell>
          <cell r="DC233">
            <v>96219.55</v>
          </cell>
          <cell r="DD233">
            <v>0</v>
          </cell>
          <cell r="DE233">
            <v>28693.930000000008</v>
          </cell>
          <cell r="DF233">
            <v>0</v>
          </cell>
          <cell r="DK233">
            <v>8.1825493006271124</v>
          </cell>
          <cell r="DL233">
            <v>10.443116592119077</v>
          </cell>
          <cell r="DM233">
            <v>6.7466999686420763</v>
          </cell>
          <cell r="DW233">
            <v>2592.9999999999995</v>
          </cell>
          <cell r="DX233">
            <v>0</v>
          </cell>
        </row>
        <row r="234">
          <cell r="F234">
            <v>9392.58</v>
          </cell>
          <cell r="G234">
            <v>999.75</v>
          </cell>
          <cell r="H234">
            <v>0</v>
          </cell>
          <cell r="I234">
            <v>30700.801989634507</v>
          </cell>
          <cell r="J234">
            <v>29602.948012597219</v>
          </cell>
          <cell r="L234">
            <v>7323.5676888556527</v>
          </cell>
          <cell r="M234">
            <v>6160.5900064249145</v>
          </cell>
          <cell r="O234">
            <v>19266.88259915329</v>
          </cell>
          <cell r="P234">
            <v>19266.882599153294</v>
          </cell>
          <cell r="R234">
            <v>3890.2694017129684</v>
          </cell>
          <cell r="S234">
            <v>3890.2694017129706</v>
          </cell>
          <cell r="U234">
            <v>1624.8328590312537</v>
          </cell>
          <cell r="V234">
            <v>866.95040248960254</v>
          </cell>
          <cell r="X234">
            <v>23532.792906477054</v>
          </cell>
          <cell r="Y234">
            <v>22576.223909948934</v>
          </cell>
          <cell r="AA234">
            <v>0</v>
          </cell>
          <cell r="AB234">
            <v>0</v>
          </cell>
          <cell r="AD234">
            <v>43808.216541224734</v>
          </cell>
          <cell r="AE234">
            <v>44610.903430704624</v>
          </cell>
          <cell r="AJ234">
            <v>84643.319999999992</v>
          </cell>
          <cell r="AK234">
            <v>83339.249070959806</v>
          </cell>
          <cell r="AM234">
            <v>7791.6000000000013</v>
          </cell>
          <cell r="AN234">
            <v>9072.4258803600878</v>
          </cell>
          <cell r="AP234">
            <v>10939.241704551283</v>
          </cell>
          <cell r="AQ234">
            <v>10740</v>
          </cell>
          <cell r="AS234">
            <v>248818.66141875004</v>
          </cell>
          <cell r="AT234">
            <v>351502.35204854095</v>
          </cell>
          <cell r="AV234">
            <v>4921.7210216485728</v>
          </cell>
          <cell r="AW234">
            <v>0</v>
          </cell>
          <cell r="AY234">
            <v>1579.3373135311583</v>
          </cell>
          <cell r="AZ234">
            <v>6669.077339438003</v>
          </cell>
          <cell r="BB234">
            <v>2431.9776210663936</v>
          </cell>
          <cell r="BC234">
            <v>5725.7930857237598</v>
          </cell>
          <cell r="BE234">
            <v>1160.4927004108686</v>
          </cell>
          <cell r="BF234">
            <v>2086.5007010547256</v>
          </cell>
          <cell r="BH234">
            <v>957.63471133086568</v>
          </cell>
          <cell r="BI234">
            <v>0</v>
          </cell>
          <cell r="BK234">
            <v>8680.5606845159673</v>
          </cell>
          <cell r="BL234">
            <v>9886.3678453009834</v>
          </cell>
          <cell r="BN234">
            <v>467.78918436817662</v>
          </cell>
          <cell r="BO234">
            <v>0</v>
          </cell>
          <cell r="BT234">
            <v>250485.48000000007</v>
          </cell>
          <cell r="BU234">
            <v>157509.3038992504</v>
          </cell>
          <cell r="BW234">
            <v>119293.99342973197</v>
          </cell>
          <cell r="BX234">
            <v>124852.05710216664</v>
          </cell>
          <cell r="BZ234">
            <v>12110.949472659557</v>
          </cell>
          <cell r="CA234">
            <v>44414.216822694798</v>
          </cell>
          <cell r="CC234">
            <v>3228.5958340028319</v>
          </cell>
          <cell r="CD234">
            <v>3207.9055945622381</v>
          </cell>
          <cell r="CF234">
            <v>410.91219705490579</v>
          </cell>
          <cell r="CG234">
            <v>2588.0137820359951</v>
          </cell>
          <cell r="CI234">
            <v>8410.0449989174958</v>
          </cell>
          <cell r="CJ234">
            <v>8110.2492394973588</v>
          </cell>
          <cell r="CL234">
            <v>41052.009994431872</v>
          </cell>
          <cell r="CM234">
            <v>36330.589916846206</v>
          </cell>
          <cell r="CX234">
            <v>56490.121525100563</v>
          </cell>
          <cell r="CY234">
            <v>1917.500943017898</v>
          </cell>
          <cell r="DA234">
            <v>34335.27231119643</v>
          </cell>
          <cell r="DC234">
            <v>351374.77</v>
          </cell>
          <cell r="DD234">
            <v>0</v>
          </cell>
          <cell r="DE234">
            <v>252695.71000000002</v>
          </cell>
          <cell r="DF234">
            <v>0</v>
          </cell>
          <cell r="DK234">
            <v>8.2645310681924542</v>
          </cell>
          <cell r="DL234">
            <v>10.744690524943691</v>
          </cell>
          <cell r="DM234">
            <v>6.930939157393893</v>
          </cell>
          <cell r="DW234">
            <v>4039.2399999999993</v>
          </cell>
          <cell r="DX234">
            <v>0</v>
          </cell>
        </row>
        <row r="235">
          <cell r="F235">
            <v>11347.12</v>
          </cell>
          <cell r="G235">
            <v>1200.4000000000001</v>
          </cell>
          <cell r="H235">
            <v>0</v>
          </cell>
          <cell r="I235">
            <v>34402.903490563323</v>
          </cell>
          <cell r="J235">
            <v>33358.429875576672</v>
          </cell>
          <cell r="L235">
            <v>10338.999055875944</v>
          </cell>
          <cell r="M235">
            <v>8624.8260089948799</v>
          </cell>
          <cell r="O235">
            <v>21526.806415085161</v>
          </cell>
          <cell r="P235">
            <v>21526.806415085161</v>
          </cell>
          <cell r="R235">
            <v>4875.6717977086792</v>
          </cell>
          <cell r="S235">
            <v>4875.6717977086792</v>
          </cell>
          <cell r="U235">
            <v>1989.189318329172</v>
          </cell>
          <cell r="V235">
            <v>1067.2211310624048</v>
          </cell>
          <cell r="X235">
            <v>22324.155896101653</v>
          </cell>
          <cell r="Y235">
            <v>21578.275800570358</v>
          </cell>
          <cell r="AA235">
            <v>0</v>
          </cell>
          <cell r="AB235">
            <v>0</v>
          </cell>
          <cell r="AD235">
            <v>52924.445687900676</v>
          </cell>
          <cell r="AE235">
            <v>53894.166942056079</v>
          </cell>
          <cell r="AJ235">
            <v>75550.8</v>
          </cell>
          <cell r="AK235">
            <v>80911.375250785131</v>
          </cell>
          <cell r="AM235">
            <v>12986.04</v>
          </cell>
          <cell r="AN235">
            <v>13878.68130916645</v>
          </cell>
          <cell r="AP235">
            <v>13200.425744039532</v>
          </cell>
          <cell r="AQ235">
            <v>0</v>
          </cell>
          <cell r="AS235">
            <v>292764.84006459394</v>
          </cell>
          <cell r="AT235">
            <v>360775.58046104939</v>
          </cell>
          <cell r="AV235">
            <v>3240.5483325344394</v>
          </cell>
          <cell r="AW235">
            <v>2134.4788514408938</v>
          </cell>
          <cell r="AY235">
            <v>6987.6656403953593</v>
          </cell>
          <cell r="AZ235">
            <v>4679.5069022238358</v>
          </cell>
          <cell r="BB235">
            <v>5472.7119769983265</v>
          </cell>
          <cell r="BC235">
            <v>18955.189012610754</v>
          </cell>
          <cell r="BE235">
            <v>1203.1218342724553</v>
          </cell>
          <cell r="BF235">
            <v>4945.2958836402595</v>
          </cell>
          <cell r="BH235">
            <v>1172.3770405383937</v>
          </cell>
          <cell r="BI235">
            <v>0</v>
          </cell>
          <cell r="BK235">
            <v>5147.138322284055</v>
          </cell>
          <cell r="BL235">
            <v>166.81885130716341</v>
          </cell>
          <cell r="BN235">
            <v>129.38006666345595</v>
          </cell>
          <cell r="BO235">
            <v>21176</v>
          </cell>
          <cell r="BT235">
            <v>184626.72</v>
          </cell>
          <cell r="BU235">
            <v>140833.22136342444</v>
          </cell>
          <cell r="BW235">
            <v>179239.20000000004</v>
          </cell>
          <cell r="BX235">
            <v>161399.54655128569</v>
          </cell>
          <cell r="BZ235">
            <v>20422.608360885792</v>
          </cell>
          <cell r="CA235">
            <v>46313.041345548219</v>
          </cell>
          <cell r="CC235">
            <v>4836.6519207316132</v>
          </cell>
          <cell r="CD235">
            <v>4805.6565619205739</v>
          </cell>
          <cell r="CF235">
            <v>615.57388082038733</v>
          </cell>
          <cell r="CG235">
            <v>2601.8619180094984</v>
          </cell>
          <cell r="CI235">
            <v>38705.320733654393</v>
          </cell>
          <cell r="CJ235">
            <v>27068.659449851912</v>
          </cell>
          <cell r="CL235">
            <v>48848.981826666917</v>
          </cell>
          <cell r="CM235">
            <v>36160.843924305409</v>
          </cell>
          <cell r="CX235">
            <v>62848.16702711831</v>
          </cell>
          <cell r="CY235">
            <v>29009.513185942051</v>
          </cell>
          <cell r="DA235">
            <v>-1720.5243400431646</v>
          </cell>
          <cell r="DC235">
            <v>311936.86</v>
          </cell>
          <cell r="DD235">
            <v>0</v>
          </cell>
          <cell r="DE235">
            <v>202129.77</v>
          </cell>
          <cell r="DF235">
            <v>0</v>
          </cell>
          <cell r="DK235">
            <v>7.9555942514334816</v>
          </cell>
          <cell r="DL235">
            <v>9.8574708350128937</v>
          </cell>
          <cell r="DM235">
            <v>6.6405220395818993</v>
          </cell>
          <cell r="DW235">
            <v>12023.420000000004</v>
          </cell>
          <cell r="DX235">
            <v>0</v>
          </cell>
        </row>
        <row r="237">
          <cell r="F237">
            <v>5689.78</v>
          </cell>
          <cell r="G237">
            <v>618.45000000000005</v>
          </cell>
          <cell r="H237">
            <v>0</v>
          </cell>
          <cell r="I237">
            <v>18383.827967130208</v>
          </cell>
          <cell r="J237">
            <v>17764.487056783677</v>
          </cell>
          <cell r="L237">
            <v>2818.5875318220537</v>
          </cell>
          <cell r="M237">
            <v>2361.5595024628838</v>
          </cell>
          <cell r="O237">
            <v>11415.362775454167</v>
          </cell>
          <cell r="P237">
            <v>11415.362775454174</v>
          </cell>
          <cell r="R237">
            <v>2668.6330539411956</v>
          </cell>
          <cell r="S237">
            <v>2668.6330539411956</v>
          </cell>
          <cell r="U237">
            <v>1181.6966247500025</v>
          </cell>
          <cell r="V237">
            <v>654.64549426377073</v>
          </cell>
          <cell r="X237">
            <v>8937.5111568730081</v>
          </cell>
          <cell r="Y237">
            <v>7270.8446698983998</v>
          </cell>
          <cell r="AA237">
            <v>0</v>
          </cell>
          <cell r="AB237">
            <v>0</v>
          </cell>
          <cell r="AD237">
            <v>26537.875036670404</v>
          </cell>
          <cell r="AE237">
            <v>27024.121819772045</v>
          </cell>
          <cell r="AJ237">
            <v>57690.719999999994</v>
          </cell>
          <cell r="AK237">
            <v>58071.262752999814</v>
          </cell>
          <cell r="AM237">
            <v>2597.16</v>
          </cell>
          <cell r="AN237">
            <v>3201.5579718564522</v>
          </cell>
          <cell r="AP237">
            <v>6600.2128720197661</v>
          </cell>
          <cell r="AQ237">
            <v>6480</v>
          </cell>
          <cell r="AS237">
            <v>148234.0567045325</v>
          </cell>
          <cell r="AT237">
            <v>127077.53691190052</v>
          </cell>
          <cell r="AV237">
            <v>3687.7834207777191</v>
          </cell>
          <cell r="AW237">
            <v>0</v>
          </cell>
          <cell r="AY237">
            <v>1422.8987354401052</v>
          </cell>
          <cell r="AZ237">
            <v>0</v>
          </cell>
          <cell r="BB237">
            <v>1778.9996645031881</v>
          </cell>
          <cell r="BC237">
            <v>2592.9218103029302</v>
          </cell>
          <cell r="BE237">
            <v>599.18891571191261</v>
          </cell>
          <cell r="BF237">
            <v>1870.1009185515341</v>
          </cell>
          <cell r="BH237">
            <v>696.46160824062997</v>
          </cell>
          <cell r="BI237">
            <v>0</v>
          </cell>
          <cell r="BK237">
            <v>3912.0911822467992</v>
          </cell>
          <cell r="BL237">
            <v>39830.235388501744</v>
          </cell>
          <cell r="BN237">
            <v>181.68686237425587</v>
          </cell>
          <cell r="BO237">
            <v>0</v>
          </cell>
          <cell r="BT237">
            <v>146270.63999999998</v>
          </cell>
          <cell r="BU237">
            <v>100810.85917579153</v>
          </cell>
          <cell r="BW237">
            <v>39774.588300232957</v>
          </cell>
          <cell r="BX237">
            <v>46993.821934541491</v>
          </cell>
          <cell r="BZ237">
            <v>22001.55820866485</v>
          </cell>
          <cell r="CA237">
            <v>31851.726117965176</v>
          </cell>
          <cell r="CC237">
            <v>3364.0179995669987</v>
          </cell>
          <cell r="CD237">
            <v>3342.4599162787545</v>
          </cell>
          <cell r="CF237">
            <v>428.14774539943636</v>
          </cell>
          <cell r="CG237">
            <v>658.68294563828317</v>
          </cell>
          <cell r="CI237">
            <v>25755.762809184831</v>
          </cell>
          <cell r="CJ237">
            <v>19166.48778197659</v>
          </cell>
          <cell r="CL237">
            <v>20169.772693426567</v>
          </cell>
          <cell r="CM237">
            <v>17025.607961783888</v>
          </cell>
          <cell r="CX237">
            <v>33501.613409443155</v>
          </cell>
          <cell r="CY237">
            <v>68273.204499401763</v>
          </cell>
          <cell r="DA237">
            <v>-28148.87293787035</v>
          </cell>
          <cell r="DC237">
            <v>178656.75</v>
          </cell>
          <cell r="DD237">
            <v>0</v>
          </cell>
          <cell r="DE237">
            <v>120085.25</v>
          </cell>
          <cell r="DF237">
            <v>0</v>
          </cell>
          <cell r="DK237">
            <v>8.0195894196072413</v>
          </cell>
          <cell r="DL237">
            <v>10.556749015097571</v>
          </cell>
          <cell r="DM237">
            <v>7.2855836107343466</v>
          </cell>
          <cell r="DW237">
            <v>7397.2</v>
          </cell>
          <cell r="DX237">
            <v>0</v>
          </cell>
        </row>
        <row r="238">
          <cell r="F238">
            <v>6722.41</v>
          </cell>
          <cell r="G238">
            <v>727.4</v>
          </cell>
          <cell r="H238">
            <v>94.6</v>
          </cell>
          <cell r="I238">
            <v>20140.800211979524</v>
          </cell>
          <cell r="J238">
            <v>19478.288122989681</v>
          </cell>
          <cell r="L238">
            <v>2821.0492638898122</v>
          </cell>
          <cell r="M238">
            <v>2361.5595024628838</v>
          </cell>
          <cell r="O238">
            <v>13478.188759264596</v>
          </cell>
          <cell r="P238">
            <v>13478.188759264587</v>
          </cell>
          <cell r="R238">
            <v>2686.7428331269784</v>
          </cell>
          <cell r="S238">
            <v>2686.7428331269784</v>
          </cell>
          <cell r="U238">
            <v>866.57752481666876</v>
          </cell>
          <cell r="V238">
            <v>493.77114445382676</v>
          </cell>
          <cell r="X238">
            <v>7312.0543652261704</v>
          </cell>
          <cell r="Y238">
            <v>4727.915329306772</v>
          </cell>
          <cell r="AA238">
            <v>0</v>
          </cell>
          <cell r="AB238">
            <v>0</v>
          </cell>
          <cell r="AD238">
            <v>31795.422582899948</v>
          </cell>
          <cell r="AE238">
            <v>32378.002082084771</v>
          </cell>
          <cell r="AJ238">
            <v>44162.039999999986</v>
          </cell>
          <cell r="AK238">
            <v>45565.847829622537</v>
          </cell>
          <cell r="AM238">
            <v>0</v>
          </cell>
          <cell r="AN238">
            <v>0</v>
          </cell>
          <cell r="AP238">
            <v>5500.1773933498052</v>
          </cell>
          <cell r="AQ238">
            <v>0</v>
          </cell>
          <cell r="AS238">
            <v>95214.903499638531</v>
          </cell>
          <cell r="AT238">
            <v>26633.064507974872</v>
          </cell>
          <cell r="AV238">
            <v>4328.9573708390863</v>
          </cell>
          <cell r="AW238">
            <v>320.96704264591358</v>
          </cell>
          <cell r="AY238">
            <v>1404.0914898097551</v>
          </cell>
          <cell r="AZ238">
            <v>0</v>
          </cell>
          <cell r="BB238">
            <v>3011.1484916930881</v>
          </cell>
          <cell r="BC238">
            <v>4097.5337878094733</v>
          </cell>
          <cell r="BE238">
            <v>660.7958849340921</v>
          </cell>
          <cell r="BF238">
            <v>30766.008098470433</v>
          </cell>
          <cell r="BH238">
            <v>510.73851270979509</v>
          </cell>
          <cell r="BI238">
            <v>0</v>
          </cell>
          <cell r="BK238">
            <v>2649.9087484164411</v>
          </cell>
          <cell r="BL238">
            <v>0</v>
          </cell>
          <cell r="BN238">
            <v>154.34467370724678</v>
          </cell>
          <cell r="BO238">
            <v>0</v>
          </cell>
          <cell r="BT238">
            <v>139118.39999999999</v>
          </cell>
          <cell r="BU238">
            <v>109815.08739790754</v>
          </cell>
          <cell r="BW238">
            <v>67831.728753257441</v>
          </cell>
          <cell r="BX238">
            <v>65658.267046556895</v>
          </cell>
          <cell r="BZ238">
            <v>41833.237970144888</v>
          </cell>
          <cell r="CA238">
            <v>33530.104122716242</v>
          </cell>
          <cell r="CC238">
            <v>2937.4929309370036</v>
          </cell>
          <cell r="CD238">
            <v>2918.6682048885937</v>
          </cell>
          <cell r="CF238">
            <v>373.86273666470947</v>
          </cell>
          <cell r="CG238">
            <v>0</v>
          </cell>
          <cell r="CI238">
            <v>41381.244142400858</v>
          </cell>
          <cell r="CJ238">
            <v>28591.750910731178</v>
          </cell>
          <cell r="CL238">
            <v>19507.481649761805</v>
          </cell>
          <cell r="CM238">
            <v>19126.416219901581</v>
          </cell>
          <cell r="CX238">
            <v>30480.801473617714</v>
          </cell>
          <cell r="CY238">
            <v>158944.64968948191</v>
          </cell>
          <cell r="DA238">
            <v>-82099.714754541259</v>
          </cell>
          <cell r="DC238">
            <v>98875.03</v>
          </cell>
          <cell r="DD238">
            <v>564.44000000000005</v>
          </cell>
          <cell r="DE238">
            <v>41722.74</v>
          </cell>
          <cell r="DF238">
            <v>0</v>
          </cell>
          <cell r="DK238">
            <v>7.0261904792364316</v>
          </cell>
          <cell r="DL238">
            <v>8.6807608436837427</v>
          </cell>
          <cell r="DM238">
            <v>5.9666997344594774</v>
          </cell>
          <cell r="DW238">
            <v>5117.32</v>
          </cell>
          <cell r="DX238">
            <v>0</v>
          </cell>
        </row>
        <row r="239">
          <cell r="F239">
            <v>2823.9</v>
          </cell>
          <cell r="G239">
            <v>312.10000000000002</v>
          </cell>
          <cell r="H239">
            <v>0</v>
          </cell>
          <cell r="I239">
            <v>9506.0706175144551</v>
          </cell>
          <cell r="J239">
            <v>9215.4465772341355</v>
          </cell>
          <cell r="L239">
            <v>1887.1881658678183</v>
          </cell>
          <cell r="M239">
            <v>1574.3730016419217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U239">
            <v>433.28876240833438</v>
          </cell>
          <cell r="V239">
            <v>272.56891346515346</v>
          </cell>
          <cell r="X239">
            <v>4004.1773539767505</v>
          </cell>
          <cell r="Y239">
            <v>4798.7823234835014</v>
          </cell>
          <cell r="AA239">
            <v>0</v>
          </cell>
          <cell r="AB239">
            <v>0</v>
          </cell>
          <cell r="AD239">
            <v>13171.037424303495</v>
          </cell>
          <cell r="AE239">
            <v>13412.367017152559</v>
          </cell>
          <cell r="AJ239">
            <v>11785.200000000003</v>
          </cell>
          <cell r="AK239">
            <v>12171.572441046861</v>
          </cell>
          <cell r="AM239">
            <v>0</v>
          </cell>
          <cell r="AN239">
            <v>0</v>
          </cell>
          <cell r="AP239">
            <v>2200.0709573399222</v>
          </cell>
          <cell r="AQ239">
            <v>2160</v>
          </cell>
          <cell r="AS239">
            <v>42394.693738512171</v>
          </cell>
          <cell r="AT239">
            <v>15258.047703254866</v>
          </cell>
          <cell r="AV239">
            <v>1078.7355537440842</v>
          </cell>
          <cell r="AW239">
            <v>0</v>
          </cell>
          <cell r="AY239">
            <v>1255.1435776509234</v>
          </cell>
          <cell r="AZ239">
            <v>0</v>
          </cell>
          <cell r="BB239">
            <v>0</v>
          </cell>
          <cell r="BC239">
            <v>0</v>
          </cell>
          <cell r="BE239">
            <v>0</v>
          </cell>
          <cell r="BF239">
            <v>0</v>
          </cell>
          <cell r="BH239">
            <v>255.36925635489754</v>
          </cell>
          <cell r="BI239">
            <v>0</v>
          </cell>
          <cell r="BK239">
            <v>1215.011347519008</v>
          </cell>
          <cell r="BL239">
            <v>0</v>
          </cell>
          <cell r="BN239">
            <v>99.462164571293826</v>
          </cell>
          <cell r="BO239">
            <v>0</v>
          </cell>
          <cell r="BT239">
            <v>63764.160000000003</v>
          </cell>
          <cell r="BU239">
            <v>61697.461323244766</v>
          </cell>
          <cell r="BW239">
            <v>30820.883506023001</v>
          </cell>
          <cell r="BX239">
            <v>32776.811118951984</v>
          </cell>
          <cell r="BZ239">
            <v>16213.533606522973</v>
          </cell>
          <cell r="CA239">
            <v>19138.469607392555</v>
          </cell>
          <cell r="CC239">
            <v>1297.4611522852533</v>
          </cell>
          <cell r="CD239">
            <v>1289.146459680212</v>
          </cell>
          <cell r="CF239">
            <v>165.13141938175954</v>
          </cell>
          <cell r="CG239">
            <v>0</v>
          </cell>
          <cell r="CI239">
            <v>9939.14408962977</v>
          </cell>
          <cell r="CJ239">
            <v>5147.7746546350654</v>
          </cell>
          <cell r="CL239">
            <v>9422.5953030485307</v>
          </cell>
          <cell r="CM239">
            <v>6150.3776486428724</v>
          </cell>
          <cell r="CX239">
            <v>13254.38052625745</v>
          </cell>
          <cell r="CY239">
            <v>56268.571574451002</v>
          </cell>
          <cell r="DA239">
            <v>-152310.26871396351</v>
          </cell>
          <cell r="DC239">
            <v>36968.839999999997</v>
          </cell>
          <cell r="DD239">
            <v>0</v>
          </cell>
          <cell r="DE239">
            <v>13773.529999999995</v>
          </cell>
          <cell r="DF239">
            <v>0</v>
          </cell>
          <cell r="DK239">
            <v>7.1389120928658922</v>
          </cell>
          <cell r="DL239">
            <v>8.3475269823243323</v>
          </cell>
          <cell r="DM239">
            <v>5.992910955104823</v>
          </cell>
          <cell r="DW239">
            <v>5065.5999999999995</v>
          </cell>
          <cell r="DX239">
            <v>0</v>
          </cell>
        </row>
        <row r="240">
          <cell r="F240">
            <v>3228.8</v>
          </cell>
          <cell r="G240">
            <v>0</v>
          </cell>
          <cell r="H240">
            <v>276.7</v>
          </cell>
          <cell r="I240">
            <v>15839.700395478583</v>
          </cell>
          <cell r="J240">
            <v>15160.527094738654</v>
          </cell>
          <cell r="L240">
            <v>2662.1994167569792</v>
          </cell>
          <cell r="M240">
            <v>2190.4320022844136</v>
          </cell>
          <cell r="O240">
            <v>6742.6215849479304</v>
          </cell>
          <cell r="P240">
            <v>6742.6215849479313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X240">
            <v>9605.8138677812531</v>
          </cell>
          <cell r="Y240">
            <v>9275.1131689446593</v>
          </cell>
          <cell r="AA240">
            <v>0</v>
          </cell>
          <cell r="AB240">
            <v>0</v>
          </cell>
          <cell r="AD240">
            <v>16350.108605437834</v>
          </cell>
          <cell r="AE240">
            <v>16649.687516777612</v>
          </cell>
          <cell r="AJ240">
            <v>0</v>
          </cell>
          <cell r="AK240">
            <v>0</v>
          </cell>
          <cell r="AM240">
            <v>0</v>
          </cell>
          <cell r="AN240">
            <v>0</v>
          </cell>
          <cell r="AP240">
            <v>14667.13971559948</v>
          </cell>
          <cell r="AQ240">
            <v>7200</v>
          </cell>
          <cell r="AS240">
            <v>45436.343952253366</v>
          </cell>
          <cell r="AT240">
            <v>79460.694839421441</v>
          </cell>
          <cell r="AV240">
            <v>2201.8151884059321</v>
          </cell>
          <cell r="AW240">
            <v>0</v>
          </cell>
          <cell r="AY240">
            <v>3621.3055034012218</v>
          </cell>
          <cell r="AZ240">
            <v>0</v>
          </cell>
          <cell r="BB240">
            <v>2846.4708004632143</v>
          </cell>
          <cell r="BC240">
            <v>1800.6957943856726</v>
          </cell>
          <cell r="BE240">
            <v>0</v>
          </cell>
          <cell r="BF240">
            <v>0</v>
          </cell>
          <cell r="BH240">
            <v>0</v>
          </cell>
          <cell r="BI240">
            <v>0</v>
          </cell>
          <cell r="BK240">
            <v>3198.2798163285911</v>
          </cell>
          <cell r="BL240">
            <v>914.86486260817264</v>
          </cell>
          <cell r="BN240">
            <v>169.20455885236041</v>
          </cell>
          <cell r="BO240">
            <v>4253.6402587181819</v>
          </cell>
          <cell r="BT240">
            <v>35030.219721605674</v>
          </cell>
          <cell r="BU240">
            <v>46113.560610933237</v>
          </cell>
          <cell r="BW240">
            <v>20226.851792091034</v>
          </cell>
          <cell r="BX240">
            <v>17241.558429041761</v>
          </cell>
          <cell r="BZ240">
            <v>19259.436330212757</v>
          </cell>
          <cell r="CA240">
            <v>16407.47458717199</v>
          </cell>
          <cell r="CC240">
            <v>1609.0051369456735</v>
          </cell>
          <cell r="CD240">
            <v>1598.6939356506891</v>
          </cell>
          <cell r="CF240">
            <v>204.78247197490396</v>
          </cell>
          <cell r="CG240">
            <v>0</v>
          </cell>
          <cell r="CI240">
            <v>2389.2173292379252</v>
          </cell>
          <cell r="CJ240">
            <v>3403.2513339949569</v>
          </cell>
          <cell r="CL240">
            <v>0</v>
          </cell>
          <cell r="CM240">
            <v>0</v>
          </cell>
          <cell r="CX240">
            <v>12121.690337471544</v>
          </cell>
          <cell r="CY240">
            <v>-19501.069460742077</v>
          </cell>
          <cell r="DA240">
            <v>-36409.356064207357</v>
          </cell>
          <cell r="DC240">
            <v>70010.649999999994</v>
          </cell>
          <cell r="DD240">
            <v>12498.1</v>
          </cell>
          <cell r="DE240">
            <v>50303.26999999999</v>
          </cell>
          <cell r="DF240">
            <v>10991.060000000001</v>
          </cell>
          <cell r="DK240">
            <v>6.1042246653998209</v>
          </cell>
          <cell r="DL240">
            <v>0</v>
          </cell>
          <cell r="DM240">
            <v>5.4464510847747194</v>
          </cell>
          <cell r="DW240">
            <v>1891.62</v>
          </cell>
          <cell r="DX240">
            <v>0</v>
          </cell>
        </row>
        <row r="241">
          <cell r="F241">
            <v>3564.2</v>
          </cell>
          <cell r="G241">
            <v>0</v>
          </cell>
          <cell r="H241">
            <v>0</v>
          </cell>
          <cell r="I241">
            <v>14882.352189677882</v>
          </cell>
          <cell r="J241">
            <v>14295.551246731537</v>
          </cell>
          <cell r="L241">
            <v>2662.1994167569792</v>
          </cell>
          <cell r="M241">
            <v>2190.4320022844136</v>
          </cell>
          <cell r="O241">
            <v>6553.4193602048435</v>
          </cell>
          <cell r="P241">
            <v>6553.4193602048481</v>
          </cell>
          <cell r="R241">
            <v>0</v>
          </cell>
          <cell r="S241">
            <v>0</v>
          </cell>
          <cell r="U241">
            <v>1181.6966247500025</v>
          </cell>
          <cell r="V241">
            <v>603.27881178729058</v>
          </cell>
          <cell r="X241">
            <v>9318.5091402206854</v>
          </cell>
          <cell r="Y241">
            <v>9157.5180439450687</v>
          </cell>
          <cell r="AA241">
            <v>0</v>
          </cell>
          <cell r="AB241">
            <v>0</v>
          </cell>
          <cell r="AD241">
            <v>16623.893051348317</v>
          </cell>
          <cell r="AE241">
            <v>16928.488445956002</v>
          </cell>
          <cell r="AJ241">
            <v>0</v>
          </cell>
          <cell r="AK241">
            <v>0</v>
          </cell>
          <cell r="AM241">
            <v>0</v>
          </cell>
          <cell r="AN241">
            <v>0</v>
          </cell>
          <cell r="AP241">
            <v>14667.13971559948</v>
          </cell>
          <cell r="AQ241">
            <v>7200</v>
          </cell>
          <cell r="AS241">
            <v>77909.098444773874</v>
          </cell>
          <cell r="AT241">
            <v>77418.536423576094</v>
          </cell>
          <cell r="AV241">
            <v>1644.9990295980597</v>
          </cell>
          <cell r="AW241">
            <v>0</v>
          </cell>
          <cell r="AY241">
            <v>3621.3055034012218</v>
          </cell>
          <cell r="AZ241">
            <v>0</v>
          </cell>
          <cell r="BB241">
            <v>2629.7000713073439</v>
          </cell>
          <cell r="BC241">
            <v>0</v>
          </cell>
          <cell r="BE241">
            <v>0</v>
          </cell>
          <cell r="BF241">
            <v>0</v>
          </cell>
          <cell r="BH241">
            <v>696.46160824062997</v>
          </cell>
          <cell r="BI241">
            <v>0</v>
          </cell>
          <cell r="BK241">
            <v>3082.8089279622659</v>
          </cell>
          <cell r="BL241">
            <v>0</v>
          </cell>
          <cell r="BN241">
            <v>156.72225533046495</v>
          </cell>
          <cell r="BO241">
            <v>5413.8463329045326</v>
          </cell>
          <cell r="BT241">
            <v>27794.396398584158</v>
          </cell>
          <cell r="BU241">
            <v>38083.911459127601</v>
          </cell>
          <cell r="BW241">
            <v>19979.315101522327</v>
          </cell>
          <cell r="BX241">
            <v>20334.860711656864</v>
          </cell>
          <cell r="BZ241">
            <v>15432.932901008398</v>
          </cell>
          <cell r="CA241">
            <v>12214.225483092403</v>
          </cell>
          <cell r="CC241">
            <v>2604.412806739424</v>
          </cell>
          <cell r="CD241">
            <v>2587.7226022839536</v>
          </cell>
          <cell r="CF241">
            <v>331.47072085774499</v>
          </cell>
          <cell r="CG241">
            <v>0</v>
          </cell>
          <cell r="CI241">
            <v>7597.7111069766024</v>
          </cell>
          <cell r="CJ241">
            <v>2678.1433215342986</v>
          </cell>
          <cell r="CL241">
            <v>0</v>
          </cell>
          <cell r="CM241">
            <v>0</v>
          </cell>
          <cell r="CX241">
            <v>13771.11857731791</v>
          </cell>
          <cell r="CY241">
            <v>30223.850733048836</v>
          </cell>
          <cell r="DA241">
            <v>62552.700819636884</v>
          </cell>
          <cell r="DC241">
            <v>46924.38</v>
          </cell>
          <cell r="DD241">
            <v>0</v>
          </cell>
          <cell r="DE241">
            <v>22831.579999999998</v>
          </cell>
          <cell r="DF241">
            <v>0</v>
          </cell>
          <cell r="DK241">
            <v>6.7571703410978543</v>
          </cell>
          <cell r="DL241">
            <v>0</v>
          </cell>
          <cell r="DM241">
            <v>6.1685872128049368</v>
          </cell>
          <cell r="DW241">
            <v>1776.48</v>
          </cell>
          <cell r="DX241">
            <v>0</v>
          </cell>
        </row>
        <row r="242">
          <cell r="F242">
            <v>3572</v>
          </cell>
          <cell r="G242">
            <v>0</v>
          </cell>
          <cell r="H242">
            <v>0</v>
          </cell>
          <cell r="I242">
            <v>14397.594789034329</v>
          </cell>
          <cell r="J242">
            <v>13837.593661251442</v>
          </cell>
          <cell r="L242">
            <v>2662.1994167569792</v>
          </cell>
          <cell r="M242">
            <v>2190.4320022844136</v>
          </cell>
          <cell r="O242">
            <v>7180.9838686472076</v>
          </cell>
          <cell r="P242">
            <v>7180.9838686472067</v>
          </cell>
          <cell r="R242">
            <v>0</v>
          </cell>
          <cell r="S242">
            <v>0</v>
          </cell>
          <cell r="U242">
            <v>1181.6966247500025</v>
          </cell>
          <cell r="V242">
            <v>603.27881178729058</v>
          </cell>
          <cell r="X242">
            <v>9270.6852664965991</v>
          </cell>
          <cell r="Y242">
            <v>6441.6557254690842</v>
          </cell>
          <cell r="AA242">
            <v>0</v>
          </cell>
          <cell r="AB242">
            <v>0</v>
          </cell>
          <cell r="AD242">
            <v>16660.273267329612</v>
          </cell>
          <cell r="AE242">
            <v>16965.535247448192</v>
          </cell>
          <cell r="AJ242">
            <v>0</v>
          </cell>
          <cell r="AK242">
            <v>0</v>
          </cell>
          <cell r="AM242">
            <v>0</v>
          </cell>
          <cell r="AN242">
            <v>0</v>
          </cell>
          <cell r="AP242">
            <v>14667.13971559948</v>
          </cell>
          <cell r="AQ242">
            <v>7200</v>
          </cell>
          <cell r="AS242">
            <v>71191.305794870263</v>
          </cell>
          <cell r="AT242">
            <v>174209.13594177776</v>
          </cell>
          <cell r="AV242">
            <v>1691.2168553761749</v>
          </cell>
          <cell r="AW242">
            <v>0</v>
          </cell>
          <cell r="AY242">
            <v>3621.3055034012218</v>
          </cell>
          <cell r="AZ242">
            <v>0</v>
          </cell>
          <cell r="BB242">
            <v>4007.1417493374288</v>
          </cell>
          <cell r="BC242">
            <v>0</v>
          </cell>
          <cell r="BE242">
            <v>0</v>
          </cell>
          <cell r="BF242">
            <v>0</v>
          </cell>
          <cell r="BH242">
            <v>696.46160824062997</v>
          </cell>
          <cell r="BI242">
            <v>0</v>
          </cell>
          <cell r="BK242">
            <v>3112.0451741656548</v>
          </cell>
          <cell r="BL242">
            <v>1755.3722331143031</v>
          </cell>
          <cell r="BN242">
            <v>127.00248504023777</v>
          </cell>
          <cell r="BO242">
            <v>0</v>
          </cell>
          <cell r="BT242">
            <v>20868.079329740496</v>
          </cell>
          <cell r="BU242">
            <v>27119.536714064823</v>
          </cell>
          <cell r="BW242">
            <v>23579.841386891367</v>
          </cell>
          <cell r="BX242">
            <v>20713.141370371202</v>
          </cell>
          <cell r="BZ242">
            <v>14464.300591099418</v>
          </cell>
          <cell r="CA242">
            <v>9607.7518023121756</v>
          </cell>
          <cell r="CC242">
            <v>2652.5953562123887</v>
          </cell>
          <cell r="CD242">
            <v>2635.5963771264878</v>
          </cell>
          <cell r="CF242">
            <v>337.60304533612225</v>
          </cell>
          <cell r="CG242">
            <v>0</v>
          </cell>
          <cell r="CI242">
            <v>24226.663718472559</v>
          </cell>
          <cell r="CJ242">
            <v>9029.3105435553534</v>
          </cell>
          <cell r="CL242">
            <v>0</v>
          </cell>
          <cell r="CM242">
            <v>0</v>
          </cell>
          <cell r="CX242">
            <v>14218.69741135187</v>
          </cell>
          <cell r="CY242">
            <v>-61253.129091541974</v>
          </cell>
          <cell r="DA242">
            <v>38795.377196510453</v>
          </cell>
          <cell r="DC242">
            <v>80538.75</v>
          </cell>
          <cell r="DD242">
            <v>0</v>
          </cell>
          <cell r="DE242">
            <v>55673.22</v>
          </cell>
          <cell r="DF242">
            <v>0</v>
          </cell>
          <cell r="DK242">
            <v>6.9548134497482872</v>
          </cell>
          <cell r="DL242">
            <v>0</v>
          </cell>
          <cell r="DM242">
            <v>6.2616770477843557</v>
          </cell>
          <cell r="DW242">
            <v>3541.6200000000003</v>
          </cell>
          <cell r="DX242">
            <v>0</v>
          </cell>
        </row>
        <row r="243">
          <cell r="F243">
            <v>2479.3000000000002</v>
          </cell>
          <cell r="G243">
            <v>0</v>
          </cell>
          <cell r="H243">
            <v>210.60000000000002</v>
          </cell>
          <cell r="I243">
            <v>11237.890193341389</v>
          </cell>
          <cell r="J243">
            <v>10788.897121239896</v>
          </cell>
          <cell r="L243">
            <v>2332.6844655423397</v>
          </cell>
          <cell r="M243">
            <v>1959.6789454399866</v>
          </cell>
          <cell r="O243">
            <v>4765.1441327869052</v>
          </cell>
          <cell r="P243">
            <v>4765.1441327869052</v>
          </cell>
          <cell r="R243">
            <v>0</v>
          </cell>
          <cell r="S243">
            <v>0</v>
          </cell>
          <cell r="U243">
            <v>1181.6966247500025</v>
          </cell>
          <cell r="V243">
            <v>603.27881178729058</v>
          </cell>
          <cell r="X243">
            <v>6523.3507795253345</v>
          </cell>
          <cell r="Y243">
            <v>4388.2867166332071</v>
          </cell>
          <cell r="AA243">
            <v>0</v>
          </cell>
          <cell r="AB243">
            <v>0</v>
          </cell>
          <cell r="AD243">
            <v>12546.043970265933</v>
          </cell>
          <cell r="AE243">
            <v>12775.921965876509</v>
          </cell>
          <cell r="AJ243">
            <v>0</v>
          </cell>
          <cell r="AK243">
            <v>0</v>
          </cell>
          <cell r="AM243">
            <v>0</v>
          </cell>
          <cell r="AN243">
            <v>0</v>
          </cell>
          <cell r="AP243">
            <v>10633.676293809624</v>
          </cell>
          <cell r="AQ243">
            <v>5742</v>
          </cell>
          <cell r="AS243">
            <v>44536.584909372847</v>
          </cell>
          <cell r="AT243">
            <v>27891.363866094234</v>
          </cell>
          <cell r="AV243">
            <v>1659.7171740834781</v>
          </cell>
          <cell r="AW243">
            <v>0</v>
          </cell>
          <cell r="AY243">
            <v>2715.9791275509165</v>
          </cell>
          <cell r="AZ243">
            <v>1710.1778683135803</v>
          </cell>
          <cell r="BB243">
            <v>2040.8818620574748</v>
          </cell>
          <cell r="BC243">
            <v>1379.1761073339035</v>
          </cell>
          <cell r="BE243">
            <v>0</v>
          </cell>
          <cell r="BF243">
            <v>0</v>
          </cell>
          <cell r="BH243">
            <v>696.46160824062997</v>
          </cell>
          <cell r="BI243">
            <v>0</v>
          </cell>
          <cell r="BK243">
            <v>2071.5832923320581</v>
          </cell>
          <cell r="BL243">
            <v>0</v>
          </cell>
          <cell r="BN243">
            <v>97.084582948075649</v>
          </cell>
          <cell r="BO243">
            <v>0</v>
          </cell>
          <cell r="BT243">
            <v>26352.837374475213</v>
          </cell>
          <cell r="BU243">
            <v>31380.731147921739</v>
          </cell>
          <cell r="BW243">
            <v>15413.360354576049</v>
          </cell>
          <cell r="BX243">
            <v>15692.647811885538</v>
          </cell>
          <cell r="BZ243">
            <v>15828.000646292558</v>
          </cell>
          <cell r="CA243">
            <v>11410.094229332266</v>
          </cell>
          <cell r="CC243">
            <v>861.08056217215153</v>
          </cell>
          <cell r="CD243">
            <v>855.56238525407821</v>
          </cell>
          <cell r="CF243">
            <v>109.59207154918295</v>
          </cell>
          <cell r="CG243">
            <v>0</v>
          </cell>
          <cell r="CI243">
            <v>4061.669459704473</v>
          </cell>
          <cell r="CJ243">
            <v>2076.4472774643405</v>
          </cell>
          <cell r="CL243">
            <v>0</v>
          </cell>
          <cell r="CM243">
            <v>0</v>
          </cell>
          <cell r="CX243">
            <v>9941.7652923244605</v>
          </cell>
          <cell r="CY243">
            <v>48636.858609940231</v>
          </cell>
          <cell r="DA243">
            <v>-17099.139351971324</v>
          </cell>
          <cell r="DC243">
            <v>65872.399999999994</v>
          </cell>
          <cell r="DD243">
            <v>737.24</v>
          </cell>
          <cell r="DE243">
            <v>49710.87999999999</v>
          </cell>
          <cell r="DF243">
            <v>-497.95000000000005</v>
          </cell>
          <cell r="DK243">
            <v>6.5178373108065397</v>
          </cell>
          <cell r="DL243">
            <v>0</v>
          </cell>
          <cell r="DM243">
            <v>5.865071304181634</v>
          </cell>
          <cell r="DW243">
            <v>1891.62</v>
          </cell>
          <cell r="DX243">
            <v>0</v>
          </cell>
        </row>
        <row r="244">
          <cell r="F244">
            <v>2013</v>
          </cell>
          <cell r="G244">
            <v>0</v>
          </cell>
          <cell r="H244">
            <v>511.20000000000005</v>
          </cell>
          <cell r="I244">
            <v>11650.268951686419</v>
          </cell>
          <cell r="J244">
            <v>11131.154583655489</v>
          </cell>
          <cell r="L244">
            <v>2911.780612077946</v>
          </cell>
          <cell r="M244">
            <v>2395.7850024985773</v>
          </cell>
          <cell r="O244">
            <v>4642.4349577191506</v>
          </cell>
          <cell r="P244">
            <v>4642.4349577191506</v>
          </cell>
          <cell r="R244">
            <v>0</v>
          </cell>
          <cell r="S244">
            <v>0</v>
          </cell>
          <cell r="U244">
            <v>1418.0359497000029</v>
          </cell>
          <cell r="V244">
            <v>723.93457414474881</v>
          </cell>
          <cell r="X244">
            <v>10698.019838461738</v>
          </cell>
          <cell r="Y244">
            <v>10354.811191660689</v>
          </cell>
          <cell r="AA244">
            <v>0</v>
          </cell>
          <cell r="AB244">
            <v>0</v>
          </cell>
          <cell r="AD244">
            <v>11773.197587176204</v>
          </cell>
          <cell r="AE244">
            <v>11988.914913664254</v>
          </cell>
          <cell r="AJ244">
            <v>0</v>
          </cell>
          <cell r="AK244">
            <v>0</v>
          </cell>
          <cell r="AM244">
            <v>0</v>
          </cell>
          <cell r="AN244">
            <v>0</v>
          </cell>
          <cell r="AP244">
            <v>6050.1951326847857</v>
          </cell>
          <cell r="AQ244">
            <v>2970</v>
          </cell>
          <cell r="AS244">
            <v>59726.499688213931</v>
          </cell>
          <cell r="AT244">
            <v>75635.183260635153</v>
          </cell>
          <cell r="AV244">
            <v>1912.5104893593079</v>
          </cell>
          <cell r="AW244">
            <v>0</v>
          </cell>
          <cell r="AY244">
            <v>3960.8028943450863</v>
          </cell>
          <cell r="AZ244">
            <v>0</v>
          </cell>
          <cell r="BB244">
            <v>1767.2956255113666</v>
          </cell>
          <cell r="BC244">
            <v>0</v>
          </cell>
          <cell r="BE244">
            <v>0</v>
          </cell>
          <cell r="BF244">
            <v>0</v>
          </cell>
          <cell r="BH244">
            <v>835.75392988875535</v>
          </cell>
          <cell r="BI244">
            <v>0</v>
          </cell>
          <cell r="BK244">
            <v>4272.420538559013</v>
          </cell>
          <cell r="BL244">
            <v>0</v>
          </cell>
          <cell r="BN244">
            <v>176.73356732588456</v>
          </cell>
          <cell r="BO244">
            <v>0</v>
          </cell>
          <cell r="BT244">
            <v>21471.413184808855</v>
          </cell>
          <cell r="BU244">
            <v>27127.13035522545</v>
          </cell>
          <cell r="BW244">
            <v>22946.786650192065</v>
          </cell>
          <cell r="BX244">
            <v>21891.936775286707</v>
          </cell>
          <cell r="BZ244">
            <v>6866.9585053309756</v>
          </cell>
          <cell r="CA244">
            <v>8376.5958251812899</v>
          </cell>
          <cell r="CC244">
            <v>1073.9598262072509</v>
          </cell>
          <cell r="CD244">
            <v>1067.0774268310931</v>
          </cell>
          <cell r="CF244">
            <v>136.68579606274105</v>
          </cell>
          <cell r="CG244">
            <v>0</v>
          </cell>
          <cell r="CI244">
            <v>4061.669459704473</v>
          </cell>
          <cell r="CJ244">
            <v>1814.8392798838934</v>
          </cell>
          <cell r="CL244">
            <v>0</v>
          </cell>
          <cell r="CM244">
            <v>0</v>
          </cell>
          <cell r="CX244">
            <v>10701.259752577884</v>
          </cell>
          <cell r="CY244">
            <v>8581.6097989332338</v>
          </cell>
          <cell r="DA244">
            <v>-19587.652529916246</v>
          </cell>
          <cell r="DC244">
            <v>32990.81</v>
          </cell>
          <cell r="DD244">
            <v>4259.0599999999995</v>
          </cell>
          <cell r="DE244">
            <v>17568.399999999998</v>
          </cell>
          <cell r="DF244">
            <v>954.30000000000018</v>
          </cell>
          <cell r="DK244">
            <v>7.6614283950522548</v>
          </cell>
          <cell r="DL244">
            <v>0</v>
          </cell>
          <cell r="DM244">
            <v>6.4645021736653421</v>
          </cell>
          <cell r="DW244">
            <v>1776.48</v>
          </cell>
          <cell r="DX244">
            <v>0</v>
          </cell>
        </row>
        <row r="245">
          <cell r="F245">
            <v>648.26</v>
          </cell>
          <cell r="G245">
            <v>0</v>
          </cell>
          <cell r="H245">
            <v>127.7</v>
          </cell>
          <cell r="I245">
            <v>3164.9388689749412</v>
          </cell>
          <cell r="J245">
            <v>3035.8472669734297</v>
          </cell>
          <cell r="L245">
            <v>532.43988335139602</v>
          </cell>
          <cell r="M245">
            <v>438.08640045688287</v>
          </cell>
          <cell r="O245">
            <v>1523.4398828613021</v>
          </cell>
          <cell r="P245">
            <v>1523.4398828613021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X245">
            <v>917.57165936653848</v>
          </cell>
          <cell r="Y245">
            <v>681.00089825426653</v>
          </cell>
          <cell r="AA245">
            <v>0</v>
          </cell>
          <cell r="AB245">
            <v>0</v>
          </cell>
          <cell r="AD245">
            <v>3619.1785119028796</v>
          </cell>
          <cell r="AE245">
            <v>3685.4918058818298</v>
          </cell>
          <cell r="AJ245">
            <v>0</v>
          </cell>
          <cell r="AK245">
            <v>0</v>
          </cell>
          <cell r="AM245">
            <v>0</v>
          </cell>
          <cell r="AN245">
            <v>0</v>
          </cell>
          <cell r="AP245">
            <v>61.113082148331195</v>
          </cell>
          <cell r="AQ245">
            <v>60</v>
          </cell>
          <cell r="AS245">
            <v>16988.479808343141</v>
          </cell>
          <cell r="AT245">
            <v>0</v>
          </cell>
          <cell r="AV245">
            <v>694.58618940972258</v>
          </cell>
          <cell r="AW245">
            <v>0</v>
          </cell>
          <cell r="AY245">
            <v>724.26110068024434</v>
          </cell>
          <cell r="AZ245">
            <v>0</v>
          </cell>
          <cell r="BB245">
            <v>605.2228777504389</v>
          </cell>
          <cell r="BC245">
            <v>0</v>
          </cell>
          <cell r="BE245">
            <v>0</v>
          </cell>
          <cell r="BF245">
            <v>0</v>
          </cell>
          <cell r="BH245">
            <v>0</v>
          </cell>
          <cell r="BI245">
            <v>0</v>
          </cell>
          <cell r="BK245">
            <v>407.09989694794893</v>
          </cell>
          <cell r="BL245">
            <v>0</v>
          </cell>
          <cell r="BN245">
            <v>37.248778763751467</v>
          </cell>
          <cell r="BO245">
            <v>0</v>
          </cell>
          <cell r="BT245">
            <v>6314.6612664062368</v>
          </cell>
          <cell r="BU245">
            <v>8691.8450824775609</v>
          </cell>
          <cell r="BW245">
            <v>779.41050832792814</v>
          </cell>
          <cell r="BX245">
            <v>961.14446885731661</v>
          </cell>
          <cell r="BZ245">
            <v>4003.7048304858668</v>
          </cell>
          <cell r="CA245">
            <v>2850.3357225414384</v>
          </cell>
          <cell r="CC245">
            <v>0</v>
          </cell>
          <cell r="CD245">
            <v>0</v>
          </cell>
          <cell r="CF245">
            <v>0</v>
          </cell>
          <cell r="CG245">
            <v>0</v>
          </cell>
          <cell r="CI245">
            <v>5686.3372435862611</v>
          </cell>
          <cell r="CJ245">
            <v>2357.4044336228494</v>
          </cell>
          <cell r="CL245">
            <v>0</v>
          </cell>
          <cell r="CM245">
            <v>0</v>
          </cell>
          <cell r="CX245">
            <v>3212.8724250695523</v>
          </cell>
          <cell r="CY245">
            <v>29342.99053792562</v>
          </cell>
          <cell r="DA245">
            <v>49848.448002668163</v>
          </cell>
          <cell r="DC245">
            <v>25910.29</v>
          </cell>
          <cell r="DD245">
            <v>0.06</v>
          </cell>
          <cell r="DE245">
            <v>21407.170000000002</v>
          </cell>
          <cell r="DF245">
            <v>-782.38000000000011</v>
          </cell>
          <cell r="DK245">
            <v>6.2534009283017822</v>
          </cell>
          <cell r="DL245">
            <v>0</v>
          </cell>
          <cell r="DM245">
            <v>6.127158217874153</v>
          </cell>
          <cell r="DW245">
            <v>345.88</v>
          </cell>
          <cell r="DX245">
            <v>0</v>
          </cell>
        </row>
        <row r="246">
          <cell r="F246">
            <v>63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X246">
            <v>0</v>
          </cell>
          <cell r="Y246">
            <v>0</v>
          </cell>
          <cell r="AA246">
            <v>0</v>
          </cell>
          <cell r="AB246">
            <v>0</v>
          </cell>
          <cell r="AD246">
            <v>0</v>
          </cell>
          <cell r="AE246">
            <v>0</v>
          </cell>
          <cell r="AJ246">
            <v>0</v>
          </cell>
          <cell r="AK246">
            <v>0</v>
          </cell>
          <cell r="AM246">
            <v>0</v>
          </cell>
          <cell r="AN246">
            <v>0</v>
          </cell>
          <cell r="AP246">
            <v>366.67849288998701</v>
          </cell>
          <cell r="AQ246">
            <v>0</v>
          </cell>
          <cell r="AS246">
            <v>1506.7074035256655</v>
          </cell>
          <cell r="AT246">
            <v>0</v>
          </cell>
          <cell r="AV246">
            <v>0</v>
          </cell>
          <cell r="AW246">
            <v>0</v>
          </cell>
          <cell r="AY246">
            <v>0</v>
          </cell>
          <cell r="AZ246">
            <v>0</v>
          </cell>
          <cell r="BB246">
            <v>0</v>
          </cell>
          <cell r="BC246">
            <v>0</v>
          </cell>
          <cell r="BE246">
            <v>0</v>
          </cell>
          <cell r="BF246">
            <v>0</v>
          </cell>
          <cell r="BH246">
            <v>0</v>
          </cell>
          <cell r="BI246">
            <v>0</v>
          </cell>
          <cell r="BK246">
            <v>0</v>
          </cell>
          <cell r="BL246">
            <v>0</v>
          </cell>
          <cell r="BN246">
            <v>0</v>
          </cell>
          <cell r="BO246">
            <v>0</v>
          </cell>
          <cell r="BT246">
            <v>0</v>
          </cell>
          <cell r="BU246">
            <v>0</v>
          </cell>
          <cell r="BW246">
            <v>0</v>
          </cell>
          <cell r="BX246">
            <v>0</v>
          </cell>
          <cell r="BZ246">
            <v>0</v>
          </cell>
          <cell r="CA246">
            <v>0</v>
          </cell>
          <cell r="CC246">
            <v>0</v>
          </cell>
          <cell r="CD246">
            <v>0</v>
          </cell>
          <cell r="CF246">
            <v>0</v>
          </cell>
          <cell r="CG246">
            <v>0</v>
          </cell>
          <cell r="CI246">
            <v>0</v>
          </cell>
          <cell r="CJ246">
            <v>0</v>
          </cell>
          <cell r="CL246">
            <v>0</v>
          </cell>
          <cell r="CM246">
            <v>0</v>
          </cell>
          <cell r="CX246">
            <v>112.39759468555332</v>
          </cell>
          <cell r="CY246">
            <v>2360.4606703843365</v>
          </cell>
          <cell r="DA246">
            <v>-8345.4447246163618</v>
          </cell>
          <cell r="DC246">
            <v>1119.54</v>
          </cell>
          <cell r="DD246">
            <v>0</v>
          </cell>
          <cell r="DE246">
            <v>922.83999999999992</v>
          </cell>
          <cell r="DF246">
            <v>0</v>
          </cell>
          <cell r="DK246">
            <v>3.1223097696743674</v>
          </cell>
          <cell r="DL246">
            <v>0</v>
          </cell>
          <cell r="DM246">
            <v>3.1223097696743674</v>
          </cell>
          <cell r="DW246">
            <v>0</v>
          </cell>
          <cell r="DX246">
            <v>0</v>
          </cell>
        </row>
        <row r="247">
          <cell r="F247">
            <v>253.7</v>
          </cell>
          <cell r="G247">
            <v>0</v>
          </cell>
          <cell r="H247">
            <v>0</v>
          </cell>
          <cell r="I247">
            <v>859.47082256740077</v>
          </cell>
          <cell r="J247">
            <v>843.71125938489854</v>
          </cell>
          <cell r="L247">
            <v>329.62051777175691</v>
          </cell>
          <cell r="M247">
            <v>273.80400028555169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X247">
            <v>730.11185805666094</v>
          </cell>
          <cell r="Y247">
            <v>2200.277027253233</v>
          </cell>
          <cell r="AA247">
            <v>0</v>
          </cell>
          <cell r="AB247">
            <v>0</v>
          </cell>
          <cell r="AD247">
            <v>1183.2898454427554</v>
          </cell>
          <cell r="AE247">
            <v>1204.9709664830921</v>
          </cell>
          <cell r="AJ247">
            <v>0</v>
          </cell>
          <cell r="AK247">
            <v>0</v>
          </cell>
          <cell r="AM247">
            <v>0</v>
          </cell>
          <cell r="AN247">
            <v>0</v>
          </cell>
          <cell r="AP247">
            <v>488.90465718664956</v>
          </cell>
          <cell r="AQ247">
            <v>240</v>
          </cell>
          <cell r="AS247">
            <v>4669.5589046935665</v>
          </cell>
          <cell r="AT247">
            <v>0</v>
          </cell>
          <cell r="AV247">
            <v>109.95224951011477</v>
          </cell>
          <cell r="AW247">
            <v>0</v>
          </cell>
          <cell r="AY247">
            <v>271.59791275509173</v>
          </cell>
          <cell r="AZ247">
            <v>0</v>
          </cell>
          <cell r="BB247">
            <v>0</v>
          </cell>
          <cell r="BC247">
            <v>0</v>
          </cell>
          <cell r="BE247">
            <v>0</v>
          </cell>
          <cell r="BF247">
            <v>0</v>
          </cell>
          <cell r="BH247">
            <v>0</v>
          </cell>
          <cell r="BI247">
            <v>0</v>
          </cell>
          <cell r="BK247">
            <v>330.26154271429726</v>
          </cell>
          <cell r="BL247">
            <v>0</v>
          </cell>
          <cell r="BN247">
            <v>197.14114292517399</v>
          </cell>
          <cell r="BO247">
            <v>0</v>
          </cell>
          <cell r="BT247">
            <v>4094.6047274776956</v>
          </cell>
          <cell r="BU247">
            <v>5461.6544769720522</v>
          </cell>
          <cell r="BW247">
            <v>3025.8346279253055</v>
          </cell>
          <cell r="BX247">
            <v>3599.9649951764877</v>
          </cell>
          <cell r="BZ247">
            <v>2675.2861685333064</v>
          </cell>
          <cell r="CA247">
            <v>1783.517727755815</v>
          </cell>
          <cell r="CC247">
            <v>0</v>
          </cell>
          <cell r="CD247">
            <v>0</v>
          </cell>
          <cell r="CF247">
            <v>0</v>
          </cell>
          <cell r="CG247">
            <v>0</v>
          </cell>
          <cell r="CI247">
            <v>334.49042609330962</v>
          </cell>
          <cell r="CJ247">
            <v>142.74820795361757</v>
          </cell>
          <cell r="CL247">
            <v>0</v>
          </cell>
          <cell r="CM247">
            <v>0</v>
          </cell>
          <cell r="CX247">
            <v>1157.9936076274503</v>
          </cell>
          <cell r="CY247">
            <v>5417.3656984934532</v>
          </cell>
          <cell r="DA247">
            <v>-2291.1769965588646</v>
          </cell>
          <cell r="DC247">
            <v>10913.56</v>
          </cell>
          <cell r="DD247">
            <v>0</v>
          </cell>
          <cell r="DE247">
            <v>8887.06</v>
          </cell>
          <cell r="DF247">
            <v>0</v>
          </cell>
          <cell r="DK247">
            <v>7.9878324764435984</v>
          </cell>
          <cell r="DL247">
            <v>0</v>
          </cell>
          <cell r="DM247">
            <v>6.7355162728795772</v>
          </cell>
          <cell r="DW247">
            <v>0</v>
          </cell>
          <cell r="DX247">
            <v>0</v>
          </cell>
        </row>
        <row r="248">
          <cell r="F248">
            <v>601.4</v>
          </cell>
          <cell r="G248">
            <v>0</v>
          </cell>
          <cell r="H248">
            <v>0</v>
          </cell>
          <cell r="I248">
            <v>3035.4150791188144</v>
          </cell>
          <cell r="J248">
            <v>2903.85747771764</v>
          </cell>
          <cell r="L248">
            <v>510.91180254622344</v>
          </cell>
          <cell r="M248">
            <v>424.39620044260522</v>
          </cell>
          <cell r="O248">
            <v>1226.5698278141945</v>
          </cell>
          <cell r="P248">
            <v>1226.5698278141945</v>
          </cell>
          <cell r="R248">
            <v>0</v>
          </cell>
          <cell r="S248">
            <v>0</v>
          </cell>
          <cell r="U248">
            <v>354.50898742500073</v>
          </cell>
          <cell r="V248">
            <v>180.9836435361872</v>
          </cell>
          <cell r="X248">
            <v>1899.7317687201937</v>
          </cell>
          <cell r="Y248">
            <v>975.75134659986225</v>
          </cell>
          <cell r="AA248">
            <v>0</v>
          </cell>
          <cell r="AB248">
            <v>0</v>
          </cell>
          <cell r="AD248">
            <v>2805.0079347626065</v>
          </cell>
          <cell r="AE248">
            <v>2856.4033868464003</v>
          </cell>
          <cell r="AJ248">
            <v>0</v>
          </cell>
          <cell r="AK248">
            <v>0</v>
          </cell>
          <cell r="AM248">
            <v>0</v>
          </cell>
          <cell r="AN248">
            <v>0</v>
          </cell>
          <cell r="AP248">
            <v>2200.0709573399222</v>
          </cell>
          <cell r="AQ248">
            <v>1080</v>
          </cell>
          <cell r="AS248">
            <v>11189.50364764283</v>
          </cell>
          <cell r="AT248">
            <v>28389.64248173359</v>
          </cell>
          <cell r="AV248">
            <v>336.3941400679775</v>
          </cell>
          <cell r="AW248">
            <v>0</v>
          </cell>
          <cell r="AY248">
            <v>420.97676477039204</v>
          </cell>
          <cell r="AZ248">
            <v>0</v>
          </cell>
          <cell r="BB248">
            <v>469.3894873668865</v>
          </cell>
          <cell r="BC248">
            <v>0</v>
          </cell>
          <cell r="BE248">
            <v>0</v>
          </cell>
          <cell r="BF248">
            <v>0</v>
          </cell>
          <cell r="BH248">
            <v>208.93848247218884</v>
          </cell>
          <cell r="BI248">
            <v>0</v>
          </cell>
          <cell r="BK248">
            <v>391.12848828445277</v>
          </cell>
          <cell r="BL248">
            <v>0</v>
          </cell>
          <cell r="BN248">
            <v>156.72225533046495</v>
          </cell>
          <cell r="BO248">
            <v>0</v>
          </cell>
          <cell r="BT248">
            <v>9214.2527791649063</v>
          </cell>
          <cell r="BU248">
            <v>10311.673182319535</v>
          </cell>
          <cell r="BW248">
            <v>6700.0558036552911</v>
          </cell>
          <cell r="BX248">
            <v>6554.2722390699064</v>
          </cell>
          <cell r="BZ248">
            <v>2950.0381638960766</v>
          </cell>
          <cell r="CA248">
            <v>3459.7489060987455</v>
          </cell>
          <cell r="CC248">
            <v>0</v>
          </cell>
          <cell r="CD248">
            <v>0</v>
          </cell>
          <cell r="CF248">
            <v>0</v>
          </cell>
          <cell r="CG248">
            <v>0</v>
          </cell>
          <cell r="CI248">
            <v>191.13738633903404</v>
          </cell>
          <cell r="CJ248">
            <v>15.759009263521447</v>
          </cell>
          <cell r="CL248">
            <v>0</v>
          </cell>
          <cell r="CM248">
            <v>0</v>
          </cell>
          <cell r="CX248">
            <v>2655.6444953185191</v>
          </cell>
          <cell r="CY248">
            <v>-14286.320238351145</v>
          </cell>
          <cell r="DA248">
            <v>-12162.157521374051</v>
          </cell>
          <cell r="DC248">
            <v>7242.31</v>
          </cell>
          <cell r="DD248">
            <v>0</v>
          </cell>
          <cell r="DE248">
            <v>2594.9300000000003</v>
          </cell>
          <cell r="DF248">
            <v>0</v>
          </cell>
          <cell r="DK248">
            <v>7.7276005991141083</v>
          </cell>
          <cell r="DL248">
            <v>0</v>
          </cell>
          <cell r="DM248">
            <v>6.5578203762905396</v>
          </cell>
          <cell r="DW248">
            <v>1776.48</v>
          </cell>
          <cell r="DX248">
            <v>0</v>
          </cell>
        </row>
        <row r="249">
          <cell r="F249">
            <v>427.1</v>
          </cell>
          <cell r="G249">
            <v>0</v>
          </cell>
          <cell r="H249">
            <v>0</v>
          </cell>
          <cell r="I249">
            <v>2583.4944386599532</v>
          </cell>
          <cell r="J249">
            <v>2461.1708577903537</v>
          </cell>
          <cell r="L249">
            <v>601.5574449334564</v>
          </cell>
          <cell r="M249">
            <v>499.69230052113198</v>
          </cell>
          <cell r="O249">
            <v>863.9580673059985</v>
          </cell>
          <cell r="P249">
            <v>863.9580673059985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X249">
            <v>1867.7861139006975</v>
          </cell>
          <cell r="Y249">
            <v>1454.2429253141015</v>
          </cell>
          <cell r="AA249">
            <v>0</v>
          </cell>
          <cell r="AB249">
            <v>0</v>
          </cell>
          <cell r="AD249">
            <v>1992.0500314883757</v>
          </cell>
          <cell r="AE249">
            <v>2028.5498611940436</v>
          </cell>
          <cell r="AJ249">
            <v>0</v>
          </cell>
          <cell r="AK249">
            <v>0</v>
          </cell>
          <cell r="AM249">
            <v>0</v>
          </cell>
          <cell r="AN249">
            <v>0</v>
          </cell>
          <cell r="AP249">
            <v>1466.713971559948</v>
          </cell>
          <cell r="AQ249">
            <v>720</v>
          </cell>
          <cell r="AS249">
            <v>6786.0725956342612</v>
          </cell>
          <cell r="AT249">
            <v>575.509715981417</v>
          </cell>
          <cell r="AV249">
            <v>346.90368389534484</v>
          </cell>
          <cell r="AW249">
            <v>0</v>
          </cell>
          <cell r="AY249">
            <v>495.66619077804233</v>
          </cell>
          <cell r="AZ249">
            <v>0</v>
          </cell>
          <cell r="BB249">
            <v>274.32741407814302</v>
          </cell>
          <cell r="BC249">
            <v>0</v>
          </cell>
          <cell r="BE249">
            <v>0</v>
          </cell>
          <cell r="BF249">
            <v>0</v>
          </cell>
          <cell r="BH249">
            <v>0</v>
          </cell>
          <cell r="BI249">
            <v>0</v>
          </cell>
          <cell r="BK249">
            <v>760.74152925237979</v>
          </cell>
          <cell r="BL249">
            <v>0</v>
          </cell>
          <cell r="BN249">
            <v>176.73356732588456</v>
          </cell>
          <cell r="BO249">
            <v>0</v>
          </cell>
          <cell r="BT249">
            <v>8003.9405546120679</v>
          </cell>
          <cell r="BU249">
            <v>11845.569350632315</v>
          </cell>
          <cell r="BW249">
            <v>5854.8930800950247</v>
          </cell>
          <cell r="BX249">
            <v>5762.0131956386995</v>
          </cell>
          <cell r="BZ249">
            <v>4200.1920502759394</v>
          </cell>
          <cell r="CA249">
            <v>3258.5996073823185</v>
          </cell>
          <cell r="CC249">
            <v>0</v>
          </cell>
          <cell r="CD249">
            <v>0</v>
          </cell>
          <cell r="CF249">
            <v>0</v>
          </cell>
          <cell r="CG249">
            <v>0</v>
          </cell>
          <cell r="CI249">
            <v>238.92173292379246</v>
          </cell>
          <cell r="CJ249">
            <v>141.60444981298508</v>
          </cell>
          <cell r="CL249">
            <v>0</v>
          </cell>
          <cell r="CM249">
            <v>0</v>
          </cell>
          <cell r="CX249">
            <v>2190.8307334827164</v>
          </cell>
          <cell r="CY249">
            <v>10474.481295657848</v>
          </cell>
          <cell r="DA249">
            <v>78866.752136271913</v>
          </cell>
          <cell r="DC249">
            <v>24575.38</v>
          </cell>
          <cell r="DD249">
            <v>0</v>
          </cell>
          <cell r="DE249">
            <v>20741.420000000002</v>
          </cell>
          <cell r="DF249">
            <v>0</v>
          </cell>
          <cell r="DK249">
            <v>8.9767381906613064</v>
          </cell>
          <cell r="DL249">
            <v>0</v>
          </cell>
          <cell r="DM249">
            <v>7.5373475462243373</v>
          </cell>
          <cell r="DW249">
            <v>0</v>
          </cell>
          <cell r="DX249">
            <v>0</v>
          </cell>
        </row>
        <row r="250">
          <cell r="F250">
            <v>1283.3</v>
          </cell>
          <cell r="G250">
            <v>0</v>
          </cell>
          <cell r="H250">
            <v>0</v>
          </cell>
          <cell r="I250">
            <v>6287.2305725540291</v>
          </cell>
          <cell r="J250">
            <v>6005.4733221711349</v>
          </cell>
          <cell r="L250">
            <v>1170.1528380897371</v>
          </cell>
          <cell r="M250">
            <v>972.00420101370867</v>
          </cell>
          <cell r="O250">
            <v>2582.4595546739533</v>
          </cell>
          <cell r="P250">
            <v>2582.4595546739533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X250">
            <v>3648.9004530799925</v>
          </cell>
          <cell r="Y250">
            <v>2305.431159074958</v>
          </cell>
          <cell r="AA250">
            <v>0</v>
          </cell>
          <cell r="AB250">
            <v>0</v>
          </cell>
          <cell r="AD250">
            <v>5985.4783549731501</v>
          </cell>
          <cell r="AE250">
            <v>6095.1487634519199</v>
          </cell>
          <cell r="AJ250">
            <v>0</v>
          </cell>
          <cell r="AK250">
            <v>0</v>
          </cell>
          <cell r="AM250">
            <v>0</v>
          </cell>
          <cell r="AN250">
            <v>0</v>
          </cell>
          <cell r="AP250">
            <v>4033.463421789857</v>
          </cell>
          <cell r="AQ250">
            <v>1980</v>
          </cell>
          <cell r="AS250">
            <v>16857.034259454023</v>
          </cell>
          <cell r="AT250">
            <v>1984.2367833142343</v>
          </cell>
          <cell r="AV250">
            <v>934.32152653245373</v>
          </cell>
          <cell r="AW250">
            <v>0</v>
          </cell>
          <cell r="AY250">
            <v>964.17259028057515</v>
          </cell>
          <cell r="AZ250">
            <v>0</v>
          </cell>
          <cell r="BB250">
            <v>789.75370527179291</v>
          </cell>
          <cell r="BC250">
            <v>0</v>
          </cell>
          <cell r="BE250">
            <v>0</v>
          </cell>
          <cell r="BF250">
            <v>0</v>
          </cell>
          <cell r="BH250">
            <v>0</v>
          </cell>
          <cell r="BI250">
            <v>0</v>
          </cell>
          <cell r="BK250">
            <v>975.11386744443689</v>
          </cell>
          <cell r="BL250">
            <v>0</v>
          </cell>
          <cell r="BN250">
            <v>176.73356732588456</v>
          </cell>
          <cell r="BO250">
            <v>0</v>
          </cell>
          <cell r="BT250">
            <v>25196.850901895919</v>
          </cell>
          <cell r="BU250">
            <v>34205.10093162323</v>
          </cell>
          <cell r="BW250">
            <v>10202.568885580289</v>
          </cell>
          <cell r="BX250">
            <v>9460.6305568911521</v>
          </cell>
          <cell r="BZ250">
            <v>11897.031331956854</v>
          </cell>
          <cell r="CA250">
            <v>10845.656613483134</v>
          </cell>
          <cell r="CC250">
            <v>1111.4838117058928</v>
          </cell>
          <cell r="CD250">
            <v>1104.3609423902788</v>
          </cell>
          <cell r="CF250">
            <v>141.46157603529551</v>
          </cell>
          <cell r="CG250">
            <v>0</v>
          </cell>
          <cell r="CI250">
            <v>3297.1199143483359</v>
          </cell>
          <cell r="CJ250">
            <v>2716.2553449486259</v>
          </cell>
          <cell r="CL250">
            <v>0</v>
          </cell>
          <cell r="CM250">
            <v>0</v>
          </cell>
          <cell r="CX250">
            <v>5775.0666543320203</v>
          </cell>
          <cell r="CY250">
            <v>24968.554206279368</v>
          </cell>
          <cell r="DA250">
            <v>49834.74435473718</v>
          </cell>
          <cell r="DC250">
            <v>27138.07</v>
          </cell>
          <cell r="DD250">
            <v>0</v>
          </cell>
          <cell r="DE250">
            <v>17031.690000000002</v>
          </cell>
          <cell r="DF250">
            <v>0</v>
          </cell>
          <cell r="DK250">
            <v>7.8753132204559959</v>
          </cell>
          <cell r="DL250">
            <v>0</v>
          </cell>
          <cell r="DM250">
            <v>7.0405359415514912</v>
          </cell>
          <cell r="DW250">
            <v>1776.48</v>
          </cell>
          <cell r="DX250">
            <v>0</v>
          </cell>
        </row>
        <row r="251">
          <cell r="F251">
            <v>275.8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X251">
            <v>0</v>
          </cell>
          <cell r="Y251">
            <v>0</v>
          </cell>
          <cell r="AA251">
            <v>0</v>
          </cell>
          <cell r="AB251">
            <v>0</v>
          </cell>
          <cell r="AD251">
            <v>0</v>
          </cell>
          <cell r="AE251">
            <v>0</v>
          </cell>
          <cell r="AJ251">
            <v>0</v>
          </cell>
          <cell r="AK251">
            <v>0</v>
          </cell>
          <cell r="AM251">
            <v>0</v>
          </cell>
          <cell r="AN251">
            <v>0</v>
          </cell>
          <cell r="AP251">
            <v>366.67849288998701</v>
          </cell>
          <cell r="AQ251">
            <v>0</v>
          </cell>
          <cell r="AS251">
            <v>5131.519596829904</v>
          </cell>
          <cell r="AT251">
            <v>0</v>
          </cell>
          <cell r="AV251">
            <v>0</v>
          </cell>
          <cell r="AW251">
            <v>0</v>
          </cell>
          <cell r="AY251">
            <v>0</v>
          </cell>
          <cell r="AZ251">
            <v>0</v>
          </cell>
          <cell r="BB251">
            <v>0</v>
          </cell>
          <cell r="BC251">
            <v>0</v>
          </cell>
          <cell r="BE251">
            <v>0</v>
          </cell>
          <cell r="BF251">
            <v>0</v>
          </cell>
          <cell r="BH251">
            <v>0</v>
          </cell>
          <cell r="BI251">
            <v>0</v>
          </cell>
          <cell r="BK251">
            <v>0</v>
          </cell>
          <cell r="BL251">
            <v>0</v>
          </cell>
          <cell r="BN251">
            <v>0</v>
          </cell>
          <cell r="BO251">
            <v>0</v>
          </cell>
          <cell r="BT251">
            <v>838.75689374915157</v>
          </cell>
          <cell r="BU251">
            <v>1668.3647650888058</v>
          </cell>
          <cell r="BW251">
            <v>0</v>
          </cell>
          <cell r="BX251">
            <v>0</v>
          </cell>
          <cell r="BZ251">
            <v>964.97759135217905</v>
          </cell>
          <cell r="CA251">
            <v>337.99267718016381</v>
          </cell>
          <cell r="CC251">
            <v>0</v>
          </cell>
          <cell r="CD251">
            <v>0</v>
          </cell>
          <cell r="CF251">
            <v>0</v>
          </cell>
          <cell r="CG251">
            <v>0</v>
          </cell>
          <cell r="CI251">
            <v>0</v>
          </cell>
          <cell r="CJ251">
            <v>0</v>
          </cell>
          <cell r="CL251">
            <v>0</v>
          </cell>
          <cell r="CM251">
            <v>0</v>
          </cell>
          <cell r="CX251">
            <v>440.06279859337974</v>
          </cell>
          <cell r="CY251">
            <v>6794.7529576560837</v>
          </cell>
          <cell r="DA251">
            <v>-14687.656095346729</v>
          </cell>
          <cell r="DC251">
            <v>905.96</v>
          </cell>
          <cell r="DD251">
            <v>0</v>
          </cell>
          <cell r="DE251">
            <v>137.31000000000006</v>
          </cell>
          <cell r="DF251">
            <v>0</v>
          </cell>
          <cell r="DK251">
            <v>2.7799234914558792</v>
          </cell>
          <cell r="DL251">
            <v>0</v>
          </cell>
          <cell r="DM251">
            <v>2.7799234914558792</v>
          </cell>
          <cell r="DW251">
            <v>0</v>
          </cell>
          <cell r="DX251">
            <v>0</v>
          </cell>
        </row>
        <row r="252">
          <cell r="F252">
            <v>146.1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X252">
            <v>0</v>
          </cell>
          <cell r="Y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J252">
            <v>0</v>
          </cell>
          <cell r="AK252">
            <v>0</v>
          </cell>
          <cell r="AM252">
            <v>0</v>
          </cell>
          <cell r="AN252">
            <v>0</v>
          </cell>
          <cell r="AP252">
            <v>427.79157503831829</v>
          </cell>
          <cell r="AQ252">
            <v>0</v>
          </cell>
          <cell r="AS252">
            <v>2045.2869319726203</v>
          </cell>
          <cell r="AT252">
            <v>0</v>
          </cell>
          <cell r="AV252">
            <v>0</v>
          </cell>
          <cell r="AW252">
            <v>0</v>
          </cell>
          <cell r="AY252">
            <v>0</v>
          </cell>
          <cell r="AZ252">
            <v>0</v>
          </cell>
          <cell r="BB252">
            <v>0</v>
          </cell>
          <cell r="BC252">
            <v>0</v>
          </cell>
          <cell r="BE252">
            <v>0</v>
          </cell>
          <cell r="BF252">
            <v>0</v>
          </cell>
          <cell r="BH252">
            <v>0</v>
          </cell>
          <cell r="BI252">
            <v>0</v>
          </cell>
          <cell r="BK252">
            <v>0</v>
          </cell>
          <cell r="BL252">
            <v>0</v>
          </cell>
          <cell r="BN252">
            <v>0</v>
          </cell>
          <cell r="BO252">
            <v>0</v>
          </cell>
          <cell r="BT252">
            <v>445.58959980423674</v>
          </cell>
          <cell r="BU252">
            <v>1193.6050233900389</v>
          </cell>
          <cell r="BW252">
            <v>0</v>
          </cell>
          <cell r="BX252">
            <v>0</v>
          </cell>
          <cell r="BZ252">
            <v>512.644345405845</v>
          </cell>
          <cell r="CA252">
            <v>289.67910138983177</v>
          </cell>
          <cell r="CC252">
            <v>0</v>
          </cell>
          <cell r="CD252">
            <v>0</v>
          </cell>
          <cell r="CF252">
            <v>0</v>
          </cell>
          <cell r="CG252">
            <v>0</v>
          </cell>
          <cell r="CI252">
            <v>0</v>
          </cell>
          <cell r="CJ252">
            <v>0</v>
          </cell>
          <cell r="CL252">
            <v>0</v>
          </cell>
          <cell r="CM252">
            <v>0</v>
          </cell>
          <cell r="CX252">
            <v>205.87083388506062</v>
          </cell>
          <cell r="CY252">
            <v>2543.5048268144401</v>
          </cell>
          <cell r="DA252">
            <v>-2431.7114106672725</v>
          </cell>
          <cell r="DC252">
            <v>306.56</v>
          </cell>
          <cell r="DD252">
            <v>0</v>
          </cell>
          <cell r="DE252">
            <v>-53.71999999999997</v>
          </cell>
          <cell r="DF252">
            <v>0</v>
          </cell>
          <cell r="DK252">
            <v>2.4660355774689098</v>
          </cell>
          <cell r="DL252">
            <v>0</v>
          </cell>
          <cell r="DM252">
            <v>2.4660355774689098</v>
          </cell>
          <cell r="DW252">
            <v>0</v>
          </cell>
          <cell r="DX252">
            <v>0</v>
          </cell>
        </row>
        <row r="253">
          <cell r="F253">
            <v>3818.3</v>
          </cell>
          <cell r="G253">
            <v>276.3</v>
          </cell>
          <cell r="H253">
            <v>172.31</v>
          </cell>
          <cell r="I253">
            <v>12937.19324426825</v>
          </cell>
          <cell r="J253">
            <v>12446.449619997587</v>
          </cell>
          <cell r="L253">
            <v>2456.288561813968</v>
          </cell>
          <cell r="M253">
            <v>2106.8778317137921</v>
          </cell>
          <cell r="O253">
            <v>7965.355283191534</v>
          </cell>
          <cell r="P253">
            <v>7965.3552831915331</v>
          </cell>
          <cell r="R253">
            <v>1693.8898991134631</v>
          </cell>
          <cell r="S253">
            <v>1693.8898991134631</v>
          </cell>
          <cell r="U253">
            <v>1358.9511184625035</v>
          </cell>
          <cell r="V253">
            <v>715.83651223426682</v>
          </cell>
          <cell r="X253">
            <v>8465.1135288472815</v>
          </cell>
          <cell r="Y253">
            <v>6093.5569231744412</v>
          </cell>
          <cell r="AA253">
            <v>0</v>
          </cell>
          <cell r="AB253">
            <v>0</v>
          </cell>
          <cell r="AD253">
            <v>18612.724832961423</v>
          </cell>
          <cell r="AE253">
            <v>18953.761090094969</v>
          </cell>
          <cell r="AJ253">
            <v>27221.87999999999</v>
          </cell>
          <cell r="AK253">
            <v>28407.651653860699</v>
          </cell>
          <cell r="AM253">
            <v>2597.16</v>
          </cell>
          <cell r="AN253">
            <v>3201.5746017534138</v>
          </cell>
          <cell r="AP253">
            <v>4155.6895860865197</v>
          </cell>
          <cell r="AQ253">
            <v>0</v>
          </cell>
          <cell r="AS253">
            <v>98512.699798266389</v>
          </cell>
          <cell r="AT253">
            <v>153022.43522521877</v>
          </cell>
          <cell r="AV253">
            <v>2543.5492647941192</v>
          </cell>
          <cell r="AW253">
            <v>0</v>
          </cell>
          <cell r="AY253">
            <v>1446.5286636777382</v>
          </cell>
          <cell r="AZ253">
            <v>2284.8163608982713</v>
          </cell>
          <cell r="BB253">
            <v>2305.1200492735798</v>
          </cell>
          <cell r="BC253">
            <v>5536.2233904976092</v>
          </cell>
          <cell r="BE253">
            <v>375.34612689892361</v>
          </cell>
          <cell r="BF253">
            <v>0</v>
          </cell>
          <cell r="BH253">
            <v>800.93084947672389</v>
          </cell>
          <cell r="BI253">
            <v>0</v>
          </cell>
          <cell r="BK253">
            <v>4359.2741001730037</v>
          </cell>
          <cell r="BL253">
            <v>561.08632586894998</v>
          </cell>
          <cell r="BN253">
            <v>165.44005461559831</v>
          </cell>
          <cell r="BO253">
            <v>0</v>
          </cell>
          <cell r="BT253">
            <v>90896.39999999998</v>
          </cell>
          <cell r="BU253">
            <v>67379.772233062176</v>
          </cell>
          <cell r="BW253">
            <v>64492.551935952419</v>
          </cell>
          <cell r="BX253">
            <v>66415.821335122411</v>
          </cell>
          <cell r="BZ253">
            <v>10092.457893882958</v>
          </cell>
          <cell r="CA253">
            <v>18394.297605353415</v>
          </cell>
          <cell r="CC253">
            <v>1829.4768027159064</v>
          </cell>
          <cell r="CD253">
            <v>1817.7527235665277</v>
          </cell>
          <cell r="CF253">
            <v>232.84250216384262</v>
          </cell>
          <cell r="CG253">
            <v>0</v>
          </cell>
          <cell r="CI253">
            <v>11085.96840766397</v>
          </cell>
          <cell r="CJ253">
            <v>9362.0223262021173</v>
          </cell>
          <cell r="CL253">
            <v>12292.523158929127</v>
          </cell>
          <cell r="CM253">
            <v>10132.344198748262</v>
          </cell>
          <cell r="CX253">
            <v>23353.62195001408</v>
          </cell>
          <cell r="CY253">
            <v>-9761.7814217180821</v>
          </cell>
          <cell r="DA253">
            <v>-32585.083264515124</v>
          </cell>
          <cell r="DC253">
            <v>66089.23</v>
          </cell>
          <cell r="DD253">
            <v>386.83</v>
          </cell>
          <cell r="DE253">
            <v>26419.239999999998</v>
          </cell>
          <cell r="DF253">
            <v>-797.10000000000014</v>
          </cell>
          <cell r="DK253">
            <v>8.6444657846679842</v>
          </cell>
          <cell r="DL253">
            <v>10.51993450163185</v>
          </cell>
          <cell r="DM253">
            <v>6.8709755852124585</v>
          </cell>
          <cell r="DW253">
            <v>1905.9800000000002</v>
          </cell>
          <cell r="DX253">
            <v>0</v>
          </cell>
        </row>
        <row r="254">
          <cell r="F254">
            <v>319.39999999999998</v>
          </cell>
          <cell r="G254">
            <v>0</v>
          </cell>
          <cell r="H254">
            <v>0</v>
          </cell>
          <cell r="I254">
            <v>693.43563326685705</v>
          </cell>
          <cell r="J254">
            <v>675.0572193469261</v>
          </cell>
          <cell r="L254">
            <v>626.27898376633846</v>
          </cell>
          <cell r="M254">
            <v>520.22760054254832</v>
          </cell>
          <cell r="O254">
            <v>595.70888694612267</v>
          </cell>
          <cell r="P254">
            <v>574</v>
          </cell>
          <cell r="R254">
            <v>210.00726483805818</v>
          </cell>
          <cell r="S254">
            <v>1566</v>
          </cell>
          <cell r="U254">
            <v>0</v>
          </cell>
          <cell r="V254">
            <v>0</v>
          </cell>
          <cell r="X254">
            <v>711.8989048986158</v>
          </cell>
          <cell r="Y254">
            <v>446.07220605250183</v>
          </cell>
          <cell r="AA254">
            <v>0</v>
          </cell>
          <cell r="AB254">
            <v>0</v>
          </cell>
          <cell r="AD254">
            <v>1489.7232031313206</v>
          </cell>
          <cell r="AE254">
            <v>1517.0190252057537</v>
          </cell>
          <cell r="AJ254">
            <v>0</v>
          </cell>
          <cell r="AK254">
            <v>0</v>
          </cell>
          <cell r="AM254">
            <v>0</v>
          </cell>
          <cell r="AN254">
            <v>0</v>
          </cell>
          <cell r="AP254">
            <v>0</v>
          </cell>
          <cell r="AQ254">
            <v>0</v>
          </cell>
          <cell r="AS254">
            <v>5496.96</v>
          </cell>
          <cell r="AT254">
            <v>0</v>
          </cell>
          <cell r="AV254">
            <v>142.61514382392244</v>
          </cell>
          <cell r="AW254">
            <v>0</v>
          </cell>
          <cell r="AY254">
            <v>516.03603423467405</v>
          </cell>
          <cell r="AZ254">
            <v>0</v>
          </cell>
          <cell r="BB254">
            <v>135.03807162713443</v>
          </cell>
          <cell r="BC254">
            <v>0</v>
          </cell>
          <cell r="BE254">
            <v>61.163579259175066</v>
          </cell>
          <cell r="BF254">
            <v>0</v>
          </cell>
          <cell r="BH254">
            <v>0</v>
          </cell>
          <cell r="BI254">
            <v>0</v>
          </cell>
          <cell r="BK254">
            <v>480.69531151370688</v>
          </cell>
          <cell r="BL254">
            <v>0</v>
          </cell>
          <cell r="BN254">
            <v>0</v>
          </cell>
          <cell r="BO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Z254">
            <v>0</v>
          </cell>
          <cell r="CA254">
            <v>0</v>
          </cell>
          <cell r="CC254">
            <v>0</v>
          </cell>
          <cell r="CD254">
            <v>0</v>
          </cell>
          <cell r="CF254">
            <v>0</v>
          </cell>
          <cell r="CG254">
            <v>0</v>
          </cell>
          <cell r="CI254">
            <v>573.412159017102</v>
          </cell>
          <cell r="CJ254">
            <v>509.48428951423989</v>
          </cell>
          <cell r="CL254">
            <v>0</v>
          </cell>
          <cell r="CM254">
            <v>0</v>
          </cell>
          <cell r="CX254">
            <v>704.01450415333011</v>
          </cell>
          <cell r="CY254">
            <v>7814.1499069465963</v>
          </cell>
          <cell r="DA254">
            <v>15551.902458305851</v>
          </cell>
          <cell r="DC254">
            <v>1469.94</v>
          </cell>
          <cell r="DD254">
            <v>0</v>
          </cell>
          <cell r="DE254">
            <v>237.98000000000002</v>
          </cell>
          <cell r="DF254">
            <v>0</v>
          </cell>
          <cell r="DK254">
            <v>3.857124812358673</v>
          </cell>
          <cell r="DL254">
            <v>0</v>
          </cell>
          <cell r="DM254">
            <v>3.7330570270975776</v>
          </cell>
          <cell r="DW254">
            <v>0</v>
          </cell>
          <cell r="DX254">
            <v>0</v>
          </cell>
        </row>
        <row r="255">
          <cell r="F255">
            <v>2762.6</v>
          </cell>
          <cell r="G255">
            <v>0</v>
          </cell>
          <cell r="H255">
            <v>0</v>
          </cell>
          <cell r="I255">
            <v>13699.45132427434</v>
          </cell>
          <cell r="J255">
            <v>13074.304396312924</v>
          </cell>
          <cell r="L255">
            <v>2662.1994167569792</v>
          </cell>
          <cell r="M255">
            <v>2223.3523179760032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  <cell r="X255">
            <v>8319.7029442869771</v>
          </cell>
          <cell r="Y255">
            <v>5709.8423913723263</v>
          </cell>
          <cell r="AA255">
            <v>0</v>
          </cell>
          <cell r="AB255">
            <v>0</v>
          </cell>
          <cell r="AD255">
            <v>12885.126239732583</v>
          </cell>
          <cell r="AE255">
            <v>13121.217154143438</v>
          </cell>
          <cell r="AJ255">
            <v>0</v>
          </cell>
          <cell r="AK255">
            <v>0</v>
          </cell>
          <cell r="AM255">
            <v>0</v>
          </cell>
          <cell r="AN255">
            <v>0</v>
          </cell>
          <cell r="AP255">
            <v>3666.78492889987</v>
          </cell>
          <cell r="AQ255">
            <v>3600</v>
          </cell>
          <cell r="AS255">
            <v>49131.796540741634</v>
          </cell>
          <cell r="AT255">
            <v>2438.7279866919794</v>
          </cell>
          <cell r="AV255">
            <v>2180.5974051446542</v>
          </cell>
          <cell r="AW255">
            <v>0</v>
          </cell>
          <cell r="AY255">
            <v>3621.3055034012218</v>
          </cell>
          <cell r="AZ255">
            <v>4638.3439626947229</v>
          </cell>
          <cell r="BB255">
            <v>0</v>
          </cell>
          <cell r="BC255">
            <v>0</v>
          </cell>
          <cell r="BE255">
            <v>0</v>
          </cell>
          <cell r="BF255">
            <v>0</v>
          </cell>
          <cell r="BH255">
            <v>0</v>
          </cell>
          <cell r="BI255">
            <v>0</v>
          </cell>
          <cell r="BK255">
            <v>3003.2414713510539</v>
          </cell>
          <cell r="BL255">
            <v>0</v>
          </cell>
          <cell r="BN255">
            <v>475.5163246436357</v>
          </cell>
          <cell r="BO255">
            <v>0</v>
          </cell>
          <cell r="BT255">
            <v>67516.479819734712</v>
          </cell>
          <cell r="BU255">
            <v>63781.802720132335</v>
          </cell>
          <cell r="BW255">
            <v>22537.635519022166</v>
          </cell>
          <cell r="BX255">
            <v>22439.961231535348</v>
          </cell>
          <cell r="BZ255">
            <v>14905.163455454529</v>
          </cell>
          <cell r="CA255">
            <v>18798.100147176508</v>
          </cell>
          <cell r="CC255">
            <v>2139.0131811482865</v>
          </cell>
          <cell r="CD255">
            <v>2125.3054589185663</v>
          </cell>
          <cell r="CF255">
            <v>272.23804123705469</v>
          </cell>
          <cell r="CG255">
            <v>0</v>
          </cell>
          <cell r="CI255">
            <v>4109.4538062892325</v>
          </cell>
          <cell r="CJ255">
            <v>3720.3172374466526</v>
          </cell>
          <cell r="CL255">
            <v>0</v>
          </cell>
          <cell r="CM255">
            <v>0</v>
          </cell>
          <cell r="CX255">
            <v>12681.845228055652</v>
          </cell>
          <cell r="CY255">
            <v>79227.162329317332</v>
          </cell>
          <cell r="DA255">
            <v>160152.22158478113</v>
          </cell>
          <cell r="DC255">
            <v>67489.02</v>
          </cell>
          <cell r="DD255">
            <v>0</v>
          </cell>
          <cell r="DE255">
            <v>45306.510000000009</v>
          </cell>
          <cell r="DF255">
            <v>0</v>
          </cell>
          <cell r="DK255">
            <v>8.024396725568085</v>
          </cell>
          <cell r="DL255">
            <v>0</v>
          </cell>
          <cell r="DM255">
            <v>7.1677936642937858</v>
          </cell>
          <cell r="DW255">
            <v>1545.88</v>
          </cell>
          <cell r="DX255">
            <v>0</v>
          </cell>
        </row>
        <row r="256">
          <cell r="F256">
            <v>996.2</v>
          </cell>
          <cell r="G256">
            <v>0</v>
          </cell>
          <cell r="H256">
            <v>321.60000000000002</v>
          </cell>
          <cell r="I256">
            <v>5064.7360493265051</v>
          </cell>
          <cell r="J256">
            <v>4857.2681407820028</v>
          </cell>
          <cell r="L256">
            <v>998.32478128386708</v>
          </cell>
          <cell r="M256">
            <v>821.41200085665503</v>
          </cell>
          <cell r="O256">
            <v>2573.4989239306838</v>
          </cell>
          <cell r="P256">
            <v>2573.4989239306838</v>
          </cell>
          <cell r="R256">
            <v>0</v>
          </cell>
          <cell r="S256">
            <v>0</v>
          </cell>
          <cell r="U256">
            <v>709.01797485000145</v>
          </cell>
          <cell r="V256">
            <v>361.9672870723744</v>
          </cell>
          <cell r="X256">
            <v>3585.0956579158337</v>
          </cell>
          <cell r="Y256">
            <v>2192.3887089943692</v>
          </cell>
          <cell r="AA256">
            <v>0</v>
          </cell>
          <cell r="AB256">
            <v>0</v>
          </cell>
          <cell r="AD256">
            <v>6146.3908487365507</v>
          </cell>
          <cell r="AE256">
            <v>6259.0096162058298</v>
          </cell>
          <cell r="AJ256">
            <v>0</v>
          </cell>
          <cell r="AK256">
            <v>0</v>
          </cell>
          <cell r="AM256">
            <v>0</v>
          </cell>
          <cell r="AN256">
            <v>0</v>
          </cell>
          <cell r="AP256">
            <v>3300.1064360098831</v>
          </cell>
          <cell r="AQ256">
            <v>1620</v>
          </cell>
          <cell r="AS256">
            <v>24577.57404760618</v>
          </cell>
          <cell r="AT256">
            <v>4661.3916450877869</v>
          </cell>
          <cell r="AV256">
            <v>861.34861820799642</v>
          </cell>
          <cell r="AW256">
            <v>0</v>
          </cell>
          <cell r="AY256">
            <v>1357.9895637754582</v>
          </cell>
          <cell r="AZ256">
            <v>0</v>
          </cell>
          <cell r="BB256">
            <v>849.35072404817026</v>
          </cell>
          <cell r="BC256">
            <v>0</v>
          </cell>
          <cell r="BE256">
            <v>0</v>
          </cell>
          <cell r="BF256">
            <v>0</v>
          </cell>
          <cell r="BH256">
            <v>417.87696494437768</v>
          </cell>
          <cell r="BI256">
            <v>1678.0826361722366</v>
          </cell>
          <cell r="BK256">
            <v>985.92390805745424</v>
          </cell>
          <cell r="BL256">
            <v>0</v>
          </cell>
          <cell r="BN256">
            <v>159.29796875561797</v>
          </cell>
          <cell r="BO256">
            <v>0</v>
          </cell>
          <cell r="BT256">
            <v>14012.422466602053</v>
          </cell>
          <cell r="BU256">
            <v>18889.194886416684</v>
          </cell>
          <cell r="BW256">
            <v>11677.402219350974</v>
          </cell>
          <cell r="BX256">
            <v>11396.98923497248</v>
          </cell>
          <cell r="BZ256">
            <v>7875.8679938727983</v>
          </cell>
          <cell r="CA256">
            <v>6088.3515604249724</v>
          </cell>
          <cell r="CC256">
            <v>1744.06228319565</v>
          </cell>
          <cell r="CD256">
            <v>1732.8855772547627</v>
          </cell>
          <cell r="CF256">
            <v>221.97156331581019</v>
          </cell>
          <cell r="CG256">
            <v>0</v>
          </cell>
          <cell r="CI256">
            <v>1815.8051702208229</v>
          </cell>
          <cell r="CJ256">
            <v>1185.4309690331531</v>
          </cell>
          <cell r="CL256">
            <v>0</v>
          </cell>
          <cell r="CM256">
            <v>0</v>
          </cell>
          <cell r="CX256">
            <v>5336.0741410525097</v>
          </cell>
          <cell r="CY256">
            <v>34875.505713215709</v>
          </cell>
          <cell r="DA256">
            <v>32103.995428793569</v>
          </cell>
          <cell r="DC256">
            <v>27761.86</v>
          </cell>
          <cell r="DD256">
            <v>1279.1500000000001</v>
          </cell>
          <cell r="DE256">
            <v>20403.420000000002</v>
          </cell>
          <cell r="DF256">
            <v>-700.52</v>
          </cell>
          <cell r="DK256">
            <v>7.3864798207057651</v>
          </cell>
          <cell r="DL256">
            <v>0</v>
          </cell>
          <cell r="DM256">
            <v>6.155675589835651</v>
          </cell>
          <cell r="DW256">
            <v>1891.62</v>
          </cell>
          <cell r="DX256">
            <v>0</v>
          </cell>
        </row>
        <row r="257">
          <cell r="F257">
            <v>6584.75</v>
          </cell>
          <cell r="G257">
            <v>226.3</v>
          </cell>
          <cell r="H257">
            <v>631.29999999999995</v>
          </cell>
          <cell r="I257">
            <v>36063.068171698527</v>
          </cell>
          <cell r="J257">
            <v>34383.428837964275</v>
          </cell>
          <cell r="L257">
            <v>6293.1421949108653</v>
          </cell>
          <cell r="M257">
            <v>5403.2653835057718</v>
          </cell>
          <cell r="O257">
            <v>11671.831444622621</v>
          </cell>
          <cell r="P257">
            <v>11671.831444622621</v>
          </cell>
          <cell r="R257">
            <v>2956.3595602675528</v>
          </cell>
          <cell r="S257">
            <v>2956.3595602675528</v>
          </cell>
          <cell r="U257">
            <v>1388.4935340812533</v>
          </cell>
          <cell r="V257">
            <v>774.52345356923013</v>
          </cell>
          <cell r="X257">
            <v>10637.175631985583</v>
          </cell>
          <cell r="Y257">
            <v>11811.977745851136</v>
          </cell>
          <cell r="AA257">
            <v>0</v>
          </cell>
          <cell r="AB257">
            <v>0</v>
          </cell>
          <cell r="AD257">
            <v>31431.806988297201</v>
          </cell>
          <cell r="AE257">
            <v>34273.278449705627</v>
          </cell>
          <cell r="AJ257">
            <v>52828.079999999987</v>
          </cell>
          <cell r="AK257">
            <v>52719.984173530291</v>
          </cell>
          <cell r="AM257">
            <v>2597.16</v>
          </cell>
          <cell r="AN257">
            <v>3201.5579718564522</v>
          </cell>
          <cell r="AP257">
            <v>6844.6652006130926</v>
          </cell>
          <cell r="AQ257">
            <v>0</v>
          </cell>
          <cell r="AS257">
            <v>170565.44822782298</v>
          </cell>
          <cell r="AT257">
            <v>201332.4626358081</v>
          </cell>
          <cell r="AV257">
            <v>5450.6905304280335</v>
          </cell>
          <cell r="AW257">
            <v>561.13478923683761</v>
          </cell>
          <cell r="AY257">
            <v>4169.0279607906568</v>
          </cell>
          <cell r="AZ257">
            <v>4742.8940187229819</v>
          </cell>
          <cell r="BB257">
            <v>4136.8995163932641</v>
          </cell>
          <cell r="BC257">
            <v>418.34065493029897</v>
          </cell>
          <cell r="BE257">
            <v>651.71255831819872</v>
          </cell>
          <cell r="BF257">
            <v>0</v>
          </cell>
          <cell r="BH257">
            <v>818.34238968273974</v>
          </cell>
          <cell r="BI257">
            <v>0</v>
          </cell>
          <cell r="BK257">
            <v>4962.6962064872387</v>
          </cell>
          <cell r="BL257">
            <v>3433.6474054575629</v>
          </cell>
          <cell r="BN257">
            <v>1010.4721898677261</v>
          </cell>
          <cell r="BO257">
            <v>0</v>
          </cell>
          <cell r="BT257">
            <v>84606.84</v>
          </cell>
          <cell r="BU257">
            <v>66805.811196909941</v>
          </cell>
          <cell r="BW257">
            <v>67447.27481816338</v>
          </cell>
          <cell r="BX257">
            <v>63603.536985096354</v>
          </cell>
          <cell r="BZ257">
            <v>27415.795999420316</v>
          </cell>
          <cell r="CA257">
            <v>19232.076896514096</v>
          </cell>
          <cell r="CC257">
            <v>803.04249121608052</v>
          </cell>
          <cell r="CD257">
            <v>797.89624737557097</v>
          </cell>
          <cell r="CF257">
            <v>102.20540797295571</v>
          </cell>
          <cell r="CG257">
            <v>0</v>
          </cell>
          <cell r="CI257">
            <v>23701.035906040215</v>
          </cell>
          <cell r="CJ257">
            <v>22417.312171704096</v>
          </cell>
          <cell r="CL257">
            <v>37309.062126447745</v>
          </cell>
          <cell r="CM257">
            <v>33635.976607377612</v>
          </cell>
          <cell r="CX257">
            <v>72760.38883089312</v>
          </cell>
          <cell r="CY257">
            <v>98782.427741519205</v>
          </cell>
          <cell r="DA257">
            <v>-66471.164404078285</v>
          </cell>
          <cell r="DC257">
            <v>91045.7</v>
          </cell>
          <cell r="DD257">
            <v>18559.07</v>
          </cell>
          <cell r="DE257">
            <v>29447.579999999994</v>
          </cell>
          <cell r="DF257">
            <v>14541.39</v>
          </cell>
          <cell r="DK257">
            <v>7.5474794752010697</v>
          </cell>
          <cell r="DL257">
            <v>9.4140745336970575</v>
          </cell>
          <cell r="DM257">
            <v>6.4719696201578696</v>
          </cell>
          <cell r="DW257">
            <v>3540.0999999999995</v>
          </cell>
          <cell r="DX257">
            <v>0</v>
          </cell>
        </row>
        <row r="258">
          <cell r="F258">
            <v>4139.33</v>
          </cell>
          <cell r="G258">
            <v>406.76</v>
          </cell>
          <cell r="H258">
            <v>50</v>
          </cell>
          <cell r="I258">
            <v>19544.465434158519</v>
          </cell>
          <cell r="J258">
            <v>18615.097472468657</v>
          </cell>
          <cell r="L258">
            <v>3493.977488380624</v>
          </cell>
          <cell r="M258">
            <v>2939.632094143984</v>
          </cell>
          <cell r="O258">
            <v>7485.1378488910595</v>
          </cell>
          <cell r="P258">
            <v>7485.1378488910595</v>
          </cell>
          <cell r="R258">
            <v>2075.8861098924931</v>
          </cell>
          <cell r="S258">
            <v>2075.8861098924931</v>
          </cell>
          <cell r="U258">
            <v>866.57752481666876</v>
          </cell>
          <cell r="V258">
            <v>508.07531169650991</v>
          </cell>
          <cell r="X258">
            <v>6617.7513515675919</v>
          </cell>
          <cell r="Y258">
            <v>4227.1912008855597</v>
          </cell>
          <cell r="AA258">
            <v>0</v>
          </cell>
          <cell r="AB258">
            <v>0</v>
          </cell>
          <cell r="AD258">
            <v>19539.580797038623</v>
          </cell>
          <cell r="AE258">
            <v>19897.599601957481</v>
          </cell>
          <cell r="AJ258">
            <v>41634</v>
          </cell>
          <cell r="AK258">
            <v>41675.072871615281</v>
          </cell>
          <cell r="AM258">
            <v>0</v>
          </cell>
          <cell r="AN258">
            <v>532.29792490015552</v>
          </cell>
          <cell r="AP258">
            <v>4339.0288325315141</v>
          </cell>
          <cell r="AQ258">
            <v>0</v>
          </cell>
          <cell r="AS258">
            <v>110323.34449123795</v>
          </cell>
          <cell r="AT258">
            <v>96944.742920663353</v>
          </cell>
          <cell r="AV258">
            <v>4242.7888387627218</v>
          </cell>
          <cell r="AW258">
            <v>0</v>
          </cell>
          <cell r="AY258">
            <v>2878.937875203972</v>
          </cell>
          <cell r="AZ258">
            <v>0</v>
          </cell>
          <cell r="BB258">
            <v>2766.5953767860465</v>
          </cell>
          <cell r="BC258">
            <v>0</v>
          </cell>
          <cell r="BE258">
            <v>307.74685914620113</v>
          </cell>
          <cell r="BF258">
            <v>0</v>
          </cell>
          <cell r="BH258">
            <v>510.73851270979509</v>
          </cell>
          <cell r="BI258">
            <v>0</v>
          </cell>
          <cell r="BK258">
            <v>2645.6302371852998</v>
          </cell>
          <cell r="BL258">
            <v>0</v>
          </cell>
          <cell r="BN258">
            <v>515.14268503060532</v>
          </cell>
          <cell r="BO258">
            <v>0</v>
          </cell>
          <cell r="BT258">
            <v>81560.759999999966</v>
          </cell>
          <cell r="BU258">
            <v>64267.842381187147</v>
          </cell>
          <cell r="BW258">
            <v>44042.131842361057</v>
          </cell>
          <cell r="BX258">
            <v>41515.715268439053</v>
          </cell>
          <cell r="BZ258">
            <v>18690.710160746083</v>
          </cell>
          <cell r="CA258">
            <v>18476.63202376234</v>
          </cell>
          <cell r="CC258">
            <v>1642.5869138510734</v>
          </cell>
          <cell r="CD258">
            <v>1632.060505995486</v>
          </cell>
          <cell r="CF258">
            <v>209.05651630831846</v>
          </cell>
          <cell r="CG258">
            <v>0</v>
          </cell>
          <cell r="CI258">
            <v>39613.223318764794</v>
          </cell>
          <cell r="CJ258">
            <v>31661.834760750753</v>
          </cell>
          <cell r="CL258">
            <v>22126.541686072433</v>
          </cell>
          <cell r="CM258">
            <v>19401.702520023835</v>
          </cell>
          <cell r="CX258">
            <v>26353.083028623041</v>
          </cell>
          <cell r="CY258">
            <v>105332.06688962737</v>
          </cell>
          <cell r="DA258">
            <v>-124148.04915991161</v>
          </cell>
          <cell r="DC258">
            <v>63499.01</v>
          </cell>
          <cell r="DD258">
            <v>-1.77</v>
          </cell>
          <cell r="DE258">
            <v>17848.490000000005</v>
          </cell>
          <cell r="DF258">
            <v>-399.69</v>
          </cell>
          <cell r="DK258">
            <v>9.0757053854396386</v>
          </cell>
          <cell r="DL258">
            <v>11.216407705343961</v>
          </cell>
          <cell r="DM258">
            <v>7.9585140470303246</v>
          </cell>
          <cell r="DW258">
            <v>2545.9800000000005</v>
          </cell>
          <cell r="DX258">
            <v>0</v>
          </cell>
        </row>
        <row r="259">
          <cell r="F259">
            <v>1762.3</v>
          </cell>
          <cell r="G259">
            <v>0</v>
          </cell>
          <cell r="H259">
            <v>304.2</v>
          </cell>
          <cell r="I259">
            <v>7537.6944882450907</v>
          </cell>
          <cell r="J259">
            <v>7231.0069366462521</v>
          </cell>
          <cell r="L259">
            <v>1654.0171063391581</v>
          </cell>
          <cell r="M259">
            <v>1369.0200014277584</v>
          </cell>
          <cell r="O259">
            <v>3738.7076019835663</v>
          </cell>
          <cell r="P259">
            <v>3738.707601983564</v>
          </cell>
          <cell r="R259">
            <v>0</v>
          </cell>
          <cell r="S259">
            <v>0</v>
          </cell>
          <cell r="U259">
            <v>886.27246856250213</v>
          </cell>
          <cell r="V259">
            <v>452.45910884046805</v>
          </cell>
          <cell r="X259">
            <v>4249.2956777295494</v>
          </cell>
          <cell r="Y259">
            <v>2615.3849218434289</v>
          </cell>
          <cell r="AA259">
            <v>0</v>
          </cell>
          <cell r="AB259">
            <v>0</v>
          </cell>
          <cell r="AD259">
            <v>9638.4251699150718</v>
          </cell>
          <cell r="AE259">
            <v>9815.0276004623993</v>
          </cell>
          <cell r="AJ259">
            <v>0</v>
          </cell>
          <cell r="AK259">
            <v>0</v>
          </cell>
          <cell r="AM259">
            <v>0</v>
          </cell>
          <cell r="AN259">
            <v>0</v>
          </cell>
          <cell r="AP259">
            <v>6600.2128720197661</v>
          </cell>
          <cell r="AQ259">
            <v>0</v>
          </cell>
          <cell r="AS259">
            <v>27309.53470873932</v>
          </cell>
          <cell r="AT259">
            <v>99867.8004170887</v>
          </cell>
          <cell r="AV259">
            <v>1413.1299875862771</v>
          </cell>
          <cell r="AW259">
            <v>0</v>
          </cell>
          <cell r="AY259">
            <v>1697.4869547193232</v>
          </cell>
          <cell r="AZ259">
            <v>0</v>
          </cell>
          <cell r="BB259">
            <v>1803.0488732633669</v>
          </cell>
          <cell r="BC259">
            <v>0</v>
          </cell>
          <cell r="BE259">
            <v>0</v>
          </cell>
          <cell r="BF259">
            <v>0</v>
          </cell>
          <cell r="BH259">
            <v>522.34620618047234</v>
          </cell>
          <cell r="BI259">
            <v>0</v>
          </cell>
          <cell r="BK259">
            <v>1172.8803521737166</v>
          </cell>
          <cell r="BL259">
            <v>0</v>
          </cell>
          <cell r="BN259">
            <v>42.400205614057519</v>
          </cell>
          <cell r="BO259">
            <v>0</v>
          </cell>
          <cell r="BT259">
            <v>7725.618262664656</v>
          </cell>
          <cell r="BU259">
            <v>12605.095763384828</v>
          </cell>
          <cell r="BW259">
            <v>13681.661621857702</v>
          </cell>
          <cell r="BX259">
            <v>11935.785329155071</v>
          </cell>
          <cell r="BZ259">
            <v>7989.0846375909287</v>
          </cell>
          <cell r="CA259">
            <v>4906.0884757604063</v>
          </cell>
          <cell r="CC259">
            <v>915.46843998633165</v>
          </cell>
          <cell r="CD259">
            <v>909.60172200815089</v>
          </cell>
          <cell r="CF259">
            <v>116.51416508916945</v>
          </cell>
          <cell r="CG259">
            <v>0</v>
          </cell>
          <cell r="CI259">
            <v>4157.2381528739888</v>
          </cell>
          <cell r="CJ259">
            <v>3220.9902905298777</v>
          </cell>
          <cell r="CL259">
            <v>0</v>
          </cell>
          <cell r="CM259">
            <v>0</v>
          </cell>
          <cell r="CX259">
            <v>6177.4301688858013</v>
          </cell>
          <cell r="CY259">
            <v>-60801.68609031049</v>
          </cell>
          <cell r="DA259">
            <v>21889.828680075057</v>
          </cell>
          <cell r="DC259">
            <v>22266.880000000001</v>
          </cell>
          <cell r="DD259">
            <v>1378.24</v>
          </cell>
          <cell r="DE259">
            <v>12839.390000000001</v>
          </cell>
          <cell r="DF259">
            <v>0</v>
          </cell>
          <cell r="DK259">
            <v>5.3459150587180888</v>
          </cell>
          <cell r="DL259">
            <v>0</v>
          </cell>
          <cell r="DM259">
            <v>4.5307448822182899</v>
          </cell>
          <cell r="DW259">
            <v>1776.48</v>
          </cell>
          <cell r="DX259">
            <v>0</v>
          </cell>
        </row>
        <row r="260">
          <cell r="F260">
            <v>4445.7</v>
          </cell>
          <cell r="G260">
            <v>0</v>
          </cell>
          <cell r="H260">
            <v>2224.0999999999995</v>
          </cell>
          <cell r="I260">
            <v>19639.967836800733</v>
          </cell>
          <cell r="J260">
            <v>18939.836697020066</v>
          </cell>
          <cell r="L260">
            <v>4084.77794553576</v>
          </cell>
          <cell r="M260">
            <v>3417.2105600508576</v>
          </cell>
          <cell r="O260">
            <v>9518.1206497018702</v>
          </cell>
          <cell r="P260">
            <v>9518.1206497018702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  <cell r="X260">
            <v>16806.46478134783</v>
          </cell>
          <cell r="Y260">
            <v>12692.289657306099</v>
          </cell>
          <cell r="AA260">
            <v>0</v>
          </cell>
          <cell r="AB260">
            <v>0</v>
          </cell>
          <cell r="AD260">
            <v>26375.656586435871</v>
          </cell>
          <cell r="AE260">
            <v>31678.81494776874</v>
          </cell>
          <cell r="AJ260">
            <v>0</v>
          </cell>
          <cell r="AK260">
            <v>0</v>
          </cell>
          <cell r="AM260">
            <v>0</v>
          </cell>
          <cell r="AN260">
            <v>0</v>
          </cell>
          <cell r="AP260">
            <v>17233.889165829391</v>
          </cell>
          <cell r="AQ260">
            <v>8460</v>
          </cell>
          <cell r="AS260">
            <v>97388.414744682901</v>
          </cell>
          <cell r="AT260">
            <v>103477.94526560097</v>
          </cell>
          <cell r="AV260">
            <v>3155.1129277522173</v>
          </cell>
          <cell r="AW260">
            <v>0</v>
          </cell>
          <cell r="AY260">
            <v>5341.4256175168039</v>
          </cell>
          <cell r="AZ260">
            <v>0</v>
          </cell>
          <cell r="BB260">
            <v>3471.6701661516722</v>
          </cell>
          <cell r="BC260">
            <v>0</v>
          </cell>
          <cell r="BE260">
            <v>0</v>
          </cell>
          <cell r="BF260">
            <v>1242.1660781101</v>
          </cell>
          <cell r="BH260">
            <v>0</v>
          </cell>
          <cell r="BI260">
            <v>0</v>
          </cell>
          <cell r="BK260">
            <v>6028.5649993515062</v>
          </cell>
          <cell r="BL260">
            <v>2433.8387904218666</v>
          </cell>
          <cell r="BN260">
            <v>713.27448696545378</v>
          </cell>
          <cell r="BO260">
            <v>0</v>
          </cell>
          <cell r="BT260">
            <v>60024.631343163201</v>
          </cell>
          <cell r="BU260">
            <v>62913.349870073973</v>
          </cell>
          <cell r="BW260">
            <v>33939.611196107122</v>
          </cell>
          <cell r="BX260">
            <v>31775.25906337619</v>
          </cell>
          <cell r="BZ260">
            <v>17307.655730006245</v>
          </cell>
          <cell r="CA260">
            <v>20056.440656978557</v>
          </cell>
          <cell r="CC260">
            <v>1332.320496790315</v>
          </cell>
          <cell r="CD260">
            <v>1323.7824104185609</v>
          </cell>
          <cell r="CF260">
            <v>169.56806322785826</v>
          </cell>
          <cell r="CG260">
            <v>0</v>
          </cell>
          <cell r="CI260">
            <v>4778.4346584758505</v>
          </cell>
          <cell r="CJ260">
            <v>5524.2729860465724</v>
          </cell>
          <cell r="CL260">
            <v>0</v>
          </cell>
          <cell r="CM260">
            <v>0</v>
          </cell>
          <cell r="CX260">
            <v>83020.070868194569</v>
          </cell>
          <cell r="CY260">
            <v>99647.551383756378</v>
          </cell>
          <cell r="DA260">
            <v>-177052.84527590073</v>
          </cell>
          <cell r="DC260">
            <v>38454.519999999997</v>
          </cell>
          <cell r="DD260">
            <v>9995.07</v>
          </cell>
          <cell r="DE260">
            <v>10673.549999999996</v>
          </cell>
          <cell r="DF260">
            <v>832.88999999999942</v>
          </cell>
          <cell r="DK260">
            <v>6.2487840855762835</v>
          </cell>
          <cell r="DL260">
            <v>0</v>
          </cell>
          <cell r="DM260">
            <v>5.4471872602807423</v>
          </cell>
          <cell r="DW260">
            <v>2574.8200000000002</v>
          </cell>
          <cell r="DX260">
            <v>0</v>
          </cell>
        </row>
        <row r="261">
          <cell r="F261">
            <v>1452.6</v>
          </cell>
          <cell r="G261">
            <v>0</v>
          </cell>
          <cell r="H261">
            <v>0</v>
          </cell>
          <cell r="I261">
            <v>5597.7494750308733</v>
          </cell>
          <cell r="J261">
            <v>5381.8855857193539</v>
          </cell>
          <cell r="L261">
            <v>988.86155331527095</v>
          </cell>
          <cell r="M261">
            <v>821.41200085665503</v>
          </cell>
          <cell r="O261">
            <v>2823.4441679625384</v>
          </cell>
          <cell r="P261">
            <v>2823.4441679625384</v>
          </cell>
          <cell r="R261">
            <v>0</v>
          </cell>
          <cell r="S261">
            <v>0</v>
          </cell>
          <cell r="U261">
            <v>709.01797485000145</v>
          </cell>
          <cell r="V261">
            <v>361.9672870723744</v>
          </cell>
          <cell r="X261">
            <v>3929.3935590162505</v>
          </cell>
          <cell r="Y261">
            <v>2332.1847406459738</v>
          </cell>
          <cell r="AA261">
            <v>0</v>
          </cell>
          <cell r="AB261">
            <v>0</v>
          </cell>
          <cell r="AD261">
            <v>6775.1156069773197</v>
          </cell>
          <cell r="AE261">
            <v>6899.2543394297991</v>
          </cell>
          <cell r="AJ261">
            <v>0</v>
          </cell>
          <cell r="AK261">
            <v>0</v>
          </cell>
          <cell r="AM261">
            <v>0</v>
          </cell>
          <cell r="AN261">
            <v>0</v>
          </cell>
          <cell r="AP261">
            <v>5866.8558862397922</v>
          </cell>
          <cell r="AQ261">
            <v>2880</v>
          </cell>
          <cell r="AS261">
            <v>22453.412074591364</v>
          </cell>
          <cell r="AT261">
            <v>39304.901960833849</v>
          </cell>
          <cell r="AV261">
            <v>893.7520178283562</v>
          </cell>
          <cell r="AW261">
            <v>10787.828664729106</v>
          </cell>
          <cell r="AY261">
            <v>814.79373826527524</v>
          </cell>
          <cell r="AZ261">
            <v>0</v>
          </cell>
          <cell r="BB261">
            <v>828.06684863596809</v>
          </cell>
          <cell r="BC261">
            <v>0</v>
          </cell>
          <cell r="BE261">
            <v>0</v>
          </cell>
          <cell r="BF261">
            <v>0</v>
          </cell>
          <cell r="BH261">
            <v>417.87696494437768</v>
          </cell>
          <cell r="BI261">
            <v>0</v>
          </cell>
          <cell r="BK261">
            <v>1075.8437913384635</v>
          </cell>
          <cell r="BL261">
            <v>0</v>
          </cell>
          <cell r="BN261">
            <v>517.5202666538238</v>
          </cell>
          <cell r="BO261">
            <v>0</v>
          </cell>
          <cell r="BT261">
            <v>13343.065685425865</v>
          </cell>
          <cell r="BU261">
            <v>18406.096199972806</v>
          </cell>
          <cell r="BW261">
            <v>12157.297134133163</v>
          </cell>
          <cell r="BX261">
            <v>12197.772338210461</v>
          </cell>
          <cell r="BZ261">
            <v>7266.2179598594148</v>
          </cell>
          <cell r="CA261">
            <v>5816.9757613991578</v>
          </cell>
          <cell r="CC261">
            <v>1797.7201223814525</v>
          </cell>
          <cell r="CD261">
            <v>1786.1995537839484</v>
          </cell>
          <cell r="CF261">
            <v>228.80074284854848</v>
          </cell>
          <cell r="CG261">
            <v>0</v>
          </cell>
          <cell r="CI261">
            <v>5065.1407379844022</v>
          </cell>
          <cell r="CJ261">
            <v>3225.2140354223448</v>
          </cell>
          <cell r="CL261">
            <v>0</v>
          </cell>
          <cell r="CM261">
            <v>0</v>
          </cell>
          <cell r="CX261">
            <v>5613.0494928789813</v>
          </cell>
          <cell r="CY261">
            <v>-17757.178900428014</v>
          </cell>
          <cell r="DA261">
            <v>-50239.527980965417</v>
          </cell>
          <cell r="DC261">
            <v>9692.49</v>
          </cell>
          <cell r="DD261">
            <v>0</v>
          </cell>
          <cell r="DE261">
            <v>-130.30999999999949</v>
          </cell>
          <cell r="DF261">
            <v>0</v>
          </cell>
          <cell r="DK261">
            <v>6.7621809834915458</v>
          </cell>
          <cell r="DL261">
            <v>0</v>
          </cell>
          <cell r="DM261">
            <v>5.8834007697698594</v>
          </cell>
          <cell r="DW261">
            <v>1891.62</v>
          </cell>
          <cell r="DX261">
            <v>0</v>
          </cell>
        </row>
        <row r="262">
          <cell r="F262">
            <v>3766.6</v>
          </cell>
          <cell r="G262">
            <v>0</v>
          </cell>
          <cell r="H262">
            <v>445.6</v>
          </cell>
          <cell r="I262">
            <v>18110.311391633037</v>
          </cell>
          <cell r="J262">
            <v>17402.22573228804</v>
          </cell>
          <cell r="L262">
            <v>3721.6441098913074</v>
          </cell>
          <cell r="M262">
            <v>3116.8883051374132</v>
          </cell>
          <cell r="O262">
            <v>7496.525010232549</v>
          </cell>
          <cell r="P262">
            <v>7496.525010232549</v>
          </cell>
          <cell r="R262">
            <v>0</v>
          </cell>
          <cell r="S262">
            <v>0</v>
          </cell>
          <cell r="U262">
            <v>1772.5449371250043</v>
          </cell>
          <cell r="V262">
            <v>904.9182176809361</v>
          </cell>
          <cell r="X262">
            <v>11671.794718222356</v>
          </cell>
          <cell r="Y262">
            <v>11256.350374956786</v>
          </cell>
          <cell r="AA262">
            <v>0</v>
          </cell>
          <cell r="AB262">
            <v>0</v>
          </cell>
          <cell r="AD262">
            <v>19646.249455947869</v>
          </cell>
          <cell r="AE262">
            <v>20006.222723768551</v>
          </cell>
          <cell r="AJ262">
            <v>0</v>
          </cell>
          <cell r="AK262">
            <v>0</v>
          </cell>
          <cell r="AM262">
            <v>0</v>
          </cell>
          <cell r="AN262">
            <v>0</v>
          </cell>
          <cell r="AP262">
            <v>16317.192933604421</v>
          </cell>
          <cell r="AQ262">
            <v>8010</v>
          </cell>
          <cell r="AS262">
            <v>74164.974733302341</v>
          </cell>
          <cell r="AT262">
            <v>15641.669940290391</v>
          </cell>
          <cell r="AV262">
            <v>2927.4114046081081</v>
          </cell>
          <cell r="AW262">
            <v>0</v>
          </cell>
          <cell r="AY262">
            <v>4073.9686913263745</v>
          </cell>
          <cell r="AZ262">
            <v>3719.767938254256</v>
          </cell>
          <cell r="BB262">
            <v>3334.7733428953984</v>
          </cell>
          <cell r="BC262">
            <v>0</v>
          </cell>
          <cell r="BE262">
            <v>0</v>
          </cell>
          <cell r="BF262">
            <v>0</v>
          </cell>
          <cell r="BH262">
            <v>1044.6924123609447</v>
          </cell>
          <cell r="BI262">
            <v>0</v>
          </cell>
          <cell r="BK262">
            <v>3928.4443960203403</v>
          </cell>
          <cell r="BL262">
            <v>11697.498580288704</v>
          </cell>
          <cell r="BN262">
            <v>605.88705031676602</v>
          </cell>
          <cell r="BO262">
            <v>0</v>
          </cell>
          <cell r="BT262">
            <v>42097.879843605391</v>
          </cell>
          <cell r="BU262">
            <v>55310.768526595348</v>
          </cell>
          <cell r="BW262">
            <v>28287.730054874959</v>
          </cell>
          <cell r="BX262">
            <v>24731.442696565508</v>
          </cell>
          <cell r="BZ262">
            <v>21058.920504007998</v>
          </cell>
          <cell r="CA262">
            <v>16852.469621507909</v>
          </cell>
          <cell r="CC262">
            <v>958.90573837483737</v>
          </cell>
          <cell r="CD262">
            <v>952.76065538892021</v>
          </cell>
          <cell r="CF262">
            <v>122.04254852043387</v>
          </cell>
          <cell r="CG262">
            <v>0</v>
          </cell>
          <cell r="CI262">
            <v>5351.846817492954</v>
          </cell>
          <cell r="CJ262">
            <v>3774.4230408632943</v>
          </cell>
          <cell r="CL262">
            <v>0</v>
          </cell>
          <cell r="CM262">
            <v>0</v>
          </cell>
          <cell r="CX262">
            <v>16001.172805819358</v>
          </cell>
          <cell r="CY262">
            <v>94984.943282473047</v>
          </cell>
          <cell r="DA262">
            <v>-58765.700846744177</v>
          </cell>
          <cell r="DC262">
            <v>60332.76</v>
          </cell>
          <cell r="DD262">
            <v>19562.86</v>
          </cell>
          <cell r="DE262">
            <v>34978.559999999998</v>
          </cell>
          <cell r="DF262">
            <v>16914.66</v>
          </cell>
          <cell r="DK262">
            <v>6.7314531056500329</v>
          </cell>
          <cell r="DL262">
            <v>0</v>
          </cell>
          <cell r="DM262">
            <v>5.9428874191896108</v>
          </cell>
          <cell r="DW262">
            <v>1891.62</v>
          </cell>
          <cell r="DX262">
            <v>0</v>
          </cell>
        </row>
        <row r="263">
          <cell r="F263">
            <v>3203.5</v>
          </cell>
          <cell r="G263">
            <v>0</v>
          </cell>
          <cell r="H263">
            <v>0</v>
          </cell>
          <cell r="I263">
            <v>15791.779901262647</v>
          </cell>
          <cell r="J263">
            <v>15091.978771301625</v>
          </cell>
          <cell r="L263">
            <v>2636.9641421740553</v>
          </cell>
          <cell r="M263">
            <v>2190.4320022844136</v>
          </cell>
          <cell r="O263">
            <v>5627.9282275965124</v>
          </cell>
          <cell r="P263">
            <v>5627.9282275965124</v>
          </cell>
          <cell r="R263">
            <v>0</v>
          </cell>
          <cell r="S263">
            <v>0</v>
          </cell>
          <cell r="U263">
            <v>1477.120780937503</v>
          </cell>
          <cell r="V263">
            <v>754.09851473411345</v>
          </cell>
          <cell r="X263">
            <v>9454.6825494662389</v>
          </cell>
          <cell r="Y263">
            <v>9347.3869767533197</v>
          </cell>
          <cell r="AA263">
            <v>0</v>
          </cell>
          <cell r="AB263">
            <v>0</v>
          </cell>
          <cell r="AD263">
            <v>14941.541268726322</v>
          </cell>
          <cell r="AE263">
            <v>15215.311356439048</v>
          </cell>
          <cell r="AJ263">
            <v>0</v>
          </cell>
          <cell r="AK263">
            <v>0</v>
          </cell>
          <cell r="AM263">
            <v>0</v>
          </cell>
          <cell r="AN263">
            <v>0</v>
          </cell>
          <cell r="AP263">
            <v>14667.13971559948</v>
          </cell>
          <cell r="AQ263">
            <v>7200</v>
          </cell>
          <cell r="AS263">
            <v>39734.084289690312</v>
          </cell>
          <cell r="AT263">
            <v>54786.451171301756</v>
          </cell>
          <cell r="AV263">
            <v>2413.0754453716995</v>
          </cell>
          <cell r="AW263">
            <v>1294.7394020012666</v>
          </cell>
          <cell r="AY263">
            <v>2172.7833020407338</v>
          </cell>
          <cell r="AZ263">
            <v>0</v>
          </cell>
          <cell r="BB263">
            <v>2097.6466823018441</v>
          </cell>
          <cell r="BC263">
            <v>5154.701773480685</v>
          </cell>
          <cell r="BE263">
            <v>0</v>
          </cell>
          <cell r="BF263">
            <v>0</v>
          </cell>
          <cell r="BH263">
            <v>870.57701030078726</v>
          </cell>
          <cell r="BI263">
            <v>0</v>
          </cell>
          <cell r="BK263">
            <v>3185.9956792683411</v>
          </cell>
          <cell r="BL263">
            <v>1759.1144568971715</v>
          </cell>
          <cell r="BN263">
            <v>445.40029074953895</v>
          </cell>
          <cell r="BO263">
            <v>0</v>
          </cell>
          <cell r="BT263">
            <v>55527.442717982631</v>
          </cell>
          <cell r="BU263">
            <v>59439.476434311058</v>
          </cell>
          <cell r="BW263">
            <v>22733.937817568407</v>
          </cell>
          <cell r="BX263">
            <v>24328.374267315645</v>
          </cell>
          <cell r="BZ263">
            <v>18816.445668335688</v>
          </cell>
          <cell r="CA263">
            <v>16594.094458622778</v>
          </cell>
          <cell r="CC263">
            <v>2580.6865513171306</v>
          </cell>
          <cell r="CD263">
            <v>2564.14839497513</v>
          </cell>
          <cell r="CF263">
            <v>328.45101562218025</v>
          </cell>
          <cell r="CG263">
            <v>2645.1853173487443</v>
          </cell>
          <cell r="CI263">
            <v>4539.5129255520578</v>
          </cell>
          <cell r="CJ263">
            <v>3673.9295235562145</v>
          </cell>
          <cell r="CL263">
            <v>0</v>
          </cell>
          <cell r="CM263">
            <v>0</v>
          </cell>
          <cell r="CX263">
            <v>13409.018862047367</v>
          </cell>
          <cell r="CY263">
            <v>4260.0327815809032</v>
          </cell>
          <cell r="DA263">
            <v>-28183.621873326309</v>
          </cell>
          <cell r="DC263">
            <v>23442.14</v>
          </cell>
          <cell r="DD263">
            <v>0</v>
          </cell>
          <cell r="DE263">
            <v>337.47000000000116</v>
          </cell>
          <cell r="DF263">
            <v>-206.3</v>
          </cell>
          <cell r="DK263">
            <v>7.2122787303740017</v>
          </cell>
          <cell r="DL263">
            <v>0</v>
          </cell>
          <cell r="DM263">
            <v>6.4671364305695089</v>
          </cell>
          <cell r="DW263">
            <v>1891.62</v>
          </cell>
          <cell r="DX263">
            <v>0</v>
          </cell>
        </row>
        <row r="264">
          <cell r="F264">
            <v>1311.9</v>
          </cell>
          <cell r="G264">
            <v>0</v>
          </cell>
          <cell r="H264">
            <v>251.1</v>
          </cell>
          <cell r="I264">
            <v>6248.4340782268437</v>
          </cell>
          <cell r="J264">
            <v>5992.5805453396788</v>
          </cell>
          <cell r="L264">
            <v>1181.3509911859094</v>
          </cell>
          <cell r="M264">
            <v>1007.1192044180713</v>
          </cell>
          <cell r="O264">
            <v>3179.9271329821863</v>
          </cell>
          <cell r="P264">
            <v>3179.9271329821863</v>
          </cell>
          <cell r="R264">
            <v>0</v>
          </cell>
          <cell r="S264">
            <v>0</v>
          </cell>
          <cell r="U264">
            <v>709.01797485000145</v>
          </cell>
          <cell r="V264">
            <v>361.9672870723744</v>
          </cell>
          <cell r="X264">
            <v>3871.3213268497516</v>
          </cell>
          <cell r="Y264">
            <v>4588.6818902025943</v>
          </cell>
          <cell r="AA264">
            <v>0</v>
          </cell>
          <cell r="AB264">
            <v>0</v>
          </cell>
          <cell r="AD264">
            <v>7290.0355870202084</v>
          </cell>
          <cell r="AE264">
            <v>7423.6090682423073</v>
          </cell>
          <cell r="AJ264">
            <v>0</v>
          </cell>
          <cell r="AK264">
            <v>0</v>
          </cell>
          <cell r="AM264">
            <v>0</v>
          </cell>
          <cell r="AN264">
            <v>0</v>
          </cell>
          <cell r="AP264">
            <v>4950.1596540148248</v>
          </cell>
          <cell r="AQ264">
            <v>2430</v>
          </cell>
          <cell r="AS264">
            <v>19199.325624861525</v>
          </cell>
          <cell r="AT264">
            <v>0</v>
          </cell>
          <cell r="AV264">
            <v>968.27119350116266</v>
          </cell>
          <cell r="AW264">
            <v>0</v>
          </cell>
          <cell r="AY264">
            <v>1606.954317134293</v>
          </cell>
          <cell r="AZ264">
            <v>0</v>
          </cell>
          <cell r="BB264">
            <v>1117.6630064278017</v>
          </cell>
          <cell r="BC264">
            <v>1434.8348164230033</v>
          </cell>
          <cell r="BE264">
            <v>0</v>
          </cell>
          <cell r="BF264">
            <v>0</v>
          </cell>
          <cell r="BH264">
            <v>417.87696494437768</v>
          </cell>
          <cell r="BI264">
            <v>0</v>
          </cell>
          <cell r="BK264">
            <v>1052.5039309239939</v>
          </cell>
          <cell r="BL264">
            <v>0</v>
          </cell>
          <cell r="BN264">
            <v>69.742394281066609</v>
          </cell>
          <cell r="BO264">
            <v>0</v>
          </cell>
          <cell r="BT264">
            <v>6394.8489889628972</v>
          </cell>
          <cell r="BU264">
            <v>10004.477788282045</v>
          </cell>
          <cell r="BW264">
            <v>14489.93994117601</v>
          </cell>
          <cell r="BX264">
            <v>14670.998829189903</v>
          </cell>
          <cell r="BZ264">
            <v>5282.2366926438317</v>
          </cell>
          <cell r="CA264">
            <v>4269.1708160204871</v>
          </cell>
          <cell r="CC264">
            <v>1824.001513003069</v>
          </cell>
          <cell r="CD264">
            <v>1812.3125218798759</v>
          </cell>
          <cell r="CF264">
            <v>232.14564710948153</v>
          </cell>
          <cell r="CG264">
            <v>0</v>
          </cell>
          <cell r="CI264">
            <v>2054.7269031446162</v>
          </cell>
          <cell r="CJ264">
            <v>2052.5890271937224</v>
          </cell>
          <cell r="CL264">
            <v>0</v>
          </cell>
          <cell r="CM264">
            <v>0</v>
          </cell>
          <cell r="CX264">
            <v>4915.3356274930502</v>
          </cell>
          <cell r="CY264">
            <v>32409.993550690182</v>
          </cell>
          <cell r="DA264">
            <v>-9209.6857102629801</v>
          </cell>
          <cell r="DC264">
            <v>45993.45</v>
          </cell>
          <cell r="DD264">
            <v>11203.439999999999</v>
          </cell>
          <cell r="DE264">
            <v>38522.959999999999</v>
          </cell>
          <cell r="DF264">
            <v>10062.269999999999</v>
          </cell>
          <cell r="DK264">
            <v>5.7043874551024736</v>
          </cell>
          <cell r="DL264">
            <v>0</v>
          </cell>
          <cell r="DM264">
            <v>4.5446621547182939</v>
          </cell>
          <cell r="DW264">
            <v>1776.48</v>
          </cell>
          <cell r="DX264">
            <v>0</v>
          </cell>
        </row>
        <row r="265">
          <cell r="F265">
            <v>2920.66</v>
          </cell>
          <cell r="G265">
            <v>0</v>
          </cell>
          <cell r="H265">
            <v>789.7</v>
          </cell>
          <cell r="I265">
            <v>14462.77664225242</v>
          </cell>
          <cell r="J265">
            <v>13881.787990452574</v>
          </cell>
          <cell r="L265">
            <v>2646.4273701426505</v>
          </cell>
          <cell r="M265">
            <v>2227.7416934015487</v>
          </cell>
          <cell r="O265">
            <v>7046.7820021890102</v>
          </cell>
          <cell r="P265">
            <v>7046.7820021890102</v>
          </cell>
          <cell r="R265">
            <v>0</v>
          </cell>
          <cell r="S265">
            <v>0</v>
          </cell>
          <cell r="U265">
            <v>1181.6966247500025</v>
          </cell>
          <cell r="V265">
            <v>603.27881178729058</v>
          </cell>
          <cell r="X265">
            <v>11433.652829001534</v>
          </cell>
          <cell r="Y265">
            <v>8043.4446895774927</v>
          </cell>
          <cell r="AA265">
            <v>0</v>
          </cell>
          <cell r="AB265">
            <v>0</v>
          </cell>
          <cell r="AD265">
            <v>17305.602329274661</v>
          </cell>
          <cell r="AE265">
            <v>17622.688510840384</v>
          </cell>
          <cell r="AJ265">
            <v>0</v>
          </cell>
          <cell r="AK265">
            <v>0</v>
          </cell>
          <cell r="AM265">
            <v>0</v>
          </cell>
          <cell r="AN265">
            <v>0</v>
          </cell>
          <cell r="AP265">
            <v>12100.390265369571</v>
          </cell>
          <cell r="AQ265">
            <v>0</v>
          </cell>
          <cell r="AS265">
            <v>53179.456078475312</v>
          </cell>
          <cell r="AT265">
            <v>10684.611581920326</v>
          </cell>
          <cell r="AV265">
            <v>2171.3436903106963</v>
          </cell>
          <cell r="AW265">
            <v>3520.62901019316</v>
          </cell>
          <cell r="AY265">
            <v>2715.9791275509165</v>
          </cell>
          <cell r="AZ265">
            <v>2899.2414405771792</v>
          </cell>
          <cell r="BB265">
            <v>2072.7844966478506</v>
          </cell>
          <cell r="BC265">
            <v>1320.3088734537957</v>
          </cell>
          <cell r="BE265">
            <v>0</v>
          </cell>
          <cell r="BF265">
            <v>0</v>
          </cell>
          <cell r="BH265">
            <v>696.46160824062997</v>
          </cell>
          <cell r="BI265">
            <v>0</v>
          </cell>
          <cell r="BK265">
            <v>3944.5271808586717</v>
          </cell>
          <cell r="BL265">
            <v>0</v>
          </cell>
          <cell r="BN265">
            <v>634.02176619151442</v>
          </cell>
          <cell r="BO265">
            <v>0</v>
          </cell>
          <cell r="BT265">
            <v>35434.410027848404</v>
          </cell>
          <cell r="BU265">
            <v>42103.948890396357</v>
          </cell>
          <cell r="BW265">
            <v>22401.003961680381</v>
          </cell>
          <cell r="BX265">
            <v>24311.599260006384</v>
          </cell>
          <cell r="BZ265">
            <v>17912.997415961952</v>
          </cell>
          <cell r="CA265">
            <v>15188.62962192751</v>
          </cell>
          <cell r="CC265">
            <v>1548.9594597615621</v>
          </cell>
          <cell r="CD265">
            <v>1539.0330571537434</v>
          </cell>
          <cell r="CF265">
            <v>197.14029487874438</v>
          </cell>
          <cell r="CG265">
            <v>0</v>
          </cell>
          <cell r="CI265">
            <v>7741.0641467308778</v>
          </cell>
          <cell r="CJ265">
            <v>3266.0814212245418</v>
          </cell>
          <cell r="CL265">
            <v>0</v>
          </cell>
          <cell r="CM265">
            <v>0</v>
          </cell>
          <cell r="CX265">
            <v>12846.806492866555</v>
          </cell>
          <cell r="CY265">
            <v>87928.011048485831</v>
          </cell>
          <cell r="DA265">
            <v>25143.013036835997</v>
          </cell>
          <cell r="DC265">
            <v>60390.64</v>
          </cell>
          <cell r="DD265">
            <v>2745.48</v>
          </cell>
          <cell r="DE265">
            <v>41969.11</v>
          </cell>
          <cell r="DF265">
            <v>-1437.0399999999995</v>
          </cell>
          <cell r="DK265">
            <v>6.307435487324101</v>
          </cell>
          <cell r="DL265">
            <v>0</v>
          </cell>
          <cell r="DM265">
            <v>5.502101999622333</v>
          </cell>
          <cell r="DW265">
            <v>5461.62</v>
          </cell>
          <cell r="DX265">
            <v>0</v>
          </cell>
        </row>
        <row r="266">
          <cell r="F266">
            <v>2012.4</v>
          </cell>
          <cell r="G266">
            <v>0</v>
          </cell>
          <cell r="H266">
            <v>737.2</v>
          </cell>
          <cell r="I266">
            <v>10299.722012671906</v>
          </cell>
          <cell r="J266">
            <v>9884.833908730594</v>
          </cell>
          <cell r="L266">
            <v>2340.3056761794742</v>
          </cell>
          <cell r="M266">
            <v>1976.9287177190072</v>
          </cell>
          <cell r="O266">
            <v>4435.392630994681</v>
          </cell>
          <cell r="P266">
            <v>4435.392630994681</v>
          </cell>
          <cell r="R266">
            <v>0</v>
          </cell>
          <cell r="S266">
            <v>0</v>
          </cell>
          <cell r="U266">
            <v>1181.6966247500025</v>
          </cell>
          <cell r="V266">
            <v>603.27881178729058</v>
          </cell>
          <cell r="X266">
            <v>7436.6059839590635</v>
          </cell>
          <cell r="Y266">
            <v>5005.0870125216561</v>
          </cell>
          <cell r="AA266">
            <v>0</v>
          </cell>
          <cell r="AB266">
            <v>174.81551797389935</v>
          </cell>
          <cell r="AD266">
            <v>12824.492546430438</v>
          </cell>
          <cell r="AE266">
            <v>13059.472484989798</v>
          </cell>
          <cell r="AJ266">
            <v>0</v>
          </cell>
          <cell r="AK266">
            <v>0</v>
          </cell>
          <cell r="AM266">
            <v>0</v>
          </cell>
          <cell r="AN266">
            <v>0</v>
          </cell>
          <cell r="AP266">
            <v>6050.1951326847857</v>
          </cell>
          <cell r="AQ266">
            <v>2970</v>
          </cell>
          <cell r="AS266">
            <v>52267.558723763977</v>
          </cell>
          <cell r="AT266">
            <v>2185.5889137308513</v>
          </cell>
          <cell r="AV266">
            <v>1766.8671409856679</v>
          </cell>
          <cell r="AW266">
            <v>0</v>
          </cell>
          <cell r="AY266">
            <v>1928.3451805611503</v>
          </cell>
          <cell r="AZ266">
            <v>0</v>
          </cell>
          <cell r="BB266">
            <v>1378.4783765744298</v>
          </cell>
          <cell r="BC266">
            <v>0</v>
          </cell>
          <cell r="BE266">
            <v>0</v>
          </cell>
          <cell r="BF266">
            <v>0</v>
          </cell>
          <cell r="BH266">
            <v>696.46160824062997</v>
          </cell>
          <cell r="BI266">
            <v>0</v>
          </cell>
          <cell r="BK266">
            <v>3256.0315043931519</v>
          </cell>
          <cell r="BL266">
            <v>0</v>
          </cell>
          <cell r="BN266">
            <v>563.88310830657827</v>
          </cell>
          <cell r="BO266">
            <v>0</v>
          </cell>
          <cell r="BT266">
            <v>26930.773712031139</v>
          </cell>
          <cell r="BU266">
            <v>35042.248484678719</v>
          </cell>
          <cell r="BW266">
            <v>19554.062630830304</v>
          </cell>
          <cell r="BX266">
            <v>22647.294940340049</v>
          </cell>
          <cell r="BZ266">
            <v>14285.753147570549</v>
          </cell>
          <cell r="CA266">
            <v>12357.667398613921</v>
          </cell>
          <cell r="CC266">
            <v>2189.0208271921974</v>
          </cell>
          <cell r="CD266">
            <v>2174.9926343233174</v>
          </cell>
          <cell r="CF266">
            <v>278.60265073355242</v>
          </cell>
          <cell r="CG266">
            <v>0</v>
          </cell>
          <cell r="CI266">
            <v>2819.2764485007515</v>
          </cell>
          <cell r="CJ266">
            <v>1830.8166173042814</v>
          </cell>
          <cell r="CL266">
            <v>0</v>
          </cell>
          <cell r="CM266">
            <v>0</v>
          </cell>
          <cell r="CX266">
            <v>10348.925364162431</v>
          </cell>
          <cell r="CY266">
            <v>80111.054476538047</v>
          </cell>
          <cell r="DA266">
            <v>-8583.065175090509</v>
          </cell>
          <cell r="DC266">
            <v>42640.32</v>
          </cell>
          <cell r="DD266">
            <v>7160.4100000000008</v>
          </cell>
          <cell r="DE266">
            <v>28834.87</v>
          </cell>
          <cell r="DF266">
            <v>2855.170000000001</v>
          </cell>
          <cell r="DK266">
            <v>6.8602368520199182</v>
          </cell>
          <cell r="DL266">
            <v>0</v>
          </cell>
          <cell r="DM266">
            <v>5.8399742408540929</v>
          </cell>
          <cell r="DW266">
            <v>1891.62</v>
          </cell>
          <cell r="DX266">
            <v>0</v>
          </cell>
        </row>
        <row r="267">
          <cell r="F267">
            <v>194.6</v>
          </cell>
          <cell r="G267">
            <v>0</v>
          </cell>
          <cell r="H267">
            <v>105.5</v>
          </cell>
          <cell r="I267">
            <v>2661.447899856676</v>
          </cell>
          <cell r="J267">
            <v>2516.468278974849</v>
          </cell>
          <cell r="L267">
            <v>440.92677840037487</v>
          </cell>
          <cell r="M267">
            <v>362.79030037835611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X267">
            <v>689.0065485346089</v>
          </cell>
          <cell r="Y267">
            <v>2194.3024144133215</v>
          </cell>
          <cell r="AA267">
            <v>0</v>
          </cell>
          <cell r="AB267">
            <v>0</v>
          </cell>
          <cell r="AD267">
            <v>1399.7054892288954</v>
          </cell>
          <cell r="AE267">
            <v>1425.3519394622626</v>
          </cell>
          <cell r="AJ267">
            <v>0</v>
          </cell>
          <cell r="AK267">
            <v>0</v>
          </cell>
          <cell r="AM267">
            <v>0</v>
          </cell>
          <cell r="AN267">
            <v>0</v>
          </cell>
          <cell r="AP267">
            <v>488.90465718664956</v>
          </cell>
          <cell r="AQ267">
            <v>480</v>
          </cell>
          <cell r="AS267">
            <v>6468.0624529999159</v>
          </cell>
          <cell r="AT267">
            <v>0</v>
          </cell>
          <cell r="AV267">
            <v>534.1157168987794</v>
          </cell>
          <cell r="AW267">
            <v>0</v>
          </cell>
          <cell r="AY267">
            <v>599.77872400082742</v>
          </cell>
          <cell r="AZ267">
            <v>0</v>
          </cell>
          <cell r="BB267">
            <v>0</v>
          </cell>
          <cell r="BC267">
            <v>0</v>
          </cell>
          <cell r="BE267">
            <v>0</v>
          </cell>
          <cell r="BF267">
            <v>0</v>
          </cell>
          <cell r="BH267">
            <v>0</v>
          </cell>
          <cell r="BI267">
            <v>0</v>
          </cell>
          <cell r="BK267">
            <v>353.98086180954016</v>
          </cell>
          <cell r="BL267">
            <v>0</v>
          </cell>
          <cell r="BN267">
            <v>79.252720773939302</v>
          </cell>
          <cell r="BO267">
            <v>0</v>
          </cell>
          <cell r="BT267">
            <v>4473.4510230913202</v>
          </cell>
          <cell r="BU267">
            <v>4514.789127252121</v>
          </cell>
          <cell r="BW267">
            <v>2760.0758476676733</v>
          </cell>
          <cell r="BX267">
            <v>3295.8871637596512</v>
          </cell>
          <cell r="BZ267">
            <v>392.97443958014651</v>
          </cell>
          <cell r="CA267">
            <v>1785.3387358511536</v>
          </cell>
          <cell r="CC267">
            <v>0</v>
          </cell>
          <cell r="CD267">
            <v>0</v>
          </cell>
          <cell r="CF267">
            <v>0</v>
          </cell>
          <cell r="CG267">
            <v>0</v>
          </cell>
          <cell r="CI267">
            <v>0</v>
          </cell>
          <cell r="CJ267">
            <v>0</v>
          </cell>
          <cell r="CL267">
            <v>0</v>
          </cell>
          <cell r="CM267">
            <v>0</v>
          </cell>
          <cell r="CX267">
            <v>1280.4933960158332</v>
          </cell>
          <cell r="CY267">
            <v>7000.5996359409992</v>
          </cell>
          <cell r="DA267">
            <v>-30052.847963561511</v>
          </cell>
          <cell r="DC267">
            <v>16929.259999999998</v>
          </cell>
          <cell r="DD267">
            <v>0</v>
          </cell>
          <cell r="DE267">
            <v>15374.289999999999</v>
          </cell>
          <cell r="DF267">
            <v>-685.9</v>
          </cell>
          <cell r="DK267">
            <v>7.990644699646432</v>
          </cell>
          <cell r="DL267">
            <v>0</v>
          </cell>
          <cell r="DM267">
            <v>6.5013952123980197</v>
          </cell>
          <cell r="DW267">
            <v>0</v>
          </cell>
          <cell r="DX267">
            <v>0</v>
          </cell>
        </row>
        <row r="268">
          <cell r="F268">
            <v>1754.6</v>
          </cell>
          <cell r="G268">
            <v>0</v>
          </cell>
          <cell r="H268">
            <v>196.2</v>
          </cell>
          <cell r="I268">
            <v>7411.6794972642274</v>
          </cell>
          <cell r="J268">
            <v>7109.0455943019679</v>
          </cell>
          <cell r="L268">
            <v>1652.5243981802867</v>
          </cell>
          <cell r="M268">
            <v>1431.2149586593134</v>
          </cell>
          <cell r="O268">
            <v>3758.2922351320744</v>
          </cell>
          <cell r="P268">
            <v>3758.2922351320744</v>
          </cell>
          <cell r="R268">
            <v>0</v>
          </cell>
          <cell r="S268">
            <v>0</v>
          </cell>
          <cell r="U268">
            <v>886.27246856250213</v>
          </cell>
          <cell r="V268">
            <v>452.45910884046805</v>
          </cell>
          <cell r="X268">
            <v>4245.3271503854239</v>
          </cell>
          <cell r="Y268">
            <v>2628.0403092943307</v>
          </cell>
          <cell r="AA268">
            <v>0</v>
          </cell>
          <cell r="AB268">
            <v>0</v>
          </cell>
          <cell r="AD268">
            <v>9098.7852995259254</v>
          </cell>
          <cell r="AE268">
            <v>9265.5000449949421</v>
          </cell>
          <cell r="AJ268">
            <v>0</v>
          </cell>
          <cell r="AK268">
            <v>0</v>
          </cell>
          <cell r="AM268">
            <v>0</v>
          </cell>
          <cell r="AN268">
            <v>0</v>
          </cell>
          <cell r="AP268">
            <v>6966.8913649097531</v>
          </cell>
          <cell r="AQ268">
            <v>3420</v>
          </cell>
          <cell r="AS268">
            <v>22821.920434288597</v>
          </cell>
          <cell r="AT268">
            <v>1438.8288933849321</v>
          </cell>
          <cell r="AV268">
            <v>1555.5648342204195</v>
          </cell>
          <cell r="AW268">
            <v>0</v>
          </cell>
          <cell r="AY268">
            <v>1810.6527517006109</v>
          </cell>
          <cell r="AZ268">
            <v>0</v>
          </cell>
          <cell r="BB268">
            <v>1681.2028972453588</v>
          </cell>
          <cell r="BC268">
            <v>0</v>
          </cell>
          <cell r="BE268">
            <v>0</v>
          </cell>
          <cell r="BF268">
            <v>0</v>
          </cell>
          <cell r="BH268">
            <v>522.34620618047234</v>
          </cell>
          <cell r="BI268">
            <v>0</v>
          </cell>
          <cell r="BK268">
            <v>1180.2508344098651</v>
          </cell>
          <cell r="BL268">
            <v>0</v>
          </cell>
          <cell r="BN268">
            <v>517.5202666538238</v>
          </cell>
          <cell r="BO268">
            <v>0</v>
          </cell>
          <cell r="BT268">
            <v>28407.86956360238</v>
          </cell>
          <cell r="BU268">
            <v>33865.906204154686</v>
          </cell>
          <cell r="BW268">
            <v>11919.908294531837</v>
          </cell>
          <cell r="BX268">
            <v>13756.143973074275</v>
          </cell>
          <cell r="BZ268">
            <v>12647.658170200484</v>
          </cell>
          <cell r="CA268">
            <v>10364.712435797395</v>
          </cell>
          <cell r="CC268">
            <v>1033.0046591552307</v>
          </cell>
          <cell r="CD268">
            <v>1026.3847182149389</v>
          </cell>
          <cell r="CF268">
            <v>131.4733202561203</v>
          </cell>
          <cell r="CG268">
            <v>0</v>
          </cell>
          <cell r="CI268">
            <v>4205.0224994587479</v>
          </cell>
          <cell r="CJ268">
            <v>2002.8955963250894</v>
          </cell>
          <cell r="CL268">
            <v>0</v>
          </cell>
          <cell r="CM268">
            <v>0</v>
          </cell>
          <cell r="CX268">
            <v>7355.8583952807057</v>
          </cell>
          <cell r="CY268">
            <v>45677.550083708367</v>
          </cell>
          <cell r="DA268">
            <v>29604.206355898452</v>
          </cell>
          <cell r="DC268">
            <v>25363.48</v>
          </cell>
          <cell r="DD268">
            <v>0</v>
          </cell>
          <cell r="DE268">
            <v>13664.46</v>
          </cell>
          <cell r="DF268">
            <v>-1167.28</v>
          </cell>
          <cell r="DK268">
            <v>6.6627232190443317</v>
          </cell>
          <cell r="DL268">
            <v>0</v>
          </cell>
          <cell r="DM268">
            <v>5.9494037664862525</v>
          </cell>
          <cell r="DW268">
            <v>1891.62</v>
          </cell>
          <cell r="DX268">
            <v>0</v>
          </cell>
        </row>
        <row r="269">
          <cell r="F269">
            <v>3684.6</v>
          </cell>
          <cell r="G269">
            <v>0</v>
          </cell>
          <cell r="H269">
            <v>807.1</v>
          </cell>
          <cell r="I269">
            <v>18074.836327698409</v>
          </cell>
          <cell r="J269">
            <v>17339.022098408925</v>
          </cell>
          <cell r="L269">
            <v>3327.7492709462254</v>
          </cell>
          <cell r="M269">
            <v>2770.9603185471069</v>
          </cell>
          <cell r="O269">
            <v>7813.4190689261086</v>
          </cell>
          <cell r="P269">
            <v>7813.4190689261086</v>
          </cell>
          <cell r="R269">
            <v>0</v>
          </cell>
          <cell r="S269">
            <v>0</v>
          </cell>
          <cell r="U269">
            <v>1772.5449371250043</v>
          </cell>
          <cell r="V269">
            <v>904.9182176809361</v>
          </cell>
          <cell r="X269">
            <v>14786.569286226555</v>
          </cell>
          <cell r="Y269">
            <v>10665.123917177425</v>
          </cell>
          <cell r="AA269">
            <v>0</v>
          </cell>
          <cell r="AB269">
            <v>0</v>
          </cell>
          <cell r="AD269">
            <v>20159.303783889147</v>
          </cell>
          <cell r="AE269">
            <v>21333.73311057196</v>
          </cell>
          <cell r="AJ269">
            <v>0</v>
          </cell>
          <cell r="AK269">
            <v>0</v>
          </cell>
          <cell r="AM269">
            <v>0</v>
          </cell>
          <cell r="AN269">
            <v>0</v>
          </cell>
          <cell r="AP269">
            <v>16317.192933604421</v>
          </cell>
          <cell r="AQ269">
            <v>8010</v>
          </cell>
          <cell r="AS269">
            <v>72241.143479933788</v>
          </cell>
          <cell r="AT269">
            <v>837.43551574547689</v>
          </cell>
          <cell r="AV269">
            <v>2652.7364126331063</v>
          </cell>
          <cell r="AW269">
            <v>0</v>
          </cell>
          <cell r="AY269">
            <v>4526.6318792515276</v>
          </cell>
          <cell r="AZ269">
            <v>0</v>
          </cell>
          <cell r="BB269">
            <v>3216.4622528964737</v>
          </cell>
          <cell r="BC269">
            <v>2371.0903925702023</v>
          </cell>
          <cell r="BE269">
            <v>0</v>
          </cell>
          <cell r="BF269">
            <v>0</v>
          </cell>
          <cell r="BH269">
            <v>1044.6924123609447</v>
          </cell>
          <cell r="BI269">
            <v>0</v>
          </cell>
          <cell r="BK269">
            <v>3442.3314633461828</v>
          </cell>
          <cell r="BL269">
            <v>0</v>
          </cell>
          <cell r="BN269">
            <v>849.58916669662949</v>
          </cell>
          <cell r="BO269">
            <v>0</v>
          </cell>
          <cell r="BT269">
            <v>36887.602576280653</v>
          </cell>
          <cell r="BU269">
            <v>60538.14211330394</v>
          </cell>
          <cell r="BW269">
            <v>28431.699342719265</v>
          </cell>
          <cell r="BX269">
            <v>33216.222806569531</v>
          </cell>
          <cell r="BZ269">
            <v>23257.127141644192</v>
          </cell>
          <cell r="CA269">
            <v>18453.256885836869</v>
          </cell>
          <cell r="CC269">
            <v>2516.0781327056552</v>
          </cell>
          <cell r="CD269">
            <v>2499.9540150726407</v>
          </cell>
          <cell r="CF269">
            <v>320.22812598071982</v>
          </cell>
          <cell r="CG269">
            <v>0</v>
          </cell>
          <cell r="CI269">
            <v>6594.2398286966718</v>
          </cell>
          <cell r="CJ269">
            <v>4693.2929148460644</v>
          </cell>
          <cell r="CL269">
            <v>0</v>
          </cell>
          <cell r="CM269">
            <v>0</v>
          </cell>
          <cell r="CX269">
            <v>27948.149542792162</v>
          </cell>
          <cell r="CY269">
            <v>120090.87728075765</v>
          </cell>
          <cell r="DA269">
            <v>-17930.228967382776</v>
          </cell>
          <cell r="DC269">
            <v>83439.149999999994</v>
          </cell>
          <cell r="DD269">
            <v>12074.160000000002</v>
          </cell>
          <cell r="DE269">
            <v>58983.989999999991</v>
          </cell>
          <cell r="DF269">
            <v>7372.3900000000012</v>
          </cell>
          <cell r="DK269">
            <v>6.6357347402176403</v>
          </cell>
          <cell r="DL269">
            <v>0</v>
          </cell>
          <cell r="DM269">
            <v>5.8255169990427262</v>
          </cell>
          <cell r="DW269">
            <v>1891.62</v>
          </cell>
          <cell r="DX269">
            <v>0</v>
          </cell>
        </row>
        <row r="270">
          <cell r="F270">
            <v>2137.38</v>
          </cell>
          <cell r="G270">
            <v>0</v>
          </cell>
          <cell r="H270">
            <v>438.5</v>
          </cell>
          <cell r="I270">
            <v>9927.310932896653</v>
          </cell>
          <cell r="J270">
            <v>9526.8851299905218</v>
          </cell>
          <cell r="L270">
            <v>1996.6495625677342</v>
          </cell>
          <cell r="M270">
            <v>1642.8240017133101</v>
          </cell>
          <cell r="O270">
            <v>4740.679003351258</v>
          </cell>
          <cell r="P270">
            <v>4740.679003351258</v>
          </cell>
          <cell r="R270">
            <v>0</v>
          </cell>
          <cell r="S270">
            <v>0</v>
          </cell>
          <cell r="U270">
            <v>590.84831237500123</v>
          </cell>
          <cell r="V270">
            <v>301.63940589364529</v>
          </cell>
          <cell r="X270">
            <v>6399.2595886853442</v>
          </cell>
          <cell r="Y270">
            <v>4310.1242320773808</v>
          </cell>
          <cell r="AA270">
            <v>0</v>
          </cell>
          <cell r="AB270">
            <v>0</v>
          </cell>
          <cell r="AD270">
            <v>12014.239838703523</v>
          </cell>
          <cell r="AE270">
            <v>12234.373721499676</v>
          </cell>
          <cell r="AJ270">
            <v>0</v>
          </cell>
          <cell r="AK270">
            <v>0</v>
          </cell>
          <cell r="AM270">
            <v>0</v>
          </cell>
          <cell r="AN270">
            <v>0</v>
          </cell>
          <cell r="AP270">
            <v>8433.6053364697018</v>
          </cell>
          <cell r="AQ270">
            <v>8694</v>
          </cell>
          <cell r="AS270">
            <v>51140.477138545022</v>
          </cell>
          <cell r="AT270">
            <v>12035.923055750611</v>
          </cell>
          <cell r="AV270">
            <v>1520.0913632509319</v>
          </cell>
          <cell r="AW270">
            <v>0</v>
          </cell>
          <cell r="AY270">
            <v>2715.9791275509165</v>
          </cell>
          <cell r="AZ270">
            <v>1090.8769670851716</v>
          </cell>
          <cell r="BB270">
            <v>1621.2527749748454</v>
          </cell>
          <cell r="BC270">
            <v>0</v>
          </cell>
          <cell r="BE270">
            <v>0</v>
          </cell>
          <cell r="BF270">
            <v>0</v>
          </cell>
          <cell r="BH270">
            <v>348.23080412031499</v>
          </cell>
          <cell r="BI270">
            <v>0</v>
          </cell>
          <cell r="BK270">
            <v>2021.7096958674549</v>
          </cell>
          <cell r="BL270">
            <v>0</v>
          </cell>
          <cell r="BN270">
            <v>324.73802337121634</v>
          </cell>
          <cell r="BO270">
            <v>0</v>
          </cell>
          <cell r="BT270">
            <v>26296.070536897882</v>
          </cell>
          <cell r="BU270">
            <v>37916.973023147249</v>
          </cell>
          <cell r="BW270">
            <v>12647.001059200205</v>
          </cell>
          <cell r="BX270">
            <v>11213.520015695211</v>
          </cell>
          <cell r="BZ270">
            <v>23492.074554210307</v>
          </cell>
          <cell r="CA270">
            <v>12456.36112443524</v>
          </cell>
          <cell r="CC270">
            <v>0</v>
          </cell>
          <cell r="CD270">
            <v>0</v>
          </cell>
          <cell r="CF270">
            <v>0</v>
          </cell>
          <cell r="CG270">
            <v>0</v>
          </cell>
          <cell r="CI270">
            <v>6355.3180957728791</v>
          </cell>
          <cell r="CJ270">
            <v>3936.768961521946</v>
          </cell>
          <cell r="CL270">
            <v>0</v>
          </cell>
          <cell r="CM270">
            <v>0</v>
          </cell>
          <cell r="CX270">
            <v>10365.755558598488</v>
          </cell>
          <cell r="CY270">
            <v>73347.260086578477</v>
          </cell>
          <cell r="DA270">
            <v>-130619.80659185465</v>
          </cell>
          <cell r="DC270">
            <v>23351.3</v>
          </cell>
          <cell r="DD270">
            <v>2535.4299999999998</v>
          </cell>
          <cell r="DE270">
            <v>8077.98</v>
          </cell>
          <cell r="DF270">
            <v>-323.36000000000013</v>
          </cell>
          <cell r="DK270">
            <v>7.1408283347473853</v>
          </cell>
          <cell r="DL270">
            <v>0</v>
          </cell>
          <cell r="DM270">
            <v>6.5195372923864143</v>
          </cell>
          <cell r="DW270">
            <v>5065.5999999999995</v>
          </cell>
          <cell r="DX270">
            <v>0</v>
          </cell>
        </row>
        <row r="271">
          <cell r="F271">
            <v>2551.9899999999998</v>
          </cell>
          <cell r="G271">
            <v>0</v>
          </cell>
          <cell r="H271">
            <v>448.3</v>
          </cell>
          <cell r="I271">
            <v>13055.920096791562</v>
          </cell>
          <cell r="J271">
            <v>12500.316543390281</v>
          </cell>
          <cell r="L271">
            <v>2655.890598111248</v>
          </cell>
          <cell r="M271">
            <v>2190.4320022844136</v>
          </cell>
          <cell r="O271">
            <v>4948.2007970952654</v>
          </cell>
          <cell r="P271">
            <v>4948.2007970952654</v>
          </cell>
          <cell r="R271">
            <v>0</v>
          </cell>
          <cell r="S271">
            <v>0</v>
          </cell>
          <cell r="U271">
            <v>1477.120780937503</v>
          </cell>
          <cell r="V271">
            <v>754.09851473411345</v>
          </cell>
          <cell r="X271">
            <v>9307.9737524140328</v>
          </cell>
          <cell r="Y271">
            <v>6550.3644788520687</v>
          </cell>
          <cell r="AA271">
            <v>0</v>
          </cell>
          <cell r="AB271">
            <v>0</v>
          </cell>
          <cell r="AD271">
            <v>13993.743359808614</v>
          </cell>
          <cell r="AE271">
            <v>14250.14718576885</v>
          </cell>
          <cell r="AJ271">
            <v>0</v>
          </cell>
          <cell r="AK271">
            <v>0</v>
          </cell>
          <cell r="AM271">
            <v>0</v>
          </cell>
          <cell r="AN271">
            <v>0</v>
          </cell>
          <cell r="AP271">
            <v>11733.711772479584</v>
          </cell>
          <cell r="AQ271">
            <v>5760</v>
          </cell>
          <cell r="AS271">
            <v>41283.530884480169</v>
          </cell>
          <cell r="AT271">
            <v>41635.894820055109</v>
          </cell>
          <cell r="AV271">
            <v>1968.756129095302</v>
          </cell>
          <cell r="AW271">
            <v>11454.317433492353</v>
          </cell>
          <cell r="AY271">
            <v>3259.174953061101</v>
          </cell>
          <cell r="AZ271">
            <v>1981.4460146625102</v>
          </cell>
          <cell r="BB271">
            <v>1746.2490243326226</v>
          </cell>
          <cell r="BC271">
            <v>0</v>
          </cell>
          <cell r="BE271">
            <v>0</v>
          </cell>
          <cell r="BF271">
            <v>0</v>
          </cell>
          <cell r="BH271">
            <v>870.57701030078726</v>
          </cell>
          <cell r="BI271">
            <v>0</v>
          </cell>
          <cell r="BK271">
            <v>3127.0318213791566</v>
          </cell>
          <cell r="BL271">
            <v>0</v>
          </cell>
          <cell r="BN271">
            <v>229.04036303668462</v>
          </cell>
          <cell r="BO271">
            <v>0</v>
          </cell>
          <cell r="BT271">
            <v>34050.075651811472</v>
          </cell>
          <cell r="BU271">
            <v>46570.06101131138</v>
          </cell>
          <cell r="BW271">
            <v>15651.288682239892</v>
          </cell>
          <cell r="BX271">
            <v>14652.884211454697</v>
          </cell>
          <cell r="BZ271">
            <v>21686.019729061823</v>
          </cell>
          <cell r="CA271">
            <v>13767.822128293257</v>
          </cell>
          <cell r="CC271">
            <v>0</v>
          </cell>
          <cell r="CD271">
            <v>0</v>
          </cell>
          <cell r="CF271">
            <v>0</v>
          </cell>
          <cell r="CG271">
            <v>0</v>
          </cell>
          <cell r="CI271">
            <v>5734.1215901710202</v>
          </cell>
          <cell r="CJ271">
            <v>3927.7254499538772</v>
          </cell>
          <cell r="CL271">
            <v>0</v>
          </cell>
          <cell r="CM271">
            <v>0</v>
          </cell>
          <cell r="CX271">
            <v>11206.604769970043</v>
          </cell>
          <cell r="CY271">
            <v>18208.264456281649</v>
          </cell>
          <cell r="DA271">
            <v>-71814.373168496619</v>
          </cell>
          <cell r="DC271">
            <v>53676.38</v>
          </cell>
          <cell r="DD271">
            <v>2684.82</v>
          </cell>
          <cell r="DE271">
            <v>36749.56</v>
          </cell>
          <cell r="DF271">
            <v>0</v>
          </cell>
          <cell r="DK271">
            <v>6.6328330149576029</v>
          </cell>
          <cell r="DL271">
            <v>0</v>
          </cell>
          <cell r="DM271">
            <v>5.9888707605786049</v>
          </cell>
          <cell r="DW271">
            <v>5461.62</v>
          </cell>
          <cell r="DX271">
            <v>0</v>
          </cell>
        </row>
        <row r="272">
          <cell r="F272">
            <v>2563.4</v>
          </cell>
          <cell r="G272">
            <v>0</v>
          </cell>
          <cell r="H272">
            <v>54.2</v>
          </cell>
          <cell r="I272">
            <v>11603.647310581471</v>
          </cell>
          <cell r="J272">
            <v>11107.788385561256</v>
          </cell>
          <cell r="L272">
            <v>1977.7231066305419</v>
          </cell>
          <cell r="M272">
            <v>1642.8240017133101</v>
          </cell>
          <cell r="O272">
            <v>4807.592620221847</v>
          </cell>
          <cell r="P272">
            <v>4807.5926202218479</v>
          </cell>
          <cell r="R272">
            <v>0</v>
          </cell>
          <cell r="S272">
            <v>0</v>
          </cell>
          <cell r="U272">
            <v>1181.6966247500025</v>
          </cell>
          <cell r="V272">
            <v>603.27881178729058</v>
          </cell>
          <cell r="X272">
            <v>6244.0624826953999</v>
          </cell>
          <cell r="Y272">
            <v>4343.9297044728883</v>
          </cell>
          <cell r="AA272">
            <v>0</v>
          </cell>
          <cell r="AB272">
            <v>0</v>
          </cell>
          <cell r="AD272">
            <v>12208.827352900895</v>
          </cell>
          <cell r="AE272">
            <v>12432.526613583534</v>
          </cell>
          <cell r="AJ272">
            <v>0</v>
          </cell>
          <cell r="AK272">
            <v>0</v>
          </cell>
          <cell r="AM272">
            <v>0</v>
          </cell>
          <cell r="AN272">
            <v>0</v>
          </cell>
          <cell r="AP272">
            <v>10817.015540254617</v>
          </cell>
          <cell r="AQ272">
            <v>5310</v>
          </cell>
          <cell r="AS272">
            <v>46714.824976125878</v>
          </cell>
          <cell r="AT272">
            <v>796.92363318653918</v>
          </cell>
          <cell r="AV272">
            <v>1793.9345574034076</v>
          </cell>
          <cell r="AW272">
            <v>17457.693632274</v>
          </cell>
          <cell r="AY272">
            <v>1629.5874765305505</v>
          </cell>
          <cell r="AZ272">
            <v>0</v>
          </cell>
          <cell r="BB272">
            <v>1645.853613062947</v>
          </cell>
          <cell r="BC272">
            <v>0</v>
          </cell>
          <cell r="BE272">
            <v>0</v>
          </cell>
          <cell r="BF272">
            <v>0</v>
          </cell>
          <cell r="BH272">
            <v>696.46160824062997</v>
          </cell>
          <cell r="BI272">
            <v>0</v>
          </cell>
          <cell r="BK272">
            <v>1900.0967389710083</v>
          </cell>
          <cell r="BL272">
            <v>8286.2665266904096</v>
          </cell>
          <cell r="BN272">
            <v>221.51135456316027</v>
          </cell>
          <cell r="BO272">
            <v>0</v>
          </cell>
          <cell r="BT272">
            <v>46283.266741820982</v>
          </cell>
          <cell r="BU272">
            <v>51362.463214883181</v>
          </cell>
          <cell r="BW272">
            <v>17604.938265902041</v>
          </cell>
          <cell r="BX272">
            <v>16051.11609051015</v>
          </cell>
          <cell r="BZ272">
            <v>26972.960075758256</v>
          </cell>
          <cell r="CA272">
            <v>15604.914937937256</v>
          </cell>
          <cell r="CC272">
            <v>1692.5945598949831</v>
          </cell>
          <cell r="CD272">
            <v>1681.7476814002375</v>
          </cell>
          <cell r="CF272">
            <v>215.42112580481623</v>
          </cell>
          <cell r="CG272">
            <v>0</v>
          </cell>
          <cell r="CI272">
            <v>2437.0016758226834</v>
          </cell>
          <cell r="CJ272">
            <v>1205.6097661315648</v>
          </cell>
          <cell r="CL272">
            <v>0</v>
          </cell>
          <cell r="CM272">
            <v>0</v>
          </cell>
          <cell r="CX272">
            <v>11927.827561594302</v>
          </cell>
          <cell r="CY272">
            <v>67073.038186693477</v>
          </cell>
          <cell r="DA272">
            <v>-32828.008873450242</v>
          </cell>
          <cell r="DC272">
            <v>45253.27</v>
          </cell>
          <cell r="DD272">
            <v>12753.61</v>
          </cell>
          <cell r="DE272">
            <v>24779.839999999997</v>
          </cell>
          <cell r="DF272">
            <v>12360</v>
          </cell>
          <cell r="DK272">
            <v>7.9833553477408579</v>
          </cell>
          <cell r="DL272">
            <v>0</v>
          </cell>
          <cell r="DM272">
            <v>7.2622355731794199</v>
          </cell>
          <cell r="DW272">
            <v>5065.5999999999995</v>
          </cell>
          <cell r="DX272">
            <v>0</v>
          </cell>
        </row>
        <row r="273">
          <cell r="F273">
            <v>2295.46</v>
          </cell>
          <cell r="G273">
            <v>0</v>
          </cell>
          <cell r="H273">
            <v>656.5</v>
          </cell>
          <cell r="I273">
            <v>6999.4316280711646</v>
          </cell>
          <cell r="J273">
            <v>6809.6883886264241</v>
          </cell>
          <cell r="L273">
            <v>1538.2359088954165</v>
          </cell>
          <cell r="M273">
            <v>1273.1886013278156</v>
          </cell>
          <cell r="O273">
            <v>5671.7390407785415</v>
          </cell>
          <cell r="P273">
            <v>5671.7390407785415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X273">
            <v>6465.4062291081564</v>
          </cell>
          <cell r="Y273">
            <v>4384.7539926147783</v>
          </cell>
          <cell r="AA273">
            <v>0</v>
          </cell>
          <cell r="AB273">
            <v>0</v>
          </cell>
          <cell r="AD273">
            <v>13768.325944632228</v>
          </cell>
          <cell r="AE273">
            <v>14020.59950421533</v>
          </cell>
          <cell r="AJ273">
            <v>0</v>
          </cell>
          <cell r="AK273">
            <v>0</v>
          </cell>
          <cell r="AM273">
            <v>0</v>
          </cell>
          <cell r="AN273">
            <v>0</v>
          </cell>
          <cell r="AP273">
            <v>1527.8270537082797</v>
          </cell>
          <cell r="AQ273">
            <v>1500</v>
          </cell>
          <cell r="AS273">
            <v>40199.586128107621</v>
          </cell>
          <cell r="AT273">
            <v>45978.915436872732</v>
          </cell>
          <cell r="AV273">
            <v>1142.7703355669121</v>
          </cell>
          <cell r="AW273">
            <v>3341.3954560146094</v>
          </cell>
          <cell r="AY273">
            <v>1578.6628678889704</v>
          </cell>
          <cell r="AZ273">
            <v>0</v>
          </cell>
          <cell r="BB273">
            <v>2127.7592035320922</v>
          </cell>
          <cell r="BC273">
            <v>7804.2672007785059</v>
          </cell>
          <cell r="BE273">
            <v>0</v>
          </cell>
          <cell r="BF273">
            <v>0</v>
          </cell>
          <cell r="BH273">
            <v>0</v>
          </cell>
          <cell r="BI273">
            <v>0</v>
          </cell>
          <cell r="BK273">
            <v>1904.6486604373149</v>
          </cell>
          <cell r="BL273">
            <v>414.94101394220246</v>
          </cell>
          <cell r="BN273">
            <v>226.4646496115316</v>
          </cell>
          <cell r="BO273">
            <v>0</v>
          </cell>
          <cell r="BT273">
            <v>39659.908553522058</v>
          </cell>
          <cell r="BU273">
            <v>54238.402886489261</v>
          </cell>
          <cell r="BW273">
            <v>15440.338886678683</v>
          </cell>
          <cell r="BX273">
            <v>13997.465551138263</v>
          </cell>
          <cell r="BZ273">
            <v>34894.424176776076</v>
          </cell>
          <cell r="CA273">
            <v>17513.432319528576</v>
          </cell>
          <cell r="CC273">
            <v>0</v>
          </cell>
          <cell r="CD273">
            <v>0</v>
          </cell>
          <cell r="CF273">
            <v>0</v>
          </cell>
          <cell r="CG273">
            <v>0</v>
          </cell>
          <cell r="CI273">
            <v>7884.4171864851523</v>
          </cell>
          <cell r="CJ273">
            <v>3394.1150987466699</v>
          </cell>
          <cell r="CL273">
            <v>0</v>
          </cell>
          <cell r="CM273">
            <v>0</v>
          </cell>
          <cell r="CX273">
            <v>10861.64622798768</v>
          </cell>
          <cell r="CY273">
            <v>11686.09658325951</v>
          </cell>
          <cell r="DA273">
            <v>-7452.4238665626763</v>
          </cell>
          <cell r="DC273">
            <v>91471.71</v>
          </cell>
          <cell r="DD273">
            <v>5788.88</v>
          </cell>
          <cell r="DE273">
            <v>76330.490000000005</v>
          </cell>
          <cell r="DF273">
            <v>1922.1</v>
          </cell>
          <cell r="DK273">
            <v>6.5962330345372369</v>
          </cell>
          <cell r="DL273">
            <v>0</v>
          </cell>
          <cell r="DM273">
            <v>5.8899538982899182</v>
          </cell>
          <cell r="DW273">
            <v>5545.5999999999995</v>
          </cell>
          <cell r="DX273">
            <v>0</v>
          </cell>
        </row>
        <row r="274">
          <cell r="F274">
            <v>2595.42</v>
          </cell>
          <cell r="G274">
            <v>0</v>
          </cell>
          <cell r="H274">
            <v>0</v>
          </cell>
          <cell r="I274">
            <v>11494.735435515839</v>
          </cell>
          <cell r="J274">
            <v>11002.781031271097</v>
          </cell>
          <cell r="L274">
            <v>1977.7231066305419</v>
          </cell>
          <cell r="M274">
            <v>1642.8240017133101</v>
          </cell>
          <cell r="O274">
            <v>4820.3611117361115</v>
          </cell>
          <cell r="P274">
            <v>4820.3611117361115</v>
          </cell>
          <cell r="R274">
            <v>0</v>
          </cell>
          <cell r="S274">
            <v>0</v>
          </cell>
          <cell r="U274">
            <v>1181.6966247500025</v>
          </cell>
          <cell r="V274">
            <v>603.27881178729058</v>
          </cell>
          <cell r="X274">
            <v>6096.6726947651732</v>
          </cell>
          <cell r="Y274">
            <v>4095.6027709732261</v>
          </cell>
          <cell r="AA274">
            <v>0</v>
          </cell>
          <cell r="AB274">
            <v>0</v>
          </cell>
          <cell r="AD274">
            <v>12105.376943866917</v>
          </cell>
          <cell r="AE274">
            <v>12327.180708827544</v>
          </cell>
          <cell r="AJ274">
            <v>0</v>
          </cell>
          <cell r="AK274">
            <v>0</v>
          </cell>
          <cell r="AM274">
            <v>0</v>
          </cell>
          <cell r="AN274">
            <v>0</v>
          </cell>
          <cell r="AP274">
            <v>11000.35478669961</v>
          </cell>
          <cell r="AQ274">
            <v>5400</v>
          </cell>
          <cell r="AS274">
            <v>57468.163591301709</v>
          </cell>
          <cell r="AT274">
            <v>820.82829377791461</v>
          </cell>
          <cell r="AV274">
            <v>1795.3828287200411</v>
          </cell>
          <cell r="AW274">
            <v>968.12309770208742</v>
          </cell>
          <cell r="AY274">
            <v>1629.5874765305505</v>
          </cell>
          <cell r="AZ274">
            <v>0</v>
          </cell>
          <cell r="BB274">
            <v>1727.9591623027807</v>
          </cell>
          <cell r="BC274">
            <v>2565.1530126590233</v>
          </cell>
          <cell r="BE274">
            <v>0</v>
          </cell>
          <cell r="BF274">
            <v>0</v>
          </cell>
          <cell r="BH274">
            <v>696.46160824062997</v>
          </cell>
          <cell r="BI274">
            <v>0</v>
          </cell>
          <cell r="BK274">
            <v>1900.0967389710083</v>
          </cell>
          <cell r="BL274">
            <v>0</v>
          </cell>
          <cell r="BN274">
            <v>221.51135456316027</v>
          </cell>
          <cell r="BO274">
            <v>0</v>
          </cell>
          <cell r="BT274">
            <v>33527.184125502856</v>
          </cell>
          <cell r="BU274">
            <v>44678.537807867709</v>
          </cell>
          <cell r="BW274">
            <v>17715.902328631273</v>
          </cell>
          <cell r="BX274">
            <v>17907.031827283561</v>
          </cell>
          <cell r="BZ274">
            <v>22972.935679127604</v>
          </cell>
          <cell r="CA274">
            <v>11584.15981163062</v>
          </cell>
          <cell r="CC274">
            <v>2043.6701362820866</v>
          </cell>
          <cell r="CD274">
            <v>2030.573413548339</v>
          </cell>
          <cell r="CF274">
            <v>260.10347189044745</v>
          </cell>
          <cell r="CG274">
            <v>0</v>
          </cell>
          <cell r="CI274">
            <v>3153.7668745940609</v>
          </cell>
          <cell r="CJ274">
            <v>2514.991240694068</v>
          </cell>
          <cell r="CL274">
            <v>0</v>
          </cell>
          <cell r="CM274">
            <v>0</v>
          </cell>
          <cell r="CX274">
            <v>11627.269553048158</v>
          </cell>
          <cell r="CY274">
            <v>96621.132520028739</v>
          </cell>
          <cell r="DA274">
            <v>-22832.508481757162</v>
          </cell>
          <cell r="DC274">
            <v>76092</v>
          </cell>
          <cell r="DD274">
            <v>0</v>
          </cell>
          <cell r="DE274">
            <v>55744.19</v>
          </cell>
          <cell r="DF274">
            <v>0</v>
          </cell>
          <cell r="DK274">
            <v>7.8399304386466433</v>
          </cell>
          <cell r="DL274">
            <v>0</v>
          </cell>
          <cell r="DM274">
            <v>7.1232180544920682</v>
          </cell>
          <cell r="DW274">
            <v>4979.2999999999993</v>
          </cell>
          <cell r="DX274">
            <v>0</v>
          </cell>
        </row>
        <row r="275">
          <cell r="F275">
            <v>374.5</v>
          </cell>
          <cell r="G275">
            <v>0</v>
          </cell>
          <cell r="H275">
            <v>0</v>
          </cell>
          <cell r="I275">
            <v>1184.4932342333077</v>
          </cell>
          <cell r="J275">
            <v>1141.935327208721</v>
          </cell>
          <cell r="L275">
            <v>436.747186047578</v>
          </cell>
          <cell r="M275">
            <v>362.79030037835611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X275">
            <v>862.56637572758302</v>
          </cell>
          <cell r="Y275">
            <v>575.2276789854177</v>
          </cell>
          <cell r="AA275">
            <v>0</v>
          </cell>
          <cell r="AB275">
            <v>0</v>
          </cell>
          <cell r="AD275">
            <v>1746.7167801273629</v>
          </cell>
          <cell r="AE275">
            <v>1778.7214306185181</v>
          </cell>
          <cell r="AJ275">
            <v>0</v>
          </cell>
          <cell r="AK275">
            <v>0</v>
          </cell>
          <cell r="AM275">
            <v>0</v>
          </cell>
          <cell r="AN275">
            <v>0</v>
          </cell>
          <cell r="AP275">
            <v>1283.3747251149546</v>
          </cell>
          <cell r="AQ275">
            <v>630</v>
          </cell>
          <cell r="AS275">
            <v>6000.6710882089073</v>
          </cell>
          <cell r="AT275">
            <v>0</v>
          </cell>
          <cell r="AV275">
            <v>187.71701871999767</v>
          </cell>
          <cell r="AW275">
            <v>0</v>
          </cell>
          <cell r="AY275">
            <v>359.8672344004965</v>
          </cell>
          <cell r="AZ275">
            <v>0</v>
          </cell>
          <cell r="BB275">
            <v>0</v>
          </cell>
          <cell r="BC275">
            <v>0</v>
          </cell>
          <cell r="BE275">
            <v>0</v>
          </cell>
          <cell r="BF275">
            <v>0</v>
          </cell>
          <cell r="BH275">
            <v>0</v>
          </cell>
          <cell r="BI275">
            <v>0</v>
          </cell>
          <cell r="BK275">
            <v>390.27906706020781</v>
          </cell>
          <cell r="BL275">
            <v>0</v>
          </cell>
          <cell r="BN275">
            <v>118.87908116090892</v>
          </cell>
          <cell r="BO275">
            <v>0</v>
          </cell>
          <cell r="BT275">
            <v>4940.2294619878339</v>
          </cell>
          <cell r="BU275">
            <v>9974.4200591879726</v>
          </cell>
          <cell r="BW275">
            <v>3643.2012738319304</v>
          </cell>
          <cell r="BX275">
            <v>3036.5245694545433</v>
          </cell>
          <cell r="BZ275">
            <v>1736.3248421942562</v>
          </cell>
          <cell r="CA275">
            <v>1683.4948802438944</v>
          </cell>
          <cell r="CC275">
            <v>0</v>
          </cell>
          <cell r="CD275">
            <v>0</v>
          </cell>
          <cell r="CF275">
            <v>0</v>
          </cell>
          <cell r="CG275">
            <v>0</v>
          </cell>
          <cell r="CI275">
            <v>955.68693169516985</v>
          </cell>
          <cell r="CJ275">
            <v>339.27831089665438</v>
          </cell>
          <cell r="CL275">
            <v>0</v>
          </cell>
          <cell r="CM275">
            <v>0</v>
          </cell>
          <cell r="CX275">
            <v>1430.7952533436205</v>
          </cell>
          <cell r="CY275">
            <v>6620.0293455873243</v>
          </cell>
          <cell r="DA275">
            <v>31021.55792453375</v>
          </cell>
          <cell r="DC275">
            <v>9459.16</v>
          </cell>
          <cell r="DD275">
            <v>0</v>
          </cell>
          <cell r="DE275">
            <v>6955.26</v>
          </cell>
          <cell r="DF275">
            <v>0</v>
          </cell>
          <cell r="DK275">
            <v>6.6860056836888502</v>
          </cell>
          <cell r="DL275">
            <v>0</v>
          </cell>
          <cell r="DM275">
            <v>5.6645474311255839</v>
          </cell>
          <cell r="DW275">
            <v>0</v>
          </cell>
          <cell r="DX275">
            <v>0</v>
          </cell>
        </row>
        <row r="276">
          <cell r="F276">
            <v>2559.3000000000002</v>
          </cell>
          <cell r="G276">
            <v>0</v>
          </cell>
          <cell r="H276">
            <v>1049.8</v>
          </cell>
          <cell r="I276">
            <v>13506.469720766419</v>
          </cell>
          <cell r="J276">
            <v>12966.005786175479</v>
          </cell>
          <cell r="L276">
            <v>2677.9714633713065</v>
          </cell>
          <cell r="M276">
            <v>2190.4320022844136</v>
          </cell>
          <cell r="O276">
            <v>5188.3945618489133</v>
          </cell>
          <cell r="P276">
            <v>5188.3945618489133</v>
          </cell>
          <cell r="R276">
            <v>0</v>
          </cell>
          <cell r="S276">
            <v>0</v>
          </cell>
          <cell r="U276">
            <v>1477.120780937503</v>
          </cell>
          <cell r="V276">
            <v>754.09851473411345</v>
          </cell>
          <cell r="X276">
            <v>9231.562920616012</v>
          </cell>
          <cell r="Y276">
            <v>6454.9656157377476</v>
          </cell>
          <cell r="AA276">
            <v>0</v>
          </cell>
          <cell r="AB276">
            <v>0</v>
          </cell>
          <cell r="AD276">
            <v>16833.312499753443</v>
          </cell>
          <cell r="AE276">
            <v>17141.745034032832</v>
          </cell>
          <cell r="AJ276">
            <v>0</v>
          </cell>
          <cell r="AK276">
            <v>0</v>
          </cell>
          <cell r="AM276">
            <v>0</v>
          </cell>
          <cell r="AN276">
            <v>0</v>
          </cell>
          <cell r="AP276">
            <v>11733.711772479584</v>
          </cell>
          <cell r="AQ276">
            <v>5760</v>
          </cell>
          <cell r="AS276">
            <v>56948.482103542825</v>
          </cell>
          <cell r="AT276">
            <v>59863.364687910354</v>
          </cell>
          <cell r="AV276">
            <v>2288.3637337277341</v>
          </cell>
          <cell r="AW276">
            <v>745.65500600910855</v>
          </cell>
          <cell r="AY276">
            <v>4526.6318792515276</v>
          </cell>
          <cell r="AZ276">
            <v>0</v>
          </cell>
          <cell r="BB276">
            <v>2075.0440723020115</v>
          </cell>
          <cell r="BC276">
            <v>0</v>
          </cell>
          <cell r="BE276">
            <v>0</v>
          </cell>
          <cell r="BF276">
            <v>0</v>
          </cell>
          <cell r="BH276">
            <v>870.57701030078726</v>
          </cell>
          <cell r="BI276">
            <v>0</v>
          </cell>
          <cell r="BK276">
            <v>3096.3214787285365</v>
          </cell>
          <cell r="BL276">
            <v>0</v>
          </cell>
          <cell r="BN276">
            <v>194.1691658961513</v>
          </cell>
          <cell r="BO276">
            <v>0</v>
          </cell>
          <cell r="BT276">
            <v>44899.059455218208</v>
          </cell>
          <cell r="BU276">
            <v>61496.835870045601</v>
          </cell>
          <cell r="BW276">
            <v>17078.476940117213</v>
          </cell>
          <cell r="BX276">
            <v>17357.555860937868</v>
          </cell>
          <cell r="BZ276">
            <v>25915.585582099782</v>
          </cell>
          <cell r="CA276">
            <v>19145.494916458436</v>
          </cell>
          <cell r="CC276">
            <v>45.62741427364093</v>
          </cell>
          <cell r="CD276">
            <v>45.335014055430157</v>
          </cell>
          <cell r="CF276">
            <v>5.8071254530088448</v>
          </cell>
          <cell r="CG276">
            <v>0</v>
          </cell>
          <cell r="CI276">
            <v>6498.6711355271582</v>
          </cell>
          <cell r="CJ276">
            <v>2411.0927249180204</v>
          </cell>
          <cell r="CL276">
            <v>0</v>
          </cell>
          <cell r="CM276">
            <v>0</v>
          </cell>
          <cell r="CX276">
            <v>13507.391244899671</v>
          </cell>
          <cell r="CY276">
            <v>29791.853510175781</v>
          </cell>
          <cell r="DA276">
            <v>603.38176364765968</v>
          </cell>
          <cell r="DC276">
            <v>47818.97</v>
          </cell>
          <cell r="DD276">
            <v>5320.0599999999995</v>
          </cell>
          <cell r="DE276">
            <v>30535.54</v>
          </cell>
          <cell r="DF276">
            <v>-1033.0200000000004</v>
          </cell>
          <cell r="DK276">
            <v>6.7524207776836187</v>
          </cell>
          <cell r="DL276">
            <v>0</v>
          </cell>
          <cell r="DM276">
            <v>6.0517448141439232</v>
          </cell>
          <cell r="DW276">
            <v>6715.6</v>
          </cell>
          <cell r="DX276">
            <v>0</v>
          </cell>
        </row>
        <row r="277">
          <cell r="F277">
            <v>2057.54</v>
          </cell>
          <cell r="G277">
            <v>0</v>
          </cell>
          <cell r="H277">
            <v>595.29999999999995</v>
          </cell>
          <cell r="I277">
            <v>12148.311448894912</v>
          </cell>
          <cell r="J277">
            <v>11613.967667873058</v>
          </cell>
          <cell r="L277">
            <v>2142.5333655164204</v>
          </cell>
          <cell r="M277">
            <v>1779.7260018560862</v>
          </cell>
          <cell r="O277">
            <v>4702.867642659211</v>
          </cell>
          <cell r="P277">
            <v>4702.867642659211</v>
          </cell>
          <cell r="R277">
            <v>1170.0888685405487</v>
          </cell>
          <cell r="S277">
            <v>1170.0888685405487</v>
          </cell>
          <cell r="U277">
            <v>1181.6966247500025</v>
          </cell>
          <cell r="V277">
            <v>603.27881178729058</v>
          </cell>
          <cell r="X277">
            <v>8868.2037656531847</v>
          </cell>
          <cell r="Y277">
            <v>6104.2362284172605</v>
          </cell>
          <cell r="AA277">
            <v>0</v>
          </cell>
          <cell r="AB277">
            <v>0</v>
          </cell>
          <cell r="AD277">
            <v>12373.191303052265</v>
          </cell>
          <cell r="AE277">
            <v>12599.902162889266</v>
          </cell>
          <cell r="AJ277">
            <v>0</v>
          </cell>
          <cell r="AK277">
            <v>0</v>
          </cell>
          <cell r="AM277">
            <v>0</v>
          </cell>
          <cell r="AN277">
            <v>0</v>
          </cell>
          <cell r="AP277">
            <v>3238.9933538615528</v>
          </cell>
          <cell r="AQ277">
            <v>3180</v>
          </cell>
          <cell r="AS277">
            <v>34428.296055889157</v>
          </cell>
          <cell r="AT277">
            <v>114949.8409346524</v>
          </cell>
          <cell r="AV277">
            <v>2003.7499415202265</v>
          </cell>
          <cell r="AW277">
            <v>0</v>
          </cell>
          <cell r="AY277">
            <v>1765.3864329080964</v>
          </cell>
          <cell r="AZ277">
            <v>0</v>
          </cell>
          <cell r="BB277">
            <v>1630.8165369450171</v>
          </cell>
          <cell r="BC277">
            <v>0</v>
          </cell>
          <cell r="BE277">
            <v>424.98960622745363</v>
          </cell>
          <cell r="BF277">
            <v>0</v>
          </cell>
          <cell r="BH277">
            <v>696.46160824062997</v>
          </cell>
          <cell r="BI277">
            <v>0</v>
          </cell>
          <cell r="BK277">
            <v>2964.8974560652919</v>
          </cell>
          <cell r="BL277">
            <v>0</v>
          </cell>
          <cell r="BN277">
            <v>221.51135456316027</v>
          </cell>
          <cell r="BO277">
            <v>0</v>
          </cell>
          <cell r="BT277">
            <v>50458.077545801738</v>
          </cell>
          <cell r="BU277">
            <v>58862.06313754346</v>
          </cell>
          <cell r="BW277">
            <v>18191.411943776035</v>
          </cell>
          <cell r="BX277">
            <v>18460.295883777424</v>
          </cell>
          <cell r="BZ277">
            <v>26614.209722427517</v>
          </cell>
          <cell r="CA277">
            <v>19086.271891074593</v>
          </cell>
          <cell r="CC277">
            <v>0</v>
          </cell>
          <cell r="CD277">
            <v>0</v>
          </cell>
          <cell r="CF277">
            <v>0</v>
          </cell>
          <cell r="CG277">
            <v>0</v>
          </cell>
          <cell r="CI277">
            <v>4682.8659653063332</v>
          </cell>
          <cell r="CJ277">
            <v>3090.7312063223708</v>
          </cell>
          <cell r="CL277">
            <v>0</v>
          </cell>
          <cell r="CM277">
            <v>0</v>
          </cell>
          <cell r="CX277">
            <v>11421.687925284728</v>
          </cell>
          <cell r="CY277">
            <v>-68131.963948468328</v>
          </cell>
          <cell r="DA277">
            <v>114957.8171319025</v>
          </cell>
          <cell r="DC277">
            <v>17906.21</v>
          </cell>
          <cell r="DD277">
            <v>62117.880000000005</v>
          </cell>
          <cell r="DE277">
            <v>2012.5199999999986</v>
          </cell>
          <cell r="DF277">
            <v>58043.990000000005</v>
          </cell>
          <cell r="DK277">
            <v>7.7249436318634137</v>
          </cell>
          <cell r="DL277">
            <v>0</v>
          </cell>
          <cell r="DM277">
            <v>6.7966029126729852</v>
          </cell>
          <cell r="DW277">
            <v>5065.5999999999995</v>
          </cell>
          <cell r="DX277">
            <v>0</v>
          </cell>
        </row>
        <row r="278">
          <cell r="F278">
            <v>2582.5</v>
          </cell>
          <cell r="G278">
            <v>0</v>
          </cell>
          <cell r="H278">
            <v>0</v>
          </cell>
          <cell r="I278">
            <v>12183.848103748964</v>
          </cell>
          <cell r="J278">
            <v>11659.965692110185</v>
          </cell>
          <cell r="L278">
            <v>1812.9128477446636</v>
          </cell>
          <cell r="M278">
            <v>1505.9220015705348</v>
          </cell>
          <cell r="O278">
            <v>5167.9528485449009</v>
          </cell>
          <cell r="P278">
            <v>5167.9528485448982</v>
          </cell>
          <cell r="R278">
            <v>0</v>
          </cell>
          <cell r="S278">
            <v>0</v>
          </cell>
          <cell r="U278">
            <v>1181.6966247500025</v>
          </cell>
          <cell r="V278">
            <v>603.27881178729058</v>
          </cell>
          <cell r="X278">
            <v>8850.0272946667301</v>
          </cell>
          <cell r="Y278">
            <v>6178.590503983708</v>
          </cell>
          <cell r="AA278">
            <v>0</v>
          </cell>
          <cell r="AB278">
            <v>0</v>
          </cell>
          <cell r="AD278">
            <v>12045.116380985084</v>
          </cell>
          <cell r="AE278">
            <v>12265.816006868688</v>
          </cell>
          <cell r="AJ278">
            <v>0</v>
          </cell>
          <cell r="AK278">
            <v>0</v>
          </cell>
          <cell r="AM278">
            <v>0</v>
          </cell>
          <cell r="AN278">
            <v>0</v>
          </cell>
          <cell r="AP278">
            <v>11733.711772479584</v>
          </cell>
          <cell r="AQ278">
            <v>5760</v>
          </cell>
          <cell r="AS278">
            <v>42987.310485131457</v>
          </cell>
          <cell r="AT278">
            <v>12583.665068923041</v>
          </cell>
          <cell r="AV278">
            <v>1635.5347381431209</v>
          </cell>
          <cell r="AW278">
            <v>1058.7206566781904</v>
          </cell>
          <cell r="AY278">
            <v>1493.7885201530041</v>
          </cell>
          <cell r="AZ278">
            <v>0</v>
          </cell>
          <cell r="BB278">
            <v>1588.8812607629836</v>
          </cell>
          <cell r="BC278">
            <v>0</v>
          </cell>
          <cell r="BE278">
            <v>0</v>
          </cell>
          <cell r="BF278">
            <v>0</v>
          </cell>
          <cell r="BH278">
            <v>696.46160824062997</v>
          </cell>
          <cell r="BI278">
            <v>0</v>
          </cell>
          <cell r="BK278">
            <v>3006.0493152171221</v>
          </cell>
          <cell r="BL278">
            <v>0</v>
          </cell>
          <cell r="BN278">
            <v>286.10232199392084</v>
          </cell>
          <cell r="BO278">
            <v>0</v>
          </cell>
          <cell r="BT278">
            <v>40823.26247080473</v>
          </cell>
          <cell r="BU278">
            <v>51117.355916043816</v>
          </cell>
          <cell r="BW278">
            <v>18053.779101926753</v>
          </cell>
          <cell r="BX278">
            <v>17987.364470482851</v>
          </cell>
          <cell r="BZ278">
            <v>16483.658782394665</v>
          </cell>
          <cell r="CA278">
            <v>16379.326370857842</v>
          </cell>
          <cell r="CC278">
            <v>0</v>
          </cell>
          <cell r="CD278">
            <v>0</v>
          </cell>
          <cell r="CF278">
            <v>0</v>
          </cell>
          <cell r="CG278">
            <v>0</v>
          </cell>
          <cell r="CI278">
            <v>4921.7876982301259</v>
          </cell>
          <cell r="CJ278">
            <v>3075.6017457947119</v>
          </cell>
          <cell r="CL278">
            <v>0</v>
          </cell>
          <cell r="CM278">
            <v>0</v>
          </cell>
          <cell r="CX278">
            <v>11105.318796891741</v>
          </cell>
          <cell r="CY278">
            <v>58635.305295618928</v>
          </cell>
          <cell r="DA278">
            <v>-137760.93590339398</v>
          </cell>
          <cell r="DC278">
            <v>58457.8</v>
          </cell>
          <cell r="DD278">
            <v>0</v>
          </cell>
          <cell r="DE278">
            <v>39029.64</v>
          </cell>
          <cell r="DF278">
            <v>0</v>
          </cell>
          <cell r="DK278">
            <v>7.5198246029391465</v>
          </cell>
          <cell r="DL278">
            <v>0</v>
          </cell>
          <cell r="DM278">
            <v>6.7857890886321846</v>
          </cell>
          <cell r="DW278">
            <v>5065.5999999999995</v>
          </cell>
          <cell r="DX278">
            <v>0</v>
          </cell>
        </row>
        <row r="279">
          <cell r="F279">
            <v>3994.9</v>
          </cell>
          <cell r="G279">
            <v>0</v>
          </cell>
          <cell r="H279">
            <v>1712.3000000000002</v>
          </cell>
          <cell r="I279">
            <v>24002.940982557415</v>
          </cell>
          <cell r="J279">
            <v>22985.193202218539</v>
          </cell>
          <cell r="L279">
            <v>4725.4039647436375</v>
          </cell>
          <cell r="M279">
            <v>3888.0168040548347</v>
          </cell>
          <cell r="O279">
            <v>8026.6506647241013</v>
          </cell>
          <cell r="P279">
            <v>8026.6506647241013</v>
          </cell>
          <cell r="R279">
            <v>0</v>
          </cell>
          <cell r="S279">
            <v>0</v>
          </cell>
          <cell r="U279">
            <v>2127.0539245500049</v>
          </cell>
          <cell r="V279">
            <v>1085.9018612171235</v>
          </cell>
          <cell r="X279">
            <v>21150.950124419855</v>
          </cell>
          <cell r="Y279">
            <v>18800.452587203257</v>
          </cell>
          <cell r="AA279">
            <v>0</v>
          </cell>
          <cell r="AB279">
            <v>0</v>
          </cell>
          <cell r="AD279">
            <v>26619.124185695284</v>
          </cell>
          <cell r="AE279">
            <v>27106.85967643794</v>
          </cell>
          <cell r="AJ279">
            <v>0</v>
          </cell>
          <cell r="AK279">
            <v>0</v>
          </cell>
          <cell r="AM279">
            <v>0</v>
          </cell>
          <cell r="AN279">
            <v>0</v>
          </cell>
          <cell r="AP279">
            <v>13567.104236929519</v>
          </cell>
          <cell r="AQ279">
            <v>0</v>
          </cell>
          <cell r="AS279">
            <v>143836.235724756</v>
          </cell>
          <cell r="AT279">
            <v>30594.735926607769</v>
          </cell>
          <cell r="AV279">
            <v>3737.1741294310791</v>
          </cell>
          <cell r="AW279">
            <v>0</v>
          </cell>
          <cell r="AY279">
            <v>6427.8172685371719</v>
          </cell>
          <cell r="AZ279">
            <v>0</v>
          </cell>
          <cell r="BB279">
            <v>3984.4419719521179</v>
          </cell>
          <cell r="BC279">
            <v>1034.3711773000205</v>
          </cell>
          <cell r="BE279">
            <v>0</v>
          </cell>
          <cell r="BF279">
            <v>0</v>
          </cell>
          <cell r="BH279">
            <v>1253.6308948331334</v>
          </cell>
          <cell r="BI279">
            <v>0</v>
          </cell>
          <cell r="BK279">
            <v>9505.7072103685496</v>
          </cell>
          <cell r="BL279">
            <v>0</v>
          </cell>
          <cell r="BN279">
            <v>378.23360989362544</v>
          </cell>
          <cell r="BO279">
            <v>0</v>
          </cell>
          <cell r="BT279">
            <v>48333.172017621451</v>
          </cell>
          <cell r="BU279">
            <v>56407.745738475664</v>
          </cell>
          <cell r="BW279">
            <v>59725.036042425105</v>
          </cell>
          <cell r="BX279">
            <v>60329.876667825185</v>
          </cell>
          <cell r="BZ279">
            <v>18295.721633224974</v>
          </cell>
          <cell r="CA279">
            <v>15496.043965118926</v>
          </cell>
          <cell r="CC279">
            <v>1022.0540797295565</v>
          </cell>
          <cell r="CD279">
            <v>1015.5043148416356</v>
          </cell>
          <cell r="CF279">
            <v>130.07961014739814</v>
          </cell>
          <cell r="CG279">
            <v>0</v>
          </cell>
          <cell r="CI279">
            <v>10751.477981570662</v>
          </cell>
          <cell r="CJ279">
            <v>11071.214159763305</v>
          </cell>
          <cell r="CL279">
            <v>0</v>
          </cell>
          <cell r="CM279">
            <v>0</v>
          </cell>
          <cell r="CX279">
            <v>25808.635871186816</v>
          </cell>
          <cell r="CY279">
            <v>205517.56808597362</v>
          </cell>
          <cell r="DA279">
            <v>-238249.72268756956</v>
          </cell>
          <cell r="DC279">
            <v>130320.54</v>
          </cell>
          <cell r="DD279">
            <v>17330.239999999998</v>
          </cell>
          <cell r="DE279">
            <v>98466.4</v>
          </cell>
          <cell r="DF279">
            <v>5033.7299999999977</v>
          </cell>
          <cell r="DK279">
            <v>7.9699222535945866</v>
          </cell>
          <cell r="DL279">
            <v>0</v>
          </cell>
          <cell r="DM279">
            <v>6.4001386577959662</v>
          </cell>
          <cell r="DW279">
            <v>1891.62</v>
          </cell>
          <cell r="DX279">
            <v>0</v>
          </cell>
        </row>
        <row r="280">
          <cell r="F280">
            <v>201.1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X280">
            <v>0</v>
          </cell>
          <cell r="Y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J280">
            <v>0</v>
          </cell>
          <cell r="AK280">
            <v>0</v>
          </cell>
          <cell r="AM280">
            <v>0</v>
          </cell>
          <cell r="AN280">
            <v>0</v>
          </cell>
          <cell r="AP280">
            <v>244.45232859332478</v>
          </cell>
          <cell r="AQ280">
            <v>0</v>
          </cell>
          <cell r="AS280">
            <v>3369.7491966129451</v>
          </cell>
          <cell r="AT280">
            <v>0</v>
          </cell>
          <cell r="AV280">
            <v>0</v>
          </cell>
          <cell r="AW280">
            <v>0</v>
          </cell>
          <cell r="AY280">
            <v>0</v>
          </cell>
          <cell r="AZ280">
            <v>0</v>
          </cell>
          <cell r="BB280">
            <v>0</v>
          </cell>
          <cell r="BC280">
            <v>0</v>
          </cell>
          <cell r="BE280">
            <v>0</v>
          </cell>
          <cell r="BF280">
            <v>0</v>
          </cell>
          <cell r="BH280">
            <v>0</v>
          </cell>
          <cell r="BI280">
            <v>0</v>
          </cell>
          <cell r="BK280">
            <v>0</v>
          </cell>
          <cell r="BL280">
            <v>0</v>
          </cell>
          <cell r="BN280">
            <v>0</v>
          </cell>
          <cell r="BO280">
            <v>0</v>
          </cell>
          <cell r="BT280">
            <v>209.68922343728789</v>
          </cell>
          <cell r="BU280">
            <v>357.13553016199018</v>
          </cell>
          <cell r="BW280">
            <v>0</v>
          </cell>
          <cell r="BX280">
            <v>0</v>
          </cell>
          <cell r="BZ280">
            <v>241.24439783804476</v>
          </cell>
          <cell r="CA280">
            <v>105.42112725719463</v>
          </cell>
          <cell r="CC280">
            <v>0</v>
          </cell>
          <cell r="CD280">
            <v>0</v>
          </cell>
          <cell r="CF280">
            <v>0</v>
          </cell>
          <cell r="CG280">
            <v>0</v>
          </cell>
          <cell r="CI280">
            <v>0</v>
          </cell>
          <cell r="CJ280">
            <v>0</v>
          </cell>
          <cell r="CL280">
            <v>0</v>
          </cell>
          <cell r="CM280">
            <v>0</v>
          </cell>
          <cell r="CX280">
            <v>243.89880299554983</v>
          </cell>
          <cell r="CY280">
            <v>4566.9929898704522</v>
          </cell>
          <cell r="DA280">
            <v>-10970.220764275149</v>
          </cell>
          <cell r="DC280">
            <v>426.83</v>
          </cell>
          <cell r="DD280">
            <v>0</v>
          </cell>
          <cell r="DE280">
            <v>0</v>
          </cell>
          <cell r="DF280">
            <v>0</v>
          </cell>
          <cell r="DK280">
            <v>2.1225220282869102</v>
          </cell>
          <cell r="DL280">
            <v>0</v>
          </cell>
          <cell r="DM280">
            <v>2.1225220282869102</v>
          </cell>
          <cell r="DW280">
            <v>0</v>
          </cell>
          <cell r="DX280">
            <v>0</v>
          </cell>
        </row>
        <row r="282">
          <cell r="F282">
            <v>325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X282">
            <v>0</v>
          </cell>
          <cell r="Y282">
            <v>0</v>
          </cell>
          <cell r="AA282">
            <v>0</v>
          </cell>
          <cell r="AB282">
            <v>0</v>
          </cell>
          <cell r="AD282">
            <v>0</v>
          </cell>
          <cell r="AE282">
            <v>0</v>
          </cell>
          <cell r="AJ282">
            <v>0</v>
          </cell>
          <cell r="AK282">
            <v>0</v>
          </cell>
          <cell r="AM282">
            <v>0</v>
          </cell>
          <cell r="AN282">
            <v>0</v>
          </cell>
          <cell r="AP282">
            <v>305.56541074165591</v>
          </cell>
          <cell r="AQ282">
            <v>0</v>
          </cell>
          <cell r="AS282">
            <v>4990.0467197230037</v>
          </cell>
          <cell r="AT282">
            <v>0</v>
          </cell>
          <cell r="AV282">
            <v>0</v>
          </cell>
          <cell r="AW282">
            <v>0</v>
          </cell>
          <cell r="AY282">
            <v>0</v>
          </cell>
          <cell r="AZ282">
            <v>0</v>
          </cell>
          <cell r="BB282">
            <v>0</v>
          </cell>
          <cell r="BC282">
            <v>0</v>
          </cell>
          <cell r="BE282">
            <v>0</v>
          </cell>
          <cell r="BF282">
            <v>0</v>
          </cell>
          <cell r="BH282">
            <v>0</v>
          </cell>
          <cell r="BI282">
            <v>0</v>
          </cell>
          <cell r="BK282">
            <v>0</v>
          </cell>
          <cell r="BL282">
            <v>0</v>
          </cell>
          <cell r="BN282">
            <v>0</v>
          </cell>
          <cell r="BO282">
            <v>0</v>
          </cell>
          <cell r="BT282">
            <v>576.64536445254168</v>
          </cell>
          <cell r="BU282">
            <v>806.3121288431488</v>
          </cell>
          <cell r="BW282">
            <v>0</v>
          </cell>
          <cell r="BX282">
            <v>0</v>
          </cell>
          <cell r="BZ282">
            <v>663.42209405462324</v>
          </cell>
          <cell r="CA282">
            <v>221.38436724010867</v>
          </cell>
          <cell r="CC282">
            <v>0</v>
          </cell>
          <cell r="CD282">
            <v>0</v>
          </cell>
          <cell r="CF282">
            <v>0</v>
          </cell>
          <cell r="CG282">
            <v>0</v>
          </cell>
          <cell r="CI282">
            <v>0</v>
          </cell>
          <cell r="CJ282">
            <v>0</v>
          </cell>
          <cell r="CL282">
            <v>0</v>
          </cell>
          <cell r="CM282">
            <v>0</v>
          </cell>
          <cell r="CX282">
            <v>392.12421678262263</v>
          </cell>
          <cell r="CY282">
            <v>7001.703928248905</v>
          </cell>
          <cell r="DA282">
            <v>-20916.911382846658</v>
          </cell>
          <cell r="DC282">
            <v>906.25</v>
          </cell>
          <cell r="DD282">
            <v>0</v>
          </cell>
          <cell r="DE282">
            <v>220.01999999999998</v>
          </cell>
          <cell r="DF282">
            <v>0</v>
          </cell>
          <cell r="DK282">
            <v>2.1115271953982693</v>
          </cell>
          <cell r="DL282">
            <v>0</v>
          </cell>
          <cell r="DM282">
            <v>2.1115271953982693</v>
          </cell>
          <cell r="DW282">
            <v>0</v>
          </cell>
          <cell r="DX282">
            <v>0</v>
          </cell>
        </row>
        <row r="283">
          <cell r="F283">
            <v>241.4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L283">
            <v>0</v>
          </cell>
          <cell r="M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  <cell r="X283">
            <v>0</v>
          </cell>
          <cell r="Y283">
            <v>0</v>
          </cell>
          <cell r="AA283">
            <v>0</v>
          </cell>
          <cell r="AB283">
            <v>0</v>
          </cell>
          <cell r="AD283">
            <v>0</v>
          </cell>
          <cell r="AE283">
            <v>0</v>
          </cell>
          <cell r="AJ283">
            <v>0</v>
          </cell>
          <cell r="AK283">
            <v>0</v>
          </cell>
          <cell r="AM283">
            <v>0</v>
          </cell>
          <cell r="AN283">
            <v>0</v>
          </cell>
          <cell r="AP283">
            <v>336.12195181582155</v>
          </cell>
          <cell r="AQ283">
            <v>0</v>
          </cell>
          <cell r="AS283">
            <v>4256.5792322524439</v>
          </cell>
          <cell r="AT283">
            <v>0</v>
          </cell>
          <cell r="AV283">
            <v>0</v>
          </cell>
          <cell r="AW283">
            <v>0</v>
          </cell>
          <cell r="AY283">
            <v>0</v>
          </cell>
          <cell r="AZ283">
            <v>0</v>
          </cell>
          <cell r="BB283">
            <v>0</v>
          </cell>
          <cell r="BC283">
            <v>0</v>
          </cell>
          <cell r="BE283">
            <v>0</v>
          </cell>
          <cell r="BF283">
            <v>0</v>
          </cell>
          <cell r="BH283">
            <v>0</v>
          </cell>
          <cell r="BI283">
            <v>0</v>
          </cell>
          <cell r="BK283">
            <v>0</v>
          </cell>
          <cell r="BL283">
            <v>0</v>
          </cell>
          <cell r="BN283">
            <v>0</v>
          </cell>
          <cell r="BO283">
            <v>0</v>
          </cell>
          <cell r="BT283">
            <v>131.05576464830489</v>
          </cell>
          <cell r="BU283">
            <v>392.84908317818918</v>
          </cell>
          <cell r="BW283">
            <v>0</v>
          </cell>
          <cell r="BX283">
            <v>0</v>
          </cell>
          <cell r="BZ283">
            <v>150.77774864877799</v>
          </cell>
          <cell r="CA283">
            <v>115.96323998291408</v>
          </cell>
          <cell r="CC283">
            <v>0</v>
          </cell>
          <cell r="CD283">
            <v>0</v>
          </cell>
          <cell r="CF283">
            <v>0</v>
          </cell>
          <cell r="CG283">
            <v>0</v>
          </cell>
          <cell r="CI283">
            <v>0</v>
          </cell>
          <cell r="CJ283">
            <v>0</v>
          </cell>
          <cell r="CL283">
            <v>0</v>
          </cell>
          <cell r="CM283">
            <v>0</v>
          </cell>
          <cell r="CX283">
            <v>292.46580831905942</v>
          </cell>
          <cell r="CY283">
            <v>5531.3326573641534</v>
          </cell>
          <cell r="DA283">
            <v>-16896.196500633312</v>
          </cell>
          <cell r="DC283">
            <v>3284.01</v>
          </cell>
          <cell r="DD283">
            <v>0</v>
          </cell>
          <cell r="DE283">
            <v>2772.19</v>
          </cell>
          <cell r="DF283">
            <v>0</v>
          </cell>
          <cell r="DK283">
            <v>2.120240809353573</v>
          </cell>
          <cell r="DL283">
            <v>0</v>
          </cell>
          <cell r="DM283">
            <v>2.120240809353573</v>
          </cell>
          <cell r="DW283">
            <v>0</v>
          </cell>
          <cell r="DX283">
            <v>0</v>
          </cell>
        </row>
        <row r="284">
          <cell r="F284">
            <v>148.69999999999999</v>
          </cell>
          <cell r="G284">
            <v>0</v>
          </cell>
          <cell r="H284">
            <v>0</v>
          </cell>
          <cell r="I284">
            <v>1072.2007422090348</v>
          </cell>
          <cell r="J284">
            <v>1017.4270463471921</v>
          </cell>
          <cell r="L284">
            <v>197.77231066305421</v>
          </cell>
          <cell r="M284">
            <v>164.28240017133103</v>
          </cell>
          <cell r="O284">
            <v>331.37445538177911</v>
          </cell>
          <cell r="P284">
            <v>331.37445538177911</v>
          </cell>
          <cell r="R284">
            <v>95.239737220268992</v>
          </cell>
          <cell r="S284">
            <v>95.239737220268992</v>
          </cell>
          <cell r="U284">
            <v>0</v>
          </cell>
          <cell r="V284">
            <v>0</v>
          </cell>
          <cell r="X284">
            <v>726.56098848467082</v>
          </cell>
          <cell r="Y284">
            <v>2137.6608704789578</v>
          </cell>
          <cell r="AA284">
            <v>0</v>
          </cell>
          <cell r="AB284">
            <v>0</v>
          </cell>
          <cell r="AD284">
            <v>693.55616877153216</v>
          </cell>
          <cell r="AE284">
            <v>706.2640233190217</v>
          </cell>
          <cell r="AJ284">
            <v>0</v>
          </cell>
          <cell r="AK284">
            <v>0</v>
          </cell>
          <cell r="AM284">
            <v>0</v>
          </cell>
          <cell r="AN284">
            <v>0</v>
          </cell>
          <cell r="AP284">
            <v>244.45232859332478</v>
          </cell>
          <cell r="AQ284">
            <v>240</v>
          </cell>
          <cell r="AS284">
            <v>4163.0856331868481</v>
          </cell>
          <cell r="AT284">
            <v>0</v>
          </cell>
          <cell r="AV284">
            <v>195.15855925706808</v>
          </cell>
          <cell r="AW284">
            <v>0</v>
          </cell>
          <cell r="AY284">
            <v>162.95874765305504</v>
          </cell>
          <cell r="AZ284">
            <v>0</v>
          </cell>
          <cell r="BB284">
            <v>138.1126176070357</v>
          </cell>
          <cell r="BC284">
            <v>0</v>
          </cell>
          <cell r="BE284">
            <v>30.872716231970045</v>
          </cell>
          <cell r="BF284">
            <v>0</v>
          </cell>
          <cell r="BH284">
            <v>0</v>
          </cell>
          <cell r="BI284">
            <v>0</v>
          </cell>
          <cell r="BK284">
            <v>183.18782866466984</v>
          </cell>
          <cell r="BL284">
            <v>0</v>
          </cell>
          <cell r="BN284">
            <v>79.252720773939302</v>
          </cell>
          <cell r="BO284">
            <v>0</v>
          </cell>
          <cell r="BT284">
            <v>180</v>
          </cell>
          <cell r="BU284">
            <v>399.8088534366816</v>
          </cell>
          <cell r="BW284">
            <v>553.83800937975366</v>
          </cell>
          <cell r="BX284">
            <v>143.49709364464385</v>
          </cell>
          <cell r="BZ284">
            <v>0</v>
          </cell>
          <cell r="CA284">
            <v>73.789642498511171</v>
          </cell>
          <cell r="CC284">
            <v>0</v>
          </cell>
          <cell r="CD284">
            <v>0</v>
          </cell>
          <cell r="CF284">
            <v>0</v>
          </cell>
          <cell r="CG284">
            <v>0</v>
          </cell>
          <cell r="CI284">
            <v>525.62781243234349</v>
          </cell>
          <cell r="CJ284">
            <v>162.36685254796041</v>
          </cell>
          <cell r="CL284">
            <v>0</v>
          </cell>
          <cell r="CM284">
            <v>0</v>
          </cell>
          <cell r="CX284">
            <v>574.38339233850388</v>
          </cell>
          <cell r="CY284">
            <v>5496.2318740953051</v>
          </cell>
          <cell r="DA284">
            <v>1981.634176907749</v>
          </cell>
          <cell r="DC284">
            <v>1005.18</v>
          </cell>
          <cell r="DD284">
            <v>0</v>
          </cell>
          <cell r="DE284">
            <v>0</v>
          </cell>
          <cell r="DF284">
            <v>0</v>
          </cell>
          <cell r="DK284">
            <v>6.759861248487451</v>
          </cell>
          <cell r="DL284">
            <v>0</v>
          </cell>
          <cell r="DM284">
            <v>6.2416837952132278</v>
          </cell>
          <cell r="DW284">
            <v>1545.88</v>
          </cell>
          <cell r="DX284">
            <v>0</v>
          </cell>
        </row>
        <row r="285">
          <cell r="F285">
            <v>4471.6000000000004</v>
          </cell>
          <cell r="G285">
            <v>0</v>
          </cell>
          <cell r="H285">
            <v>100.8</v>
          </cell>
          <cell r="I285">
            <v>22038.986597398241</v>
          </cell>
          <cell r="J285">
            <v>21160.369216845673</v>
          </cell>
          <cell r="L285">
            <v>4621.8608924562832</v>
          </cell>
          <cell r="M285">
            <v>3987.8088909513608</v>
          </cell>
          <cell r="O285">
            <v>9039.0717982881524</v>
          </cell>
          <cell r="P285">
            <v>9039.0717982881506</v>
          </cell>
          <cell r="R285">
            <v>0</v>
          </cell>
          <cell r="S285">
            <v>0</v>
          </cell>
          <cell r="U285">
            <v>1772.5449371250043</v>
          </cell>
          <cell r="V285">
            <v>904.9182176809361</v>
          </cell>
          <cell r="X285">
            <v>16914.024906796305</v>
          </cell>
          <cell r="Y285">
            <v>15315.826367505662</v>
          </cell>
          <cell r="AA285">
            <v>0</v>
          </cell>
          <cell r="AB285">
            <v>0</v>
          </cell>
          <cell r="AD285">
            <v>21326.269173442866</v>
          </cell>
          <cell r="AE285">
            <v>21717.025018318058</v>
          </cell>
          <cell r="AJ285">
            <v>0</v>
          </cell>
          <cell r="AK285">
            <v>0</v>
          </cell>
          <cell r="AM285">
            <v>0</v>
          </cell>
          <cell r="AN285">
            <v>0</v>
          </cell>
          <cell r="AP285">
            <v>17967.246151609364</v>
          </cell>
          <cell r="AQ285">
            <v>8820</v>
          </cell>
          <cell r="AS285">
            <v>73359.550456450132</v>
          </cell>
          <cell r="AT285">
            <v>102948.43391789994</v>
          </cell>
          <cell r="AV285">
            <v>2635.8513846553819</v>
          </cell>
          <cell r="AW285">
            <v>0</v>
          </cell>
          <cell r="AY285">
            <v>5007.5865164220049</v>
          </cell>
          <cell r="AZ285">
            <v>7548.001340964749</v>
          </cell>
          <cell r="BB285">
            <v>2837.8188059424297</v>
          </cell>
          <cell r="BC285">
            <v>1334.922049902</v>
          </cell>
          <cell r="BE285">
            <v>0</v>
          </cell>
          <cell r="BF285">
            <v>0</v>
          </cell>
          <cell r="BH285">
            <v>1044.6924123609447</v>
          </cell>
          <cell r="BI285">
            <v>0</v>
          </cell>
          <cell r="BK285">
            <v>5637.2077085859783</v>
          </cell>
          <cell r="BL285">
            <v>0</v>
          </cell>
          <cell r="BN285">
            <v>832.15356812636276</v>
          </cell>
          <cell r="BO285">
            <v>0</v>
          </cell>
          <cell r="BT285">
            <v>76668.437431250932</v>
          </cell>
          <cell r="BU285">
            <v>81988.258852081417</v>
          </cell>
          <cell r="BW285">
            <v>32244.29896557836</v>
          </cell>
          <cell r="BX285">
            <v>36044.405709456383</v>
          </cell>
          <cell r="BZ285">
            <v>19645.976398864383</v>
          </cell>
          <cell r="CA285">
            <v>25212.645035337388</v>
          </cell>
          <cell r="CC285">
            <v>730.03862837825488</v>
          </cell>
          <cell r="CD285">
            <v>725.36022488688252</v>
          </cell>
          <cell r="CF285">
            <v>92.914007248141516</v>
          </cell>
          <cell r="CG285">
            <v>0</v>
          </cell>
          <cell r="CI285">
            <v>6976.5146013747408</v>
          </cell>
          <cell r="CJ285">
            <v>4154.5263064407254</v>
          </cell>
          <cell r="CL285">
            <v>0</v>
          </cell>
          <cell r="CM285">
            <v>0</v>
          </cell>
          <cell r="CX285">
            <v>19109.291899117241</v>
          </cell>
          <cell r="CY285">
            <v>-4300.9412259288802</v>
          </cell>
          <cell r="DA285">
            <v>26886.399662557043</v>
          </cell>
          <cell r="DC285">
            <v>99131.7</v>
          </cell>
          <cell r="DD285">
            <v>5473.61</v>
          </cell>
          <cell r="DE285">
            <v>66040.739999999991</v>
          </cell>
          <cell r="DF285">
            <v>4992.58</v>
          </cell>
          <cell r="DK285">
            <v>7.3971194577490458</v>
          </cell>
          <cell r="DL285">
            <v>0</v>
          </cell>
          <cell r="DM285">
            <v>6.6399740890740819</v>
          </cell>
          <cell r="DW285">
            <v>2574.8200000000002</v>
          </cell>
          <cell r="DX285">
            <v>0</v>
          </cell>
        </row>
        <row r="286">
          <cell r="F286">
            <v>4538.6000000000004</v>
          </cell>
          <cell r="G286">
            <v>0</v>
          </cell>
          <cell r="H286">
            <v>39.799999999999997</v>
          </cell>
          <cell r="I286">
            <v>24497.750720676169</v>
          </cell>
          <cell r="J286">
            <v>23448.897393454943</v>
          </cell>
          <cell r="L286">
            <v>4639.3087190233846</v>
          </cell>
          <cell r="M286">
            <v>3987.8088909513608</v>
          </cell>
          <cell r="O286">
            <v>9327.5181047892293</v>
          </cell>
          <cell r="P286">
            <v>9327.5181047892274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X286">
            <v>16244.103908601095</v>
          </cell>
          <cell r="Y286">
            <v>14891.380809912751</v>
          </cell>
          <cell r="AA286">
            <v>0</v>
          </cell>
          <cell r="AB286">
            <v>0</v>
          </cell>
          <cell r="AD286">
            <v>21354.253954966942</v>
          </cell>
          <cell r="AE286">
            <v>21745.522557927437</v>
          </cell>
          <cell r="AJ286">
            <v>0</v>
          </cell>
          <cell r="AK286">
            <v>0</v>
          </cell>
          <cell r="AM286">
            <v>0</v>
          </cell>
          <cell r="AN286">
            <v>0</v>
          </cell>
          <cell r="AP286">
            <v>18150.585398054362</v>
          </cell>
          <cell r="AQ286">
            <v>8910</v>
          </cell>
          <cell r="AS286">
            <v>93183.210515416155</v>
          </cell>
          <cell r="AT286">
            <v>45498.752555193387</v>
          </cell>
          <cell r="AV286">
            <v>3308.2727951822294</v>
          </cell>
          <cell r="AW286">
            <v>0</v>
          </cell>
          <cell r="AY286">
            <v>6009.1038197064008</v>
          </cell>
          <cell r="AZ286">
            <v>0</v>
          </cell>
          <cell r="BB286">
            <v>2994.6815409258065</v>
          </cell>
          <cell r="BC286">
            <v>1242.1660781101</v>
          </cell>
          <cell r="BE286">
            <v>0</v>
          </cell>
          <cell r="BF286">
            <v>0</v>
          </cell>
          <cell r="BH286">
            <v>0</v>
          </cell>
          <cell r="BI286">
            <v>0</v>
          </cell>
          <cell r="BK286">
            <v>6217.0181911960208</v>
          </cell>
          <cell r="BL286">
            <v>914.86486260817264</v>
          </cell>
          <cell r="BN286">
            <v>832.15356812636276</v>
          </cell>
          <cell r="BO286">
            <v>0</v>
          </cell>
          <cell r="BT286">
            <v>71271.131443501843</v>
          </cell>
          <cell r="BU286">
            <v>78424.638816145685</v>
          </cell>
          <cell r="BW286">
            <v>32214.332026624794</v>
          </cell>
          <cell r="BX286">
            <v>32121.678920639919</v>
          </cell>
          <cell r="BZ286">
            <v>21943.889375920477</v>
          </cell>
          <cell r="CA286">
            <v>24472.592588900825</v>
          </cell>
          <cell r="CC286">
            <v>730.03862837825488</v>
          </cell>
          <cell r="CD286">
            <v>725.36022488688252</v>
          </cell>
          <cell r="CF286">
            <v>92.914007248141516</v>
          </cell>
          <cell r="CG286">
            <v>0</v>
          </cell>
          <cell r="CI286">
            <v>5542.9842038319848</v>
          </cell>
          <cell r="CJ286">
            <v>4035.4957458895301</v>
          </cell>
          <cell r="CL286">
            <v>0</v>
          </cell>
          <cell r="CM286">
            <v>0</v>
          </cell>
          <cell r="CX286">
            <v>20132.79752055608</v>
          </cell>
          <cell r="CY286">
            <v>102700.68556786736</v>
          </cell>
          <cell r="DA286">
            <v>-118193.01238053353</v>
          </cell>
          <cell r="DC286">
            <v>180320.18</v>
          </cell>
          <cell r="DD286">
            <v>2705.78</v>
          </cell>
          <cell r="DE286">
            <v>145440.94999999998</v>
          </cell>
          <cell r="DF286">
            <v>2180.19</v>
          </cell>
          <cell r="DK286">
            <v>7.7707828592919226</v>
          </cell>
          <cell r="DL286">
            <v>0</v>
          </cell>
          <cell r="DM286">
            <v>7.025507950260196</v>
          </cell>
          <cell r="DW286">
            <v>2574.8200000000002</v>
          </cell>
          <cell r="DX286">
            <v>0</v>
          </cell>
        </row>
        <row r="287">
          <cell r="F287">
            <v>3208.53</v>
          </cell>
          <cell r="G287">
            <v>0</v>
          </cell>
          <cell r="H287">
            <v>0</v>
          </cell>
          <cell r="I287">
            <v>14592.352568654167</v>
          </cell>
          <cell r="J287">
            <v>13962.663929440158</v>
          </cell>
          <cell r="L287">
            <v>3279.8135217776494</v>
          </cell>
          <cell r="M287">
            <v>2853.2415082848861</v>
          </cell>
          <cell r="O287">
            <v>6466.36317977833</v>
          </cell>
          <cell r="P287">
            <v>6466.3631797783346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X287">
            <v>10927.348962416114</v>
          </cell>
          <cell r="Y287">
            <v>10472.661075303788</v>
          </cell>
          <cell r="AA287">
            <v>0</v>
          </cell>
          <cell r="AB287">
            <v>0</v>
          </cell>
          <cell r="AD287">
            <v>14965.001843903998</v>
          </cell>
          <cell r="AE287">
            <v>15239.201793811575</v>
          </cell>
          <cell r="AJ287">
            <v>0</v>
          </cell>
          <cell r="AK287">
            <v>0</v>
          </cell>
          <cell r="AM287">
            <v>0</v>
          </cell>
          <cell r="AN287">
            <v>0</v>
          </cell>
          <cell r="AP287">
            <v>12833.747251149545</v>
          </cell>
          <cell r="AQ287">
            <v>6300</v>
          </cell>
          <cell r="AS287">
            <v>53000.97850085055</v>
          </cell>
          <cell r="AT287">
            <v>0</v>
          </cell>
          <cell r="AV287">
            <v>2112.4546648327419</v>
          </cell>
          <cell r="AW287">
            <v>0</v>
          </cell>
          <cell r="AY287">
            <v>2172.7833020407338</v>
          </cell>
          <cell r="AZ287">
            <v>7606.2086368480868</v>
          </cell>
          <cell r="BB287">
            <v>2221.3359486714503</v>
          </cell>
          <cell r="BC287">
            <v>0</v>
          </cell>
          <cell r="BE287">
            <v>0</v>
          </cell>
          <cell r="BF287">
            <v>0</v>
          </cell>
          <cell r="BH287">
            <v>0</v>
          </cell>
          <cell r="BI287">
            <v>0</v>
          </cell>
          <cell r="BK287">
            <v>3335.7732118268418</v>
          </cell>
          <cell r="BL287">
            <v>825.77829222660409</v>
          </cell>
          <cell r="BN287">
            <v>634.02176619151442</v>
          </cell>
          <cell r="BO287">
            <v>0</v>
          </cell>
          <cell r="BT287">
            <v>76658.260962979984</v>
          </cell>
          <cell r="BU287">
            <v>75461.846725694806</v>
          </cell>
          <cell r="BW287">
            <v>23397.681052992582</v>
          </cell>
          <cell r="BX287">
            <v>26531.949289078821</v>
          </cell>
          <cell r="BZ287">
            <v>10968.899089162906</v>
          </cell>
          <cell r="CA287">
            <v>20981.116239823579</v>
          </cell>
          <cell r="CC287">
            <v>365.01931418912744</v>
          </cell>
          <cell r="CD287">
            <v>362.68011244344126</v>
          </cell>
          <cell r="CF287">
            <v>46.457003624070758</v>
          </cell>
          <cell r="CG287">
            <v>1317.3658912765663</v>
          </cell>
          <cell r="CI287">
            <v>4252.806846043507</v>
          </cell>
          <cell r="CJ287">
            <v>2470.4188809008274</v>
          </cell>
          <cell r="CL287">
            <v>0</v>
          </cell>
          <cell r="CM287">
            <v>0</v>
          </cell>
          <cell r="CX287">
            <v>14532.302267715593</v>
          </cell>
          <cell r="CY287">
            <v>76187.82639112472</v>
          </cell>
          <cell r="DA287">
            <v>-35450.194179592741</v>
          </cell>
          <cell r="DC287">
            <v>45089.35</v>
          </cell>
          <cell r="DD287">
            <v>0</v>
          </cell>
          <cell r="DE287">
            <v>19656.64</v>
          </cell>
          <cell r="DF287">
            <v>0</v>
          </cell>
          <cell r="DK287">
            <v>7.9270770856271042</v>
          </cell>
          <cell r="DL287">
            <v>0</v>
          </cell>
          <cell r="DM287">
            <v>7.1613817691385533</v>
          </cell>
          <cell r="DW287">
            <v>2531.62</v>
          </cell>
          <cell r="DX287">
            <v>0</v>
          </cell>
        </row>
        <row r="288">
          <cell r="F288">
            <v>5133.3</v>
          </cell>
          <cell r="G288">
            <v>0</v>
          </cell>
          <cell r="H288">
            <v>1122.4999999999998</v>
          </cell>
          <cell r="I288">
            <v>32515.102376021779</v>
          </cell>
          <cell r="J288">
            <v>31044.790903469406</v>
          </cell>
          <cell r="L288">
            <v>6185.7449586978446</v>
          </cell>
          <cell r="M288">
            <v>5388.3315489129027</v>
          </cell>
          <cell r="O288">
            <v>11845.775017265043</v>
          </cell>
          <cell r="P288">
            <v>11845.775017265043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X288">
            <v>25602.414821734081</v>
          </cell>
          <cell r="Y288">
            <v>22659.219955263929</v>
          </cell>
          <cell r="AA288">
            <v>0</v>
          </cell>
          <cell r="AB288">
            <v>0</v>
          </cell>
          <cell r="AD288">
            <v>29177.866043046077</v>
          </cell>
          <cell r="AE288">
            <v>29712.484714721832</v>
          </cell>
          <cell r="AJ288">
            <v>0</v>
          </cell>
          <cell r="AK288">
            <v>0</v>
          </cell>
          <cell r="AM288">
            <v>0</v>
          </cell>
          <cell r="AN288">
            <v>0</v>
          </cell>
          <cell r="AP288">
            <v>19617.299369614309</v>
          </cell>
          <cell r="AQ288">
            <v>9630</v>
          </cell>
          <cell r="AS288">
            <v>122983.54662699968</v>
          </cell>
          <cell r="AT288">
            <v>77929.397521975407</v>
          </cell>
          <cell r="AV288">
            <v>4577.4589435836633</v>
          </cell>
          <cell r="AW288">
            <v>0</v>
          </cell>
          <cell r="AY288">
            <v>8012.1384262751999</v>
          </cell>
          <cell r="AZ288">
            <v>11663.342607924242</v>
          </cell>
          <cell r="BB288">
            <v>3984.4313317476972</v>
          </cell>
          <cell r="BC288">
            <v>3518.7301566971901</v>
          </cell>
          <cell r="BE288">
            <v>0</v>
          </cell>
          <cell r="BF288">
            <v>0</v>
          </cell>
          <cell r="BH288">
            <v>0</v>
          </cell>
          <cell r="BI288">
            <v>0</v>
          </cell>
          <cell r="BK288">
            <v>10146.955108285059</v>
          </cell>
          <cell r="BL288">
            <v>1621.0172611375674</v>
          </cell>
          <cell r="BN288">
            <v>951.0326492872714</v>
          </cell>
          <cell r="BO288">
            <v>0</v>
          </cell>
          <cell r="BT288">
            <v>96875.68855174171</v>
          </cell>
          <cell r="BU288">
            <v>104702.33101600628</v>
          </cell>
          <cell r="BW288">
            <v>41193.047550610565</v>
          </cell>
          <cell r="BX288">
            <v>48294.67290887524</v>
          </cell>
          <cell r="BZ288">
            <v>21077.399884469265</v>
          </cell>
          <cell r="CA288">
            <v>28062.651018027638</v>
          </cell>
          <cell r="CC288">
            <v>1095.057942567382</v>
          </cell>
          <cell r="CD288">
            <v>1088.0403373303238</v>
          </cell>
          <cell r="CF288">
            <v>139.37101087221228</v>
          </cell>
          <cell r="CG288">
            <v>0</v>
          </cell>
          <cell r="CI288">
            <v>2914.8451416702683</v>
          </cell>
          <cell r="CJ288">
            <v>8451.415537502804</v>
          </cell>
          <cell r="CL288">
            <v>0</v>
          </cell>
          <cell r="CM288">
            <v>0</v>
          </cell>
          <cell r="CX288">
            <v>26341.251678092049</v>
          </cell>
          <cell r="CY288">
            <v>78280.821977347019</v>
          </cell>
          <cell r="DA288">
            <v>-39063.22143907116</v>
          </cell>
          <cell r="DC288">
            <v>110943.37</v>
          </cell>
          <cell r="DD288">
            <v>23467.949999999997</v>
          </cell>
          <cell r="DE288">
            <v>72344.7</v>
          </cell>
          <cell r="DF288">
            <v>15975.069999999996</v>
          </cell>
          <cell r="DK288">
            <v>7.5177914708818481</v>
          </cell>
          <cell r="DL288">
            <v>0</v>
          </cell>
          <cell r="DM288">
            <v>6.6752009760051045</v>
          </cell>
          <cell r="DW288">
            <v>3596.1999999999994</v>
          </cell>
          <cell r="DX288">
            <v>0</v>
          </cell>
        </row>
        <row r="289">
          <cell r="F289">
            <v>2767.8</v>
          </cell>
          <cell r="G289">
            <v>0</v>
          </cell>
          <cell r="H289">
            <v>0</v>
          </cell>
          <cell r="I289">
            <v>11218.198431161612</v>
          </cell>
          <cell r="J289">
            <v>10758.015937042932</v>
          </cell>
          <cell r="L289">
            <v>2636.9641421740553</v>
          </cell>
          <cell r="M289">
            <v>2247.0842246338525</v>
          </cell>
          <cell r="O289">
            <v>5530.7323277349506</v>
          </cell>
          <cell r="P289">
            <v>5530.7323277349506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X289">
            <v>8893.2537283105958</v>
          </cell>
          <cell r="Y289">
            <v>8942.0901765163799</v>
          </cell>
          <cell r="AA289">
            <v>0</v>
          </cell>
          <cell r="AB289">
            <v>0</v>
          </cell>
          <cell r="AD289">
            <v>12909.37971705344</v>
          </cell>
          <cell r="AE289">
            <v>13145.9150218049</v>
          </cell>
          <cell r="AJ289">
            <v>0</v>
          </cell>
          <cell r="AK289">
            <v>0</v>
          </cell>
          <cell r="AM289">
            <v>0</v>
          </cell>
          <cell r="AN289">
            <v>0</v>
          </cell>
          <cell r="AP289">
            <v>11000.35478669961</v>
          </cell>
          <cell r="AQ289">
            <v>5400</v>
          </cell>
          <cell r="AS289">
            <v>53743.155862834123</v>
          </cell>
          <cell r="AT289">
            <v>15227.447267198817</v>
          </cell>
          <cell r="AV289">
            <v>1694.0258726314341</v>
          </cell>
          <cell r="AW289">
            <v>0</v>
          </cell>
          <cell r="AY289">
            <v>2172.7833020407338</v>
          </cell>
          <cell r="AZ289">
            <v>5050.6997314301107</v>
          </cell>
          <cell r="BB289">
            <v>1649.1419779906917</v>
          </cell>
          <cell r="BC289">
            <v>3719.9064761471705</v>
          </cell>
          <cell r="BE289">
            <v>0</v>
          </cell>
          <cell r="BF289">
            <v>0</v>
          </cell>
          <cell r="BH289">
            <v>0</v>
          </cell>
          <cell r="BI289">
            <v>0</v>
          </cell>
          <cell r="BK289">
            <v>2797.7280085880143</v>
          </cell>
          <cell r="BL289">
            <v>0</v>
          </cell>
          <cell r="BN289">
            <v>475.5163246436357</v>
          </cell>
          <cell r="BO289">
            <v>0</v>
          </cell>
          <cell r="BT289">
            <v>53481.445595117875</v>
          </cell>
          <cell r="BU289">
            <v>61164.428126253028</v>
          </cell>
          <cell r="BW289">
            <v>23377.869684034002</v>
          </cell>
          <cell r="BX289">
            <v>26228.00665267299</v>
          </cell>
          <cell r="BZ289">
            <v>6651.2762938112901</v>
          </cell>
          <cell r="CA289">
            <v>16489.374300336873</v>
          </cell>
          <cell r="CC289">
            <v>730.03862837825488</v>
          </cell>
          <cell r="CD289">
            <v>725.36022488688252</v>
          </cell>
          <cell r="CF289">
            <v>92.914007248141516</v>
          </cell>
          <cell r="CG289">
            <v>0</v>
          </cell>
          <cell r="CI289">
            <v>24465.585451396357</v>
          </cell>
          <cell r="CJ289">
            <v>17590.629627430684</v>
          </cell>
          <cell r="CL289">
            <v>0</v>
          </cell>
          <cell r="CM289">
            <v>0</v>
          </cell>
          <cell r="CX289">
            <v>13409.436641800185</v>
          </cell>
          <cell r="CY289">
            <v>50970.245499111377</v>
          </cell>
          <cell r="DA289">
            <v>-16596.308934216664</v>
          </cell>
          <cell r="DC289">
            <v>55575.51</v>
          </cell>
          <cell r="DD289">
            <v>0</v>
          </cell>
          <cell r="DE289">
            <v>32107.65</v>
          </cell>
          <cell r="DF289">
            <v>0</v>
          </cell>
          <cell r="DK289">
            <v>8.479528000972838</v>
          </cell>
          <cell r="DL289">
            <v>0</v>
          </cell>
          <cell r="DM289">
            <v>7.5926589352296636</v>
          </cell>
          <cell r="DW289">
            <v>2531.62</v>
          </cell>
          <cell r="DX289">
            <v>0</v>
          </cell>
        </row>
        <row r="290">
          <cell r="F290">
            <v>4580.1000000000004</v>
          </cell>
          <cell r="G290">
            <v>0</v>
          </cell>
          <cell r="H290">
            <v>0</v>
          </cell>
          <cell r="I290">
            <v>20715.036684863968</v>
          </cell>
          <cell r="J290">
            <v>19884.817455279794</v>
          </cell>
          <cell r="L290">
            <v>4639.3087190233846</v>
          </cell>
          <cell r="M290">
            <v>3987.8088909513608</v>
          </cell>
          <cell r="O290">
            <v>9395.8589268798587</v>
          </cell>
          <cell r="P290">
            <v>9395.8589268798587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X290">
            <v>16925.989531411466</v>
          </cell>
          <cell r="Y290">
            <v>15347.146638360564</v>
          </cell>
          <cell r="AA290">
            <v>0</v>
          </cell>
          <cell r="AB290">
            <v>0</v>
          </cell>
          <cell r="AD290">
            <v>21362.182976398759</v>
          </cell>
          <cell r="AE290">
            <v>21753.596860816757</v>
          </cell>
          <cell r="AJ290">
            <v>0</v>
          </cell>
          <cell r="AK290">
            <v>0</v>
          </cell>
          <cell r="AM290">
            <v>0</v>
          </cell>
          <cell r="AN290">
            <v>0</v>
          </cell>
          <cell r="AP290">
            <v>18333.924644499351</v>
          </cell>
          <cell r="AQ290">
            <v>0</v>
          </cell>
          <cell r="AS290">
            <v>92378.156743694606</v>
          </cell>
          <cell r="AT290">
            <v>114191.88570118275</v>
          </cell>
          <cell r="AV290">
            <v>2273.7783174486185</v>
          </cell>
          <cell r="AW290">
            <v>842.30118725040359</v>
          </cell>
          <cell r="AY290">
            <v>6009.1038197064008</v>
          </cell>
          <cell r="AZ290">
            <v>5068.6491057455678</v>
          </cell>
          <cell r="BB290">
            <v>2994.6815409258065</v>
          </cell>
          <cell r="BC290">
            <v>1242.1660781101</v>
          </cell>
          <cell r="BE290">
            <v>0</v>
          </cell>
          <cell r="BF290">
            <v>0</v>
          </cell>
          <cell r="BH290">
            <v>0</v>
          </cell>
          <cell r="BI290">
            <v>0</v>
          </cell>
          <cell r="BK290">
            <v>6194.9019013741336</v>
          </cell>
          <cell r="BL290">
            <v>2914.381947791976</v>
          </cell>
          <cell r="BN290">
            <v>832.15356812636276</v>
          </cell>
          <cell r="BO290">
            <v>0</v>
          </cell>
          <cell r="BT290">
            <v>65849.583503015907</v>
          </cell>
          <cell r="BU290">
            <v>86269.926668668151</v>
          </cell>
          <cell r="BW290">
            <v>30114.162062641586</v>
          </cell>
          <cell r="BX290">
            <v>30401.133494586651</v>
          </cell>
          <cell r="BZ290">
            <v>28910.12180173758</v>
          </cell>
          <cell r="CA290">
            <v>24929.844839057587</v>
          </cell>
          <cell r="CC290">
            <v>730.03862837825488</v>
          </cell>
          <cell r="CD290">
            <v>725.36022488688252</v>
          </cell>
          <cell r="CF290">
            <v>92.914007248141516</v>
          </cell>
          <cell r="CG290">
            <v>658.68294563828317</v>
          </cell>
          <cell r="CI290">
            <v>5208.4937777386767</v>
          </cell>
          <cell r="CJ290">
            <v>3671.335735666637</v>
          </cell>
          <cell r="CL290">
            <v>0</v>
          </cell>
          <cell r="CM290">
            <v>0</v>
          </cell>
          <cell r="CX290">
            <v>19977.561143410974</v>
          </cell>
          <cell r="CY290">
            <v>9988.1544884983596</v>
          </cell>
          <cell r="DA290">
            <v>-51422.773078955812</v>
          </cell>
          <cell r="DC290">
            <v>64106.14</v>
          </cell>
          <cell r="DD290">
            <v>0</v>
          </cell>
          <cell r="DE290">
            <v>29145.35</v>
          </cell>
          <cell r="DF290">
            <v>0</v>
          </cell>
          <cell r="DK290">
            <v>7.6332045256960708</v>
          </cell>
          <cell r="DL290">
            <v>0</v>
          </cell>
          <cell r="DM290">
            <v>6.9428294538943094</v>
          </cell>
          <cell r="DW290">
            <v>2574.8200000000002</v>
          </cell>
          <cell r="DX290">
            <v>0</v>
          </cell>
        </row>
        <row r="291">
          <cell r="F291">
            <v>5974.7</v>
          </cell>
          <cell r="G291">
            <v>0</v>
          </cell>
          <cell r="H291">
            <v>235.9</v>
          </cell>
          <cell r="I291">
            <v>32202.148086384139</v>
          </cell>
          <cell r="J291">
            <v>30753.315805708742</v>
          </cell>
          <cell r="L291">
            <v>6185.7449586978446</v>
          </cell>
          <cell r="M291">
            <v>5317.0785212684814</v>
          </cell>
          <cell r="O291">
            <v>12304.424840284561</v>
          </cell>
          <cell r="P291">
            <v>12304.424840284561</v>
          </cell>
          <cell r="R291">
            <v>0</v>
          </cell>
          <cell r="S291">
            <v>0</v>
          </cell>
          <cell r="U291">
            <v>1998.1379201797818</v>
          </cell>
          <cell r="V291">
            <v>1018.0329948910529</v>
          </cell>
          <cell r="X291">
            <v>27399.585547642491</v>
          </cell>
          <cell r="Y291">
            <v>20028.003004777383</v>
          </cell>
          <cell r="AA291">
            <v>0</v>
          </cell>
          <cell r="AB291">
            <v>0</v>
          </cell>
          <cell r="AD291">
            <v>28967.047355564744</v>
          </cell>
          <cell r="AE291">
            <v>29497.803249664536</v>
          </cell>
          <cell r="AJ291">
            <v>0</v>
          </cell>
          <cell r="AK291">
            <v>0</v>
          </cell>
          <cell r="AM291">
            <v>0</v>
          </cell>
          <cell r="AN291">
            <v>0</v>
          </cell>
          <cell r="AP291">
            <v>23284.08429851419</v>
          </cell>
          <cell r="AQ291">
            <v>11430</v>
          </cell>
          <cell r="AS291">
            <v>89134.258800718453</v>
          </cell>
          <cell r="AT291">
            <v>157734.64238197374</v>
          </cell>
          <cell r="AV291">
            <v>4441.5855858218911</v>
          </cell>
          <cell r="AW291">
            <v>690.59398372356884</v>
          </cell>
          <cell r="AY291">
            <v>8012.1384262751999</v>
          </cell>
          <cell r="AZ291">
            <v>1500.7304336405359</v>
          </cell>
          <cell r="BB291">
            <v>4115.2239388271646</v>
          </cell>
          <cell r="BC291">
            <v>4528.3810595666364</v>
          </cell>
          <cell r="BE291">
            <v>0</v>
          </cell>
          <cell r="BF291">
            <v>0</v>
          </cell>
          <cell r="BH291">
            <v>1392.9232164812599</v>
          </cell>
          <cell r="BI291">
            <v>6806.2872252672605</v>
          </cell>
          <cell r="BK291">
            <v>10349.909989260295</v>
          </cell>
          <cell r="BL291">
            <v>550.3492488081838</v>
          </cell>
          <cell r="BN291">
            <v>951.0326492872714</v>
          </cell>
          <cell r="BO291">
            <v>0</v>
          </cell>
          <cell r="BT291">
            <v>110128.91695365286</v>
          </cell>
          <cell r="BU291">
            <v>92987.76261209356</v>
          </cell>
          <cell r="BW291">
            <v>44639.511144271681</v>
          </cell>
          <cell r="BX291">
            <v>30921.045166659791</v>
          </cell>
          <cell r="BZ291">
            <v>21804.99358421746</v>
          </cell>
          <cell r="CA291">
            <v>20160.832613925399</v>
          </cell>
          <cell r="CC291">
            <v>4410.1633540330376</v>
          </cell>
          <cell r="CD291">
            <v>4381.9011185416584</v>
          </cell>
          <cell r="CF291">
            <v>561.29351778602302</v>
          </cell>
          <cell r="CG291">
            <v>0</v>
          </cell>
          <cell r="CI291">
            <v>44487.226670410157</v>
          </cell>
          <cell r="CJ291">
            <v>23039.554240173551</v>
          </cell>
          <cell r="CL291">
            <v>0</v>
          </cell>
          <cell r="CM291">
            <v>0</v>
          </cell>
          <cell r="CX291">
            <v>28614.988651875254</v>
          </cell>
          <cell r="CY291">
            <v>56358.523456685463</v>
          </cell>
          <cell r="DA291">
            <v>20172.688764585255</v>
          </cell>
          <cell r="DC291">
            <v>170824.51</v>
          </cell>
          <cell r="DD291">
            <v>2911.1</v>
          </cell>
          <cell r="DE291">
            <v>122478.30000000002</v>
          </cell>
          <cell r="DF291">
            <v>1187.6399999999999</v>
          </cell>
          <cell r="DK291">
            <v>8.0903534001952018</v>
          </cell>
          <cell r="DL291">
            <v>0</v>
          </cell>
          <cell r="DM291">
            <v>7.3058540199001181</v>
          </cell>
          <cell r="DW291">
            <v>7607.2</v>
          </cell>
          <cell r="DX291">
            <v>0</v>
          </cell>
        </row>
        <row r="292">
          <cell r="F292">
            <v>2685.1</v>
          </cell>
          <cell r="G292">
            <v>0</v>
          </cell>
          <cell r="H292">
            <v>492.82</v>
          </cell>
          <cell r="I292">
            <v>16116.59298736138</v>
          </cell>
          <cell r="J292">
            <v>15400.180051047455</v>
          </cell>
          <cell r="L292">
            <v>3090.765669826043</v>
          </cell>
          <cell r="M292">
            <v>2594.5368580517688</v>
          </cell>
          <cell r="O292">
            <v>6298.0917991353572</v>
          </cell>
          <cell r="P292">
            <v>6298.0917991353572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X292">
            <v>9688.1851357226606</v>
          </cell>
          <cell r="Y292">
            <v>6740.4813034894833</v>
          </cell>
          <cell r="AA292">
            <v>0</v>
          </cell>
          <cell r="AB292">
            <v>0</v>
          </cell>
          <cell r="AD292">
            <v>14822.232816828704</v>
          </cell>
          <cell r="AE292">
            <v>15093.816845904408</v>
          </cell>
          <cell r="AJ292">
            <v>0</v>
          </cell>
          <cell r="AK292">
            <v>0</v>
          </cell>
          <cell r="AM292">
            <v>0</v>
          </cell>
          <cell r="AN292">
            <v>0</v>
          </cell>
          <cell r="AP292">
            <v>11000.35478669961</v>
          </cell>
          <cell r="AQ292">
            <v>0</v>
          </cell>
          <cell r="AS292">
            <v>69671.969868138127</v>
          </cell>
          <cell r="AT292">
            <v>73808.951786099395</v>
          </cell>
          <cell r="AV292">
            <v>2189.4714410057713</v>
          </cell>
          <cell r="AW292">
            <v>1177.0268166599014</v>
          </cell>
          <cell r="AY292">
            <v>3621.3055034012218</v>
          </cell>
          <cell r="AZ292">
            <v>0</v>
          </cell>
          <cell r="BB292">
            <v>2001.0186262236296</v>
          </cell>
          <cell r="BC292">
            <v>1625.4652675498235</v>
          </cell>
          <cell r="BE292">
            <v>0</v>
          </cell>
          <cell r="BF292">
            <v>0</v>
          </cell>
          <cell r="BH292">
            <v>0</v>
          </cell>
          <cell r="BI292">
            <v>0</v>
          </cell>
          <cell r="BK292">
            <v>3632.2046003191249</v>
          </cell>
          <cell r="BL292">
            <v>0</v>
          </cell>
          <cell r="BN292">
            <v>634.02176619151442</v>
          </cell>
          <cell r="BO292">
            <v>0</v>
          </cell>
          <cell r="BT292">
            <v>25849.82276695767</v>
          </cell>
          <cell r="BU292">
            <v>29628.465456118047</v>
          </cell>
          <cell r="BW292">
            <v>26739.889520997665</v>
          </cell>
          <cell r="BX292">
            <v>18563.765735559467</v>
          </cell>
          <cell r="BZ292">
            <v>10864.319791667278</v>
          </cell>
          <cell r="CA292">
            <v>6901.5499792335486</v>
          </cell>
          <cell r="CC292">
            <v>2406.572338448917</v>
          </cell>
          <cell r="CD292">
            <v>2391.1499813396085</v>
          </cell>
          <cell r="CF292">
            <v>306.29102489349856</v>
          </cell>
          <cell r="CG292">
            <v>0</v>
          </cell>
          <cell r="CI292">
            <v>10082.497129384043</v>
          </cell>
          <cell r="CJ292">
            <v>6390.2373395449495</v>
          </cell>
          <cell r="CL292">
            <v>0</v>
          </cell>
          <cell r="CM292">
            <v>0</v>
          </cell>
          <cell r="CX292">
            <v>13140.800779397821</v>
          </cell>
          <cell r="CY292">
            <v>52023.066803560556</v>
          </cell>
          <cell r="DA292">
            <v>-25246.380803134147</v>
          </cell>
          <cell r="DC292">
            <v>30418.27</v>
          </cell>
          <cell r="DD292">
            <v>5427.0500000000011</v>
          </cell>
          <cell r="DE292">
            <v>10552.61</v>
          </cell>
          <cell r="DF292">
            <v>2296.2000000000016</v>
          </cell>
          <cell r="DK292">
            <v>7.3985367383690868</v>
          </cell>
          <cell r="DL292">
            <v>0</v>
          </cell>
          <cell r="DM292">
            <v>6.3528817287332</v>
          </cell>
          <cell r="DW292">
            <v>4114.2199999999993</v>
          </cell>
          <cell r="DX292">
            <v>0</v>
          </cell>
        </row>
        <row r="293">
          <cell r="F293">
            <v>2595.8000000000002</v>
          </cell>
          <cell r="G293">
            <v>0</v>
          </cell>
          <cell r="H293">
            <v>571.9</v>
          </cell>
          <cell r="I293">
            <v>16060.032197800689</v>
          </cell>
          <cell r="J293">
            <v>15328.919288869321</v>
          </cell>
          <cell r="L293">
            <v>3092.8724793489223</v>
          </cell>
          <cell r="M293">
            <v>2658.5392606342407</v>
          </cell>
          <cell r="O293">
            <v>6298.7610478792412</v>
          </cell>
          <cell r="P293">
            <v>6298.7610478792421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X293">
            <v>9559.8149383019845</v>
          </cell>
          <cell r="Y293">
            <v>6672.2918171704541</v>
          </cell>
          <cell r="AA293">
            <v>0</v>
          </cell>
          <cell r="AB293">
            <v>0</v>
          </cell>
          <cell r="AD293">
            <v>14774.565405632698</v>
          </cell>
          <cell r="AE293">
            <v>15045.276036769774</v>
          </cell>
          <cell r="AJ293">
            <v>0</v>
          </cell>
          <cell r="AK293">
            <v>0</v>
          </cell>
          <cell r="AM293">
            <v>0</v>
          </cell>
          <cell r="AN293">
            <v>0</v>
          </cell>
          <cell r="AP293">
            <v>10450.33704736463</v>
          </cell>
          <cell r="AQ293">
            <v>0</v>
          </cell>
          <cell r="AS293">
            <v>64591.651192391182</v>
          </cell>
          <cell r="AT293">
            <v>7741.8184945007288</v>
          </cell>
          <cell r="AV293">
            <v>3031.9942067110719</v>
          </cell>
          <cell r="AW293">
            <v>1099.5648356799775</v>
          </cell>
          <cell r="AY293">
            <v>4006.0692131375999</v>
          </cell>
          <cell r="AZ293">
            <v>8474.6514568289549</v>
          </cell>
          <cell r="BB293">
            <v>2284.6603714534599</v>
          </cell>
          <cell r="BC293">
            <v>500.06643505795472</v>
          </cell>
          <cell r="BE293">
            <v>0</v>
          </cell>
          <cell r="BF293">
            <v>0</v>
          </cell>
          <cell r="BH293">
            <v>0</v>
          </cell>
          <cell r="BI293">
            <v>0</v>
          </cell>
          <cell r="BK293">
            <v>3580.6112246660846</v>
          </cell>
          <cell r="BL293">
            <v>1610.7330408839855</v>
          </cell>
          <cell r="BN293">
            <v>634.02176619151442</v>
          </cell>
          <cell r="BO293">
            <v>0</v>
          </cell>
          <cell r="BT293">
            <v>46172.378803328342</v>
          </cell>
          <cell r="BU293">
            <v>39776.634683632175</v>
          </cell>
          <cell r="BW293">
            <v>26441.706530466308</v>
          </cell>
          <cell r="BX293">
            <v>18341.855842322759</v>
          </cell>
          <cell r="BZ293">
            <v>10864.319791667278</v>
          </cell>
          <cell r="CA293">
            <v>9037.2543503734069</v>
          </cell>
          <cell r="CC293">
            <v>2336.1236108104154</v>
          </cell>
          <cell r="CD293">
            <v>2321.1527196380243</v>
          </cell>
          <cell r="CF293">
            <v>297.32482319405295</v>
          </cell>
          <cell r="CG293">
            <v>0</v>
          </cell>
          <cell r="CI293">
            <v>7167.6519877137725</v>
          </cell>
          <cell r="CJ293">
            <v>5001.2095001912357</v>
          </cell>
          <cell r="CL293">
            <v>0</v>
          </cell>
          <cell r="CM293">
            <v>0</v>
          </cell>
          <cell r="CX293">
            <v>13898.021973025789</v>
          </cell>
          <cell r="CY293">
            <v>123981.42336617828</v>
          </cell>
          <cell r="DA293">
            <v>-140795.78222304158</v>
          </cell>
          <cell r="DC293">
            <v>28490.51</v>
          </cell>
          <cell r="DD293">
            <v>13072.220000000003</v>
          </cell>
          <cell r="DE293">
            <v>8058.4699999999975</v>
          </cell>
          <cell r="DF293">
            <v>9182.2100000000028</v>
          </cell>
          <cell r="DK293">
            <v>7.8714518935153013</v>
          </cell>
          <cell r="DL293">
            <v>0</v>
          </cell>
          <cell r="DM293">
            <v>6.801886035645091</v>
          </cell>
          <cell r="DW293">
            <v>4114.2199999999993</v>
          </cell>
          <cell r="DX293">
            <v>0</v>
          </cell>
        </row>
        <row r="294">
          <cell r="F294">
            <v>4457.7</v>
          </cell>
          <cell r="G294">
            <v>0</v>
          </cell>
          <cell r="H294">
            <v>0</v>
          </cell>
          <cell r="I294">
            <v>19654.888328103607</v>
          </cell>
          <cell r="J294">
            <v>18797.029569960079</v>
          </cell>
          <cell r="L294">
            <v>4941.0096210418851</v>
          </cell>
          <cell r="M294">
            <v>4272.2895252103108</v>
          </cell>
          <cell r="O294">
            <v>8991.9193186399607</v>
          </cell>
          <cell r="P294">
            <v>8991.9193186399607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X294">
            <v>15734.631660656674</v>
          </cell>
          <cell r="Y294">
            <v>14458.194481671961</v>
          </cell>
          <cell r="AA294">
            <v>0</v>
          </cell>
          <cell r="AB294">
            <v>0</v>
          </cell>
          <cell r="AD294">
            <v>20791.293433307728</v>
          </cell>
          <cell r="AE294">
            <v>21172.247052785497</v>
          </cell>
          <cell r="AJ294">
            <v>0</v>
          </cell>
          <cell r="AK294">
            <v>0</v>
          </cell>
          <cell r="AM294">
            <v>0</v>
          </cell>
          <cell r="AN294">
            <v>0</v>
          </cell>
          <cell r="AP294">
            <v>16500.532180049417</v>
          </cell>
          <cell r="AQ294">
            <v>8910</v>
          </cell>
          <cell r="AS294">
            <v>93838.350336699848</v>
          </cell>
          <cell r="AT294">
            <v>30218.343618193943</v>
          </cell>
          <cell r="AV294">
            <v>3207.4631056915773</v>
          </cell>
          <cell r="AW294">
            <v>0</v>
          </cell>
          <cell r="AY294">
            <v>6009.1038197064008</v>
          </cell>
          <cell r="AZ294">
            <v>3017.5547099759983</v>
          </cell>
          <cell r="BB294">
            <v>2970.445958643244</v>
          </cell>
          <cell r="BC294">
            <v>1587.9630319789601</v>
          </cell>
          <cell r="BE294">
            <v>0</v>
          </cell>
          <cell r="BF294">
            <v>0</v>
          </cell>
          <cell r="BH294">
            <v>0</v>
          </cell>
          <cell r="BI294">
            <v>0</v>
          </cell>
          <cell r="BK294">
            <v>5746.3167712987197</v>
          </cell>
          <cell r="BL294">
            <v>0</v>
          </cell>
          <cell r="BN294">
            <v>832.15356812636276</v>
          </cell>
          <cell r="BO294">
            <v>0</v>
          </cell>
          <cell r="BT294">
            <v>69637.374151850861</v>
          </cell>
          <cell r="BU294">
            <v>71001.269240102512</v>
          </cell>
          <cell r="BW294">
            <v>32832.146639717932</v>
          </cell>
          <cell r="BX294">
            <v>34017.283494187512</v>
          </cell>
          <cell r="BZ294">
            <v>13666.855663417511</v>
          </cell>
          <cell r="CA294">
            <v>23529.168678323036</v>
          </cell>
          <cell r="CC294">
            <v>3073.4626254724517</v>
          </cell>
          <cell r="CD294">
            <v>3053.7665467737756</v>
          </cell>
          <cell r="CF294">
            <v>391.16797051467591</v>
          </cell>
          <cell r="CG294">
            <v>0</v>
          </cell>
          <cell r="CI294">
            <v>14144.166589088518</v>
          </cell>
          <cell r="CJ294">
            <v>5793.9573632734573</v>
          </cell>
          <cell r="CL294">
            <v>0</v>
          </cell>
          <cell r="CM294">
            <v>0</v>
          </cell>
          <cell r="CX294">
            <v>19974.041218899234</v>
          </cell>
          <cell r="CY294">
            <v>120944.79535203971</v>
          </cell>
          <cell r="DA294">
            <v>-36833.713089580036</v>
          </cell>
          <cell r="DC294">
            <v>39418.06</v>
          </cell>
          <cell r="DD294">
            <v>0</v>
          </cell>
          <cell r="DE294">
            <v>4460.6599999999962</v>
          </cell>
          <cell r="DF294">
            <v>0</v>
          </cell>
          <cell r="DK294">
            <v>7.8428659563397369</v>
          </cell>
          <cell r="DL294">
            <v>0</v>
          </cell>
          <cell r="DM294">
            <v>7.0695130538547231</v>
          </cell>
          <cell r="DW294">
            <v>4391.9000000000005</v>
          </cell>
          <cell r="DX294">
            <v>0</v>
          </cell>
        </row>
        <row r="295">
          <cell r="F295">
            <v>3569.1</v>
          </cell>
          <cell r="G295">
            <v>0</v>
          </cell>
          <cell r="H295">
            <v>101</v>
          </cell>
          <cell r="I295">
            <v>15456.410648665007</v>
          </cell>
          <cell r="J295">
            <v>14794.744773900535</v>
          </cell>
          <cell r="L295">
            <v>2828.5868803042904</v>
          </cell>
          <cell r="M295">
            <v>2364.6436935443253</v>
          </cell>
          <cell r="O295">
            <v>7108.3377188753539</v>
          </cell>
          <cell r="P295">
            <v>7108.3377188753539</v>
          </cell>
          <cell r="R295">
            <v>1790.4729825330426</v>
          </cell>
          <cell r="S295">
            <v>1790.4729825330426</v>
          </cell>
          <cell r="U295">
            <v>0</v>
          </cell>
          <cell r="V295">
            <v>0</v>
          </cell>
          <cell r="X295">
            <v>6407.9437513404191</v>
          </cell>
          <cell r="Y295">
            <v>6858.7014004540943</v>
          </cell>
          <cell r="AA295">
            <v>0</v>
          </cell>
          <cell r="AB295">
            <v>0</v>
          </cell>
          <cell r="AD295">
            <v>17117.824445248152</v>
          </cell>
          <cell r="AE295">
            <v>17431.470020061483</v>
          </cell>
          <cell r="AJ295">
            <v>0</v>
          </cell>
          <cell r="AK295">
            <v>0</v>
          </cell>
          <cell r="AM295">
            <v>0</v>
          </cell>
          <cell r="AN295">
            <v>0</v>
          </cell>
          <cell r="AP295">
            <v>3544.5587646032095</v>
          </cell>
          <cell r="AQ295">
            <v>3480</v>
          </cell>
          <cell r="AS295">
            <v>47148.587384451966</v>
          </cell>
          <cell r="AT295">
            <v>15349.556297301382</v>
          </cell>
          <cell r="AV295">
            <v>2429.7053909067913</v>
          </cell>
          <cell r="AW295">
            <v>0</v>
          </cell>
          <cell r="AY295">
            <v>3847.6370973637986</v>
          </cell>
          <cell r="AZ295">
            <v>1804.7006121578884</v>
          </cell>
          <cell r="BB295">
            <v>2758.3337877895774</v>
          </cell>
          <cell r="BC295">
            <v>11643.909349349775</v>
          </cell>
          <cell r="BE295">
            <v>522.94087630322645</v>
          </cell>
          <cell r="BF295">
            <v>0</v>
          </cell>
          <cell r="BH295">
            <v>0</v>
          </cell>
          <cell r="BI295">
            <v>0</v>
          </cell>
          <cell r="BK295">
            <v>2265.1192307656115</v>
          </cell>
          <cell r="BL295">
            <v>9839.408622448329</v>
          </cell>
          <cell r="BN295">
            <v>515.14268503060532</v>
          </cell>
          <cell r="BO295">
            <v>0</v>
          </cell>
          <cell r="BT295">
            <v>57707.749338334565</v>
          </cell>
          <cell r="BU295">
            <v>52446.199943754749</v>
          </cell>
          <cell r="BW295">
            <v>26424.557617194816</v>
          </cell>
          <cell r="BX295">
            <v>23752.552777633406</v>
          </cell>
          <cell r="BZ295">
            <v>10321.519896531676</v>
          </cell>
          <cell r="CA295">
            <v>18550.90840888871</v>
          </cell>
          <cell r="CC295">
            <v>3042.8010030805667</v>
          </cell>
          <cell r="CD295">
            <v>3023.3014173285269</v>
          </cell>
          <cell r="CF295">
            <v>387.26558221025402</v>
          </cell>
          <cell r="CG295">
            <v>638.59847280309464</v>
          </cell>
          <cell r="CI295">
            <v>21025.11249729374</v>
          </cell>
          <cell r="CJ295">
            <v>8373.1014118553921</v>
          </cell>
          <cell r="CL295">
            <v>0</v>
          </cell>
          <cell r="CM295">
            <v>0</v>
          </cell>
          <cell r="CX295">
            <v>13966.955152585524</v>
          </cell>
          <cell r="CY295">
            <v>54046.954763709495</v>
          </cell>
          <cell r="DA295">
            <v>-24119.302506534306</v>
          </cell>
          <cell r="DC295">
            <v>61857.5</v>
          </cell>
          <cell r="DD295">
            <v>-423.65</v>
          </cell>
          <cell r="DE295">
            <v>38017.160000000003</v>
          </cell>
          <cell r="DF295">
            <v>-1019.55</v>
          </cell>
          <cell r="DK295">
            <v>6.6774282400067522</v>
          </cell>
          <cell r="DL295">
            <v>0</v>
          </cell>
          <cell r="DM295">
            <v>5.9000394254621886</v>
          </cell>
          <cell r="DW295">
            <v>4114.2199999999993</v>
          </cell>
          <cell r="DX295">
            <v>0</v>
          </cell>
        </row>
        <row r="296">
          <cell r="F296">
            <v>2783.5</v>
          </cell>
          <cell r="G296">
            <v>0</v>
          </cell>
          <cell r="H296">
            <v>719.8</v>
          </cell>
          <cell r="I296">
            <v>15792.902631592066</v>
          </cell>
          <cell r="J296">
            <v>15172.953087258644</v>
          </cell>
          <cell r="L296">
            <v>3059.9316467274421</v>
          </cell>
          <cell r="M296">
            <v>2532.6870026413535</v>
          </cell>
          <cell r="O296">
            <v>6242.7121399179023</v>
          </cell>
          <cell r="P296">
            <v>6242.7121399179023</v>
          </cell>
          <cell r="R296">
            <v>0</v>
          </cell>
          <cell r="S296">
            <v>0</v>
          </cell>
          <cell r="U296">
            <v>1418.0359497000029</v>
          </cell>
          <cell r="V296">
            <v>723.93457414474881</v>
          </cell>
          <cell r="X296">
            <v>10387.869527436846</v>
          </cell>
          <cell r="Y296">
            <v>9699.1635734157771</v>
          </cell>
          <cell r="AA296">
            <v>0</v>
          </cell>
          <cell r="AB296">
            <v>0</v>
          </cell>
          <cell r="AD296">
            <v>16339.847518879009</v>
          </cell>
          <cell r="AE296">
            <v>16639.238418920842</v>
          </cell>
          <cell r="AJ296">
            <v>0</v>
          </cell>
          <cell r="AK296">
            <v>0</v>
          </cell>
          <cell r="AM296">
            <v>0</v>
          </cell>
          <cell r="AN296">
            <v>0</v>
          </cell>
          <cell r="AP296">
            <v>8800.2838293596888</v>
          </cell>
          <cell r="AQ296">
            <v>0</v>
          </cell>
          <cell r="AS296">
            <v>62331.067825394821</v>
          </cell>
          <cell r="AT296">
            <v>6779.4430552159347</v>
          </cell>
          <cell r="AV296">
            <v>2337.1359315224386</v>
          </cell>
          <cell r="AW296">
            <v>1581.3700276332609</v>
          </cell>
          <cell r="AY296">
            <v>3140.3508662307486</v>
          </cell>
          <cell r="AZ296">
            <v>0</v>
          </cell>
          <cell r="BB296">
            <v>2066.1416446753233</v>
          </cell>
          <cell r="BC296">
            <v>0</v>
          </cell>
          <cell r="BE296">
            <v>0</v>
          </cell>
          <cell r="BF296">
            <v>0</v>
          </cell>
          <cell r="BH296">
            <v>835.75392988875535</v>
          </cell>
          <cell r="BI296">
            <v>0</v>
          </cell>
          <cell r="BK296">
            <v>4632.3457544242565</v>
          </cell>
          <cell r="BL296">
            <v>0</v>
          </cell>
          <cell r="BN296">
            <v>146.81566523372251</v>
          </cell>
          <cell r="BO296">
            <v>7560.3110018708103</v>
          </cell>
          <cell r="BT296">
            <v>48819.385190636945</v>
          </cell>
          <cell r="BU296">
            <v>63141.441772632039</v>
          </cell>
          <cell r="BW296">
            <v>34317.835686891041</v>
          </cell>
          <cell r="BX296">
            <v>33697.47049440501</v>
          </cell>
          <cell r="BZ296">
            <v>22693.797440537684</v>
          </cell>
          <cell r="CA296">
            <v>18029.77872013675</v>
          </cell>
          <cell r="CC296">
            <v>2692.1269479390717</v>
          </cell>
          <cell r="CD296">
            <v>2674.8746333041122</v>
          </cell>
          <cell r="CF296">
            <v>342.63433882860926</v>
          </cell>
          <cell r="CG296">
            <v>0</v>
          </cell>
          <cell r="CI296">
            <v>11229.321447418251</v>
          </cell>
          <cell r="CJ296">
            <v>6515.4723083074323</v>
          </cell>
          <cell r="CL296">
            <v>0</v>
          </cell>
          <cell r="CM296">
            <v>0</v>
          </cell>
          <cell r="CX296">
            <v>15457.547615398231</v>
          </cell>
          <cell r="CY296">
            <v>95420.081739514237</v>
          </cell>
          <cell r="DA296">
            <v>-105631.74582675294</v>
          </cell>
          <cell r="DC296">
            <v>93651.33</v>
          </cell>
          <cell r="DD296">
            <v>45232.29</v>
          </cell>
          <cell r="DE296">
            <v>71418.11</v>
          </cell>
          <cell r="DF296">
            <v>40414.770000000004</v>
          </cell>
          <cell r="DK296">
            <v>7.9874904906990762</v>
          </cell>
          <cell r="DL296">
            <v>0</v>
          </cell>
          <cell r="DM296">
            <v>6.6929431308962197</v>
          </cell>
          <cell r="DW296">
            <v>1891.62</v>
          </cell>
          <cell r="DX296">
            <v>0</v>
          </cell>
        </row>
        <row r="297">
          <cell r="F297">
            <v>1076.2</v>
          </cell>
          <cell r="G297">
            <v>0</v>
          </cell>
          <cell r="H297">
            <v>133.5</v>
          </cell>
          <cell r="I297">
            <v>9273.7793914155591</v>
          </cell>
          <cell r="J297">
            <v>8855.6759432829313</v>
          </cell>
          <cell r="L297">
            <v>2224.9384949593591</v>
          </cell>
          <cell r="M297">
            <v>1848.1770019274741</v>
          </cell>
          <cell r="O297">
            <v>2261.5665741605512</v>
          </cell>
          <cell r="P297">
            <v>2261.5665741605512</v>
          </cell>
          <cell r="R297">
            <v>526.25012438738611</v>
          </cell>
          <cell r="S297">
            <v>526.25012438738611</v>
          </cell>
          <cell r="U297">
            <v>709.01797485000145</v>
          </cell>
          <cell r="V297">
            <v>361.9672870723744</v>
          </cell>
          <cell r="X297">
            <v>3560.9498350676599</v>
          </cell>
          <cell r="Y297">
            <v>2159.5618113269902</v>
          </cell>
          <cell r="AA297">
            <v>0</v>
          </cell>
          <cell r="AB297">
            <v>0</v>
          </cell>
          <cell r="AD297">
            <v>5642.1983682778928</v>
          </cell>
          <cell r="AE297">
            <v>5745.5789442435826</v>
          </cell>
          <cell r="AJ297">
            <v>0</v>
          </cell>
          <cell r="AK297">
            <v>0</v>
          </cell>
          <cell r="AM297">
            <v>0</v>
          </cell>
          <cell r="AN297">
            <v>0</v>
          </cell>
          <cell r="AP297">
            <v>1283.3747251149546</v>
          </cell>
          <cell r="AQ297">
            <v>1386</v>
          </cell>
          <cell r="AS297">
            <v>16707.662225138782</v>
          </cell>
          <cell r="AT297">
            <v>5085.2690245842196</v>
          </cell>
          <cell r="AV297">
            <v>1483.2514695048712</v>
          </cell>
          <cell r="AW297">
            <v>0</v>
          </cell>
          <cell r="AY297">
            <v>1833.2859110968684</v>
          </cell>
          <cell r="AZ297">
            <v>0</v>
          </cell>
          <cell r="BB297">
            <v>736.96838746403228</v>
          </cell>
          <cell r="BC297">
            <v>0</v>
          </cell>
          <cell r="BE297">
            <v>169.0345499029894</v>
          </cell>
          <cell r="BF297">
            <v>0</v>
          </cell>
          <cell r="BH297">
            <v>417.87696494437768</v>
          </cell>
          <cell r="BI297">
            <v>0</v>
          </cell>
          <cell r="BK297">
            <v>976.21943977985927</v>
          </cell>
          <cell r="BL297">
            <v>0</v>
          </cell>
          <cell r="BN297">
            <v>72.119975904284757</v>
          </cell>
          <cell r="BO297">
            <v>0</v>
          </cell>
          <cell r="BT297">
            <v>30502.415076204736</v>
          </cell>
          <cell r="BU297">
            <v>30052.390766287343</v>
          </cell>
          <cell r="BW297">
            <v>10536.250091541049</v>
          </cell>
          <cell r="BX297">
            <v>10250.418381264009</v>
          </cell>
          <cell r="BZ297">
            <v>8167.0752793787869</v>
          </cell>
          <cell r="CA297">
            <v>8036.4869238713118</v>
          </cell>
          <cell r="CC297">
            <v>1137.76520232751</v>
          </cell>
          <cell r="CD297">
            <v>1130.4739104862063</v>
          </cell>
          <cell r="CF297">
            <v>144.80648029622859</v>
          </cell>
          <cell r="CG297">
            <v>0</v>
          </cell>
          <cell r="CI297">
            <v>1242.3930112037212</v>
          </cell>
          <cell r="CJ297">
            <v>1589.6199547554249</v>
          </cell>
          <cell r="CL297">
            <v>0</v>
          </cell>
          <cell r="CM297">
            <v>0</v>
          </cell>
          <cell r="CX297">
            <v>5976.5722448657234</v>
          </cell>
          <cell r="CY297">
            <v>30360.287731191725</v>
          </cell>
          <cell r="DA297">
            <v>34887.209589713973</v>
          </cell>
          <cell r="DC297">
            <v>33446.31</v>
          </cell>
          <cell r="DD297">
            <v>-833.41000000000008</v>
          </cell>
          <cell r="DE297">
            <v>24019.449999999997</v>
          </cell>
          <cell r="DF297">
            <v>-1865.5400000000002</v>
          </cell>
          <cell r="DK297">
            <v>8.7593620003503041</v>
          </cell>
          <cell r="DL297">
            <v>0</v>
          </cell>
          <cell r="DM297">
            <v>7.7313874537449943</v>
          </cell>
          <cell r="DW297">
            <v>1776.48</v>
          </cell>
          <cell r="DX297">
            <v>0</v>
          </cell>
        </row>
        <row r="298">
          <cell r="F298">
            <v>3519.5</v>
          </cell>
          <cell r="G298">
            <v>0</v>
          </cell>
          <cell r="H298">
            <v>1365.8</v>
          </cell>
          <cell r="I298">
            <v>18219.024863029455</v>
          </cell>
          <cell r="J298">
            <v>17516.806939607828</v>
          </cell>
          <cell r="L298">
            <v>3679.4467925025278</v>
          </cell>
          <cell r="M298">
            <v>3019.8514786211185</v>
          </cell>
          <cell r="O298">
            <v>7363.0904028223486</v>
          </cell>
          <cell r="P298">
            <v>7363.0904028223486</v>
          </cell>
          <cell r="R298">
            <v>0</v>
          </cell>
          <cell r="S298">
            <v>0</v>
          </cell>
          <cell r="U298">
            <v>4293.4977365916775</v>
          </cell>
          <cell r="V298">
            <v>2191.9130161604899</v>
          </cell>
          <cell r="X298">
            <v>18080.559771545501</v>
          </cell>
          <cell r="Y298">
            <v>13044.27929068483</v>
          </cell>
          <cell r="AA298">
            <v>0</v>
          </cell>
          <cell r="AB298">
            <v>0</v>
          </cell>
          <cell r="AD298">
            <v>22785.675529923104</v>
          </cell>
          <cell r="AE298">
            <v>23203.171708946989</v>
          </cell>
          <cell r="AJ298">
            <v>0</v>
          </cell>
          <cell r="AK298">
            <v>0</v>
          </cell>
          <cell r="AM298">
            <v>0</v>
          </cell>
          <cell r="AN298">
            <v>0</v>
          </cell>
          <cell r="AP298">
            <v>11550.372526034591</v>
          </cell>
          <cell r="AQ298">
            <v>5670</v>
          </cell>
          <cell r="AS298">
            <v>78323.729693556132</v>
          </cell>
          <cell r="AT298">
            <v>7412.069787537589</v>
          </cell>
          <cell r="AV298">
            <v>2707.2658313912193</v>
          </cell>
          <cell r="AW298">
            <v>0</v>
          </cell>
          <cell r="AY298">
            <v>3299.9146399743645</v>
          </cell>
          <cell r="AZ298">
            <v>0</v>
          </cell>
          <cell r="BB298">
            <v>2401.4389217188509</v>
          </cell>
          <cell r="BC298">
            <v>0</v>
          </cell>
          <cell r="BE298">
            <v>0</v>
          </cell>
          <cell r="BF298">
            <v>0</v>
          </cell>
          <cell r="BH298">
            <v>2530.477176607621</v>
          </cell>
          <cell r="BI298">
            <v>0</v>
          </cell>
          <cell r="BK298">
            <v>6918.9145606196771</v>
          </cell>
          <cell r="BL298">
            <v>0</v>
          </cell>
          <cell r="BN298">
            <v>316.02022408608292</v>
          </cell>
          <cell r="BO298">
            <v>0</v>
          </cell>
          <cell r="BT298">
            <v>91241.1886778029</v>
          </cell>
          <cell r="BU298">
            <v>105454.49010017149</v>
          </cell>
          <cell r="BW298">
            <v>40025.535822523329</v>
          </cell>
          <cell r="BX298">
            <v>39252.487423285886</v>
          </cell>
          <cell r="BZ298">
            <v>24039.973118707567</v>
          </cell>
          <cell r="CA298">
            <v>33010.263964220525</v>
          </cell>
          <cell r="CC298">
            <v>1450.9517739017817</v>
          </cell>
          <cell r="CD298">
            <v>1441.653446962679</v>
          </cell>
          <cell r="CF298">
            <v>184.66658940568129</v>
          </cell>
          <cell r="CG298">
            <v>638.59847280309464</v>
          </cell>
          <cell r="CI298">
            <v>17632.423889775888</v>
          </cell>
          <cell r="CJ298">
            <v>6954.5129453449354</v>
          </cell>
          <cell r="CL298">
            <v>0</v>
          </cell>
          <cell r="CM298">
            <v>0</v>
          </cell>
          <cell r="CX298">
            <v>21215.299474888052</v>
          </cell>
          <cell r="CY298">
            <v>130260.4749533087</v>
          </cell>
          <cell r="DA298">
            <v>-243848.06793084083</v>
          </cell>
          <cell r="DC298">
            <v>62713.1</v>
          </cell>
          <cell r="DD298">
            <v>5582.2099999999991</v>
          </cell>
          <cell r="DE298">
            <v>34521.649999999994</v>
          </cell>
          <cell r="DF298">
            <v>-3508.6400000000012</v>
          </cell>
          <cell r="DK298">
            <v>8.0078104097976315</v>
          </cell>
          <cell r="DL298">
            <v>0</v>
          </cell>
          <cell r="DM298">
            <v>6.8136973079914576</v>
          </cell>
          <cell r="DW298">
            <v>1891.62</v>
          </cell>
          <cell r="DX298">
            <v>0</v>
          </cell>
        </row>
        <row r="299">
          <cell r="F299">
            <v>2279.1</v>
          </cell>
          <cell r="G299">
            <v>0</v>
          </cell>
          <cell r="H299">
            <v>1000.1999999999998</v>
          </cell>
          <cell r="I299">
            <v>13610.387987459713</v>
          </cell>
          <cell r="J299">
            <v>13107.419822817088</v>
          </cell>
          <cell r="L299">
            <v>2953.3774779647742</v>
          </cell>
          <cell r="M299">
            <v>2430.0105025342714</v>
          </cell>
          <cell r="O299">
            <v>5607.9569268365931</v>
          </cell>
          <cell r="P299">
            <v>5607.9569268365931</v>
          </cell>
          <cell r="R299">
            <v>1606.3900788135368</v>
          </cell>
          <cell r="S299">
            <v>1606.3900788135368</v>
          </cell>
          <cell r="U299">
            <v>1418.0359497000029</v>
          </cell>
          <cell r="V299">
            <v>723.93457414474881</v>
          </cell>
          <cell r="X299">
            <v>10811.850205952675</v>
          </cell>
          <cell r="Y299">
            <v>10404.398000157451</v>
          </cell>
          <cell r="AA299">
            <v>0</v>
          </cell>
          <cell r="AB299">
            <v>0</v>
          </cell>
          <cell r="AD299">
            <v>15295.082341980406</v>
          </cell>
          <cell r="AE299">
            <v>15575.330273504156</v>
          </cell>
          <cell r="AJ299">
            <v>0</v>
          </cell>
          <cell r="AK299">
            <v>0</v>
          </cell>
          <cell r="AM299">
            <v>0</v>
          </cell>
          <cell r="AN299">
            <v>0</v>
          </cell>
          <cell r="AP299">
            <v>2383.4102037849157</v>
          </cell>
          <cell r="AQ299">
            <v>2340</v>
          </cell>
          <cell r="AS299">
            <v>55998.563642418558</v>
          </cell>
          <cell r="AT299">
            <v>9619.5828543102107</v>
          </cell>
          <cell r="AV299">
            <v>2153.8906356131911</v>
          </cell>
          <cell r="AW299">
            <v>883.51116981924838</v>
          </cell>
          <cell r="AY299">
            <v>4017.3857928357315</v>
          </cell>
          <cell r="AZ299">
            <v>0</v>
          </cell>
          <cell r="BB299">
            <v>2643.1712057025106</v>
          </cell>
          <cell r="BC299">
            <v>882.43744321010001</v>
          </cell>
          <cell r="BE299">
            <v>1646.0694081428521</v>
          </cell>
          <cell r="BF299">
            <v>0</v>
          </cell>
          <cell r="BH299">
            <v>835.75392988875535</v>
          </cell>
          <cell r="BI299">
            <v>0</v>
          </cell>
          <cell r="BK299">
            <v>4111.7440258109791</v>
          </cell>
          <cell r="BL299">
            <v>0</v>
          </cell>
          <cell r="BN299">
            <v>849.58916669662949</v>
          </cell>
          <cell r="BO299">
            <v>0</v>
          </cell>
          <cell r="BT299">
            <v>66912.560015144103</v>
          </cell>
          <cell r="BU299">
            <v>79089.814529039431</v>
          </cell>
          <cell r="BW299">
            <v>34895.273639607156</v>
          </cell>
          <cell r="BX299">
            <v>35393.912880747514</v>
          </cell>
          <cell r="BZ299">
            <v>34642.950270819099</v>
          </cell>
          <cell r="CA299">
            <v>26636.432882889836</v>
          </cell>
          <cell r="CC299">
            <v>1350.5714624997711</v>
          </cell>
          <cell r="CD299">
            <v>1341.9164160407329</v>
          </cell>
          <cell r="CF299">
            <v>171.89091340906182</v>
          </cell>
          <cell r="CG299">
            <v>0</v>
          </cell>
          <cell r="CI299">
            <v>7072.0832945442589</v>
          </cell>
          <cell r="CJ299">
            <v>5517.7412098812647</v>
          </cell>
          <cell r="CL299">
            <v>0</v>
          </cell>
          <cell r="CM299">
            <v>0</v>
          </cell>
          <cell r="CX299">
            <v>16489.100169070043</v>
          </cell>
          <cell r="CY299">
            <v>88281.738982124894</v>
          </cell>
          <cell r="DA299">
            <v>-75047.937140099049</v>
          </cell>
          <cell r="DC299">
            <v>123240.85</v>
          </cell>
          <cell r="DD299">
            <v>30362.38</v>
          </cell>
          <cell r="DE299">
            <v>102348.1</v>
          </cell>
          <cell r="DF299">
            <v>22571.56</v>
          </cell>
          <cell r="DK299">
            <v>9.167112827545246</v>
          </cell>
          <cell r="DL299">
            <v>0</v>
          </cell>
          <cell r="DM299">
            <v>7.5594591229007184</v>
          </cell>
          <cell r="DW299">
            <v>1891.62</v>
          </cell>
          <cell r="DX299">
            <v>0</v>
          </cell>
        </row>
        <row r="300">
          <cell r="F300">
            <v>3007.56</v>
          </cell>
          <cell r="G300">
            <v>0</v>
          </cell>
          <cell r="H300">
            <v>1174.8</v>
          </cell>
          <cell r="I300">
            <v>12783.573548989276</v>
          </cell>
          <cell r="J300">
            <v>12343.539302604995</v>
          </cell>
          <cell r="L300">
            <v>2702.8882457284071</v>
          </cell>
          <cell r="M300">
            <v>2245.1928023415244</v>
          </cell>
          <cell r="O300">
            <v>6261.7805751848528</v>
          </cell>
          <cell r="P300">
            <v>6261.7805751848528</v>
          </cell>
          <cell r="R300">
            <v>0</v>
          </cell>
          <cell r="S300">
            <v>0</v>
          </cell>
          <cell r="U300">
            <v>1240.7814559875026</v>
          </cell>
          <cell r="V300">
            <v>633.44275237665522</v>
          </cell>
          <cell r="X300">
            <v>17315.192566911446</v>
          </cell>
          <cell r="Y300">
            <v>15205.283876437572</v>
          </cell>
          <cell r="AA300">
            <v>0</v>
          </cell>
          <cell r="AB300">
            <v>0</v>
          </cell>
          <cell r="AD300">
            <v>18525.272390698708</v>
          </cell>
          <cell r="AE300">
            <v>19864.494960111257</v>
          </cell>
          <cell r="AJ300">
            <v>0</v>
          </cell>
          <cell r="AK300">
            <v>0</v>
          </cell>
          <cell r="AM300">
            <v>0</v>
          </cell>
          <cell r="AN300">
            <v>0</v>
          </cell>
          <cell r="AP300">
            <v>9533.6408151396627</v>
          </cell>
          <cell r="AQ300">
            <v>0</v>
          </cell>
          <cell r="AS300">
            <v>66357.132700784889</v>
          </cell>
          <cell r="AT300">
            <v>10967.163220820848</v>
          </cell>
          <cell r="AV300">
            <v>1772.1728161448709</v>
          </cell>
          <cell r="AW300">
            <v>0</v>
          </cell>
          <cell r="AY300">
            <v>2227.1028845917513</v>
          </cell>
          <cell r="AZ300">
            <v>0</v>
          </cell>
          <cell r="BB300">
            <v>2135.8909212222648</v>
          </cell>
          <cell r="BC300">
            <v>1165.035917082756</v>
          </cell>
          <cell r="BE300">
            <v>0</v>
          </cell>
          <cell r="BF300">
            <v>0</v>
          </cell>
          <cell r="BH300">
            <v>731.2846886526612</v>
          </cell>
          <cell r="BI300">
            <v>0</v>
          </cell>
          <cell r="BK300">
            <v>6443.5306392991624</v>
          </cell>
          <cell r="BL300">
            <v>3343.704140887643</v>
          </cell>
          <cell r="BN300">
            <v>496.51829564872969</v>
          </cell>
          <cell r="BO300">
            <v>0</v>
          </cell>
          <cell r="BT300">
            <v>77013.440205046732</v>
          </cell>
          <cell r="BU300">
            <v>75394.61369322674</v>
          </cell>
          <cell r="BW300">
            <v>49734.70353924387</v>
          </cell>
          <cell r="BX300">
            <v>40226.649766539886</v>
          </cell>
          <cell r="BZ300">
            <v>21849.124816186148</v>
          </cell>
          <cell r="CA300">
            <v>18495.727306702072</v>
          </cell>
          <cell r="CC300">
            <v>1022.0540797295565</v>
          </cell>
          <cell r="CD300">
            <v>1015.5043148416356</v>
          </cell>
          <cell r="CF300">
            <v>130.07961014739814</v>
          </cell>
          <cell r="CG300">
            <v>0</v>
          </cell>
          <cell r="CI300">
            <v>8553.3980386717722</v>
          </cell>
          <cell r="CJ300">
            <v>1808.7708701388681</v>
          </cell>
          <cell r="CL300">
            <v>0</v>
          </cell>
          <cell r="CM300">
            <v>0</v>
          </cell>
          <cell r="CX300">
            <v>35577.958022049854</v>
          </cell>
          <cell r="CY300">
            <v>153008.34922370463</v>
          </cell>
          <cell r="DA300">
            <v>-100809.67621111867</v>
          </cell>
          <cell r="DC300">
            <v>187106.91</v>
          </cell>
          <cell r="DD300">
            <v>35581.51</v>
          </cell>
          <cell r="DE300">
            <v>161443.67000000001</v>
          </cell>
          <cell r="DF300">
            <v>27596.870000000003</v>
          </cell>
          <cell r="DK300">
            <v>8.5328925779856117</v>
          </cell>
          <cell r="DL300">
            <v>0</v>
          </cell>
          <cell r="DM300">
            <v>6.7965536108700011</v>
          </cell>
          <cell r="DW300">
            <v>1891.62</v>
          </cell>
          <cell r="DX300">
            <v>0</v>
          </cell>
        </row>
        <row r="301">
          <cell r="F301">
            <v>6585.58</v>
          </cell>
          <cell r="G301">
            <v>0</v>
          </cell>
          <cell r="H301">
            <v>2551.4</v>
          </cell>
          <cell r="I301">
            <v>36662.622348419143</v>
          </cell>
          <cell r="J301">
            <v>35134.045525025322</v>
          </cell>
          <cell r="L301">
            <v>8262.6219909014308</v>
          </cell>
          <cell r="M301">
            <v>6991.4732148386147</v>
          </cell>
          <cell r="O301">
            <v>16842.987325745104</v>
          </cell>
          <cell r="P301">
            <v>16842.987325745093</v>
          </cell>
          <cell r="R301">
            <v>0</v>
          </cell>
          <cell r="S301">
            <v>0</v>
          </cell>
          <cell r="U301">
            <v>3249.6657180625075</v>
          </cell>
          <cell r="V301">
            <v>1659.0167324150498</v>
          </cell>
          <cell r="X301">
            <v>28957.360679569192</v>
          </cell>
          <cell r="Y301">
            <v>25773.211890258892</v>
          </cell>
          <cell r="AA301">
            <v>0</v>
          </cell>
          <cell r="AB301">
            <v>0</v>
          </cell>
          <cell r="AD301">
            <v>42616.064848299364</v>
          </cell>
          <cell r="AE301">
            <v>43396.908243345228</v>
          </cell>
          <cell r="AJ301">
            <v>0</v>
          </cell>
          <cell r="AK301">
            <v>0</v>
          </cell>
          <cell r="AM301">
            <v>0</v>
          </cell>
          <cell r="AN301">
            <v>0</v>
          </cell>
          <cell r="AP301">
            <v>29517.618677643968</v>
          </cell>
          <cell r="AQ301">
            <v>0</v>
          </cell>
          <cell r="AS301">
            <v>170048.77035588547</v>
          </cell>
          <cell r="AT301">
            <v>112401.74699487298</v>
          </cell>
          <cell r="AV301">
            <v>7573.0179874836467</v>
          </cell>
          <cell r="AW301">
            <v>0</v>
          </cell>
          <cell r="AY301">
            <v>9053.2637585030552</v>
          </cell>
          <cell r="AZ301">
            <v>0</v>
          </cell>
          <cell r="BB301">
            <v>7322.4704958653128</v>
          </cell>
          <cell r="BC301">
            <v>4130.0633982907566</v>
          </cell>
          <cell r="BE301">
            <v>0</v>
          </cell>
          <cell r="BF301">
            <v>0</v>
          </cell>
          <cell r="BH301">
            <v>1915.2694226617314</v>
          </cell>
          <cell r="BI301">
            <v>0</v>
          </cell>
          <cell r="BK301">
            <v>10472.181572167312</v>
          </cell>
          <cell r="BL301">
            <v>1430.3001019706844</v>
          </cell>
          <cell r="BN301">
            <v>1450.1266583611543</v>
          </cell>
          <cell r="BO301">
            <v>0</v>
          </cell>
          <cell r="BT301">
            <v>113796.80067422437</v>
          </cell>
          <cell r="BU301">
            <v>125230.71440674175</v>
          </cell>
          <cell r="BW301">
            <v>69845.157339101963</v>
          </cell>
          <cell r="BX301">
            <v>66033.736878593045</v>
          </cell>
          <cell r="BZ301">
            <v>47437.297261803666</v>
          </cell>
          <cell r="CA301">
            <v>36722.437473326019</v>
          </cell>
          <cell r="CC301">
            <v>1127.9096808444035</v>
          </cell>
          <cell r="CD301">
            <v>1120.6815474502334</v>
          </cell>
          <cell r="CF301">
            <v>143.55214119837868</v>
          </cell>
          <cell r="CG301">
            <v>0</v>
          </cell>
          <cell r="CI301">
            <v>5495.1998572472285</v>
          </cell>
          <cell r="CJ301">
            <v>4728.056878969559</v>
          </cell>
          <cell r="CL301">
            <v>0</v>
          </cell>
          <cell r="CM301">
            <v>0</v>
          </cell>
          <cell r="CX301">
            <v>37210.210657014853</v>
          </cell>
          <cell r="CY301">
            <v>193443.70447558898</v>
          </cell>
          <cell r="DA301">
            <v>-177876.12643459253</v>
          </cell>
          <cell r="DC301">
            <v>156544.51999999999</v>
          </cell>
          <cell r="DD301">
            <v>17956.16</v>
          </cell>
          <cell r="DE301">
            <v>108198.09</v>
          </cell>
          <cell r="DF301">
            <v>1561.8099999999977</v>
          </cell>
          <cell r="DK301">
            <v>7.3415064940512069</v>
          </cell>
          <cell r="DL301">
            <v>0</v>
          </cell>
          <cell r="DM301">
            <v>6.227900528828008</v>
          </cell>
          <cell r="DW301">
            <v>4039.2399999999993</v>
          </cell>
          <cell r="DX301">
            <v>0</v>
          </cell>
        </row>
        <row r="302">
          <cell r="F302">
            <v>2467.7199999999998</v>
          </cell>
          <cell r="G302">
            <v>0</v>
          </cell>
          <cell r="H302">
            <v>140.6</v>
          </cell>
          <cell r="I302">
            <v>11234.644820269014</v>
          </cell>
          <cell r="J302">
            <v>10758.221101963725</v>
          </cell>
          <cell r="L302">
            <v>1984.8205276069884</v>
          </cell>
          <cell r="M302">
            <v>1642.8240017133101</v>
          </cell>
          <cell r="O302">
            <v>4809.1160249613758</v>
          </cell>
          <cell r="P302">
            <v>4809.1160249613758</v>
          </cell>
          <cell r="R302">
            <v>0</v>
          </cell>
          <cell r="S302">
            <v>0</v>
          </cell>
          <cell r="U302">
            <v>1181.6966247500025</v>
          </cell>
          <cell r="V302">
            <v>603.27881178729058</v>
          </cell>
          <cell r="X302">
            <v>6545.3570990831658</v>
          </cell>
          <cell r="Y302">
            <v>7047.9898749694567</v>
          </cell>
          <cell r="AA302">
            <v>0</v>
          </cell>
          <cell r="AB302">
            <v>0</v>
          </cell>
          <cell r="AD302">
            <v>12165.544224143663</v>
          </cell>
          <cell r="AE302">
            <v>12388.450418987699</v>
          </cell>
          <cell r="AJ302">
            <v>0</v>
          </cell>
          <cell r="AK302">
            <v>0</v>
          </cell>
          <cell r="AM302">
            <v>0</v>
          </cell>
          <cell r="AN302">
            <v>0</v>
          </cell>
          <cell r="AP302">
            <v>10633.676293809624</v>
          </cell>
          <cell r="AQ302">
            <v>5742</v>
          </cell>
          <cell r="AS302">
            <v>43535.602128222556</v>
          </cell>
          <cell r="AT302">
            <v>0</v>
          </cell>
          <cell r="AV302">
            <v>1786.7471908068676</v>
          </cell>
          <cell r="AW302">
            <v>939.1352380757869</v>
          </cell>
          <cell r="AY302">
            <v>2036.9843456631872</v>
          </cell>
          <cell r="AZ302">
            <v>0</v>
          </cell>
          <cell r="BB302">
            <v>2342.5224738125012</v>
          </cell>
          <cell r="BC302">
            <v>12683.691226854296</v>
          </cell>
          <cell r="BE302">
            <v>0</v>
          </cell>
          <cell r="BF302">
            <v>0</v>
          </cell>
          <cell r="BH302">
            <v>696.46160824062997</v>
          </cell>
          <cell r="BI302">
            <v>0</v>
          </cell>
          <cell r="BK302">
            <v>2080.4278710154372</v>
          </cell>
          <cell r="BL302">
            <v>414.94101394220246</v>
          </cell>
          <cell r="BN302">
            <v>756.46721978725088</v>
          </cell>
          <cell r="BO302">
            <v>0</v>
          </cell>
          <cell r="BT302">
            <v>46529.515917109464</v>
          </cell>
          <cell r="BU302">
            <v>37610.414857808486</v>
          </cell>
          <cell r="BW302">
            <v>16773.865004392414</v>
          </cell>
          <cell r="BX302">
            <v>9692.4774636037764</v>
          </cell>
          <cell r="BZ302">
            <v>16107.422044572049</v>
          </cell>
          <cell r="CA302">
            <v>6717.6913234734693</v>
          </cell>
          <cell r="CC302">
            <v>846.84480891877547</v>
          </cell>
          <cell r="CD302">
            <v>841.41786086878369</v>
          </cell>
          <cell r="CF302">
            <v>107.78024840784418</v>
          </cell>
          <cell r="CG302">
            <v>0</v>
          </cell>
          <cell r="CI302">
            <v>5065.1407379844022</v>
          </cell>
          <cell r="CJ302">
            <v>4701.0705827767988</v>
          </cell>
          <cell r="CL302">
            <v>0</v>
          </cell>
          <cell r="CM302">
            <v>0</v>
          </cell>
          <cell r="CX302">
            <v>11233.264887682955</v>
          </cell>
          <cell r="CY302">
            <v>95986.765781807859</v>
          </cell>
          <cell r="DA302">
            <v>-65629.080232699911</v>
          </cell>
          <cell r="DC302">
            <v>32311.54</v>
          </cell>
          <cell r="DD302">
            <v>3459.87</v>
          </cell>
          <cell r="DE302">
            <v>13618.060000000001</v>
          </cell>
          <cell r="DF302">
            <v>2495.1499999999996</v>
          </cell>
          <cell r="DK302">
            <v>7.575188262115784</v>
          </cell>
          <cell r="DL302">
            <v>0</v>
          </cell>
          <cell r="DM302">
            <v>6.8614704408894349</v>
          </cell>
          <cell r="DW302">
            <v>1891.62</v>
          </cell>
          <cell r="DX302">
            <v>0</v>
          </cell>
        </row>
        <row r="303">
          <cell r="F303">
            <v>2004.8</v>
          </cell>
          <cell r="G303">
            <v>0</v>
          </cell>
          <cell r="H303">
            <v>595.4</v>
          </cell>
          <cell r="I303">
            <v>10363.043017853601</v>
          </cell>
          <cell r="J303">
            <v>9935.9753031230357</v>
          </cell>
          <cell r="L303">
            <v>2445.8957141454753</v>
          </cell>
          <cell r="M303">
            <v>2012.4594020988047</v>
          </cell>
          <cell r="O303">
            <v>4325.1076616848977</v>
          </cell>
          <cell r="P303">
            <v>4325.1076616848977</v>
          </cell>
          <cell r="R303">
            <v>991.12157456866532</v>
          </cell>
          <cell r="S303">
            <v>991.12157456866544</v>
          </cell>
          <cell r="U303">
            <v>827.18763732500167</v>
          </cell>
          <cell r="V303">
            <v>422.29516825110352</v>
          </cell>
          <cell r="X303">
            <v>4263.4240182669937</v>
          </cell>
          <cell r="Y303">
            <v>5365.298885224438</v>
          </cell>
          <cell r="AA303">
            <v>0</v>
          </cell>
          <cell r="AB303">
            <v>0</v>
          </cell>
          <cell r="AD303">
            <v>12127.671486481086</v>
          </cell>
          <cell r="AE303">
            <v>12349.883748716344</v>
          </cell>
          <cell r="AJ303">
            <v>0</v>
          </cell>
          <cell r="AK303">
            <v>0</v>
          </cell>
          <cell r="AM303">
            <v>0</v>
          </cell>
          <cell r="AN303">
            <v>0</v>
          </cell>
          <cell r="AP303">
            <v>2444.5232859332473</v>
          </cell>
          <cell r="AQ303">
            <v>2400</v>
          </cell>
          <cell r="AS303">
            <v>39868.068143677527</v>
          </cell>
          <cell r="AT303">
            <v>4907.7564979891231</v>
          </cell>
          <cell r="AV303">
            <v>1675.5275688275942</v>
          </cell>
          <cell r="AW303">
            <v>0</v>
          </cell>
          <cell r="AY303">
            <v>3327.0744312498723</v>
          </cell>
          <cell r="AZ303">
            <v>0</v>
          </cell>
          <cell r="BB303">
            <v>1815.7386298242345</v>
          </cell>
          <cell r="BC303">
            <v>0</v>
          </cell>
          <cell r="BE303">
            <v>367.22670114637441</v>
          </cell>
          <cell r="BF303">
            <v>0</v>
          </cell>
          <cell r="BH303">
            <v>487.52312576844065</v>
          </cell>
          <cell r="BI303">
            <v>0</v>
          </cell>
          <cell r="BK303">
            <v>1163.2941980973803</v>
          </cell>
          <cell r="BL303">
            <v>4280.1632140158508</v>
          </cell>
          <cell r="BN303">
            <v>395.66920846389189</v>
          </cell>
          <cell r="BO303">
            <v>0</v>
          </cell>
          <cell r="BT303">
            <v>66298.262495299699</v>
          </cell>
          <cell r="BU303">
            <v>49723.998048728157</v>
          </cell>
          <cell r="BW303">
            <v>21962.537454955032</v>
          </cell>
          <cell r="BX303">
            <v>12827.087360778176</v>
          </cell>
          <cell r="BZ303">
            <v>25070.011950147691</v>
          </cell>
          <cell r="CA303">
            <v>8551.2034155591373</v>
          </cell>
          <cell r="CC303">
            <v>438.02317702695268</v>
          </cell>
          <cell r="CD303">
            <v>435.21613493212953</v>
          </cell>
          <cell r="CF303">
            <v>55.748404348884918</v>
          </cell>
          <cell r="CG303">
            <v>0</v>
          </cell>
          <cell r="CI303">
            <v>7549.9267603918452</v>
          </cell>
          <cell r="CJ303">
            <v>6730.3150158027265</v>
          </cell>
          <cell r="CL303">
            <v>0</v>
          </cell>
          <cell r="CM303">
            <v>0</v>
          </cell>
          <cell r="CX303">
            <v>12492.415059700856</v>
          </cell>
          <cell r="CY303">
            <v>112098.085316515</v>
          </cell>
          <cell r="DA303">
            <v>-9800.7805424869584</v>
          </cell>
          <cell r="DC303">
            <v>58584.47</v>
          </cell>
          <cell r="DD303">
            <v>3779.15</v>
          </cell>
          <cell r="DE303">
            <v>41199.5</v>
          </cell>
          <cell r="DF303">
            <v>-700.12000000000035</v>
          </cell>
          <cell r="DK303">
            <v>8.6733502246606413</v>
          </cell>
          <cell r="DL303">
            <v>0</v>
          </cell>
          <cell r="DM303">
            <v>7.5230777170253642</v>
          </cell>
          <cell r="DW303">
            <v>1891.62</v>
          </cell>
          <cell r="DX303">
            <v>0</v>
          </cell>
        </row>
        <row r="304">
          <cell r="F304">
            <v>3835.21</v>
          </cell>
          <cell r="G304">
            <v>0</v>
          </cell>
          <cell r="H304">
            <v>1191.7</v>
          </cell>
          <cell r="I304">
            <v>21800.1085697987</v>
          </cell>
          <cell r="J304">
            <v>20943.785872973625</v>
          </cell>
          <cell r="L304">
            <v>4919.7202826664752</v>
          </cell>
          <cell r="M304">
            <v>4194.8839289031703</v>
          </cell>
          <cell r="O304">
            <v>10366.995529934335</v>
          </cell>
          <cell r="P304">
            <v>10366.995529934335</v>
          </cell>
          <cell r="R304">
            <v>0</v>
          </cell>
          <cell r="S304">
            <v>0</v>
          </cell>
          <cell r="U304">
            <v>2067.9690933125044</v>
          </cell>
          <cell r="V304">
            <v>1055.7379206277587</v>
          </cell>
          <cell r="X304">
            <v>17554.988299520668</v>
          </cell>
          <cell r="Y304">
            <v>12602.080353656922</v>
          </cell>
          <cell r="AA304">
            <v>0</v>
          </cell>
          <cell r="AB304">
            <v>0</v>
          </cell>
          <cell r="AD304">
            <v>23446.163015193699</v>
          </cell>
          <cell r="AE304">
            <v>23875.761139627601</v>
          </cell>
          <cell r="AJ304">
            <v>0</v>
          </cell>
          <cell r="AK304">
            <v>0</v>
          </cell>
          <cell r="AM304">
            <v>0</v>
          </cell>
          <cell r="AN304">
            <v>0</v>
          </cell>
          <cell r="AP304">
            <v>16867.210672939404</v>
          </cell>
          <cell r="AQ304">
            <v>8280</v>
          </cell>
          <cell r="AS304">
            <v>76378.036707777777</v>
          </cell>
          <cell r="AT304">
            <v>135367.7308294081</v>
          </cell>
          <cell r="AV304">
            <v>3538.3447881251882</v>
          </cell>
          <cell r="AW304">
            <v>0</v>
          </cell>
          <cell r="AY304">
            <v>3259.174953061101</v>
          </cell>
          <cell r="AZ304">
            <v>2372.0697477062417</v>
          </cell>
          <cell r="BB304">
            <v>3309.557273496685</v>
          </cell>
          <cell r="BC304">
            <v>2702.2106211144328</v>
          </cell>
          <cell r="BE304">
            <v>0</v>
          </cell>
          <cell r="BF304">
            <v>0</v>
          </cell>
          <cell r="BH304">
            <v>1218.8078144211017</v>
          </cell>
          <cell r="BI304">
            <v>0</v>
          </cell>
          <cell r="BK304">
            <v>6786.1100998310976</v>
          </cell>
          <cell r="BL304">
            <v>0</v>
          </cell>
          <cell r="BN304">
            <v>431.7291964160342</v>
          </cell>
          <cell r="BO304">
            <v>0</v>
          </cell>
          <cell r="BT304">
            <v>70895.159813633523</v>
          </cell>
          <cell r="BU304">
            <v>62615.089238249078</v>
          </cell>
          <cell r="BW304">
            <v>33256.693768592217</v>
          </cell>
          <cell r="BX304">
            <v>17307.418850267146</v>
          </cell>
          <cell r="BZ304">
            <v>36468.912641833944</v>
          </cell>
          <cell r="CA304">
            <v>12174.758359253794</v>
          </cell>
          <cell r="CC304">
            <v>116.8061805405208</v>
          </cell>
          <cell r="CD304">
            <v>116.0576359819012</v>
          </cell>
          <cell r="CF304">
            <v>14.866241159702646</v>
          </cell>
          <cell r="CG304">
            <v>0</v>
          </cell>
          <cell r="CI304">
            <v>4635.0816187215732</v>
          </cell>
          <cell r="CJ304">
            <v>5820.8982070904913</v>
          </cell>
          <cell r="CL304">
            <v>0</v>
          </cell>
          <cell r="CM304">
            <v>0</v>
          </cell>
          <cell r="CX304">
            <v>20248.388578877879</v>
          </cell>
          <cell r="CY304">
            <v>41292.738570295856</v>
          </cell>
          <cell r="DA304">
            <v>-39485.104747850186</v>
          </cell>
          <cell r="DC304">
            <v>114457.67</v>
          </cell>
          <cell r="DD304">
            <v>4440.26</v>
          </cell>
          <cell r="DE304">
            <v>86598.26999999999</v>
          </cell>
          <cell r="DF304">
            <v>-3128.6999999999989</v>
          </cell>
          <cell r="DK304">
            <v>7.2619055734413989</v>
          </cell>
          <cell r="DL304">
            <v>0</v>
          </cell>
          <cell r="DM304">
            <v>6.3514071444574416</v>
          </cell>
          <cell r="DW304">
            <v>1776.48</v>
          </cell>
          <cell r="DX304">
            <v>0</v>
          </cell>
        </row>
        <row r="305">
          <cell r="F305">
            <v>2288.08</v>
          </cell>
          <cell r="G305">
            <v>0</v>
          </cell>
          <cell r="H305">
            <v>551.5</v>
          </cell>
          <cell r="I305">
            <v>9884.0914663955282</v>
          </cell>
          <cell r="J305">
            <v>9570.8198509270915</v>
          </cell>
          <cell r="L305">
            <v>2069.8892239251513</v>
          </cell>
          <cell r="M305">
            <v>1729.8730093512643</v>
          </cell>
          <cell r="O305">
            <v>6353.7391704124848</v>
          </cell>
          <cell r="P305">
            <v>6353.7391704124848</v>
          </cell>
          <cell r="R305">
            <v>0</v>
          </cell>
          <cell r="S305">
            <v>0</v>
          </cell>
          <cell r="U305">
            <v>886.27246856250213</v>
          </cell>
          <cell r="V305">
            <v>452.45910884046805</v>
          </cell>
          <cell r="X305">
            <v>6990.7109492721138</v>
          </cell>
          <cell r="Y305">
            <v>4716.3411172099513</v>
          </cell>
          <cell r="AA305">
            <v>0</v>
          </cell>
          <cell r="AB305">
            <v>0</v>
          </cell>
          <cell r="AD305">
            <v>13244.170986686395</v>
          </cell>
          <cell r="AE305">
            <v>13486.840587331732</v>
          </cell>
          <cell r="AJ305">
            <v>0</v>
          </cell>
          <cell r="AK305">
            <v>0</v>
          </cell>
          <cell r="AM305">
            <v>0</v>
          </cell>
          <cell r="AN305">
            <v>0</v>
          </cell>
          <cell r="AP305">
            <v>8983.6230758046822</v>
          </cell>
          <cell r="AQ305">
            <v>4410</v>
          </cell>
          <cell r="AS305">
            <v>41561.502251475235</v>
          </cell>
          <cell r="AT305">
            <v>74958.030597484089</v>
          </cell>
          <cell r="AV305">
            <v>1762.0480199384083</v>
          </cell>
          <cell r="AW305">
            <v>0</v>
          </cell>
          <cell r="AY305">
            <v>2512.2806929845988</v>
          </cell>
          <cell r="AZ305">
            <v>0</v>
          </cell>
          <cell r="BB305">
            <v>2112.7303456588024</v>
          </cell>
          <cell r="BC305">
            <v>1351.1162137576232</v>
          </cell>
          <cell r="BE305">
            <v>0</v>
          </cell>
          <cell r="BF305">
            <v>0</v>
          </cell>
          <cell r="BH305">
            <v>522.34620618047234</v>
          </cell>
          <cell r="BI305">
            <v>0</v>
          </cell>
          <cell r="BK305">
            <v>2950.9767485342072</v>
          </cell>
          <cell r="BL305">
            <v>0</v>
          </cell>
          <cell r="BN305">
            <v>144.23995180856951</v>
          </cell>
          <cell r="BO305">
            <v>1151.9171435086</v>
          </cell>
          <cell r="BT305">
            <v>20907.86552547077</v>
          </cell>
          <cell r="BU305">
            <v>30834.368011150997</v>
          </cell>
          <cell r="BW305">
            <v>17872.74863573477</v>
          </cell>
          <cell r="BX305">
            <v>19748.49363383188</v>
          </cell>
          <cell r="BZ305">
            <v>18903.969612566256</v>
          </cell>
          <cell r="CA305">
            <v>10435.503222822645</v>
          </cell>
          <cell r="CC305">
            <v>857.79538834444918</v>
          </cell>
          <cell r="CD305">
            <v>852.29826424208716</v>
          </cell>
          <cell r="CF305">
            <v>109.17395851656634</v>
          </cell>
          <cell r="CG305">
            <v>0</v>
          </cell>
          <cell r="CI305">
            <v>1624.6677838817895</v>
          </cell>
          <cell r="CJ305">
            <v>1426.2763704511938</v>
          </cell>
          <cell r="CL305">
            <v>0</v>
          </cell>
          <cell r="CM305">
            <v>0</v>
          </cell>
          <cell r="CX305">
            <v>9615.3168133310319</v>
          </cell>
          <cell r="CY305">
            <v>-15852.563793670983</v>
          </cell>
          <cell r="DA305">
            <v>15111.925148317823</v>
          </cell>
          <cell r="DC305">
            <v>34873.949999999997</v>
          </cell>
          <cell r="DD305">
            <v>8963.98</v>
          </cell>
          <cell r="DE305">
            <v>20950.739999999998</v>
          </cell>
          <cell r="DF305">
            <v>6060.4</v>
          </cell>
          <cell r="DK305">
            <v>6.0850856482864097</v>
          </cell>
          <cell r="DL305">
            <v>0</v>
          </cell>
          <cell r="DM305">
            <v>5.264905183626917</v>
          </cell>
          <cell r="DW305">
            <v>1776.48</v>
          </cell>
          <cell r="DX305">
            <v>0</v>
          </cell>
        </row>
        <row r="306">
          <cell r="F306">
            <v>2609.92</v>
          </cell>
          <cell r="G306">
            <v>0</v>
          </cell>
          <cell r="H306">
            <v>685.4</v>
          </cell>
          <cell r="I306">
            <v>13726.475500875118</v>
          </cell>
          <cell r="J306">
            <v>13222.553803234206</v>
          </cell>
          <cell r="L306">
            <v>3279.8135217776494</v>
          </cell>
          <cell r="M306">
            <v>2796.5892859354467</v>
          </cell>
          <cell r="O306">
            <v>7106.4220902865245</v>
          </cell>
          <cell r="P306">
            <v>7106.4220902865236</v>
          </cell>
          <cell r="R306">
            <v>0</v>
          </cell>
          <cell r="S306">
            <v>0</v>
          </cell>
          <cell r="U306">
            <v>1477.120780937503</v>
          </cell>
          <cell r="V306">
            <v>754.09851473411345</v>
          </cell>
          <cell r="X306">
            <v>9254.9072687565149</v>
          </cell>
          <cell r="Y306">
            <v>6423.5465903432005</v>
          </cell>
          <cell r="AA306">
            <v>0</v>
          </cell>
          <cell r="AB306">
            <v>0</v>
          </cell>
          <cell r="AD306">
            <v>15369.801708649664</v>
          </cell>
          <cell r="AE306">
            <v>15651.418704261192</v>
          </cell>
          <cell r="AJ306">
            <v>0</v>
          </cell>
          <cell r="AK306">
            <v>0</v>
          </cell>
          <cell r="AM306">
            <v>0</v>
          </cell>
          <cell r="AN306">
            <v>0</v>
          </cell>
          <cell r="AP306">
            <v>11733.711772479584</v>
          </cell>
          <cell r="AQ306">
            <v>5760</v>
          </cell>
          <cell r="AS306">
            <v>35871.219476560371</v>
          </cell>
          <cell r="AT306">
            <v>148283.92260522701</v>
          </cell>
          <cell r="AV306">
            <v>1944.1233749789924</v>
          </cell>
          <cell r="AW306">
            <v>0</v>
          </cell>
          <cell r="AY306">
            <v>2172.7833020407338</v>
          </cell>
          <cell r="AZ306">
            <v>0</v>
          </cell>
          <cell r="BB306">
            <v>1670.9580912073704</v>
          </cell>
          <cell r="BC306">
            <v>0</v>
          </cell>
          <cell r="BE306">
            <v>0</v>
          </cell>
          <cell r="BF306">
            <v>0</v>
          </cell>
          <cell r="BH306">
            <v>870.57701030078726</v>
          </cell>
          <cell r="BI306">
            <v>0</v>
          </cell>
          <cell r="BK306">
            <v>3004.1563005374246</v>
          </cell>
          <cell r="BL306">
            <v>0</v>
          </cell>
          <cell r="BN306">
            <v>500.8771952912964</v>
          </cell>
          <cell r="BO306">
            <v>0</v>
          </cell>
          <cell r="BT306">
            <v>51705.803658979596</v>
          </cell>
          <cell r="BU306">
            <v>57314.488180253953</v>
          </cell>
          <cell r="BW306">
            <v>20243.752202580068</v>
          </cell>
          <cell r="BX306">
            <v>18575.700854438888</v>
          </cell>
          <cell r="BZ306">
            <v>48246.611315478258</v>
          </cell>
          <cell r="CA306">
            <v>23349.074283880756</v>
          </cell>
          <cell r="CC306">
            <v>1464.4574885267791</v>
          </cell>
          <cell r="CD306">
            <v>1455.0726111230863</v>
          </cell>
          <cell r="CF306">
            <v>186.38549853977199</v>
          </cell>
          <cell r="CG306">
            <v>0</v>
          </cell>
          <cell r="CI306">
            <v>6498.6711355271582</v>
          </cell>
          <cell r="CJ306">
            <v>4414.4889962600028</v>
          </cell>
          <cell r="CL306">
            <v>0</v>
          </cell>
          <cell r="CM306">
            <v>0</v>
          </cell>
          <cell r="CX306">
            <v>14179.24353087282</v>
          </cell>
          <cell r="CY306">
            <v>-68355.25385992779</v>
          </cell>
          <cell r="DA306">
            <v>44700.207925989933</v>
          </cell>
          <cell r="DC306">
            <v>40172.75</v>
          </cell>
          <cell r="DD306">
            <v>2450.4499999999998</v>
          </cell>
          <cell r="DE306">
            <v>20077.830000000002</v>
          </cell>
          <cell r="DF306">
            <v>-2268.67</v>
          </cell>
          <cell r="DK306">
            <v>7.6996208968915782</v>
          </cell>
          <cell r="DL306">
            <v>0</v>
          </cell>
          <cell r="DM306">
            <v>6.8851921480062472</v>
          </cell>
          <cell r="DW306">
            <v>1891.62</v>
          </cell>
          <cell r="DX306">
            <v>0</v>
          </cell>
        </row>
        <row r="307">
          <cell r="F307">
            <v>4601.47</v>
          </cell>
          <cell r="G307">
            <v>0</v>
          </cell>
          <cell r="H307">
            <v>1200.0999999999999</v>
          </cell>
          <cell r="I307">
            <v>25802.978174812026</v>
          </cell>
          <cell r="J307">
            <v>24718.977675830636</v>
          </cell>
          <cell r="L307">
            <v>5647.4734040181183</v>
          </cell>
          <cell r="M307">
            <v>4765.4524326428727</v>
          </cell>
          <cell r="O307">
            <v>10727.551237348243</v>
          </cell>
          <cell r="P307">
            <v>10727.551237348243</v>
          </cell>
          <cell r="R307">
            <v>2414.3803877502555</v>
          </cell>
          <cell r="S307">
            <v>2414.3803877502555</v>
          </cell>
          <cell r="U307">
            <v>1750.8828380763141</v>
          </cell>
          <cell r="V307">
            <v>895.17777853228722</v>
          </cell>
          <cell r="X307">
            <v>15094.533572163042</v>
          </cell>
          <cell r="Y307">
            <v>10835.459916431519</v>
          </cell>
          <cell r="AA307">
            <v>0</v>
          </cell>
          <cell r="AB307">
            <v>0</v>
          </cell>
          <cell r="AD307">
            <v>27059.278157766366</v>
          </cell>
          <cell r="AE307">
            <v>27555.07847859406</v>
          </cell>
          <cell r="AJ307">
            <v>0</v>
          </cell>
          <cell r="AK307">
            <v>0</v>
          </cell>
          <cell r="AM307">
            <v>0</v>
          </cell>
          <cell r="AN307">
            <v>0</v>
          </cell>
          <cell r="AP307">
            <v>5194.6119826081513</v>
          </cell>
          <cell r="AQ307">
            <v>0</v>
          </cell>
          <cell r="AS307">
            <v>138952.32151147802</v>
          </cell>
          <cell r="AT307">
            <v>144502.10347534553</v>
          </cell>
          <cell r="AV307">
            <v>4510.4610957289351</v>
          </cell>
          <cell r="AW307">
            <v>0</v>
          </cell>
          <cell r="AY307">
            <v>6337.2846309521383</v>
          </cell>
          <cell r="AZ307">
            <v>3089.6473561328598</v>
          </cell>
          <cell r="BB307">
            <v>3687.0236685392647</v>
          </cell>
          <cell r="BC307">
            <v>703.16026184329564</v>
          </cell>
          <cell r="BE307">
            <v>2268.7803286671119</v>
          </cell>
          <cell r="BF307">
            <v>24556.590883093588</v>
          </cell>
          <cell r="BH307">
            <v>893.79239724214142</v>
          </cell>
          <cell r="BI307">
            <v>0</v>
          </cell>
          <cell r="BK307">
            <v>5665.5632411757724</v>
          </cell>
          <cell r="BL307">
            <v>1478.6802970851188</v>
          </cell>
          <cell r="BN307">
            <v>1737.0215075628141</v>
          </cell>
          <cell r="BO307">
            <v>0</v>
          </cell>
          <cell r="BT307">
            <v>56112.163370362607</v>
          </cell>
          <cell r="BU307">
            <v>74866.578888631338</v>
          </cell>
          <cell r="BW307">
            <v>42553.243984422537</v>
          </cell>
          <cell r="BX307">
            <v>43495.194140155625</v>
          </cell>
          <cell r="BZ307">
            <v>43545.815562741343</v>
          </cell>
          <cell r="CA307">
            <v>21641.773507348575</v>
          </cell>
          <cell r="CC307">
            <v>3214.3600807494568</v>
          </cell>
          <cell r="CD307">
            <v>3193.7610701769445</v>
          </cell>
          <cell r="CF307">
            <v>409.10037391356724</v>
          </cell>
          <cell r="CG307">
            <v>4456.6304810404217</v>
          </cell>
          <cell r="CI307">
            <v>9829.2400924848225</v>
          </cell>
          <cell r="CJ307">
            <v>8530.665617250781</v>
          </cell>
          <cell r="CL307">
            <v>0</v>
          </cell>
          <cell r="CM307">
            <v>0</v>
          </cell>
          <cell r="CX307">
            <v>24880.231931426875</v>
          </cell>
          <cell r="CY307">
            <v>26057.429189821865</v>
          </cell>
          <cell r="DA307">
            <v>-44637.346634769812</v>
          </cell>
          <cell r="DC307">
            <v>88431.59</v>
          </cell>
          <cell r="DD307">
            <v>8226.1699999999983</v>
          </cell>
          <cell r="DE307">
            <v>53085.5</v>
          </cell>
          <cell r="DF307">
            <v>88.659999999998945</v>
          </cell>
          <cell r="DK307">
            <v>7.6829440494040595</v>
          </cell>
          <cell r="DL307">
            <v>0</v>
          </cell>
          <cell r="DM307">
            <v>6.7119303502721923</v>
          </cell>
          <cell r="DW307">
            <v>1934.8200000000002</v>
          </cell>
          <cell r="DX307">
            <v>0</v>
          </cell>
        </row>
        <row r="308">
          <cell r="F308">
            <v>3191.4</v>
          </cell>
          <cell r="G308">
            <v>0</v>
          </cell>
          <cell r="H308">
            <v>0</v>
          </cell>
          <cell r="I308">
            <v>17450.428154049638</v>
          </cell>
          <cell r="J308">
            <v>16703.532942964499</v>
          </cell>
          <cell r="L308">
            <v>3327.7492709462254</v>
          </cell>
          <cell r="M308">
            <v>2809.2930304999386</v>
          </cell>
          <cell r="O308">
            <v>6681.2438653871532</v>
          </cell>
          <cell r="P308">
            <v>6681.2438653871532</v>
          </cell>
          <cell r="R308">
            <v>0</v>
          </cell>
          <cell r="S308">
            <v>0</v>
          </cell>
          <cell r="U308">
            <v>1477.120780937503</v>
          </cell>
          <cell r="V308">
            <v>754.09851473411345</v>
          </cell>
          <cell r="X308">
            <v>9577.5658714366818</v>
          </cell>
          <cell r="Y308">
            <v>9502.6164429517976</v>
          </cell>
          <cell r="AA308">
            <v>0</v>
          </cell>
          <cell r="AB308">
            <v>0</v>
          </cell>
          <cell r="AD308">
            <v>14885.105292652777</v>
          </cell>
          <cell r="AE308">
            <v>15157.841318226807</v>
          </cell>
          <cell r="AJ308">
            <v>0</v>
          </cell>
          <cell r="AK308">
            <v>0</v>
          </cell>
          <cell r="AM308">
            <v>0</v>
          </cell>
          <cell r="AN308">
            <v>0</v>
          </cell>
          <cell r="AP308">
            <v>12833.747251149545</v>
          </cell>
          <cell r="AQ308">
            <v>6300</v>
          </cell>
          <cell r="AS308">
            <v>44887.384202923044</v>
          </cell>
          <cell r="AT308">
            <v>40335.072393922201</v>
          </cell>
          <cell r="AV308">
            <v>3210.7043363522585</v>
          </cell>
          <cell r="AW308">
            <v>0</v>
          </cell>
          <cell r="AY308">
            <v>4526.6318792515276</v>
          </cell>
          <cell r="AZ308">
            <v>13612.402935387523</v>
          </cell>
          <cell r="BB308">
            <v>2307.4069794071524</v>
          </cell>
          <cell r="BC308">
            <v>0</v>
          </cell>
          <cell r="BE308">
            <v>0</v>
          </cell>
          <cell r="BF308">
            <v>0</v>
          </cell>
          <cell r="BH308">
            <v>870.57701030078726</v>
          </cell>
          <cell r="BI308">
            <v>0</v>
          </cell>
          <cell r="BK308">
            <v>3611.7257803222678</v>
          </cell>
          <cell r="BL308">
            <v>767.23550123794712</v>
          </cell>
          <cell r="BN308">
            <v>233.39926267925134</v>
          </cell>
          <cell r="BO308">
            <v>4151.2960863095177</v>
          </cell>
          <cell r="BT308">
            <v>43382.189235137143</v>
          </cell>
          <cell r="BU308">
            <v>37511.822463590419</v>
          </cell>
          <cell r="BW308">
            <v>22200.593232773172</v>
          </cell>
          <cell r="BX308">
            <v>12827.749540172626</v>
          </cell>
          <cell r="BZ308">
            <v>20697.259694928201</v>
          </cell>
          <cell r="CA308">
            <v>6460.2747715051755</v>
          </cell>
          <cell r="CC308">
            <v>1076.8069768579257</v>
          </cell>
          <cell r="CD308">
            <v>1069.9063317081518</v>
          </cell>
          <cell r="CF308">
            <v>137.04816069100877</v>
          </cell>
          <cell r="CG308">
            <v>0</v>
          </cell>
          <cell r="CI308">
            <v>4013.8851131197139</v>
          </cell>
          <cell r="CJ308">
            <v>2184.548367030658</v>
          </cell>
          <cell r="CL308">
            <v>0</v>
          </cell>
          <cell r="CM308">
            <v>0</v>
          </cell>
          <cell r="CX308">
            <v>13042.986807407124</v>
          </cell>
          <cell r="CY308">
            <v>61714.552222216509</v>
          </cell>
          <cell r="DA308">
            <v>-103779.43092207937</v>
          </cell>
          <cell r="DC308">
            <v>36687.760000000002</v>
          </cell>
          <cell r="DD308">
            <v>0</v>
          </cell>
          <cell r="DE308">
            <v>13862.280000000002</v>
          </cell>
          <cell r="DF308">
            <v>0</v>
          </cell>
          <cell r="DK308">
            <v>7.1522840824765055</v>
          </cell>
          <cell r="DL308">
            <v>0</v>
          </cell>
          <cell r="DM308">
            <v>6.421864148050517</v>
          </cell>
          <cell r="DW308">
            <v>1905.9800000000002</v>
          </cell>
          <cell r="DX308">
            <v>0</v>
          </cell>
        </row>
        <row r="310">
          <cell r="F310">
            <v>2134.77</v>
          </cell>
          <cell r="G310">
            <v>0</v>
          </cell>
          <cell r="H310">
            <v>1050.3</v>
          </cell>
          <cell r="I310">
            <v>8659.79464319217</v>
          </cell>
          <cell r="J310">
            <v>8302.4145315706519</v>
          </cell>
          <cell r="L310">
            <v>1484.2314454563605</v>
          </cell>
          <cell r="M310">
            <v>1232.1180012849827</v>
          </cell>
          <cell r="O310">
            <v>3946.9651343245882</v>
          </cell>
          <cell r="P310">
            <v>3946.9651343245891</v>
          </cell>
          <cell r="R310">
            <v>1011.387728222364</v>
          </cell>
          <cell r="S310">
            <v>1011.387728222364</v>
          </cell>
          <cell r="U310">
            <v>433.28876240833438</v>
          </cell>
          <cell r="V310">
            <v>262.47948562281886</v>
          </cell>
          <cell r="X310">
            <v>3737.0523135371072</v>
          </cell>
          <cell r="Y310">
            <v>2072.5746364410434</v>
          </cell>
          <cell r="AA310">
            <v>0</v>
          </cell>
          <cell r="AB310">
            <v>0</v>
          </cell>
          <cell r="AD310">
            <v>9956.8453423564497</v>
          </cell>
          <cell r="AE310">
            <v>15127.776413938915</v>
          </cell>
          <cell r="AJ310">
            <v>22107.119999999995</v>
          </cell>
          <cell r="AK310">
            <v>22783.603256442831</v>
          </cell>
          <cell r="AM310">
            <v>0</v>
          </cell>
          <cell r="AN310">
            <v>0</v>
          </cell>
          <cell r="AP310">
            <v>2933.4279431198961</v>
          </cell>
          <cell r="AQ310">
            <v>2880</v>
          </cell>
          <cell r="AS310">
            <v>41435.201345127716</v>
          </cell>
          <cell r="AT310">
            <v>7328.3497880239493</v>
          </cell>
          <cell r="AV310">
            <v>1396.5830534140662</v>
          </cell>
          <cell r="AW310">
            <v>0</v>
          </cell>
          <cell r="AY310">
            <v>1436.2088528209842</v>
          </cell>
          <cell r="AZ310">
            <v>967.81661581079038</v>
          </cell>
          <cell r="BB310">
            <v>1486.3026255554471</v>
          </cell>
          <cell r="BC310">
            <v>0</v>
          </cell>
          <cell r="BE310">
            <v>408.9529282536576</v>
          </cell>
          <cell r="BF310">
            <v>0</v>
          </cell>
          <cell r="BH310">
            <v>255.36925635489754</v>
          </cell>
          <cell r="BI310">
            <v>0</v>
          </cell>
          <cell r="BK310">
            <v>1168.8047178059035</v>
          </cell>
          <cell r="BL310">
            <v>0</v>
          </cell>
          <cell r="BN310">
            <v>182.67752138393016</v>
          </cell>
          <cell r="BO310">
            <v>0</v>
          </cell>
          <cell r="BT310">
            <v>71699.75999999998</v>
          </cell>
          <cell r="BU310">
            <v>49311.723324033665</v>
          </cell>
          <cell r="BW310">
            <v>24433.937930771917</v>
          </cell>
          <cell r="BX310">
            <v>24178.160157569258</v>
          </cell>
          <cell r="BZ310">
            <v>10344.769341230032</v>
          </cell>
          <cell r="CA310">
            <v>16536.911818169654</v>
          </cell>
          <cell r="CC310">
            <v>182.50965709456372</v>
          </cell>
          <cell r="CD310">
            <v>181.34005622172063</v>
          </cell>
          <cell r="CF310">
            <v>23.228501812035379</v>
          </cell>
          <cell r="CG310">
            <v>0</v>
          </cell>
          <cell r="CI310">
            <v>9700.2223567059755</v>
          </cell>
          <cell r="CJ310">
            <v>8869.7371144094341</v>
          </cell>
          <cell r="CL310">
            <v>9683.497835401311</v>
          </cell>
          <cell r="CM310">
            <v>6596.605046817429</v>
          </cell>
          <cell r="CX310">
            <v>109899.54417190611</v>
          </cell>
          <cell r="CY310">
            <v>177721.35552484088</v>
          </cell>
          <cell r="DA310">
            <v>26139.993577714355</v>
          </cell>
          <cell r="DC310">
            <v>99299.91</v>
          </cell>
          <cell r="DD310">
            <v>14550.22</v>
          </cell>
          <cell r="DE310">
            <v>75348.62</v>
          </cell>
          <cell r="DF310">
            <v>7275.11</v>
          </cell>
          <cell r="DK310">
            <v>8.8998555302470557</v>
          </cell>
          <cell r="DL310">
            <v>11.219643795454548</v>
          </cell>
          <cell r="DM310">
            <v>7.6980570415446872</v>
          </cell>
          <cell r="DW310">
            <v>1776.48</v>
          </cell>
          <cell r="DX310">
            <v>0</v>
          </cell>
        </row>
        <row r="311">
          <cell r="F311">
            <v>6424.13</v>
          </cell>
          <cell r="G311">
            <v>653.79999999999995</v>
          </cell>
          <cell r="H311">
            <v>0</v>
          </cell>
          <cell r="I311">
            <v>30478.611099320831</v>
          </cell>
          <cell r="J311">
            <v>29113.663495907698</v>
          </cell>
          <cell r="L311">
            <v>5194.3405013555375</v>
          </cell>
          <cell r="M311">
            <v>4312.4130044974399</v>
          </cell>
          <cell r="O311">
            <v>13005.83958860078</v>
          </cell>
          <cell r="P311">
            <v>13005.839588600778</v>
          </cell>
          <cell r="R311">
            <v>2725.6937208985441</v>
          </cell>
          <cell r="S311">
            <v>2725.6937208985441</v>
          </cell>
          <cell r="U311">
            <v>1299.8662872250027</v>
          </cell>
          <cell r="V311">
            <v>717.30932603095471</v>
          </cell>
          <cell r="X311">
            <v>12392.491785740744</v>
          </cell>
          <cell r="Y311">
            <v>12305.700062345102</v>
          </cell>
          <cell r="AA311">
            <v>0</v>
          </cell>
          <cell r="AB311">
            <v>0</v>
          </cell>
          <cell r="AD311">
            <v>29962.979088703858</v>
          </cell>
          <cell r="AE311">
            <v>30511.983188462862</v>
          </cell>
          <cell r="AJ311">
            <v>66321.60000000002</v>
          </cell>
          <cell r="AK311">
            <v>65532.532561837535</v>
          </cell>
          <cell r="AM311">
            <v>0</v>
          </cell>
          <cell r="AN311">
            <v>1064.595849800311</v>
          </cell>
          <cell r="AP311">
            <v>6600.2128720197661</v>
          </cell>
          <cell r="AQ311">
            <v>6480</v>
          </cell>
          <cell r="AS311">
            <v>124662.82673122162</v>
          </cell>
          <cell r="AT311">
            <v>262561.17210262764</v>
          </cell>
          <cell r="AV311">
            <v>5950.0242852525917</v>
          </cell>
          <cell r="AW311">
            <v>0</v>
          </cell>
          <cell r="AY311">
            <v>4919.7218621619104</v>
          </cell>
          <cell r="AZ311">
            <v>0</v>
          </cell>
          <cell r="BB311">
            <v>4271.0378696638663</v>
          </cell>
          <cell r="BC311">
            <v>12561.347265212875</v>
          </cell>
          <cell r="BE311">
            <v>682.66106208813608</v>
          </cell>
          <cell r="BF311">
            <v>1205.1977893178398</v>
          </cell>
          <cell r="BH311">
            <v>766.10776906469266</v>
          </cell>
          <cell r="BI311">
            <v>0</v>
          </cell>
          <cell r="BK311">
            <v>4352.5455141275361</v>
          </cell>
          <cell r="BL311">
            <v>328.19163896723495</v>
          </cell>
          <cell r="BN311">
            <v>395.07481305808739</v>
          </cell>
          <cell r="BO311">
            <v>0</v>
          </cell>
          <cell r="BT311">
            <v>133539</v>
          </cell>
          <cell r="BU311">
            <v>84959.005668636761</v>
          </cell>
          <cell r="BW311">
            <v>67977.059651411269</v>
          </cell>
          <cell r="BX311">
            <v>65593.038740662843</v>
          </cell>
          <cell r="BZ311">
            <v>30983.845734220678</v>
          </cell>
          <cell r="CA311">
            <v>28724.44214564743</v>
          </cell>
          <cell r="CC311">
            <v>1281.2177928038373</v>
          </cell>
          <cell r="CD311">
            <v>1273.0071946764788</v>
          </cell>
          <cell r="CF311">
            <v>163.06408272048839</v>
          </cell>
          <cell r="CG311">
            <v>0</v>
          </cell>
          <cell r="CI311">
            <v>7454.3580672223279</v>
          </cell>
          <cell r="CJ311">
            <v>7753.5423458749447</v>
          </cell>
          <cell r="CL311">
            <v>30164.346625094666</v>
          </cell>
          <cell r="CM311">
            <v>24065.578139597626</v>
          </cell>
          <cell r="CX311">
            <v>35149.199702338701</v>
          </cell>
          <cell r="CY311">
            <v>-47950.472728412482</v>
          </cell>
          <cell r="DA311">
            <v>-23156.790983557614</v>
          </cell>
          <cell r="DC311">
            <v>151813.88</v>
          </cell>
          <cell r="DD311">
            <v>0</v>
          </cell>
          <cell r="DE311">
            <v>90315.200000000012</v>
          </cell>
          <cell r="DF311">
            <v>0</v>
          </cell>
          <cell r="DK311">
            <v>7.2396719270937275</v>
          </cell>
          <cell r="DL311">
            <v>9.8345987034590312</v>
          </cell>
          <cell r="DM311">
            <v>6.1286123873299072</v>
          </cell>
          <cell r="DW311">
            <v>3030.12</v>
          </cell>
          <cell r="DX311">
            <v>0</v>
          </cell>
        </row>
        <row r="312">
          <cell r="F312">
            <v>2586.9899999999998</v>
          </cell>
          <cell r="G312">
            <v>0</v>
          </cell>
          <cell r="H312">
            <v>788.57</v>
          </cell>
          <cell r="I312">
            <v>13685.441480641532</v>
          </cell>
          <cell r="J312">
            <v>13114.700270695439</v>
          </cell>
          <cell r="L312">
            <v>2811.9481339495592</v>
          </cell>
          <cell r="M312">
            <v>2313.6438024129116</v>
          </cell>
          <cell r="O312">
            <v>6218.9161782234705</v>
          </cell>
          <cell r="P312">
            <v>6218.9161782234705</v>
          </cell>
          <cell r="R312">
            <v>0</v>
          </cell>
          <cell r="S312">
            <v>0</v>
          </cell>
          <cell r="U312">
            <v>1477.120780937503</v>
          </cell>
          <cell r="V312">
            <v>754.09851473411345</v>
          </cell>
          <cell r="X312">
            <v>9460.6332873650081</v>
          </cell>
          <cell r="Y312">
            <v>6481.3150312456173</v>
          </cell>
          <cell r="AA312">
            <v>0</v>
          </cell>
          <cell r="AB312">
            <v>0</v>
          </cell>
          <cell r="AD312">
            <v>15739.38738997755</v>
          </cell>
          <cell r="AE312">
            <v>16032.525800637237</v>
          </cell>
          <cell r="AJ312">
            <v>0</v>
          </cell>
          <cell r="AK312">
            <v>0</v>
          </cell>
          <cell r="AM312">
            <v>0</v>
          </cell>
          <cell r="AN312">
            <v>0</v>
          </cell>
          <cell r="AP312">
            <v>11733.711772479584</v>
          </cell>
          <cell r="AQ312">
            <v>6336</v>
          </cell>
          <cell r="AS312">
            <v>51576.083836473401</v>
          </cell>
          <cell r="AT312">
            <v>139085.43507835228</v>
          </cell>
          <cell r="AV312">
            <v>2305.9945868844147</v>
          </cell>
          <cell r="AW312">
            <v>0</v>
          </cell>
          <cell r="AY312">
            <v>3825.0039379675422</v>
          </cell>
          <cell r="AZ312">
            <v>0</v>
          </cell>
          <cell r="BB312">
            <v>2549.3739614936062</v>
          </cell>
          <cell r="BC312">
            <v>2994.8152990713152</v>
          </cell>
          <cell r="BE312">
            <v>0</v>
          </cell>
          <cell r="BF312">
            <v>0</v>
          </cell>
          <cell r="BH312">
            <v>870.57701030078726</v>
          </cell>
          <cell r="BI312">
            <v>0</v>
          </cell>
          <cell r="BK312">
            <v>3139.9301652924146</v>
          </cell>
          <cell r="BL312">
            <v>2327.0038199301648</v>
          </cell>
          <cell r="BN312">
            <v>588.45145174649929</v>
          </cell>
          <cell r="BO312">
            <v>0</v>
          </cell>
          <cell r="BT312">
            <v>43475.947032225486</v>
          </cell>
          <cell r="BU312">
            <v>59812.512489091772</v>
          </cell>
          <cell r="BW312">
            <v>29760.246374630646</v>
          </cell>
          <cell r="BX312">
            <v>29951.316962215682</v>
          </cell>
          <cell r="BZ312">
            <v>26577.789436635478</v>
          </cell>
          <cell r="CA312">
            <v>19642.912696078049</v>
          </cell>
          <cell r="CC312">
            <v>970.95137574307876</v>
          </cell>
          <cell r="CD312">
            <v>964.72909909955388</v>
          </cell>
          <cell r="CF312">
            <v>123.57562964002825</v>
          </cell>
          <cell r="CG312">
            <v>0</v>
          </cell>
          <cell r="CI312">
            <v>4682.8659653063332</v>
          </cell>
          <cell r="CJ312">
            <v>3539.1890552983205</v>
          </cell>
          <cell r="CL312">
            <v>0</v>
          </cell>
          <cell r="CM312">
            <v>0</v>
          </cell>
          <cell r="CX312">
            <v>13961.688272063187</v>
          </cell>
          <cell r="CY312">
            <v>-79632.508898943226</v>
          </cell>
          <cell r="DA312">
            <v>25923.666653435328</v>
          </cell>
          <cell r="DC312">
            <v>55727.07</v>
          </cell>
          <cell r="DD312">
            <v>21015.709999999995</v>
          </cell>
          <cell r="DE312">
            <v>36357.270000000004</v>
          </cell>
          <cell r="DF312">
            <v>16072.059999999994</v>
          </cell>
          <cell r="DK312">
            <v>7.4873672254519379</v>
          </cell>
          <cell r="DL312">
            <v>0</v>
          </cell>
          <cell r="DM312">
            <v>6.2794670321847175</v>
          </cell>
          <cell r="DW312">
            <v>1891.62</v>
          </cell>
          <cell r="DX312">
            <v>0</v>
          </cell>
        </row>
        <row r="313">
          <cell r="F313">
            <v>4417.47</v>
          </cell>
          <cell r="G313">
            <v>0</v>
          </cell>
          <cell r="H313">
            <v>855.19999999999993</v>
          </cell>
          <cell r="I313">
            <v>28479.313132679123</v>
          </cell>
          <cell r="J313">
            <v>27193.078892314625</v>
          </cell>
          <cell r="L313">
            <v>4442.575592457878</v>
          </cell>
          <cell r="M313">
            <v>3689.5089038478081</v>
          </cell>
          <cell r="O313">
            <v>9312.5144254745555</v>
          </cell>
          <cell r="P313">
            <v>9312.5144254745574</v>
          </cell>
          <cell r="R313">
            <v>2166.8825186060621</v>
          </cell>
          <cell r="S313">
            <v>2166.8825186060621</v>
          </cell>
          <cell r="U313">
            <v>1181.6966247500025</v>
          </cell>
          <cell r="V313">
            <v>656.98144485222542</v>
          </cell>
          <cell r="X313">
            <v>5975.2743215015471</v>
          </cell>
          <cell r="Y313">
            <v>10842.637956843286</v>
          </cell>
          <cell r="AA313">
            <v>0</v>
          </cell>
          <cell r="AB313">
            <v>0</v>
          </cell>
          <cell r="AD313">
            <v>24592.41966641961</v>
          </cell>
          <cell r="AE313">
            <v>25043.020362027615</v>
          </cell>
          <cell r="AJ313">
            <v>39923.760000000009</v>
          </cell>
          <cell r="AK313">
            <v>39429.070227660981</v>
          </cell>
          <cell r="AM313">
            <v>2597.16</v>
          </cell>
          <cell r="AN313">
            <v>3201.5746017534138</v>
          </cell>
          <cell r="AP313">
            <v>5500.1773933498052</v>
          </cell>
          <cell r="AQ313">
            <v>0</v>
          </cell>
          <cell r="AS313">
            <v>111569.75779854081</v>
          </cell>
          <cell r="AT313">
            <v>40567.226956613515</v>
          </cell>
          <cell r="AV313">
            <v>4689.1927493875128</v>
          </cell>
          <cell r="AW313">
            <v>3954.1836766380211</v>
          </cell>
          <cell r="AY313">
            <v>3873.8001197979315</v>
          </cell>
          <cell r="AZ313">
            <v>2067.919098300154</v>
          </cell>
          <cell r="BB313">
            <v>3347.8346548721879</v>
          </cell>
          <cell r="BC313">
            <v>18473.389994249705</v>
          </cell>
          <cell r="BE313">
            <v>407.11806591027124</v>
          </cell>
          <cell r="BF313">
            <v>2190.7430075569041</v>
          </cell>
          <cell r="BH313">
            <v>696.46160824062997</v>
          </cell>
          <cell r="BI313">
            <v>0</v>
          </cell>
          <cell r="BK313">
            <v>2637.094114629379</v>
          </cell>
          <cell r="BL313">
            <v>100483.58949882872</v>
          </cell>
          <cell r="BN313">
            <v>0</v>
          </cell>
          <cell r="BO313">
            <v>0</v>
          </cell>
          <cell r="BT313">
            <v>108885.24000000003</v>
          </cell>
          <cell r="BU313">
            <v>63408.62344517585</v>
          </cell>
          <cell r="BW313">
            <v>83067.296229539847</v>
          </cell>
          <cell r="BX313">
            <v>87007.212983543897</v>
          </cell>
          <cell r="BZ313">
            <v>10243.844762291204</v>
          </cell>
          <cell r="CA313">
            <v>20918.799160858296</v>
          </cell>
          <cell r="CC313">
            <v>1007.4533071619918</v>
          </cell>
          <cell r="CD313">
            <v>1000.9971103438979</v>
          </cell>
          <cell r="CF313">
            <v>128.22133000243528</v>
          </cell>
          <cell r="CG313">
            <v>0</v>
          </cell>
          <cell r="CI313">
            <v>25899.115848939098</v>
          </cell>
          <cell r="CJ313">
            <v>24929.218708402539</v>
          </cell>
          <cell r="CL313">
            <v>30575.769849189415</v>
          </cell>
          <cell r="CM313">
            <v>29185.776930201366</v>
          </cell>
          <cell r="CX313">
            <v>30741.148179013464</v>
          </cell>
          <cell r="CY313">
            <v>25313.577230591021</v>
          </cell>
          <cell r="DA313">
            <v>-107201.29349181356</v>
          </cell>
          <cell r="DC313">
            <v>78520.81</v>
          </cell>
          <cell r="DD313">
            <v>0</v>
          </cell>
          <cell r="DE313">
            <v>30018.129999999997</v>
          </cell>
          <cell r="DF313">
            <v>-5242.47</v>
          </cell>
          <cell r="DK313">
            <v>8.1045430552691222</v>
          </cell>
          <cell r="DL313">
            <v>10.96409028004641</v>
          </cell>
          <cell r="DM313">
            <v>6.1300948562952104</v>
          </cell>
          <cell r="DW313">
            <v>1891.62</v>
          </cell>
          <cell r="DX313">
            <v>0</v>
          </cell>
        </row>
        <row r="314">
          <cell r="F314">
            <v>8246.2199999999993</v>
          </cell>
          <cell r="G314">
            <v>801.12</v>
          </cell>
          <cell r="H314">
            <v>215.29999999999998</v>
          </cell>
          <cell r="I314">
            <v>24753.314388070492</v>
          </cell>
          <cell r="J314">
            <v>23918.334369863114</v>
          </cell>
          <cell r="L314">
            <v>5403.4591897973478</v>
          </cell>
          <cell r="M314">
            <v>4555.0756958287393</v>
          </cell>
          <cell r="O314">
            <v>17040.389317713638</v>
          </cell>
          <cell r="P314">
            <v>17040.389317713638</v>
          </cell>
          <cell r="R314">
            <v>3955.1725015414722</v>
          </cell>
          <cell r="S314">
            <v>3955.1725015414722</v>
          </cell>
          <cell r="U314">
            <v>1575.5954996666705</v>
          </cell>
          <cell r="V314">
            <v>870.04259876888432</v>
          </cell>
          <cell r="X314">
            <v>14226.224404210954</v>
          </cell>
          <cell r="Y314">
            <v>10132.94644610805</v>
          </cell>
          <cell r="AA314">
            <v>0</v>
          </cell>
          <cell r="AB314">
            <v>0</v>
          </cell>
          <cell r="AD314">
            <v>39465.631426924636</v>
          </cell>
          <cell r="AE314">
            <v>40188.750225920434</v>
          </cell>
          <cell r="AJ314">
            <v>53905.079999999987</v>
          </cell>
          <cell r="AK314">
            <v>55652.779375438447</v>
          </cell>
          <cell r="AM314">
            <v>10388.879999999999</v>
          </cell>
          <cell r="AN314">
            <v>10677.106707413033</v>
          </cell>
          <cell r="AP314">
            <v>8616.9445829146953</v>
          </cell>
          <cell r="AQ314">
            <v>9306</v>
          </cell>
          <cell r="AS314">
            <v>133944.2530185644</v>
          </cell>
          <cell r="AT314">
            <v>28416.997967974923</v>
          </cell>
          <cell r="AV314">
            <v>4043.3717876183696</v>
          </cell>
          <cell r="AW314">
            <v>0</v>
          </cell>
          <cell r="AY314">
            <v>3096.7557619217937</v>
          </cell>
          <cell r="AZ314">
            <v>0</v>
          </cell>
          <cell r="BB314">
            <v>3636.2660506929246</v>
          </cell>
          <cell r="BC314">
            <v>5803.2764190188618</v>
          </cell>
          <cell r="BE314">
            <v>1202.3425177920585</v>
          </cell>
          <cell r="BF314">
            <v>1502.6447352190633</v>
          </cell>
          <cell r="BH314">
            <v>928.61547765417265</v>
          </cell>
          <cell r="BI314">
            <v>0</v>
          </cell>
          <cell r="BK314">
            <v>6628.9611267516293</v>
          </cell>
          <cell r="BL314">
            <v>1986.0915257684533</v>
          </cell>
          <cell r="BN314">
            <v>403.19821693741636</v>
          </cell>
          <cell r="BO314">
            <v>0</v>
          </cell>
          <cell r="BT314">
            <v>251762.28</v>
          </cell>
          <cell r="BU314">
            <v>197365.47783232853</v>
          </cell>
          <cell r="BW314">
            <v>104517.35639986199</v>
          </cell>
          <cell r="BX314">
            <v>108521.77179955353</v>
          </cell>
          <cell r="BZ314">
            <v>32013.276439396755</v>
          </cell>
          <cell r="CA314">
            <v>56677.788365361026</v>
          </cell>
          <cell r="CC314">
            <v>2233.9182028374598</v>
          </cell>
          <cell r="CD314">
            <v>2219.6022881538606</v>
          </cell>
          <cell r="CF314">
            <v>284.31686217931303</v>
          </cell>
          <cell r="CG314">
            <v>0</v>
          </cell>
          <cell r="CI314">
            <v>7693.2798001461206</v>
          </cell>
          <cell r="CJ314">
            <v>6607.1410561332159</v>
          </cell>
          <cell r="CL314">
            <v>36947.812466266972</v>
          </cell>
          <cell r="CM314">
            <v>31105.770493548436</v>
          </cell>
          <cell r="CX314">
            <v>36547.079393587701</v>
          </cell>
          <cell r="CY314">
            <v>219143.32225495449</v>
          </cell>
          <cell r="DA314">
            <v>-130684.64564794797</v>
          </cell>
          <cell r="DC314">
            <v>179833.94</v>
          </cell>
          <cell r="DD314">
            <v>5960.4900000000007</v>
          </cell>
          <cell r="DE314">
            <v>100273.86</v>
          </cell>
          <cell r="DF314">
            <v>4577.7200000000012</v>
          </cell>
          <cell r="DK314">
            <v>7.7533011084020513</v>
          </cell>
          <cell r="DL314">
            <v>9.8206746535835983</v>
          </cell>
          <cell r="DM314">
            <v>6.4224705101611157</v>
          </cell>
          <cell r="DW314">
            <v>4517.2</v>
          </cell>
          <cell r="DX314">
            <v>0</v>
          </cell>
        </row>
        <row r="315">
          <cell r="F315">
            <v>3560.6</v>
          </cell>
          <cell r="G315">
            <v>191</v>
          </cell>
          <cell r="H315">
            <v>0</v>
          </cell>
          <cell r="I315">
            <v>29811.923596281322</v>
          </cell>
          <cell r="J315">
            <v>28227.146167712432</v>
          </cell>
          <cell r="L315">
            <v>5122.4605846711247</v>
          </cell>
          <cell r="M315">
            <v>4414.1556076314573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U315">
            <v>749.30172006741839</v>
          </cell>
          <cell r="V315">
            <v>425.54293956358708</v>
          </cell>
          <cell r="X315">
            <v>8280.1887291349867</v>
          </cell>
          <cell r="Y315">
            <v>8161.6160954802126</v>
          </cell>
          <cell r="AA315">
            <v>0</v>
          </cell>
          <cell r="AB315">
            <v>0</v>
          </cell>
          <cell r="AD315">
            <v>16607.102182433879</v>
          </cell>
          <cell r="AE315">
            <v>16911.389922190378</v>
          </cell>
          <cell r="AJ315">
            <v>14021.04</v>
          </cell>
          <cell r="AK315">
            <v>14587.787841821013</v>
          </cell>
          <cell r="AM315">
            <v>1991.0400000000002</v>
          </cell>
          <cell r="AN315">
            <v>2063.2686689346892</v>
          </cell>
          <cell r="AP315">
            <v>6050.1951326847857</v>
          </cell>
          <cell r="AQ315">
            <v>5940</v>
          </cell>
          <cell r="AS315">
            <v>51303.765547009221</v>
          </cell>
          <cell r="AT315">
            <v>21326.845643991419</v>
          </cell>
          <cell r="AV315">
            <v>2142.1295882372374</v>
          </cell>
          <cell r="AW315">
            <v>0</v>
          </cell>
          <cell r="AY315">
            <v>2829.1449245322051</v>
          </cell>
          <cell r="AZ315">
            <v>0</v>
          </cell>
          <cell r="BB315">
            <v>0</v>
          </cell>
          <cell r="BC315">
            <v>0</v>
          </cell>
          <cell r="BE315">
            <v>0</v>
          </cell>
          <cell r="BF315">
            <v>0</v>
          </cell>
          <cell r="BH315">
            <v>522.34620618047234</v>
          </cell>
          <cell r="BI315">
            <v>0</v>
          </cell>
          <cell r="BK315">
            <v>1248.701904627892</v>
          </cell>
          <cell r="BL315">
            <v>8516.4568487734796</v>
          </cell>
          <cell r="BN315">
            <v>0</v>
          </cell>
          <cell r="BO315">
            <v>0</v>
          </cell>
          <cell r="BT315">
            <v>42952.19999999999</v>
          </cell>
          <cell r="BU315">
            <v>58788.644611473923</v>
          </cell>
          <cell r="BW315">
            <v>38883</v>
          </cell>
          <cell r="BX315">
            <v>40350.662593075176</v>
          </cell>
          <cell r="BZ315">
            <v>4921.68</v>
          </cell>
          <cell r="CA315">
            <v>13386.77086340339</v>
          </cell>
          <cell r="CC315">
            <v>124.47158613849247</v>
          </cell>
          <cell r="CD315">
            <v>123.6739183432135</v>
          </cell>
          <cell r="CF315">
            <v>15.841838235808138</v>
          </cell>
          <cell r="CG315">
            <v>0</v>
          </cell>
          <cell r="CI315">
            <v>5542.9842038319848</v>
          </cell>
          <cell r="CJ315">
            <v>6155.7799121658109</v>
          </cell>
          <cell r="CL315">
            <v>15453.457685510897</v>
          </cell>
          <cell r="CM315">
            <v>12028.563169782559</v>
          </cell>
          <cell r="CX315">
            <v>15163.402660342657</v>
          </cell>
          <cell r="CY315">
            <v>23761.007410624628</v>
          </cell>
          <cell r="DA315">
            <v>-17996.202962457348</v>
          </cell>
          <cell r="DC315">
            <v>77896.86</v>
          </cell>
          <cell r="DD315">
            <v>0</v>
          </cell>
          <cell r="DE315">
            <v>51547.78</v>
          </cell>
          <cell r="DF315">
            <v>0</v>
          </cell>
          <cell r="DK315">
            <v>6.4201620091394016</v>
          </cell>
          <cell r="DL315">
            <v>7.3818616937169246</v>
          </cell>
          <cell r="DM315">
            <v>5.2557361314935935</v>
          </cell>
          <cell r="DW315">
            <v>1776.48</v>
          </cell>
          <cell r="DX315">
            <v>0</v>
          </cell>
        </row>
        <row r="316">
          <cell r="F316">
            <v>4158.7</v>
          </cell>
          <cell r="G316">
            <v>391.15</v>
          </cell>
          <cell r="H316">
            <v>0</v>
          </cell>
          <cell r="I316">
            <v>21503.925354342831</v>
          </cell>
          <cell r="J316">
            <v>20553.586175372431</v>
          </cell>
          <cell r="L316">
            <v>3380.4885381274166</v>
          </cell>
          <cell r="M316">
            <v>2863.1432252763443</v>
          </cell>
          <cell r="O316">
            <v>7324.5660372300035</v>
          </cell>
          <cell r="P316">
            <v>7324.5660372300017</v>
          </cell>
          <cell r="R316">
            <v>1820.0894827640759</v>
          </cell>
          <cell r="S316">
            <v>1820.0894827640759</v>
          </cell>
          <cell r="U316">
            <v>886.27246856250213</v>
          </cell>
          <cell r="V316">
            <v>514.21063499405716</v>
          </cell>
          <cell r="X316">
            <v>6909.6160077521954</v>
          </cell>
          <cell r="Y316">
            <v>7652.4775849465623</v>
          </cell>
          <cell r="AA316">
            <v>0</v>
          </cell>
          <cell r="AB316">
            <v>0</v>
          </cell>
          <cell r="AD316">
            <v>19396.718487358245</v>
          </cell>
          <cell r="AE316">
            <v>19752.119662251622</v>
          </cell>
          <cell r="AJ316">
            <v>44214.48</v>
          </cell>
          <cell r="AK316">
            <v>45567.206512885663</v>
          </cell>
          <cell r="AM316">
            <v>0</v>
          </cell>
          <cell r="AN316">
            <v>0</v>
          </cell>
          <cell r="AP316">
            <v>4339.0288325315141</v>
          </cell>
          <cell r="AQ316">
            <v>4260</v>
          </cell>
          <cell r="AS316">
            <v>75811.912301992241</v>
          </cell>
          <cell r="AT316">
            <v>55607.678120690412</v>
          </cell>
          <cell r="AV316">
            <v>2757.81004735635</v>
          </cell>
          <cell r="AW316">
            <v>0</v>
          </cell>
          <cell r="AY316">
            <v>3211.9150965858339</v>
          </cell>
          <cell r="AZ316">
            <v>1064.323351794128</v>
          </cell>
          <cell r="BB316">
            <v>2001.5264567394026</v>
          </cell>
          <cell r="BC316">
            <v>0</v>
          </cell>
          <cell r="BE316">
            <v>354.5576361100438</v>
          </cell>
          <cell r="BF316">
            <v>6640.5070298662758</v>
          </cell>
          <cell r="BH316">
            <v>522.34620618047234</v>
          </cell>
          <cell r="BI316">
            <v>22457.688769474342</v>
          </cell>
          <cell r="BK316">
            <v>3130.8192985062901</v>
          </cell>
          <cell r="BL316">
            <v>1850.3877892219357</v>
          </cell>
          <cell r="BN316">
            <v>713.27448696545378</v>
          </cell>
          <cell r="BO316">
            <v>0</v>
          </cell>
          <cell r="BT316">
            <v>113946.71999999999</v>
          </cell>
          <cell r="BU316">
            <v>74195.363873552778</v>
          </cell>
          <cell r="BW316">
            <v>53339.694607945254</v>
          </cell>
          <cell r="BX316">
            <v>54197.051956340154</v>
          </cell>
          <cell r="BZ316">
            <v>9488.2315536075512</v>
          </cell>
          <cell r="CA316">
            <v>23838.01980419668</v>
          </cell>
          <cell r="CC316">
            <v>1773.008314810849</v>
          </cell>
          <cell r="CD316">
            <v>1761.6461101715272</v>
          </cell>
          <cell r="CF316">
            <v>225.65560370319886</v>
          </cell>
          <cell r="CG316">
            <v>0</v>
          </cell>
          <cell r="CI316">
            <v>15147.63786736845</v>
          </cell>
          <cell r="CJ316">
            <v>12492.643886808593</v>
          </cell>
          <cell r="CL316">
            <v>20199.876831774964</v>
          </cell>
          <cell r="CM316">
            <v>16061.529195814821</v>
          </cell>
          <cell r="CX316">
            <v>24731.23888668367</v>
          </cell>
          <cell r="CY316">
            <v>63042.357664278949</v>
          </cell>
          <cell r="DA316">
            <v>-32088.86392203666</v>
          </cell>
          <cell r="DC316">
            <v>106064.77</v>
          </cell>
          <cell r="DD316">
            <v>0</v>
          </cell>
          <cell r="DE316">
            <v>62775.590000000004</v>
          </cell>
          <cell r="DF316">
            <v>0</v>
          </cell>
          <cell r="DK316">
            <v>8.0097522517954243</v>
          </cell>
          <cell r="DL316">
            <v>10.661838454999675</v>
          </cell>
          <cell r="DM316">
            <v>6.6630170544216814</v>
          </cell>
          <cell r="DW316">
            <v>3811.6200000000003</v>
          </cell>
          <cell r="DX316">
            <v>0</v>
          </cell>
        </row>
        <row r="317">
          <cell r="F317">
            <v>2749.1</v>
          </cell>
          <cell r="G317">
            <v>0</v>
          </cell>
          <cell r="H317">
            <v>0</v>
          </cell>
          <cell r="I317">
            <v>14451.138555996782</v>
          </cell>
          <cell r="J317">
            <v>13788.78276618682</v>
          </cell>
          <cell r="L317">
            <v>2655.890598111248</v>
          </cell>
          <cell r="M317">
            <v>2190.4320022844136</v>
          </cell>
          <cell r="O317">
            <v>5430.0892493839556</v>
          </cell>
          <cell r="P317">
            <v>5430.0892493839556</v>
          </cell>
          <cell r="R317">
            <v>0</v>
          </cell>
          <cell r="S317">
            <v>0</v>
          </cell>
          <cell r="U317">
            <v>1063.5269622750025</v>
          </cell>
          <cell r="V317">
            <v>542.95093060856175</v>
          </cell>
          <cell r="X317">
            <v>8338.0315012364681</v>
          </cell>
          <cell r="Y317">
            <v>5725.9723251194464</v>
          </cell>
          <cell r="AA317">
            <v>0</v>
          </cell>
          <cell r="AB317">
            <v>0</v>
          </cell>
          <cell r="AD317">
            <v>12822.160481303426</v>
          </cell>
          <cell r="AE317">
            <v>13057.097690022345</v>
          </cell>
          <cell r="AJ317">
            <v>0</v>
          </cell>
          <cell r="AK317">
            <v>0</v>
          </cell>
          <cell r="AM317">
            <v>0</v>
          </cell>
          <cell r="AN317">
            <v>0</v>
          </cell>
          <cell r="AP317">
            <v>11000.35478669961</v>
          </cell>
          <cell r="AQ317">
            <v>5400</v>
          </cell>
          <cell r="AS317">
            <v>79419.096373802327</v>
          </cell>
          <cell r="AT317">
            <v>23090.241766612391</v>
          </cell>
          <cell r="AV317">
            <v>2648.755574033632</v>
          </cell>
          <cell r="AW317">
            <v>1057.8389282397904</v>
          </cell>
          <cell r="AY317">
            <v>3259.174953061101</v>
          </cell>
          <cell r="AZ317">
            <v>0</v>
          </cell>
          <cell r="BB317">
            <v>1996.6485677733651</v>
          </cell>
          <cell r="BC317">
            <v>0</v>
          </cell>
          <cell r="BE317">
            <v>0</v>
          </cell>
          <cell r="BF317">
            <v>0</v>
          </cell>
          <cell r="BH317">
            <v>626.81544741656671</v>
          </cell>
          <cell r="BI317">
            <v>0</v>
          </cell>
          <cell r="BK317">
            <v>2980.1574461036648</v>
          </cell>
          <cell r="BL317">
            <v>0</v>
          </cell>
          <cell r="BN317">
            <v>475.5163246436357</v>
          </cell>
          <cell r="BO317">
            <v>2766.5617492762467</v>
          </cell>
          <cell r="BT317">
            <v>43148.760497413081</v>
          </cell>
          <cell r="BU317">
            <v>18238.759897262626</v>
          </cell>
          <cell r="BW317">
            <v>22330.650719378158</v>
          </cell>
          <cell r="BX317">
            <v>6794.3610961556642</v>
          </cell>
          <cell r="BZ317">
            <v>8259.875465399271</v>
          </cell>
          <cell r="CA317">
            <v>5209.1823309808233</v>
          </cell>
          <cell r="CC317">
            <v>2166.75464902666</v>
          </cell>
          <cell r="CD317">
            <v>2152.8691474642674</v>
          </cell>
          <cell r="CF317">
            <v>275.76877351248419</v>
          </cell>
          <cell r="CG317">
            <v>0</v>
          </cell>
          <cell r="CI317">
            <v>3249.3355677635791</v>
          </cell>
          <cell r="CJ317">
            <v>2334.1436582059237</v>
          </cell>
          <cell r="CL317">
            <v>0</v>
          </cell>
          <cell r="CM317">
            <v>0</v>
          </cell>
          <cell r="CX317">
            <v>13595.95962725105</v>
          </cell>
          <cell r="CY317">
            <v>156179.02237508789</v>
          </cell>
          <cell r="DA317">
            <v>-81090.029459352329</v>
          </cell>
          <cell r="DC317">
            <v>66704.740000000005</v>
          </cell>
          <cell r="DD317">
            <v>0</v>
          </cell>
          <cell r="DE317">
            <v>42911.840000000004</v>
          </cell>
          <cell r="DF317">
            <v>0</v>
          </cell>
          <cell r="DK317">
            <v>8.6547750377959005</v>
          </cell>
          <cell r="DL317">
            <v>0</v>
          </cell>
          <cell r="DM317">
            <v>7.8018711004564727</v>
          </cell>
          <cell r="DW317">
            <v>4261.6200000000008</v>
          </cell>
          <cell r="DX317">
            <v>0</v>
          </cell>
        </row>
        <row r="318">
          <cell r="F318">
            <v>3582</v>
          </cell>
          <cell r="G318">
            <v>0</v>
          </cell>
          <cell r="H318">
            <v>827.4</v>
          </cell>
          <cell r="I318">
            <v>20169.029496896183</v>
          </cell>
          <cell r="J318">
            <v>19282.497936028976</v>
          </cell>
          <cell r="L318">
            <v>4438.9867430715985</v>
          </cell>
          <cell r="M318">
            <v>3777.720286958674</v>
          </cell>
          <cell r="O318">
            <v>7607.2411723409086</v>
          </cell>
          <cell r="P318">
            <v>7607.2411723409086</v>
          </cell>
          <cell r="R318">
            <v>0</v>
          </cell>
          <cell r="S318">
            <v>0</v>
          </cell>
          <cell r="U318">
            <v>1181.6966247500025</v>
          </cell>
          <cell r="V318">
            <v>603.27881178729058</v>
          </cell>
          <cell r="X318">
            <v>17748.837752132476</v>
          </cell>
          <cell r="Y318">
            <v>12820.265528882599</v>
          </cell>
          <cell r="AA318">
            <v>0</v>
          </cell>
          <cell r="AB318">
            <v>0</v>
          </cell>
          <cell r="AD318">
            <v>20566.015942038957</v>
          </cell>
          <cell r="AE318">
            <v>20942.841858930024</v>
          </cell>
          <cell r="AJ318">
            <v>0</v>
          </cell>
          <cell r="AK318">
            <v>0</v>
          </cell>
          <cell r="AM318">
            <v>0</v>
          </cell>
          <cell r="AN318">
            <v>0</v>
          </cell>
          <cell r="AP318">
            <v>11733.711772479584</v>
          </cell>
          <cell r="AQ318">
            <v>5760</v>
          </cell>
          <cell r="AS318">
            <v>105335.65360711548</v>
          </cell>
          <cell r="AT318">
            <v>146478.30174503403</v>
          </cell>
          <cell r="AV318">
            <v>3073.9082392753921</v>
          </cell>
          <cell r="AW318">
            <v>1057.8389282397904</v>
          </cell>
          <cell r="AY318">
            <v>5516.8326028377996</v>
          </cell>
          <cell r="AZ318">
            <v>0</v>
          </cell>
          <cell r="BB318">
            <v>2356.7910956967066</v>
          </cell>
          <cell r="BC318">
            <v>1119.7556211021499</v>
          </cell>
          <cell r="BE318">
            <v>0</v>
          </cell>
          <cell r="BF318">
            <v>0</v>
          </cell>
          <cell r="BH318">
            <v>696.46160824062997</v>
          </cell>
          <cell r="BI318">
            <v>0</v>
          </cell>
          <cell r="BK318">
            <v>3182.2740903027111</v>
          </cell>
          <cell r="BL318">
            <v>0</v>
          </cell>
          <cell r="BN318">
            <v>713.27448696545378</v>
          </cell>
          <cell r="BO318">
            <v>0</v>
          </cell>
          <cell r="BT318">
            <v>60721.322520620794</v>
          </cell>
          <cell r="BU318">
            <v>55511.624985044255</v>
          </cell>
          <cell r="BW318">
            <v>33911.341463354343</v>
          </cell>
          <cell r="BX318">
            <v>33646.535933330299</v>
          </cell>
          <cell r="BZ318">
            <v>7804.496620655601</v>
          </cell>
          <cell r="CA318">
            <v>13137.748382356247</v>
          </cell>
          <cell r="CC318">
            <v>2985.4564688214537</v>
          </cell>
          <cell r="CD318">
            <v>2966.3243716636625</v>
          </cell>
          <cell r="CF318">
            <v>379.96718694091237</v>
          </cell>
          <cell r="CG318">
            <v>702.45832008340415</v>
          </cell>
          <cell r="CI318">
            <v>6498.6711355271582</v>
          </cell>
          <cell r="CJ318">
            <v>5905.261042643102</v>
          </cell>
          <cell r="CL318">
            <v>0</v>
          </cell>
          <cell r="CM318">
            <v>0</v>
          </cell>
          <cell r="CX318">
            <v>18743.40078609714</v>
          </cell>
          <cell r="CY318">
            <v>1106.1316328636749</v>
          </cell>
          <cell r="DA318">
            <v>25459.086380577122</v>
          </cell>
          <cell r="DC318">
            <v>105776.15</v>
          </cell>
          <cell r="DD318">
            <v>136.43000000000006</v>
          </cell>
          <cell r="DE318">
            <v>78092.37999999999</v>
          </cell>
          <cell r="DF318">
            <v>-5171.1999999999989</v>
          </cell>
          <cell r="DK318">
            <v>7.7261722130816439</v>
          </cell>
          <cell r="DL318">
            <v>0</v>
          </cell>
          <cell r="DM318">
            <v>6.7321212123773488</v>
          </cell>
          <cell r="DW318">
            <v>3854.8199999999993</v>
          </cell>
          <cell r="DX318">
            <v>0</v>
          </cell>
        </row>
        <row r="319">
          <cell r="F319">
            <v>2741.6</v>
          </cell>
          <cell r="G319">
            <v>0</v>
          </cell>
          <cell r="H319">
            <v>0</v>
          </cell>
          <cell r="I319">
            <v>14434.659586222975</v>
          </cell>
          <cell r="J319">
            <v>13788.151614906279</v>
          </cell>
          <cell r="L319">
            <v>2904.8803416841779</v>
          </cell>
          <cell r="M319">
            <v>2395.7850024985773</v>
          </cell>
          <cell r="O319">
            <v>5391.1317452654321</v>
          </cell>
          <cell r="P319">
            <v>5391.1317452654321</v>
          </cell>
          <cell r="R319">
            <v>0</v>
          </cell>
          <cell r="S319">
            <v>0</v>
          </cell>
          <cell r="U319">
            <v>1181.6966247500025</v>
          </cell>
          <cell r="V319">
            <v>603.27881178729058</v>
          </cell>
          <cell r="X319">
            <v>8154.6455049212118</v>
          </cell>
          <cell r="Y319">
            <v>5759.9211761731449</v>
          </cell>
          <cell r="AA319">
            <v>0</v>
          </cell>
          <cell r="AB319">
            <v>0</v>
          </cell>
          <cell r="AD319">
            <v>12787.179504398338</v>
          </cell>
          <cell r="AE319">
            <v>13021.475765510628</v>
          </cell>
          <cell r="AJ319">
            <v>0</v>
          </cell>
          <cell r="AK319">
            <v>0</v>
          </cell>
          <cell r="AM319">
            <v>0</v>
          </cell>
          <cell r="AN319">
            <v>0</v>
          </cell>
          <cell r="AP319">
            <v>11000.35478669961</v>
          </cell>
          <cell r="AQ319">
            <v>0</v>
          </cell>
          <cell r="AS319">
            <v>67866.796072300742</v>
          </cell>
          <cell r="AT319">
            <v>65355.495361745176</v>
          </cell>
          <cell r="AV319">
            <v>1905.1034015975749</v>
          </cell>
          <cell r="AW319">
            <v>28726.592577829862</v>
          </cell>
          <cell r="AY319">
            <v>3564.722604910578</v>
          </cell>
          <cell r="AZ319">
            <v>0</v>
          </cell>
          <cell r="BB319">
            <v>1994.0305308962913</v>
          </cell>
          <cell r="BC319">
            <v>0</v>
          </cell>
          <cell r="BE319">
            <v>0</v>
          </cell>
          <cell r="BF319">
            <v>0</v>
          </cell>
          <cell r="BH319">
            <v>696.46160824062997</v>
          </cell>
          <cell r="BI319">
            <v>0</v>
          </cell>
          <cell r="BK319">
            <v>2906.452623742181</v>
          </cell>
          <cell r="BL319">
            <v>19167.793790290994</v>
          </cell>
          <cell r="BN319">
            <v>475.5163246436357</v>
          </cell>
          <cell r="BO319">
            <v>0</v>
          </cell>
          <cell r="BT319">
            <v>43349.14973478223</v>
          </cell>
          <cell r="BU319">
            <v>41869.774962044903</v>
          </cell>
          <cell r="BW319">
            <v>22451.475572936131</v>
          </cell>
          <cell r="BX319">
            <v>25068.308379245402</v>
          </cell>
          <cell r="BZ319">
            <v>8078.9421670207366</v>
          </cell>
          <cell r="CA319">
            <v>10119.751809952375</v>
          </cell>
          <cell r="CC319">
            <v>2159.3812588800397</v>
          </cell>
          <cell r="CD319">
            <v>2145.5430091929102</v>
          </cell>
          <cell r="CF319">
            <v>274.83034203927781</v>
          </cell>
          <cell r="CG319">
            <v>0</v>
          </cell>
          <cell r="CI319">
            <v>2150.295596314133</v>
          </cell>
          <cell r="CJ319">
            <v>13392.099242211241</v>
          </cell>
          <cell r="CL319">
            <v>0</v>
          </cell>
          <cell r="CM319">
            <v>0</v>
          </cell>
          <cell r="CX319">
            <v>12823.625832572932</v>
          </cell>
          <cell r="CY319">
            <v>-26869.250947117005</v>
          </cell>
          <cell r="DA319">
            <v>4269.7868710818439</v>
          </cell>
          <cell r="DC319">
            <v>58195.12</v>
          </cell>
          <cell r="DD319">
            <v>0</v>
          </cell>
          <cell r="DE319">
            <v>35753.740000000005</v>
          </cell>
          <cell r="DF319">
            <v>0</v>
          </cell>
          <cell r="DK319">
            <v>8.1855151919008158</v>
          </cell>
          <cell r="DL319">
            <v>0</v>
          </cell>
          <cell r="DM319">
            <v>7.3256505788503974</v>
          </cell>
          <cell r="DW319">
            <v>3811.6200000000003</v>
          </cell>
          <cell r="DX319">
            <v>0</v>
          </cell>
        </row>
        <row r="320">
          <cell r="F320">
            <v>4244.42</v>
          </cell>
          <cell r="G320">
            <v>410.5</v>
          </cell>
          <cell r="H320">
            <v>0</v>
          </cell>
          <cell r="I320">
            <v>20804.328051987024</v>
          </cell>
          <cell r="J320">
            <v>19914.289866407547</v>
          </cell>
          <cell r="L320">
            <v>3298.0834086844784</v>
          </cell>
          <cell r="M320">
            <v>2738.0400028555168</v>
          </cell>
          <cell r="O320">
            <v>7512.7418530814539</v>
          </cell>
          <cell r="P320">
            <v>7512.7418530814539</v>
          </cell>
          <cell r="R320">
            <v>1837.5590867841966</v>
          </cell>
          <cell r="S320">
            <v>1837.5590867841966</v>
          </cell>
          <cell r="U320">
            <v>1083.2219060208358</v>
          </cell>
          <cell r="V320">
            <v>580.39063872123268</v>
          </cell>
          <cell r="X320">
            <v>6908.1114143175537</v>
          </cell>
          <cell r="Y320">
            <v>4432.0551511483673</v>
          </cell>
          <cell r="AA320">
            <v>0</v>
          </cell>
          <cell r="AB320">
            <v>0</v>
          </cell>
          <cell r="AD320">
            <v>19796.527732732124</v>
          </cell>
          <cell r="AE320">
            <v>20159.254511470899</v>
          </cell>
          <cell r="AJ320">
            <v>44214.48</v>
          </cell>
          <cell r="AK320">
            <v>44158.067909140183</v>
          </cell>
          <cell r="AM320">
            <v>0</v>
          </cell>
          <cell r="AN320">
            <v>532.29792490015552</v>
          </cell>
          <cell r="AP320">
            <v>4277.9157503831839</v>
          </cell>
          <cell r="AQ320">
            <v>0</v>
          </cell>
          <cell r="AS320">
            <v>88715.862481719945</v>
          </cell>
          <cell r="AT320">
            <v>175472.62869013526</v>
          </cell>
          <cell r="AV320">
            <v>2850.8757499808858</v>
          </cell>
          <cell r="AW320">
            <v>0</v>
          </cell>
          <cell r="AY320">
            <v>3144.0156183970607</v>
          </cell>
          <cell r="AZ320">
            <v>0</v>
          </cell>
          <cell r="BB320">
            <v>2431.4365552060453</v>
          </cell>
          <cell r="BC320">
            <v>0</v>
          </cell>
          <cell r="BE320">
            <v>354.06649242592994</v>
          </cell>
          <cell r="BF320">
            <v>0</v>
          </cell>
          <cell r="BH320">
            <v>638.4231408872439</v>
          </cell>
          <cell r="BI320">
            <v>0</v>
          </cell>
          <cell r="BK320">
            <v>3129.9594089120728</v>
          </cell>
          <cell r="BL320">
            <v>0</v>
          </cell>
          <cell r="BN320">
            <v>713.27448696545378</v>
          </cell>
          <cell r="BO320">
            <v>5244.3237699569527</v>
          </cell>
          <cell r="BT320">
            <v>96448.200000000012</v>
          </cell>
          <cell r="BU320">
            <v>65462.189519223823</v>
          </cell>
          <cell r="BW320">
            <v>51424.316094348404</v>
          </cell>
          <cell r="BX320">
            <v>53290.698126951211</v>
          </cell>
          <cell r="BZ320">
            <v>9488.2315536075512</v>
          </cell>
          <cell r="CA320">
            <v>22088.95500615755</v>
          </cell>
          <cell r="CC320">
            <v>2281.3707136820462</v>
          </cell>
          <cell r="CD320">
            <v>2266.7507027715087</v>
          </cell>
          <cell r="CF320">
            <v>290.35627265044235</v>
          </cell>
          <cell r="CG320">
            <v>0</v>
          </cell>
          <cell r="CI320">
            <v>25564.625422845802</v>
          </cell>
          <cell r="CJ320">
            <v>21435.774694711385</v>
          </cell>
          <cell r="CL320">
            <v>21915.812717633646</v>
          </cell>
          <cell r="CM320">
            <v>15249.899818630493</v>
          </cell>
          <cell r="CX320">
            <v>25186.310453913429</v>
          </cell>
          <cell r="CY320">
            <v>-26716.23517783983</v>
          </cell>
          <cell r="DA320">
            <v>43711.844579256052</v>
          </cell>
          <cell r="DC320">
            <v>69441.55</v>
          </cell>
          <cell r="DD320">
            <v>0</v>
          </cell>
          <cell r="DE320">
            <v>25394.670000000006</v>
          </cell>
          <cell r="DF320">
            <v>0</v>
          </cell>
          <cell r="DK320">
            <v>7.9718684868463505</v>
          </cell>
          <cell r="DL320">
            <v>10.625038256535507</v>
          </cell>
          <cell r="DM320">
            <v>6.6997151817991467</v>
          </cell>
          <cell r="DW320">
            <v>3811.6200000000003</v>
          </cell>
          <cell r="DX320">
            <v>0</v>
          </cell>
        </row>
        <row r="321">
          <cell r="F321">
            <v>2712.45</v>
          </cell>
          <cell r="G321">
            <v>0</v>
          </cell>
          <cell r="H321">
            <v>0</v>
          </cell>
          <cell r="I321">
            <v>15009.196052670093</v>
          </cell>
          <cell r="J321">
            <v>14338.019429590981</v>
          </cell>
          <cell r="L321">
            <v>2694.6477327841144</v>
          </cell>
          <cell r="M321">
            <v>2238.3477023343853</v>
          </cell>
          <cell r="O321">
            <v>5530.4477870173787</v>
          </cell>
          <cell r="P321">
            <v>5530.4477870173787</v>
          </cell>
          <cell r="R321">
            <v>0</v>
          </cell>
          <cell r="S321">
            <v>0</v>
          </cell>
          <cell r="U321">
            <v>1733.1550496333375</v>
          </cell>
          <cell r="V321">
            <v>884.80892395469311</v>
          </cell>
          <cell r="X321">
            <v>8320.6098315865202</v>
          </cell>
          <cell r="Y321">
            <v>8509.9204125801243</v>
          </cell>
          <cell r="AA321">
            <v>0</v>
          </cell>
          <cell r="AB321">
            <v>0</v>
          </cell>
          <cell r="AD321">
            <v>12651.220107493895</v>
          </cell>
          <cell r="AE321">
            <v>12883.025218908411</v>
          </cell>
          <cell r="AJ321">
            <v>0</v>
          </cell>
          <cell r="AK321">
            <v>0</v>
          </cell>
          <cell r="AM321">
            <v>0</v>
          </cell>
          <cell r="AN321">
            <v>0</v>
          </cell>
          <cell r="AP321">
            <v>11000.35478669961</v>
          </cell>
          <cell r="AQ321">
            <v>5400</v>
          </cell>
          <cell r="AS321">
            <v>61184.092839834768</v>
          </cell>
          <cell r="AT321">
            <v>17523.927140217598</v>
          </cell>
          <cell r="AV321">
            <v>2074.0217315775349</v>
          </cell>
          <cell r="AW321">
            <v>3413.0169274160285</v>
          </cell>
          <cell r="AY321">
            <v>2220.3129367728743</v>
          </cell>
          <cell r="AZ321">
            <v>0</v>
          </cell>
          <cell r="BB321">
            <v>1741.5599614986395</v>
          </cell>
          <cell r="BC321">
            <v>2171.8836278245071</v>
          </cell>
          <cell r="BE321">
            <v>0</v>
          </cell>
          <cell r="BF321">
            <v>0</v>
          </cell>
          <cell r="BH321">
            <v>1021.4770254195902</v>
          </cell>
          <cell r="BI321">
            <v>0</v>
          </cell>
          <cell r="BK321">
            <v>2973.1554879793234</v>
          </cell>
          <cell r="BL321">
            <v>0</v>
          </cell>
          <cell r="BN321">
            <v>475.5163246436357</v>
          </cell>
          <cell r="BO321">
            <v>0</v>
          </cell>
          <cell r="BT321">
            <v>51619.789078552007</v>
          </cell>
          <cell r="BU321">
            <v>47732.704087623948</v>
          </cell>
          <cell r="BW321">
            <v>22633.625478436294</v>
          </cell>
          <cell r="BX321">
            <v>22224.812498323765</v>
          </cell>
          <cell r="BZ321">
            <v>9461.1216026751263</v>
          </cell>
          <cell r="CA321">
            <v>11152.262012866524</v>
          </cell>
          <cell r="CC321">
            <v>2160.7318303425404</v>
          </cell>
          <cell r="CD321">
            <v>2146.8849256089511</v>
          </cell>
          <cell r="CF321">
            <v>275.002232952687</v>
          </cell>
          <cell r="CG321">
            <v>0</v>
          </cell>
          <cell r="CI321">
            <v>12471.714458621973</v>
          </cell>
          <cell r="CJ321">
            <v>7504.4674212377004</v>
          </cell>
          <cell r="CL321">
            <v>0</v>
          </cell>
          <cell r="CM321">
            <v>0</v>
          </cell>
          <cell r="CX321">
            <v>13654.553623076667</v>
          </cell>
          <cell r="CY321">
            <v>89971.222689100949</v>
          </cell>
          <cell r="DA321">
            <v>-67337.602466276236</v>
          </cell>
          <cell r="DC321">
            <v>86349.66</v>
          </cell>
          <cell r="DD321">
            <v>0</v>
          </cell>
          <cell r="DE321">
            <v>62468.770000000004</v>
          </cell>
          <cell r="DF321">
            <v>0</v>
          </cell>
          <cell r="DK321">
            <v>8.797003930619816</v>
          </cell>
          <cell r="DL321">
            <v>0</v>
          </cell>
          <cell r="DM321">
            <v>7.9208474808007558</v>
          </cell>
          <cell r="DW321">
            <v>3696.4799999999996</v>
          </cell>
          <cell r="DX321">
            <v>0</v>
          </cell>
        </row>
        <row r="322">
          <cell r="F322">
            <v>472.1</v>
          </cell>
          <cell r="G322">
            <v>0</v>
          </cell>
          <cell r="H322">
            <v>0</v>
          </cell>
          <cell r="I322">
            <v>2287.7968062790292</v>
          </cell>
          <cell r="J322">
            <v>2206.3456703822117</v>
          </cell>
          <cell r="L322">
            <v>618.03847082204447</v>
          </cell>
          <cell r="M322">
            <v>513.38250053540946</v>
          </cell>
          <cell r="O322">
            <v>907.17256707917034</v>
          </cell>
          <cell r="P322">
            <v>907.17256707917034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X322">
            <v>1215.8562269002166</v>
          </cell>
          <cell r="Y322">
            <v>847.80627259913228</v>
          </cell>
          <cell r="AA322">
            <v>0</v>
          </cell>
          <cell r="AB322">
            <v>0</v>
          </cell>
          <cell r="AD322">
            <v>2201.9358929188993</v>
          </cell>
          <cell r="AE322">
            <v>2242.281408264359</v>
          </cell>
          <cell r="AJ322">
            <v>0</v>
          </cell>
          <cell r="AK322">
            <v>0</v>
          </cell>
          <cell r="AM322">
            <v>0</v>
          </cell>
          <cell r="AN322">
            <v>0</v>
          </cell>
          <cell r="AP322">
            <v>1466.713971559948</v>
          </cell>
          <cell r="AQ322">
            <v>720</v>
          </cell>
          <cell r="AS322">
            <v>8625.8411892202148</v>
          </cell>
          <cell r="AT322">
            <v>68136.575153584345</v>
          </cell>
          <cell r="AV322">
            <v>305.35930573596903</v>
          </cell>
          <cell r="AW322">
            <v>0</v>
          </cell>
          <cell r="AY322">
            <v>509.24608641579681</v>
          </cell>
          <cell r="AZ322">
            <v>0</v>
          </cell>
          <cell r="BB322">
            <v>222.09597414843282</v>
          </cell>
          <cell r="BC322">
            <v>0</v>
          </cell>
          <cell r="BE322">
            <v>0</v>
          </cell>
          <cell r="BF322">
            <v>0</v>
          </cell>
          <cell r="BH322">
            <v>0</v>
          </cell>
          <cell r="BI322">
            <v>0</v>
          </cell>
          <cell r="BK322">
            <v>423.74866885621924</v>
          </cell>
          <cell r="BL322">
            <v>0</v>
          </cell>
          <cell r="BN322">
            <v>118.87908116090892</v>
          </cell>
          <cell r="BO322">
            <v>0</v>
          </cell>
          <cell r="BT322">
            <v>7820.2972499663056</v>
          </cell>
          <cell r="BU322">
            <v>7081.9902994082695</v>
          </cell>
          <cell r="BW322">
            <v>5302.719007348288</v>
          </cell>
          <cell r="BX322">
            <v>4476.9938038848068</v>
          </cell>
          <cell r="BZ322">
            <v>830.70605720826427</v>
          </cell>
          <cell r="CA322">
            <v>1674.5577434842194</v>
          </cell>
          <cell r="CC322">
            <v>0</v>
          </cell>
          <cell r="CD322">
            <v>0</v>
          </cell>
          <cell r="CF322">
            <v>0</v>
          </cell>
          <cell r="CG322">
            <v>0</v>
          </cell>
          <cell r="CI322">
            <v>1433.5303975427551</v>
          </cell>
          <cell r="CJ322">
            <v>435.71429864026715</v>
          </cell>
          <cell r="CL322">
            <v>0</v>
          </cell>
          <cell r="CM322">
            <v>0</v>
          </cell>
          <cell r="CX322">
            <v>2057.3816270884722</v>
          </cell>
          <cell r="CY322">
            <v>-63886.077690551203</v>
          </cell>
          <cell r="DA322">
            <v>62010.931103517214</v>
          </cell>
          <cell r="DC322">
            <v>3600.43</v>
          </cell>
          <cell r="DD322">
            <v>0</v>
          </cell>
          <cell r="DE322">
            <v>0</v>
          </cell>
          <cell r="DF322">
            <v>0</v>
          </cell>
          <cell r="DK322">
            <v>7.6264420039828673</v>
          </cell>
          <cell r="DL322">
            <v>0</v>
          </cell>
          <cell r="DM322">
            <v>6.4470616410577799</v>
          </cell>
          <cell r="DW322">
            <v>2265.88</v>
          </cell>
          <cell r="DX322">
            <v>0</v>
          </cell>
        </row>
        <row r="323">
          <cell r="F323">
            <v>6211.85</v>
          </cell>
          <cell r="G323">
            <v>656.15</v>
          </cell>
          <cell r="H323">
            <v>0</v>
          </cell>
          <cell r="I323">
            <v>34236.611376220055</v>
          </cell>
          <cell r="J323">
            <v>32638.1511261095</v>
          </cell>
          <cell r="L323">
            <v>5194.3405013555375</v>
          </cell>
          <cell r="M323">
            <v>4312.4130044974399</v>
          </cell>
          <cell r="O323">
            <v>10875.256214466139</v>
          </cell>
          <cell r="P323">
            <v>10875.256214466135</v>
          </cell>
          <cell r="R323">
            <v>2646.1349718856309</v>
          </cell>
          <cell r="S323">
            <v>2646.1349718856309</v>
          </cell>
          <cell r="U323">
            <v>1329.4087028437534</v>
          </cell>
          <cell r="V323">
            <v>706.07372451025174</v>
          </cell>
          <cell r="X323">
            <v>13601.719363512248</v>
          </cell>
          <cell r="Y323">
            <v>10352.525617211684</v>
          </cell>
          <cell r="AA323">
            <v>0</v>
          </cell>
          <cell r="AB323">
            <v>0</v>
          </cell>
          <cell r="AD323">
            <v>28972.877518382269</v>
          </cell>
          <cell r="AE323">
            <v>29503.740237083159</v>
          </cell>
          <cell r="AJ323">
            <v>58123.55999999999</v>
          </cell>
          <cell r="AK323">
            <v>57078.231934839256</v>
          </cell>
          <cell r="AM323">
            <v>2597.16</v>
          </cell>
          <cell r="AN323">
            <v>3733.8526261956213</v>
          </cell>
          <cell r="AP323">
            <v>6844.6652006130926</v>
          </cell>
          <cell r="AQ323">
            <v>6720</v>
          </cell>
          <cell r="AS323">
            <v>156044.49547007741</v>
          </cell>
          <cell r="AT323">
            <v>304602.1786726765</v>
          </cell>
          <cell r="AV323">
            <v>5506.9155666628931</v>
          </cell>
          <cell r="AW323">
            <v>0</v>
          </cell>
          <cell r="AY323">
            <v>4919.7218621619104</v>
          </cell>
          <cell r="AZ323">
            <v>2120.7665081115679</v>
          </cell>
          <cell r="BB323">
            <v>4276.5279159331567</v>
          </cell>
          <cell r="BC323">
            <v>0</v>
          </cell>
          <cell r="BE323">
            <v>638.53121558449209</v>
          </cell>
          <cell r="BF323">
            <v>1588.8220140035119</v>
          </cell>
          <cell r="BH323">
            <v>783.51930927070828</v>
          </cell>
          <cell r="BI323">
            <v>0</v>
          </cell>
          <cell r="BK323">
            <v>4924.6290429706178</v>
          </cell>
          <cell r="BL323">
            <v>2914.381947791976</v>
          </cell>
          <cell r="BN323">
            <v>1050.0985502546957</v>
          </cell>
          <cell r="BO323">
            <v>0</v>
          </cell>
          <cell r="BT323">
            <v>166581.84000000005</v>
          </cell>
          <cell r="BU323">
            <v>62554.854782490096</v>
          </cell>
          <cell r="BW323">
            <v>67959.209708611699</v>
          </cell>
          <cell r="BX323">
            <v>33745.977627846478</v>
          </cell>
          <cell r="BZ323">
            <v>9335.5235518417376</v>
          </cell>
          <cell r="CA323">
            <v>13583.399977555679</v>
          </cell>
          <cell r="CC323">
            <v>2401.8270873644583</v>
          </cell>
          <cell r="CD323">
            <v>2386.435139877844</v>
          </cell>
          <cell r="CF323">
            <v>305.68708384638569</v>
          </cell>
          <cell r="CG323">
            <v>0</v>
          </cell>
          <cell r="CI323">
            <v>25994.684542108633</v>
          </cell>
          <cell r="CJ323">
            <v>18901.060493934849</v>
          </cell>
          <cell r="CL323">
            <v>36308.45790896289</v>
          </cell>
          <cell r="CM323">
            <v>26269.877429228101</v>
          </cell>
          <cell r="CX323">
            <v>39099.183152213562</v>
          </cell>
          <cell r="CY323">
            <v>68162.305489751772</v>
          </cell>
          <cell r="DA323">
            <v>-183852.50266476802</v>
          </cell>
          <cell r="DC323">
            <v>149199.39000000001</v>
          </cell>
          <cell r="DD323">
            <v>0</v>
          </cell>
          <cell r="DE323">
            <v>80784.760000000009</v>
          </cell>
          <cell r="DF323">
            <v>0</v>
          </cell>
          <cell r="DK323">
            <v>8.6547520342139315</v>
          </cell>
          <cell r="DL323">
            <v>11.289988256620733</v>
          </cell>
          <cell r="DM323">
            <v>7.5060255393045789</v>
          </cell>
          <cell r="DW323">
            <v>5441.16</v>
          </cell>
          <cell r="DX323">
            <v>0</v>
          </cell>
        </row>
        <row r="324">
          <cell r="F324">
            <v>3895.01</v>
          </cell>
          <cell r="G324">
            <v>0</v>
          </cell>
          <cell r="H324">
            <v>463.5</v>
          </cell>
          <cell r="I324">
            <v>14963.837232271513</v>
          </cell>
          <cell r="J324">
            <v>14328.882227160067</v>
          </cell>
          <cell r="L324">
            <v>2102.2699162784056</v>
          </cell>
          <cell r="M324">
            <v>1802.1527241698311</v>
          </cell>
          <cell r="O324">
            <v>6976.1764362078384</v>
          </cell>
          <cell r="P324">
            <v>6976.1764362078393</v>
          </cell>
          <cell r="R324">
            <v>1784.6078808520094</v>
          </cell>
          <cell r="S324">
            <v>1784.6078808520094</v>
          </cell>
          <cell r="U324">
            <v>896.11994043541915</v>
          </cell>
          <cell r="V324">
            <v>482.18704273346447</v>
          </cell>
          <cell r="X324">
            <v>8436.5791596600957</v>
          </cell>
          <cell r="Y324">
            <v>10231.2587483235</v>
          </cell>
          <cell r="AA324">
            <v>0</v>
          </cell>
          <cell r="AB324">
            <v>0</v>
          </cell>
          <cell r="AD324">
            <v>20328.658353412317</v>
          </cell>
          <cell r="AE324">
            <v>20701.135227143172</v>
          </cell>
          <cell r="AJ324">
            <v>39566.879999999983</v>
          </cell>
          <cell r="AK324">
            <v>41219.722610386038</v>
          </cell>
          <cell r="AM324">
            <v>2597.16</v>
          </cell>
          <cell r="AN324">
            <v>2669.2600469562972</v>
          </cell>
          <cell r="AP324">
            <v>3911.2372574931965</v>
          </cell>
          <cell r="AQ324">
            <v>4224</v>
          </cell>
          <cell r="AS324">
            <v>96527.575674533262</v>
          </cell>
          <cell r="AT324">
            <v>69430.723649069085</v>
          </cell>
          <cell r="AV324">
            <v>5203.0212321522858</v>
          </cell>
          <cell r="AW324">
            <v>0</v>
          </cell>
          <cell r="AY324">
            <v>1945.454939236781</v>
          </cell>
          <cell r="AZ324">
            <v>3894.293279336126</v>
          </cell>
          <cell r="BB324">
            <v>2132.311935390549</v>
          </cell>
          <cell r="BC324">
            <v>0</v>
          </cell>
          <cell r="BE324">
            <v>352.03243642054463</v>
          </cell>
          <cell r="BF324">
            <v>0</v>
          </cell>
          <cell r="BH324">
            <v>528.15005291581076</v>
          </cell>
          <cell r="BI324">
            <v>0</v>
          </cell>
          <cell r="BK324">
            <v>2663.5444719317179</v>
          </cell>
          <cell r="BL324">
            <v>48967.355498883939</v>
          </cell>
          <cell r="BN324">
            <v>0</v>
          </cell>
          <cell r="BO324">
            <v>0</v>
          </cell>
          <cell r="BT324">
            <v>62549.399999999987</v>
          </cell>
          <cell r="BU324">
            <v>48594.778153116204</v>
          </cell>
          <cell r="BW324">
            <v>42450.174950021988</v>
          </cell>
          <cell r="BX324">
            <v>42130.641513810988</v>
          </cell>
          <cell r="BZ324">
            <v>3280.0488155119606</v>
          </cell>
          <cell r="CA324">
            <v>17391.525421593207</v>
          </cell>
          <cell r="CC324">
            <v>1434.5259047632705</v>
          </cell>
          <cell r="CD324">
            <v>1425.3328419027243</v>
          </cell>
          <cell r="CF324">
            <v>182.57602424259812</v>
          </cell>
          <cell r="CG324">
            <v>0</v>
          </cell>
          <cell r="CI324">
            <v>21359.60292338705</v>
          </cell>
          <cell r="CJ324">
            <v>20461.479328468693</v>
          </cell>
          <cell r="CL324">
            <v>33596.218396812001</v>
          </cell>
          <cell r="CM324">
            <v>30682.474510543787</v>
          </cell>
          <cell r="CX324">
            <v>22629.75736071077</v>
          </cell>
          <cell r="CY324">
            <v>8673.9695126391744</v>
          </cell>
          <cell r="DA324">
            <v>55538.544422977371</v>
          </cell>
          <cell r="DC324">
            <v>71277.59</v>
          </cell>
          <cell r="DD324">
            <v>-1376.4</v>
          </cell>
          <cell r="DE324">
            <v>34486.75</v>
          </cell>
          <cell r="DF324">
            <v>-4125.04</v>
          </cell>
          <cell r="DK324">
            <v>7.0745907135665433</v>
          </cell>
          <cell r="DL324">
            <v>9.4241036941083891</v>
          </cell>
          <cell r="DM324">
            <v>5.9302372572221804</v>
          </cell>
          <cell r="DW324">
            <v>5457.300000000002</v>
          </cell>
          <cell r="DX324">
            <v>0</v>
          </cell>
        </row>
        <row r="325">
          <cell r="F325">
            <v>8353.4</v>
          </cell>
          <cell r="G325">
            <v>0</v>
          </cell>
          <cell r="H325">
            <v>1736</v>
          </cell>
          <cell r="I325">
            <v>46178.101345820229</v>
          </cell>
          <cell r="J325">
            <v>44100.719529149159</v>
          </cell>
          <cell r="L325">
            <v>7501.1241339895387</v>
          </cell>
          <cell r="M325">
            <v>6242.7312065105771</v>
          </cell>
          <cell r="O325">
            <v>15907.853745159717</v>
          </cell>
          <cell r="P325">
            <v>15907.85374515972</v>
          </cell>
          <cell r="R325">
            <v>3946.5820585620872</v>
          </cell>
          <cell r="S325">
            <v>3946.5820585620872</v>
          </cell>
          <cell r="U325">
            <v>1890.7145996000042</v>
          </cell>
          <cell r="V325">
            <v>1074.3704159048616</v>
          </cell>
          <cell r="X325">
            <v>11376.022747407196</v>
          </cell>
          <cell r="Y325">
            <v>12626.224020486381</v>
          </cell>
          <cell r="AA325">
            <v>0</v>
          </cell>
          <cell r="AB325">
            <v>0</v>
          </cell>
          <cell r="AD325">
            <v>47058.275784825128</v>
          </cell>
          <cell r="AE325">
            <v>47920.512689138799</v>
          </cell>
          <cell r="AJ325">
            <v>83273.520000000019</v>
          </cell>
          <cell r="AK325">
            <v>83517.909167376085</v>
          </cell>
          <cell r="AM325">
            <v>0</v>
          </cell>
          <cell r="AN325">
            <v>1064.595849800311</v>
          </cell>
          <cell r="AP325">
            <v>8066.9268435797139</v>
          </cell>
          <cell r="AQ325">
            <v>7920</v>
          </cell>
          <cell r="AS325">
            <v>212539.28571442768</v>
          </cell>
          <cell r="AT325">
            <v>228977.2770907438</v>
          </cell>
          <cell r="AV325">
            <v>9655.6027495114813</v>
          </cell>
          <cell r="AW325">
            <v>690.59398372356884</v>
          </cell>
          <cell r="AY325">
            <v>6016.4333240390288</v>
          </cell>
          <cell r="AZ325">
            <v>4190.3704621489014</v>
          </cell>
          <cell r="BB325">
            <v>6448.7159229185681</v>
          </cell>
          <cell r="BC325">
            <v>3993.4950822523169</v>
          </cell>
          <cell r="BE325">
            <v>2166.4899134693446</v>
          </cell>
          <cell r="BF325">
            <v>0</v>
          </cell>
          <cell r="BH325">
            <v>1114.3385731850076</v>
          </cell>
          <cell r="BI325">
            <v>0</v>
          </cell>
          <cell r="BK325">
            <v>5424.5281298529826</v>
          </cell>
          <cell r="BL325">
            <v>4990.3809323604073</v>
          </cell>
          <cell r="BN325">
            <v>1426.5489739309076</v>
          </cell>
          <cell r="BO325">
            <v>0</v>
          </cell>
          <cell r="BT325">
            <v>165194.51999999993</v>
          </cell>
          <cell r="BU325">
            <v>138464.5273048472</v>
          </cell>
          <cell r="BW325">
            <v>111898.52590358302</v>
          </cell>
          <cell r="BX325">
            <v>107366.85165891293</v>
          </cell>
          <cell r="BZ325">
            <v>8830.9006571475893</v>
          </cell>
          <cell r="CA325">
            <v>45785.336014033652</v>
          </cell>
          <cell r="CC325">
            <v>2988.7781445805758</v>
          </cell>
          <cell r="CD325">
            <v>2969.6247606868969</v>
          </cell>
          <cell r="CF325">
            <v>380.38994567389153</v>
          </cell>
          <cell r="CG325">
            <v>0</v>
          </cell>
          <cell r="CI325">
            <v>26472.528007956204</v>
          </cell>
          <cell r="CJ325">
            <v>15324.130316897237</v>
          </cell>
          <cell r="CL325">
            <v>42647.529326896969</v>
          </cell>
          <cell r="CM325">
            <v>33692.154496416857</v>
          </cell>
          <cell r="CX325">
            <v>48682.731962508478</v>
          </cell>
          <cell r="CY325">
            <v>69848.326875714556</v>
          </cell>
          <cell r="DA325">
            <v>29023.686358115316</v>
          </cell>
          <cell r="DC325">
            <v>262300.82</v>
          </cell>
          <cell r="DD325">
            <v>157951.60999999999</v>
          </cell>
          <cell r="DE325">
            <v>185513.69</v>
          </cell>
          <cell r="DF325">
            <v>148777.93</v>
          </cell>
          <cell r="DK325">
            <v>7.2958814534340899</v>
          </cell>
          <cell r="DL325">
            <v>9.1888989670177477</v>
          </cell>
          <cell r="DM325">
            <v>5.8893470295298558</v>
          </cell>
          <cell r="DW325">
            <v>5516.22</v>
          </cell>
          <cell r="DX325">
            <v>0</v>
          </cell>
        </row>
        <row r="326">
          <cell r="F326">
            <v>3581.3</v>
          </cell>
          <cell r="G326">
            <v>455.7</v>
          </cell>
          <cell r="H326">
            <v>0</v>
          </cell>
          <cell r="I326">
            <v>14127.24595510988</v>
          </cell>
          <cell r="J326">
            <v>13583.468947473055</v>
          </cell>
          <cell r="L326">
            <v>3274.4253387629883</v>
          </cell>
          <cell r="M326">
            <v>2738.0400028555168</v>
          </cell>
          <cell r="O326">
            <v>6340.0326898565445</v>
          </cell>
          <cell r="P326">
            <v>6340.0326898565445</v>
          </cell>
          <cell r="R326">
            <v>1559.8810285093216</v>
          </cell>
          <cell r="S326">
            <v>1559.8810285093216</v>
          </cell>
          <cell r="U326">
            <v>905.96741230833561</v>
          </cell>
          <cell r="V326">
            <v>551.8480354767413</v>
          </cell>
          <cell r="X326">
            <v>7713.3887809942762</v>
          </cell>
          <cell r="Y326">
            <v>9065.5629278827473</v>
          </cell>
          <cell r="AA326">
            <v>0</v>
          </cell>
          <cell r="AB326">
            <v>0</v>
          </cell>
          <cell r="AD326">
            <v>16703.64967869192</v>
          </cell>
          <cell r="AE326">
            <v>17009.706433842723</v>
          </cell>
          <cell r="AJ326">
            <v>32710.560000000009</v>
          </cell>
          <cell r="AK326">
            <v>32863.772420538844</v>
          </cell>
          <cell r="AM326">
            <v>2597.16</v>
          </cell>
          <cell r="AN326">
            <v>3201.5579718564522</v>
          </cell>
          <cell r="AP326">
            <v>3911.2372574931965</v>
          </cell>
          <cell r="AQ326">
            <v>4224</v>
          </cell>
          <cell r="AS326">
            <v>115409.88633034809</v>
          </cell>
          <cell r="AT326">
            <v>161740.71661436674</v>
          </cell>
          <cell r="AV326">
            <v>3004.5178149781345</v>
          </cell>
          <cell r="AW326">
            <v>0</v>
          </cell>
          <cell r="AY326">
            <v>1786.0260546216023</v>
          </cell>
          <cell r="AZ326">
            <v>0</v>
          </cell>
          <cell r="BB326">
            <v>2164.3178777451772</v>
          </cell>
          <cell r="BC326">
            <v>0</v>
          </cell>
          <cell r="BE326">
            <v>359.32014988519182</v>
          </cell>
          <cell r="BF326">
            <v>0</v>
          </cell>
          <cell r="BH326">
            <v>533.95389965114953</v>
          </cell>
          <cell r="BI326">
            <v>0</v>
          </cell>
          <cell r="BK326">
            <v>3124.2518522794594</v>
          </cell>
          <cell r="BL326">
            <v>2914.381947791976</v>
          </cell>
          <cell r="BN326">
            <v>475.5163246436357</v>
          </cell>
          <cell r="BO326">
            <v>4885.756744614202</v>
          </cell>
          <cell r="BT326">
            <v>43273.19999999999</v>
          </cell>
          <cell r="BU326">
            <v>32796.324599877924</v>
          </cell>
          <cell r="BW326">
            <v>56926.890725039273</v>
          </cell>
          <cell r="BX326">
            <v>40628.910032357249</v>
          </cell>
          <cell r="BZ326">
            <v>15131.694725956137</v>
          </cell>
          <cell r="CA326">
            <v>10755.616235223957</v>
          </cell>
          <cell r="CC326">
            <v>1802.4653734659112</v>
          </cell>
          <cell r="CD326">
            <v>1790.9143952457132</v>
          </cell>
          <cell r="CF326">
            <v>229.40468389566138</v>
          </cell>
          <cell r="CG326">
            <v>0</v>
          </cell>
          <cell r="CI326">
            <v>8505.613692087014</v>
          </cell>
          <cell r="CJ326">
            <v>2403.4929682899992</v>
          </cell>
          <cell r="CL326">
            <v>11359.294870128795</v>
          </cell>
          <cell r="CM326">
            <v>8875.7658191274331</v>
          </cell>
          <cell r="CX326">
            <v>21235.575823553831</v>
          </cell>
          <cell r="CY326">
            <v>16435.759065071259</v>
          </cell>
          <cell r="DA326">
            <v>-260880.7791936241</v>
          </cell>
          <cell r="DC326">
            <v>100027.22</v>
          </cell>
          <cell r="DD326">
            <v>0</v>
          </cell>
          <cell r="DE326">
            <v>62864.69</v>
          </cell>
          <cell r="DF326">
            <v>0</v>
          </cell>
          <cell r="DK326">
            <v>8.6732415343402582</v>
          </cell>
          <cell r="DL326">
            <v>10.625234747775217</v>
          </cell>
          <cell r="DM326">
            <v>7.0042042462515921</v>
          </cell>
          <cell r="DW326">
            <v>3811.6200000000003</v>
          </cell>
          <cell r="DX326">
            <v>0</v>
          </cell>
        </row>
        <row r="327">
          <cell r="F327">
            <v>4073.8</v>
          </cell>
          <cell r="G327">
            <v>501.2</v>
          </cell>
          <cell r="H327">
            <v>0</v>
          </cell>
          <cell r="I327">
            <v>14263.559004881934</v>
          </cell>
          <cell r="J327">
            <v>13722.331910852334</v>
          </cell>
          <cell r="L327">
            <v>2047.2201733394579</v>
          </cell>
          <cell r="M327">
            <v>1711.2750017846984</v>
          </cell>
          <cell r="O327">
            <v>7225.9558216977684</v>
          </cell>
          <cell r="P327">
            <v>7225.9558216977703</v>
          </cell>
          <cell r="R327">
            <v>1898.7873135641987</v>
          </cell>
          <cell r="S327">
            <v>1898.7873135641992</v>
          </cell>
          <cell r="U327">
            <v>905.96741230833561</v>
          </cell>
          <cell r="V327">
            <v>499.95579198566747</v>
          </cell>
          <cell r="X327">
            <v>7790.767871918888</v>
          </cell>
          <cell r="Y327">
            <v>5808.3764569721661</v>
          </cell>
          <cell r="AA327">
            <v>0</v>
          </cell>
          <cell r="AB327">
            <v>0</v>
          </cell>
          <cell r="AD327">
            <v>19000.733828792661</v>
          </cell>
          <cell r="AE327">
            <v>19348.879476778962</v>
          </cell>
          <cell r="AJ327">
            <v>35583.599999999999</v>
          </cell>
          <cell r="AK327">
            <v>35287.65949655696</v>
          </cell>
          <cell r="AM327">
            <v>2597.16</v>
          </cell>
          <cell r="AN327">
            <v>3201.5547012954657</v>
          </cell>
          <cell r="AP327">
            <v>3911.2372574931965</v>
          </cell>
          <cell r="AQ327">
            <v>4224</v>
          </cell>
          <cell r="AS327">
            <v>139476.07091628222</v>
          </cell>
          <cell r="AT327">
            <v>105065.68920703023</v>
          </cell>
          <cell r="AV327">
            <v>2563.6463627978906</v>
          </cell>
          <cell r="AW327">
            <v>4343.9055857682897</v>
          </cell>
          <cell r="AY327">
            <v>1276.7799682058057</v>
          </cell>
          <cell r="AZ327">
            <v>36567.081090657077</v>
          </cell>
          <cell r="BB327">
            <v>2107.8266277099488</v>
          </cell>
          <cell r="BC327">
            <v>0</v>
          </cell>
          <cell r="BE327">
            <v>427.4451285812325</v>
          </cell>
          <cell r="BF327">
            <v>2915.8583255913518</v>
          </cell>
          <cell r="BH327">
            <v>533.95389965114953</v>
          </cell>
          <cell r="BI327">
            <v>0</v>
          </cell>
          <cell r="BK327">
            <v>3168.4747456963505</v>
          </cell>
          <cell r="BL327">
            <v>2856.997411143574</v>
          </cell>
          <cell r="BN327">
            <v>475.5163246436357</v>
          </cell>
          <cell r="BO327">
            <v>0</v>
          </cell>
          <cell r="BT327">
            <v>51798.719999999994</v>
          </cell>
          <cell r="BU327">
            <v>38849.111995849235</v>
          </cell>
          <cell r="BW327">
            <v>49775.340220467602</v>
          </cell>
          <cell r="BX327">
            <v>38256.615091520587</v>
          </cell>
          <cell r="BZ327">
            <v>17493.745143245276</v>
          </cell>
          <cell r="CA327">
            <v>13116.403912173813</v>
          </cell>
          <cell r="CC327">
            <v>2105.7964235570757</v>
          </cell>
          <cell r="CD327">
            <v>2092.3015686862127</v>
          </cell>
          <cell r="CF327">
            <v>268.01045390726426</v>
          </cell>
          <cell r="CG327">
            <v>0</v>
          </cell>
          <cell r="CI327">
            <v>9604.6536635364591</v>
          </cell>
          <cell r="CJ327">
            <v>4897.8818649336481</v>
          </cell>
          <cell r="CL327">
            <v>16406.755399876834</v>
          </cell>
          <cell r="CM327">
            <v>12258.372645042833</v>
          </cell>
          <cell r="CX327">
            <v>23525.878895906972</v>
          </cell>
          <cell r="CY327">
            <v>69796.354046631124</v>
          </cell>
          <cell r="DA327">
            <v>-149526.01625175856</v>
          </cell>
          <cell r="DC327">
            <v>86564.96</v>
          </cell>
          <cell r="DD327">
            <v>0</v>
          </cell>
          <cell r="DE327">
            <v>45367.110000000008</v>
          </cell>
          <cell r="DF327">
            <v>0</v>
          </cell>
          <cell r="DK327">
            <v>8.4809318324036482</v>
          </cell>
          <cell r="DL327">
            <v>10.352028425238695</v>
          </cell>
          <cell r="DM327">
            <v>7.1979993188468825</v>
          </cell>
          <cell r="DW327">
            <v>3811.6200000000003</v>
          </cell>
          <cell r="DX327">
            <v>0</v>
          </cell>
        </row>
        <row r="328">
          <cell r="F328">
            <v>4388.5</v>
          </cell>
          <cell r="G328">
            <v>446.3</v>
          </cell>
          <cell r="H328">
            <v>0</v>
          </cell>
          <cell r="I328">
            <v>20301.666623801197</v>
          </cell>
          <cell r="J328">
            <v>19395.444414290505</v>
          </cell>
          <cell r="L328">
            <v>3462.8936675703567</v>
          </cell>
          <cell r="M328">
            <v>2874.942002998293</v>
          </cell>
          <cell r="O328">
            <v>7723.8176404947999</v>
          </cell>
          <cell r="P328">
            <v>7723.817640494799</v>
          </cell>
          <cell r="R328">
            <v>1868.0924177876834</v>
          </cell>
          <cell r="S328">
            <v>1868.0924177876839</v>
          </cell>
          <cell r="U328">
            <v>965.05224354583561</v>
          </cell>
          <cell r="V328">
            <v>520.06275754250362</v>
          </cell>
          <cell r="X328">
            <v>7281.0442185229685</v>
          </cell>
          <cell r="Y328">
            <v>4696.9351678613803</v>
          </cell>
          <cell r="AA328">
            <v>0</v>
          </cell>
          <cell r="AB328">
            <v>0</v>
          </cell>
          <cell r="AD328">
            <v>20468.535619730119</v>
          </cell>
          <cell r="AE328">
            <v>20843.5754292907</v>
          </cell>
          <cell r="AJ328">
            <v>22564.199999999997</v>
          </cell>
          <cell r="AK328">
            <v>22548.608419114233</v>
          </cell>
          <cell r="AM328">
            <v>5194.4399999999996</v>
          </cell>
          <cell r="AN328">
            <v>5338.5638914020365</v>
          </cell>
          <cell r="AP328">
            <v>4583.4811611248379</v>
          </cell>
          <cell r="AQ328">
            <v>4500</v>
          </cell>
          <cell r="AS328">
            <v>118328.16210459109</v>
          </cell>
          <cell r="AT328">
            <v>11835.313861834793</v>
          </cell>
          <cell r="AV328">
            <v>3801.1387568623336</v>
          </cell>
          <cell r="AW328">
            <v>0</v>
          </cell>
          <cell r="AY328">
            <v>3279.8145747746062</v>
          </cell>
          <cell r="AZ328">
            <v>3283.2414394977382</v>
          </cell>
          <cell r="BB328">
            <v>2514.8639341403818</v>
          </cell>
          <cell r="BC328">
            <v>772.40644331104568</v>
          </cell>
          <cell r="BE328">
            <v>505.75732003314391</v>
          </cell>
          <cell r="BF328">
            <v>746.85628260732517</v>
          </cell>
          <cell r="BH328">
            <v>568.77698006318087</v>
          </cell>
          <cell r="BI328">
            <v>0</v>
          </cell>
          <cell r="BK328">
            <v>3522.704839356315</v>
          </cell>
          <cell r="BL328">
            <v>3272.4288627560863</v>
          </cell>
          <cell r="BN328">
            <v>713.27448696545378</v>
          </cell>
          <cell r="BO328">
            <v>0</v>
          </cell>
          <cell r="BT328">
            <v>58856.039999999986</v>
          </cell>
          <cell r="BU328">
            <v>32995.640570951131</v>
          </cell>
          <cell r="BW328">
            <v>38097.809651141884</v>
          </cell>
          <cell r="BX328">
            <v>22421.580684573837</v>
          </cell>
          <cell r="BZ328">
            <v>16976.004770627649</v>
          </cell>
          <cell r="CA328">
            <v>13113.256764037811</v>
          </cell>
          <cell r="CC328">
            <v>1971.1042966212879</v>
          </cell>
          <cell r="CD328">
            <v>1958.4726071945834</v>
          </cell>
          <cell r="CF328">
            <v>250.86781956998212</v>
          </cell>
          <cell r="CG328">
            <v>0</v>
          </cell>
          <cell r="CI328">
            <v>16867.87434441975</v>
          </cell>
          <cell r="CJ328">
            <v>12732.117479023933</v>
          </cell>
          <cell r="CL328">
            <v>6663.0492877787283</v>
          </cell>
          <cell r="CM328">
            <v>6681.1452689458965</v>
          </cell>
          <cell r="CX328">
            <v>22039.820351938724</v>
          </cell>
          <cell r="CY328">
            <v>222689.37757674753</v>
          </cell>
          <cell r="DA328">
            <v>-256209.4878988695</v>
          </cell>
          <cell r="DC328">
            <v>70275.62</v>
          </cell>
          <cell r="DD328">
            <v>0</v>
          </cell>
          <cell r="DE328">
            <v>31705.919999999998</v>
          </cell>
          <cell r="DF328">
            <v>0</v>
          </cell>
          <cell r="DK328">
            <v>7.543398130088617</v>
          </cell>
          <cell r="DL328">
            <v>8.9298056005489101</v>
          </cell>
          <cell r="DM328">
            <v>6.6318634776074372</v>
          </cell>
          <cell r="DW328">
            <v>3811.6200000000003</v>
          </cell>
          <cell r="DX328">
            <v>0</v>
          </cell>
        </row>
        <row r="329">
          <cell r="F329">
            <v>5045.5</v>
          </cell>
          <cell r="G329">
            <v>0</v>
          </cell>
          <cell r="H329">
            <v>175.8</v>
          </cell>
          <cell r="I329">
            <v>13992.860379163314</v>
          </cell>
          <cell r="J329">
            <v>13544.991185447585</v>
          </cell>
          <cell r="L329">
            <v>2588.4601799917473</v>
          </cell>
          <cell r="M329">
            <v>2149.3614022415813</v>
          </cell>
          <cell r="O329">
            <v>9105.4074911277385</v>
          </cell>
          <cell r="P329">
            <v>9105.4074911277385</v>
          </cell>
          <cell r="R329">
            <v>2103.3012088298551</v>
          </cell>
          <cell r="S329">
            <v>2103.3012088298551</v>
          </cell>
          <cell r="U329">
            <v>896.11994043541915</v>
          </cell>
          <cell r="V329">
            <v>484.87149352157849</v>
          </cell>
          <cell r="X329">
            <v>7232.0778080866758</v>
          </cell>
          <cell r="Y329">
            <v>8857.4780746981833</v>
          </cell>
          <cell r="AA329">
            <v>0</v>
          </cell>
          <cell r="AB329">
            <v>0</v>
          </cell>
          <cell r="AD329">
            <v>24352.823295271024</v>
          </cell>
          <cell r="AE329">
            <v>24799.033927072018</v>
          </cell>
          <cell r="AJ329">
            <v>29572.800000000007</v>
          </cell>
          <cell r="AK329">
            <v>31329.64070026813</v>
          </cell>
          <cell r="AM329">
            <v>0</v>
          </cell>
          <cell r="AN329">
            <v>0</v>
          </cell>
          <cell r="AP329">
            <v>4094.5765039381909</v>
          </cell>
          <cell r="AQ329">
            <v>0</v>
          </cell>
          <cell r="AS329">
            <v>144938.66280500559</v>
          </cell>
          <cell r="AT329">
            <v>251048.65712096798</v>
          </cell>
          <cell r="AV329">
            <v>2950.251915217912</v>
          </cell>
          <cell r="AW329">
            <v>0</v>
          </cell>
          <cell r="AY329">
            <v>2346.061860550541</v>
          </cell>
          <cell r="AZ329">
            <v>0</v>
          </cell>
          <cell r="BB329">
            <v>2691.5878369943821</v>
          </cell>
          <cell r="BC329">
            <v>1249.22514465009</v>
          </cell>
          <cell r="BE329">
            <v>488.49971790160447</v>
          </cell>
          <cell r="BF329">
            <v>0</v>
          </cell>
          <cell r="BH329">
            <v>528.15005291581076</v>
          </cell>
          <cell r="BI329">
            <v>0</v>
          </cell>
          <cell r="BK329">
            <v>3077.5378647188313</v>
          </cell>
          <cell r="BL329">
            <v>2625.0417223013251</v>
          </cell>
          <cell r="BN329">
            <v>0</v>
          </cell>
          <cell r="BO329">
            <v>0</v>
          </cell>
          <cell r="BT329">
            <v>58009.920000000013</v>
          </cell>
          <cell r="BU329">
            <v>40100.263417479902</v>
          </cell>
          <cell r="BW329">
            <v>60954.632475974977</v>
          </cell>
          <cell r="BX329">
            <v>56337.149806372523</v>
          </cell>
          <cell r="BZ329">
            <v>9974.6409431664197</v>
          </cell>
          <cell r="CA329">
            <v>9393.3017924684864</v>
          </cell>
          <cell r="CC329">
            <v>1571.4081475841933</v>
          </cell>
          <cell r="CD329">
            <v>1561.3378840690145</v>
          </cell>
          <cell r="CF329">
            <v>199.99740060162461</v>
          </cell>
          <cell r="CG329">
            <v>0</v>
          </cell>
          <cell r="CI329">
            <v>18444.75778171678</v>
          </cell>
          <cell r="CJ329">
            <v>21572.21596842424</v>
          </cell>
          <cell r="CL329">
            <v>24575.011605075459</v>
          </cell>
          <cell r="CM329">
            <v>19756.738577600339</v>
          </cell>
          <cell r="CX329">
            <v>25481.34505140144</v>
          </cell>
          <cell r="CY329">
            <v>-60112.818592525713</v>
          </cell>
          <cell r="DA329">
            <v>-3363.4696307805425</v>
          </cell>
          <cell r="DC329">
            <v>78420.100000000006</v>
          </cell>
          <cell r="DD329">
            <v>1960.7399999999998</v>
          </cell>
          <cell r="DE329">
            <v>34854.240000000005</v>
          </cell>
          <cell r="DF329">
            <v>934.23999999999978</v>
          </cell>
          <cell r="DK329">
            <v>7.1076007775859509</v>
          </cell>
          <cell r="DL329">
            <v>8.6346032205628411</v>
          </cell>
          <cell r="DM329">
            <v>5.8390969416046543</v>
          </cell>
          <cell r="DW329">
            <v>3725.3199999999997</v>
          </cell>
          <cell r="DX329">
            <v>0</v>
          </cell>
        </row>
        <row r="330">
          <cell r="F330">
            <v>3937.18</v>
          </cell>
          <cell r="G330">
            <v>436.6</v>
          </cell>
          <cell r="H330">
            <v>0</v>
          </cell>
          <cell r="I330">
            <v>15716.336040198452</v>
          </cell>
          <cell r="J330">
            <v>15045.925149950412</v>
          </cell>
          <cell r="L330">
            <v>3298.0834086844784</v>
          </cell>
          <cell r="M330">
            <v>2738.0400028555168</v>
          </cell>
          <cell r="O330">
            <v>6824.4678527590804</v>
          </cell>
          <cell r="P330">
            <v>6824.4678527590804</v>
          </cell>
          <cell r="R330">
            <v>1628.6363618412154</v>
          </cell>
          <cell r="S330">
            <v>1628.6363618412154</v>
          </cell>
          <cell r="U330">
            <v>905.96741230833561</v>
          </cell>
          <cell r="V330">
            <v>502.37960473253145</v>
          </cell>
          <cell r="X330">
            <v>9812.2005988857491</v>
          </cell>
          <cell r="Y330">
            <v>10261.703425527407</v>
          </cell>
          <cell r="AA330">
            <v>0</v>
          </cell>
          <cell r="AB330">
            <v>0</v>
          </cell>
          <cell r="AD330">
            <v>18363.520353489581</v>
          </cell>
          <cell r="AE330">
            <v>18699.990499873478</v>
          </cell>
          <cell r="AJ330">
            <v>44214.48</v>
          </cell>
          <cell r="AK330">
            <v>44158.067909140183</v>
          </cell>
          <cell r="AM330">
            <v>0</v>
          </cell>
          <cell r="AN330">
            <v>532.29792490015552</v>
          </cell>
          <cell r="AP330">
            <v>4400.1419146798444</v>
          </cell>
          <cell r="AQ330">
            <v>4320</v>
          </cell>
          <cell r="AS330">
            <v>134218.7739811959</v>
          </cell>
          <cell r="AT330">
            <v>142559.80643752014</v>
          </cell>
          <cell r="AV330">
            <v>3347.5012312850645</v>
          </cell>
          <cell r="AW330">
            <v>0</v>
          </cell>
          <cell r="AY330">
            <v>3144.0156183970607</v>
          </cell>
          <cell r="AZ330">
            <v>6953.902332451883</v>
          </cell>
          <cell r="BB330">
            <v>2177.2349359421401</v>
          </cell>
          <cell r="BC330">
            <v>749.32438282179567</v>
          </cell>
          <cell r="BE330">
            <v>431.17165739230182</v>
          </cell>
          <cell r="BF330">
            <v>0</v>
          </cell>
          <cell r="BH330">
            <v>533.95389965114953</v>
          </cell>
          <cell r="BI330">
            <v>0</v>
          </cell>
          <cell r="BK330">
            <v>3113.4418116664406</v>
          </cell>
          <cell r="BL330">
            <v>819.3001998359415</v>
          </cell>
          <cell r="BN330">
            <v>475.5163246436357</v>
          </cell>
          <cell r="BO330">
            <v>0</v>
          </cell>
          <cell r="BT330">
            <v>45129</v>
          </cell>
          <cell r="BU330">
            <v>31655.664768376431</v>
          </cell>
          <cell r="BW330">
            <v>49384.964702331963</v>
          </cell>
          <cell r="BX330">
            <v>37406.642164376157</v>
          </cell>
          <cell r="BZ330">
            <v>14190.687233629813</v>
          </cell>
          <cell r="CA330">
            <v>9759.174877832389</v>
          </cell>
          <cell r="CC330">
            <v>1754.2828239929461</v>
          </cell>
          <cell r="CD330">
            <v>1743.040620403179</v>
          </cell>
          <cell r="CF330">
            <v>223.27235941728415</v>
          </cell>
          <cell r="CG330">
            <v>0</v>
          </cell>
          <cell r="CI330">
            <v>6785.3772150357081</v>
          </cell>
          <cell r="CJ330">
            <v>3084.9955851633531</v>
          </cell>
          <cell r="CL330">
            <v>18152.79542408391</v>
          </cell>
          <cell r="CM330">
            <v>9793.3690277764272</v>
          </cell>
          <cell r="CX330">
            <v>23288.33793128431</v>
          </cell>
          <cell r="CY330">
            <v>70075.250771333463</v>
          </cell>
          <cell r="DA330">
            <v>6591.1442097504842</v>
          </cell>
          <cell r="DC330">
            <v>82212.52</v>
          </cell>
          <cell r="DD330">
            <v>0</v>
          </cell>
          <cell r="DE330">
            <v>41454.030000000006</v>
          </cell>
          <cell r="DF330">
            <v>0</v>
          </cell>
          <cell r="DK330">
            <v>8.4300525856395492</v>
          </cell>
          <cell r="DL330">
            <v>10.593430625712054</v>
          </cell>
          <cell r="DM330">
            <v>7.1130132208325394</v>
          </cell>
          <cell r="DW330">
            <v>3811.6200000000003</v>
          </cell>
          <cell r="DX330">
            <v>0</v>
          </cell>
        </row>
        <row r="331">
          <cell r="F331">
            <v>6309.2</v>
          </cell>
          <cell r="G331">
            <v>689.99</v>
          </cell>
          <cell r="H331">
            <v>0</v>
          </cell>
          <cell r="I331">
            <v>32106.683490734824</v>
          </cell>
          <cell r="J331">
            <v>30657.400085043297</v>
          </cell>
          <cell r="L331">
            <v>5534.6853179997843</v>
          </cell>
          <cell r="M331">
            <v>4719.2444200160653</v>
          </cell>
          <cell r="O331">
            <v>11163.40382418433</v>
          </cell>
          <cell r="P331">
            <v>11163.40382418433</v>
          </cell>
          <cell r="R331">
            <v>2667.6653471488894</v>
          </cell>
          <cell r="S331">
            <v>2667.6653471488894</v>
          </cell>
          <cell r="U331">
            <v>1329.4087028437534</v>
          </cell>
          <cell r="V331">
            <v>678.68866326070213</v>
          </cell>
          <cell r="X331">
            <v>13214.399307565009</v>
          </cell>
          <cell r="Y331">
            <v>13658.222223610601</v>
          </cell>
          <cell r="AA331">
            <v>0</v>
          </cell>
          <cell r="AB331">
            <v>0</v>
          </cell>
          <cell r="AD331">
            <v>29426.930598610295</v>
          </cell>
          <cell r="AE331">
            <v>29966.112817245266</v>
          </cell>
          <cell r="AJ331">
            <v>66321.60000000002</v>
          </cell>
          <cell r="AK331">
            <v>66941.671165583015</v>
          </cell>
          <cell r="AM331">
            <v>0</v>
          </cell>
          <cell r="AN331">
            <v>532.29792490015552</v>
          </cell>
          <cell r="AP331">
            <v>6600.2128720197661</v>
          </cell>
          <cell r="AQ331">
            <v>6480</v>
          </cell>
          <cell r="AS331">
            <v>156598.14456334474</v>
          </cell>
          <cell r="AT331">
            <v>190797.17845770405</v>
          </cell>
          <cell r="AV331">
            <v>4643.5855338655938</v>
          </cell>
          <cell r="AW331">
            <v>0</v>
          </cell>
          <cell r="AY331">
            <v>3666.5718221937368</v>
          </cell>
          <cell r="AZ331">
            <v>0</v>
          </cell>
          <cell r="BB331">
            <v>6593.7841155206524</v>
          </cell>
          <cell r="BC331">
            <v>0</v>
          </cell>
          <cell r="BE331">
            <v>525.84722185211285</v>
          </cell>
          <cell r="BF331">
            <v>2165.7140303921706</v>
          </cell>
          <cell r="BH331">
            <v>783.51930927070828</v>
          </cell>
          <cell r="BI331">
            <v>1667.9869325118016</v>
          </cell>
          <cell r="BK331">
            <v>4976.8419347891031</v>
          </cell>
          <cell r="BL331">
            <v>50327.858742105862</v>
          </cell>
          <cell r="BN331">
            <v>1050.0985502546957</v>
          </cell>
          <cell r="BO331">
            <v>0</v>
          </cell>
          <cell r="BT331">
            <v>115775.03999999999</v>
          </cell>
          <cell r="BU331">
            <v>75496.123050753173</v>
          </cell>
          <cell r="BW331">
            <v>46179.435275551259</v>
          </cell>
          <cell r="BX331">
            <v>46990.494925027364</v>
          </cell>
          <cell r="BZ331">
            <v>15767.792440671683</v>
          </cell>
          <cell r="CA331">
            <v>20068.396500229996</v>
          </cell>
          <cell r="CC331">
            <v>2874.5270992393785</v>
          </cell>
          <cell r="CD331">
            <v>2856.1058854921007</v>
          </cell>
          <cell r="CF331">
            <v>365.84890353955734</v>
          </cell>
          <cell r="CG331">
            <v>661.29632933718608</v>
          </cell>
          <cell r="CI331">
            <v>27619.352325990421</v>
          </cell>
          <cell r="CJ331">
            <v>17729.407971162269</v>
          </cell>
          <cell r="CL331">
            <v>29010.354655072748</v>
          </cell>
          <cell r="CM331">
            <v>22215.066505722723</v>
          </cell>
          <cell r="CX331">
            <v>35087.47435230187</v>
          </cell>
          <cell r="CY331">
            <v>18713.951245300239</v>
          </cell>
          <cell r="DA331">
            <v>-61540.581517291343</v>
          </cell>
          <cell r="DC331">
            <v>73777.600000000006</v>
          </cell>
          <cell r="DD331">
            <v>0</v>
          </cell>
          <cell r="DE331">
            <v>12374.340000000004</v>
          </cell>
          <cell r="DF331">
            <v>0</v>
          </cell>
          <cell r="DK331">
            <v>7.3782950850425717</v>
          </cell>
          <cell r="DL331">
            <v>10.021445041756982</v>
          </cell>
          <cell r="DM331">
            <v>6.6097601721448127</v>
          </cell>
          <cell r="DW331">
            <v>7091.16</v>
          </cell>
          <cell r="DX331">
            <v>0</v>
          </cell>
        </row>
        <row r="332">
          <cell r="F332">
            <v>6280.52</v>
          </cell>
          <cell r="G332">
            <v>653.29</v>
          </cell>
          <cell r="H332">
            <v>44.2</v>
          </cell>
          <cell r="I332">
            <v>31168.461050455622</v>
          </cell>
          <cell r="J332">
            <v>29761.790935743524</v>
          </cell>
          <cell r="L332">
            <v>5747.8694910808472</v>
          </cell>
          <cell r="M332">
            <v>4864.7566088470667</v>
          </cell>
          <cell r="O332">
            <v>11184.826617043511</v>
          </cell>
          <cell r="P332">
            <v>11184.826617043511</v>
          </cell>
          <cell r="R332">
            <v>2631.8888402283792</v>
          </cell>
          <cell r="S332">
            <v>2631.8888402283792</v>
          </cell>
          <cell r="U332">
            <v>1329.4087028437534</v>
          </cell>
          <cell r="V332">
            <v>678.68866326070213</v>
          </cell>
          <cell r="X332">
            <v>10402.935639259624</v>
          </cell>
          <cell r="Y332">
            <v>10729.804949139587</v>
          </cell>
          <cell r="AA332">
            <v>0</v>
          </cell>
          <cell r="AB332">
            <v>0</v>
          </cell>
          <cell r="AD332">
            <v>29499.317900152553</v>
          </cell>
          <cell r="AE332">
            <v>30039.826453034861</v>
          </cell>
          <cell r="AJ332">
            <v>49059.840000000004</v>
          </cell>
          <cell r="AK332">
            <v>50609.992944162055</v>
          </cell>
          <cell r="AM332">
            <v>5194.4399999999996</v>
          </cell>
          <cell r="AN332">
            <v>5338.5638914020365</v>
          </cell>
          <cell r="AP332">
            <v>6477.9867077231056</v>
          </cell>
          <cell r="AQ332">
            <v>6360</v>
          </cell>
          <cell r="AS332">
            <v>170733.81871659923</v>
          </cell>
          <cell r="AT332">
            <v>173364.95309215176</v>
          </cell>
          <cell r="AV332">
            <v>4804.6891158972321</v>
          </cell>
          <cell r="AW332">
            <v>765.14941987230145</v>
          </cell>
          <cell r="AY332">
            <v>4073.9686913263745</v>
          </cell>
          <cell r="AZ332">
            <v>0</v>
          </cell>
          <cell r="BB332">
            <v>7025.6070082798296</v>
          </cell>
          <cell r="BC332">
            <v>2367.636989533491</v>
          </cell>
          <cell r="BE332">
            <v>525.84722185211285</v>
          </cell>
          <cell r="BF332">
            <v>4040.7335357943102</v>
          </cell>
          <cell r="BH332">
            <v>783.51930927070828</v>
          </cell>
          <cell r="BI332">
            <v>0</v>
          </cell>
          <cell r="BK332">
            <v>4989.4945959611578</v>
          </cell>
          <cell r="BL332">
            <v>324.01104963255773</v>
          </cell>
          <cell r="BN332">
            <v>1050.0985502546957</v>
          </cell>
          <cell r="BO332">
            <v>0</v>
          </cell>
          <cell r="BT332">
            <v>108713.15999999997</v>
          </cell>
          <cell r="BU332">
            <v>64808.921156527678</v>
          </cell>
          <cell r="BW332">
            <v>50682.835951439229</v>
          </cell>
          <cell r="BX332">
            <v>46319.17115058229</v>
          </cell>
          <cell r="BZ332">
            <v>15625.036142734594</v>
          </cell>
          <cell r="CA332">
            <v>17937.432819800924</v>
          </cell>
          <cell r="CC332">
            <v>3044.2610803373227</v>
          </cell>
          <cell r="CD332">
            <v>3024.7521377783</v>
          </cell>
          <cell r="CF332">
            <v>387.45141022475019</v>
          </cell>
          <cell r="CG332">
            <v>0</v>
          </cell>
          <cell r="CI332">
            <v>13618.538776656174</v>
          </cell>
          <cell r="CJ332">
            <v>9124.0085591798161</v>
          </cell>
          <cell r="CL332">
            <v>26290.947490934122</v>
          </cell>
          <cell r="CM332">
            <v>21754.117185182909</v>
          </cell>
          <cell r="CX332">
            <v>33902.842921594936</v>
          </cell>
          <cell r="CY332">
            <v>116721.10933558308</v>
          </cell>
          <cell r="DA332">
            <v>-156100.6944684058</v>
          </cell>
          <cell r="DC332">
            <v>112256.48</v>
          </cell>
          <cell r="DD332">
            <v>0</v>
          </cell>
          <cell r="DE332">
            <v>53216.99</v>
          </cell>
          <cell r="DF332">
            <v>-290.41000000000003</v>
          </cell>
          <cell r="DK332">
            <v>7.4177480777308054</v>
          </cell>
          <cell r="DL332">
            <v>9.6305829673265624</v>
          </cell>
          <cell r="DM332">
            <v>6.5704141753041121</v>
          </cell>
          <cell r="DW332">
            <v>7108.06</v>
          </cell>
          <cell r="DX332">
            <v>0</v>
          </cell>
        </row>
        <row r="333">
          <cell r="F333">
            <v>6336.6</v>
          </cell>
          <cell r="G333">
            <v>691.97</v>
          </cell>
          <cell r="H333">
            <v>0</v>
          </cell>
          <cell r="I333">
            <v>32580.623274009577</v>
          </cell>
          <cell r="J333">
            <v>31124.754341646847</v>
          </cell>
          <cell r="L333">
            <v>5534.6853179997843</v>
          </cell>
          <cell r="M333">
            <v>4772.5922495882196</v>
          </cell>
          <cell r="O333">
            <v>11237.434129583957</v>
          </cell>
          <cell r="P333">
            <v>11237.434129583957</v>
          </cell>
          <cell r="R333">
            <v>2762.2971243640527</v>
          </cell>
          <cell r="S333">
            <v>2762.2971243640527</v>
          </cell>
          <cell r="U333">
            <v>1329.4087028437534</v>
          </cell>
          <cell r="V333">
            <v>757.01683358700109</v>
          </cell>
          <cell r="X333">
            <v>10260.229635982607</v>
          </cell>
          <cell r="Y333">
            <v>10713.717407164801</v>
          </cell>
          <cell r="AA333">
            <v>0</v>
          </cell>
          <cell r="AB333">
            <v>0</v>
          </cell>
          <cell r="AD333">
            <v>29554.727767570221</v>
          </cell>
          <cell r="AE333">
            <v>30096.251581461427</v>
          </cell>
          <cell r="AJ333">
            <v>52529.75999999998</v>
          </cell>
          <cell r="AK333">
            <v>54184.604202843359</v>
          </cell>
          <cell r="AM333">
            <v>2597.16</v>
          </cell>
          <cell r="AN333">
            <v>3201.5547012954657</v>
          </cell>
          <cell r="AP333">
            <v>6600.2128720197661</v>
          </cell>
          <cell r="AQ333">
            <v>6480</v>
          </cell>
          <cell r="AS333">
            <v>158045.68806603865</v>
          </cell>
          <cell r="AT333">
            <v>185864.44746560999</v>
          </cell>
          <cell r="AV333">
            <v>4287.4418770304273</v>
          </cell>
          <cell r="AW333">
            <v>389.17622856719834</v>
          </cell>
          <cell r="AY333">
            <v>3666.5718221937368</v>
          </cell>
          <cell r="AZ333">
            <v>0</v>
          </cell>
          <cell r="BB333">
            <v>7737.0714454469717</v>
          </cell>
          <cell r="BC333">
            <v>6979.1730013381211</v>
          </cell>
          <cell r="BE333">
            <v>2790.1928967847102</v>
          </cell>
          <cell r="BF333">
            <v>5893.9775044531962</v>
          </cell>
          <cell r="BH333">
            <v>783.51930927070828</v>
          </cell>
          <cell r="BI333">
            <v>0</v>
          </cell>
          <cell r="BK333">
            <v>4976.8419347891031</v>
          </cell>
          <cell r="BL333">
            <v>24144.008779849242</v>
          </cell>
          <cell r="BN333">
            <v>1050.0985502546957</v>
          </cell>
          <cell r="BO333">
            <v>0</v>
          </cell>
          <cell r="BT333">
            <v>85998.84</v>
          </cell>
          <cell r="BU333">
            <v>67504.122744085529</v>
          </cell>
          <cell r="BW333">
            <v>52378.672934480717</v>
          </cell>
          <cell r="BX333">
            <v>51255.597655876081</v>
          </cell>
          <cell r="BZ333">
            <v>17253.435828141395</v>
          </cell>
          <cell r="CA333">
            <v>15971.317641372636</v>
          </cell>
          <cell r="CC333">
            <v>3043.5310417089445</v>
          </cell>
          <cell r="CD333">
            <v>3024.0267775534135</v>
          </cell>
          <cell r="CF333">
            <v>387.35849621750202</v>
          </cell>
          <cell r="CG333">
            <v>0</v>
          </cell>
          <cell r="CI333">
            <v>17775.776929530166</v>
          </cell>
          <cell r="CJ333">
            <v>13916.638321031001</v>
          </cell>
          <cell r="CL333">
            <v>27956.709812878817</v>
          </cell>
          <cell r="CM333">
            <v>20880.573421978428</v>
          </cell>
          <cell r="CX333">
            <v>32587.322570387252</v>
          </cell>
          <cell r="CY333">
            <v>22945.331757455599</v>
          </cell>
          <cell r="DA333">
            <v>-38458.283917698071</v>
          </cell>
          <cell r="DC333">
            <v>122752.72</v>
          </cell>
          <cell r="DD333">
            <v>0</v>
          </cell>
          <cell r="DE333">
            <v>65725.040000000008</v>
          </cell>
          <cell r="DF333">
            <v>0</v>
          </cell>
          <cell r="DK333">
            <v>7.3259359668589692</v>
          </cell>
          <cell r="DL333">
            <v>9.2048707157791654</v>
          </cell>
          <cell r="DM333">
            <v>6.4580004185193491</v>
          </cell>
          <cell r="DW333">
            <v>7110.1200000000017</v>
          </cell>
          <cell r="DX333">
            <v>0</v>
          </cell>
        </row>
        <row r="334">
          <cell r="F334">
            <v>6232.15</v>
          </cell>
          <cell r="G334">
            <v>576.05999999999995</v>
          </cell>
          <cell r="H334">
            <v>115.1</v>
          </cell>
          <cell r="I334">
            <v>31028.693866336504</v>
          </cell>
          <cell r="J334">
            <v>29628.373710046853</v>
          </cell>
          <cell r="L334">
            <v>4449.8769899187182</v>
          </cell>
          <cell r="M334">
            <v>3696.3540038549481</v>
          </cell>
          <cell r="O334">
            <v>11255.275416756383</v>
          </cell>
          <cell r="P334">
            <v>11255.275416756383</v>
          </cell>
          <cell r="R334">
            <v>2667.6653471488894</v>
          </cell>
          <cell r="S334">
            <v>2667.6653471488894</v>
          </cell>
          <cell r="U334">
            <v>1329.4087028437534</v>
          </cell>
          <cell r="V334">
            <v>715.7395789528556</v>
          </cell>
          <cell r="X334">
            <v>10392.618427136344</v>
          </cell>
          <cell r="Y334">
            <v>7071.8790844788082</v>
          </cell>
          <cell r="AA334">
            <v>0</v>
          </cell>
          <cell r="AB334">
            <v>0</v>
          </cell>
          <cell r="AD334">
            <v>29604.400754775441</v>
          </cell>
          <cell r="AE334">
            <v>30146.834714268061</v>
          </cell>
          <cell r="AJ334">
            <v>35162.640000000007</v>
          </cell>
          <cell r="AK334">
            <v>37406.542574010513</v>
          </cell>
          <cell r="AM334">
            <v>7791.6000000000013</v>
          </cell>
          <cell r="AN334">
            <v>8007.8194928642561</v>
          </cell>
          <cell r="AP334">
            <v>6477.9867077231056</v>
          </cell>
          <cell r="AQ334">
            <v>6360</v>
          </cell>
          <cell r="AS334">
            <v>126515.44901283829</v>
          </cell>
          <cell r="AT334">
            <v>269690.17831424088</v>
          </cell>
          <cell r="AV334">
            <v>4923.412692807512</v>
          </cell>
          <cell r="AW334">
            <v>2041.5584046150325</v>
          </cell>
          <cell r="AY334">
            <v>3666.5718221937368</v>
          </cell>
          <cell r="AZ334">
            <v>1122.0275597581751</v>
          </cell>
          <cell r="BB334">
            <v>3843.5933979124366</v>
          </cell>
          <cell r="BC334">
            <v>418.34065493029897</v>
          </cell>
          <cell r="BE334">
            <v>525.84722185211285</v>
          </cell>
          <cell r="BF334">
            <v>3285.0854197747703</v>
          </cell>
          <cell r="BH334">
            <v>783.51930927070828</v>
          </cell>
          <cell r="BI334">
            <v>0</v>
          </cell>
          <cell r="BK334">
            <v>4983.5982101722393</v>
          </cell>
          <cell r="BL334">
            <v>1813.7545863769412</v>
          </cell>
          <cell r="BN334">
            <v>1050.0985502546957</v>
          </cell>
          <cell r="BO334">
            <v>0</v>
          </cell>
          <cell r="BT334">
            <v>95264.39999999998</v>
          </cell>
          <cell r="BU334">
            <v>68548.086113232785</v>
          </cell>
          <cell r="BW334">
            <v>45148.326505017059</v>
          </cell>
          <cell r="BX334">
            <v>44440.548285062192</v>
          </cell>
          <cell r="BZ334">
            <v>17615.302424898462</v>
          </cell>
          <cell r="CA334">
            <v>16295.681873603018</v>
          </cell>
          <cell r="CC334">
            <v>2830.7247815366823</v>
          </cell>
          <cell r="CD334">
            <v>2812.5842719988868</v>
          </cell>
          <cell r="CF334">
            <v>360.27406310466881</v>
          </cell>
          <cell r="CG334">
            <v>0</v>
          </cell>
          <cell r="CI334">
            <v>50269.13260716595</v>
          </cell>
          <cell r="CJ334">
            <v>44210.800400146691</v>
          </cell>
          <cell r="CL334">
            <v>29702.749837085892</v>
          </cell>
          <cell r="CM334">
            <v>23530.496773436575</v>
          </cell>
          <cell r="CX334">
            <v>31729.487227193262</v>
          </cell>
          <cell r="CY334">
            <v>-73297.464689776767</v>
          </cell>
          <cell r="DA334">
            <v>38219.330233825982</v>
          </cell>
          <cell r="DC334">
            <v>129900.57</v>
          </cell>
          <cell r="DD334">
            <v>705.56</v>
          </cell>
          <cell r="DE334">
            <v>75132.700000000012</v>
          </cell>
          <cell r="DF334">
            <v>0</v>
          </cell>
          <cell r="DK334">
            <v>6.8907134369906746</v>
          </cell>
          <cell r="DL334">
            <v>8.968651389174136</v>
          </cell>
          <cell r="DM334">
            <v>6.130049130651634</v>
          </cell>
          <cell r="DW334">
            <v>7110.1200000000017</v>
          </cell>
          <cell r="DX334">
            <v>0</v>
          </cell>
        </row>
        <row r="335">
          <cell r="F335">
            <v>5865.08</v>
          </cell>
          <cell r="G335">
            <v>0</v>
          </cell>
          <cell r="H335">
            <v>0</v>
          </cell>
          <cell r="I335">
            <v>27686.860551227321</v>
          </cell>
          <cell r="J335">
            <v>26480.763602762665</v>
          </cell>
          <cell r="L335">
            <v>6430.0898444224413</v>
          </cell>
          <cell r="M335">
            <v>5491.4061415760752</v>
          </cell>
          <cell r="O335">
            <v>11934.201946292073</v>
          </cell>
          <cell r="P335">
            <v>11934.201946292073</v>
          </cell>
          <cell r="R335">
            <v>0</v>
          </cell>
          <cell r="S335">
            <v>0</v>
          </cell>
          <cell r="U335">
            <v>0</v>
          </cell>
          <cell r="V335">
            <v>27.385061249549608</v>
          </cell>
          <cell r="X335">
            <v>24870.623803991984</v>
          </cell>
          <cell r="Y335">
            <v>18115.730061000377</v>
          </cell>
          <cell r="AA335">
            <v>0</v>
          </cell>
          <cell r="AB335">
            <v>0</v>
          </cell>
          <cell r="AD335">
            <v>27355.497070198642</v>
          </cell>
          <cell r="AE335">
            <v>27856.724935359303</v>
          </cell>
          <cell r="AJ335">
            <v>0</v>
          </cell>
          <cell r="AK335">
            <v>0</v>
          </cell>
          <cell r="AM335">
            <v>0</v>
          </cell>
          <cell r="AN335">
            <v>0</v>
          </cell>
          <cell r="AP335">
            <v>21817.370326954231</v>
          </cell>
          <cell r="AQ335">
            <v>10710</v>
          </cell>
          <cell r="AS335">
            <v>132991.25370833618</v>
          </cell>
          <cell r="AT335">
            <v>271549.81804567802</v>
          </cell>
          <cell r="AV335">
            <v>4150.3798357785518</v>
          </cell>
          <cell r="AW335">
            <v>0</v>
          </cell>
          <cell r="AY335">
            <v>6473.0835873296855</v>
          </cell>
          <cell r="AZ335">
            <v>6722.6633548025966</v>
          </cell>
          <cell r="BB335">
            <v>3876.1044169718516</v>
          </cell>
          <cell r="BC335">
            <v>8003.2980720286942</v>
          </cell>
          <cell r="BE335">
            <v>0</v>
          </cell>
          <cell r="BF335">
            <v>0</v>
          </cell>
          <cell r="BH335">
            <v>0</v>
          </cell>
          <cell r="BI335">
            <v>0</v>
          </cell>
          <cell r="BK335">
            <v>9418.4038759817468</v>
          </cell>
          <cell r="BL335">
            <v>0</v>
          </cell>
          <cell r="BN335">
            <v>951.0326492872714</v>
          </cell>
          <cell r="BO335">
            <v>0</v>
          </cell>
          <cell r="BT335">
            <v>86289.075314658825</v>
          </cell>
          <cell r="BU335">
            <v>55476.867494423044</v>
          </cell>
          <cell r="BW335">
            <v>45629.408148356655</v>
          </cell>
          <cell r="BX335">
            <v>27440.775782363442</v>
          </cell>
          <cell r="BZ335">
            <v>13952.368259291681</v>
          </cell>
          <cell r="CA335">
            <v>24085.222081981134</v>
          </cell>
          <cell r="CC335">
            <v>3247.5768383406667</v>
          </cell>
          <cell r="CD335">
            <v>3226.7649604092976</v>
          </cell>
          <cell r="CF335">
            <v>413.32796124335761</v>
          </cell>
          <cell r="CG335">
            <v>0</v>
          </cell>
          <cell r="CI335">
            <v>10703.693634985908</v>
          </cell>
          <cell r="CJ335">
            <v>7013.4599320560992</v>
          </cell>
          <cell r="CL335">
            <v>0</v>
          </cell>
          <cell r="CM335">
            <v>0</v>
          </cell>
          <cell r="CX335">
            <v>26298.279270125087</v>
          </cell>
          <cell r="CY335">
            <v>-52835.39636787503</v>
          </cell>
          <cell r="DA335">
            <v>66150.723671271058</v>
          </cell>
          <cell r="DC335">
            <v>87557</v>
          </cell>
          <cell r="DD335">
            <v>0</v>
          </cell>
          <cell r="DE335">
            <v>41540.14</v>
          </cell>
          <cell r="DF335">
            <v>0</v>
          </cell>
          <cell r="DK335">
            <v>7.8447328223455042</v>
          </cell>
          <cell r="DL335">
            <v>0</v>
          </cell>
          <cell r="DM335">
            <v>7.0278492285946648</v>
          </cell>
          <cell r="DW335">
            <v>5516.22</v>
          </cell>
          <cell r="DX335">
            <v>0</v>
          </cell>
        </row>
        <row r="336">
          <cell r="F336">
            <v>4467.0200000000004</v>
          </cell>
          <cell r="G336">
            <v>0</v>
          </cell>
          <cell r="H336">
            <v>0</v>
          </cell>
          <cell r="I336">
            <v>23406.044527934177</v>
          </cell>
          <cell r="J336">
            <v>22359.576102799601</v>
          </cell>
          <cell r="L336">
            <v>3993.2991251354683</v>
          </cell>
          <cell r="M336">
            <v>3285.6480034266201</v>
          </cell>
          <cell r="O336">
            <v>8542.9253055527533</v>
          </cell>
          <cell r="P336">
            <v>8542.9253055527533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  <cell r="X336">
            <v>16850.57668696954</v>
          </cell>
          <cell r="Y336">
            <v>14378.735524619256</v>
          </cell>
          <cell r="AA336">
            <v>0</v>
          </cell>
          <cell r="AB336">
            <v>0</v>
          </cell>
          <cell r="AD336">
            <v>20834.763127275117</v>
          </cell>
          <cell r="AE336">
            <v>21216.51323097873</v>
          </cell>
          <cell r="AJ336">
            <v>0</v>
          </cell>
          <cell r="AK336">
            <v>0</v>
          </cell>
          <cell r="AM336">
            <v>0</v>
          </cell>
          <cell r="AN336">
            <v>0</v>
          </cell>
          <cell r="AP336">
            <v>16500.532180049417</v>
          </cell>
          <cell r="AQ336">
            <v>17010</v>
          </cell>
          <cell r="AS336">
            <v>96705.361409087156</v>
          </cell>
          <cell r="AT336">
            <v>91324.001207402296</v>
          </cell>
          <cell r="AV336">
            <v>3326.8304129917028</v>
          </cell>
          <cell r="AW336">
            <v>1262.2920933272262</v>
          </cell>
          <cell r="AY336">
            <v>5431.9582551018329</v>
          </cell>
          <cell r="AZ336">
            <v>2201.3064625206425</v>
          </cell>
          <cell r="BB336">
            <v>2839.6533515637766</v>
          </cell>
          <cell r="BC336">
            <v>4703.4665589256401</v>
          </cell>
          <cell r="BE336">
            <v>0</v>
          </cell>
          <cell r="BF336">
            <v>0</v>
          </cell>
          <cell r="BH336">
            <v>0</v>
          </cell>
          <cell r="BI336">
            <v>0</v>
          </cell>
          <cell r="BK336">
            <v>5746.7959538700807</v>
          </cell>
          <cell r="BL336">
            <v>13410.401821357062</v>
          </cell>
          <cell r="BN336">
            <v>673.64812657848404</v>
          </cell>
          <cell r="BO336">
            <v>4794.3527601587357</v>
          </cell>
          <cell r="BT336">
            <v>83893.613019586061</v>
          </cell>
          <cell r="BU336">
            <v>49343.882393504216</v>
          </cell>
          <cell r="BW336">
            <v>33473.998439912153</v>
          </cell>
          <cell r="BX336">
            <v>20067.692865257693</v>
          </cell>
          <cell r="BZ336">
            <v>13003.433569362889</v>
          </cell>
          <cell r="CA336">
            <v>19765.688471198973</v>
          </cell>
          <cell r="CC336">
            <v>3056.6717370197516</v>
          </cell>
          <cell r="CD336">
            <v>3037.0832616013772</v>
          </cell>
          <cell r="CF336">
            <v>389.03094834796872</v>
          </cell>
          <cell r="CG336">
            <v>658.68294563828317</v>
          </cell>
          <cell r="CI336">
            <v>6880.9459082052226</v>
          </cell>
          <cell r="CJ336">
            <v>4446.3223044491433</v>
          </cell>
          <cell r="CL336">
            <v>0</v>
          </cell>
          <cell r="CM336">
            <v>0</v>
          </cell>
          <cell r="CX336">
            <v>20781.014723936205</v>
          </cell>
          <cell r="CY336">
            <v>73270.827650126594</v>
          </cell>
          <cell r="DA336">
            <v>-90880.314836312653</v>
          </cell>
          <cell r="DC336">
            <v>84939</v>
          </cell>
          <cell r="DD336">
            <v>0</v>
          </cell>
          <cell r="DE336">
            <v>48608.22</v>
          </cell>
          <cell r="DF336">
            <v>0</v>
          </cell>
          <cell r="DK336">
            <v>8.1223629099364683</v>
          </cell>
          <cell r="DL336">
            <v>0</v>
          </cell>
          <cell r="DM336">
            <v>7.3355364195120245</v>
          </cell>
          <cell r="DW336">
            <v>3869.1000000000004</v>
          </cell>
          <cell r="DX336">
            <v>0</v>
          </cell>
        </row>
        <row r="337">
          <cell r="F337">
            <v>2778.22</v>
          </cell>
          <cell r="G337">
            <v>0</v>
          </cell>
          <cell r="H337">
            <v>0</v>
          </cell>
          <cell r="I337">
            <v>16063.786436688786</v>
          </cell>
          <cell r="J337">
            <v>15326.703974725839</v>
          </cell>
          <cell r="L337">
            <v>2636.9641421740553</v>
          </cell>
          <cell r="M337">
            <v>2190.4320022844136</v>
          </cell>
          <cell r="O337">
            <v>5596.3976145384631</v>
          </cell>
          <cell r="P337">
            <v>5596.3976145384631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X337">
            <v>8223.6710355446012</v>
          </cell>
          <cell r="Y337">
            <v>8437.7906184486164</v>
          </cell>
          <cell r="AA337">
            <v>0</v>
          </cell>
          <cell r="AB337">
            <v>0</v>
          </cell>
          <cell r="AD337">
            <v>12957.979954300246</v>
          </cell>
          <cell r="AE337">
            <v>13195.405748926514</v>
          </cell>
          <cell r="AJ337">
            <v>0</v>
          </cell>
          <cell r="AK337">
            <v>0</v>
          </cell>
          <cell r="AM337">
            <v>0</v>
          </cell>
          <cell r="AN337">
            <v>0</v>
          </cell>
          <cell r="AP337">
            <v>11000.35478669961</v>
          </cell>
          <cell r="AQ337">
            <v>5400</v>
          </cell>
          <cell r="AS337">
            <v>61928.418583910068</v>
          </cell>
          <cell r="AT337">
            <v>4666.1108764948785</v>
          </cell>
          <cell r="AV337">
            <v>2331.1970796943051</v>
          </cell>
          <cell r="AW337">
            <v>0</v>
          </cell>
          <cell r="AY337">
            <v>2172.7833020407338</v>
          </cell>
          <cell r="AZ337">
            <v>2241.6295935141461</v>
          </cell>
          <cell r="BB337">
            <v>1867.1296564564716</v>
          </cell>
          <cell r="BC337">
            <v>0</v>
          </cell>
          <cell r="BE337">
            <v>0</v>
          </cell>
          <cell r="BF337">
            <v>0</v>
          </cell>
          <cell r="BH337">
            <v>0</v>
          </cell>
          <cell r="BI337">
            <v>0</v>
          </cell>
          <cell r="BK337">
            <v>2873.5097334817797</v>
          </cell>
          <cell r="BL337">
            <v>0</v>
          </cell>
          <cell r="BN337">
            <v>475.5163246436357</v>
          </cell>
          <cell r="BO337">
            <v>0</v>
          </cell>
          <cell r="BT337">
            <v>52873.532263678069</v>
          </cell>
          <cell r="BU337">
            <v>50130.472583235278</v>
          </cell>
          <cell r="BW337">
            <v>22202.397971317016</v>
          </cell>
          <cell r="BX337">
            <v>21001.735394039813</v>
          </cell>
          <cell r="BZ337">
            <v>13355.348462291229</v>
          </cell>
          <cell r="CA337">
            <v>15679.54464636062</v>
          </cell>
          <cell r="CC337">
            <v>2150.3287798881497</v>
          </cell>
          <cell r="CD337">
            <v>2136.5485424043127</v>
          </cell>
          <cell r="CF337">
            <v>273.6782083494009</v>
          </cell>
          <cell r="CG337">
            <v>0</v>
          </cell>
          <cell r="CI337">
            <v>6689.8085218661899</v>
          </cell>
          <cell r="CJ337">
            <v>5018.9796016443734</v>
          </cell>
          <cell r="CL337">
            <v>0</v>
          </cell>
          <cell r="CM337">
            <v>0</v>
          </cell>
          <cell r="CX337">
            <v>13536.16637227048</v>
          </cell>
          <cell r="CY337">
            <v>103117.42836540518</v>
          </cell>
          <cell r="DA337">
            <v>-49872.645534687072</v>
          </cell>
          <cell r="DC337">
            <v>49781.33</v>
          </cell>
          <cell r="DD337">
            <v>0</v>
          </cell>
          <cell r="DE337">
            <v>26089.88</v>
          </cell>
          <cell r="DF337">
            <v>0</v>
          </cell>
          <cell r="DK337">
            <v>8.5290738740287573</v>
          </cell>
          <cell r="DL337">
            <v>0</v>
          </cell>
          <cell r="DM337">
            <v>7.6899568580041704</v>
          </cell>
          <cell r="DW337">
            <v>4114.2199999999993</v>
          </cell>
          <cell r="DX337">
            <v>0</v>
          </cell>
        </row>
        <row r="338">
          <cell r="F338">
            <v>2763.5</v>
          </cell>
          <cell r="G338">
            <v>0</v>
          </cell>
          <cell r="H338">
            <v>0</v>
          </cell>
          <cell r="I338">
            <v>14172.429418782684</v>
          </cell>
          <cell r="J338">
            <v>13547.187805986643</v>
          </cell>
          <cell r="L338">
            <v>2655.890598111248</v>
          </cell>
          <cell r="M338">
            <v>2190.4320022844136</v>
          </cell>
          <cell r="O338">
            <v>5596.3976145384631</v>
          </cell>
          <cell r="P338">
            <v>5596.3976145384631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X338">
            <v>8223.6710355446012</v>
          </cell>
          <cell r="Y338">
            <v>5641.0671929846558</v>
          </cell>
          <cell r="AA338">
            <v>0</v>
          </cell>
          <cell r="AB338">
            <v>0</v>
          </cell>
          <cell r="AD338">
            <v>12889.323956961198</v>
          </cell>
          <cell r="AE338">
            <v>13125.491785084849</v>
          </cell>
          <cell r="AJ338">
            <v>0</v>
          </cell>
          <cell r="AK338">
            <v>0</v>
          </cell>
          <cell r="AM338">
            <v>0</v>
          </cell>
          <cell r="AN338">
            <v>0</v>
          </cell>
          <cell r="AP338">
            <v>11000.35478669961</v>
          </cell>
          <cell r="AQ338">
            <v>5400</v>
          </cell>
          <cell r="AS338">
            <v>70210.243137436788</v>
          </cell>
          <cell r="AT338">
            <v>33160.127106257118</v>
          </cell>
          <cell r="AV338">
            <v>1813.9498408274997</v>
          </cell>
          <cell r="AW338">
            <v>75250.071851692497</v>
          </cell>
          <cell r="AY338">
            <v>3259.174953061101</v>
          </cell>
          <cell r="AZ338">
            <v>1766.5828860426177</v>
          </cell>
          <cell r="BB338">
            <v>1867.1296564564716</v>
          </cell>
          <cell r="BC338">
            <v>932.60008253809724</v>
          </cell>
          <cell r="BE338">
            <v>0</v>
          </cell>
          <cell r="BF338">
            <v>0</v>
          </cell>
          <cell r="BH338">
            <v>0</v>
          </cell>
          <cell r="BI338">
            <v>0</v>
          </cell>
          <cell r="BK338">
            <v>2873.5097334817797</v>
          </cell>
          <cell r="BL338">
            <v>376.35575981584151</v>
          </cell>
          <cell r="BN338">
            <v>475.5163246436357</v>
          </cell>
          <cell r="BO338">
            <v>0</v>
          </cell>
          <cell r="BT338">
            <v>48134.320173736458</v>
          </cell>
          <cell r="BU338">
            <v>52026.669475291143</v>
          </cell>
          <cell r="BW338">
            <v>22210.645855858897</v>
          </cell>
          <cell r="BX338">
            <v>21931.819941450794</v>
          </cell>
          <cell r="BZ338">
            <v>12971.347766516103</v>
          </cell>
          <cell r="CA338">
            <v>14119.162567244639</v>
          </cell>
          <cell r="CC338">
            <v>1910.1460711517036</v>
          </cell>
          <cell r="CD338">
            <v>1897.9050284165282</v>
          </cell>
          <cell r="CF338">
            <v>243.10949996476236</v>
          </cell>
          <cell r="CG338">
            <v>0</v>
          </cell>
          <cell r="CI338">
            <v>5065.1407379844022</v>
          </cell>
          <cell r="CJ338">
            <v>3061.8364887597531</v>
          </cell>
          <cell r="CL338">
            <v>0</v>
          </cell>
          <cell r="CM338">
            <v>0</v>
          </cell>
          <cell r="CX338">
            <v>13534.318917508557</v>
          </cell>
          <cell r="CY338">
            <v>-15807.368794448208</v>
          </cell>
          <cell r="DA338">
            <v>85694.189648458239</v>
          </cell>
          <cell r="DC338">
            <v>38563.279999999999</v>
          </cell>
          <cell r="DD338">
            <v>0</v>
          </cell>
          <cell r="DE338">
            <v>14878.199999999997</v>
          </cell>
          <cell r="DF338">
            <v>0</v>
          </cell>
          <cell r="DK338">
            <v>8.5706860638392488</v>
          </cell>
          <cell r="DL338">
            <v>0</v>
          </cell>
          <cell r="DM338">
            <v>7.726786044263994</v>
          </cell>
          <cell r="DW338">
            <v>4114.2199999999993</v>
          </cell>
          <cell r="DX338">
            <v>0</v>
          </cell>
        </row>
        <row r="339">
          <cell r="F339">
            <v>2745.7</v>
          </cell>
          <cell r="G339">
            <v>0</v>
          </cell>
          <cell r="H339">
            <v>0</v>
          </cell>
          <cell r="I339">
            <v>15866.413531583639</v>
          </cell>
          <cell r="J339">
            <v>15121.000511556336</v>
          </cell>
          <cell r="L339">
            <v>2636.9641421740553</v>
          </cell>
          <cell r="M339">
            <v>2190.4320022844136</v>
          </cell>
          <cell r="O339">
            <v>5596.3976145384631</v>
          </cell>
          <cell r="P339">
            <v>5596.3976145384631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X339">
            <v>8223.6710355446012</v>
          </cell>
          <cell r="Y339">
            <v>8438.4678448353243</v>
          </cell>
          <cell r="AA339">
            <v>0</v>
          </cell>
          <cell r="AB339">
            <v>0</v>
          </cell>
          <cell r="AD339">
            <v>12806.30243843978</v>
          </cell>
          <cell r="AE339">
            <v>13040.949084243697</v>
          </cell>
          <cell r="AJ339">
            <v>0</v>
          </cell>
          <cell r="AK339">
            <v>0</v>
          </cell>
          <cell r="AM339">
            <v>0</v>
          </cell>
          <cell r="AN339">
            <v>0</v>
          </cell>
          <cell r="AP339">
            <v>11000.35478669961</v>
          </cell>
          <cell r="AQ339">
            <v>5400</v>
          </cell>
          <cell r="AS339">
            <v>58714.34119968678</v>
          </cell>
          <cell r="AT339">
            <v>38554.768516189986</v>
          </cell>
          <cell r="AV339">
            <v>2292.9575838653163</v>
          </cell>
          <cell r="AW339">
            <v>0</v>
          </cell>
          <cell r="AY339">
            <v>2172.7833020407338</v>
          </cell>
          <cell r="AZ339">
            <v>0</v>
          </cell>
          <cell r="BB339">
            <v>1867.1296564564716</v>
          </cell>
          <cell r="BC339">
            <v>1170.0477004642401</v>
          </cell>
          <cell r="BE339">
            <v>0</v>
          </cell>
          <cell r="BF339">
            <v>0</v>
          </cell>
          <cell r="BH339">
            <v>0</v>
          </cell>
          <cell r="BI339">
            <v>0</v>
          </cell>
          <cell r="BK339">
            <v>2873.5097334817797</v>
          </cell>
          <cell r="BL339">
            <v>3581.3574910703232</v>
          </cell>
          <cell r="BN339">
            <v>475.5163246436357</v>
          </cell>
          <cell r="BO339">
            <v>0</v>
          </cell>
          <cell r="BT339">
            <v>60603.244563792403</v>
          </cell>
          <cell r="BU339">
            <v>49169.847105684079</v>
          </cell>
          <cell r="BW339">
            <v>21876.112531482529</v>
          </cell>
          <cell r="BX339">
            <v>15432.968745591625</v>
          </cell>
          <cell r="BZ339">
            <v>13031.658865975616</v>
          </cell>
          <cell r="CA339">
            <v>9621.973933467656</v>
          </cell>
          <cell r="CC339">
            <v>1909.7810518375145</v>
          </cell>
          <cell r="CD339">
            <v>1897.5423483040852</v>
          </cell>
          <cell r="CF339">
            <v>243.06304296113831</v>
          </cell>
          <cell r="CG339">
            <v>0</v>
          </cell>
          <cell r="CI339">
            <v>7358.7893740528089</v>
          </cell>
          <cell r="CJ339">
            <v>4107.0066467459019</v>
          </cell>
          <cell r="CL339">
            <v>0</v>
          </cell>
          <cell r="CM339">
            <v>0</v>
          </cell>
          <cell r="CX339">
            <v>13772.917656903253</v>
          </cell>
          <cell r="CY339">
            <v>81244.395138040156</v>
          </cell>
          <cell r="DA339">
            <v>-18645.263177112771</v>
          </cell>
          <cell r="DC339">
            <v>72946.94</v>
          </cell>
          <cell r="DD339">
            <v>0</v>
          </cell>
          <cell r="DE339">
            <v>48844.31</v>
          </cell>
          <cell r="DF339">
            <v>0</v>
          </cell>
          <cell r="DK339">
            <v>8.7783236794065278</v>
          </cell>
          <cell r="DL339">
            <v>0</v>
          </cell>
          <cell r="DM339">
            <v>7.9417458643846528</v>
          </cell>
          <cell r="DW339">
            <v>3927.0599999999995</v>
          </cell>
          <cell r="DX339">
            <v>0</v>
          </cell>
        </row>
        <row r="340">
          <cell r="F340">
            <v>5601.9</v>
          </cell>
          <cell r="G340">
            <v>0</v>
          </cell>
          <cell r="H340">
            <v>188.6</v>
          </cell>
          <cell r="I340">
            <v>27205.966795575496</v>
          </cell>
          <cell r="J340">
            <v>26020.607704267619</v>
          </cell>
          <cell r="L340">
            <v>5494.6436239494542</v>
          </cell>
          <cell r="M340">
            <v>4649.3296878676801</v>
          </cell>
          <cell r="O340">
            <v>11793.634896520523</v>
          </cell>
          <cell r="P340">
            <v>11793.634896520523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X340">
            <v>24832.112744765767</v>
          </cell>
          <cell r="Y340">
            <v>18134.628087175162</v>
          </cell>
          <cell r="AA340">
            <v>0</v>
          </cell>
          <cell r="AB340">
            <v>0</v>
          </cell>
          <cell r="AD340">
            <v>27007.646235854452</v>
          </cell>
          <cell r="AE340">
            <v>27502.500518014771</v>
          </cell>
          <cell r="AJ340">
            <v>0</v>
          </cell>
          <cell r="AK340">
            <v>0</v>
          </cell>
          <cell r="AM340">
            <v>0</v>
          </cell>
          <cell r="AN340">
            <v>0</v>
          </cell>
          <cell r="AP340">
            <v>20900.67409472926</v>
          </cell>
          <cell r="AQ340">
            <v>0</v>
          </cell>
          <cell r="AS340">
            <v>140157.98018478169</v>
          </cell>
          <cell r="AT340">
            <v>183380.12215726977</v>
          </cell>
          <cell r="AV340">
            <v>4684.0618148738204</v>
          </cell>
          <cell r="AW340">
            <v>939.54452823022348</v>
          </cell>
          <cell r="AY340">
            <v>6020.420399404532</v>
          </cell>
          <cell r="AZ340">
            <v>0</v>
          </cell>
          <cell r="BB340">
            <v>3876.1044169718516</v>
          </cell>
          <cell r="BC340">
            <v>12078.130470836753</v>
          </cell>
          <cell r="BE340">
            <v>0</v>
          </cell>
          <cell r="BF340">
            <v>0</v>
          </cell>
          <cell r="BH340">
            <v>0</v>
          </cell>
          <cell r="BI340">
            <v>0</v>
          </cell>
          <cell r="BK340">
            <v>9402.9258632858291</v>
          </cell>
          <cell r="BL340">
            <v>11574.246791884696</v>
          </cell>
          <cell r="BN340">
            <v>951.0326492872714</v>
          </cell>
          <cell r="BO340">
            <v>0</v>
          </cell>
          <cell r="BT340">
            <v>79750.367050371889</v>
          </cell>
          <cell r="BU340">
            <v>61771.881902540532</v>
          </cell>
          <cell r="BW340">
            <v>45676.272729197488</v>
          </cell>
          <cell r="BX340">
            <v>27826.199104999821</v>
          </cell>
          <cell r="BZ340">
            <v>13590.501662534611</v>
          </cell>
          <cell r="CA340">
            <v>22875.220837469809</v>
          </cell>
          <cell r="CC340">
            <v>2889.1278718069429</v>
          </cell>
          <cell r="CD340">
            <v>2870.613089989838</v>
          </cell>
          <cell r="CF340">
            <v>367.70718368452003</v>
          </cell>
          <cell r="CG340">
            <v>1978.6622206137524</v>
          </cell>
          <cell r="CI340">
            <v>7836.6328399003951</v>
          </cell>
          <cell r="CJ340">
            <v>3350.3221216227753</v>
          </cell>
          <cell r="CL340">
            <v>0</v>
          </cell>
          <cell r="CM340">
            <v>0</v>
          </cell>
          <cell r="CX340">
            <v>25955.454040991193</v>
          </cell>
          <cell r="CY340">
            <v>44786.056766821566</v>
          </cell>
          <cell r="DA340">
            <v>46997.85731371041</v>
          </cell>
          <cell r="DC340">
            <v>130924.88</v>
          </cell>
          <cell r="DD340">
            <v>3069.1</v>
          </cell>
          <cell r="DE340">
            <v>86832.41</v>
          </cell>
          <cell r="DF340">
            <v>1746.3999999999996</v>
          </cell>
          <cell r="DK340">
            <v>7.8693440968051283</v>
          </cell>
          <cell r="DL340">
            <v>0</v>
          </cell>
          <cell r="DM340">
            <v>7.013204499743031</v>
          </cell>
          <cell r="DW340">
            <v>5516.22</v>
          </cell>
          <cell r="DX340">
            <v>0</v>
          </cell>
        </row>
        <row r="341">
          <cell r="F341">
            <v>4446.8999999999996</v>
          </cell>
          <cell r="G341">
            <v>0</v>
          </cell>
          <cell r="H341">
            <v>0</v>
          </cell>
          <cell r="I341">
            <v>21289.877372720646</v>
          </cell>
          <cell r="J341">
            <v>20345.882702388855</v>
          </cell>
          <cell r="L341">
            <v>3993.2991251354683</v>
          </cell>
          <cell r="M341">
            <v>3285.6480034266201</v>
          </cell>
          <cell r="O341">
            <v>8843.7353351369438</v>
          </cell>
          <cell r="P341">
            <v>8843.7353351369438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X341">
            <v>15803.23007449702</v>
          </cell>
          <cell r="Y341">
            <v>11309.764899275524</v>
          </cell>
          <cell r="AA341">
            <v>0</v>
          </cell>
          <cell r="AB341">
            <v>0</v>
          </cell>
          <cell r="AD341">
            <v>20740.920826564401</v>
          </cell>
          <cell r="AE341">
            <v>21120.951481488621</v>
          </cell>
          <cell r="AJ341">
            <v>0</v>
          </cell>
          <cell r="AK341">
            <v>0</v>
          </cell>
          <cell r="AM341">
            <v>0</v>
          </cell>
          <cell r="AN341">
            <v>0</v>
          </cell>
          <cell r="AP341">
            <v>16500.532180049417</v>
          </cell>
          <cell r="AQ341">
            <v>0</v>
          </cell>
          <cell r="AS341">
            <v>101299.53105768248</v>
          </cell>
          <cell r="AT341">
            <v>25133.10112622497</v>
          </cell>
          <cell r="AV341">
            <v>3834.8280379985176</v>
          </cell>
          <cell r="AW341">
            <v>0</v>
          </cell>
          <cell r="AY341">
            <v>5431.9582551018329</v>
          </cell>
          <cell r="AZ341">
            <v>0</v>
          </cell>
          <cell r="BB341">
            <v>2970.445958643244</v>
          </cell>
          <cell r="BC341">
            <v>0</v>
          </cell>
          <cell r="BE341">
            <v>0</v>
          </cell>
          <cell r="BF341">
            <v>0</v>
          </cell>
          <cell r="BH341">
            <v>0</v>
          </cell>
          <cell r="BI341">
            <v>0</v>
          </cell>
          <cell r="BK341">
            <v>5810.4277838421594</v>
          </cell>
          <cell r="BL341">
            <v>0</v>
          </cell>
          <cell r="BN341">
            <v>634.02176619151442</v>
          </cell>
          <cell r="BO341">
            <v>0</v>
          </cell>
          <cell r="BT341">
            <v>87127.070593089855</v>
          </cell>
          <cell r="BU341">
            <v>92400.453306639029</v>
          </cell>
          <cell r="BW341">
            <v>33391.755757993516</v>
          </cell>
          <cell r="BX341">
            <v>33171.89564777835</v>
          </cell>
          <cell r="BZ341">
            <v>11807.163284001397</v>
          </cell>
          <cell r="CA341">
            <v>22352.593357229511</v>
          </cell>
          <cell r="CC341">
            <v>3428.2613988642856</v>
          </cell>
          <cell r="CD341">
            <v>3406.2916160688014</v>
          </cell>
          <cell r="CF341">
            <v>436.32417803727282</v>
          </cell>
          <cell r="CG341">
            <v>0</v>
          </cell>
          <cell r="CI341">
            <v>4778.4346584758505</v>
          </cell>
          <cell r="CJ341">
            <v>2576.3671310769137</v>
          </cell>
          <cell r="CL341">
            <v>0</v>
          </cell>
          <cell r="CM341">
            <v>0</v>
          </cell>
          <cell r="CX341">
            <v>20887.146453518581</v>
          </cell>
          <cell r="CY341">
            <v>145897.30609826848</v>
          </cell>
          <cell r="DA341">
            <v>-193724.59511317351</v>
          </cell>
          <cell r="DC341">
            <v>160999.54999999999</v>
          </cell>
          <cell r="DD341">
            <v>0</v>
          </cell>
          <cell r="DE341">
            <v>124446.90999999999</v>
          </cell>
          <cell r="DF341">
            <v>0</v>
          </cell>
          <cell r="DK341">
            <v>8.2198362419243942</v>
          </cell>
          <cell r="DL341">
            <v>0</v>
          </cell>
          <cell r="DM341">
            <v>7.4313916652449672</v>
          </cell>
          <cell r="DW341">
            <v>5748.7999999999984</v>
          </cell>
          <cell r="DX341">
            <v>0</v>
          </cell>
        </row>
        <row r="342">
          <cell r="F342">
            <v>4596.3999999999996</v>
          </cell>
          <cell r="G342">
            <v>0</v>
          </cell>
          <cell r="H342">
            <v>0</v>
          </cell>
          <cell r="I342">
            <v>23101.076943945267</v>
          </cell>
          <cell r="J342">
            <v>22041.267831067616</v>
          </cell>
          <cell r="L342">
            <v>4639.3087190233846</v>
          </cell>
          <cell r="M342">
            <v>3987.8088909513608</v>
          </cell>
          <cell r="O342">
            <v>9117.9942416132344</v>
          </cell>
          <cell r="P342">
            <v>9117.9942416132326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X342">
            <v>16950.309481448949</v>
          </cell>
          <cell r="Y342">
            <v>15360.206098085275</v>
          </cell>
          <cell r="AA342">
            <v>0</v>
          </cell>
          <cell r="AB342">
            <v>0</v>
          </cell>
          <cell r="AD342">
            <v>21438.208299539143</v>
          </cell>
          <cell r="AE342">
            <v>21831.015176755562</v>
          </cell>
          <cell r="AJ342">
            <v>0</v>
          </cell>
          <cell r="AK342">
            <v>0</v>
          </cell>
          <cell r="AM342">
            <v>0</v>
          </cell>
          <cell r="AN342">
            <v>0</v>
          </cell>
          <cell r="AP342">
            <v>17967.246151609364</v>
          </cell>
          <cell r="AQ342">
            <v>18522</v>
          </cell>
          <cell r="AS342">
            <v>93157.652532767272</v>
          </cell>
          <cell r="AT342">
            <v>7134.4169660047201</v>
          </cell>
          <cell r="AV342">
            <v>4594.3872071794403</v>
          </cell>
          <cell r="AW342">
            <v>1070.5600750395688</v>
          </cell>
          <cell r="AY342">
            <v>6009.1038197064008</v>
          </cell>
          <cell r="AZ342">
            <v>1074.7077440574396</v>
          </cell>
          <cell r="BB342">
            <v>3394.8565224201616</v>
          </cell>
          <cell r="BC342">
            <v>0</v>
          </cell>
          <cell r="BE342">
            <v>0</v>
          </cell>
          <cell r="BF342">
            <v>0</v>
          </cell>
          <cell r="BH342">
            <v>0</v>
          </cell>
          <cell r="BI342">
            <v>0</v>
          </cell>
          <cell r="BK342">
            <v>6271.451447713237</v>
          </cell>
          <cell r="BL342">
            <v>0</v>
          </cell>
          <cell r="BN342">
            <v>832.15356812636276</v>
          </cell>
          <cell r="BO342">
            <v>0</v>
          </cell>
          <cell r="BT342">
            <v>62289.125828454977</v>
          </cell>
          <cell r="BU342">
            <v>69395.051868511873</v>
          </cell>
          <cell r="BW342">
            <v>33019.719779889558</v>
          </cell>
          <cell r="BX342">
            <v>32102.527111675932</v>
          </cell>
          <cell r="BZ342">
            <v>12635.475775011166</v>
          </cell>
          <cell r="CA342">
            <v>20111.754693607432</v>
          </cell>
          <cell r="CC342">
            <v>1995.1955713577706</v>
          </cell>
          <cell r="CD342">
            <v>1982.4094946158498</v>
          </cell>
          <cell r="CF342">
            <v>253.93398180917089</v>
          </cell>
          <cell r="CG342">
            <v>0</v>
          </cell>
          <cell r="CI342">
            <v>10082.497129384043</v>
          </cell>
          <cell r="CJ342">
            <v>5667.7442166102473</v>
          </cell>
          <cell r="CL342">
            <v>0</v>
          </cell>
          <cell r="CM342">
            <v>0</v>
          </cell>
          <cell r="CX342">
            <v>19718.092777914331</v>
          </cell>
          <cell r="CY342">
            <v>137738.37188879756</v>
          </cell>
          <cell r="DA342">
            <v>110427.48508667681</v>
          </cell>
          <cell r="DC342">
            <v>124943.99</v>
          </cell>
          <cell r="DD342">
            <v>0</v>
          </cell>
          <cell r="DE342">
            <v>90477.150000000009</v>
          </cell>
          <cell r="DF342">
            <v>0</v>
          </cell>
          <cell r="DK342">
            <v>7.48710234054938</v>
          </cell>
          <cell r="DL342">
            <v>0</v>
          </cell>
          <cell r="DM342">
            <v>6.7328010586403986</v>
          </cell>
          <cell r="DW342">
            <v>5748.7999999999984</v>
          </cell>
          <cell r="DX342">
            <v>0</v>
          </cell>
        </row>
        <row r="343">
          <cell r="F343">
            <v>4567.8</v>
          </cell>
          <cell r="G343">
            <v>0</v>
          </cell>
          <cell r="H343">
            <v>0</v>
          </cell>
          <cell r="I343">
            <v>24365.485550674042</v>
          </cell>
          <cell r="J343">
            <v>23260.654108473173</v>
          </cell>
          <cell r="L343">
            <v>4639.3087190233846</v>
          </cell>
          <cell r="M343">
            <v>3987.8088909513608</v>
          </cell>
          <cell r="O343">
            <v>8960.9627863031274</v>
          </cell>
          <cell r="P343">
            <v>8960.9627863031237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X343">
            <v>17013.883293504903</v>
          </cell>
          <cell r="Y343">
            <v>13280.771473755558</v>
          </cell>
          <cell r="AA343">
            <v>0</v>
          </cell>
          <cell r="AB343">
            <v>0</v>
          </cell>
          <cell r="AD343">
            <v>21304.814174274412</v>
          </cell>
          <cell r="AE343">
            <v>21695.176904617543</v>
          </cell>
          <cell r="AJ343">
            <v>0</v>
          </cell>
          <cell r="AK343">
            <v>0</v>
          </cell>
          <cell r="AM343">
            <v>0</v>
          </cell>
          <cell r="AN343">
            <v>0</v>
          </cell>
          <cell r="AP343">
            <v>18333.924644499351</v>
          </cell>
          <cell r="AQ343">
            <v>18900</v>
          </cell>
          <cell r="AS343">
            <v>94163.508406162771</v>
          </cell>
          <cell r="AT343">
            <v>27362.765064916704</v>
          </cell>
          <cell r="AV343">
            <v>3303.3613583410915</v>
          </cell>
          <cell r="AW343">
            <v>0</v>
          </cell>
          <cell r="AY343">
            <v>6009.1038197064008</v>
          </cell>
          <cell r="AZ343">
            <v>8384.5089963097616</v>
          </cell>
          <cell r="BB343">
            <v>2994.6815409258065</v>
          </cell>
          <cell r="BC343">
            <v>3297.5346871047045</v>
          </cell>
          <cell r="BE343">
            <v>0</v>
          </cell>
          <cell r="BF343">
            <v>0</v>
          </cell>
          <cell r="BH343">
            <v>0</v>
          </cell>
          <cell r="BI343">
            <v>0</v>
          </cell>
          <cell r="BK343">
            <v>6297.0024527985515</v>
          </cell>
          <cell r="BL343">
            <v>0</v>
          </cell>
          <cell r="BN343">
            <v>832.15356812636276</v>
          </cell>
          <cell r="BO343">
            <v>0</v>
          </cell>
          <cell r="BT343">
            <v>65352.862709959474</v>
          </cell>
          <cell r="BU343">
            <v>69580.632685198492</v>
          </cell>
          <cell r="BW343">
            <v>32846.72144234951</v>
          </cell>
          <cell r="BX343">
            <v>33756.830933765217</v>
          </cell>
          <cell r="BZ343">
            <v>10908.58798970339</v>
          </cell>
          <cell r="CA343">
            <v>17541.010987523463</v>
          </cell>
          <cell r="CC343">
            <v>3971.4101383777065</v>
          </cell>
          <cell r="CD343">
            <v>3945.9596233846414</v>
          </cell>
          <cell r="CF343">
            <v>505.45219942989002</v>
          </cell>
          <cell r="CG343">
            <v>0</v>
          </cell>
          <cell r="CI343">
            <v>9652.4380101212191</v>
          </cell>
          <cell r="CJ343">
            <v>6222.1831876098086</v>
          </cell>
          <cell r="CL343">
            <v>0</v>
          </cell>
          <cell r="CM343">
            <v>0</v>
          </cell>
          <cell r="CX343">
            <v>19920.994291744246</v>
          </cell>
          <cell r="CY343">
            <v>105455.62926098557</v>
          </cell>
          <cell r="DA343">
            <v>-57073.923197713229</v>
          </cell>
          <cell r="DC343">
            <v>98906.89</v>
          </cell>
          <cell r="DD343">
            <v>0</v>
          </cell>
          <cell r="DE343">
            <v>64070.38</v>
          </cell>
          <cell r="DF343">
            <v>0</v>
          </cell>
          <cell r="DK343">
            <v>7.6191697546239041</v>
          </cell>
          <cell r="DL343">
            <v>0</v>
          </cell>
          <cell r="DM343">
            <v>6.8641223384512502</v>
          </cell>
          <cell r="DW343">
            <v>5705.5999999999995</v>
          </cell>
          <cell r="DX343">
            <v>0</v>
          </cell>
        </row>
        <row r="344">
          <cell r="F344">
            <v>4553.3</v>
          </cell>
          <cell r="G344">
            <v>0</v>
          </cell>
          <cell r="H344">
            <v>0</v>
          </cell>
          <cell r="I344">
            <v>22498.532483224262</v>
          </cell>
          <cell r="J344">
            <v>21499.41599765186</v>
          </cell>
          <cell r="L344">
            <v>4639.3087190233846</v>
          </cell>
          <cell r="M344">
            <v>4025.1185820684959</v>
          </cell>
          <cell r="O344">
            <v>9041.729212410235</v>
          </cell>
          <cell r="P344">
            <v>9041.729212410235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X344">
            <v>17025.192096611008</v>
          </cell>
          <cell r="Y344">
            <v>12854.557480479076</v>
          </cell>
          <cell r="AA344">
            <v>0</v>
          </cell>
          <cell r="AB344">
            <v>0</v>
          </cell>
          <cell r="AD344">
            <v>21237.184285591251</v>
          </cell>
          <cell r="AE344">
            <v>21626.307850561545</v>
          </cell>
          <cell r="AJ344">
            <v>0</v>
          </cell>
          <cell r="AK344">
            <v>0</v>
          </cell>
          <cell r="AM344">
            <v>0</v>
          </cell>
          <cell r="AN344">
            <v>0</v>
          </cell>
          <cell r="AP344">
            <v>18333.924644499351</v>
          </cell>
          <cell r="AQ344">
            <v>0</v>
          </cell>
          <cell r="AS344">
            <v>97993.801068884786</v>
          </cell>
          <cell r="AT344">
            <v>9968.0772682555198</v>
          </cell>
          <cell r="AV344">
            <v>3880.6924160360486</v>
          </cell>
          <cell r="AW344">
            <v>0</v>
          </cell>
          <cell r="AY344">
            <v>6009.1038197064008</v>
          </cell>
          <cell r="AZ344">
            <v>0</v>
          </cell>
          <cell r="BB344">
            <v>2994.6815409258065</v>
          </cell>
          <cell r="BC344">
            <v>0</v>
          </cell>
          <cell r="BE344">
            <v>0</v>
          </cell>
          <cell r="BF344">
            <v>0</v>
          </cell>
          <cell r="BH344">
            <v>0</v>
          </cell>
          <cell r="BI344">
            <v>0</v>
          </cell>
          <cell r="BK344">
            <v>6301.5475835108473</v>
          </cell>
          <cell r="BL344">
            <v>4059.5184437743719</v>
          </cell>
          <cell r="BN344">
            <v>832.15356812636276</v>
          </cell>
          <cell r="BO344">
            <v>0</v>
          </cell>
          <cell r="BT344">
            <v>61353.995408469789</v>
          </cell>
          <cell r="BU344">
            <v>71347.480441521679</v>
          </cell>
          <cell r="BW344">
            <v>34803.540098898709</v>
          </cell>
          <cell r="BX344">
            <v>36602.976570811938</v>
          </cell>
          <cell r="BZ344">
            <v>11692.632282677041</v>
          </cell>
          <cell r="CA344">
            <v>16750.201939254701</v>
          </cell>
          <cell r="CC344">
            <v>3976.5204087763527</v>
          </cell>
          <cell r="CD344">
            <v>3951.0371449588492</v>
          </cell>
          <cell r="CF344">
            <v>506.10259748062686</v>
          </cell>
          <cell r="CG344">
            <v>0</v>
          </cell>
          <cell r="CI344">
            <v>19400.444713411951</v>
          </cell>
          <cell r="CJ344">
            <v>13394.012658058353</v>
          </cell>
          <cell r="CL344">
            <v>0</v>
          </cell>
          <cell r="CM344">
            <v>0</v>
          </cell>
          <cell r="CX344">
            <v>20551.310844579006</v>
          </cell>
          <cell r="CY344">
            <v>161432.09487472812</v>
          </cell>
          <cell r="DA344">
            <v>-140597.92981511619</v>
          </cell>
          <cell r="DC344">
            <v>85956.95</v>
          </cell>
          <cell r="DD344">
            <v>0</v>
          </cell>
          <cell r="DE344">
            <v>49992.18</v>
          </cell>
          <cell r="DF344">
            <v>0</v>
          </cell>
          <cell r="DK344">
            <v>7.8986039132955721</v>
          </cell>
          <cell r="DL344">
            <v>0</v>
          </cell>
          <cell r="DM344">
            <v>7.0960274222428144</v>
          </cell>
          <cell r="DW344">
            <v>5757.3200000000006</v>
          </cell>
          <cell r="DX344">
            <v>0</v>
          </cell>
        </row>
        <row r="345">
          <cell r="F345">
            <v>6129.03</v>
          </cell>
          <cell r="G345">
            <v>0</v>
          </cell>
          <cell r="H345">
            <v>45.1</v>
          </cell>
          <cell r="I345">
            <v>27346.059825860768</v>
          </cell>
          <cell r="J345">
            <v>26196.153133730109</v>
          </cell>
          <cell r="L345">
            <v>5311.781196222496</v>
          </cell>
          <cell r="M345">
            <v>4380.8640045688271</v>
          </cell>
          <cell r="O345">
            <v>12439.805775195875</v>
          </cell>
          <cell r="P345">
            <v>12439.805775195875</v>
          </cell>
          <cell r="R345">
            <v>0</v>
          </cell>
          <cell r="S345">
            <v>0</v>
          </cell>
          <cell r="U345">
            <v>1998.1379201797818</v>
          </cell>
          <cell r="V345">
            <v>1018.0329948910529</v>
          </cell>
          <cell r="X345">
            <v>27317.298638164681</v>
          </cell>
          <cell r="Y345">
            <v>19938.891078853525</v>
          </cell>
          <cell r="AA345">
            <v>0</v>
          </cell>
          <cell r="AB345">
            <v>0</v>
          </cell>
          <cell r="AD345">
            <v>28796.946525200943</v>
          </cell>
          <cell r="AE345">
            <v>29324.585704738885</v>
          </cell>
          <cell r="AJ345">
            <v>0</v>
          </cell>
          <cell r="AK345">
            <v>0</v>
          </cell>
          <cell r="AM345">
            <v>0</v>
          </cell>
          <cell r="AN345">
            <v>0</v>
          </cell>
          <cell r="AP345">
            <v>23467.423544959169</v>
          </cell>
          <cell r="AQ345">
            <v>0</v>
          </cell>
          <cell r="AS345">
            <v>88724.534815216728</v>
          </cell>
          <cell r="AT345">
            <v>26698.933922118358</v>
          </cell>
          <cell r="AV345">
            <v>3679.8452893958979</v>
          </cell>
          <cell r="AW345">
            <v>690.59398372356884</v>
          </cell>
          <cell r="AY345">
            <v>6518.3499061222019</v>
          </cell>
          <cell r="AZ345">
            <v>3823.8254012348498</v>
          </cell>
          <cell r="BB345">
            <v>4117.174914284863</v>
          </cell>
          <cell r="BC345">
            <v>0</v>
          </cell>
          <cell r="BE345">
            <v>0</v>
          </cell>
          <cell r="BF345">
            <v>0</v>
          </cell>
          <cell r="BH345">
            <v>1392.9232164812599</v>
          </cell>
          <cell r="BI345">
            <v>1888.0563524310217</v>
          </cell>
          <cell r="BK345">
            <v>10401.749047654534</v>
          </cell>
          <cell r="BL345">
            <v>577.83809713318385</v>
          </cell>
          <cell r="BN345">
            <v>951.0326492872714</v>
          </cell>
          <cell r="BO345">
            <v>6699.0320288471912</v>
          </cell>
          <cell r="BT345">
            <v>91117.443726664002</v>
          </cell>
          <cell r="BU345">
            <v>100341.13858543932</v>
          </cell>
          <cell r="BW345">
            <v>44619.216668357105</v>
          </cell>
          <cell r="BX345">
            <v>52356.12523769759</v>
          </cell>
          <cell r="BZ345">
            <v>14495.168154427274</v>
          </cell>
          <cell r="CA345">
            <v>21369.455886810192</v>
          </cell>
          <cell r="CC345">
            <v>4677.3574920194797</v>
          </cell>
          <cell r="CD345">
            <v>4647.3829608502574</v>
          </cell>
          <cell r="CF345">
            <v>595.30004443884275</v>
          </cell>
          <cell r="CG345">
            <v>0</v>
          </cell>
          <cell r="CI345">
            <v>30008.569655228337</v>
          </cell>
          <cell r="CJ345">
            <v>20498.232233699528</v>
          </cell>
          <cell r="CL345">
            <v>0</v>
          </cell>
          <cell r="CM345">
            <v>0</v>
          </cell>
          <cell r="CX345">
            <v>25714.731082214414</v>
          </cell>
          <cell r="CY345">
            <v>139819.33703029226</v>
          </cell>
          <cell r="DA345">
            <v>-156403.25705907328</v>
          </cell>
          <cell r="DC345">
            <v>98578.22</v>
          </cell>
          <cell r="DD345">
            <v>285.33999999999997</v>
          </cell>
          <cell r="DE345">
            <v>53898.57</v>
          </cell>
          <cell r="DF345">
            <v>-8.6800000000000068</v>
          </cell>
          <cell r="DK345">
            <v>7.2839356487330598</v>
          </cell>
          <cell r="DL345">
            <v>0</v>
          </cell>
          <cell r="DM345">
            <v>6.5195377705101913</v>
          </cell>
          <cell r="DW345">
            <v>6917.2</v>
          </cell>
          <cell r="DX345">
            <v>0</v>
          </cell>
        </row>
        <row r="346">
          <cell r="F346">
            <v>1684.76</v>
          </cell>
          <cell r="G346">
            <v>0</v>
          </cell>
          <cell r="H346">
            <v>429.73</v>
          </cell>
          <cell r="I346">
            <v>7536.8840166633063</v>
          </cell>
          <cell r="J346">
            <v>7267.8771898532032</v>
          </cell>
          <cell r="L346">
            <v>1252.5579675326769</v>
          </cell>
          <cell r="M346">
            <v>1040.4552010850966</v>
          </cell>
          <cell r="O346">
            <v>4696.2954233049495</v>
          </cell>
          <cell r="P346">
            <v>4696.2954233049495</v>
          </cell>
          <cell r="R346">
            <v>0</v>
          </cell>
          <cell r="S346">
            <v>0</v>
          </cell>
          <cell r="U346">
            <v>945.35729980000212</v>
          </cell>
          <cell r="V346">
            <v>482.62304942983246</v>
          </cell>
          <cell r="X346">
            <v>5111.8651064090291</v>
          </cell>
          <cell r="Y346">
            <v>3127.5627615466319</v>
          </cell>
          <cell r="AA346">
            <v>0</v>
          </cell>
          <cell r="AB346">
            <v>0</v>
          </cell>
          <cell r="AD346">
            <v>9862.2567808050935</v>
          </cell>
          <cell r="AE346">
            <v>10042.960421438052</v>
          </cell>
          <cell r="AJ346">
            <v>0</v>
          </cell>
          <cell r="AK346">
            <v>0</v>
          </cell>
          <cell r="AM346">
            <v>0</v>
          </cell>
          <cell r="AN346">
            <v>0</v>
          </cell>
          <cell r="AP346">
            <v>5133.4989004598183</v>
          </cell>
          <cell r="AQ346">
            <v>2520</v>
          </cell>
          <cell r="AS346">
            <v>26469.416855997712</v>
          </cell>
          <cell r="AT346">
            <v>1756.6301832361862</v>
          </cell>
          <cell r="AV346">
            <v>1132.480921630282</v>
          </cell>
          <cell r="AW346">
            <v>0</v>
          </cell>
          <cell r="AY346">
            <v>1032.0720684693481</v>
          </cell>
          <cell r="AZ346">
            <v>0</v>
          </cell>
          <cell r="BB346">
            <v>1352.6903969981927</v>
          </cell>
          <cell r="BC346">
            <v>0</v>
          </cell>
          <cell r="BE346">
            <v>0</v>
          </cell>
          <cell r="BF346">
            <v>0</v>
          </cell>
          <cell r="BH346">
            <v>557.16928659250379</v>
          </cell>
          <cell r="BI346">
            <v>0</v>
          </cell>
          <cell r="BK346">
            <v>1113.739887970333</v>
          </cell>
          <cell r="BL346">
            <v>0</v>
          </cell>
          <cell r="BN346">
            <v>387.5458045845632</v>
          </cell>
          <cell r="BO346">
            <v>0</v>
          </cell>
          <cell r="BT346">
            <v>44408.105573444562</v>
          </cell>
          <cell r="BU346">
            <v>51048.19161907737</v>
          </cell>
          <cell r="BW346">
            <v>28320.183659325663</v>
          </cell>
          <cell r="BX346">
            <v>29222.592106384505</v>
          </cell>
          <cell r="BZ346">
            <v>8256.018379086383</v>
          </cell>
          <cell r="CA346">
            <v>14912.340503369232</v>
          </cell>
          <cell r="CC346">
            <v>671.63553810799465</v>
          </cell>
          <cell r="CD346">
            <v>667.33140689593199</v>
          </cell>
          <cell r="CF346">
            <v>85.480886668290182</v>
          </cell>
          <cell r="CG346">
            <v>0</v>
          </cell>
          <cell r="CI346">
            <v>5495.1998572472285</v>
          </cell>
          <cell r="CJ346">
            <v>2455.3123391910676</v>
          </cell>
          <cell r="CL346">
            <v>0</v>
          </cell>
          <cell r="CM346">
            <v>0</v>
          </cell>
          <cell r="CX346">
            <v>9119.5237837536642</v>
          </cell>
          <cell r="CY346">
            <v>38615.862671296687</v>
          </cell>
          <cell r="DA346">
            <v>114853.63583912366</v>
          </cell>
          <cell r="DC346">
            <v>48447.07</v>
          </cell>
          <cell r="DD346">
            <v>19461.03</v>
          </cell>
          <cell r="DE346">
            <v>34974.020000000004</v>
          </cell>
          <cell r="DF346">
            <v>16892.629999999997</v>
          </cell>
          <cell r="DK346">
            <v>7.9970230109244014</v>
          </cell>
          <cell r="DL346">
            <v>0</v>
          </cell>
          <cell r="DM346">
            <v>6.2320124793657383</v>
          </cell>
          <cell r="DW346">
            <v>1891.62</v>
          </cell>
          <cell r="DX346">
            <v>0</v>
          </cell>
        </row>
        <row r="347">
          <cell r="F347">
            <v>3612.98</v>
          </cell>
          <cell r="G347">
            <v>0</v>
          </cell>
          <cell r="H347">
            <v>896.1</v>
          </cell>
          <cell r="I347">
            <v>17656.503669054986</v>
          </cell>
          <cell r="J347">
            <v>17058.673673245255</v>
          </cell>
          <cell r="L347">
            <v>3296.2051777175707</v>
          </cell>
          <cell r="M347">
            <v>2738.0400028555168</v>
          </cell>
          <cell r="O347">
            <v>8905.452851129281</v>
          </cell>
          <cell r="P347">
            <v>8905.452851129281</v>
          </cell>
          <cell r="R347">
            <v>0</v>
          </cell>
          <cell r="S347">
            <v>0</v>
          </cell>
          <cell r="U347">
            <v>1772.5449371250043</v>
          </cell>
          <cell r="V347">
            <v>904.9182176809361</v>
          </cell>
          <cell r="X347">
            <v>13927.298958217887</v>
          </cell>
          <cell r="Y347">
            <v>9928.9975061109581</v>
          </cell>
          <cell r="AA347">
            <v>0</v>
          </cell>
          <cell r="AB347">
            <v>0</v>
          </cell>
          <cell r="AD347">
            <v>21410.596648435388</v>
          </cell>
          <cell r="AE347">
            <v>21416.280983640452</v>
          </cell>
          <cell r="AJ347">
            <v>0</v>
          </cell>
          <cell r="AK347">
            <v>0</v>
          </cell>
          <cell r="AM347">
            <v>0</v>
          </cell>
          <cell r="AN347">
            <v>0</v>
          </cell>
          <cell r="AP347">
            <v>15217.15745493446</v>
          </cell>
          <cell r="AQ347">
            <v>7470</v>
          </cell>
          <cell r="AS347">
            <v>55903.347944263573</v>
          </cell>
          <cell r="AT347">
            <v>6766.5282385146602</v>
          </cell>
          <cell r="AV347">
            <v>2939.7177249048323</v>
          </cell>
          <cell r="AW347">
            <v>1460.5950913355516</v>
          </cell>
          <cell r="AY347">
            <v>2715.9791275509165</v>
          </cell>
          <cell r="AZ347">
            <v>0</v>
          </cell>
          <cell r="BB347">
            <v>2444.2149173862085</v>
          </cell>
          <cell r="BC347">
            <v>4827.2021102743402</v>
          </cell>
          <cell r="BE347">
            <v>0</v>
          </cell>
          <cell r="BF347">
            <v>0</v>
          </cell>
          <cell r="BH347">
            <v>1044.6924123609447</v>
          </cell>
          <cell r="BI347">
            <v>0</v>
          </cell>
          <cell r="BK347">
            <v>4883.4132110839582</v>
          </cell>
          <cell r="BL347">
            <v>0</v>
          </cell>
          <cell r="BN347">
            <v>1139.059729323443</v>
          </cell>
          <cell r="BO347">
            <v>0</v>
          </cell>
          <cell r="BT347">
            <v>47306.776541841544</v>
          </cell>
          <cell r="BU347">
            <v>42899.155773776329</v>
          </cell>
          <cell r="BW347">
            <v>28752.551423026642</v>
          </cell>
          <cell r="BX347">
            <v>15894.911064975231</v>
          </cell>
          <cell r="BZ347">
            <v>20332.750831455996</v>
          </cell>
          <cell r="CA347">
            <v>8329.9791951625648</v>
          </cell>
          <cell r="CC347">
            <v>0</v>
          </cell>
          <cell r="CD347">
            <v>0</v>
          </cell>
          <cell r="CF347">
            <v>0</v>
          </cell>
          <cell r="CG347">
            <v>0</v>
          </cell>
          <cell r="CI347">
            <v>7167.6519877137725</v>
          </cell>
          <cell r="CJ347">
            <v>3994.9462183724818</v>
          </cell>
          <cell r="CL347">
            <v>0</v>
          </cell>
          <cell r="CM347">
            <v>0</v>
          </cell>
          <cell r="CX347">
            <v>10738.080403368902</v>
          </cell>
          <cell r="CY347">
            <v>135802.36194791243</v>
          </cell>
          <cell r="DA347">
            <v>200984.17784207736</v>
          </cell>
          <cell r="DC347">
            <v>52317.47</v>
          </cell>
          <cell r="DD347">
            <v>3873.0699999999997</v>
          </cell>
          <cell r="DE347">
            <v>30450.95</v>
          </cell>
          <cell r="DF347">
            <v>-1226.1500000000005</v>
          </cell>
          <cell r="DK347">
            <v>6.0521933450964189</v>
          </cell>
          <cell r="DL347">
            <v>0</v>
          </cell>
          <cell r="DM347">
            <v>5.2165901156293035</v>
          </cell>
          <cell r="DW347">
            <v>1960.7199999999998</v>
          </cell>
          <cell r="DX347">
            <v>0</v>
          </cell>
        </row>
        <row r="348">
          <cell r="F348">
            <v>1891.75</v>
          </cell>
          <cell r="G348">
            <v>0</v>
          </cell>
          <cell r="H348">
            <v>840.40000000000009</v>
          </cell>
          <cell r="I348">
            <v>10609.118693359276</v>
          </cell>
          <cell r="J348">
            <v>10195.118996973164</v>
          </cell>
          <cell r="L348">
            <v>2340.3056761794742</v>
          </cell>
          <cell r="M348">
            <v>1944.0084020274173</v>
          </cell>
          <cell r="O348">
            <v>5372.3308563351902</v>
          </cell>
          <cell r="P348">
            <v>5372.3308563351902</v>
          </cell>
          <cell r="R348">
            <v>0</v>
          </cell>
          <cell r="S348">
            <v>0</v>
          </cell>
          <cell r="U348">
            <v>1181.6966247500025</v>
          </cell>
          <cell r="V348">
            <v>603.27881178729058</v>
          </cell>
          <cell r="X348">
            <v>7761.7348407028994</v>
          </cell>
          <cell r="Y348">
            <v>5293.2213551085697</v>
          </cell>
          <cell r="AA348">
            <v>0</v>
          </cell>
          <cell r="AB348">
            <v>0</v>
          </cell>
          <cell r="AD348">
            <v>12743.103473497928</v>
          </cell>
          <cell r="AE348">
            <v>12976.59214062586</v>
          </cell>
          <cell r="AJ348">
            <v>0</v>
          </cell>
          <cell r="AK348">
            <v>0</v>
          </cell>
          <cell r="AM348">
            <v>0</v>
          </cell>
          <cell r="AN348">
            <v>0</v>
          </cell>
          <cell r="AP348">
            <v>5500.1773933498052</v>
          </cell>
          <cell r="AQ348">
            <v>0</v>
          </cell>
          <cell r="AS348">
            <v>38624.73307243544</v>
          </cell>
          <cell r="AT348">
            <v>98185.220610799632</v>
          </cell>
          <cell r="AV348">
            <v>1733.100905555418</v>
          </cell>
          <cell r="AW348">
            <v>0</v>
          </cell>
          <cell r="AY348">
            <v>1928.3451805611503</v>
          </cell>
          <cell r="AZ348">
            <v>0</v>
          </cell>
          <cell r="BB348">
            <v>1793.1242178995228</v>
          </cell>
          <cell r="BC348">
            <v>10862.063201818795</v>
          </cell>
          <cell r="BE348">
            <v>0</v>
          </cell>
          <cell r="BF348">
            <v>0</v>
          </cell>
          <cell r="BH348">
            <v>696.46160824062997</v>
          </cell>
          <cell r="BI348">
            <v>0</v>
          </cell>
          <cell r="BK348">
            <v>2684.8191310916568</v>
          </cell>
          <cell r="BL348">
            <v>0</v>
          </cell>
          <cell r="BN348">
            <v>516.33147584221445</v>
          </cell>
          <cell r="BO348">
            <v>0</v>
          </cell>
          <cell r="BT348">
            <v>40643.595074983838</v>
          </cell>
          <cell r="BU348">
            <v>44558.894988368978</v>
          </cell>
          <cell r="BW348">
            <v>24451.453703243154</v>
          </cell>
          <cell r="BX348">
            <v>23799.443448065365</v>
          </cell>
          <cell r="BZ348">
            <v>20454.605208340789</v>
          </cell>
          <cell r="CA348">
            <v>14993.328253661579</v>
          </cell>
          <cell r="CC348">
            <v>1186.3127711146637</v>
          </cell>
          <cell r="CD348">
            <v>1178.7103654411844</v>
          </cell>
          <cell r="CF348">
            <v>150.98526177823001</v>
          </cell>
          <cell r="CG348">
            <v>0</v>
          </cell>
          <cell r="CI348">
            <v>9365.7319306126665</v>
          </cell>
          <cell r="CJ348">
            <v>6321.3910903703181</v>
          </cell>
          <cell r="CL348">
            <v>0</v>
          </cell>
          <cell r="CM348">
            <v>0</v>
          </cell>
          <cell r="CX348">
            <v>11384.240599084565</v>
          </cell>
          <cell r="CY348">
            <v>-44470.401906726693</v>
          </cell>
          <cell r="DA348">
            <v>-58867.74168429077</v>
          </cell>
          <cell r="DC348">
            <v>16112.06</v>
          </cell>
          <cell r="DD348">
            <v>3259.31</v>
          </cell>
          <cell r="DE348">
            <v>1528.0100000000002</v>
          </cell>
          <cell r="DF348">
            <v>-2079.1000000000008</v>
          </cell>
          <cell r="DK348">
            <v>7.709332045006752</v>
          </cell>
          <cell r="DL348">
            <v>0</v>
          </cell>
          <cell r="DM348">
            <v>6.3521746420943002</v>
          </cell>
          <cell r="DW348">
            <v>1891.62</v>
          </cell>
          <cell r="DX348">
            <v>0</v>
          </cell>
        </row>
        <row r="349">
          <cell r="F349">
            <v>2076.5</v>
          </cell>
          <cell r="G349">
            <v>0</v>
          </cell>
          <cell r="H349">
            <v>328.9</v>
          </cell>
          <cell r="I349">
            <v>8232.4634385286063</v>
          </cell>
          <cell r="J349">
            <v>7954.8251976108331</v>
          </cell>
          <cell r="L349">
            <v>1226.72417316628</v>
          </cell>
          <cell r="M349">
            <v>1004.8090199158457</v>
          </cell>
          <cell r="O349">
            <v>4500.4980808309037</v>
          </cell>
          <cell r="P349">
            <v>4500.4980808309037</v>
          </cell>
          <cell r="R349">
            <v>1037.6349831627138</v>
          </cell>
          <cell r="S349">
            <v>1037.6349831627138</v>
          </cell>
          <cell r="U349">
            <v>433.28876240833438</v>
          </cell>
          <cell r="V349">
            <v>248.58729223822286</v>
          </cell>
          <cell r="X349">
            <v>4125.4385137812269</v>
          </cell>
          <cell r="Y349">
            <v>2586.4775715313799</v>
          </cell>
          <cell r="AA349">
            <v>0</v>
          </cell>
          <cell r="AB349">
            <v>0</v>
          </cell>
          <cell r="AD349">
            <v>11219.098912999621</v>
          </cell>
          <cell r="AE349">
            <v>11424.663629398623</v>
          </cell>
          <cell r="AJ349">
            <v>19526.64</v>
          </cell>
          <cell r="AK349">
            <v>20660.385393882385</v>
          </cell>
          <cell r="AM349">
            <v>0</v>
          </cell>
          <cell r="AN349">
            <v>0</v>
          </cell>
          <cell r="AP349">
            <v>2933.4279431198961</v>
          </cell>
          <cell r="AQ349">
            <v>3168</v>
          </cell>
          <cell r="AS349">
            <v>38633.619820336942</v>
          </cell>
          <cell r="AT349">
            <v>0</v>
          </cell>
          <cell r="AV349">
            <v>673.73434250134278</v>
          </cell>
          <cell r="AW349">
            <v>0</v>
          </cell>
          <cell r="AY349">
            <v>412.55677456101438</v>
          </cell>
          <cell r="AZ349">
            <v>0</v>
          </cell>
          <cell r="BB349">
            <v>669.65006807594739</v>
          </cell>
          <cell r="BC349">
            <v>0</v>
          </cell>
          <cell r="BE349">
            <v>336.20516616465864</v>
          </cell>
          <cell r="BF349">
            <v>0</v>
          </cell>
          <cell r="BH349">
            <v>255.36925635489754</v>
          </cell>
          <cell r="BI349">
            <v>0</v>
          </cell>
          <cell r="BK349">
            <v>335.55645240499393</v>
          </cell>
          <cell r="BL349">
            <v>219.72838407359305</v>
          </cell>
          <cell r="BN349">
            <v>182.67752138393016</v>
          </cell>
          <cell r="BO349">
            <v>0</v>
          </cell>
          <cell r="BT349">
            <v>68802.12000000001</v>
          </cell>
          <cell r="BU349">
            <v>55833.88248227541</v>
          </cell>
          <cell r="BW349">
            <v>30255.814481664293</v>
          </cell>
          <cell r="BX349">
            <v>33112.334677038809</v>
          </cell>
          <cell r="BZ349">
            <v>18923.358551030553</v>
          </cell>
          <cell r="CA349">
            <v>18208.245610261649</v>
          </cell>
          <cell r="CC349">
            <v>0</v>
          </cell>
          <cell r="CD349">
            <v>0</v>
          </cell>
          <cell r="CF349">
            <v>0</v>
          </cell>
          <cell r="CG349">
            <v>0</v>
          </cell>
          <cell r="CI349">
            <v>4157.2381528739888</v>
          </cell>
          <cell r="CJ349">
            <v>2285.3324641727572</v>
          </cell>
          <cell r="CL349">
            <v>13737.521799652219</v>
          </cell>
          <cell r="CM349">
            <v>11998.161240494752</v>
          </cell>
          <cell r="CX349">
            <v>8300.6664938688227</v>
          </cell>
          <cell r="CY349">
            <v>75941.151895606221</v>
          </cell>
          <cell r="DA349">
            <v>-122473.4400041175</v>
          </cell>
          <cell r="DC349">
            <v>39843.199999999997</v>
          </cell>
          <cell r="DD349">
            <v>419.52000000000004</v>
          </cell>
          <cell r="DE349">
            <v>18192.019999999997</v>
          </cell>
          <cell r="DF349">
            <v>-1680.8600000000001</v>
          </cell>
          <cell r="DK349">
            <v>7.8868585812326746</v>
          </cell>
          <cell r="DL349">
            <v>10.427408049654879</v>
          </cell>
          <cell r="DM349">
            <v>6.386088659631211</v>
          </cell>
          <cell r="DW349">
            <v>1891.62</v>
          </cell>
          <cell r="DX349">
            <v>0</v>
          </cell>
        </row>
        <row r="350">
          <cell r="F350">
            <v>2322.13</v>
          </cell>
          <cell r="G350">
            <v>0</v>
          </cell>
          <cell r="H350">
            <v>689.30000000000007</v>
          </cell>
          <cell r="I350">
            <v>10403.226659898131</v>
          </cell>
          <cell r="J350">
            <v>10025.77638084906</v>
          </cell>
          <cell r="L350">
            <v>2237.7180799190814</v>
          </cell>
          <cell r="M350">
            <v>1870.1329830824477</v>
          </cell>
          <cell r="O350">
            <v>5887.6791042602235</v>
          </cell>
          <cell r="P350">
            <v>5887.6791042602235</v>
          </cell>
          <cell r="R350">
            <v>0</v>
          </cell>
          <cell r="S350">
            <v>0</v>
          </cell>
          <cell r="U350">
            <v>1181.6966247500025</v>
          </cell>
          <cell r="V350">
            <v>603.27881178729058</v>
          </cell>
          <cell r="X350">
            <v>6793.682995445266</v>
          </cell>
          <cell r="Y350">
            <v>4506.8607994327658</v>
          </cell>
          <cell r="AA350">
            <v>0</v>
          </cell>
          <cell r="AB350">
            <v>0</v>
          </cell>
          <cell r="AD350">
            <v>14045.701770838299</v>
          </cell>
          <cell r="AE350">
            <v>14303.057617643592</v>
          </cell>
          <cell r="AJ350">
            <v>0</v>
          </cell>
          <cell r="AK350">
            <v>0</v>
          </cell>
          <cell r="AM350">
            <v>0</v>
          </cell>
          <cell r="AN350">
            <v>0</v>
          </cell>
          <cell r="AP350">
            <v>8983.6230758046822</v>
          </cell>
          <cell r="AQ350">
            <v>4410</v>
          </cell>
          <cell r="AS350">
            <v>49622.735380836675</v>
          </cell>
          <cell r="AT350">
            <v>164271.93034286276</v>
          </cell>
          <cell r="AV350">
            <v>1746.9336249827022</v>
          </cell>
          <cell r="AW350">
            <v>0</v>
          </cell>
          <cell r="AY350">
            <v>2715.9791275509165</v>
          </cell>
          <cell r="AZ350">
            <v>0</v>
          </cell>
          <cell r="BB350">
            <v>2216.8980521272993</v>
          </cell>
          <cell r="BC350">
            <v>0</v>
          </cell>
          <cell r="BE350">
            <v>0</v>
          </cell>
          <cell r="BF350">
            <v>0</v>
          </cell>
          <cell r="BH350">
            <v>696.46160824062997</v>
          </cell>
          <cell r="BI350">
            <v>0</v>
          </cell>
          <cell r="BK350">
            <v>2131.7755639272705</v>
          </cell>
          <cell r="BL350">
            <v>0</v>
          </cell>
          <cell r="BN350">
            <v>275.60133649137384</v>
          </cell>
          <cell r="BO350">
            <v>0</v>
          </cell>
          <cell r="BT350">
            <v>41223.058652583881</v>
          </cell>
          <cell r="BU350">
            <v>33012.861736837614</v>
          </cell>
          <cell r="BW350">
            <v>17132.246249384454</v>
          </cell>
          <cell r="BX350">
            <v>9834.3715396153548</v>
          </cell>
          <cell r="BZ350">
            <v>17184.391264372087</v>
          </cell>
          <cell r="CA350">
            <v>6180.9929674202276</v>
          </cell>
          <cell r="CC350">
            <v>653.38457239853801</v>
          </cell>
          <cell r="CD350">
            <v>649.19740127375974</v>
          </cell>
          <cell r="CF350">
            <v>83.158036487086676</v>
          </cell>
          <cell r="CG350">
            <v>0</v>
          </cell>
          <cell r="CI350">
            <v>3344.904260933095</v>
          </cell>
          <cell r="CJ350">
            <v>4097.5242823922372</v>
          </cell>
          <cell r="CL350">
            <v>0</v>
          </cell>
          <cell r="CM350">
            <v>0</v>
          </cell>
          <cell r="CX350">
            <v>11316.635351112436</v>
          </cell>
          <cell r="CY350">
            <v>-73994.734160358305</v>
          </cell>
          <cell r="DA350">
            <v>35006.902062987036</v>
          </cell>
          <cell r="DC350">
            <v>27572.04</v>
          </cell>
          <cell r="DD350">
            <v>5964.92</v>
          </cell>
          <cell r="DE350">
            <v>11893.25</v>
          </cell>
          <cell r="DF350">
            <v>1841.83</v>
          </cell>
          <cell r="DK350">
            <v>6.7518985170599288</v>
          </cell>
          <cell r="DL350">
            <v>0</v>
          </cell>
          <cell r="DM350">
            <v>5.9772279470564795</v>
          </cell>
          <cell r="DW350">
            <v>1891.62</v>
          </cell>
          <cell r="DX350">
            <v>0</v>
          </cell>
        </row>
        <row r="351">
          <cell r="F351">
            <v>1851.98</v>
          </cell>
          <cell r="G351">
            <v>0</v>
          </cell>
          <cell r="H351">
            <v>0</v>
          </cell>
          <cell r="I351">
            <v>7905.7234096526345</v>
          </cell>
          <cell r="J351">
            <v>7574.4203928956831</v>
          </cell>
          <cell r="L351">
            <v>1318.4820710870276</v>
          </cell>
          <cell r="M351">
            <v>1095.2160011422068</v>
          </cell>
          <cell r="O351">
            <v>3752.4912500784285</v>
          </cell>
          <cell r="P351">
            <v>3752.4912500784285</v>
          </cell>
          <cell r="R351">
            <v>0</v>
          </cell>
          <cell r="S351">
            <v>0</v>
          </cell>
          <cell r="U351">
            <v>886.27246856250213</v>
          </cell>
          <cell r="V351">
            <v>452.45910884046805</v>
          </cell>
          <cell r="X351">
            <v>4141.5657118758145</v>
          </cell>
          <cell r="Y351">
            <v>5149.2005403175663</v>
          </cell>
          <cell r="AA351">
            <v>0</v>
          </cell>
          <cell r="AB351">
            <v>0</v>
          </cell>
          <cell r="AD351">
            <v>8637.875947824492</v>
          </cell>
          <cell r="AE351">
            <v>8796.1455676285277</v>
          </cell>
          <cell r="AJ351">
            <v>0</v>
          </cell>
          <cell r="AK351">
            <v>0</v>
          </cell>
          <cell r="AM351">
            <v>0</v>
          </cell>
          <cell r="AN351">
            <v>0</v>
          </cell>
          <cell r="AP351">
            <v>7333.56985779974</v>
          </cell>
          <cell r="AQ351">
            <v>3600</v>
          </cell>
          <cell r="AS351">
            <v>28563.291291076897</v>
          </cell>
          <cell r="AT351">
            <v>3304.2658462906179</v>
          </cell>
          <cell r="AV351">
            <v>1214.9668125896139</v>
          </cell>
          <cell r="AW351">
            <v>0</v>
          </cell>
          <cell r="AY351">
            <v>1086.3916510203669</v>
          </cell>
          <cell r="AZ351">
            <v>0</v>
          </cell>
          <cell r="BB351">
            <v>1245.8893006248645</v>
          </cell>
          <cell r="BC351">
            <v>0</v>
          </cell>
          <cell r="BE351">
            <v>0</v>
          </cell>
          <cell r="BF351">
            <v>0</v>
          </cell>
          <cell r="BH351">
            <v>522.34620618047234</v>
          </cell>
          <cell r="BI351">
            <v>0</v>
          </cell>
          <cell r="BK351">
            <v>1178.0396897390203</v>
          </cell>
          <cell r="BL351">
            <v>0</v>
          </cell>
          <cell r="BN351">
            <v>169.79895425816503</v>
          </cell>
          <cell r="BO351">
            <v>0</v>
          </cell>
          <cell r="BT351">
            <v>34134.209526722225</v>
          </cell>
          <cell r="BU351">
            <v>37190.03243029031</v>
          </cell>
          <cell r="BW351">
            <v>9986.2055882162531</v>
          </cell>
          <cell r="BX351">
            <v>11620.901296900063</v>
          </cell>
          <cell r="BZ351">
            <v>11032.864907179215</v>
          </cell>
          <cell r="CA351">
            <v>11056.997745693525</v>
          </cell>
          <cell r="CC351">
            <v>0</v>
          </cell>
          <cell r="CD351">
            <v>0</v>
          </cell>
          <cell r="CF351">
            <v>0</v>
          </cell>
          <cell r="CG351">
            <v>0</v>
          </cell>
          <cell r="CI351">
            <v>238.92173292379246</v>
          </cell>
          <cell r="CJ351">
            <v>268.98104277366957</v>
          </cell>
          <cell r="CL351">
            <v>0</v>
          </cell>
          <cell r="CM351">
            <v>0</v>
          </cell>
          <cell r="CX351">
            <v>7400.9548881478495</v>
          </cell>
          <cell r="CY351">
            <v>42786.309073620403</v>
          </cell>
          <cell r="DA351">
            <v>-22139.592650731851</v>
          </cell>
          <cell r="DC351">
            <v>23591.66</v>
          </cell>
          <cell r="DD351">
            <v>0</v>
          </cell>
          <cell r="DE351">
            <v>10640</v>
          </cell>
          <cell r="DF351">
            <v>0</v>
          </cell>
          <cell r="DK351">
            <v>6.9933988360880432</v>
          </cell>
          <cell r="DL351">
            <v>0</v>
          </cell>
          <cell r="DM351">
            <v>6.4272201856842139</v>
          </cell>
          <cell r="DW351">
            <v>1891.62</v>
          </cell>
          <cell r="DX351">
            <v>0</v>
          </cell>
        </row>
        <row r="352">
          <cell r="F352">
            <v>2555.1</v>
          </cell>
          <cell r="G352">
            <v>0</v>
          </cell>
          <cell r="H352">
            <v>841.2</v>
          </cell>
          <cell r="I352">
            <v>13638.73489076855</v>
          </cell>
          <cell r="J352">
            <v>13073.002442450683</v>
          </cell>
          <cell r="L352">
            <v>2662.1994167569792</v>
          </cell>
          <cell r="M352">
            <v>2190.4320022844136</v>
          </cell>
          <cell r="O352">
            <v>6402.2684841067576</v>
          </cell>
          <cell r="P352">
            <v>6402.2684841067594</v>
          </cell>
          <cell r="R352">
            <v>0</v>
          </cell>
          <cell r="S352">
            <v>0</v>
          </cell>
          <cell r="U352">
            <v>1477.120780937503</v>
          </cell>
          <cell r="V352">
            <v>754.09851473411345</v>
          </cell>
          <cell r="X352">
            <v>9369.1024178524531</v>
          </cell>
          <cell r="Y352">
            <v>9422.2629571046928</v>
          </cell>
          <cell r="AA352">
            <v>0</v>
          </cell>
          <cell r="AB352">
            <v>0</v>
          </cell>
          <cell r="AD352">
            <v>15840.785581699769</v>
          </cell>
          <cell r="AE352">
            <v>16131.032295886982</v>
          </cell>
          <cell r="AJ352">
            <v>0</v>
          </cell>
          <cell r="AK352">
            <v>0</v>
          </cell>
          <cell r="AM352">
            <v>0</v>
          </cell>
          <cell r="AN352">
            <v>0</v>
          </cell>
          <cell r="AP352">
            <v>11733.711772479584</v>
          </cell>
          <cell r="AQ352">
            <v>5760</v>
          </cell>
          <cell r="AS352">
            <v>55631.17063115177</v>
          </cell>
          <cell r="AT352">
            <v>77036.098750102465</v>
          </cell>
          <cell r="AV352">
            <v>2293.2751705688729</v>
          </cell>
          <cell r="AW352">
            <v>1443.7531302724692</v>
          </cell>
          <cell r="AY352">
            <v>3621.3055034012218</v>
          </cell>
          <cell r="AZ352">
            <v>0</v>
          </cell>
          <cell r="BB352">
            <v>2658.0596755063443</v>
          </cell>
          <cell r="BC352">
            <v>0</v>
          </cell>
          <cell r="BE352">
            <v>0</v>
          </cell>
          <cell r="BF352">
            <v>0</v>
          </cell>
          <cell r="BH352">
            <v>870.57701030078726</v>
          </cell>
          <cell r="BI352">
            <v>0</v>
          </cell>
          <cell r="BK352">
            <v>3151.6000954996493</v>
          </cell>
          <cell r="BL352">
            <v>0</v>
          </cell>
          <cell r="BN352">
            <v>643.33396088245229</v>
          </cell>
          <cell r="BO352">
            <v>0</v>
          </cell>
          <cell r="BT352">
            <v>21559.99089698504</v>
          </cell>
          <cell r="BU352">
            <v>36706.695716178023</v>
          </cell>
          <cell r="BW352">
            <v>27039.054143202458</v>
          </cell>
          <cell r="BX352">
            <v>24722.229958649183</v>
          </cell>
          <cell r="BZ352">
            <v>19275.479231636149</v>
          </cell>
          <cell r="CA352">
            <v>11795.603551159164</v>
          </cell>
          <cell r="CC352">
            <v>868.74596777012346</v>
          </cell>
          <cell r="CD352">
            <v>863.1786676153904</v>
          </cell>
          <cell r="CF352">
            <v>110.56766862528839</v>
          </cell>
          <cell r="CG352">
            <v>0</v>
          </cell>
          <cell r="CI352">
            <v>10321.418862307837</v>
          </cell>
          <cell r="CJ352">
            <v>4143.9519498225136</v>
          </cell>
          <cell r="CL352">
            <v>0</v>
          </cell>
          <cell r="CM352">
            <v>0</v>
          </cell>
          <cell r="CX352">
            <v>12550.150734176255</v>
          </cell>
          <cell r="CY352">
            <v>11018.823224663598</v>
          </cell>
          <cell r="DA352">
            <v>-63950.931450062897</v>
          </cell>
          <cell r="DC352">
            <v>20825.39</v>
          </cell>
          <cell r="DD352">
            <v>7800.1399999999994</v>
          </cell>
          <cell r="DE352">
            <v>3599.2000000000007</v>
          </cell>
          <cell r="DF352">
            <v>3063.59</v>
          </cell>
          <cell r="DK352">
            <v>6.7418637608642786</v>
          </cell>
          <cell r="DL352">
            <v>0</v>
          </cell>
          <cell r="DM352">
            <v>5.630713297008203</v>
          </cell>
          <cell r="DW352">
            <v>1891.62</v>
          </cell>
          <cell r="DX352">
            <v>0</v>
          </cell>
        </row>
        <row r="353">
          <cell r="F353">
            <v>1448.46</v>
          </cell>
          <cell r="G353">
            <v>0</v>
          </cell>
          <cell r="H353">
            <v>46.2</v>
          </cell>
          <cell r="I353">
            <v>6600.9812525172701</v>
          </cell>
          <cell r="J353">
            <v>6318.0156652821443</v>
          </cell>
          <cell r="L353">
            <v>1181.3509911859094</v>
          </cell>
          <cell r="M353">
            <v>972.00420101370867</v>
          </cell>
          <cell r="O353">
            <v>2986.83506393794</v>
          </cell>
          <cell r="P353">
            <v>2986.83506393794</v>
          </cell>
          <cell r="R353">
            <v>0</v>
          </cell>
          <cell r="S353">
            <v>0</v>
          </cell>
          <cell r="U353">
            <v>709.01797485000145</v>
          </cell>
          <cell r="V353">
            <v>361.9672870723744</v>
          </cell>
          <cell r="X353">
            <v>3826.8595297247798</v>
          </cell>
          <cell r="Y353">
            <v>2331.9809720765134</v>
          </cell>
          <cell r="AA353">
            <v>0</v>
          </cell>
          <cell r="AB353">
            <v>0</v>
          </cell>
          <cell r="AD353">
            <v>6971.2889254610518</v>
          </cell>
          <cell r="AE353">
            <v>7099.0220920915217</v>
          </cell>
          <cell r="AJ353">
            <v>0</v>
          </cell>
          <cell r="AK353">
            <v>0</v>
          </cell>
          <cell r="AM353">
            <v>0</v>
          </cell>
          <cell r="AN353">
            <v>0</v>
          </cell>
          <cell r="AP353">
            <v>5866.8558862397922</v>
          </cell>
          <cell r="AQ353">
            <v>2880</v>
          </cell>
          <cell r="AS353">
            <v>28490.001443707017</v>
          </cell>
          <cell r="AT353">
            <v>59550.79709417712</v>
          </cell>
          <cell r="AV353">
            <v>1055.7670630844366</v>
          </cell>
          <cell r="AW353">
            <v>0</v>
          </cell>
          <cell r="AY353">
            <v>1606.954317134293</v>
          </cell>
          <cell r="AZ353">
            <v>0</v>
          </cell>
          <cell r="BB353">
            <v>1086.9324589868936</v>
          </cell>
          <cell r="BC353">
            <v>0</v>
          </cell>
          <cell r="BE353">
            <v>0</v>
          </cell>
          <cell r="BF353">
            <v>0</v>
          </cell>
          <cell r="BH353">
            <v>417.87696494437768</v>
          </cell>
          <cell r="BI353">
            <v>0</v>
          </cell>
          <cell r="BK353">
            <v>1083.0914322040096</v>
          </cell>
          <cell r="BL353">
            <v>0</v>
          </cell>
          <cell r="BN353">
            <v>265.69474639463158</v>
          </cell>
          <cell r="BO353">
            <v>0</v>
          </cell>
          <cell r="BT353">
            <v>27021.480506644362</v>
          </cell>
          <cell r="BU353">
            <v>24103.856840289962</v>
          </cell>
          <cell r="BW353">
            <v>12434.151235521536</v>
          </cell>
          <cell r="BX353">
            <v>9321.4828753913043</v>
          </cell>
          <cell r="BZ353">
            <v>8308.9651582692877</v>
          </cell>
          <cell r="CA353">
            <v>4498.6636289658982</v>
          </cell>
          <cell r="CC353">
            <v>306.61622391886698</v>
          </cell>
          <cell r="CD353">
            <v>304.65129445249067</v>
          </cell>
          <cell r="CF353">
            <v>39.023883044219424</v>
          </cell>
          <cell r="CG353">
            <v>0</v>
          </cell>
          <cell r="CI353">
            <v>3297.1199143483359</v>
          </cell>
          <cell r="CJ353">
            <v>2367.0785895295844</v>
          </cell>
          <cell r="CL353">
            <v>0</v>
          </cell>
          <cell r="CM353">
            <v>0</v>
          </cell>
          <cell r="CX353">
            <v>6814.0071244152678</v>
          </cell>
          <cell r="CY353">
            <v>-4633.3816341785632</v>
          </cell>
          <cell r="DA353">
            <v>-52449.070585662295</v>
          </cell>
          <cell r="DC353">
            <v>12681.9</v>
          </cell>
          <cell r="DD353">
            <v>-328.2</v>
          </cell>
          <cell r="DE353">
            <v>1086.0299999999988</v>
          </cell>
          <cell r="DF353">
            <v>-656.4</v>
          </cell>
          <cell r="DK353">
            <v>8.0052408947880487</v>
          </cell>
          <cell r="DL353">
            <v>0</v>
          </cell>
          <cell r="DM353">
            <v>7.1038795746682535</v>
          </cell>
          <cell r="DW353">
            <v>1805.3199999999997</v>
          </cell>
          <cell r="DX353">
            <v>0</v>
          </cell>
        </row>
        <row r="354">
          <cell r="DC354">
            <v>20853913.799999993</v>
          </cell>
          <cell r="DD354" t="e">
            <v>#N/A</v>
          </cell>
          <cell r="DE354">
            <v>12654984.049999995</v>
          </cell>
          <cell r="DF354">
            <v>891569.54999999958</v>
          </cell>
        </row>
      </sheetData>
      <sheetData sheetId="4"/>
      <sheetData sheetId="5">
        <row r="11">
          <cell r="E11">
            <v>372.8</v>
          </cell>
          <cell r="F11">
            <v>8203.9279419940194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384.41195778306241</v>
          </cell>
          <cell r="AF11">
            <v>0</v>
          </cell>
          <cell r="AH11">
            <v>359.8672344004965</v>
          </cell>
          <cell r="AI11">
            <v>0</v>
          </cell>
          <cell r="AK11">
            <v>357.73544671911122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276.15708734123893</v>
          </cell>
          <cell r="AU11">
            <v>0</v>
          </cell>
          <cell r="AW11">
            <v>99.065900967424156</v>
          </cell>
          <cell r="AX11">
            <v>0</v>
          </cell>
        </row>
        <row r="12">
          <cell r="E12">
            <v>1841.15</v>
          </cell>
          <cell r="F12">
            <v>37029.183159811037</v>
          </cell>
          <cell r="I12">
            <v>9.9600000000000009</v>
          </cell>
          <cell r="J12">
            <v>5402.6838204131627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788.4154920247729</v>
          </cell>
          <cell r="AD12">
            <v>0</v>
          </cell>
          <cell r="AE12">
            <v>1741.9231225539036</v>
          </cell>
          <cell r="AF12">
            <v>1003.0731024871038</v>
          </cell>
          <cell r="AH12">
            <v>2715.9791275509165</v>
          </cell>
          <cell r="AI12">
            <v>0</v>
          </cell>
          <cell r="AK12">
            <v>1994.6104215926373</v>
          </cell>
          <cell r="AL12">
            <v>0</v>
          </cell>
          <cell r="AN12">
            <v>0</v>
          </cell>
          <cell r="AO12">
            <v>0</v>
          </cell>
          <cell r="AQ12">
            <v>696.46160824062997</v>
          </cell>
          <cell r="AR12">
            <v>0</v>
          </cell>
          <cell r="AT12">
            <v>1669.6463277207711</v>
          </cell>
          <cell r="AU12">
            <v>0</v>
          </cell>
          <cell r="AW12">
            <v>620.35067185800995</v>
          </cell>
          <cell r="AX12">
            <v>0</v>
          </cell>
        </row>
        <row r="13">
          <cell r="E13">
            <v>2801.88</v>
          </cell>
          <cell r="F13">
            <v>64028.017829234836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3</v>
          </cell>
          <cell r="X13">
            <v>2228.0825636990398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2174.031100777886</v>
          </cell>
          <cell r="AF13">
            <v>0</v>
          </cell>
          <cell r="AH13">
            <v>3259.174953061101</v>
          </cell>
          <cell r="AI13">
            <v>0</v>
          </cell>
          <cell r="AK13">
            <v>3109.517815995925</v>
          </cell>
          <cell r="AL13">
            <v>2896.687138098408</v>
          </cell>
          <cell r="AN13">
            <v>0</v>
          </cell>
          <cell r="AO13">
            <v>0</v>
          </cell>
          <cell r="AQ13">
            <v>464.30773882708633</v>
          </cell>
          <cell r="AR13">
            <v>0</v>
          </cell>
          <cell r="AT13">
            <v>2604.9559963186493</v>
          </cell>
          <cell r="AU13">
            <v>0</v>
          </cell>
          <cell r="AW13">
            <v>306.11363398934054</v>
          </cell>
          <cell r="AX13">
            <v>0</v>
          </cell>
        </row>
        <row r="14">
          <cell r="E14">
            <v>6095.61</v>
          </cell>
          <cell r="F14">
            <v>207375.02664456275</v>
          </cell>
          <cell r="I14">
            <v>18</v>
          </cell>
          <cell r="J14">
            <v>35584.334836086135</v>
          </cell>
          <cell r="L14">
            <v>22</v>
          </cell>
          <cell r="M14">
            <v>36400.401085060017</v>
          </cell>
          <cell r="O14">
            <v>0</v>
          </cell>
          <cell r="P14">
            <v>0</v>
          </cell>
          <cell r="R14">
            <v>1</v>
          </cell>
          <cell r="S14">
            <v>2536.7198276358563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274671.93579268537</v>
          </cell>
          <cell r="AD14">
            <v>0</v>
          </cell>
          <cell r="AE14">
            <v>4507.9527451757549</v>
          </cell>
          <cell r="AF14">
            <v>0</v>
          </cell>
          <cell r="AH14">
            <v>3870.2702567600568</v>
          </cell>
          <cell r="AI14">
            <v>4680.8604878039832</v>
          </cell>
          <cell r="AK14">
            <v>5275.3008662120365</v>
          </cell>
          <cell r="AL14">
            <v>1224.8255121233967</v>
          </cell>
          <cell r="AN14">
            <v>687.19635658004017</v>
          </cell>
          <cell r="AO14">
            <v>0</v>
          </cell>
          <cell r="AQ14">
            <v>783.51930927070828</v>
          </cell>
          <cell r="AR14">
            <v>0</v>
          </cell>
          <cell r="AT14">
            <v>4752.6650215792852</v>
          </cell>
          <cell r="AU14">
            <v>2133.9857535862261</v>
          </cell>
          <cell r="AW14">
            <v>713.27448696545378</v>
          </cell>
          <cell r="AX14">
            <v>0</v>
          </cell>
        </row>
        <row r="15">
          <cell r="E15">
            <v>6323.6</v>
          </cell>
          <cell r="F15">
            <v>222845.8868896809</v>
          </cell>
          <cell r="I15">
            <v>653.1</v>
          </cell>
          <cell r="J15">
            <v>349553.18570621149</v>
          </cell>
          <cell r="L15">
            <v>0</v>
          </cell>
          <cell r="M15">
            <v>0</v>
          </cell>
          <cell r="O15">
            <v>113</v>
          </cell>
          <cell r="P15">
            <v>46086.614950923591</v>
          </cell>
          <cell r="R15">
            <v>1</v>
          </cell>
          <cell r="S15">
            <v>2860.1506203545014</v>
          </cell>
          <cell r="U15">
            <v>0</v>
          </cell>
          <cell r="V15">
            <v>0</v>
          </cell>
          <cell r="W15">
            <v>0</v>
          </cell>
          <cell r="X15">
            <v>498.10884095306596</v>
          </cell>
          <cell r="Y15">
            <v>0</v>
          </cell>
          <cell r="Z15">
            <v>0</v>
          </cell>
          <cell r="AA15">
            <v>0</v>
          </cell>
          <cell r="AB15">
            <v>3946.5779790860965</v>
          </cell>
          <cell r="AC15">
            <v>1064.737457833035</v>
          </cell>
          <cell r="AD15">
            <v>46516.472148140507</v>
          </cell>
          <cell r="AE15">
            <v>4596.3586083162427</v>
          </cell>
          <cell r="AF15">
            <v>0</v>
          </cell>
          <cell r="AH15">
            <v>4277.6671258926917</v>
          </cell>
          <cell r="AI15">
            <v>3297.9528792052424</v>
          </cell>
          <cell r="AK15">
            <v>4764.8577874068178</v>
          </cell>
          <cell r="AL15">
            <v>2904.0597242626773</v>
          </cell>
          <cell r="AN15">
            <v>684.24949447535744</v>
          </cell>
          <cell r="AO15">
            <v>0</v>
          </cell>
          <cell r="AQ15">
            <v>783.51930927070828</v>
          </cell>
          <cell r="AR15">
            <v>0</v>
          </cell>
          <cell r="AT15">
            <v>4277.931555335138</v>
          </cell>
          <cell r="AU15">
            <v>0</v>
          </cell>
          <cell r="AW15">
            <v>614.20858599802955</v>
          </cell>
          <cell r="AX15">
            <v>0</v>
          </cell>
        </row>
        <row r="16">
          <cell r="E16">
            <v>3179.26</v>
          </cell>
          <cell r="F16">
            <v>61147.33062374789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2339.0690330968623</v>
          </cell>
          <cell r="AF16">
            <v>79208.531777506811</v>
          </cell>
          <cell r="AH16">
            <v>3259.174953061101</v>
          </cell>
          <cell r="AI16">
            <v>0</v>
          </cell>
          <cell r="AK16">
            <v>1816.7380816414943</v>
          </cell>
          <cell r="AL16">
            <v>1221.3491210635</v>
          </cell>
          <cell r="AN16">
            <v>0</v>
          </cell>
          <cell r="AO16">
            <v>0</v>
          </cell>
          <cell r="AQ16">
            <v>0</v>
          </cell>
          <cell r="AR16">
            <v>0</v>
          </cell>
          <cell r="AT16">
            <v>3283.5818732021921</v>
          </cell>
          <cell r="AU16">
            <v>0</v>
          </cell>
          <cell r="AW16">
            <v>634.02176619151442</v>
          </cell>
          <cell r="AX16">
            <v>0</v>
          </cell>
        </row>
        <row r="17">
          <cell r="E17">
            <v>2915.8</v>
          </cell>
          <cell r="F17">
            <v>54604.37795803295</v>
          </cell>
          <cell r="I17">
            <v>2.85</v>
          </cell>
          <cell r="J17">
            <v>956.72250656755739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1442.5225487442119</v>
          </cell>
          <cell r="AF17">
            <v>0</v>
          </cell>
          <cell r="AH17">
            <v>3213.908634268586</v>
          </cell>
          <cell r="AI17">
            <v>0</v>
          </cell>
          <cell r="AK17">
            <v>1732.9583702793313</v>
          </cell>
          <cell r="AL17">
            <v>0</v>
          </cell>
          <cell r="AN17">
            <v>0</v>
          </cell>
          <cell r="AO17">
            <v>0</v>
          </cell>
          <cell r="AQ17">
            <v>696.46160824062997</v>
          </cell>
          <cell r="AR17">
            <v>0</v>
          </cell>
          <cell r="AT17">
            <v>3086.5104129617412</v>
          </cell>
          <cell r="AU17">
            <v>0</v>
          </cell>
          <cell r="AW17">
            <v>127.00248504023777</v>
          </cell>
          <cell r="AX17">
            <v>0</v>
          </cell>
        </row>
        <row r="18">
          <cell r="E18">
            <v>2296.6</v>
          </cell>
          <cell r="F18">
            <v>35958.040991759372</v>
          </cell>
          <cell r="I18">
            <v>14.23</v>
          </cell>
          <cell r="J18">
            <v>4362.6053802448259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507.70836893717217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1620.6694200014633</v>
          </cell>
          <cell r="AF18">
            <v>0</v>
          </cell>
          <cell r="AH18">
            <v>1697.4869547193232</v>
          </cell>
          <cell r="AI18">
            <v>0</v>
          </cell>
          <cell r="AK18">
            <v>1287.3786604386726</v>
          </cell>
          <cell r="AL18">
            <v>0</v>
          </cell>
          <cell r="AN18">
            <v>0</v>
          </cell>
          <cell r="AO18">
            <v>0</v>
          </cell>
          <cell r="AQ18">
            <v>557.16928659250379</v>
          </cell>
          <cell r="AR18">
            <v>0</v>
          </cell>
          <cell r="AT18">
            <v>1742.1349192872794</v>
          </cell>
          <cell r="AU18">
            <v>0</v>
          </cell>
          <cell r="AW18">
            <v>154.34467370724678</v>
          </cell>
          <cell r="AX18">
            <v>0</v>
          </cell>
        </row>
        <row r="19">
          <cell r="E19">
            <v>2573.6</v>
          </cell>
          <cell r="F19">
            <v>55382.50669661539</v>
          </cell>
          <cell r="I19">
            <v>8.5</v>
          </cell>
          <cell r="J19">
            <v>2840.9593463150186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138262.15018493135</v>
          </cell>
          <cell r="Z19">
            <v>0</v>
          </cell>
          <cell r="AA19">
            <v>0</v>
          </cell>
          <cell r="AB19">
            <v>0</v>
          </cell>
          <cell r="AC19">
            <v>2521.3830312836576</v>
          </cell>
          <cell r="AD19">
            <v>0</v>
          </cell>
          <cell r="AE19">
            <v>1659.3429528890972</v>
          </cell>
          <cell r="AF19">
            <v>441.67867627794362</v>
          </cell>
          <cell r="AH19">
            <v>1928.3451805611503</v>
          </cell>
          <cell r="AI19">
            <v>0</v>
          </cell>
          <cell r="AK19">
            <v>1695.9056798429149</v>
          </cell>
          <cell r="AL19">
            <v>0</v>
          </cell>
          <cell r="AN19">
            <v>0</v>
          </cell>
          <cell r="AO19">
            <v>0</v>
          </cell>
          <cell r="AQ19">
            <v>696.46160824062997</v>
          </cell>
          <cell r="AR19">
            <v>0</v>
          </cell>
          <cell r="AT19">
            <v>3014.0340043062806</v>
          </cell>
          <cell r="AU19">
            <v>0</v>
          </cell>
          <cell r="AW19">
            <v>154.34467370724678</v>
          </cell>
          <cell r="AX19">
            <v>1695.1689054136</v>
          </cell>
        </row>
        <row r="20">
          <cell r="E20">
            <v>3566.7</v>
          </cell>
          <cell r="F20">
            <v>83446.388794773244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O20">
            <v>51.5</v>
          </cell>
          <cell r="P20">
            <v>23000.783765914985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7660.0347215086695</v>
          </cell>
          <cell r="AC20">
            <v>2926.8965777085205</v>
          </cell>
          <cell r="AD20">
            <v>6026.637408338519</v>
          </cell>
          <cell r="AE20">
            <v>2791.7613922046844</v>
          </cell>
          <cell r="AF20">
            <v>0</v>
          </cell>
          <cell r="AH20">
            <v>2172.7833020407338</v>
          </cell>
          <cell r="AI20">
            <v>1689.4035388255306</v>
          </cell>
          <cell r="AK20">
            <v>3175.1564181776735</v>
          </cell>
          <cell r="AL20">
            <v>0</v>
          </cell>
          <cell r="AN20">
            <v>0</v>
          </cell>
          <cell r="AO20">
            <v>0</v>
          </cell>
          <cell r="AQ20">
            <v>696.46160824062997</v>
          </cell>
          <cell r="AR20">
            <v>0</v>
          </cell>
          <cell r="AT20">
            <v>3113.5192706128832</v>
          </cell>
          <cell r="AU20">
            <v>0</v>
          </cell>
          <cell r="AW20">
            <v>121.85105818993169</v>
          </cell>
          <cell r="AX20">
            <v>0</v>
          </cell>
        </row>
        <row r="21">
          <cell r="E21">
            <v>3627.2000000000003</v>
          </cell>
          <cell r="F21">
            <v>58786.89045317148</v>
          </cell>
          <cell r="I21">
            <v>25.630000000000003</v>
          </cell>
          <cell r="J21">
            <v>8278.8757002678631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2818.1280972229538</v>
          </cell>
          <cell r="Y21">
            <v>0</v>
          </cell>
          <cell r="Z21">
            <v>0</v>
          </cell>
          <cell r="AA21">
            <v>0</v>
          </cell>
          <cell r="AB21">
            <v>3893.5951743932997</v>
          </cell>
          <cell r="AC21">
            <v>0</v>
          </cell>
          <cell r="AD21">
            <v>0</v>
          </cell>
          <cell r="AE21">
            <v>2629.4853114010748</v>
          </cell>
          <cell r="AF21">
            <v>0</v>
          </cell>
          <cell r="AH21">
            <v>2410.4314757014381</v>
          </cell>
          <cell r="AI21">
            <v>0</v>
          </cell>
          <cell r="AK21">
            <v>2275.3764802868704</v>
          </cell>
          <cell r="AL21">
            <v>0</v>
          </cell>
          <cell r="AN21">
            <v>0</v>
          </cell>
          <cell r="AO21">
            <v>0</v>
          </cell>
          <cell r="AQ21">
            <v>417.87696494437768</v>
          </cell>
          <cell r="AR21">
            <v>0</v>
          </cell>
          <cell r="AT21">
            <v>4666.7413381929473</v>
          </cell>
          <cell r="AU21">
            <v>0</v>
          </cell>
          <cell r="AW21">
            <v>97.084582948075649</v>
          </cell>
          <cell r="AX21">
            <v>0</v>
          </cell>
        </row>
        <row r="22">
          <cell r="E22">
            <v>1366.3</v>
          </cell>
          <cell r="F22">
            <v>24807.52623445811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513.01720606224603</v>
          </cell>
          <cell r="AE22">
            <v>1193.9504877844886</v>
          </cell>
          <cell r="AF22">
            <v>0</v>
          </cell>
          <cell r="AH22">
            <v>1262.9302943111763</v>
          </cell>
          <cell r="AI22">
            <v>0</v>
          </cell>
          <cell r="AK22">
            <v>769.5674961266169</v>
          </cell>
          <cell r="AL22">
            <v>0</v>
          </cell>
          <cell r="AN22">
            <v>0</v>
          </cell>
          <cell r="AO22">
            <v>0</v>
          </cell>
          <cell r="AQ22">
            <v>278.5846432962519</v>
          </cell>
          <cell r="AR22">
            <v>0</v>
          </cell>
          <cell r="AT22">
            <v>1872.3528635814243</v>
          </cell>
          <cell r="AU22">
            <v>0</v>
          </cell>
          <cell r="AW22">
            <v>97.084582948075649</v>
          </cell>
          <cell r="AX22">
            <v>0</v>
          </cell>
        </row>
        <row r="23">
          <cell r="E23">
            <v>1588.6</v>
          </cell>
          <cell r="F23">
            <v>25783.864925130187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8729.6137714410961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2765.5418887573255</v>
          </cell>
          <cell r="AE23">
            <v>1140.3916534580978</v>
          </cell>
          <cell r="AF23">
            <v>0</v>
          </cell>
          <cell r="AH23">
            <v>964.17259028057515</v>
          </cell>
          <cell r="AI23">
            <v>0</v>
          </cell>
          <cell r="AK23">
            <v>924.33874783732017</v>
          </cell>
          <cell r="AL23">
            <v>1312.5329861559608</v>
          </cell>
          <cell r="AN23">
            <v>0</v>
          </cell>
          <cell r="AO23">
            <v>0</v>
          </cell>
          <cell r="AQ23">
            <v>278.5846432962519</v>
          </cell>
          <cell r="AR23">
            <v>0</v>
          </cell>
          <cell r="AT23">
            <v>1085.4254182454567</v>
          </cell>
          <cell r="AU23">
            <v>0</v>
          </cell>
          <cell r="AW23">
            <v>69.742394281066609</v>
          </cell>
          <cell r="AX23">
            <v>0</v>
          </cell>
        </row>
        <row r="24">
          <cell r="E24">
            <v>2593.7999999999997</v>
          </cell>
          <cell r="F24">
            <v>55353.86739875585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3544.2489474051349</v>
          </cell>
          <cell r="Z24">
            <v>0</v>
          </cell>
          <cell r="AA24">
            <v>0</v>
          </cell>
          <cell r="AB24">
            <v>0</v>
          </cell>
          <cell r="AC24">
            <v>26730.58580264452</v>
          </cell>
          <cell r="AD24">
            <v>0</v>
          </cell>
          <cell r="AE24">
            <v>1856.157939206013</v>
          </cell>
          <cell r="AF24">
            <v>0</v>
          </cell>
          <cell r="AH24">
            <v>1928.3451805611503</v>
          </cell>
          <cell r="AI24">
            <v>0</v>
          </cell>
          <cell r="AK24">
            <v>1707.3226810397393</v>
          </cell>
          <cell r="AL24">
            <v>1455.9126707526034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2979.6384205375889</v>
          </cell>
          <cell r="AU24">
            <v>0</v>
          </cell>
          <cell r="AW24">
            <v>119.47347656671353</v>
          </cell>
          <cell r="AX24">
            <v>0</v>
          </cell>
        </row>
        <row r="25">
          <cell r="E25">
            <v>1869.8999999999999</v>
          </cell>
          <cell r="F25">
            <v>28535.668820597159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70839.958550953685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1083.2973736171432</v>
          </cell>
          <cell r="AF25">
            <v>0</v>
          </cell>
          <cell r="AH25">
            <v>1810.6527517006109</v>
          </cell>
          <cell r="AI25">
            <v>0</v>
          </cell>
          <cell r="AK25">
            <v>1338.5483655148112</v>
          </cell>
          <cell r="AL25">
            <v>1034.3711773000205</v>
          </cell>
          <cell r="AN25">
            <v>0</v>
          </cell>
          <cell r="AO25">
            <v>0</v>
          </cell>
          <cell r="AQ25">
            <v>278.5846432962519</v>
          </cell>
          <cell r="AR25">
            <v>0</v>
          </cell>
          <cell r="AT25">
            <v>1170.6692075028725</v>
          </cell>
          <cell r="AU25">
            <v>0</v>
          </cell>
          <cell r="AW25">
            <v>72.119975904284757</v>
          </cell>
          <cell r="AX25">
            <v>0</v>
          </cell>
        </row>
        <row r="27">
          <cell r="E27">
            <v>1578.7</v>
          </cell>
          <cell r="F27">
            <v>37437.686170928508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1634.6738073987101</v>
          </cell>
          <cell r="AF27">
            <v>0</v>
          </cell>
          <cell r="AH27">
            <v>1561.6879983417773</v>
          </cell>
          <cell r="AI27">
            <v>0</v>
          </cell>
          <cell r="AK27">
            <v>967.11727178917988</v>
          </cell>
          <cell r="AL27">
            <v>18752.940860897437</v>
          </cell>
          <cell r="AN27">
            <v>248.42409431550286</v>
          </cell>
          <cell r="AO27">
            <v>0</v>
          </cell>
          <cell r="AQ27">
            <v>139.29232164812595</v>
          </cell>
          <cell r="AR27">
            <v>0</v>
          </cell>
          <cell r="AT27">
            <v>2030.3947120951395</v>
          </cell>
          <cell r="AU27">
            <v>0</v>
          </cell>
          <cell r="AW27">
            <v>238.94695313342706</v>
          </cell>
          <cell r="AX27">
            <v>0</v>
          </cell>
        </row>
        <row r="28">
          <cell r="E28">
            <v>631.1</v>
          </cell>
          <cell r="F28">
            <v>6563.927941949697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1377.7758944827415</v>
          </cell>
          <cell r="AD28">
            <v>0</v>
          </cell>
          <cell r="AE28">
            <v>478.86197974230782</v>
          </cell>
          <cell r="AF28">
            <v>0</v>
          </cell>
          <cell r="AH28">
            <v>420.97676477039204</v>
          </cell>
          <cell r="AI28">
            <v>0</v>
          </cell>
          <cell r="AK28">
            <v>316.86112317300893</v>
          </cell>
          <cell r="AL28">
            <v>8812.7765473586805</v>
          </cell>
          <cell r="AN28">
            <v>0</v>
          </cell>
          <cell r="AO28">
            <v>0</v>
          </cell>
          <cell r="AQ28">
            <v>261.17310309023617</v>
          </cell>
          <cell r="AR28">
            <v>0</v>
          </cell>
          <cell r="AT28">
            <v>701.95121027943185</v>
          </cell>
          <cell r="AU28">
            <v>0</v>
          </cell>
          <cell r="AW28">
            <v>105.80238223320895</v>
          </cell>
          <cell r="AX28">
            <v>0</v>
          </cell>
        </row>
        <row r="29">
          <cell r="E29">
            <v>128.19999999999999</v>
          </cell>
          <cell r="F29">
            <v>3055.8132900419291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E30">
            <v>4216.3</v>
          </cell>
          <cell r="F30">
            <v>70511.437279831487</v>
          </cell>
          <cell r="I30">
            <v>0.8</v>
          </cell>
          <cell r="J30">
            <v>255.89901592761862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5</v>
          </cell>
          <cell r="S30">
            <v>115840.26222900447</v>
          </cell>
          <cell r="U30">
            <v>0</v>
          </cell>
          <cell r="V30">
            <v>0</v>
          </cell>
          <cell r="W30">
            <v>10</v>
          </cell>
          <cell r="X30">
            <v>5632.7410639270811</v>
          </cell>
          <cell r="Y30">
            <v>0</v>
          </cell>
          <cell r="Z30">
            <v>0</v>
          </cell>
          <cell r="AA30">
            <v>0</v>
          </cell>
          <cell r="AB30">
            <v>3224.7289078393378</v>
          </cell>
          <cell r="AC30">
            <v>321.37406971066446</v>
          </cell>
          <cell r="AD30">
            <v>7233.235909851086</v>
          </cell>
          <cell r="AE30">
            <v>3597.7135532666384</v>
          </cell>
          <cell r="AF30">
            <v>1009.3161741097098</v>
          </cell>
          <cell r="AH30">
            <v>1650.2270982440575</v>
          </cell>
          <cell r="AI30">
            <v>0</v>
          </cell>
          <cell r="AK30">
            <v>2623.4425984727895</v>
          </cell>
          <cell r="AL30">
            <v>0</v>
          </cell>
          <cell r="AN30">
            <v>477.59688807858151</v>
          </cell>
          <cell r="AO30">
            <v>0</v>
          </cell>
          <cell r="AQ30">
            <v>400.46542473836195</v>
          </cell>
          <cell r="AR30">
            <v>0</v>
          </cell>
          <cell r="AT30">
            <v>3896.0214062614191</v>
          </cell>
          <cell r="AU30">
            <v>3669.5029425405601</v>
          </cell>
          <cell r="AW30">
            <v>204.07575599289373</v>
          </cell>
          <cell r="AX30">
            <v>0</v>
          </cell>
        </row>
        <row r="31">
          <cell r="E31">
            <v>172.4</v>
          </cell>
          <cell r="F31">
            <v>2307.0724598842421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E32">
            <v>261.2</v>
          </cell>
          <cell r="F32">
            <v>3997.7639849631978</v>
          </cell>
          <cell r="I32">
            <v>2.85</v>
          </cell>
          <cell r="J32">
            <v>956.77733305317963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120.23324230552707</v>
          </cell>
          <cell r="AF32">
            <v>0</v>
          </cell>
          <cell r="AH32">
            <v>271.59791275509173</v>
          </cell>
          <cell r="AI32">
            <v>0</v>
          </cell>
          <cell r="AK32">
            <v>0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251.83043499159939</v>
          </cell>
          <cell r="AU32">
            <v>0</v>
          </cell>
          <cell r="AW32">
            <v>245.08903899340717</v>
          </cell>
          <cell r="AX32">
            <v>0</v>
          </cell>
        </row>
        <row r="33">
          <cell r="E33">
            <v>252.8</v>
          </cell>
          <cell r="F33">
            <v>5920.7393549780063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E34">
            <v>3175.9</v>
          </cell>
          <cell r="F34">
            <v>66961.290449097738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W34">
            <v>2</v>
          </cell>
          <cell r="X34">
            <v>1466.4777095044531</v>
          </cell>
          <cell r="Y34">
            <v>37698.19782125239</v>
          </cell>
          <cell r="Z34">
            <v>0</v>
          </cell>
          <cell r="AA34">
            <v>0</v>
          </cell>
          <cell r="AB34">
            <v>347.41468603490597</v>
          </cell>
          <cell r="AC34">
            <v>20657.80782050464</v>
          </cell>
          <cell r="AD34">
            <v>2770.1534941403679</v>
          </cell>
          <cell r="AE34">
            <v>2277.7405703156469</v>
          </cell>
          <cell r="AF34">
            <v>0</v>
          </cell>
          <cell r="AH34">
            <v>3394.9739094386464</v>
          </cell>
          <cell r="AI34">
            <v>0</v>
          </cell>
          <cell r="AK34">
            <v>1996.084849304312</v>
          </cell>
          <cell r="AL34">
            <v>17612.019141287874</v>
          </cell>
          <cell r="AN34">
            <v>0</v>
          </cell>
          <cell r="AO34">
            <v>0</v>
          </cell>
          <cell r="AQ34">
            <v>870.57701030078726</v>
          </cell>
          <cell r="AR34">
            <v>0</v>
          </cell>
          <cell r="AT34">
            <v>3145.4580269695275</v>
          </cell>
          <cell r="AU34">
            <v>0</v>
          </cell>
          <cell r="AW34">
            <v>1384.9412955245898</v>
          </cell>
          <cell r="AX34">
            <v>0</v>
          </cell>
        </row>
        <row r="35">
          <cell r="E35">
            <v>602.5</v>
          </cell>
          <cell r="F35">
            <v>12419.646181767153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5796.7334552113471</v>
          </cell>
          <cell r="AE35">
            <v>591.36848945579493</v>
          </cell>
          <cell r="AF35">
            <v>0</v>
          </cell>
          <cell r="AH35">
            <v>719.734468800993</v>
          </cell>
          <cell r="AI35">
            <v>0</v>
          </cell>
          <cell r="AK35">
            <v>534.50305048655548</v>
          </cell>
          <cell r="AL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T35">
            <v>797.57382584528966</v>
          </cell>
          <cell r="AU35">
            <v>0</v>
          </cell>
          <cell r="AW35">
            <v>197.14114292517399</v>
          </cell>
          <cell r="AX35">
            <v>0</v>
          </cell>
        </row>
        <row r="36">
          <cell r="E36">
            <v>4198.7</v>
          </cell>
          <cell r="F36">
            <v>66032.459452272844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4</v>
          </cell>
          <cell r="S36">
            <v>94130.30598459157</v>
          </cell>
          <cell r="U36">
            <v>0</v>
          </cell>
          <cell r="V36">
            <v>0</v>
          </cell>
          <cell r="W36">
            <v>11</v>
          </cell>
          <cell r="X36">
            <v>5083.0432623901543</v>
          </cell>
          <cell r="Y36">
            <v>3050.2881105196598</v>
          </cell>
          <cell r="Z36">
            <v>0</v>
          </cell>
          <cell r="AA36">
            <v>0</v>
          </cell>
          <cell r="AB36">
            <v>1424.593476094856</v>
          </cell>
          <cell r="AC36">
            <v>0</v>
          </cell>
          <cell r="AD36">
            <v>5638.1431290802357</v>
          </cell>
          <cell r="AE36">
            <v>1496.1455330570107</v>
          </cell>
          <cell r="AF36">
            <v>0</v>
          </cell>
          <cell r="AH36">
            <v>1544.9829070514591</v>
          </cell>
          <cell r="AI36">
            <v>2356.8131002512432</v>
          </cell>
          <cell r="AK36">
            <v>1941.1461656520385</v>
          </cell>
          <cell r="AL36">
            <v>0</v>
          </cell>
          <cell r="AN36">
            <v>599.71275594806286</v>
          </cell>
          <cell r="AO36">
            <v>0</v>
          </cell>
          <cell r="AQ36">
            <v>510.73851270979509</v>
          </cell>
          <cell r="AR36">
            <v>0</v>
          </cell>
          <cell r="AT36">
            <v>1045.9611480082394</v>
          </cell>
          <cell r="AU36">
            <v>0</v>
          </cell>
          <cell r="AW36">
            <v>337.81472229891637</v>
          </cell>
          <cell r="AX36">
            <v>500.23547036000002</v>
          </cell>
        </row>
        <row r="37">
          <cell r="E37">
            <v>229.7</v>
          </cell>
          <cell r="F37">
            <v>4210.4399999999996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E38">
            <v>409.7</v>
          </cell>
          <cell r="F38">
            <v>6163.5292810610126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575.509715981417</v>
          </cell>
          <cell r="AE38">
            <v>271.58145564311741</v>
          </cell>
          <cell r="AF38">
            <v>0</v>
          </cell>
          <cell r="AH38">
            <v>420.97676477039204</v>
          </cell>
          <cell r="AI38">
            <v>0</v>
          </cell>
          <cell r="AK38">
            <v>322.8775661640625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283.76716086306709</v>
          </cell>
          <cell r="AU38">
            <v>0</v>
          </cell>
          <cell r="AW38">
            <v>245.08903899340717</v>
          </cell>
          <cell r="AX38">
            <v>0</v>
          </cell>
        </row>
        <row r="39">
          <cell r="E39">
            <v>450.6</v>
          </cell>
          <cell r="F39">
            <v>6442.4915357469008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932.00118068467771</v>
          </cell>
          <cell r="AE39">
            <v>354.74414788532312</v>
          </cell>
          <cell r="AF39">
            <v>0</v>
          </cell>
          <cell r="AH39">
            <v>420.97676477039204</v>
          </cell>
          <cell r="AI39">
            <v>0</v>
          </cell>
          <cell r="AK39">
            <v>277.1001536862488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279.34487152137814</v>
          </cell>
          <cell r="AU39">
            <v>1025.2483712121341</v>
          </cell>
          <cell r="AW39">
            <v>245.08903899340717</v>
          </cell>
          <cell r="AX39">
            <v>0</v>
          </cell>
        </row>
        <row r="40">
          <cell r="E40">
            <v>2099.6999999999998</v>
          </cell>
          <cell r="F40">
            <v>42220.870839127143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88067.49649794084</v>
          </cell>
          <cell r="AD40">
            <v>0</v>
          </cell>
          <cell r="AE40">
            <v>1393.0386410071976</v>
          </cell>
          <cell r="AF40">
            <v>0</v>
          </cell>
          <cell r="AH40">
            <v>3394.9739094386464</v>
          </cell>
          <cell r="AI40">
            <v>4193.0173621852073</v>
          </cell>
          <cell r="AK40">
            <v>1508.6726192300384</v>
          </cell>
          <cell r="AL40">
            <v>1228.8851037931395</v>
          </cell>
          <cell r="AN40">
            <v>0</v>
          </cell>
          <cell r="AO40">
            <v>0</v>
          </cell>
          <cell r="AQ40">
            <v>696.46160824062997</v>
          </cell>
          <cell r="AR40">
            <v>0</v>
          </cell>
          <cell r="AT40">
            <v>2103.2763659474963</v>
          </cell>
          <cell r="AU40">
            <v>0</v>
          </cell>
          <cell r="AW40">
            <v>333.45582265634965</v>
          </cell>
          <cell r="AX40">
            <v>0</v>
          </cell>
        </row>
        <row r="41">
          <cell r="E41">
            <v>2825.2000000000003</v>
          </cell>
          <cell r="F41">
            <v>43346.569512099268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3</v>
          </cell>
          <cell r="X41">
            <v>2102.8041769622682</v>
          </cell>
          <cell r="Y41">
            <v>2510.8924617526254</v>
          </cell>
          <cell r="Z41">
            <v>0</v>
          </cell>
          <cell r="AA41">
            <v>0</v>
          </cell>
          <cell r="AB41">
            <v>374.31511154840365</v>
          </cell>
          <cell r="AC41">
            <v>28158.070224602041</v>
          </cell>
          <cell r="AD41">
            <v>575.509715981417</v>
          </cell>
          <cell r="AE41">
            <v>1682.6923909576315</v>
          </cell>
          <cell r="AF41">
            <v>0</v>
          </cell>
          <cell r="AH41">
            <v>1493.7885201530041</v>
          </cell>
          <cell r="AI41">
            <v>2305.5336754369491</v>
          </cell>
          <cell r="AK41">
            <v>1748.5298833165382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1847.0409835827966</v>
          </cell>
          <cell r="AU41">
            <v>0</v>
          </cell>
          <cell r="AW41">
            <v>169.20455885236041</v>
          </cell>
          <cell r="AX41">
            <v>0</v>
          </cell>
        </row>
        <row r="42">
          <cell r="E42">
            <v>3560.8</v>
          </cell>
          <cell r="F42">
            <v>78865.518822328086</v>
          </cell>
          <cell r="I42">
            <v>48.7</v>
          </cell>
          <cell r="J42">
            <v>13890.962812042728</v>
          </cell>
          <cell r="L42">
            <v>0</v>
          </cell>
          <cell r="M42">
            <v>0</v>
          </cell>
          <cell r="O42">
            <v>194.9</v>
          </cell>
          <cell r="P42">
            <v>80396.873548275355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2365.0167017101949</v>
          </cell>
          <cell r="Z42">
            <v>0</v>
          </cell>
          <cell r="AA42">
            <v>0</v>
          </cell>
          <cell r="AB42">
            <v>0</v>
          </cell>
          <cell r="AC42">
            <v>1148.4248588616229</v>
          </cell>
          <cell r="AD42">
            <v>4316.5082340588542</v>
          </cell>
          <cell r="AE42">
            <v>2190.1167561421612</v>
          </cell>
          <cell r="AF42">
            <v>1304.5470971091804</v>
          </cell>
          <cell r="AH42">
            <v>2715.9791275509165</v>
          </cell>
          <cell r="AI42">
            <v>1840.0687535541538</v>
          </cell>
          <cell r="AK42">
            <v>3184.7300178720557</v>
          </cell>
          <cell r="AL42">
            <v>2099.9583918705994</v>
          </cell>
          <cell r="AN42">
            <v>0</v>
          </cell>
          <cell r="AO42">
            <v>0</v>
          </cell>
          <cell r="AQ42">
            <v>870.57701030078726</v>
          </cell>
          <cell r="AR42">
            <v>0</v>
          </cell>
          <cell r="AT42">
            <v>3107.3772020827614</v>
          </cell>
          <cell r="AU42">
            <v>975.75978952165747</v>
          </cell>
          <cell r="AW42">
            <v>179.11114894910281</v>
          </cell>
          <cell r="AX42">
            <v>0</v>
          </cell>
        </row>
        <row r="43">
          <cell r="E43">
            <v>3573.3</v>
          </cell>
          <cell r="F43">
            <v>78854.022129693723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7</v>
          </cell>
          <cell r="X43">
            <v>9154.3036796350425</v>
          </cell>
          <cell r="Y43">
            <v>87280.112571413789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2199.3730069331973</v>
          </cell>
          <cell r="AF43">
            <v>0</v>
          </cell>
          <cell r="AH43">
            <v>2172.7833020407338</v>
          </cell>
          <cell r="AI43">
            <v>1556.6926135552108</v>
          </cell>
          <cell r="AK43">
            <v>1979.5968224902647</v>
          </cell>
          <cell r="AL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T43">
            <v>3107.3772020827614</v>
          </cell>
          <cell r="AU43">
            <v>219.72838407359305</v>
          </cell>
          <cell r="AW43">
            <v>161.67555037883628</v>
          </cell>
          <cell r="AX43">
            <v>0</v>
          </cell>
        </row>
        <row r="44">
          <cell r="E44">
            <v>3565.8</v>
          </cell>
          <cell r="F44">
            <v>62431.249305044774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13230.895162519733</v>
          </cell>
          <cell r="Z44">
            <v>0</v>
          </cell>
          <cell r="AA44">
            <v>0</v>
          </cell>
          <cell r="AB44">
            <v>7325.4242769887269</v>
          </cell>
          <cell r="AC44">
            <v>0</v>
          </cell>
          <cell r="AD44">
            <v>0</v>
          </cell>
          <cell r="AE44">
            <v>2560.5186738690904</v>
          </cell>
          <cell r="AF44">
            <v>0</v>
          </cell>
          <cell r="AH44">
            <v>2715.9791275509165</v>
          </cell>
          <cell r="AI44">
            <v>0</v>
          </cell>
          <cell r="AK44">
            <v>1979.5968224902647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T44">
            <v>3107.3772020827614</v>
          </cell>
          <cell r="AU44">
            <v>871.75328109144618</v>
          </cell>
          <cell r="AW44">
            <v>166.82697722914224</v>
          </cell>
          <cell r="AX44">
            <v>0</v>
          </cell>
        </row>
        <row r="45">
          <cell r="E45">
            <v>3571.86</v>
          </cell>
          <cell r="F45">
            <v>83575.709650813791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O45">
            <v>89</v>
          </cell>
          <cell r="P45">
            <v>36476.576808033496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122966.31629715722</v>
          </cell>
          <cell r="Z45">
            <v>0</v>
          </cell>
          <cell r="AA45">
            <v>0</v>
          </cell>
          <cell r="AB45">
            <v>13126.28627285222</v>
          </cell>
          <cell r="AC45">
            <v>0</v>
          </cell>
          <cell r="AD45">
            <v>0</v>
          </cell>
          <cell r="AE45">
            <v>3148.0729534244833</v>
          </cell>
          <cell r="AF45">
            <v>2730.677936040951</v>
          </cell>
          <cell r="AH45">
            <v>3621.3055034012218</v>
          </cell>
          <cell r="AI45">
            <v>2518.1601351482591</v>
          </cell>
          <cell r="AK45">
            <v>2998.0507377524505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T45">
            <v>3107.3772020827614</v>
          </cell>
          <cell r="AU45">
            <v>0</v>
          </cell>
          <cell r="AW45">
            <v>166.82697722914224</v>
          </cell>
          <cell r="AX45">
            <v>0</v>
          </cell>
        </row>
        <row r="46">
          <cell r="E46">
            <v>3820.4</v>
          </cell>
          <cell r="F46">
            <v>82066.287042572163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  <cell r="R46">
            <v>3</v>
          </cell>
          <cell r="S46">
            <v>16446.256163628852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1717.9425199686593</v>
          </cell>
          <cell r="AF46">
            <v>0</v>
          </cell>
          <cell r="AH46">
            <v>1572.0078091985304</v>
          </cell>
          <cell r="AI46">
            <v>0</v>
          </cell>
          <cell r="AK46">
            <v>2224.3550373994244</v>
          </cell>
          <cell r="AL46">
            <v>0</v>
          </cell>
          <cell r="AN46">
            <v>835.91845246434934</v>
          </cell>
          <cell r="AO46">
            <v>0</v>
          </cell>
          <cell r="AQ46">
            <v>284.38849003159044</v>
          </cell>
          <cell r="AR46">
            <v>0</v>
          </cell>
          <cell r="AT46">
            <v>2003.5177876846356</v>
          </cell>
          <cell r="AU46">
            <v>4103.8203852839188</v>
          </cell>
          <cell r="AW46">
            <v>396.26360386969662</v>
          </cell>
          <cell r="AX46">
            <v>0</v>
          </cell>
        </row>
        <row r="47">
          <cell r="E47">
            <v>4170.6000000000004</v>
          </cell>
          <cell r="F47">
            <v>77649.41411990246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4</v>
          </cell>
          <cell r="S47">
            <v>112677.43854091676</v>
          </cell>
          <cell r="U47">
            <v>15252.110837206268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3220.3558304964367</v>
          </cell>
          <cell r="AF47">
            <v>0</v>
          </cell>
          <cell r="AH47">
            <v>1650.2270982440575</v>
          </cell>
          <cell r="AI47">
            <v>0</v>
          </cell>
          <cell r="AK47">
            <v>1711.8753313684786</v>
          </cell>
          <cell r="AL47">
            <v>0</v>
          </cell>
          <cell r="AN47">
            <v>467.78310467247724</v>
          </cell>
          <cell r="AO47">
            <v>0</v>
          </cell>
          <cell r="AQ47">
            <v>441.09235188573206</v>
          </cell>
          <cell r="AR47">
            <v>0</v>
          </cell>
          <cell r="AT47">
            <v>3524.8214866149979</v>
          </cell>
          <cell r="AU47">
            <v>2183.0681993549597</v>
          </cell>
          <cell r="AW47">
            <v>252.02365206112691</v>
          </cell>
          <cell r="AX47">
            <v>0</v>
          </cell>
        </row>
        <row r="48">
          <cell r="E48">
            <v>409.93</v>
          </cell>
          <cell r="F48">
            <v>7064.8396067112726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W48">
            <v>2</v>
          </cell>
          <cell r="X48">
            <v>2385.3853147164564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160.22870208016261</v>
          </cell>
          <cell r="AF48">
            <v>0</v>
          </cell>
          <cell r="AH48">
            <v>488.87624295916515</v>
          </cell>
          <cell r="AI48">
            <v>0</v>
          </cell>
          <cell r="AK48">
            <v>110.34980744314599</v>
          </cell>
          <cell r="AL48">
            <v>0</v>
          </cell>
          <cell r="AN48">
            <v>0</v>
          </cell>
          <cell r="AO48">
            <v>0</v>
          </cell>
          <cell r="AQ48">
            <v>208.93848247218884</v>
          </cell>
          <cell r="AR48">
            <v>0</v>
          </cell>
          <cell r="AT48">
            <v>192.3932957226597</v>
          </cell>
          <cell r="AU48">
            <v>0</v>
          </cell>
          <cell r="AW48">
            <v>127.59688044604229</v>
          </cell>
          <cell r="AX48">
            <v>0</v>
          </cell>
        </row>
        <row r="49">
          <cell r="E49">
            <v>403.93</v>
          </cell>
          <cell r="F49">
            <v>6896.1537180796195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111.72783959279158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1023.9788989049212</v>
          </cell>
          <cell r="AE49">
            <v>146.6449322396675</v>
          </cell>
          <cell r="AF49">
            <v>0</v>
          </cell>
          <cell r="AH49">
            <v>475.29634732141034</v>
          </cell>
          <cell r="AI49">
            <v>0</v>
          </cell>
          <cell r="AK49">
            <v>538.17636557522758</v>
          </cell>
          <cell r="AL49">
            <v>0</v>
          </cell>
          <cell r="AN49">
            <v>0</v>
          </cell>
          <cell r="AO49">
            <v>0</v>
          </cell>
          <cell r="AQ49">
            <v>208.93848247218884</v>
          </cell>
          <cell r="AR49">
            <v>0</v>
          </cell>
          <cell r="AT49">
            <v>204.67743278290689</v>
          </cell>
          <cell r="AU49">
            <v>0</v>
          </cell>
          <cell r="AW49">
            <v>130.56885747506496</v>
          </cell>
          <cell r="AX49">
            <v>0</v>
          </cell>
        </row>
        <row r="50">
          <cell r="E50">
            <v>4892.3</v>
          </cell>
          <cell r="F50">
            <v>56356.584040800466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703.43207839089303</v>
          </cell>
          <cell r="Y50">
            <v>3947.6891905776351</v>
          </cell>
          <cell r="Z50">
            <v>0</v>
          </cell>
          <cell r="AA50">
            <v>0</v>
          </cell>
          <cell r="AB50">
            <v>28996.776323334652</v>
          </cell>
          <cell r="AC50">
            <v>59402.451229857455</v>
          </cell>
          <cell r="AD50">
            <v>444.2145770511566</v>
          </cell>
          <cell r="AE50">
            <v>3597.7658499595982</v>
          </cell>
          <cell r="AF50">
            <v>1057.8389282397904</v>
          </cell>
          <cell r="AH50">
            <v>5431.9582551018329</v>
          </cell>
          <cell r="AI50">
            <v>1570.2032522092577</v>
          </cell>
          <cell r="AK50">
            <v>3531.2097806453953</v>
          </cell>
          <cell r="AL50">
            <v>0</v>
          </cell>
          <cell r="AN50">
            <v>0</v>
          </cell>
          <cell r="AO50">
            <v>0</v>
          </cell>
          <cell r="AQ50">
            <v>1218.8078144211017</v>
          </cell>
          <cell r="AR50">
            <v>607.21965856141424</v>
          </cell>
          <cell r="AT50">
            <v>6570.8039688703429</v>
          </cell>
          <cell r="AU50">
            <v>2219.4703977463532</v>
          </cell>
          <cell r="AW50">
            <v>749.73073852146581</v>
          </cell>
          <cell r="AX50">
            <v>0</v>
          </cell>
        </row>
        <row r="51">
          <cell r="E51">
            <v>756</v>
          </cell>
          <cell r="F51">
            <v>12734.508021588472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2</v>
          </cell>
          <cell r="X51">
            <v>755.58716356920206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616.40629334866583</v>
          </cell>
          <cell r="AF51">
            <v>0</v>
          </cell>
          <cell r="AH51">
            <v>841.95352954078407</v>
          </cell>
          <cell r="AI51">
            <v>0</v>
          </cell>
          <cell r="AK51">
            <v>494.34610595407565</v>
          </cell>
          <cell r="AL51">
            <v>1034.3711773000205</v>
          </cell>
          <cell r="AN51">
            <v>0</v>
          </cell>
          <cell r="AO51">
            <v>0</v>
          </cell>
          <cell r="AQ51">
            <v>313.40772370828336</v>
          </cell>
          <cell r="AR51">
            <v>0</v>
          </cell>
          <cell r="AT51">
            <v>808.79071261903971</v>
          </cell>
          <cell r="AU51">
            <v>0</v>
          </cell>
          <cell r="AW51">
            <v>340.98483112987384</v>
          </cell>
          <cell r="AX51">
            <v>0</v>
          </cell>
        </row>
        <row r="52">
          <cell r="E52">
            <v>256.90000000000003</v>
          </cell>
          <cell r="F52">
            <v>4003.7786621777518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E53">
            <v>3068.2</v>
          </cell>
          <cell r="F53">
            <v>40437.785971490288</v>
          </cell>
          <cell r="I53">
            <v>5.69</v>
          </cell>
          <cell r="J53">
            <v>2693.8352368214892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4140.6003325826568</v>
          </cell>
          <cell r="Z53">
            <v>0</v>
          </cell>
          <cell r="AA53">
            <v>0</v>
          </cell>
          <cell r="AB53">
            <v>0</v>
          </cell>
          <cell r="AC53">
            <v>42042.594605594473</v>
          </cell>
          <cell r="AD53">
            <v>0</v>
          </cell>
          <cell r="AE53">
            <v>1727.8545005093895</v>
          </cell>
          <cell r="AF53">
            <v>736.78276895341094</v>
          </cell>
          <cell r="AH53">
            <v>2308.5822584182793</v>
          </cell>
          <cell r="AI53">
            <v>7012.3989125048702</v>
          </cell>
          <cell r="AK53">
            <v>2136.3233347576247</v>
          </cell>
          <cell r="AL53">
            <v>1634.5510792259395</v>
          </cell>
          <cell r="AN53">
            <v>0</v>
          </cell>
          <cell r="AO53">
            <v>0</v>
          </cell>
          <cell r="AQ53">
            <v>696.46160824062997</v>
          </cell>
          <cell r="AR53">
            <v>0</v>
          </cell>
          <cell r="AT53">
            <v>2130.5471502212458</v>
          </cell>
          <cell r="AU53">
            <v>871.75328109144618</v>
          </cell>
          <cell r="AW53">
            <v>216.55805951478916</v>
          </cell>
          <cell r="AX53">
            <v>0</v>
          </cell>
        </row>
        <row r="54">
          <cell r="E54">
            <v>1469.4299999999998</v>
          </cell>
          <cell r="F54">
            <v>34980.482400883884</v>
          </cell>
          <cell r="I54">
            <v>185.4</v>
          </cell>
          <cell r="J54">
            <v>107024.76374962582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1031.7979449095092</v>
          </cell>
          <cell r="AE54">
            <v>1228.5715421500711</v>
          </cell>
          <cell r="AF54">
            <v>0</v>
          </cell>
          <cell r="AH54">
            <v>1262.9302943111763</v>
          </cell>
          <cell r="AI54">
            <v>0</v>
          </cell>
          <cell r="AK54">
            <v>843.54301110806148</v>
          </cell>
          <cell r="AL54">
            <v>0</v>
          </cell>
          <cell r="AN54">
            <v>0</v>
          </cell>
          <cell r="AO54">
            <v>0</v>
          </cell>
          <cell r="AQ54">
            <v>417.87696494437768</v>
          </cell>
          <cell r="AR54">
            <v>0</v>
          </cell>
          <cell r="AT54">
            <v>1735.5075767302708</v>
          </cell>
          <cell r="AU54">
            <v>0</v>
          </cell>
          <cell r="AW54">
            <v>216.55805951478916</v>
          </cell>
          <cell r="AX54">
            <v>0</v>
          </cell>
        </row>
        <row r="55">
          <cell r="E55">
            <v>4089.1</v>
          </cell>
          <cell r="F55">
            <v>83163.792673209682</v>
          </cell>
          <cell r="I55">
            <v>134</v>
          </cell>
          <cell r="J55">
            <v>124871.76535359501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1</v>
          </cell>
          <cell r="S55">
            <v>4601.3962216522268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3394.5315008037496</v>
          </cell>
          <cell r="Z55">
            <v>0</v>
          </cell>
          <cell r="AA55">
            <v>0</v>
          </cell>
          <cell r="AB55">
            <v>0</v>
          </cell>
          <cell r="AC55">
            <v>3431.979703473402</v>
          </cell>
          <cell r="AD55">
            <v>2052.617890269069</v>
          </cell>
          <cell r="AE55">
            <v>2715.6293835254828</v>
          </cell>
          <cell r="AF55">
            <v>1174.0399460275978</v>
          </cell>
          <cell r="AH55">
            <v>2050.5642413009423</v>
          </cell>
          <cell r="AI55">
            <v>0</v>
          </cell>
          <cell r="AK55">
            <v>1420.16972612673</v>
          </cell>
          <cell r="AL55">
            <v>0</v>
          </cell>
          <cell r="AN55">
            <v>316.67150329181931</v>
          </cell>
          <cell r="AO55">
            <v>1129.6726871728399</v>
          </cell>
          <cell r="AQ55">
            <v>522.34620618047234</v>
          </cell>
          <cell r="AR55">
            <v>0</v>
          </cell>
          <cell r="AT55">
            <v>2699.7329323551457</v>
          </cell>
          <cell r="AU55">
            <v>944.75468095026565</v>
          </cell>
          <cell r="AW55">
            <v>752.90084735242351</v>
          </cell>
          <cell r="AX55">
            <v>0</v>
          </cell>
        </row>
        <row r="56">
          <cell r="E56">
            <v>298.60000000000002</v>
          </cell>
          <cell r="F56">
            <v>4697.4006945618903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8">
          <cell r="E58">
            <v>315.7</v>
          </cell>
          <cell r="F58">
            <v>5135.684715335311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E59">
            <v>240.1</v>
          </cell>
          <cell r="F59">
            <v>4594.6393314142852</v>
          </cell>
          <cell r="I59">
            <v>5.69</v>
          </cell>
          <cell r="J59">
            <v>2508.5478372978782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24.568274120494422</v>
          </cell>
          <cell r="AU59">
            <v>0</v>
          </cell>
          <cell r="AW59">
            <v>0</v>
          </cell>
          <cell r="AX59">
            <v>0</v>
          </cell>
        </row>
        <row r="60">
          <cell r="E60">
            <v>135.5</v>
          </cell>
          <cell r="F60">
            <v>2924.4991967211404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24.568274120494422</v>
          </cell>
          <cell r="AU60">
            <v>0</v>
          </cell>
          <cell r="AW60">
            <v>0</v>
          </cell>
          <cell r="AX60">
            <v>0</v>
          </cell>
        </row>
        <row r="62">
          <cell r="E62">
            <v>2167.6</v>
          </cell>
          <cell r="F62">
            <v>31395.514770163998</v>
          </cell>
          <cell r="I62">
            <v>12.79</v>
          </cell>
          <cell r="J62">
            <v>4410.1284079237757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4</v>
          </cell>
          <cell r="X62">
            <v>3897.3492311246077</v>
          </cell>
          <cell r="Y62">
            <v>25497.87099292608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1775.4487889122181</v>
          </cell>
          <cell r="AF62">
            <v>0</v>
          </cell>
          <cell r="AH62">
            <v>1952.1099979272212</v>
          </cell>
          <cell r="AI62">
            <v>0</v>
          </cell>
          <cell r="AK62">
            <v>2040.4479324741153</v>
          </cell>
          <cell r="AL62">
            <v>10038.402340848183</v>
          </cell>
          <cell r="AN62">
            <v>0</v>
          </cell>
          <cell r="AO62">
            <v>0</v>
          </cell>
          <cell r="AQ62">
            <v>557.16928659250379</v>
          </cell>
          <cell r="AR62">
            <v>0</v>
          </cell>
          <cell r="AT62">
            <v>1806.5044967814654</v>
          </cell>
          <cell r="AU62">
            <v>0</v>
          </cell>
          <cell r="AW62">
            <v>314.43516967060424</v>
          </cell>
          <cell r="AX62">
            <v>0</v>
          </cell>
        </row>
        <row r="63">
          <cell r="E63">
            <v>2330.37</v>
          </cell>
          <cell r="F63">
            <v>36311.475637014453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80176.108014588084</v>
          </cell>
          <cell r="AD63">
            <v>0</v>
          </cell>
          <cell r="AE63">
            <v>1363.9862350476217</v>
          </cell>
          <cell r="AF63">
            <v>0</v>
          </cell>
          <cell r="AH63">
            <v>1425.889041964231</v>
          </cell>
          <cell r="AI63">
            <v>0</v>
          </cell>
          <cell r="AK63">
            <v>1803.1530995850869</v>
          </cell>
          <cell r="AL63">
            <v>782.30865661893165</v>
          </cell>
          <cell r="AN63">
            <v>1388.0420107380523</v>
          </cell>
          <cell r="AO63">
            <v>0</v>
          </cell>
          <cell r="AQ63">
            <v>557.16928659250379</v>
          </cell>
          <cell r="AR63">
            <v>2506.2238030591652</v>
          </cell>
          <cell r="AT63">
            <v>1934.9958711331603</v>
          </cell>
          <cell r="AU63">
            <v>0</v>
          </cell>
          <cell r="AW63">
            <v>216.55805951478916</v>
          </cell>
          <cell r="AX63">
            <v>0</v>
          </cell>
        </row>
        <row r="64">
          <cell r="E64">
            <v>3253.63</v>
          </cell>
          <cell r="F64">
            <v>30595.597299735291</v>
          </cell>
          <cell r="I64">
            <v>1</v>
          </cell>
          <cell r="J64">
            <v>1854.6264083500228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3</v>
          </cell>
          <cell r="X64">
            <v>1250.9741669723719</v>
          </cell>
          <cell r="Y64">
            <v>14810.265029332008</v>
          </cell>
          <cell r="Z64">
            <v>0</v>
          </cell>
          <cell r="AA64">
            <v>0</v>
          </cell>
          <cell r="AB64">
            <v>0</v>
          </cell>
          <cell r="AC64">
            <v>317.67486111097219</v>
          </cell>
          <cell r="AD64">
            <v>0</v>
          </cell>
          <cell r="AE64">
            <v>1986.6966158463647</v>
          </cell>
          <cell r="AF64">
            <v>0</v>
          </cell>
          <cell r="AH64">
            <v>1928.3451805611503</v>
          </cell>
          <cell r="AI64">
            <v>0</v>
          </cell>
          <cell r="AK64">
            <v>1859.1088297572894</v>
          </cell>
          <cell r="AL64">
            <v>0</v>
          </cell>
          <cell r="AN64">
            <v>0</v>
          </cell>
          <cell r="AO64">
            <v>0</v>
          </cell>
          <cell r="AQ64">
            <v>696.46160824062997</v>
          </cell>
          <cell r="AR64">
            <v>0</v>
          </cell>
          <cell r="AT64">
            <v>1841.7597370448773</v>
          </cell>
          <cell r="AU64">
            <v>800.12010039886832</v>
          </cell>
          <cell r="AW64">
            <v>563.88310830657827</v>
          </cell>
          <cell r="AX64">
            <v>0</v>
          </cell>
        </row>
        <row r="65">
          <cell r="E65">
            <v>922.6</v>
          </cell>
          <cell r="F65">
            <v>13747.370606980207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802.66297347142563</v>
          </cell>
          <cell r="AF65">
            <v>0</v>
          </cell>
          <cell r="AH65">
            <v>835.16358172190712</v>
          </cell>
          <cell r="AI65">
            <v>0</v>
          </cell>
          <cell r="AK65">
            <v>434.14768209687321</v>
          </cell>
          <cell r="AL65">
            <v>0</v>
          </cell>
          <cell r="AN65">
            <v>186.7016492114966</v>
          </cell>
          <cell r="AO65">
            <v>0</v>
          </cell>
          <cell r="AQ65">
            <v>0</v>
          </cell>
          <cell r="AR65">
            <v>0</v>
          </cell>
          <cell r="AT65">
            <v>1645.2029923615353</v>
          </cell>
          <cell r="AU65">
            <v>0</v>
          </cell>
          <cell r="AW65">
            <v>259.15639693078157</v>
          </cell>
          <cell r="AX65">
            <v>0</v>
          </cell>
        </row>
        <row r="67">
          <cell r="E67">
            <v>1867.1</v>
          </cell>
          <cell r="F67">
            <v>34186.366122949818</v>
          </cell>
          <cell r="I67">
            <v>8.5</v>
          </cell>
          <cell r="J67">
            <v>5614.5816262828421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3</v>
          </cell>
          <cell r="X67">
            <v>2600.2928659853746</v>
          </cell>
          <cell r="Y67">
            <v>27338.5434724388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2115.3837000963122</v>
          </cell>
          <cell r="AE67">
            <v>1234.3347008043356</v>
          </cell>
          <cell r="AF67">
            <v>0</v>
          </cell>
          <cell r="AH67">
            <v>1810.6527517006109</v>
          </cell>
          <cell r="AI67">
            <v>0</v>
          </cell>
          <cell r="AK67">
            <v>1242.5568685723565</v>
          </cell>
          <cell r="AL67">
            <v>0</v>
          </cell>
          <cell r="AN67">
            <v>0</v>
          </cell>
          <cell r="AO67">
            <v>0</v>
          </cell>
          <cell r="AQ67">
            <v>522.34620618047234</v>
          </cell>
          <cell r="AR67">
            <v>0</v>
          </cell>
          <cell r="AT67">
            <v>1166.9839663847981</v>
          </cell>
          <cell r="AU67">
            <v>605.8252774600611</v>
          </cell>
          <cell r="AW67">
            <v>340.98483112987384</v>
          </cell>
          <cell r="AX67">
            <v>0</v>
          </cell>
        </row>
        <row r="68">
          <cell r="E68">
            <v>1171.21</v>
          </cell>
          <cell r="F68">
            <v>21684.118435687178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1050.1632046735151</v>
          </cell>
          <cell r="AF68">
            <v>0</v>
          </cell>
          <cell r="AH68">
            <v>964.17259028057515</v>
          </cell>
          <cell r="AI68">
            <v>0</v>
          </cell>
          <cell r="AK68">
            <v>635.31492608185101</v>
          </cell>
          <cell r="AL68">
            <v>0</v>
          </cell>
          <cell r="AN68">
            <v>0</v>
          </cell>
          <cell r="AO68">
            <v>0</v>
          </cell>
          <cell r="AQ68">
            <v>278.5846432962519</v>
          </cell>
          <cell r="AR68">
            <v>0</v>
          </cell>
          <cell r="AT68">
            <v>943.29795245839625</v>
          </cell>
          <cell r="AU68">
            <v>0</v>
          </cell>
          <cell r="AW68">
            <v>244.49464358760278</v>
          </cell>
          <cell r="AX68">
            <v>0</v>
          </cell>
        </row>
        <row r="69">
          <cell r="E69">
            <v>1448.3</v>
          </cell>
          <cell r="F69">
            <v>17319.525806847883</v>
          </cell>
          <cell r="I69">
            <v>5.69</v>
          </cell>
          <cell r="J69">
            <v>2708.4754142615498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256.65404679728374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312.86034533591197</v>
          </cell>
          <cell r="AE69">
            <v>1065.2031025406393</v>
          </cell>
          <cell r="AF69">
            <v>0</v>
          </cell>
          <cell r="AH69">
            <v>964.17259028057515</v>
          </cell>
          <cell r="AI69">
            <v>0</v>
          </cell>
          <cell r="AK69">
            <v>837.03753003868576</v>
          </cell>
          <cell r="AL69">
            <v>0</v>
          </cell>
          <cell r="AN69">
            <v>0</v>
          </cell>
          <cell r="AO69">
            <v>0</v>
          </cell>
          <cell r="AQ69">
            <v>696.46160824062997</v>
          </cell>
          <cell r="AR69">
            <v>0</v>
          </cell>
          <cell r="AT69">
            <v>1071.1758192555696</v>
          </cell>
          <cell r="AU69">
            <v>0</v>
          </cell>
          <cell r="AW69">
            <v>254.99562909014961</v>
          </cell>
          <cell r="AX69">
            <v>0</v>
          </cell>
        </row>
        <row r="70">
          <cell r="E70">
            <v>2116.1999999999998</v>
          </cell>
          <cell r="F70">
            <v>17602.388011546434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349.9827910872051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1104.0092212608677</v>
          </cell>
          <cell r="AF70">
            <v>0</v>
          </cell>
          <cell r="AH70">
            <v>1086.3916510203669</v>
          </cell>
          <cell r="AI70">
            <v>0</v>
          </cell>
          <cell r="AK70">
            <v>1196.8866078100248</v>
          </cell>
          <cell r="AL70">
            <v>0</v>
          </cell>
          <cell r="AN70">
            <v>0</v>
          </cell>
          <cell r="AO70">
            <v>0</v>
          </cell>
          <cell r="AQ70">
            <v>522.34620618047234</v>
          </cell>
          <cell r="AR70">
            <v>0</v>
          </cell>
          <cell r="AT70">
            <v>1166.9839663847981</v>
          </cell>
          <cell r="AU70">
            <v>0</v>
          </cell>
          <cell r="AW70">
            <v>248.85354323016944</v>
          </cell>
          <cell r="AX70">
            <v>0</v>
          </cell>
        </row>
        <row r="71">
          <cell r="E71">
            <v>2215.63</v>
          </cell>
          <cell r="F71">
            <v>48553.471752220408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  <cell r="O71">
            <v>68</v>
          </cell>
          <cell r="P71">
            <v>27967.898662729669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X71">
            <v>445.04478348536782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2298.7136929600042</v>
          </cell>
          <cell r="AD71">
            <v>0</v>
          </cell>
          <cell r="AE71">
            <v>1754.3243165478154</v>
          </cell>
          <cell r="AF71">
            <v>0</v>
          </cell>
          <cell r="AH71">
            <v>446.50651365540057</v>
          </cell>
          <cell r="AI71">
            <v>0</v>
          </cell>
          <cell r="AK71">
            <v>974.21743483769615</v>
          </cell>
          <cell r="AL71">
            <v>0</v>
          </cell>
          <cell r="AN71">
            <v>269.66444336600904</v>
          </cell>
          <cell r="AO71">
            <v>0</v>
          </cell>
          <cell r="AQ71">
            <v>261.17310309023617</v>
          </cell>
          <cell r="AR71">
            <v>0</v>
          </cell>
          <cell r="AT71">
            <v>1389.5942487995135</v>
          </cell>
          <cell r="AU71">
            <v>0</v>
          </cell>
          <cell r="AW71">
            <v>317.01088309575721</v>
          </cell>
          <cell r="AX71">
            <v>0</v>
          </cell>
        </row>
        <row r="72">
          <cell r="E72">
            <v>5955.55</v>
          </cell>
          <cell r="F72">
            <v>209356.8342531854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3</v>
          </cell>
          <cell r="S72">
            <v>176356.92998824196</v>
          </cell>
          <cell r="U72">
            <v>0</v>
          </cell>
          <cell r="V72">
            <v>0</v>
          </cell>
          <cell r="W72">
            <v>0</v>
          </cell>
          <cell r="X72">
            <v>867.02403445336938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3997.8289921104206</v>
          </cell>
          <cell r="AF72">
            <v>0</v>
          </cell>
          <cell r="AH72">
            <v>4716.0234275955918</v>
          </cell>
          <cell r="AI72">
            <v>3797.9332474637467</v>
          </cell>
          <cell r="AK72">
            <v>3546.3794447823971</v>
          </cell>
          <cell r="AL72">
            <v>1177.9801100305001</v>
          </cell>
          <cell r="AN72">
            <v>698.91484880685482</v>
          </cell>
          <cell r="AO72">
            <v>1170</v>
          </cell>
          <cell r="AQ72">
            <v>783.51930927070828</v>
          </cell>
          <cell r="AR72">
            <v>0</v>
          </cell>
          <cell r="AT72">
            <v>4829.9787945923717</v>
          </cell>
          <cell r="AU72">
            <v>9675.3831940486234</v>
          </cell>
          <cell r="AW72">
            <v>713.27448696545378</v>
          </cell>
          <cell r="AX72">
            <v>4720.0243736387119</v>
          </cell>
        </row>
        <row r="73">
          <cell r="E73">
            <v>3858.65</v>
          </cell>
          <cell r="F73">
            <v>118016.20579284152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5</v>
          </cell>
          <cell r="S73">
            <v>132064.12635410504</v>
          </cell>
          <cell r="U73">
            <v>0</v>
          </cell>
          <cell r="V73">
            <v>0</v>
          </cell>
          <cell r="W73">
            <v>93.5</v>
          </cell>
          <cell r="X73">
            <v>30521.985014616286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86.854916392550635</v>
          </cell>
          <cell r="AD73">
            <v>0</v>
          </cell>
          <cell r="AE73">
            <v>2930.0993795065187</v>
          </cell>
          <cell r="AF73">
            <v>3757.795139184364</v>
          </cell>
          <cell r="AH73">
            <v>2261.3224019430131</v>
          </cell>
          <cell r="AI73">
            <v>0</v>
          </cell>
          <cell r="AK73">
            <v>1926.5936099678631</v>
          </cell>
          <cell r="AL73">
            <v>536.40470370563992</v>
          </cell>
          <cell r="AN73">
            <v>529.59325943701037</v>
          </cell>
          <cell r="AO73">
            <v>0</v>
          </cell>
          <cell r="AQ73">
            <v>533.95389965114953</v>
          </cell>
          <cell r="AR73">
            <v>0</v>
          </cell>
          <cell r="AT73">
            <v>2843.5517505381886</v>
          </cell>
          <cell r="AU73">
            <v>1383.7559720127038</v>
          </cell>
          <cell r="AW73">
            <v>475.5163246436357</v>
          </cell>
          <cell r="AX73">
            <v>3007.0754013894007</v>
          </cell>
        </row>
        <row r="74">
          <cell r="E74">
            <v>9797.7000000000007</v>
          </cell>
          <cell r="F74">
            <v>275625.57720655703</v>
          </cell>
          <cell r="I74">
            <v>198.89</v>
          </cell>
          <cell r="J74">
            <v>108609.96882575331</v>
          </cell>
          <cell r="L74">
            <v>0</v>
          </cell>
          <cell r="M74">
            <v>339.11296292891814</v>
          </cell>
          <cell r="O74">
            <v>0</v>
          </cell>
          <cell r="P74">
            <v>0</v>
          </cell>
          <cell r="R74">
            <v>1</v>
          </cell>
          <cell r="S74">
            <v>3100.4141208237606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43030.643487530615</v>
          </cell>
          <cell r="Z74">
            <v>0</v>
          </cell>
          <cell r="AA74">
            <v>0</v>
          </cell>
          <cell r="AB74">
            <v>1903.8014989883291</v>
          </cell>
          <cell r="AC74">
            <v>125755.75156933079</v>
          </cell>
          <cell r="AD74">
            <v>0</v>
          </cell>
          <cell r="AE74">
            <v>6297.9424258653062</v>
          </cell>
          <cell r="AF74">
            <v>62627.027633751844</v>
          </cell>
          <cell r="AH74">
            <v>4919.7218621619104</v>
          </cell>
          <cell r="AI74">
            <v>0</v>
          </cell>
          <cell r="AK74">
            <v>5313.9850824993882</v>
          </cell>
          <cell r="AL74">
            <v>749.32438282179567</v>
          </cell>
          <cell r="AN74">
            <v>840.56554056985397</v>
          </cell>
          <cell r="AO74">
            <v>0</v>
          </cell>
          <cell r="AQ74">
            <v>800.93084947672389</v>
          </cell>
          <cell r="AR74">
            <v>0</v>
          </cell>
          <cell r="AT74">
            <v>6514.1378472742099</v>
          </cell>
          <cell r="AU74">
            <v>0</v>
          </cell>
          <cell r="AW74">
            <v>832.15356812636276</v>
          </cell>
          <cell r="AX74">
            <v>0</v>
          </cell>
        </row>
        <row r="75">
          <cell r="E75">
            <v>6582.6</v>
          </cell>
          <cell r="F75">
            <v>207087.70611662339</v>
          </cell>
          <cell r="I75">
            <v>156.6</v>
          </cell>
          <cell r="J75">
            <v>108677.76382978095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1</v>
          </cell>
          <cell r="S75">
            <v>2723.2647065095994</v>
          </cell>
          <cell r="U75">
            <v>0</v>
          </cell>
          <cell r="V75">
            <v>0</v>
          </cell>
          <cell r="W75">
            <v>0</v>
          </cell>
          <cell r="X75">
            <v>184.52426013893023</v>
          </cell>
          <cell r="Y75">
            <v>4848.7037792835317</v>
          </cell>
          <cell r="Z75">
            <v>0</v>
          </cell>
          <cell r="AA75">
            <v>0</v>
          </cell>
          <cell r="AB75">
            <v>3300.0330297311998</v>
          </cell>
          <cell r="AC75">
            <v>718.47501895371124</v>
          </cell>
          <cell r="AD75">
            <v>0</v>
          </cell>
          <cell r="AE75">
            <v>3942.6589620308973</v>
          </cell>
          <cell r="AF75">
            <v>11210.350951589917</v>
          </cell>
          <cell r="AH75">
            <v>3279.8145747746062</v>
          </cell>
          <cell r="AI75">
            <v>0</v>
          </cell>
          <cell r="AK75">
            <v>2788.6381935027407</v>
          </cell>
          <cell r="AL75">
            <v>1459.3498008293411</v>
          </cell>
          <cell r="AN75">
            <v>651.16478045176655</v>
          </cell>
          <cell r="AO75">
            <v>0</v>
          </cell>
          <cell r="AQ75">
            <v>533.95389965114953</v>
          </cell>
          <cell r="AR75">
            <v>18221.988285667678</v>
          </cell>
          <cell r="AT75">
            <v>3627.0646352075823</v>
          </cell>
          <cell r="AU75">
            <v>3488.2985861043812</v>
          </cell>
          <cell r="AW75">
            <v>515.14268503060532</v>
          </cell>
          <cell r="AX75">
            <v>10113.142287717741</v>
          </cell>
        </row>
        <row r="76">
          <cell r="E76">
            <v>3447.57</v>
          </cell>
          <cell r="F76">
            <v>55737.041571534392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77240.5086296355</v>
          </cell>
          <cell r="AB76">
            <v>9325.4863963254429</v>
          </cell>
          <cell r="AC76">
            <v>0</v>
          </cell>
          <cell r="AD76">
            <v>0</v>
          </cell>
          <cell r="AE76">
            <v>2106.829846701859</v>
          </cell>
          <cell r="AF76">
            <v>0</v>
          </cell>
          <cell r="AH76">
            <v>2172.7833020407338</v>
          </cell>
          <cell r="AI76">
            <v>783.79014370758534</v>
          </cell>
          <cell r="AK76">
            <v>1877.1943598106611</v>
          </cell>
          <cell r="AL76">
            <v>0</v>
          </cell>
          <cell r="AN76">
            <v>0</v>
          </cell>
          <cell r="AO76">
            <v>0</v>
          </cell>
          <cell r="AQ76">
            <v>313.40772370828336</v>
          </cell>
          <cell r="AR76">
            <v>0</v>
          </cell>
          <cell r="AT76">
            <v>3143.615406410489</v>
          </cell>
          <cell r="AU76">
            <v>0</v>
          </cell>
          <cell r="AW76">
            <v>553.77838640790083</v>
          </cell>
          <cell r="AX76">
            <v>0</v>
          </cell>
        </row>
        <row r="79">
          <cell r="E79">
            <v>2189.75</v>
          </cell>
          <cell r="F79">
            <v>48833.153210375604</v>
          </cell>
          <cell r="I79">
            <v>34.78</v>
          </cell>
          <cell r="J79">
            <v>11832.552396183206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79583.44369773638</v>
          </cell>
          <cell r="AD79">
            <v>0</v>
          </cell>
          <cell r="AE79">
            <v>1854.3839702889029</v>
          </cell>
          <cell r="AF79">
            <v>0</v>
          </cell>
          <cell r="AH79">
            <v>2393.8612735395573</v>
          </cell>
          <cell r="AI79">
            <v>1303.0639358591407</v>
          </cell>
          <cell r="AK79">
            <v>1285.9529383682366</v>
          </cell>
          <cell r="AL79">
            <v>23555.147653571177</v>
          </cell>
          <cell r="AN79">
            <v>1535.1523702090326</v>
          </cell>
          <cell r="AO79">
            <v>0</v>
          </cell>
          <cell r="AQ79">
            <v>441.09235188573206</v>
          </cell>
          <cell r="AR79">
            <v>0</v>
          </cell>
          <cell r="AT79">
            <v>2327.8699076686139</v>
          </cell>
          <cell r="AU79">
            <v>660.74018275990557</v>
          </cell>
          <cell r="AW79">
            <v>597.1692510316326</v>
          </cell>
          <cell r="AX79">
            <v>0</v>
          </cell>
        </row>
        <row r="80">
          <cell r="E80">
            <v>1174.6199999999999</v>
          </cell>
          <cell r="F80">
            <v>16616.595037592026</v>
          </cell>
          <cell r="I80">
            <v>0</v>
          </cell>
          <cell r="J80">
            <v>0</v>
          </cell>
          <cell r="L80">
            <v>2</v>
          </cell>
          <cell r="M80">
            <v>34845.579798614337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6547.4790947731026</v>
          </cell>
          <cell r="AE80">
            <v>1071.056943001616</v>
          </cell>
          <cell r="AF80">
            <v>2623.0781904518167</v>
          </cell>
          <cell r="AH80">
            <v>2138.8335629463459</v>
          </cell>
          <cell r="AI80">
            <v>0</v>
          </cell>
          <cell r="AK80">
            <v>523.7380729790433</v>
          </cell>
          <cell r="AL80">
            <v>2529.7995973358657</v>
          </cell>
          <cell r="AN80">
            <v>115.90017873181101</v>
          </cell>
          <cell r="AO80">
            <v>0</v>
          </cell>
          <cell r="AQ80">
            <v>417.87696494437768</v>
          </cell>
          <cell r="AR80">
            <v>0</v>
          </cell>
          <cell r="AT80">
            <v>1349.3546805377964</v>
          </cell>
          <cell r="AU80">
            <v>0</v>
          </cell>
          <cell r="AW80">
            <v>566.06255812786151</v>
          </cell>
          <cell r="AX80">
            <v>1588.2285707150133</v>
          </cell>
        </row>
        <row r="81">
          <cell r="E81">
            <v>2745.3</v>
          </cell>
          <cell r="F81">
            <v>91285.919862524417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8</v>
          </cell>
          <cell r="X81">
            <v>6565.5080629364147</v>
          </cell>
          <cell r="Y81">
            <v>17952.684178509477</v>
          </cell>
          <cell r="Z81">
            <v>0</v>
          </cell>
          <cell r="AA81">
            <v>0</v>
          </cell>
          <cell r="AB81">
            <v>1956.1705902922281</v>
          </cell>
          <cell r="AC81">
            <v>0</v>
          </cell>
          <cell r="AD81">
            <v>0</v>
          </cell>
          <cell r="AE81">
            <v>2587.0643590808345</v>
          </cell>
          <cell r="AF81">
            <v>369.22763820650982</v>
          </cell>
          <cell r="AH81">
            <v>3621.3055034012218</v>
          </cell>
          <cell r="AI81">
            <v>0</v>
          </cell>
          <cell r="AK81">
            <v>1836.9797310806068</v>
          </cell>
          <cell r="AL81">
            <v>0</v>
          </cell>
          <cell r="AN81">
            <v>392.34478216993278</v>
          </cell>
          <cell r="AO81">
            <v>0</v>
          </cell>
          <cell r="AQ81">
            <v>452.70004535640936</v>
          </cell>
          <cell r="AR81">
            <v>0</v>
          </cell>
          <cell r="AT81">
            <v>3175.2567959510911</v>
          </cell>
          <cell r="AU81">
            <v>0</v>
          </cell>
          <cell r="AW81">
            <v>148.5988514511362</v>
          </cell>
          <cell r="AX81">
            <v>0</v>
          </cell>
        </row>
        <row r="82">
          <cell r="E82">
            <v>2889.25</v>
          </cell>
          <cell r="F82">
            <v>35482.795451948135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3</v>
          </cell>
          <cell r="X82">
            <v>3686.9030508064202</v>
          </cell>
          <cell r="Y82">
            <v>22837.255935898953</v>
          </cell>
          <cell r="Z82">
            <v>0</v>
          </cell>
          <cell r="AA82">
            <v>0</v>
          </cell>
          <cell r="AB82">
            <v>0</v>
          </cell>
          <cell r="AC82">
            <v>717.72251410351987</v>
          </cell>
          <cell r="AD82">
            <v>7652.8599488319187</v>
          </cell>
          <cell r="AE82">
            <v>2061.9451350676677</v>
          </cell>
          <cell r="AF82">
            <v>0</v>
          </cell>
          <cell r="AH82">
            <v>1262.9302943111763</v>
          </cell>
          <cell r="AI82">
            <v>0</v>
          </cell>
          <cell r="AK82">
            <v>2182.3419546275427</v>
          </cell>
          <cell r="AL82">
            <v>0</v>
          </cell>
          <cell r="AN82">
            <v>0</v>
          </cell>
          <cell r="AO82">
            <v>0</v>
          </cell>
          <cell r="AQ82">
            <v>696.46160824062997</v>
          </cell>
          <cell r="AR82">
            <v>0</v>
          </cell>
          <cell r="AT82">
            <v>2137.6719497161898</v>
          </cell>
          <cell r="AU82">
            <v>0</v>
          </cell>
          <cell r="AW82">
            <v>298.5846255158163</v>
          </cell>
          <cell r="AX82">
            <v>0</v>
          </cell>
        </row>
        <row r="83">
          <cell r="E83">
            <v>3220</v>
          </cell>
          <cell r="F83">
            <v>40417.943040479819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46464.361007436288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10604.583774268638</v>
          </cell>
          <cell r="AE83">
            <v>2082.9106634075538</v>
          </cell>
          <cell r="AF83">
            <v>0</v>
          </cell>
          <cell r="AH83">
            <v>4526.6318792515276</v>
          </cell>
          <cell r="AI83">
            <v>0</v>
          </cell>
          <cell r="AK83">
            <v>3749.493759389743</v>
          </cell>
          <cell r="AL83">
            <v>0</v>
          </cell>
          <cell r="AN83">
            <v>0</v>
          </cell>
          <cell r="AO83">
            <v>0</v>
          </cell>
          <cell r="AQ83">
            <v>870.57701030078726</v>
          </cell>
          <cell r="AR83">
            <v>0</v>
          </cell>
          <cell r="AT83">
            <v>3195.2087820635275</v>
          </cell>
          <cell r="AU83">
            <v>872.19414531064615</v>
          </cell>
          <cell r="AW83">
            <v>298.5846255158163</v>
          </cell>
          <cell r="AX83">
            <v>0</v>
          </cell>
        </row>
        <row r="84">
          <cell r="E84">
            <v>1872.1999999999998</v>
          </cell>
          <cell r="F84">
            <v>28378.939561234311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2</v>
          </cell>
          <cell r="X84">
            <v>823.38311887723671</v>
          </cell>
          <cell r="Y84">
            <v>370.6774651223518</v>
          </cell>
          <cell r="Z84">
            <v>0</v>
          </cell>
          <cell r="AA84">
            <v>0</v>
          </cell>
          <cell r="AB84">
            <v>874.97481018824533</v>
          </cell>
          <cell r="AC84">
            <v>75822.69705711295</v>
          </cell>
          <cell r="AD84">
            <v>0</v>
          </cell>
          <cell r="AE84">
            <v>1378.542356932656</v>
          </cell>
          <cell r="AF84">
            <v>0</v>
          </cell>
          <cell r="AH84">
            <v>2263.3159396257638</v>
          </cell>
          <cell r="AI84">
            <v>0</v>
          </cell>
          <cell r="AK84">
            <v>1581.3463306859749</v>
          </cell>
          <cell r="AL84">
            <v>0</v>
          </cell>
          <cell r="AN84">
            <v>0</v>
          </cell>
          <cell r="AO84">
            <v>0</v>
          </cell>
          <cell r="AQ84">
            <v>522.34620618047234</v>
          </cell>
          <cell r="AR84">
            <v>0</v>
          </cell>
          <cell r="AT84">
            <v>1163.7900907491337</v>
          </cell>
          <cell r="AU84">
            <v>0</v>
          </cell>
          <cell r="AW84">
            <v>286.10232199392084</v>
          </cell>
          <cell r="AX84">
            <v>0</v>
          </cell>
        </row>
        <row r="85">
          <cell r="E85">
            <v>3630</v>
          </cell>
          <cell r="F85">
            <v>65183.283100696943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1105.7176300180774</v>
          </cell>
          <cell r="AC85">
            <v>0</v>
          </cell>
          <cell r="AD85">
            <v>0</v>
          </cell>
          <cell r="AE85">
            <v>2018.331667767495</v>
          </cell>
          <cell r="AF85">
            <v>0</v>
          </cell>
          <cell r="AH85">
            <v>2489.6475335883406</v>
          </cell>
          <cell r="AI85">
            <v>0</v>
          </cell>
          <cell r="AK85">
            <v>2720.6938673417285</v>
          </cell>
          <cell r="AL85">
            <v>0</v>
          </cell>
          <cell r="AN85">
            <v>1502.1287828244813</v>
          </cell>
          <cell r="AO85">
            <v>0</v>
          </cell>
          <cell r="AQ85">
            <v>266.97694982557476</v>
          </cell>
          <cell r="AR85">
            <v>0</v>
          </cell>
          <cell r="AT85">
            <v>1514.9895083312515</v>
          </cell>
          <cell r="AU85">
            <v>0</v>
          </cell>
          <cell r="AW85">
            <v>340.98483112987384</v>
          </cell>
          <cell r="AX85">
            <v>0</v>
          </cell>
        </row>
        <row r="86">
          <cell r="E86">
            <v>1469</v>
          </cell>
          <cell r="F86">
            <v>20128.088903894284</v>
          </cell>
          <cell r="I86">
            <v>14.85</v>
          </cell>
          <cell r="J86">
            <v>4870.6701654017288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656.98380020623722</v>
          </cell>
          <cell r="AC86">
            <v>121.34353919572855</v>
          </cell>
          <cell r="AD86">
            <v>0</v>
          </cell>
          <cell r="AE86">
            <v>907.47888124783424</v>
          </cell>
          <cell r="AF86">
            <v>320.96704264591358</v>
          </cell>
          <cell r="AH86">
            <v>746.89426007650206</v>
          </cell>
          <cell r="AI86">
            <v>0</v>
          </cell>
          <cell r="AK86">
            <v>794.63260005311668</v>
          </cell>
          <cell r="AL86">
            <v>4373.0016327690873</v>
          </cell>
          <cell r="AN86">
            <v>0</v>
          </cell>
          <cell r="AO86">
            <v>0</v>
          </cell>
          <cell r="AQ86">
            <v>417.87696494437768</v>
          </cell>
          <cell r="AR86">
            <v>1004.7621286016943</v>
          </cell>
          <cell r="AT86">
            <v>1075.8437913384635</v>
          </cell>
          <cell r="AU86">
            <v>0</v>
          </cell>
          <cell r="AW86">
            <v>340.98483112987384</v>
          </cell>
          <cell r="AX86">
            <v>0</v>
          </cell>
        </row>
        <row r="87">
          <cell r="E87">
            <v>253.5</v>
          </cell>
          <cell r="F87">
            <v>7263.0204091285814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11448.4802911182</v>
          </cell>
          <cell r="AD87">
            <v>0</v>
          </cell>
          <cell r="AE87">
            <v>327.79309195568317</v>
          </cell>
          <cell r="AF87">
            <v>0</v>
          </cell>
          <cell r="AH87">
            <v>746.89426007650206</v>
          </cell>
          <cell r="AI87">
            <v>0</v>
          </cell>
          <cell r="AK87">
            <v>188.71431133548677</v>
          </cell>
          <cell r="AL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T87">
            <v>244.3289894441485</v>
          </cell>
          <cell r="AU87">
            <v>0</v>
          </cell>
          <cell r="AW87">
            <v>69.742394281066609</v>
          </cell>
          <cell r="AX87">
            <v>0</v>
          </cell>
        </row>
        <row r="88">
          <cell r="E88">
            <v>200.6</v>
          </cell>
          <cell r="F88">
            <v>3889.6954167154258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0</v>
          </cell>
        </row>
        <row r="90">
          <cell r="E90">
            <v>1894.4</v>
          </cell>
          <cell r="F90">
            <v>31417.069107792708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X90">
            <v>215.98937964238942</v>
          </cell>
          <cell r="Y90">
            <v>3947.7296276338088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2805.9328273972114</v>
          </cell>
          <cell r="AE90">
            <v>1526.7892364010704</v>
          </cell>
          <cell r="AF90">
            <v>0</v>
          </cell>
          <cell r="AH90">
            <v>1086.3916510203669</v>
          </cell>
          <cell r="AI90">
            <v>0</v>
          </cell>
          <cell r="AK90">
            <v>1487.5327083459551</v>
          </cell>
          <cell r="AL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T90">
            <v>1159.6134841486501</v>
          </cell>
          <cell r="AU90">
            <v>0</v>
          </cell>
          <cell r="AW90">
            <v>252.61804746693153</v>
          </cell>
          <cell r="AX90">
            <v>0</v>
          </cell>
        </row>
        <row r="91">
          <cell r="E91">
            <v>847.5</v>
          </cell>
          <cell r="F91">
            <v>12755.496994297699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W91">
            <v>0</v>
          </cell>
          <cell r="X91">
            <v>291.98564284989681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2353.1451691247416</v>
          </cell>
          <cell r="AD91">
            <v>0</v>
          </cell>
          <cell r="AE91">
            <v>581.08960194568704</v>
          </cell>
          <cell r="AF91">
            <v>0</v>
          </cell>
          <cell r="AH91">
            <v>841.95352954078407</v>
          </cell>
          <cell r="AI91">
            <v>0</v>
          </cell>
          <cell r="AK91">
            <v>541.50680475124909</v>
          </cell>
          <cell r="AL91">
            <v>0</v>
          </cell>
          <cell r="AN91">
            <v>0</v>
          </cell>
          <cell r="AO91">
            <v>0</v>
          </cell>
          <cell r="AQ91">
            <v>313.40772370828336</v>
          </cell>
          <cell r="AR91">
            <v>0</v>
          </cell>
          <cell r="AT91">
            <v>923.4017113911458</v>
          </cell>
          <cell r="AU91">
            <v>0</v>
          </cell>
          <cell r="AW91">
            <v>198.72619734065276</v>
          </cell>
          <cell r="AX91">
            <v>0</v>
          </cell>
        </row>
        <row r="92">
          <cell r="E92">
            <v>2696.4</v>
          </cell>
          <cell r="F92">
            <v>43639.536077718636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2</v>
          </cell>
          <cell r="S92">
            <v>42224.417249524704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1029.6625870478806</v>
          </cell>
          <cell r="AD92">
            <v>3866.9713123852343</v>
          </cell>
          <cell r="AE92">
            <v>1687.2317929090107</v>
          </cell>
          <cell r="AF92">
            <v>469.69036881873365</v>
          </cell>
          <cell r="AH92">
            <v>988.0722967750836</v>
          </cell>
          <cell r="AI92">
            <v>5143.533620866705</v>
          </cell>
          <cell r="AK92">
            <v>1476.7210388606254</v>
          </cell>
          <cell r="AL92">
            <v>0</v>
          </cell>
          <cell r="AN92">
            <v>533.31778040343727</v>
          </cell>
          <cell r="AO92">
            <v>0</v>
          </cell>
          <cell r="AQ92">
            <v>272.78079656091319</v>
          </cell>
          <cell r="AR92">
            <v>0</v>
          </cell>
          <cell r="AT92">
            <v>1164.7671964574222</v>
          </cell>
          <cell r="AU92">
            <v>0</v>
          </cell>
          <cell r="AW92">
            <v>100.84908718483774</v>
          </cell>
          <cell r="AX92">
            <v>0</v>
          </cell>
        </row>
        <row r="93">
          <cell r="E93">
            <v>1940</v>
          </cell>
          <cell r="F93">
            <v>31248.526459139652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10</v>
          </cell>
          <cell r="X93">
            <v>15247.45016675658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2756.6515749024989</v>
          </cell>
          <cell r="AE93">
            <v>1096.2778254802147</v>
          </cell>
          <cell r="AF93">
            <v>0</v>
          </cell>
          <cell r="AH93">
            <v>1810.6527517006109</v>
          </cell>
          <cell r="AI93">
            <v>0</v>
          </cell>
          <cell r="AK93">
            <v>1749.4293650650898</v>
          </cell>
          <cell r="AL93">
            <v>6782.8793034562223</v>
          </cell>
          <cell r="AN93">
            <v>0</v>
          </cell>
          <cell r="AO93">
            <v>0</v>
          </cell>
          <cell r="AQ93">
            <v>522.34620618047234</v>
          </cell>
          <cell r="AR93">
            <v>0</v>
          </cell>
          <cell r="AT93">
            <v>1154.3313052127435</v>
          </cell>
          <cell r="AU93">
            <v>1122.1726517379</v>
          </cell>
          <cell r="AW93">
            <v>245.08903899340717</v>
          </cell>
          <cell r="AX93">
            <v>0</v>
          </cell>
        </row>
        <row r="95">
          <cell r="E95">
            <v>8439.9</v>
          </cell>
          <cell r="F95">
            <v>207038.3228786382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10</v>
          </cell>
          <cell r="S95">
            <v>292730.10260415229</v>
          </cell>
          <cell r="U95">
            <v>10146.525055382201</v>
          </cell>
          <cell r="V95">
            <v>0</v>
          </cell>
          <cell r="W95">
            <v>0</v>
          </cell>
          <cell r="X95">
            <v>434.24531450324832</v>
          </cell>
          <cell r="Y95">
            <v>5703.635190316737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11662.083234431475</v>
          </cell>
          <cell r="AE95">
            <v>2888.123481565442</v>
          </cell>
          <cell r="AF95">
            <v>0</v>
          </cell>
          <cell r="AH95">
            <v>839.95999185803305</v>
          </cell>
          <cell r="AI95">
            <v>2106.1013492015841</v>
          </cell>
          <cell r="AK95">
            <v>1268.4062606648076</v>
          </cell>
          <cell r="AL95">
            <v>2046.8113320853199</v>
          </cell>
          <cell r="AN95">
            <v>942.45733785119512</v>
          </cell>
          <cell r="AO95">
            <v>0</v>
          </cell>
          <cell r="AQ95">
            <v>1114.3385731850076</v>
          </cell>
          <cell r="AR95">
            <v>0</v>
          </cell>
          <cell r="AT95">
            <v>8687.9508297585835</v>
          </cell>
          <cell r="AU95">
            <v>7509.4968013624575</v>
          </cell>
          <cell r="AW95">
            <v>609.65155455352806</v>
          </cell>
          <cell r="AX95">
            <v>0</v>
          </cell>
        </row>
        <row r="96">
          <cell r="E96">
            <v>7612.5</v>
          </cell>
          <cell r="F96">
            <v>168929.01748165194</v>
          </cell>
          <cell r="I96">
            <v>0</v>
          </cell>
          <cell r="J96">
            <v>0</v>
          </cell>
          <cell r="L96">
            <v>0</v>
          </cell>
          <cell r="M96">
            <v>0</v>
          </cell>
          <cell r="O96">
            <v>189.2</v>
          </cell>
          <cell r="P96">
            <v>77503.440733792566</v>
          </cell>
          <cell r="R96">
            <v>3</v>
          </cell>
          <cell r="S96">
            <v>65829.871425425954</v>
          </cell>
          <cell r="U96">
            <v>0</v>
          </cell>
          <cell r="V96">
            <v>0</v>
          </cell>
          <cell r="W96">
            <v>4</v>
          </cell>
          <cell r="X96">
            <v>2303.26152994621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111160.75113517867</v>
          </cell>
          <cell r="AD96">
            <v>1340.4039758593981</v>
          </cell>
          <cell r="AE96">
            <v>3876.6086268028434</v>
          </cell>
          <cell r="AF96">
            <v>491.37963907873365</v>
          </cell>
          <cell r="AH96">
            <v>2475.3406473660848</v>
          </cell>
          <cell r="AI96">
            <v>0</v>
          </cell>
          <cell r="AK96">
            <v>2084.5406777279072</v>
          </cell>
          <cell r="AL96">
            <v>1023.4662848728001</v>
          </cell>
          <cell r="AN96">
            <v>848.00589903806588</v>
          </cell>
          <cell r="AO96">
            <v>0</v>
          </cell>
          <cell r="AQ96">
            <v>1532.2155381293853</v>
          </cell>
          <cell r="AR96">
            <v>0</v>
          </cell>
          <cell r="AT96">
            <v>6209.2218341861872</v>
          </cell>
          <cell r="AU96">
            <v>4592.4356406209181</v>
          </cell>
          <cell r="AW96">
            <v>485.2247829384433</v>
          </cell>
          <cell r="AX96">
            <v>0</v>
          </cell>
        </row>
        <row r="97">
          <cell r="E97">
            <v>2492.3200000000002</v>
          </cell>
          <cell r="F97">
            <v>29345.689641326593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2136.2429642288917</v>
          </cell>
          <cell r="AC97">
            <v>0</v>
          </cell>
          <cell r="AD97">
            <v>3168.7312647110025</v>
          </cell>
          <cell r="AE97">
            <v>1634.3574085965054</v>
          </cell>
          <cell r="AF97">
            <v>637.03767191120926</v>
          </cell>
          <cell r="AH97">
            <v>2679.0390819324039</v>
          </cell>
          <cell r="AI97">
            <v>0</v>
          </cell>
          <cell r="AK97">
            <v>1306.6060616224993</v>
          </cell>
          <cell r="AL97">
            <v>0</v>
          </cell>
          <cell r="AN97">
            <v>225.48510941755043</v>
          </cell>
          <cell r="AO97">
            <v>0</v>
          </cell>
          <cell r="AQ97">
            <v>441.09235188573206</v>
          </cell>
          <cell r="AR97">
            <v>0</v>
          </cell>
          <cell r="AT97">
            <v>3006.3474947065702</v>
          </cell>
          <cell r="AU97">
            <v>0</v>
          </cell>
          <cell r="AW97">
            <v>180.4980715626468</v>
          </cell>
          <cell r="AX97">
            <v>0</v>
          </cell>
        </row>
        <row r="98">
          <cell r="E98">
            <v>11379.7</v>
          </cell>
          <cell r="F98">
            <v>251248.22001452884</v>
          </cell>
          <cell r="I98">
            <v>60.87</v>
          </cell>
          <cell r="J98">
            <v>18963.355079405941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R98">
            <v>9</v>
          </cell>
          <cell r="S98">
            <v>276503.57089192019</v>
          </cell>
          <cell r="U98">
            <v>0</v>
          </cell>
          <cell r="V98">
            <v>0</v>
          </cell>
          <cell r="W98">
            <v>5</v>
          </cell>
          <cell r="X98">
            <v>2212.2613093607602</v>
          </cell>
          <cell r="Y98">
            <v>0</v>
          </cell>
          <cell r="Z98">
            <v>0</v>
          </cell>
          <cell r="AA98">
            <v>0</v>
          </cell>
          <cell r="AB98">
            <v>4033.5186518284295</v>
          </cell>
          <cell r="AC98">
            <v>1917.7415618441623</v>
          </cell>
          <cell r="AD98">
            <v>6240.2417194895979</v>
          </cell>
          <cell r="AE98">
            <v>1132.0531163175951</v>
          </cell>
          <cell r="AF98">
            <v>0</v>
          </cell>
          <cell r="AH98">
            <v>1986.7341826637951</v>
          </cell>
          <cell r="AI98">
            <v>0</v>
          </cell>
          <cell r="AK98">
            <v>1405.8629561833866</v>
          </cell>
          <cell r="AL98">
            <v>511.68905601448</v>
          </cell>
          <cell r="AN98">
            <v>936.45895473765302</v>
          </cell>
          <cell r="AO98">
            <v>0</v>
          </cell>
          <cell r="AQ98">
            <v>1903.6617291910545</v>
          </cell>
          <cell r="AR98">
            <v>0</v>
          </cell>
          <cell r="AT98">
            <v>2446.3115384008647</v>
          </cell>
          <cell r="AU98">
            <v>12619.974978052109</v>
          </cell>
          <cell r="AW98">
            <v>466.60039355656767</v>
          </cell>
          <cell r="AX98">
            <v>0</v>
          </cell>
        </row>
        <row r="99">
          <cell r="E99">
            <v>2481.34</v>
          </cell>
          <cell r="F99">
            <v>60479.55592168391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52620.69005402091</v>
          </cell>
          <cell r="AD99">
            <v>4686.9826732955844</v>
          </cell>
          <cell r="AE99">
            <v>2103.6301037760672</v>
          </cell>
          <cell r="AF99">
            <v>0</v>
          </cell>
          <cell r="AH99">
            <v>2271.6422127997662</v>
          </cell>
          <cell r="AI99">
            <v>0</v>
          </cell>
          <cell r="AK99">
            <v>1660.533501316437</v>
          </cell>
          <cell r="AL99">
            <v>0</v>
          </cell>
          <cell r="AN99">
            <v>934.20039165991136</v>
          </cell>
          <cell r="AO99">
            <v>0</v>
          </cell>
          <cell r="AQ99">
            <v>441.09235188573206</v>
          </cell>
          <cell r="AR99">
            <v>0</v>
          </cell>
          <cell r="AT99">
            <v>3336.8267031156593</v>
          </cell>
          <cell r="AU99">
            <v>0</v>
          </cell>
          <cell r="AW99">
            <v>713.27448696545378</v>
          </cell>
          <cell r="AX99">
            <v>0</v>
          </cell>
        </row>
        <row r="100">
          <cell r="E100">
            <v>11464.41</v>
          </cell>
          <cell r="F100">
            <v>273909.08916784136</v>
          </cell>
          <cell r="I100">
            <v>7.9</v>
          </cell>
          <cell r="J100">
            <v>16890.291491439988</v>
          </cell>
          <cell r="L100">
            <v>131.9</v>
          </cell>
          <cell r="M100">
            <v>294354.97014702047</v>
          </cell>
          <cell r="O100">
            <v>118.5</v>
          </cell>
          <cell r="P100">
            <v>44554.04232025591</v>
          </cell>
          <cell r="R100">
            <v>9</v>
          </cell>
          <cell r="S100">
            <v>181051.04012551578</v>
          </cell>
          <cell r="U100">
            <v>10294.16356651065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10334.688703064556</v>
          </cell>
          <cell r="AC100">
            <v>2225.8940412571051</v>
          </cell>
          <cell r="AD100">
            <v>613.02098442578585</v>
          </cell>
          <cell r="AE100">
            <v>6199.8463306479498</v>
          </cell>
          <cell r="AF100">
            <v>0</v>
          </cell>
          <cell r="AH100">
            <v>3884.5245980399973</v>
          </cell>
          <cell r="AI100">
            <v>2784.3371143409481</v>
          </cell>
          <cell r="AK100">
            <v>4789.6145257584076</v>
          </cell>
          <cell r="AL100">
            <v>7732.1947020133202</v>
          </cell>
          <cell r="AN100">
            <v>1223.637082526727</v>
          </cell>
          <cell r="AO100">
            <v>0</v>
          </cell>
          <cell r="AQ100">
            <v>1903.6617291910545</v>
          </cell>
          <cell r="AR100">
            <v>0</v>
          </cell>
          <cell r="AT100">
            <v>9485.171618961278</v>
          </cell>
          <cell r="AU100">
            <v>12326.738375206487</v>
          </cell>
          <cell r="AW100">
            <v>715.4539367867369</v>
          </cell>
          <cell r="AX100">
            <v>0</v>
          </cell>
        </row>
        <row r="101">
          <cell r="E101">
            <v>216</v>
          </cell>
          <cell r="F101">
            <v>4889.9905399720346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</row>
        <row r="102">
          <cell r="E102">
            <v>216.8</v>
          </cell>
          <cell r="F102">
            <v>4351.8757822282469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</row>
        <row r="103">
          <cell r="E103">
            <v>214.7</v>
          </cell>
          <cell r="F103">
            <v>3951.7815366949235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0</v>
          </cell>
          <cell r="AI103">
            <v>0</v>
          </cell>
          <cell r="AK103">
            <v>202.6391878961808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</row>
        <row r="104">
          <cell r="E104">
            <v>397.8</v>
          </cell>
          <cell r="F104">
            <v>7130.6967082587207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W104">
            <v>0</v>
          </cell>
          <cell r="AX104">
            <v>0</v>
          </cell>
        </row>
        <row r="106">
          <cell r="E106">
            <v>325.60000000000002</v>
          </cell>
          <cell r="F106">
            <v>3867.9652747226023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E107">
            <v>151.6</v>
          </cell>
          <cell r="F107">
            <v>1768.9422089258067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E108">
            <v>5046.8999999999996</v>
          </cell>
          <cell r="F108">
            <v>158676.39040909868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1</v>
          </cell>
          <cell r="S108">
            <v>7827.7870097108016</v>
          </cell>
          <cell r="U108">
            <v>0</v>
          </cell>
          <cell r="V108">
            <v>0</v>
          </cell>
          <cell r="W108">
            <v>17</v>
          </cell>
          <cell r="X108">
            <v>25539.460399344523</v>
          </cell>
          <cell r="Y108">
            <v>92521.900615897146</v>
          </cell>
          <cell r="Z108">
            <v>0</v>
          </cell>
          <cell r="AA108">
            <v>0</v>
          </cell>
          <cell r="AB108">
            <v>3844.29987787563</v>
          </cell>
          <cell r="AC108">
            <v>116092.29440259433</v>
          </cell>
          <cell r="AD108">
            <v>0</v>
          </cell>
          <cell r="AE108">
            <v>4086.5843993990838</v>
          </cell>
          <cell r="AF108">
            <v>0</v>
          </cell>
          <cell r="AH108">
            <v>3327.0744312498723</v>
          </cell>
          <cell r="AI108">
            <v>4141.8742415099368</v>
          </cell>
          <cell r="AK108">
            <v>2710.8861322334628</v>
          </cell>
          <cell r="AL108">
            <v>1183.5577911969388</v>
          </cell>
          <cell r="AN108">
            <v>593.1778776189575</v>
          </cell>
          <cell r="AO108">
            <v>0</v>
          </cell>
          <cell r="AQ108">
            <v>545.56159312182638</v>
          </cell>
          <cell r="AR108">
            <v>0</v>
          </cell>
          <cell r="AT108">
            <v>3135.5996435898128</v>
          </cell>
          <cell r="AU108">
            <v>0</v>
          </cell>
          <cell r="AW108">
            <v>515.14268503060532</v>
          </cell>
          <cell r="AX108">
            <v>0</v>
          </cell>
        </row>
        <row r="109">
          <cell r="E109">
            <v>2605.5</v>
          </cell>
          <cell r="F109">
            <v>56698.276960772193</v>
          </cell>
          <cell r="I109">
            <v>1</v>
          </cell>
          <cell r="J109">
            <v>300.10851350311361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62108.443558803257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1651.6557550524265</v>
          </cell>
          <cell r="AF109">
            <v>0</v>
          </cell>
          <cell r="AH109">
            <v>1548.108102704022</v>
          </cell>
          <cell r="AI109">
            <v>0</v>
          </cell>
          <cell r="AK109">
            <v>1494.9857930485748</v>
          </cell>
          <cell r="AL109">
            <v>426.30205488029895</v>
          </cell>
          <cell r="AN109">
            <v>294.94654935275304</v>
          </cell>
          <cell r="AO109">
            <v>0</v>
          </cell>
          <cell r="AQ109">
            <v>179.91924879549597</v>
          </cell>
          <cell r="AR109">
            <v>0</v>
          </cell>
          <cell r="AT109">
            <v>1872.1788951438446</v>
          </cell>
          <cell r="AU109">
            <v>0</v>
          </cell>
          <cell r="AW109">
            <v>277.38452270878753</v>
          </cell>
          <cell r="AX109">
            <v>0</v>
          </cell>
        </row>
        <row r="110">
          <cell r="E110">
            <v>4661.7</v>
          </cell>
          <cell r="F110">
            <v>123233.38708604085</v>
          </cell>
          <cell r="I110">
            <v>171.32</v>
          </cell>
          <cell r="J110">
            <v>68293.166656232133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6.8</v>
          </cell>
          <cell r="S110">
            <v>8445.5640375426774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24748.287524740037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3566.0882770746416</v>
          </cell>
          <cell r="AF110">
            <v>0</v>
          </cell>
          <cell r="AH110">
            <v>3096.2162054080441</v>
          </cell>
          <cell r="AI110">
            <v>13099.270120831396</v>
          </cell>
          <cell r="AK110">
            <v>2635.4508965656355</v>
          </cell>
          <cell r="AL110">
            <v>0</v>
          </cell>
          <cell r="AN110">
            <v>458.08118513933965</v>
          </cell>
          <cell r="AO110">
            <v>0</v>
          </cell>
          <cell r="AQ110">
            <v>557.16928659250379</v>
          </cell>
          <cell r="AR110">
            <v>375.06890715626844</v>
          </cell>
          <cell r="AT110">
            <v>3061.6285176912775</v>
          </cell>
          <cell r="AU110">
            <v>3819.2525882158125</v>
          </cell>
          <cell r="AW110">
            <v>515.14268503060532</v>
          </cell>
          <cell r="AX110">
            <v>0</v>
          </cell>
        </row>
        <row r="111">
          <cell r="E111">
            <v>4714.6499999999996</v>
          </cell>
          <cell r="F111">
            <v>128910.43355432397</v>
          </cell>
          <cell r="I111">
            <v>12</v>
          </cell>
          <cell r="J111">
            <v>28267.83346629834</v>
          </cell>
          <cell r="L111">
            <v>0</v>
          </cell>
          <cell r="M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8571.3485643658387</v>
          </cell>
          <cell r="Z111">
            <v>0</v>
          </cell>
          <cell r="AA111">
            <v>0</v>
          </cell>
          <cell r="AB111">
            <v>0</v>
          </cell>
          <cell r="AC111">
            <v>107452.08772429748</v>
          </cell>
          <cell r="AD111">
            <v>5593.5921484599367</v>
          </cell>
          <cell r="AE111">
            <v>3220.5729531319553</v>
          </cell>
          <cell r="AF111">
            <v>0</v>
          </cell>
          <cell r="AH111">
            <v>400.74181044219745</v>
          </cell>
          <cell r="AI111">
            <v>0</v>
          </cell>
          <cell r="AK111">
            <v>829.46000890462608</v>
          </cell>
          <cell r="AL111">
            <v>1535.06716804344</v>
          </cell>
          <cell r="AN111">
            <v>574.58133309476932</v>
          </cell>
          <cell r="AO111">
            <v>0</v>
          </cell>
          <cell r="AQ111">
            <v>864.77316356544827</v>
          </cell>
          <cell r="AR111">
            <v>0</v>
          </cell>
          <cell r="AT111">
            <v>3795.5458552074492</v>
          </cell>
          <cell r="AU111">
            <v>1614.2367460465737</v>
          </cell>
          <cell r="AW111">
            <v>487.80049636359632</v>
          </cell>
          <cell r="AX111">
            <v>0</v>
          </cell>
        </row>
        <row r="113">
          <cell r="E113">
            <v>9737.6</v>
          </cell>
          <cell r="F113">
            <v>235066.07073432521</v>
          </cell>
          <cell r="I113">
            <v>83.544999999999987</v>
          </cell>
          <cell r="J113">
            <v>39818.604789405625</v>
          </cell>
          <cell r="L113">
            <v>29.7</v>
          </cell>
          <cell r="M113">
            <v>113876.48427890355</v>
          </cell>
          <cell r="O113">
            <v>0</v>
          </cell>
          <cell r="P113">
            <v>0</v>
          </cell>
          <cell r="R113">
            <v>2</v>
          </cell>
          <cell r="S113">
            <v>16496.201901947814</v>
          </cell>
          <cell r="U113">
            <v>0</v>
          </cell>
          <cell r="V113">
            <v>0</v>
          </cell>
          <cell r="W113">
            <v>0</v>
          </cell>
          <cell r="X113">
            <v>630.76898462231134</v>
          </cell>
          <cell r="Y113">
            <v>449.83066289465586</v>
          </cell>
          <cell r="Z113">
            <v>0</v>
          </cell>
          <cell r="AA113">
            <v>0</v>
          </cell>
          <cell r="AB113">
            <v>1464.1479954200236</v>
          </cell>
          <cell r="AC113">
            <v>202134.95605757623</v>
          </cell>
          <cell r="AD113">
            <v>1386.7894020309075</v>
          </cell>
          <cell r="AE113">
            <v>1577.7460713486344</v>
          </cell>
          <cell r="AF113">
            <v>326.61630429917909</v>
          </cell>
          <cell r="AH113">
            <v>2331.7549743282866</v>
          </cell>
          <cell r="AI113">
            <v>0</v>
          </cell>
          <cell r="AK113">
            <v>5091.4792868750874</v>
          </cell>
          <cell r="AL113">
            <v>0</v>
          </cell>
          <cell r="AN113">
            <v>1123.3411366792388</v>
          </cell>
          <cell r="AO113">
            <v>65066.3238960616</v>
          </cell>
          <cell r="AQ113">
            <v>1497.3924577173539</v>
          </cell>
          <cell r="AR113">
            <v>0</v>
          </cell>
          <cell r="AT113">
            <v>7055.3939918856368</v>
          </cell>
          <cell r="AU113">
            <v>1902.4446376681456</v>
          </cell>
          <cell r="AW113">
            <v>398.24492188904492</v>
          </cell>
          <cell r="AX113">
            <v>0</v>
          </cell>
        </row>
        <row r="115">
          <cell r="E115">
            <v>1899.23</v>
          </cell>
          <cell r="F115">
            <v>20955.70126731828</v>
          </cell>
          <cell r="I115">
            <v>7</v>
          </cell>
          <cell r="J115">
            <v>7857.3912419942435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248.52111336630486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1360.0863627479459</v>
          </cell>
          <cell r="AF115">
            <v>3139.6896282990269</v>
          </cell>
          <cell r="AH115">
            <v>1344.4096681377041</v>
          </cell>
          <cell r="AI115">
            <v>0</v>
          </cell>
          <cell r="AK115">
            <v>569.88475020762655</v>
          </cell>
          <cell r="AL115">
            <v>0</v>
          </cell>
          <cell r="AN115">
            <v>0</v>
          </cell>
          <cell r="AO115">
            <v>0</v>
          </cell>
          <cell r="AQ115">
            <v>522.34620618047234</v>
          </cell>
          <cell r="AR115">
            <v>0</v>
          </cell>
          <cell r="AT115">
            <v>1511.8426521204526</v>
          </cell>
          <cell r="AU115">
            <v>0</v>
          </cell>
          <cell r="AW115">
            <v>398.24492188904492</v>
          </cell>
          <cell r="AX115">
            <v>2158.8703136534605</v>
          </cell>
        </row>
        <row r="116">
          <cell r="E116">
            <v>9312.1</v>
          </cell>
          <cell r="F116">
            <v>210988.53941082719</v>
          </cell>
          <cell r="I116">
            <v>0</v>
          </cell>
          <cell r="J116">
            <v>0</v>
          </cell>
          <cell r="L116">
            <v>0</v>
          </cell>
          <cell r="M116">
            <v>0</v>
          </cell>
          <cell r="O116">
            <v>158</v>
          </cell>
          <cell r="P116">
            <v>64718.724954883328</v>
          </cell>
          <cell r="R116">
            <v>13</v>
          </cell>
          <cell r="S116">
            <v>278874.55473467865</v>
          </cell>
          <cell r="U116">
            <v>51825.608995363204</v>
          </cell>
          <cell r="V116">
            <v>0</v>
          </cell>
          <cell r="W116">
            <v>8</v>
          </cell>
          <cell r="X116">
            <v>7093.6740830626668</v>
          </cell>
          <cell r="Y116">
            <v>1686.8062153770077</v>
          </cell>
          <cell r="Z116">
            <v>0</v>
          </cell>
          <cell r="AA116">
            <v>0</v>
          </cell>
          <cell r="AB116">
            <v>4049.9290727489733</v>
          </cell>
          <cell r="AC116">
            <v>99609.705285113218</v>
          </cell>
          <cell r="AD116">
            <v>3272.9616277106065</v>
          </cell>
          <cell r="AE116">
            <v>1487.3480114634842</v>
          </cell>
          <cell r="AF116">
            <v>342.83320862417906</v>
          </cell>
          <cell r="AH116">
            <v>1395.6040550361579</v>
          </cell>
          <cell r="AI116">
            <v>0</v>
          </cell>
          <cell r="AK116">
            <v>1993.179599964001</v>
          </cell>
          <cell r="AL116">
            <v>0</v>
          </cell>
          <cell r="AN116">
            <v>1039.5767026247509</v>
          </cell>
          <cell r="AO116">
            <v>0</v>
          </cell>
          <cell r="AQ116">
            <v>1497.3924577173539</v>
          </cell>
          <cell r="AR116">
            <v>0</v>
          </cell>
          <cell r="AT116">
            <v>8881.4868733003041</v>
          </cell>
          <cell r="AU116">
            <v>3819.2525882158125</v>
          </cell>
          <cell r="AW116">
            <v>398.24492188904492</v>
          </cell>
          <cell r="AX116">
            <v>0</v>
          </cell>
        </row>
        <row r="117">
          <cell r="E117">
            <v>3777.4</v>
          </cell>
          <cell r="F117">
            <v>86918.003744447895</v>
          </cell>
          <cell r="I117">
            <v>43.48</v>
          </cell>
          <cell r="J117">
            <v>14885.634094097155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1</v>
          </cell>
          <cell r="S117">
            <v>4145.1683985203872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294902.22209954675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1940.0286175320978</v>
          </cell>
          <cell r="AF117">
            <v>0</v>
          </cell>
          <cell r="AH117">
            <v>1521.8161509902138</v>
          </cell>
          <cell r="AI117">
            <v>3235.5610980682741</v>
          </cell>
          <cell r="AK117">
            <v>2857.1991714026003</v>
          </cell>
          <cell r="AL117">
            <v>1535.06716804344</v>
          </cell>
          <cell r="AN117">
            <v>353.83419729424526</v>
          </cell>
          <cell r="AO117">
            <v>2086.5446832120456</v>
          </cell>
          <cell r="AQ117">
            <v>400.46542473836195</v>
          </cell>
          <cell r="AR117">
            <v>0</v>
          </cell>
          <cell r="AT117">
            <v>3661.8581605589966</v>
          </cell>
          <cell r="AU117">
            <v>0</v>
          </cell>
          <cell r="AW117">
            <v>487.80049636359632</v>
          </cell>
          <cell r="AX117">
            <v>0</v>
          </cell>
        </row>
        <row r="118">
          <cell r="E118">
            <v>4656.33</v>
          </cell>
          <cell r="F118">
            <v>99212.627784276279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2</v>
          </cell>
          <cell r="S118">
            <v>7017.839295145488</v>
          </cell>
          <cell r="U118">
            <v>0</v>
          </cell>
          <cell r="V118">
            <v>0</v>
          </cell>
          <cell r="W118">
            <v>0</v>
          </cell>
          <cell r="X118">
            <v>69.99655821744102</v>
          </cell>
          <cell r="Y118">
            <v>9684.5847699876376</v>
          </cell>
          <cell r="Z118">
            <v>0</v>
          </cell>
          <cell r="AA118">
            <v>0</v>
          </cell>
          <cell r="AB118">
            <v>0</v>
          </cell>
          <cell r="AC118">
            <v>1029.6625870478806</v>
          </cell>
          <cell r="AD118">
            <v>2081.5207726545609</v>
          </cell>
          <cell r="AE118">
            <v>2991.923744723133</v>
          </cell>
          <cell r="AF118">
            <v>0</v>
          </cell>
          <cell r="AH118">
            <v>1921.8250109991479</v>
          </cell>
          <cell r="AI118">
            <v>2976.0622042215</v>
          </cell>
          <cell r="AK118">
            <v>2101.2399745081161</v>
          </cell>
          <cell r="AL118">
            <v>2965.1068832044557</v>
          </cell>
          <cell r="AN118">
            <v>494.54453811272521</v>
          </cell>
          <cell r="AO118">
            <v>0</v>
          </cell>
          <cell r="AQ118">
            <v>400.46542473836195</v>
          </cell>
          <cell r="AR118">
            <v>0</v>
          </cell>
          <cell r="AT118">
            <v>3696.3922377005179</v>
          </cell>
          <cell r="AU118">
            <v>0</v>
          </cell>
          <cell r="AW118">
            <v>492.75379141196777</v>
          </cell>
          <cell r="AX118">
            <v>0</v>
          </cell>
        </row>
        <row r="119">
          <cell r="E119">
            <v>4850.6500000000005</v>
          </cell>
          <cell r="F119">
            <v>81132.575693396546</v>
          </cell>
          <cell r="I119">
            <v>46.17</v>
          </cell>
          <cell r="J119">
            <v>104634.51474346397</v>
          </cell>
          <cell r="L119">
            <v>0</v>
          </cell>
          <cell r="M119">
            <v>0</v>
          </cell>
          <cell r="O119">
            <v>0</v>
          </cell>
          <cell r="P119">
            <v>0</v>
          </cell>
          <cell r="R119">
            <v>4</v>
          </cell>
          <cell r="S119">
            <v>36388.958773985185</v>
          </cell>
          <cell r="U119">
            <v>0</v>
          </cell>
          <cell r="V119">
            <v>0</v>
          </cell>
          <cell r="W119">
            <v>3</v>
          </cell>
          <cell r="X119">
            <v>1721.7350446261594</v>
          </cell>
          <cell r="Y119">
            <v>5389.6254288234313</v>
          </cell>
          <cell r="Z119">
            <v>0</v>
          </cell>
          <cell r="AA119">
            <v>0</v>
          </cell>
          <cell r="AB119">
            <v>9404.9656547390186</v>
          </cell>
          <cell r="AC119">
            <v>3779.6947366492705</v>
          </cell>
          <cell r="AD119">
            <v>0</v>
          </cell>
          <cell r="AE119">
            <v>3644.0640580104323</v>
          </cell>
          <cell r="AF119">
            <v>72125.405836823222</v>
          </cell>
          <cell r="AH119">
            <v>1779.2361068027251</v>
          </cell>
          <cell r="AI119">
            <v>9104.6730725444795</v>
          </cell>
          <cell r="AK119">
            <v>2853.950390546252</v>
          </cell>
          <cell r="AL119">
            <v>15583.156904951637</v>
          </cell>
          <cell r="AN119">
            <v>497.54229302677987</v>
          </cell>
          <cell r="AO119">
            <v>821.07929850225696</v>
          </cell>
          <cell r="AQ119">
            <v>452.70004535640936</v>
          </cell>
          <cell r="AR119">
            <v>0</v>
          </cell>
          <cell r="AT119">
            <v>4030.4163431810689</v>
          </cell>
          <cell r="AU119">
            <v>841.27558479597383</v>
          </cell>
          <cell r="AW119">
            <v>403.19821693741636</v>
          </cell>
          <cell r="AX119">
            <v>0</v>
          </cell>
        </row>
        <row r="120">
          <cell r="E120">
            <v>9562.94</v>
          </cell>
          <cell r="F120">
            <v>212154.74301361418</v>
          </cell>
          <cell r="I120">
            <v>0</v>
          </cell>
          <cell r="J120">
            <v>0</v>
          </cell>
          <cell r="L120">
            <v>0</v>
          </cell>
          <cell r="M120">
            <v>2500</v>
          </cell>
          <cell r="O120">
            <v>0</v>
          </cell>
          <cell r="P120">
            <v>0</v>
          </cell>
          <cell r="R120">
            <v>7</v>
          </cell>
          <cell r="S120">
            <v>8286.4209528792526</v>
          </cell>
          <cell r="U120">
            <v>0</v>
          </cell>
          <cell r="V120">
            <v>0</v>
          </cell>
          <cell r="W120">
            <v>0</v>
          </cell>
          <cell r="X120">
            <v>115.06100903171733</v>
          </cell>
          <cell r="Y120">
            <v>0</v>
          </cell>
          <cell r="Z120">
            <v>0</v>
          </cell>
          <cell r="AA120">
            <v>0</v>
          </cell>
          <cell r="AB120">
            <v>318.55123327789164</v>
          </cell>
          <cell r="AC120">
            <v>212008.53756932693</v>
          </cell>
          <cell r="AD120">
            <v>3605.2262166992505</v>
          </cell>
          <cell r="AE120">
            <v>4697.7566367482077</v>
          </cell>
          <cell r="AF120">
            <v>8149.4714747726657</v>
          </cell>
          <cell r="AH120">
            <v>2994.9065446386358</v>
          </cell>
          <cell r="AI120">
            <v>2177.7887151325158</v>
          </cell>
          <cell r="AK120">
            <v>5668.2936701079125</v>
          </cell>
          <cell r="AL120">
            <v>767.57767044363993</v>
          </cell>
          <cell r="AN120">
            <v>912.7482007926078</v>
          </cell>
          <cell r="AO120">
            <v>39115.796402026957</v>
          </cell>
          <cell r="AQ120">
            <v>905.40009071281872</v>
          </cell>
          <cell r="AR120">
            <v>0</v>
          </cell>
          <cell r="AT120">
            <v>9547.5681651160176</v>
          </cell>
          <cell r="AU120">
            <v>2952.2773262301321</v>
          </cell>
          <cell r="AW120">
            <v>940.72979558665918</v>
          </cell>
          <cell r="AX120">
            <v>0</v>
          </cell>
        </row>
        <row r="121">
          <cell r="E121">
            <v>7508.96</v>
          </cell>
          <cell r="F121">
            <v>176035.24222447225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  <cell r="O121">
            <v>159.5</v>
          </cell>
          <cell r="P121">
            <v>62697.114270730875</v>
          </cell>
          <cell r="R121">
            <v>8</v>
          </cell>
          <cell r="S121">
            <v>103694.55275105425</v>
          </cell>
          <cell r="U121">
            <v>0</v>
          </cell>
          <cell r="V121">
            <v>0</v>
          </cell>
          <cell r="W121">
            <v>0</v>
          </cell>
          <cell r="X121">
            <v>545.97315409603993</v>
          </cell>
          <cell r="Y121">
            <v>0</v>
          </cell>
          <cell r="Z121">
            <v>0</v>
          </cell>
          <cell r="AA121">
            <v>0</v>
          </cell>
          <cell r="AB121">
            <v>781.41439081164867</v>
          </cell>
          <cell r="AC121">
            <v>86577.465129733799</v>
          </cell>
          <cell r="AD121">
            <v>2492.0709580244766</v>
          </cell>
          <cell r="AE121">
            <v>2201.8068970547238</v>
          </cell>
          <cell r="AF121">
            <v>0</v>
          </cell>
          <cell r="AH121">
            <v>2940.5869620876165</v>
          </cell>
          <cell r="AI121">
            <v>0</v>
          </cell>
          <cell r="AK121">
            <v>3716.2223382813386</v>
          </cell>
          <cell r="AL121">
            <v>3070.2886385635998</v>
          </cell>
          <cell r="AN121">
            <v>1426.1815413671945</v>
          </cell>
          <cell r="AO121">
            <v>3059.8267271231698</v>
          </cell>
          <cell r="AQ121">
            <v>1509.0001511880303</v>
          </cell>
          <cell r="AR121">
            <v>0</v>
          </cell>
          <cell r="AT121">
            <v>3381.8374234067855</v>
          </cell>
          <cell r="AU121">
            <v>1565.8035220493523</v>
          </cell>
          <cell r="AW121">
            <v>950.63638568340218</v>
          </cell>
          <cell r="AX121">
            <v>0</v>
          </cell>
        </row>
        <row r="122">
          <cell r="E122">
            <v>507.5</v>
          </cell>
          <cell r="F122">
            <v>10620.419933929523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737.30159993993539</v>
          </cell>
          <cell r="AF122">
            <v>0</v>
          </cell>
          <cell r="AH122">
            <v>526.22095596298993</v>
          </cell>
          <cell r="AI122">
            <v>0</v>
          </cell>
          <cell r="AK122">
            <v>317.06372300882492</v>
          </cell>
          <cell r="AL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297.03402888813417</v>
          </cell>
          <cell r="AU122">
            <v>0</v>
          </cell>
          <cell r="AW122">
            <v>245.08903899340717</v>
          </cell>
          <cell r="AX122">
            <v>0</v>
          </cell>
        </row>
        <row r="123">
          <cell r="E123">
            <v>2425.9</v>
          </cell>
          <cell r="F123">
            <v>64019.660677151674</v>
          </cell>
          <cell r="I123">
            <v>100</v>
          </cell>
          <cell r="J123">
            <v>54937.797299712751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1912.5104893593079</v>
          </cell>
          <cell r="AF123">
            <v>0</v>
          </cell>
          <cell r="AH123">
            <v>1273.1152160394922</v>
          </cell>
          <cell r="AI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T123">
            <v>1197.6399521346841</v>
          </cell>
          <cell r="AU123">
            <v>0</v>
          </cell>
          <cell r="AW123">
            <v>0</v>
          </cell>
          <cell r="AX123">
            <v>0</v>
          </cell>
        </row>
        <row r="124">
          <cell r="E124">
            <v>452.07000000000005</v>
          </cell>
          <cell r="F124">
            <v>6975.4832092209035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899.56561848821013</v>
          </cell>
          <cell r="AD124">
            <v>0</v>
          </cell>
          <cell r="AE124">
            <v>374.83071946257201</v>
          </cell>
          <cell r="AF124">
            <v>0</v>
          </cell>
          <cell r="AH124">
            <v>420.97676477039204</v>
          </cell>
          <cell r="AI124">
            <v>0</v>
          </cell>
          <cell r="AK124">
            <v>261.50983666565838</v>
          </cell>
          <cell r="AL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274.18553395607421</v>
          </cell>
          <cell r="AU124">
            <v>0</v>
          </cell>
          <cell r="AW124">
            <v>245.08903899340717</v>
          </cell>
          <cell r="AX124">
            <v>0</v>
          </cell>
        </row>
        <row r="125">
          <cell r="E125">
            <v>378.8</v>
          </cell>
          <cell r="F125">
            <v>7534.8716521336637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165.74135161341962</v>
          </cell>
          <cell r="AF125">
            <v>0</v>
          </cell>
          <cell r="AH125">
            <v>420.97676477039204</v>
          </cell>
          <cell r="AI125">
            <v>0</v>
          </cell>
          <cell r="AK125">
            <v>256.23856638375088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348.68774830466805</v>
          </cell>
          <cell r="AU125">
            <v>0</v>
          </cell>
          <cell r="AW125">
            <v>245.08903899340717</v>
          </cell>
          <cell r="AX125">
            <v>0</v>
          </cell>
        </row>
        <row r="126">
          <cell r="E126">
            <v>766.3</v>
          </cell>
          <cell r="F126">
            <v>15633.572498415828</v>
          </cell>
          <cell r="I126">
            <v>14.23</v>
          </cell>
          <cell r="J126">
            <v>4927.0502817164015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302.03923379044659</v>
          </cell>
          <cell r="AF126">
            <v>0</v>
          </cell>
          <cell r="AH126">
            <v>753.68420789537913</v>
          </cell>
          <cell r="AI126">
            <v>0</v>
          </cell>
          <cell r="AK126">
            <v>388.17038464546312</v>
          </cell>
          <cell r="AL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1523.5900354650882</v>
          </cell>
          <cell r="AU126">
            <v>0</v>
          </cell>
          <cell r="AW126">
            <v>461.25083490432672</v>
          </cell>
          <cell r="AX126">
            <v>0</v>
          </cell>
        </row>
        <row r="127">
          <cell r="E127">
            <v>994.80000000000007</v>
          </cell>
          <cell r="F127">
            <v>17562.75554180468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4</v>
          </cell>
          <cell r="X127">
            <v>2185.4827628814955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25211.727753545048</v>
          </cell>
          <cell r="AD127">
            <v>0</v>
          </cell>
          <cell r="AE127">
            <v>808.3512942323232</v>
          </cell>
          <cell r="AF127">
            <v>0</v>
          </cell>
          <cell r="AH127">
            <v>896.27311209180277</v>
          </cell>
          <cell r="AI127">
            <v>0</v>
          </cell>
          <cell r="AK127">
            <v>518.72540838982945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662.60061097104779</v>
          </cell>
          <cell r="AU127">
            <v>0</v>
          </cell>
          <cell r="AW127">
            <v>461.25083490432672</v>
          </cell>
          <cell r="AX127">
            <v>0</v>
          </cell>
        </row>
        <row r="128">
          <cell r="E128">
            <v>598.30999999999995</v>
          </cell>
          <cell r="F128">
            <v>10896.786138214415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20796.739703041556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595.45226785816305</v>
          </cell>
          <cell r="AF128">
            <v>0</v>
          </cell>
          <cell r="AH128">
            <v>719.734468800993</v>
          </cell>
          <cell r="AI128">
            <v>0</v>
          </cell>
          <cell r="AK128">
            <v>304.03635484319318</v>
          </cell>
          <cell r="AL128">
            <v>344.78312363306901</v>
          </cell>
          <cell r="AN128">
            <v>0</v>
          </cell>
          <cell r="AO128">
            <v>0</v>
          </cell>
          <cell r="AQ128">
            <v>0</v>
          </cell>
          <cell r="AR128">
            <v>4351.7198717688207</v>
          </cell>
          <cell r="AT128">
            <v>425.81685756862936</v>
          </cell>
          <cell r="AU128">
            <v>0</v>
          </cell>
          <cell r="AW128">
            <v>461.25083490432672</v>
          </cell>
          <cell r="AX128">
            <v>0</v>
          </cell>
        </row>
        <row r="129">
          <cell r="E129">
            <v>465.59999999999997</v>
          </cell>
          <cell r="F129">
            <v>8810.7619849099265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369.73949395626732</v>
          </cell>
          <cell r="AF129">
            <v>0</v>
          </cell>
          <cell r="AH129">
            <v>719.734468800993</v>
          </cell>
          <cell r="AI129">
            <v>0</v>
          </cell>
          <cell r="AK129">
            <v>251.53187641249141</v>
          </cell>
          <cell r="AL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T129">
            <v>781.3386503379312</v>
          </cell>
          <cell r="AU129">
            <v>0</v>
          </cell>
          <cell r="AW129">
            <v>197.14114292517399</v>
          </cell>
          <cell r="AX129">
            <v>0</v>
          </cell>
        </row>
        <row r="130">
          <cell r="E130">
            <v>475.2</v>
          </cell>
          <cell r="F130">
            <v>9061.9711305123819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163.28563319285061</v>
          </cell>
          <cell r="AF130">
            <v>0</v>
          </cell>
          <cell r="AH130">
            <v>719.734468800993</v>
          </cell>
          <cell r="AI130">
            <v>0</v>
          </cell>
          <cell r="AK130">
            <v>407.12798706003019</v>
          </cell>
          <cell r="AL130">
            <v>2766.2122389220799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812.31479031758636</v>
          </cell>
          <cell r="AU130">
            <v>0</v>
          </cell>
          <cell r="AW130">
            <v>197.14114292517399</v>
          </cell>
          <cell r="AX130">
            <v>0</v>
          </cell>
        </row>
        <row r="131">
          <cell r="E131">
            <v>1107.8</v>
          </cell>
          <cell r="F131">
            <v>15014.558105276921</v>
          </cell>
          <cell r="I131">
            <v>2.85</v>
          </cell>
          <cell r="J131">
            <v>1451.1440041006758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225.5171594752284</v>
          </cell>
          <cell r="AE131">
            <v>804.8126332501464</v>
          </cell>
          <cell r="AF131">
            <v>0</v>
          </cell>
          <cell r="AH131">
            <v>964.17259028057515</v>
          </cell>
          <cell r="AI131">
            <v>0</v>
          </cell>
          <cell r="AK131">
            <v>537.45589796004504</v>
          </cell>
          <cell r="AL131">
            <v>0</v>
          </cell>
          <cell r="AN131">
            <v>0</v>
          </cell>
          <cell r="AO131">
            <v>0</v>
          </cell>
          <cell r="AQ131">
            <v>313.40772370828336</v>
          </cell>
          <cell r="AR131">
            <v>0</v>
          </cell>
          <cell r="AT131">
            <v>998.70347157046137</v>
          </cell>
          <cell r="AU131">
            <v>0</v>
          </cell>
          <cell r="AW131">
            <v>517.5202666538238</v>
          </cell>
          <cell r="AX131">
            <v>0</v>
          </cell>
        </row>
        <row r="132">
          <cell r="E132">
            <v>1472.6</v>
          </cell>
          <cell r="F132">
            <v>24868.226769354616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1204.9056014114926</v>
          </cell>
          <cell r="AF132">
            <v>326.95779139782866</v>
          </cell>
          <cell r="AH132">
            <v>1606.954317134293</v>
          </cell>
          <cell r="AI132">
            <v>0</v>
          </cell>
          <cell r="AK132">
            <v>1231.837970932281</v>
          </cell>
          <cell r="AL132">
            <v>0</v>
          </cell>
          <cell r="AN132">
            <v>0</v>
          </cell>
          <cell r="AO132">
            <v>0</v>
          </cell>
          <cell r="AQ132">
            <v>417.87696494437768</v>
          </cell>
          <cell r="AR132">
            <v>0</v>
          </cell>
          <cell r="AT132">
            <v>1080.266080680153</v>
          </cell>
          <cell r="AU132">
            <v>0</v>
          </cell>
          <cell r="AW132">
            <v>517.5202666538238</v>
          </cell>
          <cell r="AX132">
            <v>0</v>
          </cell>
        </row>
        <row r="133">
          <cell r="E133">
            <v>498.78</v>
          </cell>
          <cell r="F133">
            <v>10599.486396126375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314.01223854958198</v>
          </cell>
          <cell r="AF133">
            <v>0</v>
          </cell>
          <cell r="AH133">
            <v>719.734468800993</v>
          </cell>
          <cell r="AI133">
            <v>0</v>
          </cell>
          <cell r="AK133">
            <v>393.06094046739923</v>
          </cell>
          <cell r="AL133">
            <v>3479.5649364579199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T133">
            <v>794.6256329508301</v>
          </cell>
          <cell r="AU133">
            <v>0</v>
          </cell>
          <cell r="AW133">
            <v>197.14114292517399</v>
          </cell>
          <cell r="AX133">
            <v>0</v>
          </cell>
        </row>
        <row r="134">
          <cell r="E134">
            <v>1482.7</v>
          </cell>
          <cell r="F134">
            <v>25741.667108719717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1273.5717748750424</v>
          </cell>
          <cell r="AF134">
            <v>0</v>
          </cell>
          <cell r="AH134">
            <v>1606.954317134293</v>
          </cell>
          <cell r="AI134">
            <v>0</v>
          </cell>
          <cell r="AK134">
            <v>1263.2109195399198</v>
          </cell>
          <cell r="AL134">
            <v>0</v>
          </cell>
          <cell r="AN134">
            <v>0</v>
          </cell>
          <cell r="AO134">
            <v>0</v>
          </cell>
          <cell r="AQ134">
            <v>417.87696494437768</v>
          </cell>
          <cell r="AR134">
            <v>0</v>
          </cell>
          <cell r="AT134">
            <v>1067.4905781374957</v>
          </cell>
          <cell r="AU134">
            <v>182.2401434898423</v>
          </cell>
          <cell r="AW134">
            <v>417.06744307285572</v>
          </cell>
          <cell r="AX134">
            <v>0</v>
          </cell>
        </row>
        <row r="135">
          <cell r="E135">
            <v>626.29999999999995</v>
          </cell>
          <cell r="F135">
            <v>12055.990913460411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395.7003976824106</v>
          </cell>
          <cell r="AF135">
            <v>0</v>
          </cell>
          <cell r="AH135">
            <v>611.0953036989564</v>
          </cell>
          <cell r="AI135">
            <v>0</v>
          </cell>
          <cell r="AK135">
            <v>512.93059125650848</v>
          </cell>
          <cell r="AL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769.4855349965984</v>
          </cell>
          <cell r="AU135">
            <v>0</v>
          </cell>
          <cell r="AW135">
            <v>197.14114292517399</v>
          </cell>
          <cell r="AX135">
            <v>0</v>
          </cell>
        </row>
        <row r="136">
          <cell r="E136">
            <v>2638.46</v>
          </cell>
          <cell r="F136">
            <v>27538.728166151934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2</v>
          </cell>
          <cell r="X136">
            <v>755.58716356920206</v>
          </cell>
          <cell r="Y136">
            <v>36134.491558096401</v>
          </cell>
          <cell r="Z136">
            <v>0</v>
          </cell>
          <cell r="AA136">
            <v>0</v>
          </cell>
          <cell r="AB136">
            <v>999.85781623120795</v>
          </cell>
          <cell r="AC136">
            <v>0</v>
          </cell>
          <cell r="AD136">
            <v>0</v>
          </cell>
          <cell r="AE136">
            <v>1477.5772094966649</v>
          </cell>
          <cell r="AF136">
            <v>0</v>
          </cell>
          <cell r="AH136">
            <v>2172.7833020407334</v>
          </cell>
          <cell r="AI136">
            <v>0</v>
          </cell>
          <cell r="AK136">
            <v>1797.0375936278613</v>
          </cell>
          <cell r="AL136">
            <v>0</v>
          </cell>
          <cell r="AN136">
            <v>0</v>
          </cell>
          <cell r="AO136">
            <v>0</v>
          </cell>
          <cell r="AQ136">
            <v>696.46160824062997</v>
          </cell>
          <cell r="AR136">
            <v>0</v>
          </cell>
          <cell r="AT136">
            <v>2070.6005613672396</v>
          </cell>
          <cell r="AU136">
            <v>0</v>
          </cell>
          <cell r="AW136">
            <v>417.06744307285572</v>
          </cell>
          <cell r="AX136">
            <v>0</v>
          </cell>
        </row>
        <row r="137">
          <cell r="E137">
            <v>1892.8</v>
          </cell>
          <cell r="F137">
            <v>31470.209445288896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23.5</v>
          </cell>
          <cell r="X137">
            <v>7289.5777764600107</v>
          </cell>
          <cell r="Y137">
            <v>49455.935870156231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1202.8680091519352</v>
          </cell>
          <cell r="AF137">
            <v>0</v>
          </cell>
          <cell r="AH137">
            <v>1357.9895637754582</v>
          </cell>
          <cell r="AI137">
            <v>0</v>
          </cell>
          <cell r="AK137">
            <v>1374.0190050763565</v>
          </cell>
          <cell r="AL137">
            <v>0</v>
          </cell>
          <cell r="AN137">
            <v>0</v>
          </cell>
          <cell r="AO137">
            <v>0</v>
          </cell>
          <cell r="AQ137">
            <v>522.34620618047234</v>
          </cell>
          <cell r="AR137">
            <v>0</v>
          </cell>
          <cell r="AT137">
            <v>1166.9839663847981</v>
          </cell>
          <cell r="AU137">
            <v>1052.7265889919831</v>
          </cell>
          <cell r="AW137">
            <v>417.06744307285572</v>
          </cell>
          <cell r="AX137">
            <v>0</v>
          </cell>
        </row>
        <row r="138">
          <cell r="E138">
            <v>2858</v>
          </cell>
          <cell r="F138">
            <v>53727.740301751306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2623.4315865205845</v>
          </cell>
          <cell r="Z138">
            <v>0</v>
          </cell>
          <cell r="AA138">
            <v>0</v>
          </cell>
          <cell r="AB138">
            <v>9005.2842057396629</v>
          </cell>
          <cell r="AC138">
            <v>2570.2569642497351</v>
          </cell>
          <cell r="AD138">
            <v>0</v>
          </cell>
          <cell r="AE138">
            <v>1774.9577546117332</v>
          </cell>
          <cell r="AF138">
            <v>362.28486764322213</v>
          </cell>
          <cell r="AH138">
            <v>1538.0580701041442</v>
          </cell>
          <cell r="AI138">
            <v>0</v>
          </cell>
          <cell r="AK138">
            <v>1678.8294788471401</v>
          </cell>
          <cell r="AL138">
            <v>0</v>
          </cell>
          <cell r="AN138">
            <v>340.35197166282552</v>
          </cell>
          <cell r="AO138">
            <v>0</v>
          </cell>
          <cell r="AQ138">
            <v>272.78079656091319</v>
          </cell>
          <cell r="AR138">
            <v>0</v>
          </cell>
          <cell r="AT138">
            <v>1203.0733992336429</v>
          </cell>
          <cell r="AU138">
            <v>0</v>
          </cell>
          <cell r="AW138">
            <v>38.239437773425713</v>
          </cell>
          <cell r="AX138">
            <v>0</v>
          </cell>
        </row>
        <row r="139">
          <cell r="E139">
            <v>4254.1000000000004</v>
          </cell>
          <cell r="F139">
            <v>73982.849220779113</v>
          </cell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3</v>
          </cell>
          <cell r="S139">
            <v>113418.59619751479</v>
          </cell>
          <cell r="U139">
            <v>35818.599253029221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408.26716758469678</v>
          </cell>
          <cell r="AC139">
            <v>5456.7463232551781</v>
          </cell>
          <cell r="AD139">
            <v>0</v>
          </cell>
          <cell r="AE139">
            <v>4293.3915435831505</v>
          </cell>
          <cell r="AF139">
            <v>0</v>
          </cell>
          <cell r="AH139">
            <v>2940.3171838307421</v>
          </cell>
          <cell r="AI139">
            <v>0</v>
          </cell>
          <cell r="AK139">
            <v>2642.5345821510477</v>
          </cell>
          <cell r="AL139">
            <v>0</v>
          </cell>
          <cell r="AN139">
            <v>548.50259002293171</v>
          </cell>
          <cell r="AO139">
            <v>0</v>
          </cell>
          <cell r="AQ139">
            <v>510.73851270979509</v>
          </cell>
          <cell r="AR139">
            <v>0</v>
          </cell>
          <cell r="AT139">
            <v>2726.6480563098371</v>
          </cell>
          <cell r="AU139">
            <v>1997.7384931270105</v>
          </cell>
          <cell r="AW139">
            <v>337.81472229891637</v>
          </cell>
          <cell r="AX139">
            <v>0</v>
          </cell>
        </row>
        <row r="140">
          <cell r="E140">
            <v>130.1</v>
          </cell>
          <cell r="F140">
            <v>2407.8668877432629</v>
          </cell>
          <cell r="I140">
            <v>0</v>
          </cell>
          <cell r="J140">
            <v>0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</row>
        <row r="141">
          <cell r="E141">
            <v>373.5</v>
          </cell>
          <cell r="F141">
            <v>7923.3595928276145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12656.761943238595</v>
          </cell>
          <cell r="Z141">
            <v>0</v>
          </cell>
          <cell r="AA141">
            <v>0</v>
          </cell>
          <cell r="AB141">
            <v>0</v>
          </cell>
          <cell r="AC141">
            <v>18101.983520820737</v>
          </cell>
          <cell r="AD141">
            <v>0</v>
          </cell>
          <cell r="AE141">
            <v>346.57183475889065</v>
          </cell>
          <cell r="AF141">
            <v>0</v>
          </cell>
          <cell r="AH141">
            <v>434.55666040814657</v>
          </cell>
          <cell r="AI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337.44759147426333</v>
          </cell>
          <cell r="AU141">
            <v>969.93379896241436</v>
          </cell>
          <cell r="AW141">
            <v>158.5054415478786</v>
          </cell>
          <cell r="AX141">
            <v>0</v>
          </cell>
        </row>
        <row r="144">
          <cell r="E144">
            <v>195.4</v>
          </cell>
          <cell r="F144">
            <v>3111.4408958272852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T144">
            <v>0</v>
          </cell>
          <cell r="AU144">
            <v>0</v>
          </cell>
          <cell r="AW144">
            <v>0</v>
          </cell>
          <cell r="AX144">
            <v>0</v>
          </cell>
        </row>
        <row r="145">
          <cell r="E145">
            <v>181.9</v>
          </cell>
          <cell r="F145">
            <v>3757.2116477914374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T145">
            <v>0</v>
          </cell>
          <cell r="AU145">
            <v>0</v>
          </cell>
          <cell r="AW145">
            <v>0</v>
          </cell>
          <cell r="AX145">
            <v>0</v>
          </cell>
        </row>
        <row r="146">
          <cell r="E146">
            <v>110.2</v>
          </cell>
          <cell r="F146">
            <v>2329.4712216306916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T146">
            <v>0</v>
          </cell>
          <cell r="AU146">
            <v>0</v>
          </cell>
          <cell r="AW146">
            <v>0</v>
          </cell>
          <cell r="AX146">
            <v>0</v>
          </cell>
        </row>
        <row r="147">
          <cell r="E147">
            <v>3173.2999999999997</v>
          </cell>
          <cell r="F147">
            <v>50296.433356664464</v>
          </cell>
          <cell r="I147">
            <v>0</v>
          </cell>
          <cell r="J147">
            <v>0</v>
          </cell>
          <cell r="L147">
            <v>0</v>
          </cell>
          <cell r="M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233.3218607248034</v>
          </cell>
          <cell r="Y147">
            <v>1792.2042920719614</v>
          </cell>
          <cell r="Z147">
            <v>0</v>
          </cell>
          <cell r="AA147">
            <v>0</v>
          </cell>
          <cell r="AB147">
            <v>4826.1452899930837</v>
          </cell>
          <cell r="AC147">
            <v>839.28982698655557</v>
          </cell>
          <cell r="AD147">
            <v>0</v>
          </cell>
          <cell r="AE147">
            <v>1772.5004327644867</v>
          </cell>
          <cell r="AF147">
            <v>719.75466922465603</v>
          </cell>
          <cell r="AH147">
            <v>2661.6595449998981</v>
          </cell>
          <cell r="AI147">
            <v>2827.6783559934224</v>
          </cell>
          <cell r="AK147">
            <v>1873.4714482174859</v>
          </cell>
          <cell r="AL147">
            <v>0</v>
          </cell>
          <cell r="AN147">
            <v>0</v>
          </cell>
          <cell r="AO147">
            <v>0</v>
          </cell>
          <cell r="AQ147">
            <v>626.81544741656671</v>
          </cell>
          <cell r="AR147">
            <v>0</v>
          </cell>
          <cell r="AT147">
            <v>3299.2974466986088</v>
          </cell>
          <cell r="AU147">
            <v>0</v>
          </cell>
          <cell r="AW147">
            <v>634.02176619151442</v>
          </cell>
          <cell r="AX147">
            <v>1384.859906101</v>
          </cell>
        </row>
        <row r="148">
          <cell r="E148">
            <v>7111.58</v>
          </cell>
          <cell r="F148">
            <v>139713.62007945453</v>
          </cell>
          <cell r="I148">
            <v>131.88999999999999</v>
          </cell>
          <cell r="J148">
            <v>47981.979062039114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1</v>
          </cell>
          <cell r="S148">
            <v>9643.6135598158289</v>
          </cell>
          <cell r="U148">
            <v>0</v>
          </cell>
          <cell r="V148">
            <v>0</v>
          </cell>
          <cell r="W148">
            <v>3</v>
          </cell>
          <cell r="X148">
            <v>3607.2646604635102</v>
          </cell>
          <cell r="Y148">
            <v>394138.35199438472</v>
          </cell>
          <cell r="Z148">
            <v>0</v>
          </cell>
          <cell r="AA148">
            <v>0</v>
          </cell>
          <cell r="AB148">
            <v>4760.4220871045773</v>
          </cell>
          <cell r="AC148">
            <v>1515.1921069007744</v>
          </cell>
          <cell r="AD148">
            <v>0</v>
          </cell>
          <cell r="AE148">
            <v>4926.8175898540267</v>
          </cell>
          <cell r="AF148">
            <v>326.61630429917909</v>
          </cell>
          <cell r="AH148">
            <v>4614.1742103124316</v>
          </cell>
          <cell r="AI148">
            <v>0</v>
          </cell>
          <cell r="AK148">
            <v>4950.9759064654945</v>
          </cell>
          <cell r="AL148">
            <v>0</v>
          </cell>
          <cell r="AN148">
            <v>628.83488843855378</v>
          </cell>
          <cell r="AO148">
            <v>0</v>
          </cell>
          <cell r="AQ148">
            <v>684.85391476995244</v>
          </cell>
          <cell r="AR148">
            <v>0</v>
          </cell>
          <cell r="AT148">
            <v>6385.2618361172617</v>
          </cell>
          <cell r="AU148">
            <v>0</v>
          </cell>
          <cell r="AW148">
            <v>597.1692510316326</v>
          </cell>
          <cell r="AX148">
            <v>0</v>
          </cell>
        </row>
        <row r="149">
          <cell r="E149">
            <v>9483.7999999999993</v>
          </cell>
          <cell r="F149">
            <v>159846.8088722598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34</v>
          </cell>
          <cell r="P149">
            <v>16534.980455197263</v>
          </cell>
          <cell r="R149">
            <v>1</v>
          </cell>
          <cell r="S149">
            <v>9117.8882246476223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246637.54679868932</v>
          </cell>
          <cell r="Z149">
            <v>0</v>
          </cell>
          <cell r="AA149">
            <v>0</v>
          </cell>
          <cell r="AB149">
            <v>8731.7919968727692</v>
          </cell>
          <cell r="AC149">
            <v>0</v>
          </cell>
          <cell r="AD149">
            <v>0</v>
          </cell>
          <cell r="AE149">
            <v>5816.6149552393899</v>
          </cell>
          <cell r="AF149">
            <v>491.37963907873365</v>
          </cell>
          <cell r="AH149">
            <v>5055.5208185394558</v>
          </cell>
          <cell r="AI149">
            <v>0</v>
          </cell>
          <cell r="AK149">
            <v>5857.7262867517538</v>
          </cell>
          <cell r="AL149">
            <v>5992.4459237339634</v>
          </cell>
          <cell r="AN149">
            <v>1045.8661719442464</v>
          </cell>
          <cell r="AO149">
            <v>877.98961059928513</v>
          </cell>
          <cell r="AQ149">
            <v>684.85391476995244</v>
          </cell>
          <cell r="AR149">
            <v>0</v>
          </cell>
          <cell r="AT149">
            <v>6738.6319224776862</v>
          </cell>
          <cell r="AU149">
            <v>0</v>
          </cell>
          <cell r="AW149">
            <v>597.1692510316326</v>
          </cell>
          <cell r="AX149">
            <v>0</v>
          </cell>
        </row>
        <row r="152">
          <cell r="E152">
            <v>142.1</v>
          </cell>
          <cell r="F152">
            <v>2787.2034929264951</v>
          </cell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0</v>
          </cell>
        </row>
        <row r="153">
          <cell r="E153">
            <v>4513.3999999999996</v>
          </cell>
          <cell r="F153">
            <v>72676.197215351116</v>
          </cell>
          <cell r="I153">
            <v>43.48</v>
          </cell>
          <cell r="J153">
            <v>15862.023736024988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1375.0355139013311</v>
          </cell>
          <cell r="AD153">
            <v>507.99499072334459</v>
          </cell>
          <cell r="AE153">
            <v>4101.9498679070202</v>
          </cell>
          <cell r="AF153">
            <v>0</v>
          </cell>
          <cell r="AH153">
            <v>1752.0763155272159</v>
          </cell>
          <cell r="AI153">
            <v>0</v>
          </cell>
          <cell r="AK153">
            <v>1065.1150655542792</v>
          </cell>
          <cell r="AL153">
            <v>511.68905601448</v>
          </cell>
          <cell r="AN153">
            <v>461.95311436353813</v>
          </cell>
          <cell r="AO153">
            <v>18445.329615637806</v>
          </cell>
          <cell r="AQ153">
            <v>452.70004535640936</v>
          </cell>
          <cell r="AR153">
            <v>4480.5286143409021</v>
          </cell>
          <cell r="AT153">
            <v>3483.394787903067</v>
          </cell>
          <cell r="AU153">
            <v>0</v>
          </cell>
          <cell r="AW153">
            <v>186.64015742262711</v>
          </cell>
          <cell r="AX153">
            <v>0</v>
          </cell>
        </row>
        <row r="154">
          <cell r="E154">
            <v>4752.3</v>
          </cell>
          <cell r="F154">
            <v>86321.92471462283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1</v>
          </cell>
          <cell r="S154">
            <v>6184.3848780893059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5080.7898548322773</v>
          </cell>
          <cell r="AC154">
            <v>0</v>
          </cell>
          <cell r="AD154">
            <v>0</v>
          </cell>
          <cell r="AE154">
            <v>4337.3826732707903</v>
          </cell>
          <cell r="AF154">
            <v>0</v>
          </cell>
          <cell r="AH154">
            <v>2193.4229237542399</v>
          </cell>
          <cell r="AI154">
            <v>0</v>
          </cell>
          <cell r="AK154">
            <v>2728.8352284175976</v>
          </cell>
          <cell r="AL154">
            <v>1764.8748864202</v>
          </cell>
          <cell r="AN154">
            <v>645.28528837267402</v>
          </cell>
          <cell r="AO154">
            <v>1099.953432778598</v>
          </cell>
          <cell r="AQ154">
            <v>452.70004535640936</v>
          </cell>
          <cell r="AR154">
            <v>0</v>
          </cell>
          <cell r="AT154">
            <v>4155.3191268273558</v>
          </cell>
          <cell r="AU154">
            <v>0</v>
          </cell>
          <cell r="AW154">
            <v>248.85354323016944</v>
          </cell>
          <cell r="AX154">
            <v>0</v>
          </cell>
        </row>
        <row r="155">
          <cell r="E155">
            <v>214.9</v>
          </cell>
          <cell r="F155">
            <v>3007.984655289632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0</v>
          </cell>
        </row>
        <row r="156">
          <cell r="E156">
            <v>194.48</v>
          </cell>
          <cell r="F156">
            <v>3126.6000000000008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H156">
            <v>0</v>
          </cell>
          <cell r="AI156">
            <v>0</v>
          </cell>
          <cell r="AK156">
            <v>233.88000000000002</v>
          </cell>
          <cell r="AL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T156">
            <v>0</v>
          </cell>
          <cell r="AU156">
            <v>0</v>
          </cell>
          <cell r="AW156">
            <v>0</v>
          </cell>
          <cell r="AX156">
            <v>0</v>
          </cell>
        </row>
        <row r="157">
          <cell r="E157">
            <v>1487.5</v>
          </cell>
          <cell r="F157">
            <v>18683.805891866974</v>
          </cell>
          <cell r="I157">
            <v>6</v>
          </cell>
          <cell r="J157">
            <v>5122.4613316563409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5899.8432336761562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1052.7447217726274</v>
          </cell>
          <cell r="AF157">
            <v>8871.4496907435096</v>
          </cell>
          <cell r="AH157">
            <v>964.17259028057515</v>
          </cell>
          <cell r="AI157">
            <v>0</v>
          </cell>
          <cell r="AK157">
            <v>890.78626896932792</v>
          </cell>
          <cell r="AL157">
            <v>0</v>
          </cell>
          <cell r="AN157">
            <v>0</v>
          </cell>
          <cell r="AO157">
            <v>0</v>
          </cell>
          <cell r="AQ157">
            <v>417.87696494437768</v>
          </cell>
          <cell r="AR157">
            <v>1551.0632268319218</v>
          </cell>
          <cell r="AT157">
            <v>539.70309554296784</v>
          </cell>
          <cell r="AU157">
            <v>0</v>
          </cell>
          <cell r="AW157">
            <v>490.17807798681434</v>
          </cell>
          <cell r="AX157">
            <v>0</v>
          </cell>
        </row>
        <row r="158">
          <cell r="E158">
            <v>4024.2</v>
          </cell>
          <cell r="F158">
            <v>103641.31406484199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322.65080168801381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717.72251410351987</v>
          </cell>
          <cell r="AD158">
            <v>0</v>
          </cell>
          <cell r="AE158">
            <v>2562.7365368267092</v>
          </cell>
          <cell r="AF158">
            <v>3759.2160721065861</v>
          </cell>
          <cell r="AH158">
            <v>1786.0260546216023</v>
          </cell>
          <cell r="AI158">
            <v>0</v>
          </cell>
          <cell r="AK158">
            <v>2532.6836731017283</v>
          </cell>
          <cell r="AL158">
            <v>2046.8113320853199</v>
          </cell>
          <cell r="AN158">
            <v>335.47935012509106</v>
          </cell>
          <cell r="AO158">
            <v>14546.374614686238</v>
          </cell>
          <cell r="AQ158">
            <v>800.93084947672389</v>
          </cell>
          <cell r="AR158">
            <v>0</v>
          </cell>
          <cell r="AT158">
            <v>3012.7817801309211</v>
          </cell>
          <cell r="AU158">
            <v>0</v>
          </cell>
          <cell r="AW158">
            <v>577.35607083814796</v>
          </cell>
          <cell r="AX158">
            <v>0</v>
          </cell>
        </row>
        <row r="159">
          <cell r="E159">
            <v>1483.6999999999998</v>
          </cell>
          <cell r="F159">
            <v>31097.664764757563</v>
          </cell>
          <cell r="I159">
            <v>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485.87183217833683</v>
          </cell>
          <cell r="AD159">
            <v>0</v>
          </cell>
          <cell r="AE159">
            <v>1062.5675954549038</v>
          </cell>
          <cell r="AF159">
            <v>0</v>
          </cell>
          <cell r="AH159">
            <v>964.17259028057515</v>
          </cell>
          <cell r="AI159">
            <v>0</v>
          </cell>
          <cell r="AK159">
            <v>977.98134035563965</v>
          </cell>
          <cell r="AL159">
            <v>344.78312363306901</v>
          </cell>
          <cell r="AN159">
            <v>0</v>
          </cell>
          <cell r="AO159">
            <v>0</v>
          </cell>
          <cell r="AQ159">
            <v>417.87696494437768</v>
          </cell>
          <cell r="AR159">
            <v>0</v>
          </cell>
          <cell r="AT159">
            <v>1065.2794334666512</v>
          </cell>
          <cell r="AU159">
            <v>0</v>
          </cell>
          <cell r="AW159">
            <v>490.17807798681434</v>
          </cell>
          <cell r="AX159">
            <v>0</v>
          </cell>
        </row>
        <row r="160">
          <cell r="E160">
            <v>744.59999999999991</v>
          </cell>
          <cell r="F160">
            <v>12873.107468946087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198.29830786395368</v>
          </cell>
          <cell r="AD160">
            <v>0</v>
          </cell>
          <cell r="AE160">
            <v>590.3610423518586</v>
          </cell>
          <cell r="AF160">
            <v>0</v>
          </cell>
          <cell r="AH160">
            <v>899.66808600124114</v>
          </cell>
          <cell r="AI160">
            <v>0</v>
          </cell>
          <cell r="AK160">
            <v>635.30046220066879</v>
          </cell>
          <cell r="AL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T160">
            <v>831.39758578024464</v>
          </cell>
          <cell r="AU160">
            <v>0</v>
          </cell>
          <cell r="AW160">
            <v>197.14114292517399</v>
          </cell>
          <cell r="AX160">
            <v>0</v>
          </cell>
        </row>
        <row r="161">
          <cell r="E161">
            <v>422.9</v>
          </cell>
          <cell r="F161">
            <v>7262.1142354149379</v>
          </cell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387.10931156541704</v>
          </cell>
          <cell r="AF161">
            <v>0</v>
          </cell>
          <cell r="AH161">
            <v>298.75770403060079</v>
          </cell>
          <cell r="AI161">
            <v>0</v>
          </cell>
          <cell r="AK161">
            <v>396.82029205870919</v>
          </cell>
          <cell r="AL161">
            <v>0</v>
          </cell>
          <cell r="AN161">
            <v>0</v>
          </cell>
          <cell r="AO161">
            <v>0</v>
          </cell>
          <cell r="AQ161">
            <v>0</v>
          </cell>
          <cell r="AR161">
            <v>0</v>
          </cell>
          <cell r="AT161">
            <v>141.88358043153355</v>
          </cell>
          <cell r="AU161">
            <v>0</v>
          </cell>
          <cell r="AW161">
            <v>245.08903899340717</v>
          </cell>
          <cell r="AX161">
            <v>0</v>
          </cell>
        </row>
        <row r="162">
          <cell r="E162">
            <v>3603</v>
          </cell>
          <cell r="F162">
            <v>54099.521899339707</v>
          </cell>
          <cell r="I162">
            <v>0</v>
          </cell>
          <cell r="J162">
            <v>0</v>
          </cell>
          <cell r="L162">
            <v>42</v>
          </cell>
          <cell r="M162">
            <v>88056.787393801249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1235.0746783158552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122070.09434245821</v>
          </cell>
          <cell r="AD162">
            <v>4786.7352150096922</v>
          </cell>
          <cell r="AE162">
            <v>2335.0040937151102</v>
          </cell>
          <cell r="AF162">
            <v>0</v>
          </cell>
          <cell r="AH162">
            <v>3621.3055034012218</v>
          </cell>
          <cell r="AI162">
            <v>0</v>
          </cell>
          <cell r="AK162">
            <v>3022.5855818799628</v>
          </cell>
          <cell r="AL162">
            <v>2523.5439063095428</v>
          </cell>
          <cell r="AN162">
            <v>0</v>
          </cell>
          <cell r="AO162">
            <v>0</v>
          </cell>
          <cell r="AQ162">
            <v>893.79239724214142</v>
          </cell>
          <cell r="AR162">
            <v>0</v>
          </cell>
          <cell r="AT162">
            <v>3168.5522046427923</v>
          </cell>
          <cell r="AU162">
            <v>0</v>
          </cell>
          <cell r="AW162">
            <v>339.99417212019949</v>
          </cell>
          <cell r="AX162">
            <v>0</v>
          </cell>
        </row>
        <row r="163">
          <cell r="E163">
            <v>324.7</v>
          </cell>
          <cell r="F163">
            <v>4943.6583179166373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106.04615448760852</v>
          </cell>
          <cell r="AF163">
            <v>0</v>
          </cell>
          <cell r="AH163">
            <v>271.59791275509173</v>
          </cell>
          <cell r="AI163">
            <v>0</v>
          </cell>
          <cell r="AK163">
            <v>343.82931584943145</v>
          </cell>
          <cell r="AL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T163">
            <v>303.66746290066754</v>
          </cell>
          <cell r="AU163">
            <v>0</v>
          </cell>
          <cell r="AW163">
            <v>249.44793863597388</v>
          </cell>
          <cell r="AX163">
            <v>0</v>
          </cell>
        </row>
        <row r="164">
          <cell r="E164">
            <v>398.70000000000005</v>
          </cell>
          <cell r="F164">
            <v>4956.3217481504071</v>
          </cell>
          <cell r="I164">
            <v>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174.39014277262348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</row>
        <row r="165">
          <cell r="E165">
            <v>3391.34</v>
          </cell>
          <cell r="F165">
            <v>48953.289452437188</v>
          </cell>
          <cell r="I165">
            <v>69.569999999999993</v>
          </cell>
          <cell r="J165">
            <v>22940.305695573603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10</v>
          </cell>
          <cell r="X165">
            <v>11818.199804421612</v>
          </cell>
          <cell r="Y165">
            <v>0</v>
          </cell>
          <cell r="Z165">
            <v>0</v>
          </cell>
          <cell r="AA165">
            <v>0</v>
          </cell>
          <cell r="AB165">
            <v>2809.2793086577481</v>
          </cell>
          <cell r="AC165">
            <v>21499.43890363237</v>
          </cell>
          <cell r="AD165">
            <v>9428.0451924289846</v>
          </cell>
          <cell r="AE165">
            <v>1319.5364437618537</v>
          </cell>
          <cell r="AF165">
            <v>870.06131212645607</v>
          </cell>
          <cell r="AH165">
            <v>1578.6628678889704</v>
          </cell>
          <cell r="AI165">
            <v>0</v>
          </cell>
          <cell r="AK165">
            <v>3094.4363033999484</v>
          </cell>
          <cell r="AL165">
            <v>0</v>
          </cell>
          <cell r="AN165">
            <v>453.97681195014405</v>
          </cell>
          <cell r="AO165">
            <v>0</v>
          </cell>
          <cell r="AQ165">
            <v>696.46160824062997</v>
          </cell>
          <cell r="AR165">
            <v>0</v>
          </cell>
          <cell r="AT165">
            <v>2114.332089301719</v>
          </cell>
          <cell r="AU165">
            <v>1122.9444845720691</v>
          </cell>
          <cell r="AW165">
            <v>469.17610698172069</v>
          </cell>
          <cell r="AX165">
            <v>0</v>
          </cell>
        </row>
        <row r="166">
          <cell r="E166">
            <v>2046.6999999999998</v>
          </cell>
          <cell r="F166">
            <v>37038.016357706234</v>
          </cell>
          <cell r="I166">
            <v>0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29168.766364406198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2142.5905065982938</v>
          </cell>
          <cell r="AF166">
            <v>0</v>
          </cell>
          <cell r="AH166">
            <v>1446.2588854208632</v>
          </cell>
          <cell r="AI166">
            <v>0</v>
          </cell>
          <cell r="AK166">
            <v>1361.3922498352758</v>
          </cell>
          <cell r="AL166">
            <v>1379.1761073339035</v>
          </cell>
          <cell r="AN166">
            <v>0</v>
          </cell>
          <cell r="AO166">
            <v>0</v>
          </cell>
          <cell r="AQ166">
            <v>557.16928659250379</v>
          </cell>
          <cell r="AR166">
            <v>0</v>
          </cell>
          <cell r="AT166">
            <v>1939.1724777336447</v>
          </cell>
          <cell r="AU166">
            <v>871.75328109144618</v>
          </cell>
          <cell r="AW166">
            <v>286.10232199392084</v>
          </cell>
          <cell r="AX166">
            <v>0</v>
          </cell>
        </row>
        <row r="167">
          <cell r="E167">
            <v>2824.49</v>
          </cell>
          <cell r="F167">
            <v>58036.735786568192</v>
          </cell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198.39024500486138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1294.7107947043169</v>
          </cell>
          <cell r="AF167">
            <v>0</v>
          </cell>
          <cell r="AH167">
            <v>1894.3954414667644</v>
          </cell>
          <cell r="AI167">
            <v>0</v>
          </cell>
          <cell r="AK167">
            <v>1962.7626050287884</v>
          </cell>
          <cell r="AL167">
            <v>0</v>
          </cell>
          <cell r="AN167">
            <v>425.32618105700664</v>
          </cell>
          <cell r="AO167">
            <v>9818.6679162407472</v>
          </cell>
          <cell r="AQ167">
            <v>696.46160824062997</v>
          </cell>
          <cell r="AR167">
            <v>0</v>
          </cell>
          <cell r="AT167">
            <v>2006.4773659127493</v>
          </cell>
          <cell r="AU167">
            <v>0</v>
          </cell>
          <cell r="AW167">
            <v>248.25914782436485</v>
          </cell>
          <cell r="AX167">
            <v>0</v>
          </cell>
        </row>
        <row r="168">
          <cell r="E168">
            <v>6924.5</v>
          </cell>
          <cell r="F168">
            <v>138204.18139059792</v>
          </cell>
          <cell r="I168">
            <v>0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5</v>
          </cell>
          <cell r="S168">
            <v>169200.47007750181</v>
          </cell>
          <cell r="U168">
            <v>34192.537357587069</v>
          </cell>
          <cell r="V168">
            <v>0</v>
          </cell>
          <cell r="W168">
            <v>9</v>
          </cell>
          <cell r="X168">
            <v>6486.989041435213</v>
          </cell>
          <cell r="Y168">
            <v>5195.7792929421958</v>
          </cell>
          <cell r="Z168">
            <v>0</v>
          </cell>
          <cell r="AA168">
            <v>0</v>
          </cell>
          <cell r="AB168">
            <v>0</v>
          </cell>
          <cell r="AC168">
            <v>124508.07967208793</v>
          </cell>
          <cell r="AD168">
            <v>4307.5425399657615</v>
          </cell>
          <cell r="AE168">
            <v>5509.5389320150716</v>
          </cell>
          <cell r="AF168">
            <v>0</v>
          </cell>
          <cell r="AH168">
            <v>2628.1144732908242</v>
          </cell>
          <cell r="AI168">
            <v>0</v>
          </cell>
          <cell r="AK168">
            <v>4184.0501005775195</v>
          </cell>
          <cell r="AL168">
            <v>1076.6991803048184</v>
          </cell>
          <cell r="AN168">
            <v>954.55708388541291</v>
          </cell>
          <cell r="AO168">
            <v>0</v>
          </cell>
          <cell r="AQ168">
            <v>673.24622129927513</v>
          </cell>
          <cell r="AR168">
            <v>0</v>
          </cell>
          <cell r="AT168">
            <v>8290.802054013644</v>
          </cell>
          <cell r="AU168">
            <v>1102.3245372692772</v>
          </cell>
          <cell r="AW168">
            <v>597.1692510316326</v>
          </cell>
          <cell r="AX168">
            <v>0</v>
          </cell>
        </row>
        <row r="169">
          <cell r="E169">
            <v>320.5</v>
          </cell>
          <cell r="F169">
            <v>4502.9510668128996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E170">
            <v>11587.55</v>
          </cell>
          <cell r="F170">
            <v>266445.17822163197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27.5</v>
          </cell>
          <cell r="P170">
            <v>9452.2793129479505</v>
          </cell>
          <cell r="R170">
            <v>14</v>
          </cell>
          <cell r="S170">
            <v>148467.21658510753</v>
          </cell>
          <cell r="U170">
            <v>0</v>
          </cell>
          <cell r="V170">
            <v>0</v>
          </cell>
          <cell r="W170">
            <v>5</v>
          </cell>
          <cell r="X170">
            <v>2897.0386743697413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83738.538529615093</v>
          </cell>
          <cell r="AD170">
            <v>13616.040025818431</v>
          </cell>
          <cell r="AE170">
            <v>5244.9813659811271</v>
          </cell>
          <cell r="AF170">
            <v>1070.3967986108428</v>
          </cell>
          <cell r="AH170">
            <v>5561.7765984311254</v>
          </cell>
          <cell r="AI170">
            <v>95243.782469956946</v>
          </cell>
          <cell r="AK170">
            <v>2937.0071060965256</v>
          </cell>
          <cell r="AL170">
            <v>418.34065493029897</v>
          </cell>
          <cell r="AN170">
            <v>1376.4380019085202</v>
          </cell>
          <cell r="AO170">
            <v>59384.680401282305</v>
          </cell>
          <cell r="AQ170">
            <v>1352.296289333889</v>
          </cell>
          <cell r="AR170">
            <v>0</v>
          </cell>
          <cell r="AT170">
            <v>14589.547359858947</v>
          </cell>
          <cell r="AU170">
            <v>795.914609916887</v>
          </cell>
          <cell r="AW170">
            <v>877.12948716557332</v>
          </cell>
          <cell r="AX170">
            <v>0</v>
          </cell>
        </row>
        <row r="171">
          <cell r="E171">
            <v>2850.54</v>
          </cell>
          <cell r="F171">
            <v>50246.974752115457</v>
          </cell>
          <cell r="I171">
            <v>0</v>
          </cell>
          <cell r="J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1845.2001638078611</v>
          </cell>
          <cell r="AF171">
            <v>0</v>
          </cell>
          <cell r="AH171">
            <v>2172.7833020407338</v>
          </cell>
          <cell r="AI171">
            <v>0</v>
          </cell>
          <cell r="AK171">
            <v>1755.740934155014</v>
          </cell>
          <cell r="AL171">
            <v>0</v>
          </cell>
          <cell r="AN171">
            <v>259.60202502309522</v>
          </cell>
          <cell r="AO171">
            <v>0</v>
          </cell>
          <cell r="AQ171">
            <v>487.52312576844065</v>
          </cell>
          <cell r="AR171">
            <v>0</v>
          </cell>
          <cell r="AT171">
            <v>3059.5555740142572</v>
          </cell>
          <cell r="AU171">
            <v>719.48218335621834</v>
          </cell>
          <cell r="AW171">
            <v>1174.5253218697801</v>
          </cell>
          <cell r="AX171">
            <v>0</v>
          </cell>
        </row>
        <row r="172">
          <cell r="E172">
            <v>3771.18</v>
          </cell>
          <cell r="F172">
            <v>90084.247545630395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W172">
            <v>3</v>
          </cell>
          <cell r="X172">
            <v>2029.7660660859597</v>
          </cell>
          <cell r="Y172">
            <v>741.35493024470361</v>
          </cell>
          <cell r="Z172">
            <v>0</v>
          </cell>
          <cell r="AA172">
            <v>0</v>
          </cell>
          <cell r="AB172">
            <v>8850.5620938402681</v>
          </cell>
          <cell r="AC172">
            <v>178403.07696486195</v>
          </cell>
          <cell r="AD172">
            <v>341.59014361745312</v>
          </cell>
          <cell r="AE172">
            <v>2045.5348635392149</v>
          </cell>
          <cell r="AF172">
            <v>577.70079863782871</v>
          </cell>
          <cell r="AH172">
            <v>1930.8782747576515</v>
          </cell>
          <cell r="AI172">
            <v>6129.1813820716579</v>
          </cell>
          <cell r="AK172">
            <v>1666.7476387216996</v>
          </cell>
          <cell r="AL172">
            <v>0</v>
          </cell>
          <cell r="AN172">
            <v>494.94078559703024</v>
          </cell>
          <cell r="AO172">
            <v>741.12934805268264</v>
          </cell>
          <cell r="AQ172">
            <v>400.46542473836195</v>
          </cell>
          <cell r="AR172">
            <v>0</v>
          </cell>
          <cell r="AT172">
            <v>3428.8621702623673</v>
          </cell>
          <cell r="AU172">
            <v>0</v>
          </cell>
          <cell r="AW172">
            <v>295.6126484867936</v>
          </cell>
          <cell r="AX172">
            <v>0</v>
          </cell>
        </row>
        <row r="173">
          <cell r="E173">
            <v>3769.35</v>
          </cell>
          <cell r="F173">
            <v>79812.324372070085</v>
          </cell>
          <cell r="I173">
            <v>0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R173">
            <v>7</v>
          </cell>
          <cell r="S173">
            <v>137057.54865373444</v>
          </cell>
          <cell r="U173">
            <v>0</v>
          </cell>
          <cell r="V173">
            <v>0</v>
          </cell>
          <cell r="W173">
            <v>0</v>
          </cell>
          <cell r="X173">
            <v>255.72075935438448</v>
          </cell>
          <cell r="Y173">
            <v>1235.6178690002009</v>
          </cell>
          <cell r="Z173">
            <v>0</v>
          </cell>
          <cell r="AA173">
            <v>0</v>
          </cell>
          <cell r="AB173">
            <v>2356.6264039211119</v>
          </cell>
          <cell r="AC173">
            <v>0</v>
          </cell>
          <cell r="AD173">
            <v>0</v>
          </cell>
          <cell r="AE173">
            <v>925.37919109326174</v>
          </cell>
          <cell r="AF173">
            <v>1061.2395224048398</v>
          </cell>
          <cell r="AH173">
            <v>1740.290603803938</v>
          </cell>
          <cell r="AI173">
            <v>2809.0676876083539</v>
          </cell>
          <cell r="AK173">
            <v>2079.3742340085646</v>
          </cell>
          <cell r="AL173">
            <v>0</v>
          </cell>
          <cell r="AN173">
            <v>371.90074097723215</v>
          </cell>
          <cell r="AO173">
            <v>555.84694649858238</v>
          </cell>
          <cell r="AQ173">
            <v>400.46542473836195</v>
          </cell>
          <cell r="AR173">
            <v>0</v>
          </cell>
          <cell r="AT173">
            <v>1506.9013647400925</v>
          </cell>
          <cell r="AU173">
            <v>0</v>
          </cell>
          <cell r="AW173">
            <v>295.6126484867936</v>
          </cell>
          <cell r="AX173">
            <v>0</v>
          </cell>
        </row>
        <row r="174">
          <cell r="E174">
            <v>4718.22</v>
          </cell>
          <cell r="F174">
            <v>101944.7048485807</v>
          </cell>
          <cell r="I174">
            <v>159</v>
          </cell>
          <cell r="J174">
            <v>58494.44558181685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2</v>
          </cell>
          <cell r="S174">
            <v>132892.37327352</v>
          </cell>
          <cell r="U174">
            <v>10542.080654999403</v>
          </cell>
          <cell r="V174">
            <v>0</v>
          </cell>
          <cell r="W174">
            <v>0</v>
          </cell>
          <cell r="X174">
            <v>0</v>
          </cell>
          <cell r="Y174">
            <v>3943.6893543980909</v>
          </cell>
          <cell r="Z174">
            <v>0</v>
          </cell>
          <cell r="AA174">
            <v>0</v>
          </cell>
          <cell r="AB174">
            <v>0</v>
          </cell>
          <cell r="AC174">
            <v>1844.1003772518977</v>
          </cell>
          <cell r="AD174">
            <v>1141.5563772894266</v>
          </cell>
          <cell r="AE174">
            <v>3173.2433650961807</v>
          </cell>
          <cell r="AF174">
            <v>27487.736316031904</v>
          </cell>
          <cell r="AH174">
            <v>2953.897079468496</v>
          </cell>
          <cell r="AI174">
            <v>3930.6933504650483</v>
          </cell>
          <cell r="AK174">
            <v>2892.377032951636</v>
          </cell>
          <cell r="AL174">
            <v>0</v>
          </cell>
          <cell r="AN174">
            <v>604.21825885466126</v>
          </cell>
          <cell r="AO174">
            <v>0</v>
          </cell>
          <cell r="AQ174">
            <v>400.46542473836195</v>
          </cell>
          <cell r="AR174">
            <v>0</v>
          </cell>
          <cell r="AT174">
            <v>4751.2596836736775</v>
          </cell>
          <cell r="AU174">
            <v>3819.2525882158125</v>
          </cell>
          <cell r="AW174">
            <v>298.5846255158163</v>
          </cell>
          <cell r="AX174">
            <v>0</v>
          </cell>
        </row>
        <row r="175">
          <cell r="E175">
            <v>5275.1</v>
          </cell>
          <cell r="F175">
            <v>87080.98476718356</v>
          </cell>
          <cell r="I175">
            <v>0</v>
          </cell>
          <cell r="J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6</v>
          </cell>
          <cell r="S175">
            <v>143004.95658345937</v>
          </cell>
          <cell r="U175">
            <v>36412</v>
          </cell>
          <cell r="V175">
            <v>0</v>
          </cell>
          <cell r="W175">
            <v>0</v>
          </cell>
          <cell r="X175">
            <v>0</v>
          </cell>
          <cell r="Y175">
            <v>3670.1453199861298</v>
          </cell>
          <cell r="Z175">
            <v>0</v>
          </cell>
          <cell r="AA175">
            <v>0</v>
          </cell>
          <cell r="AB175">
            <v>3065.4984005342117</v>
          </cell>
          <cell r="AC175">
            <v>0</v>
          </cell>
          <cell r="AD175">
            <v>849.61878255791794</v>
          </cell>
          <cell r="AE175">
            <v>3968.2617735079762</v>
          </cell>
          <cell r="AF175">
            <v>0</v>
          </cell>
          <cell r="AH175">
            <v>2234.1626106675039</v>
          </cell>
          <cell r="AI175">
            <v>0</v>
          </cell>
          <cell r="AK175">
            <v>2918.5630542628182</v>
          </cell>
          <cell r="AL175">
            <v>0</v>
          </cell>
          <cell r="AN175">
            <v>559.00564863529314</v>
          </cell>
          <cell r="AO175">
            <v>0</v>
          </cell>
          <cell r="AQ175">
            <v>475.91543229776363</v>
          </cell>
          <cell r="AR175">
            <v>0</v>
          </cell>
          <cell r="AT175">
            <v>5044.5197677932711</v>
          </cell>
          <cell r="AU175">
            <v>2219.106491436396</v>
          </cell>
          <cell r="AW175">
            <v>408.15151198578747</v>
          </cell>
          <cell r="AX175">
            <v>0</v>
          </cell>
        </row>
        <row r="176">
          <cell r="E176">
            <v>7055.84</v>
          </cell>
          <cell r="F176">
            <v>180074.20932362243</v>
          </cell>
          <cell r="I176">
            <v>219.84</v>
          </cell>
          <cell r="J176">
            <v>120409.43803398902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R176">
            <v>6</v>
          </cell>
          <cell r="S176">
            <v>106110.58567757765</v>
          </cell>
          <cell r="U176">
            <v>10314.821572174469</v>
          </cell>
          <cell r="V176">
            <v>0</v>
          </cell>
          <cell r="W176">
            <v>0</v>
          </cell>
          <cell r="X176">
            <v>0</v>
          </cell>
          <cell r="Y176">
            <v>1124.5286637107165</v>
          </cell>
          <cell r="Z176">
            <v>0</v>
          </cell>
          <cell r="AA176">
            <v>0</v>
          </cell>
          <cell r="AB176">
            <v>0</v>
          </cell>
          <cell r="AC176">
            <v>1779.7960722522271</v>
          </cell>
          <cell r="AD176">
            <v>314.35042153992316</v>
          </cell>
          <cell r="AE176">
            <v>703.50053398656689</v>
          </cell>
          <cell r="AF176">
            <v>0</v>
          </cell>
          <cell r="AH176">
            <v>1177.6467300501972</v>
          </cell>
          <cell r="AI176">
            <v>11462.523701368182</v>
          </cell>
          <cell r="AK176">
            <v>642.21822612393726</v>
          </cell>
          <cell r="AL176">
            <v>853.40152638167888</v>
          </cell>
          <cell r="AN176">
            <v>535.85217624099448</v>
          </cell>
          <cell r="AO176">
            <v>0</v>
          </cell>
          <cell r="AQ176">
            <v>580.38467353385806</v>
          </cell>
          <cell r="AR176">
            <v>0</v>
          </cell>
          <cell r="AT176">
            <v>1509.8339016798152</v>
          </cell>
          <cell r="AU176">
            <v>0</v>
          </cell>
          <cell r="AW176">
            <v>940.72979558665918</v>
          </cell>
          <cell r="AX176">
            <v>0</v>
          </cell>
        </row>
        <row r="177">
          <cell r="E177">
            <v>10354.25</v>
          </cell>
          <cell r="F177">
            <v>267827.62533206807</v>
          </cell>
          <cell r="I177">
            <v>24.5</v>
          </cell>
          <cell r="J177">
            <v>8696.3393756840105</v>
          </cell>
          <cell r="L177">
            <v>0</v>
          </cell>
          <cell r="M177">
            <v>0</v>
          </cell>
          <cell r="O177">
            <v>13.8</v>
          </cell>
          <cell r="P177">
            <v>4903.647299135363</v>
          </cell>
          <cell r="R177">
            <v>3</v>
          </cell>
          <cell r="S177">
            <v>19992.510991930714</v>
          </cell>
          <cell r="U177">
            <v>0</v>
          </cell>
          <cell r="V177">
            <v>0</v>
          </cell>
          <cell r="W177">
            <v>9</v>
          </cell>
          <cell r="X177">
            <v>6408.1375442416338</v>
          </cell>
          <cell r="Y177">
            <v>1648.0102454861349</v>
          </cell>
          <cell r="Z177">
            <v>0</v>
          </cell>
          <cell r="AA177">
            <v>0</v>
          </cell>
          <cell r="AB177">
            <v>1684.100338494055</v>
          </cell>
          <cell r="AC177">
            <v>1111.7440845197941</v>
          </cell>
          <cell r="AD177">
            <v>23621.201522413994</v>
          </cell>
          <cell r="AE177">
            <v>5662.9124574399384</v>
          </cell>
          <cell r="AF177">
            <v>0</v>
          </cell>
          <cell r="AH177">
            <v>2485.6604582228379</v>
          </cell>
          <cell r="AI177">
            <v>14814.603403361722</v>
          </cell>
          <cell r="AK177">
            <v>4915.7528477500282</v>
          </cell>
          <cell r="AL177">
            <v>2786.3169733714003</v>
          </cell>
          <cell r="AN177">
            <v>1189.1376871790935</v>
          </cell>
          <cell r="AO177">
            <v>1543.1645679950977</v>
          </cell>
          <cell r="AQ177">
            <v>1253.6308948331334</v>
          </cell>
          <cell r="AR177">
            <v>0</v>
          </cell>
          <cell r="AT177">
            <v>9678.2358901220305</v>
          </cell>
          <cell r="AU177">
            <v>758.3028746767194</v>
          </cell>
          <cell r="AW177">
            <v>950.63638568340218</v>
          </cell>
          <cell r="AX177">
            <v>0</v>
          </cell>
        </row>
        <row r="178">
          <cell r="E178">
            <v>211.4</v>
          </cell>
          <cell r="F178">
            <v>2790.5124009117658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E179">
            <v>7424.15</v>
          </cell>
          <cell r="F179">
            <v>181201.60466375688</v>
          </cell>
          <cell r="I179">
            <v>0</v>
          </cell>
          <cell r="J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14</v>
          </cell>
          <cell r="S179">
            <v>253488.24099726448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16129.849142830642</v>
          </cell>
          <cell r="AD179">
            <v>668.09600157883631</v>
          </cell>
          <cell r="AE179">
            <v>2370.6822617379062</v>
          </cell>
          <cell r="AF179">
            <v>0</v>
          </cell>
          <cell r="AH179">
            <v>2475.3406473660848</v>
          </cell>
          <cell r="AI179">
            <v>0</v>
          </cell>
          <cell r="AK179">
            <v>2943.2387350750682</v>
          </cell>
          <cell r="AL179">
            <v>0</v>
          </cell>
          <cell r="AN179">
            <v>786.61143069788989</v>
          </cell>
          <cell r="AO179">
            <v>0</v>
          </cell>
          <cell r="AQ179">
            <v>1044.6924123609447</v>
          </cell>
          <cell r="AR179">
            <v>0</v>
          </cell>
          <cell r="AT179">
            <v>5936.924364149977</v>
          </cell>
          <cell r="AU179">
            <v>2233.3543534231812</v>
          </cell>
          <cell r="AW179">
            <v>866.03410625722199</v>
          </cell>
          <cell r="AX179">
            <v>0</v>
          </cell>
        </row>
        <row r="180">
          <cell r="E180">
            <v>6127.15</v>
          </cell>
          <cell r="F180">
            <v>145957.12892750459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7</v>
          </cell>
          <cell r="S180">
            <v>158534.52971306565</v>
          </cell>
          <cell r="U180">
            <v>0</v>
          </cell>
          <cell r="V180">
            <v>0</v>
          </cell>
          <cell r="W180">
            <v>2.9</v>
          </cell>
          <cell r="X180">
            <v>2799.4684818913693</v>
          </cell>
          <cell r="Y180">
            <v>1489.417587259534</v>
          </cell>
          <cell r="Z180">
            <v>0</v>
          </cell>
          <cell r="AA180">
            <v>0</v>
          </cell>
          <cell r="AB180">
            <v>5574.9764525670835</v>
          </cell>
          <cell r="AC180">
            <v>13735.986943398966</v>
          </cell>
          <cell r="AD180">
            <v>1343.1038482637425</v>
          </cell>
          <cell r="AE180">
            <v>663.93835475366222</v>
          </cell>
          <cell r="AF180">
            <v>9110.6000877856677</v>
          </cell>
          <cell r="AH180">
            <v>1023.786967388408</v>
          </cell>
          <cell r="AI180">
            <v>4391.0423544370615</v>
          </cell>
          <cell r="AK180">
            <v>505.67282490636495</v>
          </cell>
          <cell r="AL180">
            <v>1399.95161009712</v>
          </cell>
          <cell r="AN180">
            <v>463.13760740528011</v>
          </cell>
          <cell r="AO180">
            <v>0</v>
          </cell>
          <cell r="AQ180">
            <v>557.16928659250379</v>
          </cell>
          <cell r="AR180">
            <v>0</v>
          </cell>
          <cell r="AT180">
            <v>965.1932092174485</v>
          </cell>
          <cell r="AU180">
            <v>1895.9414138434618</v>
          </cell>
          <cell r="AW180">
            <v>866.03410625722199</v>
          </cell>
          <cell r="AX180">
            <v>0</v>
          </cell>
        </row>
        <row r="181">
          <cell r="E181">
            <v>159.9</v>
          </cell>
          <cell r="F181">
            <v>2365.8692094686708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T181">
            <v>0</v>
          </cell>
          <cell r="AU181">
            <v>0</v>
          </cell>
          <cell r="AW181">
            <v>0</v>
          </cell>
          <cell r="AX181">
            <v>0</v>
          </cell>
        </row>
        <row r="182">
          <cell r="E182">
            <v>161.4</v>
          </cell>
          <cell r="F182">
            <v>2413.4665781798753</v>
          </cell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</row>
        <row r="183">
          <cell r="E183">
            <v>6019.3</v>
          </cell>
          <cell r="F183">
            <v>139066.14406543752</v>
          </cell>
          <cell r="I183">
            <v>0</v>
          </cell>
          <cell r="J183">
            <v>0</v>
          </cell>
          <cell r="L183">
            <v>1</v>
          </cell>
          <cell r="M183">
            <v>15230.409938885183</v>
          </cell>
          <cell r="O183">
            <v>56.4</v>
          </cell>
          <cell r="P183">
            <v>21152.462754605098</v>
          </cell>
          <cell r="R183">
            <v>8</v>
          </cell>
          <cell r="S183">
            <v>119236.70067161141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1652.1200671805354</v>
          </cell>
          <cell r="Z183">
            <v>0</v>
          </cell>
          <cell r="AA183">
            <v>0</v>
          </cell>
          <cell r="AB183">
            <v>0</v>
          </cell>
          <cell r="AC183">
            <v>201354.86765346752</v>
          </cell>
          <cell r="AD183">
            <v>541.42253436620092</v>
          </cell>
          <cell r="AE183">
            <v>2884.2615821202894</v>
          </cell>
          <cell r="AF183">
            <v>0</v>
          </cell>
          <cell r="AH183">
            <v>1428.5570252891694</v>
          </cell>
          <cell r="AI183">
            <v>3470.817828054071</v>
          </cell>
          <cell r="AK183">
            <v>2696.7563314447621</v>
          </cell>
          <cell r="AL183">
            <v>1023.4662848728001</v>
          </cell>
          <cell r="AN183">
            <v>510.59193892344865</v>
          </cell>
          <cell r="AO183">
            <v>0</v>
          </cell>
          <cell r="AQ183">
            <v>1114.3385731850076</v>
          </cell>
          <cell r="AR183">
            <v>0</v>
          </cell>
          <cell r="AT183">
            <v>4780.2770578790578</v>
          </cell>
          <cell r="AU183">
            <v>7788.1106678184369</v>
          </cell>
          <cell r="AW183">
            <v>866.03410625722199</v>
          </cell>
          <cell r="AX183">
            <v>0</v>
          </cell>
        </row>
        <row r="185">
          <cell r="E185">
            <v>137.30000000000001</v>
          </cell>
          <cell r="F185">
            <v>2911.8390270383643</v>
          </cell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T185">
            <v>0</v>
          </cell>
          <cell r="AU185">
            <v>0</v>
          </cell>
          <cell r="AW185">
            <v>0</v>
          </cell>
          <cell r="AX185">
            <v>0</v>
          </cell>
        </row>
        <row r="187">
          <cell r="E187">
            <v>180.6</v>
          </cell>
          <cell r="F187">
            <v>2985.9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T187">
            <v>0</v>
          </cell>
          <cell r="AU187">
            <v>0</v>
          </cell>
          <cell r="AW187">
            <v>0</v>
          </cell>
          <cell r="AX187">
            <v>0</v>
          </cell>
        </row>
        <row r="188">
          <cell r="E188">
            <v>102.4</v>
          </cell>
          <cell r="F188">
            <v>2142.5765890441862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0</v>
          </cell>
          <cell r="AU188">
            <v>0</v>
          </cell>
          <cell r="AW188">
            <v>0</v>
          </cell>
          <cell r="AX188">
            <v>0</v>
          </cell>
        </row>
        <row r="189">
          <cell r="E189">
            <v>180.22</v>
          </cell>
          <cell r="F189">
            <v>4044.6154290203631</v>
          </cell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0</v>
          </cell>
          <cell r="AU189">
            <v>0</v>
          </cell>
          <cell r="AW189">
            <v>0</v>
          </cell>
          <cell r="AX189">
            <v>0</v>
          </cell>
        </row>
        <row r="190">
          <cell r="E190">
            <v>330.4</v>
          </cell>
          <cell r="F190">
            <v>4838.5058499287506</v>
          </cell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0</v>
          </cell>
        </row>
        <row r="191">
          <cell r="E191">
            <v>151.80000000000001</v>
          </cell>
          <cell r="F191">
            <v>1883.595870615442</v>
          </cell>
          <cell r="I191">
            <v>14.23</v>
          </cell>
          <cell r="J191">
            <v>9182.8799999999992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W191">
            <v>0</v>
          </cell>
          <cell r="AX191">
            <v>0</v>
          </cell>
        </row>
        <row r="192">
          <cell r="E192">
            <v>4531.93</v>
          </cell>
          <cell r="F192">
            <v>84663.649151833612</v>
          </cell>
          <cell r="I192">
            <v>0</v>
          </cell>
          <cell r="J192">
            <v>0</v>
          </cell>
          <cell r="L192">
            <v>0</v>
          </cell>
          <cell r="M192">
            <v>39115.663809017613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1472.0954143930041</v>
          </cell>
          <cell r="Z192">
            <v>0</v>
          </cell>
          <cell r="AA192">
            <v>0</v>
          </cell>
          <cell r="AB192">
            <v>0</v>
          </cell>
          <cell r="AC192">
            <v>135954.88597940721</v>
          </cell>
          <cell r="AD192">
            <v>0</v>
          </cell>
          <cell r="AE192">
            <v>4731.2707453837902</v>
          </cell>
          <cell r="AF192">
            <v>3886.8072776251229</v>
          </cell>
          <cell r="AH192">
            <v>5431.9582551018329</v>
          </cell>
          <cell r="AI192">
            <v>1284.0644078073651</v>
          </cell>
          <cell r="AK192">
            <v>3866.5391505567363</v>
          </cell>
          <cell r="AL192">
            <v>4973.5633856949944</v>
          </cell>
          <cell r="AN192">
            <v>0</v>
          </cell>
          <cell r="AO192">
            <v>0</v>
          </cell>
          <cell r="AQ192">
            <v>1044.6924123609447</v>
          </cell>
          <cell r="AR192">
            <v>0</v>
          </cell>
          <cell r="AT192">
            <v>5911.5828339166073</v>
          </cell>
          <cell r="AU192">
            <v>1048.4578299586444</v>
          </cell>
          <cell r="AW192">
            <v>62.213385807542359</v>
          </cell>
          <cell r="AX192">
            <v>5634.1173136937423</v>
          </cell>
        </row>
        <row r="193">
          <cell r="E193">
            <v>2055.6</v>
          </cell>
          <cell r="F193">
            <v>35885.677975602208</v>
          </cell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11005.18329614625</v>
          </cell>
          <cell r="Z193">
            <v>0</v>
          </cell>
          <cell r="AA193">
            <v>0</v>
          </cell>
          <cell r="AB193">
            <v>0</v>
          </cell>
          <cell r="AC193">
            <v>31588.030664525948</v>
          </cell>
          <cell r="AD193">
            <v>0</v>
          </cell>
          <cell r="AE193">
            <v>1638.7708377169402</v>
          </cell>
          <cell r="AF193">
            <v>745.1941531479689</v>
          </cell>
          <cell r="AH193">
            <v>1649.9573199871822</v>
          </cell>
          <cell r="AI193">
            <v>7070.9424666790583</v>
          </cell>
          <cell r="AK193">
            <v>1122.047642301023</v>
          </cell>
          <cell r="AL193">
            <v>3128.7589481478485</v>
          </cell>
          <cell r="AN193">
            <v>218.97499266740772</v>
          </cell>
          <cell r="AO193">
            <v>0</v>
          </cell>
          <cell r="AQ193">
            <v>731.2846886526612</v>
          </cell>
          <cell r="AR193">
            <v>0</v>
          </cell>
          <cell r="AT193">
            <v>2374.173309179962</v>
          </cell>
          <cell r="AU193">
            <v>2483.9580542600606</v>
          </cell>
          <cell r="AW193">
            <v>356.63724348272689</v>
          </cell>
          <cell r="AX193">
            <v>0</v>
          </cell>
        </row>
        <row r="194">
          <cell r="E194">
            <v>376.81</v>
          </cell>
          <cell r="F194">
            <v>7879.8798494065131</v>
          </cell>
          <cell r="I194">
            <v>0</v>
          </cell>
          <cell r="J194">
            <v>0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416.25029404640054</v>
          </cell>
          <cell r="AF194">
            <v>0</v>
          </cell>
          <cell r="AH194">
            <v>599.77872400082742</v>
          </cell>
          <cell r="AI194">
            <v>0</v>
          </cell>
          <cell r="AK194">
            <v>624.58541183855959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457.7205438071465</v>
          </cell>
          <cell r="AU194">
            <v>0</v>
          </cell>
          <cell r="AW194">
            <v>79.252720773939302</v>
          </cell>
          <cell r="AX194">
            <v>0</v>
          </cell>
        </row>
        <row r="196">
          <cell r="E196">
            <v>182.8</v>
          </cell>
          <cell r="F196">
            <v>3244.1684812112203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T196">
            <v>0</v>
          </cell>
          <cell r="AU196">
            <v>0</v>
          </cell>
          <cell r="AW196">
            <v>0</v>
          </cell>
          <cell r="AX196">
            <v>0</v>
          </cell>
        </row>
        <row r="197">
          <cell r="E197">
            <v>229</v>
          </cell>
          <cell r="F197">
            <v>4244.5653509520762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  <cell r="AW197">
            <v>0</v>
          </cell>
          <cell r="AX197">
            <v>0</v>
          </cell>
        </row>
        <row r="198">
          <cell r="E198">
            <v>144.5</v>
          </cell>
          <cell r="F198">
            <v>3187.5813591442693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0</v>
          </cell>
        </row>
        <row r="199">
          <cell r="E199">
            <v>393</v>
          </cell>
          <cell r="F199">
            <v>6462.1232073004767</v>
          </cell>
          <cell r="I199">
            <v>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363.56167974896744</v>
          </cell>
          <cell r="AF199">
            <v>0</v>
          </cell>
          <cell r="AH199">
            <v>210.48838238519602</v>
          </cell>
          <cell r="AI199">
            <v>0</v>
          </cell>
          <cell r="AK199">
            <v>364.85987753174453</v>
          </cell>
          <cell r="AL199">
            <v>0</v>
          </cell>
          <cell r="AN199">
            <v>45.120959252330607</v>
          </cell>
          <cell r="AO199">
            <v>0</v>
          </cell>
          <cell r="AQ199">
            <v>0</v>
          </cell>
          <cell r="AR199">
            <v>0</v>
          </cell>
          <cell r="AT199">
            <v>313.37068283617856</v>
          </cell>
          <cell r="AU199">
            <v>0</v>
          </cell>
          <cell r="AW199">
            <v>99.065900967424156</v>
          </cell>
          <cell r="AX199">
            <v>0</v>
          </cell>
        </row>
        <row r="200">
          <cell r="E200">
            <v>4524.34</v>
          </cell>
          <cell r="F200">
            <v>90255.368271790852</v>
          </cell>
          <cell r="I200">
            <v>458.5</v>
          </cell>
          <cell r="J200">
            <v>199467.95394134612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886.62307075425281</v>
          </cell>
          <cell r="Y200">
            <v>14887.743538399707</v>
          </cell>
          <cell r="Z200">
            <v>0</v>
          </cell>
          <cell r="AA200">
            <v>0</v>
          </cell>
          <cell r="AB200">
            <v>4101.7305245664738</v>
          </cell>
          <cell r="AC200">
            <v>0</v>
          </cell>
          <cell r="AD200">
            <v>0</v>
          </cell>
          <cell r="AE200">
            <v>3296.2483277792894</v>
          </cell>
          <cell r="AF200">
            <v>2030.3856425543815</v>
          </cell>
          <cell r="AH200">
            <v>6654.1488624997446</v>
          </cell>
          <cell r="AI200">
            <v>4639.762391559786</v>
          </cell>
          <cell r="AK200">
            <v>5218.996768248664</v>
          </cell>
          <cell r="AL200">
            <v>1119.7556211021499</v>
          </cell>
          <cell r="AN200">
            <v>0</v>
          </cell>
          <cell r="AO200">
            <v>0</v>
          </cell>
          <cell r="AQ200">
            <v>847.36162335943266</v>
          </cell>
          <cell r="AR200">
            <v>0</v>
          </cell>
          <cell r="AT200">
            <v>5708.9026943632307</v>
          </cell>
          <cell r="AU200">
            <v>1635.6699812097277</v>
          </cell>
          <cell r="AW200">
            <v>318.59593751123595</v>
          </cell>
          <cell r="AX200">
            <v>0</v>
          </cell>
        </row>
        <row r="201">
          <cell r="E201">
            <v>6314.18</v>
          </cell>
          <cell r="F201">
            <v>200786.7212341656</v>
          </cell>
          <cell r="I201">
            <v>37.4</v>
          </cell>
          <cell r="J201">
            <v>22412.809734941155</v>
          </cell>
          <cell r="L201">
            <v>0</v>
          </cell>
          <cell r="M201">
            <v>0</v>
          </cell>
          <cell r="O201">
            <v>48</v>
          </cell>
          <cell r="P201">
            <v>19724.127863423582</v>
          </cell>
          <cell r="R201">
            <v>9.2626999999999988</v>
          </cell>
          <cell r="S201">
            <v>218138.93198691492</v>
          </cell>
          <cell r="U201">
            <v>9074.0616107537862</v>
          </cell>
          <cell r="V201">
            <v>0</v>
          </cell>
          <cell r="W201">
            <v>3</v>
          </cell>
          <cell r="X201">
            <v>1950.0426013825277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1419.7726637080082</v>
          </cell>
          <cell r="AD201">
            <v>2923.657523097243</v>
          </cell>
          <cell r="AE201">
            <v>3939.5202382847583</v>
          </cell>
          <cell r="AF201">
            <v>5795.3404075460412</v>
          </cell>
          <cell r="AH201">
            <v>3055.476518494781</v>
          </cell>
          <cell r="AI201">
            <v>1562.0411209632623</v>
          </cell>
          <cell r="AK201">
            <v>3882.2439434820221</v>
          </cell>
          <cell r="AL201">
            <v>426.30205488029895</v>
          </cell>
          <cell r="AN201">
            <v>585.48099378535971</v>
          </cell>
          <cell r="AO201">
            <v>0</v>
          </cell>
          <cell r="AQ201">
            <v>783.51930927070828</v>
          </cell>
          <cell r="AR201">
            <v>0</v>
          </cell>
          <cell r="AT201">
            <v>4813.9438090002541</v>
          </cell>
          <cell r="AU201">
            <v>3351.3581272828028</v>
          </cell>
          <cell r="AW201">
            <v>634.02176619151442</v>
          </cell>
          <cell r="AX201">
            <v>6649.7737417550088</v>
          </cell>
        </row>
        <row r="202">
          <cell r="E202">
            <v>2743.8</v>
          </cell>
          <cell r="F202">
            <v>78128.854725206882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66724.312054332593</v>
          </cell>
          <cell r="AD202">
            <v>0</v>
          </cell>
          <cell r="AE202">
            <v>2333.7220927959443</v>
          </cell>
          <cell r="AF202">
            <v>8707.9099853862936</v>
          </cell>
          <cell r="AH202">
            <v>4526.6318792515276</v>
          </cell>
          <cell r="AI202">
            <v>0</v>
          </cell>
          <cell r="AK202">
            <v>2295.0451707058437</v>
          </cell>
          <cell r="AL202">
            <v>0</v>
          </cell>
          <cell r="AN202">
            <v>2196.9224362635409</v>
          </cell>
          <cell r="AO202">
            <v>0</v>
          </cell>
          <cell r="AQ202">
            <v>0</v>
          </cell>
          <cell r="AR202">
            <v>0</v>
          </cell>
          <cell r="AT202">
            <v>2856.2150303351136</v>
          </cell>
          <cell r="AU202">
            <v>1450.4260104714399</v>
          </cell>
          <cell r="AW202">
            <v>435.88996425666625</v>
          </cell>
          <cell r="AX202">
            <v>0</v>
          </cell>
        </row>
        <row r="203">
          <cell r="E203">
            <v>6142.18</v>
          </cell>
          <cell r="F203">
            <v>208777.42404658566</v>
          </cell>
          <cell r="I203">
            <v>0</v>
          </cell>
          <cell r="J203">
            <v>0</v>
          </cell>
          <cell r="L203">
            <v>0</v>
          </cell>
          <cell r="M203">
            <v>0</v>
          </cell>
          <cell r="O203">
            <v>52.3</v>
          </cell>
          <cell r="P203">
            <v>24561</v>
          </cell>
          <cell r="R203">
            <v>6</v>
          </cell>
          <cell r="S203">
            <v>369941.67905016558</v>
          </cell>
          <cell r="U203">
            <v>0</v>
          </cell>
          <cell r="V203">
            <v>0</v>
          </cell>
          <cell r="W203">
            <v>3</v>
          </cell>
          <cell r="X203">
            <v>2019.1308504324679</v>
          </cell>
          <cell r="Y203">
            <v>6163.6000492077064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2061.5237045976855</v>
          </cell>
          <cell r="AE203">
            <v>3933.1605301269879</v>
          </cell>
          <cell r="AF203">
            <v>1352.7001454639558</v>
          </cell>
          <cell r="AH203">
            <v>3055.476518494781</v>
          </cell>
          <cell r="AI203">
            <v>0</v>
          </cell>
          <cell r="AK203">
            <v>3882.2439434820221</v>
          </cell>
          <cell r="AL203">
            <v>9293.1390803535705</v>
          </cell>
          <cell r="AN203">
            <v>546.16622166591401</v>
          </cell>
          <cell r="AO203">
            <v>0</v>
          </cell>
          <cell r="AQ203">
            <v>783.51930927070828</v>
          </cell>
          <cell r="AR203">
            <v>0</v>
          </cell>
          <cell r="AT203">
            <v>4737.4245696838789</v>
          </cell>
          <cell r="AU203">
            <v>4212.1471466659204</v>
          </cell>
          <cell r="AW203">
            <v>634.02176619151442</v>
          </cell>
          <cell r="AX203">
            <v>0</v>
          </cell>
        </row>
        <row r="204">
          <cell r="E204">
            <v>6313.36</v>
          </cell>
          <cell r="F204">
            <v>215470.49448036795</v>
          </cell>
          <cell r="I204">
            <v>0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R204">
            <v>6</v>
          </cell>
          <cell r="S204">
            <v>244863.1551823116</v>
          </cell>
          <cell r="U204">
            <v>23048.709894601503</v>
          </cell>
          <cell r="V204">
            <v>0</v>
          </cell>
          <cell r="W204">
            <v>11</v>
          </cell>
          <cell r="X204">
            <v>9677.2605347006993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187.67695432728783</v>
          </cell>
          <cell r="AE204">
            <v>3939.5202382847583</v>
          </cell>
          <cell r="AF204">
            <v>0</v>
          </cell>
          <cell r="AH204">
            <v>3055.476518494781</v>
          </cell>
          <cell r="AI204">
            <v>15387.961819984273</v>
          </cell>
          <cell r="AK204">
            <v>3882.2439434820221</v>
          </cell>
          <cell r="AL204">
            <v>0</v>
          </cell>
          <cell r="AN204">
            <v>546.16622166591401</v>
          </cell>
          <cell r="AO204">
            <v>0</v>
          </cell>
          <cell r="AQ204">
            <v>783.51930927070828</v>
          </cell>
          <cell r="AR204">
            <v>0</v>
          </cell>
          <cell r="AT204">
            <v>4749.704645773777</v>
          </cell>
          <cell r="AU204">
            <v>4474.4502895538808</v>
          </cell>
          <cell r="AW204">
            <v>634.02176619151442</v>
          </cell>
          <cell r="AX204">
            <v>0</v>
          </cell>
        </row>
        <row r="205">
          <cell r="E205">
            <v>4192.5</v>
          </cell>
          <cell r="F205">
            <v>76352.988483354085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326.65060501472476</v>
          </cell>
          <cell r="Y205">
            <v>7457.3850243303077</v>
          </cell>
          <cell r="Z205">
            <v>0</v>
          </cell>
          <cell r="AA205">
            <v>0</v>
          </cell>
          <cell r="AB205">
            <v>0</v>
          </cell>
          <cell r="AC205">
            <v>1387.7651760327392</v>
          </cell>
          <cell r="AD205">
            <v>0</v>
          </cell>
          <cell r="AE205">
            <v>2994.3443121776959</v>
          </cell>
          <cell r="AF205">
            <v>745.1941531479689</v>
          </cell>
          <cell r="AH205">
            <v>2172.7833020407338</v>
          </cell>
          <cell r="AI205">
            <v>1187.5719151669425</v>
          </cell>
          <cell r="AK205">
            <v>2714.5275517598643</v>
          </cell>
          <cell r="AL205">
            <v>1135.7429613728723</v>
          </cell>
          <cell r="AN205">
            <v>661.98822119297449</v>
          </cell>
          <cell r="AO205">
            <v>878.23550164796893</v>
          </cell>
          <cell r="AQ205">
            <v>545.56159312182638</v>
          </cell>
          <cell r="AR205">
            <v>0</v>
          </cell>
          <cell r="AT205">
            <v>2419.1036401137426</v>
          </cell>
          <cell r="AU205">
            <v>0</v>
          </cell>
          <cell r="AW205">
            <v>198.13180193484831</v>
          </cell>
          <cell r="AX205">
            <v>0</v>
          </cell>
        </row>
        <row r="206">
          <cell r="E206">
            <v>477.5</v>
          </cell>
          <cell r="F206">
            <v>7775.3276312929511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1475.1916509107903</v>
          </cell>
          <cell r="AD206">
            <v>1550.5097352881626</v>
          </cell>
          <cell r="AE206">
            <v>581.90519310385173</v>
          </cell>
          <cell r="AF206">
            <v>0</v>
          </cell>
          <cell r="AH206">
            <v>645.04504279334253</v>
          </cell>
          <cell r="AI206">
            <v>2159.7379834900216</v>
          </cell>
          <cell r="AK206">
            <v>354.58748607707366</v>
          </cell>
          <cell r="AL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T206">
            <v>782.71002000239014</v>
          </cell>
          <cell r="AU206">
            <v>0</v>
          </cell>
          <cell r="AW206">
            <v>197.14114292517399</v>
          </cell>
          <cell r="AX206">
            <v>0</v>
          </cell>
        </row>
        <row r="207">
          <cell r="E207">
            <v>553.20000000000005</v>
          </cell>
          <cell r="F207">
            <v>7722.6805101038599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T207">
            <v>583.4883884210426</v>
          </cell>
          <cell r="AU207">
            <v>0</v>
          </cell>
          <cell r="AW207">
            <v>261.33584675206487</v>
          </cell>
          <cell r="AX207">
            <v>0</v>
          </cell>
        </row>
        <row r="208">
          <cell r="E208">
            <v>358.84</v>
          </cell>
          <cell r="F208">
            <v>10745.905964893245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825.18159980062637</v>
          </cell>
          <cell r="AC208">
            <v>0</v>
          </cell>
          <cell r="AD208">
            <v>0</v>
          </cell>
          <cell r="AE208">
            <v>262.63126349392968</v>
          </cell>
          <cell r="AF208">
            <v>0</v>
          </cell>
          <cell r="AH208">
            <v>452.66318792515273</v>
          </cell>
          <cell r="AI208">
            <v>0</v>
          </cell>
          <cell r="AK208">
            <v>314.62254901234616</v>
          </cell>
          <cell r="AL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T208">
            <v>439.40732999303822</v>
          </cell>
          <cell r="AU208">
            <v>0</v>
          </cell>
          <cell r="AW208">
            <v>19.813180193484826</v>
          </cell>
          <cell r="AX208">
            <v>0</v>
          </cell>
        </row>
        <row r="209">
          <cell r="E209">
            <v>494.3</v>
          </cell>
          <cell r="F209">
            <v>8821.6013940873272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212.92286375857771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574.53803784214449</v>
          </cell>
          <cell r="AF209">
            <v>0</v>
          </cell>
          <cell r="AH209">
            <v>645.04504279334253</v>
          </cell>
          <cell r="AI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774.72533091322941</v>
          </cell>
          <cell r="AU209">
            <v>0</v>
          </cell>
          <cell r="AW209">
            <v>197.14114292517399</v>
          </cell>
          <cell r="AX209">
            <v>0</v>
          </cell>
        </row>
        <row r="210">
          <cell r="E210">
            <v>385</v>
          </cell>
          <cell r="F210">
            <v>7654.8555409190221</v>
          </cell>
          <cell r="I210">
            <v>2.85</v>
          </cell>
          <cell r="J210">
            <v>840.98226755852329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360.98591407454688</v>
          </cell>
          <cell r="AF210">
            <v>0</v>
          </cell>
          <cell r="AH210">
            <v>599.77872400082742</v>
          </cell>
          <cell r="AI210">
            <v>0</v>
          </cell>
          <cell r="AK210">
            <v>449.73176158507164</v>
          </cell>
          <cell r="AL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T210">
            <v>397.48073013512209</v>
          </cell>
          <cell r="AU210">
            <v>0</v>
          </cell>
          <cell r="AW210">
            <v>245.08903899340717</v>
          </cell>
          <cell r="AX210">
            <v>0</v>
          </cell>
        </row>
        <row r="211">
          <cell r="E211">
            <v>2291.83</v>
          </cell>
          <cell r="F211">
            <v>45332.946856075374</v>
          </cell>
          <cell r="I211">
            <v>0</v>
          </cell>
          <cell r="J211">
            <v>0</v>
          </cell>
          <cell r="L211">
            <v>1</v>
          </cell>
          <cell r="M211">
            <v>21524.732155153986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3417.2103860074922</v>
          </cell>
          <cell r="AC211">
            <v>0</v>
          </cell>
          <cell r="AD211">
            <v>0</v>
          </cell>
          <cell r="AE211">
            <v>1462.4193696609937</v>
          </cell>
          <cell r="AF211">
            <v>0</v>
          </cell>
          <cell r="AH211">
            <v>1629.5874765305505</v>
          </cell>
          <cell r="AI211">
            <v>0</v>
          </cell>
          <cell r="AK211">
            <v>1491.8697357626843</v>
          </cell>
          <cell r="AL211">
            <v>0</v>
          </cell>
          <cell r="AN211">
            <v>302.09946838584278</v>
          </cell>
          <cell r="AO211">
            <v>0</v>
          </cell>
          <cell r="AQ211">
            <v>417.87696494437768</v>
          </cell>
          <cell r="AR211">
            <v>0</v>
          </cell>
          <cell r="AT211">
            <v>2089.1563990822274</v>
          </cell>
          <cell r="AU211">
            <v>0</v>
          </cell>
          <cell r="AW211">
            <v>427.37029677346783</v>
          </cell>
          <cell r="AX211">
            <v>0</v>
          </cell>
        </row>
        <row r="212">
          <cell r="E212">
            <v>354.3</v>
          </cell>
          <cell r="F212">
            <v>4639.2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575.509715981417</v>
          </cell>
          <cell r="AE212">
            <v>368.06688217828832</v>
          </cell>
          <cell r="AF212">
            <v>0</v>
          </cell>
          <cell r="AH212">
            <v>611.0953036989564</v>
          </cell>
          <cell r="AI212">
            <v>0</v>
          </cell>
          <cell r="AK212">
            <v>309.69656774711774</v>
          </cell>
          <cell r="AL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T212">
            <v>0</v>
          </cell>
          <cell r="AU212">
            <v>0</v>
          </cell>
          <cell r="AW212">
            <v>245.08903899340717</v>
          </cell>
          <cell r="AX212">
            <v>0</v>
          </cell>
        </row>
        <row r="213">
          <cell r="E213">
            <v>474.29999999999995</v>
          </cell>
          <cell r="F213">
            <v>6753.3818562805036</v>
          </cell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464.79493917824112</v>
          </cell>
          <cell r="AF213">
            <v>0</v>
          </cell>
          <cell r="AH213">
            <v>719.734468800993</v>
          </cell>
          <cell r="AI213">
            <v>0</v>
          </cell>
          <cell r="AK213">
            <v>389.88406500380398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394.42604426625695</v>
          </cell>
          <cell r="AU213">
            <v>0</v>
          </cell>
          <cell r="AW213">
            <v>197.14114292517399</v>
          </cell>
          <cell r="AX213">
            <v>0</v>
          </cell>
        </row>
        <row r="214">
          <cell r="E214">
            <v>4737.87</v>
          </cell>
          <cell r="F214">
            <v>77816.106408742809</v>
          </cell>
          <cell r="I214">
            <v>0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5</v>
          </cell>
          <cell r="X214">
            <v>2058.4234744614428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3870.0089611629123</v>
          </cell>
          <cell r="AF214">
            <v>418.84965261634869</v>
          </cell>
          <cell r="AH214">
            <v>4526.6318792515276</v>
          </cell>
          <cell r="AI214">
            <v>0</v>
          </cell>
          <cell r="AK214">
            <v>4157.1337989072335</v>
          </cell>
          <cell r="AL214">
            <v>11784.771975207637</v>
          </cell>
          <cell r="AN214">
            <v>537.7579919251724</v>
          </cell>
          <cell r="AO214">
            <v>0</v>
          </cell>
          <cell r="AQ214">
            <v>638.4231408872439</v>
          </cell>
          <cell r="AR214">
            <v>0</v>
          </cell>
          <cell r="AT214">
            <v>5496.5144917608959</v>
          </cell>
          <cell r="AU214">
            <v>2204.8676560362169</v>
          </cell>
          <cell r="AW214">
            <v>451.7405084114539</v>
          </cell>
          <cell r="AX214">
            <v>0</v>
          </cell>
        </row>
        <row r="216">
          <cell r="E216">
            <v>285.5</v>
          </cell>
          <cell r="F216">
            <v>4738.7474308455357</v>
          </cell>
          <cell r="I216">
            <v>1.42</v>
          </cell>
          <cell r="J216">
            <v>950.47715510178932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96.223280805332408</v>
          </cell>
          <cell r="AF216">
            <v>0</v>
          </cell>
          <cell r="AH216">
            <v>305.5476518494782</v>
          </cell>
          <cell r="AI216">
            <v>0</v>
          </cell>
          <cell r="AK216">
            <v>311.16999879945922</v>
          </cell>
          <cell r="AL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T216">
            <v>331.1262754219552</v>
          </cell>
          <cell r="AU216">
            <v>0</v>
          </cell>
          <cell r="AW216">
            <v>84.602279426180203</v>
          </cell>
          <cell r="AX216">
            <v>0</v>
          </cell>
        </row>
        <row r="217">
          <cell r="E217">
            <v>3826</v>
          </cell>
          <cell r="F217">
            <v>88490.960523235728</v>
          </cell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R217">
            <v>1</v>
          </cell>
          <cell r="S217">
            <v>3460.3423232870819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1085.2257221359639</v>
          </cell>
          <cell r="AF217">
            <v>469.69036881873365</v>
          </cell>
          <cell r="AH217">
            <v>1786.0260546216023</v>
          </cell>
          <cell r="AI217">
            <v>2264.8228789328841</v>
          </cell>
          <cell r="AK217">
            <v>1143.235205905831</v>
          </cell>
          <cell r="AL217">
            <v>0</v>
          </cell>
          <cell r="AN217">
            <v>458.80382460960942</v>
          </cell>
          <cell r="AO217">
            <v>0</v>
          </cell>
          <cell r="AQ217">
            <v>400.46542473836195</v>
          </cell>
          <cell r="AR217">
            <v>0</v>
          </cell>
          <cell r="AT217">
            <v>1203.6425320790142</v>
          </cell>
          <cell r="AU217">
            <v>0</v>
          </cell>
          <cell r="AW217">
            <v>447.97600417469198</v>
          </cell>
          <cell r="AX217">
            <v>0</v>
          </cell>
        </row>
        <row r="218">
          <cell r="E218">
            <v>15465.15</v>
          </cell>
          <cell r="F218">
            <v>258958.59914982671</v>
          </cell>
          <cell r="I218">
            <v>74.08</v>
          </cell>
          <cell r="J218">
            <v>31300.084931911937</v>
          </cell>
          <cell r="L218">
            <v>1</v>
          </cell>
          <cell r="M218">
            <v>2943.5918421492242</v>
          </cell>
          <cell r="O218">
            <v>0</v>
          </cell>
          <cell r="P218">
            <v>0</v>
          </cell>
          <cell r="R218">
            <v>11</v>
          </cell>
          <cell r="S218">
            <v>134753.68876078041</v>
          </cell>
          <cell r="U218">
            <v>37541.755518592094</v>
          </cell>
          <cell r="V218">
            <v>0</v>
          </cell>
          <cell r="W218">
            <v>0</v>
          </cell>
          <cell r="X218">
            <v>685.16630986557971</v>
          </cell>
          <cell r="Y218">
            <v>31489.94761777321</v>
          </cell>
          <cell r="Z218">
            <v>0</v>
          </cell>
          <cell r="AA218">
            <v>0</v>
          </cell>
          <cell r="AB218">
            <v>44865.158242943435</v>
          </cell>
          <cell r="AC218">
            <v>6615.1734273676138</v>
          </cell>
          <cell r="AD218">
            <v>0</v>
          </cell>
          <cell r="AE218">
            <v>10619.974668970774</v>
          </cell>
          <cell r="AF218">
            <v>119185.03990920256</v>
          </cell>
          <cell r="AH218">
            <v>11479.351011711122</v>
          </cell>
          <cell r="AI218">
            <v>70155.702899080061</v>
          </cell>
          <cell r="AK218">
            <v>9360.8817507880831</v>
          </cell>
          <cell r="AL218">
            <v>44022.698730749777</v>
          </cell>
          <cell r="AN218">
            <v>2116.9816571339265</v>
          </cell>
          <cell r="AO218">
            <v>7508.6642990810178</v>
          </cell>
          <cell r="AQ218">
            <v>1358.100136069228</v>
          </cell>
          <cell r="AR218">
            <v>3151.6727446896903</v>
          </cell>
          <cell r="AT218">
            <v>16050.648345600466</v>
          </cell>
          <cell r="AU218">
            <v>30047.679422391935</v>
          </cell>
          <cell r="AW218">
            <v>1074.4687618926819</v>
          </cell>
          <cell r="AX218">
            <v>0</v>
          </cell>
        </row>
        <row r="219">
          <cell r="E219">
            <v>479.4</v>
          </cell>
          <cell r="F219">
            <v>8600.0455977529473</v>
          </cell>
          <cell r="I219">
            <v>8.5</v>
          </cell>
          <cell r="J219">
            <v>3686.4605757223285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581.90519310385173</v>
          </cell>
          <cell r="AF219">
            <v>0</v>
          </cell>
          <cell r="AH219">
            <v>577.14556460456981</v>
          </cell>
          <cell r="AI219">
            <v>0</v>
          </cell>
          <cell r="AK219">
            <v>315.17382763086374</v>
          </cell>
          <cell r="AL219">
            <v>0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T219">
            <v>391.78495479830366</v>
          </cell>
          <cell r="AU219">
            <v>0</v>
          </cell>
          <cell r="AW219">
            <v>197.14114292517399</v>
          </cell>
          <cell r="AX219">
            <v>0</v>
          </cell>
        </row>
        <row r="220">
          <cell r="E220">
            <v>5144.8999999999996</v>
          </cell>
          <cell r="F220">
            <v>124385.3042089549</v>
          </cell>
          <cell r="I220">
            <v>90.59</v>
          </cell>
          <cell r="J220">
            <v>33213.176951955429</v>
          </cell>
          <cell r="L220">
            <v>0</v>
          </cell>
          <cell r="M220">
            <v>0</v>
          </cell>
          <cell r="O220">
            <v>24</v>
          </cell>
          <cell r="P220">
            <v>10915.987908507012</v>
          </cell>
          <cell r="R220">
            <v>3</v>
          </cell>
          <cell r="S220">
            <v>129222.76060651871</v>
          </cell>
          <cell r="U220">
            <v>17047.240525290279</v>
          </cell>
          <cell r="V220">
            <v>0</v>
          </cell>
          <cell r="W220">
            <v>0</v>
          </cell>
          <cell r="X220">
            <v>0</v>
          </cell>
          <cell r="Y220">
            <v>843.39649778303749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2659.2769688468097</v>
          </cell>
          <cell r="AE220">
            <v>3392.0900951114677</v>
          </cell>
          <cell r="AF220">
            <v>0</v>
          </cell>
          <cell r="AH220">
            <v>1297.149811662438</v>
          </cell>
          <cell r="AI220">
            <v>3470.817828054071</v>
          </cell>
          <cell r="AK220">
            <v>2802.6309073944399</v>
          </cell>
          <cell r="AL220">
            <v>0</v>
          </cell>
          <cell r="AN220">
            <v>499.65326673540147</v>
          </cell>
          <cell r="AO220">
            <v>0</v>
          </cell>
          <cell r="AQ220">
            <v>800.93084947672389</v>
          </cell>
          <cell r="AR220">
            <v>0</v>
          </cell>
          <cell r="AT220">
            <v>3898.5427084882372</v>
          </cell>
          <cell r="AU220">
            <v>2440.0456635110168</v>
          </cell>
          <cell r="AW220">
            <v>391.90470422712991</v>
          </cell>
          <cell r="AX220">
            <v>0</v>
          </cell>
        </row>
        <row r="221">
          <cell r="E221">
            <v>404.5</v>
          </cell>
          <cell r="F221">
            <v>7042.5454057156012</v>
          </cell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306.92551902114894</v>
          </cell>
          <cell r="AF221">
            <v>0</v>
          </cell>
          <cell r="AH221">
            <v>577.14556460456981</v>
          </cell>
          <cell r="AI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803.47021163420789</v>
          </cell>
          <cell r="AU221">
            <v>0</v>
          </cell>
          <cell r="AW221">
            <v>197.14114292517399</v>
          </cell>
          <cell r="AX221">
            <v>0</v>
          </cell>
        </row>
        <row r="222">
          <cell r="E222">
            <v>7448.76</v>
          </cell>
          <cell r="F222">
            <v>175959.80943756519</v>
          </cell>
          <cell r="I222">
            <v>0</v>
          </cell>
          <cell r="J222">
            <v>0</v>
          </cell>
          <cell r="L222">
            <v>0</v>
          </cell>
          <cell r="M222">
            <v>0</v>
          </cell>
          <cell r="O222">
            <v>254.7</v>
          </cell>
          <cell r="P222">
            <v>101394.71310229815</v>
          </cell>
          <cell r="R222">
            <v>4</v>
          </cell>
          <cell r="S222">
            <v>221871.0271823529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8358.9579073032946</v>
          </cell>
          <cell r="AC222">
            <v>1861.3484353849813</v>
          </cell>
          <cell r="AD222">
            <v>1109.3394255864682</v>
          </cell>
          <cell r="AE222">
            <v>4783.4267621596409</v>
          </cell>
          <cell r="AF222">
            <v>5574.9082942568239</v>
          </cell>
          <cell r="AH222">
            <v>3697.5312547639974</v>
          </cell>
          <cell r="AI222">
            <v>10614.052140900627</v>
          </cell>
          <cell r="AK222">
            <v>3530.0943497694211</v>
          </cell>
          <cell r="AL222">
            <v>3303.2262057211001</v>
          </cell>
          <cell r="AN222">
            <v>1458.5104642533825</v>
          </cell>
          <cell r="AO222">
            <v>0</v>
          </cell>
          <cell r="AQ222">
            <v>1045.8067509341295</v>
          </cell>
          <cell r="AR222">
            <v>0</v>
          </cell>
          <cell r="AT222">
            <v>6385.1804453679497</v>
          </cell>
          <cell r="AU222">
            <v>3816.2708498055558</v>
          </cell>
          <cell r="AW222">
            <v>721.5960226467173</v>
          </cell>
          <cell r="AX222">
            <v>0</v>
          </cell>
        </row>
        <row r="223">
          <cell r="E223">
            <v>6115.75</v>
          </cell>
          <cell r="F223">
            <v>144494.40063970609</v>
          </cell>
          <cell r="I223">
            <v>0</v>
          </cell>
          <cell r="J223">
            <v>0</v>
          </cell>
          <cell r="L223">
            <v>0</v>
          </cell>
          <cell r="M223">
            <v>0</v>
          </cell>
          <cell r="O223">
            <v>387.4</v>
          </cell>
          <cell r="P223">
            <v>153709.89340471552</v>
          </cell>
          <cell r="R223">
            <v>5</v>
          </cell>
          <cell r="S223">
            <v>39577.94460362372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5707.3539658391455</v>
          </cell>
          <cell r="AC223">
            <v>0</v>
          </cell>
          <cell r="AD223">
            <v>1551.6401912591666</v>
          </cell>
          <cell r="AE223">
            <v>669.61805256011587</v>
          </cell>
          <cell r="AF223">
            <v>0</v>
          </cell>
          <cell r="AH223">
            <v>1110.5611357717494</v>
          </cell>
          <cell r="AI223">
            <v>10303.45606419395</v>
          </cell>
          <cell r="AK223">
            <v>725.6786279893322</v>
          </cell>
          <cell r="AL223">
            <v>0</v>
          </cell>
          <cell r="AN223">
            <v>603.98628035640218</v>
          </cell>
          <cell r="AO223">
            <v>0</v>
          </cell>
          <cell r="AQ223">
            <v>824.1462364180785</v>
          </cell>
          <cell r="AR223">
            <v>0</v>
          </cell>
          <cell r="AT223">
            <v>1249.0214314186924</v>
          </cell>
          <cell r="AU223">
            <v>0</v>
          </cell>
          <cell r="AW223">
            <v>783.80940845425982</v>
          </cell>
          <cell r="AX223">
            <v>0</v>
          </cell>
        </row>
        <row r="224">
          <cell r="E224">
            <v>2163.62</v>
          </cell>
          <cell r="F224">
            <v>35578.620198608187</v>
          </cell>
          <cell r="I224">
            <v>0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1</v>
          </cell>
          <cell r="X224">
            <v>1668.6822670733613</v>
          </cell>
          <cell r="Y224">
            <v>4309.8011760209865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5730.0859586080978</v>
          </cell>
          <cell r="AE224">
            <v>917.81780172493552</v>
          </cell>
          <cell r="AF224">
            <v>28325.236312912202</v>
          </cell>
          <cell r="AH224">
            <v>825.11354912202876</v>
          </cell>
          <cell r="AI224">
            <v>11870.067206012021</v>
          </cell>
          <cell r="AK224">
            <v>878.74690427717735</v>
          </cell>
          <cell r="AL224">
            <v>0</v>
          </cell>
          <cell r="AN224">
            <v>276.96586066429035</v>
          </cell>
          <cell r="AO224">
            <v>757</v>
          </cell>
          <cell r="AQ224">
            <v>220.54617594286603</v>
          </cell>
          <cell r="AR224">
            <v>0</v>
          </cell>
          <cell r="AT224">
            <v>515.95065377591402</v>
          </cell>
          <cell r="AU224">
            <v>0</v>
          </cell>
          <cell r="AW224">
            <v>202.29256977548008</v>
          </cell>
          <cell r="AX224">
            <v>0</v>
          </cell>
        </row>
        <row r="225">
          <cell r="E225">
            <v>4312.1400000000003</v>
          </cell>
          <cell r="F225">
            <v>73600.841106033389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5</v>
          </cell>
          <cell r="S225">
            <v>74320.034320511331</v>
          </cell>
          <cell r="U225">
            <v>0</v>
          </cell>
          <cell r="V225">
            <v>0</v>
          </cell>
          <cell r="W225">
            <v>0</v>
          </cell>
          <cell r="X225">
            <v>447.84464581406547</v>
          </cell>
          <cell r="Y225">
            <v>16080.104956141864</v>
          </cell>
          <cell r="Z225">
            <v>0</v>
          </cell>
          <cell r="AA225">
            <v>0</v>
          </cell>
          <cell r="AB225">
            <v>2666.7170562042661</v>
          </cell>
          <cell r="AC225">
            <v>318.23659143699507</v>
          </cell>
          <cell r="AD225">
            <v>0</v>
          </cell>
          <cell r="AE225">
            <v>3901.8011828297581</v>
          </cell>
          <cell r="AF225">
            <v>25475.844358552509</v>
          </cell>
          <cell r="AH225">
            <v>1650.2270982440575</v>
          </cell>
          <cell r="AI225">
            <v>3183.6275809937142</v>
          </cell>
          <cell r="AK225">
            <v>1722.038133908726</v>
          </cell>
          <cell r="AL225">
            <v>924.50967125142006</v>
          </cell>
          <cell r="AN225">
            <v>490.03187832061775</v>
          </cell>
          <cell r="AO225">
            <v>0</v>
          </cell>
          <cell r="AQ225">
            <v>441.09235188573206</v>
          </cell>
          <cell r="AR225">
            <v>0</v>
          </cell>
          <cell r="AT225">
            <v>3628.9151846274367</v>
          </cell>
          <cell r="AU225">
            <v>3885.048070905028</v>
          </cell>
          <cell r="AW225">
            <v>485.2247829384433</v>
          </cell>
          <cell r="AX225">
            <v>0</v>
          </cell>
        </row>
        <row r="226">
          <cell r="E226">
            <v>2140.64</v>
          </cell>
          <cell r="F226">
            <v>37323.187765506169</v>
          </cell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R226">
            <v>1</v>
          </cell>
          <cell r="S226">
            <v>8056.0122960056506</v>
          </cell>
          <cell r="U226">
            <v>0</v>
          </cell>
          <cell r="V226">
            <v>0</v>
          </cell>
          <cell r="W226">
            <v>0</v>
          </cell>
          <cell r="X226">
            <v>349.9827910872051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1569.468620175383</v>
          </cell>
          <cell r="AD226">
            <v>0</v>
          </cell>
          <cell r="AE226">
            <v>1801.0832573879077</v>
          </cell>
          <cell r="AF226">
            <v>0</v>
          </cell>
          <cell r="AH226">
            <v>1028.811983688347</v>
          </cell>
          <cell r="AI226">
            <v>11410.159826722251</v>
          </cell>
          <cell r="AK226">
            <v>946.56281522106917</v>
          </cell>
          <cell r="AL226">
            <v>0</v>
          </cell>
          <cell r="AN226">
            <v>268.91802128808303</v>
          </cell>
          <cell r="AO226">
            <v>0</v>
          </cell>
          <cell r="AQ226">
            <v>220.54617594286603</v>
          </cell>
          <cell r="AR226">
            <v>0</v>
          </cell>
          <cell r="AT226">
            <v>1350.715611388777</v>
          </cell>
          <cell r="AU226">
            <v>0</v>
          </cell>
          <cell r="AW226">
            <v>202.29256977548008</v>
          </cell>
          <cell r="AX226">
            <v>0</v>
          </cell>
        </row>
        <row r="227">
          <cell r="E227">
            <v>605.5</v>
          </cell>
          <cell r="F227">
            <v>8407.1139092057056</v>
          </cell>
          <cell r="I227">
            <v>0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583.17367575531784</v>
          </cell>
          <cell r="AF227">
            <v>0</v>
          </cell>
          <cell r="AH227">
            <v>719.734468800993</v>
          </cell>
          <cell r="AI227">
            <v>0</v>
          </cell>
          <cell r="AK227">
            <v>580.00944865287909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405.42034693517803</v>
          </cell>
          <cell r="AU227">
            <v>0</v>
          </cell>
          <cell r="AW227">
            <v>197.14114292517399</v>
          </cell>
          <cell r="AX227">
            <v>0</v>
          </cell>
        </row>
        <row r="228">
          <cell r="E228">
            <v>2135.1</v>
          </cell>
          <cell r="F228">
            <v>38031.297703643366</v>
          </cell>
          <cell r="I228">
            <v>9</v>
          </cell>
          <cell r="J228">
            <v>20319.769976848162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1</v>
          </cell>
          <cell r="S228">
            <v>10867.539610431875</v>
          </cell>
          <cell r="U228">
            <v>0</v>
          </cell>
          <cell r="V228">
            <v>0</v>
          </cell>
          <cell r="W228">
            <v>0</v>
          </cell>
          <cell r="X228">
            <v>279.98623286976408</v>
          </cell>
          <cell r="Y228">
            <v>12196.24476433109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850.85172369605255</v>
          </cell>
          <cell r="AE228">
            <v>1774.7862939547013</v>
          </cell>
          <cell r="AF228">
            <v>0</v>
          </cell>
          <cell r="AH228">
            <v>1436.2088528209842</v>
          </cell>
          <cell r="AI228">
            <v>0</v>
          </cell>
          <cell r="AK228">
            <v>1231.8337214037938</v>
          </cell>
          <cell r="AL228">
            <v>0</v>
          </cell>
          <cell r="AN228">
            <v>287.28240224863174</v>
          </cell>
          <cell r="AO228">
            <v>0</v>
          </cell>
          <cell r="AQ228">
            <v>220.54617594286603</v>
          </cell>
          <cell r="AR228">
            <v>0</v>
          </cell>
          <cell r="AT228">
            <v>1351.084135500585</v>
          </cell>
          <cell r="AU228">
            <v>0</v>
          </cell>
          <cell r="AW228">
            <v>199.12246094452246</v>
          </cell>
          <cell r="AX228">
            <v>0</v>
          </cell>
        </row>
        <row r="229">
          <cell r="E229">
            <v>4354.05</v>
          </cell>
          <cell r="F229">
            <v>73868.83307451976</v>
          </cell>
          <cell r="I229">
            <v>9</v>
          </cell>
          <cell r="J229">
            <v>20319.769976848162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1</v>
          </cell>
          <cell r="S229">
            <v>3024.2795553570072</v>
          </cell>
          <cell r="U229">
            <v>0</v>
          </cell>
          <cell r="V229">
            <v>0</v>
          </cell>
          <cell r="W229">
            <v>6</v>
          </cell>
          <cell r="X229">
            <v>3028.2166518154213</v>
          </cell>
          <cell r="Y229">
            <v>0</v>
          </cell>
          <cell r="Z229">
            <v>0</v>
          </cell>
          <cell r="AA229">
            <v>0</v>
          </cell>
          <cell r="AB229">
            <v>7441.756377409858</v>
          </cell>
          <cell r="AC229">
            <v>0</v>
          </cell>
          <cell r="AD229">
            <v>0</v>
          </cell>
          <cell r="AE229">
            <v>3462.986128771985</v>
          </cell>
          <cell r="AF229">
            <v>0</v>
          </cell>
          <cell r="AH229">
            <v>1650.2270982440575</v>
          </cell>
          <cell r="AI229">
            <v>0</v>
          </cell>
          <cell r="AK229">
            <v>1618.4422881523053</v>
          </cell>
          <cell r="AL229">
            <v>0</v>
          </cell>
          <cell r="AN229">
            <v>527.6053044539924</v>
          </cell>
          <cell r="AO229">
            <v>0</v>
          </cell>
          <cell r="AQ229">
            <v>441.09235188573206</v>
          </cell>
          <cell r="AR229">
            <v>0</v>
          </cell>
          <cell r="AT229">
            <v>3508.3072271272522</v>
          </cell>
          <cell r="AU229">
            <v>767.23550123794712</v>
          </cell>
          <cell r="AW229">
            <v>466.60039355656767</v>
          </cell>
          <cell r="AX229">
            <v>0</v>
          </cell>
        </row>
        <row r="230">
          <cell r="E230">
            <v>2131.65</v>
          </cell>
          <cell r="F230">
            <v>40190.450921628268</v>
          </cell>
          <cell r="I230">
            <v>0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4</v>
          </cell>
          <cell r="S230">
            <v>55290.756699636288</v>
          </cell>
          <cell r="U230">
            <v>0</v>
          </cell>
          <cell r="V230">
            <v>0</v>
          </cell>
          <cell r="W230">
            <v>11</v>
          </cell>
          <cell r="X230">
            <v>14179.346763032154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126.67346721263532</v>
          </cell>
          <cell r="AE230">
            <v>580.89605213175389</v>
          </cell>
          <cell r="AF230">
            <v>0</v>
          </cell>
          <cell r="AH230">
            <v>621.41511455570947</v>
          </cell>
          <cell r="AI230">
            <v>0</v>
          </cell>
          <cell r="AK230">
            <v>727.35846708987322</v>
          </cell>
          <cell r="AL230">
            <v>0</v>
          </cell>
          <cell r="AN230">
            <v>280.84413074766593</v>
          </cell>
          <cell r="AO230">
            <v>0</v>
          </cell>
          <cell r="AQ230">
            <v>220.54617594286603</v>
          </cell>
          <cell r="AR230">
            <v>0</v>
          </cell>
          <cell r="AT230">
            <v>318.56719056924999</v>
          </cell>
          <cell r="AU230">
            <v>0</v>
          </cell>
          <cell r="AW230">
            <v>199.12246094452246</v>
          </cell>
          <cell r="AX230">
            <v>0</v>
          </cell>
        </row>
        <row r="233">
          <cell r="E233">
            <v>6746.86</v>
          </cell>
          <cell r="F233">
            <v>132833.02995424505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R233">
            <v>1</v>
          </cell>
          <cell r="S233">
            <v>2972.3214969272308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6232.4003313112116</v>
          </cell>
          <cell r="Z233">
            <v>0</v>
          </cell>
          <cell r="AA233">
            <v>0</v>
          </cell>
          <cell r="AB233">
            <v>17569.573049836064</v>
          </cell>
          <cell r="AC233">
            <v>320426.94646903937</v>
          </cell>
          <cell r="AD233">
            <v>1237.9067089588837</v>
          </cell>
          <cell r="AE233">
            <v>2830.1360285034821</v>
          </cell>
          <cell r="AF233">
            <v>0</v>
          </cell>
          <cell r="AH233">
            <v>3290.1343856313592</v>
          </cell>
          <cell r="AI233">
            <v>4860.5020179753192</v>
          </cell>
          <cell r="AK233">
            <v>4028.4075069694391</v>
          </cell>
          <cell r="AL233">
            <v>22427.377573876831</v>
          </cell>
          <cell r="AN233">
            <v>565.26235739992637</v>
          </cell>
          <cell r="AO233">
            <v>44233.672024037318</v>
          </cell>
          <cell r="AQ233">
            <v>673.24622129927513</v>
          </cell>
          <cell r="AR233">
            <v>0</v>
          </cell>
          <cell r="AT233">
            <v>4514.9204097017773</v>
          </cell>
          <cell r="AU233">
            <v>8687.9734987922275</v>
          </cell>
          <cell r="AW233">
            <v>72.119975904284757</v>
          </cell>
          <cell r="AX233">
            <v>0</v>
          </cell>
        </row>
        <row r="234">
          <cell r="E234">
            <v>3267</v>
          </cell>
          <cell r="F234">
            <v>57537.460185764066</v>
          </cell>
          <cell r="I234">
            <v>0</v>
          </cell>
          <cell r="J234">
            <v>0</v>
          </cell>
          <cell r="L234">
            <v>1</v>
          </cell>
          <cell r="M234">
            <v>62579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121159.53344672988</v>
          </cell>
          <cell r="AD234">
            <v>8057.4587586103671</v>
          </cell>
          <cell r="AE234">
            <v>2156.80016617711</v>
          </cell>
          <cell r="AF234">
            <v>491.37963907873365</v>
          </cell>
          <cell r="AH234">
            <v>2715.9791275509165</v>
          </cell>
          <cell r="AI234">
            <v>0</v>
          </cell>
          <cell r="AK234">
            <v>2444.1011332597368</v>
          </cell>
          <cell r="AL234">
            <v>0</v>
          </cell>
          <cell r="AN234">
            <v>444.77492923956942</v>
          </cell>
          <cell r="AO234">
            <v>0</v>
          </cell>
          <cell r="AQ234">
            <v>487.52312576844065</v>
          </cell>
          <cell r="AR234">
            <v>0</v>
          </cell>
          <cell r="AT234">
            <v>3723.079184405979</v>
          </cell>
          <cell r="AU234">
            <v>2489.7318328697083</v>
          </cell>
          <cell r="AW234">
            <v>152.95775109370285</v>
          </cell>
          <cell r="AX234">
            <v>0</v>
          </cell>
        </row>
        <row r="235">
          <cell r="E235">
            <v>6618.95</v>
          </cell>
          <cell r="F235">
            <v>140155.96840595515</v>
          </cell>
          <cell r="I235">
            <v>0</v>
          </cell>
          <cell r="J235">
            <v>0</v>
          </cell>
          <cell r="L235">
            <v>0</v>
          </cell>
          <cell r="M235">
            <v>0</v>
          </cell>
          <cell r="O235">
            <v>66</v>
          </cell>
          <cell r="P235">
            <v>22854.085957442523</v>
          </cell>
          <cell r="R235">
            <v>3</v>
          </cell>
          <cell r="S235">
            <v>155247.89267390675</v>
          </cell>
          <cell r="U235">
            <v>0</v>
          </cell>
          <cell r="V235">
            <v>0</v>
          </cell>
          <cell r="W235">
            <v>6</v>
          </cell>
          <cell r="X235">
            <v>7760.7066642970531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1185.4404810023202</v>
          </cell>
          <cell r="AD235">
            <v>8103.5150301280337</v>
          </cell>
          <cell r="AE235">
            <v>4399.5838920380438</v>
          </cell>
          <cell r="AF235">
            <v>517.88090116229898</v>
          </cell>
          <cell r="AH235">
            <v>2475.3406473660848</v>
          </cell>
          <cell r="AI235">
            <v>6403.82048126052</v>
          </cell>
          <cell r="AK235">
            <v>2345.4703269448855</v>
          </cell>
          <cell r="AL235">
            <v>24028.021321372042</v>
          </cell>
          <cell r="AN235">
            <v>780.8448772172037</v>
          </cell>
          <cell r="AO235">
            <v>0</v>
          </cell>
          <cell r="AQ235">
            <v>574.58082679851941</v>
          </cell>
          <cell r="AR235">
            <v>0</v>
          </cell>
          <cell r="AT235">
            <v>5606.3969503692742</v>
          </cell>
          <cell r="AU235">
            <v>3325.4184915657647</v>
          </cell>
          <cell r="AW235">
            <v>238.94695313342706</v>
          </cell>
          <cell r="AX235">
            <v>0</v>
          </cell>
        </row>
        <row r="236">
          <cell r="E236">
            <v>9392.58</v>
          </cell>
          <cell r="F236">
            <v>248818.66141875004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97.2</v>
          </cell>
          <cell r="P236">
            <v>45722.18698985329</v>
          </cell>
          <cell r="R236">
            <v>12</v>
          </cell>
          <cell r="S236">
            <v>274169.22845039034</v>
          </cell>
          <cell r="U236">
            <v>15063.23937384449</v>
          </cell>
          <cell r="V236">
            <v>0</v>
          </cell>
          <cell r="W236">
            <v>0</v>
          </cell>
          <cell r="X236">
            <v>289.58576085387023</v>
          </cell>
          <cell r="Y236">
            <v>6163.6000492077064</v>
          </cell>
          <cell r="Z236">
            <v>0</v>
          </cell>
          <cell r="AA236">
            <v>0</v>
          </cell>
          <cell r="AB236">
            <v>1772.2303363134963</v>
          </cell>
          <cell r="AC236">
            <v>1151.5366181898853</v>
          </cell>
          <cell r="AD236">
            <v>7170.7444698879372</v>
          </cell>
          <cell r="AE236">
            <v>4921.7210216485728</v>
          </cell>
          <cell r="AF236">
            <v>0</v>
          </cell>
          <cell r="AH236">
            <v>1579.3373135311583</v>
          </cell>
          <cell r="AI236">
            <v>6669.077339438003</v>
          </cell>
          <cell r="AK236">
            <v>2431.9776210663936</v>
          </cell>
          <cell r="AL236">
            <v>5725.7930857237598</v>
          </cell>
          <cell r="AN236">
            <v>1160.4927004108686</v>
          </cell>
          <cell r="AO236">
            <v>2086.5007010547256</v>
          </cell>
          <cell r="AQ236">
            <v>957.63471133086568</v>
          </cell>
          <cell r="AR236">
            <v>0</v>
          </cell>
          <cell r="AT236">
            <v>8680.5606845159673</v>
          </cell>
          <cell r="AU236">
            <v>9886.3678453009834</v>
          </cell>
          <cell r="AW236">
            <v>467.78918436817662</v>
          </cell>
          <cell r="AX236">
            <v>0</v>
          </cell>
        </row>
        <row r="237">
          <cell r="E237">
            <v>11347.12</v>
          </cell>
          <cell r="F237">
            <v>292764.84006459394</v>
          </cell>
          <cell r="I237">
            <v>0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R237">
            <v>15</v>
          </cell>
          <cell r="S237">
            <v>115694.19413157139</v>
          </cell>
          <cell r="U237">
            <v>0</v>
          </cell>
          <cell r="V237">
            <v>0</v>
          </cell>
          <cell r="W237">
            <v>0</v>
          </cell>
          <cell r="X237">
            <v>688.36615252694855</v>
          </cell>
          <cell r="Y237">
            <v>238266.90443371551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6126.115743235614</v>
          </cell>
          <cell r="AE237">
            <v>3240.5483325344394</v>
          </cell>
          <cell r="AF237">
            <v>2134.4788514408938</v>
          </cell>
          <cell r="AH237">
            <v>6987.6656403953593</v>
          </cell>
          <cell r="AI237">
            <v>4679.5069022238358</v>
          </cell>
          <cell r="AK237">
            <v>5472.7119769983265</v>
          </cell>
          <cell r="AL237">
            <v>18955.189012610754</v>
          </cell>
          <cell r="AN237">
            <v>1203.1218342724553</v>
          </cell>
          <cell r="AO237">
            <v>4945.2958836402595</v>
          </cell>
          <cell r="AQ237">
            <v>1172.3770405383937</v>
          </cell>
          <cell r="AR237">
            <v>0</v>
          </cell>
          <cell r="AT237">
            <v>5147.138322284055</v>
          </cell>
          <cell r="AU237">
            <v>166.81885130716341</v>
          </cell>
          <cell r="AW237">
            <v>129.38006666345595</v>
          </cell>
          <cell r="AX237">
            <v>21176</v>
          </cell>
        </row>
        <row r="239">
          <cell r="E239">
            <v>5689.78</v>
          </cell>
          <cell r="F239">
            <v>148234.0567045325</v>
          </cell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R239">
            <v>5</v>
          </cell>
          <cell r="S239">
            <v>125739.04028080833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1338.4966310921986</v>
          </cell>
          <cell r="AE239">
            <v>3687.7834207777191</v>
          </cell>
          <cell r="AF239">
            <v>0</v>
          </cell>
          <cell r="AH239">
            <v>1422.8987354401052</v>
          </cell>
          <cell r="AI239">
            <v>0</v>
          </cell>
          <cell r="AK239">
            <v>1778.9996645031881</v>
          </cell>
          <cell r="AL239">
            <v>2592.9218103029302</v>
          </cell>
          <cell r="AN239">
            <v>599.18891571191261</v>
          </cell>
          <cell r="AO239">
            <v>1870.1009185515341</v>
          </cell>
          <cell r="AQ239">
            <v>696.46160824062997</v>
          </cell>
          <cell r="AR239">
            <v>0</v>
          </cell>
          <cell r="AT239">
            <v>3912.0911822467992</v>
          </cell>
          <cell r="AU239">
            <v>39830.235388501744</v>
          </cell>
          <cell r="AW239">
            <v>181.68686237425587</v>
          </cell>
          <cell r="AX239">
            <v>0</v>
          </cell>
        </row>
        <row r="240">
          <cell r="E240">
            <v>6817.01</v>
          </cell>
          <cell r="F240">
            <v>95214.903499638531</v>
          </cell>
          <cell r="I240">
            <v>0</v>
          </cell>
          <cell r="J240">
            <v>0</v>
          </cell>
          <cell r="L240">
            <v>1</v>
          </cell>
          <cell r="M240">
            <v>12903.733883882833</v>
          </cell>
          <cell r="O240">
            <v>0</v>
          </cell>
          <cell r="P240">
            <v>0</v>
          </cell>
          <cell r="R240">
            <v>1</v>
          </cell>
          <cell r="S240">
            <v>3041.5108600720687</v>
          </cell>
          <cell r="U240">
            <v>0</v>
          </cell>
          <cell r="V240">
            <v>0</v>
          </cell>
          <cell r="W240">
            <v>0</v>
          </cell>
          <cell r="X240">
            <v>548.3730360920664</v>
          </cell>
          <cell r="Y240">
            <v>8288.6742521149135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1850.7724758129918</v>
          </cell>
          <cell r="AE240">
            <v>4328.9573708390863</v>
          </cell>
          <cell r="AF240">
            <v>320.96704264591358</v>
          </cell>
          <cell r="AH240">
            <v>1404.0914898097551</v>
          </cell>
          <cell r="AI240">
            <v>0</v>
          </cell>
          <cell r="AK240">
            <v>3011.1484916930881</v>
          </cell>
          <cell r="AL240">
            <v>4097.5337878094733</v>
          </cell>
          <cell r="AN240">
            <v>660.7958849340921</v>
          </cell>
          <cell r="AO240">
            <v>30766.008098470433</v>
          </cell>
          <cell r="AQ240">
            <v>510.73851270979509</v>
          </cell>
          <cell r="AR240">
            <v>0</v>
          </cell>
          <cell r="AT240">
            <v>2649.9087484164411</v>
          </cell>
          <cell r="AU240">
            <v>0</v>
          </cell>
          <cell r="AW240">
            <v>154.34467370724678</v>
          </cell>
          <cell r="AX240">
            <v>0</v>
          </cell>
        </row>
        <row r="241">
          <cell r="E241">
            <v>2823.9</v>
          </cell>
          <cell r="F241">
            <v>42394.693738512171</v>
          </cell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R241">
            <v>2</v>
          </cell>
          <cell r="S241">
            <v>14746.263906335178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511.78379691968792</v>
          </cell>
          <cell r="AE241">
            <v>1078.7355537440842</v>
          </cell>
          <cell r="AF241">
            <v>0</v>
          </cell>
          <cell r="AH241">
            <v>1255.1435776509234</v>
          </cell>
          <cell r="AI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Q241">
            <v>255.36925635489754</v>
          </cell>
          <cell r="AR241">
            <v>0</v>
          </cell>
          <cell r="AT241">
            <v>1215.011347519008</v>
          </cell>
          <cell r="AU241">
            <v>0</v>
          </cell>
          <cell r="AW241">
            <v>99.462164571293826</v>
          </cell>
          <cell r="AX241">
            <v>0</v>
          </cell>
        </row>
        <row r="242">
          <cell r="E242">
            <v>3505.5</v>
          </cell>
          <cell r="F242">
            <v>45436.343952253366</v>
          </cell>
          <cell r="I242">
            <v>5.7</v>
          </cell>
          <cell r="J242">
            <v>1779.8916749197422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76586.104361912992</v>
          </cell>
          <cell r="AD242">
            <v>1094.6988025887122</v>
          </cell>
          <cell r="AE242">
            <v>2201.8151884059321</v>
          </cell>
          <cell r="AF242">
            <v>0</v>
          </cell>
          <cell r="AH242">
            <v>3621.3055034012218</v>
          </cell>
          <cell r="AI242">
            <v>0</v>
          </cell>
          <cell r="AK242">
            <v>2846.4708004632143</v>
          </cell>
          <cell r="AL242">
            <v>1800.6957943856726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T242">
            <v>3198.2798163285911</v>
          </cell>
          <cell r="AU242">
            <v>914.86486260817264</v>
          </cell>
          <cell r="AW242">
            <v>169.20455885236041</v>
          </cell>
          <cell r="AX242">
            <v>4253.6402587181819</v>
          </cell>
        </row>
        <row r="243">
          <cell r="E243">
            <v>3564.2</v>
          </cell>
          <cell r="F243">
            <v>77909.098444773874</v>
          </cell>
          <cell r="I243">
            <v>3.6</v>
          </cell>
          <cell r="J243">
            <v>4117.1138948709004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10151.038800606791</v>
          </cell>
          <cell r="Z243">
            <v>0</v>
          </cell>
          <cell r="AA243">
            <v>0</v>
          </cell>
          <cell r="AB243">
            <v>7787.458769145951</v>
          </cell>
          <cell r="AC243">
            <v>55362.924958952441</v>
          </cell>
          <cell r="AD243">
            <v>0</v>
          </cell>
          <cell r="AE243">
            <v>1644.9990295980597</v>
          </cell>
          <cell r="AF243">
            <v>0</v>
          </cell>
          <cell r="AH243">
            <v>3621.3055034012218</v>
          </cell>
          <cell r="AI243">
            <v>0</v>
          </cell>
          <cell r="AK243">
            <v>2629.7000713073439</v>
          </cell>
          <cell r="AL243">
            <v>0</v>
          </cell>
          <cell r="AN243">
            <v>0</v>
          </cell>
          <cell r="AO243">
            <v>0</v>
          </cell>
          <cell r="AQ243">
            <v>696.46160824062997</v>
          </cell>
          <cell r="AR243">
            <v>0</v>
          </cell>
          <cell r="AT243">
            <v>3082.8089279622659</v>
          </cell>
          <cell r="AU243">
            <v>0</v>
          </cell>
          <cell r="AW243">
            <v>156.72225533046495</v>
          </cell>
          <cell r="AX243">
            <v>5413.8463329045326</v>
          </cell>
        </row>
        <row r="244">
          <cell r="E244">
            <v>3572</v>
          </cell>
          <cell r="F244">
            <v>71191.305794870263</v>
          </cell>
          <cell r="I244">
            <v>0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174209.13594177776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1691.2168553761749</v>
          </cell>
          <cell r="AF244">
            <v>0</v>
          </cell>
          <cell r="AH244">
            <v>3621.3055034012218</v>
          </cell>
          <cell r="AI244">
            <v>0</v>
          </cell>
          <cell r="AK244">
            <v>4007.1417493374288</v>
          </cell>
          <cell r="AL244">
            <v>0</v>
          </cell>
          <cell r="AN244">
            <v>0</v>
          </cell>
          <cell r="AO244">
            <v>0</v>
          </cell>
          <cell r="AQ244">
            <v>696.46160824062997</v>
          </cell>
          <cell r="AR244">
            <v>0</v>
          </cell>
          <cell r="AT244">
            <v>3112.0451741656548</v>
          </cell>
          <cell r="AU244">
            <v>1755.3722331143031</v>
          </cell>
          <cell r="AW244">
            <v>127.00248504023777</v>
          </cell>
          <cell r="AX244">
            <v>0</v>
          </cell>
        </row>
        <row r="245">
          <cell r="E245">
            <v>2689.9</v>
          </cell>
          <cell r="F245">
            <v>44536.584909372847</v>
          </cell>
          <cell r="I245">
            <v>8.5300000000000011</v>
          </cell>
          <cell r="J245">
            <v>2679.4583114614393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22969.894229130179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2242.0113255026158</v>
          </cell>
          <cell r="AE245">
            <v>1659.7171740834781</v>
          </cell>
          <cell r="AF245">
            <v>0</v>
          </cell>
          <cell r="AH245">
            <v>2715.9791275509165</v>
          </cell>
          <cell r="AI245">
            <v>1710.1778683135803</v>
          </cell>
          <cell r="AK245">
            <v>2040.8818620574748</v>
          </cell>
          <cell r="AL245">
            <v>1379.1761073339035</v>
          </cell>
          <cell r="AN245">
            <v>0</v>
          </cell>
          <cell r="AO245">
            <v>0</v>
          </cell>
          <cell r="AQ245">
            <v>696.46160824062997</v>
          </cell>
          <cell r="AR245">
            <v>0</v>
          </cell>
          <cell r="AT245">
            <v>2071.5832923320581</v>
          </cell>
          <cell r="AU245">
            <v>0</v>
          </cell>
          <cell r="AW245">
            <v>97.084582948075649</v>
          </cell>
          <cell r="AX245">
            <v>0</v>
          </cell>
        </row>
        <row r="246">
          <cell r="E246">
            <v>2524.1999999999998</v>
          </cell>
          <cell r="F246">
            <v>59726.499688213931</v>
          </cell>
          <cell r="I246">
            <v>0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75635.183260635153</v>
          </cell>
          <cell r="AD246">
            <v>0</v>
          </cell>
          <cell r="AE246">
            <v>1912.5104893593079</v>
          </cell>
          <cell r="AF246">
            <v>0</v>
          </cell>
          <cell r="AH246">
            <v>3960.8028943450863</v>
          </cell>
          <cell r="AI246">
            <v>0</v>
          </cell>
          <cell r="AK246">
            <v>1767.2956255113666</v>
          </cell>
          <cell r="AL246">
            <v>0</v>
          </cell>
          <cell r="AN246">
            <v>0</v>
          </cell>
          <cell r="AO246">
            <v>0</v>
          </cell>
          <cell r="AQ246">
            <v>835.75392988875535</v>
          </cell>
          <cell r="AR246">
            <v>0</v>
          </cell>
          <cell r="AT246">
            <v>4272.420538559013</v>
          </cell>
          <cell r="AU246">
            <v>0</v>
          </cell>
          <cell r="AW246">
            <v>176.73356732588456</v>
          </cell>
          <cell r="AX246">
            <v>0</v>
          </cell>
        </row>
        <row r="247">
          <cell r="E247">
            <v>775.96</v>
          </cell>
          <cell r="F247">
            <v>16988.479808343141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694.58618940972258</v>
          </cell>
          <cell r="AF247">
            <v>0</v>
          </cell>
          <cell r="AH247">
            <v>724.26110068024434</v>
          </cell>
          <cell r="AI247">
            <v>0</v>
          </cell>
          <cell r="AK247">
            <v>605.2228777504389</v>
          </cell>
          <cell r="AL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T247">
            <v>407.09989694794893</v>
          </cell>
          <cell r="AU247">
            <v>0</v>
          </cell>
          <cell r="AW247">
            <v>37.248778763751467</v>
          </cell>
          <cell r="AX247">
            <v>0</v>
          </cell>
        </row>
        <row r="248">
          <cell r="E248">
            <v>63</v>
          </cell>
          <cell r="F248">
            <v>1506.7074035256655</v>
          </cell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T248">
            <v>0</v>
          </cell>
          <cell r="AU248">
            <v>0</v>
          </cell>
          <cell r="AW248">
            <v>0</v>
          </cell>
          <cell r="AX248">
            <v>0</v>
          </cell>
        </row>
        <row r="249">
          <cell r="E249">
            <v>253.7</v>
          </cell>
          <cell r="F249">
            <v>4669.5589046935665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109.95224951011477</v>
          </cell>
          <cell r="AF249">
            <v>0</v>
          </cell>
          <cell r="AH249">
            <v>271.59791275509173</v>
          </cell>
          <cell r="AI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330.26154271429726</v>
          </cell>
          <cell r="AU249">
            <v>0</v>
          </cell>
          <cell r="AW249">
            <v>197.14114292517399</v>
          </cell>
          <cell r="AX249">
            <v>0</v>
          </cell>
        </row>
        <row r="250">
          <cell r="E250">
            <v>601.4</v>
          </cell>
          <cell r="F250">
            <v>11189.50364764283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25934.483634827837</v>
          </cell>
          <cell r="AD250">
            <v>2455.1588469057538</v>
          </cell>
          <cell r="AE250">
            <v>336.3941400679775</v>
          </cell>
          <cell r="AF250">
            <v>0</v>
          </cell>
          <cell r="AH250">
            <v>420.97676477039204</v>
          </cell>
          <cell r="AI250">
            <v>0</v>
          </cell>
          <cell r="AK250">
            <v>469.3894873668865</v>
          </cell>
          <cell r="AL250">
            <v>0</v>
          </cell>
          <cell r="AN250">
            <v>0</v>
          </cell>
          <cell r="AO250">
            <v>0</v>
          </cell>
          <cell r="AQ250">
            <v>208.93848247218884</v>
          </cell>
          <cell r="AR250">
            <v>0</v>
          </cell>
          <cell r="AT250">
            <v>391.12848828445277</v>
          </cell>
          <cell r="AU250">
            <v>0</v>
          </cell>
          <cell r="AW250">
            <v>156.72225533046495</v>
          </cell>
          <cell r="AX250">
            <v>0</v>
          </cell>
        </row>
        <row r="251">
          <cell r="E251">
            <v>427.1</v>
          </cell>
          <cell r="F251">
            <v>6786.0725956342612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575.509715981417</v>
          </cell>
          <cell r="AE251">
            <v>346.90368389534484</v>
          </cell>
          <cell r="AF251">
            <v>0</v>
          </cell>
          <cell r="AH251">
            <v>495.66619077804233</v>
          </cell>
          <cell r="AI251">
            <v>0</v>
          </cell>
          <cell r="AK251">
            <v>274.32741407814302</v>
          </cell>
          <cell r="AL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T251">
            <v>760.74152925237979</v>
          </cell>
          <cell r="AU251">
            <v>0</v>
          </cell>
          <cell r="AW251">
            <v>176.73356732588456</v>
          </cell>
          <cell r="AX251">
            <v>0</v>
          </cell>
        </row>
        <row r="252">
          <cell r="E252">
            <v>1283.3</v>
          </cell>
          <cell r="F252">
            <v>16857.034259454023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1984.2367833142343</v>
          </cell>
          <cell r="AE252">
            <v>934.32152653245373</v>
          </cell>
          <cell r="AF252">
            <v>0</v>
          </cell>
          <cell r="AH252">
            <v>964.17259028057515</v>
          </cell>
          <cell r="AI252">
            <v>0</v>
          </cell>
          <cell r="AK252">
            <v>789.75370527179291</v>
          </cell>
          <cell r="AL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0</v>
          </cell>
          <cell r="AT252">
            <v>975.11386744443689</v>
          </cell>
          <cell r="AU252">
            <v>0</v>
          </cell>
          <cell r="AW252">
            <v>176.73356732588456</v>
          </cell>
          <cell r="AX252">
            <v>0</v>
          </cell>
        </row>
        <row r="253">
          <cell r="E253">
            <v>275.8</v>
          </cell>
          <cell r="F253">
            <v>5131.519596829904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H253">
            <v>0</v>
          </cell>
          <cell r="AI253">
            <v>0</v>
          </cell>
          <cell r="AK253">
            <v>0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0</v>
          </cell>
          <cell r="AU253">
            <v>0</v>
          </cell>
          <cell r="AW253">
            <v>0</v>
          </cell>
          <cell r="AX253">
            <v>0</v>
          </cell>
        </row>
        <row r="254">
          <cell r="E254">
            <v>146.1</v>
          </cell>
          <cell r="F254">
            <v>2045.2869319726203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H254">
            <v>0</v>
          </cell>
          <cell r="AI254">
            <v>0</v>
          </cell>
          <cell r="AK254">
            <v>0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0</v>
          </cell>
          <cell r="AU254">
            <v>0</v>
          </cell>
          <cell r="AW254">
            <v>0</v>
          </cell>
          <cell r="AX254">
            <v>0</v>
          </cell>
        </row>
        <row r="255">
          <cell r="E255">
            <v>3990.61</v>
          </cell>
          <cell r="F255">
            <v>98512.699798266389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R255">
            <v>4</v>
          </cell>
          <cell r="S255">
            <v>143142.17028447174</v>
          </cell>
          <cell r="U255">
            <v>0</v>
          </cell>
          <cell r="V255">
            <v>0</v>
          </cell>
          <cell r="W255">
            <v>6</v>
          </cell>
          <cell r="X255">
            <v>6066.3304046844123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2473.5305602032249</v>
          </cell>
          <cell r="AD255">
            <v>1340.4039758593981</v>
          </cell>
          <cell r="AE255">
            <v>2543.5492647941192</v>
          </cell>
          <cell r="AF255">
            <v>0</v>
          </cell>
          <cell r="AH255">
            <v>1446.5286636777382</v>
          </cell>
          <cell r="AI255">
            <v>2284.8163608982713</v>
          </cell>
          <cell r="AK255">
            <v>2305.1200492735798</v>
          </cell>
          <cell r="AL255">
            <v>5536.2233904976092</v>
          </cell>
          <cell r="AN255">
            <v>375.34612689892361</v>
          </cell>
          <cell r="AO255">
            <v>0</v>
          </cell>
          <cell r="AQ255">
            <v>800.93084947672389</v>
          </cell>
          <cell r="AR255">
            <v>0</v>
          </cell>
          <cell r="AT255">
            <v>4359.2741001730037</v>
          </cell>
          <cell r="AU255">
            <v>561.08632586894998</v>
          </cell>
          <cell r="AW255">
            <v>165.44005461559831</v>
          </cell>
          <cell r="AX255">
            <v>0</v>
          </cell>
        </row>
        <row r="256">
          <cell r="E256">
            <v>319.39999999999998</v>
          </cell>
          <cell r="F256">
            <v>5496.96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142.61514382392244</v>
          </cell>
          <cell r="AF256">
            <v>0</v>
          </cell>
          <cell r="AH256">
            <v>516.03603423467405</v>
          </cell>
          <cell r="AI256">
            <v>0</v>
          </cell>
          <cell r="AK256">
            <v>135.03807162713443</v>
          </cell>
          <cell r="AL256">
            <v>0</v>
          </cell>
          <cell r="AN256">
            <v>61.163579259175066</v>
          </cell>
          <cell r="AO256">
            <v>0</v>
          </cell>
          <cell r="AQ256">
            <v>0</v>
          </cell>
          <cell r="AR256">
            <v>0</v>
          </cell>
          <cell r="AT256">
            <v>480.69531151370688</v>
          </cell>
          <cell r="AU256">
            <v>0</v>
          </cell>
          <cell r="AW256">
            <v>0</v>
          </cell>
          <cell r="AX256">
            <v>0</v>
          </cell>
        </row>
        <row r="257">
          <cell r="E257">
            <v>2762.6</v>
          </cell>
          <cell r="F257">
            <v>49131.796540741634</v>
          </cell>
          <cell r="I257">
            <v>3.75</v>
          </cell>
          <cell r="J257">
            <v>2055.8187331533727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382.90925353860672</v>
          </cell>
          <cell r="AC257">
            <v>0</v>
          </cell>
          <cell r="AD257">
            <v>0</v>
          </cell>
          <cell r="AE257">
            <v>2180.5974051446542</v>
          </cell>
          <cell r="AF257">
            <v>0</v>
          </cell>
          <cell r="AH257">
            <v>3621.3055034012218</v>
          </cell>
          <cell r="AI257">
            <v>4638.3439626947229</v>
          </cell>
          <cell r="AK257">
            <v>0</v>
          </cell>
          <cell r="AL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T257">
            <v>3003.2414713510539</v>
          </cell>
          <cell r="AU257">
            <v>0</v>
          </cell>
          <cell r="AW257">
            <v>475.5163246436357</v>
          </cell>
          <cell r="AX257">
            <v>0</v>
          </cell>
        </row>
        <row r="258">
          <cell r="E258">
            <v>1317.8000000000002</v>
          </cell>
          <cell r="F258">
            <v>24577.57404760618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1554.7153792812762</v>
          </cell>
          <cell r="AD258">
            <v>3106.6762658065109</v>
          </cell>
          <cell r="AE258">
            <v>861.34861820799642</v>
          </cell>
          <cell r="AF258">
            <v>0</v>
          </cell>
          <cell r="AH258">
            <v>1357.9895637754582</v>
          </cell>
          <cell r="AI258">
            <v>0</v>
          </cell>
          <cell r="AK258">
            <v>849.35072404817026</v>
          </cell>
          <cell r="AL258">
            <v>0</v>
          </cell>
          <cell r="AN258">
            <v>0</v>
          </cell>
          <cell r="AO258">
            <v>0</v>
          </cell>
          <cell r="AQ258">
            <v>417.87696494437768</v>
          </cell>
          <cell r="AR258">
            <v>1678.0826361722366</v>
          </cell>
          <cell r="AT258">
            <v>985.92390805745424</v>
          </cell>
          <cell r="AU258">
            <v>0</v>
          </cell>
          <cell r="AW258">
            <v>159.29796875561797</v>
          </cell>
          <cell r="AX258">
            <v>0</v>
          </cell>
        </row>
        <row r="259">
          <cell r="E259">
            <v>7216.05</v>
          </cell>
          <cell r="F259">
            <v>170565.44822782298</v>
          </cell>
          <cell r="I259">
            <v>0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3</v>
          </cell>
          <cell r="S259">
            <v>153731.76955119506</v>
          </cell>
          <cell r="U259">
            <v>31226.045449342855</v>
          </cell>
          <cell r="V259">
            <v>0</v>
          </cell>
          <cell r="W259">
            <v>2</v>
          </cell>
          <cell r="X259">
            <v>2080.2081999084462</v>
          </cell>
          <cell r="Y259">
            <v>0</v>
          </cell>
          <cell r="Z259">
            <v>0</v>
          </cell>
          <cell r="AA259">
            <v>0</v>
          </cell>
          <cell r="AB259">
            <v>13266.146991728596</v>
          </cell>
          <cell r="AC259">
            <v>1028.2924436331282</v>
          </cell>
          <cell r="AD259">
            <v>0</v>
          </cell>
          <cell r="AE259">
            <v>5450.6905304280335</v>
          </cell>
          <cell r="AF259">
            <v>561.13478923683761</v>
          </cell>
          <cell r="AH259">
            <v>4169.0279607906568</v>
          </cell>
          <cell r="AI259">
            <v>4742.8940187229819</v>
          </cell>
          <cell r="AK259">
            <v>4136.8995163932641</v>
          </cell>
          <cell r="AL259">
            <v>418.34065493029897</v>
          </cell>
          <cell r="AN259">
            <v>651.71255831819872</v>
          </cell>
          <cell r="AO259">
            <v>0</v>
          </cell>
          <cell r="AQ259">
            <v>818.34238968273974</v>
          </cell>
          <cell r="AR259">
            <v>0</v>
          </cell>
          <cell r="AT259">
            <v>4962.6962064872387</v>
          </cell>
          <cell r="AU259">
            <v>3433.6474054575629</v>
          </cell>
          <cell r="AW259">
            <v>1010.4721898677261</v>
          </cell>
          <cell r="AX259">
            <v>0</v>
          </cell>
        </row>
        <row r="260">
          <cell r="E260">
            <v>4189.33</v>
          </cell>
          <cell r="F260">
            <v>110323.34449123795</v>
          </cell>
          <cell r="I260">
            <v>0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3</v>
          </cell>
          <cell r="S260">
            <v>93329.060275439566</v>
          </cell>
          <cell r="U260">
            <v>0</v>
          </cell>
          <cell r="V260">
            <v>0</v>
          </cell>
          <cell r="W260">
            <v>6</v>
          </cell>
          <cell r="X260">
            <v>3294.3085755131133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321.37406971066446</v>
          </cell>
          <cell r="AD260">
            <v>0</v>
          </cell>
          <cell r="AE260">
            <v>4242.7888387627218</v>
          </cell>
          <cell r="AF260">
            <v>0</v>
          </cell>
          <cell r="AH260">
            <v>2878.937875203972</v>
          </cell>
          <cell r="AI260">
            <v>0</v>
          </cell>
          <cell r="AK260">
            <v>2766.5953767860465</v>
          </cell>
          <cell r="AL260">
            <v>0</v>
          </cell>
          <cell r="AN260">
            <v>307.74685914620113</v>
          </cell>
          <cell r="AO260">
            <v>0</v>
          </cell>
          <cell r="AQ260">
            <v>510.73851270979509</v>
          </cell>
          <cell r="AR260">
            <v>0</v>
          </cell>
          <cell r="AT260">
            <v>2645.6302371852998</v>
          </cell>
          <cell r="AU260">
            <v>0</v>
          </cell>
          <cell r="AW260">
            <v>515.14268503060532</v>
          </cell>
          <cell r="AX260">
            <v>0</v>
          </cell>
        </row>
        <row r="261">
          <cell r="E261">
            <v>2066.5</v>
          </cell>
          <cell r="F261">
            <v>27309.53470873932</v>
          </cell>
          <cell r="I261">
            <v>0</v>
          </cell>
          <cell r="J261">
            <v>0</v>
          </cell>
          <cell r="L261">
            <v>1</v>
          </cell>
          <cell r="M261">
            <v>34553.911231786435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15504.646081149642</v>
          </cell>
          <cell r="Z261">
            <v>0</v>
          </cell>
          <cell r="AA261">
            <v>0</v>
          </cell>
          <cell r="AB261">
            <v>0</v>
          </cell>
          <cell r="AC261">
            <v>49809.243104152614</v>
          </cell>
          <cell r="AD261">
            <v>0</v>
          </cell>
          <cell r="AE261">
            <v>1413.1299875862771</v>
          </cell>
          <cell r="AF261">
            <v>0</v>
          </cell>
          <cell r="AH261">
            <v>1697.4869547193232</v>
          </cell>
          <cell r="AI261">
            <v>0</v>
          </cell>
          <cell r="AK261">
            <v>1803.0488732633669</v>
          </cell>
          <cell r="AL261">
            <v>0</v>
          </cell>
          <cell r="AN261">
            <v>0</v>
          </cell>
          <cell r="AO261">
            <v>0</v>
          </cell>
          <cell r="AQ261">
            <v>522.34620618047234</v>
          </cell>
          <cell r="AR261">
            <v>0</v>
          </cell>
          <cell r="AT261">
            <v>1172.8803521737166</v>
          </cell>
          <cell r="AU261">
            <v>0</v>
          </cell>
          <cell r="AW261">
            <v>42.400205614057519</v>
          </cell>
          <cell r="AX261">
            <v>0</v>
          </cell>
        </row>
        <row r="262">
          <cell r="E262">
            <v>6669.7999999999993</v>
          </cell>
          <cell r="F262">
            <v>97388.414744682901</v>
          </cell>
          <cell r="I262">
            <v>78.239999999999995</v>
          </cell>
          <cell r="J262">
            <v>103477.94526560097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3155.1129277522173</v>
          </cell>
          <cell r="AF262">
            <v>0</v>
          </cell>
          <cell r="AH262">
            <v>5341.4256175168039</v>
          </cell>
          <cell r="AI262">
            <v>0</v>
          </cell>
          <cell r="AK262">
            <v>3471.6701661516722</v>
          </cell>
          <cell r="AL262">
            <v>0</v>
          </cell>
          <cell r="AN262">
            <v>0</v>
          </cell>
          <cell r="AO262">
            <v>1242.1660781101</v>
          </cell>
          <cell r="AQ262">
            <v>0</v>
          </cell>
          <cell r="AR262">
            <v>0</v>
          </cell>
          <cell r="AT262">
            <v>6028.5649993515062</v>
          </cell>
          <cell r="AU262">
            <v>2433.8387904218666</v>
          </cell>
          <cell r="AW262">
            <v>713.27448696545378</v>
          </cell>
          <cell r="AX262">
            <v>0</v>
          </cell>
        </row>
        <row r="263">
          <cell r="E263">
            <v>1452.6</v>
          </cell>
          <cell r="F263">
            <v>22453.412074591364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2</v>
          </cell>
          <cell r="X263">
            <v>1040.3064492734263</v>
          </cell>
          <cell r="Y263">
            <v>0</v>
          </cell>
          <cell r="Z263">
            <v>0</v>
          </cell>
          <cell r="AA263">
            <v>36719.761339583019</v>
          </cell>
          <cell r="AB263">
            <v>0</v>
          </cell>
          <cell r="AC263">
            <v>1029.6625870478806</v>
          </cell>
          <cell r="AD263">
            <v>515.17158492952376</v>
          </cell>
          <cell r="AE263">
            <v>893.7520178283562</v>
          </cell>
          <cell r="AF263">
            <v>10787.828664729106</v>
          </cell>
          <cell r="AH263">
            <v>814.79373826527524</v>
          </cell>
          <cell r="AI263">
            <v>0</v>
          </cell>
          <cell r="AK263">
            <v>828.06684863596809</v>
          </cell>
          <cell r="AL263">
            <v>0</v>
          </cell>
          <cell r="AN263">
            <v>0</v>
          </cell>
          <cell r="AO263">
            <v>0</v>
          </cell>
          <cell r="AQ263">
            <v>417.87696494437768</v>
          </cell>
          <cell r="AR263">
            <v>0</v>
          </cell>
          <cell r="AT263">
            <v>1075.8437913384635</v>
          </cell>
          <cell r="AU263">
            <v>0</v>
          </cell>
          <cell r="AW263">
            <v>517.5202666538238</v>
          </cell>
          <cell r="AX263">
            <v>0</v>
          </cell>
        </row>
        <row r="264">
          <cell r="E264">
            <v>4212.2</v>
          </cell>
          <cell r="F264">
            <v>74164.974733302341</v>
          </cell>
          <cell r="I264">
            <v>0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8</v>
          </cell>
          <cell r="X264">
            <v>6224.3533481918366</v>
          </cell>
          <cell r="Y264">
            <v>0</v>
          </cell>
          <cell r="Z264">
            <v>0</v>
          </cell>
          <cell r="AA264">
            <v>0</v>
          </cell>
          <cell r="AB264">
            <v>6758.7778225266811</v>
          </cell>
          <cell r="AC264">
            <v>2658.5387695718709</v>
          </cell>
          <cell r="AD264">
            <v>0</v>
          </cell>
          <cell r="AE264">
            <v>2927.4114046081081</v>
          </cell>
          <cell r="AF264">
            <v>0</v>
          </cell>
          <cell r="AH264">
            <v>4073.9686913263745</v>
          </cell>
          <cell r="AI264">
            <v>3719.767938254256</v>
          </cell>
          <cell r="AK264">
            <v>3334.7733428953984</v>
          </cell>
          <cell r="AL264">
            <v>0</v>
          </cell>
          <cell r="AN264">
            <v>0</v>
          </cell>
          <cell r="AO264">
            <v>0</v>
          </cell>
          <cell r="AQ264">
            <v>1044.6924123609447</v>
          </cell>
          <cell r="AR264">
            <v>0</v>
          </cell>
          <cell r="AT264">
            <v>3928.4443960203403</v>
          </cell>
          <cell r="AU264">
            <v>11697.498580288704</v>
          </cell>
          <cell r="AW264">
            <v>605.88705031676602</v>
          </cell>
          <cell r="AX264">
            <v>0</v>
          </cell>
        </row>
        <row r="265">
          <cell r="E265">
            <v>3203.5</v>
          </cell>
          <cell r="F265">
            <v>39734.084289690312</v>
          </cell>
          <cell r="I265">
            <v>0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24977.552814156617</v>
          </cell>
          <cell r="Z265">
            <v>0</v>
          </cell>
          <cell r="AA265">
            <v>0</v>
          </cell>
          <cell r="AB265">
            <v>0</v>
          </cell>
          <cell r="AC265">
            <v>7676.8132475062721</v>
          </cell>
          <cell r="AD265">
            <v>22132.085109638872</v>
          </cell>
          <cell r="AE265">
            <v>2413.0754453716995</v>
          </cell>
          <cell r="AF265">
            <v>1294.7394020012666</v>
          </cell>
          <cell r="AH265">
            <v>2172.7833020407338</v>
          </cell>
          <cell r="AI265">
            <v>0</v>
          </cell>
          <cell r="AK265">
            <v>2097.6466823018441</v>
          </cell>
          <cell r="AL265">
            <v>5154.701773480685</v>
          </cell>
          <cell r="AN265">
            <v>0</v>
          </cell>
          <cell r="AO265">
            <v>0</v>
          </cell>
          <cell r="AQ265">
            <v>870.57701030078726</v>
          </cell>
          <cell r="AR265">
            <v>0</v>
          </cell>
          <cell r="AT265">
            <v>3185.9956792683411</v>
          </cell>
          <cell r="AU265">
            <v>1759.1144568971715</v>
          </cell>
          <cell r="AW265">
            <v>445.40029074953895</v>
          </cell>
          <cell r="AX265">
            <v>0</v>
          </cell>
        </row>
        <row r="266">
          <cell r="E266">
            <v>1563</v>
          </cell>
          <cell r="F266">
            <v>19199.325624861525</v>
          </cell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968.27119350116266</v>
          </cell>
          <cell r="AF266">
            <v>0</v>
          </cell>
          <cell r="AH266">
            <v>1606.954317134293</v>
          </cell>
          <cell r="AI266">
            <v>0</v>
          </cell>
          <cell r="AK266">
            <v>1117.6630064278017</v>
          </cell>
          <cell r="AL266">
            <v>1434.8348164230033</v>
          </cell>
          <cell r="AN266">
            <v>0</v>
          </cell>
          <cell r="AO266">
            <v>0</v>
          </cell>
          <cell r="AQ266">
            <v>417.87696494437768</v>
          </cell>
          <cell r="AR266">
            <v>0</v>
          </cell>
          <cell r="AT266">
            <v>1052.5039309239939</v>
          </cell>
          <cell r="AU266">
            <v>0</v>
          </cell>
          <cell r="AW266">
            <v>69.742394281066609</v>
          </cell>
          <cell r="AX266">
            <v>0</v>
          </cell>
        </row>
        <row r="267">
          <cell r="E267">
            <v>3710.3599999999997</v>
          </cell>
          <cell r="F267">
            <v>53179.456078475312</v>
          </cell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8</v>
          </cell>
          <cell r="X267">
            <v>5730.8363751265597</v>
          </cell>
          <cell r="Y267">
            <v>4235.3001878400546</v>
          </cell>
          <cell r="Z267">
            <v>0</v>
          </cell>
          <cell r="AA267">
            <v>0</v>
          </cell>
          <cell r="AB267">
            <v>0</v>
          </cell>
          <cell r="AC267">
            <v>718.47501895371124</v>
          </cell>
          <cell r="AD267">
            <v>0</v>
          </cell>
          <cell r="AE267">
            <v>2171.3436903106963</v>
          </cell>
          <cell r="AF267">
            <v>3520.62901019316</v>
          </cell>
          <cell r="AH267">
            <v>2715.9791275509165</v>
          </cell>
          <cell r="AI267">
            <v>2899.2414405771792</v>
          </cell>
          <cell r="AK267">
            <v>2072.7844966478506</v>
          </cell>
          <cell r="AL267">
            <v>1320.3088734537957</v>
          </cell>
          <cell r="AN267">
            <v>0</v>
          </cell>
          <cell r="AO267">
            <v>0</v>
          </cell>
          <cell r="AQ267">
            <v>696.46160824062997</v>
          </cell>
          <cell r="AR267">
            <v>0</v>
          </cell>
          <cell r="AT267">
            <v>3944.5271808586717</v>
          </cell>
          <cell r="AU267">
            <v>0</v>
          </cell>
          <cell r="AW267">
            <v>634.02176619151442</v>
          </cell>
          <cell r="AX267">
            <v>0</v>
          </cell>
        </row>
        <row r="268">
          <cell r="E268">
            <v>2749.6000000000004</v>
          </cell>
          <cell r="F268">
            <v>52267.558723763977</v>
          </cell>
          <cell r="I268">
            <v>5.69</v>
          </cell>
          <cell r="J268">
            <v>2185.5889137308513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1766.8671409856679</v>
          </cell>
          <cell r="AF268">
            <v>0</v>
          </cell>
          <cell r="AH268">
            <v>1928.3451805611503</v>
          </cell>
          <cell r="AI268">
            <v>0</v>
          </cell>
          <cell r="AK268">
            <v>1378.4783765744298</v>
          </cell>
          <cell r="AL268">
            <v>0</v>
          </cell>
          <cell r="AN268">
            <v>0</v>
          </cell>
          <cell r="AO268">
            <v>0</v>
          </cell>
          <cell r="AQ268">
            <v>696.46160824062997</v>
          </cell>
          <cell r="AR268">
            <v>0</v>
          </cell>
          <cell r="AT268">
            <v>3256.0315043931519</v>
          </cell>
          <cell r="AU268">
            <v>0</v>
          </cell>
          <cell r="AW268">
            <v>563.88310830657827</v>
          </cell>
          <cell r="AX268">
            <v>0</v>
          </cell>
        </row>
        <row r="269">
          <cell r="E269">
            <v>300.10000000000002</v>
          </cell>
          <cell r="F269">
            <v>6468.0624529999159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534.1157168987794</v>
          </cell>
          <cell r="AF269">
            <v>0</v>
          </cell>
          <cell r="AH269">
            <v>599.77872400082742</v>
          </cell>
          <cell r="AI269">
            <v>0</v>
          </cell>
          <cell r="AK269">
            <v>0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353.98086180954016</v>
          </cell>
          <cell r="AU269">
            <v>0</v>
          </cell>
          <cell r="AW269">
            <v>79.252720773939302</v>
          </cell>
          <cell r="AX269">
            <v>0</v>
          </cell>
        </row>
        <row r="270">
          <cell r="E270">
            <v>1950.8</v>
          </cell>
          <cell r="F270">
            <v>22821.920434288597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1438.8288933849321</v>
          </cell>
          <cell r="AE270">
            <v>1555.5648342204195</v>
          </cell>
          <cell r="AF270">
            <v>0</v>
          </cell>
          <cell r="AH270">
            <v>1810.6527517006109</v>
          </cell>
          <cell r="AI270">
            <v>0</v>
          </cell>
          <cell r="AK270">
            <v>1681.2028972453588</v>
          </cell>
          <cell r="AL270">
            <v>0</v>
          </cell>
          <cell r="AN270">
            <v>0</v>
          </cell>
          <cell r="AO270">
            <v>0</v>
          </cell>
          <cell r="AQ270">
            <v>522.34620618047234</v>
          </cell>
          <cell r="AR270">
            <v>0</v>
          </cell>
          <cell r="AT270">
            <v>1180.2508344098651</v>
          </cell>
          <cell r="AU270">
            <v>0</v>
          </cell>
          <cell r="AW270">
            <v>517.5202666538238</v>
          </cell>
          <cell r="AX270">
            <v>0</v>
          </cell>
        </row>
        <row r="271">
          <cell r="E271">
            <v>4491.7</v>
          </cell>
          <cell r="F271">
            <v>72241.143479933788</v>
          </cell>
          <cell r="I271">
            <v>0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837.43551574547689</v>
          </cell>
          <cell r="AE271">
            <v>2652.7364126331063</v>
          </cell>
          <cell r="AF271">
            <v>0</v>
          </cell>
          <cell r="AH271">
            <v>4526.6318792515276</v>
          </cell>
          <cell r="AI271">
            <v>0</v>
          </cell>
          <cell r="AK271">
            <v>3216.4622528964737</v>
          </cell>
          <cell r="AL271">
            <v>2371.0903925702023</v>
          </cell>
          <cell r="AN271">
            <v>0</v>
          </cell>
          <cell r="AO271">
            <v>0</v>
          </cell>
          <cell r="AQ271">
            <v>1044.6924123609447</v>
          </cell>
          <cell r="AR271">
            <v>0</v>
          </cell>
          <cell r="AT271">
            <v>3442.3314633461828</v>
          </cell>
          <cell r="AU271">
            <v>0</v>
          </cell>
          <cell r="AW271">
            <v>849.58916669662949</v>
          </cell>
          <cell r="AX271">
            <v>0</v>
          </cell>
        </row>
        <row r="272">
          <cell r="E272">
            <v>2575.88</v>
          </cell>
          <cell r="F272">
            <v>51140.477138545022</v>
          </cell>
          <cell r="I272">
            <v>0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12035.923055750611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1520.0913632509319</v>
          </cell>
          <cell r="AF272">
            <v>0</v>
          </cell>
          <cell r="AH272">
            <v>2715.9791275509165</v>
          </cell>
          <cell r="AI272">
            <v>1090.8769670851716</v>
          </cell>
          <cell r="AK272">
            <v>1621.2527749748454</v>
          </cell>
          <cell r="AL272">
            <v>0</v>
          </cell>
          <cell r="AN272">
            <v>0</v>
          </cell>
          <cell r="AO272">
            <v>0</v>
          </cell>
          <cell r="AQ272">
            <v>348.23080412031499</v>
          </cell>
          <cell r="AR272">
            <v>0</v>
          </cell>
          <cell r="AT272">
            <v>2021.7096958674549</v>
          </cell>
          <cell r="AU272">
            <v>0</v>
          </cell>
          <cell r="AW272">
            <v>324.73802337121634</v>
          </cell>
          <cell r="AX272">
            <v>0</v>
          </cell>
        </row>
        <row r="273">
          <cell r="E273">
            <v>3000.29</v>
          </cell>
          <cell r="F273">
            <v>41283.530884480169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338.38336143974345</v>
          </cell>
          <cell r="Y273">
            <v>5693.601584424724</v>
          </cell>
          <cell r="Z273">
            <v>0</v>
          </cell>
          <cell r="AA273">
            <v>0</v>
          </cell>
          <cell r="AB273">
            <v>32992.786402188911</v>
          </cell>
          <cell r="AC273">
            <v>0</v>
          </cell>
          <cell r="AD273">
            <v>2611.1234720017292</v>
          </cell>
          <cell r="AE273">
            <v>1968.756129095302</v>
          </cell>
          <cell r="AF273">
            <v>11454.317433492353</v>
          </cell>
          <cell r="AH273">
            <v>3259.174953061101</v>
          </cell>
          <cell r="AI273">
            <v>1981.4460146625102</v>
          </cell>
          <cell r="AK273">
            <v>1746.2490243326226</v>
          </cell>
          <cell r="AL273">
            <v>0</v>
          </cell>
          <cell r="AN273">
            <v>0</v>
          </cell>
          <cell r="AO273">
            <v>0</v>
          </cell>
          <cell r="AQ273">
            <v>870.57701030078726</v>
          </cell>
          <cell r="AR273">
            <v>0</v>
          </cell>
          <cell r="AT273">
            <v>3127.0318213791566</v>
          </cell>
          <cell r="AU273">
            <v>0</v>
          </cell>
          <cell r="AW273">
            <v>229.04036303668462</v>
          </cell>
          <cell r="AX273">
            <v>0</v>
          </cell>
        </row>
        <row r="274">
          <cell r="E274">
            <v>2617.6</v>
          </cell>
          <cell r="F274">
            <v>46714.824976125878</v>
          </cell>
          <cell r="I274">
            <v>0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466.6437214496068</v>
          </cell>
          <cell r="Y274">
            <v>330.27991173693243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1793.9345574034076</v>
          </cell>
          <cell r="AF274">
            <v>17457.693632274</v>
          </cell>
          <cell r="AH274">
            <v>1629.5874765305505</v>
          </cell>
          <cell r="AI274">
            <v>0</v>
          </cell>
          <cell r="AK274">
            <v>1645.853613062947</v>
          </cell>
          <cell r="AL274">
            <v>0</v>
          </cell>
          <cell r="AN274">
            <v>0</v>
          </cell>
          <cell r="AO274">
            <v>0</v>
          </cell>
          <cell r="AQ274">
            <v>696.46160824062997</v>
          </cell>
          <cell r="AR274">
            <v>0</v>
          </cell>
          <cell r="AT274">
            <v>1900.0967389710083</v>
          </cell>
          <cell r="AU274">
            <v>8286.2665266904096</v>
          </cell>
          <cell r="AW274">
            <v>221.51135456316027</v>
          </cell>
          <cell r="AX274">
            <v>0</v>
          </cell>
        </row>
        <row r="275">
          <cell r="E275">
            <v>2951.96</v>
          </cell>
          <cell r="F275">
            <v>40199.586128107621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42.4</v>
          </cell>
          <cell r="X275">
            <v>10356.181606759956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24099.201486137921</v>
          </cell>
          <cell r="AD275">
            <v>11523.532343974859</v>
          </cell>
          <cell r="AE275">
            <v>1142.7703355669121</v>
          </cell>
          <cell r="AF275">
            <v>3341.3954560146094</v>
          </cell>
          <cell r="AH275">
            <v>1578.6628678889704</v>
          </cell>
          <cell r="AI275">
            <v>0</v>
          </cell>
          <cell r="AK275">
            <v>2127.7592035320922</v>
          </cell>
          <cell r="AL275">
            <v>7804.2672007785059</v>
          </cell>
          <cell r="AN275">
            <v>0</v>
          </cell>
          <cell r="AO275">
            <v>0</v>
          </cell>
          <cell r="AQ275">
            <v>0</v>
          </cell>
          <cell r="AR275">
            <v>0</v>
          </cell>
          <cell r="AT275">
            <v>1904.6486604373149</v>
          </cell>
          <cell r="AU275">
            <v>414.94101394220246</v>
          </cell>
          <cell r="AW275">
            <v>226.4646496115316</v>
          </cell>
          <cell r="AX275">
            <v>0</v>
          </cell>
        </row>
        <row r="276">
          <cell r="E276">
            <v>2595.42</v>
          </cell>
          <cell r="F276">
            <v>57468.163591301709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820.82829377791461</v>
          </cell>
          <cell r="AE276">
            <v>1795.3828287200411</v>
          </cell>
          <cell r="AF276">
            <v>968.12309770208742</v>
          </cell>
          <cell r="AH276">
            <v>1629.5874765305505</v>
          </cell>
          <cell r="AI276">
            <v>0</v>
          </cell>
          <cell r="AK276">
            <v>1727.9591623027807</v>
          </cell>
          <cell r="AL276">
            <v>2565.1530126590233</v>
          </cell>
          <cell r="AN276">
            <v>0</v>
          </cell>
          <cell r="AO276">
            <v>0</v>
          </cell>
          <cell r="AQ276">
            <v>696.46160824062997</v>
          </cell>
          <cell r="AR276">
            <v>0</v>
          </cell>
          <cell r="AT276">
            <v>1900.0967389710083</v>
          </cell>
          <cell r="AU276">
            <v>0</v>
          </cell>
          <cell r="AW276">
            <v>221.51135456316027</v>
          </cell>
          <cell r="AX276">
            <v>0</v>
          </cell>
        </row>
        <row r="277">
          <cell r="E277">
            <v>374.5</v>
          </cell>
          <cell r="F277">
            <v>6000.6710882089073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187.71701871999767</v>
          </cell>
          <cell r="AF277">
            <v>0</v>
          </cell>
          <cell r="AH277">
            <v>359.8672344004965</v>
          </cell>
          <cell r="AI277">
            <v>0</v>
          </cell>
          <cell r="AK277">
            <v>0</v>
          </cell>
          <cell r="AL277">
            <v>0</v>
          </cell>
          <cell r="AN277">
            <v>0</v>
          </cell>
          <cell r="AO277">
            <v>0</v>
          </cell>
          <cell r="AQ277">
            <v>0</v>
          </cell>
          <cell r="AR277">
            <v>0</v>
          </cell>
          <cell r="AT277">
            <v>390.27906706020781</v>
          </cell>
          <cell r="AU277">
            <v>0</v>
          </cell>
          <cell r="AW277">
            <v>118.87908116090892</v>
          </cell>
          <cell r="AX277">
            <v>0</v>
          </cell>
        </row>
        <row r="278">
          <cell r="E278">
            <v>3609.1000000000004</v>
          </cell>
          <cell r="F278">
            <v>56948.482103542825</v>
          </cell>
          <cell r="I278">
            <v>5.69</v>
          </cell>
          <cell r="J278">
            <v>3672.5386706519866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209.98967465232303</v>
          </cell>
          <cell r="Y278">
            <v>1391.5070244016572</v>
          </cell>
          <cell r="Z278">
            <v>0</v>
          </cell>
          <cell r="AA278">
            <v>0</v>
          </cell>
          <cell r="AB278">
            <v>0</v>
          </cell>
          <cell r="AC278">
            <v>49244.183122913186</v>
          </cell>
          <cell r="AD278">
            <v>5345.1461952912005</v>
          </cell>
          <cell r="AE278">
            <v>2288.3637337277341</v>
          </cell>
          <cell r="AF278">
            <v>745.65500600910855</v>
          </cell>
          <cell r="AH278">
            <v>4526.6318792515276</v>
          </cell>
          <cell r="AI278">
            <v>0</v>
          </cell>
          <cell r="AK278">
            <v>2075.0440723020115</v>
          </cell>
          <cell r="AL278">
            <v>0</v>
          </cell>
          <cell r="AN278">
            <v>0</v>
          </cell>
          <cell r="AO278">
            <v>0</v>
          </cell>
          <cell r="AQ278">
            <v>870.57701030078726</v>
          </cell>
          <cell r="AR278">
            <v>0</v>
          </cell>
          <cell r="AT278">
            <v>3096.3214787285365</v>
          </cell>
          <cell r="AU278">
            <v>0</v>
          </cell>
          <cell r="AW278">
            <v>194.1691658961513</v>
          </cell>
          <cell r="AX278">
            <v>0</v>
          </cell>
        </row>
        <row r="279">
          <cell r="E279">
            <v>2652.84</v>
          </cell>
          <cell r="F279">
            <v>34428.296055889157</v>
          </cell>
          <cell r="I279">
            <v>47</v>
          </cell>
          <cell r="J279">
            <v>9381.9013439108712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69.99655821744102</v>
          </cell>
          <cell r="Y279">
            <v>0</v>
          </cell>
          <cell r="Z279">
            <v>0</v>
          </cell>
          <cell r="AA279">
            <v>104317.73153569181</v>
          </cell>
          <cell r="AB279">
            <v>0</v>
          </cell>
          <cell r="AC279">
            <v>0</v>
          </cell>
          <cell r="AD279">
            <v>1180.2114968322708</v>
          </cell>
          <cell r="AE279">
            <v>2003.7499415202265</v>
          </cell>
          <cell r="AF279">
            <v>0</v>
          </cell>
          <cell r="AH279">
            <v>1765.3864329080964</v>
          </cell>
          <cell r="AI279">
            <v>0</v>
          </cell>
          <cell r="AK279">
            <v>1630.8165369450171</v>
          </cell>
          <cell r="AL279">
            <v>0</v>
          </cell>
          <cell r="AN279">
            <v>424.98960622745363</v>
          </cell>
          <cell r="AO279">
            <v>0</v>
          </cell>
          <cell r="AQ279">
            <v>696.46160824062997</v>
          </cell>
          <cell r="AR279">
            <v>0</v>
          </cell>
          <cell r="AT279">
            <v>2964.8974560652919</v>
          </cell>
          <cell r="AU279">
            <v>0</v>
          </cell>
          <cell r="AW279">
            <v>221.51135456316027</v>
          </cell>
          <cell r="AX279">
            <v>0</v>
          </cell>
        </row>
        <row r="280">
          <cell r="E280">
            <v>2582.5</v>
          </cell>
          <cell r="F280">
            <v>42987.310485131457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303.31841894224436</v>
          </cell>
          <cell r="Y280">
            <v>0</v>
          </cell>
          <cell r="Z280">
            <v>0</v>
          </cell>
          <cell r="AA280">
            <v>0</v>
          </cell>
          <cell r="AB280">
            <v>12280.346649980795</v>
          </cell>
          <cell r="AC280">
            <v>0</v>
          </cell>
          <cell r="AD280">
            <v>0</v>
          </cell>
          <cell r="AE280">
            <v>1635.5347381431209</v>
          </cell>
          <cell r="AF280">
            <v>1058.7206566781904</v>
          </cell>
          <cell r="AH280">
            <v>1493.7885201530041</v>
          </cell>
          <cell r="AI280">
            <v>0</v>
          </cell>
          <cell r="AK280">
            <v>1588.8812607629836</v>
          </cell>
          <cell r="AL280">
            <v>0</v>
          </cell>
          <cell r="AN280">
            <v>0</v>
          </cell>
          <cell r="AO280">
            <v>0</v>
          </cell>
          <cell r="AQ280">
            <v>696.46160824062997</v>
          </cell>
          <cell r="AR280">
            <v>0</v>
          </cell>
          <cell r="AT280">
            <v>3006.0493152171221</v>
          </cell>
          <cell r="AU280">
            <v>0</v>
          </cell>
          <cell r="AW280">
            <v>286.10232199392084</v>
          </cell>
          <cell r="AX280">
            <v>0</v>
          </cell>
        </row>
        <row r="281">
          <cell r="E281">
            <v>5707.2000000000007</v>
          </cell>
          <cell r="F281">
            <v>143836.235724756</v>
          </cell>
          <cell r="I281">
            <v>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W281">
            <v>4</v>
          </cell>
          <cell r="X281">
            <v>3978.4848330154123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24622.091561456593</v>
          </cell>
          <cell r="AD281">
            <v>1994.1595321357638</v>
          </cell>
          <cell r="AE281">
            <v>3737.1741294310791</v>
          </cell>
          <cell r="AF281">
            <v>0</v>
          </cell>
          <cell r="AH281">
            <v>6427.8172685371719</v>
          </cell>
          <cell r="AI281">
            <v>0</v>
          </cell>
          <cell r="AK281">
            <v>3984.4419719521179</v>
          </cell>
          <cell r="AL281">
            <v>1034.3711773000205</v>
          </cell>
          <cell r="AN281">
            <v>0</v>
          </cell>
          <cell r="AO281">
            <v>0</v>
          </cell>
          <cell r="AQ281">
            <v>1253.6308948331334</v>
          </cell>
          <cell r="AR281">
            <v>0</v>
          </cell>
          <cell r="AT281">
            <v>9505.7072103685496</v>
          </cell>
          <cell r="AU281">
            <v>0</v>
          </cell>
          <cell r="AW281">
            <v>378.23360989362544</v>
          </cell>
          <cell r="AX281">
            <v>0</v>
          </cell>
        </row>
        <row r="282">
          <cell r="E282">
            <v>201.1</v>
          </cell>
          <cell r="F282">
            <v>3369.7491966129451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H282">
            <v>0</v>
          </cell>
          <cell r="AI282">
            <v>0</v>
          </cell>
          <cell r="AK282">
            <v>0</v>
          </cell>
          <cell r="AL282">
            <v>0</v>
          </cell>
          <cell r="AN282">
            <v>0</v>
          </cell>
          <cell r="AO282">
            <v>0</v>
          </cell>
          <cell r="AQ282">
            <v>0</v>
          </cell>
          <cell r="AR282">
            <v>0</v>
          </cell>
          <cell r="AT282">
            <v>0</v>
          </cell>
          <cell r="AU282">
            <v>0</v>
          </cell>
          <cell r="AW282">
            <v>0</v>
          </cell>
          <cell r="AX282">
            <v>0</v>
          </cell>
        </row>
        <row r="284">
          <cell r="E284">
            <v>325</v>
          </cell>
          <cell r="F284">
            <v>4990.0467197230037</v>
          </cell>
          <cell r="I284">
            <v>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H284">
            <v>0</v>
          </cell>
          <cell r="AI284">
            <v>0</v>
          </cell>
          <cell r="AK284">
            <v>0</v>
          </cell>
          <cell r="AL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T284">
            <v>0</v>
          </cell>
          <cell r="AU284">
            <v>0</v>
          </cell>
          <cell r="AW284">
            <v>0</v>
          </cell>
          <cell r="AX284">
            <v>0</v>
          </cell>
        </row>
        <row r="285">
          <cell r="E285">
            <v>241.4</v>
          </cell>
          <cell r="F285">
            <v>4256.5792322524439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H285">
            <v>0</v>
          </cell>
          <cell r="AI285">
            <v>0</v>
          </cell>
          <cell r="AK285">
            <v>0</v>
          </cell>
          <cell r="AL285">
            <v>0</v>
          </cell>
          <cell r="AN285">
            <v>0</v>
          </cell>
          <cell r="AO285">
            <v>0</v>
          </cell>
          <cell r="AQ285">
            <v>0</v>
          </cell>
          <cell r="AR285">
            <v>0</v>
          </cell>
          <cell r="AT285">
            <v>0</v>
          </cell>
          <cell r="AU285">
            <v>0</v>
          </cell>
          <cell r="AW285">
            <v>0</v>
          </cell>
          <cell r="AX285">
            <v>0</v>
          </cell>
        </row>
        <row r="286">
          <cell r="E286">
            <v>148.69999999999999</v>
          </cell>
          <cell r="F286">
            <v>4163.0856331868481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195.15855925706808</v>
          </cell>
          <cell r="AF286">
            <v>0</v>
          </cell>
          <cell r="AH286">
            <v>162.95874765305504</v>
          </cell>
          <cell r="AI286">
            <v>0</v>
          </cell>
          <cell r="AK286">
            <v>138.1126176070357</v>
          </cell>
          <cell r="AL286">
            <v>0</v>
          </cell>
          <cell r="AN286">
            <v>30.872716231970045</v>
          </cell>
          <cell r="AO286">
            <v>0</v>
          </cell>
          <cell r="AQ286">
            <v>0</v>
          </cell>
          <cell r="AR286">
            <v>0</v>
          </cell>
          <cell r="AT286">
            <v>183.18782866466984</v>
          </cell>
          <cell r="AU286">
            <v>0</v>
          </cell>
          <cell r="AW286">
            <v>79.252720773939302</v>
          </cell>
          <cell r="AX286">
            <v>0</v>
          </cell>
        </row>
        <row r="287">
          <cell r="E287">
            <v>4572.4000000000005</v>
          </cell>
          <cell r="F287">
            <v>73359.550456450132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8073.29977811143</v>
          </cell>
          <cell r="Z287">
            <v>0</v>
          </cell>
          <cell r="AA287">
            <v>0</v>
          </cell>
          <cell r="AB287">
            <v>0</v>
          </cell>
          <cell r="AC287">
            <v>94875.134139788512</v>
          </cell>
          <cell r="AD287">
            <v>0</v>
          </cell>
          <cell r="AE287">
            <v>2635.8513846553819</v>
          </cell>
          <cell r="AF287">
            <v>0</v>
          </cell>
          <cell r="AH287">
            <v>5007.5865164220049</v>
          </cell>
          <cell r="AI287">
            <v>7548.001340964749</v>
          </cell>
          <cell r="AK287">
            <v>2837.8188059424297</v>
          </cell>
          <cell r="AL287">
            <v>1334.922049902</v>
          </cell>
          <cell r="AN287">
            <v>0</v>
          </cell>
          <cell r="AO287">
            <v>0</v>
          </cell>
          <cell r="AQ287">
            <v>1044.6924123609447</v>
          </cell>
          <cell r="AR287">
            <v>0</v>
          </cell>
          <cell r="AT287">
            <v>5637.2077085859783</v>
          </cell>
          <cell r="AU287">
            <v>0</v>
          </cell>
          <cell r="AW287">
            <v>832.15356812636276</v>
          </cell>
          <cell r="AX287">
            <v>0</v>
          </cell>
        </row>
        <row r="288">
          <cell r="E288">
            <v>4578.4000000000005</v>
          </cell>
          <cell r="F288">
            <v>93183.210515416155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45498.752555193387</v>
          </cell>
          <cell r="AD288">
            <v>0</v>
          </cell>
          <cell r="AE288">
            <v>3308.2727951822294</v>
          </cell>
          <cell r="AF288">
            <v>0</v>
          </cell>
          <cell r="AH288">
            <v>6009.1038197064008</v>
          </cell>
          <cell r="AI288">
            <v>0</v>
          </cell>
          <cell r="AK288">
            <v>2994.6815409258065</v>
          </cell>
          <cell r="AL288">
            <v>1242.1660781101</v>
          </cell>
          <cell r="AN288">
            <v>0</v>
          </cell>
          <cell r="AO288">
            <v>0</v>
          </cell>
          <cell r="AQ288">
            <v>0</v>
          </cell>
          <cell r="AR288">
            <v>0</v>
          </cell>
          <cell r="AT288">
            <v>6217.0181911960208</v>
          </cell>
          <cell r="AU288">
            <v>914.86486260817264</v>
          </cell>
          <cell r="AW288">
            <v>832.15356812636276</v>
          </cell>
          <cell r="AX288">
            <v>0</v>
          </cell>
        </row>
        <row r="289">
          <cell r="E289">
            <v>3208.53</v>
          </cell>
          <cell r="F289">
            <v>53000.97850085055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2112.4546648327419</v>
          </cell>
          <cell r="AF289">
            <v>0</v>
          </cell>
          <cell r="AH289">
            <v>2172.7833020407338</v>
          </cell>
          <cell r="AI289">
            <v>7606.2086368480868</v>
          </cell>
          <cell r="AK289">
            <v>2221.3359486714503</v>
          </cell>
          <cell r="AL289">
            <v>0</v>
          </cell>
          <cell r="AN289">
            <v>0</v>
          </cell>
          <cell r="AO289">
            <v>0</v>
          </cell>
          <cell r="AQ289">
            <v>0</v>
          </cell>
          <cell r="AR289">
            <v>0</v>
          </cell>
          <cell r="AT289">
            <v>3335.7732118268418</v>
          </cell>
          <cell r="AU289">
            <v>825.77829222660409</v>
          </cell>
          <cell r="AW289">
            <v>634.02176619151442</v>
          </cell>
          <cell r="AX289">
            <v>0</v>
          </cell>
        </row>
        <row r="290">
          <cell r="E290">
            <v>6255.8</v>
          </cell>
          <cell r="F290">
            <v>122983.54662699968</v>
          </cell>
          <cell r="I290">
            <v>0</v>
          </cell>
          <cell r="J290">
            <v>0</v>
          </cell>
          <cell r="L290">
            <v>0</v>
          </cell>
          <cell r="M290">
            <v>590.35335939379581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2</v>
          </cell>
          <cell r="X290">
            <v>823.38311887723671</v>
          </cell>
          <cell r="Y290">
            <v>17922.576153722039</v>
          </cell>
          <cell r="Z290">
            <v>0</v>
          </cell>
          <cell r="AA290">
            <v>0</v>
          </cell>
          <cell r="AB290">
            <v>576.0413287246904</v>
          </cell>
          <cell r="AC290">
            <v>51469.947125872859</v>
          </cell>
          <cell r="AD290">
            <v>6547.096435384783</v>
          </cell>
          <cell r="AE290">
            <v>4577.4589435836633</v>
          </cell>
          <cell r="AF290">
            <v>0</v>
          </cell>
          <cell r="AH290">
            <v>8012.1384262751999</v>
          </cell>
          <cell r="AI290">
            <v>11663.342607924242</v>
          </cell>
          <cell r="AK290">
            <v>3984.4313317476972</v>
          </cell>
          <cell r="AL290">
            <v>3518.7301566971901</v>
          </cell>
          <cell r="AN290">
            <v>0</v>
          </cell>
          <cell r="AO290">
            <v>0</v>
          </cell>
          <cell r="AQ290">
            <v>0</v>
          </cell>
          <cell r="AR290">
            <v>0</v>
          </cell>
          <cell r="AT290">
            <v>10146.955108285059</v>
          </cell>
          <cell r="AU290">
            <v>1621.0172611375674</v>
          </cell>
          <cell r="AW290">
            <v>951.0326492872714</v>
          </cell>
          <cell r="AX290">
            <v>0</v>
          </cell>
        </row>
        <row r="291">
          <cell r="E291">
            <v>2767.8</v>
          </cell>
          <cell r="F291">
            <v>53743.155862834123</v>
          </cell>
          <cell r="I291">
            <v>26.1</v>
          </cell>
          <cell r="J291">
            <v>8680.3508318140339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6547.096435384783</v>
          </cell>
          <cell r="AE291">
            <v>1694.0258726314341</v>
          </cell>
          <cell r="AF291">
            <v>0</v>
          </cell>
          <cell r="AH291">
            <v>2172.7833020407338</v>
          </cell>
          <cell r="AI291">
            <v>5050.6997314301107</v>
          </cell>
          <cell r="AK291">
            <v>1649.1419779906917</v>
          </cell>
          <cell r="AL291">
            <v>3719.9064761471705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2797.7280085880143</v>
          </cell>
          <cell r="AU291">
            <v>0</v>
          </cell>
          <cell r="AW291">
            <v>475.5163246436357</v>
          </cell>
          <cell r="AX291">
            <v>0</v>
          </cell>
        </row>
        <row r="292">
          <cell r="E292">
            <v>4580.1000000000004</v>
          </cell>
          <cell r="F292">
            <v>92378.156743694606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1654.2698980243918</v>
          </cell>
          <cell r="Z292">
            <v>0</v>
          </cell>
          <cell r="AA292">
            <v>0</v>
          </cell>
          <cell r="AB292">
            <v>0</v>
          </cell>
          <cell r="AC292">
            <v>110947.2307991959</v>
          </cell>
          <cell r="AD292">
            <v>1590.3850039624683</v>
          </cell>
          <cell r="AE292">
            <v>2273.7783174486185</v>
          </cell>
          <cell r="AF292">
            <v>842.30118725040359</v>
          </cell>
          <cell r="AH292">
            <v>6009.1038197064008</v>
          </cell>
          <cell r="AI292">
            <v>5068.6491057455678</v>
          </cell>
          <cell r="AK292">
            <v>2994.6815409258065</v>
          </cell>
          <cell r="AL292">
            <v>1242.1660781101</v>
          </cell>
          <cell r="AN292">
            <v>0</v>
          </cell>
          <cell r="AO292">
            <v>0</v>
          </cell>
          <cell r="AQ292">
            <v>0</v>
          </cell>
          <cell r="AR292">
            <v>0</v>
          </cell>
          <cell r="AT292">
            <v>6194.9019013741336</v>
          </cell>
          <cell r="AU292">
            <v>2914.381947791976</v>
          </cell>
          <cell r="AW292">
            <v>832.15356812636276</v>
          </cell>
          <cell r="AX292">
            <v>0</v>
          </cell>
        </row>
        <row r="293">
          <cell r="E293">
            <v>6210.5999999999995</v>
          </cell>
          <cell r="F293">
            <v>89134.258800718453</v>
          </cell>
          <cell r="I293">
            <v>2.85</v>
          </cell>
          <cell r="J293">
            <v>1987.5975024796451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39446.941200557856</v>
          </cell>
          <cell r="AB293">
            <v>18797.458848255996</v>
          </cell>
          <cell r="AC293">
            <v>97502.644830680234</v>
          </cell>
          <cell r="AD293">
            <v>0</v>
          </cell>
          <cell r="AE293">
            <v>4441.5855858218911</v>
          </cell>
          <cell r="AF293">
            <v>690.59398372356884</v>
          </cell>
          <cell r="AH293">
            <v>8012.1384262751999</v>
          </cell>
          <cell r="AI293">
            <v>1500.7304336405359</v>
          </cell>
          <cell r="AK293">
            <v>4115.2239388271646</v>
          </cell>
          <cell r="AL293">
            <v>4528.3810595666364</v>
          </cell>
          <cell r="AN293">
            <v>0</v>
          </cell>
          <cell r="AO293">
            <v>0</v>
          </cell>
          <cell r="AQ293">
            <v>1392.9232164812599</v>
          </cell>
          <cell r="AR293">
            <v>6806.2872252672605</v>
          </cell>
          <cell r="AT293">
            <v>10349.909989260295</v>
          </cell>
          <cell r="AU293">
            <v>550.3492488081838</v>
          </cell>
          <cell r="AW293">
            <v>951.0326492872714</v>
          </cell>
          <cell r="AX293">
            <v>0</v>
          </cell>
        </row>
        <row r="294">
          <cell r="E294">
            <v>3177.92</v>
          </cell>
          <cell r="F294">
            <v>69671.969868138127</v>
          </cell>
          <cell r="I294">
            <v>0</v>
          </cell>
          <cell r="J294">
            <v>0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72405.985372400784</v>
          </cell>
          <cell r="AD294">
            <v>1402.9664136986057</v>
          </cell>
          <cell r="AE294">
            <v>2189.4714410057713</v>
          </cell>
          <cell r="AF294">
            <v>1177.0268166599014</v>
          </cell>
          <cell r="AH294">
            <v>3621.3055034012218</v>
          </cell>
          <cell r="AI294">
            <v>0</v>
          </cell>
          <cell r="AK294">
            <v>2001.0186262236296</v>
          </cell>
          <cell r="AL294">
            <v>1625.4652675498235</v>
          </cell>
          <cell r="AN294">
            <v>0</v>
          </cell>
          <cell r="AO294">
            <v>0</v>
          </cell>
          <cell r="AQ294">
            <v>0</v>
          </cell>
          <cell r="AR294">
            <v>0</v>
          </cell>
          <cell r="AT294">
            <v>3632.2046003191249</v>
          </cell>
          <cell r="AU294">
            <v>0</v>
          </cell>
          <cell r="AW294">
            <v>634.02176619151442</v>
          </cell>
          <cell r="AX294">
            <v>0</v>
          </cell>
        </row>
        <row r="295">
          <cell r="E295">
            <v>3167.7000000000003</v>
          </cell>
          <cell r="F295">
            <v>64591.651192391182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3762.0560086193645</v>
          </cell>
          <cell r="Z295">
            <v>0</v>
          </cell>
          <cell r="AA295">
            <v>0</v>
          </cell>
          <cell r="AB295">
            <v>2801.4074740017968</v>
          </cell>
          <cell r="AC295">
            <v>0</v>
          </cell>
          <cell r="AD295">
            <v>1178.3550118795683</v>
          </cell>
          <cell r="AE295">
            <v>3031.9942067110719</v>
          </cell>
          <cell r="AF295">
            <v>1099.5648356799775</v>
          </cell>
          <cell r="AH295">
            <v>4006.0692131375999</v>
          </cell>
          <cell r="AI295">
            <v>8474.6514568289549</v>
          </cell>
          <cell r="AK295">
            <v>2284.6603714534599</v>
          </cell>
          <cell r="AL295">
            <v>500.06643505795472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T295">
            <v>3580.6112246660846</v>
          </cell>
          <cell r="AU295">
            <v>1610.7330408839855</v>
          </cell>
          <cell r="AW295">
            <v>634.02176619151442</v>
          </cell>
          <cell r="AX295">
            <v>0</v>
          </cell>
        </row>
        <row r="296">
          <cell r="E296">
            <v>4457.7</v>
          </cell>
          <cell r="F296">
            <v>93838.350336699848</v>
          </cell>
          <cell r="I296">
            <v>52.17</v>
          </cell>
          <cell r="J296">
            <v>16853.910852979665</v>
          </cell>
          <cell r="L296">
            <v>0</v>
          </cell>
          <cell r="M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3</v>
          </cell>
          <cell r="X296">
            <v>2200.8938549389841</v>
          </cell>
          <cell r="Y296">
            <v>726.03083999610158</v>
          </cell>
          <cell r="Z296">
            <v>0</v>
          </cell>
          <cell r="AA296">
            <v>0</v>
          </cell>
          <cell r="AB296">
            <v>1173.1738184212466</v>
          </cell>
          <cell r="AC296">
            <v>2231.6931989704703</v>
          </cell>
          <cell r="AD296">
            <v>7032.6410528874731</v>
          </cell>
          <cell r="AE296">
            <v>3207.4631056915773</v>
          </cell>
          <cell r="AF296">
            <v>0</v>
          </cell>
          <cell r="AH296">
            <v>6009.1038197064008</v>
          </cell>
          <cell r="AI296">
            <v>3017.5547099759983</v>
          </cell>
          <cell r="AK296">
            <v>2970.445958643244</v>
          </cell>
          <cell r="AL296">
            <v>1587.9630319789601</v>
          </cell>
          <cell r="AN296">
            <v>0</v>
          </cell>
          <cell r="AO296">
            <v>0</v>
          </cell>
          <cell r="AQ296">
            <v>0</v>
          </cell>
          <cell r="AR296">
            <v>0</v>
          </cell>
          <cell r="AT296">
            <v>5746.3167712987197</v>
          </cell>
          <cell r="AU296">
            <v>0</v>
          </cell>
          <cell r="AW296">
            <v>832.15356812636276</v>
          </cell>
          <cell r="AX296">
            <v>0</v>
          </cell>
        </row>
        <row r="297">
          <cell r="E297">
            <v>3670.1</v>
          </cell>
          <cell r="F297">
            <v>47148.587384451966</v>
          </cell>
          <cell r="I297">
            <v>15</v>
          </cell>
          <cell r="J297">
            <v>5558.157877560684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3244.3019843559155</v>
          </cell>
          <cell r="AC297">
            <v>0</v>
          </cell>
          <cell r="AD297">
            <v>6547.096435384783</v>
          </cell>
          <cell r="AE297">
            <v>2429.7053909067913</v>
          </cell>
          <cell r="AF297">
            <v>0</v>
          </cell>
          <cell r="AH297">
            <v>3847.6370973637986</v>
          </cell>
          <cell r="AI297">
            <v>1804.7006121578884</v>
          </cell>
          <cell r="AK297">
            <v>2758.3337877895774</v>
          </cell>
          <cell r="AL297">
            <v>11643.909349349775</v>
          </cell>
          <cell r="AN297">
            <v>522.94087630322645</v>
          </cell>
          <cell r="AO297">
            <v>0</v>
          </cell>
          <cell r="AQ297">
            <v>0</v>
          </cell>
          <cell r="AR297">
            <v>0</v>
          </cell>
          <cell r="AT297">
            <v>2265.1192307656115</v>
          </cell>
          <cell r="AU297">
            <v>9839.408622448329</v>
          </cell>
          <cell r="AW297">
            <v>515.14268503060532</v>
          </cell>
          <cell r="AX297">
            <v>0</v>
          </cell>
        </row>
        <row r="298">
          <cell r="E298">
            <v>3503.3</v>
          </cell>
          <cell r="F298">
            <v>62331.067825394821</v>
          </cell>
          <cell r="I298">
            <v>0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6779.4430552159347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2337.1359315224386</v>
          </cell>
          <cell r="AF298">
            <v>1581.3700276332609</v>
          </cell>
          <cell r="AH298">
            <v>3140.3508662307486</v>
          </cell>
          <cell r="AI298">
            <v>0</v>
          </cell>
          <cell r="AK298">
            <v>2066.1416446753233</v>
          </cell>
          <cell r="AL298">
            <v>0</v>
          </cell>
          <cell r="AN298">
            <v>0</v>
          </cell>
          <cell r="AO298">
            <v>0</v>
          </cell>
          <cell r="AQ298">
            <v>835.75392988875535</v>
          </cell>
          <cell r="AR298">
            <v>0</v>
          </cell>
          <cell r="AT298">
            <v>4632.3457544242565</v>
          </cell>
          <cell r="AU298">
            <v>0</v>
          </cell>
          <cell r="AW298">
            <v>146.81566523372251</v>
          </cell>
          <cell r="AX298">
            <v>7560.3110018708103</v>
          </cell>
        </row>
        <row r="299">
          <cell r="E299">
            <v>1209.7</v>
          </cell>
          <cell r="F299">
            <v>16707.662225138782</v>
          </cell>
          <cell r="I299">
            <v>0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4726.0152730157643</v>
          </cell>
          <cell r="Z299">
            <v>0</v>
          </cell>
          <cell r="AA299">
            <v>0</v>
          </cell>
          <cell r="AB299">
            <v>0</v>
          </cell>
          <cell r="AC299">
            <v>170.50202659999667</v>
          </cell>
          <cell r="AD299">
            <v>188.75172496845872</v>
          </cell>
          <cell r="AE299">
            <v>1483.2514695048712</v>
          </cell>
          <cell r="AF299">
            <v>0</v>
          </cell>
          <cell r="AH299">
            <v>1833.2859110968684</v>
          </cell>
          <cell r="AI299">
            <v>0</v>
          </cell>
          <cell r="AK299">
            <v>736.96838746403228</v>
          </cell>
          <cell r="AL299">
            <v>0</v>
          </cell>
          <cell r="AN299">
            <v>169.0345499029894</v>
          </cell>
          <cell r="AO299">
            <v>0</v>
          </cell>
          <cell r="AQ299">
            <v>417.87696494437768</v>
          </cell>
          <cell r="AR299">
            <v>0</v>
          </cell>
          <cell r="AT299">
            <v>976.21943977985927</v>
          </cell>
          <cell r="AU299">
            <v>0</v>
          </cell>
          <cell r="AW299">
            <v>72.119975904284757</v>
          </cell>
          <cell r="AX299">
            <v>0</v>
          </cell>
        </row>
        <row r="300">
          <cell r="E300">
            <v>4885.3</v>
          </cell>
          <cell r="F300">
            <v>78323.729693556132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601.57042033732159</v>
          </cell>
          <cell r="Y300">
            <v>1360.4993672002677</v>
          </cell>
          <cell r="Z300">
            <v>0</v>
          </cell>
          <cell r="AA300">
            <v>0</v>
          </cell>
          <cell r="AB300">
            <v>5450</v>
          </cell>
          <cell r="AC300">
            <v>0</v>
          </cell>
          <cell r="AD300">
            <v>0</v>
          </cell>
          <cell r="AE300">
            <v>2707.2658313912193</v>
          </cell>
          <cell r="AF300">
            <v>0</v>
          </cell>
          <cell r="AH300">
            <v>3299.9146399743645</v>
          </cell>
          <cell r="AI300">
            <v>0</v>
          </cell>
          <cell r="AK300">
            <v>2401.4389217188509</v>
          </cell>
          <cell r="AL300">
            <v>0</v>
          </cell>
          <cell r="AN300">
            <v>0</v>
          </cell>
          <cell r="AO300">
            <v>0</v>
          </cell>
          <cell r="AQ300">
            <v>2530.477176607621</v>
          </cell>
          <cell r="AR300">
            <v>0</v>
          </cell>
          <cell r="AT300">
            <v>6918.9145606196771</v>
          </cell>
          <cell r="AU300">
            <v>0</v>
          </cell>
          <cell r="AW300">
            <v>316.02022408608292</v>
          </cell>
          <cell r="AX300">
            <v>0</v>
          </cell>
        </row>
        <row r="301">
          <cell r="E301">
            <v>3279.2999999999997</v>
          </cell>
          <cell r="F301">
            <v>55998.563642418558</v>
          </cell>
          <cell r="I301">
            <v>4.28</v>
          </cell>
          <cell r="J301">
            <v>1675.7619810718415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349.9827910872051</v>
          </cell>
          <cell r="Y301">
            <v>0</v>
          </cell>
          <cell r="Z301">
            <v>0</v>
          </cell>
          <cell r="AA301">
            <v>0</v>
          </cell>
          <cell r="AB301">
            <v>6730.5321245585819</v>
          </cell>
          <cell r="AC301">
            <v>0</v>
          </cell>
          <cell r="AD301">
            <v>863.30595759258233</v>
          </cell>
          <cell r="AE301">
            <v>2153.8906356131911</v>
          </cell>
          <cell r="AF301">
            <v>883.51116981924838</v>
          </cell>
          <cell r="AH301">
            <v>4017.3857928357315</v>
          </cell>
          <cell r="AI301">
            <v>0</v>
          </cell>
          <cell r="AK301">
            <v>2643.1712057025106</v>
          </cell>
          <cell r="AL301">
            <v>882.43744321010001</v>
          </cell>
          <cell r="AN301">
            <v>1646.0694081428521</v>
          </cell>
          <cell r="AO301">
            <v>0</v>
          </cell>
          <cell r="AQ301">
            <v>835.75392988875535</v>
          </cell>
          <cell r="AR301">
            <v>0</v>
          </cell>
          <cell r="AT301">
            <v>4111.7440258109791</v>
          </cell>
          <cell r="AU301">
            <v>0</v>
          </cell>
          <cell r="AW301">
            <v>849.58916669662949</v>
          </cell>
          <cell r="AX301">
            <v>0</v>
          </cell>
        </row>
        <row r="302">
          <cell r="E302">
            <v>4182.3599999999997</v>
          </cell>
          <cell r="F302">
            <v>66357.132700784889</v>
          </cell>
          <cell r="I302">
            <v>7.12</v>
          </cell>
          <cell r="J302">
            <v>2628.0492442811378</v>
          </cell>
          <cell r="L302">
            <v>0</v>
          </cell>
          <cell r="M302">
            <v>3400.7568691758393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9</v>
          </cell>
          <cell r="X302">
            <v>4823.584111791708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114.77299557216287</v>
          </cell>
          <cell r="AE302">
            <v>1772.1728161448709</v>
          </cell>
          <cell r="AF302">
            <v>0</v>
          </cell>
          <cell r="AH302">
            <v>2227.1028845917513</v>
          </cell>
          <cell r="AI302">
            <v>0</v>
          </cell>
          <cell r="AK302">
            <v>2135.8909212222648</v>
          </cell>
          <cell r="AL302">
            <v>1165.035917082756</v>
          </cell>
          <cell r="AN302">
            <v>0</v>
          </cell>
          <cell r="AO302">
            <v>0</v>
          </cell>
          <cell r="AQ302">
            <v>731.2846886526612</v>
          </cell>
          <cell r="AR302">
            <v>0</v>
          </cell>
          <cell r="AT302">
            <v>6443.5306392991624</v>
          </cell>
          <cell r="AU302">
            <v>3343.704140887643</v>
          </cell>
          <cell r="AW302">
            <v>496.51829564872969</v>
          </cell>
          <cell r="AX302">
            <v>0</v>
          </cell>
        </row>
        <row r="303">
          <cell r="E303">
            <v>9136.98</v>
          </cell>
          <cell r="F303">
            <v>170048.77035588547</v>
          </cell>
          <cell r="I303">
            <v>4.2699999999999996</v>
          </cell>
          <cell r="J303">
            <v>2831.5958637676422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7</v>
          </cell>
          <cell r="X303">
            <v>2644.5241714010226</v>
          </cell>
          <cell r="Y303">
            <v>5955.1068373443941</v>
          </cell>
          <cell r="Z303">
            <v>0</v>
          </cell>
          <cell r="AA303">
            <v>92637</v>
          </cell>
          <cell r="AB303">
            <v>0</v>
          </cell>
          <cell r="AC303">
            <v>917.58982083993408</v>
          </cell>
          <cell r="AD303">
            <v>7415.9303015200103</v>
          </cell>
          <cell r="AE303">
            <v>7573.0179874836467</v>
          </cell>
          <cell r="AF303">
            <v>0</v>
          </cell>
          <cell r="AH303">
            <v>9053.2637585030552</v>
          </cell>
          <cell r="AI303">
            <v>0</v>
          </cell>
          <cell r="AK303">
            <v>7322.4704958653128</v>
          </cell>
          <cell r="AL303">
            <v>4130.0633982907566</v>
          </cell>
          <cell r="AN303">
            <v>0</v>
          </cell>
          <cell r="AO303">
            <v>0</v>
          </cell>
          <cell r="AQ303">
            <v>1915.2694226617314</v>
          </cell>
          <cell r="AR303">
            <v>0</v>
          </cell>
          <cell r="AT303">
            <v>10472.181572167312</v>
          </cell>
          <cell r="AU303">
            <v>1430.3001019706844</v>
          </cell>
          <cell r="AW303">
            <v>1450.1266583611543</v>
          </cell>
          <cell r="AX303">
            <v>0</v>
          </cell>
        </row>
        <row r="304">
          <cell r="E304">
            <v>2608.3199999999997</v>
          </cell>
          <cell r="F304">
            <v>43535.602128222556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1786.7471908068676</v>
          </cell>
          <cell r="AF304">
            <v>939.1352380757869</v>
          </cell>
          <cell r="AH304">
            <v>2036.9843456631872</v>
          </cell>
          <cell r="AI304">
            <v>0</v>
          </cell>
          <cell r="AK304">
            <v>2342.5224738125012</v>
          </cell>
          <cell r="AL304">
            <v>12683.691226854296</v>
          </cell>
          <cell r="AN304">
            <v>0</v>
          </cell>
          <cell r="AO304">
            <v>0</v>
          </cell>
          <cell r="AQ304">
            <v>696.46160824062997</v>
          </cell>
          <cell r="AR304">
            <v>0</v>
          </cell>
          <cell r="AT304">
            <v>2080.4278710154372</v>
          </cell>
          <cell r="AU304">
            <v>414.94101394220246</v>
          </cell>
          <cell r="AW304">
            <v>756.46721978725088</v>
          </cell>
          <cell r="AX304">
            <v>0</v>
          </cell>
        </row>
        <row r="305">
          <cell r="E305">
            <v>2600.1999999999998</v>
          </cell>
          <cell r="F305">
            <v>39868.068143677527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4907.7564979891231</v>
          </cell>
          <cell r="AE305">
            <v>1675.5275688275942</v>
          </cell>
          <cell r="AF305">
            <v>0</v>
          </cell>
          <cell r="AH305">
            <v>3327.0744312498723</v>
          </cell>
          <cell r="AI305">
            <v>0</v>
          </cell>
          <cell r="AK305">
            <v>1815.7386298242345</v>
          </cell>
          <cell r="AL305">
            <v>0</v>
          </cell>
          <cell r="AN305">
            <v>367.22670114637441</v>
          </cell>
          <cell r="AO305">
            <v>0</v>
          </cell>
          <cell r="AQ305">
            <v>487.52312576844065</v>
          </cell>
          <cell r="AR305">
            <v>0</v>
          </cell>
          <cell r="AT305">
            <v>1163.2941980973803</v>
          </cell>
          <cell r="AU305">
            <v>4280.1632140158508</v>
          </cell>
          <cell r="AW305">
            <v>395.66920846389189</v>
          </cell>
          <cell r="AX305">
            <v>0</v>
          </cell>
        </row>
        <row r="306">
          <cell r="E306">
            <v>5026.91</v>
          </cell>
          <cell r="F306">
            <v>76378.036707777777</v>
          </cell>
          <cell r="I306">
            <v>1.42</v>
          </cell>
          <cell r="J306">
            <v>6363.2310857945668</v>
          </cell>
          <cell r="L306">
            <v>1</v>
          </cell>
          <cell r="M306">
            <v>51604.195641899045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3408.5249810790692</v>
          </cell>
          <cell r="Z306">
            <v>0</v>
          </cell>
          <cell r="AA306">
            <v>0</v>
          </cell>
          <cell r="AB306">
            <v>0</v>
          </cell>
          <cell r="AC306">
            <v>73991.779120635416</v>
          </cell>
          <cell r="AD306">
            <v>0</v>
          </cell>
          <cell r="AE306">
            <v>3538.3447881251882</v>
          </cell>
          <cell r="AF306">
            <v>0</v>
          </cell>
          <cell r="AH306">
            <v>3259.174953061101</v>
          </cell>
          <cell r="AI306">
            <v>2372.0697477062417</v>
          </cell>
          <cell r="AK306">
            <v>3309.557273496685</v>
          </cell>
          <cell r="AL306">
            <v>2702.2106211144328</v>
          </cell>
          <cell r="AN306">
            <v>0</v>
          </cell>
          <cell r="AO306">
            <v>0</v>
          </cell>
          <cell r="AQ306">
            <v>1218.8078144211017</v>
          </cell>
          <cell r="AR306">
            <v>0</v>
          </cell>
          <cell r="AT306">
            <v>6786.1100998310976</v>
          </cell>
          <cell r="AU306">
            <v>0</v>
          </cell>
          <cell r="AW306">
            <v>431.7291964160342</v>
          </cell>
          <cell r="AX306">
            <v>0</v>
          </cell>
        </row>
        <row r="307">
          <cell r="E307">
            <v>2839.58</v>
          </cell>
          <cell r="F307">
            <v>41561.502251475235</v>
          </cell>
          <cell r="I307">
            <v>12</v>
          </cell>
          <cell r="J307">
            <v>5443.9129452058451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69514.117652278248</v>
          </cell>
          <cell r="AD307">
            <v>0</v>
          </cell>
          <cell r="AE307">
            <v>1762.0480199384083</v>
          </cell>
          <cell r="AF307">
            <v>0</v>
          </cell>
          <cell r="AH307">
            <v>2512.2806929845988</v>
          </cell>
          <cell r="AI307">
            <v>0</v>
          </cell>
          <cell r="AK307">
            <v>2112.7303456588024</v>
          </cell>
          <cell r="AL307">
            <v>1351.1162137576232</v>
          </cell>
          <cell r="AN307">
            <v>0</v>
          </cell>
          <cell r="AO307">
            <v>0</v>
          </cell>
          <cell r="AQ307">
            <v>522.34620618047234</v>
          </cell>
          <cell r="AR307">
            <v>0</v>
          </cell>
          <cell r="AT307">
            <v>2950.9767485342072</v>
          </cell>
          <cell r="AU307">
            <v>0</v>
          </cell>
          <cell r="AW307">
            <v>144.23995180856951</v>
          </cell>
          <cell r="AX307">
            <v>1151.9171435086</v>
          </cell>
        </row>
        <row r="308">
          <cell r="E308">
            <v>3295.32</v>
          </cell>
          <cell r="F308">
            <v>35871.219476560371</v>
          </cell>
          <cell r="I308">
            <v>0</v>
          </cell>
          <cell r="J308">
            <v>0</v>
          </cell>
          <cell r="L308">
            <v>46.5</v>
          </cell>
          <cell r="M308">
            <v>58353.410729633237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260.52052334643759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88842.630693903178</v>
          </cell>
          <cell r="AD308">
            <v>827.36065834414876</v>
          </cell>
          <cell r="AE308">
            <v>1944.1233749789924</v>
          </cell>
          <cell r="AF308">
            <v>0</v>
          </cell>
          <cell r="AH308">
            <v>2172.7833020407338</v>
          </cell>
          <cell r="AI308">
            <v>0</v>
          </cell>
          <cell r="AK308">
            <v>1670.9580912073704</v>
          </cell>
          <cell r="AL308">
            <v>0</v>
          </cell>
          <cell r="AN308">
            <v>0</v>
          </cell>
          <cell r="AO308">
            <v>0</v>
          </cell>
          <cell r="AQ308">
            <v>870.57701030078726</v>
          </cell>
          <cell r="AR308">
            <v>0</v>
          </cell>
          <cell r="AT308">
            <v>3004.1563005374246</v>
          </cell>
          <cell r="AU308">
            <v>0</v>
          </cell>
          <cell r="AW308">
            <v>500.8771952912964</v>
          </cell>
          <cell r="AX308">
            <v>0</v>
          </cell>
        </row>
        <row r="309">
          <cell r="E309">
            <v>5801.57</v>
          </cell>
          <cell r="F309">
            <v>138952.32151147802</v>
          </cell>
          <cell r="I309">
            <v>0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132308.87410017269</v>
          </cell>
          <cell r="Z309">
            <v>0</v>
          </cell>
          <cell r="AA309">
            <v>0</v>
          </cell>
          <cell r="AB309">
            <v>3102.2809092362299</v>
          </cell>
          <cell r="AC309">
            <v>9090.9484659365735</v>
          </cell>
          <cell r="AD309">
            <v>0</v>
          </cell>
          <cell r="AE309">
            <v>4510.4610957289351</v>
          </cell>
          <cell r="AF309">
            <v>0</v>
          </cell>
          <cell r="AH309">
            <v>6337.2846309521383</v>
          </cell>
          <cell r="AI309">
            <v>3089.6473561328598</v>
          </cell>
          <cell r="AK309">
            <v>3687.0236685392647</v>
          </cell>
          <cell r="AL309">
            <v>703.16026184329564</v>
          </cell>
          <cell r="AN309">
            <v>2268.7803286671119</v>
          </cell>
          <cell r="AO309">
            <v>24556.590883093588</v>
          </cell>
          <cell r="AQ309">
            <v>893.79239724214142</v>
          </cell>
          <cell r="AR309">
            <v>0</v>
          </cell>
          <cell r="AT309">
            <v>5665.5632411757724</v>
          </cell>
          <cell r="AU309">
            <v>1478.6802970851188</v>
          </cell>
          <cell r="AW309">
            <v>1737.0215075628141</v>
          </cell>
          <cell r="AX309">
            <v>0</v>
          </cell>
        </row>
        <row r="310">
          <cell r="E310">
            <v>3191.4</v>
          </cell>
          <cell r="F310">
            <v>44887.384202923044</v>
          </cell>
          <cell r="I310">
            <v>5.69</v>
          </cell>
          <cell r="J310">
            <v>4305.6913950312137</v>
          </cell>
          <cell r="L310">
            <v>0</v>
          </cell>
          <cell r="M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36029.380998890985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3210.7043363522585</v>
          </cell>
          <cell r="AF310">
            <v>0</v>
          </cell>
          <cell r="AH310">
            <v>4526.6318792515276</v>
          </cell>
          <cell r="AI310">
            <v>13612.402935387523</v>
          </cell>
          <cell r="AK310">
            <v>2307.4069794071524</v>
          </cell>
          <cell r="AL310">
            <v>0</v>
          </cell>
          <cell r="AN310">
            <v>0</v>
          </cell>
          <cell r="AO310">
            <v>0</v>
          </cell>
          <cell r="AQ310">
            <v>870.57701030078726</v>
          </cell>
          <cell r="AR310">
            <v>0</v>
          </cell>
          <cell r="AT310">
            <v>3611.7257803222678</v>
          </cell>
          <cell r="AU310">
            <v>767.23550123794712</v>
          </cell>
          <cell r="AW310">
            <v>233.39926267925134</v>
          </cell>
          <cell r="AX310">
            <v>4151.2960863095177</v>
          </cell>
        </row>
        <row r="312">
          <cell r="E312">
            <v>3185.0699999999997</v>
          </cell>
          <cell r="F312">
            <v>41435.201345127716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31.73177305857326</v>
          </cell>
          <cell r="Y312">
            <v>7296.6180149653765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1396.5830534140662</v>
          </cell>
          <cell r="AF312">
            <v>0</v>
          </cell>
          <cell r="AH312">
            <v>1436.2088528209842</v>
          </cell>
          <cell r="AI312">
            <v>967.81661581079038</v>
          </cell>
          <cell r="AK312">
            <v>1486.3026255554471</v>
          </cell>
          <cell r="AL312">
            <v>0</v>
          </cell>
          <cell r="AN312">
            <v>408.9529282536576</v>
          </cell>
          <cell r="AO312">
            <v>0</v>
          </cell>
          <cell r="AQ312">
            <v>255.36925635489754</v>
          </cell>
          <cell r="AR312">
            <v>0</v>
          </cell>
          <cell r="AT312">
            <v>1168.8047178059035</v>
          </cell>
          <cell r="AU312">
            <v>0</v>
          </cell>
          <cell r="AW312">
            <v>182.67752138393016</v>
          </cell>
          <cell r="AX312">
            <v>0</v>
          </cell>
        </row>
        <row r="313">
          <cell r="E313">
            <v>6424.13</v>
          </cell>
          <cell r="F313">
            <v>124662.82673122162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9.32</v>
          </cell>
          <cell r="S313">
            <v>232798.60337808303</v>
          </cell>
          <cell r="U313">
            <v>16697.720673952132</v>
          </cell>
          <cell r="V313">
            <v>0</v>
          </cell>
          <cell r="W313">
            <v>4</v>
          </cell>
          <cell r="X313">
            <v>3047.5409315395459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2571.8225630462675</v>
          </cell>
          <cell r="AD313">
            <v>7445.4845560066515</v>
          </cell>
          <cell r="AE313">
            <v>5950.0242852525917</v>
          </cell>
          <cell r="AF313">
            <v>0</v>
          </cell>
          <cell r="AH313">
            <v>4919.7218621619104</v>
          </cell>
          <cell r="AI313">
            <v>0</v>
          </cell>
          <cell r="AK313">
            <v>4271.0378696638663</v>
          </cell>
          <cell r="AL313">
            <v>12561.347265212875</v>
          </cell>
          <cell r="AN313">
            <v>682.66106208813608</v>
          </cell>
          <cell r="AO313">
            <v>1205.1977893178398</v>
          </cell>
          <cell r="AQ313">
            <v>766.10776906469266</v>
          </cell>
          <cell r="AR313">
            <v>0</v>
          </cell>
          <cell r="AT313">
            <v>4352.5455141275361</v>
          </cell>
          <cell r="AU313">
            <v>328.19163896723495</v>
          </cell>
          <cell r="AW313">
            <v>395.07481305808739</v>
          </cell>
          <cell r="AX313">
            <v>0</v>
          </cell>
        </row>
        <row r="314">
          <cell r="E314">
            <v>3375.56</v>
          </cell>
          <cell r="F314">
            <v>51576.083836473401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139085.43507835228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2305.9945868844147</v>
          </cell>
          <cell r="AF314">
            <v>0</v>
          </cell>
          <cell r="AH314">
            <v>3825.0039379675422</v>
          </cell>
          <cell r="AI314">
            <v>0</v>
          </cell>
          <cell r="AK314">
            <v>2549.3739614936062</v>
          </cell>
          <cell r="AL314">
            <v>2994.8152990713152</v>
          </cell>
          <cell r="AN314">
            <v>0</v>
          </cell>
          <cell r="AO314">
            <v>0</v>
          </cell>
          <cell r="AQ314">
            <v>870.57701030078726</v>
          </cell>
          <cell r="AR314">
            <v>0</v>
          </cell>
          <cell r="AT314">
            <v>3139.9301652924146</v>
          </cell>
          <cell r="AU314">
            <v>2327.0038199301648</v>
          </cell>
          <cell r="AW314">
            <v>588.45145174649929</v>
          </cell>
          <cell r="AX314">
            <v>0</v>
          </cell>
        </row>
        <row r="315">
          <cell r="E315">
            <v>5272.67</v>
          </cell>
          <cell r="F315">
            <v>111569.75779854081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R315">
            <v>2</v>
          </cell>
          <cell r="S315">
            <v>12360.575829742998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13087.174098808548</v>
          </cell>
          <cell r="AD315">
            <v>15119.477028061969</v>
          </cell>
          <cell r="AE315">
            <v>4689.1927493875128</v>
          </cell>
          <cell r="AF315">
            <v>3954.1836766380211</v>
          </cell>
          <cell r="AH315">
            <v>3873.8001197979315</v>
          </cell>
          <cell r="AI315">
            <v>2067.919098300154</v>
          </cell>
          <cell r="AK315">
            <v>3347.8346548721879</v>
          </cell>
          <cell r="AL315">
            <v>18473.389994249705</v>
          </cell>
          <cell r="AN315">
            <v>407.11806591027124</v>
          </cell>
          <cell r="AO315">
            <v>2190.7430075569041</v>
          </cell>
          <cell r="AQ315">
            <v>696.46160824062997</v>
          </cell>
          <cell r="AR315">
            <v>0</v>
          </cell>
          <cell r="AT315">
            <v>2637.094114629379</v>
          </cell>
          <cell r="AU315">
            <v>100483.58949882872</v>
          </cell>
          <cell r="AW315">
            <v>0</v>
          </cell>
          <cell r="AX315">
            <v>0</v>
          </cell>
        </row>
        <row r="316">
          <cell r="E316">
            <v>8461.5199999999986</v>
          </cell>
          <cell r="F316">
            <v>133944.2530185644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</v>
          </cell>
          <cell r="R316">
            <v>2</v>
          </cell>
          <cell r="S316">
            <v>17095.827080995776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5214.6852940858635</v>
          </cell>
          <cell r="Z316">
            <v>0</v>
          </cell>
          <cell r="AA316">
            <v>0</v>
          </cell>
          <cell r="AB316">
            <v>5788.8107317823124</v>
          </cell>
          <cell r="AC316">
            <v>317.67486111097219</v>
          </cell>
          <cell r="AD316">
            <v>0</v>
          </cell>
          <cell r="AE316">
            <v>4043.3717876183696</v>
          </cell>
          <cell r="AF316">
            <v>0</v>
          </cell>
          <cell r="AH316">
            <v>3096.7557619217937</v>
          </cell>
          <cell r="AI316">
            <v>0</v>
          </cell>
          <cell r="AK316">
            <v>3636.2660506929246</v>
          </cell>
          <cell r="AL316">
            <v>5803.2764190188618</v>
          </cell>
          <cell r="AN316">
            <v>1202.3425177920585</v>
          </cell>
          <cell r="AO316">
            <v>1502.6447352190633</v>
          </cell>
          <cell r="AQ316">
            <v>928.61547765417265</v>
          </cell>
          <cell r="AR316">
            <v>0</v>
          </cell>
          <cell r="AT316">
            <v>6628.9611267516293</v>
          </cell>
          <cell r="AU316">
            <v>1986.0915257684533</v>
          </cell>
          <cell r="AW316">
            <v>403.19821693741636</v>
          </cell>
          <cell r="AX316">
            <v>0</v>
          </cell>
        </row>
        <row r="317">
          <cell r="E317">
            <v>3560.6</v>
          </cell>
          <cell r="F317">
            <v>51303.765547009221</v>
          </cell>
          <cell r="I317">
            <v>0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3884.9096373118723</v>
          </cell>
          <cell r="AC317">
            <v>0</v>
          </cell>
          <cell r="AD317">
            <v>17441.936006679545</v>
          </cell>
          <cell r="AE317">
            <v>2142.1295882372374</v>
          </cell>
          <cell r="AF317">
            <v>0</v>
          </cell>
          <cell r="AH317">
            <v>2829.1449245322051</v>
          </cell>
          <cell r="AI317">
            <v>0</v>
          </cell>
          <cell r="AK317">
            <v>0</v>
          </cell>
          <cell r="AL317">
            <v>0</v>
          </cell>
          <cell r="AN317">
            <v>0</v>
          </cell>
          <cell r="AO317">
            <v>0</v>
          </cell>
          <cell r="AQ317">
            <v>522.34620618047234</v>
          </cell>
          <cell r="AR317">
            <v>0</v>
          </cell>
          <cell r="AT317">
            <v>1248.701904627892</v>
          </cell>
          <cell r="AU317">
            <v>8516.4568487734796</v>
          </cell>
          <cell r="AW317">
            <v>0</v>
          </cell>
          <cell r="AX317">
            <v>0</v>
          </cell>
        </row>
        <row r="318">
          <cell r="E318">
            <v>4158.7</v>
          </cell>
          <cell r="F318">
            <v>75811.912301992241</v>
          </cell>
          <cell r="I318">
            <v>0</v>
          </cell>
          <cell r="J318">
            <v>0</v>
          </cell>
          <cell r="L318">
            <v>0</v>
          </cell>
          <cell r="M318">
            <v>14499</v>
          </cell>
          <cell r="O318">
            <v>0</v>
          </cell>
          <cell r="P318">
            <v>0</v>
          </cell>
          <cell r="R318">
            <v>2</v>
          </cell>
          <cell r="S318">
            <v>8045.1133910690096</v>
          </cell>
          <cell r="U318">
            <v>0</v>
          </cell>
          <cell r="V318">
            <v>0</v>
          </cell>
          <cell r="W318">
            <v>0</v>
          </cell>
          <cell r="X318">
            <v>275.98642954305319</v>
          </cell>
          <cell r="Y318">
            <v>1997.983037974991</v>
          </cell>
          <cell r="Z318">
            <v>0</v>
          </cell>
          <cell r="AA318">
            <v>0</v>
          </cell>
          <cell r="AB318">
            <v>0</v>
          </cell>
          <cell r="AC318">
            <v>1320.5491494257935</v>
          </cell>
          <cell r="AD318">
            <v>29469.046112677563</v>
          </cell>
          <cell r="AE318">
            <v>2757.81004735635</v>
          </cell>
          <cell r="AF318">
            <v>0</v>
          </cell>
          <cell r="AH318">
            <v>3211.9150965858339</v>
          </cell>
          <cell r="AI318">
            <v>1064.323351794128</v>
          </cell>
          <cell r="AK318">
            <v>2001.5264567394026</v>
          </cell>
          <cell r="AL318">
            <v>0</v>
          </cell>
          <cell r="AN318">
            <v>354.5576361100438</v>
          </cell>
          <cell r="AO318">
            <v>6640.5070298662758</v>
          </cell>
          <cell r="AQ318">
            <v>522.34620618047234</v>
          </cell>
          <cell r="AR318">
            <v>22457.688769474342</v>
          </cell>
          <cell r="AT318">
            <v>3130.8192985062901</v>
          </cell>
          <cell r="AU318">
            <v>1850.3877892219357</v>
          </cell>
          <cell r="AW318">
            <v>713.27448696545378</v>
          </cell>
          <cell r="AX318">
            <v>0</v>
          </cell>
        </row>
        <row r="319">
          <cell r="E319">
            <v>2749.1</v>
          </cell>
          <cell r="F319">
            <v>79419.096373802327</v>
          </cell>
          <cell r="I319">
            <v>69.569999999999993</v>
          </cell>
          <cell r="J319">
            <v>21086.811588419267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664.10067901156901</v>
          </cell>
          <cell r="Y319">
            <v>0</v>
          </cell>
          <cell r="Z319">
            <v>0</v>
          </cell>
          <cell r="AA319">
            <v>0</v>
          </cell>
          <cell r="AB319">
            <v>1339.3294991815546</v>
          </cell>
          <cell r="AC319">
            <v>0</v>
          </cell>
          <cell r="AD319">
            <v>0</v>
          </cell>
          <cell r="AE319">
            <v>2648.755574033632</v>
          </cell>
          <cell r="AF319">
            <v>1057.8389282397904</v>
          </cell>
          <cell r="AH319">
            <v>3259.174953061101</v>
          </cell>
          <cell r="AI319">
            <v>0</v>
          </cell>
          <cell r="AK319">
            <v>1996.6485677733651</v>
          </cell>
          <cell r="AL319">
            <v>0</v>
          </cell>
          <cell r="AN319">
            <v>0</v>
          </cell>
          <cell r="AO319">
            <v>0</v>
          </cell>
          <cell r="AQ319">
            <v>626.81544741656671</v>
          </cell>
          <cell r="AR319">
            <v>0</v>
          </cell>
          <cell r="AT319">
            <v>2980.1574461036648</v>
          </cell>
          <cell r="AU319">
            <v>0</v>
          </cell>
          <cell r="AW319">
            <v>475.5163246436357</v>
          </cell>
          <cell r="AX319">
            <v>2766.5617492762467</v>
          </cell>
        </row>
        <row r="320">
          <cell r="E320">
            <v>4409.3999999999996</v>
          </cell>
          <cell r="F320">
            <v>105335.65360711548</v>
          </cell>
          <cell r="I320">
            <v>13</v>
          </cell>
          <cell r="J320">
            <v>4065.5011445726955</v>
          </cell>
          <cell r="L320">
            <v>0</v>
          </cell>
          <cell r="M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75872.750012489996</v>
          </cell>
          <cell r="AB320">
            <v>0</v>
          </cell>
          <cell r="AC320">
            <v>59656.723404837932</v>
          </cell>
          <cell r="AD320">
            <v>6883.3271831334168</v>
          </cell>
          <cell r="AE320">
            <v>3073.9082392753921</v>
          </cell>
          <cell r="AF320">
            <v>1057.8389282397904</v>
          </cell>
          <cell r="AH320">
            <v>5516.8326028377996</v>
          </cell>
          <cell r="AI320">
            <v>0</v>
          </cell>
          <cell r="AK320">
            <v>2356.7910956967066</v>
          </cell>
          <cell r="AL320">
            <v>1119.7556211021499</v>
          </cell>
          <cell r="AN320">
            <v>0</v>
          </cell>
          <cell r="AO320">
            <v>0</v>
          </cell>
          <cell r="AQ320">
            <v>696.46160824062997</v>
          </cell>
          <cell r="AR320">
            <v>0</v>
          </cell>
          <cell r="AT320">
            <v>3182.2740903027111</v>
          </cell>
          <cell r="AU320">
            <v>0</v>
          </cell>
          <cell r="AW320">
            <v>713.27448696545378</v>
          </cell>
          <cell r="AX320">
            <v>0</v>
          </cell>
        </row>
        <row r="321">
          <cell r="E321">
            <v>2741.6</v>
          </cell>
          <cell r="F321">
            <v>67866.796072300742</v>
          </cell>
          <cell r="I321">
            <v>0</v>
          </cell>
          <cell r="J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2</v>
          </cell>
          <cell r="X321">
            <v>741.93943575250171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64613.555925992674</v>
          </cell>
          <cell r="AD321">
            <v>0</v>
          </cell>
          <cell r="AE321">
            <v>1905.1034015975749</v>
          </cell>
          <cell r="AF321">
            <v>28726.592577829862</v>
          </cell>
          <cell r="AH321">
            <v>3564.722604910578</v>
          </cell>
          <cell r="AI321">
            <v>0</v>
          </cell>
          <cell r="AK321">
            <v>1994.0305308962913</v>
          </cell>
          <cell r="AL321">
            <v>0</v>
          </cell>
          <cell r="AN321">
            <v>0</v>
          </cell>
          <cell r="AO321">
            <v>0</v>
          </cell>
          <cell r="AQ321">
            <v>696.46160824062997</v>
          </cell>
          <cell r="AR321">
            <v>0</v>
          </cell>
          <cell r="AT321">
            <v>2906.452623742181</v>
          </cell>
          <cell r="AU321">
            <v>19167.793790290994</v>
          </cell>
          <cell r="AW321">
            <v>475.5163246436357</v>
          </cell>
          <cell r="AX321">
            <v>0</v>
          </cell>
        </row>
        <row r="322">
          <cell r="E322">
            <v>4244.42</v>
          </cell>
          <cell r="F322">
            <v>88715.862481719945</v>
          </cell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4.32</v>
          </cell>
          <cell r="S322">
            <v>158845.46647032513</v>
          </cell>
          <cell r="U322">
            <v>14894.937892469678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1732.2243273404629</v>
          </cell>
          <cell r="AE322">
            <v>2850.8757499808858</v>
          </cell>
          <cell r="AF322">
            <v>0</v>
          </cell>
          <cell r="AH322">
            <v>3144.0156183970607</v>
          </cell>
          <cell r="AI322">
            <v>0</v>
          </cell>
          <cell r="AK322">
            <v>2431.4365552060453</v>
          </cell>
          <cell r="AL322">
            <v>0</v>
          </cell>
          <cell r="AN322">
            <v>354.06649242592994</v>
          </cell>
          <cell r="AO322">
            <v>0</v>
          </cell>
          <cell r="AQ322">
            <v>638.4231408872439</v>
          </cell>
          <cell r="AR322">
            <v>0</v>
          </cell>
          <cell r="AT322">
            <v>3129.9594089120728</v>
          </cell>
          <cell r="AU322">
            <v>0</v>
          </cell>
          <cell r="AW322">
            <v>713.27448696545378</v>
          </cell>
          <cell r="AX322">
            <v>5244.3237699569527</v>
          </cell>
        </row>
        <row r="323">
          <cell r="E323">
            <v>2712.45</v>
          </cell>
          <cell r="F323">
            <v>61184.092839834768</v>
          </cell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165.99183805850299</v>
          </cell>
          <cell r="Y323">
            <v>0</v>
          </cell>
          <cell r="Z323">
            <v>0</v>
          </cell>
          <cell r="AA323">
            <v>0</v>
          </cell>
          <cell r="AB323">
            <v>14084.202099515409</v>
          </cell>
          <cell r="AC323">
            <v>2221.4976000141287</v>
          </cell>
          <cell r="AD323">
            <v>1052.2356026295565</v>
          </cell>
          <cell r="AE323">
            <v>2074.0217315775349</v>
          </cell>
          <cell r="AF323">
            <v>3413.0169274160285</v>
          </cell>
          <cell r="AH323">
            <v>2220.3129367728743</v>
          </cell>
          <cell r="AI323">
            <v>0</v>
          </cell>
          <cell r="AK323">
            <v>1741.5599614986395</v>
          </cell>
          <cell r="AL323">
            <v>2171.8836278245071</v>
          </cell>
          <cell r="AN323">
            <v>0</v>
          </cell>
          <cell r="AO323">
            <v>0</v>
          </cell>
          <cell r="AQ323">
            <v>1021.4770254195902</v>
          </cell>
          <cell r="AR323">
            <v>0</v>
          </cell>
          <cell r="AT323">
            <v>2973.1554879793234</v>
          </cell>
          <cell r="AU323">
            <v>0</v>
          </cell>
          <cell r="AW323">
            <v>475.5163246436357</v>
          </cell>
          <cell r="AX323">
            <v>0</v>
          </cell>
        </row>
        <row r="324">
          <cell r="E324">
            <v>472.1</v>
          </cell>
          <cell r="F324">
            <v>8625.8411892202148</v>
          </cell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68136.575153584345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305.35930573596903</v>
          </cell>
          <cell r="AF324">
            <v>0</v>
          </cell>
          <cell r="AH324">
            <v>509.24608641579681</v>
          </cell>
          <cell r="AI324">
            <v>0</v>
          </cell>
          <cell r="AK324">
            <v>222.09597414843282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423.74866885621924</v>
          </cell>
          <cell r="AU324">
            <v>0</v>
          </cell>
          <cell r="AW324">
            <v>118.87908116090892</v>
          </cell>
          <cell r="AX324">
            <v>0</v>
          </cell>
        </row>
        <row r="325">
          <cell r="E325">
            <v>6211.85</v>
          </cell>
          <cell r="F325">
            <v>156044.49547007741</v>
          </cell>
          <cell r="I325">
            <v>122</v>
          </cell>
          <cell r="J325">
            <v>38025.765402669742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9</v>
          </cell>
          <cell r="S325">
            <v>231904.92631275862</v>
          </cell>
          <cell r="U325">
            <v>29851.082602854709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488.88701295663913</v>
          </cell>
          <cell r="AD325">
            <v>4331.5173414368201</v>
          </cell>
          <cell r="AE325">
            <v>5506.9155666628931</v>
          </cell>
          <cell r="AF325">
            <v>0</v>
          </cell>
          <cell r="AH325">
            <v>4919.7218621619104</v>
          </cell>
          <cell r="AI325">
            <v>2120.7665081115679</v>
          </cell>
          <cell r="AK325">
            <v>4276.5279159331567</v>
          </cell>
          <cell r="AL325">
            <v>0</v>
          </cell>
          <cell r="AN325">
            <v>638.53121558449209</v>
          </cell>
          <cell r="AO325">
            <v>1588.8220140035119</v>
          </cell>
          <cell r="AQ325">
            <v>783.51930927070828</v>
          </cell>
          <cell r="AR325">
            <v>0</v>
          </cell>
          <cell r="AT325">
            <v>4924.6290429706178</v>
          </cell>
          <cell r="AU325">
            <v>2914.381947791976</v>
          </cell>
          <cell r="AW325">
            <v>1050.0985502546957</v>
          </cell>
          <cell r="AX325">
            <v>0</v>
          </cell>
        </row>
        <row r="326">
          <cell r="E326">
            <v>4358.51</v>
          </cell>
          <cell r="F326">
            <v>96527.575674533262</v>
          </cell>
          <cell r="I326">
            <v>0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R326">
            <v>3</v>
          </cell>
          <cell r="S326">
            <v>61940.608223559619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4174.7517279616532</v>
          </cell>
          <cell r="AD326">
            <v>3315.3636975478116</v>
          </cell>
          <cell r="AE326">
            <v>5203.0212321522858</v>
          </cell>
          <cell r="AF326">
            <v>0</v>
          </cell>
          <cell r="AH326">
            <v>1945.454939236781</v>
          </cell>
          <cell r="AI326">
            <v>3894.293279336126</v>
          </cell>
          <cell r="AK326">
            <v>2132.311935390549</v>
          </cell>
          <cell r="AL326">
            <v>0</v>
          </cell>
          <cell r="AN326">
            <v>352.03243642054463</v>
          </cell>
          <cell r="AO326">
            <v>0</v>
          </cell>
          <cell r="AQ326">
            <v>528.15005291581076</v>
          </cell>
          <cell r="AR326">
            <v>0</v>
          </cell>
          <cell r="AT326">
            <v>2663.5444719317179</v>
          </cell>
          <cell r="AU326">
            <v>48967.355498883939</v>
          </cell>
          <cell r="AW326">
            <v>0</v>
          </cell>
          <cell r="AX326">
            <v>0</v>
          </cell>
        </row>
        <row r="327">
          <cell r="E327">
            <v>10089.4</v>
          </cell>
          <cell r="F327">
            <v>212539.28571442768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0</v>
          </cell>
          <cell r="P327">
            <v>0</v>
          </cell>
          <cell r="R327">
            <v>10</v>
          </cell>
          <cell r="S327">
            <v>219444.21903057693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6216.9194462681889</v>
          </cell>
          <cell r="Z327">
            <v>0</v>
          </cell>
          <cell r="AA327">
            <v>0</v>
          </cell>
          <cell r="AB327">
            <v>0</v>
          </cell>
          <cell r="AC327">
            <v>1641.1068108197012</v>
          </cell>
          <cell r="AD327">
            <v>1675.0318030789449</v>
          </cell>
          <cell r="AE327">
            <v>9655.6027495114813</v>
          </cell>
          <cell r="AF327">
            <v>690.59398372356884</v>
          </cell>
          <cell r="AH327">
            <v>6016.4333240390288</v>
          </cell>
          <cell r="AI327">
            <v>4190.3704621489014</v>
          </cell>
          <cell r="AK327">
            <v>6448.7159229185681</v>
          </cell>
          <cell r="AL327">
            <v>3993.4950822523169</v>
          </cell>
          <cell r="AN327">
            <v>2166.4899134693446</v>
          </cell>
          <cell r="AO327">
            <v>0</v>
          </cell>
          <cell r="AQ327">
            <v>1114.3385731850076</v>
          </cell>
          <cell r="AR327">
            <v>0</v>
          </cell>
          <cell r="AT327">
            <v>5424.5281298529826</v>
          </cell>
          <cell r="AU327">
            <v>4990.3809323604073</v>
          </cell>
          <cell r="AW327">
            <v>1426.5489739309076</v>
          </cell>
          <cell r="AX327">
            <v>0</v>
          </cell>
        </row>
        <row r="328">
          <cell r="E328">
            <v>3581.3</v>
          </cell>
          <cell r="F328">
            <v>115409.88633034809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R328">
            <v>4</v>
          </cell>
          <cell r="S328">
            <v>153887.57471602745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2369.6772702000899</v>
          </cell>
          <cell r="Z328">
            <v>0</v>
          </cell>
          <cell r="AA328">
            <v>0</v>
          </cell>
          <cell r="AB328">
            <v>1665.7631440563596</v>
          </cell>
          <cell r="AC328">
            <v>321.37406971066446</v>
          </cell>
          <cell r="AD328">
            <v>3496.3274143721892</v>
          </cell>
          <cell r="AE328">
            <v>3004.5178149781345</v>
          </cell>
          <cell r="AF328">
            <v>0</v>
          </cell>
          <cell r="AH328">
            <v>1786.0260546216023</v>
          </cell>
          <cell r="AI328">
            <v>0</v>
          </cell>
          <cell r="AK328">
            <v>2164.3178777451772</v>
          </cell>
          <cell r="AL328">
            <v>0</v>
          </cell>
          <cell r="AN328">
            <v>359.32014988519182</v>
          </cell>
          <cell r="AO328">
            <v>0</v>
          </cell>
          <cell r="AQ328">
            <v>533.95389965114953</v>
          </cell>
          <cell r="AR328">
            <v>0</v>
          </cell>
          <cell r="AT328">
            <v>3124.2518522794594</v>
          </cell>
          <cell r="AU328">
            <v>2914.381947791976</v>
          </cell>
          <cell r="AW328">
            <v>475.5163246436357</v>
          </cell>
          <cell r="AX328">
            <v>4885.756744614202</v>
          </cell>
        </row>
        <row r="329">
          <cell r="E329">
            <v>4073.8</v>
          </cell>
          <cell r="F329">
            <v>139476.07091628222</v>
          </cell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4</v>
          </cell>
          <cell r="S329">
            <v>103971.25840881493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1094.4307982152959</v>
          </cell>
          <cell r="AE329">
            <v>2563.6463627978906</v>
          </cell>
          <cell r="AF329">
            <v>4343.9055857682897</v>
          </cell>
          <cell r="AH329">
            <v>1276.7799682058057</v>
          </cell>
          <cell r="AI329">
            <v>36567.081090657077</v>
          </cell>
          <cell r="AK329">
            <v>2107.8266277099488</v>
          </cell>
          <cell r="AL329">
            <v>0</v>
          </cell>
          <cell r="AN329">
            <v>427.4451285812325</v>
          </cell>
          <cell r="AO329">
            <v>2915.8583255913518</v>
          </cell>
          <cell r="AQ329">
            <v>533.95389965114953</v>
          </cell>
          <cell r="AR329">
            <v>0</v>
          </cell>
          <cell r="AT329">
            <v>3168.4747456963505</v>
          </cell>
          <cell r="AU329">
            <v>2856.997411143574</v>
          </cell>
          <cell r="AW329">
            <v>475.5163246436357</v>
          </cell>
          <cell r="AX329">
            <v>0</v>
          </cell>
        </row>
        <row r="330">
          <cell r="E330">
            <v>4388.5</v>
          </cell>
          <cell r="F330">
            <v>118328.16210459109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11680.733251453599</v>
          </cell>
          <cell r="AD330">
            <v>154.58061038119342</v>
          </cell>
          <cell r="AE330">
            <v>3801.1387568623336</v>
          </cell>
          <cell r="AF330">
            <v>0</v>
          </cell>
          <cell r="AH330">
            <v>3279.8145747746062</v>
          </cell>
          <cell r="AI330">
            <v>3283.2414394977382</v>
          </cell>
          <cell r="AK330">
            <v>2514.8639341403818</v>
          </cell>
          <cell r="AL330">
            <v>772.40644331104568</v>
          </cell>
          <cell r="AN330">
            <v>505.75732003314391</v>
          </cell>
          <cell r="AO330">
            <v>746.85628260732517</v>
          </cell>
          <cell r="AQ330">
            <v>568.77698006318087</v>
          </cell>
          <cell r="AR330">
            <v>0</v>
          </cell>
          <cell r="AT330">
            <v>3522.704839356315</v>
          </cell>
          <cell r="AU330">
            <v>3272.4288627560863</v>
          </cell>
          <cell r="AW330">
            <v>713.27448696545378</v>
          </cell>
          <cell r="AX330">
            <v>0</v>
          </cell>
        </row>
        <row r="331">
          <cell r="E331">
            <v>5221.3</v>
          </cell>
          <cell r="F331">
            <v>144938.66280500559</v>
          </cell>
          <cell r="I331">
            <v>0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R331">
            <v>1</v>
          </cell>
          <cell r="S331">
            <v>6139.2513881621035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32796.892025416273</v>
          </cell>
          <cell r="Z331">
            <v>0</v>
          </cell>
          <cell r="AA331">
            <v>0</v>
          </cell>
          <cell r="AB331">
            <v>0</v>
          </cell>
          <cell r="AC331">
            <v>208979.66059738031</v>
          </cell>
          <cell r="AD331">
            <v>3132.8531100093214</v>
          </cell>
          <cell r="AE331">
            <v>2950.251915217912</v>
          </cell>
          <cell r="AF331">
            <v>0</v>
          </cell>
          <cell r="AH331">
            <v>2346.061860550541</v>
          </cell>
          <cell r="AI331">
            <v>0</v>
          </cell>
          <cell r="AK331">
            <v>2691.5878369943821</v>
          </cell>
          <cell r="AL331">
            <v>1249.22514465009</v>
          </cell>
          <cell r="AN331">
            <v>488.49971790160447</v>
          </cell>
          <cell r="AO331">
            <v>0</v>
          </cell>
          <cell r="AQ331">
            <v>528.15005291581076</v>
          </cell>
          <cell r="AR331">
            <v>0</v>
          </cell>
          <cell r="AT331">
            <v>3077.5378647188313</v>
          </cell>
          <cell r="AU331">
            <v>2625.0417223013251</v>
          </cell>
          <cell r="AW331">
            <v>0</v>
          </cell>
          <cell r="AX331">
            <v>0</v>
          </cell>
        </row>
        <row r="332">
          <cell r="E332">
            <v>3937.18</v>
          </cell>
          <cell r="F332">
            <v>134218.7739811959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9</v>
          </cell>
          <cell r="S332">
            <v>140053.43461485754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2506.3718226625997</v>
          </cell>
          <cell r="AC332">
            <v>0</v>
          </cell>
          <cell r="AD332">
            <v>0</v>
          </cell>
          <cell r="AE332">
            <v>3347.5012312850645</v>
          </cell>
          <cell r="AF332">
            <v>0</v>
          </cell>
          <cell r="AH332">
            <v>3144.0156183970607</v>
          </cell>
          <cell r="AI332">
            <v>6953.902332451883</v>
          </cell>
          <cell r="AK332">
            <v>2177.2349359421401</v>
          </cell>
          <cell r="AL332">
            <v>749.32438282179567</v>
          </cell>
          <cell r="AN332">
            <v>431.17165739230182</v>
          </cell>
          <cell r="AO332">
            <v>0</v>
          </cell>
          <cell r="AQ332">
            <v>533.95389965114953</v>
          </cell>
          <cell r="AR332">
            <v>0</v>
          </cell>
          <cell r="AT332">
            <v>3113.4418116664406</v>
          </cell>
          <cell r="AU332">
            <v>819.3001998359415</v>
          </cell>
          <cell r="AW332">
            <v>475.5163246436357</v>
          </cell>
          <cell r="AX332">
            <v>0</v>
          </cell>
        </row>
        <row r="333">
          <cell r="E333">
            <v>6309.2</v>
          </cell>
          <cell r="F333">
            <v>156598.14456334474</v>
          </cell>
          <cell r="I333">
            <v>43.48</v>
          </cell>
          <cell r="J333">
            <v>13202.911660907766</v>
          </cell>
          <cell r="L333">
            <v>0</v>
          </cell>
          <cell r="M333">
            <v>4108</v>
          </cell>
          <cell r="O333">
            <v>0</v>
          </cell>
          <cell r="P333">
            <v>0</v>
          </cell>
          <cell r="R333">
            <v>8</v>
          </cell>
          <cell r="S333">
            <v>119108.05967136775</v>
          </cell>
          <cell r="U333">
            <v>0</v>
          </cell>
          <cell r="V333">
            <v>0</v>
          </cell>
          <cell r="W333">
            <v>0</v>
          </cell>
          <cell r="X333">
            <v>3817.6789485680115</v>
          </cell>
          <cell r="Y333">
            <v>22876.167051606182</v>
          </cell>
          <cell r="Z333">
            <v>0</v>
          </cell>
          <cell r="AA333">
            <v>0</v>
          </cell>
          <cell r="AB333">
            <v>1335.6760323539042</v>
          </cell>
          <cell r="AC333">
            <v>26348.685092900421</v>
          </cell>
          <cell r="AD333">
            <v>0</v>
          </cell>
          <cell r="AE333">
            <v>4643.5855338655938</v>
          </cell>
          <cell r="AF333">
            <v>0</v>
          </cell>
          <cell r="AH333">
            <v>3666.5718221937368</v>
          </cell>
          <cell r="AI333">
            <v>0</v>
          </cell>
          <cell r="AK333">
            <v>6593.7841155206524</v>
          </cell>
          <cell r="AL333">
            <v>0</v>
          </cell>
          <cell r="AN333">
            <v>525.84722185211285</v>
          </cell>
          <cell r="AO333">
            <v>2165.7140303921706</v>
          </cell>
          <cell r="AQ333">
            <v>783.51930927070828</v>
          </cell>
          <cell r="AR333">
            <v>1667.9869325118016</v>
          </cell>
          <cell r="AT333">
            <v>4976.8419347891031</v>
          </cell>
          <cell r="AU333">
            <v>50327.858742105862</v>
          </cell>
          <cell r="AW333">
            <v>1050.0985502546957</v>
          </cell>
          <cell r="AX333">
            <v>0</v>
          </cell>
        </row>
        <row r="334">
          <cell r="E334">
            <v>6324.72</v>
          </cell>
          <cell r="F334">
            <v>170733.81871659923</v>
          </cell>
          <cell r="I334">
            <v>144.62</v>
          </cell>
          <cell r="J334">
            <v>139638.86456811492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R334">
            <v>5</v>
          </cell>
          <cell r="S334">
            <v>29183.965823894978</v>
          </cell>
          <cell r="U334">
            <v>0</v>
          </cell>
          <cell r="V334">
            <v>0</v>
          </cell>
          <cell r="W334">
            <v>0</v>
          </cell>
          <cell r="X334">
            <v>3238.774080415385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1303.3486197264622</v>
          </cell>
          <cell r="AD334">
            <v>0</v>
          </cell>
          <cell r="AE334">
            <v>4804.6891158972321</v>
          </cell>
          <cell r="AF334">
            <v>765.14941987230145</v>
          </cell>
          <cell r="AH334">
            <v>4073.9686913263745</v>
          </cell>
          <cell r="AI334">
            <v>0</v>
          </cell>
          <cell r="AK334">
            <v>7025.6070082798296</v>
          </cell>
          <cell r="AL334">
            <v>2367.636989533491</v>
          </cell>
          <cell r="AN334">
            <v>525.84722185211285</v>
          </cell>
          <cell r="AO334">
            <v>4040.7335357943102</v>
          </cell>
          <cell r="AQ334">
            <v>783.51930927070828</v>
          </cell>
          <cell r="AR334">
            <v>0</v>
          </cell>
          <cell r="AT334">
            <v>4989.4945959611578</v>
          </cell>
          <cell r="AU334">
            <v>324.01104963255773</v>
          </cell>
          <cell r="AW334">
            <v>1050.0985502546957</v>
          </cell>
          <cell r="AX334">
            <v>0</v>
          </cell>
        </row>
        <row r="335">
          <cell r="E335">
            <v>6336.6</v>
          </cell>
          <cell r="F335">
            <v>158045.68806603865</v>
          </cell>
          <cell r="I335">
            <v>165.48000000000002</v>
          </cell>
          <cell r="J335">
            <v>55464.398802857511</v>
          </cell>
          <cell r="L335">
            <v>1</v>
          </cell>
          <cell r="M335">
            <v>30933.762956335195</v>
          </cell>
          <cell r="O335">
            <v>0</v>
          </cell>
          <cell r="P335">
            <v>0</v>
          </cell>
          <cell r="R335">
            <v>4</v>
          </cell>
          <cell r="S335">
            <v>61989.38114399826</v>
          </cell>
          <cell r="U335">
            <v>25607.879370180737</v>
          </cell>
          <cell r="V335">
            <v>0</v>
          </cell>
          <cell r="W335">
            <v>0</v>
          </cell>
          <cell r="X335">
            <v>3084.7816523370147</v>
          </cell>
          <cell r="Y335">
            <v>1255.4333452427443</v>
          </cell>
          <cell r="Z335">
            <v>0</v>
          </cell>
          <cell r="AA335">
            <v>0</v>
          </cell>
          <cell r="AB335">
            <v>1937.8749703577237</v>
          </cell>
          <cell r="AC335">
            <v>329.80038057540264</v>
          </cell>
          <cell r="AD335">
            <v>5261.1348437253737</v>
          </cell>
          <cell r="AE335">
            <v>4287.4418770304273</v>
          </cell>
          <cell r="AF335">
            <v>389.17622856719834</v>
          </cell>
          <cell r="AH335">
            <v>3666.5718221937368</v>
          </cell>
          <cell r="AI335">
            <v>0</v>
          </cell>
          <cell r="AK335">
            <v>7737.0714454469717</v>
          </cell>
          <cell r="AL335">
            <v>6979.1730013381211</v>
          </cell>
          <cell r="AN335">
            <v>2790.1928967847102</v>
          </cell>
          <cell r="AO335">
            <v>5893.9775044531962</v>
          </cell>
          <cell r="AQ335">
            <v>783.51930927070828</v>
          </cell>
          <cell r="AR335">
            <v>0</v>
          </cell>
          <cell r="AT335">
            <v>4976.8419347891031</v>
          </cell>
          <cell r="AU335">
            <v>24144.008779849242</v>
          </cell>
          <cell r="AW335">
            <v>1050.0985502546957</v>
          </cell>
          <cell r="AX335">
            <v>0</v>
          </cell>
        </row>
        <row r="336">
          <cell r="E336">
            <v>6347.25</v>
          </cell>
          <cell r="F336">
            <v>126515.44901283829</v>
          </cell>
          <cell r="I336">
            <v>318</v>
          </cell>
          <cell r="J336">
            <v>194327.64177945556</v>
          </cell>
          <cell r="L336">
            <v>0</v>
          </cell>
          <cell r="M336">
            <v>6396</v>
          </cell>
          <cell r="O336">
            <v>0</v>
          </cell>
          <cell r="P336">
            <v>0</v>
          </cell>
          <cell r="R336">
            <v>5</v>
          </cell>
          <cell r="S336">
            <v>41666.08797283379</v>
          </cell>
          <cell r="U336">
            <v>0</v>
          </cell>
          <cell r="V336">
            <v>0</v>
          </cell>
          <cell r="W336">
            <v>0</v>
          </cell>
          <cell r="X336">
            <v>2466.678711582621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21714.932274175393</v>
          </cell>
          <cell r="AD336">
            <v>3118.8375761935768</v>
          </cell>
          <cell r="AE336">
            <v>4923.412692807512</v>
          </cell>
          <cell r="AF336">
            <v>2041.5584046150325</v>
          </cell>
          <cell r="AH336">
            <v>3666.5718221937368</v>
          </cell>
          <cell r="AI336">
            <v>1122.0275597581751</v>
          </cell>
          <cell r="AK336">
            <v>3843.5933979124366</v>
          </cell>
          <cell r="AL336">
            <v>418.34065493029897</v>
          </cell>
          <cell r="AN336">
            <v>525.84722185211285</v>
          </cell>
          <cell r="AO336">
            <v>3285.0854197747703</v>
          </cell>
          <cell r="AQ336">
            <v>783.51930927070828</v>
          </cell>
          <cell r="AR336">
            <v>0</v>
          </cell>
          <cell r="AT336">
            <v>4983.5982101722393</v>
          </cell>
          <cell r="AU336">
            <v>1813.7545863769412</v>
          </cell>
          <cell r="AW336">
            <v>1050.0985502546957</v>
          </cell>
          <cell r="AX336">
            <v>0</v>
          </cell>
        </row>
        <row r="337">
          <cell r="E337">
            <v>5865.08</v>
          </cell>
          <cell r="F337">
            <v>132991.25370833618</v>
          </cell>
          <cell r="I337">
            <v>0</v>
          </cell>
          <cell r="J337">
            <v>0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595.83736890236924</v>
          </cell>
          <cell r="Y337">
            <v>268997.59599526325</v>
          </cell>
          <cell r="Z337">
            <v>0</v>
          </cell>
          <cell r="AA337">
            <v>0</v>
          </cell>
          <cell r="AB337">
            <v>0</v>
          </cell>
          <cell r="AC337">
            <v>1956.3846815124552</v>
          </cell>
          <cell r="AD337">
            <v>0</v>
          </cell>
          <cell r="AE337">
            <v>4150.3798357785518</v>
          </cell>
          <cell r="AF337">
            <v>0</v>
          </cell>
          <cell r="AH337">
            <v>6473.0835873296855</v>
          </cell>
          <cell r="AI337">
            <v>6722.6633548025966</v>
          </cell>
          <cell r="AK337">
            <v>3876.1044169718516</v>
          </cell>
          <cell r="AL337">
            <v>8003.2980720286942</v>
          </cell>
          <cell r="AN337">
            <v>0</v>
          </cell>
          <cell r="AO337">
            <v>0</v>
          </cell>
          <cell r="AQ337">
            <v>0</v>
          </cell>
          <cell r="AR337">
            <v>0</v>
          </cell>
          <cell r="AT337">
            <v>9418.4038759817468</v>
          </cell>
          <cell r="AU337">
            <v>0</v>
          </cell>
          <cell r="AW337">
            <v>951.0326492872714</v>
          </cell>
          <cell r="AX337">
            <v>0</v>
          </cell>
        </row>
        <row r="338">
          <cell r="E338">
            <v>4467.0200000000004</v>
          </cell>
          <cell r="F338">
            <v>96705.361409087156</v>
          </cell>
          <cell r="I338">
            <v>0</v>
          </cell>
          <cell r="J338">
            <v>0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408.37991965718436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90915.621287745103</v>
          </cell>
          <cell r="AD338">
            <v>0</v>
          </cell>
          <cell r="AE338">
            <v>3326.8304129917028</v>
          </cell>
          <cell r="AF338">
            <v>1262.2920933272262</v>
          </cell>
          <cell r="AH338">
            <v>5431.9582551018329</v>
          </cell>
          <cell r="AI338">
            <v>2201.3064625206425</v>
          </cell>
          <cell r="AK338">
            <v>2839.6533515637766</v>
          </cell>
          <cell r="AL338">
            <v>4703.4665589256401</v>
          </cell>
          <cell r="AN338">
            <v>0</v>
          </cell>
          <cell r="AO338">
            <v>0</v>
          </cell>
          <cell r="AQ338">
            <v>0</v>
          </cell>
          <cell r="AR338">
            <v>0</v>
          </cell>
          <cell r="AT338">
            <v>5746.7959538700807</v>
          </cell>
          <cell r="AU338">
            <v>13410.401821357062</v>
          </cell>
          <cell r="AW338">
            <v>673.64812657848404</v>
          </cell>
          <cell r="AX338">
            <v>4794.3527601587357</v>
          </cell>
        </row>
        <row r="339">
          <cell r="E339">
            <v>2778.22</v>
          </cell>
          <cell r="F339">
            <v>61928.418583910068</v>
          </cell>
          <cell r="I339">
            <v>10.199999999999999</v>
          </cell>
          <cell r="J339">
            <v>4339.460271480154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326.65060501472476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2331.1970796943051</v>
          </cell>
          <cell r="AF339">
            <v>0</v>
          </cell>
          <cell r="AH339">
            <v>2172.7833020407338</v>
          </cell>
          <cell r="AI339">
            <v>2241.6295935141461</v>
          </cell>
          <cell r="AK339">
            <v>1867.1296564564716</v>
          </cell>
          <cell r="AL339">
            <v>0</v>
          </cell>
          <cell r="AN339">
            <v>0</v>
          </cell>
          <cell r="AO339">
            <v>0</v>
          </cell>
          <cell r="AQ339">
            <v>0</v>
          </cell>
          <cell r="AR339">
            <v>0</v>
          </cell>
          <cell r="AT339">
            <v>2873.5097334817797</v>
          </cell>
          <cell r="AU339">
            <v>0</v>
          </cell>
          <cell r="AW339">
            <v>475.5163246436357</v>
          </cell>
          <cell r="AX339">
            <v>0</v>
          </cell>
        </row>
        <row r="340">
          <cell r="E340">
            <v>2763.5</v>
          </cell>
          <cell r="F340">
            <v>70210.243137436788</v>
          </cell>
          <cell r="I340">
            <v>0</v>
          </cell>
          <cell r="J340">
            <v>0</v>
          </cell>
          <cell r="L340">
            <v>0</v>
          </cell>
          <cell r="M340">
            <v>0</v>
          </cell>
          <cell r="O340">
            <v>61</v>
          </cell>
          <cell r="P340">
            <v>21673.748330927028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W340">
            <v>5</v>
          </cell>
          <cell r="X340">
            <v>4056.5324310773417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6441.7991637183668</v>
          </cell>
          <cell r="AD340">
            <v>988.04718053438035</v>
          </cell>
          <cell r="AE340">
            <v>1813.9498408274997</v>
          </cell>
          <cell r="AF340">
            <v>75250.071851692497</v>
          </cell>
          <cell r="AH340">
            <v>3259.174953061101</v>
          </cell>
          <cell r="AI340">
            <v>1766.5828860426177</v>
          </cell>
          <cell r="AK340">
            <v>1867.1296564564716</v>
          </cell>
          <cell r="AL340">
            <v>932.60008253809724</v>
          </cell>
          <cell r="AN340">
            <v>0</v>
          </cell>
          <cell r="AO340">
            <v>0</v>
          </cell>
          <cell r="AQ340">
            <v>0</v>
          </cell>
          <cell r="AR340">
            <v>0</v>
          </cell>
          <cell r="AT340">
            <v>2873.5097334817797</v>
          </cell>
          <cell r="AU340">
            <v>376.35575981584151</v>
          </cell>
          <cell r="AW340">
            <v>475.5163246436357</v>
          </cell>
          <cell r="AX340">
            <v>0</v>
          </cell>
        </row>
        <row r="341">
          <cell r="E341">
            <v>2745.7</v>
          </cell>
          <cell r="F341">
            <v>58714.34119968678</v>
          </cell>
          <cell r="I341">
            <v>0</v>
          </cell>
          <cell r="J341">
            <v>0</v>
          </cell>
          <cell r="L341">
            <v>0</v>
          </cell>
          <cell r="M341">
            <v>0</v>
          </cell>
          <cell r="O341">
            <v>65.099999999999994</v>
          </cell>
          <cell r="P341">
            <v>33261.593018072657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W341">
            <v>8</v>
          </cell>
          <cell r="X341">
            <v>3717.839604846195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1376.667147373078</v>
          </cell>
          <cell r="AD341">
            <v>198.66874589805425</v>
          </cell>
          <cell r="AE341">
            <v>2292.9575838653163</v>
          </cell>
          <cell r="AF341">
            <v>0</v>
          </cell>
          <cell r="AH341">
            <v>2172.7833020407338</v>
          </cell>
          <cell r="AI341">
            <v>0</v>
          </cell>
          <cell r="AK341">
            <v>1867.1296564564716</v>
          </cell>
          <cell r="AL341">
            <v>1170.0477004642401</v>
          </cell>
          <cell r="AN341">
            <v>0</v>
          </cell>
          <cell r="AO341">
            <v>0</v>
          </cell>
          <cell r="AQ341">
            <v>0</v>
          </cell>
          <cell r="AR341">
            <v>0</v>
          </cell>
          <cell r="AT341">
            <v>2873.5097334817797</v>
          </cell>
          <cell r="AU341">
            <v>3581.3574910703232</v>
          </cell>
          <cell r="AW341">
            <v>475.5163246436357</v>
          </cell>
          <cell r="AX341">
            <v>0</v>
          </cell>
        </row>
        <row r="342">
          <cell r="E342">
            <v>5790.5</v>
          </cell>
          <cell r="F342">
            <v>140157.98018478169</v>
          </cell>
          <cell r="I342">
            <v>0</v>
          </cell>
          <cell r="J342">
            <v>0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922.35464713953706</v>
          </cell>
          <cell r="Y342">
            <v>0</v>
          </cell>
          <cell r="Z342">
            <v>0</v>
          </cell>
          <cell r="AA342">
            <v>0</v>
          </cell>
          <cell r="AB342">
            <v>4361.2595463830039</v>
          </cell>
          <cell r="AC342">
            <v>173224.69729633274</v>
          </cell>
          <cell r="AD342">
            <v>4871.8106674144728</v>
          </cell>
          <cell r="AE342">
            <v>4684.0618148738204</v>
          </cell>
          <cell r="AF342">
            <v>939.54452823022348</v>
          </cell>
          <cell r="AH342">
            <v>6020.420399404532</v>
          </cell>
          <cell r="AI342">
            <v>0</v>
          </cell>
          <cell r="AK342">
            <v>3876.1044169718516</v>
          </cell>
          <cell r="AL342">
            <v>12078.130470836753</v>
          </cell>
          <cell r="AN342">
            <v>0</v>
          </cell>
          <cell r="AO342">
            <v>0</v>
          </cell>
          <cell r="AQ342">
            <v>0</v>
          </cell>
          <cell r="AR342">
            <v>0</v>
          </cell>
          <cell r="AT342">
            <v>9402.9258632858291</v>
          </cell>
          <cell r="AU342">
            <v>11574.246791884696</v>
          </cell>
          <cell r="AW342">
            <v>951.0326492872714</v>
          </cell>
          <cell r="AX342">
            <v>0</v>
          </cell>
        </row>
        <row r="343">
          <cell r="E343">
            <v>4446.8999999999996</v>
          </cell>
          <cell r="F343">
            <v>101299.53105768248</v>
          </cell>
          <cell r="I343">
            <v>37.78</v>
          </cell>
          <cell r="J343">
            <v>12213.684495060879</v>
          </cell>
          <cell r="L343">
            <v>0</v>
          </cell>
          <cell r="M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7677.5774106164226</v>
          </cell>
          <cell r="AC343">
            <v>2151.7930319222</v>
          </cell>
          <cell r="AD343">
            <v>3090.0461886254689</v>
          </cell>
          <cell r="AE343">
            <v>3834.8280379985176</v>
          </cell>
          <cell r="AF343">
            <v>0</v>
          </cell>
          <cell r="AH343">
            <v>5431.9582551018329</v>
          </cell>
          <cell r="AI343">
            <v>0</v>
          </cell>
          <cell r="AK343">
            <v>2970.445958643244</v>
          </cell>
          <cell r="AL343">
            <v>0</v>
          </cell>
          <cell r="AN343">
            <v>0</v>
          </cell>
          <cell r="AO343">
            <v>0</v>
          </cell>
          <cell r="AQ343">
            <v>0</v>
          </cell>
          <cell r="AR343">
            <v>0</v>
          </cell>
          <cell r="AT343">
            <v>5810.4277838421594</v>
          </cell>
          <cell r="AU343">
            <v>0</v>
          </cell>
          <cell r="AW343">
            <v>634.02176619151442</v>
          </cell>
          <cell r="AX343">
            <v>0</v>
          </cell>
        </row>
        <row r="344">
          <cell r="E344">
            <v>4596.3999999999996</v>
          </cell>
          <cell r="F344">
            <v>93157.652532767272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W344">
            <v>2</v>
          </cell>
          <cell r="X344">
            <v>1510.4755460982733</v>
          </cell>
          <cell r="Y344">
            <v>2421.996629179233</v>
          </cell>
          <cell r="Z344">
            <v>0</v>
          </cell>
          <cell r="AA344">
            <v>0</v>
          </cell>
          <cell r="AB344">
            <v>0</v>
          </cell>
          <cell r="AC344">
            <v>2274.8420146760682</v>
          </cell>
          <cell r="AD344">
            <v>927.10277605114629</v>
          </cell>
          <cell r="AE344">
            <v>4594.3872071794403</v>
          </cell>
          <cell r="AF344">
            <v>1070.5600750395688</v>
          </cell>
          <cell r="AH344">
            <v>6009.1038197064008</v>
          </cell>
          <cell r="AI344">
            <v>1074.7077440574396</v>
          </cell>
          <cell r="AK344">
            <v>3394.8565224201616</v>
          </cell>
          <cell r="AL344">
            <v>0</v>
          </cell>
          <cell r="AN344">
            <v>0</v>
          </cell>
          <cell r="AO344">
            <v>0</v>
          </cell>
          <cell r="AQ344">
            <v>0</v>
          </cell>
          <cell r="AR344">
            <v>0</v>
          </cell>
          <cell r="AT344">
            <v>6271.451447713237</v>
          </cell>
          <cell r="AU344">
            <v>0</v>
          </cell>
          <cell r="AW344">
            <v>832.15356812636276</v>
          </cell>
          <cell r="AX344">
            <v>0</v>
          </cell>
        </row>
        <row r="345">
          <cell r="E345">
            <v>4567.8</v>
          </cell>
          <cell r="F345">
            <v>94163.508406162771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W345">
            <v>2</v>
          </cell>
          <cell r="X345">
            <v>1433.1301737602437</v>
          </cell>
          <cell r="Y345">
            <v>9651.4780028496643</v>
          </cell>
          <cell r="Z345">
            <v>0</v>
          </cell>
          <cell r="AA345">
            <v>0</v>
          </cell>
          <cell r="AB345">
            <v>7660.0347215086695</v>
          </cell>
          <cell r="AC345">
            <v>2071.0257314133414</v>
          </cell>
          <cell r="AD345">
            <v>6547.096435384783</v>
          </cell>
          <cell r="AE345">
            <v>3303.3613583410915</v>
          </cell>
          <cell r="AF345">
            <v>0</v>
          </cell>
          <cell r="AH345">
            <v>6009.1038197064008</v>
          </cell>
          <cell r="AI345">
            <v>8384.5089963097616</v>
          </cell>
          <cell r="AK345">
            <v>2994.6815409258065</v>
          </cell>
          <cell r="AL345">
            <v>3297.5346871047045</v>
          </cell>
          <cell r="AN345">
            <v>0</v>
          </cell>
          <cell r="AO345">
            <v>0</v>
          </cell>
          <cell r="AQ345">
            <v>0</v>
          </cell>
          <cell r="AR345">
            <v>0</v>
          </cell>
          <cell r="AT345">
            <v>6297.0024527985515</v>
          </cell>
          <cell r="AU345">
            <v>0</v>
          </cell>
          <cell r="AW345">
            <v>832.15356812636276</v>
          </cell>
          <cell r="AX345">
            <v>0</v>
          </cell>
        </row>
        <row r="346">
          <cell r="E346">
            <v>4553.3</v>
          </cell>
          <cell r="F346">
            <v>97993.801068884786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629.96902395696907</v>
          </cell>
          <cell r="Y346">
            <v>6493.0565637520067</v>
          </cell>
          <cell r="Z346">
            <v>0</v>
          </cell>
          <cell r="AA346">
            <v>0</v>
          </cell>
          <cell r="AB346">
            <v>0</v>
          </cell>
          <cell r="AC346">
            <v>1436.1759998586131</v>
          </cell>
          <cell r="AD346">
            <v>1408.8756806879296</v>
          </cell>
          <cell r="AE346">
            <v>3880.6924160360486</v>
          </cell>
          <cell r="AF346">
            <v>0</v>
          </cell>
          <cell r="AH346">
            <v>6009.1038197064008</v>
          </cell>
          <cell r="AI346">
            <v>0</v>
          </cell>
          <cell r="AK346">
            <v>2994.6815409258065</v>
          </cell>
          <cell r="AL346">
            <v>0</v>
          </cell>
          <cell r="AN346">
            <v>0</v>
          </cell>
          <cell r="AO346">
            <v>0</v>
          </cell>
          <cell r="AQ346">
            <v>0</v>
          </cell>
          <cell r="AR346">
            <v>0</v>
          </cell>
          <cell r="AT346">
            <v>6301.5475835108473</v>
          </cell>
          <cell r="AU346">
            <v>4059.5184437743719</v>
          </cell>
          <cell r="AW346">
            <v>832.15356812636276</v>
          </cell>
          <cell r="AX346">
            <v>0</v>
          </cell>
        </row>
        <row r="347">
          <cell r="E347">
            <v>6174.13</v>
          </cell>
          <cell r="F347">
            <v>88724.534815216728</v>
          </cell>
          <cell r="I347">
            <v>11.38</v>
          </cell>
          <cell r="J347">
            <v>5979.636838474702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19</v>
          </cell>
          <cell r="X347">
            <v>9336.7034635704858</v>
          </cell>
          <cell r="Y347">
            <v>9780.9334628993201</v>
          </cell>
          <cell r="Z347">
            <v>0</v>
          </cell>
          <cell r="AA347">
            <v>0</v>
          </cell>
          <cell r="AB347">
            <v>0</v>
          </cell>
          <cell r="AC347">
            <v>1601.6601571738543</v>
          </cell>
          <cell r="AD347">
            <v>0</v>
          </cell>
          <cell r="AE347">
            <v>3679.8452893958979</v>
          </cell>
          <cell r="AF347">
            <v>690.59398372356884</v>
          </cell>
          <cell r="AH347">
            <v>6518.3499061222019</v>
          </cell>
          <cell r="AI347">
            <v>3823.8254012348498</v>
          </cell>
          <cell r="AK347">
            <v>4117.174914284863</v>
          </cell>
          <cell r="AL347">
            <v>0</v>
          </cell>
          <cell r="AN347">
            <v>0</v>
          </cell>
          <cell r="AO347">
            <v>0</v>
          </cell>
          <cell r="AQ347">
            <v>1392.9232164812599</v>
          </cell>
          <cell r="AR347">
            <v>1888.0563524310217</v>
          </cell>
          <cell r="AT347">
            <v>10401.749047654534</v>
          </cell>
          <cell r="AU347">
            <v>577.83809713318385</v>
          </cell>
          <cell r="AW347">
            <v>951.0326492872714</v>
          </cell>
          <cell r="AX347">
            <v>6699.0320288471912</v>
          </cell>
        </row>
        <row r="348">
          <cell r="E348">
            <v>2114.4899999999998</v>
          </cell>
          <cell r="F348">
            <v>26469.416855997712</v>
          </cell>
          <cell r="I348">
            <v>0</v>
          </cell>
          <cell r="J348">
            <v>0</v>
          </cell>
          <cell r="L348">
            <v>0</v>
          </cell>
          <cell r="M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1303.2692506199733</v>
          </cell>
          <cell r="Y348">
            <v>453.36093261621306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1132.480921630282</v>
          </cell>
          <cell r="AF348">
            <v>0</v>
          </cell>
          <cell r="AH348">
            <v>1032.0720684693481</v>
          </cell>
          <cell r="AI348">
            <v>0</v>
          </cell>
          <cell r="AK348">
            <v>1352.6903969981927</v>
          </cell>
          <cell r="AL348">
            <v>0</v>
          </cell>
          <cell r="AN348">
            <v>0</v>
          </cell>
          <cell r="AO348">
            <v>0</v>
          </cell>
          <cell r="AQ348">
            <v>557.16928659250379</v>
          </cell>
          <cell r="AR348">
            <v>0</v>
          </cell>
          <cell r="AT348">
            <v>1113.739887970333</v>
          </cell>
          <cell r="AU348">
            <v>0</v>
          </cell>
          <cell r="AW348">
            <v>387.5458045845632</v>
          </cell>
          <cell r="AX348">
            <v>0</v>
          </cell>
        </row>
        <row r="349">
          <cell r="E349">
            <v>4509.08</v>
          </cell>
          <cell r="F349">
            <v>55903.347944263573</v>
          </cell>
          <cell r="I349">
            <v>7.12</v>
          </cell>
          <cell r="J349">
            <v>2182.852794146002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W349">
            <v>2</v>
          </cell>
          <cell r="X349">
            <v>823.38311887723671</v>
          </cell>
          <cell r="Y349">
            <v>0</v>
          </cell>
          <cell r="Z349">
            <v>0</v>
          </cell>
          <cell r="AA349">
            <v>0</v>
          </cell>
          <cell r="AB349">
            <v>1768.1798136817299</v>
          </cell>
          <cell r="AC349">
            <v>0</v>
          </cell>
          <cell r="AD349">
            <v>1992.112511809692</v>
          </cell>
          <cell r="AE349">
            <v>2939.7177249048323</v>
          </cell>
          <cell r="AF349">
            <v>1460.5950913355516</v>
          </cell>
          <cell r="AH349">
            <v>2715.9791275509165</v>
          </cell>
          <cell r="AI349">
            <v>0</v>
          </cell>
          <cell r="AK349">
            <v>2444.2149173862085</v>
          </cell>
          <cell r="AL349">
            <v>4827.2021102743402</v>
          </cell>
          <cell r="AN349">
            <v>0</v>
          </cell>
          <cell r="AO349">
            <v>0</v>
          </cell>
          <cell r="AQ349">
            <v>1044.6924123609447</v>
          </cell>
          <cell r="AR349">
            <v>0</v>
          </cell>
          <cell r="AT349">
            <v>4883.4132110839582</v>
          </cell>
          <cell r="AU349">
            <v>0</v>
          </cell>
          <cell r="AW349">
            <v>1139.059729323443</v>
          </cell>
          <cell r="AX349">
            <v>0</v>
          </cell>
        </row>
        <row r="350">
          <cell r="E350">
            <v>2732.15</v>
          </cell>
          <cell r="F350">
            <v>38624.73307243544</v>
          </cell>
          <cell r="I350">
            <v>0</v>
          </cell>
          <cell r="J350">
            <v>0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5</v>
          </cell>
          <cell r="X350">
            <v>2481.2714071403971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95703.949203659242</v>
          </cell>
          <cell r="AD350">
            <v>0</v>
          </cell>
          <cell r="AE350">
            <v>1733.100905555418</v>
          </cell>
          <cell r="AF350">
            <v>0</v>
          </cell>
          <cell r="AH350">
            <v>1928.3451805611503</v>
          </cell>
          <cell r="AI350">
            <v>0</v>
          </cell>
          <cell r="AK350">
            <v>1793.1242178995228</v>
          </cell>
          <cell r="AL350">
            <v>10862.063201818795</v>
          </cell>
          <cell r="AN350">
            <v>0</v>
          </cell>
          <cell r="AO350">
            <v>0</v>
          </cell>
          <cell r="AQ350">
            <v>696.46160824062997</v>
          </cell>
          <cell r="AR350">
            <v>0</v>
          </cell>
          <cell r="AT350">
            <v>2684.8191310916568</v>
          </cell>
          <cell r="AU350">
            <v>0</v>
          </cell>
          <cell r="AW350">
            <v>516.33147584221445</v>
          </cell>
          <cell r="AX350">
            <v>0</v>
          </cell>
        </row>
        <row r="351">
          <cell r="E351">
            <v>2405.4</v>
          </cell>
          <cell r="F351">
            <v>38633.619820336942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673.73434250134278</v>
          </cell>
          <cell r="AF351">
            <v>0</v>
          </cell>
          <cell r="AH351">
            <v>412.55677456101438</v>
          </cell>
          <cell r="AI351">
            <v>0</v>
          </cell>
          <cell r="AK351">
            <v>669.65006807594739</v>
          </cell>
          <cell r="AL351">
            <v>0</v>
          </cell>
          <cell r="AN351">
            <v>336.20516616465864</v>
          </cell>
          <cell r="AO351">
            <v>0</v>
          </cell>
          <cell r="AQ351">
            <v>255.36925635489754</v>
          </cell>
          <cell r="AR351">
            <v>0</v>
          </cell>
          <cell r="AT351">
            <v>335.55645240499393</v>
          </cell>
          <cell r="AU351">
            <v>219.72838407359305</v>
          </cell>
          <cell r="AW351">
            <v>182.67752138393016</v>
          </cell>
          <cell r="AX351">
            <v>0</v>
          </cell>
        </row>
        <row r="352">
          <cell r="E352">
            <v>3011.4300000000003</v>
          </cell>
          <cell r="F352">
            <v>49622.735380836675</v>
          </cell>
          <cell r="I352">
            <v>0</v>
          </cell>
          <cell r="J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461.04399679221149</v>
          </cell>
          <cell r="Y352">
            <v>162169.77953525085</v>
          </cell>
          <cell r="Z352">
            <v>0</v>
          </cell>
          <cell r="AA352">
            <v>0</v>
          </cell>
          <cell r="AB352">
            <v>0</v>
          </cell>
          <cell r="AC352">
            <v>1641.1068108197012</v>
          </cell>
          <cell r="AD352">
            <v>0</v>
          </cell>
          <cell r="AE352">
            <v>1746.9336249827022</v>
          </cell>
          <cell r="AF352">
            <v>0</v>
          </cell>
          <cell r="AH352">
            <v>2715.9791275509165</v>
          </cell>
          <cell r="AI352">
            <v>0</v>
          </cell>
          <cell r="AK352">
            <v>2216.8980521272993</v>
          </cell>
          <cell r="AL352">
            <v>0</v>
          </cell>
          <cell r="AN352">
            <v>0</v>
          </cell>
          <cell r="AO352">
            <v>0</v>
          </cell>
          <cell r="AQ352">
            <v>696.46160824062997</v>
          </cell>
          <cell r="AR352">
            <v>0</v>
          </cell>
          <cell r="AT352">
            <v>2131.7755639272705</v>
          </cell>
          <cell r="AU352">
            <v>0</v>
          </cell>
          <cell r="AW352">
            <v>275.60133649137384</v>
          </cell>
          <cell r="AX352">
            <v>0</v>
          </cell>
        </row>
        <row r="353">
          <cell r="E353">
            <v>1851.98</v>
          </cell>
          <cell r="F353">
            <v>28563.291291076897</v>
          </cell>
          <cell r="I353">
            <v>0</v>
          </cell>
          <cell r="J353">
            <v>0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7</v>
          </cell>
          <cell r="X353">
            <v>2644.5241714010226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659.74167488959517</v>
          </cell>
          <cell r="AD353">
            <v>0</v>
          </cell>
          <cell r="AE353">
            <v>1214.9668125896139</v>
          </cell>
          <cell r="AF353">
            <v>0</v>
          </cell>
          <cell r="AH353">
            <v>1086.3916510203669</v>
          </cell>
          <cell r="AI353">
            <v>0</v>
          </cell>
          <cell r="AK353">
            <v>1245.8893006248645</v>
          </cell>
          <cell r="AL353">
            <v>0</v>
          </cell>
          <cell r="AN353">
            <v>0</v>
          </cell>
          <cell r="AO353">
            <v>0</v>
          </cell>
          <cell r="AQ353">
            <v>522.34620618047234</v>
          </cell>
          <cell r="AR353">
            <v>0</v>
          </cell>
          <cell r="AT353">
            <v>1178.0396897390203</v>
          </cell>
          <cell r="AU353">
            <v>0</v>
          </cell>
          <cell r="AW353">
            <v>169.79895425816503</v>
          </cell>
          <cell r="AX353">
            <v>0</v>
          </cell>
        </row>
        <row r="354">
          <cell r="E354">
            <v>3396.3</v>
          </cell>
          <cell r="F354">
            <v>55631.17063115177</v>
          </cell>
          <cell r="I354">
            <v>0</v>
          </cell>
          <cell r="J354">
            <v>0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77036.098750102465</v>
          </cell>
          <cell r="AD354">
            <v>0</v>
          </cell>
          <cell r="AE354">
            <v>2293.2751705688729</v>
          </cell>
          <cell r="AF354">
            <v>1443.7531302724692</v>
          </cell>
          <cell r="AH354">
            <v>3621.3055034012218</v>
          </cell>
          <cell r="AI354">
            <v>0</v>
          </cell>
          <cell r="AK354">
            <v>2658.0596755063443</v>
          </cell>
          <cell r="AL354">
            <v>0</v>
          </cell>
          <cell r="AN354">
            <v>0</v>
          </cell>
          <cell r="AO354">
            <v>0</v>
          </cell>
          <cell r="AQ354">
            <v>870.57701030078726</v>
          </cell>
          <cell r="AR354">
            <v>0</v>
          </cell>
          <cell r="AT354">
            <v>3151.6000954996493</v>
          </cell>
          <cell r="AU354">
            <v>0</v>
          </cell>
          <cell r="AW354">
            <v>643.33396088245229</v>
          </cell>
          <cell r="AX354">
            <v>0</v>
          </cell>
        </row>
        <row r="355">
          <cell r="E355">
            <v>1494.66</v>
          </cell>
          <cell r="F355">
            <v>28490.001443707017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59550.79709417712</v>
          </cell>
          <cell r="AD355">
            <v>0</v>
          </cell>
          <cell r="AE355">
            <v>1055.7670630844366</v>
          </cell>
          <cell r="AF355">
            <v>0</v>
          </cell>
          <cell r="AH355">
            <v>1606.954317134293</v>
          </cell>
          <cell r="AI355">
            <v>0</v>
          </cell>
          <cell r="AK355">
            <v>1086.9324589868936</v>
          </cell>
          <cell r="AL355">
            <v>0</v>
          </cell>
          <cell r="AN355">
            <v>0</v>
          </cell>
          <cell r="AO355">
            <v>0</v>
          </cell>
          <cell r="AQ355">
            <v>417.87696494437768</v>
          </cell>
          <cell r="AR355">
            <v>0</v>
          </cell>
          <cell r="AT355">
            <v>1083.0914322040096</v>
          </cell>
          <cell r="AU355">
            <v>0</v>
          </cell>
          <cell r="AW355">
            <v>265.69474639463158</v>
          </cell>
          <cell r="AX355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Звіт-будинок"/>
      <sheetName val="місяць"/>
      <sheetName val="зведена таблиця"/>
      <sheetName val="побудинковий звіт"/>
      <sheetName val="Лист2"/>
      <sheetName val="первичка 1"/>
      <sheetName val="первичка 2"/>
      <sheetName val="поточний ремонт"/>
      <sheetName val="ПР будинок"/>
      <sheetName val="ДЗ нас "/>
      <sheetName val="ДЗ нежит"/>
      <sheetName val="накладні витрати"/>
      <sheetName val="нач"/>
      <sheetName val="кошти 01.03.23"/>
      <sheetName val="кошти 01.03.24"/>
      <sheetName val="Лист4"/>
      <sheetName val="коди"/>
      <sheetName val="ціни"/>
      <sheetName val="кошти 01.03.20"/>
      <sheetName val="Лист3"/>
      <sheetName val="новий кошторис с 01.06"/>
      <sheetName val="зарплата в цінах"/>
      <sheetName val="зарплата ТО"/>
      <sheetName val="ЕЛЕМЕНТИ ВИТРАТ"/>
      <sheetName val="ЛІМІТИ"/>
      <sheetName val="паркан аморт"/>
      <sheetName val="Лист1"/>
      <sheetName val="ПР дільниці"/>
    </sheetNames>
    <sheetDataSet>
      <sheetData sheetId="0"/>
      <sheetData sheetId="1"/>
      <sheetData sheetId="2"/>
      <sheetData sheetId="3">
        <row r="9">
          <cell r="A9">
            <v>150001053</v>
          </cell>
          <cell r="B9" t="str">
            <v>№2/1</v>
          </cell>
          <cell r="C9" t="str">
            <v>2-й провулок ТРАКТОРНИЙ,  7</v>
          </cell>
          <cell r="D9" t="str">
            <v>2-й провулок ТРАКТОРНИЙ,  7</v>
          </cell>
          <cell r="E9">
            <v>372.8</v>
          </cell>
          <cell r="F9">
            <v>372.8</v>
          </cell>
          <cell r="G9">
            <v>0</v>
          </cell>
          <cell r="H9">
            <v>0</v>
          </cell>
          <cell r="I9">
            <v>2158.6514033419876</v>
          </cell>
          <cell r="J9">
            <v>2078.3734014740949</v>
          </cell>
          <cell r="K9">
            <v>-80.278001867892726</v>
          </cell>
          <cell r="L9">
            <v>373.23185824753511</v>
          </cell>
          <cell r="M9">
            <v>377.19768504542139</v>
          </cell>
          <cell r="N9">
            <v>3.9658267978862796</v>
          </cell>
          <cell r="O9">
            <v>729.58196952604249</v>
          </cell>
          <cell r="P9">
            <v>731.24612259081277</v>
          </cell>
          <cell r="Q9">
            <v>1.6641530647702893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518.35549959996854</v>
          </cell>
          <cell r="Y9">
            <v>433.99252428339338</v>
          </cell>
          <cell r="Z9">
            <v>-84.362975316575159</v>
          </cell>
          <cell r="AA9">
            <v>0</v>
          </cell>
          <cell r="AB9">
            <v>0</v>
          </cell>
          <cell r="AC9">
            <v>0</v>
          </cell>
          <cell r="AD9">
            <v>1641.0762685915126</v>
          </cell>
          <cell r="AE9">
            <v>1647.8181518217532</v>
          </cell>
          <cell r="AF9">
            <v>6.7418832302405463</v>
          </cell>
          <cell r="AG9">
            <v>5420.8969993070459</v>
          </cell>
          <cell r="AH9">
            <v>5268.6278852154755</v>
          </cell>
          <cell r="AI9">
            <v>-152.26911409157037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1499.4610950821248</v>
          </cell>
          <cell r="AQ9">
            <v>1005.7137036113381</v>
          </cell>
          <cell r="AR9">
            <v>-493.74739147078662</v>
          </cell>
          <cell r="AS9">
            <v>7007.3083642088477</v>
          </cell>
          <cell r="AT9">
            <v>248.49274725836409</v>
          </cell>
          <cell r="AU9">
            <v>-6758.8156169504837</v>
          </cell>
          <cell r="AV9">
            <v>390.80605341636021</v>
          </cell>
          <cell r="AW9">
            <v>0</v>
          </cell>
          <cell r="AX9">
            <v>-390.80605341636021</v>
          </cell>
          <cell r="AY9">
            <v>415.24428567514417</v>
          </cell>
          <cell r="AZ9">
            <v>0</v>
          </cell>
          <cell r="BA9">
            <v>-415.24428567514417</v>
          </cell>
          <cell r="BB9">
            <v>292.62102030101107</v>
          </cell>
          <cell r="BC9">
            <v>0</v>
          </cell>
          <cell r="BD9">
            <v>-292.62102030101107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196.45060848099661</v>
          </cell>
          <cell r="BL9">
            <v>0</v>
          </cell>
          <cell r="BM9">
            <v>-196.45060848099661</v>
          </cell>
          <cell r="BN9">
            <v>32.19641781441284</v>
          </cell>
          <cell r="BO9">
            <v>0</v>
          </cell>
          <cell r="BP9">
            <v>-32.19641781441284</v>
          </cell>
          <cell r="BQ9">
            <v>1327.318385687925</v>
          </cell>
          <cell r="BR9">
            <v>0</v>
          </cell>
          <cell r="BS9">
            <v>-1327.318385687925</v>
          </cell>
          <cell r="BT9">
            <v>5171.9789257973207</v>
          </cell>
          <cell r="BU9">
            <v>2314.6055196518319</v>
          </cell>
          <cell r="BV9">
            <v>-2857.3734061454888</v>
          </cell>
          <cell r="BW9">
            <v>2586.3456219050427</v>
          </cell>
          <cell r="BX9">
            <v>3630.0181960640452</v>
          </cell>
          <cell r="BY9">
            <v>1043.6725741590026</v>
          </cell>
          <cell r="BZ9">
            <v>746.4708748692608</v>
          </cell>
          <cell r="CA9">
            <v>190.76853070313183</v>
          </cell>
          <cell r="CB9">
            <v>-555.70234416612902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23759.780266857568</v>
          </cell>
          <cell r="CS9">
            <v>12658.226582504187</v>
          </cell>
          <cell r="CT9">
            <v>-11101.553684353381</v>
          </cell>
          <cell r="CU9">
            <v>28511.73632022908</v>
          </cell>
          <cell r="CV9">
            <v>15189.871899005024</v>
          </cell>
          <cell r="CW9">
            <v>-13321.864421224056</v>
          </cell>
          <cell r="CX9">
            <v>282.63031692975284</v>
          </cell>
          <cell r="CY9">
            <v>13604.494738153811</v>
          </cell>
          <cell r="CZ9">
            <v>13321.864421224058</v>
          </cell>
          <cell r="DA9">
            <v>6678.162132346426</v>
          </cell>
          <cell r="DB9">
            <v>3</v>
          </cell>
          <cell r="DC9">
            <v>2981.77</v>
          </cell>
          <cell r="DD9">
            <v>0</v>
          </cell>
          <cell r="DE9">
            <v>12.489999999999782</v>
          </cell>
          <cell r="DF9">
            <v>0</v>
          </cell>
          <cell r="DG9">
            <v>20518.390529656863</v>
          </cell>
          <cell r="DH9">
            <v>345532.399645906</v>
          </cell>
          <cell r="DI9">
            <v>1660.917839278783</v>
          </cell>
          <cell r="DJ9">
            <v>2</v>
          </cell>
          <cell r="DK9">
            <v>7.9648442211118935</v>
          </cell>
          <cell r="DL9">
            <v>0</v>
          </cell>
          <cell r="DM9">
            <v>6.9927608713293044</v>
          </cell>
          <cell r="DN9">
            <v>2969.293925630514</v>
          </cell>
          <cell r="DO9">
            <v>0</v>
          </cell>
          <cell r="DP9">
            <v>2969.293925630514</v>
          </cell>
          <cell r="DQ9"/>
          <cell r="DW9">
            <v>0</v>
          </cell>
          <cell r="DX9">
            <v>0</v>
          </cell>
        </row>
        <row r="10">
          <cell r="A10">
            <v>150000753</v>
          </cell>
          <cell r="B10" t="str">
            <v>№2/2</v>
          </cell>
          <cell r="C10" t="str">
            <v>вул.I. ШРАГА,  4</v>
          </cell>
          <cell r="D10" t="str">
            <v>вул.I. ШРАГА,  4</v>
          </cell>
          <cell r="E10">
            <v>1841.15</v>
          </cell>
          <cell r="F10">
            <v>1841.15</v>
          </cell>
          <cell r="G10">
            <v>0</v>
          </cell>
          <cell r="H10">
            <v>0</v>
          </cell>
          <cell r="I10">
            <v>7829.0468432651724</v>
          </cell>
          <cell r="J10">
            <v>7627.5734367313171</v>
          </cell>
          <cell r="K10">
            <v>-201.47340653385527</v>
          </cell>
          <cell r="L10">
            <v>1771.7937709824964</v>
          </cell>
          <cell r="M10">
            <v>1779.106448238806</v>
          </cell>
          <cell r="N10">
            <v>7.3126772563095983</v>
          </cell>
          <cell r="O10">
            <v>2725.5251099515081</v>
          </cell>
          <cell r="P10">
            <v>2732.9795999502649</v>
          </cell>
          <cell r="Q10">
            <v>7.4544899987567987</v>
          </cell>
          <cell r="R10">
            <v>0</v>
          </cell>
          <cell r="S10">
            <v>0</v>
          </cell>
          <cell r="T10">
            <v>0</v>
          </cell>
          <cell r="U10">
            <v>384.05140304375084</v>
          </cell>
          <cell r="V10">
            <v>212.76625896597179</v>
          </cell>
          <cell r="W10">
            <v>-171.28514407777905</v>
          </cell>
          <cell r="X10">
            <v>5031.1842513003703</v>
          </cell>
          <cell r="Y10">
            <v>5237.64030237304</v>
          </cell>
          <cell r="Z10">
            <v>206.45605107266965</v>
          </cell>
          <cell r="AA10">
            <v>0</v>
          </cell>
          <cell r="AB10">
            <v>0</v>
          </cell>
          <cell r="AC10">
            <v>0</v>
          </cell>
          <cell r="AD10">
            <v>8103.4962052202409</v>
          </cell>
          <cell r="AE10">
            <v>8136.8919242661532</v>
          </cell>
          <cell r="AF10">
            <v>33.395719045912301</v>
          </cell>
          <cell r="AG10">
            <v>25845.097583763541</v>
          </cell>
          <cell r="AH10">
            <v>25726.957970525553</v>
          </cell>
          <cell r="AI10">
            <v>-118.13961323798867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4664.1237431281479</v>
          </cell>
          <cell r="AQ10">
            <v>4659.8813702197331</v>
          </cell>
          <cell r="AR10">
            <v>-4.2423729084148363</v>
          </cell>
          <cell r="AS10">
            <v>30197.124126475002</v>
          </cell>
          <cell r="AT10">
            <v>7633.2364842439911</v>
          </cell>
          <cell r="AU10">
            <v>-22563.887642231013</v>
          </cell>
          <cell r="AV10">
            <v>1427.2091192015264</v>
          </cell>
          <cell r="AW10">
            <v>471.99457025096359</v>
          </cell>
          <cell r="AX10">
            <v>-955.21454895056286</v>
          </cell>
          <cell r="AY10">
            <v>2330.001197107576</v>
          </cell>
          <cell r="AZ10">
            <v>0</v>
          </cell>
          <cell r="BA10">
            <v>-2330.001197107576</v>
          </cell>
          <cell r="BB10">
            <v>1630.5739444473554</v>
          </cell>
          <cell r="BC10">
            <v>0</v>
          </cell>
          <cell r="BD10">
            <v>-1630.5739444473554</v>
          </cell>
          <cell r="BE10">
            <v>0</v>
          </cell>
          <cell r="BF10">
            <v>0</v>
          </cell>
          <cell r="BG10">
            <v>0</v>
          </cell>
          <cell r="BH10">
            <v>226.35002267820468</v>
          </cell>
          <cell r="BI10">
            <v>538.44584269462018</v>
          </cell>
          <cell r="BJ10">
            <v>312.09582001641547</v>
          </cell>
          <cell r="BK10">
            <v>981.28246746955438</v>
          </cell>
          <cell r="BL10">
            <v>1210.7967459379233</v>
          </cell>
          <cell r="BM10">
            <v>229.51427846836896</v>
          </cell>
          <cell r="BN10">
            <v>473.56778583732347</v>
          </cell>
          <cell r="BO10">
            <v>5581.6815762670003</v>
          </cell>
          <cell r="BP10">
            <v>5108.1137904296766</v>
          </cell>
          <cell r="BQ10">
            <v>7068.9845367415401</v>
          </cell>
          <cell r="BR10">
            <v>7802.9187351505079</v>
          </cell>
          <cell r="BS10">
            <v>733.93419840896786</v>
          </cell>
          <cell r="BT10">
            <v>17372.629108830664</v>
          </cell>
          <cell r="BU10">
            <v>32441.479451720661</v>
          </cell>
          <cell r="BV10">
            <v>15068.850342889997</v>
          </cell>
          <cell r="BW10">
            <v>15681.560864328734</v>
          </cell>
          <cell r="BX10">
            <v>17311.374108923555</v>
          </cell>
          <cell r="BY10">
            <v>1629.8132445948213</v>
          </cell>
          <cell r="BZ10">
            <v>10227.858085860938</v>
          </cell>
          <cell r="CA10">
            <v>452.92498759574721</v>
          </cell>
          <cell r="CB10">
            <v>-9774.9330982651918</v>
          </cell>
          <cell r="CC10">
            <v>1242.0406201822047</v>
          </cell>
          <cell r="CD10">
            <v>1245.6434571181767</v>
          </cell>
          <cell r="CE10">
            <v>3.6028369359719363</v>
          </cell>
          <cell r="CF10">
            <v>154.83839486820841</v>
          </cell>
          <cell r="CG10">
            <v>0</v>
          </cell>
          <cell r="CH10">
            <v>-154.83839486820841</v>
          </cell>
          <cell r="CI10">
            <v>1863.0479685383291</v>
          </cell>
          <cell r="CJ10">
            <v>1314.6171161799425</v>
          </cell>
          <cell r="CK10">
            <v>-548.43085235838657</v>
          </cell>
          <cell r="CL10">
            <v>0</v>
          </cell>
          <cell r="CM10">
            <v>0</v>
          </cell>
          <cell r="CN10">
            <v>0</v>
          </cell>
          <cell r="CO10">
            <v>1863.0479685383291</v>
          </cell>
          <cell r="CP10">
            <v>1314.6171161799425</v>
          </cell>
          <cell r="CQ10">
            <v>-548.43085235838657</v>
          </cell>
          <cell r="CR10">
            <v>114317.30503271731</v>
          </cell>
          <cell r="CS10">
            <v>98589.033681677858</v>
          </cell>
          <cell r="CT10">
            <v>-15728.271351039453</v>
          </cell>
          <cell r="CU10">
            <v>137180.76603926078</v>
          </cell>
          <cell r="CV10">
            <v>118306.84041801342</v>
          </cell>
          <cell r="CW10">
            <v>-18873.925621247356</v>
          </cell>
          <cell r="CX10">
            <v>4313.945952531556</v>
          </cell>
          <cell r="CY10">
            <v>23187.871573778873</v>
          </cell>
          <cell r="CZ10">
            <v>18873.925621247319</v>
          </cell>
          <cell r="DA10">
            <v>-573.25705004484917</v>
          </cell>
          <cell r="DB10">
            <v>2</v>
          </cell>
          <cell r="DC10">
            <v>29260.82</v>
          </cell>
          <cell r="DD10">
            <v>0</v>
          </cell>
          <cell r="DE10">
            <v>14609.33</v>
          </cell>
          <cell r="DF10">
            <v>0</v>
          </cell>
          <cell r="DG10">
            <v>48217.572068238631</v>
          </cell>
          <cell r="DH10">
            <v>1697936.5439015082</v>
          </cell>
          <cell r="DI10">
            <v>8200.7818314389915</v>
          </cell>
          <cell r="DJ10">
            <v>5</v>
          </cell>
          <cell r="DK10">
            <v>7.9577606894850108</v>
          </cell>
          <cell r="DL10">
            <v>0</v>
          </cell>
          <cell r="DM10">
            <v>6.915411437601148</v>
          </cell>
          <cell r="DN10">
            <v>14651.431093445328</v>
          </cell>
          <cell r="DO10">
            <v>0</v>
          </cell>
          <cell r="DP10">
            <v>14651.431093445328</v>
          </cell>
          <cell r="DQ10">
            <v>2425.6999999999998</v>
          </cell>
          <cell r="DW10">
            <v>1437.2600000000002</v>
          </cell>
          <cell r="DX10">
            <v>0</v>
          </cell>
        </row>
        <row r="11">
          <cell r="A11">
            <v>150000754</v>
          </cell>
          <cell r="B11" t="str">
            <v>№2/3</v>
          </cell>
          <cell r="C11" t="str">
            <v>вул.I. ШРАГА,  9</v>
          </cell>
          <cell r="D11" t="str">
            <v>вул.I. ШРАГА,  9</v>
          </cell>
          <cell r="E11">
            <v>2801.88</v>
          </cell>
          <cell r="F11">
            <v>2801.88</v>
          </cell>
          <cell r="G11">
            <v>0</v>
          </cell>
          <cell r="H11">
            <v>0</v>
          </cell>
          <cell r="I11">
            <v>10896.91758915121</v>
          </cell>
          <cell r="J11">
            <v>10691.81623460011</v>
          </cell>
          <cell r="K11">
            <v>-205.10135455109958</v>
          </cell>
          <cell r="L11">
            <v>2197.1609299010856</v>
          </cell>
          <cell r="M11">
            <v>2199.8528147037209</v>
          </cell>
          <cell r="N11">
            <v>2.6918848026352862</v>
          </cell>
          <cell r="O11">
            <v>4355.0150330776141</v>
          </cell>
          <cell r="P11">
            <v>4367.4759313616541</v>
          </cell>
          <cell r="Q11">
            <v>12.460898284040013</v>
          </cell>
          <cell r="R11">
            <v>0</v>
          </cell>
          <cell r="S11">
            <v>0</v>
          </cell>
          <cell r="T11">
            <v>0</v>
          </cell>
          <cell r="U11">
            <v>734.84883141535317</v>
          </cell>
          <cell r="V11">
            <v>1332.6455097781525</v>
          </cell>
          <cell r="W11">
            <v>597.7966783627993</v>
          </cell>
          <cell r="X11">
            <v>6880.3541389978736</v>
          </cell>
          <cell r="Y11">
            <v>6474.1551611338609</v>
          </cell>
          <cell r="Z11">
            <v>-406.1989778640127</v>
          </cell>
          <cell r="AA11">
            <v>0</v>
          </cell>
          <cell r="AB11">
            <v>0</v>
          </cell>
          <cell r="AC11">
            <v>0</v>
          </cell>
          <cell r="AD11">
            <v>12344.923450589715</v>
          </cell>
          <cell r="AE11">
            <v>12394.753413928265</v>
          </cell>
          <cell r="AF11">
            <v>49.829963338550442</v>
          </cell>
          <cell r="AG11">
            <v>37409.219973132858</v>
          </cell>
          <cell r="AH11">
            <v>37460.69906550576</v>
          </cell>
          <cell r="AI11">
            <v>51.479092372901505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7026.9946140247266</v>
          </cell>
          <cell r="AQ11">
            <v>9073.6597964269895</v>
          </cell>
          <cell r="AR11">
            <v>2046.6651824022629</v>
          </cell>
          <cell r="AS11">
            <v>54041.82175561833</v>
          </cell>
          <cell r="AT11">
            <v>5032.7390964807664</v>
          </cell>
          <cell r="AU11">
            <v>-49009.082659137566</v>
          </cell>
          <cell r="AV11">
            <v>1878.6981375567279</v>
          </cell>
          <cell r="AW11">
            <v>0</v>
          </cell>
          <cell r="AX11">
            <v>-1878.6981375567279</v>
          </cell>
          <cell r="AY11">
            <v>2778.6326076083055</v>
          </cell>
          <cell r="AZ11">
            <v>0</v>
          </cell>
          <cell r="BA11">
            <v>-2778.6326076083055</v>
          </cell>
          <cell r="BB11">
            <v>2366.0996529153717</v>
          </cell>
          <cell r="BC11">
            <v>0</v>
          </cell>
          <cell r="BD11">
            <v>-2366.0996529153717</v>
          </cell>
          <cell r="BE11">
            <v>0</v>
          </cell>
          <cell r="BF11">
            <v>0</v>
          </cell>
          <cell r="BG11">
            <v>0</v>
          </cell>
          <cell r="BH11">
            <v>636.68593308572247</v>
          </cell>
          <cell r="BI11">
            <v>0</v>
          </cell>
          <cell r="BJ11">
            <v>-636.68593308572247</v>
          </cell>
          <cell r="BK11">
            <v>1490.8062531967689</v>
          </cell>
          <cell r="BL11">
            <v>2105.355400192449</v>
          </cell>
          <cell r="BM11">
            <v>614.54914699568008</v>
          </cell>
          <cell r="BN11">
            <v>99.486931046535688</v>
          </cell>
          <cell r="BO11">
            <v>0</v>
          </cell>
          <cell r="BP11">
            <v>-99.486931046535688</v>
          </cell>
          <cell r="BQ11">
            <v>9250.4095154094321</v>
          </cell>
          <cell r="BR11">
            <v>2105.355400192449</v>
          </cell>
          <cell r="BS11">
            <v>-7145.0541152169826</v>
          </cell>
          <cell r="BT11">
            <v>32154.608249953959</v>
          </cell>
          <cell r="BU11">
            <v>60351.964955174502</v>
          </cell>
          <cell r="BV11">
            <v>28197.356705220544</v>
          </cell>
          <cell r="BW11">
            <v>17770.146141562283</v>
          </cell>
          <cell r="BX11">
            <v>19839.034279859807</v>
          </cell>
          <cell r="BY11">
            <v>2068.8881382975233</v>
          </cell>
          <cell r="BZ11">
            <v>14595.505654001914</v>
          </cell>
          <cell r="CA11">
            <v>677.3774933044881</v>
          </cell>
          <cell r="CB11">
            <v>-13918.128160697426</v>
          </cell>
          <cell r="CC11">
            <v>1822.1459047361511</v>
          </cell>
          <cell r="CD11">
            <v>1827.4314762880301</v>
          </cell>
          <cell r="CE11">
            <v>5.2855715518790021</v>
          </cell>
          <cell r="CF11">
            <v>227.15694037738947</v>
          </cell>
          <cell r="CG11">
            <v>0</v>
          </cell>
          <cell r="CH11">
            <v>-227.15694037738947</v>
          </cell>
          <cell r="CI11">
            <v>10702.391278086348</v>
          </cell>
          <cell r="CJ11">
            <v>8766.5947915767611</v>
          </cell>
          <cell r="CK11">
            <v>-1935.7964865095873</v>
          </cell>
          <cell r="CL11">
            <v>0</v>
          </cell>
          <cell r="CM11">
            <v>0</v>
          </cell>
          <cell r="CN11">
            <v>0</v>
          </cell>
          <cell r="CO11">
            <v>10702.391278086348</v>
          </cell>
          <cell r="CP11">
            <v>8766.5947915767611</v>
          </cell>
          <cell r="CQ11">
            <v>-1935.7964865095873</v>
          </cell>
          <cell r="CR11">
            <v>185000.4000269034</v>
          </cell>
          <cell r="CS11">
            <v>145134.85635480957</v>
          </cell>
          <cell r="CT11">
            <v>-39865.543672093831</v>
          </cell>
          <cell r="CU11">
            <v>222000.48003228407</v>
          </cell>
          <cell r="CV11">
            <v>174161.82762577149</v>
          </cell>
          <cell r="CW11">
            <v>-47838.652406512585</v>
          </cell>
          <cell r="CX11">
            <v>10647.071603360073</v>
          </cell>
          <cell r="CY11">
            <v>58485.724009872662</v>
          </cell>
          <cell r="CZ11">
            <v>47838.652406512585</v>
          </cell>
          <cell r="DA11">
            <v>39130.363448764154</v>
          </cell>
          <cell r="DB11">
            <v>2</v>
          </cell>
          <cell r="DC11">
            <v>77365.34</v>
          </cell>
          <cell r="DD11">
            <v>0</v>
          </cell>
          <cell r="DE11">
            <v>53384.56</v>
          </cell>
          <cell r="DF11">
            <v>0</v>
          </cell>
          <cell r="DG11">
            <v>4099.6603578430368</v>
          </cell>
          <cell r="DH11">
            <v>2791770.6196277295</v>
          </cell>
          <cell r="DI11">
            <v>12500.010631190169</v>
          </cell>
          <cell r="DJ11">
            <v>5</v>
          </cell>
          <cell r="DK11">
            <v>8.5588311125748326</v>
          </cell>
          <cell r="DL11">
            <v>0</v>
          </cell>
          <cell r="DM11">
            <v>7.7897312321397099</v>
          </cell>
          <cell r="DN11">
            <v>23980.817717701175</v>
          </cell>
          <cell r="DO11">
            <v>0</v>
          </cell>
          <cell r="DP11">
            <v>23980.817717701175</v>
          </cell>
          <cell r="DQ11"/>
          <cell r="DW11">
            <v>1260</v>
          </cell>
          <cell r="DX11">
            <v>0</v>
          </cell>
        </row>
        <row r="12">
          <cell r="A12">
            <v>150000702</v>
          </cell>
          <cell r="B12" t="str">
            <v>№2/4</v>
          </cell>
          <cell r="C12" t="str">
            <v>вул.ТРОЛЕЙБУСНА,  15</v>
          </cell>
          <cell r="D12" t="str">
            <v>вул.Академiка ПАВЛОВА,  15</v>
          </cell>
          <cell r="E12">
            <v>6095.61</v>
          </cell>
          <cell r="F12">
            <v>6095.61</v>
          </cell>
          <cell r="G12">
            <v>601.05999999999995</v>
          </cell>
          <cell r="H12">
            <v>0</v>
          </cell>
          <cell r="I12">
            <v>24433.62314336588</v>
          </cell>
          <cell r="J12">
            <v>23619.397005365052</v>
          </cell>
          <cell r="K12">
            <v>-814.22613800082763</v>
          </cell>
          <cell r="L12">
            <v>4575.0709318198069</v>
          </cell>
          <cell r="M12">
            <v>4649.7788615396694</v>
          </cell>
          <cell r="N12">
            <v>74.707929719862477</v>
          </cell>
          <cell r="O12">
            <v>8811.0398751418361</v>
          </cell>
          <cell r="P12">
            <v>8834.9793591198322</v>
          </cell>
          <cell r="Q12">
            <v>23.939483977996133</v>
          </cell>
          <cell r="R12">
            <v>2118.6308676050821</v>
          </cell>
          <cell r="S12">
            <v>2123.5270436975206</v>
          </cell>
          <cell r="T12">
            <v>4.8961760924385089</v>
          </cell>
          <cell r="U12">
            <v>1221.9646904712938</v>
          </cell>
          <cell r="V12">
            <v>785.39604797073514</v>
          </cell>
          <cell r="W12">
            <v>-436.56864250055867</v>
          </cell>
          <cell r="X12">
            <v>11658.251244544372</v>
          </cell>
          <cell r="Y12">
            <v>10928.990761905969</v>
          </cell>
          <cell r="Z12">
            <v>-729.26048263840312</v>
          </cell>
          <cell r="AA12">
            <v>0</v>
          </cell>
          <cell r="AB12">
            <v>0</v>
          </cell>
          <cell r="AC12">
            <v>0</v>
          </cell>
          <cell r="AD12">
            <v>26833.049660914989</v>
          </cell>
          <cell r="AE12">
            <v>26943.285419598164</v>
          </cell>
          <cell r="AF12">
            <v>110.23575868317494</v>
          </cell>
          <cell r="AG12">
            <v>79651.630413863255</v>
          </cell>
          <cell r="AH12">
            <v>77885.354499196939</v>
          </cell>
          <cell r="AI12">
            <v>-1766.2759146663157</v>
          </cell>
          <cell r="AJ12">
            <v>57455.113667254038</v>
          </cell>
          <cell r="AK12">
            <v>58543.075853288232</v>
          </cell>
          <cell r="AL12">
            <v>1087.962186034194</v>
          </cell>
          <cell r="AM12">
            <v>2207.4062844428131</v>
          </cell>
          <cell r="AN12">
            <v>1307.6828476013952</v>
          </cell>
          <cell r="AO12">
            <v>-899.72343684141788</v>
          </cell>
          <cell r="AP12">
            <v>5441.4777003161726</v>
          </cell>
          <cell r="AQ12">
            <v>4570.2613614201882</v>
          </cell>
          <cell r="AR12">
            <v>-871.21633889598434</v>
          </cell>
          <cell r="AS12">
            <v>163178.50523605145</v>
          </cell>
          <cell r="AT12">
            <v>15071.714659380888</v>
          </cell>
          <cell r="AU12">
            <v>-148106.79057667055</v>
          </cell>
          <cell r="AV12">
            <v>2255.5912641446703</v>
          </cell>
          <cell r="AW12">
            <v>0</v>
          </cell>
          <cell r="AX12">
            <v>-2255.5912641446703</v>
          </cell>
          <cell r="AY12">
            <v>2368.5054473436035</v>
          </cell>
          <cell r="AZ12">
            <v>2873.9239916609299</v>
          </cell>
          <cell r="BA12">
            <v>505.41854431732645</v>
          </cell>
          <cell r="BB12">
            <v>3055.4810533254149</v>
          </cell>
          <cell r="BC12">
            <v>982.43573288694427</v>
          </cell>
          <cell r="BD12">
            <v>-2073.0453204384708</v>
          </cell>
          <cell r="BE12">
            <v>659.54707397421259</v>
          </cell>
          <cell r="BF12">
            <v>0</v>
          </cell>
          <cell r="BG12">
            <v>-659.54707397421259</v>
          </cell>
          <cell r="BH12">
            <v>495.07237898341083</v>
          </cell>
          <cell r="BI12">
            <v>0</v>
          </cell>
          <cell r="BJ12">
            <v>-495.07237898341083</v>
          </cell>
          <cell r="BK12">
            <v>2110.7074985743129</v>
          </cell>
          <cell r="BL12">
            <v>0</v>
          </cell>
          <cell r="BM12">
            <v>-2110.7074985743129</v>
          </cell>
          <cell r="BN12">
            <v>231.81420826377246</v>
          </cell>
          <cell r="BO12">
            <v>0</v>
          </cell>
          <cell r="BP12">
            <v>-231.81420826377246</v>
          </cell>
          <cell r="BQ12">
            <v>11176.718924609397</v>
          </cell>
          <cell r="BR12">
            <v>3856.3597245478741</v>
          </cell>
          <cell r="BS12">
            <v>-7320.3592000615226</v>
          </cell>
          <cell r="BT12">
            <v>53801.38208438304</v>
          </cell>
          <cell r="BU12">
            <v>53001.698431946585</v>
          </cell>
          <cell r="BV12">
            <v>-799.6836524364553</v>
          </cell>
          <cell r="BW12">
            <v>58296.669673463075</v>
          </cell>
          <cell r="BX12">
            <v>57760.125034336088</v>
          </cell>
          <cell r="BY12">
            <v>-536.54463912698702</v>
          </cell>
          <cell r="BZ12">
            <v>9877.9557507312529</v>
          </cell>
          <cell r="CA12">
            <v>863.37282736002976</v>
          </cell>
          <cell r="CB12">
            <v>-9014.5829233712229</v>
          </cell>
          <cell r="CC12">
            <v>2346.1119682042313</v>
          </cell>
          <cell r="CD12">
            <v>2352.9174290866072</v>
          </cell>
          <cell r="CE12">
            <v>6.8054608823758826</v>
          </cell>
          <cell r="CF12">
            <v>292.47691696632728</v>
          </cell>
          <cell r="CG12">
            <v>0</v>
          </cell>
          <cell r="CH12">
            <v>-292.47691696632728</v>
          </cell>
          <cell r="CI12">
            <v>16969.851762892264</v>
          </cell>
          <cell r="CJ12">
            <v>20293.941572260203</v>
          </cell>
          <cell r="CK12">
            <v>3324.0898093679389</v>
          </cell>
          <cell r="CL12">
            <v>26030.476506725972</v>
          </cell>
          <cell r="CM12">
            <v>30434.139805810657</v>
          </cell>
          <cell r="CN12">
            <v>4403.6632990846847</v>
          </cell>
          <cell r="CO12">
            <v>43000.328269618236</v>
          </cell>
          <cell r="CP12">
            <v>50728.081378070856</v>
          </cell>
          <cell r="CQ12">
            <v>7727.7531084526199</v>
          </cell>
          <cell r="CR12">
            <v>486725.77688990324</v>
          </cell>
          <cell r="CS12">
            <v>325940.64404623571</v>
          </cell>
          <cell r="CT12">
            <v>-160785.13284366752</v>
          </cell>
          <cell r="CU12">
            <v>584070.93226788391</v>
          </cell>
          <cell r="CV12">
            <v>391128.77285548282</v>
          </cell>
          <cell r="CW12">
            <v>-192942.15941240109</v>
          </cell>
          <cell r="CX12">
            <v>16714.664171747008</v>
          </cell>
          <cell r="CY12">
            <v>209656.82358414822</v>
          </cell>
          <cell r="CZ12">
            <v>192942.1594124012</v>
          </cell>
          <cell r="DA12">
            <v>-44297.076611534809</v>
          </cell>
          <cell r="DB12">
            <v>3</v>
          </cell>
          <cell r="DC12">
            <v>157070.39000000001</v>
          </cell>
          <cell r="DD12">
            <v>0</v>
          </cell>
          <cell r="DE12">
            <v>95870.590000000011</v>
          </cell>
          <cell r="DF12">
            <v>0</v>
          </cell>
          <cell r="DG12">
            <v>-23136.694721064297</v>
          </cell>
          <cell r="DH12">
            <v>7209427.1572755715</v>
          </cell>
          <cell r="DI12">
            <v>27157.476905273983</v>
          </cell>
          <cell r="DJ12">
            <v>9</v>
          </cell>
          <cell r="DK12">
            <v>8.3640757780863559</v>
          </cell>
          <cell r="DL12">
            <v>10.223257242622827</v>
          </cell>
          <cell r="DM12">
            <v>7.2490051399814597</v>
          </cell>
          <cell r="DN12">
            <v>61199.509469629826</v>
          </cell>
          <cell r="DO12">
            <v>0</v>
          </cell>
          <cell r="DP12">
            <v>61199.509469629826</v>
          </cell>
          <cell r="DQ12"/>
          <cell r="DW12">
            <v>1714.44</v>
          </cell>
          <cell r="DX12">
            <v>0</v>
          </cell>
        </row>
        <row r="13">
          <cell r="A13">
            <v>150000703</v>
          </cell>
          <cell r="B13" t="str">
            <v>№2/5</v>
          </cell>
          <cell r="C13" t="str">
            <v>вул.ТРОЛЕЙБУСНА,  17</v>
          </cell>
          <cell r="D13" t="str">
            <v>вул.Академiка ПАВЛОВА,  17</v>
          </cell>
          <cell r="E13">
            <v>6323.6</v>
          </cell>
          <cell r="F13">
            <v>6323.6</v>
          </cell>
          <cell r="G13">
            <v>712.5</v>
          </cell>
          <cell r="H13">
            <v>0</v>
          </cell>
          <cell r="I13">
            <v>22674.504443049085</v>
          </cell>
          <cell r="J13">
            <v>22041.072154893282</v>
          </cell>
          <cell r="K13">
            <v>-633.43228815580369</v>
          </cell>
          <cell r="L13">
            <v>4453.5100232128179</v>
          </cell>
          <cell r="M13">
            <v>4501.7567956719322</v>
          </cell>
          <cell r="N13">
            <v>48.246772459114254</v>
          </cell>
          <cell r="O13">
            <v>9254.5436786716309</v>
          </cell>
          <cell r="P13">
            <v>9278.5996704324425</v>
          </cell>
          <cell r="Q13">
            <v>24.055991760811594</v>
          </cell>
          <cell r="R13">
            <v>2150.5082415366696</v>
          </cell>
          <cell r="S13">
            <v>2156.3387092683788</v>
          </cell>
          <cell r="T13">
            <v>5.8304677317091773</v>
          </cell>
          <cell r="U13">
            <v>1221.9646904712938</v>
          </cell>
          <cell r="V13">
            <v>785.39604797073514</v>
          </cell>
          <cell r="W13">
            <v>-436.56864250055867</v>
          </cell>
          <cell r="X13">
            <v>13181.959569073426</v>
          </cell>
          <cell r="Y13">
            <v>13042.784271390312</v>
          </cell>
          <cell r="Z13">
            <v>-139.17529768311397</v>
          </cell>
          <cell r="AA13">
            <v>0</v>
          </cell>
          <cell r="AB13">
            <v>0</v>
          </cell>
          <cell r="AC13">
            <v>0</v>
          </cell>
          <cell r="AD13">
            <v>27814.733149645839</v>
          </cell>
          <cell r="AE13">
            <v>27930.772977166824</v>
          </cell>
          <cell r="AF13">
            <v>116.03982752098455</v>
          </cell>
          <cell r="AG13">
            <v>80751.723795660757</v>
          </cell>
          <cell r="AH13">
            <v>79736.720626793904</v>
          </cell>
          <cell r="AI13">
            <v>-1015.0031688668532</v>
          </cell>
          <cell r="AJ13">
            <v>57455.113667254038</v>
          </cell>
          <cell r="AK13">
            <v>58551.865629900196</v>
          </cell>
          <cell r="AL13">
            <v>1096.7519626461581</v>
          </cell>
          <cell r="AM13">
            <v>2207.4062844428131</v>
          </cell>
          <cell r="AN13">
            <v>1307.6783921991105</v>
          </cell>
          <cell r="AO13">
            <v>-899.72789224370263</v>
          </cell>
          <cell r="AP13">
            <v>5493.3012974620415</v>
          </cell>
          <cell r="AQ13">
            <v>4661.813119054862</v>
          </cell>
          <cell r="AR13">
            <v>-831.48817840717948</v>
          </cell>
          <cell r="AS13">
            <v>168231.331480227</v>
          </cell>
          <cell r="AT13">
            <v>29324.231539102399</v>
          </cell>
          <cell r="AU13">
            <v>-138907.09994112462</v>
          </cell>
          <cell r="AV13">
            <v>2269.8223729766542</v>
          </cell>
          <cell r="AW13">
            <v>1316.0072934296429</v>
          </cell>
          <cell r="AX13">
            <v>-953.81507954701124</v>
          </cell>
          <cell r="AY13">
            <v>2487.7885270829511</v>
          </cell>
          <cell r="AZ13">
            <v>5203.6621024858314</v>
          </cell>
          <cell r="BA13">
            <v>2715.8735754028803</v>
          </cell>
          <cell r="BB13">
            <v>2956.2145856782577</v>
          </cell>
          <cell r="BC13">
            <v>1692.5726780869081</v>
          </cell>
          <cell r="BD13">
            <v>-1263.6419075913495</v>
          </cell>
          <cell r="BE13">
            <v>662.77235831760231</v>
          </cell>
          <cell r="BF13">
            <v>0</v>
          </cell>
          <cell r="BG13">
            <v>-662.77235831760231</v>
          </cell>
          <cell r="BH13">
            <v>495.07237898341083</v>
          </cell>
          <cell r="BI13">
            <v>0</v>
          </cell>
          <cell r="BJ13">
            <v>-495.07237898341083</v>
          </cell>
          <cell r="BK13">
            <v>1942.2746079274461</v>
          </cell>
          <cell r="BL13">
            <v>3023.682940087363</v>
          </cell>
          <cell r="BM13">
            <v>1081.4083321599169</v>
          </cell>
          <cell r="BN13">
            <v>199.6177904493596</v>
          </cell>
          <cell r="BO13">
            <v>0</v>
          </cell>
          <cell r="BP13">
            <v>-199.6177904493596</v>
          </cell>
          <cell r="BQ13">
            <v>11013.562621415682</v>
          </cell>
          <cell r="BR13">
            <v>11235.925014089746</v>
          </cell>
          <cell r="BS13">
            <v>222.36239267406381</v>
          </cell>
          <cell r="BT13">
            <v>56799.577297831536</v>
          </cell>
          <cell r="BU13">
            <v>69881.892822186608</v>
          </cell>
          <cell r="BV13">
            <v>13082.315524355072</v>
          </cell>
          <cell r="BW13">
            <v>59113.388514069738</v>
          </cell>
          <cell r="BX13">
            <v>63973.764445585293</v>
          </cell>
          <cell r="BY13">
            <v>4860.3759315155548</v>
          </cell>
          <cell r="BZ13">
            <v>10931.869342272621</v>
          </cell>
          <cell r="CA13">
            <v>879.72810606686835</v>
          </cell>
          <cell r="CB13">
            <v>-10052.141236205753</v>
          </cell>
          <cell r="CC13">
            <v>2889.1082761081989</v>
          </cell>
          <cell r="CD13">
            <v>2897.488828112736</v>
          </cell>
          <cell r="CE13">
            <v>8.380552004537094</v>
          </cell>
          <cell r="CF13">
            <v>360.16928979941525</v>
          </cell>
          <cell r="CG13">
            <v>0</v>
          </cell>
          <cell r="CH13">
            <v>-360.16928979941525</v>
          </cell>
          <cell r="CI13">
            <v>12799.450299678767</v>
          </cell>
          <cell r="CJ13">
            <v>15851.845441867476</v>
          </cell>
          <cell r="CK13">
            <v>3052.3951421887086</v>
          </cell>
          <cell r="CL13">
            <v>19655.288983756316</v>
          </cell>
          <cell r="CM13">
            <v>23771.684713440227</v>
          </cell>
          <cell r="CN13">
            <v>4116.3957296839108</v>
          </cell>
          <cell r="CO13">
            <v>32454.739283435083</v>
          </cell>
          <cell r="CP13">
            <v>39623.530155307701</v>
          </cell>
          <cell r="CQ13">
            <v>7168.7908718726176</v>
          </cell>
          <cell r="CR13">
            <v>487701.29114997899</v>
          </cell>
          <cell r="CS13">
            <v>362074.63867839938</v>
          </cell>
          <cell r="CT13">
            <v>-125626.65247157961</v>
          </cell>
          <cell r="CU13">
            <v>585241.54937997472</v>
          </cell>
          <cell r="CV13">
            <v>434489.56641407922</v>
          </cell>
          <cell r="CW13">
            <v>-150751.9829658955</v>
          </cell>
          <cell r="CX13">
            <v>20897.521664680709</v>
          </cell>
          <cell r="CY13">
            <v>171649.50463057615</v>
          </cell>
          <cell r="CZ13">
            <v>150751.98296589544</v>
          </cell>
          <cell r="DA13">
            <v>-119855.88165507474</v>
          </cell>
          <cell r="DB13">
            <v>3</v>
          </cell>
          <cell r="DC13">
            <v>149840.95999999999</v>
          </cell>
          <cell r="DD13">
            <v>0</v>
          </cell>
          <cell r="DE13">
            <v>87621.75</v>
          </cell>
          <cell r="DF13">
            <v>0</v>
          </cell>
          <cell r="DG13">
            <v>-157709.17921246565</v>
          </cell>
          <cell r="DH13">
            <v>7273668.8525358643</v>
          </cell>
          <cell r="DI13">
            <v>28139.36983069955</v>
          </cell>
          <cell r="DJ13">
            <v>9</v>
          </cell>
          <cell r="DK13">
            <v>8.3360427374129387</v>
          </cell>
          <cell r="DL13">
            <v>10.027414814633138</v>
          </cell>
          <cell r="DM13">
            <v>7.2385503705459318</v>
          </cell>
          <cell r="DN13">
            <v>62204.257716794724</v>
          </cell>
          <cell r="DO13">
            <v>0</v>
          </cell>
          <cell r="DP13">
            <v>62204.257716794724</v>
          </cell>
          <cell r="DQ13"/>
          <cell r="DW13">
            <v>1714.44</v>
          </cell>
          <cell r="DX13">
            <v>0</v>
          </cell>
        </row>
        <row r="14">
          <cell r="A14">
            <v>150000636</v>
          </cell>
          <cell r="B14" t="str">
            <v>№2/147</v>
          </cell>
          <cell r="C14" t="str">
            <v>вул.БАТУРИНСЬКА,  5А</v>
          </cell>
          <cell r="D14" t="str">
            <v>вул.ЛЕРМОНТОВА,  5А</v>
          </cell>
          <cell r="E14">
            <v>3179.26</v>
          </cell>
          <cell r="F14">
            <v>3179.26</v>
          </cell>
          <cell r="G14">
            <v>0</v>
          </cell>
          <cell r="H14">
            <v>0</v>
          </cell>
          <cell r="I14">
            <v>11865.716516816661</v>
          </cell>
          <cell r="J14">
            <v>11583.007135529642</v>
          </cell>
          <cell r="K14">
            <v>-282.70938128701891</v>
          </cell>
          <cell r="L14">
            <v>2370.7259093356861</v>
          </cell>
          <cell r="M14">
            <v>2395.6580154122562</v>
          </cell>
          <cell r="N14">
            <v>24.932106076570108</v>
          </cell>
          <cell r="O14">
            <v>5234.2591723963415</v>
          </cell>
          <cell r="P14">
            <v>5248.7817152782991</v>
          </cell>
          <cell r="Q14">
            <v>14.522542881957634</v>
          </cell>
          <cell r="R14">
            <v>0</v>
          </cell>
          <cell r="S14">
            <v>0</v>
          </cell>
          <cell r="T14">
            <v>0</v>
          </cell>
          <cell r="U14">
            <v>478.81456271951919</v>
          </cell>
          <cell r="V14">
            <v>330.98825781303651</v>
          </cell>
          <cell r="W14">
            <v>-147.82630490648268</v>
          </cell>
          <cell r="X14">
            <v>7748.5218697050295</v>
          </cell>
          <cell r="Y14">
            <v>7306.1936404883809</v>
          </cell>
          <cell r="Z14">
            <v>-442.32822921664865</v>
          </cell>
          <cell r="AA14">
            <v>0</v>
          </cell>
          <cell r="AB14">
            <v>0</v>
          </cell>
          <cell r="AC14">
            <v>0</v>
          </cell>
          <cell r="AD14">
            <v>13985.207297820758</v>
          </cell>
          <cell r="AE14">
            <v>14043.467763686722</v>
          </cell>
          <cell r="AF14">
            <v>58.260465865963852</v>
          </cell>
          <cell r="AG14">
            <v>41683.245328793993</v>
          </cell>
          <cell r="AH14">
            <v>40908.096528208342</v>
          </cell>
          <cell r="AI14">
            <v>-775.14880058565177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10882.955400632345</v>
          </cell>
          <cell r="AQ14">
            <v>9493.7982193090684</v>
          </cell>
          <cell r="AR14">
            <v>-1389.1571813232767</v>
          </cell>
          <cell r="AS14">
            <v>47166.056398654429</v>
          </cell>
          <cell r="AT14">
            <v>45731.057580753244</v>
          </cell>
          <cell r="AU14">
            <v>-1434.9988179011852</v>
          </cell>
          <cell r="AV14">
            <v>1948.5391243464062</v>
          </cell>
          <cell r="AW14">
            <v>2330.2834939688255</v>
          </cell>
          <cell r="AX14">
            <v>381.7443696224193</v>
          </cell>
          <cell r="AY14">
            <v>3002.3482661913254</v>
          </cell>
          <cell r="AZ14">
            <v>3765.6786680817454</v>
          </cell>
          <cell r="BA14">
            <v>763.33040189042003</v>
          </cell>
          <cell r="BB14">
            <v>1800.8993368731394</v>
          </cell>
          <cell r="BC14">
            <v>0</v>
          </cell>
          <cell r="BD14">
            <v>-1800.8993368731394</v>
          </cell>
          <cell r="BE14">
            <v>0</v>
          </cell>
          <cell r="BF14">
            <v>0</v>
          </cell>
          <cell r="BG14">
            <v>0</v>
          </cell>
          <cell r="BH14">
            <v>485.78591796691938</v>
          </cell>
          <cell r="BI14">
            <v>0</v>
          </cell>
          <cell r="BJ14">
            <v>-485.78591796691938</v>
          </cell>
          <cell r="BK14">
            <v>1943.4859949545594</v>
          </cell>
          <cell r="BL14">
            <v>0</v>
          </cell>
          <cell r="BM14">
            <v>-1943.4859949545594</v>
          </cell>
          <cell r="BN14">
            <v>206.0570740122422</v>
          </cell>
          <cell r="BO14">
            <v>3369.4998712157189</v>
          </cell>
          <cell r="BP14">
            <v>3163.4427972034769</v>
          </cell>
          <cell r="BQ14">
            <v>9387.1157143445907</v>
          </cell>
          <cell r="BR14">
            <v>9465.4620332662907</v>
          </cell>
          <cell r="BS14">
            <v>78.346318921700004</v>
          </cell>
          <cell r="BT14">
            <v>39636.819056149921</v>
          </cell>
          <cell r="BU14">
            <v>66476.466321830929</v>
          </cell>
          <cell r="BV14">
            <v>26839.647265681007</v>
          </cell>
          <cell r="BW14">
            <v>19537.69118870025</v>
          </cell>
          <cell r="BX14">
            <v>25236.103264417772</v>
          </cell>
          <cell r="BY14">
            <v>5698.4120757175224</v>
          </cell>
          <cell r="BZ14">
            <v>10217.582037671327</v>
          </cell>
          <cell r="CA14">
            <v>704.12062984620002</v>
          </cell>
          <cell r="CB14">
            <v>-9513.461407825127</v>
          </cell>
          <cell r="CC14">
            <v>2000.0786902116915</v>
          </cell>
          <cell r="CD14">
            <v>2005.8803985156337</v>
          </cell>
          <cell r="CE14">
            <v>5.8017083039421777</v>
          </cell>
          <cell r="CF14">
            <v>249.33884526019457</v>
          </cell>
          <cell r="CG14">
            <v>0</v>
          </cell>
          <cell r="CH14">
            <v>-249.33884526019457</v>
          </cell>
          <cell r="CI14">
            <v>6266.9085699981079</v>
          </cell>
          <cell r="CJ14">
            <v>3726.2940842614698</v>
          </cell>
          <cell r="CK14">
            <v>-2540.614485736638</v>
          </cell>
          <cell r="CL14">
            <v>0</v>
          </cell>
          <cell r="CM14">
            <v>0</v>
          </cell>
          <cell r="CN14">
            <v>0</v>
          </cell>
          <cell r="CO14">
            <v>6266.9085699981079</v>
          </cell>
          <cell r="CP14">
            <v>3726.2940842614698</v>
          </cell>
          <cell r="CQ14">
            <v>-2540.614485736638</v>
          </cell>
          <cell r="CR14">
            <v>187027.79123041689</v>
          </cell>
          <cell r="CS14">
            <v>203747.27906040894</v>
          </cell>
          <cell r="CT14">
            <v>16719.487829992053</v>
          </cell>
          <cell r="CU14">
            <v>224433.34947650027</v>
          </cell>
          <cell r="CV14">
            <v>244496.73487249072</v>
          </cell>
          <cell r="CW14">
            <v>20063.385395990452</v>
          </cell>
          <cell r="CX14">
            <v>7308.5499861321878</v>
          </cell>
          <cell r="CY14">
            <v>-12754.835409858315</v>
          </cell>
          <cell r="CZ14">
            <v>-20063.385395990503</v>
          </cell>
          <cell r="DA14">
            <v>58562.191198175526</v>
          </cell>
          <cell r="DB14">
            <v>3</v>
          </cell>
          <cell r="DC14">
            <v>54029.56</v>
          </cell>
          <cell r="DD14">
            <v>0</v>
          </cell>
          <cell r="DE14">
            <v>30060.17</v>
          </cell>
          <cell r="DF14">
            <v>0</v>
          </cell>
          <cell r="DG14">
            <v>-37075.599441255035</v>
          </cell>
          <cell r="DH14">
            <v>2780902.7935515894</v>
          </cell>
          <cell r="DI14">
            <v>14148.988395873281</v>
          </cell>
          <cell r="DJ14">
            <v>5</v>
          </cell>
          <cell r="DK14">
            <v>7.5392535933571203</v>
          </cell>
          <cell r="DL14">
            <v>0</v>
          </cell>
          <cell r="DM14">
            <v>6.7860263110103967</v>
          </cell>
          <cell r="DN14">
            <v>23969.247379216558</v>
          </cell>
          <cell r="DO14">
            <v>0</v>
          </cell>
          <cell r="DP14">
            <v>23969.247379216558</v>
          </cell>
          <cell r="DQ14"/>
          <cell r="DW14">
            <v>1260</v>
          </cell>
          <cell r="DX14">
            <v>0</v>
          </cell>
        </row>
        <row r="15">
          <cell r="A15">
            <v>150000736</v>
          </cell>
          <cell r="B15" t="str">
            <v>№2/307</v>
          </cell>
          <cell r="C15" t="str">
            <v>вул.БОРИСОГЛІБСЬКА,  1</v>
          </cell>
          <cell r="D15" t="str">
            <v>вул.СЕРЬОЖНIКОВА,  1</v>
          </cell>
          <cell r="E15">
            <v>2915.8</v>
          </cell>
          <cell r="F15">
            <v>2653.4</v>
          </cell>
          <cell r="G15">
            <v>0</v>
          </cell>
          <cell r="H15">
            <v>262.39999999999998</v>
          </cell>
          <cell r="I15">
            <v>9800.7701920132731</v>
          </cell>
          <cell r="J15">
            <v>9623.0536140668446</v>
          </cell>
          <cell r="K15">
            <v>-177.71657794642852</v>
          </cell>
          <cell r="L15">
            <v>2003.0078698810373</v>
          </cell>
          <cell r="M15">
            <v>2058.3874480375962</v>
          </cell>
          <cell r="N15">
            <v>55.379578156558864</v>
          </cell>
          <cell r="O15">
            <v>4373.3655980421181</v>
          </cell>
          <cell r="P15">
            <v>4385.0888185047379</v>
          </cell>
          <cell r="Q15">
            <v>11.723220462619793</v>
          </cell>
          <cell r="R15">
            <v>0</v>
          </cell>
          <cell r="S15">
            <v>0</v>
          </cell>
          <cell r="T15">
            <v>0</v>
          </cell>
          <cell r="U15">
            <v>384.05140304375084</v>
          </cell>
          <cell r="V15">
            <v>212.76625896597179</v>
          </cell>
          <cell r="W15">
            <v>-171.28514407777905</v>
          </cell>
          <cell r="X15">
            <v>7006.7129164160142</v>
          </cell>
          <cell r="Y15">
            <v>6672.7710603570204</v>
          </cell>
          <cell r="Z15">
            <v>-333.94185605899384</v>
          </cell>
          <cell r="AA15">
            <v>0</v>
          </cell>
          <cell r="AB15">
            <v>0</v>
          </cell>
          <cell r="AC15">
            <v>0</v>
          </cell>
          <cell r="AD15">
            <v>12636.57680777834</v>
          </cell>
          <cell r="AE15">
            <v>12697.884488368154</v>
          </cell>
          <cell r="AF15">
            <v>61.307680589814481</v>
          </cell>
          <cell r="AG15">
            <v>36204.48478717453</v>
          </cell>
          <cell r="AH15">
            <v>35649.951688300323</v>
          </cell>
          <cell r="AI15">
            <v>-554.53309887420619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9735.0746054744886</v>
          </cell>
          <cell r="AQ15">
            <v>9850.3611147136671</v>
          </cell>
          <cell r="AR15">
            <v>115.28650923917849</v>
          </cell>
          <cell r="AS15">
            <v>41112.207500688011</v>
          </cell>
          <cell r="AT15">
            <v>728.303177578141</v>
          </cell>
          <cell r="AU15">
            <v>-40383.904323109869</v>
          </cell>
          <cell r="AV15">
            <v>1392.733409623761</v>
          </cell>
          <cell r="AW15">
            <v>0</v>
          </cell>
          <cell r="AX15">
            <v>-1392.733409623761</v>
          </cell>
          <cell r="AY15">
            <v>2636.3310724170451</v>
          </cell>
          <cell r="AZ15">
            <v>0</v>
          </cell>
          <cell r="BA15">
            <v>-2636.3310724170451</v>
          </cell>
          <cell r="BB15">
            <v>2052.9364057136145</v>
          </cell>
          <cell r="BC15">
            <v>1466.2085221648515</v>
          </cell>
          <cell r="BD15">
            <v>-586.72788354876297</v>
          </cell>
          <cell r="BE15">
            <v>0</v>
          </cell>
          <cell r="BF15">
            <v>0</v>
          </cell>
          <cell r="BG15">
            <v>0</v>
          </cell>
          <cell r="BH15">
            <v>226.35002267820468</v>
          </cell>
          <cell r="BI15">
            <v>0</v>
          </cell>
          <cell r="BJ15">
            <v>-226.35002267820468</v>
          </cell>
          <cell r="BK15">
            <v>1647.5241990536408</v>
          </cell>
          <cell r="BL15">
            <v>0</v>
          </cell>
          <cell r="BM15">
            <v>-1647.5241990536408</v>
          </cell>
          <cell r="BN15">
            <v>41.275807638077268</v>
          </cell>
          <cell r="BO15">
            <v>1086.7894557032</v>
          </cell>
          <cell r="BP15">
            <v>1045.5136480651227</v>
          </cell>
          <cell r="BQ15">
            <v>7997.1509171243424</v>
          </cell>
          <cell r="BR15">
            <v>2552.9979778680517</v>
          </cell>
          <cell r="BS15">
            <v>-5444.1529392562907</v>
          </cell>
          <cell r="BT15">
            <v>18307.529138749538</v>
          </cell>
          <cell r="BU15">
            <v>38831.938608983684</v>
          </cell>
          <cell r="BV15">
            <v>20524.409470234146</v>
          </cell>
          <cell r="BW15">
            <v>21083.615540071194</v>
          </cell>
          <cell r="BX15">
            <v>26401.557761653086</v>
          </cell>
          <cell r="BY15">
            <v>5317.9422215818922</v>
          </cell>
          <cell r="BZ15">
            <v>10130.210900365139</v>
          </cell>
          <cell r="CA15">
            <v>569.22202299309902</v>
          </cell>
          <cell r="CB15">
            <v>-9560.9888773720395</v>
          </cell>
          <cell r="CC15">
            <v>645.44245711715689</v>
          </cell>
          <cell r="CD15">
            <v>647.31471788444583</v>
          </cell>
          <cell r="CE15">
            <v>1.8722607672889353</v>
          </cell>
          <cell r="CF15">
            <v>80.463772614097067</v>
          </cell>
          <cell r="CG15">
            <v>0</v>
          </cell>
          <cell r="CH15">
            <v>-80.463772614097067</v>
          </cell>
          <cell r="CI15">
            <v>3536.5809946575882</v>
          </cell>
          <cell r="CJ15">
            <v>2925.288684413134</v>
          </cell>
          <cell r="CK15">
            <v>-611.29231024445426</v>
          </cell>
          <cell r="CL15">
            <v>0</v>
          </cell>
          <cell r="CM15">
            <v>0</v>
          </cell>
          <cell r="CN15">
            <v>0</v>
          </cell>
          <cell r="CO15">
            <v>3536.5809946575882</v>
          </cell>
          <cell r="CP15">
            <v>2925.288684413134</v>
          </cell>
          <cell r="CQ15">
            <v>-611.29231024445426</v>
          </cell>
          <cell r="CR15">
            <v>148832.76061403612</v>
          </cell>
          <cell r="CS15">
            <v>118156.93575438764</v>
          </cell>
          <cell r="CT15">
            <v>-30675.824859648477</v>
          </cell>
          <cell r="CU15">
            <v>178599.31273684333</v>
          </cell>
          <cell r="CV15">
            <v>141788.32290526517</v>
          </cell>
          <cell r="CW15">
            <v>-36810.989831578161</v>
          </cell>
          <cell r="CX15">
            <v>7442.9283733552102</v>
          </cell>
          <cell r="CY15">
            <v>44253.918204933347</v>
          </cell>
          <cell r="CZ15">
            <v>36810.989831578139</v>
          </cell>
          <cell r="DA15">
            <v>53760.834688581934</v>
          </cell>
          <cell r="DB15">
            <v>2</v>
          </cell>
          <cell r="DC15">
            <v>37077.94</v>
          </cell>
          <cell r="DD15">
            <v>5301.52</v>
          </cell>
          <cell r="DE15">
            <v>19289.000000000004</v>
          </cell>
          <cell r="DF15">
            <v>3764.7000000000007</v>
          </cell>
          <cell r="DG15">
            <v>112036.85061308002</v>
          </cell>
          <cell r="DH15">
            <v>2232506.8933223826</v>
          </cell>
          <cell r="DI15">
            <v>11822.901475574319</v>
          </cell>
          <cell r="DJ15">
            <v>4</v>
          </cell>
          <cell r="DK15">
            <v>6.7042336017586006</v>
          </cell>
          <cell r="DL15">
            <v>0</v>
          </cell>
          <cell r="DM15">
            <v>5.7119621420032587</v>
          </cell>
          <cell r="DN15">
            <v>17789.013438906273</v>
          </cell>
          <cell r="DO15">
            <v>1498.8188660616549</v>
          </cell>
          <cell r="DP15">
            <v>19287.832304967927</v>
          </cell>
          <cell r="DQ15">
            <v>1132.2</v>
          </cell>
          <cell r="DW15">
            <v>1437.2600000000002</v>
          </cell>
          <cell r="DX15">
            <v>0</v>
          </cell>
        </row>
        <row r="16">
          <cell r="A16">
            <v>150000743</v>
          </cell>
          <cell r="B16" t="str">
            <v>№2/308</v>
          </cell>
          <cell r="C16" t="str">
            <v>вул.БОРИСОГЛІБСЬКА,  10</v>
          </cell>
          <cell r="D16" t="str">
            <v>вул.СЕРЬОЖНIКОВА,  10</v>
          </cell>
          <cell r="E16">
            <v>2296.6</v>
          </cell>
          <cell r="F16">
            <v>1773.8</v>
          </cell>
          <cell r="G16">
            <v>0</v>
          </cell>
          <cell r="H16">
            <v>522.79999999999995</v>
          </cell>
          <cell r="I16">
            <v>8606.9389301774354</v>
          </cell>
          <cell r="J16">
            <v>8403.267425416283</v>
          </cell>
          <cell r="K16">
            <v>-203.67150476115239</v>
          </cell>
          <cell r="L16">
            <v>1461.7075258737682</v>
          </cell>
          <cell r="M16">
            <v>1470.3576557710348</v>
          </cell>
          <cell r="N16">
            <v>8.6501298972666518</v>
          </cell>
          <cell r="O16">
            <v>3178.4308447104927</v>
          </cell>
          <cell r="P16">
            <v>3186.9434304723</v>
          </cell>
          <cell r="Q16">
            <v>8.5125857618072587</v>
          </cell>
          <cell r="R16">
            <v>0</v>
          </cell>
          <cell r="S16">
            <v>0</v>
          </cell>
          <cell r="T16">
            <v>0</v>
          </cell>
          <cell r="U16">
            <v>307.24112243500076</v>
          </cell>
          <cell r="V16">
            <v>170.21300717277745</v>
          </cell>
          <cell r="W16">
            <v>-137.02811526222331</v>
          </cell>
          <cell r="X16">
            <v>5005.4484338375596</v>
          </cell>
          <cell r="Y16">
            <v>4589.9901447310422</v>
          </cell>
          <cell r="Z16">
            <v>-415.45828910651744</v>
          </cell>
          <cell r="AA16">
            <v>0</v>
          </cell>
          <cell r="AB16">
            <v>0</v>
          </cell>
          <cell r="AC16">
            <v>0</v>
          </cell>
          <cell r="AD16">
            <v>10109.98754150206</v>
          </cell>
          <cell r="AE16">
            <v>10151.498172682685</v>
          </cell>
          <cell r="AF16">
            <v>41.510631180624841</v>
          </cell>
          <cell r="AG16">
            <v>28669.754398536315</v>
          </cell>
          <cell r="AH16">
            <v>27972.26983624612</v>
          </cell>
          <cell r="AI16">
            <v>-697.48456229019575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6625.6587767223891</v>
          </cell>
          <cell r="AQ16">
            <v>6268.3272491696462</v>
          </cell>
          <cell r="AR16">
            <v>-357.33152755274295</v>
          </cell>
          <cell r="AS16">
            <v>28266.1693951587</v>
          </cell>
          <cell r="AT16">
            <v>1819.9776333995501</v>
          </cell>
          <cell r="AU16">
            <v>-26446.19176175915</v>
          </cell>
          <cell r="AV16">
            <v>1375.7574008760623</v>
          </cell>
          <cell r="AW16">
            <v>352.16494577075309</v>
          </cell>
          <cell r="AX16">
            <v>-1023.5924551053092</v>
          </cell>
          <cell r="AY16">
            <v>1742.9450615703729</v>
          </cell>
          <cell r="AZ16">
            <v>0</v>
          </cell>
          <cell r="BA16">
            <v>-1742.9450615703729</v>
          </cell>
          <cell r="BB16">
            <v>1289.6151203237248</v>
          </cell>
          <cell r="BC16">
            <v>1653.4525042026278</v>
          </cell>
          <cell r="BD16">
            <v>363.83738387890298</v>
          </cell>
          <cell r="BE16">
            <v>0</v>
          </cell>
          <cell r="BF16">
            <v>0</v>
          </cell>
          <cell r="BG16">
            <v>0</v>
          </cell>
          <cell r="BH16">
            <v>181.08001814256374</v>
          </cell>
          <cell r="BI16">
            <v>0</v>
          </cell>
          <cell r="BJ16">
            <v>-181.08001814256374</v>
          </cell>
          <cell r="BK16">
            <v>984.12187751458191</v>
          </cell>
          <cell r="BL16">
            <v>0</v>
          </cell>
          <cell r="BM16">
            <v>-984.12187751458191</v>
          </cell>
          <cell r="BN16">
            <v>50.162018954855199</v>
          </cell>
          <cell r="BO16">
            <v>763.45755556819995</v>
          </cell>
          <cell r="BP16">
            <v>713.29553661334478</v>
          </cell>
          <cell r="BQ16">
            <v>5623.6814973821602</v>
          </cell>
          <cell r="BR16">
            <v>2769.075005541581</v>
          </cell>
          <cell r="BS16">
            <v>-2854.6064918405791</v>
          </cell>
          <cell r="BT16">
            <v>13081.284041550682</v>
          </cell>
          <cell r="BU16">
            <v>30600.937070131735</v>
          </cell>
          <cell r="BV16">
            <v>17519.653028581051</v>
          </cell>
          <cell r="BW16">
            <v>12889.275930727525</v>
          </cell>
          <cell r="BX16">
            <v>13993.746593966816</v>
          </cell>
          <cell r="BY16">
            <v>1104.4706632392918</v>
          </cell>
          <cell r="BZ16">
            <v>9020.4731327168483</v>
          </cell>
          <cell r="CA16">
            <v>415.57784503656467</v>
          </cell>
          <cell r="CB16">
            <v>-8604.8952876802832</v>
          </cell>
          <cell r="CC16">
            <v>1778.0591717930135</v>
          </cell>
          <cell r="CD16">
            <v>1783.2168591942029</v>
          </cell>
          <cell r="CE16">
            <v>5.1576874011893779</v>
          </cell>
          <cell r="CF16">
            <v>221.66088907844136</v>
          </cell>
          <cell r="CG16">
            <v>0</v>
          </cell>
          <cell r="CH16">
            <v>-221.66088907844136</v>
          </cell>
          <cell r="CI16">
            <v>629.35207331148933</v>
          </cell>
          <cell r="CJ16">
            <v>710.31058158855103</v>
          </cell>
          <cell r="CK16">
            <v>80.958508277061696</v>
          </cell>
          <cell r="CL16">
            <v>0</v>
          </cell>
          <cell r="CM16">
            <v>0</v>
          </cell>
          <cell r="CN16">
            <v>0</v>
          </cell>
          <cell r="CO16">
            <v>629.35207331148933</v>
          </cell>
          <cell r="CP16">
            <v>710.31058158855103</v>
          </cell>
          <cell r="CQ16">
            <v>80.958508277061696</v>
          </cell>
          <cell r="CR16">
            <v>106805.36930697755</v>
          </cell>
          <cell r="CS16">
            <v>86333.438674274759</v>
          </cell>
          <cell r="CT16">
            <v>-20471.930632702788</v>
          </cell>
          <cell r="CU16">
            <v>128166.44316837305</v>
          </cell>
          <cell r="CV16">
            <v>103600.12640912971</v>
          </cell>
          <cell r="CW16">
            <v>-24566.316759243346</v>
          </cell>
          <cell r="CX16">
            <v>4470.1253533490017</v>
          </cell>
          <cell r="CY16">
            <v>29036.442112592362</v>
          </cell>
          <cell r="CZ16">
            <v>24566.31675924336</v>
          </cell>
          <cell r="DA16">
            <v>212145.56227848982</v>
          </cell>
          <cell r="DB16">
            <v>2</v>
          </cell>
          <cell r="DC16">
            <v>66252.460000000006</v>
          </cell>
          <cell r="DD16">
            <v>4168.1100000000006</v>
          </cell>
          <cell r="DE16">
            <v>55326.91</v>
          </cell>
          <cell r="DF16">
            <v>1426.8000000000006</v>
          </cell>
          <cell r="DG16">
            <v>-45427.767321562336</v>
          </cell>
          <cell r="DH16">
            <v>1591638.8222606645</v>
          </cell>
          <cell r="DI16">
            <v>7903.1710168901109</v>
          </cell>
          <cell r="DJ16">
            <v>4</v>
          </cell>
          <cell r="DK16">
            <v>6.159378868704362</v>
          </cell>
          <cell r="DL16">
            <v>0</v>
          </cell>
          <cell r="DM16">
            <v>5.2434993424135277</v>
          </cell>
          <cell r="DN16">
            <v>10925.506237307796</v>
          </cell>
          <cell r="DO16">
            <v>2741.3014562137919</v>
          </cell>
          <cell r="DP16">
            <v>13666.807693521589</v>
          </cell>
          <cell r="DQ16">
            <v>103738.62</v>
          </cell>
          <cell r="DW16">
            <v>1437.2600000000002</v>
          </cell>
          <cell r="DX16">
            <v>0</v>
          </cell>
        </row>
        <row r="17">
          <cell r="A17">
            <v>150000737</v>
          </cell>
          <cell r="B17" t="str">
            <v>№2/309</v>
          </cell>
          <cell r="C17" t="str">
            <v>вул.БОРИСОГЛІБСЬКА,  2</v>
          </cell>
          <cell r="D17" t="str">
            <v>вул.СЕРЬОЖНIКОВА,  2</v>
          </cell>
          <cell r="E17">
            <v>2573.6</v>
          </cell>
          <cell r="F17">
            <v>2270.6</v>
          </cell>
          <cell r="G17">
            <v>0</v>
          </cell>
          <cell r="H17">
            <v>303.00000000000006</v>
          </cell>
          <cell r="I17">
            <v>10756.522966700906</v>
          </cell>
          <cell r="J17">
            <v>10524.294461124733</v>
          </cell>
          <cell r="K17">
            <v>-232.22850557617312</v>
          </cell>
          <cell r="L17">
            <v>1984.5463289232923</v>
          </cell>
          <cell r="M17">
            <v>2056.9683633144305</v>
          </cell>
          <cell r="N17">
            <v>72.422034391138141</v>
          </cell>
          <cell r="O17">
            <v>4603.5200880093034</v>
          </cell>
          <cell r="P17">
            <v>4615.5282953941578</v>
          </cell>
          <cell r="Q17">
            <v>12.008207384854359</v>
          </cell>
          <cell r="R17">
            <v>0</v>
          </cell>
          <cell r="S17">
            <v>0</v>
          </cell>
          <cell r="T17">
            <v>0</v>
          </cell>
          <cell r="U17">
            <v>384.05140304375084</v>
          </cell>
          <cell r="V17">
            <v>212.76625896597179</v>
          </cell>
          <cell r="W17">
            <v>-171.28514407777905</v>
          </cell>
          <cell r="X17">
            <v>6803.1439972375829</v>
          </cell>
          <cell r="Y17">
            <v>6507.2956789033597</v>
          </cell>
          <cell r="Z17">
            <v>-295.84831833422322</v>
          </cell>
          <cell r="AA17">
            <v>0</v>
          </cell>
          <cell r="AB17">
            <v>0</v>
          </cell>
          <cell r="AC17">
            <v>0</v>
          </cell>
          <cell r="AD17">
            <v>11326.405082903295</v>
          </cell>
          <cell r="AE17">
            <v>11482.203102025294</v>
          </cell>
          <cell r="AF17">
            <v>155.79801912199946</v>
          </cell>
          <cell r="AG17">
            <v>35858.189866818131</v>
          </cell>
          <cell r="AH17">
            <v>35399.056159727945</v>
          </cell>
          <cell r="AI17">
            <v>-459.13370709018636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9017.305903381086</v>
          </cell>
          <cell r="AQ17">
            <v>8973.7397782424141</v>
          </cell>
          <cell r="AR17">
            <v>-43.56612513867185</v>
          </cell>
          <cell r="AS17">
            <v>44228.03046493759</v>
          </cell>
          <cell r="AT17">
            <v>42475.398118167534</v>
          </cell>
          <cell r="AU17">
            <v>-1752.6323467700568</v>
          </cell>
          <cell r="AV17">
            <v>1640.2043115847168</v>
          </cell>
          <cell r="AW17">
            <v>0</v>
          </cell>
          <cell r="AX17">
            <v>-1640.2043115847168</v>
          </cell>
          <cell r="AY17">
            <v>2204.3636371182188</v>
          </cell>
          <cell r="AZ17">
            <v>0</v>
          </cell>
          <cell r="BA17">
            <v>-2204.3636371182188</v>
          </cell>
          <cell r="BB17">
            <v>1521.7198724683378</v>
          </cell>
          <cell r="BC17">
            <v>1923.2911962155592</v>
          </cell>
          <cell r="BD17">
            <v>401.57132374722141</v>
          </cell>
          <cell r="BE17">
            <v>0</v>
          </cell>
          <cell r="BF17">
            <v>0</v>
          </cell>
          <cell r="BG17">
            <v>0</v>
          </cell>
          <cell r="BH17">
            <v>226.35002267820468</v>
          </cell>
          <cell r="BI17">
            <v>0</v>
          </cell>
          <cell r="BJ17">
            <v>-226.35002267820468</v>
          </cell>
          <cell r="BK17">
            <v>1609.8302008523756</v>
          </cell>
          <cell r="BL17">
            <v>176.70892977667361</v>
          </cell>
          <cell r="BM17">
            <v>-1433.121271075702</v>
          </cell>
          <cell r="BN17">
            <v>50.162018954855199</v>
          </cell>
          <cell r="BO17">
            <v>4143.1669347787465</v>
          </cell>
          <cell r="BP17">
            <v>4093.0049158238912</v>
          </cell>
          <cell r="BQ17">
            <v>7252.6300636567075</v>
          </cell>
          <cell r="BR17">
            <v>6243.1670607709793</v>
          </cell>
          <cell r="BS17">
            <v>-1009.4630028857282</v>
          </cell>
          <cell r="BT17">
            <v>15224.494804828159</v>
          </cell>
          <cell r="BU17">
            <v>31546.381017275704</v>
          </cell>
          <cell r="BV17">
            <v>16321.886212447545</v>
          </cell>
          <cell r="BW17">
            <v>16219.227358417371</v>
          </cell>
          <cell r="BX17">
            <v>22399.032129466108</v>
          </cell>
          <cell r="BY17">
            <v>6179.8047710487372</v>
          </cell>
          <cell r="BZ17">
            <v>9095.7080315300591</v>
          </cell>
          <cell r="CA17">
            <v>520.6132591746649</v>
          </cell>
          <cell r="CB17">
            <v>-8575.0947723553945</v>
          </cell>
          <cell r="CC17">
            <v>1056.4957369323099</v>
          </cell>
          <cell r="CD17">
            <v>1059.5603563995523</v>
          </cell>
          <cell r="CE17">
            <v>3.0646194672424372</v>
          </cell>
          <cell r="CF17">
            <v>131.70753148774315</v>
          </cell>
          <cell r="CG17">
            <v>0</v>
          </cell>
          <cell r="CH17">
            <v>-131.70753148774315</v>
          </cell>
          <cell r="CI17">
            <v>4253.8421927046138</v>
          </cell>
          <cell r="CJ17">
            <v>3434.8098163125273</v>
          </cell>
          <cell r="CK17">
            <v>-819.03237639208646</v>
          </cell>
          <cell r="CL17">
            <v>0</v>
          </cell>
          <cell r="CM17">
            <v>0</v>
          </cell>
          <cell r="CN17">
            <v>0</v>
          </cell>
          <cell r="CO17">
            <v>4253.8421927046138</v>
          </cell>
          <cell r="CP17">
            <v>3434.8098163125273</v>
          </cell>
          <cell r="CQ17">
            <v>-819.03237639208646</v>
          </cell>
          <cell r="CR17">
            <v>142337.63195469379</v>
          </cell>
          <cell r="CS17">
            <v>152051.75769553744</v>
          </cell>
          <cell r="CT17">
            <v>9714.1257408436504</v>
          </cell>
          <cell r="CU17">
            <v>170805.15834563255</v>
          </cell>
          <cell r="CV17">
            <v>182462.10923464491</v>
          </cell>
          <cell r="CW17">
            <v>11656.950889012369</v>
          </cell>
          <cell r="CX17">
            <v>4698.2792020897959</v>
          </cell>
          <cell r="CY17">
            <v>-6958.6716869225838</v>
          </cell>
          <cell r="CZ17">
            <v>-11656.95088901238</v>
          </cell>
          <cell r="DA17">
            <v>37409.387461659695</v>
          </cell>
          <cell r="DB17">
            <v>2</v>
          </cell>
          <cell r="DC17">
            <v>70959.28</v>
          </cell>
          <cell r="DD17">
            <v>5346.0899999999992</v>
          </cell>
          <cell r="DE17">
            <v>54724.93</v>
          </cell>
          <cell r="DF17">
            <v>3454.8299999999995</v>
          </cell>
          <cell r="DG17">
            <v>-26125.019743001845</v>
          </cell>
          <cell r="DH17">
            <v>2106041.2505726679</v>
          </cell>
          <cell r="DI17">
            <v>10297.868813597046</v>
          </cell>
          <cell r="DJ17">
            <v>4</v>
          </cell>
          <cell r="DK17">
            <v>7.1409690775382098</v>
          </cell>
          <cell r="DL17">
            <v>0</v>
          </cell>
          <cell r="DM17">
            <v>6.2418287085779589</v>
          </cell>
          <cell r="DN17">
            <v>16214.284387458258</v>
          </cell>
          <cell r="DO17">
            <v>1891.2740986991219</v>
          </cell>
          <cell r="DP17">
            <v>18105.558486157381</v>
          </cell>
          <cell r="DQ17">
            <v>4832.16</v>
          </cell>
          <cell r="DW17">
            <v>1260</v>
          </cell>
          <cell r="DX17">
            <v>0</v>
          </cell>
        </row>
        <row r="18">
          <cell r="A18">
            <v>150000738</v>
          </cell>
          <cell r="B18" t="str">
            <v>№2/310</v>
          </cell>
          <cell r="C18" t="str">
            <v>вул.БОРИСОГЛІБСЬКА,  3</v>
          </cell>
          <cell r="D18" t="str">
            <v>вул.СЕРЬОЖНIКОВА,  3</v>
          </cell>
          <cell r="E18">
            <v>3566.7</v>
          </cell>
          <cell r="F18">
            <v>3566.7</v>
          </cell>
          <cell r="G18">
            <v>0</v>
          </cell>
          <cell r="H18">
            <v>0</v>
          </cell>
          <cell r="I18">
            <v>13814.502636232524</v>
          </cell>
          <cell r="J18">
            <v>13469.180399893692</v>
          </cell>
          <cell r="K18">
            <v>-345.32223633883223</v>
          </cell>
          <cell r="L18">
            <v>2255.5218251368406</v>
          </cell>
          <cell r="M18">
            <v>2267.9671164893721</v>
          </cell>
          <cell r="N18">
            <v>12.445291352531513</v>
          </cell>
          <cell r="O18">
            <v>5831.0372351204169</v>
          </cell>
          <cell r="P18">
            <v>5846.6761385850441</v>
          </cell>
          <cell r="Q18">
            <v>15.638903464627219</v>
          </cell>
          <cell r="R18">
            <v>0</v>
          </cell>
          <cell r="S18">
            <v>0</v>
          </cell>
          <cell r="T18">
            <v>0</v>
          </cell>
          <cell r="U18">
            <v>384.05140304375084</v>
          </cell>
          <cell r="V18">
            <v>212.76625896597179</v>
          </cell>
          <cell r="W18">
            <v>-171.28514407777905</v>
          </cell>
          <cell r="X18">
            <v>8163.9256003423106</v>
          </cell>
          <cell r="Y18">
            <v>7764.0920416144872</v>
          </cell>
          <cell r="Z18">
            <v>-399.8335587278234</v>
          </cell>
          <cell r="AA18">
            <v>0</v>
          </cell>
          <cell r="AB18">
            <v>0</v>
          </cell>
          <cell r="AC18">
            <v>0</v>
          </cell>
          <cell r="AD18">
            <v>15704.17889345967</v>
          </cell>
          <cell r="AE18">
            <v>15768.415283610095</v>
          </cell>
          <cell r="AF18">
            <v>64.236390150424995</v>
          </cell>
          <cell r="AG18">
            <v>46153.217593335517</v>
          </cell>
          <cell r="AH18">
            <v>45329.097239158662</v>
          </cell>
          <cell r="AI18">
            <v>-824.12035417685547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12437.663315008396</v>
          </cell>
          <cell r="AQ18">
            <v>12468.278071529685</v>
          </cell>
          <cell r="AR18">
            <v>30.614756521288655</v>
          </cell>
          <cell r="AS18">
            <v>65847.822902426225</v>
          </cell>
          <cell r="AT18">
            <v>12171.54929873209</v>
          </cell>
          <cell r="AU18">
            <v>-53676.273603694135</v>
          </cell>
          <cell r="AV18">
            <v>2217.6452763311972</v>
          </cell>
          <cell r="AW18">
            <v>1589.3576569193528</v>
          </cell>
          <cell r="AX18">
            <v>-628.28761941184439</v>
          </cell>
          <cell r="AY18">
            <v>2508.5834989599157</v>
          </cell>
          <cell r="AZ18">
            <v>5030.0201335806169</v>
          </cell>
          <cell r="BA18">
            <v>2521.4366346207012</v>
          </cell>
          <cell r="BB18">
            <v>2837.6927307133283</v>
          </cell>
          <cell r="BC18">
            <v>0</v>
          </cell>
          <cell r="BD18">
            <v>-2837.6927307133283</v>
          </cell>
          <cell r="BE18">
            <v>0</v>
          </cell>
          <cell r="BF18">
            <v>0</v>
          </cell>
          <cell r="BG18">
            <v>0</v>
          </cell>
          <cell r="BH18">
            <v>226.35002267820468</v>
          </cell>
          <cell r="BI18">
            <v>1784.7303144474527</v>
          </cell>
          <cell r="BJ18">
            <v>1558.3802917692481</v>
          </cell>
          <cell r="BK18">
            <v>1739.2016136080842</v>
          </cell>
          <cell r="BL18">
            <v>993.06977248955263</v>
          </cell>
          <cell r="BM18">
            <v>-746.13184111853161</v>
          </cell>
          <cell r="BN18">
            <v>39.60159391172779</v>
          </cell>
          <cell r="BO18">
            <v>7231.9178803111272</v>
          </cell>
          <cell r="BP18">
            <v>7192.3162863993994</v>
          </cell>
          <cell r="BQ18">
            <v>9569.0747362024576</v>
          </cell>
          <cell r="BR18">
            <v>16629.095757748102</v>
          </cell>
          <cell r="BS18">
            <v>7060.0210215456445</v>
          </cell>
          <cell r="BT18">
            <v>33156.766159737599</v>
          </cell>
          <cell r="BU18">
            <v>62219.372017090158</v>
          </cell>
          <cell r="BV18">
            <v>29062.605857352559</v>
          </cell>
          <cell r="BW18">
            <v>19585.911728306095</v>
          </cell>
          <cell r="BX18">
            <v>25014.850189243665</v>
          </cell>
          <cell r="BY18">
            <v>5428.9384609375702</v>
          </cell>
          <cell r="BZ18">
            <v>11262.072318948733</v>
          </cell>
          <cell r="CA18">
            <v>759.45865566307498</v>
          </cell>
          <cell r="CB18">
            <v>-10502.613663285658</v>
          </cell>
          <cell r="CC18">
            <v>2240.4941115850597</v>
          </cell>
          <cell r="CD18">
            <v>2246.9932025236976</v>
          </cell>
          <cell r="CE18">
            <v>6.4990909386378917</v>
          </cell>
          <cell r="CF18">
            <v>279.3101178112932</v>
          </cell>
          <cell r="CG18">
            <v>0</v>
          </cell>
          <cell r="CH18">
            <v>-279.3101178112932</v>
          </cell>
          <cell r="CI18">
            <v>5496.7456525539183</v>
          </cell>
          <cell r="CJ18">
            <v>4254.6685720665446</v>
          </cell>
          <cell r="CK18">
            <v>-1242.0770804873737</v>
          </cell>
          <cell r="CL18">
            <v>0</v>
          </cell>
          <cell r="CM18">
            <v>0</v>
          </cell>
          <cell r="CN18">
            <v>0</v>
          </cell>
          <cell r="CO18">
            <v>5496.7456525539183</v>
          </cell>
          <cell r="CP18">
            <v>4254.6685720665446</v>
          </cell>
          <cell r="CQ18">
            <v>-1242.0770804873737</v>
          </cell>
          <cell r="CR18">
            <v>206029.0786359153</v>
          </cell>
          <cell r="CS18">
            <v>181093.36300375572</v>
          </cell>
          <cell r="CT18">
            <v>-24935.715632159583</v>
          </cell>
          <cell r="CU18">
            <v>247234.89436309834</v>
          </cell>
          <cell r="CV18">
            <v>217312.03560450685</v>
          </cell>
          <cell r="CW18">
            <v>-29922.858758591494</v>
          </cell>
          <cell r="CX18">
            <v>9340.4491914344981</v>
          </cell>
          <cell r="CY18">
            <v>39263.307950026086</v>
          </cell>
          <cell r="CZ18">
            <v>29922.858758591588</v>
          </cell>
          <cell r="DA18">
            <v>-20964.866725735454</v>
          </cell>
          <cell r="DB18">
            <v>2</v>
          </cell>
          <cell r="DC18">
            <v>58202.44</v>
          </cell>
          <cell r="DD18">
            <v>0</v>
          </cell>
          <cell r="DE18">
            <v>31630.520000000004</v>
          </cell>
          <cell r="DF18">
            <v>0</v>
          </cell>
          <cell r="DG18">
            <v>75676.866376611055</v>
          </cell>
          <cell r="DH18">
            <v>3078904.1226543942</v>
          </cell>
          <cell r="DI18">
            <v>15895.892593247772</v>
          </cell>
          <cell r="DJ18">
            <v>5</v>
          </cell>
          <cell r="DK18">
            <v>7.4500075620646937</v>
          </cell>
          <cell r="DL18">
            <v>0</v>
          </cell>
          <cell r="DM18">
            <v>6.7747088715613453</v>
          </cell>
          <cell r="DN18">
            <v>26571.941971616143</v>
          </cell>
          <cell r="DO18">
            <v>0</v>
          </cell>
          <cell r="DP18">
            <v>26571.941971616143</v>
          </cell>
          <cell r="DQ18">
            <v>812</v>
          </cell>
          <cell r="DW18">
            <v>1437.2600000000002</v>
          </cell>
          <cell r="DX18">
            <v>0</v>
          </cell>
        </row>
        <row r="19">
          <cell r="A19">
            <v>150000739</v>
          </cell>
          <cell r="B19" t="str">
            <v>№2/311</v>
          </cell>
          <cell r="C19" t="str">
            <v>вул.БОРИСОГЛІБСЬКА,  5</v>
          </cell>
          <cell r="D19" t="str">
            <v>вул.СЕРЬОЖНIКОВА,  5</v>
          </cell>
          <cell r="E19">
            <v>3627.2000000000003</v>
          </cell>
          <cell r="F19">
            <v>3241.8</v>
          </cell>
          <cell r="G19">
            <v>0</v>
          </cell>
          <cell r="H19">
            <v>385.4</v>
          </cell>
          <cell r="I19">
            <v>14027.274677299549</v>
          </cell>
          <cell r="J19">
            <v>13708.703357633727</v>
          </cell>
          <cell r="K19">
            <v>-318.57131966582165</v>
          </cell>
          <cell r="L19">
            <v>2506.0453840971809</v>
          </cell>
          <cell r="M19">
            <v>2520.0656935197362</v>
          </cell>
          <cell r="N19">
            <v>14.020309422555329</v>
          </cell>
          <cell r="O19">
            <v>5694.6138389470716</v>
          </cell>
          <cell r="P19">
            <v>5710.0336809713554</v>
          </cell>
          <cell r="Q19">
            <v>15.419842024283753</v>
          </cell>
          <cell r="R19">
            <v>0</v>
          </cell>
          <cell r="S19">
            <v>0</v>
          </cell>
          <cell r="T19">
            <v>0</v>
          </cell>
          <cell r="U19">
            <v>230.43084182625054</v>
          </cell>
          <cell r="V19">
            <v>127.65975537958309</v>
          </cell>
          <cell r="W19">
            <v>-102.77108644666745</v>
          </cell>
          <cell r="X19">
            <v>11129.582810363281</v>
          </cell>
          <cell r="Y19">
            <v>11510.078896922209</v>
          </cell>
          <cell r="Z19">
            <v>380.49608655892735</v>
          </cell>
          <cell r="AA19">
            <v>0</v>
          </cell>
          <cell r="AB19">
            <v>0</v>
          </cell>
          <cell r="AC19">
            <v>0</v>
          </cell>
          <cell r="AD19">
            <v>15981.693466122415</v>
          </cell>
          <cell r="AE19">
            <v>16153.891745759338</v>
          </cell>
          <cell r="AF19">
            <v>172.19827963692296</v>
          </cell>
          <cell r="AG19">
            <v>49569.641018655755</v>
          </cell>
          <cell r="AH19">
            <v>49730.433130185949</v>
          </cell>
          <cell r="AI19">
            <v>160.79211153019423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11660.30935782037</v>
          </cell>
          <cell r="AQ19">
            <v>11957.592279548062</v>
          </cell>
          <cell r="AR19">
            <v>297.28292172769216</v>
          </cell>
          <cell r="AS19">
            <v>49523.198175706988</v>
          </cell>
          <cell r="AT19">
            <v>5894.2850815153906</v>
          </cell>
          <cell r="AU19">
            <v>-43628.913094191594</v>
          </cell>
          <cell r="AV19">
            <v>2258.4805401062613</v>
          </cell>
          <cell r="AW19">
            <v>0</v>
          </cell>
          <cell r="AX19">
            <v>-2258.4805401062613</v>
          </cell>
          <cell r="AY19">
            <v>2787.9812437424321</v>
          </cell>
          <cell r="AZ19">
            <v>0</v>
          </cell>
          <cell r="BA19">
            <v>-2787.9812437424321</v>
          </cell>
          <cell r="BB19">
            <v>2472.5262466755958</v>
          </cell>
          <cell r="BC19">
            <v>0</v>
          </cell>
          <cell r="BD19">
            <v>-2472.5262466755958</v>
          </cell>
          <cell r="BE19">
            <v>0</v>
          </cell>
          <cell r="BF19">
            <v>0</v>
          </cell>
          <cell r="BG19">
            <v>0</v>
          </cell>
          <cell r="BH19">
            <v>135.81001360692278</v>
          </cell>
          <cell r="BI19">
            <v>0</v>
          </cell>
          <cell r="BJ19">
            <v>-135.81001360692278</v>
          </cell>
          <cell r="BK19">
            <v>2446.6071631957511</v>
          </cell>
          <cell r="BL19">
            <v>2873.7829392513991</v>
          </cell>
          <cell r="BM19">
            <v>427.17577605564793</v>
          </cell>
          <cell r="BN19">
            <v>31.552489458124587</v>
          </cell>
          <cell r="BO19">
            <v>769.58382970000002</v>
          </cell>
          <cell r="BP19">
            <v>738.03134024187545</v>
          </cell>
          <cell r="BQ19">
            <v>10132.957696785088</v>
          </cell>
          <cell r="BR19">
            <v>3643.3667689513991</v>
          </cell>
          <cell r="BS19">
            <v>-6489.5909278336894</v>
          </cell>
          <cell r="BT19">
            <v>28299.741353409707</v>
          </cell>
          <cell r="BU19">
            <v>53263.34527779909</v>
          </cell>
          <cell r="BV19">
            <v>24963.603924389383</v>
          </cell>
          <cell r="BW19">
            <v>23378.523148083743</v>
          </cell>
          <cell r="BX19">
            <v>31887.983412330766</v>
          </cell>
          <cell r="BY19">
            <v>8509.4602642470236</v>
          </cell>
          <cell r="BZ19">
            <v>13177.561211806356</v>
          </cell>
          <cell r="CA19">
            <v>758.38898050245587</v>
          </cell>
          <cell r="CB19">
            <v>-12419.172231303901</v>
          </cell>
          <cell r="CC19">
            <v>2942.0757897880821</v>
          </cell>
          <cell r="CD19">
            <v>2950.6099867794196</v>
          </cell>
          <cell r="CE19">
            <v>8.5341969913374669</v>
          </cell>
          <cell r="CF19">
            <v>366.77245934563359</v>
          </cell>
          <cell r="CG19">
            <v>0</v>
          </cell>
          <cell r="CH19">
            <v>-366.77245934563359</v>
          </cell>
          <cell r="CI19">
            <v>6971.0560895266117</v>
          </cell>
          <cell r="CJ19">
            <v>7699.4468958912757</v>
          </cell>
          <cell r="CK19">
            <v>728.39080636466406</v>
          </cell>
          <cell r="CL19">
            <v>0</v>
          </cell>
          <cell r="CM19">
            <v>0</v>
          </cell>
          <cell r="CN19">
            <v>0</v>
          </cell>
          <cell r="CO19">
            <v>6971.0560895266117</v>
          </cell>
          <cell r="CP19">
            <v>7699.4468958912757</v>
          </cell>
          <cell r="CQ19">
            <v>728.39080636466406</v>
          </cell>
          <cell r="CR19">
            <v>196021.83630092832</v>
          </cell>
          <cell r="CS19">
            <v>167785.45181350381</v>
          </cell>
          <cell r="CT19">
            <v>-28236.384487424511</v>
          </cell>
          <cell r="CU19">
            <v>235226.20356111397</v>
          </cell>
          <cell r="CV19">
            <v>201342.54217620456</v>
          </cell>
          <cell r="CW19">
            <v>-33883.661384909414</v>
          </cell>
          <cell r="CX19">
            <v>7559.062587068106</v>
          </cell>
          <cell r="CY19">
            <v>41442.723971977532</v>
          </cell>
          <cell r="CZ19">
            <v>33883.661384909428</v>
          </cell>
          <cell r="DA19">
            <v>260766.99149831582</v>
          </cell>
          <cell r="DB19">
            <v>2</v>
          </cell>
          <cell r="DC19">
            <v>65617.210000000006</v>
          </cell>
          <cell r="DD19">
            <v>4861.4399999999996</v>
          </cell>
          <cell r="DE19">
            <v>42888.930000000008</v>
          </cell>
          <cell r="DF19">
            <v>2507.7199999999993</v>
          </cell>
          <cell r="DG19">
            <v>20473.721731618512</v>
          </cell>
          <cell r="DH19">
            <v>2913423.1937781847</v>
          </cell>
          <cell r="DI19">
            <v>14883.659403644393</v>
          </cell>
          <cell r="DJ19">
            <v>4</v>
          </cell>
          <cell r="DK19">
            <v>7.0110487507368644</v>
          </cell>
          <cell r="DL19">
            <v>0</v>
          </cell>
          <cell r="DM19">
            <v>6.1071601569676615</v>
          </cell>
          <cell r="DN19">
            <v>22728.417840138769</v>
          </cell>
          <cell r="DO19">
            <v>2353.6995244953364</v>
          </cell>
          <cell r="DP19">
            <v>25082.117364634105</v>
          </cell>
          <cell r="DQ19">
            <v>85164.09</v>
          </cell>
          <cell r="DW19">
            <v>1437.2600000000002</v>
          </cell>
          <cell r="DX19">
            <v>0</v>
          </cell>
        </row>
        <row r="20">
          <cell r="A20">
            <v>150000740</v>
          </cell>
          <cell r="B20" t="str">
            <v>№2/312</v>
          </cell>
          <cell r="C20" t="str">
            <v>вул.БОРИСОГЛІБСЬКА,  6</v>
          </cell>
          <cell r="D20" t="str">
            <v>вул.СЕРЬОЖНIКОВА,  6</v>
          </cell>
          <cell r="E20">
            <v>1366.3</v>
          </cell>
          <cell r="F20">
            <v>1237</v>
          </cell>
          <cell r="G20">
            <v>0</v>
          </cell>
          <cell r="H20">
            <v>129.30000000000001</v>
          </cell>
          <cell r="I20">
            <v>5964.00888864853</v>
          </cell>
          <cell r="J20">
            <v>5840.7525668434691</v>
          </cell>
          <cell r="K20">
            <v>-123.25632180506091</v>
          </cell>
          <cell r="L20">
            <v>1441.8618465784461</v>
          </cell>
          <cell r="M20">
            <v>1456.4008637690702</v>
          </cell>
          <cell r="N20">
            <v>14.539017190624008</v>
          </cell>
          <cell r="O20">
            <v>2208.5186474147245</v>
          </cell>
          <cell r="P20">
            <v>2214.3319460663843</v>
          </cell>
          <cell r="Q20">
            <v>5.8132986516598066</v>
          </cell>
          <cell r="R20">
            <v>0</v>
          </cell>
          <cell r="S20">
            <v>0</v>
          </cell>
          <cell r="T20">
            <v>0</v>
          </cell>
          <cell r="U20">
            <v>153.62056121750038</v>
          </cell>
          <cell r="V20">
            <v>85.106503586388726</v>
          </cell>
          <cell r="W20">
            <v>-68.514057631111655</v>
          </cell>
          <cell r="X20">
            <v>4660.119378942898</v>
          </cell>
          <cell r="Y20">
            <v>4115.5544043874843</v>
          </cell>
          <cell r="Z20">
            <v>-544.56497455541376</v>
          </cell>
          <cell r="AA20">
            <v>0</v>
          </cell>
          <cell r="AB20">
            <v>0</v>
          </cell>
          <cell r="AC20">
            <v>0</v>
          </cell>
          <cell r="AD20">
            <v>6013.9144627874975</v>
          </cell>
          <cell r="AE20">
            <v>6038.6674845212665</v>
          </cell>
          <cell r="AF20">
            <v>24.753021733768946</v>
          </cell>
          <cell r="AG20">
            <v>20442.043785589594</v>
          </cell>
          <cell r="AH20">
            <v>19750.813769174063</v>
          </cell>
          <cell r="AI20">
            <v>-691.23001641553128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3109.4158287520991</v>
          </cell>
          <cell r="AQ20">
            <v>3191.1862179249492</v>
          </cell>
          <cell r="AR20">
            <v>81.770389172850173</v>
          </cell>
          <cell r="AS20">
            <v>18983.886536159502</v>
          </cell>
          <cell r="AT20">
            <v>3121.1613430233801</v>
          </cell>
          <cell r="AU20">
            <v>-15862.725193136121</v>
          </cell>
          <cell r="AV20">
            <v>1064.2347833204324</v>
          </cell>
          <cell r="AW20">
            <v>0</v>
          </cell>
          <cell r="AX20">
            <v>-1064.2347833204324</v>
          </cell>
          <cell r="AY20">
            <v>1626.6504103253174</v>
          </cell>
          <cell r="AZ20">
            <v>0</v>
          </cell>
          <cell r="BA20">
            <v>-1626.6504103253174</v>
          </cell>
          <cell r="BB20">
            <v>900.74137574306974</v>
          </cell>
          <cell r="BC20">
            <v>0</v>
          </cell>
          <cell r="BD20">
            <v>-900.74137574306974</v>
          </cell>
          <cell r="BE20">
            <v>0</v>
          </cell>
          <cell r="BF20">
            <v>0</v>
          </cell>
          <cell r="BG20">
            <v>0</v>
          </cell>
          <cell r="BH20">
            <v>90.540009071281872</v>
          </cell>
          <cell r="BI20">
            <v>2025.4790136307784</v>
          </cell>
          <cell r="BJ20">
            <v>1934.9390045594964</v>
          </cell>
          <cell r="BK20">
            <v>932.57451767691566</v>
          </cell>
          <cell r="BL20">
            <v>0</v>
          </cell>
          <cell r="BM20">
            <v>-932.57451767691566</v>
          </cell>
          <cell r="BN20">
            <v>31.552489458124587</v>
          </cell>
          <cell r="BO20">
            <v>4163.972744114968</v>
          </cell>
          <cell r="BP20">
            <v>4132.4202546568431</v>
          </cell>
          <cell r="BQ20">
            <v>4646.2935855951418</v>
          </cell>
          <cell r="BR20">
            <v>6189.4517577457464</v>
          </cell>
          <cell r="BS20">
            <v>1543.1581721506045</v>
          </cell>
          <cell r="BT20">
            <v>14930.109757369912</v>
          </cell>
          <cell r="BU20">
            <v>28125.341357778645</v>
          </cell>
          <cell r="BV20">
            <v>13195.231600408733</v>
          </cell>
          <cell r="BW20">
            <v>13588.655131703934</v>
          </cell>
          <cell r="BX20">
            <v>18236.257228004688</v>
          </cell>
          <cell r="BY20">
            <v>4647.6020963007541</v>
          </cell>
          <cell r="BZ20">
            <v>7405.9784551075163</v>
          </cell>
          <cell r="CA20">
            <v>434.63192572659773</v>
          </cell>
          <cell r="CB20">
            <v>-6971.3465293809186</v>
          </cell>
          <cell r="CC20">
            <v>1094.239055063485</v>
          </cell>
          <cell r="CD20">
            <v>1097.4131580841954</v>
          </cell>
          <cell r="CE20">
            <v>3.1741030207103904</v>
          </cell>
          <cell r="CF20">
            <v>136.41278403864123</v>
          </cell>
          <cell r="CG20">
            <v>0</v>
          </cell>
          <cell r="CH20">
            <v>-136.41278403864123</v>
          </cell>
          <cell r="CI20">
            <v>1336.6141174162822</v>
          </cell>
          <cell r="CJ20">
            <v>1381.1144060172792</v>
          </cell>
          <cell r="CK20">
            <v>44.50028860099701</v>
          </cell>
          <cell r="CL20">
            <v>0</v>
          </cell>
          <cell r="CM20">
            <v>0</v>
          </cell>
          <cell r="CN20">
            <v>0</v>
          </cell>
          <cell r="CO20">
            <v>1336.6141174162822</v>
          </cell>
          <cell r="CP20">
            <v>1381.1144060172792</v>
          </cell>
          <cell r="CQ20">
            <v>44.50028860099701</v>
          </cell>
          <cell r="CR20">
            <v>85673.649036796109</v>
          </cell>
          <cell r="CS20">
            <v>81527.371163479547</v>
          </cell>
          <cell r="CT20">
            <v>-4146.2778733165615</v>
          </cell>
          <cell r="CU20">
            <v>102808.37884415533</v>
          </cell>
          <cell r="CV20">
            <v>97832.845396175457</v>
          </cell>
          <cell r="CW20">
            <v>-4975.5334479798767</v>
          </cell>
          <cell r="CX20">
            <v>3602.0839010054333</v>
          </cell>
          <cell r="CY20">
            <v>8577.6173489853136</v>
          </cell>
          <cell r="CZ20">
            <v>4975.5334479798803</v>
          </cell>
          <cell r="DA20">
            <v>20057.488430887726</v>
          </cell>
          <cell r="DB20">
            <v>2</v>
          </cell>
          <cell r="DC20">
            <v>27364.41</v>
          </cell>
          <cell r="DD20">
            <v>4427.42</v>
          </cell>
          <cell r="DE20">
            <v>17237.690000000002</v>
          </cell>
          <cell r="DF20">
            <v>3546.45</v>
          </cell>
          <cell r="DG20">
            <v>38748.895236791606</v>
          </cell>
          <cell r="DH20">
            <v>1276925.5529419291</v>
          </cell>
          <cell r="DI20">
            <v>5510.2553208690952</v>
          </cell>
          <cell r="DJ20">
            <v>3</v>
          </cell>
          <cell r="DK20">
            <v>8.1864692527722784</v>
          </cell>
          <cell r="DL20">
            <v>0</v>
          </cell>
          <cell r="DM20">
            <v>6.8134249072158335</v>
          </cell>
          <cell r="DN20">
            <v>10126.662465679308</v>
          </cell>
          <cell r="DO20">
            <v>880.97584050300736</v>
          </cell>
          <cell r="DP20">
            <v>11007.638306182316</v>
          </cell>
          <cell r="DQ20"/>
          <cell r="DW20">
            <v>1437.2600000000002</v>
          </cell>
          <cell r="DX20">
            <v>0</v>
          </cell>
        </row>
        <row r="21">
          <cell r="A21">
            <v>150000744</v>
          </cell>
          <cell r="B21" t="str">
            <v>№2/313</v>
          </cell>
          <cell r="C21" t="str">
            <v>вул.БОРИСОГЛІБСЬКА,  6А</v>
          </cell>
          <cell r="D21" t="str">
            <v>вул.СЕРЬОЖНIКОВА,  6А</v>
          </cell>
          <cell r="E21">
            <v>1588.6</v>
          </cell>
          <cell r="F21">
            <v>1504.3</v>
          </cell>
          <cell r="G21">
            <v>0</v>
          </cell>
          <cell r="H21">
            <v>84.3</v>
          </cell>
          <cell r="I21">
            <v>6158.9937321888265</v>
          </cell>
          <cell r="J21">
            <v>6034.1879550134481</v>
          </cell>
          <cell r="K21">
            <v>-124.80577717537835</v>
          </cell>
          <cell r="L21">
            <v>1115.5060474023019</v>
          </cell>
          <cell r="M21">
            <v>1127.4266417145072</v>
          </cell>
          <cell r="N21">
            <v>11.920594312205367</v>
          </cell>
          <cell r="O21">
            <v>2459.0943233737935</v>
          </cell>
          <cell r="P21">
            <v>2465.7500752551732</v>
          </cell>
          <cell r="Q21">
            <v>6.6557518813797287</v>
          </cell>
          <cell r="R21">
            <v>0</v>
          </cell>
          <cell r="S21">
            <v>0</v>
          </cell>
          <cell r="T21">
            <v>0</v>
          </cell>
          <cell r="U21">
            <v>153.62056121750038</v>
          </cell>
          <cell r="V21">
            <v>85.106503586388726</v>
          </cell>
          <cell r="W21">
            <v>-68.514057631111655</v>
          </cell>
          <cell r="X21">
            <v>3107.9838296939588</v>
          </cell>
          <cell r="Y21">
            <v>2701.861341759085</v>
          </cell>
          <cell r="Z21">
            <v>-406.12248793487379</v>
          </cell>
          <cell r="AA21">
            <v>0</v>
          </cell>
          <cell r="AB21">
            <v>0</v>
          </cell>
          <cell r="AC21">
            <v>0</v>
          </cell>
          <cell r="AD21">
            <v>6750.0457765176352</v>
          </cell>
          <cell r="AE21">
            <v>6797.3983891516018</v>
          </cell>
          <cell r="AF21">
            <v>47.352612633966601</v>
          </cell>
          <cell r="AG21">
            <v>19745.244270394018</v>
          </cell>
          <cell r="AH21">
            <v>19211.730906480203</v>
          </cell>
          <cell r="AI21">
            <v>-533.51336391381483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4975.0653260033578</v>
          </cell>
          <cell r="AQ21">
            <v>5036.5145670804541</v>
          </cell>
          <cell r="AR21">
            <v>61.449241077096303</v>
          </cell>
          <cell r="AS21">
            <v>18573.555838612043</v>
          </cell>
          <cell r="AT21">
            <v>8495.7171236354625</v>
          </cell>
          <cell r="AU21">
            <v>-10077.83871497658</v>
          </cell>
          <cell r="AV21">
            <v>1014.7276300250901</v>
          </cell>
          <cell r="AW21">
            <v>0</v>
          </cell>
          <cell r="AX21">
            <v>-1014.7276300250901</v>
          </cell>
          <cell r="AY21">
            <v>1261.0400108782064</v>
          </cell>
          <cell r="AZ21">
            <v>0</v>
          </cell>
          <cell r="BA21">
            <v>-1261.0400108782064</v>
          </cell>
          <cell r="BB21">
            <v>999.90918402473358</v>
          </cell>
          <cell r="BC21">
            <v>0</v>
          </cell>
          <cell r="BD21">
            <v>-999.90918402473358</v>
          </cell>
          <cell r="BE21">
            <v>0</v>
          </cell>
          <cell r="BF21">
            <v>0</v>
          </cell>
          <cell r="BG21">
            <v>0</v>
          </cell>
          <cell r="BH21">
            <v>90.540009071281872</v>
          </cell>
          <cell r="BI21">
            <v>0</v>
          </cell>
          <cell r="BJ21">
            <v>-90.540009071281872</v>
          </cell>
          <cell r="BK21">
            <v>574.51373892420088</v>
          </cell>
          <cell r="BL21">
            <v>0</v>
          </cell>
          <cell r="BM21">
            <v>-574.51373892420088</v>
          </cell>
          <cell r="BN21">
            <v>22.666278141346641</v>
          </cell>
          <cell r="BO21">
            <v>1399.8707557903615</v>
          </cell>
          <cell r="BP21">
            <v>1377.204477649015</v>
          </cell>
          <cell r="BQ21">
            <v>3963.3968510648597</v>
          </cell>
          <cell r="BR21">
            <v>1399.8707557903615</v>
          </cell>
          <cell r="BS21">
            <v>-2563.5260952744984</v>
          </cell>
          <cell r="BT21">
            <v>24851.58063238029</v>
          </cell>
          <cell r="BU21">
            <v>39449.956641234923</v>
          </cell>
          <cell r="BV21">
            <v>14598.376008854633</v>
          </cell>
          <cell r="BW21">
            <v>8637.3384374448979</v>
          </cell>
          <cell r="BX21">
            <v>10475.455879570663</v>
          </cell>
          <cell r="BY21">
            <v>1838.1174421257656</v>
          </cell>
          <cell r="BZ21">
            <v>7946.9747080453217</v>
          </cell>
          <cell r="CA21">
            <v>532.15063386154907</v>
          </cell>
          <cell r="CB21">
            <v>-7414.8240741837726</v>
          </cell>
          <cell r="CC21">
            <v>941.99709957639141</v>
          </cell>
          <cell r="CD21">
            <v>944.72958826378567</v>
          </cell>
          <cell r="CE21">
            <v>2.732488687394266</v>
          </cell>
          <cell r="CF21">
            <v>117.43361408543899</v>
          </cell>
          <cell r="CG21">
            <v>0</v>
          </cell>
          <cell r="CH21">
            <v>-117.43361408543899</v>
          </cell>
          <cell r="CI21">
            <v>3667.9238665747521</v>
          </cell>
          <cell r="CJ21">
            <v>4151.0490889234652</v>
          </cell>
          <cell r="CK21">
            <v>483.12522234871312</v>
          </cell>
          <cell r="CL21">
            <v>0</v>
          </cell>
          <cell r="CM21">
            <v>0</v>
          </cell>
          <cell r="CN21">
            <v>0</v>
          </cell>
          <cell r="CO21">
            <v>3667.9238665747521</v>
          </cell>
          <cell r="CP21">
            <v>4151.0490889234652</v>
          </cell>
          <cell r="CQ21">
            <v>483.12522234871312</v>
          </cell>
          <cell r="CR21">
            <v>93420.51064418137</v>
          </cell>
          <cell r="CS21">
            <v>89697.175184840875</v>
          </cell>
          <cell r="CT21">
            <v>-3723.3354593404947</v>
          </cell>
          <cell r="CU21">
            <v>112104.61277301764</v>
          </cell>
          <cell r="CV21">
            <v>107636.61022180905</v>
          </cell>
          <cell r="CW21">
            <v>-4468.0025512085849</v>
          </cell>
          <cell r="CX21">
            <v>7359.2270660986078</v>
          </cell>
          <cell r="CY21">
            <v>11827.22961730721</v>
          </cell>
          <cell r="CZ21">
            <v>4468.0025512086022</v>
          </cell>
          <cell r="DA21">
            <v>-49346.819027262383</v>
          </cell>
          <cell r="DB21">
            <v>2</v>
          </cell>
          <cell r="DC21">
            <v>42561.62</v>
          </cell>
          <cell r="DD21">
            <v>3058.79</v>
          </cell>
          <cell r="DE21">
            <v>30841.760000000002</v>
          </cell>
          <cell r="DF21">
            <v>2466.16</v>
          </cell>
          <cell r="DG21">
            <v>-18309.890669501241</v>
          </cell>
          <cell r="DH21">
            <v>1433566.0780693949</v>
          </cell>
          <cell r="DI21">
            <v>6702.4806797505398</v>
          </cell>
          <cell r="DJ21">
            <v>4</v>
          </cell>
          <cell r="DK21">
            <v>7.7909195556581041</v>
          </cell>
          <cell r="DL21">
            <v>0</v>
          </cell>
          <cell r="DM21">
            <v>7.0300522968519585</v>
          </cell>
          <cell r="DN21">
            <v>11719.880287576485</v>
          </cell>
          <cell r="DO21">
            <v>592.63340862462007</v>
          </cell>
          <cell r="DP21">
            <v>12312.513696201106</v>
          </cell>
          <cell r="DQ21"/>
          <cell r="DW21">
            <v>1260</v>
          </cell>
          <cell r="DX21">
            <v>0</v>
          </cell>
        </row>
        <row r="22">
          <cell r="A22">
            <v>150000741</v>
          </cell>
          <cell r="B22" t="str">
            <v>№2/314</v>
          </cell>
          <cell r="C22" t="str">
            <v>вул.БОРИСОГЛІБСЬКА,  7</v>
          </cell>
          <cell r="D22" t="str">
            <v>вул.СЕРЬОЖНIКОВА,  7</v>
          </cell>
          <cell r="E22">
            <v>2593.7999999999997</v>
          </cell>
          <cell r="F22">
            <v>2273.1999999999998</v>
          </cell>
          <cell r="G22">
            <v>0</v>
          </cell>
          <cell r="H22">
            <v>320.59999999999997</v>
          </cell>
          <cell r="I22">
            <v>10915.181566908266</v>
          </cell>
          <cell r="J22">
            <v>10671.494528232975</v>
          </cell>
          <cell r="K22">
            <v>-243.68703867529075</v>
          </cell>
          <cell r="L22">
            <v>1825.7579645588401</v>
          </cell>
          <cell r="M22">
            <v>1826.9773753080021</v>
          </cell>
          <cell r="N22">
            <v>1.2194107491620798</v>
          </cell>
          <cell r="O22">
            <v>4059.1515773469237</v>
          </cell>
          <cell r="P22">
            <v>4069.9431562532554</v>
          </cell>
          <cell r="Q22">
            <v>10.791578906331779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6645.8068253644169</v>
          </cell>
          <cell r="Y22">
            <v>6274.2093645385485</v>
          </cell>
          <cell r="Z22">
            <v>-371.59746082586844</v>
          </cell>
          <cell r="AA22">
            <v>0</v>
          </cell>
          <cell r="AB22">
            <v>0</v>
          </cell>
          <cell r="AC22">
            <v>0</v>
          </cell>
          <cell r="AD22">
            <v>11419.424921127073</v>
          </cell>
          <cell r="AE22">
            <v>11466.221777646448</v>
          </cell>
          <cell r="AF22">
            <v>46.796856519375069</v>
          </cell>
          <cell r="AG22">
            <v>34865.322855305516</v>
          </cell>
          <cell r="AH22">
            <v>34308.846201979228</v>
          </cell>
          <cell r="AI22">
            <v>-556.47665332628821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8706.3643205058743</v>
          </cell>
          <cell r="AQ22">
            <v>8705.8509298037989</v>
          </cell>
          <cell r="AR22">
            <v>-0.51339070207541226</v>
          </cell>
          <cell r="AS22">
            <v>40228.801932347989</v>
          </cell>
          <cell r="AT22">
            <v>136010.47657475353</v>
          </cell>
          <cell r="AU22">
            <v>95781.674642405531</v>
          </cell>
          <cell r="AV22">
            <v>1702.1197058511123</v>
          </cell>
          <cell r="AW22">
            <v>0</v>
          </cell>
          <cell r="AX22">
            <v>-1702.1197058511123</v>
          </cell>
          <cell r="AY22">
            <v>1999.4483884239389</v>
          </cell>
          <cell r="AZ22">
            <v>0</v>
          </cell>
          <cell r="BA22">
            <v>-1999.4483884239389</v>
          </cell>
          <cell r="BB22">
            <v>1767.4595096789446</v>
          </cell>
          <cell r="BC22">
            <v>0</v>
          </cell>
          <cell r="BD22">
            <v>-1767.4595096789446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1569.5410327540526</v>
          </cell>
          <cell r="BL22">
            <v>0</v>
          </cell>
          <cell r="BM22">
            <v>-1569.5410327540526</v>
          </cell>
          <cell r="BN22">
            <v>38.828879884181887</v>
          </cell>
          <cell r="BO22">
            <v>4101.5414916316531</v>
          </cell>
          <cell r="BP22">
            <v>4062.7126117474713</v>
          </cell>
          <cell r="BQ22">
            <v>7077.3975165922311</v>
          </cell>
          <cell r="BR22">
            <v>4101.5414916316531</v>
          </cell>
          <cell r="BS22">
            <v>-2975.856024960578</v>
          </cell>
          <cell r="BT22">
            <v>30424.471732029859</v>
          </cell>
          <cell r="BU22">
            <v>46346.009609011846</v>
          </cell>
          <cell r="BV22">
            <v>15921.537876981987</v>
          </cell>
          <cell r="BW22">
            <v>19297.799649901484</v>
          </cell>
          <cell r="BX22">
            <v>21980.018579965839</v>
          </cell>
          <cell r="BY22">
            <v>2682.2189300643549</v>
          </cell>
          <cell r="BZ22">
            <v>9690.1452782858323</v>
          </cell>
          <cell r="CA22">
            <v>707.71311390676226</v>
          </cell>
          <cell r="CB22">
            <v>-8982.4321643790699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1344.7696851259109</v>
          </cell>
          <cell r="CJ22">
            <v>790.01863069512751</v>
          </cell>
          <cell r="CK22">
            <v>-554.75105443078337</v>
          </cell>
          <cell r="CL22">
            <v>0</v>
          </cell>
          <cell r="CM22">
            <v>0</v>
          </cell>
          <cell r="CN22">
            <v>0</v>
          </cell>
          <cell r="CO22">
            <v>1344.7696851259109</v>
          </cell>
          <cell r="CP22">
            <v>790.01863069512751</v>
          </cell>
          <cell r="CQ22">
            <v>-554.75105443078337</v>
          </cell>
          <cell r="CR22">
            <v>151635.07297009471</v>
          </cell>
          <cell r="CS22">
            <v>252950.47513174778</v>
          </cell>
          <cell r="CT22">
            <v>101315.40216165307</v>
          </cell>
          <cell r="CU22">
            <v>181962.08756411364</v>
          </cell>
          <cell r="CV22">
            <v>303540.57015809731</v>
          </cell>
          <cell r="CW22">
            <v>121578.48259398367</v>
          </cell>
          <cell r="CX22">
            <v>6350.3737482456681</v>
          </cell>
          <cell r="CY22">
            <v>-115228.10884573802</v>
          </cell>
          <cell r="CZ22">
            <v>-121578.48259398369</v>
          </cell>
          <cell r="DA22">
            <v>83244.674042933126</v>
          </cell>
          <cell r="DB22">
            <v>2</v>
          </cell>
          <cell r="DC22">
            <v>34759.589999999997</v>
          </cell>
          <cell r="DD22">
            <v>3303.2600000000007</v>
          </cell>
          <cell r="DE22">
            <v>17371.439999999995</v>
          </cell>
          <cell r="DF22">
            <v>1187.9700000000007</v>
          </cell>
          <cell r="DG22">
            <v>7162.025036948151</v>
          </cell>
          <cell r="DH22">
            <v>2259749.5357483118</v>
          </cell>
          <cell r="DI22">
            <v>10129.014773605988</v>
          </cell>
          <cell r="DJ22">
            <v>4</v>
          </cell>
          <cell r="DK22">
            <v>7.6492005480829244</v>
          </cell>
          <cell r="DL22">
            <v>0</v>
          </cell>
          <cell r="DM22">
            <v>6.5976683224128827</v>
          </cell>
          <cell r="DN22">
            <v>17388.162685902102</v>
          </cell>
          <cell r="DO22">
            <v>2115.2124641655701</v>
          </cell>
          <cell r="DP22">
            <v>19503.375150067674</v>
          </cell>
          <cell r="DQ22">
            <v>2673.2</v>
          </cell>
          <cell r="DW22">
            <v>1437.2600000000002</v>
          </cell>
          <cell r="DX22">
            <v>0</v>
          </cell>
        </row>
        <row r="23">
          <cell r="A23">
            <v>150000742</v>
          </cell>
          <cell r="B23" t="str">
            <v>№2/315</v>
          </cell>
          <cell r="C23" t="str">
            <v>вул.БОРИСОГЛІБСЬКА,  8</v>
          </cell>
          <cell r="D23" t="str">
            <v>вул.СЕРЬОЖНIКОВА,  8</v>
          </cell>
          <cell r="E23">
            <v>1869.8999999999999</v>
          </cell>
          <cell r="F23">
            <v>1700.8</v>
          </cell>
          <cell r="G23">
            <v>0</v>
          </cell>
          <cell r="H23">
            <v>169.1</v>
          </cell>
          <cell r="I23">
            <v>6822.8572229118918</v>
          </cell>
          <cell r="J23">
            <v>6678.6280566689693</v>
          </cell>
          <cell r="K23">
            <v>-144.22916624292247</v>
          </cell>
          <cell r="L23">
            <v>1294.1471846470797</v>
          </cell>
          <cell r="M23">
            <v>1304.7758394685484</v>
          </cell>
          <cell r="N23">
            <v>10.628654821468672</v>
          </cell>
          <cell r="O23">
            <v>2879.5202334521709</v>
          </cell>
          <cell r="P23">
            <v>2887.1981881560728</v>
          </cell>
          <cell r="Q23">
            <v>7.6779547039018325</v>
          </cell>
          <cell r="R23">
            <v>0</v>
          </cell>
          <cell r="S23">
            <v>0</v>
          </cell>
          <cell r="T23">
            <v>0</v>
          </cell>
          <cell r="U23">
            <v>153.62056121750038</v>
          </cell>
          <cell r="V23">
            <v>85.106503586388726</v>
          </cell>
          <cell r="W23">
            <v>-68.514057631111655</v>
          </cell>
          <cell r="X23">
            <v>3596.8082067815812</v>
          </cell>
          <cell r="Y23">
            <v>3171.0827862712513</v>
          </cell>
          <cell r="Z23">
            <v>-425.72542051032997</v>
          </cell>
          <cell r="AA23">
            <v>0</v>
          </cell>
          <cell r="AB23">
            <v>0</v>
          </cell>
          <cell r="AC23">
            <v>0</v>
          </cell>
          <cell r="AD23">
            <v>8229.9102186581567</v>
          </cell>
          <cell r="AE23">
            <v>8264.1034251138153</v>
          </cell>
          <cell r="AF23">
            <v>34.193206455658583</v>
          </cell>
          <cell r="AG23">
            <v>22976.863627668383</v>
          </cell>
          <cell r="AH23">
            <v>22390.894799265046</v>
          </cell>
          <cell r="AI23">
            <v>-585.96882840333637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5441.4777003161726</v>
          </cell>
          <cell r="AQ23">
            <v>5574.5887055379253</v>
          </cell>
          <cell r="AR23">
            <v>133.11100522175275</v>
          </cell>
          <cell r="AS23">
            <v>24210.711590753981</v>
          </cell>
          <cell r="AT23">
            <v>55027</v>
          </cell>
          <cell r="AU23">
            <v>30816.288409246019</v>
          </cell>
          <cell r="AV23">
            <v>1041.4862829785673</v>
          </cell>
          <cell r="AW23">
            <v>0</v>
          </cell>
          <cell r="AX23">
            <v>-1041.4862829785673</v>
          </cell>
          <cell r="AY23">
            <v>1605.0149284290383</v>
          </cell>
          <cell r="AZ23">
            <v>0</v>
          </cell>
          <cell r="BA23">
            <v>-1605.0149284290383</v>
          </cell>
          <cell r="BB23">
            <v>1329.1824424379524</v>
          </cell>
          <cell r="BC23">
            <v>0</v>
          </cell>
          <cell r="BD23">
            <v>-1329.1824424379524</v>
          </cell>
          <cell r="BE23">
            <v>0</v>
          </cell>
          <cell r="BF23">
            <v>0</v>
          </cell>
          <cell r="BG23">
            <v>0</v>
          </cell>
          <cell r="BH23">
            <v>90.540009071281872</v>
          </cell>
          <cell r="BI23">
            <v>0</v>
          </cell>
          <cell r="BJ23">
            <v>-90.540009071281872</v>
          </cell>
          <cell r="BK23">
            <v>663.56253794779616</v>
          </cell>
          <cell r="BL23">
            <v>0</v>
          </cell>
          <cell r="BM23">
            <v>-663.56253794779616</v>
          </cell>
          <cell r="BN23">
            <v>23.43899216889255</v>
          </cell>
          <cell r="BO23">
            <v>527.51809613428497</v>
          </cell>
          <cell r="BP23">
            <v>504.07910396539245</v>
          </cell>
          <cell r="BQ23">
            <v>4753.2251930335287</v>
          </cell>
          <cell r="BR23">
            <v>527.51809613428497</v>
          </cell>
          <cell r="BS23">
            <v>-4225.7070968992439</v>
          </cell>
          <cell r="BT23">
            <v>17814.685317879237</v>
          </cell>
          <cell r="BU23">
            <v>36838.627354728327</v>
          </cell>
          <cell r="BV23">
            <v>19023.94203684909</v>
          </cell>
          <cell r="BW23">
            <v>9993.4095659309442</v>
          </cell>
          <cell r="BX23">
            <v>10797.904689839937</v>
          </cell>
          <cell r="BY23">
            <v>804.49512390899326</v>
          </cell>
          <cell r="BZ23">
            <v>11073.017287718501</v>
          </cell>
          <cell r="CA23">
            <v>437.68028001275297</v>
          </cell>
          <cell r="CB23">
            <v>-10635.337007705748</v>
          </cell>
          <cell r="CC23">
            <v>1611.2273622384071</v>
          </cell>
          <cell r="CD23">
            <v>1615.9011139326706</v>
          </cell>
          <cell r="CE23">
            <v>4.6737516942635011</v>
          </cell>
          <cell r="CF23">
            <v>200.86288200472384</v>
          </cell>
          <cell r="CG23">
            <v>0</v>
          </cell>
          <cell r="CH23">
            <v>-200.86288200472384</v>
          </cell>
          <cell r="CI23">
            <v>4188.5665514059156</v>
          </cell>
          <cell r="CJ23">
            <v>3476.2482189260613</v>
          </cell>
          <cell r="CK23">
            <v>-712.31833247985423</v>
          </cell>
          <cell r="CL23">
            <v>0</v>
          </cell>
          <cell r="CM23">
            <v>0</v>
          </cell>
          <cell r="CN23">
            <v>0</v>
          </cell>
          <cell r="CO23">
            <v>4188.5665514059156</v>
          </cell>
          <cell r="CP23">
            <v>3476.2482189260613</v>
          </cell>
          <cell r="CQ23">
            <v>-712.31833247985423</v>
          </cell>
          <cell r="CR23">
            <v>102264.04707894981</v>
          </cell>
          <cell r="CS23">
            <v>136686.36325837698</v>
          </cell>
          <cell r="CT23">
            <v>34422.316179427173</v>
          </cell>
          <cell r="CU23">
            <v>122716.85649473977</v>
          </cell>
          <cell r="CV23">
            <v>164023.63591005237</v>
          </cell>
          <cell r="CW23">
            <v>41306.779415312601</v>
          </cell>
          <cell r="CX23">
            <v>3933.5372206044453</v>
          </cell>
          <cell r="CY23">
            <v>-37373.242194708204</v>
          </cell>
          <cell r="CZ23">
            <v>-41306.779415312652</v>
          </cell>
          <cell r="DA23">
            <v>-2739.8420094789617</v>
          </cell>
          <cell r="DB23">
            <v>2</v>
          </cell>
          <cell r="DC23">
            <v>37228.660000000003</v>
          </cell>
          <cell r="DD23">
            <v>-95.81</v>
          </cell>
          <cell r="DE23">
            <v>25223.550000000003</v>
          </cell>
          <cell r="DF23">
            <v>-1223.6599999999999</v>
          </cell>
          <cell r="DG23">
            <v>-6076.4525086939102</v>
          </cell>
          <cell r="DH23">
            <v>1519804.7245841306</v>
          </cell>
          <cell r="DI23">
            <v>7575.7100158520452</v>
          </cell>
          <cell r="DJ23">
            <v>5</v>
          </cell>
          <cell r="DK23">
            <v>7.0585141298092262</v>
          </cell>
          <cell r="DL23">
            <v>0</v>
          </cell>
          <cell r="DM23">
            <v>6.3185340966106844</v>
          </cell>
          <cell r="DN23">
            <v>12005.120831979531</v>
          </cell>
          <cell r="DO23">
            <v>1068.4641157368667</v>
          </cell>
          <cell r="DP23">
            <v>13073.584947716397</v>
          </cell>
          <cell r="DQ23">
            <v>25071.22</v>
          </cell>
          <cell r="DW23">
            <v>1437.2600000000002</v>
          </cell>
          <cell r="DX23">
            <v>0</v>
          </cell>
        </row>
        <row r="24">
          <cell r="A24">
            <v>150000745</v>
          </cell>
          <cell r="B24" t="str">
            <v>№2/316</v>
          </cell>
          <cell r="C24" t="str">
            <v>вул.БОРИСОГЛІБСЬКА,  8А</v>
          </cell>
          <cell r="D24" t="str">
            <v>вул.СЕРЬОЖНIКОВА,  8А</v>
          </cell>
          <cell r="E24">
            <v>275.3</v>
          </cell>
          <cell r="F24">
            <v>275.3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754.06898334176083</v>
          </cell>
          <cell r="AQ24">
            <v>421.42615269483372</v>
          </cell>
          <cell r="AR24">
            <v>-332.64283064692711</v>
          </cell>
          <cell r="AS24">
            <v>2962.2660940268192</v>
          </cell>
          <cell r="AT24">
            <v>0</v>
          </cell>
          <cell r="AU24">
            <v>-2962.2660940268192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1522.9401368642104</v>
          </cell>
          <cell r="BP24">
            <v>1522.9401368642104</v>
          </cell>
          <cell r="BQ24">
            <v>0</v>
          </cell>
          <cell r="BR24">
            <v>1522.9401368642104</v>
          </cell>
          <cell r="BS24">
            <v>1522.9401368642104</v>
          </cell>
          <cell r="BT24">
            <v>763.22825384975999</v>
          </cell>
          <cell r="BU24">
            <v>2630.8692716392225</v>
          </cell>
          <cell r="BV24">
            <v>1867.6410177894625</v>
          </cell>
          <cell r="BW24">
            <v>0</v>
          </cell>
          <cell r="BX24">
            <v>0</v>
          </cell>
          <cell r="BY24">
            <v>0</v>
          </cell>
          <cell r="BZ24">
            <v>176.4099659190702</v>
          </cell>
          <cell r="CA24">
            <v>3.6579207955419468</v>
          </cell>
          <cell r="CB24">
            <v>-172.75204512352826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4655.9732971374106</v>
          </cell>
          <cell r="CS24">
            <v>4578.8934819938086</v>
          </cell>
          <cell r="CT24">
            <v>-77.079815143601991</v>
          </cell>
          <cell r="CU24">
            <v>5587.1679565648928</v>
          </cell>
          <cell r="CV24">
            <v>5494.6721783925705</v>
          </cell>
          <cell r="CW24">
            <v>-92.495778172322389</v>
          </cell>
          <cell r="CX24">
            <v>195.12604564501655</v>
          </cell>
          <cell r="CY24">
            <v>287.6218238173393</v>
          </cell>
          <cell r="CZ24">
            <v>92.495778172322758</v>
          </cell>
          <cell r="DA24">
            <v>-5774.3408062746466</v>
          </cell>
          <cell r="DB24">
            <v>2</v>
          </cell>
          <cell r="DC24">
            <v>3390.79</v>
          </cell>
          <cell r="DD24">
            <v>0</v>
          </cell>
          <cell r="DE24">
            <v>2794.47</v>
          </cell>
          <cell r="DF24">
            <v>0</v>
          </cell>
          <cell r="DG24">
            <v>-4396.0452857463006</v>
          </cell>
          <cell r="DH24">
            <v>69387.528026518907</v>
          </cell>
          <cell r="DI24">
            <v>1226.5307970854317</v>
          </cell>
          <cell r="DJ24">
            <v>1</v>
          </cell>
          <cell r="DK24">
            <v>2.1661217571161258</v>
          </cell>
          <cell r="DL24">
            <v>0</v>
          </cell>
          <cell r="DM24">
            <v>2.1661217571161258</v>
          </cell>
          <cell r="DN24">
            <v>596.33331973406939</v>
          </cell>
          <cell r="DO24">
            <v>0</v>
          </cell>
          <cell r="DP24">
            <v>596.33331973406939</v>
          </cell>
          <cell r="DQ24"/>
        </row>
        <row r="25">
          <cell r="A25">
            <v>150000836</v>
          </cell>
          <cell r="B25" t="str">
            <v>№2/322</v>
          </cell>
          <cell r="C25" t="str">
            <v>вул.ВАСИЛЯ СТУСА,  12</v>
          </cell>
          <cell r="D25" t="str">
            <v>вул.ЧЕРНИШЕВСЬКОГО,  12</v>
          </cell>
          <cell r="E25">
            <v>1578.7</v>
          </cell>
          <cell r="F25">
            <v>1578.7</v>
          </cell>
          <cell r="G25">
            <v>0</v>
          </cell>
          <cell r="H25">
            <v>0</v>
          </cell>
          <cell r="I25">
            <v>6749.9259436719713</v>
          </cell>
          <cell r="J25">
            <v>5307.613138621673</v>
          </cell>
          <cell r="K25">
            <v>-1442.3128050502983</v>
          </cell>
          <cell r="L25">
            <v>1584.8798021198413</v>
          </cell>
          <cell r="M25">
            <v>1361.6379039992275</v>
          </cell>
          <cell r="N25">
            <v>-223.24189812061377</v>
          </cell>
          <cell r="O25">
            <v>2484.5608079270701</v>
          </cell>
          <cell r="P25">
            <v>2491.3126235149439</v>
          </cell>
          <cell r="Q25">
            <v>6.7518155878738071</v>
          </cell>
          <cell r="R25">
            <v>604.58545329770573</v>
          </cell>
          <cell r="S25">
            <v>606.30610594636482</v>
          </cell>
          <cell r="T25">
            <v>1.7206526486590974</v>
          </cell>
          <cell r="U25">
            <v>220.37591412260281</v>
          </cell>
          <cell r="V25">
            <v>92.866189942446837</v>
          </cell>
          <cell r="W25">
            <v>-127.50972418015597</v>
          </cell>
          <cell r="X25">
            <v>3130.8015777402884</v>
          </cell>
          <cell r="Y25">
            <v>1866.2088205987304</v>
          </cell>
          <cell r="Z25">
            <v>-1264.592757141558</v>
          </cell>
          <cell r="AA25">
            <v>0</v>
          </cell>
          <cell r="AB25">
            <v>0</v>
          </cell>
          <cell r="AC25">
            <v>0</v>
          </cell>
          <cell r="AD25">
            <v>6949.4825783943688</v>
          </cell>
          <cell r="AE25">
            <v>6978.0325007537613</v>
          </cell>
          <cell r="AF25">
            <v>28.54992235939244</v>
          </cell>
          <cell r="AG25">
            <v>21724.61207727385</v>
          </cell>
          <cell r="AH25">
            <v>18703.977283377149</v>
          </cell>
          <cell r="AI25">
            <v>-3020.634793896701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621.88316575041972</v>
          </cell>
          <cell r="AQ25">
            <v>416.97745206508665</v>
          </cell>
          <cell r="AR25">
            <v>-204.90571368533307</v>
          </cell>
          <cell r="AS25">
            <v>29830.612754218095</v>
          </cell>
          <cell r="AT25">
            <v>25162.30204386896</v>
          </cell>
          <cell r="AU25">
            <v>-4668.3107103491348</v>
          </cell>
          <cell r="AV25">
            <v>1326.072988258054</v>
          </cell>
          <cell r="AW25">
            <v>0</v>
          </cell>
          <cell r="AX25">
            <v>-1326.072988258054</v>
          </cell>
          <cell r="AY25">
            <v>1665.0035995341407</v>
          </cell>
          <cell r="AZ25">
            <v>0</v>
          </cell>
          <cell r="BA25">
            <v>-1665.0035995341407</v>
          </cell>
          <cell r="BB25">
            <v>1020.6343089401273</v>
          </cell>
          <cell r="BC25">
            <v>0</v>
          </cell>
          <cell r="BD25">
            <v>-1020.6343089401273</v>
          </cell>
          <cell r="BE25">
            <v>512.21803290052799</v>
          </cell>
          <cell r="BF25">
            <v>0</v>
          </cell>
          <cell r="BG25">
            <v>-512.21803290052799</v>
          </cell>
          <cell r="BH25">
            <v>190.96652807121143</v>
          </cell>
          <cell r="BI25">
            <v>1922.676424476216</v>
          </cell>
          <cell r="BJ25">
            <v>1731.7098964050047</v>
          </cell>
          <cell r="BK25">
            <v>1033.2287758300006</v>
          </cell>
          <cell r="BL25">
            <v>5733.9351785458439</v>
          </cell>
          <cell r="BM25">
            <v>4700.7064027158431</v>
          </cell>
          <cell r="BN25">
            <v>206.88358228608948</v>
          </cell>
          <cell r="BO25">
            <v>0</v>
          </cell>
          <cell r="BP25">
            <v>-206.88358228608948</v>
          </cell>
          <cell r="BQ25">
            <v>5955.0078158201513</v>
          </cell>
          <cell r="BR25">
            <v>7656.6116030220601</v>
          </cell>
          <cell r="BS25">
            <v>1701.6037872019087</v>
          </cell>
          <cell r="BT25">
            <v>33394.650452755443</v>
          </cell>
          <cell r="BU25">
            <v>53858.837173482134</v>
          </cell>
          <cell r="BV25">
            <v>20464.186720726691</v>
          </cell>
          <cell r="BW25">
            <v>13245.775071341002</v>
          </cell>
          <cell r="BX25">
            <v>14963.974875032285</v>
          </cell>
          <cell r="BY25">
            <v>1718.1998036912828</v>
          </cell>
          <cell r="BZ25">
            <v>13872.803266993886</v>
          </cell>
          <cell r="CA25">
            <v>666.51733854624354</v>
          </cell>
          <cell r="CB25">
            <v>-13206.285928447642</v>
          </cell>
          <cell r="CC25">
            <v>1014.9463699139569</v>
          </cell>
          <cell r="CD25">
            <v>1017.8904654693988</v>
          </cell>
          <cell r="CE25">
            <v>2.9440955554418906</v>
          </cell>
          <cell r="CF25">
            <v>126.52779968801504</v>
          </cell>
          <cell r="CG25">
            <v>0</v>
          </cell>
          <cell r="CH25">
            <v>-126.52779968801504</v>
          </cell>
          <cell r="CI25">
            <v>3295.726778399775</v>
          </cell>
          <cell r="CJ25">
            <v>2257.3991753171831</v>
          </cell>
          <cell r="CK25">
            <v>-1038.3276030825918</v>
          </cell>
          <cell r="CL25">
            <v>0</v>
          </cell>
          <cell r="CM25">
            <v>0</v>
          </cell>
          <cell r="CN25">
            <v>0</v>
          </cell>
          <cell r="CO25">
            <v>3295.726778399775</v>
          </cell>
          <cell r="CP25">
            <v>2257.3991753171831</v>
          </cell>
          <cell r="CQ25">
            <v>-1038.3276030825918</v>
          </cell>
          <cell r="CR25">
            <v>123082.5455521546</v>
          </cell>
          <cell r="CS25">
            <v>124704.48741018052</v>
          </cell>
          <cell r="CT25">
            <v>1621.9418580259226</v>
          </cell>
          <cell r="CU25">
            <v>147699.05466258552</v>
          </cell>
          <cell r="CV25">
            <v>149645.38489221662</v>
          </cell>
          <cell r="CW25">
            <v>1946.3302296311012</v>
          </cell>
          <cell r="CX25">
            <v>3798.0619124782065</v>
          </cell>
          <cell r="CY25">
            <v>1851.7316828471194</v>
          </cell>
          <cell r="CZ25">
            <v>-1946.3302296310871</v>
          </cell>
          <cell r="DA25">
            <v>-14783.234654481999</v>
          </cell>
          <cell r="DB25">
            <v>1</v>
          </cell>
          <cell r="DC25">
            <v>39655.21</v>
          </cell>
          <cell r="DD25">
            <v>0</v>
          </cell>
          <cell r="DE25">
            <v>24029.239999999998</v>
          </cell>
          <cell r="DF25">
            <v>0</v>
          </cell>
          <cell r="DG25">
            <v>-10736.074559050379</v>
          </cell>
          <cell r="DH25">
            <v>1817965.3989007648</v>
          </cell>
          <cell r="DI25">
            <v>7033.5058821604471</v>
          </cell>
          <cell r="DJ25">
            <v>3</v>
          </cell>
          <cell r="DK25">
            <v>9.8980408601847749</v>
          </cell>
          <cell r="DL25">
            <v>0</v>
          </cell>
          <cell r="DM25">
            <v>8.8635776024933772</v>
          </cell>
          <cell r="DN25">
            <v>15626.037105973704</v>
          </cell>
          <cell r="DO25">
            <v>0</v>
          </cell>
          <cell r="DP25">
            <v>15626.037105973704</v>
          </cell>
          <cell r="DQ25"/>
          <cell r="DW25">
            <v>1260</v>
          </cell>
          <cell r="DX25">
            <v>0</v>
          </cell>
        </row>
        <row r="26">
          <cell r="A26">
            <v>150000837</v>
          </cell>
          <cell r="B26" t="str">
            <v>№2/323</v>
          </cell>
          <cell r="C26" t="str">
            <v>вул.ВАСИЛЯ СТУСА,  14</v>
          </cell>
          <cell r="D26" t="str">
            <v>вул.ЧЕРНИШЕВСЬКОГО,  14</v>
          </cell>
          <cell r="E26">
            <v>631.1</v>
          </cell>
          <cell r="F26">
            <v>525.20000000000005</v>
          </cell>
          <cell r="G26">
            <v>0</v>
          </cell>
          <cell r="H26">
            <v>105.9</v>
          </cell>
          <cell r="I26">
            <v>2990.283560682783</v>
          </cell>
          <cell r="J26">
            <v>2388.7378716194016</v>
          </cell>
          <cell r="K26">
            <v>-601.54568906338136</v>
          </cell>
          <cell r="L26">
            <v>458.8498657016404</v>
          </cell>
          <cell r="M26">
            <v>420.93735755865123</v>
          </cell>
          <cell r="N26">
            <v>-37.912508142989168</v>
          </cell>
          <cell r="O26">
            <v>900.4635343831178</v>
          </cell>
          <cell r="P26">
            <v>902.9072147519156</v>
          </cell>
          <cell r="Q26">
            <v>2.4436803687977999</v>
          </cell>
          <cell r="R26">
            <v>0</v>
          </cell>
          <cell r="S26">
            <v>0</v>
          </cell>
          <cell r="T26">
            <v>0</v>
          </cell>
          <cell r="U26">
            <v>144.01927614140664</v>
          </cell>
          <cell r="V26">
            <v>79.787347112239459</v>
          </cell>
          <cell r="W26">
            <v>-64.231929029167176</v>
          </cell>
          <cell r="X26">
            <v>1653.9767932183631</v>
          </cell>
          <cell r="Y26">
            <v>969.18335612553301</v>
          </cell>
          <cell r="Z26">
            <v>-684.79343709283012</v>
          </cell>
          <cell r="AA26">
            <v>0</v>
          </cell>
          <cell r="AB26">
            <v>0</v>
          </cell>
          <cell r="AC26">
            <v>0</v>
          </cell>
          <cell r="AD26">
            <v>2778.1202604831105</v>
          </cell>
          <cell r="AE26">
            <v>2789.5333573355911</v>
          </cell>
          <cell r="AF26">
            <v>11.413096852480521</v>
          </cell>
          <cell r="AG26">
            <v>8925.7132906104216</v>
          </cell>
          <cell r="AH26">
            <v>7551.0865045033315</v>
          </cell>
          <cell r="AI26">
            <v>-1374.6267861070901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1710.1787058136542</v>
          </cell>
          <cell r="AQ26">
            <v>1366.9255387242342</v>
          </cell>
          <cell r="AR26">
            <v>-343.25316708942</v>
          </cell>
          <cell r="AS26">
            <v>5676.0543869605881</v>
          </cell>
          <cell r="AT26">
            <v>748.45877909033675</v>
          </cell>
          <cell r="AU26">
            <v>-4927.5956078702511</v>
          </cell>
          <cell r="AV26">
            <v>527.41897351165028</v>
          </cell>
          <cell r="AW26">
            <v>0</v>
          </cell>
          <cell r="AX26">
            <v>-527.41897351165028</v>
          </cell>
          <cell r="AY26">
            <v>514.12116588249478</v>
          </cell>
          <cell r="AZ26">
            <v>0</v>
          </cell>
          <cell r="BA26">
            <v>-514.12116588249478</v>
          </cell>
          <cell r="BB26">
            <v>378.02936575476383</v>
          </cell>
          <cell r="BC26">
            <v>0</v>
          </cell>
          <cell r="BD26">
            <v>-378.02936575476383</v>
          </cell>
          <cell r="BE26">
            <v>0</v>
          </cell>
          <cell r="BF26">
            <v>0</v>
          </cell>
          <cell r="BG26">
            <v>0</v>
          </cell>
          <cell r="BH26">
            <v>84.881258504326738</v>
          </cell>
          <cell r="BI26">
            <v>793.40395032881929</v>
          </cell>
          <cell r="BJ26">
            <v>708.52269182449254</v>
          </cell>
          <cell r="BK26">
            <v>408.43365181053935</v>
          </cell>
          <cell r="BL26">
            <v>0</v>
          </cell>
          <cell r="BM26">
            <v>-408.43365181053935</v>
          </cell>
          <cell r="BN26">
            <v>96.298317164478306</v>
          </cell>
          <cell r="BO26">
            <v>0</v>
          </cell>
          <cell r="BP26">
            <v>-96.298317164478306</v>
          </cell>
          <cell r="BQ26">
            <v>2009.1827326282532</v>
          </cell>
          <cell r="BR26">
            <v>793.40395032881929</v>
          </cell>
          <cell r="BS26">
            <v>-1215.7787822994339</v>
          </cell>
          <cell r="BT26">
            <v>11059.20781991629</v>
          </cell>
          <cell r="BU26">
            <v>21969.678200634688</v>
          </cell>
          <cell r="BV26">
            <v>10910.470380718398</v>
          </cell>
          <cell r="BW26">
            <v>4464.7805916441639</v>
          </cell>
          <cell r="BX26">
            <v>5770.2517795901276</v>
          </cell>
          <cell r="BY26">
            <v>1305.4711879459637</v>
          </cell>
          <cell r="BZ26">
            <v>4161.8409800981644</v>
          </cell>
          <cell r="CA26">
            <v>278.14700288442259</v>
          </cell>
          <cell r="CB26">
            <v>-3883.6939772137421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682.7849744353498</v>
          </cell>
          <cell r="CJ26">
            <v>890.8916267337064</v>
          </cell>
          <cell r="CK26">
            <v>208.10665229835661</v>
          </cell>
          <cell r="CL26">
            <v>0</v>
          </cell>
          <cell r="CM26">
            <v>0</v>
          </cell>
          <cell r="CN26">
            <v>0</v>
          </cell>
          <cell r="CO26">
            <v>682.7849744353498</v>
          </cell>
          <cell r="CP26">
            <v>890.8916267337064</v>
          </cell>
          <cell r="CQ26">
            <v>208.10665229835661</v>
          </cell>
          <cell r="CR26">
            <v>38689.743482106882</v>
          </cell>
          <cell r="CS26">
            <v>39368.843382489664</v>
          </cell>
          <cell r="CT26">
            <v>679.09990038278193</v>
          </cell>
          <cell r="CU26">
            <v>46427.692178528254</v>
          </cell>
          <cell r="CV26">
            <v>47242.612058987594</v>
          </cell>
          <cell r="CW26">
            <v>814.91988045933977</v>
          </cell>
          <cell r="CX26">
            <v>908.16122089048076</v>
          </cell>
          <cell r="CY26">
            <v>93.24134043113736</v>
          </cell>
          <cell r="CZ26">
            <v>-814.9198804593434</v>
          </cell>
          <cell r="DA26">
            <v>19355.079707425779</v>
          </cell>
          <cell r="DB26">
            <v>1</v>
          </cell>
          <cell r="DC26">
            <v>4581.7700000000004</v>
          </cell>
          <cell r="DD26">
            <v>1149.04</v>
          </cell>
          <cell r="DE26">
            <v>430.75</v>
          </cell>
          <cell r="DF26">
            <v>409.39</v>
          </cell>
          <cell r="DG26">
            <v>17805.584158903279</v>
          </cell>
          <cell r="DH26">
            <v>568030.24079302477</v>
          </cell>
          <cell r="DI26">
            <v>2339.8982006148522</v>
          </cell>
          <cell r="DJ26">
            <v>3</v>
          </cell>
          <cell r="DK26">
            <v>7.9036528464167377</v>
          </cell>
          <cell r="DL26">
            <v>0</v>
          </cell>
          <cell r="DM26">
            <v>6.9843363315906863</v>
          </cell>
          <cell r="DN26">
            <v>4150.998474938071</v>
          </cell>
          <cell r="DO26">
            <v>739.64121751545372</v>
          </cell>
          <cell r="DP26">
            <v>4890.6396924535247</v>
          </cell>
          <cell r="DQ26"/>
          <cell r="DW26">
            <v>1260</v>
          </cell>
          <cell r="DX26">
            <v>0</v>
          </cell>
        </row>
        <row r="27">
          <cell r="A27">
            <v>150000839</v>
          </cell>
          <cell r="B27" t="str">
            <v>№2/324</v>
          </cell>
          <cell r="C27" t="str">
            <v>вул.ВАСИЛЯ СТУСА,  16</v>
          </cell>
          <cell r="D27" t="str">
            <v>вул.ЧЕРНИШЕВСЬКОГО,  16</v>
          </cell>
          <cell r="E27">
            <v>128.19999999999999</v>
          </cell>
          <cell r="F27">
            <v>128.19999999999999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466.41237431281479</v>
          </cell>
          <cell r="AQ27">
            <v>422.82210167448136</v>
          </cell>
          <cell r="AR27">
            <v>-43.590272638333431</v>
          </cell>
          <cell r="AS27">
            <v>2605.0427081578005</v>
          </cell>
          <cell r="AT27">
            <v>0</v>
          </cell>
          <cell r="AU27">
            <v>-2605.0427081578005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246.69356961223133</v>
          </cell>
          <cell r="BU27">
            <v>1457.3242935566473</v>
          </cell>
          <cell r="BV27">
            <v>1210.6307239444159</v>
          </cell>
          <cell r="BW27">
            <v>0</v>
          </cell>
          <cell r="BX27">
            <v>0</v>
          </cell>
          <cell r="BY27">
            <v>0</v>
          </cell>
          <cell r="BZ27">
            <v>98.005536621705687</v>
          </cell>
          <cell r="CA27">
            <v>2.0261091756512211</v>
          </cell>
          <cell r="CB27">
            <v>-95.979427446054473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3416.1541887045523</v>
          </cell>
          <cell r="CS27">
            <v>1882.17250440678</v>
          </cell>
          <cell r="CT27">
            <v>-1533.9816842977723</v>
          </cell>
          <cell r="CU27">
            <v>4099.3850264454622</v>
          </cell>
          <cell r="CV27">
            <v>2258.607005288136</v>
          </cell>
          <cell r="CW27">
            <v>-1840.7780211573263</v>
          </cell>
          <cell r="CX27">
            <v>118.3764274746926</v>
          </cell>
          <cell r="CY27">
            <v>1959.1544486320199</v>
          </cell>
          <cell r="CZ27">
            <v>1840.7780211573272</v>
          </cell>
          <cell r="DA27">
            <v>-8250.8701649843915</v>
          </cell>
          <cell r="DB27">
            <v>1</v>
          </cell>
          <cell r="DC27">
            <v>-6614.56</v>
          </cell>
          <cell r="DD27">
            <v>0</v>
          </cell>
          <cell r="DE27">
            <v>-7052.3600000000006</v>
          </cell>
          <cell r="DF27">
            <v>0</v>
          </cell>
          <cell r="DG27">
            <v>-3128.0257647512562</v>
          </cell>
          <cell r="DH27">
            <v>50613.13744704186</v>
          </cell>
          <cell r="DI27">
            <v>571.16326983782164</v>
          </cell>
          <cell r="DJ27">
            <v>1</v>
          </cell>
          <cell r="DK27">
            <v>3.4149554267325946</v>
          </cell>
          <cell r="DL27">
            <v>0</v>
          </cell>
          <cell r="DM27">
            <v>3.4149554267325946</v>
          </cell>
          <cell r="DN27">
            <v>437.79728570711859</v>
          </cell>
          <cell r="DO27">
            <v>0</v>
          </cell>
          <cell r="DP27">
            <v>437.79728570711859</v>
          </cell>
          <cell r="DQ27"/>
          <cell r="DW27">
            <v>1260</v>
          </cell>
          <cell r="DX27">
            <v>0</v>
          </cell>
        </row>
        <row r="28">
          <cell r="A28">
            <v>150000840</v>
          </cell>
          <cell r="B28" t="str">
            <v>№2/325</v>
          </cell>
          <cell r="C28" t="str">
            <v>вул.ВАСИЛЯ СТУСА,  20</v>
          </cell>
          <cell r="D28" t="str">
            <v>вул.ЧЕРНИШЕВСЬКОГО,  20</v>
          </cell>
          <cell r="E28">
            <v>4216.3</v>
          </cell>
          <cell r="F28">
            <v>4216.3</v>
          </cell>
          <cell r="G28">
            <v>460.11</v>
          </cell>
          <cell r="H28">
            <v>0</v>
          </cell>
          <cell r="I28">
            <v>16935.376393988667</v>
          </cell>
          <cell r="J28">
            <v>13330.50413574398</v>
          </cell>
          <cell r="K28">
            <v>-3604.8722582446862</v>
          </cell>
          <cell r="L28">
            <v>2608.4184018102155</v>
          </cell>
          <cell r="M28">
            <v>2222.7408807243828</v>
          </cell>
          <cell r="N28">
            <v>-385.67752108583272</v>
          </cell>
          <cell r="O28">
            <v>6643.3215436739674</v>
          </cell>
          <cell r="P28">
            <v>6661.0620960758642</v>
          </cell>
          <cell r="Q28">
            <v>17.740552401896821</v>
          </cell>
          <cell r="R28">
            <v>1470.4205934641282</v>
          </cell>
          <cell r="S28">
            <v>1474.0621471426955</v>
          </cell>
          <cell r="T28">
            <v>3.6415536785673339</v>
          </cell>
          <cell r="U28">
            <v>747.36860140831982</v>
          </cell>
          <cell r="V28">
            <v>306.86802296604407</v>
          </cell>
          <cell r="W28">
            <v>-440.50057844227575</v>
          </cell>
          <cell r="X28">
            <v>6935.4472119515431</v>
          </cell>
          <cell r="Y28">
            <v>4797.8898752512259</v>
          </cell>
          <cell r="Z28">
            <v>-2137.5573367003171</v>
          </cell>
          <cell r="AA28">
            <v>0</v>
          </cell>
          <cell r="AB28">
            <v>0</v>
          </cell>
          <cell r="AC28">
            <v>0</v>
          </cell>
          <cell r="AD28">
            <v>18561.023668258098</v>
          </cell>
          <cell r="AE28">
            <v>18637.215630128627</v>
          </cell>
          <cell r="AF28">
            <v>76.191961870528758</v>
          </cell>
          <cell r="AG28">
            <v>53901.376414554936</v>
          </cell>
          <cell r="AH28">
            <v>47430.342788032824</v>
          </cell>
          <cell r="AI28">
            <v>-6471.0336265221122</v>
          </cell>
          <cell r="AJ28">
            <v>35844.900222228534</v>
          </cell>
          <cell r="AK28">
            <v>33216.298316409702</v>
          </cell>
          <cell r="AL28">
            <v>-2628.6019058188322</v>
          </cell>
          <cell r="AM28">
            <v>1471.5968454528456</v>
          </cell>
          <cell r="AN28">
            <v>3496.6025523493308</v>
          </cell>
          <cell r="AO28">
            <v>2025.0057068964852</v>
          </cell>
          <cell r="AP28">
            <v>3731.2989945025183</v>
          </cell>
          <cell r="AQ28">
            <v>4260</v>
          </cell>
          <cell r="AR28">
            <v>528.70100549748167</v>
          </cell>
          <cell r="AS28">
            <v>63678.154585421609</v>
          </cell>
          <cell r="AT28">
            <v>8540.5762294998822</v>
          </cell>
          <cell r="AU28">
            <v>-55137.578355921723</v>
          </cell>
          <cell r="AV28">
            <v>2006.6509221194897</v>
          </cell>
          <cell r="AW28">
            <v>699.58396102074971</v>
          </cell>
          <cell r="AX28">
            <v>-1307.06696109874</v>
          </cell>
          <cell r="AY28">
            <v>1547.7139301204609</v>
          </cell>
          <cell r="AZ28">
            <v>2051.2013702267818</v>
          </cell>
          <cell r="BA28">
            <v>503.48744010632095</v>
          </cell>
          <cell r="BB28">
            <v>2117.6628893005545</v>
          </cell>
          <cell r="BC28">
            <v>0</v>
          </cell>
          <cell r="BD28">
            <v>-2117.6628893005545</v>
          </cell>
          <cell r="BE28">
            <v>623.96204174319314</v>
          </cell>
          <cell r="BF28">
            <v>548.24795760195309</v>
          </cell>
          <cell r="BG28">
            <v>-75.71408414124005</v>
          </cell>
          <cell r="BH28">
            <v>397.29426606726793</v>
          </cell>
          <cell r="BI28">
            <v>484.68361961872921</v>
          </cell>
          <cell r="BJ28">
            <v>87.389353551461284</v>
          </cell>
          <cell r="BK28">
            <v>1781.7314630249405</v>
          </cell>
          <cell r="BL28">
            <v>4986.552541270401</v>
          </cell>
          <cell r="BM28">
            <v>3204.8210782454607</v>
          </cell>
          <cell r="BN28">
            <v>480.77558199996633</v>
          </cell>
          <cell r="BO28">
            <v>4105.0867629801878</v>
          </cell>
          <cell r="BP28">
            <v>3624.3111809802213</v>
          </cell>
          <cell r="BQ28">
            <v>8955.7910943758725</v>
          </cell>
          <cell r="BR28">
            <v>12875.356212718802</v>
          </cell>
          <cell r="BS28">
            <v>3919.5651183429291</v>
          </cell>
          <cell r="BT28">
            <v>78057.485548465949</v>
          </cell>
          <cell r="BU28">
            <v>110550.99539324443</v>
          </cell>
          <cell r="BV28">
            <v>32493.509844778484</v>
          </cell>
          <cell r="BW28">
            <v>40096.772879744953</v>
          </cell>
          <cell r="BX28">
            <v>47634.550553011388</v>
          </cell>
          <cell r="BY28">
            <v>7537.7776732664352</v>
          </cell>
          <cell r="BZ28">
            <v>15746.065661273056</v>
          </cell>
          <cell r="CA28">
            <v>1226.9154438354085</v>
          </cell>
          <cell r="CB28">
            <v>-14519.150217437647</v>
          </cell>
          <cell r="CC28">
            <v>2118.7005471953853</v>
          </cell>
          <cell r="CD28">
            <v>2124.8463466673697</v>
          </cell>
          <cell r="CE28">
            <v>6.1457994719844464</v>
          </cell>
          <cell r="CF28">
            <v>264.12678184873135</v>
          </cell>
          <cell r="CG28">
            <v>0</v>
          </cell>
          <cell r="CH28">
            <v>-264.12678184873135</v>
          </cell>
          <cell r="CI28">
            <v>7667.4859242071816</v>
          </cell>
          <cell r="CJ28">
            <v>4365.7314571919887</v>
          </cell>
          <cell r="CK28">
            <v>-3301.7544670151929</v>
          </cell>
          <cell r="CL28">
            <v>8890.0213803127535</v>
          </cell>
          <cell r="CM28">
            <v>11424.037585384225</v>
          </cell>
          <cell r="CN28">
            <v>2534.0162050714716</v>
          </cell>
          <cell r="CO28">
            <v>16557.507304519935</v>
          </cell>
          <cell r="CP28">
            <v>15789.769042576214</v>
          </cell>
          <cell r="CQ28">
            <v>-767.73826194372123</v>
          </cell>
          <cell r="CR28">
            <v>320423.77687958436</v>
          </cell>
          <cell r="CS28">
            <v>287146.25287834543</v>
          </cell>
          <cell r="CT28">
            <v>-33277.524001238926</v>
          </cell>
          <cell r="CU28">
            <v>384508.5322555012</v>
          </cell>
          <cell r="CV28">
            <v>344575.50345401448</v>
          </cell>
          <cell r="CW28">
            <v>-39933.028801486711</v>
          </cell>
          <cell r="CX28">
            <v>13407.136525295809</v>
          </cell>
          <cell r="CY28">
            <v>53340.165326782575</v>
          </cell>
          <cell r="CZ28">
            <v>39933.028801486769</v>
          </cell>
          <cell r="DA28">
            <v>39784.276583037165</v>
          </cell>
          <cell r="DB28">
            <v>1</v>
          </cell>
          <cell r="DC28">
            <v>93935.66</v>
          </cell>
          <cell r="DD28">
            <v>0</v>
          </cell>
          <cell r="DE28">
            <v>52847.65</v>
          </cell>
          <cell r="DF28">
            <v>0</v>
          </cell>
          <cell r="DG28">
            <v>66876.388002704945</v>
          </cell>
          <cell r="DH28">
            <v>4774988.0253695641</v>
          </cell>
          <cell r="DI28">
            <v>18785.836170572278</v>
          </cell>
          <cell r="DJ28">
            <v>9</v>
          </cell>
          <cell r="DK28">
            <v>8.0219813808860962</v>
          </cell>
          <cell r="DL28">
            <v>9.9561097610770588</v>
          </cell>
          <cell r="DM28">
            <v>6.83122709671796</v>
          </cell>
          <cell r="DN28">
            <v>41088.033776619544</v>
          </cell>
          <cell r="DO28">
            <v>0</v>
          </cell>
          <cell r="DP28">
            <v>41088.033776619544</v>
          </cell>
          <cell r="DQ28"/>
          <cell r="DW28">
            <v>1437.2600000000002</v>
          </cell>
          <cell r="DX28">
            <v>0</v>
          </cell>
        </row>
        <row r="29">
          <cell r="A29">
            <v>150000841</v>
          </cell>
          <cell r="B29" t="str">
            <v>№2/326</v>
          </cell>
          <cell r="C29" t="str">
            <v>вул.ВАСИЛЯ СТУСА,  24</v>
          </cell>
          <cell r="D29" t="str">
            <v>вул.ЧЕРНИШЕВСЬКОГО,  24</v>
          </cell>
          <cell r="E29">
            <v>172.4</v>
          </cell>
          <cell r="F29">
            <v>172.4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310.94158287520986</v>
          </cell>
          <cell r="AQ29">
            <v>187.92093407754726</v>
          </cell>
          <cell r="AR29">
            <v>-123.0206487976626</v>
          </cell>
          <cell r="AS29">
            <v>2049.1697154749631</v>
          </cell>
          <cell r="AT29">
            <v>0</v>
          </cell>
          <cell r="AU29">
            <v>-2049.1697154749631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721.27042514202151</v>
          </cell>
          <cell r="BU29">
            <v>2428.8022863866527</v>
          </cell>
          <cell r="BV29">
            <v>1707.5318612446313</v>
          </cell>
          <cell r="BW29">
            <v>0</v>
          </cell>
          <cell r="BX29">
            <v>0</v>
          </cell>
          <cell r="BY29">
            <v>0</v>
          </cell>
          <cell r="BZ29">
            <v>235.21328789209363</v>
          </cell>
          <cell r="CA29">
            <v>3.3768486260853696</v>
          </cell>
          <cell r="CB29">
            <v>-231.83643926600826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3316.5950113842882</v>
          </cell>
          <cell r="CS29">
            <v>2620.1000690902856</v>
          </cell>
          <cell r="CT29">
            <v>-696.49494229400261</v>
          </cell>
          <cell r="CU29">
            <v>3979.9140136611459</v>
          </cell>
          <cell r="CV29">
            <v>3144.1200829083427</v>
          </cell>
          <cell r="CW29">
            <v>-835.79393075280313</v>
          </cell>
          <cell r="CX29">
            <v>114.6729552366467</v>
          </cell>
          <cell r="CY29">
            <v>950.46688598945059</v>
          </cell>
          <cell r="CZ29">
            <v>835.79393075280393</v>
          </cell>
          <cell r="DA29">
            <v>-5546.6130151184589</v>
          </cell>
          <cell r="DB29">
            <v>1</v>
          </cell>
          <cell r="DC29">
            <v>422.79</v>
          </cell>
          <cell r="DD29">
            <v>0</v>
          </cell>
          <cell r="DE29">
            <v>0</v>
          </cell>
          <cell r="DF29">
            <v>0</v>
          </cell>
          <cell r="DG29">
            <v>-3867.3518820065292</v>
          </cell>
          <cell r="DH29">
            <v>49135.043626773513</v>
          </cell>
          <cell r="DI29">
            <v>768.08539563214094</v>
          </cell>
          <cell r="DJ29">
            <v>1</v>
          </cell>
          <cell r="DK29">
            <v>2.4523661748277514</v>
          </cell>
          <cell r="DL29">
            <v>0</v>
          </cell>
          <cell r="DM29">
            <v>2.4523661748277514</v>
          </cell>
          <cell r="DN29">
            <v>422.78792854030434</v>
          </cell>
          <cell r="DO29">
            <v>0</v>
          </cell>
          <cell r="DP29">
            <v>422.78792854030434</v>
          </cell>
          <cell r="DQ29"/>
          <cell r="DW29">
            <v>0</v>
          </cell>
          <cell r="DX29">
            <v>0</v>
          </cell>
        </row>
        <row r="30">
          <cell r="A30">
            <v>150000848</v>
          </cell>
          <cell r="B30" t="str">
            <v>№2/328</v>
          </cell>
          <cell r="C30" t="str">
            <v>вул.ВАСИЛЯ СТУСА,  25А</v>
          </cell>
          <cell r="D30" t="str">
            <v>вул.ЧЕРНИШЕВСЬКОГО,  25А</v>
          </cell>
          <cell r="E30">
            <v>261.2</v>
          </cell>
          <cell r="F30">
            <v>261.2</v>
          </cell>
          <cell r="G30">
            <v>0</v>
          </cell>
          <cell r="H30">
            <v>0</v>
          </cell>
          <cell r="I30">
            <v>516.37794351719788</v>
          </cell>
          <cell r="J30">
            <v>509.2456875093456</v>
          </cell>
          <cell r="K30">
            <v>-7.132256007852277</v>
          </cell>
          <cell r="L30">
            <v>252.01506403639598</v>
          </cell>
          <cell r="M30">
            <v>251.96489629345612</v>
          </cell>
          <cell r="N30">
            <v>-5.0167742939862592E-2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522.96224042607605</v>
          </cell>
          <cell r="Y30">
            <v>1041.6117878965035</v>
          </cell>
          <cell r="Z30">
            <v>518.64954747042748</v>
          </cell>
          <cell r="AA30">
            <v>0</v>
          </cell>
          <cell r="AB30">
            <v>0</v>
          </cell>
          <cell r="AC30">
            <v>0</v>
          </cell>
          <cell r="AD30">
            <v>1149.8098748822504</v>
          </cell>
          <cell r="AE30">
            <v>1154.533533411593</v>
          </cell>
          <cell r="AF30">
            <v>4.7236585293426288</v>
          </cell>
          <cell r="AG30">
            <v>2441.1651228619203</v>
          </cell>
          <cell r="AH30">
            <v>2957.3559051108982</v>
          </cell>
          <cell r="AI30">
            <v>516.19078224897794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621.88316575041972</v>
          </cell>
          <cell r="AQ30">
            <v>563.76280223264177</v>
          </cell>
          <cell r="AR30">
            <v>-58.120363517777946</v>
          </cell>
          <cell r="AS30">
            <v>3824.7566881297553</v>
          </cell>
          <cell r="AT30">
            <v>0</v>
          </cell>
          <cell r="AU30">
            <v>-3824.7566881297553</v>
          </cell>
          <cell r="AV30">
            <v>186.12559094002523</v>
          </cell>
          <cell r="AW30">
            <v>0</v>
          </cell>
          <cell r="AX30">
            <v>-186.12559094002523</v>
          </cell>
          <cell r="AY30">
            <v>286.41951489209708</v>
          </cell>
          <cell r="AZ30">
            <v>0</v>
          </cell>
          <cell r="BA30">
            <v>-286.41951489209708</v>
          </cell>
          <cell r="BB30">
            <v>102.52268334339573</v>
          </cell>
          <cell r="BC30">
            <v>0</v>
          </cell>
          <cell r="BD30">
            <v>-102.52268334339573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121.78366382137995</v>
          </cell>
          <cell r="BL30">
            <v>0</v>
          </cell>
          <cell r="BM30">
            <v>-121.78366382137995</v>
          </cell>
          <cell r="BN30">
            <v>79.653937672857353</v>
          </cell>
          <cell r="BO30">
            <v>0</v>
          </cell>
          <cell r="BP30">
            <v>-79.653937672857353</v>
          </cell>
          <cell r="BQ30">
            <v>776.50539066975534</v>
          </cell>
          <cell r="BR30">
            <v>0</v>
          </cell>
          <cell r="BS30">
            <v>-776.50539066975534</v>
          </cell>
          <cell r="BT30">
            <v>4334.3320019798239</v>
          </cell>
          <cell r="BU30">
            <v>7109.0356761807743</v>
          </cell>
          <cell r="BV30">
            <v>2774.7036742009504</v>
          </cell>
          <cell r="BW30">
            <v>2669.7578838241229</v>
          </cell>
          <cell r="BX30">
            <v>2693.318409903914</v>
          </cell>
          <cell r="BY30">
            <v>23.560526079791089</v>
          </cell>
          <cell r="BZ30">
            <v>2371.9931873908013</v>
          </cell>
          <cell r="CA30">
            <v>307.84878942209923</v>
          </cell>
          <cell r="CB30">
            <v>-2064.1443979687019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1439.2719320126535</v>
          </cell>
          <cell r="CJ30">
            <v>1041.5191749897183</v>
          </cell>
          <cell r="CK30">
            <v>-397.75275702293516</v>
          </cell>
          <cell r="CL30">
            <v>0</v>
          </cell>
          <cell r="CM30">
            <v>0</v>
          </cell>
          <cell r="CN30">
            <v>0</v>
          </cell>
          <cell r="CO30">
            <v>1439.2719320126535</v>
          </cell>
          <cell r="CP30">
            <v>1041.5191749897183</v>
          </cell>
          <cell r="CQ30">
            <v>-397.75275702293516</v>
          </cell>
          <cell r="CR30">
            <v>18479.665372619249</v>
          </cell>
          <cell r="CS30">
            <v>14672.840757840046</v>
          </cell>
          <cell r="CT30">
            <v>-3806.8246147792033</v>
          </cell>
          <cell r="CU30">
            <v>22175.598447143097</v>
          </cell>
          <cell r="CV30">
            <v>17607.408909408055</v>
          </cell>
          <cell r="CW30">
            <v>-4568.1895377350411</v>
          </cell>
          <cell r="CX30">
            <v>639.6260101837504</v>
          </cell>
          <cell r="CY30">
            <v>5207.815547918799</v>
          </cell>
          <cell r="CZ30">
            <v>4568.1895377350484</v>
          </cell>
          <cell r="DA30">
            <v>-27164.715979214467</v>
          </cell>
          <cell r="DB30">
            <v>2</v>
          </cell>
          <cell r="DC30">
            <v>4663.17</v>
          </cell>
          <cell r="DD30">
            <v>0</v>
          </cell>
          <cell r="DE30">
            <v>2301.11</v>
          </cell>
          <cell r="DF30">
            <v>0</v>
          </cell>
          <cell r="DG30">
            <v>-15451.875858121908</v>
          </cell>
          <cell r="DH30">
            <v>273782.6934879222</v>
          </cell>
          <cell r="DI30">
            <v>1163.7117479067008</v>
          </cell>
          <cell r="DJ30">
            <v>2</v>
          </cell>
          <cell r="DK30">
            <v>9.0430784809912765</v>
          </cell>
          <cell r="DL30">
            <v>0</v>
          </cell>
          <cell r="DM30">
            <v>7.6773705116581636</v>
          </cell>
          <cell r="DN30">
            <v>2362.0520992349211</v>
          </cell>
          <cell r="DO30">
            <v>0</v>
          </cell>
          <cell r="DP30">
            <v>2362.0520992349211</v>
          </cell>
          <cell r="DQ30"/>
          <cell r="DW30">
            <v>1260</v>
          </cell>
          <cell r="DX30">
            <v>0</v>
          </cell>
        </row>
        <row r="31">
          <cell r="A31">
            <v>150000845</v>
          </cell>
          <cell r="B31" t="str">
            <v>№2/331</v>
          </cell>
          <cell r="C31" t="str">
            <v>вул.ВАСИЛЯ СТУСА,  30</v>
          </cell>
          <cell r="D31" t="str">
            <v>вул.ЧЕРНИШЕВСЬКОГО,  30</v>
          </cell>
          <cell r="E31">
            <v>252.8</v>
          </cell>
          <cell r="F31">
            <v>252.8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335.14177037411599</v>
          </cell>
          <cell r="AQ31">
            <v>93.650256154407487</v>
          </cell>
          <cell r="AR31">
            <v>-241.49151421970851</v>
          </cell>
          <cell r="AS31">
            <v>4740.9740093497439</v>
          </cell>
          <cell r="AT31">
            <v>0</v>
          </cell>
          <cell r="AU31">
            <v>-4740.9740093497439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5076.1157797238602</v>
          </cell>
          <cell r="CS31">
            <v>93.650256154407487</v>
          </cell>
          <cell r="CT31">
            <v>-4982.4655235694527</v>
          </cell>
          <cell r="CU31">
            <v>6091.3389356686321</v>
          </cell>
          <cell r="CV31">
            <v>112.38030738528899</v>
          </cell>
          <cell r="CW31">
            <v>-5978.9586282833434</v>
          </cell>
          <cell r="CX31">
            <v>212.2810587538286</v>
          </cell>
          <cell r="CY31">
            <v>6191.2396870371713</v>
          </cell>
          <cell r="CZ31">
            <v>5978.9586282833425</v>
          </cell>
          <cell r="DA31">
            <v>-22321.250252195736</v>
          </cell>
          <cell r="DB31">
            <v>1</v>
          </cell>
          <cell r="DC31">
            <v>647.35</v>
          </cell>
          <cell r="DD31">
            <v>0</v>
          </cell>
          <cell r="DE31">
            <v>0</v>
          </cell>
          <cell r="DF31">
            <v>0</v>
          </cell>
          <cell r="DG31">
            <v>-7984.9123372053855</v>
          </cell>
          <cell r="DH31">
            <v>75643.439933069531</v>
          </cell>
          <cell r="DI31">
            <v>1126.2876335023507</v>
          </cell>
          <cell r="DJ31">
            <v>1</v>
          </cell>
          <cell r="DK31">
            <v>2.5607006018161433</v>
          </cell>
          <cell r="DL31">
            <v>0</v>
          </cell>
          <cell r="DM31">
            <v>2.5607006018161433</v>
          </cell>
          <cell r="DN31">
            <v>647.34511213912106</v>
          </cell>
          <cell r="DO31">
            <v>0</v>
          </cell>
          <cell r="DP31">
            <v>647.34511213912106</v>
          </cell>
          <cell r="DQ31"/>
          <cell r="DW31">
            <v>0</v>
          </cell>
          <cell r="DX31">
            <v>0</v>
          </cell>
        </row>
        <row r="32">
          <cell r="A32">
            <v>150000672</v>
          </cell>
          <cell r="B32"/>
          <cell r="C32" t="str">
            <v>вул.ВАСИЛЯ ТАРНОВСЬКОГО,  12</v>
          </cell>
          <cell r="D32" t="str">
            <v>вул.ПУШКІНА,  12</v>
          </cell>
          <cell r="E32">
            <v>3175.9</v>
          </cell>
          <cell r="F32">
            <v>3108.9</v>
          </cell>
          <cell r="G32">
            <v>0</v>
          </cell>
          <cell r="H32">
            <v>67</v>
          </cell>
          <cell r="I32">
            <v>14320.31964542242</v>
          </cell>
          <cell r="J32">
            <v>13991.113060639096</v>
          </cell>
          <cell r="K32">
            <v>-329.20658478332371</v>
          </cell>
          <cell r="L32">
            <v>2814.9584530298971</v>
          </cell>
          <cell r="M32">
            <v>2826.2073676733116</v>
          </cell>
          <cell r="N32">
            <v>11.248914643414537</v>
          </cell>
          <cell r="O32">
            <v>4938.6836653120054</v>
          </cell>
          <cell r="P32">
            <v>4951.8570926276989</v>
          </cell>
          <cell r="Q32">
            <v>13.173427315693516</v>
          </cell>
          <cell r="R32">
            <v>0</v>
          </cell>
          <cell r="S32">
            <v>0</v>
          </cell>
          <cell r="T32">
            <v>0</v>
          </cell>
          <cell r="U32">
            <v>480.06425380468852</v>
          </cell>
          <cell r="V32">
            <v>265.9578237074648</v>
          </cell>
          <cell r="W32">
            <v>-214.10643009722372</v>
          </cell>
          <cell r="X32">
            <v>8069.7464545373732</v>
          </cell>
          <cell r="Y32">
            <v>7645.2622543024272</v>
          </cell>
          <cell r="Z32">
            <v>-424.484200234946</v>
          </cell>
          <cell r="AA32">
            <v>0</v>
          </cell>
          <cell r="AB32">
            <v>0</v>
          </cell>
          <cell r="AC32">
            <v>0</v>
          </cell>
          <cell r="AD32">
            <v>13976.362025412989</v>
          </cell>
          <cell r="AE32">
            <v>14034.106089428582</v>
          </cell>
          <cell r="AF32">
            <v>57.744064015592812</v>
          </cell>
          <cell r="AG32">
            <v>44600.134497519372</v>
          </cell>
          <cell r="AH32">
            <v>43714.50368837858</v>
          </cell>
          <cell r="AI32">
            <v>-885.63080914079183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10727.48460919474</v>
          </cell>
          <cell r="AQ32">
            <v>10848.625706570572</v>
          </cell>
          <cell r="AR32">
            <v>121.14109737583203</v>
          </cell>
          <cell r="AS32">
            <v>51469.128201835665</v>
          </cell>
          <cell r="AT32">
            <v>35782.869328624896</v>
          </cell>
          <cell r="AU32">
            <v>-15686.258873210769</v>
          </cell>
          <cell r="AV32">
            <v>2110.5906078898979</v>
          </cell>
          <cell r="AW32">
            <v>1378.7254319870619</v>
          </cell>
          <cell r="AX32">
            <v>-731.86517590283597</v>
          </cell>
          <cell r="AY32">
            <v>3345.8321752868178</v>
          </cell>
          <cell r="AZ32">
            <v>0</v>
          </cell>
          <cell r="BA32">
            <v>-3345.8321752868178</v>
          </cell>
          <cell r="BB32">
            <v>2251.8662408095929</v>
          </cell>
          <cell r="BC32">
            <v>0</v>
          </cell>
          <cell r="BD32">
            <v>-2251.8662408095929</v>
          </cell>
          <cell r="BE32">
            <v>0</v>
          </cell>
          <cell r="BF32">
            <v>0</v>
          </cell>
          <cell r="BG32">
            <v>0</v>
          </cell>
          <cell r="BH32">
            <v>282.9375283477558</v>
          </cell>
          <cell r="BI32">
            <v>2948.7625493858854</v>
          </cell>
          <cell r="BJ32">
            <v>2665.8250210381298</v>
          </cell>
          <cell r="BK32">
            <v>1728.6691985504835</v>
          </cell>
          <cell r="BL32">
            <v>400.47451438863499</v>
          </cell>
          <cell r="BM32">
            <v>-1328.1946841618485</v>
          </cell>
          <cell r="BN32">
            <v>1263.6937847480581</v>
          </cell>
          <cell r="BO32">
            <v>3582.6837588106009</v>
          </cell>
          <cell r="BP32">
            <v>2318.9899740625428</v>
          </cell>
          <cell r="BQ32">
            <v>10983.589535632605</v>
          </cell>
          <cell r="BR32">
            <v>8310.6462545721843</v>
          </cell>
          <cell r="BS32">
            <v>-2672.9432810604212</v>
          </cell>
          <cell r="BT32">
            <v>23725.838318213973</v>
          </cell>
          <cell r="BU32">
            <v>55368.110685660955</v>
          </cell>
          <cell r="BV32">
            <v>31642.272367446982</v>
          </cell>
          <cell r="BW32">
            <v>15208.063422505033</v>
          </cell>
          <cell r="BX32">
            <v>17866.900806065507</v>
          </cell>
          <cell r="BY32">
            <v>2658.8373835604743</v>
          </cell>
          <cell r="BZ32">
            <v>11096.395690524834</v>
          </cell>
          <cell r="CA32">
            <v>583.71958463144119</v>
          </cell>
          <cell r="CB32">
            <v>-10512.676105893393</v>
          </cell>
          <cell r="CC32">
            <v>1132.299543935258</v>
          </cell>
          <cell r="CD32">
            <v>1135.584050539298</v>
          </cell>
          <cell r="CE32">
            <v>3.2845066040399615</v>
          </cell>
          <cell r="CF32">
            <v>141.15757652694177</v>
          </cell>
          <cell r="CG32">
            <v>0</v>
          </cell>
          <cell r="CH32">
            <v>-141.15757652694177</v>
          </cell>
          <cell r="CI32">
            <v>9602.6630637884846</v>
          </cell>
          <cell r="CJ32">
            <v>8406.9218112288963</v>
          </cell>
          <cell r="CK32">
            <v>-1195.7412525595882</v>
          </cell>
          <cell r="CL32">
            <v>0</v>
          </cell>
          <cell r="CM32">
            <v>0</v>
          </cell>
          <cell r="CN32">
            <v>0</v>
          </cell>
          <cell r="CO32">
            <v>9602.6630637884846</v>
          </cell>
          <cell r="CP32">
            <v>8406.9218112288963</v>
          </cell>
          <cell r="CQ32">
            <v>-1195.7412525595882</v>
          </cell>
          <cell r="CR32">
            <v>178686.75445967694</v>
          </cell>
          <cell r="CS32">
            <v>182017.88191627234</v>
          </cell>
          <cell r="CT32">
            <v>3331.1274565953936</v>
          </cell>
          <cell r="CU32">
            <v>214424.10535161232</v>
          </cell>
          <cell r="CV32">
            <v>218421.4582995268</v>
          </cell>
          <cell r="CW32">
            <v>3997.3529479144781</v>
          </cell>
          <cell r="CX32">
            <v>10855.663636434856</v>
          </cell>
          <cell r="CY32">
            <v>6858.3106885203488</v>
          </cell>
          <cell r="CZ32">
            <v>-3997.3529479145072</v>
          </cell>
          <cell r="DA32">
            <v>-56167.8942490298</v>
          </cell>
          <cell r="DB32">
            <v>2</v>
          </cell>
          <cell r="DC32">
            <v>51945.45</v>
          </cell>
          <cell r="DD32">
            <v>0</v>
          </cell>
          <cell r="DE32">
            <v>29105.949999999997</v>
          </cell>
          <cell r="DF32">
            <v>-449.65</v>
          </cell>
          <cell r="DG32">
            <v>5475.1732957633794</v>
          </cell>
          <cell r="DH32">
            <v>2703357.2278565662</v>
          </cell>
          <cell r="DI32">
            <v>13844.694703752193</v>
          </cell>
          <cell r="DJ32">
            <v>5</v>
          </cell>
          <cell r="DK32">
            <v>7.3386760550632193</v>
          </cell>
          <cell r="DL32">
            <v>0</v>
          </cell>
          <cell r="DM32">
            <v>6.7111618696802582</v>
          </cell>
          <cell r="DN32">
            <v>22815.209987586044</v>
          </cell>
          <cell r="DO32">
            <v>449.64784526857727</v>
          </cell>
          <cell r="DP32">
            <v>23264.857832854621</v>
          </cell>
          <cell r="DQ32"/>
          <cell r="DW32">
            <v>1260</v>
          </cell>
          <cell r="DX32">
            <v>0</v>
          </cell>
        </row>
        <row r="33">
          <cell r="A33">
            <v>150000673</v>
          </cell>
          <cell r="B33" t="str">
            <v>№2/268</v>
          </cell>
          <cell r="C33" t="str">
            <v>вул.ВАСИЛЯ ТАРНОВСЬКОГО,  14</v>
          </cell>
          <cell r="D33" t="str">
            <v>вул.ПУШКІНА,  14</v>
          </cell>
          <cell r="E33">
            <v>602.5</v>
          </cell>
          <cell r="F33">
            <v>602.5</v>
          </cell>
          <cell r="G33">
            <v>0</v>
          </cell>
          <cell r="H33">
            <v>0</v>
          </cell>
          <cell r="I33">
            <v>3932.9009298084966</v>
          </cell>
          <cell r="J33">
            <v>3810.0774822973112</v>
          </cell>
          <cell r="K33">
            <v>-122.82344751118535</v>
          </cell>
          <cell r="L33">
            <v>677.25329393380753</v>
          </cell>
          <cell r="M33">
            <v>677.64997619683356</v>
          </cell>
          <cell r="N33">
            <v>0.39668226302603671</v>
          </cell>
          <cell r="O33">
            <v>933.4412444490813</v>
          </cell>
          <cell r="P33">
            <v>936.20845584521123</v>
          </cell>
          <cell r="Q33">
            <v>2.7672113961299374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1287.4142481164201</v>
          </cell>
          <cell r="Y33">
            <v>1197.6107997098129</v>
          </cell>
          <cell r="Z33">
            <v>-89.803448406607231</v>
          </cell>
          <cell r="AA33">
            <v>0</v>
          </cell>
          <cell r="AB33">
            <v>0</v>
          </cell>
          <cell r="AC33">
            <v>0</v>
          </cell>
          <cell r="AD33">
            <v>2654.5311910514974</v>
          </cell>
          <cell r="AE33">
            <v>2665.2501257798758</v>
          </cell>
          <cell r="AF33">
            <v>10.718934728378372</v>
          </cell>
          <cell r="AG33">
            <v>9485.5409073593019</v>
          </cell>
          <cell r="AH33">
            <v>9286.796839829045</v>
          </cell>
          <cell r="AI33">
            <v>-198.74406753025687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1865.6494972512592</v>
          </cell>
          <cell r="AQ33">
            <v>1824.7117307549697</v>
          </cell>
          <cell r="AR33">
            <v>-40.937766496289441</v>
          </cell>
          <cell r="AS33">
            <v>10163.74231839984</v>
          </cell>
          <cell r="AT33">
            <v>7268</v>
          </cell>
          <cell r="AU33">
            <v>-2895.7423183998399</v>
          </cell>
          <cell r="AV33">
            <v>623.21206266044942</v>
          </cell>
          <cell r="AW33">
            <v>0</v>
          </cell>
          <cell r="AX33">
            <v>-623.21206266044942</v>
          </cell>
          <cell r="AY33">
            <v>770.50872011131241</v>
          </cell>
          <cell r="AZ33">
            <v>0</v>
          </cell>
          <cell r="BA33">
            <v>-770.50872011131241</v>
          </cell>
          <cell r="BB33">
            <v>443.29437771507861</v>
          </cell>
          <cell r="BC33">
            <v>0</v>
          </cell>
          <cell r="BD33">
            <v>-443.29437771507861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339.28526291062803</v>
          </cell>
          <cell r="BL33">
            <v>0</v>
          </cell>
          <cell r="BM33">
            <v>-339.28526291062803</v>
          </cell>
          <cell r="BN33">
            <v>64.070871450681551</v>
          </cell>
          <cell r="BO33">
            <v>0</v>
          </cell>
          <cell r="BP33">
            <v>-64.070871450681551</v>
          </cell>
          <cell r="BQ33">
            <v>2240.3712948481498</v>
          </cell>
          <cell r="BR33">
            <v>0</v>
          </cell>
          <cell r="BS33">
            <v>-2240.3712948481498</v>
          </cell>
          <cell r="BT33">
            <v>10742.56103133913</v>
          </cell>
          <cell r="BU33">
            <v>13597.412171215226</v>
          </cell>
          <cell r="BV33">
            <v>2854.8511398760966</v>
          </cell>
          <cell r="BW33">
            <v>5491.4758053984187</v>
          </cell>
          <cell r="BX33">
            <v>5911.0827298784507</v>
          </cell>
          <cell r="BY33">
            <v>419.60692448003192</v>
          </cell>
          <cell r="BZ33">
            <v>1962.2275057027573</v>
          </cell>
          <cell r="CA33">
            <v>291.29154728958059</v>
          </cell>
          <cell r="CB33">
            <v>-1670.9359584131766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598.55265562446664</v>
          </cell>
          <cell r="CJ33">
            <v>312.61751168388446</v>
          </cell>
          <cell r="CK33">
            <v>-285.93514394058218</v>
          </cell>
          <cell r="CL33">
            <v>0</v>
          </cell>
          <cell r="CM33">
            <v>0</v>
          </cell>
          <cell r="CN33">
            <v>0</v>
          </cell>
          <cell r="CO33">
            <v>598.55265562446664</v>
          </cell>
          <cell r="CP33">
            <v>312.61751168388446</v>
          </cell>
          <cell r="CQ33">
            <v>-285.93514394058218</v>
          </cell>
          <cell r="CR33">
            <v>42550.121015923323</v>
          </cell>
          <cell r="CS33">
            <v>38491.912530651163</v>
          </cell>
          <cell r="CT33">
            <v>-4058.20848527216</v>
          </cell>
          <cell r="CU33">
            <v>51060.145219107988</v>
          </cell>
          <cell r="CV33">
            <v>46190.295036781397</v>
          </cell>
          <cell r="CW33">
            <v>-4869.8501823265906</v>
          </cell>
          <cell r="CX33">
            <v>1429.2313715742125</v>
          </cell>
          <cell r="CY33">
            <v>6299.0815539008145</v>
          </cell>
          <cell r="CZ33">
            <v>4869.8501823266015</v>
          </cell>
          <cell r="DA33">
            <v>-6675.8359835103674</v>
          </cell>
          <cell r="DB33">
            <v>2</v>
          </cell>
          <cell r="DC33">
            <v>28719.83</v>
          </cell>
          <cell r="DD33">
            <v>0</v>
          </cell>
          <cell r="DE33">
            <v>23296.79</v>
          </cell>
          <cell r="DF33">
            <v>0</v>
          </cell>
          <cell r="DG33">
            <v>8356.3542398477584</v>
          </cell>
          <cell r="DH33">
            <v>629872.51908818644</v>
          </cell>
          <cell r="DI33">
            <v>2687.8533595410127</v>
          </cell>
          <cell r="DJ33">
            <v>2</v>
          </cell>
          <cell r="DK33">
            <v>9.0009187785587859</v>
          </cell>
          <cell r="DL33">
            <v>0</v>
          </cell>
          <cell r="DM33">
            <v>7.8274638504356657</v>
          </cell>
          <cell r="DN33">
            <v>5423.0535640816688</v>
          </cell>
          <cell r="DO33">
            <v>0</v>
          </cell>
          <cell r="DP33">
            <v>5423.0535640816688</v>
          </cell>
          <cell r="DQ33"/>
          <cell r="DW33">
            <v>1260</v>
          </cell>
          <cell r="DX33">
            <v>0</v>
          </cell>
        </row>
        <row r="34">
          <cell r="A34">
            <v>150000676</v>
          </cell>
          <cell r="B34" t="str">
            <v>№2/271</v>
          </cell>
          <cell r="C34" t="str">
            <v>вул.ВАСИЛЯ ТАРНОВСЬКОГО,  30</v>
          </cell>
          <cell r="D34" t="str">
            <v>вул.ПУШКІНА,  30</v>
          </cell>
          <cell r="E34">
            <v>4198.7</v>
          </cell>
          <cell r="F34">
            <v>4198.7</v>
          </cell>
          <cell r="G34">
            <v>460.2</v>
          </cell>
          <cell r="H34">
            <v>0</v>
          </cell>
          <cell r="I34">
            <v>16025.740734760129</v>
          </cell>
          <cell r="J34">
            <v>15772.929053766416</v>
          </cell>
          <cell r="K34">
            <v>-252.8116809937128</v>
          </cell>
          <cell r="L34">
            <v>2478.0396115381468</v>
          </cell>
          <cell r="M34">
            <v>2505.7443474654356</v>
          </cell>
          <cell r="N34">
            <v>27.704735927288766</v>
          </cell>
          <cell r="O34">
            <v>6784.6283523086977</v>
          </cell>
          <cell r="P34">
            <v>6802.95933570123</v>
          </cell>
          <cell r="Q34">
            <v>18.330983392532289</v>
          </cell>
          <cell r="R34">
            <v>1679.4001708174815</v>
          </cell>
          <cell r="S34">
            <v>1683.7386367358786</v>
          </cell>
          <cell r="T34">
            <v>4.3384659183971053</v>
          </cell>
          <cell r="U34">
            <v>808.17674022358051</v>
          </cell>
          <cell r="V34">
            <v>1465.5127959228957</v>
          </cell>
          <cell r="W34">
            <v>657.33605569931524</v>
          </cell>
          <cell r="X34">
            <v>6450.6063233474379</v>
          </cell>
          <cell r="Y34">
            <v>5752.0901528364557</v>
          </cell>
          <cell r="Z34">
            <v>-698.51617051098219</v>
          </cell>
          <cell r="AA34">
            <v>0</v>
          </cell>
          <cell r="AB34">
            <v>0</v>
          </cell>
          <cell r="AC34">
            <v>0</v>
          </cell>
          <cell r="AD34">
            <v>18481.354463014148</v>
          </cell>
          <cell r="AE34">
            <v>18557.396238043624</v>
          </cell>
          <cell r="AF34">
            <v>76.041775029476412</v>
          </cell>
          <cell r="AG34">
            <v>52707.946396009625</v>
          </cell>
          <cell r="AH34">
            <v>52540.370560471943</v>
          </cell>
          <cell r="AI34">
            <v>-167.575835537682</v>
          </cell>
          <cell r="AJ34">
            <v>37432.132987593592</v>
          </cell>
          <cell r="AK34">
            <v>35177.03595978707</v>
          </cell>
          <cell r="AL34">
            <v>-2255.0970278065215</v>
          </cell>
          <cell r="AM34">
            <v>1471.5968454528456</v>
          </cell>
          <cell r="AN34">
            <v>2579.8913249839152</v>
          </cell>
          <cell r="AO34">
            <v>1108.2944795310696</v>
          </cell>
          <cell r="AP34">
            <v>3731.2989945025183</v>
          </cell>
          <cell r="AQ34">
            <v>3347.2463990929641</v>
          </cell>
          <cell r="AR34">
            <v>-384.05259540955421</v>
          </cell>
          <cell r="AS34">
            <v>65002.316818011888</v>
          </cell>
          <cell r="AT34">
            <v>9177.8468265443134</v>
          </cell>
          <cell r="AU34">
            <v>-55824.469991467573</v>
          </cell>
          <cell r="AV34">
            <v>1319.6284672546874</v>
          </cell>
          <cell r="AW34">
            <v>0</v>
          </cell>
          <cell r="AX34">
            <v>-1319.6284672546874</v>
          </cell>
          <cell r="AY34">
            <v>1565.9560887731561</v>
          </cell>
          <cell r="AZ34">
            <v>0</v>
          </cell>
          <cell r="BA34">
            <v>-1565.9560887731561</v>
          </cell>
          <cell r="BB34">
            <v>1703.5360211206889</v>
          </cell>
          <cell r="BC34">
            <v>0</v>
          </cell>
          <cell r="BD34">
            <v>-1703.5360211206889</v>
          </cell>
          <cell r="BE34">
            <v>785.08444384642053</v>
          </cell>
          <cell r="BF34">
            <v>0</v>
          </cell>
          <cell r="BG34">
            <v>-785.08444384642053</v>
          </cell>
          <cell r="BH34">
            <v>433.13301965798371</v>
          </cell>
          <cell r="BI34">
            <v>0</v>
          </cell>
          <cell r="BJ34">
            <v>-433.13301965798371</v>
          </cell>
          <cell r="BK34">
            <v>1034.3785608693925</v>
          </cell>
          <cell r="BL34">
            <v>0</v>
          </cell>
          <cell r="BM34">
            <v>-1034.3785608693925</v>
          </cell>
          <cell r="BN34">
            <v>109.78978474714778</v>
          </cell>
          <cell r="BO34">
            <v>5709.2126109029996</v>
          </cell>
          <cell r="BP34">
            <v>5599.4228261558519</v>
          </cell>
          <cell r="BQ34">
            <v>6951.5063862694778</v>
          </cell>
          <cell r="BR34">
            <v>5709.2126109029996</v>
          </cell>
          <cell r="BS34">
            <v>-1242.2937753664783</v>
          </cell>
          <cell r="BT34">
            <v>66601.157396314607</v>
          </cell>
          <cell r="BU34">
            <v>92420.15673327331</v>
          </cell>
          <cell r="BV34">
            <v>25818.999336958703</v>
          </cell>
          <cell r="BW34">
            <v>39411.587937516379</v>
          </cell>
          <cell r="BX34">
            <v>45999.976066548566</v>
          </cell>
          <cell r="BY34">
            <v>6588.3881290321879</v>
          </cell>
          <cell r="BZ34">
            <v>12966.773555760534</v>
          </cell>
          <cell r="CA34">
            <v>1244.3185442795661</v>
          </cell>
          <cell r="CB34">
            <v>-11722.455011480968</v>
          </cell>
          <cell r="CC34">
            <v>570.90733307660082</v>
          </cell>
          <cell r="CD34">
            <v>572.56338682653677</v>
          </cell>
          <cell r="CE34">
            <v>1.6560537499359498</v>
          </cell>
          <cell r="CF34">
            <v>71.171887324508461</v>
          </cell>
          <cell r="CG34">
            <v>0</v>
          </cell>
          <cell r="CH34">
            <v>-71.171887324508461</v>
          </cell>
          <cell r="CI34">
            <v>16430.04382565862</v>
          </cell>
          <cell r="CJ34">
            <v>29055.640897995978</v>
          </cell>
          <cell r="CK34">
            <v>12625.597072337358</v>
          </cell>
          <cell r="CL34">
            <v>25421.561370490257</v>
          </cell>
          <cell r="CM34">
            <v>43581.46254425159</v>
          </cell>
          <cell r="CN34">
            <v>18159.901173761333</v>
          </cell>
          <cell r="CO34">
            <v>41851.605196148877</v>
          </cell>
          <cell r="CP34">
            <v>72637.103442247564</v>
          </cell>
          <cell r="CQ34">
            <v>30785.498246098687</v>
          </cell>
          <cell r="CR34">
            <v>328770.00173398136</v>
          </cell>
          <cell r="CS34">
            <v>321405.72185495874</v>
          </cell>
          <cell r="CT34">
            <v>-7364.2798790226225</v>
          </cell>
          <cell r="CU34">
            <v>394524.0020807776</v>
          </cell>
          <cell r="CV34">
            <v>385686.86622595048</v>
          </cell>
          <cell r="CW34">
            <v>-8837.1358548271237</v>
          </cell>
          <cell r="CX34">
            <v>9092.6172507083484</v>
          </cell>
          <cell r="CY34">
            <v>17929.753105535579</v>
          </cell>
          <cell r="CZ34">
            <v>8837.135854827231</v>
          </cell>
          <cell r="DA34">
            <v>-71150.896552978098</v>
          </cell>
          <cell r="DB34">
            <v>2</v>
          </cell>
          <cell r="DC34">
            <v>171230.93</v>
          </cell>
          <cell r="DD34">
            <v>0</v>
          </cell>
          <cell r="DE34">
            <v>129443.44</v>
          </cell>
          <cell r="DF34">
            <v>0</v>
          </cell>
          <cell r="DG34">
            <v>-45566.430163438781</v>
          </cell>
          <cell r="DH34">
            <v>4843399.4319778308</v>
          </cell>
          <cell r="DI34">
            <v>18704.037749088482</v>
          </cell>
          <cell r="DJ34">
            <v>9</v>
          </cell>
          <cell r="DK34">
            <v>7.3437550426590921</v>
          </cell>
          <cell r="DL34">
            <v>10.273560308180302</v>
          </cell>
          <cell r="DM34">
            <v>6.2003404690035575</v>
          </cell>
          <cell r="DN34">
            <v>41787.301282763772</v>
          </cell>
          <cell r="DO34">
            <v>0</v>
          </cell>
          <cell r="DP34">
            <v>41787.301282763772</v>
          </cell>
          <cell r="DQ34"/>
          <cell r="DW34">
            <v>1775.9</v>
          </cell>
          <cell r="DX34">
            <v>0</v>
          </cell>
        </row>
        <row r="35">
          <cell r="A35">
            <v>150000671</v>
          </cell>
          <cell r="B35" t="str">
            <v>№2/272</v>
          </cell>
          <cell r="C35" t="str">
            <v>вул.ВАСИЛЯ ТАРНОВСЬКОГО,  4</v>
          </cell>
          <cell r="D35" t="str">
            <v>вул.ПУШКІНА,  4</v>
          </cell>
          <cell r="E35">
            <v>229.7</v>
          </cell>
          <cell r="F35">
            <v>229.7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502.7126555611739</v>
          </cell>
          <cell r="AQ35">
            <v>280.95076846322246</v>
          </cell>
          <cell r="AR35">
            <v>-221.76188709795144</v>
          </cell>
          <cell r="AS35">
            <v>3585.7040510158231</v>
          </cell>
          <cell r="AT35">
            <v>9554.8719355906323</v>
          </cell>
          <cell r="AU35">
            <v>5969.1678845748092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542.72585314690912</v>
          </cell>
          <cell r="BU35">
            <v>1423.1902373800783</v>
          </cell>
          <cell r="BV35">
            <v>880.4643842331692</v>
          </cell>
          <cell r="BW35">
            <v>0</v>
          </cell>
          <cell r="BX35">
            <v>101.33508599766623</v>
          </cell>
          <cell r="BY35">
            <v>101.33508599766623</v>
          </cell>
          <cell r="BZ35">
            <v>215.61218056775255</v>
          </cell>
          <cell r="CA35">
            <v>1.9786964170012304</v>
          </cell>
          <cell r="CB35">
            <v>-213.63348415075131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4846.754740291658</v>
          </cell>
          <cell r="CS35">
            <v>11362.326723848601</v>
          </cell>
          <cell r="CT35">
            <v>6515.5719835569425</v>
          </cell>
          <cell r="CU35">
            <v>5816.1056883499896</v>
          </cell>
          <cell r="CV35">
            <v>13634.792068618321</v>
          </cell>
          <cell r="CW35">
            <v>7818.686380268331</v>
          </cell>
          <cell r="CX35">
            <v>166.56173522725945</v>
          </cell>
          <cell r="CY35">
            <v>-7652.124645041069</v>
          </cell>
          <cell r="CZ35">
            <v>-7818.6863802683283</v>
          </cell>
          <cell r="DA35">
            <v>-4196.9356311491629</v>
          </cell>
          <cell r="DB35">
            <v>2</v>
          </cell>
          <cell r="DC35">
            <v>418.98</v>
          </cell>
          <cell r="DD35">
            <v>0</v>
          </cell>
          <cell r="DE35">
            <v>-191.82999999999993</v>
          </cell>
          <cell r="DF35">
            <v>0</v>
          </cell>
          <cell r="DG35">
            <v>-6626.3470141265234</v>
          </cell>
          <cell r="DH35">
            <v>71792.00908292699</v>
          </cell>
          <cell r="DI35">
            <v>1023.3713188903874</v>
          </cell>
          <cell r="DJ35">
            <v>1</v>
          </cell>
          <cell r="DK35">
            <v>2.6591115396840306</v>
          </cell>
          <cell r="DL35">
            <v>0</v>
          </cell>
          <cell r="DM35">
            <v>2.6591115396840306</v>
          </cell>
          <cell r="DN35">
            <v>610.79792066542177</v>
          </cell>
          <cell r="DO35">
            <v>0</v>
          </cell>
          <cell r="DP35">
            <v>610.79792066542177</v>
          </cell>
          <cell r="DQ35"/>
          <cell r="DW35">
            <v>0</v>
          </cell>
          <cell r="DX35">
            <v>0</v>
          </cell>
        </row>
        <row r="36">
          <cell r="A36">
            <v>150000726</v>
          </cell>
          <cell r="B36" t="str">
            <v>№2/273</v>
          </cell>
          <cell r="C36" t="str">
            <v>вул.ВОЗДВИЖЕНСЬКА,  12</v>
          </cell>
          <cell r="D36" t="str">
            <v>вул.РОДИМЦЕВА,  12</v>
          </cell>
          <cell r="E36">
            <v>409.7</v>
          </cell>
          <cell r="F36">
            <v>409.7</v>
          </cell>
          <cell r="G36">
            <v>0</v>
          </cell>
          <cell r="H36">
            <v>0</v>
          </cell>
          <cell r="I36">
            <v>2118.2465600171804</v>
          </cell>
          <cell r="J36">
            <v>2060.5924368573915</v>
          </cell>
          <cell r="K36">
            <v>-57.654123159788924</v>
          </cell>
          <cell r="L36">
            <v>392.54077005027403</v>
          </cell>
          <cell r="M36">
            <v>392.4687902321906</v>
          </cell>
          <cell r="N36">
            <v>-7.1979818083434566E-2</v>
          </cell>
          <cell r="O36">
            <v>644.87233701929063</v>
          </cell>
          <cell r="P36">
            <v>646.7152174556827</v>
          </cell>
          <cell r="Q36">
            <v>1.842880436392079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945.82935599174925</v>
          </cell>
          <cell r="Y36">
            <v>856.06647657539463</v>
          </cell>
          <cell r="Z36">
            <v>-89.762879416354622</v>
          </cell>
          <cell r="AA36">
            <v>0</v>
          </cell>
          <cell r="AB36">
            <v>0</v>
          </cell>
          <cell r="AC36">
            <v>0</v>
          </cell>
          <cell r="AD36">
            <v>1803.5111245760263</v>
          </cell>
          <cell r="AE36">
            <v>1810.9203240380157</v>
          </cell>
          <cell r="AF36">
            <v>7.409199461989374</v>
          </cell>
          <cell r="AG36">
            <v>5905.0001476545212</v>
          </cell>
          <cell r="AH36">
            <v>5766.7632451586751</v>
          </cell>
          <cell r="AI36">
            <v>-138.23690249584615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1243.7663315008394</v>
          </cell>
          <cell r="AQ36">
            <v>1286.4450046380775</v>
          </cell>
          <cell r="AR36">
            <v>42.678673137238093</v>
          </cell>
          <cell r="AS36">
            <v>5776.4262947489697</v>
          </cell>
          <cell r="AT36">
            <v>0</v>
          </cell>
          <cell r="AU36">
            <v>-5776.4262947489697</v>
          </cell>
          <cell r="AV36">
            <v>311.20530639081164</v>
          </cell>
          <cell r="AW36">
            <v>0</v>
          </cell>
          <cell r="AX36">
            <v>-311.20530639081164</v>
          </cell>
          <cell r="AY36">
            <v>428.77277027398185</v>
          </cell>
          <cell r="AZ36">
            <v>0</v>
          </cell>
          <cell r="BA36">
            <v>-428.77277027398185</v>
          </cell>
          <cell r="BB36">
            <v>298.4338577465308</v>
          </cell>
          <cell r="BC36">
            <v>0</v>
          </cell>
          <cell r="BD36">
            <v>-298.4338577465308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145.40568262315608</v>
          </cell>
          <cell r="BL36">
            <v>0</v>
          </cell>
          <cell r="BM36">
            <v>-145.40568262315608</v>
          </cell>
          <cell r="BN36">
            <v>79.653937672857353</v>
          </cell>
          <cell r="BO36">
            <v>0</v>
          </cell>
          <cell r="BP36">
            <v>-79.653937672857353</v>
          </cell>
          <cell r="BQ36">
            <v>1263.4715547073376</v>
          </cell>
          <cell r="BR36">
            <v>0</v>
          </cell>
          <cell r="BS36">
            <v>-1263.4715547073376</v>
          </cell>
          <cell r="BT36">
            <v>6512.8822812846611</v>
          </cell>
          <cell r="BU36">
            <v>10109.445498286406</v>
          </cell>
          <cell r="BV36">
            <v>3596.5632170017452</v>
          </cell>
          <cell r="BW36">
            <v>3901.8960905226436</v>
          </cell>
          <cell r="BX36">
            <v>5545.3902099782454</v>
          </cell>
          <cell r="BY36">
            <v>1643.4941194556018</v>
          </cell>
          <cell r="BZ36">
            <v>1544.6552102056025</v>
          </cell>
          <cell r="CA36">
            <v>256.4536230844945</v>
          </cell>
          <cell r="CB36">
            <v>-1288.2015871211081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1057.6068716221412</v>
          </cell>
          <cell r="CJ36">
            <v>704.46860519612949</v>
          </cell>
          <cell r="CK36">
            <v>-353.13826642601168</v>
          </cell>
          <cell r="CL36">
            <v>0</v>
          </cell>
          <cell r="CM36">
            <v>0</v>
          </cell>
          <cell r="CN36">
            <v>0</v>
          </cell>
          <cell r="CO36">
            <v>1057.6068716221412</v>
          </cell>
          <cell r="CP36">
            <v>704.46860519612949</v>
          </cell>
          <cell r="CQ36">
            <v>-353.13826642601168</v>
          </cell>
          <cell r="CR36">
            <v>27205.704782246718</v>
          </cell>
          <cell r="CS36">
            <v>23668.96618634203</v>
          </cell>
          <cell r="CT36">
            <v>-3536.7385959046878</v>
          </cell>
          <cell r="CU36">
            <v>32646.845738696058</v>
          </cell>
          <cell r="CV36">
            <v>28402.759423610434</v>
          </cell>
          <cell r="CW36">
            <v>-4244.0863150856239</v>
          </cell>
          <cell r="CX36">
            <v>636.84442721219273</v>
          </cell>
          <cell r="CY36">
            <v>4880.9307422978145</v>
          </cell>
          <cell r="CZ36">
            <v>4244.0863150856221</v>
          </cell>
          <cell r="DA36">
            <v>3895.2004300147328</v>
          </cell>
          <cell r="DB36">
            <v>2</v>
          </cell>
          <cell r="DC36">
            <v>14296.11</v>
          </cell>
          <cell r="DD36">
            <v>0</v>
          </cell>
          <cell r="DE36">
            <v>10895.85</v>
          </cell>
          <cell r="DF36">
            <v>0</v>
          </cell>
          <cell r="DG36">
            <v>7036.2920946136292</v>
          </cell>
          <cell r="DH36">
            <v>399404.28199089901</v>
          </cell>
          <cell r="DI36">
            <v>1825.3166275550357</v>
          </cell>
          <cell r="DJ36">
            <v>2</v>
          </cell>
          <cell r="DK36">
            <v>8.3709454413781526</v>
          </cell>
          <cell r="DL36">
            <v>0</v>
          </cell>
          <cell r="DM36">
            <v>7.1524449341813572</v>
          </cell>
          <cell r="DN36">
            <v>3429.5763473326292</v>
          </cell>
          <cell r="DO36">
            <v>0</v>
          </cell>
          <cell r="DP36">
            <v>3429.5763473326292</v>
          </cell>
          <cell r="DQ36"/>
          <cell r="DW36">
            <v>0</v>
          </cell>
          <cell r="DX36">
            <v>0</v>
          </cell>
        </row>
        <row r="37">
          <cell r="A37">
            <v>150000728</v>
          </cell>
          <cell r="B37" t="str">
            <v>№2/275</v>
          </cell>
          <cell r="C37" t="str">
            <v>вул.ВОЗДВИЖЕНСЬКА,  14</v>
          </cell>
          <cell r="D37" t="str">
            <v>вул.РОДИМЦЕВА,  14</v>
          </cell>
          <cell r="E37">
            <v>450.6</v>
          </cell>
          <cell r="F37">
            <v>386.5</v>
          </cell>
          <cell r="G37">
            <v>0</v>
          </cell>
          <cell r="H37">
            <v>64.099999999999994</v>
          </cell>
          <cell r="I37">
            <v>2202.1576815466615</v>
          </cell>
          <cell r="J37">
            <v>2138.3728092310744</v>
          </cell>
          <cell r="K37">
            <v>-63.784872315587108</v>
          </cell>
          <cell r="L37">
            <v>392.54077005027403</v>
          </cell>
          <cell r="M37">
            <v>392.4687902321906</v>
          </cell>
          <cell r="N37">
            <v>-7.1979818083434566E-2</v>
          </cell>
          <cell r="O37">
            <v>726.68989440860992</v>
          </cell>
          <cell r="P37">
            <v>728.76809682934345</v>
          </cell>
          <cell r="Q37">
            <v>2.0782024207335326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926.28610203782728</v>
          </cell>
          <cell r="Y37">
            <v>837.67152007271818</v>
          </cell>
          <cell r="Z37">
            <v>-88.614581965109096</v>
          </cell>
          <cell r="AA37">
            <v>0</v>
          </cell>
          <cell r="AB37">
            <v>0</v>
          </cell>
          <cell r="AC37">
            <v>0</v>
          </cell>
          <cell r="AD37">
            <v>1983.5540950304062</v>
          </cell>
          <cell r="AE37">
            <v>1991.7029485270439</v>
          </cell>
          <cell r="AF37">
            <v>8.1488534966376847</v>
          </cell>
          <cell r="AG37">
            <v>6231.2285430737793</v>
          </cell>
          <cell r="AH37">
            <v>6088.9841648923712</v>
          </cell>
          <cell r="AI37">
            <v>-142.24437818140814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1088.2955400632343</v>
          </cell>
          <cell r="AQ37">
            <v>1039.5675297650535</v>
          </cell>
          <cell r="AR37">
            <v>-48.728010298180834</v>
          </cell>
          <cell r="AS37">
            <v>4807.0991940708063</v>
          </cell>
          <cell r="AT37">
            <v>128.65513255941875</v>
          </cell>
          <cell r="AU37">
            <v>-4678.4440615113872</v>
          </cell>
          <cell r="AV37">
            <v>351.07832637158896</v>
          </cell>
          <cell r="AW37">
            <v>0</v>
          </cell>
          <cell r="AX37">
            <v>-351.07832637158896</v>
          </cell>
          <cell r="AY37">
            <v>428.77277027398185</v>
          </cell>
          <cell r="AZ37">
            <v>0</v>
          </cell>
          <cell r="BA37">
            <v>-428.77277027398185</v>
          </cell>
          <cell r="BB37">
            <v>308.19421667243518</v>
          </cell>
          <cell r="BC37">
            <v>0</v>
          </cell>
          <cell r="BD37">
            <v>-308.19421667243518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143.96843858710719</v>
          </cell>
          <cell r="BL37">
            <v>0</v>
          </cell>
          <cell r="BM37">
            <v>-143.96843858710719</v>
          </cell>
          <cell r="BN37">
            <v>79.653937672857353</v>
          </cell>
          <cell r="BO37">
            <v>0</v>
          </cell>
          <cell r="BP37">
            <v>-79.653937672857353</v>
          </cell>
          <cell r="BQ37">
            <v>1311.6676895779706</v>
          </cell>
          <cell r="BR37">
            <v>0</v>
          </cell>
          <cell r="BS37">
            <v>-1311.6676895779706</v>
          </cell>
          <cell r="BT37">
            <v>7090.666141176388</v>
          </cell>
          <cell r="BU37">
            <v>12026.3536438428</v>
          </cell>
          <cell r="BV37">
            <v>4935.687502666412</v>
          </cell>
          <cell r="BW37">
            <v>5333.4788124445122</v>
          </cell>
          <cell r="BX37">
            <v>7013.5503203155804</v>
          </cell>
          <cell r="BY37">
            <v>1680.0715078710682</v>
          </cell>
          <cell r="BZ37">
            <v>1246.5964744779183</v>
          </cell>
          <cell r="CA37">
            <v>251.32847346829971</v>
          </cell>
          <cell r="CB37">
            <v>-995.2680010096185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737.53028006511829</v>
          </cell>
          <cell r="CJ37">
            <v>248.90145454703105</v>
          </cell>
          <cell r="CK37">
            <v>-488.62882551808724</v>
          </cell>
          <cell r="CL37">
            <v>0</v>
          </cell>
          <cell r="CM37">
            <v>0</v>
          </cell>
          <cell r="CN37">
            <v>0</v>
          </cell>
          <cell r="CO37">
            <v>737.53028006511829</v>
          </cell>
          <cell r="CP37">
            <v>248.90145454703105</v>
          </cell>
          <cell r="CQ37">
            <v>-488.62882551808724</v>
          </cell>
          <cell r="CR37">
            <v>27846.562674949728</v>
          </cell>
          <cell r="CS37">
            <v>26797.340719390559</v>
          </cell>
          <cell r="CT37">
            <v>-1049.2219555591691</v>
          </cell>
          <cell r="CU37">
            <v>33415.875209939673</v>
          </cell>
          <cell r="CV37">
            <v>32156.80886326867</v>
          </cell>
          <cell r="CW37">
            <v>-1259.066346671003</v>
          </cell>
          <cell r="CX37">
            <v>1166.4316891617195</v>
          </cell>
          <cell r="CY37">
            <v>2425.4980358327239</v>
          </cell>
          <cell r="CZ37">
            <v>1259.0663466710043</v>
          </cell>
          <cell r="DA37">
            <v>20628.109320111151</v>
          </cell>
          <cell r="DB37">
            <v>2</v>
          </cell>
          <cell r="DC37">
            <v>8314.9500000000007</v>
          </cell>
          <cell r="DD37">
            <v>130.74</v>
          </cell>
          <cell r="DE37">
            <v>5160.17</v>
          </cell>
          <cell r="DF37">
            <v>-280.93</v>
          </cell>
          <cell r="DG37">
            <v>25783.397290426059</v>
          </cell>
          <cell r="DH37">
            <v>414987.68278921675</v>
          </cell>
          <cell r="DI37">
            <v>1721.9547877715922</v>
          </cell>
          <cell r="DJ37">
            <v>2</v>
          </cell>
          <cell r="DK37">
            <v>8.1623776538761312</v>
          </cell>
          <cell r="DL37">
            <v>0</v>
          </cell>
          <cell r="DM37">
            <v>6.4223428049612039</v>
          </cell>
          <cell r="DN37">
            <v>3154.7589632231247</v>
          </cell>
          <cell r="DO37">
            <v>411.67217379801315</v>
          </cell>
          <cell r="DP37">
            <v>3566.4311370211381</v>
          </cell>
          <cell r="DQ37"/>
          <cell r="DW37">
            <v>1260</v>
          </cell>
          <cell r="DX37">
            <v>0</v>
          </cell>
        </row>
        <row r="38">
          <cell r="A38">
            <v>150000729</v>
          </cell>
          <cell r="B38" t="str">
            <v>№2/276</v>
          </cell>
          <cell r="C38" t="str">
            <v>вул.ВОЗДВИЖЕНСЬКА,  15</v>
          </cell>
          <cell r="D38" t="str">
            <v>вул.РОДИМЦЕВА,  15</v>
          </cell>
          <cell r="E38">
            <v>2099.6999999999998</v>
          </cell>
          <cell r="F38">
            <v>2099.6999999999998</v>
          </cell>
          <cell r="G38">
            <v>0</v>
          </cell>
          <cell r="H38">
            <v>0</v>
          </cell>
          <cell r="I38">
            <v>9189.5965002352277</v>
          </cell>
          <cell r="J38">
            <v>8967.5649468864376</v>
          </cell>
          <cell r="K38">
            <v>-222.03155334879011</v>
          </cell>
          <cell r="L38">
            <v>2092.8357773209145</v>
          </cell>
          <cell r="M38">
            <v>2112.278276264441</v>
          </cell>
          <cell r="N38">
            <v>19.442498943526516</v>
          </cell>
          <cell r="O38">
            <v>3511.912040889551</v>
          </cell>
          <cell r="P38">
            <v>3521.3785034764624</v>
          </cell>
          <cell r="Q38">
            <v>9.4664625869113479</v>
          </cell>
          <cell r="R38">
            <v>0</v>
          </cell>
          <cell r="S38">
            <v>0</v>
          </cell>
          <cell r="T38">
            <v>0</v>
          </cell>
          <cell r="U38">
            <v>384.05140304375084</v>
          </cell>
          <cell r="V38">
            <v>212.76625896597179</v>
          </cell>
          <cell r="W38">
            <v>-171.28514407777905</v>
          </cell>
          <cell r="X38">
            <v>5951.612162089943</v>
          </cell>
          <cell r="Y38">
            <v>5548.0033218537874</v>
          </cell>
          <cell r="Z38">
            <v>-403.60884023615563</v>
          </cell>
          <cell r="AA38">
            <v>0</v>
          </cell>
          <cell r="AB38">
            <v>0</v>
          </cell>
          <cell r="AC38">
            <v>0</v>
          </cell>
          <cell r="AD38">
            <v>9251.3094283206628</v>
          </cell>
          <cell r="AE38">
            <v>9288.639917236751</v>
          </cell>
          <cell r="AF38">
            <v>37.330488916088143</v>
          </cell>
          <cell r="AG38">
            <v>30381.317311900049</v>
          </cell>
          <cell r="AH38">
            <v>29650.63122468385</v>
          </cell>
          <cell r="AI38">
            <v>-730.68608721619967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6218.8316575041981</v>
          </cell>
          <cell r="AQ38">
            <v>6380.9650014756426</v>
          </cell>
          <cell r="AR38">
            <v>162.13334397144445</v>
          </cell>
          <cell r="AS38">
            <v>32728.844953798121</v>
          </cell>
          <cell r="AT38">
            <v>12093.119782606744</v>
          </cell>
          <cell r="AU38">
            <v>-20635.725171191378</v>
          </cell>
          <cell r="AV38">
            <v>1464.4461478088729</v>
          </cell>
          <cell r="AW38">
            <v>3047.6754916444115</v>
          </cell>
          <cell r="AX38">
            <v>1583.2293438355387</v>
          </cell>
          <cell r="AY38">
            <v>2665.6002572620237</v>
          </cell>
          <cell r="AZ38">
            <v>0</v>
          </cell>
          <cell r="BA38">
            <v>-2665.6002572620237</v>
          </cell>
          <cell r="BB38">
            <v>1401.6997167888262</v>
          </cell>
          <cell r="BC38">
            <v>0</v>
          </cell>
          <cell r="BD38">
            <v>-1401.6997167888262</v>
          </cell>
          <cell r="BE38">
            <v>0</v>
          </cell>
          <cell r="BF38">
            <v>0</v>
          </cell>
          <cell r="BG38">
            <v>0</v>
          </cell>
          <cell r="BH38">
            <v>226.35002267820468</v>
          </cell>
          <cell r="BI38">
            <v>504.72798816099402</v>
          </cell>
          <cell r="BJ38">
            <v>278.37796548278936</v>
          </cell>
          <cell r="BK38">
            <v>1205.8529531902157</v>
          </cell>
          <cell r="BL38">
            <v>1314.7192261408081</v>
          </cell>
          <cell r="BM38">
            <v>108.86627295059247</v>
          </cell>
          <cell r="BN38">
            <v>108.37314236331359</v>
          </cell>
          <cell r="BO38">
            <v>0</v>
          </cell>
          <cell r="BP38">
            <v>-108.37314236331359</v>
          </cell>
          <cell r="BQ38">
            <v>7072.3222400914556</v>
          </cell>
          <cell r="BR38">
            <v>4867.1227059462135</v>
          </cell>
          <cell r="BS38">
            <v>-2205.1995341452421</v>
          </cell>
          <cell r="BT38">
            <v>14909.548191529319</v>
          </cell>
          <cell r="BU38">
            <v>32014.141977075338</v>
          </cell>
          <cell r="BV38">
            <v>17104.593785546022</v>
          </cell>
          <cell r="BW38">
            <v>12799.104076985037</v>
          </cell>
          <cell r="BX38">
            <v>16806.208829463605</v>
          </cell>
          <cell r="BY38">
            <v>4007.1047524785681</v>
          </cell>
          <cell r="BZ38">
            <v>6667.290165876414</v>
          </cell>
          <cell r="CA38">
            <v>445.86488291297155</v>
          </cell>
          <cell r="CB38">
            <v>-6221.4252829634424</v>
          </cell>
          <cell r="CC38">
            <v>1198.9053994608614</v>
          </cell>
          <cell r="CD38">
            <v>1202.3831123357274</v>
          </cell>
          <cell r="CE38">
            <v>3.4777128748660289</v>
          </cell>
          <cell r="CF38">
            <v>149.46096338146776</v>
          </cell>
          <cell r="CG38">
            <v>2137.9979182900279</v>
          </cell>
          <cell r="CH38">
            <v>1988.5369549085601</v>
          </cell>
          <cell r="CI38">
            <v>3152.0203511216332</v>
          </cell>
          <cell r="CJ38">
            <v>2128.6473110945562</v>
          </cell>
          <cell r="CK38">
            <v>-1023.373040027077</v>
          </cell>
          <cell r="CL38">
            <v>0</v>
          </cell>
          <cell r="CM38">
            <v>0</v>
          </cell>
          <cell r="CN38">
            <v>0</v>
          </cell>
          <cell r="CO38">
            <v>3152.0203511216332</v>
          </cell>
          <cell r="CP38">
            <v>2128.6473110945562</v>
          </cell>
          <cell r="CQ38">
            <v>-1023.373040027077</v>
          </cell>
          <cell r="CR38">
            <v>115277.64531164855</v>
          </cell>
          <cell r="CS38">
            <v>107727.08274588466</v>
          </cell>
          <cell r="CT38">
            <v>-7550.5625657638884</v>
          </cell>
          <cell r="CU38">
            <v>138333.17437397825</v>
          </cell>
          <cell r="CV38">
            <v>129272.49929506159</v>
          </cell>
          <cell r="CW38">
            <v>-9060.675078916669</v>
          </cell>
          <cell r="CX38">
            <v>6797.3077136234642</v>
          </cell>
          <cell r="CY38">
            <v>15857.982792540122</v>
          </cell>
          <cell r="CZ38">
            <v>9060.6750789166581</v>
          </cell>
          <cell r="DA38">
            <v>-5233.7146800273622</v>
          </cell>
          <cell r="DB38">
            <v>2</v>
          </cell>
          <cell r="DC38">
            <v>32447.01</v>
          </cell>
          <cell r="DD38">
            <v>0</v>
          </cell>
          <cell r="DE38">
            <v>17373.879999999997</v>
          </cell>
          <cell r="DF38">
            <v>0</v>
          </cell>
          <cell r="DG38">
            <v>-36642.684637148341</v>
          </cell>
          <cell r="DH38">
            <v>1741565.7850512208</v>
          </cell>
          <cell r="DI38">
            <v>9367.6122555460533</v>
          </cell>
          <cell r="DJ38">
            <v>5</v>
          </cell>
          <cell r="DK38">
            <v>7.1786672129769169</v>
          </cell>
          <cell r="DL38">
            <v>0</v>
          </cell>
          <cell r="DM38">
            <v>6.4098063199638879</v>
          </cell>
          <cell r="DN38">
            <v>15073.047547087632</v>
          </cell>
          <cell r="DO38">
            <v>0</v>
          </cell>
          <cell r="DP38">
            <v>15073.047547087632</v>
          </cell>
          <cell r="DQ38"/>
          <cell r="DW38">
            <v>1437.2600000000002</v>
          </cell>
          <cell r="DX38">
            <v>0</v>
          </cell>
        </row>
        <row r="39">
          <cell r="A39">
            <v>150000721</v>
          </cell>
          <cell r="B39" t="str">
            <v>№2/277</v>
          </cell>
          <cell r="C39" t="str">
            <v>вул.ВОЗДВИЖЕНСЬКА,  2</v>
          </cell>
          <cell r="D39" t="str">
            <v>вул.РОДИМЦЕВА,  2</v>
          </cell>
          <cell r="E39">
            <v>2787.1</v>
          </cell>
          <cell r="F39">
            <v>2720.4</v>
          </cell>
          <cell r="G39">
            <v>0</v>
          </cell>
          <cell r="H39">
            <v>66.7</v>
          </cell>
          <cell r="I39">
            <v>11804.05464860139</v>
          </cell>
          <cell r="J39">
            <v>11516.461459223614</v>
          </cell>
          <cell r="K39">
            <v>-287.59318937777607</v>
          </cell>
          <cell r="L39">
            <v>1591.6400732910752</v>
          </cell>
          <cell r="M39">
            <v>1602.4841918241582</v>
          </cell>
          <cell r="N39">
            <v>10.844118533083019</v>
          </cell>
          <cell r="O39">
            <v>4195.3862335879585</v>
          </cell>
          <cell r="P39">
            <v>4206.81049598765</v>
          </cell>
          <cell r="Q39">
            <v>11.424262399691543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5070.0990062792771</v>
          </cell>
          <cell r="Y39">
            <v>4570.9208672824652</v>
          </cell>
          <cell r="Z39">
            <v>-499.17813899681187</v>
          </cell>
          <cell r="AA39">
            <v>0</v>
          </cell>
          <cell r="AB39">
            <v>0</v>
          </cell>
          <cell r="AC39">
            <v>0</v>
          </cell>
          <cell r="AD39">
            <v>12282.747653908469</v>
          </cell>
          <cell r="AE39">
            <v>12360.661650395481</v>
          </cell>
          <cell r="AF39">
            <v>77.9139964870119</v>
          </cell>
          <cell r="AG39">
            <v>34943.927615668166</v>
          </cell>
          <cell r="AH39">
            <v>34257.338664713367</v>
          </cell>
          <cell r="AI39">
            <v>-686.58895095479966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10667.899354100118</v>
          </cell>
          <cell r="AQ39">
            <v>10687.834890596849</v>
          </cell>
          <cell r="AR39">
            <v>19.935536496730492</v>
          </cell>
          <cell r="AS39">
            <v>35450.948294131224</v>
          </cell>
          <cell r="AT39">
            <v>6696.7467951122053</v>
          </cell>
          <cell r="AU39">
            <v>-28754.201499019018</v>
          </cell>
          <cell r="AV39">
            <v>1667.8612715336869</v>
          </cell>
          <cell r="AW39">
            <v>0</v>
          </cell>
          <cell r="AX39">
            <v>-1667.8612715336869</v>
          </cell>
          <cell r="AY39">
            <v>1777.5095135333454</v>
          </cell>
          <cell r="AZ39">
            <v>0</v>
          </cell>
          <cell r="BA39">
            <v>-1777.5095135333454</v>
          </cell>
          <cell r="BB39">
            <v>1970.0939915721565</v>
          </cell>
          <cell r="BC39">
            <v>0</v>
          </cell>
          <cell r="BD39">
            <v>-1970.0939915721565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1058.8801765482506</v>
          </cell>
          <cell r="BL39">
            <v>606.64902946580617</v>
          </cell>
          <cell r="BM39">
            <v>-452.23114708244441</v>
          </cell>
          <cell r="BN39">
            <v>54.99148162701713</v>
          </cell>
          <cell r="BO39">
            <v>0</v>
          </cell>
          <cell r="BP39">
            <v>-54.99148162701713</v>
          </cell>
          <cell r="BQ39">
            <v>6529.3364348144569</v>
          </cell>
          <cell r="BR39">
            <v>606.64902946580617</v>
          </cell>
          <cell r="BS39">
            <v>-5922.6874053486508</v>
          </cell>
          <cell r="BT39">
            <v>41051.946952269849</v>
          </cell>
          <cell r="BU39">
            <v>61415.172841560081</v>
          </cell>
          <cell r="BV39">
            <v>20363.225889290232</v>
          </cell>
          <cell r="BW39">
            <v>19457.117601504095</v>
          </cell>
          <cell r="BX39">
            <v>20363.700654846583</v>
          </cell>
          <cell r="BY39">
            <v>906.58305334248871</v>
          </cell>
          <cell r="BZ39">
            <v>13326.362466398175</v>
          </cell>
          <cell r="CA39">
            <v>755.54978298527953</v>
          </cell>
          <cell r="CB39">
            <v>-12570.812683412896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2681.6545766758181</v>
          </cell>
          <cell r="CJ39">
            <v>3308.3045339705495</v>
          </cell>
          <cell r="CK39">
            <v>626.64995729473139</v>
          </cell>
          <cell r="CL39">
            <v>0</v>
          </cell>
          <cell r="CM39">
            <v>0</v>
          </cell>
          <cell r="CN39">
            <v>0</v>
          </cell>
          <cell r="CO39">
            <v>2681.6545766758181</v>
          </cell>
          <cell r="CP39">
            <v>3308.3045339705495</v>
          </cell>
          <cell r="CQ39">
            <v>626.64995729473139</v>
          </cell>
          <cell r="CR39">
            <v>164109.19329556191</v>
          </cell>
          <cell r="CS39">
            <v>138091.29719325071</v>
          </cell>
          <cell r="CT39">
            <v>-26017.896102311206</v>
          </cell>
          <cell r="CU39">
            <v>196931.03195467428</v>
          </cell>
          <cell r="CV39">
            <v>165709.55663190084</v>
          </cell>
          <cell r="CW39">
            <v>-31221.475322773447</v>
          </cell>
          <cell r="CX39">
            <v>6685.1914298824058</v>
          </cell>
          <cell r="CY39">
            <v>37906.666752655845</v>
          </cell>
          <cell r="CZ39">
            <v>31221.47532277344</v>
          </cell>
          <cell r="DA39">
            <v>65500.908066489996</v>
          </cell>
          <cell r="DB39">
            <v>2</v>
          </cell>
          <cell r="DC39">
            <v>54441.54</v>
          </cell>
          <cell r="DD39">
            <v>889.9</v>
          </cell>
          <cell r="DE39">
            <v>34115.550000000003</v>
          </cell>
          <cell r="DF39">
            <v>-669.91</v>
          </cell>
          <cell r="DG39">
            <v>120142.09431820171</v>
          </cell>
          <cell r="DH39">
            <v>2443394.6806146801</v>
          </cell>
          <cell r="DI39">
            <v>12132.986994924649</v>
          </cell>
          <cell r="DJ39">
            <v>4</v>
          </cell>
          <cell r="DK39">
            <v>7.5448610305507211</v>
          </cell>
          <cell r="DL39">
            <v>0</v>
          </cell>
          <cell r="DM39">
            <v>6.6458779012249165</v>
          </cell>
          <cell r="DN39">
            <v>20525.039947510184</v>
          </cell>
          <cell r="DO39">
            <v>443.28005601170196</v>
          </cell>
          <cell r="DP39">
            <v>20968.320003521887</v>
          </cell>
          <cell r="DQ39"/>
          <cell r="DW39">
            <v>1437.2600000000002</v>
          </cell>
          <cell r="DX39">
            <v>0</v>
          </cell>
        </row>
        <row r="40">
          <cell r="A40">
            <v>150000722</v>
          </cell>
          <cell r="B40" t="str">
            <v>№2/278</v>
          </cell>
          <cell r="C40" t="str">
            <v>вул.ВОЗДВИЖЕНСЬКА,  3</v>
          </cell>
          <cell r="D40" t="str">
            <v>вул.РОДИМЦЕВА,  3</v>
          </cell>
          <cell r="E40">
            <v>3560.8</v>
          </cell>
          <cell r="F40">
            <v>3560.8</v>
          </cell>
          <cell r="G40">
            <v>0</v>
          </cell>
          <cell r="H40">
            <v>0</v>
          </cell>
          <cell r="I40">
            <v>13430.668506021853</v>
          </cell>
          <cell r="J40">
            <v>13133.215293294026</v>
          </cell>
          <cell r="K40">
            <v>-297.45321272782712</v>
          </cell>
          <cell r="L40">
            <v>2258.1972461975429</v>
          </cell>
          <cell r="M40">
            <v>2267.5453561067989</v>
          </cell>
          <cell r="N40">
            <v>9.3481099092559816</v>
          </cell>
          <cell r="O40">
            <v>5432.323248724847</v>
          </cell>
          <cell r="P40">
            <v>5446.4699986921514</v>
          </cell>
          <cell r="Q40">
            <v>14.146749967304459</v>
          </cell>
          <cell r="R40">
            <v>0</v>
          </cell>
          <cell r="S40">
            <v>0</v>
          </cell>
          <cell r="T40">
            <v>0</v>
          </cell>
          <cell r="U40">
            <v>480.06425380468852</v>
          </cell>
          <cell r="V40">
            <v>265.9578237074648</v>
          </cell>
          <cell r="W40">
            <v>-214.10643009722372</v>
          </cell>
          <cell r="X40">
            <v>8956.6554697364736</v>
          </cell>
          <cell r="Y40">
            <v>8545.2338135351074</v>
          </cell>
          <cell r="Z40">
            <v>-411.4216562013662</v>
          </cell>
          <cell r="AA40">
            <v>0</v>
          </cell>
          <cell r="AB40">
            <v>0</v>
          </cell>
          <cell r="AC40">
            <v>0</v>
          </cell>
          <cell r="AD40">
            <v>15670.991458904336</v>
          </cell>
          <cell r="AE40">
            <v>15735.674109649774</v>
          </cell>
          <cell r="AF40">
            <v>64.682650745437059</v>
          </cell>
          <cell r="AG40">
            <v>46228.900183389742</v>
          </cell>
          <cell r="AH40">
            <v>45394.096394985318</v>
          </cell>
          <cell r="AI40">
            <v>-834.80378840442427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12437.663315008396</v>
          </cell>
          <cell r="AQ40">
            <v>11110.788499816255</v>
          </cell>
          <cell r="AR40">
            <v>-1326.8748151921409</v>
          </cell>
          <cell r="AS40">
            <v>64651.329064752121</v>
          </cell>
          <cell r="AT40">
            <v>96819.437236435479</v>
          </cell>
          <cell r="AU40">
            <v>32168.108171683358</v>
          </cell>
          <cell r="AV40">
            <v>2021.842601717316</v>
          </cell>
          <cell r="AW40">
            <v>1817.6889085106104</v>
          </cell>
          <cell r="AX40">
            <v>-204.15369320670561</v>
          </cell>
          <cell r="AY40">
            <v>2684.4929403019896</v>
          </cell>
          <cell r="AZ40">
            <v>4955.6566349614295</v>
          </cell>
          <cell r="BA40">
            <v>2271.1636946594399</v>
          </cell>
          <cell r="BB40">
            <v>2938.4286646636356</v>
          </cell>
          <cell r="BC40">
            <v>0</v>
          </cell>
          <cell r="BD40">
            <v>-2938.4286646636356</v>
          </cell>
          <cell r="BE40">
            <v>0</v>
          </cell>
          <cell r="BF40">
            <v>0</v>
          </cell>
          <cell r="BG40">
            <v>0</v>
          </cell>
          <cell r="BH40">
            <v>282.9375283477558</v>
          </cell>
          <cell r="BI40">
            <v>0</v>
          </cell>
          <cell r="BJ40">
            <v>-282.9375283477558</v>
          </cell>
          <cell r="BK40">
            <v>1736.918680507395</v>
          </cell>
          <cell r="BL40">
            <v>625.80671471951871</v>
          </cell>
          <cell r="BM40">
            <v>-1111.1119657878762</v>
          </cell>
          <cell r="BN40">
            <v>58.211123408458413</v>
          </cell>
          <cell r="BO40">
            <v>3881.1204258349726</v>
          </cell>
          <cell r="BP40">
            <v>3822.9093024265144</v>
          </cell>
          <cell r="BQ40">
            <v>9722.8315389465497</v>
          </cell>
          <cell r="BR40">
            <v>11280.272684026531</v>
          </cell>
          <cell r="BS40">
            <v>1557.4411450799817</v>
          </cell>
          <cell r="BT40">
            <v>28299.724145920831</v>
          </cell>
          <cell r="BU40">
            <v>47635.392971647685</v>
          </cell>
          <cell r="BV40">
            <v>19335.668825726854</v>
          </cell>
          <cell r="BW40">
            <v>19145.390255358783</v>
          </cell>
          <cell r="BX40">
            <v>22892.912126679741</v>
          </cell>
          <cell r="BY40">
            <v>3747.5218713209579</v>
          </cell>
          <cell r="BZ40">
            <v>14862.967827973202</v>
          </cell>
          <cell r="CA40">
            <v>631.1304840195437</v>
          </cell>
          <cell r="CB40">
            <v>-14231.837343953657</v>
          </cell>
          <cell r="CC40">
            <v>1978.5110798510198</v>
          </cell>
          <cell r="CD40">
            <v>1984.250226124409</v>
          </cell>
          <cell r="CE40">
            <v>5.739146273389224</v>
          </cell>
          <cell r="CF40">
            <v>246.65012951682428</v>
          </cell>
          <cell r="CG40">
            <v>0</v>
          </cell>
          <cell r="CH40">
            <v>-246.65012951682428</v>
          </cell>
          <cell r="CI40">
            <v>2925.1336019454461</v>
          </cell>
          <cell r="CJ40">
            <v>3412.3682765873273</v>
          </cell>
          <cell r="CK40">
            <v>487.23467464188116</v>
          </cell>
          <cell r="CL40">
            <v>0</v>
          </cell>
          <cell r="CM40">
            <v>0</v>
          </cell>
          <cell r="CN40">
            <v>0</v>
          </cell>
          <cell r="CO40">
            <v>2925.1336019454461</v>
          </cell>
          <cell r="CP40">
            <v>3412.3682765873273</v>
          </cell>
          <cell r="CQ40">
            <v>487.23467464188116</v>
          </cell>
          <cell r="CR40">
            <v>200499.10114266287</v>
          </cell>
          <cell r="CS40">
            <v>241160.6489003223</v>
          </cell>
          <cell r="CT40">
            <v>40661.547757659428</v>
          </cell>
          <cell r="CU40">
            <v>240598.92137119544</v>
          </cell>
          <cell r="CV40">
            <v>289392.77868038672</v>
          </cell>
          <cell r="CW40">
            <v>48793.857309191284</v>
          </cell>
          <cell r="CX40">
            <v>9211.0330322855843</v>
          </cell>
          <cell r="CY40">
            <v>-39582.824276905638</v>
          </cell>
          <cell r="CZ40">
            <v>-48793.857309191226</v>
          </cell>
          <cell r="DA40">
            <v>40252.550720988707</v>
          </cell>
          <cell r="DB40">
            <v>2</v>
          </cell>
          <cell r="DC40">
            <v>83287.86</v>
          </cell>
          <cell r="DD40">
            <v>0</v>
          </cell>
          <cell r="DE40">
            <v>57401.11</v>
          </cell>
          <cell r="DF40">
            <v>0</v>
          </cell>
          <cell r="DG40">
            <v>52971.992417583824</v>
          </cell>
          <cell r="DH40">
            <v>2997719.4528417722</v>
          </cell>
          <cell r="DI40">
            <v>15858.468478843422</v>
          </cell>
          <cell r="DJ40">
            <v>5</v>
          </cell>
          <cell r="DK40">
            <v>7.2634360906037543</v>
          </cell>
          <cell r="DL40">
            <v>0</v>
          </cell>
          <cell r="DM40">
            <v>6.6003954071380537</v>
          </cell>
          <cell r="DN40">
            <v>25863.643231421851</v>
          </cell>
          <cell r="DO40">
            <v>0</v>
          </cell>
          <cell r="DP40">
            <v>25863.643231421851</v>
          </cell>
          <cell r="DQ40"/>
          <cell r="DW40">
            <v>1437.2600000000002</v>
          </cell>
          <cell r="DX40">
            <v>0</v>
          </cell>
        </row>
        <row r="41">
          <cell r="A41">
            <v>150000723</v>
          </cell>
          <cell r="B41" t="str">
            <v>№2/279</v>
          </cell>
          <cell r="C41" t="str">
            <v>вул.ВОЗДВИЖЕНСЬКА,  6</v>
          </cell>
          <cell r="D41" t="str">
            <v>вул.РОДИМЦЕВА,  6</v>
          </cell>
          <cell r="E41">
            <v>3573.3</v>
          </cell>
          <cell r="F41">
            <v>3573.3</v>
          </cell>
          <cell r="G41">
            <v>0</v>
          </cell>
          <cell r="H41">
            <v>0</v>
          </cell>
          <cell r="I41">
            <v>13368.092870585193</v>
          </cell>
          <cell r="J41">
            <v>13077.810323446645</v>
          </cell>
          <cell r="K41">
            <v>-290.28254713854767</v>
          </cell>
          <cell r="L41">
            <v>2255.1216971077492</v>
          </cell>
          <cell r="M41">
            <v>2267.5453561067989</v>
          </cell>
          <cell r="N41">
            <v>12.423658999049621</v>
          </cell>
          <cell r="O41">
            <v>5497.3518875337786</v>
          </cell>
          <cell r="P41">
            <v>5512.1260384961843</v>
          </cell>
          <cell r="Q41">
            <v>14.774150962405656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8176.0214572636423</v>
          </cell>
          <cell r="Y41">
            <v>7777.8303572120358</v>
          </cell>
          <cell r="Z41">
            <v>-398.19110005160655</v>
          </cell>
          <cell r="AA41">
            <v>0</v>
          </cell>
          <cell r="AB41">
            <v>0</v>
          </cell>
          <cell r="AC41">
            <v>0</v>
          </cell>
          <cell r="AD41">
            <v>15735.252612734386</v>
          </cell>
          <cell r="AE41">
            <v>15799.453531780397</v>
          </cell>
          <cell r="AF41">
            <v>64.200919046010313</v>
          </cell>
          <cell r="AG41">
            <v>45031.840525224754</v>
          </cell>
          <cell r="AH41">
            <v>44434.765607042063</v>
          </cell>
          <cell r="AI41">
            <v>-597.07491818269045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12437.663315008396</v>
          </cell>
          <cell r="AQ41">
            <v>15655.584110149968</v>
          </cell>
          <cell r="AR41">
            <v>3217.9207951415719</v>
          </cell>
          <cell r="AS41">
            <v>64723.94470583435</v>
          </cell>
          <cell r="AT41">
            <v>7892.7721767566009</v>
          </cell>
          <cell r="AU41">
            <v>-56831.172529077747</v>
          </cell>
          <cell r="AV41">
            <v>2025.0780868476816</v>
          </cell>
          <cell r="AW41">
            <v>3329.307448707822</v>
          </cell>
          <cell r="AX41">
            <v>1304.2293618601404</v>
          </cell>
          <cell r="AY41">
            <v>2507.9542970111806</v>
          </cell>
          <cell r="AZ41">
            <v>0</v>
          </cell>
          <cell r="BA41">
            <v>-2507.9542970111806</v>
          </cell>
          <cell r="BB41">
            <v>2558.1756158574008</v>
          </cell>
          <cell r="BC41">
            <v>0</v>
          </cell>
          <cell r="BD41">
            <v>-2558.1756158574008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1736.9459130729497</v>
          </cell>
          <cell r="BL41">
            <v>0</v>
          </cell>
          <cell r="BM41">
            <v>-1736.9459130729497</v>
          </cell>
          <cell r="BN41">
            <v>52.544553873121771</v>
          </cell>
          <cell r="BO41">
            <v>0</v>
          </cell>
          <cell r="BP41">
            <v>-52.544553873121771</v>
          </cell>
          <cell r="BQ41">
            <v>8880.6984666623339</v>
          </cell>
          <cell r="BR41">
            <v>3329.307448707822</v>
          </cell>
          <cell r="BS41">
            <v>-5551.3910179545119</v>
          </cell>
          <cell r="BT41">
            <v>35523.210795124513</v>
          </cell>
          <cell r="BU41">
            <v>59980.619962551616</v>
          </cell>
          <cell r="BV41">
            <v>24457.409167427104</v>
          </cell>
          <cell r="BW41">
            <v>20615.250390360365</v>
          </cell>
          <cell r="BX41">
            <v>24424.150136379685</v>
          </cell>
          <cell r="BY41">
            <v>3808.8997460193204</v>
          </cell>
          <cell r="BZ41">
            <v>15300.746442901376</v>
          </cell>
          <cell r="CA41">
            <v>690.21479570825579</v>
          </cell>
          <cell r="CB41">
            <v>-14610.53164719312</v>
          </cell>
          <cell r="CC41">
            <v>2731.4744180309367</v>
          </cell>
          <cell r="CD41">
            <v>2739.3977151945192</v>
          </cell>
          <cell r="CE41">
            <v>7.923297163582447</v>
          </cell>
          <cell r="CF41">
            <v>340.51794091037044</v>
          </cell>
          <cell r="CG41">
            <v>0</v>
          </cell>
          <cell r="CH41">
            <v>-340.51794091037044</v>
          </cell>
          <cell r="CI41">
            <v>4998.7468177001483</v>
          </cell>
          <cell r="CJ41">
            <v>4159.3343820307655</v>
          </cell>
          <cell r="CK41">
            <v>-839.41243566938283</v>
          </cell>
          <cell r="CL41">
            <v>0</v>
          </cell>
          <cell r="CM41">
            <v>0</v>
          </cell>
          <cell r="CN41">
            <v>0</v>
          </cell>
          <cell r="CO41">
            <v>4998.7468177001483</v>
          </cell>
          <cell r="CP41">
            <v>4159.3343820307655</v>
          </cell>
          <cell r="CQ41">
            <v>-839.41243566938283</v>
          </cell>
          <cell r="CR41">
            <v>210584.09381775756</v>
          </cell>
          <cell r="CS41">
            <v>163306.14633452133</v>
          </cell>
          <cell r="CT41">
            <v>-47277.947483236232</v>
          </cell>
          <cell r="CU41">
            <v>252700.91258130906</v>
          </cell>
          <cell r="CV41">
            <v>195967.37560142559</v>
          </cell>
          <cell r="CW41">
            <v>-56733.536979883473</v>
          </cell>
          <cell r="CX41">
            <v>10275.480369883853</v>
          </cell>
          <cell r="CY41">
            <v>67009.017349767368</v>
          </cell>
          <cell r="CZ41">
            <v>56733.536979883516</v>
          </cell>
          <cell r="DA41">
            <v>-8562.4217636931062</v>
          </cell>
          <cell r="DB41">
            <v>2</v>
          </cell>
          <cell r="DC41">
            <v>80850.429999999993</v>
          </cell>
          <cell r="DD41">
            <v>0</v>
          </cell>
          <cell r="DE41">
            <v>53669.439999999988</v>
          </cell>
          <cell r="DF41">
            <v>0</v>
          </cell>
          <cell r="DG41">
            <v>69048.498012786615</v>
          </cell>
          <cell r="DH41">
            <v>3155716.715414315</v>
          </cell>
          <cell r="DI41">
            <v>15928.415930765837</v>
          </cell>
          <cell r="DJ41">
            <v>5</v>
          </cell>
          <cell r="DK41">
            <v>7.6067015587048941</v>
          </cell>
          <cell r="DL41">
            <v>0</v>
          </cell>
          <cell r="DM41">
            <v>6.8989172530328347</v>
          </cell>
          <cell r="DN41">
            <v>27181.026679720198</v>
          </cell>
          <cell r="DO41">
            <v>0</v>
          </cell>
          <cell r="DP41">
            <v>27181.026679720198</v>
          </cell>
          <cell r="DQ41"/>
          <cell r="DW41">
            <v>1437.2600000000002</v>
          </cell>
          <cell r="DX41">
            <v>0</v>
          </cell>
        </row>
        <row r="42">
          <cell r="A42">
            <v>150000724</v>
          </cell>
          <cell r="B42" t="str">
            <v>№2/280</v>
          </cell>
          <cell r="C42" t="str">
            <v>вул.ВОЗДВИЖЕНСЬКА,  7</v>
          </cell>
          <cell r="D42" t="str">
            <v>вул.РОДИМЦЕВА,  7</v>
          </cell>
          <cell r="E42">
            <v>3565.8</v>
          </cell>
          <cell r="F42">
            <v>3565.8</v>
          </cell>
          <cell r="G42">
            <v>0</v>
          </cell>
          <cell r="H42">
            <v>0</v>
          </cell>
          <cell r="I42">
            <v>13124.243008276295</v>
          </cell>
          <cell r="J42">
            <v>12858.749443565301</v>
          </cell>
          <cell r="K42">
            <v>-265.49356471099418</v>
          </cell>
          <cell r="L42">
            <v>2258.1972461975429</v>
          </cell>
          <cell r="M42">
            <v>2267.5453561067989</v>
          </cell>
          <cell r="N42">
            <v>9.3481099092559816</v>
          </cell>
          <cell r="O42">
            <v>5481.6183305789127</v>
          </cell>
          <cell r="P42">
            <v>5495.9890570040143</v>
          </cell>
          <cell r="Q42">
            <v>14.370726425101566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8215.2057275822772</v>
          </cell>
          <cell r="Y42">
            <v>8010.6783106232315</v>
          </cell>
          <cell r="Z42">
            <v>-204.52741695904569</v>
          </cell>
          <cell r="AA42">
            <v>0</v>
          </cell>
          <cell r="AB42">
            <v>0</v>
          </cell>
          <cell r="AC42">
            <v>0</v>
          </cell>
          <cell r="AD42">
            <v>15692.135746106193</v>
          </cell>
          <cell r="AE42">
            <v>15756.975174167772</v>
          </cell>
          <cell r="AF42">
            <v>64.839428061579383</v>
          </cell>
          <cell r="AG42">
            <v>44771.400058741216</v>
          </cell>
          <cell r="AH42">
            <v>44389.937341467114</v>
          </cell>
          <cell r="AI42">
            <v>-381.46271727410203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12437.663315008396</v>
          </cell>
          <cell r="AQ42">
            <v>6959.1211292738608</v>
          </cell>
          <cell r="AR42">
            <v>-5478.5421857345355</v>
          </cell>
          <cell r="AS42">
            <v>55861.561771840737</v>
          </cell>
          <cell r="AT42">
            <v>18463.577871877038</v>
          </cell>
          <cell r="AU42">
            <v>-37397.9838999637</v>
          </cell>
          <cell r="AV42">
            <v>2142.2438545457367</v>
          </cell>
          <cell r="AW42">
            <v>0</v>
          </cell>
          <cell r="AX42">
            <v>-2142.2438545457367</v>
          </cell>
          <cell r="AY42">
            <v>2684.4929403019896</v>
          </cell>
          <cell r="AZ42">
            <v>0</v>
          </cell>
          <cell r="BA42">
            <v>-2684.4929403019896</v>
          </cell>
          <cell r="BB42">
            <v>2558.1756158574008</v>
          </cell>
          <cell r="BC42">
            <v>0</v>
          </cell>
          <cell r="BD42">
            <v>-2558.1756158574008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1736.9459130729497</v>
          </cell>
          <cell r="BL42">
            <v>7746.1300910274604</v>
          </cell>
          <cell r="BM42">
            <v>6009.1841779545102</v>
          </cell>
          <cell r="BN42">
            <v>54.218767599471221</v>
          </cell>
          <cell r="BO42">
            <v>7293.4097856278477</v>
          </cell>
          <cell r="BP42">
            <v>7239.1910180283767</v>
          </cell>
          <cell r="BQ42">
            <v>9176.0770913775486</v>
          </cell>
          <cell r="BR42">
            <v>15039.539876655308</v>
          </cell>
          <cell r="BS42">
            <v>5863.4627852777594</v>
          </cell>
          <cell r="BT42">
            <v>34115.018061657902</v>
          </cell>
          <cell r="BU42">
            <v>59779.887915848987</v>
          </cell>
          <cell r="BV42">
            <v>25664.869854191085</v>
          </cell>
          <cell r="BW42">
            <v>19995.334797398107</v>
          </cell>
          <cell r="BX42">
            <v>26259.76405134585</v>
          </cell>
          <cell r="BY42">
            <v>6264.4292539477428</v>
          </cell>
          <cell r="BZ42">
            <v>15405.824070892621</v>
          </cell>
          <cell r="CA42">
            <v>752.5133698513273</v>
          </cell>
          <cell r="CB42">
            <v>-14653.310701041293</v>
          </cell>
          <cell r="CC42">
            <v>2269.6738197200866</v>
          </cell>
          <cell r="CD42">
            <v>2276.2575534059429</v>
          </cell>
          <cell r="CE42">
            <v>6.5837336858562594</v>
          </cell>
          <cell r="CF42">
            <v>282.94779205232368</v>
          </cell>
          <cell r="CG42">
            <v>0</v>
          </cell>
          <cell r="CH42">
            <v>-282.94779205232368</v>
          </cell>
          <cell r="CI42">
            <v>11935.587091208155</v>
          </cell>
          <cell r="CJ42">
            <v>11377.514873485256</v>
          </cell>
          <cell r="CK42">
            <v>-558.07221772289995</v>
          </cell>
          <cell r="CL42">
            <v>0</v>
          </cell>
          <cell r="CM42">
            <v>0</v>
          </cell>
          <cell r="CN42">
            <v>0</v>
          </cell>
          <cell r="CO42">
            <v>11935.587091208155</v>
          </cell>
          <cell r="CP42">
            <v>11377.514873485256</v>
          </cell>
          <cell r="CQ42">
            <v>-558.07221772289995</v>
          </cell>
          <cell r="CR42">
            <v>206251.08786989705</v>
          </cell>
          <cell r="CS42">
            <v>185298.11398321067</v>
          </cell>
          <cell r="CT42">
            <v>-20952.973886686377</v>
          </cell>
          <cell r="CU42">
            <v>247501.30544387645</v>
          </cell>
          <cell r="CV42">
            <v>222357.7367798528</v>
          </cell>
          <cell r="CW42">
            <v>-25143.568664023653</v>
          </cell>
          <cell r="CX42">
            <v>12445.277762225349</v>
          </cell>
          <cell r="CY42">
            <v>37588.84642624906</v>
          </cell>
          <cell r="CZ42">
            <v>25143.568664023711</v>
          </cell>
          <cell r="DA42">
            <v>20194.996588444716</v>
          </cell>
          <cell r="DB42">
            <v>2</v>
          </cell>
          <cell r="DC42">
            <v>104522.06</v>
          </cell>
          <cell r="DD42">
            <v>0</v>
          </cell>
          <cell r="DE42">
            <v>77693.34</v>
          </cell>
          <cell r="DF42">
            <v>0</v>
          </cell>
          <cell r="DG42">
            <v>101282.23346366535</v>
          </cell>
          <cell r="DH42">
            <v>3119358.9984732214</v>
          </cell>
          <cell r="DI42">
            <v>15879.408161902998</v>
          </cell>
          <cell r="DJ42">
            <v>5</v>
          </cell>
          <cell r="DK42">
            <v>7.5238751481920154</v>
          </cell>
          <cell r="DL42">
            <v>0</v>
          </cell>
          <cell r="DM42">
            <v>6.8344490328562877</v>
          </cell>
          <cell r="DN42">
            <v>26828.634003423089</v>
          </cell>
          <cell r="DO42">
            <v>0</v>
          </cell>
          <cell r="DP42">
            <v>26828.634003423089</v>
          </cell>
          <cell r="DQ42"/>
          <cell r="DW42">
            <v>1437.2600000000002</v>
          </cell>
          <cell r="DX42">
            <v>0</v>
          </cell>
        </row>
        <row r="43">
          <cell r="A43">
            <v>150000725</v>
          </cell>
          <cell r="B43" t="str">
            <v>№2/281</v>
          </cell>
          <cell r="C43" t="str">
            <v>вул.ВОЗДВИЖЕНСЬКА,  9</v>
          </cell>
          <cell r="D43" t="str">
            <v>вул.РОДИМЦЕВА,  9</v>
          </cell>
          <cell r="E43">
            <v>3571.86</v>
          </cell>
          <cell r="F43">
            <v>3571.86</v>
          </cell>
          <cell r="G43">
            <v>0</v>
          </cell>
          <cell r="H43">
            <v>0</v>
          </cell>
          <cell r="I43">
            <v>13340.54139711443</v>
          </cell>
          <cell r="J43">
            <v>13046.679666776839</v>
          </cell>
          <cell r="K43">
            <v>-293.86173033759042</v>
          </cell>
          <cell r="L43">
            <v>2263.3231613471999</v>
          </cell>
          <cell r="M43">
            <v>2267.5453561067989</v>
          </cell>
          <cell r="N43">
            <v>4.2221947595990059</v>
          </cell>
          <cell r="O43">
            <v>5435.071356488912</v>
          </cell>
          <cell r="P43">
            <v>5449.5695963988846</v>
          </cell>
          <cell r="Q43">
            <v>14.498239909972654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8279.0746356853761</v>
          </cell>
          <cell r="Y43">
            <v>7998.2640095044972</v>
          </cell>
          <cell r="Z43">
            <v>-280.8106261808789</v>
          </cell>
          <cell r="AA43">
            <v>0</v>
          </cell>
          <cell r="AB43">
            <v>0</v>
          </cell>
          <cell r="AC43">
            <v>0</v>
          </cell>
          <cell r="AD43">
            <v>15723.718556212392</v>
          </cell>
          <cell r="AE43">
            <v>15788.291564024446</v>
          </cell>
          <cell r="AF43">
            <v>64.573007812054129</v>
          </cell>
          <cell r="AG43">
            <v>45041.72910684831</v>
          </cell>
          <cell r="AH43">
            <v>44550.350192811464</v>
          </cell>
          <cell r="AI43">
            <v>-491.37891403684625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12437.663315008396</v>
          </cell>
          <cell r="AQ43">
            <v>12601.139186977562</v>
          </cell>
          <cell r="AR43">
            <v>163.47587196916538</v>
          </cell>
          <cell r="AS43">
            <v>66131.903946554405</v>
          </cell>
          <cell r="AT43">
            <v>44032.16412049342</v>
          </cell>
          <cell r="AU43">
            <v>-22099.739826060984</v>
          </cell>
          <cell r="AV43">
            <v>2333.1989954012397</v>
          </cell>
          <cell r="AW43">
            <v>0</v>
          </cell>
          <cell r="AX43">
            <v>-2333.1989954012397</v>
          </cell>
          <cell r="AY43">
            <v>2978.7240124533387</v>
          </cell>
          <cell r="AZ43">
            <v>5966.4304807987955</v>
          </cell>
          <cell r="BA43">
            <v>2987.7064683454569</v>
          </cell>
          <cell r="BB43">
            <v>2875.4359958482482</v>
          </cell>
          <cell r="BC43">
            <v>0</v>
          </cell>
          <cell r="BD43">
            <v>-2875.4359958482482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1736.9459130729497</v>
          </cell>
          <cell r="BL43">
            <v>0</v>
          </cell>
          <cell r="BM43">
            <v>-1736.9459130729497</v>
          </cell>
          <cell r="BN43">
            <v>54.218767599471221</v>
          </cell>
          <cell r="BO43">
            <v>0</v>
          </cell>
          <cell r="BP43">
            <v>-54.218767599471221</v>
          </cell>
          <cell r="BQ43">
            <v>9978.5236843752482</v>
          </cell>
          <cell r="BR43">
            <v>5966.4304807987955</v>
          </cell>
          <cell r="BS43">
            <v>-4012.0932035764527</v>
          </cell>
          <cell r="BT43">
            <v>41910.389372615798</v>
          </cell>
          <cell r="BU43">
            <v>70886.694648363336</v>
          </cell>
          <cell r="BV43">
            <v>28976.305275747538</v>
          </cell>
          <cell r="BW43">
            <v>20394.796733546893</v>
          </cell>
          <cell r="BX43">
            <v>26122.533167731523</v>
          </cell>
          <cell r="BY43">
            <v>5727.7364341846296</v>
          </cell>
          <cell r="BZ43">
            <v>13508.612350923624</v>
          </cell>
          <cell r="CA43">
            <v>869.55223872974079</v>
          </cell>
          <cell r="CB43">
            <v>-12639.060112193883</v>
          </cell>
          <cell r="CC43">
            <v>2262.696063426928</v>
          </cell>
          <cell r="CD43">
            <v>2269.2595564558405</v>
          </cell>
          <cell r="CE43">
            <v>6.5634930289124895</v>
          </cell>
          <cell r="CF43">
            <v>282.07791342946854</v>
          </cell>
          <cell r="CG43">
            <v>0</v>
          </cell>
          <cell r="CH43">
            <v>-282.07791342946854</v>
          </cell>
          <cell r="CI43">
            <v>7692.7649497369448</v>
          </cell>
          <cell r="CJ43">
            <v>6617.6000354732523</v>
          </cell>
          <cell r="CK43">
            <v>-1075.1649142636925</v>
          </cell>
          <cell r="CL43">
            <v>0</v>
          </cell>
          <cell r="CM43">
            <v>0</v>
          </cell>
          <cell r="CN43">
            <v>0</v>
          </cell>
          <cell r="CO43">
            <v>7692.7649497369448</v>
          </cell>
          <cell r="CP43">
            <v>6617.6000354732523</v>
          </cell>
          <cell r="CQ43">
            <v>-1075.1649142636925</v>
          </cell>
          <cell r="CR43">
            <v>219641.15743646602</v>
          </cell>
          <cell r="CS43">
            <v>213915.7236278349</v>
          </cell>
          <cell r="CT43">
            <v>-5725.4338086311182</v>
          </cell>
          <cell r="CU43">
            <v>263569.38892375922</v>
          </cell>
          <cell r="CV43">
            <v>256698.86835340186</v>
          </cell>
          <cell r="CW43">
            <v>-6870.5205703573592</v>
          </cell>
          <cell r="CX43">
            <v>10318.901372379678</v>
          </cell>
          <cell r="CY43">
            <v>17189.421942736968</v>
          </cell>
          <cell r="CZ43">
            <v>6870.5205703572901</v>
          </cell>
          <cell r="DA43">
            <v>-15399.005913984663</v>
          </cell>
          <cell r="DB43">
            <v>2</v>
          </cell>
          <cell r="DC43">
            <v>118596.02</v>
          </cell>
          <cell r="DD43">
            <v>0</v>
          </cell>
          <cell r="DE43">
            <v>90341.91</v>
          </cell>
          <cell r="DF43">
            <v>0</v>
          </cell>
          <cell r="DG43">
            <v>-4431.0809777859831</v>
          </cell>
          <cell r="DH43">
            <v>3286659.4835536666</v>
          </cell>
          <cell r="DI43">
            <v>15913.980915209875</v>
          </cell>
          <cell r="DJ43">
            <v>5</v>
          </cell>
          <cell r="DK43">
            <v>7.9101650401415284</v>
          </cell>
          <cell r="DL43">
            <v>0</v>
          </cell>
          <cell r="DM43">
            <v>7.2086416694195066</v>
          </cell>
          <cell r="DN43">
            <v>28254.002100279922</v>
          </cell>
          <cell r="DO43">
            <v>0</v>
          </cell>
          <cell r="DP43">
            <v>28254.002100279922</v>
          </cell>
          <cell r="DQ43"/>
          <cell r="DW43">
            <v>1437.2600000000002</v>
          </cell>
          <cell r="DX43">
            <v>0</v>
          </cell>
        </row>
        <row r="44">
          <cell r="A44">
            <v>150000648</v>
          </cell>
          <cell r="B44" t="str">
            <v>№2/161</v>
          </cell>
          <cell r="C44" t="str">
            <v>вул.ВОЛОДИМИРА ІВАСЮКА,  1Б</v>
          </cell>
          <cell r="D44" t="str">
            <v>вул.МЕНДЕЛЕЕВА,  1Б</v>
          </cell>
          <cell r="E44">
            <v>3820.4</v>
          </cell>
          <cell r="F44">
            <v>3820.4</v>
          </cell>
          <cell r="G44">
            <v>314.8</v>
          </cell>
          <cell r="H44">
            <v>0</v>
          </cell>
          <cell r="I44">
            <v>9372.3535438183062</v>
          </cell>
          <cell r="J44">
            <v>9266.0370264754529</v>
          </cell>
          <cell r="K44">
            <v>-106.31651734285333</v>
          </cell>
          <cell r="L44">
            <v>1560.5253280196955</v>
          </cell>
          <cell r="M44">
            <v>1583.5412303287533</v>
          </cell>
          <cell r="N44">
            <v>23.015902309057765</v>
          </cell>
          <cell r="O44">
            <v>5492.0321493114134</v>
          </cell>
          <cell r="P44">
            <v>5507.3304095501699</v>
          </cell>
          <cell r="Q44">
            <v>15.298260238756484</v>
          </cell>
          <cell r="R44">
            <v>1301.0057315409899</v>
          </cell>
          <cell r="S44">
            <v>1304.1002374779387</v>
          </cell>
          <cell r="T44">
            <v>3.0945059369487353</v>
          </cell>
          <cell r="U44">
            <v>420.18880696510917</v>
          </cell>
          <cell r="V44">
            <v>268.93690022125048</v>
          </cell>
          <cell r="W44">
            <v>-151.25190674385868</v>
          </cell>
          <cell r="X44">
            <v>4292.2036358765872</v>
          </cell>
          <cell r="Y44">
            <v>3718.1029137455957</v>
          </cell>
          <cell r="Z44">
            <v>-574.10072213099147</v>
          </cell>
          <cell r="AA44">
            <v>0</v>
          </cell>
          <cell r="AB44">
            <v>0</v>
          </cell>
          <cell r="AC44">
            <v>0</v>
          </cell>
          <cell r="AD44">
            <v>16801.924724230499</v>
          </cell>
          <cell r="AE44">
            <v>16872.208950905148</v>
          </cell>
          <cell r="AF44">
            <v>70.28422667464838</v>
          </cell>
          <cell r="AG44">
            <v>39240.233919762599</v>
          </cell>
          <cell r="AH44">
            <v>38520.257668704311</v>
          </cell>
          <cell r="AI44">
            <v>-719.97625105828774</v>
          </cell>
          <cell r="AJ44">
            <v>15160.522712624874</v>
          </cell>
          <cell r="AK44">
            <v>14321.481978942511</v>
          </cell>
          <cell r="AL44">
            <v>-839.04073368236277</v>
          </cell>
          <cell r="AM44">
            <v>0</v>
          </cell>
          <cell r="AN44">
            <v>0</v>
          </cell>
          <cell r="AO44">
            <v>0</v>
          </cell>
          <cell r="AP44">
            <v>2332.061871564074</v>
          </cell>
          <cell r="AQ44">
            <v>1979.1925623737002</v>
          </cell>
          <cell r="AR44">
            <v>-352.86930919037377</v>
          </cell>
          <cell r="AS44">
            <v>66086.824341023006</v>
          </cell>
          <cell r="AT44">
            <v>75398.060792043179</v>
          </cell>
          <cell r="AU44">
            <v>9311.2364510201733</v>
          </cell>
          <cell r="AV44">
            <v>1064.5630628686656</v>
          </cell>
          <cell r="AW44">
            <v>0</v>
          </cell>
          <cell r="AX44">
            <v>-1064.5630628686656</v>
          </cell>
          <cell r="AY44">
            <v>1130.6473527336998</v>
          </cell>
          <cell r="AZ44">
            <v>0</v>
          </cell>
          <cell r="BA44">
            <v>-1130.6473527336998</v>
          </cell>
          <cell r="BB44">
            <v>2083.294488994788</v>
          </cell>
          <cell r="BC44">
            <v>639.51295309639056</v>
          </cell>
          <cell r="BD44">
            <v>-1443.7815358983976</v>
          </cell>
          <cell r="BE44">
            <v>723.62545217255649</v>
          </cell>
          <cell r="BF44">
            <v>0</v>
          </cell>
          <cell r="BG44">
            <v>-723.62545217255649</v>
          </cell>
          <cell r="BH44">
            <v>225.99776077391701</v>
          </cell>
          <cell r="BI44">
            <v>0</v>
          </cell>
          <cell r="BJ44">
            <v>-225.99776077391701</v>
          </cell>
          <cell r="BK44">
            <v>826.83549422708074</v>
          </cell>
          <cell r="BL44">
            <v>0</v>
          </cell>
          <cell r="BM44">
            <v>-826.83549422708074</v>
          </cell>
          <cell r="BN44">
            <v>128.78567125765136</v>
          </cell>
          <cell r="BO44">
            <v>4182.1384116839999</v>
          </cell>
          <cell r="BP44">
            <v>4053.3527404263486</v>
          </cell>
          <cell r="BQ44">
            <v>6183.74928302836</v>
          </cell>
          <cell r="BR44">
            <v>4821.6513647803904</v>
          </cell>
          <cell r="BS44">
            <v>-1362.0979182479696</v>
          </cell>
          <cell r="BT44">
            <v>23884.586964179409</v>
          </cell>
          <cell r="BU44">
            <v>35302.263300653125</v>
          </cell>
          <cell r="BV44">
            <v>11417.676336473716</v>
          </cell>
          <cell r="BW44">
            <v>29381.836179366503</v>
          </cell>
          <cell r="BX44">
            <v>35957.099084292517</v>
          </cell>
          <cell r="BY44">
            <v>6575.262904926014</v>
          </cell>
          <cell r="BZ44">
            <v>6317.2470728074368</v>
          </cell>
          <cell r="CA44">
            <v>584.70946328658647</v>
          </cell>
          <cell r="CB44">
            <v>-5732.5376095208503</v>
          </cell>
          <cell r="CC44">
            <v>1454.2278456423412</v>
          </cell>
          <cell r="CD44">
            <v>1458.4461825553731</v>
          </cell>
          <cell r="CE44">
            <v>4.2183369130318624</v>
          </cell>
          <cell r="CF44">
            <v>181.29061299048402</v>
          </cell>
          <cell r="CG44">
            <v>0</v>
          </cell>
          <cell r="CH44">
            <v>-181.29061299048402</v>
          </cell>
          <cell r="CI44">
            <v>3539.9973929891703</v>
          </cell>
          <cell r="CJ44">
            <v>3659.1071217052145</v>
          </cell>
          <cell r="CK44">
            <v>119.10972871604417</v>
          </cell>
          <cell r="CL44">
            <v>4301.874903825651</v>
          </cell>
          <cell r="CM44">
            <v>7690.2469798489365</v>
          </cell>
          <cell r="CN44">
            <v>3388.3720760232854</v>
          </cell>
          <cell r="CO44">
            <v>7841.8722968148213</v>
          </cell>
          <cell r="CP44">
            <v>11349.35410155415</v>
          </cell>
          <cell r="CQ44">
            <v>3507.4818047393292</v>
          </cell>
          <cell r="CR44">
            <v>198064.45309980388</v>
          </cell>
          <cell r="CS44">
            <v>219692.51649918585</v>
          </cell>
          <cell r="CT44">
            <v>21628.063399381965</v>
          </cell>
          <cell r="CU44">
            <v>237677.34371976464</v>
          </cell>
          <cell r="CV44">
            <v>263631.01979902299</v>
          </cell>
          <cell r="CW44">
            <v>25953.676079258352</v>
          </cell>
          <cell r="CX44">
            <v>6915.5816916559397</v>
          </cell>
          <cell r="CY44">
            <v>-19038.094387602359</v>
          </cell>
          <cell r="CZ44">
            <v>-25953.676079258301</v>
          </cell>
          <cell r="DA44">
            <v>24500.041908795265</v>
          </cell>
          <cell r="DB44">
            <v>3</v>
          </cell>
          <cell r="DC44">
            <v>39634.33</v>
          </cell>
          <cell r="DD44">
            <v>0</v>
          </cell>
          <cell r="DE44">
            <v>14399.460000000003</v>
          </cell>
          <cell r="DF44">
            <v>0</v>
          </cell>
          <cell r="DG44">
            <v>9903.0440428702859</v>
          </cell>
          <cell r="DH44">
            <v>2935115.1049370468</v>
          </cell>
          <cell r="DI44">
            <v>16996.785291975742</v>
          </cell>
          <cell r="DJ44">
            <v>9</v>
          </cell>
          <cell r="DK44">
            <v>5.9002743677632212</v>
          </cell>
          <cell r="DL44">
            <v>6.6685777408407789</v>
          </cell>
          <cell r="DM44">
            <v>4.9615084806619763</v>
          </cell>
          <cell r="DN44">
            <v>25234.772499263294</v>
          </cell>
          <cell r="DO44">
            <v>0</v>
          </cell>
          <cell r="DP44">
            <v>25234.772499263294</v>
          </cell>
          <cell r="DQ44"/>
          <cell r="DW44">
            <v>1275.9000000000001</v>
          </cell>
          <cell r="DX44">
            <v>0</v>
          </cell>
        </row>
        <row r="45">
          <cell r="A45">
            <v>150000497</v>
          </cell>
          <cell r="B45" t="str">
            <v>№2/14</v>
          </cell>
          <cell r="C45" t="str">
            <v>вул.ГЕРОЇВ ЧОРНОБИЛЯ,  10</v>
          </cell>
          <cell r="D45" t="str">
            <v>вул.ГЕРОЇВ ЧОРНОБИЛЯ,  10</v>
          </cell>
          <cell r="E45">
            <v>4170.6000000000004</v>
          </cell>
          <cell r="F45">
            <v>4099.1000000000004</v>
          </cell>
          <cell r="G45">
            <v>274</v>
          </cell>
          <cell r="H45">
            <v>71.5</v>
          </cell>
          <cell r="I45">
            <v>16558.851252540626</v>
          </cell>
          <cell r="J45">
            <v>13004.798955970382</v>
          </cell>
          <cell r="K45">
            <v>-3554.0522965702439</v>
          </cell>
          <cell r="L45">
            <v>2497.9714192082142</v>
          </cell>
          <cell r="M45">
            <v>2131.3983560426273</v>
          </cell>
          <cell r="N45">
            <v>-366.57306316558697</v>
          </cell>
          <cell r="O45">
            <v>7403.8753295166198</v>
          </cell>
          <cell r="P45">
            <v>7423.7705943760202</v>
          </cell>
          <cell r="Q45">
            <v>19.895264859400413</v>
          </cell>
          <cell r="R45">
            <v>1469.5952922763965</v>
          </cell>
          <cell r="S45">
            <v>1473.6095305398937</v>
          </cell>
          <cell r="T45">
            <v>4.0142382634971909</v>
          </cell>
          <cell r="U45">
            <v>769.77159991920553</v>
          </cell>
          <cell r="V45">
            <v>386.23318126617386</v>
          </cell>
          <cell r="W45">
            <v>-383.53841865303167</v>
          </cell>
          <cell r="X45">
            <v>5904.6893973264969</v>
          </cell>
          <cell r="Y45">
            <v>4988.6102720107183</v>
          </cell>
          <cell r="Z45">
            <v>-916.07912531577858</v>
          </cell>
          <cell r="AA45">
            <v>0</v>
          </cell>
          <cell r="AB45">
            <v>0</v>
          </cell>
          <cell r="AC45">
            <v>0</v>
          </cell>
          <cell r="AD45">
            <v>18338.320010754425</v>
          </cell>
          <cell r="AE45">
            <v>18415.335542448021</v>
          </cell>
          <cell r="AF45">
            <v>77.015531693596131</v>
          </cell>
          <cell r="AG45">
            <v>52943.074301541987</v>
          </cell>
          <cell r="AH45">
            <v>47823.756432653834</v>
          </cell>
          <cell r="AI45">
            <v>-5119.3178688881526</v>
          </cell>
          <cell r="AJ45">
            <v>57693.907531670506</v>
          </cell>
          <cell r="AK45">
            <v>54908.835574478551</v>
          </cell>
          <cell r="AL45">
            <v>-2785.0719571919544</v>
          </cell>
          <cell r="AM45">
            <v>0</v>
          </cell>
          <cell r="AN45">
            <v>0</v>
          </cell>
          <cell r="AO45">
            <v>0</v>
          </cell>
          <cell r="AP45">
            <v>3679.4753973566503</v>
          </cell>
          <cell r="AQ45">
            <v>2876.4657370081495</v>
          </cell>
          <cell r="AR45">
            <v>-803.0096603485008</v>
          </cell>
          <cell r="AS45">
            <v>66650.173386838505</v>
          </cell>
          <cell r="AT45">
            <v>12065.359876688077</v>
          </cell>
          <cell r="AU45">
            <v>-54584.81351015043</v>
          </cell>
          <cell r="AV45">
            <v>1815.2225514338804</v>
          </cell>
          <cell r="AW45">
            <v>10985.280685587217</v>
          </cell>
          <cell r="AX45">
            <v>9170.0581341533361</v>
          </cell>
          <cell r="AY45">
            <v>1461.6434834064046</v>
          </cell>
          <cell r="AZ45">
            <v>1542.89744798531</v>
          </cell>
          <cell r="BA45">
            <v>81.253964578905425</v>
          </cell>
          <cell r="BB45">
            <v>1466.8513622000223</v>
          </cell>
          <cell r="BC45">
            <v>1957.6765178958926</v>
          </cell>
          <cell r="BD45">
            <v>490.82515569587031</v>
          </cell>
          <cell r="BE45">
            <v>579.02864465440189</v>
          </cell>
          <cell r="BF45">
            <v>0</v>
          </cell>
          <cell r="BG45">
            <v>-579.02864465440189</v>
          </cell>
          <cell r="BH45">
            <v>410.49801739016317</v>
          </cell>
          <cell r="BI45">
            <v>0</v>
          </cell>
          <cell r="BJ45">
            <v>-410.49801739016317</v>
          </cell>
          <cell r="BK45">
            <v>1622.8547123060234</v>
          </cell>
          <cell r="BL45">
            <v>5904.4234222670102</v>
          </cell>
          <cell r="BM45">
            <v>4281.5687099609868</v>
          </cell>
          <cell r="BN45">
            <v>300.05006642518327</v>
          </cell>
          <cell r="BO45">
            <v>0</v>
          </cell>
          <cell r="BP45">
            <v>-300.05006642518327</v>
          </cell>
          <cell r="BQ45">
            <v>7656.1488378160784</v>
          </cell>
          <cell r="BR45">
            <v>20390.27807373543</v>
          </cell>
          <cell r="BS45">
            <v>12734.12923591935</v>
          </cell>
          <cell r="BT45">
            <v>83721.526820060608</v>
          </cell>
          <cell r="BU45">
            <v>110807.87255589821</v>
          </cell>
          <cell r="BV45">
            <v>27086.345735837604</v>
          </cell>
          <cell r="BW45">
            <v>41424.62493640199</v>
          </cell>
          <cell r="BX45">
            <v>52159.115268590904</v>
          </cell>
          <cell r="BY45">
            <v>10734.490332188914</v>
          </cell>
          <cell r="BZ45">
            <v>16909.971966939938</v>
          </cell>
          <cell r="CA45">
            <v>1954.6177076307179</v>
          </cell>
          <cell r="CB45">
            <v>-14955.354259309221</v>
          </cell>
          <cell r="CC45">
            <v>1833.2468806570844</v>
          </cell>
          <cell r="CD45">
            <v>1838.5646532541016</v>
          </cell>
          <cell r="CE45">
            <v>5.3177725970172105</v>
          </cell>
          <cell r="CF45">
            <v>228.54083818647715</v>
          </cell>
          <cell r="CG45">
            <v>0</v>
          </cell>
          <cell r="CH45">
            <v>-228.54083818647715</v>
          </cell>
          <cell r="CI45">
            <v>14552.986923876446</v>
          </cell>
          <cell r="CJ45">
            <v>13626.205421039438</v>
          </cell>
          <cell r="CK45">
            <v>-926.78150283700779</v>
          </cell>
          <cell r="CL45">
            <v>18361.607619170492</v>
          </cell>
          <cell r="CM45">
            <v>20437.762009863174</v>
          </cell>
          <cell r="CN45">
            <v>2076.1543906926818</v>
          </cell>
          <cell r="CO45">
            <v>32914.594543046936</v>
          </cell>
          <cell r="CP45">
            <v>34063.967430902616</v>
          </cell>
          <cell r="CQ45">
            <v>1149.3728878556794</v>
          </cell>
          <cell r="CR45">
            <v>365655.28544051677</v>
          </cell>
          <cell r="CS45">
            <v>338888.83331084065</v>
          </cell>
          <cell r="CT45">
            <v>-26766.452129676123</v>
          </cell>
          <cell r="CU45">
            <v>438786.34252862009</v>
          </cell>
          <cell r="CV45">
            <v>406666.59997300879</v>
          </cell>
          <cell r="CW45">
            <v>-32119.742555611301</v>
          </cell>
          <cell r="CX45">
            <v>12954.392186970314</v>
          </cell>
          <cell r="CY45">
            <v>45074.134742581686</v>
          </cell>
          <cell r="CZ45">
            <v>32119.742555611374</v>
          </cell>
          <cell r="DA45">
            <v>7989.1694218819612</v>
          </cell>
          <cell r="DB45">
            <v>1</v>
          </cell>
          <cell r="DC45">
            <v>104301.04</v>
          </cell>
          <cell r="DD45">
            <v>0</v>
          </cell>
          <cell r="DE45">
            <v>58154.139999999992</v>
          </cell>
          <cell r="DF45">
            <v>-536.02</v>
          </cell>
          <cell r="DG45">
            <v>-80936.66504804953</v>
          </cell>
          <cell r="DH45">
            <v>5420888.8165870849</v>
          </cell>
          <cell r="DI45">
            <v>18263.413354494409</v>
          </cell>
          <cell r="DJ45">
            <v>9</v>
          </cell>
          <cell r="DK45">
            <v>8.6084048654816296</v>
          </cell>
          <cell r="DL45">
            <v>11.447564816150692</v>
          </cell>
          <cell r="DM45">
            <v>7.4966875671057727</v>
          </cell>
          <cell r="DN45">
            <v>46146.783111399986</v>
          </cell>
          <cell r="DO45">
            <v>536.01316104806278</v>
          </cell>
          <cell r="DP45">
            <v>46682.796272448046</v>
          </cell>
          <cell r="DQ45">
            <v>10001.700000000001</v>
          </cell>
          <cell r="DW45">
            <v>1275.9000000000001</v>
          </cell>
          <cell r="DX45">
            <v>0</v>
          </cell>
        </row>
        <row r="46">
          <cell r="A46">
            <v>150000495</v>
          </cell>
          <cell r="B46" t="str">
            <v>№2/15</v>
          </cell>
          <cell r="C46" t="str">
            <v>вул.ГЕРОЇВ ЧОРНОБИЛЯ,  2</v>
          </cell>
          <cell r="D46" t="str">
            <v>вул.ГЕРОЇВ ЧОРНОБИЛЯ,  2</v>
          </cell>
          <cell r="E46">
            <v>409.93</v>
          </cell>
          <cell r="F46">
            <v>409.93</v>
          </cell>
          <cell r="G46">
            <v>0</v>
          </cell>
          <cell r="H46">
            <v>0</v>
          </cell>
          <cell r="I46">
            <v>1087.0463950399758</v>
          </cell>
          <cell r="J46">
            <v>924.65674162009839</v>
          </cell>
          <cell r="K46">
            <v>-162.38965341987739</v>
          </cell>
          <cell r="L46">
            <v>472.00537121951476</v>
          </cell>
          <cell r="M46">
            <v>392.8169630977502</v>
          </cell>
          <cell r="N46">
            <v>-79.188408121764553</v>
          </cell>
          <cell r="O46">
            <v>741.45276833355513</v>
          </cell>
          <cell r="P46">
            <v>743.55976239338997</v>
          </cell>
          <cell r="Q46">
            <v>2.1069940598348467</v>
          </cell>
          <cell r="R46">
            <v>0</v>
          </cell>
          <cell r="S46">
            <v>0</v>
          </cell>
          <cell r="T46">
            <v>0</v>
          </cell>
          <cell r="U46">
            <v>115.21542091312527</v>
          </cell>
          <cell r="V46">
            <v>63.829877689791545</v>
          </cell>
          <cell r="W46">
            <v>-51.385543223333727</v>
          </cell>
          <cell r="X46">
            <v>598.22998649588578</v>
          </cell>
          <cell r="Y46">
            <v>474.71954774436125</v>
          </cell>
          <cell r="Z46">
            <v>-123.51043875152453</v>
          </cell>
          <cell r="AA46">
            <v>0</v>
          </cell>
          <cell r="AB46">
            <v>0</v>
          </cell>
          <cell r="AC46">
            <v>0</v>
          </cell>
          <cell r="AD46">
            <v>1804.5235911580432</v>
          </cell>
          <cell r="AE46">
            <v>1811.9369500436999</v>
          </cell>
          <cell r="AF46">
            <v>7.4133588856566348</v>
          </cell>
          <cell r="AG46">
            <v>4818.4735331601005</v>
          </cell>
          <cell r="AH46">
            <v>4411.5198425890912</v>
          </cell>
          <cell r="AI46">
            <v>-406.95369057100925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1243.7663315008394</v>
          </cell>
          <cell r="AQ46">
            <v>1275.9699360867821</v>
          </cell>
          <cell r="AR46">
            <v>32.203604585942685</v>
          </cell>
          <cell r="AS46">
            <v>5856.9836051769889</v>
          </cell>
          <cell r="AT46">
            <v>114.11352813985806</v>
          </cell>
          <cell r="AU46">
            <v>-5742.8700770371306</v>
          </cell>
          <cell r="AV46">
            <v>326.24437678993155</v>
          </cell>
          <cell r="AW46">
            <v>0</v>
          </cell>
          <cell r="AX46">
            <v>-326.24437678993155</v>
          </cell>
          <cell r="AY46">
            <v>528.79423889752343</v>
          </cell>
          <cell r="AZ46">
            <v>0</v>
          </cell>
          <cell r="BA46">
            <v>-528.79423889752343</v>
          </cell>
          <cell r="BB46">
            <v>163.44704511595194</v>
          </cell>
          <cell r="BC46">
            <v>0</v>
          </cell>
          <cell r="BD46">
            <v>-163.44704511595194</v>
          </cell>
          <cell r="BE46">
            <v>0</v>
          </cell>
          <cell r="BF46">
            <v>0</v>
          </cell>
          <cell r="BG46">
            <v>0</v>
          </cell>
          <cell r="BH46">
            <v>67.90500680346139</v>
          </cell>
          <cell r="BI46">
            <v>0</v>
          </cell>
          <cell r="BJ46">
            <v>-67.90500680346139</v>
          </cell>
          <cell r="BK46">
            <v>142.60149329185407</v>
          </cell>
          <cell r="BL46">
            <v>0</v>
          </cell>
          <cell r="BM46">
            <v>-142.60149329185407</v>
          </cell>
          <cell r="BN46">
            <v>154.49259874162507</v>
          </cell>
          <cell r="BO46">
            <v>855.20707564400414</v>
          </cell>
          <cell r="BP46">
            <v>700.71447690237903</v>
          </cell>
          <cell r="BQ46">
            <v>1383.4847596403472</v>
          </cell>
          <cell r="BR46">
            <v>855.20707564400414</v>
          </cell>
          <cell r="BS46">
            <v>-528.27768399634306</v>
          </cell>
          <cell r="BT46">
            <v>7675.502881918238</v>
          </cell>
          <cell r="BU46">
            <v>13092.578247020218</v>
          </cell>
          <cell r="BV46">
            <v>5417.0753651019795</v>
          </cell>
          <cell r="BW46">
            <v>4175.6421155290654</v>
          </cell>
          <cell r="BX46">
            <v>4259.5685720590027</v>
          </cell>
          <cell r="BY46">
            <v>83.926456529937241</v>
          </cell>
          <cell r="BZ46">
            <v>2054.2634400663728</v>
          </cell>
          <cell r="CA46">
            <v>723.70043661522959</v>
          </cell>
          <cell r="CB46">
            <v>-1330.5630034511432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1459.0098323040495</v>
          </cell>
          <cell r="CJ46">
            <v>1298.0049026254578</v>
          </cell>
          <cell r="CK46">
            <v>-161.00492967859168</v>
          </cell>
          <cell r="CL46">
            <v>0</v>
          </cell>
          <cell r="CM46">
            <v>0</v>
          </cell>
          <cell r="CN46">
            <v>0</v>
          </cell>
          <cell r="CO46">
            <v>1459.0098323040495</v>
          </cell>
          <cell r="CP46">
            <v>1298.0049026254578</v>
          </cell>
          <cell r="CQ46">
            <v>-161.00492967859168</v>
          </cell>
          <cell r="CR46">
            <v>28667.126499296006</v>
          </cell>
          <cell r="CS46">
            <v>26030.662540779642</v>
          </cell>
          <cell r="CT46">
            <v>-2636.4639585163641</v>
          </cell>
          <cell r="CU46">
            <v>34400.551799155204</v>
          </cell>
          <cell r="CV46">
            <v>31236.795048935568</v>
          </cell>
          <cell r="CW46">
            <v>-3163.7567502196362</v>
          </cell>
          <cell r="CX46">
            <v>676.56356708124918</v>
          </cell>
          <cell r="CY46">
            <v>3840.3203173008783</v>
          </cell>
          <cell r="CZ46">
            <v>3163.7567502196289</v>
          </cell>
          <cell r="DA46">
            <v>-5874.4755745061739</v>
          </cell>
          <cell r="DB46">
            <v>1</v>
          </cell>
          <cell r="DC46">
            <v>21034.7</v>
          </cell>
          <cell r="DD46">
            <v>0</v>
          </cell>
          <cell r="DE46">
            <v>17392.34</v>
          </cell>
          <cell r="DF46">
            <v>0</v>
          </cell>
          <cell r="DG46">
            <v>-4854.5867319041863</v>
          </cell>
          <cell r="DH46">
            <v>420925.38439483743</v>
          </cell>
          <cell r="DI46">
            <v>1826.3413354494405</v>
          </cell>
          <cell r="DJ46">
            <v>2</v>
          </cell>
          <cell r="DK46">
            <v>8.8853174631602059</v>
          </cell>
          <cell r="DL46">
            <v>0</v>
          </cell>
          <cell r="DM46">
            <v>7.5731248091699221</v>
          </cell>
          <cell r="DN46">
            <v>3642.3581876732633</v>
          </cell>
          <cell r="DO46">
            <v>0</v>
          </cell>
          <cell r="DP46">
            <v>3642.3581876732633</v>
          </cell>
          <cell r="DQ46"/>
          <cell r="DW46">
            <v>0</v>
          </cell>
          <cell r="DX46">
            <v>0</v>
          </cell>
        </row>
        <row r="47">
          <cell r="A47">
            <v>150000496</v>
          </cell>
          <cell r="B47" t="str">
            <v>№2/16</v>
          </cell>
          <cell r="C47" t="str">
            <v>вул.ГЕРОЇВ ЧОРНОБИЛЯ,  4</v>
          </cell>
          <cell r="D47" t="str">
            <v>вул.ГЕРОЇВ ЧОРНОБИЛЯ,  4</v>
          </cell>
          <cell r="E47">
            <v>403.93</v>
          </cell>
          <cell r="F47">
            <v>403.93</v>
          </cell>
          <cell r="G47">
            <v>0</v>
          </cell>
          <cell r="H47">
            <v>0</v>
          </cell>
          <cell r="I47">
            <v>1163.7772941257294</v>
          </cell>
          <cell r="J47">
            <v>993.36887742937915</v>
          </cell>
          <cell r="K47">
            <v>-170.40841669635029</v>
          </cell>
          <cell r="L47">
            <v>474.4837646196425</v>
          </cell>
          <cell r="M47">
            <v>396.08328864002141</v>
          </cell>
          <cell r="N47">
            <v>-78.400475979621092</v>
          </cell>
          <cell r="O47">
            <v>713.52529595912893</v>
          </cell>
          <cell r="P47">
            <v>715.41466252218379</v>
          </cell>
          <cell r="Q47">
            <v>1.8893665630548639</v>
          </cell>
          <cell r="R47">
            <v>0</v>
          </cell>
          <cell r="S47">
            <v>0</v>
          </cell>
          <cell r="T47">
            <v>0</v>
          </cell>
          <cell r="U47">
            <v>115.21542091312527</v>
          </cell>
          <cell r="V47">
            <v>63.829877689791545</v>
          </cell>
          <cell r="W47">
            <v>-51.385543223333727</v>
          </cell>
          <cell r="X47">
            <v>657.85831812677043</v>
          </cell>
          <cell r="Y47">
            <v>460.81910430055819</v>
          </cell>
          <cell r="Z47">
            <v>-197.03921382621223</v>
          </cell>
          <cell r="AA47">
            <v>0</v>
          </cell>
          <cell r="AB47">
            <v>0</v>
          </cell>
          <cell r="AC47">
            <v>0</v>
          </cell>
          <cell r="AD47">
            <v>1778.1114194532445</v>
          </cell>
          <cell r="AE47">
            <v>1785.4162716345513</v>
          </cell>
          <cell r="AF47">
            <v>7.3048521813068419</v>
          </cell>
          <cell r="AG47">
            <v>4902.9715131976409</v>
          </cell>
          <cell r="AH47">
            <v>4414.9320822164855</v>
          </cell>
          <cell r="AI47">
            <v>-488.03943098115542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1243.7663315008394</v>
          </cell>
          <cell r="AQ47">
            <v>1185.9699360867821</v>
          </cell>
          <cell r="AR47">
            <v>-57.796395414057315</v>
          </cell>
          <cell r="AS47">
            <v>5679.6594630307709</v>
          </cell>
          <cell r="AT47">
            <v>114.11352813985806</v>
          </cell>
          <cell r="AU47">
            <v>-5565.5459348909126</v>
          </cell>
          <cell r="AV47">
            <v>321.8296515917707</v>
          </cell>
          <cell r="AW47">
            <v>0</v>
          </cell>
          <cell r="AX47">
            <v>-321.8296515917707</v>
          </cell>
          <cell r="AY47">
            <v>524.38077281525307</v>
          </cell>
          <cell r="AZ47">
            <v>0</v>
          </cell>
          <cell r="BA47">
            <v>-524.38077281525307</v>
          </cell>
          <cell r="BB47">
            <v>298.90256258449443</v>
          </cell>
          <cell r="BC47">
            <v>0</v>
          </cell>
          <cell r="BD47">
            <v>-298.90256258449443</v>
          </cell>
          <cell r="BE47">
            <v>0</v>
          </cell>
          <cell r="BF47">
            <v>0</v>
          </cell>
          <cell r="BG47">
            <v>0</v>
          </cell>
          <cell r="BH47">
            <v>67.90500680346139</v>
          </cell>
          <cell r="BI47">
            <v>0</v>
          </cell>
          <cell r="BJ47">
            <v>-67.90500680346139</v>
          </cell>
          <cell r="BK47">
            <v>146.5938378364344</v>
          </cell>
          <cell r="BL47">
            <v>0</v>
          </cell>
          <cell r="BM47">
            <v>-146.5938378364344</v>
          </cell>
          <cell r="BN47">
            <v>152.75812295588</v>
          </cell>
          <cell r="BO47">
            <v>0</v>
          </cell>
          <cell r="BP47">
            <v>-152.75812295588</v>
          </cell>
          <cell r="BQ47">
            <v>1512.3699545872942</v>
          </cell>
          <cell r="BR47">
            <v>0</v>
          </cell>
          <cell r="BS47">
            <v>-1512.3699545872942</v>
          </cell>
          <cell r="BT47">
            <v>6146.1971206330527</v>
          </cell>
          <cell r="BU47">
            <v>12489.227641833997</v>
          </cell>
          <cell r="BV47">
            <v>6343.0305212009443</v>
          </cell>
          <cell r="BW47">
            <v>4251.3398380882199</v>
          </cell>
          <cell r="BX47">
            <v>4341.0948706102445</v>
          </cell>
          <cell r="BY47">
            <v>89.755032522024521</v>
          </cell>
          <cell r="BZ47">
            <v>2347.261459914027</v>
          </cell>
          <cell r="CA47">
            <v>752.92584799499309</v>
          </cell>
          <cell r="CB47">
            <v>-1594.3356119190339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2011.764339328143</v>
          </cell>
          <cell r="CJ47">
            <v>2701.3394801374475</v>
          </cell>
          <cell r="CK47">
            <v>689.57514080930446</v>
          </cell>
          <cell r="CL47">
            <v>0</v>
          </cell>
          <cell r="CM47">
            <v>0</v>
          </cell>
          <cell r="CN47">
            <v>0</v>
          </cell>
          <cell r="CO47">
            <v>2011.764339328143</v>
          </cell>
          <cell r="CP47">
            <v>2701.3394801374475</v>
          </cell>
          <cell r="CQ47">
            <v>689.57514080930446</v>
          </cell>
          <cell r="CR47">
            <v>28095.330020279991</v>
          </cell>
          <cell r="CS47">
            <v>25999.603387019812</v>
          </cell>
          <cell r="CT47">
            <v>-2095.7266332601794</v>
          </cell>
          <cell r="CU47">
            <v>33714.396024335991</v>
          </cell>
          <cell r="CV47">
            <v>31199.524064423771</v>
          </cell>
          <cell r="CW47">
            <v>-2514.8719599122196</v>
          </cell>
          <cell r="CX47">
            <v>1176.4965963201003</v>
          </cell>
          <cell r="CY47">
            <v>3691.3685562323135</v>
          </cell>
          <cell r="CZ47">
            <v>2514.8719599122132</v>
          </cell>
          <cell r="DA47">
            <v>-7724.0345298299044</v>
          </cell>
          <cell r="DB47">
            <v>1</v>
          </cell>
          <cell r="DC47">
            <v>28188.66</v>
          </cell>
          <cell r="DD47">
            <v>0</v>
          </cell>
          <cell r="DE47">
            <v>24594.65</v>
          </cell>
          <cell r="DF47">
            <v>0</v>
          </cell>
          <cell r="DG47">
            <v>-8242.9651000454178</v>
          </cell>
          <cell r="DH47">
            <v>418690.71144787315</v>
          </cell>
          <cell r="DI47">
            <v>1799.609825160619</v>
          </cell>
          <cell r="DJ47">
            <v>2</v>
          </cell>
          <cell r="DK47">
            <v>8.8975972573699043</v>
          </cell>
          <cell r="DL47">
            <v>0</v>
          </cell>
          <cell r="DM47">
            <v>7.544099223390953</v>
          </cell>
          <cell r="DN47">
            <v>3594.0064601694253</v>
          </cell>
          <cell r="DO47">
            <v>0</v>
          </cell>
          <cell r="DP47">
            <v>3594.0064601694253</v>
          </cell>
          <cell r="DQ47"/>
          <cell r="DW47">
            <v>0</v>
          </cell>
          <cell r="DX47">
            <v>0</v>
          </cell>
        </row>
        <row r="48">
          <cell r="A48">
            <v>150000498</v>
          </cell>
          <cell r="B48" t="str">
            <v>№2/17</v>
          </cell>
          <cell r="C48" t="str">
            <v>вул.ГЕРОЇВ ЧОРНОБИЛЯ,  4А</v>
          </cell>
          <cell r="D48" t="str">
            <v>вул.ГЕРОЇВ ЧОРНОБИЛЯ,  4А</v>
          </cell>
          <cell r="E48">
            <v>4892.3</v>
          </cell>
          <cell r="F48">
            <v>4846.6000000000004</v>
          </cell>
          <cell r="G48">
            <v>0</v>
          </cell>
          <cell r="H48">
            <v>45.7</v>
          </cell>
          <cell r="I48">
            <v>17625.011029614667</v>
          </cell>
          <cell r="J48">
            <v>13868.425001229656</v>
          </cell>
          <cell r="K48">
            <v>-3756.5860283850106</v>
          </cell>
          <cell r="L48">
            <v>3864.0627101030159</v>
          </cell>
          <cell r="M48">
            <v>3321.7949820418385</v>
          </cell>
          <cell r="N48">
            <v>-542.26772806117742</v>
          </cell>
          <cell r="O48">
            <v>8569.5698757764785</v>
          </cell>
          <cell r="P48">
            <v>8590.9916674630549</v>
          </cell>
          <cell r="Q48">
            <v>21.421791686576398</v>
          </cell>
          <cell r="R48">
            <v>0</v>
          </cell>
          <cell r="S48">
            <v>0</v>
          </cell>
          <cell r="T48">
            <v>0</v>
          </cell>
          <cell r="U48">
            <v>672.089955326564</v>
          </cell>
          <cell r="V48">
            <v>372.34095319045059</v>
          </cell>
          <cell r="W48">
            <v>-299.7490021361134</v>
          </cell>
          <cell r="X48">
            <v>15189.865673057104</v>
          </cell>
          <cell r="Y48">
            <v>11312.114228952698</v>
          </cell>
          <cell r="Z48">
            <v>-3877.7514441044059</v>
          </cell>
          <cell r="AA48">
            <v>0</v>
          </cell>
          <cell r="AB48">
            <v>0</v>
          </cell>
          <cell r="AC48">
            <v>0</v>
          </cell>
          <cell r="AD48">
            <v>21531.426707175506</v>
          </cell>
          <cell r="AE48">
            <v>21620.255159123662</v>
          </cell>
          <cell r="AF48">
            <v>88.828451948156726</v>
          </cell>
          <cell r="AG48">
            <v>67452.025951053336</v>
          </cell>
          <cell r="AH48">
            <v>59085.921992001364</v>
          </cell>
          <cell r="AI48">
            <v>-8366.1039590519722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17101.787058136542</v>
          </cell>
          <cell r="AQ48">
            <v>15755.999786633636</v>
          </cell>
          <cell r="AR48">
            <v>-1345.7872715029062</v>
          </cell>
          <cell r="AS48">
            <v>48289.019985620245</v>
          </cell>
          <cell r="AT48">
            <v>7112.5040689527086</v>
          </cell>
          <cell r="AU48">
            <v>-41176.515916667537</v>
          </cell>
          <cell r="AV48">
            <v>3083.1320400723675</v>
          </cell>
          <cell r="AW48">
            <v>275.42523712368603</v>
          </cell>
          <cell r="AX48">
            <v>-2807.7068029486813</v>
          </cell>
          <cell r="AY48">
            <v>4736.2655167007933</v>
          </cell>
          <cell r="AZ48">
            <v>0</v>
          </cell>
          <cell r="BA48">
            <v>-4736.2655167007933</v>
          </cell>
          <cell r="BB48">
            <v>2935.0769253349131</v>
          </cell>
          <cell r="BC48">
            <v>5278.2855364948446</v>
          </cell>
          <cell r="BD48">
            <v>2343.2086111599315</v>
          </cell>
          <cell r="BE48">
            <v>0</v>
          </cell>
          <cell r="BF48">
            <v>0</v>
          </cell>
          <cell r="BG48">
            <v>0</v>
          </cell>
          <cell r="BH48">
            <v>396.11253968685816</v>
          </cell>
          <cell r="BI48">
            <v>416.32736112493444</v>
          </cell>
          <cell r="BJ48">
            <v>20.214821438076285</v>
          </cell>
          <cell r="BK48">
            <v>3476.904761401363</v>
          </cell>
          <cell r="BL48">
            <v>897.64144058308545</v>
          </cell>
          <cell r="BM48">
            <v>-2579.2633208182774</v>
          </cell>
          <cell r="BN48">
            <v>892.68889189507263</v>
          </cell>
          <cell r="BO48">
            <v>10517.130919935411</v>
          </cell>
          <cell r="BP48">
            <v>9624.4420280403392</v>
          </cell>
          <cell r="BQ48">
            <v>15520.180675091367</v>
          </cell>
          <cell r="BR48">
            <v>17384.810495261961</v>
          </cell>
          <cell r="BS48">
            <v>1864.629820170594</v>
          </cell>
          <cell r="BT48">
            <v>87514.383420065191</v>
          </cell>
          <cell r="BU48">
            <v>157221.07501644173</v>
          </cell>
          <cell r="BV48">
            <v>69706.691596376535</v>
          </cell>
          <cell r="BW48">
            <v>28296.188705857217</v>
          </cell>
          <cell r="BX48">
            <v>30968.213449120576</v>
          </cell>
          <cell r="BY48">
            <v>2672.0247432633587</v>
          </cell>
          <cell r="BZ48">
            <v>47179.028440906899</v>
          </cell>
          <cell r="CA48">
            <v>1317.8900894190297</v>
          </cell>
          <cell r="CB48">
            <v>-45861.138351487869</v>
          </cell>
          <cell r="CC48">
            <v>1952.1859083813763</v>
          </cell>
          <cell r="CD48">
            <v>1957.8486921762965</v>
          </cell>
          <cell r="CE48">
            <v>5.6627837949201876</v>
          </cell>
          <cell r="CF48">
            <v>243.36831471241635</v>
          </cell>
          <cell r="CG48">
            <v>0</v>
          </cell>
          <cell r="CH48">
            <v>-243.36831471241635</v>
          </cell>
          <cell r="CI48">
            <v>11956.356255331279</v>
          </cell>
          <cell r="CJ48">
            <v>11460.436610883549</v>
          </cell>
          <cell r="CK48">
            <v>-495.9196444477293</v>
          </cell>
          <cell r="CL48">
            <v>0</v>
          </cell>
          <cell r="CM48">
            <v>0</v>
          </cell>
          <cell r="CN48">
            <v>0</v>
          </cell>
          <cell r="CO48">
            <v>11956.356255331279</v>
          </cell>
          <cell r="CP48">
            <v>11460.436610883549</v>
          </cell>
          <cell r="CQ48">
            <v>-495.9196444477293</v>
          </cell>
          <cell r="CR48">
            <v>325504.52471515583</v>
          </cell>
          <cell r="CS48">
            <v>302264.70020089083</v>
          </cell>
          <cell r="CT48">
            <v>-23239.824514264998</v>
          </cell>
          <cell r="CU48">
            <v>390605.42965818697</v>
          </cell>
          <cell r="CV48">
            <v>362717.64024106896</v>
          </cell>
          <cell r="CW48">
            <v>-27887.789417118009</v>
          </cell>
          <cell r="CX48">
            <v>18442.795536033849</v>
          </cell>
          <cell r="CY48">
            <v>46330.584953151796</v>
          </cell>
          <cell r="CZ48">
            <v>27887.789417117947</v>
          </cell>
          <cell r="DA48">
            <v>68796.960549589669</v>
          </cell>
          <cell r="DB48">
            <v>1</v>
          </cell>
          <cell r="DC48">
            <v>96512.78</v>
          </cell>
          <cell r="DD48">
            <v>363.42</v>
          </cell>
          <cell r="DE48">
            <v>54493.75</v>
          </cell>
          <cell r="DF48">
            <v>0</v>
          </cell>
          <cell r="DG48">
            <v>97462.371303336229</v>
          </cell>
          <cell r="DH48">
            <v>4908578.7023306498</v>
          </cell>
          <cell r="DI48">
            <v>21585.694558223451</v>
          </cell>
          <cell r="DJ48">
            <v>5</v>
          </cell>
          <cell r="DK48">
            <v>8.6698375992079093</v>
          </cell>
          <cell r="DL48">
            <v>0</v>
          </cell>
          <cell r="DM48">
            <v>7.9522973860999349</v>
          </cell>
          <cell r="DN48">
            <v>42019.234908321057</v>
          </cell>
          <cell r="DO48">
            <v>363.41999054476702</v>
          </cell>
          <cell r="DP48">
            <v>42382.654898865825</v>
          </cell>
          <cell r="DQ48">
            <v>14880.39</v>
          </cell>
          <cell r="DW48">
            <v>1714.44</v>
          </cell>
          <cell r="DX48">
            <v>0</v>
          </cell>
        </row>
        <row r="49">
          <cell r="A49">
            <v>150000969</v>
          </cell>
          <cell r="B49" t="str">
            <v>№2/18</v>
          </cell>
          <cell r="C49" t="str">
            <v>вул.ГЕТЬМАНА ПОЛУБОТКА,  10</v>
          </cell>
          <cell r="D49" t="str">
            <v>вул.ГЕТЬМАНА ПОЛУБОТКА,  10</v>
          </cell>
          <cell r="E49">
            <v>756</v>
          </cell>
          <cell r="F49">
            <v>564.6</v>
          </cell>
          <cell r="G49">
            <v>0</v>
          </cell>
          <cell r="H49">
            <v>191.4</v>
          </cell>
          <cell r="I49">
            <v>3922.3858781693693</v>
          </cell>
          <cell r="J49">
            <v>3832.9559888591443</v>
          </cell>
          <cell r="K49">
            <v>-89.429889310225008</v>
          </cell>
          <cell r="L49">
            <v>844.39848608034652</v>
          </cell>
          <cell r="M49">
            <v>847.56899727657469</v>
          </cell>
          <cell r="N49">
            <v>3.1705111962281762</v>
          </cell>
          <cell r="O49">
            <v>1147.2348387276943</v>
          </cell>
          <cell r="P49">
            <v>1150.3085525412248</v>
          </cell>
          <cell r="Q49">
            <v>3.0737138135305031</v>
          </cell>
          <cell r="R49">
            <v>0</v>
          </cell>
          <cell r="S49">
            <v>0</v>
          </cell>
          <cell r="T49">
            <v>0</v>
          </cell>
          <cell r="U49">
            <v>172.82313136968793</v>
          </cell>
          <cell r="V49">
            <v>95.744816534687345</v>
          </cell>
          <cell r="W49">
            <v>-77.078314835000583</v>
          </cell>
          <cell r="X49">
            <v>2509.3962729616997</v>
          </cell>
          <cell r="Y49">
            <v>2133.6012805762757</v>
          </cell>
          <cell r="Z49">
            <v>-375.79499238542394</v>
          </cell>
          <cell r="AA49">
            <v>0</v>
          </cell>
          <cell r="AB49">
            <v>0</v>
          </cell>
          <cell r="AC49">
            <v>0</v>
          </cell>
          <cell r="AD49">
            <v>3316.8060787037934</v>
          </cell>
          <cell r="AE49">
            <v>3600.6437461915211</v>
          </cell>
          <cell r="AF49">
            <v>283.83766748772769</v>
          </cell>
          <cell r="AG49">
            <v>11913.044686012592</v>
          </cell>
          <cell r="AH49">
            <v>11660.823381979428</v>
          </cell>
          <cell r="AI49">
            <v>-252.22130403316442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3264.8866201897035</v>
          </cell>
          <cell r="AQ49">
            <v>2871.5941959136899</v>
          </cell>
          <cell r="AR49">
            <v>-393.29242427601366</v>
          </cell>
          <cell r="AS49">
            <v>10690.112561068632</v>
          </cell>
          <cell r="AT49">
            <v>0</v>
          </cell>
          <cell r="AU49">
            <v>-10690.112561068632</v>
          </cell>
          <cell r="AV49">
            <v>620.6592795209516</v>
          </cell>
          <cell r="AW49">
            <v>372.72529226087789</v>
          </cell>
          <cell r="AX49">
            <v>-247.93398726007371</v>
          </cell>
          <cell r="AY49">
            <v>933.80833218647399</v>
          </cell>
          <cell r="AZ49">
            <v>0</v>
          </cell>
          <cell r="BA49">
            <v>-933.80833218647399</v>
          </cell>
          <cell r="BB49">
            <v>449.94787870297876</v>
          </cell>
          <cell r="BC49">
            <v>660.51051783229582</v>
          </cell>
          <cell r="BD49">
            <v>210.56263912931706</v>
          </cell>
          <cell r="BE49">
            <v>0</v>
          </cell>
          <cell r="BF49">
            <v>0</v>
          </cell>
          <cell r="BG49">
            <v>0</v>
          </cell>
          <cell r="BH49">
            <v>101.85751020519211</v>
          </cell>
          <cell r="BI49">
            <v>0</v>
          </cell>
          <cell r="BJ49">
            <v>-101.85751020519211</v>
          </cell>
          <cell r="BK49">
            <v>422.93924135349971</v>
          </cell>
          <cell r="BL49">
            <v>0</v>
          </cell>
          <cell r="BM49">
            <v>-422.93924135349971</v>
          </cell>
          <cell r="BN49">
            <v>110.82007011720901</v>
          </cell>
          <cell r="BO49">
            <v>0</v>
          </cell>
          <cell r="BP49">
            <v>-110.82007011720901</v>
          </cell>
          <cell r="BQ49">
            <v>2640.0323120863054</v>
          </cell>
          <cell r="BR49">
            <v>1033.2358100931738</v>
          </cell>
          <cell r="BS49">
            <v>-1606.7965019931316</v>
          </cell>
          <cell r="BT49">
            <v>9897.6147152430203</v>
          </cell>
          <cell r="BU49">
            <v>19177.106490819679</v>
          </cell>
          <cell r="BV49">
            <v>9279.4917755766583</v>
          </cell>
          <cell r="BW49">
            <v>6069.8061254874801</v>
          </cell>
          <cell r="BX49">
            <v>6204.8638246240243</v>
          </cell>
          <cell r="BY49">
            <v>135.05769913654422</v>
          </cell>
          <cell r="BZ49">
            <v>3882.0178851780165</v>
          </cell>
          <cell r="CA49">
            <v>332.85396740459987</v>
          </cell>
          <cell r="CB49">
            <v>-3549.1639177734169</v>
          </cell>
          <cell r="CC49">
            <v>491.61464792707307</v>
          </cell>
          <cell r="CD49">
            <v>493.04069421174012</v>
          </cell>
          <cell r="CE49">
            <v>1.4260462846670521</v>
          </cell>
          <cell r="CF49">
            <v>61.286902973882285</v>
          </cell>
          <cell r="CG49">
            <v>0</v>
          </cell>
          <cell r="CH49">
            <v>-61.286902973882285</v>
          </cell>
          <cell r="CI49">
            <v>1827.2489738801892</v>
          </cell>
          <cell r="CJ49">
            <v>1495.5133142857333</v>
          </cell>
          <cell r="CK49">
            <v>-331.73565959445591</v>
          </cell>
          <cell r="CL49">
            <v>0</v>
          </cell>
          <cell r="CM49">
            <v>0</v>
          </cell>
          <cell r="CN49">
            <v>0</v>
          </cell>
          <cell r="CO49">
            <v>1827.2489738801892</v>
          </cell>
          <cell r="CP49">
            <v>1495.5133142857333</v>
          </cell>
          <cell r="CQ49">
            <v>-331.73565959445591</v>
          </cell>
          <cell r="CR49">
            <v>50737.665430046887</v>
          </cell>
          <cell r="CS49">
            <v>43269.03167933206</v>
          </cell>
          <cell r="CT49">
            <v>-7468.6337507148273</v>
          </cell>
          <cell r="CU49">
            <v>60885.198516056262</v>
          </cell>
          <cell r="CV49">
            <v>51922.838015198467</v>
          </cell>
          <cell r="CW49">
            <v>-8962.3605008577942</v>
          </cell>
          <cell r="CX49">
            <v>523.8948153479987</v>
          </cell>
          <cell r="CY49">
            <v>9486.2553162057884</v>
          </cell>
          <cell r="CZ49">
            <v>8962.3605008577906</v>
          </cell>
          <cell r="DA49">
            <v>-2957.3697860299799</v>
          </cell>
          <cell r="DB49">
            <v>2</v>
          </cell>
          <cell r="DC49">
            <v>6935.7</v>
          </cell>
          <cell r="DD49">
            <v>1893.7199999999998</v>
          </cell>
          <cell r="DE49">
            <v>2007.38</v>
          </cell>
          <cell r="DF49">
            <v>477.40999999999985</v>
          </cell>
          <cell r="DG49">
            <v>3712.9503804038395</v>
          </cell>
          <cell r="DH49">
            <v>736909.11997685116</v>
          </cell>
          <cell r="DI49">
            <v>2958.2871386295919</v>
          </cell>
          <cell r="DJ49">
            <v>3</v>
          </cell>
          <cell r="DK49">
            <v>8.7289132288976496</v>
          </cell>
          <cell r="DL49">
            <v>0</v>
          </cell>
          <cell r="DM49">
            <v>7.3996739083928293</v>
          </cell>
          <cell r="DN49">
            <v>4928.3444090356134</v>
          </cell>
          <cell r="DO49">
            <v>1416.2975860663876</v>
          </cell>
          <cell r="DP49">
            <v>6344.6419951020007</v>
          </cell>
          <cell r="DQ49">
            <v>721.92</v>
          </cell>
          <cell r="DW49">
            <v>1260</v>
          </cell>
          <cell r="DX49">
            <v>0</v>
          </cell>
        </row>
        <row r="50">
          <cell r="A50">
            <v>150000989</v>
          </cell>
          <cell r="B50" t="str">
            <v>№2/19</v>
          </cell>
          <cell r="C50" t="str">
            <v>вул.ГЕТЬМАНА ПОЛУБОТКА,  101</v>
          </cell>
          <cell r="D50" t="str">
            <v>вул.ГЕТЬМАНА ПОЛУБОТКА,  101</v>
          </cell>
          <cell r="E50">
            <v>256.90000000000003</v>
          </cell>
          <cell r="F50">
            <v>206.8</v>
          </cell>
          <cell r="G50">
            <v>0</v>
          </cell>
          <cell r="H50">
            <v>50.1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418.927212967645</v>
          </cell>
          <cell r="AQ50">
            <v>48.792626315582865</v>
          </cell>
          <cell r="AR50">
            <v>-370.13458665206213</v>
          </cell>
          <cell r="AS50">
            <v>3181.8268032640517</v>
          </cell>
          <cell r="AT50">
            <v>6753.653135392804</v>
          </cell>
          <cell r="AU50">
            <v>3571.8263321287523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98.677427844892534</v>
          </cell>
          <cell r="BU50">
            <v>432.39188135261509</v>
          </cell>
          <cell r="BV50">
            <v>333.71445350772257</v>
          </cell>
          <cell r="BW50">
            <v>0</v>
          </cell>
          <cell r="BX50">
            <v>0</v>
          </cell>
          <cell r="BY50">
            <v>0</v>
          </cell>
          <cell r="BZ50">
            <v>39.202214648682272</v>
          </cell>
          <cell r="CA50">
            <v>0.60107973142130133</v>
          </cell>
          <cell r="CB50">
            <v>-38.601134917260971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3738.6336587252717</v>
          </cell>
          <cell r="CS50">
            <v>7235.4387227924235</v>
          </cell>
          <cell r="CT50">
            <v>3496.8050640671518</v>
          </cell>
          <cell r="CU50">
            <v>4486.3603904703259</v>
          </cell>
          <cell r="CV50">
            <v>8682.5264673509082</v>
          </cell>
          <cell r="CW50">
            <v>4196.1660768805823</v>
          </cell>
          <cell r="CX50">
            <v>156.39666634629549</v>
          </cell>
          <cell r="CY50">
            <v>-4039.7694105342853</v>
          </cell>
          <cell r="CZ50">
            <v>-4196.1660768805805</v>
          </cell>
          <cell r="DA50">
            <v>-1457.4224706346185</v>
          </cell>
          <cell r="DB50">
            <v>3</v>
          </cell>
          <cell r="DC50">
            <v>446.14</v>
          </cell>
          <cell r="DD50">
            <v>92.86</v>
          </cell>
          <cell r="DE50">
            <v>62.839999999999975</v>
          </cell>
          <cell r="DF50">
            <v>0</v>
          </cell>
          <cell r="DG50">
            <v>-1623.5876142254965</v>
          </cell>
          <cell r="DH50">
            <v>55713.084681799453</v>
          </cell>
          <cell r="DI50">
            <v>921.34605462138495</v>
          </cell>
          <cell r="DJ50">
            <v>1</v>
          </cell>
          <cell r="DK50">
            <v>1.8534648961510498</v>
          </cell>
          <cell r="DL50">
            <v>0</v>
          </cell>
          <cell r="DM50">
            <v>1.8534648961510498</v>
          </cell>
          <cell r="DN50">
            <v>383.29654052403714</v>
          </cell>
          <cell r="DO50">
            <v>92.858591297167592</v>
          </cell>
          <cell r="DP50">
            <v>476.15513182120475</v>
          </cell>
          <cell r="DQ50"/>
          <cell r="DW50">
            <v>0</v>
          </cell>
          <cell r="DX50">
            <v>0</v>
          </cell>
        </row>
        <row r="51">
          <cell r="A51">
            <v>150000970</v>
          </cell>
          <cell r="B51" t="str">
            <v>№2/21</v>
          </cell>
          <cell r="C51" t="str">
            <v>вул.ГЕТЬМАНА ПОЛУБОТКА,  11</v>
          </cell>
          <cell r="D51" t="str">
            <v>вул.ГЕТЬМАНА ПОЛУБОТКА,  11</v>
          </cell>
          <cell r="E51">
            <v>3068.2</v>
          </cell>
          <cell r="F51">
            <v>2587.4</v>
          </cell>
          <cell r="G51">
            <v>0</v>
          </cell>
          <cell r="H51">
            <v>480.79999999999995</v>
          </cell>
          <cell r="I51">
            <v>9237.1091083996707</v>
          </cell>
          <cell r="J51">
            <v>9082.2444439573319</v>
          </cell>
          <cell r="K51">
            <v>-154.86466444233884</v>
          </cell>
          <cell r="L51">
            <v>1792.4562579941405</v>
          </cell>
          <cell r="M51">
            <v>1803.3576702367932</v>
          </cell>
          <cell r="N51">
            <v>10.901412242652668</v>
          </cell>
          <cell r="O51">
            <v>4146.7486533903184</v>
          </cell>
          <cell r="P51">
            <v>4157.8581060413535</v>
          </cell>
          <cell r="Q51">
            <v>11.109452651035099</v>
          </cell>
          <cell r="R51">
            <v>0</v>
          </cell>
          <cell r="S51">
            <v>0</v>
          </cell>
          <cell r="T51">
            <v>0</v>
          </cell>
          <cell r="U51">
            <v>384.05140304375084</v>
          </cell>
          <cell r="V51">
            <v>212.76625896597179</v>
          </cell>
          <cell r="W51">
            <v>-171.28514407777905</v>
          </cell>
          <cell r="X51">
            <v>5814.6741955701382</v>
          </cell>
          <cell r="Y51">
            <v>5372.4820235894058</v>
          </cell>
          <cell r="Z51">
            <v>-442.19217198073238</v>
          </cell>
          <cell r="AA51">
            <v>0</v>
          </cell>
          <cell r="AB51">
            <v>0</v>
          </cell>
          <cell r="AC51">
            <v>0</v>
          </cell>
          <cell r="AD51">
            <v>13158.230138150248</v>
          </cell>
          <cell r="AE51">
            <v>13567.120921311243</v>
          </cell>
          <cell r="AF51">
            <v>408.89078316099585</v>
          </cell>
          <cell r="AG51">
            <v>34533.269756548267</v>
          </cell>
          <cell r="AH51">
            <v>34195.829424102099</v>
          </cell>
          <cell r="AI51">
            <v>-337.4403324461673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8395.4227376306662</v>
          </cell>
          <cell r="AQ51">
            <v>7617.2881625980463</v>
          </cell>
          <cell r="AR51">
            <v>-778.13457503261998</v>
          </cell>
          <cell r="AS51">
            <v>34274.55656590053</v>
          </cell>
          <cell r="AT51">
            <v>6092.1120329133755</v>
          </cell>
          <cell r="AU51">
            <v>-28182.444532987152</v>
          </cell>
          <cell r="AV51">
            <v>1513.5879956719591</v>
          </cell>
          <cell r="AW51">
            <v>3357.4912038997713</v>
          </cell>
          <cell r="AX51">
            <v>1843.9032082278122</v>
          </cell>
          <cell r="AY51">
            <v>2227.1742442247591</v>
          </cell>
          <cell r="AZ51">
            <v>1778.882322286561</v>
          </cell>
          <cell r="BA51">
            <v>-448.29192193819813</v>
          </cell>
          <cell r="BB51">
            <v>2052.7410121340672</v>
          </cell>
          <cell r="BC51">
            <v>1079.1576513360451</v>
          </cell>
          <cell r="BD51">
            <v>-973.58336079802211</v>
          </cell>
          <cell r="BE51">
            <v>0</v>
          </cell>
          <cell r="BF51">
            <v>0</v>
          </cell>
          <cell r="BG51">
            <v>0</v>
          </cell>
          <cell r="BH51">
            <v>226.35002267820468</v>
          </cell>
          <cell r="BI51">
            <v>0</v>
          </cell>
          <cell r="BJ51">
            <v>-226.35002267820468</v>
          </cell>
          <cell r="BK51">
            <v>1152.5342823009516</v>
          </cell>
          <cell r="BL51">
            <v>1049.8982803023334</v>
          </cell>
          <cell r="BM51">
            <v>-102.63600199861821</v>
          </cell>
          <cell r="BN51">
            <v>70.381369342306485</v>
          </cell>
          <cell r="BO51">
            <v>0</v>
          </cell>
          <cell r="BP51">
            <v>-70.381369342306485</v>
          </cell>
          <cell r="BQ51">
            <v>7242.768926352247</v>
          </cell>
          <cell r="BR51">
            <v>7265.4294578247109</v>
          </cell>
          <cell r="BS51">
            <v>22.660531472463845</v>
          </cell>
          <cell r="BT51">
            <v>30362.392800541747</v>
          </cell>
          <cell r="BU51">
            <v>54067.799779332898</v>
          </cell>
          <cell r="BV51">
            <v>23705.40697879115</v>
          </cell>
          <cell r="BW51">
            <v>13095.822262937572</v>
          </cell>
          <cell r="BX51">
            <v>13326.563908518256</v>
          </cell>
          <cell r="BY51">
            <v>230.74164558068333</v>
          </cell>
          <cell r="BZ51">
            <v>13595.88769026583</v>
          </cell>
          <cell r="CA51">
            <v>722.59830643679368</v>
          </cell>
          <cell r="CB51">
            <v>-12873.289383829037</v>
          </cell>
          <cell r="CC51">
            <v>1499.266090807273</v>
          </cell>
          <cell r="CD51">
            <v>1503.6150719605776</v>
          </cell>
          <cell r="CE51">
            <v>4.3489811533045213</v>
          </cell>
          <cell r="CF51">
            <v>186.90528410163969</v>
          </cell>
          <cell r="CG51">
            <v>0</v>
          </cell>
          <cell r="CH51">
            <v>-186.90528410163969</v>
          </cell>
          <cell r="CI51">
            <v>8322.4188968037288</v>
          </cell>
          <cell r="CJ51">
            <v>15765.426394821116</v>
          </cell>
          <cell r="CK51">
            <v>7443.0074980173868</v>
          </cell>
          <cell r="CL51">
            <v>0</v>
          </cell>
          <cell r="CM51">
            <v>0</v>
          </cell>
          <cell r="CN51">
            <v>0</v>
          </cell>
          <cell r="CO51">
            <v>8322.4188968037288</v>
          </cell>
          <cell r="CP51">
            <v>15765.426394821116</v>
          </cell>
          <cell r="CQ51">
            <v>7443.0074980173868</v>
          </cell>
          <cell r="CR51">
            <v>151508.71101188948</v>
          </cell>
          <cell r="CS51">
            <v>140556.66253850787</v>
          </cell>
          <cell r="CT51">
            <v>-10952.048473381612</v>
          </cell>
          <cell r="CU51">
            <v>181810.45321426736</v>
          </cell>
          <cell r="CV51">
            <v>168667.99504620943</v>
          </cell>
          <cell r="CW51">
            <v>-13142.458168057929</v>
          </cell>
          <cell r="CX51">
            <v>13264.786458651437</v>
          </cell>
          <cell r="CY51">
            <v>26407.244626709391</v>
          </cell>
          <cell r="CZ51">
            <v>13142.458168057954</v>
          </cell>
          <cell r="DA51">
            <v>-12732.095922875305</v>
          </cell>
          <cell r="DB51">
            <v>2</v>
          </cell>
          <cell r="DC51">
            <v>43670.98</v>
          </cell>
          <cell r="DD51">
            <v>5506.2</v>
          </cell>
          <cell r="DE51">
            <v>26393.08</v>
          </cell>
          <cell r="DF51">
            <v>2605.9399999999996</v>
          </cell>
          <cell r="DG51">
            <v>22128.260137070669</v>
          </cell>
          <cell r="DH51">
            <v>2340902.8760750256</v>
          </cell>
          <cell r="DI51">
            <v>11536.428790312448</v>
          </cell>
          <cell r="DJ51">
            <v>5</v>
          </cell>
          <cell r="DK51">
            <v>6.6776522031901235</v>
          </cell>
          <cell r="DL51">
            <v>0</v>
          </cell>
          <cell r="DM51">
            <v>6.0320726812496259</v>
          </cell>
          <cell r="DN51">
            <v>17277.757310534125</v>
          </cell>
          <cell r="DO51">
            <v>2900.2205451448199</v>
          </cell>
          <cell r="DP51">
            <v>20177.977855678946</v>
          </cell>
          <cell r="DQ51"/>
          <cell r="DW51">
            <v>1260</v>
          </cell>
          <cell r="DX51">
            <v>0</v>
          </cell>
        </row>
        <row r="52">
          <cell r="A52">
            <v>150000971</v>
          </cell>
          <cell r="B52" t="str">
            <v>№2/22</v>
          </cell>
          <cell r="C52" t="str">
            <v>вул.ГЕТЬМАНА ПОЛУБОТКА,  12</v>
          </cell>
          <cell r="D52" t="str">
            <v>вул.ГЕТЬМАНА ПОЛУБОТКА,  12</v>
          </cell>
          <cell r="E52">
            <v>1469.4299999999998</v>
          </cell>
          <cell r="F52">
            <v>1103.3</v>
          </cell>
          <cell r="G52">
            <v>0</v>
          </cell>
          <cell r="H52">
            <v>366.12999999999994</v>
          </cell>
          <cell r="I52">
            <v>6334.0266085718085</v>
          </cell>
          <cell r="J52">
            <v>6177.81721573511</v>
          </cell>
          <cell r="K52">
            <v>-156.2093928366985</v>
          </cell>
          <cell r="L52">
            <v>1296.4604017141155</v>
          </cell>
          <cell r="M52">
            <v>1302.8800845122457</v>
          </cell>
          <cell r="N52">
            <v>6.4196827981302249</v>
          </cell>
          <cell r="O52">
            <v>2338.9247029932981</v>
          </cell>
          <cell r="P52">
            <v>2345.2396953777416</v>
          </cell>
          <cell r="Q52">
            <v>6.3149923844434852</v>
          </cell>
          <cell r="R52">
            <v>0</v>
          </cell>
          <cell r="S52">
            <v>0</v>
          </cell>
          <cell r="T52">
            <v>0</v>
          </cell>
          <cell r="U52">
            <v>230.43084182625054</v>
          </cell>
          <cell r="V52">
            <v>127.65975537958309</v>
          </cell>
          <cell r="W52">
            <v>-102.77108644666745</v>
          </cell>
          <cell r="X52">
            <v>4248.0288400905993</v>
          </cell>
          <cell r="Y52">
            <v>3793.3923097342094</v>
          </cell>
          <cell r="Z52">
            <v>-454.63653035638981</v>
          </cell>
          <cell r="AA52">
            <v>0</v>
          </cell>
          <cell r="AB52">
            <v>0</v>
          </cell>
          <cell r="AC52">
            <v>0</v>
          </cell>
          <cell r="AD52">
            <v>6468.7615299922945</v>
          </cell>
          <cell r="AE52">
            <v>6573.9308269911398</v>
          </cell>
          <cell r="AF52">
            <v>105.16929699884531</v>
          </cell>
          <cell r="AG52">
            <v>20916.632925188365</v>
          </cell>
          <cell r="AH52">
            <v>20320.91988773003</v>
          </cell>
          <cell r="AI52">
            <v>-595.71303745833575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4508.652951690543</v>
          </cell>
          <cell r="AQ52">
            <v>3801.752528924666</v>
          </cell>
          <cell r="AR52">
            <v>-706.90042276587701</v>
          </cell>
          <cell r="AS52">
            <v>26386.395585697552</v>
          </cell>
          <cell r="AT52">
            <v>7615.9088616294939</v>
          </cell>
          <cell r="AU52">
            <v>-18770.486724068058</v>
          </cell>
          <cell r="AV52">
            <v>1065.1991226468858</v>
          </cell>
          <cell r="AW52">
            <v>0</v>
          </cell>
          <cell r="AX52">
            <v>-1065.1991226468858</v>
          </cell>
          <cell r="AY52">
            <v>1439.4734268948339</v>
          </cell>
          <cell r="AZ52">
            <v>0</v>
          </cell>
          <cell r="BA52">
            <v>-1439.4734268948339</v>
          </cell>
          <cell r="BB52">
            <v>878.50986710206598</v>
          </cell>
          <cell r="BC52">
            <v>0</v>
          </cell>
          <cell r="BD52">
            <v>-878.50986710206598</v>
          </cell>
          <cell r="BE52">
            <v>0</v>
          </cell>
          <cell r="BF52">
            <v>0</v>
          </cell>
          <cell r="BG52">
            <v>0</v>
          </cell>
          <cell r="BH52">
            <v>135.81001360692278</v>
          </cell>
          <cell r="BI52">
            <v>774.76073821739612</v>
          </cell>
          <cell r="BJ52">
            <v>638.95072461047334</v>
          </cell>
          <cell r="BK52">
            <v>917.7572304706149</v>
          </cell>
          <cell r="BL52">
            <v>10199.114660215631</v>
          </cell>
          <cell r="BM52">
            <v>9281.3574297450159</v>
          </cell>
          <cell r="BN52">
            <v>70.381369342306485</v>
          </cell>
          <cell r="BO52">
            <v>0</v>
          </cell>
          <cell r="BP52">
            <v>-70.381369342306485</v>
          </cell>
          <cell r="BQ52">
            <v>4507.1310300636296</v>
          </cell>
          <cell r="BR52">
            <v>10973.875398433027</v>
          </cell>
          <cell r="BS52">
            <v>6466.7443683693973</v>
          </cell>
          <cell r="BT52">
            <v>15008.605497658944</v>
          </cell>
          <cell r="BU52">
            <v>22847.560767926083</v>
          </cell>
          <cell r="BV52">
            <v>7838.955270267139</v>
          </cell>
          <cell r="BW52">
            <v>14675.29879522907</v>
          </cell>
          <cell r="BX52">
            <v>13029.855489257578</v>
          </cell>
          <cell r="BY52">
            <v>-1645.443305971492</v>
          </cell>
          <cell r="BZ52">
            <v>5730.8838967156653</v>
          </cell>
          <cell r="CA52">
            <v>397.23088487154729</v>
          </cell>
          <cell r="CB52">
            <v>-5333.6530118441178</v>
          </cell>
          <cell r="CC52">
            <v>2121.8722546013664</v>
          </cell>
          <cell r="CD52">
            <v>2128.027254371962</v>
          </cell>
          <cell r="CE52">
            <v>6.154999770595623</v>
          </cell>
          <cell r="CF52">
            <v>264.52218122275639</v>
          </cell>
          <cell r="CG52">
            <v>0</v>
          </cell>
          <cell r="CH52">
            <v>-264.52218122275639</v>
          </cell>
          <cell r="CI52">
            <v>3757.4161699498222</v>
          </cell>
          <cell r="CJ52">
            <v>2952.0439748039507</v>
          </cell>
          <cell r="CK52">
            <v>-805.3721951458715</v>
          </cell>
          <cell r="CL52">
            <v>0</v>
          </cell>
          <cell r="CM52">
            <v>0</v>
          </cell>
          <cell r="CN52">
            <v>0</v>
          </cell>
          <cell r="CO52">
            <v>3757.4161699498222</v>
          </cell>
          <cell r="CP52">
            <v>2952.0439748039507</v>
          </cell>
          <cell r="CQ52">
            <v>-805.3721951458715</v>
          </cell>
          <cell r="CR52">
            <v>97877.411288017698</v>
          </cell>
          <cell r="CS52">
            <v>84067.175047948331</v>
          </cell>
          <cell r="CT52">
            <v>-13810.236240069367</v>
          </cell>
          <cell r="CU52">
            <v>117452.89354562123</v>
          </cell>
          <cell r="CV52">
            <v>100880.610057538</v>
          </cell>
          <cell r="CW52">
            <v>-16572.283488083238</v>
          </cell>
          <cell r="CX52">
            <v>3086.1103829574372</v>
          </cell>
          <cell r="CY52">
            <v>19658.393871040687</v>
          </cell>
          <cell r="CZ52">
            <v>16572.283488083249</v>
          </cell>
          <cell r="DA52">
            <v>-34208.53074443755</v>
          </cell>
          <cell r="DB52">
            <v>2</v>
          </cell>
          <cell r="DC52">
            <v>29052.22</v>
          </cell>
          <cell r="DD52">
            <v>9480.9699999999993</v>
          </cell>
          <cell r="DE52">
            <v>19253.39</v>
          </cell>
          <cell r="DF52">
            <v>6825.0299999999988</v>
          </cell>
          <cell r="DG52">
            <v>-33261.525089854666</v>
          </cell>
          <cell r="DH52">
            <v>1446468.0471429441</v>
          </cell>
          <cell r="DI52">
            <v>5047.3546677010017</v>
          </cell>
          <cell r="DJ52">
            <v>3</v>
          </cell>
          <cell r="DK52">
            <v>8.8813904627161158</v>
          </cell>
          <cell r="DL52">
            <v>0</v>
          </cell>
          <cell r="DM52">
            <v>7.2541369430279943</v>
          </cell>
          <cell r="DN52">
            <v>9798.8380975146902</v>
          </cell>
          <cell r="DO52">
            <v>2655.9571589508391</v>
          </cell>
          <cell r="DP52">
            <v>12454.79525646553</v>
          </cell>
          <cell r="DQ52">
            <v>61.2</v>
          </cell>
          <cell r="DW52">
            <v>1275.9000000000001</v>
          </cell>
          <cell r="DX52">
            <v>0</v>
          </cell>
        </row>
        <row r="53">
          <cell r="A53">
            <v>150000991</v>
          </cell>
          <cell r="B53" t="str">
            <v>№2/23</v>
          </cell>
          <cell r="C53" t="str">
            <v>вул.ГЕТЬМАНА ПОЛУБОТКА,  120</v>
          </cell>
          <cell r="D53" t="str">
            <v>вул.ГЕТЬМАНА ПОЛУБОТКА,  120</v>
          </cell>
          <cell r="E53">
            <v>4089.1</v>
          </cell>
          <cell r="F53">
            <v>4089.1</v>
          </cell>
          <cell r="G53">
            <v>442.1</v>
          </cell>
          <cell r="H53">
            <v>0</v>
          </cell>
          <cell r="I53">
            <v>12332.672186496986</v>
          </cell>
          <cell r="J53">
            <v>11922.373327617173</v>
          </cell>
          <cell r="K53">
            <v>-410.29885887981254</v>
          </cell>
          <cell r="L53">
            <v>2049.332671354829</v>
          </cell>
          <cell r="M53">
            <v>2066.9727736522204</v>
          </cell>
          <cell r="N53">
            <v>17.640102297391422</v>
          </cell>
          <cell r="O53">
            <v>4111.2902792601935</v>
          </cell>
          <cell r="P53">
            <v>4123.2956710360968</v>
          </cell>
          <cell r="Q53">
            <v>12.005391775903263</v>
          </cell>
          <cell r="R53">
            <v>951.62022435282972</v>
          </cell>
          <cell r="S53">
            <v>953.30689677213297</v>
          </cell>
          <cell r="T53">
            <v>1.6866724193032496</v>
          </cell>
          <cell r="U53">
            <v>814.57759694097626</v>
          </cell>
          <cell r="V53">
            <v>523.55135638168383</v>
          </cell>
          <cell r="W53">
            <v>-291.02624055929243</v>
          </cell>
          <cell r="X53">
            <v>7211.5236102434919</v>
          </cell>
          <cell r="Y53">
            <v>7242.0419766258947</v>
          </cell>
          <cell r="Z53">
            <v>30.518366382402746</v>
          </cell>
          <cell r="AA53">
            <v>0</v>
          </cell>
          <cell r="AB53">
            <v>0</v>
          </cell>
          <cell r="AC53">
            <v>0</v>
          </cell>
          <cell r="AD53">
            <v>17981.863627458835</v>
          </cell>
          <cell r="AE53">
            <v>18057.228329584977</v>
          </cell>
          <cell r="AF53">
            <v>75.36470212614222</v>
          </cell>
          <cell r="AG53">
            <v>45452.880196108141</v>
          </cell>
          <cell r="AH53">
            <v>44888.770331670181</v>
          </cell>
          <cell r="AI53">
            <v>-564.10986443795991</v>
          </cell>
          <cell r="AJ53">
            <v>36281.374701270666</v>
          </cell>
          <cell r="AK53">
            <v>39539.792502815231</v>
          </cell>
          <cell r="AL53">
            <v>3258.417801544565</v>
          </cell>
          <cell r="AM53">
            <v>1912.0364758828441</v>
          </cell>
          <cell r="AN53">
            <v>4681.2083962963443</v>
          </cell>
          <cell r="AO53">
            <v>2769.1719204135002</v>
          </cell>
          <cell r="AP53">
            <v>3871.0088375801006</v>
          </cell>
          <cell r="AQ53">
            <v>5060.2994999803723</v>
          </cell>
          <cell r="AR53">
            <v>1189.2906624002717</v>
          </cell>
          <cell r="AS53">
            <v>79000.184967771565</v>
          </cell>
          <cell r="AT53">
            <v>4251.2812292618282</v>
          </cell>
          <cell r="AU53">
            <v>-74748.903738509733</v>
          </cell>
          <cell r="AV53">
            <v>1601.5274852858249</v>
          </cell>
          <cell r="AW53">
            <v>3264.9694063399338</v>
          </cell>
          <cell r="AX53">
            <v>1663.4419210541089</v>
          </cell>
          <cell r="AY53">
            <v>1478.1882938751712</v>
          </cell>
          <cell r="AZ53">
            <v>0</v>
          </cell>
          <cell r="BA53">
            <v>-1478.1882938751712</v>
          </cell>
          <cell r="BB53">
            <v>1152.8097593506864</v>
          </cell>
          <cell r="BC53">
            <v>806.97263289390003</v>
          </cell>
          <cell r="BD53">
            <v>-345.83712645678634</v>
          </cell>
          <cell r="BE53">
            <v>512.67289573423704</v>
          </cell>
          <cell r="BF53">
            <v>1047.800462372076</v>
          </cell>
          <cell r="BG53">
            <v>535.12756663783898</v>
          </cell>
          <cell r="BH53">
            <v>436.90552003595383</v>
          </cell>
          <cell r="BI53">
            <v>0</v>
          </cell>
          <cell r="BJ53">
            <v>-436.90552003595383</v>
          </cell>
          <cell r="BK53">
            <v>1722.0024731140184</v>
          </cell>
          <cell r="BL53">
            <v>0</v>
          </cell>
          <cell r="BM53">
            <v>-1722.0024731140184</v>
          </cell>
          <cell r="BN53">
            <v>244.69277538953756</v>
          </cell>
          <cell r="BO53">
            <v>0</v>
          </cell>
          <cell r="BP53">
            <v>-244.69277538953756</v>
          </cell>
          <cell r="BQ53">
            <v>7148.7992027854298</v>
          </cell>
          <cell r="BR53">
            <v>5119.7425016059096</v>
          </cell>
          <cell r="BS53">
            <v>-2029.0567011795201</v>
          </cell>
          <cell r="BT53">
            <v>58034.155552218836</v>
          </cell>
          <cell r="BU53">
            <v>61335.899244624365</v>
          </cell>
          <cell r="BV53">
            <v>3301.7436924055291</v>
          </cell>
          <cell r="BW53">
            <v>28936.5254166021</v>
          </cell>
          <cell r="BX53">
            <v>34432.739313688755</v>
          </cell>
          <cell r="BY53">
            <v>5496.2138970866545</v>
          </cell>
          <cell r="BZ53">
            <v>7869.192810579364</v>
          </cell>
          <cell r="CA53">
            <v>593.73236597683785</v>
          </cell>
          <cell r="CB53">
            <v>-7275.460444602526</v>
          </cell>
          <cell r="CC53">
            <v>1934.7415176484806</v>
          </cell>
          <cell r="CD53">
            <v>1940.3536998010416</v>
          </cell>
          <cell r="CE53">
            <v>5.6121821525609903</v>
          </cell>
          <cell r="CF53">
            <v>241.19361815527864</v>
          </cell>
          <cell r="CG53">
            <v>0</v>
          </cell>
          <cell r="CH53">
            <v>-241.19361815527864</v>
          </cell>
          <cell r="CI53">
            <v>16075.844177925612</v>
          </cell>
          <cell r="CJ53">
            <v>15037.520320587391</v>
          </cell>
          <cell r="CK53">
            <v>-1038.3238573382205</v>
          </cell>
          <cell r="CL53">
            <v>17445.466846437292</v>
          </cell>
          <cell r="CM53">
            <v>25795.535422466488</v>
          </cell>
          <cell r="CN53">
            <v>8350.0685760291963</v>
          </cell>
          <cell r="CO53">
            <v>33521.311024362905</v>
          </cell>
          <cell r="CP53">
            <v>40833.055743053876</v>
          </cell>
          <cell r="CQ53">
            <v>7311.7447186909703</v>
          </cell>
          <cell r="CR53">
            <v>304203.40432096575</v>
          </cell>
          <cell r="CS53">
            <v>242676.87482877477</v>
          </cell>
          <cell r="CT53">
            <v>-61526.529492190981</v>
          </cell>
          <cell r="CU53">
            <v>365044.08518515888</v>
          </cell>
          <cell r="CV53">
            <v>291212.24979452969</v>
          </cell>
          <cell r="CW53">
            <v>-73831.835390629189</v>
          </cell>
          <cell r="CX53">
            <v>9290.2856852108744</v>
          </cell>
          <cell r="CY53">
            <v>83122.12107584007</v>
          </cell>
          <cell r="CZ53">
            <v>73831.835390629189</v>
          </cell>
          <cell r="DA53">
            <v>-11250.90397030671</v>
          </cell>
          <cell r="DB53">
            <v>3</v>
          </cell>
          <cell r="DC53">
            <v>73735.210000000006</v>
          </cell>
          <cell r="DD53">
            <v>0</v>
          </cell>
          <cell r="DE53">
            <v>35189.44000000001</v>
          </cell>
          <cell r="DF53">
            <v>0</v>
          </cell>
          <cell r="DG53">
            <v>-95167.904494036513</v>
          </cell>
          <cell r="DH53">
            <v>4492012.4504444376</v>
          </cell>
          <cell r="DI53">
            <v>18189.456176028667</v>
          </cell>
          <cell r="DJ53">
            <v>9</v>
          </cell>
          <cell r="DK53">
            <v>7.4895971973957423</v>
          </cell>
          <cell r="DL53">
            <v>9.6602630549297057</v>
          </cell>
          <cell r="DM53">
            <v>6.4845997977022103</v>
          </cell>
          <cell r="DN53">
            <v>38542.130282297294</v>
          </cell>
          <cell r="DO53">
            <v>0</v>
          </cell>
          <cell r="DP53">
            <v>38542.130282297294</v>
          </cell>
          <cell r="DQ53"/>
          <cell r="DW53">
            <v>1632</v>
          </cell>
          <cell r="DX53">
            <v>0</v>
          </cell>
        </row>
        <row r="54">
          <cell r="A54">
            <v>150000999</v>
          </cell>
          <cell r="B54" t="str">
            <v>№2/25</v>
          </cell>
          <cell r="C54" t="str">
            <v>вул.ГЕТЬМАНА ПОЛУБОТКА,  124А</v>
          </cell>
          <cell r="D54" t="str">
            <v>вул.ГЕТЬМАНА ПОЛУБОТКА,  124А</v>
          </cell>
          <cell r="E54">
            <v>298.60000000000002</v>
          </cell>
          <cell r="F54">
            <v>298.60000000000002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418.927212967645</v>
          </cell>
          <cell r="AQ54">
            <v>140.47538423161123</v>
          </cell>
          <cell r="AR54">
            <v>-278.4518287360338</v>
          </cell>
          <cell r="AS54">
            <v>3854.1768256511687</v>
          </cell>
          <cell r="AT54">
            <v>0</v>
          </cell>
          <cell r="AU54">
            <v>-3854.1768256511687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222.02421265100824</v>
          </cell>
          <cell r="BU54">
            <v>1459.4799991789987</v>
          </cell>
          <cell r="BV54">
            <v>1237.4557865279905</v>
          </cell>
          <cell r="BW54">
            <v>0</v>
          </cell>
          <cell r="BX54">
            <v>0</v>
          </cell>
          <cell r="BY54">
            <v>0</v>
          </cell>
          <cell r="BZ54">
            <v>88.204982959535101</v>
          </cell>
          <cell r="CA54">
            <v>2.0292104993901687</v>
          </cell>
          <cell r="CB54">
            <v>-86.175772460144927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4583.333234229357</v>
          </cell>
          <cell r="CS54">
            <v>1601.9845939100003</v>
          </cell>
          <cell r="CT54">
            <v>-2981.3486403193565</v>
          </cell>
          <cell r="CU54">
            <v>5499.9998810752286</v>
          </cell>
          <cell r="CV54">
            <v>1922.3815126920003</v>
          </cell>
          <cell r="CW54">
            <v>-3577.6183683832282</v>
          </cell>
          <cell r="CX54">
            <v>157.80622169785389</v>
          </cell>
          <cell r="CY54">
            <v>3735.4245900810824</v>
          </cell>
          <cell r="CZ54">
            <v>3577.6183683832287</v>
          </cell>
          <cell r="DA54">
            <v>-10201.709205434667</v>
          </cell>
          <cell r="DB54">
            <v>3</v>
          </cell>
          <cell r="DC54">
            <v>1499.27</v>
          </cell>
          <cell r="DD54">
            <v>0</v>
          </cell>
          <cell r="DE54">
            <v>920.69999999999993</v>
          </cell>
          <cell r="DF54">
            <v>0</v>
          </cell>
          <cell r="DG54">
            <v>-3998.0100843049695</v>
          </cell>
          <cell r="DH54">
            <v>67893.67323327699</v>
          </cell>
          <cell r="DI54">
            <v>1330.3381620403557</v>
          </cell>
          <cell r="DJ54">
            <v>1</v>
          </cell>
          <cell r="DK54">
            <v>1.9376355024237479</v>
          </cell>
          <cell r="DL54">
            <v>0</v>
          </cell>
          <cell r="DM54">
            <v>1.9376355024237479</v>
          </cell>
          <cell r="DN54">
            <v>578.57796102373118</v>
          </cell>
          <cell r="DO54">
            <v>0</v>
          </cell>
          <cell r="DP54">
            <v>578.57796102373118</v>
          </cell>
          <cell r="DQ54"/>
          <cell r="DW54">
            <v>1260</v>
          </cell>
          <cell r="DX54">
            <v>0</v>
          </cell>
        </row>
        <row r="55">
          <cell r="A55">
            <v>150000993</v>
          </cell>
          <cell r="B55" t="str">
            <v>№2/26</v>
          </cell>
          <cell r="C55" t="str">
            <v>вул.ГЕТЬМАНА ПОЛУБОТКА,  126</v>
          </cell>
          <cell r="D55" t="str">
            <v>вул.ГЕТЬМАНА ПОЛУБОТКА,  126</v>
          </cell>
          <cell r="E55">
            <v>298.39999999999998</v>
          </cell>
          <cell r="F55">
            <v>298.39999999999998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1623.6420351419495</v>
          </cell>
          <cell r="Z55">
            <v>1623.6420351419495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1623.6420351419495</v>
          </cell>
          <cell r="AI55">
            <v>1623.6420351419495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502.7126555611739</v>
          </cell>
          <cell r="AQ55">
            <v>146.37787894674858</v>
          </cell>
          <cell r="AR55">
            <v>-356.33477661442532</v>
          </cell>
          <cell r="AS55">
            <v>3891.6558414150954</v>
          </cell>
          <cell r="AT55">
            <v>13823.951424754938</v>
          </cell>
          <cell r="AU55">
            <v>9932.2955833398428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172.68549872856195</v>
          </cell>
          <cell r="BU55">
            <v>1240.5542532360114</v>
          </cell>
          <cell r="BV55">
            <v>1067.8687545074495</v>
          </cell>
          <cell r="BW55">
            <v>0</v>
          </cell>
          <cell r="BX55">
            <v>0</v>
          </cell>
          <cell r="BY55">
            <v>0</v>
          </cell>
          <cell r="BZ55">
            <v>68.603875635193987</v>
          </cell>
          <cell r="CA55">
            <v>1.724828924481643</v>
          </cell>
          <cell r="CB55">
            <v>-66.879046710712345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4635.6578713400249</v>
          </cell>
          <cell r="CS55">
            <v>16836.25042100413</v>
          </cell>
          <cell r="CT55">
            <v>12200.592549664105</v>
          </cell>
          <cell r="CU55">
            <v>5562.7894456080294</v>
          </cell>
          <cell r="CV55">
            <v>20203.500505204956</v>
          </cell>
          <cell r="CW55">
            <v>14640.711059596928</v>
          </cell>
          <cell r="CX55">
            <v>160.26750250456649</v>
          </cell>
          <cell r="CY55">
            <v>-14480.44355709236</v>
          </cell>
          <cell r="CZ55">
            <v>-14640.711059596926</v>
          </cell>
          <cell r="DA55">
            <v>5766.481070406815</v>
          </cell>
          <cell r="DB55">
            <v>3</v>
          </cell>
          <cell r="DC55">
            <v>590.82000000000005</v>
          </cell>
          <cell r="DD55">
            <v>0</v>
          </cell>
          <cell r="DE55">
            <v>0</v>
          </cell>
          <cell r="DF55">
            <v>0</v>
          </cell>
          <cell r="DG55">
            <v>-4663.8948197575191</v>
          </cell>
          <cell r="DH55">
            <v>68676.683377351146</v>
          </cell>
          <cell r="DI55">
            <v>1329.4471116973948</v>
          </cell>
          <cell r="DJ55">
            <v>1</v>
          </cell>
          <cell r="DK55">
            <v>1.9800387484614699</v>
          </cell>
          <cell r="DL55">
            <v>0</v>
          </cell>
          <cell r="DM55">
            <v>1.9800387484614699</v>
          </cell>
          <cell r="DN55">
            <v>590.84356254090255</v>
          </cell>
          <cell r="DO55">
            <v>0</v>
          </cell>
          <cell r="DP55">
            <v>590.84356254090255</v>
          </cell>
          <cell r="DQ55"/>
        </row>
        <row r="56">
          <cell r="A56">
            <v>150001004</v>
          </cell>
          <cell r="B56" t="str">
            <v>№2/28</v>
          </cell>
          <cell r="C56" t="str">
            <v>вул.ГЕТЬМАНА ПОЛУБОТКА,  126Б</v>
          </cell>
          <cell r="D56" t="str">
            <v>вул.ГЕТЬМАНА ПОЛУБОТКА,  126Б</v>
          </cell>
          <cell r="E56">
            <v>315.7</v>
          </cell>
          <cell r="F56">
            <v>315.7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460.81993426440948</v>
          </cell>
          <cell r="AQ56">
            <v>73.18893947337429</v>
          </cell>
          <cell r="AR56">
            <v>-387.63099479103516</v>
          </cell>
          <cell r="AS56">
            <v>4106.4734629443892</v>
          </cell>
          <cell r="AT56">
            <v>0</v>
          </cell>
          <cell r="AU56">
            <v>-4106.4734629443892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148.01614176733881</v>
          </cell>
          <cell r="BU56">
            <v>948.74976862737071</v>
          </cell>
          <cell r="BV56">
            <v>800.7336268600319</v>
          </cell>
          <cell r="BW56">
            <v>0</v>
          </cell>
          <cell r="BX56">
            <v>0</v>
          </cell>
          <cell r="BY56">
            <v>0</v>
          </cell>
          <cell r="BZ56">
            <v>58.803321973023408</v>
          </cell>
          <cell r="CA56">
            <v>1.3189868246036094</v>
          </cell>
          <cell r="CB56">
            <v>-57.484335148419795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4774.1128609491607</v>
          </cell>
          <cell r="CS56">
            <v>1023.2576949253486</v>
          </cell>
          <cell r="CT56">
            <v>-3750.8551660238122</v>
          </cell>
          <cell r="CU56">
            <v>5728.9354331389923</v>
          </cell>
          <cell r="CV56">
            <v>1227.9092339104182</v>
          </cell>
          <cell r="CW56">
            <v>-4501.0261992285741</v>
          </cell>
          <cell r="CX56">
            <v>199.84438549358234</v>
          </cell>
          <cell r="CY56">
            <v>4700.8705847221581</v>
          </cell>
          <cell r="CZ56">
            <v>4501.0261992285759</v>
          </cell>
          <cell r="DA56">
            <v>-3631.4094426023739</v>
          </cell>
          <cell r="DB56">
            <v>3</v>
          </cell>
          <cell r="DC56">
            <v>608.64</v>
          </cell>
          <cell r="DD56">
            <v>0</v>
          </cell>
          <cell r="DE56">
            <v>-1.4300000000000637</v>
          </cell>
          <cell r="DF56">
            <v>0</v>
          </cell>
          <cell r="DG56">
            <v>-3412.586272178758</v>
          </cell>
          <cell r="DH56">
            <v>71145.357823590894</v>
          </cell>
          <cell r="DI56">
            <v>1406.5229663634971</v>
          </cell>
          <cell r="DJ56">
            <v>1</v>
          </cell>
          <cell r="DK56">
            <v>1.9323747495179655</v>
          </cell>
          <cell r="DL56">
            <v>0</v>
          </cell>
          <cell r="DM56">
            <v>1.9323747495179655</v>
          </cell>
          <cell r="DN56">
            <v>610.05070842282169</v>
          </cell>
          <cell r="DO56">
            <v>0</v>
          </cell>
          <cell r="DP56">
            <v>610.05070842282169</v>
          </cell>
          <cell r="DQ56"/>
          <cell r="DW56">
            <v>0</v>
          </cell>
          <cell r="DX56">
            <v>0</v>
          </cell>
        </row>
        <row r="57">
          <cell r="A57">
            <v>150000994</v>
          </cell>
          <cell r="B57" t="str">
            <v>№2/29</v>
          </cell>
          <cell r="C57" t="str">
            <v>вул.ГЕТЬМАНА ПОЛУБОТКА,  128</v>
          </cell>
          <cell r="D57" t="str">
            <v>вул.ГЕТЬМАНА ПОЛУБОТКА,  128</v>
          </cell>
          <cell r="E57">
            <v>240.1</v>
          </cell>
          <cell r="F57">
            <v>240.1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53.155495068912884</v>
          </cell>
          <cell r="Y57">
            <v>510.73058524494724</v>
          </cell>
          <cell r="Z57">
            <v>457.57509017603434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1038.1688128704864</v>
          </cell>
          <cell r="AF57">
            <v>1038.1688128704864</v>
          </cell>
          <cell r="AG57">
            <v>53.155495068912884</v>
          </cell>
          <cell r="AH57">
            <v>1548.8993981154335</v>
          </cell>
          <cell r="AI57">
            <v>1495.7439030465207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502.7126555611739</v>
          </cell>
          <cell r="AQ57">
            <v>280.95076846322246</v>
          </cell>
          <cell r="AR57">
            <v>-221.76188709795144</v>
          </cell>
          <cell r="AS57">
            <v>3635.0266229903832</v>
          </cell>
          <cell r="AT57">
            <v>0</v>
          </cell>
          <cell r="AU57">
            <v>-3635.0266229903832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7.9846890891606872</v>
          </cell>
          <cell r="BL57">
            <v>0</v>
          </cell>
          <cell r="BM57">
            <v>-7.9846890891606872</v>
          </cell>
          <cell r="BN57">
            <v>0</v>
          </cell>
          <cell r="BO57">
            <v>0</v>
          </cell>
          <cell r="BP57">
            <v>0</v>
          </cell>
          <cell r="BQ57">
            <v>7.9846890891606872</v>
          </cell>
          <cell r="BR57">
            <v>0</v>
          </cell>
          <cell r="BS57">
            <v>-7.9846890891606872</v>
          </cell>
          <cell r="BT57">
            <v>98.677427844892534</v>
          </cell>
          <cell r="BU57">
            <v>623.13826733544238</v>
          </cell>
          <cell r="BV57">
            <v>524.4608394905498</v>
          </cell>
          <cell r="BW57">
            <v>0</v>
          </cell>
          <cell r="BX57">
            <v>0</v>
          </cell>
          <cell r="BY57">
            <v>0</v>
          </cell>
          <cell r="BZ57">
            <v>39.202214648682272</v>
          </cell>
          <cell r="CA57">
            <v>0.8703845828073522</v>
          </cell>
          <cell r="CB57">
            <v>-38.331830065874918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516.69510477288463</v>
          </cell>
          <cell r="CJ57">
            <v>666.65258538573062</v>
          </cell>
          <cell r="CK57">
            <v>149.95748061284598</v>
          </cell>
          <cell r="CL57">
            <v>0</v>
          </cell>
          <cell r="CM57">
            <v>0</v>
          </cell>
          <cell r="CN57">
            <v>0</v>
          </cell>
          <cell r="CO57">
            <v>516.69510477288463</v>
          </cell>
          <cell r="CP57">
            <v>666.65258538573062</v>
          </cell>
          <cell r="CQ57">
            <v>149.95748061284598</v>
          </cell>
          <cell r="CR57">
            <v>4853.4542099760902</v>
          </cell>
          <cell r="CS57">
            <v>3120.5114038826359</v>
          </cell>
          <cell r="CT57">
            <v>-1732.9428060934542</v>
          </cell>
          <cell r="CU57">
            <v>5824.145051971308</v>
          </cell>
          <cell r="CV57">
            <v>3744.613684659163</v>
          </cell>
          <cell r="CW57">
            <v>-2079.531367312145</v>
          </cell>
          <cell r="CX57">
            <v>123.43761682638556</v>
          </cell>
          <cell r="CY57">
            <v>1270.7830319153061</v>
          </cell>
          <cell r="CZ57">
            <v>1147.3454150889206</v>
          </cell>
          <cell r="DA57">
            <v>-4744.2792450743982</v>
          </cell>
          <cell r="DB57">
            <v>3</v>
          </cell>
          <cell r="DC57">
            <v>637.86</v>
          </cell>
          <cell r="DD57">
            <v>0</v>
          </cell>
          <cell r="DE57">
            <v>-342.35</v>
          </cell>
          <cell r="DF57">
            <v>0</v>
          </cell>
          <cell r="DG57">
            <v>-3139.1266978597032</v>
          </cell>
          <cell r="DH57">
            <v>71370.992025572312</v>
          </cell>
          <cell r="DI57">
            <v>1068.8148863813842</v>
          </cell>
          <cell r="DJ57">
            <v>1</v>
          </cell>
          <cell r="DK57">
            <v>2.7057909847448465</v>
          </cell>
          <cell r="DL57">
            <v>0</v>
          </cell>
          <cell r="DM57">
            <v>2.7057909847448465</v>
          </cell>
          <cell r="DN57">
            <v>649.66041543723759</v>
          </cell>
          <cell r="DO57">
            <v>0</v>
          </cell>
          <cell r="DP57">
            <v>649.66041543723759</v>
          </cell>
          <cell r="DQ57"/>
          <cell r="DW57">
            <v>0</v>
          </cell>
          <cell r="DX57">
            <v>0</v>
          </cell>
        </row>
        <row r="58">
          <cell r="A58">
            <v>150000995</v>
          </cell>
          <cell r="B58" t="str">
            <v>№2/32</v>
          </cell>
          <cell r="C58" t="str">
            <v>вул.ГЕТЬМАНА ПОЛУБОТКА,  130</v>
          </cell>
          <cell r="D58" t="str">
            <v>вул.ГЕТЬМАНА ПОЛУБОТКА,  130</v>
          </cell>
          <cell r="E58">
            <v>135.5</v>
          </cell>
          <cell r="F58">
            <v>135.5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53.155495068912884</v>
          </cell>
          <cell r="Y58">
            <v>13.587783227360248</v>
          </cell>
          <cell r="Z58">
            <v>-39.567711841552637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53.155495068912884</v>
          </cell>
          <cell r="AH58">
            <v>13.587783227360248</v>
          </cell>
          <cell r="AI58">
            <v>-39.567711841552637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251.38878367335283</v>
          </cell>
          <cell r="AQ58">
            <v>187.30051230881497</v>
          </cell>
          <cell r="AR58">
            <v>-64.08827136453786</v>
          </cell>
          <cell r="AS58">
            <v>2354.1041448688707</v>
          </cell>
          <cell r="AT58">
            <v>0</v>
          </cell>
          <cell r="AU58">
            <v>-2354.1041448688707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7.9846890891606872</v>
          </cell>
          <cell r="BL58">
            <v>0</v>
          </cell>
          <cell r="BM58">
            <v>-7.9846890891606872</v>
          </cell>
          <cell r="BN58">
            <v>0</v>
          </cell>
          <cell r="BO58">
            <v>0</v>
          </cell>
          <cell r="BP58">
            <v>0</v>
          </cell>
          <cell r="BQ58">
            <v>7.9846890891606872</v>
          </cell>
          <cell r="BR58">
            <v>0</v>
          </cell>
          <cell r="BS58">
            <v>-7.9846890891606872</v>
          </cell>
          <cell r="BT58">
            <v>74.009895614814468</v>
          </cell>
          <cell r="BU58">
            <v>415.4410323681314</v>
          </cell>
          <cell r="BV58">
            <v>341.43113675331693</v>
          </cell>
          <cell r="BW58">
            <v>0</v>
          </cell>
          <cell r="BX58">
            <v>0</v>
          </cell>
          <cell r="BY58">
            <v>0</v>
          </cell>
          <cell r="BZ58">
            <v>29.401660986511704</v>
          </cell>
          <cell r="CA58">
            <v>0.58025638853823469</v>
          </cell>
          <cell r="CB58">
            <v>-28.821404597973469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91.300013348815028</v>
          </cell>
          <cell r="CJ58">
            <v>0</v>
          </cell>
          <cell r="CK58">
            <v>-91.300013348815028</v>
          </cell>
          <cell r="CL58">
            <v>0</v>
          </cell>
          <cell r="CM58">
            <v>0</v>
          </cell>
          <cell r="CN58">
            <v>0</v>
          </cell>
          <cell r="CO58">
            <v>91.300013348815028</v>
          </cell>
          <cell r="CP58">
            <v>0</v>
          </cell>
          <cell r="CQ58">
            <v>-91.300013348815028</v>
          </cell>
          <cell r="CR58">
            <v>2861.3446826504382</v>
          </cell>
          <cell r="CS58">
            <v>616.9095842928449</v>
          </cell>
          <cell r="CT58">
            <v>-2244.4350983575932</v>
          </cell>
          <cell r="CU58">
            <v>3433.6136191805258</v>
          </cell>
          <cell r="CV58">
            <v>740.29150115141385</v>
          </cell>
          <cell r="CW58">
            <v>-2693.3221180291121</v>
          </cell>
          <cell r="CX58">
            <v>97.919039478730184</v>
          </cell>
          <cell r="CY58">
            <v>2791.2411575078427</v>
          </cell>
          <cell r="CZ58">
            <v>2693.3221180291125</v>
          </cell>
          <cell r="DA58">
            <v>-9596.9886952061497</v>
          </cell>
          <cell r="DB58">
            <v>3</v>
          </cell>
          <cell r="DC58">
            <v>368.84</v>
          </cell>
          <cell r="DD58">
            <v>0</v>
          </cell>
          <cell r="DE58">
            <v>0</v>
          </cell>
          <cell r="DF58">
            <v>0</v>
          </cell>
          <cell r="DG58">
            <v>-3115.2834258145149</v>
          </cell>
          <cell r="DH58">
            <v>42378.39190391107</v>
          </cell>
          <cell r="DI58">
            <v>604.13213252736841</v>
          </cell>
          <cell r="DJ58">
            <v>1</v>
          </cell>
          <cell r="DK58">
            <v>2.7221319447817485</v>
          </cell>
          <cell r="DL58">
            <v>0</v>
          </cell>
          <cell r="DM58">
            <v>2.7221319447817485</v>
          </cell>
          <cell r="DN58">
            <v>368.84887851792689</v>
          </cell>
          <cell r="DO58">
            <v>0</v>
          </cell>
          <cell r="DP58">
            <v>368.84887851792689</v>
          </cell>
          <cell r="DQ58"/>
          <cell r="DW58">
            <v>0</v>
          </cell>
          <cell r="DX58">
            <v>0</v>
          </cell>
        </row>
        <row r="59">
          <cell r="A59">
            <v>150001002</v>
          </cell>
          <cell r="B59" t="str">
            <v>№2/33</v>
          </cell>
          <cell r="C59" t="str">
            <v>вул.ГЕТЬМАНА ПОЛУБОТКА,  130А</v>
          </cell>
          <cell r="D59" t="str">
            <v>вул.ГЕТЬМАНА ПОЛУБОТКА,  130А</v>
          </cell>
          <cell r="E59">
            <v>229.9</v>
          </cell>
          <cell r="F59">
            <v>229.9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53.155495068912884</v>
          </cell>
          <cell r="Y59">
            <v>13.587783227360248</v>
          </cell>
          <cell r="Z59">
            <v>-39.567711841552637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1016.1839943772025</v>
          </cell>
          <cell r="AF59">
            <v>1016.1839943772025</v>
          </cell>
          <cell r="AG59">
            <v>53.155495068912884</v>
          </cell>
          <cell r="AH59">
            <v>1029.7717776045627</v>
          </cell>
          <cell r="AI59">
            <v>976.61628253564982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418.927212967645</v>
          </cell>
          <cell r="AQ59">
            <v>48.792626315582865</v>
          </cell>
          <cell r="AR59">
            <v>-370.13458665206213</v>
          </cell>
          <cell r="AS59">
            <v>3628.3890896492089</v>
          </cell>
          <cell r="AT59">
            <v>0</v>
          </cell>
          <cell r="AU59">
            <v>-3628.3890896492089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7.9846890891606872</v>
          </cell>
          <cell r="BL59">
            <v>0</v>
          </cell>
          <cell r="BM59">
            <v>-7.9846890891606872</v>
          </cell>
          <cell r="BN59">
            <v>0</v>
          </cell>
          <cell r="BO59">
            <v>0</v>
          </cell>
          <cell r="BP59">
            <v>0</v>
          </cell>
          <cell r="BQ59">
            <v>7.9846890891606872</v>
          </cell>
          <cell r="BR59">
            <v>0</v>
          </cell>
          <cell r="BS59">
            <v>-7.9846890891606872</v>
          </cell>
          <cell r="BT59">
            <v>172.68549872856195</v>
          </cell>
          <cell r="BU59">
            <v>830.83550230275353</v>
          </cell>
          <cell r="BV59">
            <v>658.1500035741916</v>
          </cell>
          <cell r="BW59">
            <v>0</v>
          </cell>
          <cell r="BX59">
            <v>0</v>
          </cell>
          <cell r="BY59">
            <v>0</v>
          </cell>
          <cell r="BZ59">
            <v>68.603875635193987</v>
          </cell>
          <cell r="CA59">
            <v>1.1605127770764694</v>
          </cell>
          <cell r="CB59">
            <v>-67.443362858117524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298.22433089939591</v>
          </cell>
          <cell r="CJ59">
            <v>169.3452601138161</v>
          </cell>
          <cell r="CK59">
            <v>-128.87907078557981</v>
          </cell>
          <cell r="CL59">
            <v>0</v>
          </cell>
          <cell r="CM59">
            <v>0</v>
          </cell>
          <cell r="CN59">
            <v>0</v>
          </cell>
          <cell r="CO59">
            <v>298.22433089939591</v>
          </cell>
          <cell r="CP59">
            <v>169.3452601138161</v>
          </cell>
          <cell r="CQ59">
            <v>-128.87907078557981</v>
          </cell>
          <cell r="CR59">
            <v>4647.9701920380785</v>
          </cell>
          <cell r="CS59">
            <v>2079.9056791137918</v>
          </cell>
          <cell r="CT59">
            <v>-2568.0645129242866</v>
          </cell>
          <cell r="CU59">
            <v>5577.5642304456942</v>
          </cell>
          <cell r="CV59">
            <v>2495.8868149365503</v>
          </cell>
          <cell r="CW59">
            <v>-3081.6774155091439</v>
          </cell>
          <cell r="CX59">
            <v>195.31844638753876</v>
          </cell>
          <cell r="CY59">
            <v>3276.9958618966839</v>
          </cell>
          <cell r="CZ59">
            <v>3081.6774155091452</v>
          </cell>
          <cell r="DA59">
            <v>181.44191402539855</v>
          </cell>
          <cell r="DB59">
            <v>3</v>
          </cell>
          <cell r="DC59">
            <v>637.67999999999995</v>
          </cell>
          <cell r="DD59">
            <v>0</v>
          </cell>
          <cell r="DE59">
            <v>35.389999999999986</v>
          </cell>
          <cell r="DF59">
            <v>0</v>
          </cell>
          <cell r="DG59">
            <v>-2012.6506757994739</v>
          </cell>
          <cell r="DH59">
            <v>69274.592121998794</v>
          </cell>
          <cell r="DI59">
            <v>1024.2623692333482</v>
          </cell>
          <cell r="DJ59">
            <v>1</v>
          </cell>
          <cell r="DK59">
            <v>2.6197919108604184</v>
          </cell>
          <cell r="DL59">
            <v>0</v>
          </cell>
          <cell r="DM59">
            <v>2.6197919108604184</v>
          </cell>
          <cell r="DN59">
            <v>602.29016030681021</v>
          </cell>
          <cell r="DO59">
            <v>0</v>
          </cell>
          <cell r="DP59">
            <v>602.29016030681021</v>
          </cell>
          <cell r="DQ59"/>
        </row>
        <row r="60">
          <cell r="A60">
            <v>150000972</v>
          </cell>
          <cell r="B60" t="str">
            <v>№2/34</v>
          </cell>
          <cell r="C60" t="str">
            <v>вул.ГЕТЬМАНА ПОЛУБОТКА,  16</v>
          </cell>
          <cell r="D60" t="str">
            <v>вул.ГЕТЬМАНА ПОЛУБОТКА,  16</v>
          </cell>
          <cell r="E60">
            <v>2167.6</v>
          </cell>
          <cell r="F60">
            <v>1988.1</v>
          </cell>
          <cell r="G60">
            <v>0</v>
          </cell>
          <cell r="H60">
            <v>179.5</v>
          </cell>
          <cell r="I60">
            <v>8962.0930524268861</v>
          </cell>
          <cell r="J60">
            <v>8761.6091659826743</v>
          </cell>
          <cell r="K60">
            <v>-200.48388644421175</v>
          </cell>
          <cell r="L60">
            <v>1545.5342745564938</v>
          </cell>
          <cell r="M60">
            <v>1547.9239904346432</v>
          </cell>
          <cell r="N60">
            <v>2.3897158781494454</v>
          </cell>
          <cell r="O60">
            <v>3666.0432781560171</v>
          </cell>
          <cell r="P60">
            <v>3675.8597724677097</v>
          </cell>
          <cell r="Q60">
            <v>9.8164943116926224</v>
          </cell>
          <cell r="R60">
            <v>0</v>
          </cell>
          <cell r="S60">
            <v>0</v>
          </cell>
          <cell r="T60">
            <v>0</v>
          </cell>
          <cell r="U60">
            <v>307.24112243500076</v>
          </cell>
          <cell r="V60">
            <v>170.21300717277745</v>
          </cell>
          <cell r="W60">
            <v>-137.02811526222331</v>
          </cell>
          <cell r="X60">
            <v>5219.1238582927072</v>
          </cell>
          <cell r="Y60">
            <v>4776.4376164251607</v>
          </cell>
          <cell r="Z60">
            <v>-442.68624186754641</v>
          </cell>
          <cell r="AA60">
            <v>0</v>
          </cell>
          <cell r="AB60">
            <v>0</v>
          </cell>
          <cell r="AC60">
            <v>0</v>
          </cell>
          <cell r="AD60">
            <v>9541.8372312203901</v>
          </cell>
          <cell r="AE60">
            <v>9581.0370866116737</v>
          </cell>
          <cell r="AF60">
            <v>39.199855391283563</v>
          </cell>
          <cell r="AG60">
            <v>29241.872817087497</v>
          </cell>
          <cell r="AH60">
            <v>28513.080639094638</v>
          </cell>
          <cell r="AI60">
            <v>-728.79217799285834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6685.244031817012</v>
          </cell>
          <cell r="AQ60">
            <v>5963.7788549812121</v>
          </cell>
          <cell r="AR60">
            <v>-721.46517683579987</v>
          </cell>
          <cell r="AS60">
            <v>23329.283610944945</v>
          </cell>
          <cell r="AT60">
            <v>39423.044548554244</v>
          </cell>
          <cell r="AU60">
            <v>16093.760937609299</v>
          </cell>
          <cell r="AV60">
            <v>1519.4616855828201</v>
          </cell>
          <cell r="AW60">
            <v>7960.6446587581977</v>
          </cell>
          <cell r="AX60">
            <v>6441.1829731753778</v>
          </cell>
          <cell r="AY60">
            <v>1829.7094457090345</v>
          </cell>
          <cell r="AZ60">
            <v>0</v>
          </cell>
          <cell r="BA60">
            <v>-1829.7094457090345</v>
          </cell>
          <cell r="BB60">
            <v>1820.4875951790718</v>
          </cell>
          <cell r="BC60">
            <v>0</v>
          </cell>
          <cell r="BD60">
            <v>-1820.4875951790718</v>
          </cell>
          <cell r="BE60">
            <v>0</v>
          </cell>
          <cell r="BF60">
            <v>0</v>
          </cell>
          <cell r="BG60">
            <v>0</v>
          </cell>
          <cell r="BH60">
            <v>181.08001814256374</v>
          </cell>
          <cell r="BI60">
            <v>2560.2511340297519</v>
          </cell>
          <cell r="BJ60">
            <v>2379.1711158871881</v>
          </cell>
          <cell r="BK60">
            <v>1007.6403260555462</v>
          </cell>
          <cell r="BL60">
            <v>867.75934537491833</v>
          </cell>
          <cell r="BM60">
            <v>-139.88098068062789</v>
          </cell>
          <cell r="BN60">
            <v>102.19143014294637</v>
          </cell>
          <cell r="BO60">
            <v>0</v>
          </cell>
          <cell r="BP60">
            <v>-102.19143014294637</v>
          </cell>
          <cell r="BQ60">
            <v>6460.570500811983</v>
          </cell>
          <cell r="BR60">
            <v>11388.655138162867</v>
          </cell>
          <cell r="BS60">
            <v>4928.0846373508839</v>
          </cell>
          <cell r="BT60">
            <v>28899.593343172866</v>
          </cell>
          <cell r="BU60">
            <v>39894.70649850733</v>
          </cell>
          <cell r="BV60">
            <v>10995.113155334464</v>
          </cell>
          <cell r="BW60">
            <v>14803.731671721605</v>
          </cell>
          <cell r="BX60">
            <v>13255.741478019521</v>
          </cell>
          <cell r="BY60">
            <v>-1547.9901937020841</v>
          </cell>
          <cell r="BZ60">
            <v>8593.8398741133969</v>
          </cell>
          <cell r="CA60">
            <v>575.06169726586143</v>
          </cell>
          <cell r="CB60">
            <v>-8018.7781768475352</v>
          </cell>
          <cell r="CC60">
            <v>1443.1268697214075</v>
          </cell>
          <cell r="CD60">
            <v>1447.3130055893014</v>
          </cell>
          <cell r="CE60">
            <v>4.1861358678938814</v>
          </cell>
          <cell r="CF60">
            <v>179.90671518139638</v>
          </cell>
          <cell r="CG60">
            <v>0</v>
          </cell>
          <cell r="CH60">
            <v>-179.90671518139638</v>
          </cell>
          <cell r="CI60">
            <v>2791.1451879353554</v>
          </cell>
          <cell r="CJ60">
            <v>1403.1752366019095</v>
          </cell>
          <cell r="CK60">
            <v>-1387.9699513334458</v>
          </cell>
          <cell r="CL60">
            <v>0</v>
          </cell>
          <cell r="CM60">
            <v>0</v>
          </cell>
          <cell r="CN60">
            <v>0</v>
          </cell>
          <cell r="CO60">
            <v>2791.1451879353554</v>
          </cell>
          <cell r="CP60">
            <v>1403.1752366019095</v>
          </cell>
          <cell r="CQ60">
            <v>-1387.9699513334458</v>
          </cell>
          <cell r="CR60">
            <v>122428.31462250746</v>
          </cell>
          <cell r="CS60">
            <v>141864.55709677687</v>
          </cell>
          <cell r="CT60">
            <v>19436.242474269413</v>
          </cell>
          <cell r="CU60">
            <v>146913.97754700895</v>
          </cell>
          <cell r="CV60">
            <v>170237.46851613224</v>
          </cell>
          <cell r="CW60">
            <v>23323.49096912329</v>
          </cell>
          <cell r="CX60">
            <v>5460.3780452295232</v>
          </cell>
          <cell r="CY60">
            <v>-17863.112923893805</v>
          </cell>
          <cell r="CZ60">
            <v>-23323.490969123326</v>
          </cell>
          <cell r="DA60">
            <v>39208.830225524653</v>
          </cell>
          <cell r="DB60">
            <v>2</v>
          </cell>
          <cell r="DC60">
            <v>35980.22</v>
          </cell>
          <cell r="DD60">
            <v>707.59999999999991</v>
          </cell>
          <cell r="DE60">
            <v>21400.65</v>
          </cell>
          <cell r="DF60">
            <v>-444.91000000000008</v>
          </cell>
          <cell r="DG60">
            <v>29766.89075069339</v>
          </cell>
          <cell r="DH60">
            <v>1828492.2671068618</v>
          </cell>
          <cell r="DI60">
            <v>8604.8731619716782</v>
          </cell>
          <cell r="DJ60">
            <v>4</v>
          </cell>
          <cell r="DK60">
            <v>7.3334323094476321</v>
          </cell>
          <cell r="DL60">
            <v>0</v>
          </cell>
          <cell r="DM60">
            <v>6.4207389662722578</v>
          </cell>
          <cell r="DN60">
            <v>14579.596774412837</v>
          </cell>
          <cell r="DO60">
            <v>1152.5226444458704</v>
          </cell>
          <cell r="DP60">
            <v>15732.119418858707</v>
          </cell>
          <cell r="DQ60">
            <v>5738.96</v>
          </cell>
          <cell r="DW60">
            <v>1437.2600000000002</v>
          </cell>
          <cell r="DX60">
            <v>0</v>
          </cell>
        </row>
        <row r="61">
          <cell r="A61">
            <v>150000974</v>
          </cell>
          <cell r="B61" t="str">
            <v>№2/36</v>
          </cell>
          <cell r="C61" t="str">
            <v>вул.ГЕТЬМАНА ПОЛУБОТКА,  20</v>
          </cell>
          <cell r="D61" t="str">
            <v>вул.ГЕТЬМАНА ПОЛУБОТКА,  20</v>
          </cell>
          <cell r="E61">
            <v>2330.37</v>
          </cell>
          <cell r="F61">
            <v>1907.2</v>
          </cell>
          <cell r="G61">
            <v>0</v>
          </cell>
          <cell r="H61">
            <v>423.17000000000007</v>
          </cell>
          <cell r="I61">
            <v>7202.7068499930219</v>
          </cell>
          <cell r="J61">
            <v>7035.1797500133316</v>
          </cell>
          <cell r="K61">
            <v>-167.52709997969032</v>
          </cell>
          <cell r="L61">
            <v>1087.4854954256382</v>
          </cell>
          <cell r="M61">
            <v>1086.9191380342277</v>
          </cell>
          <cell r="N61">
            <v>-0.56635739141051999</v>
          </cell>
          <cell r="O61">
            <v>3617.2874222087044</v>
          </cell>
          <cell r="P61">
            <v>3627.2404330345685</v>
          </cell>
          <cell r="Q61">
            <v>9.9530108258641121</v>
          </cell>
          <cell r="R61">
            <v>901.24185267000996</v>
          </cell>
          <cell r="S61">
            <v>903.81523350770249</v>
          </cell>
          <cell r="T61">
            <v>2.5733808376925253</v>
          </cell>
          <cell r="U61">
            <v>307.24112243500076</v>
          </cell>
          <cell r="V61">
            <v>170.21300717277745</v>
          </cell>
          <cell r="W61">
            <v>-137.02811526222331</v>
          </cell>
          <cell r="X61">
            <v>5053.6423896737242</v>
          </cell>
          <cell r="Y61">
            <v>4702.4439225461365</v>
          </cell>
          <cell r="Z61">
            <v>-351.19846712758772</v>
          </cell>
          <cell r="AA61">
            <v>0</v>
          </cell>
          <cell r="AB61">
            <v>0</v>
          </cell>
          <cell r="AC61">
            <v>0</v>
          </cell>
          <cell r="AD61">
            <v>10215.639872268704</v>
          </cell>
          <cell r="AE61">
            <v>10301.031891269828</v>
          </cell>
          <cell r="AF61">
            <v>85.392019001123117</v>
          </cell>
          <cell r="AG61">
            <v>28385.245004674805</v>
          </cell>
          <cell r="AH61">
            <v>27826.843375578574</v>
          </cell>
          <cell r="AI61">
            <v>-558.40162909623177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1658.3551086677865</v>
          </cell>
          <cell r="AQ61">
            <v>1319.9488241293323</v>
          </cell>
          <cell r="AR61">
            <v>-338.4062845384542</v>
          </cell>
          <cell r="AS61">
            <v>29570.050746045144</v>
          </cell>
          <cell r="AT61">
            <v>2924.6824552556573</v>
          </cell>
          <cell r="AU61">
            <v>-26645.368290789487</v>
          </cell>
          <cell r="AV61">
            <v>1188.8499916323412</v>
          </cell>
          <cell r="AW61">
            <v>0</v>
          </cell>
          <cell r="AX61">
            <v>-1188.8499916323412</v>
          </cell>
          <cell r="AY61">
            <v>1282.8786741429667</v>
          </cell>
          <cell r="AZ61">
            <v>0</v>
          </cell>
          <cell r="BA61">
            <v>-1282.8786741429667</v>
          </cell>
          <cell r="BB61">
            <v>1713.649778761928</v>
          </cell>
          <cell r="BC61">
            <v>0</v>
          </cell>
          <cell r="BD61">
            <v>-1713.649778761928</v>
          </cell>
          <cell r="BE61">
            <v>1124.9494631599032</v>
          </cell>
          <cell r="BF61">
            <v>0</v>
          </cell>
          <cell r="BG61">
            <v>-1124.9494631599032</v>
          </cell>
          <cell r="BH61">
            <v>181.08001814256374</v>
          </cell>
          <cell r="BI61">
            <v>148.72415250426442</v>
          </cell>
          <cell r="BJ61">
            <v>-32.355865638299321</v>
          </cell>
          <cell r="BK61">
            <v>1032.1704396536463</v>
          </cell>
          <cell r="BL61">
            <v>0</v>
          </cell>
          <cell r="BM61">
            <v>-1032.1704396536463</v>
          </cell>
          <cell r="BN61">
            <v>70.381369342306485</v>
          </cell>
          <cell r="BO61">
            <v>0</v>
          </cell>
          <cell r="BP61">
            <v>-70.381369342306485</v>
          </cell>
          <cell r="BQ61">
            <v>6593.9597348356556</v>
          </cell>
          <cell r="BR61">
            <v>148.72415250426442</v>
          </cell>
          <cell r="BS61">
            <v>-6445.235582331391</v>
          </cell>
          <cell r="BT61">
            <v>48402.435451859681</v>
          </cell>
          <cell r="BU61">
            <v>78555.413817979017</v>
          </cell>
          <cell r="BV61">
            <v>30152.978366119336</v>
          </cell>
          <cell r="BW61">
            <v>24249.637030061687</v>
          </cell>
          <cell r="BX61">
            <v>25673.48489053646</v>
          </cell>
          <cell r="BY61">
            <v>1423.8478604747725</v>
          </cell>
          <cell r="BZ61">
            <v>16145.465554436047</v>
          </cell>
          <cell r="CA61">
            <v>986.65028173565406</v>
          </cell>
          <cell r="CB61">
            <v>-15158.815272700393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3737.4178620653547</v>
          </cell>
          <cell r="CJ61">
            <v>3665.0607887674614</v>
          </cell>
          <cell r="CK61">
            <v>-72.357073297893294</v>
          </cell>
          <cell r="CL61">
            <v>0</v>
          </cell>
          <cell r="CM61">
            <v>0</v>
          </cell>
          <cell r="CN61">
            <v>0</v>
          </cell>
          <cell r="CO61">
            <v>3737.4178620653547</v>
          </cell>
          <cell r="CP61">
            <v>3665.0607887674614</v>
          </cell>
          <cell r="CQ61">
            <v>-72.357073297893294</v>
          </cell>
          <cell r="CR61">
            <v>158742.56649264618</v>
          </cell>
          <cell r="CS61">
            <v>141100.80858648644</v>
          </cell>
          <cell r="CT61">
            <v>-17641.757906159735</v>
          </cell>
          <cell r="CU61">
            <v>190491.07979117541</v>
          </cell>
          <cell r="CV61">
            <v>169320.97030378372</v>
          </cell>
          <cell r="CW61">
            <v>-21170.109487391688</v>
          </cell>
          <cell r="CX61">
            <v>6124.0699973856481</v>
          </cell>
          <cell r="CY61">
            <v>27294.179484777313</v>
          </cell>
          <cell r="CZ61">
            <v>21170.109487391666</v>
          </cell>
          <cell r="DA61">
            <v>-3766.0858297048399</v>
          </cell>
          <cell r="DB61">
            <v>2</v>
          </cell>
          <cell r="DC61">
            <v>21674.69</v>
          </cell>
          <cell r="DD61">
            <v>69054.209999999992</v>
          </cell>
          <cell r="DE61">
            <v>4518.2599999999984</v>
          </cell>
          <cell r="DF61">
            <v>65894.789999999994</v>
          </cell>
          <cell r="DG61">
            <v>51488.099311109458</v>
          </cell>
          <cell r="DH61">
            <v>2359381.7974627325</v>
          </cell>
          <cell r="DI61">
            <v>8497.9471208163923</v>
          </cell>
          <cell r="DJ61">
            <v>4</v>
          </cell>
          <cell r="DK61">
            <v>8.9956343113914876</v>
          </cell>
          <cell r="DL61">
            <v>0</v>
          </cell>
          <cell r="DM61">
            <v>7.4660692749956095</v>
          </cell>
          <cell r="DN61">
            <v>17156.473758685846</v>
          </cell>
          <cell r="DO61">
            <v>3159.4165350998928</v>
          </cell>
          <cell r="DP61">
            <v>20315.890293785738</v>
          </cell>
          <cell r="DQ61"/>
          <cell r="DW61">
            <v>1260</v>
          </cell>
          <cell r="DX61">
            <v>0</v>
          </cell>
        </row>
        <row r="62">
          <cell r="A62">
            <v>150000975</v>
          </cell>
          <cell r="B62" t="str">
            <v>№2/37</v>
          </cell>
          <cell r="C62" t="str">
            <v>вул.ГЕТЬМАНА ПОЛУБОТКА,  24</v>
          </cell>
          <cell r="D62" t="str">
            <v>вул.ГЕТЬМАНА ПОЛУБОТКА,  24</v>
          </cell>
          <cell r="E62">
            <v>3253.63</v>
          </cell>
          <cell r="F62">
            <v>2888.9</v>
          </cell>
          <cell r="G62">
            <v>0</v>
          </cell>
          <cell r="H62">
            <v>364.73</v>
          </cell>
          <cell r="I62">
            <v>10954.050533780848</v>
          </cell>
          <cell r="J62">
            <v>10691.455787597615</v>
          </cell>
          <cell r="K62">
            <v>-262.59474618323293</v>
          </cell>
          <cell r="L62">
            <v>2069.8299100553777</v>
          </cell>
          <cell r="M62">
            <v>2084.6729690605289</v>
          </cell>
          <cell r="N62">
            <v>14.84305900515119</v>
          </cell>
          <cell r="O62">
            <v>5106.067045490995</v>
          </cell>
          <cell r="P62">
            <v>5119.745687683072</v>
          </cell>
          <cell r="Q62">
            <v>13.67864219207695</v>
          </cell>
          <cell r="R62">
            <v>0</v>
          </cell>
          <cell r="S62">
            <v>0</v>
          </cell>
          <cell r="T62">
            <v>0</v>
          </cell>
          <cell r="U62">
            <v>384.05140304375084</v>
          </cell>
          <cell r="V62">
            <v>212.76625896597179</v>
          </cell>
          <cell r="W62">
            <v>-171.28514407777905</v>
          </cell>
          <cell r="X62">
            <v>8106.9283824121012</v>
          </cell>
          <cell r="Y62">
            <v>7658.2599492216477</v>
          </cell>
          <cell r="Z62">
            <v>-448.66843319045347</v>
          </cell>
          <cell r="AA62">
            <v>0</v>
          </cell>
          <cell r="AB62">
            <v>0</v>
          </cell>
          <cell r="AC62">
            <v>0</v>
          </cell>
          <cell r="AD62">
            <v>14321.706514762063</v>
          </cell>
          <cell r="AE62">
            <v>14380.612981236618</v>
          </cell>
          <cell r="AF62">
            <v>58.906466474554691</v>
          </cell>
          <cell r="AG62">
            <v>40942.633789545136</v>
          </cell>
          <cell r="AH62">
            <v>40147.513633765455</v>
          </cell>
          <cell r="AI62">
            <v>-795.12015577968123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7929.0103633178505</v>
          </cell>
          <cell r="AQ62">
            <v>8015.3040783201404</v>
          </cell>
          <cell r="AR62">
            <v>86.2937150022899</v>
          </cell>
          <cell r="AS62">
            <v>27455.653805384976</v>
          </cell>
          <cell r="AT62">
            <v>5188.2789256239394</v>
          </cell>
          <cell r="AU62">
            <v>-22267.374879761039</v>
          </cell>
          <cell r="AV62">
            <v>1770.7532837857966</v>
          </cell>
          <cell r="AW62">
            <v>0</v>
          </cell>
          <cell r="AX62">
            <v>-1770.7532837857966</v>
          </cell>
          <cell r="AY62">
            <v>2314.2153534381155</v>
          </cell>
          <cell r="AZ62">
            <v>0</v>
          </cell>
          <cell r="BA62">
            <v>-2314.2153534381155</v>
          </cell>
          <cell r="BB62">
            <v>2243.0939463104696</v>
          </cell>
          <cell r="BC62">
            <v>0</v>
          </cell>
          <cell r="BD62">
            <v>-2243.0939463104696</v>
          </cell>
          <cell r="BE62">
            <v>0</v>
          </cell>
          <cell r="BF62">
            <v>0</v>
          </cell>
          <cell r="BG62">
            <v>0</v>
          </cell>
          <cell r="BH62">
            <v>226.35002267820468</v>
          </cell>
          <cell r="BI62">
            <v>0</v>
          </cell>
          <cell r="BJ62">
            <v>-226.35002267820468</v>
          </cell>
          <cell r="BK62">
            <v>1337.3182186541244</v>
          </cell>
          <cell r="BL62">
            <v>2973.9576653399872</v>
          </cell>
          <cell r="BM62">
            <v>1636.6394466858628</v>
          </cell>
          <cell r="BN62">
            <v>183.26201019963793</v>
          </cell>
          <cell r="BO62">
            <v>3989.4135767078797</v>
          </cell>
          <cell r="BP62">
            <v>3806.1515665082416</v>
          </cell>
          <cell r="BQ62">
            <v>8074.9928350663486</v>
          </cell>
          <cell r="BR62">
            <v>6963.3712420478669</v>
          </cell>
          <cell r="BS62">
            <v>-1111.6215930184817</v>
          </cell>
          <cell r="BT62">
            <v>47114.984114265731</v>
          </cell>
          <cell r="BU62">
            <v>81981.561050365621</v>
          </cell>
          <cell r="BV62">
            <v>34866.576936099889</v>
          </cell>
          <cell r="BW62">
            <v>29041.883437319837</v>
          </cell>
          <cell r="BX62">
            <v>30265.040443899583</v>
          </cell>
          <cell r="BY62">
            <v>1223.1570065797459</v>
          </cell>
          <cell r="BZ62">
            <v>20940.071963112914</v>
          </cell>
          <cell r="CA62">
            <v>952.25830605270698</v>
          </cell>
          <cell r="CB62">
            <v>-19987.813657060207</v>
          </cell>
          <cell r="CC62">
            <v>1094.239055063485</v>
          </cell>
          <cell r="CD62">
            <v>1097.4131580841954</v>
          </cell>
          <cell r="CE62">
            <v>3.1741030207103904</v>
          </cell>
          <cell r="CF62">
            <v>136.41278403864123</v>
          </cell>
          <cell r="CG62">
            <v>0</v>
          </cell>
          <cell r="CH62">
            <v>-136.41278403864123</v>
          </cell>
          <cell r="CI62">
            <v>2809.0498685347025</v>
          </cell>
          <cell r="CJ62">
            <v>2483.3877224686285</v>
          </cell>
          <cell r="CK62">
            <v>-325.662146066074</v>
          </cell>
          <cell r="CL62">
            <v>0</v>
          </cell>
          <cell r="CM62">
            <v>0</v>
          </cell>
          <cell r="CN62">
            <v>0</v>
          </cell>
          <cell r="CO62">
            <v>2809.0498685347025</v>
          </cell>
          <cell r="CP62">
            <v>2483.3877224686285</v>
          </cell>
          <cell r="CQ62">
            <v>-325.662146066074</v>
          </cell>
          <cell r="CR62">
            <v>185538.93201564963</v>
          </cell>
          <cell r="CS62">
            <v>177094.12856062813</v>
          </cell>
          <cell r="CT62">
            <v>-8444.8034550214943</v>
          </cell>
          <cell r="CU62">
            <v>222646.71841877955</v>
          </cell>
          <cell r="CV62">
            <v>212512.95427275376</v>
          </cell>
          <cell r="CW62">
            <v>-10133.764146025787</v>
          </cell>
          <cell r="CX62">
            <v>4362.4297493723543</v>
          </cell>
          <cell r="CY62">
            <v>14496.193895398099</v>
          </cell>
          <cell r="CZ62">
            <v>10133.764146025744</v>
          </cell>
          <cell r="DA62">
            <v>18948.858827939359</v>
          </cell>
          <cell r="DB62">
            <v>2</v>
          </cell>
          <cell r="DC62">
            <v>55972.88</v>
          </cell>
          <cell r="DD62">
            <v>2224.38</v>
          </cell>
          <cell r="DE62">
            <v>34772.39</v>
          </cell>
          <cell r="DF62">
            <v>-0.42999999999983629</v>
          </cell>
          <cell r="DG62">
            <v>13532.162546917447</v>
          </cell>
          <cell r="DH62">
            <v>2724109.7780178227</v>
          </cell>
          <cell r="DI62">
            <v>12869.440103381685</v>
          </cell>
          <cell r="DJ62">
            <v>4</v>
          </cell>
          <cell r="DK62">
            <v>7.3385648031088788</v>
          </cell>
          <cell r="DL62">
            <v>0</v>
          </cell>
          <cell r="DM62">
            <v>6.0998791750812007</v>
          </cell>
          <cell r="DN62">
            <v>21200.379859701239</v>
          </cell>
          <cell r="DO62">
            <v>2224.8089315273664</v>
          </cell>
          <cell r="DP62">
            <v>23425.188791228604</v>
          </cell>
          <cell r="DQ62"/>
          <cell r="DW62">
            <v>1437.2600000000002</v>
          </cell>
          <cell r="DX62">
            <v>0</v>
          </cell>
        </row>
        <row r="63">
          <cell r="A63">
            <v>150000976</v>
          </cell>
          <cell r="B63" t="str">
            <v>№2/38</v>
          </cell>
          <cell r="C63" t="str">
            <v>вул.ГЕТЬМАНА ПОЛУБОТКА,  26</v>
          </cell>
          <cell r="D63" t="str">
            <v>вул.ГЕТЬМАНА ПОЛУБОТКА,  26</v>
          </cell>
          <cell r="E63">
            <v>922.6</v>
          </cell>
          <cell r="F63">
            <v>821.7</v>
          </cell>
          <cell r="G63">
            <v>0</v>
          </cell>
          <cell r="H63">
            <v>100.9</v>
          </cell>
          <cell r="I63">
            <v>4898.1971083112667</v>
          </cell>
          <cell r="J63">
            <v>4762.6358559245582</v>
          </cell>
          <cell r="K63">
            <v>-135.56125238670847</v>
          </cell>
          <cell r="L63">
            <v>889.25912914779497</v>
          </cell>
          <cell r="M63">
            <v>895.2854077494103</v>
          </cell>
          <cell r="N63">
            <v>6.0262786016153314</v>
          </cell>
          <cell r="O63">
            <v>1410.6721504602046</v>
          </cell>
          <cell r="P63">
            <v>1414.5632312412356</v>
          </cell>
          <cell r="Q63">
            <v>3.8910807810309507</v>
          </cell>
          <cell r="R63">
            <v>350.68488221956903</v>
          </cell>
          <cell r="S63">
            <v>351.75680227648104</v>
          </cell>
          <cell r="T63">
            <v>1.0719200569120062</v>
          </cell>
          <cell r="U63">
            <v>0</v>
          </cell>
          <cell r="V63">
            <v>0</v>
          </cell>
          <cell r="W63">
            <v>0</v>
          </cell>
          <cell r="X63">
            <v>1893.144472991288</v>
          </cell>
          <cell r="Y63">
            <v>1758.1674754990659</v>
          </cell>
          <cell r="Z63">
            <v>-134.97699749222215</v>
          </cell>
          <cell r="AA63">
            <v>0</v>
          </cell>
          <cell r="AB63">
            <v>0</v>
          </cell>
          <cell r="AC63">
            <v>0</v>
          </cell>
          <cell r="AD63">
            <v>4066.7953564159293</v>
          </cell>
          <cell r="AE63">
            <v>4077.9963167133833</v>
          </cell>
          <cell r="AF63">
            <v>11.200960297454003</v>
          </cell>
          <cell r="AG63">
            <v>13508.753099546051</v>
          </cell>
          <cell r="AH63">
            <v>13260.405089404134</v>
          </cell>
          <cell r="AI63">
            <v>-248.34801014191726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829.17755433389323</v>
          </cell>
          <cell r="AQ63">
            <v>749.20204923525989</v>
          </cell>
          <cell r="AR63">
            <v>-79.975505098633334</v>
          </cell>
          <cell r="AS63">
            <v>10999.062324363909</v>
          </cell>
          <cell r="AT63">
            <v>2951.25575148403</v>
          </cell>
          <cell r="AU63">
            <v>-8047.8065728798792</v>
          </cell>
          <cell r="AV63">
            <v>814.38562260754838</v>
          </cell>
          <cell r="AW63">
            <v>0</v>
          </cell>
          <cell r="AX63">
            <v>-814.38562260754838</v>
          </cell>
          <cell r="AY63">
            <v>993.07620683833602</v>
          </cell>
          <cell r="AZ63">
            <v>0</v>
          </cell>
          <cell r="BA63">
            <v>-993.07620683833602</v>
          </cell>
          <cell r="BB63">
            <v>514.62253824724314</v>
          </cell>
          <cell r="BC63">
            <v>0</v>
          </cell>
          <cell r="BD63">
            <v>-514.62253824724314</v>
          </cell>
          <cell r="BE63">
            <v>310.55155992045951</v>
          </cell>
          <cell r="BF63">
            <v>0</v>
          </cell>
          <cell r="BG63">
            <v>-310.55155992045951</v>
          </cell>
          <cell r="BH63">
            <v>0</v>
          </cell>
          <cell r="BI63">
            <v>0</v>
          </cell>
          <cell r="BJ63">
            <v>0</v>
          </cell>
          <cell r="BK63">
            <v>654.70351442887124</v>
          </cell>
          <cell r="BL63">
            <v>0</v>
          </cell>
          <cell r="BM63">
            <v>-654.70351442887124</v>
          </cell>
          <cell r="BN63">
            <v>323.54404464977466</v>
          </cell>
          <cell r="BO63">
            <v>2960.3255682942668</v>
          </cell>
          <cell r="BP63">
            <v>2636.7815236444922</v>
          </cell>
          <cell r="BQ63">
            <v>3610.883486692233</v>
          </cell>
          <cell r="BR63">
            <v>2960.3255682942668</v>
          </cell>
          <cell r="BS63">
            <v>-650.5579183979662</v>
          </cell>
          <cell r="BT63">
            <v>15647.786593655541</v>
          </cell>
          <cell r="BU63">
            <v>29902.807124878025</v>
          </cell>
          <cell r="BV63">
            <v>14255.020531222484</v>
          </cell>
          <cell r="BW63">
            <v>8254.878668583513</v>
          </cell>
          <cell r="BX63">
            <v>10409.142360386957</v>
          </cell>
          <cell r="BY63">
            <v>2154.2636918034441</v>
          </cell>
          <cell r="BZ63">
            <v>4901.4186987496796</v>
          </cell>
          <cell r="CA63">
            <v>437.10146152758796</v>
          </cell>
          <cell r="CB63">
            <v>-4464.3172372220915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2700.600887647448</v>
          </cell>
          <cell r="CJ63">
            <v>2409.6705196201942</v>
          </cell>
          <cell r="CK63">
            <v>-290.93036802725373</v>
          </cell>
          <cell r="CL63">
            <v>0</v>
          </cell>
          <cell r="CM63">
            <v>0</v>
          </cell>
          <cell r="CN63">
            <v>0</v>
          </cell>
          <cell r="CO63">
            <v>2700.600887647448</v>
          </cell>
          <cell r="CP63">
            <v>2409.6705196201942</v>
          </cell>
          <cell r="CQ63">
            <v>-290.93036802725373</v>
          </cell>
          <cell r="CR63">
            <v>60452.561313572267</v>
          </cell>
          <cell r="CS63">
            <v>63079.909924830456</v>
          </cell>
          <cell r="CT63">
            <v>2627.3486112581886</v>
          </cell>
          <cell r="CU63">
            <v>72543.073576286712</v>
          </cell>
          <cell r="CV63">
            <v>75695.891909796541</v>
          </cell>
          <cell r="CW63">
            <v>3152.8183335098292</v>
          </cell>
          <cell r="CX63">
            <v>2452.3784452161558</v>
          </cell>
          <cell r="CY63">
            <v>-700.4398882936548</v>
          </cell>
          <cell r="CZ63">
            <v>-3152.8183335098106</v>
          </cell>
          <cell r="DA63">
            <v>-42584.492096478629</v>
          </cell>
          <cell r="DB63">
            <v>2</v>
          </cell>
          <cell r="DC63">
            <v>31391.48</v>
          </cell>
          <cell r="DD63">
            <v>19759.679999999997</v>
          </cell>
          <cell r="DE63">
            <v>24382.39</v>
          </cell>
          <cell r="DF63">
            <v>19031.869999999995</v>
          </cell>
          <cell r="DG63">
            <v>-33731.903280691913</v>
          </cell>
          <cell r="DH63">
            <v>899945.42425803433</v>
          </cell>
          <cell r="DI63">
            <v>3660.8803340541199</v>
          </cell>
          <cell r="DJ63">
            <v>2</v>
          </cell>
          <cell r="DK63">
            <v>8.5300050781125663</v>
          </cell>
          <cell r="DL63">
            <v>0</v>
          </cell>
          <cell r="DM63">
            <v>7.2133106811057415</v>
          </cell>
          <cell r="DN63">
            <v>7009.1051726850965</v>
          </cell>
          <cell r="DO63">
            <v>727.8230477235694</v>
          </cell>
          <cell r="DP63">
            <v>7736.9282204086658</v>
          </cell>
          <cell r="DQ63"/>
          <cell r="DW63">
            <v>1260</v>
          </cell>
          <cell r="DX63">
            <v>0</v>
          </cell>
        </row>
        <row r="64">
          <cell r="A64">
            <v>150000977</v>
          </cell>
          <cell r="B64" t="str">
            <v>№2/39</v>
          </cell>
          <cell r="C64" t="str">
            <v>вул.ГЕТЬМАНА ПОЛУБОТКА,  28</v>
          </cell>
          <cell r="D64" t="str">
            <v>вул.ГЕТЬМАНА ПОЛУБОТКА,  28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2903.6555470574963</v>
          </cell>
          <cell r="J64">
            <v>2986.4217098800914</v>
          </cell>
          <cell r="K64">
            <v>82.766162822595106</v>
          </cell>
          <cell r="L64">
            <v>552.93296217248928</v>
          </cell>
          <cell r="M64">
            <v>591.09717617703143</v>
          </cell>
          <cell r="N64">
            <v>38.164214004542146</v>
          </cell>
          <cell r="O64">
            <v>794.39999999999986</v>
          </cell>
          <cell r="P64">
            <v>794.39999999999986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1103.8860949707271</v>
          </cell>
          <cell r="Y64">
            <v>1033.7715881086719</v>
          </cell>
          <cell r="Z64">
            <v>-70.114506862055123</v>
          </cell>
          <cell r="AA64">
            <v>0</v>
          </cell>
          <cell r="AB64">
            <v>0</v>
          </cell>
          <cell r="AC64">
            <v>0</v>
          </cell>
          <cell r="AD64">
            <v>2591.7240199927328</v>
          </cell>
          <cell r="AE64">
            <v>2423.0204941154161</v>
          </cell>
          <cell r="AF64">
            <v>-168.70352587731668</v>
          </cell>
          <cell r="AG64">
            <v>7946.5986241934452</v>
          </cell>
          <cell r="AH64">
            <v>7828.7109682812106</v>
          </cell>
          <cell r="AI64">
            <v>-117.88765591223455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1231.1229357617447</v>
          </cell>
          <cell r="AQ64">
            <v>924.40128324361149</v>
          </cell>
          <cell r="AR64">
            <v>-306.72165251813317</v>
          </cell>
          <cell r="AS64">
            <v>8715.2708882608185</v>
          </cell>
          <cell r="AT64">
            <v>5359.4381794659275</v>
          </cell>
          <cell r="AU64">
            <v>-3355.832708794891</v>
          </cell>
          <cell r="AV64">
            <v>539.69189700948834</v>
          </cell>
          <cell r="AW64">
            <v>0</v>
          </cell>
          <cell r="AX64">
            <v>-539.69189700948834</v>
          </cell>
          <cell r="AY64">
            <v>712.7388076826827</v>
          </cell>
          <cell r="AZ64">
            <v>0</v>
          </cell>
          <cell r="BA64">
            <v>-712.7388076826827</v>
          </cell>
          <cell r="BB64">
            <v>423.09110755960398</v>
          </cell>
          <cell r="BC64">
            <v>0</v>
          </cell>
          <cell r="BD64">
            <v>-423.09110755960398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118.5309055914786</v>
          </cell>
          <cell r="BL64">
            <v>0</v>
          </cell>
          <cell r="BM64">
            <v>-118.5309055914786</v>
          </cell>
          <cell r="BN64">
            <v>0</v>
          </cell>
          <cell r="BO64">
            <v>3554.2861399005856</v>
          </cell>
          <cell r="BP64">
            <v>3554.2861399005856</v>
          </cell>
          <cell r="BQ64">
            <v>1794.0527178432535</v>
          </cell>
          <cell r="BR64">
            <v>3554.2861399005856</v>
          </cell>
          <cell r="BS64">
            <v>1760.2334220573321</v>
          </cell>
          <cell r="BT64">
            <v>11131.112907013339</v>
          </cell>
          <cell r="BU64">
            <v>16273.895009224601</v>
          </cell>
          <cell r="BV64">
            <v>5142.7821022112621</v>
          </cell>
          <cell r="BW64">
            <v>4533.3634796498591</v>
          </cell>
          <cell r="BX64">
            <v>4644.2794157375229</v>
          </cell>
          <cell r="BY64">
            <v>110.91593608766379</v>
          </cell>
          <cell r="BZ64">
            <v>1723.6093896127554</v>
          </cell>
          <cell r="CA64">
            <v>33.268615384786472</v>
          </cell>
          <cell r="CB64">
            <v>-1690.340774227969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723.74430685142931</v>
          </cell>
          <cell r="CJ64">
            <v>436.15289707379793</v>
          </cell>
          <cell r="CK64">
            <v>-287.59140977763138</v>
          </cell>
          <cell r="CL64">
            <v>0</v>
          </cell>
          <cell r="CM64">
            <v>0</v>
          </cell>
          <cell r="CN64">
            <v>0</v>
          </cell>
          <cell r="CO64">
            <v>723.74430685142931</v>
          </cell>
          <cell r="CP64">
            <v>436.15289707379793</v>
          </cell>
          <cell r="CQ64">
            <v>-287.59140977763138</v>
          </cell>
          <cell r="CR64">
            <v>37798.87524918664</v>
          </cell>
          <cell r="CS64">
            <v>39054.432508312057</v>
          </cell>
          <cell r="CT64">
            <v>1255.5572591254167</v>
          </cell>
          <cell r="CU64">
            <v>45358.650299023968</v>
          </cell>
          <cell r="CV64">
            <v>46865.319009974468</v>
          </cell>
          <cell r="CW64">
            <v>1506.6687109505001</v>
          </cell>
          <cell r="CX64">
            <v>5.5097009760283981</v>
          </cell>
          <cell r="CY64">
            <v>-1501.1590099744408</v>
          </cell>
          <cell r="CZ64">
            <v>-1506.6687109504692</v>
          </cell>
          <cell r="DA64">
            <v>-15520.479638894401</v>
          </cell>
          <cell r="DB64">
            <v>2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2736.0315718800994</v>
          </cell>
          <cell r="DH64">
            <v>544369.91999999993</v>
          </cell>
          <cell r="DI64">
            <v>2914.6256718245168</v>
          </cell>
          <cell r="DJ64">
            <v>2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9.33</v>
          </cell>
        </row>
        <row r="65">
          <cell r="A65">
            <v>150000978</v>
          </cell>
          <cell r="B65" t="str">
            <v>№2/40</v>
          </cell>
          <cell r="C65" t="str">
            <v>вул.ГЕТЬМАНА ПОЛУБОТКА,  30</v>
          </cell>
          <cell r="D65" t="str">
            <v>вул.ГЕТЬМАНА ПОЛУБОТКА,  30</v>
          </cell>
          <cell r="E65">
            <v>1867.1</v>
          </cell>
          <cell r="F65">
            <v>1730</v>
          </cell>
          <cell r="G65">
            <v>0</v>
          </cell>
          <cell r="H65">
            <v>137.1</v>
          </cell>
          <cell r="I65">
            <v>6426.064811840979</v>
          </cell>
          <cell r="J65">
            <v>6307.4170350660906</v>
          </cell>
          <cell r="K65">
            <v>-118.64777677488837</v>
          </cell>
          <cell r="L65">
            <v>1140.4505017340593</v>
          </cell>
          <cell r="M65">
            <v>1143.0514064700205</v>
          </cell>
          <cell r="N65">
            <v>2.6009047359611941</v>
          </cell>
          <cell r="O65">
            <v>3186.513811685255</v>
          </cell>
          <cell r="P65">
            <v>3195.186473523338</v>
          </cell>
          <cell r="Q65">
            <v>8.6726618380830587</v>
          </cell>
          <cell r="R65">
            <v>0</v>
          </cell>
          <cell r="S65">
            <v>0</v>
          </cell>
          <cell r="T65">
            <v>0</v>
          </cell>
          <cell r="U65">
            <v>288.03855228281327</v>
          </cell>
          <cell r="V65">
            <v>159.57469422447892</v>
          </cell>
          <cell r="W65">
            <v>-128.46385805833435</v>
          </cell>
          <cell r="X65">
            <v>3503.1017919553324</v>
          </cell>
          <cell r="Y65">
            <v>3229.1069428586707</v>
          </cell>
          <cell r="Z65">
            <v>-273.99484909666171</v>
          </cell>
          <cell r="AA65">
            <v>0</v>
          </cell>
          <cell r="AB65">
            <v>0</v>
          </cell>
          <cell r="AC65">
            <v>0</v>
          </cell>
          <cell r="AD65">
            <v>8219.0276316717063</v>
          </cell>
          <cell r="AE65">
            <v>8252.7931096201573</v>
          </cell>
          <cell r="AF65">
            <v>33.765477948451007</v>
          </cell>
          <cell r="AG65">
            <v>22763.197101170146</v>
          </cell>
          <cell r="AH65">
            <v>22287.129661762756</v>
          </cell>
          <cell r="AI65">
            <v>-476.06743940739034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5752.4192831913833</v>
          </cell>
          <cell r="AQ65">
            <v>5827.837648825267</v>
          </cell>
          <cell r="AR65">
            <v>75.418365633883695</v>
          </cell>
          <cell r="AS65">
            <v>26567.801666581323</v>
          </cell>
          <cell r="AT65">
            <v>15548.907521618205</v>
          </cell>
          <cell r="AU65">
            <v>-11018.894144963118</v>
          </cell>
          <cell r="AV65">
            <v>1086.5148230804289</v>
          </cell>
          <cell r="AW65">
            <v>16832.148707978471</v>
          </cell>
          <cell r="AX65">
            <v>15745.633884898041</v>
          </cell>
          <cell r="AY65">
            <v>1500.8661229317843</v>
          </cell>
          <cell r="AZ65">
            <v>0</v>
          </cell>
          <cell r="BA65">
            <v>-1500.8661229317843</v>
          </cell>
          <cell r="BB65">
            <v>1201.8881014473986</v>
          </cell>
          <cell r="BC65">
            <v>0</v>
          </cell>
          <cell r="BD65">
            <v>-1201.8881014473986</v>
          </cell>
          <cell r="BE65">
            <v>0</v>
          </cell>
          <cell r="BF65">
            <v>0</v>
          </cell>
          <cell r="BG65">
            <v>0</v>
          </cell>
          <cell r="BH65">
            <v>169.76251700865348</v>
          </cell>
          <cell r="BI65">
            <v>0</v>
          </cell>
          <cell r="BJ65">
            <v>-169.76251700865348</v>
          </cell>
          <cell r="BK65">
            <v>645.45835876692411</v>
          </cell>
          <cell r="BL65">
            <v>3281.1161694687517</v>
          </cell>
          <cell r="BM65">
            <v>2635.6578107018277</v>
          </cell>
          <cell r="BN65">
            <v>110.82007011720901</v>
          </cell>
          <cell r="BO65">
            <v>1394.0767414220215</v>
          </cell>
          <cell r="BP65">
            <v>1283.2566713048125</v>
          </cell>
          <cell r="BQ65">
            <v>4715.3099933523981</v>
          </cell>
          <cell r="BR65">
            <v>21507.341618869243</v>
          </cell>
          <cell r="BS65">
            <v>16792.031625516844</v>
          </cell>
          <cell r="BT65">
            <v>15890.569785118718</v>
          </cell>
          <cell r="BU65">
            <v>28293.530177160861</v>
          </cell>
          <cell r="BV65">
            <v>12402.960392042143</v>
          </cell>
          <cell r="BW65">
            <v>9355.1581582484669</v>
          </cell>
          <cell r="BX65">
            <v>11680.99766314865</v>
          </cell>
          <cell r="BY65">
            <v>2325.8395049001829</v>
          </cell>
          <cell r="BZ65">
            <v>9384.526659414003</v>
          </cell>
          <cell r="CA65">
            <v>495.84147273908843</v>
          </cell>
          <cell r="CB65">
            <v>-8888.6851866749148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1842.2477047935395</v>
          </cell>
          <cell r="CJ65">
            <v>629.72331734810552</v>
          </cell>
          <cell r="CK65">
            <v>-1212.5243874454341</v>
          </cell>
          <cell r="CL65">
            <v>0</v>
          </cell>
          <cell r="CM65">
            <v>0</v>
          </cell>
          <cell r="CN65">
            <v>0</v>
          </cell>
          <cell r="CO65">
            <v>1842.2477047935395</v>
          </cell>
          <cell r="CP65">
            <v>629.72331734810552</v>
          </cell>
          <cell r="CQ65">
            <v>-1212.5243874454341</v>
          </cell>
          <cell r="CR65">
            <v>96271.230351869977</v>
          </cell>
          <cell r="CS65">
            <v>106271.30908147218</v>
          </cell>
          <cell r="CT65">
            <v>10000.078729602203</v>
          </cell>
          <cell r="CU65">
            <v>115525.47642224397</v>
          </cell>
          <cell r="CV65">
            <v>127525.57089776661</v>
          </cell>
          <cell r="CW65">
            <v>12000.094475522637</v>
          </cell>
          <cell r="CX65">
            <v>4384.553203389034</v>
          </cell>
          <cell r="CY65">
            <v>-7615.5412721336106</v>
          </cell>
          <cell r="CZ65">
            <v>-12000.094475522645</v>
          </cell>
          <cell r="DA65">
            <v>6314.1593411437061</v>
          </cell>
          <cell r="DB65">
            <v>2</v>
          </cell>
          <cell r="DC65">
            <v>45408.63</v>
          </cell>
          <cell r="DD65">
            <v>2277.15</v>
          </cell>
          <cell r="DE65">
            <v>33866.75</v>
          </cell>
          <cell r="DF65">
            <v>1454.58</v>
          </cell>
          <cell r="DG65">
            <v>5423.9847659426741</v>
          </cell>
          <cell r="DH65">
            <v>1438920.3555075959</v>
          </cell>
          <cell r="DI65">
            <v>7707.5854666102314</v>
          </cell>
          <cell r="DJ65">
            <v>5</v>
          </cell>
          <cell r="DK65">
            <v>6.6716319233851724</v>
          </cell>
          <cell r="DL65">
            <v>0</v>
          </cell>
          <cell r="DM65">
            <v>5.9996702119872181</v>
          </cell>
          <cell r="DN65">
            <v>11541.923227456347</v>
          </cell>
          <cell r="DO65">
            <v>822.55478606344752</v>
          </cell>
          <cell r="DP65">
            <v>12364.478013519794</v>
          </cell>
          <cell r="DQ65"/>
          <cell r="DW65">
            <v>1437.2600000000002</v>
          </cell>
          <cell r="DX65">
            <v>0</v>
          </cell>
        </row>
        <row r="66">
          <cell r="A66">
            <v>150000966</v>
          </cell>
          <cell r="B66" t="str">
            <v>№2/41</v>
          </cell>
          <cell r="C66" t="str">
            <v>вул.ГЕТЬМАНА ПОЛУБОТКА,  4</v>
          </cell>
          <cell r="D66" t="str">
            <v>вул.ГЕТЬМАНА ПОЛУБОТКА,  4</v>
          </cell>
          <cell r="E66">
            <v>1171.21</v>
          </cell>
          <cell r="F66">
            <v>932.4</v>
          </cell>
          <cell r="G66">
            <v>0</v>
          </cell>
          <cell r="H66">
            <v>238.81</v>
          </cell>
          <cell r="I66">
            <v>5071.2599428227886</v>
          </cell>
          <cell r="J66">
            <v>4925.1614076680789</v>
          </cell>
          <cell r="K66">
            <v>-146.09853515470968</v>
          </cell>
          <cell r="L66">
            <v>988.87555010925757</v>
          </cell>
          <cell r="M66">
            <v>993.72860043864637</v>
          </cell>
          <cell r="N66">
            <v>4.8530503293887932</v>
          </cell>
          <cell r="O66">
            <v>1777.6829152113012</v>
          </cell>
          <cell r="P66">
            <v>1782.5404258577453</v>
          </cell>
          <cell r="Q66">
            <v>4.8575106464440978</v>
          </cell>
          <cell r="R66">
            <v>0</v>
          </cell>
          <cell r="S66">
            <v>0</v>
          </cell>
          <cell r="T66">
            <v>0</v>
          </cell>
          <cell r="U66">
            <v>153.62056121750038</v>
          </cell>
          <cell r="V66">
            <v>85.106503586388726</v>
          </cell>
          <cell r="W66">
            <v>-68.514057631111655</v>
          </cell>
          <cell r="X66">
            <v>2931.4922976286862</v>
          </cell>
          <cell r="Y66">
            <v>2497.4362103459239</v>
          </cell>
          <cell r="Z66">
            <v>-434.05608728276229</v>
          </cell>
          <cell r="AA66">
            <v>0</v>
          </cell>
          <cell r="AB66">
            <v>0</v>
          </cell>
          <cell r="AC66">
            <v>0</v>
          </cell>
          <cell r="AD66">
            <v>5160.3178351188026</v>
          </cell>
          <cell r="AE66">
            <v>5181.1446309855637</v>
          </cell>
          <cell r="AF66">
            <v>20.826795866761131</v>
          </cell>
          <cell r="AG66">
            <v>16083.249102108337</v>
          </cell>
          <cell r="AH66">
            <v>15465.117778882346</v>
          </cell>
          <cell r="AI66">
            <v>-618.13132322599085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2798.4742458768887</v>
          </cell>
          <cell r="AQ66">
            <v>2583.5713002741682</v>
          </cell>
          <cell r="AR66">
            <v>-214.90294560272059</v>
          </cell>
          <cell r="AS66">
            <v>15993.580360006146</v>
          </cell>
          <cell r="AT66">
            <v>0</v>
          </cell>
          <cell r="AU66">
            <v>-15993.580360006146</v>
          </cell>
          <cell r="AV66">
            <v>884.65580303263732</v>
          </cell>
          <cell r="AW66">
            <v>0</v>
          </cell>
          <cell r="AX66">
            <v>-884.65580303263732</v>
          </cell>
          <cell r="AY66">
            <v>1097.5408869378446</v>
          </cell>
          <cell r="AZ66">
            <v>2503.3916264483914</v>
          </cell>
          <cell r="BA66">
            <v>1405.8507395105469</v>
          </cell>
          <cell r="BB66">
            <v>750.37207580193353</v>
          </cell>
          <cell r="BC66">
            <v>0</v>
          </cell>
          <cell r="BD66">
            <v>-750.37207580193353</v>
          </cell>
          <cell r="BE66">
            <v>0</v>
          </cell>
          <cell r="BF66">
            <v>0</v>
          </cell>
          <cell r="BG66">
            <v>0</v>
          </cell>
          <cell r="BH66">
            <v>90.540009071281872</v>
          </cell>
          <cell r="BI66">
            <v>0</v>
          </cell>
          <cell r="BJ66">
            <v>-90.540009071281872</v>
          </cell>
          <cell r="BK66">
            <v>538.77861941311676</v>
          </cell>
          <cell r="BL66">
            <v>565.91387857950178</v>
          </cell>
          <cell r="BM66">
            <v>27.135259166385026</v>
          </cell>
          <cell r="BN66">
            <v>79.460759165970885</v>
          </cell>
          <cell r="BO66">
            <v>0</v>
          </cell>
          <cell r="BP66">
            <v>-79.460759165970885</v>
          </cell>
          <cell r="BQ66">
            <v>3441.3481534227853</v>
          </cell>
          <cell r="BR66">
            <v>3069.3055050278931</v>
          </cell>
          <cell r="BS66">
            <v>-372.04264839489224</v>
          </cell>
          <cell r="BT66">
            <v>23088.000945038493</v>
          </cell>
          <cell r="BU66">
            <v>35475.291291378628</v>
          </cell>
          <cell r="BV66">
            <v>12387.290346340134</v>
          </cell>
          <cell r="BW66">
            <v>8729.5626066591285</v>
          </cell>
          <cell r="BX66">
            <v>8861.2363232893786</v>
          </cell>
          <cell r="BY66">
            <v>131.67371663025006</v>
          </cell>
          <cell r="BZ66">
            <v>7928.2494748403569</v>
          </cell>
          <cell r="CA66">
            <v>561.96048414796007</v>
          </cell>
          <cell r="CB66">
            <v>-7366.2889906923965</v>
          </cell>
          <cell r="CC66">
            <v>310.82732578614934</v>
          </cell>
          <cell r="CD66">
            <v>311.72895505000344</v>
          </cell>
          <cell r="CE66">
            <v>0.90162926385409037</v>
          </cell>
          <cell r="CF66">
            <v>38.749138654454605</v>
          </cell>
          <cell r="CG66">
            <v>0</v>
          </cell>
          <cell r="CH66">
            <v>-38.749138654454605</v>
          </cell>
          <cell r="CI66">
            <v>2335.7781444028901</v>
          </cell>
          <cell r="CJ66">
            <v>709.14572056475606</v>
          </cell>
          <cell r="CK66">
            <v>-1626.6324238381339</v>
          </cell>
          <cell r="CL66">
            <v>0</v>
          </cell>
          <cell r="CM66">
            <v>0</v>
          </cell>
          <cell r="CN66">
            <v>0</v>
          </cell>
          <cell r="CO66">
            <v>2335.7781444028901</v>
          </cell>
          <cell r="CP66">
            <v>709.14572056475606</v>
          </cell>
          <cell r="CQ66">
            <v>-1626.6324238381339</v>
          </cell>
          <cell r="CR66">
            <v>80747.819496795637</v>
          </cell>
          <cell r="CS66">
            <v>67037.357358615132</v>
          </cell>
          <cell r="CT66">
            <v>-13710.462138180505</v>
          </cell>
          <cell r="CU66">
            <v>96897.383396154764</v>
          </cell>
          <cell r="CV66">
            <v>80444.828830338156</v>
          </cell>
          <cell r="CW66">
            <v>-16452.554565816608</v>
          </cell>
          <cell r="CX66">
            <v>3298.34275407318</v>
          </cell>
          <cell r="CY66">
            <v>19750.897319889773</v>
          </cell>
          <cell r="CZ66">
            <v>16452.554565816594</v>
          </cell>
          <cell r="DA66">
            <v>-19864.887397746588</v>
          </cell>
          <cell r="DB66">
            <v>2</v>
          </cell>
          <cell r="DC66">
            <v>53712.480000000003</v>
          </cell>
          <cell r="DD66">
            <v>10609.83</v>
          </cell>
          <cell r="DE66">
            <v>45265.670000000006</v>
          </cell>
          <cell r="DF66">
            <v>8719.42</v>
          </cell>
          <cell r="DG66">
            <v>6426.1340545530838</v>
          </cell>
          <cell r="DH66">
            <v>1202348.7138027353</v>
          </cell>
          <cell r="DI66">
            <v>4161.2051016265641</v>
          </cell>
          <cell r="DJ66">
            <v>4</v>
          </cell>
          <cell r="DK66">
            <v>9.059210532379204</v>
          </cell>
          <cell r="DL66">
            <v>0</v>
          </cell>
          <cell r="DM66">
            <v>7.9159894755453664</v>
          </cell>
          <cell r="DN66">
            <v>8446.8079003903695</v>
          </cell>
          <cell r="DO66">
            <v>1890.4174466549889</v>
          </cell>
          <cell r="DP66">
            <v>10337.225347045358</v>
          </cell>
          <cell r="DQ66">
            <v>950.64</v>
          </cell>
          <cell r="DW66">
            <v>1260</v>
          </cell>
          <cell r="DX66">
            <v>0</v>
          </cell>
        </row>
        <row r="67">
          <cell r="A67">
            <v>150000967</v>
          </cell>
          <cell r="B67" t="str">
            <v>№2/42</v>
          </cell>
          <cell r="C67" t="str">
            <v>вул.ГЕТЬМАНА ПОЛУБОТКА,  5</v>
          </cell>
          <cell r="D67" t="str">
            <v>вул.ГЕТЬМАНА ПОЛУБОТКА,  5</v>
          </cell>
          <cell r="E67">
            <v>1448.3</v>
          </cell>
          <cell r="F67">
            <v>1264.5999999999999</v>
          </cell>
          <cell r="G67">
            <v>0</v>
          </cell>
          <cell r="H67">
            <v>183.7</v>
          </cell>
          <cell r="I67">
            <v>5537.4415431273555</v>
          </cell>
          <cell r="J67">
            <v>5418.8675441400774</v>
          </cell>
          <cell r="K67">
            <v>-118.57399898727817</v>
          </cell>
          <cell r="L67">
            <v>1008.6502916481593</v>
          </cell>
          <cell r="M67">
            <v>1014.6057393760442</v>
          </cell>
          <cell r="N67">
            <v>5.9554477278849163</v>
          </cell>
          <cell r="O67">
            <v>2292.5846688182273</v>
          </cell>
          <cell r="P67">
            <v>2298.8324808392081</v>
          </cell>
          <cell r="Q67">
            <v>6.2478120209807457</v>
          </cell>
          <cell r="R67">
            <v>0</v>
          </cell>
          <cell r="S67">
            <v>0</v>
          </cell>
          <cell r="T67">
            <v>0</v>
          </cell>
          <cell r="U67">
            <v>384.05140304375084</v>
          </cell>
          <cell r="V67">
            <v>212.76625896597179</v>
          </cell>
          <cell r="W67">
            <v>-171.28514407777905</v>
          </cell>
          <cell r="X67">
            <v>3238.6791248729523</v>
          </cell>
          <cell r="Y67">
            <v>3339.8807379060677</v>
          </cell>
          <cell r="Z67">
            <v>101.20161303311534</v>
          </cell>
          <cell r="AA67">
            <v>0</v>
          </cell>
          <cell r="AB67">
            <v>0</v>
          </cell>
          <cell r="AC67">
            <v>0</v>
          </cell>
          <cell r="AD67">
            <v>6375.4580466767366</v>
          </cell>
          <cell r="AE67">
            <v>6401.6497566616026</v>
          </cell>
          <cell r="AF67">
            <v>26.191709984866065</v>
          </cell>
          <cell r="AG67">
            <v>18836.865078187184</v>
          </cell>
          <cell r="AH67">
            <v>18686.602517888972</v>
          </cell>
          <cell r="AI67">
            <v>-150.26256029821161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4197.7113688153331</v>
          </cell>
          <cell r="AQ67">
            <v>4147.6663838789991</v>
          </cell>
          <cell r="AR67">
            <v>-50.044984936334004</v>
          </cell>
          <cell r="AS67">
            <v>14477.454235118572</v>
          </cell>
          <cell r="AT67">
            <v>3393.5074990689986</v>
          </cell>
          <cell r="AU67">
            <v>-11083.946736049573</v>
          </cell>
          <cell r="AV67">
            <v>941.21814557497805</v>
          </cell>
          <cell r="AW67">
            <v>0</v>
          </cell>
          <cell r="AX67">
            <v>-941.21814557497805</v>
          </cell>
          <cell r="AY67">
            <v>1123.3026115466992</v>
          </cell>
          <cell r="AZ67">
            <v>0</v>
          </cell>
          <cell r="BA67">
            <v>-1123.3026115466992</v>
          </cell>
          <cell r="BB67">
            <v>1047.0551546127617</v>
          </cell>
          <cell r="BC67">
            <v>1322.1204411355916</v>
          </cell>
          <cell r="BD67">
            <v>275.06528652282987</v>
          </cell>
          <cell r="BE67">
            <v>0</v>
          </cell>
          <cell r="BF67">
            <v>0</v>
          </cell>
          <cell r="BG67">
            <v>0</v>
          </cell>
          <cell r="BH67">
            <v>226.35002267820468</v>
          </cell>
          <cell r="BI67">
            <v>0</v>
          </cell>
          <cell r="BJ67">
            <v>-226.35002267820468</v>
          </cell>
          <cell r="BK67">
            <v>591.35950888008915</v>
          </cell>
          <cell r="BL67">
            <v>0</v>
          </cell>
          <cell r="BM67">
            <v>-591.35950888008915</v>
          </cell>
          <cell r="BN67">
            <v>82.873579454298635</v>
          </cell>
          <cell r="BO67">
            <v>0</v>
          </cell>
          <cell r="BP67">
            <v>-82.873579454298635</v>
          </cell>
          <cell r="BQ67">
            <v>4012.159022747031</v>
          </cell>
          <cell r="BR67">
            <v>1322.1204411355916</v>
          </cell>
          <cell r="BS67">
            <v>-2690.0385816114394</v>
          </cell>
          <cell r="BT67">
            <v>31136.989807179121</v>
          </cell>
          <cell r="BU67">
            <v>56118.192094616206</v>
          </cell>
          <cell r="BV67">
            <v>24981.202287437085</v>
          </cell>
          <cell r="BW67">
            <v>9871.6583991622083</v>
          </cell>
          <cell r="BX67">
            <v>10046.180380328204</v>
          </cell>
          <cell r="BY67">
            <v>174.52198116599538</v>
          </cell>
          <cell r="BZ67">
            <v>14408.130631112483</v>
          </cell>
          <cell r="CA67">
            <v>685.06440900281632</v>
          </cell>
          <cell r="CB67">
            <v>-13723.066222109666</v>
          </cell>
          <cell r="CC67">
            <v>976.88588104218366</v>
          </cell>
          <cell r="CD67">
            <v>979.71957301429632</v>
          </cell>
          <cell r="CE67">
            <v>2.8336919721126606</v>
          </cell>
          <cell r="CF67">
            <v>121.78300719971446</v>
          </cell>
          <cell r="CG67">
            <v>0</v>
          </cell>
          <cell r="CH67">
            <v>-121.78300719971446</v>
          </cell>
          <cell r="CI67">
            <v>1866.7247744629822</v>
          </cell>
          <cell r="CJ67">
            <v>509.13569915065585</v>
          </cell>
          <cell r="CK67">
            <v>-1357.5890753123263</v>
          </cell>
          <cell r="CL67">
            <v>0</v>
          </cell>
          <cell r="CM67">
            <v>0</v>
          </cell>
          <cell r="CN67">
            <v>0</v>
          </cell>
          <cell r="CO67">
            <v>1866.7247744629822</v>
          </cell>
          <cell r="CP67">
            <v>509.13569915065585</v>
          </cell>
          <cell r="CQ67">
            <v>-1357.5890753123263</v>
          </cell>
          <cell r="CR67">
            <v>99906.362205026802</v>
          </cell>
          <cell r="CS67">
            <v>95888.188998084763</v>
          </cell>
          <cell r="CT67">
            <v>-4018.1732069420395</v>
          </cell>
          <cell r="CU67">
            <v>119887.63464603215</v>
          </cell>
          <cell r="CV67">
            <v>115065.82679770171</v>
          </cell>
          <cell r="CW67">
            <v>-4821.8078483304416</v>
          </cell>
          <cell r="CX67">
            <v>2342.3885074102691</v>
          </cell>
          <cell r="CY67">
            <v>7164.1963557407462</v>
          </cell>
          <cell r="CZ67">
            <v>4821.8078483304771</v>
          </cell>
          <cell r="DA67">
            <v>40350.299719733965</v>
          </cell>
          <cell r="DB67">
            <v>2</v>
          </cell>
          <cell r="DC67">
            <v>18373.12</v>
          </cell>
          <cell r="DD67">
            <v>4367.7</v>
          </cell>
          <cell r="DE67">
            <v>7197.8499999999985</v>
          </cell>
          <cell r="DF67">
            <v>2924.22</v>
          </cell>
          <cell r="DG67">
            <v>42793.575832653092</v>
          </cell>
          <cell r="DH67">
            <v>1466760.2778413091</v>
          </cell>
          <cell r="DI67">
            <v>5634.1113185406348</v>
          </cell>
          <cell r="DJ67">
            <v>4</v>
          </cell>
          <cell r="DK67">
            <v>8.8313555550935803</v>
          </cell>
          <cell r="DL67">
            <v>0</v>
          </cell>
          <cell r="DM67">
            <v>7.8577932771097467</v>
          </cell>
          <cell r="DN67">
            <v>11168.132234971341</v>
          </cell>
          <cell r="DO67">
            <v>1443.4766250050604</v>
          </cell>
          <cell r="DP67">
            <v>12611.608859976401</v>
          </cell>
          <cell r="DQ67">
            <v>721.92</v>
          </cell>
          <cell r="DW67">
            <v>1260</v>
          </cell>
          <cell r="DX67">
            <v>0</v>
          </cell>
        </row>
        <row r="68">
          <cell r="A68">
            <v>150000968</v>
          </cell>
          <cell r="B68" t="str">
            <v>№2/43</v>
          </cell>
          <cell r="C68" t="str">
            <v>вул.ГЕТЬМАНА ПОЛУБОТКА,  7</v>
          </cell>
          <cell r="D68" t="str">
            <v>вул.ГЕТЬМАНА ПОЛУБОТКА,  7</v>
          </cell>
          <cell r="E68">
            <v>2116.1999999999998</v>
          </cell>
          <cell r="F68">
            <v>1758.2</v>
          </cell>
          <cell r="G68">
            <v>0</v>
          </cell>
          <cell r="H68">
            <v>358</v>
          </cell>
          <cell r="I68">
            <v>6339.9447450789457</v>
          </cell>
          <cell r="J68">
            <v>6248.1782280098523</v>
          </cell>
          <cell r="K68">
            <v>-91.766517069093425</v>
          </cell>
          <cell r="L68">
            <v>1136.349769614334</v>
          </cell>
          <cell r="M68">
            <v>1143.0514064700205</v>
          </cell>
          <cell r="N68">
            <v>6.7016368556865018</v>
          </cell>
          <cell r="O68">
            <v>3007.2248855485573</v>
          </cell>
          <cell r="P68">
            <v>3015.2696262036493</v>
          </cell>
          <cell r="Q68">
            <v>8.0447406550920277</v>
          </cell>
          <cell r="R68">
            <v>0</v>
          </cell>
          <cell r="S68">
            <v>0</v>
          </cell>
          <cell r="T68">
            <v>0</v>
          </cell>
          <cell r="U68">
            <v>288.03855228281327</v>
          </cell>
          <cell r="V68">
            <v>159.57469422447892</v>
          </cell>
          <cell r="W68">
            <v>-128.46385805833435</v>
          </cell>
          <cell r="X68">
            <v>3746.9795193824903</v>
          </cell>
          <cell r="Y68">
            <v>3366.1407230321811</v>
          </cell>
          <cell r="Z68">
            <v>-380.83879635030917</v>
          </cell>
          <cell r="AA68">
            <v>0</v>
          </cell>
          <cell r="AB68">
            <v>0</v>
          </cell>
          <cell r="AC68">
            <v>0</v>
          </cell>
          <cell r="AD68">
            <v>9319.0363838245084</v>
          </cell>
          <cell r="AE68">
            <v>9357.0412781984724</v>
          </cell>
          <cell r="AF68">
            <v>38.004894373963907</v>
          </cell>
          <cell r="AG68">
            <v>23837.573855731651</v>
          </cell>
          <cell r="AH68">
            <v>23289.255956138652</v>
          </cell>
          <cell r="AI68">
            <v>-548.31789959299931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5752.4192831913833</v>
          </cell>
          <cell r="AQ68">
            <v>5126.6317145492158</v>
          </cell>
          <cell r="AR68">
            <v>-625.78756864216757</v>
          </cell>
          <cell r="AS68">
            <v>15117.909621163479</v>
          </cell>
          <cell r="AT68">
            <v>1882.174558524046</v>
          </cell>
          <cell r="AU68">
            <v>-13235.735062639433</v>
          </cell>
          <cell r="AV68">
            <v>1044.1590422288018</v>
          </cell>
          <cell r="AW68">
            <v>0</v>
          </cell>
          <cell r="AX68">
            <v>-1044.1590422288018</v>
          </cell>
          <cell r="AY68">
            <v>1265.4812652107053</v>
          </cell>
          <cell r="AZ68">
            <v>0</v>
          </cell>
          <cell r="BA68">
            <v>-1265.4812652107053</v>
          </cell>
          <cell r="BB68">
            <v>1501.5393693919746</v>
          </cell>
          <cell r="BC68">
            <v>0</v>
          </cell>
          <cell r="BD68">
            <v>-1501.5393693919746</v>
          </cell>
          <cell r="BE68">
            <v>0</v>
          </cell>
          <cell r="BF68">
            <v>0</v>
          </cell>
          <cell r="BG68">
            <v>0</v>
          </cell>
          <cell r="BH68">
            <v>169.76251700865348</v>
          </cell>
          <cell r="BI68">
            <v>0</v>
          </cell>
          <cell r="BJ68">
            <v>-169.76251700865348</v>
          </cell>
          <cell r="BK68">
            <v>662.92033022255634</v>
          </cell>
          <cell r="BL68">
            <v>0</v>
          </cell>
          <cell r="BM68">
            <v>-662.92033022255634</v>
          </cell>
          <cell r="BN68">
            <v>80.877401549805043</v>
          </cell>
          <cell r="BO68">
            <v>0</v>
          </cell>
          <cell r="BP68">
            <v>-80.877401549805043</v>
          </cell>
          <cell r="BQ68">
            <v>4724.7399256124963</v>
          </cell>
          <cell r="BR68">
            <v>0</v>
          </cell>
          <cell r="BS68">
            <v>-4724.7399256124963</v>
          </cell>
          <cell r="BT68">
            <v>25189.792380575462</v>
          </cell>
          <cell r="BU68">
            <v>47018.39856503917</v>
          </cell>
          <cell r="BV68">
            <v>21828.606184463708</v>
          </cell>
          <cell r="BW68">
            <v>10984.183599685726</v>
          </cell>
          <cell r="BX68">
            <v>11224.37988499178</v>
          </cell>
          <cell r="BY68">
            <v>240.19628530605405</v>
          </cell>
          <cell r="BZ68">
            <v>12955.148579217508</v>
          </cell>
          <cell r="CA68">
            <v>569.34942197411874</v>
          </cell>
          <cell r="CB68">
            <v>-12385.799157243389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4150.1427477359593</v>
          </cell>
          <cell r="CJ68">
            <v>3753.6120756782866</v>
          </cell>
          <cell r="CK68">
            <v>-396.53067205767275</v>
          </cell>
          <cell r="CL68">
            <v>0</v>
          </cell>
          <cell r="CM68">
            <v>0</v>
          </cell>
          <cell r="CN68">
            <v>0</v>
          </cell>
          <cell r="CO68">
            <v>4150.1427477359593</v>
          </cell>
          <cell r="CP68">
            <v>3753.6120756782866</v>
          </cell>
          <cell r="CQ68">
            <v>-396.53067205767275</v>
          </cell>
          <cell r="CR68">
            <v>102711.90999291366</v>
          </cell>
          <cell r="CS68">
            <v>92863.802176895275</v>
          </cell>
          <cell r="CT68">
            <v>-9848.1078160183824</v>
          </cell>
          <cell r="CU68">
            <v>123254.29199149639</v>
          </cell>
          <cell r="CV68">
            <v>111436.56261227433</v>
          </cell>
          <cell r="CW68">
            <v>-11817.729379222059</v>
          </cell>
          <cell r="CX68">
            <v>2362.3574786032964</v>
          </cell>
          <cell r="CY68">
            <v>14180.086857825365</v>
          </cell>
          <cell r="CZ68">
            <v>11817.729379222068</v>
          </cell>
          <cell r="DA68">
            <v>23071.518544283339</v>
          </cell>
          <cell r="DB68">
            <v>2</v>
          </cell>
          <cell r="DC68">
            <v>11779.55</v>
          </cell>
          <cell r="DD68">
            <v>221.96</v>
          </cell>
          <cell r="DE68">
            <v>784.47999999999956</v>
          </cell>
          <cell r="DF68">
            <v>-1735.26</v>
          </cell>
          <cell r="DG68">
            <v>37759.641621229763</v>
          </cell>
          <cell r="DH68">
            <v>1507399.7936411961</v>
          </cell>
          <cell r="DI68">
            <v>7838.5698670254587</v>
          </cell>
          <cell r="DJ68">
            <v>5</v>
          </cell>
          <cell r="DK68">
            <v>6.2535943107779302</v>
          </cell>
          <cell r="DL68">
            <v>0</v>
          </cell>
          <cell r="DM68">
            <v>5.4670984626427312</v>
          </cell>
          <cell r="DN68">
            <v>10995.069517209757</v>
          </cell>
          <cell r="DO68">
            <v>1957.2212496260977</v>
          </cell>
          <cell r="DP68">
            <v>12952.290766835855</v>
          </cell>
          <cell r="DQ68">
            <v>853.44</v>
          </cell>
          <cell r="DW68">
            <v>1260</v>
          </cell>
          <cell r="DX68">
            <v>0</v>
          </cell>
        </row>
        <row r="69">
          <cell r="A69">
            <v>150000981</v>
          </cell>
          <cell r="B69" t="str">
            <v>№2/44</v>
          </cell>
          <cell r="C69" t="str">
            <v>вул.ГЕТЬМАНА ПОЛУБОТКА,  74</v>
          </cell>
          <cell r="D69" t="str">
            <v>вул.ГЕТЬМАНА ПОЛУБОТКА,  74</v>
          </cell>
          <cell r="E69">
            <v>2215.63</v>
          </cell>
          <cell r="F69">
            <v>2215.63</v>
          </cell>
          <cell r="G69">
            <v>213.63</v>
          </cell>
          <cell r="H69">
            <v>0</v>
          </cell>
          <cell r="I69">
            <v>8061.7496322317793</v>
          </cell>
          <cell r="J69">
            <v>7810.8158208292198</v>
          </cell>
          <cell r="K69">
            <v>-250.93381140255951</v>
          </cell>
          <cell r="L69">
            <v>1461.7621123184551</v>
          </cell>
          <cell r="M69">
            <v>1486.1277560672847</v>
          </cell>
          <cell r="N69">
            <v>24.365643748829598</v>
          </cell>
          <cell r="O69">
            <v>3234.2509831902212</v>
          </cell>
          <cell r="P69">
            <v>3243.2758801950986</v>
          </cell>
          <cell r="Q69">
            <v>9.0248970048774027</v>
          </cell>
          <cell r="R69">
            <v>801.54451962552855</v>
          </cell>
          <cell r="S69">
            <v>802.97386628259312</v>
          </cell>
          <cell r="T69">
            <v>1.4293466570645705</v>
          </cell>
          <cell r="U69">
            <v>407.38709353031743</v>
          </cell>
          <cell r="V69">
            <v>261.84469158905148</v>
          </cell>
          <cell r="W69">
            <v>-145.54240194126595</v>
          </cell>
          <cell r="X69">
            <v>3836.968869845603</v>
          </cell>
          <cell r="Y69">
            <v>3312.1614702393085</v>
          </cell>
          <cell r="Z69">
            <v>-524.80739960629444</v>
          </cell>
          <cell r="AA69">
            <v>0</v>
          </cell>
          <cell r="AB69">
            <v>0</v>
          </cell>
          <cell r="AC69">
            <v>0</v>
          </cell>
          <cell r="AD69">
            <v>9749.630070998317</v>
          </cell>
          <cell r="AE69">
            <v>9789.9772138204771</v>
          </cell>
          <cell r="AF69">
            <v>40.347142822160095</v>
          </cell>
          <cell r="AG69">
            <v>27553.293281740218</v>
          </cell>
          <cell r="AH69">
            <v>26707.176699023032</v>
          </cell>
          <cell r="AI69">
            <v>-846.11658271718625</v>
          </cell>
          <cell r="AJ69">
            <v>21956.312079092135</v>
          </cell>
          <cell r="AK69">
            <v>20965.845928933188</v>
          </cell>
          <cell r="AL69">
            <v>-990.46615015894713</v>
          </cell>
          <cell r="AM69">
            <v>0</v>
          </cell>
          <cell r="AN69">
            <v>0</v>
          </cell>
          <cell r="AO69">
            <v>0</v>
          </cell>
          <cell r="AP69">
            <v>1813.8259001053916</v>
          </cell>
          <cell r="AQ69">
            <v>1680</v>
          </cell>
          <cell r="AR69">
            <v>-133.82590010539161</v>
          </cell>
          <cell r="AS69">
            <v>48964.030904752923</v>
          </cell>
          <cell r="AT69">
            <v>95809.358612021257</v>
          </cell>
          <cell r="AU69">
            <v>46845.327707268334</v>
          </cell>
          <cell r="AV69">
            <v>752.10087350080607</v>
          </cell>
          <cell r="AW69">
            <v>0</v>
          </cell>
          <cell r="AX69">
            <v>-752.10087350080607</v>
          </cell>
          <cell r="AY69">
            <v>391.53369135641162</v>
          </cell>
          <cell r="AZ69">
            <v>0</v>
          </cell>
          <cell r="BA69">
            <v>-391.53369135641162</v>
          </cell>
          <cell r="BB69">
            <v>627.23001148294441</v>
          </cell>
          <cell r="BC69">
            <v>0</v>
          </cell>
          <cell r="BD69">
            <v>-627.23001148294441</v>
          </cell>
          <cell r="BE69">
            <v>209.51671564874493</v>
          </cell>
          <cell r="BF69">
            <v>0</v>
          </cell>
          <cell r="BG69">
            <v>-209.51671564874493</v>
          </cell>
          <cell r="BH69">
            <v>138.30985910978683</v>
          </cell>
          <cell r="BI69">
            <v>0</v>
          </cell>
          <cell r="BJ69">
            <v>-138.30985910978683</v>
          </cell>
          <cell r="BK69">
            <v>592.80642060472871</v>
          </cell>
          <cell r="BL69">
            <v>2203.3106709928916</v>
          </cell>
          <cell r="BM69">
            <v>1610.5042503881627</v>
          </cell>
          <cell r="BN69">
            <v>103.0285370061211</v>
          </cell>
          <cell r="BO69">
            <v>2808.4596569599998</v>
          </cell>
          <cell r="BP69">
            <v>2705.4311199538788</v>
          </cell>
          <cell r="BQ69">
            <v>2814.5261087095441</v>
          </cell>
          <cell r="BR69">
            <v>5011.7703279528914</v>
          </cell>
          <cell r="BS69">
            <v>2197.2442192433473</v>
          </cell>
          <cell r="BT69">
            <v>25359.789774330937</v>
          </cell>
          <cell r="BU69">
            <v>37983.529879633264</v>
          </cell>
          <cell r="BV69">
            <v>12623.740105302328</v>
          </cell>
          <cell r="BW69">
            <v>21280.257818116803</v>
          </cell>
          <cell r="BX69">
            <v>12931.092062945834</v>
          </cell>
          <cell r="BY69">
            <v>-8349.1657551709686</v>
          </cell>
          <cell r="BZ69">
            <v>6610.2078174630851</v>
          </cell>
          <cell r="CA69">
            <v>423.66442623750578</v>
          </cell>
          <cell r="CB69">
            <v>-6186.5433912255794</v>
          </cell>
          <cell r="CC69">
            <v>790.70665631109216</v>
          </cell>
          <cell r="CD69">
            <v>793.00029075475345</v>
          </cell>
          <cell r="CE69">
            <v>2.2936344436612899</v>
          </cell>
          <cell r="CF69">
            <v>98.573063944444229</v>
          </cell>
          <cell r="CG69">
            <v>0</v>
          </cell>
          <cell r="CH69">
            <v>-98.573063944444229</v>
          </cell>
          <cell r="CI69">
            <v>12074.595815270473</v>
          </cell>
          <cell r="CJ69">
            <v>20593.9971756005</v>
          </cell>
          <cell r="CK69">
            <v>8519.4013603300264</v>
          </cell>
          <cell r="CL69">
            <v>7118.4242290416414</v>
          </cell>
          <cell r="CM69">
            <v>9049.1937186489868</v>
          </cell>
          <cell r="CN69">
            <v>1930.7694896073453</v>
          </cell>
          <cell r="CO69">
            <v>19193.020044312114</v>
          </cell>
          <cell r="CP69">
            <v>29643.190894249485</v>
          </cell>
          <cell r="CQ69">
            <v>10450.170849937371</v>
          </cell>
          <cell r="CR69">
            <v>176434.54344887869</v>
          </cell>
          <cell r="CS69">
            <v>231948.6291217512</v>
          </cell>
          <cell r="CT69">
            <v>55514.085672872519</v>
          </cell>
          <cell r="CU69">
            <v>211721.45213865442</v>
          </cell>
          <cell r="CV69">
            <v>278338.35494610143</v>
          </cell>
          <cell r="CW69">
            <v>66616.902807447012</v>
          </cell>
          <cell r="CX69">
            <v>7458.4808101838235</v>
          </cell>
          <cell r="CY69">
            <v>-59158.421997263198</v>
          </cell>
          <cell r="CZ69">
            <v>-66616.902807447026</v>
          </cell>
          <cell r="DA69">
            <v>50511.618969580923</v>
          </cell>
          <cell r="DB69">
            <v>3</v>
          </cell>
          <cell r="DC69">
            <v>39639.08</v>
          </cell>
          <cell r="DD69">
            <v>0</v>
          </cell>
          <cell r="DE69">
            <v>16871.080000000002</v>
          </cell>
          <cell r="DF69">
            <v>0</v>
          </cell>
          <cell r="DG69">
            <v>5149.5570303657441</v>
          </cell>
          <cell r="DH69">
            <v>2630159.1953860591</v>
          </cell>
          <cell r="DI69">
            <v>9865.5757397096513</v>
          </cell>
          <cell r="DJ69">
            <v>9</v>
          </cell>
          <cell r="DK69">
            <v>8.5212335340853365</v>
          </cell>
          <cell r="DL69">
            <v>10.465507872371496</v>
          </cell>
          <cell r="DM69">
            <v>7.2808911802721745</v>
          </cell>
          <cell r="DN69">
            <v>22772.337880374387</v>
          </cell>
          <cell r="DO69">
            <v>0</v>
          </cell>
          <cell r="DP69">
            <v>22772.337880374387</v>
          </cell>
          <cell r="DQ69"/>
          <cell r="DW69">
            <v>1260</v>
          </cell>
          <cell r="DX69">
            <v>0</v>
          </cell>
        </row>
        <row r="70">
          <cell r="A70">
            <v>150000982</v>
          </cell>
          <cell r="B70" t="str">
            <v>№2/45</v>
          </cell>
          <cell r="C70" t="str">
            <v>вул.ГЕТЬМАНА ПОЛУБОТКА,  76</v>
          </cell>
          <cell r="D70" t="str">
            <v>вул.ГЕТЬМАНА ПОЛУБОТКА,  76</v>
          </cell>
          <cell r="E70">
            <v>5955.55</v>
          </cell>
          <cell r="F70">
            <v>5955.55</v>
          </cell>
          <cell r="G70">
            <v>569.36</v>
          </cell>
          <cell r="H70">
            <v>0</v>
          </cell>
          <cell r="I70">
            <v>18244.032813891867</v>
          </cell>
          <cell r="J70">
            <v>17649.995598019945</v>
          </cell>
          <cell r="K70">
            <v>-594.03721587192194</v>
          </cell>
          <cell r="L70">
            <v>4390.8579148179233</v>
          </cell>
          <cell r="M70">
            <v>4445.4181497735135</v>
          </cell>
          <cell r="N70">
            <v>54.560234955590204</v>
          </cell>
          <cell r="O70">
            <v>8673.5610985235671</v>
          </cell>
          <cell r="P70">
            <v>8697.7724087421211</v>
          </cell>
          <cell r="Q70">
            <v>24.21131021855399</v>
          </cell>
          <cell r="R70">
            <v>2103.3341531173628</v>
          </cell>
          <cell r="S70">
            <v>2108.0657980690903</v>
          </cell>
          <cell r="T70">
            <v>4.7316449517275032</v>
          </cell>
          <cell r="U70">
            <v>1221.9646904712938</v>
          </cell>
          <cell r="V70">
            <v>785.39604797073514</v>
          </cell>
          <cell r="W70">
            <v>-436.56864250055867</v>
          </cell>
          <cell r="X70">
            <v>11655.889924893607</v>
          </cell>
          <cell r="Y70">
            <v>10919.465150938488</v>
          </cell>
          <cell r="Z70">
            <v>-736.42477395511924</v>
          </cell>
          <cell r="AA70">
            <v>0</v>
          </cell>
          <cell r="AB70">
            <v>0</v>
          </cell>
          <cell r="AC70">
            <v>0</v>
          </cell>
          <cell r="AD70">
            <v>26209.978751748724</v>
          </cell>
          <cell r="AE70">
            <v>26318.18147706765</v>
          </cell>
          <cell r="AF70">
            <v>108.20272531892624</v>
          </cell>
          <cell r="AG70">
            <v>72499.619347464351</v>
          </cell>
          <cell r="AH70">
            <v>70924.294630581542</v>
          </cell>
          <cell r="AI70">
            <v>-1575.3247168828093</v>
          </cell>
          <cell r="AJ70">
            <v>86040.051805637529</v>
          </cell>
          <cell r="AK70">
            <v>81623.118826881735</v>
          </cell>
          <cell r="AL70">
            <v>-4416.9329787557945</v>
          </cell>
          <cell r="AM70">
            <v>0</v>
          </cell>
          <cell r="AN70">
            <v>0</v>
          </cell>
          <cell r="AO70">
            <v>0</v>
          </cell>
          <cell r="AP70">
            <v>5441.4777003161726</v>
          </cell>
          <cell r="AQ70">
            <v>6000</v>
          </cell>
          <cell r="AR70">
            <v>558.52229968382744</v>
          </cell>
          <cell r="AS70">
            <v>174577.60783100722</v>
          </cell>
          <cell r="AT70">
            <v>148863.75891790091</v>
          </cell>
          <cell r="AU70">
            <v>-25713.848913106311</v>
          </cell>
          <cell r="AV70">
            <v>1628.2528859899051</v>
          </cell>
          <cell r="AW70">
            <v>0</v>
          </cell>
          <cell r="AX70">
            <v>-1628.2528859899051</v>
          </cell>
          <cell r="AY70">
            <v>2268.7161354618324</v>
          </cell>
          <cell r="AZ70">
            <v>8132.950491981137</v>
          </cell>
          <cell r="BA70">
            <v>5864.2343565193041</v>
          </cell>
          <cell r="BB70">
            <v>2009.6644130133018</v>
          </cell>
          <cell r="BC70">
            <v>4116.9562963474509</v>
          </cell>
          <cell r="BD70">
            <v>2107.2918833341491</v>
          </cell>
          <cell r="BE70">
            <v>514.84676018334017</v>
          </cell>
          <cell r="BF70">
            <v>807</v>
          </cell>
          <cell r="BG70">
            <v>292.15323981665983</v>
          </cell>
          <cell r="BH70">
            <v>414.92951115993395</v>
          </cell>
          <cell r="BI70">
            <v>0</v>
          </cell>
          <cell r="BJ70">
            <v>-414.92951115993395</v>
          </cell>
          <cell r="BK70">
            <v>1767.6731016767544</v>
          </cell>
          <cell r="BL70">
            <v>1010.4232548013701</v>
          </cell>
          <cell r="BM70">
            <v>-757.24984687538426</v>
          </cell>
          <cell r="BN70">
            <v>231.81420826377246</v>
          </cell>
          <cell r="BO70">
            <v>0</v>
          </cell>
          <cell r="BP70">
            <v>-231.81420826377246</v>
          </cell>
          <cell r="BQ70">
            <v>8835.897015748842</v>
          </cell>
          <cell r="BR70">
            <v>14067.330043129958</v>
          </cell>
          <cell r="BS70">
            <v>5231.4330273811156</v>
          </cell>
          <cell r="BT70">
            <v>36408.682454054193</v>
          </cell>
          <cell r="BU70">
            <v>37684.045022834922</v>
          </cell>
          <cell r="BV70">
            <v>1275.3625687807289</v>
          </cell>
          <cell r="BW70">
            <v>62843.459563678996</v>
          </cell>
          <cell r="BX70">
            <v>40488.014764991945</v>
          </cell>
          <cell r="BY70">
            <v>-22355.444798687051</v>
          </cell>
          <cell r="BZ70">
            <v>10295.382118939206</v>
          </cell>
          <cell r="CA70">
            <v>769.59413928068057</v>
          </cell>
          <cell r="CB70">
            <v>-9525.7879796585257</v>
          </cell>
          <cell r="CC70">
            <v>2372.2468372295161</v>
          </cell>
          <cell r="CD70">
            <v>2379.1281085724449</v>
          </cell>
          <cell r="CE70">
            <v>6.8812713429288124</v>
          </cell>
          <cell r="CF70">
            <v>295.73500780829369</v>
          </cell>
          <cell r="CG70">
            <v>0</v>
          </cell>
          <cell r="CH70">
            <v>-295.73500780829369</v>
          </cell>
          <cell r="CI70">
            <v>21126.254659402468</v>
          </cell>
          <cell r="CJ70">
            <v>22933.720118867572</v>
          </cell>
          <cell r="CK70">
            <v>1807.4654594651038</v>
          </cell>
          <cell r="CL70">
            <v>15948.947350986717</v>
          </cell>
          <cell r="CM70">
            <v>28710.550385913386</v>
          </cell>
          <cell r="CN70">
            <v>12761.603034926669</v>
          </cell>
          <cell r="CO70">
            <v>37075.202010389185</v>
          </cell>
          <cell r="CP70">
            <v>51644.270504780958</v>
          </cell>
          <cell r="CQ70">
            <v>14569.068494391773</v>
          </cell>
          <cell r="CR70">
            <v>496685.36169227352</v>
          </cell>
          <cell r="CS70">
            <v>454443.55495895504</v>
          </cell>
          <cell r="CT70">
            <v>-42241.806733318488</v>
          </cell>
          <cell r="CU70">
            <v>596022.43403072818</v>
          </cell>
          <cell r="CV70">
            <v>545332.26595074602</v>
          </cell>
          <cell r="CW70">
            <v>-50690.168079982162</v>
          </cell>
          <cell r="CX70">
            <v>15216.296913334651</v>
          </cell>
          <cell r="CY70">
            <v>65906.464993316738</v>
          </cell>
          <cell r="CZ70">
            <v>50690.16807998209</v>
          </cell>
          <cell r="DA70">
            <v>-40016.803767141115</v>
          </cell>
          <cell r="DB70">
            <v>3</v>
          </cell>
          <cell r="DC70">
            <v>196901.02</v>
          </cell>
          <cell r="DD70">
            <v>0</v>
          </cell>
          <cell r="DE70">
            <v>133876.15999999997</v>
          </cell>
          <cell r="DF70">
            <v>0</v>
          </cell>
          <cell r="DG70">
            <v>-58542.504229559796</v>
          </cell>
          <cell r="DH70">
            <v>7334864.7713287538</v>
          </cell>
          <cell r="DI70">
            <v>26523.405481223133</v>
          </cell>
          <cell r="DJ70">
            <v>9</v>
          </cell>
          <cell r="DK70">
            <v>8.1319949546430568</v>
          </cell>
          <cell r="DL70">
            <v>10.841371719361117</v>
          </cell>
          <cell r="DM70">
            <v>6.8494995531686431</v>
          </cell>
          <cell r="DN70">
            <v>63023.720588481228</v>
          </cell>
          <cell r="DO70">
            <v>0</v>
          </cell>
          <cell r="DP70">
            <v>63023.720588481228</v>
          </cell>
          <cell r="DQ70"/>
          <cell r="DW70">
            <v>1192</v>
          </cell>
          <cell r="DX70">
            <v>0</v>
          </cell>
        </row>
        <row r="71">
          <cell r="A71">
            <v>150000983</v>
          </cell>
          <cell r="B71" t="str">
            <v>№2/46</v>
          </cell>
          <cell r="C71" t="str">
            <v>вул.ГЕТЬМАНА ПОЛУБОТКА,  78</v>
          </cell>
          <cell r="D71" t="str">
            <v>вул.ГЕТЬМАНА ПОЛУБОТКА,  78</v>
          </cell>
          <cell r="E71">
            <v>3858.65</v>
          </cell>
          <cell r="F71">
            <v>3858.65</v>
          </cell>
          <cell r="G71">
            <v>441.5</v>
          </cell>
          <cell r="H71">
            <v>0</v>
          </cell>
          <cell r="I71">
            <v>11500.749100678162</v>
          </cell>
          <cell r="J71">
            <v>11157.055679026907</v>
          </cell>
          <cell r="K71">
            <v>-343.69342165125454</v>
          </cell>
          <cell r="L71">
            <v>1762.1131197644563</v>
          </cell>
          <cell r="M71">
            <v>1772.740931786909</v>
          </cell>
          <cell r="N71">
            <v>10.627812022452645</v>
          </cell>
          <cell r="O71">
            <v>5580.1184750877255</v>
          </cell>
          <cell r="P71">
            <v>5594.7307436797191</v>
          </cell>
          <cell r="Q71">
            <v>14.612268591993598</v>
          </cell>
          <cell r="R71">
            <v>1424.3340018796939</v>
          </cell>
          <cell r="S71">
            <v>1429.0061557740451</v>
          </cell>
          <cell r="T71">
            <v>4.6721538943511405</v>
          </cell>
          <cell r="U71">
            <v>820.97845365837225</v>
          </cell>
          <cell r="V71">
            <v>527.09746069778339</v>
          </cell>
          <cell r="W71">
            <v>-293.88099296058886</v>
          </cell>
          <cell r="X71">
            <v>8644.2270306686405</v>
          </cell>
          <cell r="Y71">
            <v>7982.5915217875081</v>
          </cell>
          <cell r="Z71">
            <v>-661.63550888113241</v>
          </cell>
          <cell r="AA71">
            <v>0</v>
          </cell>
          <cell r="AB71">
            <v>0</v>
          </cell>
          <cell r="AC71">
            <v>0</v>
          </cell>
          <cell r="AD71">
            <v>16985.887724787121</v>
          </cell>
          <cell r="AE71">
            <v>17055.669290576741</v>
          </cell>
          <cell r="AF71">
            <v>69.781565789620799</v>
          </cell>
          <cell r="AG71">
            <v>46718.407906524168</v>
          </cell>
          <cell r="AH71">
            <v>45518.891783329615</v>
          </cell>
          <cell r="AI71">
            <v>-1199.5161231945531</v>
          </cell>
          <cell r="AJ71">
            <v>58123.987531670507</v>
          </cell>
          <cell r="AK71">
            <v>55341.922953572925</v>
          </cell>
          <cell r="AL71">
            <v>-2782.0645780975829</v>
          </cell>
          <cell r="AM71">
            <v>0</v>
          </cell>
          <cell r="AN71">
            <v>0</v>
          </cell>
          <cell r="AO71">
            <v>0</v>
          </cell>
          <cell r="AP71">
            <v>3627.6518002107832</v>
          </cell>
          <cell r="AQ71">
            <v>3480</v>
          </cell>
          <cell r="AR71">
            <v>-147.65180021078322</v>
          </cell>
          <cell r="AS71">
            <v>106072.7487076097</v>
          </cell>
          <cell r="AT71">
            <v>127644.47528570233</v>
          </cell>
          <cell r="AU71">
            <v>21571.726578092625</v>
          </cell>
          <cell r="AV71">
            <v>1168.5863694073892</v>
          </cell>
          <cell r="AW71">
            <v>0</v>
          </cell>
          <cell r="AX71">
            <v>-1168.5863694073892</v>
          </cell>
          <cell r="AY71">
            <v>1014.9942475037803</v>
          </cell>
          <cell r="AZ71">
            <v>0</v>
          </cell>
          <cell r="BA71">
            <v>-1014.9942475037803</v>
          </cell>
          <cell r="BB71">
            <v>1182.7290179439863</v>
          </cell>
          <cell r="BC71">
            <v>0</v>
          </cell>
          <cell r="BD71">
            <v>-1182.7290179439863</v>
          </cell>
          <cell r="BE71">
            <v>379.83590668131512</v>
          </cell>
          <cell r="BF71">
            <v>390.29985691784998</v>
          </cell>
          <cell r="BG71">
            <v>10.463950236534856</v>
          </cell>
          <cell r="BH71">
            <v>280.39221859754372</v>
          </cell>
          <cell r="BI71">
            <v>0</v>
          </cell>
          <cell r="BJ71">
            <v>-280.39221859754372</v>
          </cell>
          <cell r="BK71">
            <v>1106.3716326038743</v>
          </cell>
          <cell r="BL71">
            <v>2133.5374989664788</v>
          </cell>
          <cell r="BM71">
            <v>1027.1658663626044</v>
          </cell>
          <cell r="BN71">
            <v>154.54280550918165</v>
          </cell>
          <cell r="BO71">
            <v>0</v>
          </cell>
          <cell r="BP71">
            <v>-154.54280550918165</v>
          </cell>
          <cell r="BQ71">
            <v>5287.4521982470706</v>
          </cell>
          <cell r="BR71">
            <v>2523.8373558843286</v>
          </cell>
          <cell r="BS71">
            <v>-2763.6148423627419</v>
          </cell>
          <cell r="BT71">
            <v>20692.661808031124</v>
          </cell>
          <cell r="BU71">
            <v>23705.834840000396</v>
          </cell>
          <cell r="BV71">
            <v>3013.1730319692724</v>
          </cell>
          <cell r="BW71">
            <v>43147.388241735738</v>
          </cell>
          <cell r="BX71">
            <v>27558.956586151839</v>
          </cell>
          <cell r="BY71">
            <v>-15588.4316555839</v>
          </cell>
          <cell r="BZ71">
            <v>6954.7063949851408</v>
          </cell>
          <cell r="CA71">
            <v>545.53451931562097</v>
          </cell>
          <cell r="CB71">
            <v>-6409.17187566952</v>
          </cell>
          <cell r="CC71">
            <v>1281.0526212757727</v>
          </cell>
          <cell r="CD71">
            <v>1284.7686218846568</v>
          </cell>
          <cell r="CE71">
            <v>3.7160006088840873</v>
          </cell>
          <cell r="CF71">
            <v>159.70180716871644</v>
          </cell>
          <cell r="CG71">
            <v>0</v>
          </cell>
          <cell r="CH71">
            <v>-159.70180716871644</v>
          </cell>
          <cell r="CI71">
            <v>1063.3980379130246</v>
          </cell>
          <cell r="CJ71">
            <v>2291.5581016144761</v>
          </cell>
          <cell r="CK71">
            <v>1228.1600637014515</v>
          </cell>
          <cell r="CL71">
            <v>9613.9532422579214</v>
          </cell>
          <cell r="CM71">
            <v>18068.248447230388</v>
          </cell>
          <cell r="CN71">
            <v>8454.2952049724663</v>
          </cell>
          <cell r="CO71">
            <v>10677.351280170946</v>
          </cell>
          <cell r="CP71">
            <v>20359.806548844863</v>
          </cell>
          <cell r="CQ71">
            <v>9682.4552686739171</v>
          </cell>
          <cell r="CR71">
            <v>302743.11029762967</v>
          </cell>
          <cell r="CS71">
            <v>307964.02849468653</v>
          </cell>
          <cell r="CT71">
            <v>5220.9181970568607</v>
          </cell>
          <cell r="CU71">
            <v>363291.73235715559</v>
          </cell>
          <cell r="CV71">
            <v>369556.8341936238</v>
          </cell>
          <cell r="CW71">
            <v>6265.1018364682095</v>
          </cell>
          <cell r="CX71">
            <v>9332.2863908567215</v>
          </cell>
          <cell r="CY71">
            <v>3067.1845543884265</v>
          </cell>
          <cell r="CZ71">
            <v>-6265.101836468295</v>
          </cell>
          <cell r="DA71">
            <v>-27655.58200172348</v>
          </cell>
          <cell r="DB71">
            <v>3</v>
          </cell>
          <cell r="DC71">
            <v>68013.399999999994</v>
          </cell>
          <cell r="DD71">
            <v>0</v>
          </cell>
          <cell r="DE71">
            <v>29642.759999999995</v>
          </cell>
          <cell r="DF71">
            <v>0</v>
          </cell>
          <cell r="DG71">
            <v>-21142.909870603005</v>
          </cell>
          <cell r="DH71">
            <v>4471488.2249761475</v>
          </cell>
          <cell r="DI71">
            <v>17191.25702932692</v>
          </cell>
          <cell r="DJ71">
            <v>9</v>
          </cell>
          <cell r="DK71">
            <v>7.3672550525177831</v>
          </cell>
          <cell r="DL71">
            <v>10.277106745303948</v>
          </cell>
          <cell r="DM71">
            <v>6.0206507439166961</v>
          </cell>
          <cell r="DN71">
            <v>38371.058420401983</v>
          </cell>
          <cell r="DO71">
            <v>0</v>
          </cell>
          <cell r="DP71">
            <v>38371.058420401983</v>
          </cell>
          <cell r="DQ71"/>
          <cell r="DW71">
            <v>1105.9000000000001</v>
          </cell>
          <cell r="DX71">
            <v>0</v>
          </cell>
        </row>
        <row r="72">
          <cell r="A72">
            <v>150000984</v>
          </cell>
          <cell r="B72" t="str">
            <v>№2/47</v>
          </cell>
          <cell r="C72" t="str">
            <v>вул.ГЕТЬМАНА ПОЛУБОТКА,  80</v>
          </cell>
          <cell r="D72" t="str">
            <v>вул.ГЕТЬМАНА ПОЛУБОТКА,  80</v>
          </cell>
          <cell r="E72">
            <v>9797.7000000000007</v>
          </cell>
          <cell r="F72">
            <v>9797.7000000000007</v>
          </cell>
          <cell r="G72">
            <v>1089.02</v>
          </cell>
          <cell r="H72">
            <v>0</v>
          </cell>
          <cell r="I72">
            <v>28431.74195193352</v>
          </cell>
          <cell r="J72">
            <v>27629.796708958042</v>
          </cell>
          <cell r="K72">
            <v>-801.94524297547832</v>
          </cell>
          <cell r="L72">
            <v>4567.0725204533592</v>
          </cell>
          <cell r="M72">
            <v>4621.6310054028208</v>
          </cell>
          <cell r="N72">
            <v>54.558484949461672</v>
          </cell>
          <cell r="O72">
            <v>13976.230899919345</v>
          </cell>
          <cell r="P72">
            <v>14011.995794789073</v>
          </cell>
          <cell r="Q72">
            <v>35.764894869727868</v>
          </cell>
          <cell r="R72">
            <v>3310.7483851037159</v>
          </cell>
          <cell r="S72">
            <v>3317.3470616448362</v>
          </cell>
          <cell r="T72">
            <v>6.5986765411203123</v>
          </cell>
          <cell r="U72">
            <v>1231.5659755473876</v>
          </cell>
          <cell r="V72">
            <v>790.71520444488465</v>
          </cell>
          <cell r="W72">
            <v>-440.8507711025029</v>
          </cell>
          <cell r="X72">
            <v>16995.462012089956</v>
          </cell>
          <cell r="Y72">
            <v>16145.027999118589</v>
          </cell>
          <cell r="Z72">
            <v>-850.43401297136734</v>
          </cell>
          <cell r="AA72">
            <v>0</v>
          </cell>
          <cell r="AB72">
            <v>0</v>
          </cell>
          <cell r="AC72">
            <v>0</v>
          </cell>
          <cell r="AD72">
            <v>43103.895556238742</v>
          </cell>
          <cell r="AE72">
            <v>43283.063383639805</v>
          </cell>
          <cell r="AF72">
            <v>179.16782740106282</v>
          </cell>
          <cell r="AG72">
            <v>111616.71730128603</v>
          </cell>
          <cell r="AH72">
            <v>109799.57715799805</v>
          </cell>
          <cell r="AI72">
            <v>-1817.1401432879793</v>
          </cell>
          <cell r="AJ72">
            <v>52686.661953368974</v>
          </cell>
          <cell r="AK72">
            <v>52744.559545686789</v>
          </cell>
          <cell r="AL72">
            <v>57.897592317814997</v>
          </cell>
          <cell r="AM72">
            <v>2207.4062844428131</v>
          </cell>
          <cell r="AN72">
            <v>4720.6543752805337</v>
          </cell>
          <cell r="AO72">
            <v>2513.2480908377206</v>
          </cell>
          <cell r="AP72">
            <v>8343.5991404847991</v>
          </cell>
          <cell r="AQ72">
            <v>8820</v>
          </cell>
          <cell r="AR72">
            <v>476.40085951520086</v>
          </cell>
          <cell r="AS72">
            <v>241001.29061931779</v>
          </cell>
          <cell r="AT72">
            <v>171562.4200753808</v>
          </cell>
          <cell r="AU72">
            <v>-69438.870543936995</v>
          </cell>
          <cell r="AV72">
            <v>3485.9500714975416</v>
          </cell>
          <cell r="AW72">
            <v>1487.6301443637983</v>
          </cell>
          <cell r="AX72">
            <v>-1998.3199271337432</v>
          </cell>
          <cell r="AY72">
            <v>3500.7199521795769</v>
          </cell>
          <cell r="AZ72">
            <v>0</v>
          </cell>
          <cell r="BA72">
            <v>-3500.7199521795769</v>
          </cell>
          <cell r="BB72">
            <v>5451.9408579346746</v>
          </cell>
          <cell r="BC72">
            <v>0</v>
          </cell>
          <cell r="BD72">
            <v>-5451.9408579346746</v>
          </cell>
          <cell r="BE72">
            <v>1367.7291450194161</v>
          </cell>
          <cell r="BF72">
            <v>1148</v>
          </cell>
          <cell r="BG72">
            <v>-219.72914501941614</v>
          </cell>
          <cell r="BH72">
            <v>661.0168651973197</v>
          </cell>
          <cell r="BI72">
            <v>0</v>
          </cell>
          <cell r="BJ72">
            <v>-661.0168651973197</v>
          </cell>
          <cell r="BK72">
            <v>3231.1285783967401</v>
          </cell>
          <cell r="BL72">
            <v>7579.4949772765867</v>
          </cell>
          <cell r="BM72">
            <v>4348.3663988798471</v>
          </cell>
          <cell r="BN72">
            <v>270.44990964106785</v>
          </cell>
          <cell r="BO72">
            <v>18412.818962083449</v>
          </cell>
          <cell r="BP72">
            <v>18142.36905244238</v>
          </cell>
          <cell r="BQ72">
            <v>17968.93537986634</v>
          </cell>
          <cell r="BR72">
            <v>28627.944083723836</v>
          </cell>
          <cell r="BS72">
            <v>10659.008703857497</v>
          </cell>
          <cell r="BT72">
            <v>72607.29717263396</v>
          </cell>
          <cell r="BU72">
            <v>99638.856761362142</v>
          </cell>
          <cell r="BV72">
            <v>27031.559588728182</v>
          </cell>
          <cell r="BW72">
            <v>67388.416133840583</v>
          </cell>
          <cell r="BX72">
            <v>78698.141030844577</v>
          </cell>
          <cell r="BY72">
            <v>11309.724897003995</v>
          </cell>
          <cell r="BZ72">
            <v>13345.100000692568</v>
          </cell>
          <cell r="CA72">
            <v>1302.343294001985</v>
          </cell>
          <cell r="CB72">
            <v>-12042.756706690583</v>
          </cell>
          <cell r="CC72">
            <v>2508.9157093532417</v>
          </cell>
          <cell r="CD72">
            <v>2516.1934215633082</v>
          </cell>
          <cell r="CE72">
            <v>7.277712210066511</v>
          </cell>
          <cell r="CF72">
            <v>312.77276683503294</v>
          </cell>
          <cell r="CG72">
            <v>0</v>
          </cell>
          <cell r="CH72">
            <v>-312.77276683503294</v>
          </cell>
          <cell r="CI72">
            <v>51614.973746548974</v>
          </cell>
          <cell r="CJ72">
            <v>48912.768266074774</v>
          </cell>
          <cell r="CK72">
            <v>-2702.2054804742002</v>
          </cell>
          <cell r="CL72">
            <v>31727.004309569122</v>
          </cell>
          <cell r="CM72">
            <v>44039.405029751644</v>
          </cell>
          <cell r="CN72">
            <v>12312.400720182522</v>
          </cell>
          <cell r="CO72">
            <v>83341.978056118096</v>
          </cell>
          <cell r="CP72">
            <v>92952.173295826418</v>
          </cell>
          <cell r="CQ72">
            <v>9610.1952397083223</v>
          </cell>
          <cell r="CR72">
            <v>673329.09051824023</v>
          </cell>
          <cell r="CS72">
            <v>651382.86304166843</v>
          </cell>
          <cell r="CT72">
            <v>-21946.227476571803</v>
          </cell>
          <cell r="CU72">
            <v>807994.90862188826</v>
          </cell>
          <cell r="CV72">
            <v>781659.43565000209</v>
          </cell>
          <cell r="CW72">
            <v>-26335.472971886164</v>
          </cell>
          <cell r="CX72">
            <v>28722.73316344976</v>
          </cell>
          <cell r="CY72">
            <v>55058.206135335968</v>
          </cell>
          <cell r="CZ72">
            <v>26335.472971886207</v>
          </cell>
          <cell r="DA72">
            <v>-238462.01978571317</v>
          </cell>
          <cell r="DB72">
            <v>3</v>
          </cell>
          <cell r="DC72">
            <v>152952.06</v>
          </cell>
          <cell r="DD72">
            <v>0</v>
          </cell>
          <cell r="DE72">
            <v>66722.28</v>
          </cell>
          <cell r="DF72">
            <v>0</v>
          </cell>
          <cell r="DG72">
            <v>-185554.78497965727</v>
          </cell>
          <cell r="DH72">
            <v>10040611.701424057</v>
          </cell>
          <cell r="DI72">
            <v>43611.300670766606</v>
          </cell>
          <cell r="DJ72">
            <v>9</v>
          </cell>
          <cell r="DK72">
            <v>7.5290886967012991</v>
          </cell>
          <cell r="DL72">
            <v>8.9570198188400258</v>
          </cell>
          <cell r="DM72">
            <v>6.6774975500134621</v>
          </cell>
          <cell r="DN72">
            <v>86203.147528417408</v>
          </cell>
          <cell r="DO72">
            <v>0</v>
          </cell>
          <cell r="DP72">
            <v>86203.147528417408</v>
          </cell>
          <cell r="DQ72"/>
          <cell r="DW72">
            <v>1838.8000000000002</v>
          </cell>
          <cell r="DX72">
            <v>0</v>
          </cell>
        </row>
        <row r="73">
          <cell r="A73">
            <v>150000986</v>
          </cell>
          <cell r="B73" t="str">
            <v>№2/48</v>
          </cell>
          <cell r="C73" t="str">
            <v>вул.ГЕТЬМАНА ПОЛУБОТКА,  84</v>
          </cell>
          <cell r="D73" t="str">
            <v>вул.ГЕТЬМАНА ПОЛУБОТКА,  84</v>
          </cell>
          <cell r="E73">
            <v>6582.6</v>
          </cell>
          <cell r="F73">
            <v>6582.6</v>
          </cell>
          <cell r="G73">
            <v>729.6</v>
          </cell>
          <cell r="H73">
            <v>0</v>
          </cell>
          <cell r="I73">
            <v>18592.161419953027</v>
          </cell>
          <cell r="J73">
            <v>18103.771014634724</v>
          </cell>
          <cell r="K73">
            <v>-488.39040531830324</v>
          </cell>
          <cell r="L73">
            <v>3051.8388850811762</v>
          </cell>
          <cell r="M73">
            <v>3088.6680345955019</v>
          </cell>
          <cell r="N73">
            <v>36.829149514325763</v>
          </cell>
          <cell r="O73">
            <v>9459.2393936466069</v>
          </cell>
          <cell r="P73">
            <v>9485.316301176008</v>
          </cell>
          <cell r="Q73">
            <v>26.076907529401069</v>
          </cell>
          <cell r="R73">
            <v>2222.5640962007315</v>
          </cell>
          <cell r="S73">
            <v>2228.3098422571607</v>
          </cell>
          <cell r="T73">
            <v>5.7457460564291978</v>
          </cell>
          <cell r="U73">
            <v>820.97845365837225</v>
          </cell>
          <cell r="V73">
            <v>527.09746069778339</v>
          </cell>
          <cell r="W73">
            <v>-293.88099296058886</v>
          </cell>
          <cell r="X73">
            <v>10410.844838118726</v>
          </cell>
          <cell r="Y73">
            <v>9699.1855329336813</v>
          </cell>
          <cell r="Z73">
            <v>-711.65930518504501</v>
          </cell>
          <cell r="AA73">
            <v>0</v>
          </cell>
          <cell r="AB73">
            <v>0</v>
          </cell>
          <cell r="AC73">
            <v>0</v>
          </cell>
          <cell r="AD73">
            <v>28974.773246935561</v>
          </cell>
          <cell r="AE73">
            <v>29093.970780756459</v>
          </cell>
          <cell r="AF73">
            <v>119.19753382089766</v>
          </cell>
          <cell r="AG73">
            <v>73532.400333594211</v>
          </cell>
          <cell r="AH73">
            <v>72226.318967051324</v>
          </cell>
          <cell r="AI73">
            <v>-1306.0813665428868</v>
          </cell>
          <cell r="AJ73">
            <v>28415.438339556866</v>
          </cell>
          <cell r="AK73">
            <v>27066.468940615687</v>
          </cell>
          <cell r="AL73">
            <v>-1348.969398941179</v>
          </cell>
          <cell r="AM73">
            <v>1471.5968454528456</v>
          </cell>
          <cell r="AN73">
            <v>3496.5914616813398</v>
          </cell>
          <cell r="AO73">
            <v>2024.9946162284941</v>
          </cell>
          <cell r="AP73">
            <v>5596.9484917537775</v>
          </cell>
          <cell r="AQ73">
            <v>5700</v>
          </cell>
          <cell r="AR73">
            <v>103.05150824622251</v>
          </cell>
          <cell r="AS73">
            <v>173456.23835719514</v>
          </cell>
          <cell r="AT73">
            <v>99859.080585867821</v>
          </cell>
          <cell r="AU73">
            <v>-73597.157771327315</v>
          </cell>
          <cell r="AV73">
            <v>2243.7767226950527</v>
          </cell>
          <cell r="AW73">
            <v>6775.0452105408531</v>
          </cell>
          <cell r="AX73">
            <v>4531.2684878458003</v>
          </cell>
          <cell r="AY73">
            <v>2335.5953988148099</v>
          </cell>
          <cell r="AZ73">
            <v>2343.503577452595</v>
          </cell>
          <cell r="BA73">
            <v>7.9081786377851131</v>
          </cell>
          <cell r="BB73">
            <v>3372.0796353124006</v>
          </cell>
          <cell r="BC73">
            <v>1054.5142952903445</v>
          </cell>
          <cell r="BD73">
            <v>-2317.5653400220563</v>
          </cell>
          <cell r="BE73">
            <v>964.49303932480098</v>
          </cell>
          <cell r="BF73">
            <v>1276.3538271621001</v>
          </cell>
          <cell r="BG73">
            <v>311.86078783729909</v>
          </cell>
          <cell r="BH73">
            <v>440.67802041392389</v>
          </cell>
          <cell r="BI73">
            <v>0</v>
          </cell>
          <cell r="BJ73">
            <v>-440.67802041392389</v>
          </cell>
          <cell r="BK73">
            <v>2086.4076353394785</v>
          </cell>
          <cell r="BL73">
            <v>2516.4344032549598</v>
          </cell>
          <cell r="BM73">
            <v>430.02676791548129</v>
          </cell>
          <cell r="BN73">
            <v>167.42137263494675</v>
          </cell>
          <cell r="BO73">
            <v>0</v>
          </cell>
          <cell r="BP73">
            <v>-167.42137263494675</v>
          </cell>
          <cell r="BQ73">
            <v>11610.451824535414</v>
          </cell>
          <cell r="BR73">
            <v>13965.851313700852</v>
          </cell>
          <cell r="BS73">
            <v>2355.3994891654384</v>
          </cell>
          <cell r="BT73">
            <v>76262.313860851747</v>
          </cell>
          <cell r="BU73">
            <v>120083.26213840906</v>
          </cell>
          <cell r="BV73">
            <v>43820.948277557312</v>
          </cell>
          <cell r="BW73">
            <v>43118.072957074706</v>
          </cell>
          <cell r="BX73">
            <v>47449.367534906967</v>
          </cell>
          <cell r="BY73">
            <v>4331.294577832261</v>
          </cell>
          <cell r="BZ73">
            <v>17564.307538085031</v>
          </cell>
          <cell r="CA73">
            <v>1220.6168754290666</v>
          </cell>
          <cell r="CB73">
            <v>-16343.690662655965</v>
          </cell>
          <cell r="CC73">
            <v>2429.6230242037145</v>
          </cell>
          <cell r="CD73">
            <v>2436.6707289485112</v>
          </cell>
          <cell r="CE73">
            <v>7.047704744796647</v>
          </cell>
          <cell r="CF73">
            <v>302.88778248440673</v>
          </cell>
          <cell r="CG73">
            <v>549.70273558112797</v>
          </cell>
          <cell r="CH73">
            <v>246.81495309672124</v>
          </cell>
          <cell r="CI73">
            <v>20490.871745288139</v>
          </cell>
          <cell r="CJ73">
            <v>10677.912297621104</v>
          </cell>
          <cell r="CK73">
            <v>-9812.9594476670354</v>
          </cell>
          <cell r="CL73">
            <v>10912.586646994228</v>
          </cell>
          <cell r="CM73">
            <v>26221.719871825291</v>
          </cell>
          <cell r="CN73">
            <v>15309.133224831063</v>
          </cell>
          <cell r="CO73">
            <v>31403.458392282366</v>
          </cell>
          <cell r="CP73">
            <v>36899.632169446399</v>
          </cell>
          <cell r="CQ73">
            <v>5496.1737771640328</v>
          </cell>
          <cell r="CR73">
            <v>465163.73774707026</v>
          </cell>
          <cell r="CS73">
            <v>430953.5634516381</v>
          </cell>
          <cell r="CT73">
            <v>-34210.174295432167</v>
          </cell>
          <cell r="CU73">
            <v>558196.48529648432</v>
          </cell>
          <cell r="CV73">
            <v>517144.2761419657</v>
          </cell>
          <cell r="CW73">
            <v>-41052.209154518612</v>
          </cell>
          <cell r="CX73">
            <v>16095.474140259947</v>
          </cell>
          <cell r="CY73">
            <v>57147.683294778457</v>
          </cell>
          <cell r="CZ73">
            <v>41052.20915451851</v>
          </cell>
          <cell r="DA73">
            <v>-19407.321455437035</v>
          </cell>
          <cell r="DB73">
            <v>3</v>
          </cell>
          <cell r="DC73">
            <v>78366.759999999995</v>
          </cell>
          <cell r="DD73">
            <v>0</v>
          </cell>
          <cell r="DE73">
            <v>19238.059999999998</v>
          </cell>
          <cell r="DF73">
            <v>0</v>
          </cell>
          <cell r="DG73">
            <v>69460.448651565006</v>
          </cell>
          <cell r="DH73">
            <v>6891503.5132409306</v>
          </cell>
          <cell r="DI73">
            <v>29324.021261665825</v>
          </cell>
          <cell r="DJ73">
            <v>9</v>
          </cell>
          <cell r="DK73">
            <v>8.0557249874208168</v>
          </cell>
          <cell r="DL73">
            <v>9.0980572783419955</v>
          </cell>
          <cell r="DM73">
            <v>7.2465836803012031</v>
          </cell>
          <cell r="DN73">
            <v>59128.386200957924</v>
          </cell>
          <cell r="DO73">
            <v>0</v>
          </cell>
          <cell r="DP73">
            <v>59128.386200957924</v>
          </cell>
          <cell r="DQ73"/>
          <cell r="DW73">
            <v>1285.6599999999999</v>
          </cell>
          <cell r="DX73">
            <v>0</v>
          </cell>
        </row>
        <row r="74">
          <cell r="A74">
            <v>150000996</v>
          </cell>
          <cell r="B74" t="str">
            <v>№2/49</v>
          </cell>
          <cell r="C74" t="str">
            <v>вул.ГЕТЬМАНА ПОЛУБОТКА,  8А</v>
          </cell>
          <cell r="D74" t="str">
            <v>вул.ГЕТЬМАНА ПОЛУБОТКА,  8А</v>
          </cell>
          <cell r="E74">
            <v>3447.57</v>
          </cell>
          <cell r="F74">
            <v>3261.8</v>
          </cell>
          <cell r="G74">
            <v>0</v>
          </cell>
          <cell r="H74">
            <v>185.76999999999998</v>
          </cell>
          <cell r="I74">
            <v>11954.880785616497</v>
          </cell>
          <cell r="J74">
            <v>11757.434897459489</v>
          </cell>
          <cell r="K74">
            <v>-197.44588815700808</v>
          </cell>
          <cell r="L74">
            <v>2236.1472116270306</v>
          </cell>
          <cell r="M74">
            <v>2247.5117379345484</v>
          </cell>
          <cell r="N74">
            <v>11.364526307517735</v>
          </cell>
          <cell r="O74">
            <v>5040.550206062685</v>
          </cell>
          <cell r="P74">
            <v>5054.1181600642922</v>
          </cell>
          <cell r="Q74">
            <v>13.567954001607177</v>
          </cell>
          <cell r="R74">
            <v>0</v>
          </cell>
          <cell r="S74">
            <v>0</v>
          </cell>
          <cell r="T74">
            <v>0</v>
          </cell>
          <cell r="U74">
            <v>172.82313136968793</v>
          </cell>
          <cell r="V74">
            <v>95.744816534687345</v>
          </cell>
          <cell r="W74">
            <v>-77.078314835000583</v>
          </cell>
          <cell r="X74">
            <v>7886.281215007255</v>
          </cell>
          <cell r="Y74">
            <v>7580.324668158104</v>
          </cell>
          <cell r="Z74">
            <v>-305.95654684915098</v>
          </cell>
          <cell r="AA74">
            <v>0</v>
          </cell>
          <cell r="AB74">
            <v>0</v>
          </cell>
          <cell r="AC74">
            <v>0</v>
          </cell>
          <cell r="AD74">
            <v>15173.992851691059</v>
          </cell>
          <cell r="AE74">
            <v>15236.517208310061</v>
          </cell>
          <cell r="AF74">
            <v>62.524356619001992</v>
          </cell>
          <cell r="AG74">
            <v>42464.675401374217</v>
          </cell>
          <cell r="AH74">
            <v>41971.651488461182</v>
          </cell>
          <cell r="AI74">
            <v>-493.02391291303502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11038.426192069948</v>
          </cell>
          <cell r="AQ74">
            <v>10768.630579641405</v>
          </cell>
          <cell r="AR74">
            <v>-269.79561242854288</v>
          </cell>
          <cell r="AS74">
            <v>47338.052827091858</v>
          </cell>
          <cell r="AT74">
            <v>12850.056269844828</v>
          </cell>
          <cell r="AU74">
            <v>-34487.996557247032</v>
          </cell>
          <cell r="AV74">
            <v>1948.6811423385761</v>
          </cell>
          <cell r="AW74">
            <v>0</v>
          </cell>
          <cell r="AX74">
            <v>-1948.6811423385761</v>
          </cell>
          <cell r="AY74">
            <v>2483.6472355723236</v>
          </cell>
          <cell r="AZ74">
            <v>0</v>
          </cell>
          <cell r="BA74">
            <v>-2483.6472355723236</v>
          </cell>
          <cell r="BB74">
            <v>2304.5221001494551</v>
          </cell>
          <cell r="BC74">
            <v>0</v>
          </cell>
          <cell r="BD74">
            <v>-2304.5221001494551</v>
          </cell>
          <cell r="BE74">
            <v>0</v>
          </cell>
          <cell r="BF74">
            <v>0</v>
          </cell>
          <cell r="BG74">
            <v>0</v>
          </cell>
          <cell r="BH74">
            <v>101.85751020519211</v>
          </cell>
          <cell r="BI74">
            <v>0</v>
          </cell>
          <cell r="BJ74">
            <v>-101.85751020519211</v>
          </cell>
          <cell r="BK74">
            <v>1695.0173021186622</v>
          </cell>
          <cell r="BL74">
            <v>0</v>
          </cell>
          <cell r="BM74">
            <v>-1695.0173021186622</v>
          </cell>
          <cell r="BN74">
            <v>179.97797558256781</v>
          </cell>
          <cell r="BO74">
            <v>0</v>
          </cell>
          <cell r="BP74">
            <v>-179.97797558256781</v>
          </cell>
          <cell r="BQ74">
            <v>8713.7032659667766</v>
          </cell>
          <cell r="BR74">
            <v>0</v>
          </cell>
          <cell r="BS74">
            <v>-8713.7032659667766</v>
          </cell>
          <cell r="BT74">
            <v>45880.402419971491</v>
          </cell>
          <cell r="BU74">
            <v>83821.210218058957</v>
          </cell>
          <cell r="BV74">
            <v>37940.807798087466</v>
          </cell>
          <cell r="BW74">
            <v>33229.687702120769</v>
          </cell>
          <cell r="BX74">
            <v>35983.630025261889</v>
          </cell>
          <cell r="BY74">
            <v>2753.9423231411201</v>
          </cell>
          <cell r="BZ74">
            <v>24892.134828533894</v>
          </cell>
          <cell r="CA74">
            <v>1043.0531856461923</v>
          </cell>
          <cell r="CB74">
            <v>-23849.081642887701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5547.0225629392671</v>
          </cell>
          <cell r="CJ74">
            <v>5204.1882981274375</v>
          </cell>
          <cell r="CK74">
            <v>-342.8342648118296</v>
          </cell>
          <cell r="CL74">
            <v>0</v>
          </cell>
          <cell r="CM74">
            <v>0</v>
          </cell>
          <cell r="CN74">
            <v>0</v>
          </cell>
          <cell r="CO74">
            <v>5547.0225629392671</v>
          </cell>
          <cell r="CP74">
            <v>5204.1882981274375</v>
          </cell>
          <cell r="CQ74">
            <v>-342.8342648118296</v>
          </cell>
          <cell r="CR74">
            <v>219104.10520006821</v>
          </cell>
          <cell r="CS74">
            <v>191642.42006504192</v>
          </cell>
          <cell r="CT74">
            <v>-27461.685135026288</v>
          </cell>
          <cell r="CU74">
            <v>262924.92624008184</v>
          </cell>
          <cell r="CV74">
            <v>229970.90407805031</v>
          </cell>
          <cell r="CW74">
            <v>-32954.022162031528</v>
          </cell>
          <cell r="CX74">
            <v>5169.9912384124855</v>
          </cell>
          <cell r="CY74">
            <v>38124.013400444121</v>
          </cell>
          <cell r="CZ74">
            <v>32954.022162031637</v>
          </cell>
          <cell r="DA74">
            <v>-27200.668047757608</v>
          </cell>
          <cell r="DB74">
            <v>2</v>
          </cell>
          <cell r="DC74">
            <v>70686.850000000006</v>
          </cell>
          <cell r="DD74">
            <v>1553.28</v>
          </cell>
          <cell r="DE74">
            <v>44318.44</v>
          </cell>
          <cell r="DF74">
            <v>282.27999999999997</v>
          </cell>
          <cell r="DG74">
            <v>27118.061993240844</v>
          </cell>
          <cell r="DH74">
            <v>3217139.0097419322</v>
          </cell>
          <cell r="DI74">
            <v>14528.575841974547</v>
          </cell>
          <cell r="DJ74">
            <v>5</v>
          </cell>
          <cell r="DK74">
            <v>8.0839746126696301</v>
          </cell>
          <cell r="DL74">
            <v>0</v>
          </cell>
          <cell r="DM74">
            <v>6.8416604955519418</v>
          </cell>
          <cell r="DN74">
            <v>26368.308391605802</v>
          </cell>
          <cell r="DO74">
            <v>1270.9752702586841</v>
          </cell>
          <cell r="DP74">
            <v>27639.283661864487</v>
          </cell>
          <cell r="DQ74"/>
          <cell r="DW74">
            <v>1517.94</v>
          </cell>
          <cell r="DX74">
            <v>0</v>
          </cell>
        </row>
        <row r="75">
          <cell r="A75">
            <v>150000987</v>
          </cell>
          <cell r="B75" t="str">
            <v>№2/50</v>
          </cell>
          <cell r="C75" t="str">
            <v>вул.ГЕТЬМАНА ПОЛУБОТКА,  97</v>
          </cell>
          <cell r="D75" t="str">
            <v>вул.ГЕТЬМАНА ПОЛУБОТКА,  97</v>
          </cell>
          <cell r="E75">
            <v>244.2</v>
          </cell>
          <cell r="F75">
            <v>244.2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528.95265556117397</v>
          </cell>
          <cell r="AQ75">
            <v>93.650256154407487</v>
          </cell>
          <cell r="AR75">
            <v>-435.30239940676648</v>
          </cell>
          <cell r="AS75">
            <v>20.348400000000002</v>
          </cell>
          <cell r="AT75">
            <v>0</v>
          </cell>
          <cell r="AU75">
            <v>-20.348400000000002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215.27862223926104</v>
          </cell>
          <cell r="BU75">
            <v>734.98035485013474</v>
          </cell>
          <cell r="BV75">
            <v>519.70173261087371</v>
          </cell>
          <cell r="BW75">
            <v>0</v>
          </cell>
          <cell r="BX75">
            <v>0</v>
          </cell>
          <cell r="BY75">
            <v>0</v>
          </cell>
          <cell r="BZ75">
            <v>117.60664394604682</v>
          </cell>
          <cell r="CA75">
            <v>1.0218355434162123</v>
          </cell>
          <cell r="CB75">
            <v>-116.5848084026306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882.18632174648178</v>
          </cell>
          <cell r="CS75">
            <v>829.65244654795845</v>
          </cell>
          <cell r="CT75">
            <v>-52.533875198523333</v>
          </cell>
          <cell r="CU75">
            <v>1058.6235860957781</v>
          </cell>
          <cell r="CV75">
            <v>995.58293585755007</v>
          </cell>
          <cell r="CW75">
            <v>-63.040650238228068</v>
          </cell>
          <cell r="CX75">
            <v>44.786233611044523</v>
          </cell>
          <cell r="CY75">
            <v>107.82688384927273</v>
          </cell>
          <cell r="CZ75">
            <v>63.04065023822821</v>
          </cell>
          <cell r="DA75">
            <v>97.06467482423858</v>
          </cell>
          <cell r="DB75">
            <v>3</v>
          </cell>
          <cell r="DC75">
            <v>132.86000000000001</v>
          </cell>
          <cell r="DD75">
            <v>0</v>
          </cell>
          <cell r="DE75">
            <v>23.330000000000013</v>
          </cell>
          <cell r="DF75">
            <v>0</v>
          </cell>
          <cell r="DG75">
            <v>-746.40025456745502</v>
          </cell>
          <cell r="DH75">
            <v>13240.917836481873</v>
          </cell>
          <cell r="DI75">
            <v>1087.9724687550397</v>
          </cell>
          <cell r="DJ75">
            <v>1</v>
          </cell>
          <cell r="DK75">
            <v>0.44849829616302633</v>
          </cell>
          <cell r="DL75">
            <v>0</v>
          </cell>
          <cell r="DM75">
            <v>0.44849829616302633</v>
          </cell>
          <cell r="DN75">
            <v>109.52328392301102</v>
          </cell>
          <cell r="DO75">
            <v>0</v>
          </cell>
          <cell r="DP75">
            <v>109.52328392301102</v>
          </cell>
          <cell r="DQ75"/>
        </row>
        <row r="76">
          <cell r="A76">
            <v>150000988</v>
          </cell>
          <cell r="B76" t="str">
            <v>№2/51</v>
          </cell>
          <cell r="C76" t="str">
            <v>вул.ГЕТЬМАНА ПОЛУБОТКА,  99</v>
          </cell>
          <cell r="D76" t="str">
            <v>вул.ГЕТЬМАНА ПОЛУБОТКА,  99</v>
          </cell>
          <cell r="E76">
            <v>323.7</v>
          </cell>
          <cell r="F76">
            <v>323.7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418.927212967645</v>
          </cell>
          <cell r="AQ76">
            <v>234.12564038601874</v>
          </cell>
          <cell r="AR76">
            <v>-184.80157258162626</v>
          </cell>
          <cell r="AS76">
            <v>4192.9702874456916</v>
          </cell>
          <cell r="AT76">
            <v>10192.764529694025</v>
          </cell>
          <cell r="AU76">
            <v>5999.7942422483329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98.677427844892534</v>
          </cell>
          <cell r="BU76">
            <v>389.02756875224105</v>
          </cell>
          <cell r="BV76">
            <v>290.35014090734853</v>
          </cell>
          <cell r="BW76">
            <v>0</v>
          </cell>
          <cell r="BX76">
            <v>0</v>
          </cell>
          <cell r="BY76">
            <v>0</v>
          </cell>
          <cell r="BZ76">
            <v>39.202214648682272</v>
          </cell>
          <cell r="CA76">
            <v>0.54097175827917121</v>
          </cell>
          <cell r="CB76">
            <v>-38.661242890403102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4749.7771429069116</v>
          </cell>
          <cell r="CS76">
            <v>10816.458710590563</v>
          </cell>
          <cell r="CT76">
            <v>6066.6815676836513</v>
          </cell>
          <cell r="CU76">
            <v>5699.7325714882936</v>
          </cell>
          <cell r="CV76">
            <v>12979.750452708675</v>
          </cell>
          <cell r="CW76">
            <v>7280.0178812203812</v>
          </cell>
          <cell r="CX76">
            <v>199.15161762590327</v>
          </cell>
          <cell r="CY76">
            <v>-7080.8662635944793</v>
          </cell>
          <cell r="CZ76">
            <v>-7280.0178812203822</v>
          </cell>
          <cell r="DA76">
            <v>3589.9480879243638</v>
          </cell>
          <cell r="DB76">
            <v>3</v>
          </cell>
          <cell r="DC76">
            <v>797.64</v>
          </cell>
          <cell r="DD76">
            <v>0</v>
          </cell>
          <cell r="DE76">
            <v>188.34000000000003</v>
          </cell>
          <cell r="DF76">
            <v>0</v>
          </cell>
          <cell r="DG76">
            <v>-4880.1557126058678</v>
          </cell>
          <cell r="DH76">
            <v>70786.610269370358</v>
          </cell>
          <cell r="DI76">
            <v>1442.1649800819259</v>
          </cell>
          <cell r="DJ76">
            <v>1</v>
          </cell>
          <cell r="DK76">
            <v>1.8823024913181183</v>
          </cell>
          <cell r="DL76">
            <v>0</v>
          </cell>
          <cell r="DM76">
            <v>1.8823024913181183</v>
          </cell>
          <cell r="DN76">
            <v>609.30131643967491</v>
          </cell>
          <cell r="DO76">
            <v>0</v>
          </cell>
          <cell r="DP76">
            <v>609.30131643967491</v>
          </cell>
          <cell r="DQ76"/>
        </row>
        <row r="77">
          <cell r="A77">
            <v>150000548</v>
          </cell>
          <cell r="B77" t="str">
            <v>№2/52</v>
          </cell>
          <cell r="C77" t="str">
            <v>вул.ГОГОЛЯ,  10</v>
          </cell>
          <cell r="D77" t="str">
            <v>вул.ГОГОЛЯ,  10</v>
          </cell>
          <cell r="E77">
            <v>2189.75</v>
          </cell>
          <cell r="F77">
            <v>2189.75</v>
          </cell>
          <cell r="G77">
            <v>0</v>
          </cell>
          <cell r="H77">
            <v>0</v>
          </cell>
          <cell r="I77">
            <v>7978.531483532086</v>
          </cell>
          <cell r="J77">
            <v>6216.4430783446796</v>
          </cell>
          <cell r="K77">
            <v>-1762.0884051874064</v>
          </cell>
          <cell r="L77">
            <v>1884.48128484685</v>
          </cell>
          <cell r="M77">
            <v>1573.9744492156428</v>
          </cell>
          <cell r="N77">
            <v>-310.5068356312072</v>
          </cell>
          <cell r="O77">
            <v>3709.2669684286616</v>
          </cell>
          <cell r="P77">
            <v>3719.332275311448</v>
          </cell>
          <cell r="Q77">
            <v>10.065306882786444</v>
          </cell>
          <cell r="R77">
            <v>734.59280563143238</v>
          </cell>
          <cell r="S77">
            <v>736.68595449377688</v>
          </cell>
          <cell r="T77">
            <v>2.093148862344492</v>
          </cell>
          <cell r="U77">
            <v>602.24526495263535</v>
          </cell>
          <cell r="V77">
            <v>260.56929751992675</v>
          </cell>
          <cell r="W77">
            <v>-341.6759674327086</v>
          </cell>
          <cell r="X77">
            <v>5976.4252753209612</v>
          </cell>
          <cell r="Y77">
            <v>4100.5979059119518</v>
          </cell>
          <cell r="Z77">
            <v>-1875.8273694090094</v>
          </cell>
          <cell r="AA77">
            <v>0</v>
          </cell>
          <cell r="AB77">
            <v>0</v>
          </cell>
          <cell r="AC77">
            <v>0</v>
          </cell>
          <cell r="AD77">
            <v>9639.7750930400107</v>
          </cell>
          <cell r="AE77">
            <v>9679.3423414835943</v>
          </cell>
          <cell r="AF77">
            <v>39.567248443583594</v>
          </cell>
          <cell r="AG77">
            <v>30525.318175752636</v>
          </cell>
          <cell r="AH77">
            <v>26286.945302281019</v>
          </cell>
          <cell r="AI77">
            <v>-4238.3728734716169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1554.7079143760495</v>
          </cell>
          <cell r="AQ77">
            <v>1156.3896933244228</v>
          </cell>
          <cell r="AR77">
            <v>-398.31822105162678</v>
          </cell>
          <cell r="AS77">
            <v>35622.23135205701</v>
          </cell>
          <cell r="AT77">
            <v>28395.278641209708</v>
          </cell>
          <cell r="AU77">
            <v>-7226.9527108473012</v>
          </cell>
          <cell r="AV77">
            <v>1578.6275986303197</v>
          </cell>
          <cell r="AW77">
            <v>0</v>
          </cell>
          <cell r="AX77">
            <v>-1578.6275986303197</v>
          </cell>
          <cell r="AY77">
            <v>2202.2397530001631</v>
          </cell>
          <cell r="AZ77">
            <v>2913.6280338663282</v>
          </cell>
          <cell r="BA77">
            <v>711.38828086616513</v>
          </cell>
          <cell r="BB77">
            <v>1200.6537425950821</v>
          </cell>
          <cell r="BC77">
            <v>51.992053775999999</v>
          </cell>
          <cell r="BD77">
            <v>-1148.6616888190822</v>
          </cell>
          <cell r="BE77">
            <v>934.47811657506998</v>
          </cell>
          <cell r="BF77">
            <v>0</v>
          </cell>
          <cell r="BG77">
            <v>-934.47811657506998</v>
          </cell>
          <cell r="BH77">
            <v>507.69445283805231</v>
          </cell>
          <cell r="BI77">
            <v>0</v>
          </cell>
          <cell r="BJ77">
            <v>-507.69445283805231</v>
          </cell>
          <cell r="BK77">
            <v>1284.0561520523518</v>
          </cell>
          <cell r="BL77">
            <v>1298.6085154476873</v>
          </cell>
          <cell r="BM77">
            <v>14.552363395335533</v>
          </cell>
          <cell r="BN77">
            <v>673.37473029335808</v>
          </cell>
          <cell r="BO77">
            <v>0</v>
          </cell>
          <cell r="BP77">
            <v>-673.37473029335808</v>
          </cell>
          <cell r="BQ77">
            <v>8381.1245459843976</v>
          </cell>
          <cell r="BR77">
            <v>4264.2286030900159</v>
          </cell>
          <cell r="BS77">
            <v>-4116.8959428943817</v>
          </cell>
          <cell r="BT77">
            <v>42845.971282687358</v>
          </cell>
          <cell r="BU77">
            <v>33375.114068155948</v>
          </cell>
          <cell r="BV77">
            <v>-9470.8572145314101</v>
          </cell>
          <cell r="BW77">
            <v>19565.697956021515</v>
          </cell>
          <cell r="BX77">
            <v>12124.688106497102</v>
          </cell>
          <cell r="BY77">
            <v>-7441.0098495244129</v>
          </cell>
          <cell r="BZ77">
            <v>6446.417884668117</v>
          </cell>
          <cell r="CA77">
            <v>359.60281227426685</v>
          </cell>
          <cell r="CB77">
            <v>-6086.8150723938506</v>
          </cell>
          <cell r="CC77">
            <v>654.64040859450233</v>
          </cell>
          <cell r="CD77">
            <v>656.53935022776238</v>
          </cell>
          <cell r="CE77">
            <v>1.8989416332600513</v>
          </cell>
          <cell r="CF77">
            <v>81.610430798769713</v>
          </cell>
          <cell r="CG77">
            <v>678.72949786985009</v>
          </cell>
          <cell r="CH77">
            <v>597.11906707108039</v>
          </cell>
          <cell r="CI77">
            <v>4062.7440716460092</v>
          </cell>
          <cell r="CJ77">
            <v>2979.5528468217453</v>
          </cell>
          <cell r="CK77">
            <v>-1083.1912248242638</v>
          </cell>
          <cell r="CL77">
            <v>0</v>
          </cell>
          <cell r="CM77">
            <v>0</v>
          </cell>
          <cell r="CN77">
            <v>0</v>
          </cell>
          <cell r="CO77">
            <v>4062.7440716460092</v>
          </cell>
          <cell r="CP77">
            <v>2979.5528468217453</v>
          </cell>
          <cell r="CQ77">
            <v>-1083.1912248242638</v>
          </cell>
          <cell r="CR77">
            <v>149740.46402258638</v>
          </cell>
          <cell r="CS77">
            <v>110277.06892175184</v>
          </cell>
          <cell r="CT77">
            <v>-39463.395100834547</v>
          </cell>
          <cell r="CU77">
            <v>179688.55682710366</v>
          </cell>
          <cell r="CV77">
            <v>132332.48270610219</v>
          </cell>
          <cell r="CW77">
            <v>-47356.074121001468</v>
          </cell>
          <cell r="CX77">
            <v>8977.0689785101767</v>
          </cell>
          <cell r="CY77">
            <v>56333.143099511624</v>
          </cell>
          <cell r="CZ77">
            <v>47356.074121001446</v>
          </cell>
          <cell r="DA77">
            <v>-24173.456620134486</v>
          </cell>
          <cell r="DB77">
            <v>1</v>
          </cell>
          <cell r="DC77">
            <v>32100.18</v>
          </cell>
          <cell r="DD77">
            <v>0</v>
          </cell>
          <cell r="DE77">
            <v>12650.599999999999</v>
          </cell>
          <cell r="DF77">
            <v>0</v>
          </cell>
          <cell r="DG77">
            <v>-16064.657526664087</v>
          </cell>
          <cell r="DH77">
            <v>2263987.5096673663</v>
          </cell>
          <cell r="DI77">
            <v>9756.5557302484085</v>
          </cell>
          <cell r="DJ77">
            <v>5</v>
          </cell>
          <cell r="DK77">
            <v>8.8820814236576169</v>
          </cell>
          <cell r="DL77">
            <v>0</v>
          </cell>
          <cell r="DM77">
            <v>7.7488265198731456</v>
          </cell>
          <cell r="DN77">
            <v>19449.537797454268</v>
          </cell>
          <cell r="DO77">
            <v>0</v>
          </cell>
          <cell r="DP77">
            <v>19449.537797454268</v>
          </cell>
          <cell r="DQ77"/>
          <cell r="DW77">
            <v>1260</v>
          </cell>
          <cell r="DX77">
            <v>0</v>
          </cell>
        </row>
        <row r="78">
          <cell r="A78">
            <v>150000549</v>
          </cell>
          <cell r="B78" t="str">
            <v>№2/53</v>
          </cell>
          <cell r="C78" t="str">
            <v>вул.ГОГОЛЯ,  22</v>
          </cell>
          <cell r="D78" t="str">
            <v>вул.ГОГОЛЯ,  22</v>
          </cell>
          <cell r="E78">
            <v>1174.6199999999999</v>
          </cell>
          <cell r="F78">
            <v>1174.6199999999999</v>
          </cell>
          <cell r="G78">
            <v>0</v>
          </cell>
          <cell r="H78">
            <v>0</v>
          </cell>
          <cell r="I78">
            <v>5990.4018515248135</v>
          </cell>
          <cell r="J78">
            <v>4702.2300490179568</v>
          </cell>
          <cell r="K78">
            <v>-1288.1718025068567</v>
          </cell>
          <cell r="L78">
            <v>1551.5855101833654</v>
          </cell>
          <cell r="M78">
            <v>1309.2623503789223</v>
          </cell>
          <cell r="N78">
            <v>-242.32315980444309</v>
          </cell>
          <cell r="O78">
            <v>1889.3573009903832</v>
          </cell>
          <cell r="P78">
            <v>1894.2177446055214</v>
          </cell>
          <cell r="Q78">
            <v>4.8604436151381378</v>
          </cell>
          <cell r="R78">
            <v>359.51356537085007</v>
          </cell>
          <cell r="S78">
            <v>360.15955422651297</v>
          </cell>
          <cell r="T78">
            <v>0.64598885566289255</v>
          </cell>
          <cell r="U78">
            <v>230.43084182625054</v>
          </cell>
          <cell r="V78">
            <v>127.65975537958309</v>
          </cell>
          <cell r="W78">
            <v>-102.77108644666745</v>
          </cell>
          <cell r="X78">
            <v>2922.618373493493</v>
          </cell>
          <cell r="Y78">
            <v>1941.8034391744497</v>
          </cell>
          <cell r="Z78">
            <v>-980.81493431904323</v>
          </cell>
          <cell r="AA78">
            <v>0</v>
          </cell>
          <cell r="AB78">
            <v>0</v>
          </cell>
          <cell r="AC78">
            <v>0</v>
          </cell>
          <cell r="AD78">
            <v>5166.381575221134</v>
          </cell>
          <cell r="AE78">
            <v>5187.9557080441818</v>
          </cell>
          <cell r="AF78">
            <v>21.574132823047876</v>
          </cell>
          <cell r="AG78">
            <v>18110.289018610289</v>
          </cell>
          <cell r="AH78">
            <v>15523.288600827127</v>
          </cell>
          <cell r="AI78">
            <v>-2587.0004177831615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1865.6494972512592</v>
          </cell>
          <cell r="AQ78">
            <v>1613.6236626219793</v>
          </cell>
          <cell r="AR78">
            <v>-252.02583462927987</v>
          </cell>
          <cell r="AS78">
            <v>14910.422012490337</v>
          </cell>
          <cell r="AT78">
            <v>912.19252952684133</v>
          </cell>
          <cell r="AU78">
            <v>-13998.229482963496</v>
          </cell>
          <cell r="AV78">
            <v>897.30850402930992</v>
          </cell>
          <cell r="AW78">
            <v>0</v>
          </cell>
          <cell r="AX78">
            <v>-897.30850402930992</v>
          </cell>
          <cell r="AY78">
            <v>1767.741177868583</v>
          </cell>
          <cell r="AZ78">
            <v>0</v>
          </cell>
          <cell r="BA78">
            <v>-1767.741177868583</v>
          </cell>
          <cell r="BB78">
            <v>488.59643291679106</v>
          </cell>
          <cell r="BC78">
            <v>0</v>
          </cell>
          <cell r="BD78">
            <v>-488.59643291679106</v>
          </cell>
          <cell r="BE78">
            <v>365.13046683526835</v>
          </cell>
          <cell r="BF78">
            <v>0</v>
          </cell>
          <cell r="BG78">
            <v>-365.13046683526835</v>
          </cell>
          <cell r="BH78">
            <v>135.81001360692278</v>
          </cell>
          <cell r="BI78">
            <v>0</v>
          </cell>
          <cell r="BJ78">
            <v>-135.81001360692278</v>
          </cell>
          <cell r="BK78">
            <v>697.37277832797031</v>
          </cell>
          <cell r="BL78">
            <v>0</v>
          </cell>
          <cell r="BM78">
            <v>-697.37277832797031</v>
          </cell>
          <cell r="BN78">
            <v>404.81307921704934</v>
          </cell>
          <cell r="BO78">
            <v>374.54545586028001</v>
          </cell>
          <cell r="BP78">
            <v>-30.26762335676932</v>
          </cell>
          <cell r="BQ78">
            <v>4756.7724528018944</v>
          </cell>
          <cell r="BR78">
            <v>374.54545586028001</v>
          </cell>
          <cell r="BS78">
            <v>-4382.2269969416147</v>
          </cell>
          <cell r="BT78">
            <v>22226.096034870898</v>
          </cell>
          <cell r="BU78">
            <v>15092.792878234564</v>
          </cell>
          <cell r="BV78">
            <v>-7133.3031566363334</v>
          </cell>
          <cell r="BW78">
            <v>8473.35474700333</v>
          </cell>
          <cell r="BX78">
            <v>3124.829326414243</v>
          </cell>
          <cell r="BY78">
            <v>-5348.5254205890869</v>
          </cell>
          <cell r="BZ78">
            <v>7213.8576988368204</v>
          </cell>
          <cell r="CA78">
            <v>920.05580837931689</v>
          </cell>
          <cell r="CB78">
            <v>-6293.8018904575038</v>
          </cell>
          <cell r="CC78">
            <v>645.44245711715689</v>
          </cell>
          <cell r="CD78">
            <v>647.31471788444583</v>
          </cell>
          <cell r="CE78">
            <v>1.8722607672889353</v>
          </cell>
          <cell r="CF78">
            <v>80.463772614097067</v>
          </cell>
          <cell r="CG78">
            <v>1350.6288907757405</v>
          </cell>
          <cell r="CH78">
            <v>1270.1651181616435</v>
          </cell>
          <cell r="CI78">
            <v>1580.6139578720499</v>
          </cell>
          <cell r="CJ78">
            <v>1174.8784214029033</v>
          </cell>
          <cell r="CK78">
            <v>-405.73553646914661</v>
          </cell>
          <cell r="CL78">
            <v>0</v>
          </cell>
          <cell r="CM78">
            <v>0</v>
          </cell>
          <cell r="CN78">
            <v>0</v>
          </cell>
          <cell r="CO78">
            <v>1580.6139578720499</v>
          </cell>
          <cell r="CP78">
            <v>1174.8784214029033</v>
          </cell>
          <cell r="CQ78">
            <v>-405.73553646914661</v>
          </cell>
          <cell r="CR78">
            <v>79862.96164946811</v>
          </cell>
          <cell r="CS78">
            <v>40734.150291927435</v>
          </cell>
          <cell r="CT78">
            <v>-39128.811357540675</v>
          </cell>
          <cell r="CU78">
            <v>95835.553979361735</v>
          </cell>
          <cell r="CV78">
            <v>48880.980350312922</v>
          </cell>
          <cell r="CW78">
            <v>-46954.573629048813</v>
          </cell>
          <cell r="CX78">
            <v>1945.0536539417337</v>
          </cell>
          <cell r="CY78">
            <v>48899.627282990543</v>
          </cell>
          <cell r="CZ78">
            <v>46954.573629048806</v>
          </cell>
          <cell r="DA78">
            <v>17636.167406773864</v>
          </cell>
          <cell r="DB78">
            <v>1</v>
          </cell>
          <cell r="DC78">
            <v>52983.65</v>
          </cell>
          <cell r="DD78">
            <v>0</v>
          </cell>
          <cell r="DE78">
            <v>42909.5</v>
          </cell>
          <cell r="DF78">
            <v>0</v>
          </cell>
          <cell r="DG78">
            <v>9925.9931927620783</v>
          </cell>
          <cell r="DH78">
            <v>1173367.2915996416</v>
          </cell>
          <cell r="DI78">
            <v>5226.5448916704008</v>
          </cell>
          <cell r="DJ78">
            <v>4</v>
          </cell>
          <cell r="DK78">
            <v>8.5764531810141413</v>
          </cell>
          <cell r="DL78">
            <v>0</v>
          </cell>
          <cell r="DM78">
            <v>7.7117657346303652</v>
          </cell>
          <cell r="DN78">
            <v>10074.073435482829</v>
          </cell>
          <cell r="DO78">
            <v>0</v>
          </cell>
          <cell r="DP78">
            <v>10074.073435482829</v>
          </cell>
          <cell r="DQ78">
            <v>10508.52</v>
          </cell>
          <cell r="DW78">
            <v>1260</v>
          </cell>
          <cell r="DX78">
            <v>0</v>
          </cell>
        </row>
        <row r="79">
          <cell r="A79">
            <v>150000547</v>
          </cell>
          <cell r="B79" t="str">
            <v>№2/54</v>
          </cell>
          <cell r="C79" t="str">
            <v>вул.ГОГОЛЯ,  8</v>
          </cell>
          <cell r="D79" t="str">
            <v>вул.ГОГОЛЯ,  8</v>
          </cell>
          <cell r="E79">
            <v>2745.3</v>
          </cell>
          <cell r="F79">
            <v>2745.3</v>
          </cell>
          <cell r="G79">
            <v>0</v>
          </cell>
          <cell r="H79">
            <v>0</v>
          </cell>
          <cell r="I79">
            <v>11610.870299966788</v>
          </cell>
          <cell r="J79">
            <v>9099.4584282013057</v>
          </cell>
          <cell r="K79">
            <v>-2511.4118717654819</v>
          </cell>
          <cell r="L79">
            <v>2220.783470583006</v>
          </cell>
          <cell r="M79">
            <v>1946.354875699064</v>
          </cell>
          <cell r="N79">
            <v>-274.42859488394197</v>
          </cell>
          <cell r="O79">
            <v>4621.24908662706</v>
          </cell>
          <cell r="P79">
            <v>4633.9621401303184</v>
          </cell>
          <cell r="Q79">
            <v>12.713053503258379</v>
          </cell>
          <cell r="R79">
            <v>991.7302449931899</v>
          </cell>
          <cell r="S79">
            <v>994.26896922378444</v>
          </cell>
          <cell r="T79">
            <v>2.5387242305945392</v>
          </cell>
          <cell r="U79">
            <v>728.44797469795731</v>
          </cell>
          <cell r="V79">
            <v>306.10116385209233</v>
          </cell>
          <cell r="W79">
            <v>-422.34681084586498</v>
          </cell>
          <cell r="X79">
            <v>7889.2562860442595</v>
          </cell>
          <cell r="Y79">
            <v>5496.2060048102248</v>
          </cell>
          <cell r="Z79">
            <v>-2393.0502812340346</v>
          </cell>
          <cell r="AA79">
            <v>0</v>
          </cell>
          <cell r="AB79">
            <v>0</v>
          </cell>
          <cell r="AC79">
            <v>0</v>
          </cell>
          <cell r="AD79">
            <v>12078.539553703984</v>
          </cell>
          <cell r="AE79">
            <v>12128.673400070807</v>
          </cell>
          <cell r="AF79">
            <v>50.133846366823491</v>
          </cell>
          <cell r="AG79">
            <v>40140.876916616238</v>
          </cell>
          <cell r="AH79">
            <v>34605.024981987597</v>
          </cell>
          <cell r="AI79">
            <v>-5535.8519346286412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3109.4158287520991</v>
          </cell>
          <cell r="AQ79">
            <v>2784.325037177191</v>
          </cell>
          <cell r="AR79">
            <v>-325.09079157490805</v>
          </cell>
          <cell r="AS79">
            <v>68452.213293113979</v>
          </cell>
          <cell r="AT79">
            <v>19213.553176788675</v>
          </cell>
          <cell r="AU79">
            <v>-49238.660116325307</v>
          </cell>
          <cell r="AV79">
            <v>2043.5418696733052</v>
          </cell>
          <cell r="AW79">
            <v>0</v>
          </cell>
          <cell r="AX79">
            <v>-2043.5418696733052</v>
          </cell>
          <cell r="AY79">
            <v>2924.2107194804553</v>
          </cell>
          <cell r="AZ79">
            <v>1095.0942476351499</v>
          </cell>
          <cell r="BA79">
            <v>-1829.1164718453053</v>
          </cell>
          <cell r="BB79">
            <v>1509.3129150742395</v>
          </cell>
          <cell r="BC79">
            <v>0</v>
          </cell>
          <cell r="BD79">
            <v>-1509.3129150742395</v>
          </cell>
          <cell r="BE79">
            <v>670.27906774698181</v>
          </cell>
          <cell r="BF79">
            <v>0</v>
          </cell>
          <cell r="BG79">
            <v>-670.27906774698181</v>
          </cell>
          <cell r="BH79">
            <v>632.91343270775224</v>
          </cell>
          <cell r="BI79">
            <v>0</v>
          </cell>
          <cell r="BJ79">
            <v>-632.91343270775224</v>
          </cell>
          <cell r="BK79">
            <v>1783.9863524116527</v>
          </cell>
          <cell r="BL79">
            <v>694.82260686979976</v>
          </cell>
          <cell r="BM79">
            <v>-1089.1637455418529</v>
          </cell>
          <cell r="BN79">
            <v>209.70576912409348</v>
          </cell>
          <cell r="BO79">
            <v>2240.1847182129</v>
          </cell>
          <cell r="BP79">
            <v>2030.4789490888065</v>
          </cell>
          <cell r="BQ79">
            <v>9773.9501262184804</v>
          </cell>
          <cell r="BR79">
            <v>4030.1015727178496</v>
          </cell>
          <cell r="BS79">
            <v>-5743.8485535006312</v>
          </cell>
          <cell r="BT79">
            <v>17783.166226325218</v>
          </cell>
          <cell r="BU79">
            <v>31117.90237715689</v>
          </cell>
          <cell r="BV79">
            <v>13334.736150831672</v>
          </cell>
          <cell r="BW79">
            <v>19063.788986560736</v>
          </cell>
          <cell r="BX79">
            <v>22101.316839920648</v>
          </cell>
          <cell r="BY79">
            <v>3037.5278533599121</v>
          </cell>
          <cell r="BZ79">
            <v>10178.554554739132</v>
          </cell>
          <cell r="CA79">
            <v>1176.1880431732302</v>
          </cell>
          <cell r="CB79">
            <v>-9002.3665115659023</v>
          </cell>
          <cell r="CC79">
            <v>1574.7527270696241</v>
          </cell>
          <cell r="CD79">
            <v>1579.3206753298641</v>
          </cell>
          <cell r="CE79">
            <v>4.567948260239973</v>
          </cell>
          <cell r="CF79">
            <v>196.3157892034358</v>
          </cell>
          <cell r="CG79">
            <v>0</v>
          </cell>
          <cell r="CH79">
            <v>-196.3157892034358</v>
          </cell>
          <cell r="CI79">
            <v>5677.834253129733</v>
          </cell>
          <cell r="CJ79">
            <v>2518.8099962613287</v>
          </cell>
          <cell r="CK79">
            <v>-3159.0242568684043</v>
          </cell>
          <cell r="CL79">
            <v>0</v>
          </cell>
          <cell r="CM79">
            <v>0</v>
          </cell>
          <cell r="CN79">
            <v>0</v>
          </cell>
          <cell r="CO79">
            <v>5677.834253129733</v>
          </cell>
          <cell r="CP79">
            <v>2518.8099962613287</v>
          </cell>
          <cell r="CQ79">
            <v>-3159.0242568684043</v>
          </cell>
          <cell r="CR79">
            <v>175950.86870172864</v>
          </cell>
          <cell r="CS79">
            <v>119126.54270051328</v>
          </cell>
          <cell r="CT79">
            <v>-56824.326001215362</v>
          </cell>
          <cell r="CU79">
            <v>211141.04244207437</v>
          </cell>
          <cell r="CV79">
            <v>142951.85124061594</v>
          </cell>
          <cell r="CW79">
            <v>-68189.191201458423</v>
          </cell>
          <cell r="CX79">
            <v>10655.060128200234</v>
          </cell>
          <cell r="CY79">
            <v>78844.251329658684</v>
          </cell>
          <cell r="CZ79">
            <v>68189.191201458452</v>
          </cell>
          <cell r="DA79">
            <v>-72165.597155988376</v>
          </cell>
          <cell r="DB79">
            <v>1</v>
          </cell>
          <cell r="DC79">
            <v>61979.17</v>
          </cell>
          <cell r="DD79">
            <v>0</v>
          </cell>
          <cell r="DE79">
            <v>39113.86</v>
          </cell>
          <cell r="DF79">
            <v>0</v>
          </cell>
          <cell r="DG79">
            <v>-916.22602004563669</v>
          </cell>
          <cell r="DH79">
            <v>2661553.2308432953</v>
          </cell>
          <cell r="DI79">
            <v>12221.200978877761</v>
          </cell>
          <cell r="DJ79">
            <v>5</v>
          </cell>
          <cell r="DK79">
            <v>8.3288882587239179</v>
          </cell>
          <cell r="DL79">
            <v>0</v>
          </cell>
          <cell r="DM79">
            <v>7.4886974905298382</v>
          </cell>
          <cell r="DN79">
            <v>22865.296936674775</v>
          </cell>
          <cell r="DO79">
            <v>0</v>
          </cell>
          <cell r="DP79">
            <v>22865.296936674775</v>
          </cell>
          <cell r="DQ79"/>
          <cell r="DW79">
            <v>1275.9000000000001</v>
          </cell>
          <cell r="DX79">
            <v>0</v>
          </cell>
        </row>
        <row r="80">
          <cell r="A80">
            <v>150000510</v>
          </cell>
          <cell r="B80" t="str">
            <v>№2/56</v>
          </cell>
          <cell r="C80" t="str">
            <v>вул.ГОНЧА,  12</v>
          </cell>
          <cell r="D80" t="str">
            <v>вул.ГОНЧА,  12</v>
          </cell>
          <cell r="E80">
            <v>2889.25</v>
          </cell>
          <cell r="F80">
            <v>2797.15</v>
          </cell>
          <cell r="G80">
            <v>0</v>
          </cell>
          <cell r="H80">
            <v>92.1</v>
          </cell>
          <cell r="I80">
            <v>7018.2684026456154</v>
          </cell>
          <cell r="J80">
            <v>6892.7879330597443</v>
          </cell>
          <cell r="K80">
            <v>-125.48046958587111</v>
          </cell>
          <cell r="L80">
            <v>1333.6094474645031</v>
          </cell>
          <cell r="M80">
            <v>1342.1038000915992</v>
          </cell>
          <cell r="N80">
            <v>8.4943526270960774</v>
          </cell>
          <cell r="O80">
            <v>4800.0180233436968</v>
          </cell>
          <cell r="P80">
            <v>4812.8338700960985</v>
          </cell>
          <cell r="Q80">
            <v>12.81584675240174</v>
          </cell>
          <cell r="R80">
            <v>0</v>
          </cell>
          <cell r="S80">
            <v>0</v>
          </cell>
          <cell r="T80">
            <v>0</v>
          </cell>
          <cell r="U80">
            <v>384.05140304375084</v>
          </cell>
          <cell r="V80">
            <v>212.76625896597179</v>
          </cell>
          <cell r="W80">
            <v>-171.28514407777905</v>
          </cell>
          <cell r="X80">
            <v>5769.8579803196935</v>
          </cell>
          <cell r="Y80">
            <v>5381.6399995673719</v>
          </cell>
          <cell r="Z80">
            <v>-388.21798075232164</v>
          </cell>
          <cell r="AA80">
            <v>0</v>
          </cell>
          <cell r="AB80">
            <v>0</v>
          </cell>
          <cell r="AC80">
            <v>0</v>
          </cell>
          <cell r="AD80">
            <v>12718.012807620958</v>
          </cell>
          <cell r="AE80">
            <v>12770.278681723355</v>
          </cell>
          <cell r="AF80">
            <v>52.265874102396992</v>
          </cell>
          <cell r="AG80">
            <v>32023.818064438219</v>
          </cell>
          <cell r="AH80">
            <v>31412.410543504142</v>
          </cell>
          <cell r="AI80">
            <v>-611.40752093407718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1502.8843172301813</v>
          </cell>
          <cell r="AQ80">
            <v>1316.4041521313954</v>
          </cell>
          <cell r="AR80">
            <v>-186.48016509878585</v>
          </cell>
          <cell r="AS80">
            <v>27605.219211375748</v>
          </cell>
          <cell r="AT80">
            <v>381.2862515412919</v>
          </cell>
          <cell r="AU80">
            <v>-27223.932959834456</v>
          </cell>
          <cell r="AV80">
            <v>1477.3016419121507</v>
          </cell>
          <cell r="AW80">
            <v>707.12426764617521</v>
          </cell>
          <cell r="AX80">
            <v>-770.17737426597546</v>
          </cell>
          <cell r="AY80">
            <v>1487.2213335729978</v>
          </cell>
          <cell r="AZ80">
            <v>2230.5521223824899</v>
          </cell>
          <cell r="BA80">
            <v>743.33078880949211</v>
          </cell>
          <cell r="BB80">
            <v>2082.6002666720556</v>
          </cell>
          <cell r="BC80">
            <v>0</v>
          </cell>
          <cell r="BD80">
            <v>-2082.6002666720556</v>
          </cell>
          <cell r="BE80">
            <v>0</v>
          </cell>
          <cell r="BF80">
            <v>0</v>
          </cell>
          <cell r="BG80">
            <v>0</v>
          </cell>
          <cell r="BH80">
            <v>226.35002267820468</v>
          </cell>
          <cell r="BI80">
            <v>464.80188273267919</v>
          </cell>
          <cell r="BJ80">
            <v>238.45186005447451</v>
          </cell>
          <cell r="BK80">
            <v>1190.7608192720263</v>
          </cell>
          <cell r="BL80">
            <v>0</v>
          </cell>
          <cell r="BM80">
            <v>-1190.7608192720263</v>
          </cell>
          <cell r="BN80">
            <v>97.040003292640307</v>
          </cell>
          <cell r="BO80">
            <v>0</v>
          </cell>
          <cell r="BP80">
            <v>-97.040003292640307</v>
          </cell>
          <cell r="BQ80">
            <v>6561.2740874000747</v>
          </cell>
          <cell r="BR80">
            <v>3402.4782727613442</v>
          </cell>
          <cell r="BS80">
            <v>-3158.7958146387305</v>
          </cell>
          <cell r="BT80">
            <v>33025.598907289444</v>
          </cell>
          <cell r="BU80">
            <v>55417.929882555407</v>
          </cell>
          <cell r="BV80">
            <v>22392.330975265962</v>
          </cell>
          <cell r="BW80">
            <v>18358.312415225064</v>
          </cell>
          <cell r="BX80">
            <v>19294.149623170564</v>
          </cell>
          <cell r="BY80">
            <v>935.83720794550027</v>
          </cell>
          <cell r="BZ80">
            <v>14871.024857862418</v>
          </cell>
          <cell r="CA80">
            <v>775.23866636994489</v>
          </cell>
          <cell r="CB80">
            <v>-14095.786191492472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3651.0815494287967</v>
          </cell>
          <cell r="CJ80">
            <v>2833.5481688040127</v>
          </cell>
          <cell r="CK80">
            <v>-817.53338062478406</v>
          </cell>
          <cell r="CL80">
            <v>0</v>
          </cell>
          <cell r="CM80">
            <v>0</v>
          </cell>
          <cell r="CN80">
            <v>0</v>
          </cell>
          <cell r="CO80">
            <v>3651.0815494287967</v>
          </cell>
          <cell r="CP80">
            <v>2833.5481688040127</v>
          </cell>
          <cell r="CQ80">
            <v>-817.53338062478406</v>
          </cell>
          <cell r="CR80">
            <v>137599.21341024997</v>
          </cell>
          <cell r="CS80">
            <v>114833.44556083811</v>
          </cell>
          <cell r="CT80">
            <v>-22765.767849411859</v>
          </cell>
          <cell r="CU80">
            <v>165119.05609229996</v>
          </cell>
          <cell r="CV80">
            <v>137800.13467300573</v>
          </cell>
          <cell r="CW80">
            <v>-27318.921419294231</v>
          </cell>
          <cell r="CX80">
            <v>8263.5690425524735</v>
          </cell>
          <cell r="CY80">
            <v>35582.490461846683</v>
          </cell>
          <cell r="CZ80">
            <v>27318.921419294209</v>
          </cell>
          <cell r="DA80">
            <v>-55757.698167438954</v>
          </cell>
          <cell r="DB80">
            <v>2</v>
          </cell>
          <cell r="DC80">
            <v>155649.07999999999</v>
          </cell>
          <cell r="DD80">
            <v>3385.7</v>
          </cell>
          <cell r="DE80">
            <v>138193.72999999998</v>
          </cell>
          <cell r="DF80">
            <v>2886.52</v>
          </cell>
          <cell r="DG80">
            <v>-10077.066617427277</v>
          </cell>
          <cell r="DH80">
            <v>2080591.5016182291</v>
          </cell>
          <cell r="DI80">
            <v>12461.116283719934</v>
          </cell>
          <cell r="DJ80">
            <v>5</v>
          </cell>
          <cell r="DK80">
            <v>6.2403844738637941</v>
          </cell>
          <cell r="DL80">
            <v>0</v>
          </cell>
          <cell r="DM80">
            <v>5.4199012531871906</v>
          </cell>
          <cell r="DN80">
            <v>17455.291431068112</v>
          </cell>
          <cell r="DO80">
            <v>499.17290541854021</v>
          </cell>
          <cell r="DP80">
            <v>17954.464336486653</v>
          </cell>
          <cell r="DQ80"/>
          <cell r="DW80">
            <v>1437.2600000000002</v>
          </cell>
          <cell r="DX80">
            <v>0</v>
          </cell>
        </row>
        <row r="81">
          <cell r="A81">
            <v>150000511</v>
          </cell>
          <cell r="B81" t="str">
            <v>№2/57</v>
          </cell>
          <cell r="C81" t="str">
            <v>вул.ГОНЧА,  14</v>
          </cell>
          <cell r="D81" t="str">
            <v>вул.ГОНЧА,  14</v>
          </cell>
          <cell r="E81">
            <v>3220</v>
          </cell>
          <cell r="F81">
            <v>3220</v>
          </cell>
          <cell r="G81">
            <v>0</v>
          </cell>
          <cell r="H81">
            <v>0</v>
          </cell>
          <cell r="I81">
            <v>13717.058857296139</v>
          </cell>
          <cell r="J81">
            <v>13363.378546220596</v>
          </cell>
          <cell r="K81">
            <v>-353.6803110755427</v>
          </cell>
          <cell r="L81">
            <v>2621.1836671000287</v>
          </cell>
          <cell r="M81">
            <v>2638.3784444770422</v>
          </cell>
          <cell r="N81">
            <v>17.194777377013452</v>
          </cell>
          <cell r="O81">
            <v>5408.3687901579942</v>
          </cell>
          <cell r="P81">
            <v>5422.7361950338409</v>
          </cell>
          <cell r="Q81">
            <v>14.36740487584666</v>
          </cell>
          <cell r="R81">
            <v>0</v>
          </cell>
          <cell r="S81">
            <v>0</v>
          </cell>
          <cell r="T81">
            <v>0</v>
          </cell>
          <cell r="U81">
            <v>480.06425380468852</v>
          </cell>
          <cell r="V81">
            <v>265.9578237074648</v>
          </cell>
          <cell r="W81">
            <v>-214.10643009722372</v>
          </cell>
          <cell r="X81">
            <v>8154.7074259880974</v>
          </cell>
          <cell r="Y81">
            <v>7683.4724489562286</v>
          </cell>
          <cell r="Z81">
            <v>-471.23497703186877</v>
          </cell>
          <cell r="AA81">
            <v>0</v>
          </cell>
          <cell r="AB81">
            <v>0</v>
          </cell>
          <cell r="AC81">
            <v>0</v>
          </cell>
          <cell r="AD81">
            <v>14173.089055099679</v>
          </cell>
          <cell r="AE81">
            <v>14231.431578204702</v>
          </cell>
          <cell r="AF81">
            <v>58.342523105022337</v>
          </cell>
          <cell r="AG81">
            <v>44554.472049446624</v>
          </cell>
          <cell r="AH81">
            <v>43605.355036599874</v>
          </cell>
          <cell r="AI81">
            <v>-949.11701284674928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12437.663315008396</v>
          </cell>
          <cell r="AQ81">
            <v>12160.351695061316</v>
          </cell>
          <cell r="AR81">
            <v>-277.31161994708054</v>
          </cell>
          <cell r="AS81">
            <v>33194.807312032615</v>
          </cell>
          <cell r="AT81">
            <v>672.75414111963357</v>
          </cell>
          <cell r="AU81">
            <v>-32522.053170912983</v>
          </cell>
          <cell r="AV81">
            <v>1965.2115564520216</v>
          </cell>
          <cell r="AW81">
            <v>0</v>
          </cell>
          <cell r="AX81">
            <v>-1965.2115564520216</v>
          </cell>
          <cell r="AY81">
            <v>3458.6373115811493</v>
          </cell>
          <cell r="AZ81">
            <v>0</v>
          </cell>
          <cell r="BA81">
            <v>-3458.6373115811493</v>
          </cell>
          <cell r="BB81">
            <v>2700.4174938437268</v>
          </cell>
          <cell r="BC81">
            <v>0</v>
          </cell>
          <cell r="BD81">
            <v>-2700.4174938437268</v>
          </cell>
          <cell r="BE81">
            <v>0</v>
          </cell>
          <cell r="BF81">
            <v>0</v>
          </cell>
          <cell r="BG81">
            <v>0</v>
          </cell>
          <cell r="BH81">
            <v>282.9375283477558</v>
          </cell>
          <cell r="BI81">
            <v>0</v>
          </cell>
          <cell r="BJ81">
            <v>-282.9375283477558</v>
          </cell>
          <cell r="BK81">
            <v>1745.6892473114606</v>
          </cell>
          <cell r="BL81">
            <v>0</v>
          </cell>
          <cell r="BM81">
            <v>-1745.6892473114606</v>
          </cell>
          <cell r="BN81">
            <v>97.040003292640307</v>
          </cell>
          <cell r="BO81">
            <v>0</v>
          </cell>
          <cell r="BP81">
            <v>-97.040003292640307</v>
          </cell>
          <cell r="BQ81">
            <v>10249.933140828756</v>
          </cell>
          <cell r="BR81">
            <v>0</v>
          </cell>
          <cell r="BS81">
            <v>-10249.933140828756</v>
          </cell>
          <cell r="BT81">
            <v>40514.758259360788</v>
          </cell>
          <cell r="BU81">
            <v>72138.259262801905</v>
          </cell>
          <cell r="BV81">
            <v>31623.501003441117</v>
          </cell>
          <cell r="BW81">
            <v>20653.848428107947</v>
          </cell>
          <cell r="BX81">
            <v>24877.498773251584</v>
          </cell>
          <cell r="BY81">
            <v>4223.6503451436365</v>
          </cell>
          <cell r="BZ81">
            <v>20639.761208358668</v>
          </cell>
          <cell r="CA81">
            <v>916.87232067513332</v>
          </cell>
          <cell r="CB81">
            <v>-19722.888887683534</v>
          </cell>
          <cell r="CC81">
            <v>2125.9954742291416</v>
          </cell>
          <cell r="CD81">
            <v>2132.1624343879312</v>
          </cell>
          <cell r="CE81">
            <v>6.1669601587896068</v>
          </cell>
          <cell r="CF81">
            <v>265.03620040898898</v>
          </cell>
          <cell r="CG81">
            <v>0</v>
          </cell>
          <cell r="CH81">
            <v>-265.03620040898898</v>
          </cell>
          <cell r="CI81">
            <v>4696.8353143355444</v>
          </cell>
          <cell r="CJ81">
            <v>1150.7861617477015</v>
          </cell>
          <cell r="CK81">
            <v>-3546.0491525878429</v>
          </cell>
          <cell r="CL81">
            <v>0</v>
          </cell>
          <cell r="CM81">
            <v>0</v>
          </cell>
          <cell r="CN81">
            <v>0</v>
          </cell>
          <cell r="CO81">
            <v>4696.8353143355444</v>
          </cell>
          <cell r="CP81">
            <v>1150.7861617477015</v>
          </cell>
          <cell r="CQ81">
            <v>-3546.0491525878429</v>
          </cell>
          <cell r="CR81">
            <v>189333.11070211744</v>
          </cell>
          <cell r="CS81">
            <v>157654.03982564507</v>
          </cell>
          <cell r="CT81">
            <v>-31679.070876472368</v>
          </cell>
          <cell r="CU81">
            <v>227199.73284254092</v>
          </cell>
          <cell r="CV81">
            <v>189184.84779077407</v>
          </cell>
          <cell r="CW81">
            <v>-38014.885051766847</v>
          </cell>
          <cell r="CX81">
            <v>9338.4054464869241</v>
          </cell>
          <cell r="CY81">
            <v>47353.290498253788</v>
          </cell>
          <cell r="CZ81">
            <v>38014.885051766862</v>
          </cell>
          <cell r="DA81">
            <v>-11108.08954409248</v>
          </cell>
          <cell r="DB81">
            <v>2</v>
          </cell>
          <cell r="DC81">
            <v>60533.51</v>
          </cell>
          <cell r="DD81">
            <v>0</v>
          </cell>
          <cell r="DE81">
            <v>36015.480000000003</v>
          </cell>
          <cell r="DF81">
            <v>0</v>
          </cell>
          <cell r="DG81">
            <v>-83238.421227189654</v>
          </cell>
          <cell r="DH81">
            <v>2838457.6594683342</v>
          </cell>
          <cell r="DI81">
            <v>14343.682895810198</v>
          </cell>
          <cell r="DJ81">
            <v>5</v>
          </cell>
          <cell r="DK81">
            <v>7.6143089221202747</v>
          </cell>
          <cell r="DL81">
            <v>0</v>
          </cell>
          <cell r="DM81">
            <v>6.8260389144572766</v>
          </cell>
          <cell r="DN81">
            <v>24518.074729227283</v>
          </cell>
          <cell r="DO81">
            <v>0</v>
          </cell>
          <cell r="DP81">
            <v>24518.074729227283</v>
          </cell>
          <cell r="DQ81">
            <v>28.58</v>
          </cell>
          <cell r="DW81">
            <v>1437.2600000000002</v>
          </cell>
          <cell r="DX81">
            <v>0</v>
          </cell>
        </row>
        <row r="82">
          <cell r="A82">
            <v>150000512</v>
          </cell>
          <cell r="B82" t="str">
            <v>№2/58</v>
          </cell>
          <cell r="C82" t="str">
            <v>вул.ГОНЧА,  16</v>
          </cell>
          <cell r="D82" t="str">
            <v>вул.ГОНЧА,  16</v>
          </cell>
          <cell r="E82">
            <v>1872.1999999999998</v>
          </cell>
          <cell r="F82">
            <v>1738.6</v>
          </cell>
          <cell r="G82">
            <v>0</v>
          </cell>
          <cell r="H82">
            <v>133.6</v>
          </cell>
          <cell r="I82">
            <v>5810.6474836834977</v>
          </cell>
          <cell r="J82">
            <v>5697.3103082833277</v>
          </cell>
          <cell r="K82">
            <v>-113.33717540017005</v>
          </cell>
          <cell r="L82">
            <v>1329.16586015451</v>
          </cell>
          <cell r="M82">
            <v>1338.8010800281979</v>
          </cell>
          <cell r="N82">
            <v>9.6352198736879018</v>
          </cell>
          <cell r="O82">
            <v>2618.2042375940637</v>
          </cell>
          <cell r="P82">
            <v>2625.2751154810912</v>
          </cell>
          <cell r="Q82">
            <v>7.0708778870275637</v>
          </cell>
          <cell r="R82">
            <v>0</v>
          </cell>
          <cell r="S82">
            <v>0</v>
          </cell>
          <cell r="T82">
            <v>0</v>
          </cell>
          <cell r="U82">
            <v>288.03855228281327</v>
          </cell>
          <cell r="V82">
            <v>159.57469422447892</v>
          </cell>
          <cell r="W82">
            <v>-128.46385805833435</v>
          </cell>
          <cell r="X82">
            <v>3595.0105782031469</v>
          </cell>
          <cell r="Y82">
            <v>3167.7491790201084</v>
          </cell>
          <cell r="Z82">
            <v>-427.26139918303852</v>
          </cell>
          <cell r="AA82">
            <v>0</v>
          </cell>
          <cell r="AB82">
            <v>0</v>
          </cell>
          <cell r="AC82">
            <v>0</v>
          </cell>
          <cell r="AD82">
            <v>8240.0348844783293</v>
          </cell>
          <cell r="AE82">
            <v>8274.0031848963354</v>
          </cell>
          <cell r="AF82">
            <v>33.968300418006038</v>
          </cell>
          <cell r="AG82">
            <v>21881.101596396362</v>
          </cell>
          <cell r="AH82">
            <v>21262.713561933539</v>
          </cell>
          <cell r="AI82">
            <v>-618.38803446282327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5752.4192831913833</v>
          </cell>
          <cell r="AQ82">
            <v>6055.7670982118907</v>
          </cell>
          <cell r="AR82">
            <v>303.34781502050737</v>
          </cell>
          <cell r="AS82">
            <v>22195.589780262511</v>
          </cell>
          <cell r="AT82">
            <v>1719.7387849206921</v>
          </cell>
          <cell r="AU82">
            <v>-20475.850995341818</v>
          </cell>
          <cell r="AV82">
            <v>1019.8512289791123</v>
          </cell>
          <cell r="AW82">
            <v>0</v>
          </cell>
          <cell r="AX82">
            <v>-1019.8512289791123</v>
          </cell>
          <cell r="AY82">
            <v>1753.1926091296573</v>
          </cell>
          <cell r="AZ82">
            <v>0</v>
          </cell>
          <cell r="BA82">
            <v>-1753.1926091296573</v>
          </cell>
          <cell r="BB82">
            <v>1481.5492461374311</v>
          </cell>
          <cell r="BC82">
            <v>0</v>
          </cell>
          <cell r="BD82">
            <v>-1481.5492461374311</v>
          </cell>
          <cell r="BE82">
            <v>0</v>
          </cell>
          <cell r="BF82">
            <v>0</v>
          </cell>
          <cell r="BG82">
            <v>0</v>
          </cell>
          <cell r="BH82">
            <v>169.76251700865348</v>
          </cell>
          <cell r="BI82">
            <v>0</v>
          </cell>
          <cell r="BJ82">
            <v>-169.76251700865348</v>
          </cell>
          <cell r="BK82">
            <v>661.89133273991047</v>
          </cell>
          <cell r="BL82">
            <v>0</v>
          </cell>
          <cell r="BM82">
            <v>-661.89133273991047</v>
          </cell>
          <cell r="BN82">
            <v>92.983254648024285</v>
          </cell>
          <cell r="BO82">
            <v>0</v>
          </cell>
          <cell r="BP82">
            <v>-92.983254648024285</v>
          </cell>
          <cell r="BQ82">
            <v>5179.2301886427886</v>
          </cell>
          <cell r="BR82">
            <v>0</v>
          </cell>
          <cell r="BS82">
            <v>-5179.2301886427886</v>
          </cell>
          <cell r="BT82">
            <v>12307.351012448527</v>
          </cell>
          <cell r="BU82">
            <v>21908.487204591311</v>
          </cell>
          <cell r="BV82">
            <v>9601.1361921427833</v>
          </cell>
          <cell r="BW82">
            <v>8918.8226707229478</v>
          </cell>
          <cell r="BX82">
            <v>10623.671338403166</v>
          </cell>
          <cell r="BY82">
            <v>1704.8486676802186</v>
          </cell>
          <cell r="BZ82">
            <v>8268.5980007647577</v>
          </cell>
          <cell r="CA82">
            <v>379.79597698823028</v>
          </cell>
          <cell r="CB82">
            <v>-7888.8020237765277</v>
          </cell>
          <cell r="CC82">
            <v>562.66089382104985</v>
          </cell>
          <cell r="CD82">
            <v>564.29302679459795</v>
          </cell>
          <cell r="CE82">
            <v>1.6321329735480958</v>
          </cell>
          <cell r="CF82">
            <v>70.143848952043328</v>
          </cell>
          <cell r="CG82">
            <v>0</v>
          </cell>
          <cell r="CH82">
            <v>-70.143848952043328</v>
          </cell>
          <cell r="CI82">
            <v>4890.8290185395899</v>
          </cell>
          <cell r="CJ82">
            <v>4358.4065404771318</v>
          </cell>
          <cell r="CK82">
            <v>-532.42247806245814</v>
          </cell>
          <cell r="CL82">
            <v>0</v>
          </cell>
          <cell r="CM82">
            <v>0</v>
          </cell>
          <cell r="CN82">
            <v>0</v>
          </cell>
          <cell r="CO82">
            <v>4890.8290185395899</v>
          </cell>
          <cell r="CP82">
            <v>4358.4065404771318</v>
          </cell>
          <cell r="CQ82">
            <v>-532.42247806245814</v>
          </cell>
          <cell r="CR82">
            <v>90026.746293741962</v>
          </cell>
          <cell r="CS82">
            <v>66872.873532320562</v>
          </cell>
          <cell r="CT82">
            <v>-23153.8727614214</v>
          </cell>
          <cell r="CU82">
            <v>108032.09555249035</v>
          </cell>
          <cell r="CV82">
            <v>80247.448238784666</v>
          </cell>
          <cell r="CW82">
            <v>-27784.647313705689</v>
          </cell>
          <cell r="CX82">
            <v>5419.7470338297517</v>
          </cell>
          <cell r="CY82">
            <v>33204.394347535432</v>
          </cell>
          <cell r="CZ82">
            <v>27784.647313705682</v>
          </cell>
          <cell r="DA82">
            <v>-31594.478770724454</v>
          </cell>
          <cell r="DB82">
            <v>2</v>
          </cell>
          <cell r="DC82">
            <v>35560.06</v>
          </cell>
          <cell r="DD82">
            <v>366.91999999999996</v>
          </cell>
          <cell r="DE82">
            <v>24551.549999999996</v>
          </cell>
          <cell r="DF82">
            <v>-392.7600000000001</v>
          </cell>
          <cell r="DG82">
            <v>24043.923270895117</v>
          </cell>
          <cell r="DH82">
            <v>1361422.1110358413</v>
          </cell>
          <cell r="DI82">
            <v>7743.6730055001408</v>
          </cell>
          <cell r="DJ82">
            <v>5</v>
          </cell>
          <cell r="DK82">
            <v>6.3350506615430069</v>
          </cell>
          <cell r="DL82">
            <v>0</v>
          </cell>
          <cell r="DM82">
            <v>5.681936062196046</v>
          </cell>
          <cell r="DN82">
            <v>11014.119080158671</v>
          </cell>
          <cell r="DO82">
            <v>759.10665790939174</v>
          </cell>
          <cell r="DP82">
            <v>11773.225738068062</v>
          </cell>
          <cell r="DQ82"/>
          <cell r="DW82">
            <v>1260</v>
          </cell>
          <cell r="DX82">
            <v>0</v>
          </cell>
        </row>
        <row r="83">
          <cell r="A83">
            <v>150000513</v>
          </cell>
          <cell r="B83" t="str">
            <v>№2/59</v>
          </cell>
          <cell r="C83" t="str">
            <v>вул.ГОНЧА,  17</v>
          </cell>
          <cell r="D83" t="str">
            <v>вул.ГОНЧА,  17</v>
          </cell>
          <cell r="E83">
            <v>3630</v>
          </cell>
          <cell r="F83">
            <v>2148</v>
          </cell>
          <cell r="G83">
            <v>0</v>
          </cell>
          <cell r="H83">
            <v>1482</v>
          </cell>
          <cell r="I83">
            <v>8771.0749318065227</v>
          </cell>
          <cell r="J83">
            <v>8616.4604980874883</v>
          </cell>
          <cell r="K83">
            <v>-154.61443371903442</v>
          </cell>
          <cell r="L83">
            <v>1686.7606931926177</v>
          </cell>
          <cell r="M83">
            <v>1696.9585175206655</v>
          </cell>
          <cell r="N83">
            <v>10.197824328047773</v>
          </cell>
          <cell r="O83">
            <v>6206.5804245285972</v>
          </cell>
          <cell r="P83">
            <v>6223.2773584908691</v>
          </cell>
          <cell r="Q83">
            <v>16.696933962271942</v>
          </cell>
          <cell r="R83">
            <v>1288.1307270768868</v>
          </cell>
          <cell r="S83">
            <v>1291.2817713609097</v>
          </cell>
          <cell r="T83">
            <v>3.1510442840228734</v>
          </cell>
          <cell r="U83">
            <v>422.56754176824194</v>
          </cell>
          <cell r="V83">
            <v>766.34565527863867</v>
          </cell>
          <cell r="W83">
            <v>343.77811351039674</v>
          </cell>
          <cell r="X83">
            <v>4378.609910870673</v>
          </cell>
          <cell r="Y83">
            <v>4090.5550120928619</v>
          </cell>
          <cell r="Z83">
            <v>-288.0548987778111</v>
          </cell>
          <cell r="AA83">
            <v>0</v>
          </cell>
          <cell r="AB83">
            <v>0</v>
          </cell>
          <cell r="AC83">
            <v>0</v>
          </cell>
          <cell r="AD83">
            <v>15979.363881403404</v>
          </cell>
          <cell r="AE83">
            <v>16045.010437534775</v>
          </cell>
          <cell r="AF83">
            <v>65.646556131370744</v>
          </cell>
          <cell r="AG83">
            <v>38733.088110646946</v>
          </cell>
          <cell r="AH83">
            <v>38729.889250366206</v>
          </cell>
          <cell r="AI83">
            <v>-3.1988602807396092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1347.4135257925764</v>
          </cell>
          <cell r="AQ83">
            <v>1129.5052220338121</v>
          </cell>
          <cell r="AR83">
            <v>-217.9083037587643</v>
          </cell>
          <cell r="AS83">
            <v>53312.908447564791</v>
          </cell>
          <cell r="AT83">
            <v>8523.3265726363989</v>
          </cell>
          <cell r="AU83">
            <v>-44789.581874928394</v>
          </cell>
          <cell r="AV83">
            <v>1686.1428106589324</v>
          </cell>
          <cell r="AW83">
            <v>0</v>
          </cell>
          <cell r="AX83">
            <v>-1686.1428106589324</v>
          </cell>
          <cell r="AY83">
            <v>2216.5223916169739</v>
          </cell>
          <cell r="AZ83">
            <v>0</v>
          </cell>
          <cell r="BA83">
            <v>-2216.5223916169739</v>
          </cell>
          <cell r="BB83">
            <v>2620.2631746896077</v>
          </cell>
          <cell r="BC83">
            <v>9563.0944083643353</v>
          </cell>
          <cell r="BD83">
            <v>6942.8312336747276</v>
          </cell>
          <cell r="BE83">
            <v>1152.859369992721</v>
          </cell>
          <cell r="BF83">
            <v>0</v>
          </cell>
          <cell r="BG83">
            <v>-1152.859369992721</v>
          </cell>
          <cell r="BH83">
            <v>366.13349795522981</v>
          </cell>
          <cell r="BI83">
            <v>0</v>
          </cell>
          <cell r="BJ83">
            <v>-366.13349795522981</v>
          </cell>
          <cell r="BK83">
            <v>791.0719153080388</v>
          </cell>
          <cell r="BL83">
            <v>2861.2110204274854</v>
          </cell>
          <cell r="BM83">
            <v>2070.1391051194469</v>
          </cell>
          <cell r="BN83">
            <v>110.82007011720901</v>
          </cell>
          <cell r="BO83">
            <v>5934.5907324580003</v>
          </cell>
          <cell r="BP83">
            <v>5823.7706623407912</v>
          </cell>
          <cell r="BQ83">
            <v>8943.8132303387119</v>
          </cell>
          <cell r="BR83">
            <v>18358.896161249821</v>
          </cell>
          <cell r="BS83">
            <v>9415.0829309111086</v>
          </cell>
          <cell r="BT83">
            <v>15009.024295254138</v>
          </cell>
          <cell r="BU83">
            <v>29581.008720465012</v>
          </cell>
          <cell r="BV83">
            <v>14571.984425210874</v>
          </cell>
          <cell r="BW83">
            <v>17550.957972663433</v>
          </cell>
          <cell r="BX83">
            <v>21142.809535161748</v>
          </cell>
          <cell r="BY83">
            <v>3591.8515624983156</v>
          </cell>
          <cell r="BZ83">
            <v>10633.378177572855</v>
          </cell>
          <cell r="CA83">
            <v>596.06627116052027</v>
          </cell>
          <cell r="CB83">
            <v>-10037.311906412335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4214.6371662554475</v>
          </cell>
          <cell r="CJ83">
            <v>6483.931890218204</v>
          </cell>
          <cell r="CK83">
            <v>2269.2947239627565</v>
          </cell>
          <cell r="CL83">
            <v>0</v>
          </cell>
          <cell r="CM83">
            <v>0</v>
          </cell>
          <cell r="CN83">
            <v>0</v>
          </cell>
          <cell r="CO83">
            <v>4214.6371662554475</v>
          </cell>
          <cell r="CP83">
            <v>6483.931890218204</v>
          </cell>
          <cell r="CQ83">
            <v>2269.2947239627565</v>
          </cell>
          <cell r="CR83">
            <v>149745.22092608889</v>
          </cell>
          <cell r="CS83">
            <v>124545.43362329171</v>
          </cell>
          <cell r="CT83">
            <v>-25199.78730279718</v>
          </cell>
          <cell r="CU83">
            <v>179694.26511130665</v>
          </cell>
          <cell r="CV83">
            <v>149454.52034795005</v>
          </cell>
          <cell r="CW83">
            <v>-30239.744763356604</v>
          </cell>
          <cell r="CX83">
            <v>6275.6595242827789</v>
          </cell>
          <cell r="CY83">
            <v>36515.40428763938</v>
          </cell>
          <cell r="CZ83">
            <v>30239.744763356601</v>
          </cell>
          <cell r="DA83">
            <v>-35238.171879937676</v>
          </cell>
          <cell r="DB83">
            <v>2</v>
          </cell>
          <cell r="DC83">
            <v>64721.75</v>
          </cell>
          <cell r="DD83">
            <v>9063.2899999999991</v>
          </cell>
          <cell r="DE83">
            <v>52461.58</v>
          </cell>
          <cell r="DF83">
            <v>2131.9699999999993</v>
          </cell>
          <cell r="DG83">
            <v>-14731.985914494726</v>
          </cell>
          <cell r="DH83">
            <v>2231639.0956270732</v>
          </cell>
          <cell r="DI83">
            <v>9569.8806833981362</v>
          </cell>
          <cell r="DJ83">
            <v>6</v>
          </cell>
          <cell r="DK83">
            <v>5.7076678023556324</v>
          </cell>
          <cell r="DL83">
            <v>0</v>
          </cell>
          <cell r="DM83">
            <v>4.6769768888930114</v>
          </cell>
          <cell r="DN83">
            <v>12260.070439459898</v>
          </cell>
          <cell r="DO83">
            <v>6931.2797493394428</v>
          </cell>
          <cell r="DP83">
            <v>19191.350188799341</v>
          </cell>
          <cell r="DQ83"/>
          <cell r="DW83">
            <v>1260</v>
          </cell>
          <cell r="DX83">
            <v>0</v>
          </cell>
        </row>
        <row r="84">
          <cell r="A84">
            <v>150000538</v>
          </cell>
          <cell r="B84" t="str">
            <v>№2/60</v>
          </cell>
          <cell r="C84" t="str">
            <v>вул.ГОНЧА,  17А</v>
          </cell>
          <cell r="D84" t="str">
            <v>вул.ГОНЧА,  17А</v>
          </cell>
          <cell r="E84">
            <v>1469</v>
          </cell>
          <cell r="F84">
            <v>1469</v>
          </cell>
          <cell r="G84">
            <v>0</v>
          </cell>
          <cell r="H84">
            <v>0</v>
          </cell>
          <cell r="I84">
            <v>5045.9303449323197</v>
          </cell>
          <cell r="J84">
            <v>4938.085595591946</v>
          </cell>
          <cell r="K84">
            <v>-107.84474934037371</v>
          </cell>
          <cell r="L84">
            <v>777.14771498121263</v>
          </cell>
          <cell r="M84">
            <v>781.52479802675884</v>
          </cell>
          <cell r="N84">
            <v>4.3770830455462146</v>
          </cell>
          <cell r="O84">
            <v>2253.2679929728638</v>
          </cell>
          <cell r="P84">
            <v>2259.3353774080661</v>
          </cell>
          <cell r="Q84">
            <v>6.067384435202257</v>
          </cell>
          <cell r="R84">
            <v>0</v>
          </cell>
          <cell r="S84">
            <v>0</v>
          </cell>
          <cell r="T84">
            <v>0</v>
          </cell>
          <cell r="U84">
            <v>230.43084182625054</v>
          </cell>
          <cell r="V84">
            <v>127.65975537958309</v>
          </cell>
          <cell r="W84">
            <v>-102.77108644666745</v>
          </cell>
          <cell r="X84">
            <v>3274.388274015324</v>
          </cell>
          <cell r="Y84">
            <v>2908.4311020016603</v>
          </cell>
          <cell r="Z84">
            <v>-365.95717201366369</v>
          </cell>
          <cell r="AA84">
            <v>0</v>
          </cell>
          <cell r="AB84">
            <v>0</v>
          </cell>
          <cell r="AC84">
            <v>0</v>
          </cell>
          <cell r="AD84">
            <v>6467.4458949437667</v>
          </cell>
          <cell r="AE84">
            <v>6493.9455979961213</v>
          </cell>
          <cell r="AF84">
            <v>26.499703052354562</v>
          </cell>
          <cell r="AG84">
            <v>18048.611063671735</v>
          </cell>
          <cell r="AH84">
            <v>17508.982226404136</v>
          </cell>
          <cell r="AI84">
            <v>-539.62883726759901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6633.4204346711458</v>
          </cell>
          <cell r="AQ84">
            <v>4522.1464070994734</v>
          </cell>
          <cell r="AR84">
            <v>-2111.2740275716724</v>
          </cell>
          <cell r="AS84">
            <v>16958.965379607256</v>
          </cell>
          <cell r="AT84">
            <v>0</v>
          </cell>
          <cell r="AU84">
            <v>-16958.965379607256</v>
          </cell>
          <cell r="AV84">
            <v>799.441650651484</v>
          </cell>
          <cell r="AW84">
            <v>0</v>
          </cell>
          <cell r="AX84">
            <v>-799.441650651484</v>
          </cell>
          <cell r="AY84">
            <v>864.8806380040246</v>
          </cell>
          <cell r="AZ84">
            <v>0</v>
          </cell>
          <cell r="BA84">
            <v>-864.8806380040246</v>
          </cell>
          <cell r="BB84">
            <v>1017.2178580557119</v>
          </cell>
          <cell r="BC84">
            <v>0</v>
          </cell>
          <cell r="BD84">
            <v>-1017.2178580557119</v>
          </cell>
          <cell r="BE84">
            <v>0</v>
          </cell>
          <cell r="BF84">
            <v>0</v>
          </cell>
          <cell r="BG84">
            <v>0</v>
          </cell>
          <cell r="BH84">
            <v>135.81001360692278</v>
          </cell>
          <cell r="BI84">
            <v>0</v>
          </cell>
          <cell r="BJ84">
            <v>-135.81001360692278</v>
          </cell>
          <cell r="BK84">
            <v>592.87659980702949</v>
          </cell>
          <cell r="BL84">
            <v>0</v>
          </cell>
          <cell r="BM84">
            <v>-592.87659980702949</v>
          </cell>
          <cell r="BN84">
            <v>110.82007011720901</v>
          </cell>
          <cell r="BO84">
            <v>0</v>
          </cell>
          <cell r="BP84">
            <v>-110.82007011720901</v>
          </cell>
          <cell r="BQ84">
            <v>3521.0468302423819</v>
          </cell>
          <cell r="BR84">
            <v>0</v>
          </cell>
          <cell r="BS84">
            <v>-3521.0468302423819</v>
          </cell>
          <cell r="BT84">
            <v>24383.890691563392</v>
          </cell>
          <cell r="BU84">
            <v>40008.03869344046</v>
          </cell>
          <cell r="BV84">
            <v>15624.148001877067</v>
          </cell>
          <cell r="BW84">
            <v>8164.8930386766551</v>
          </cell>
          <cell r="BX84">
            <v>10286.854239158787</v>
          </cell>
          <cell r="BY84">
            <v>2121.961200482132</v>
          </cell>
          <cell r="BZ84">
            <v>6762.405065116508</v>
          </cell>
          <cell r="CA84">
            <v>536.28003933064952</v>
          </cell>
          <cell r="CB84">
            <v>-6226.1250257858583</v>
          </cell>
          <cell r="CC84">
            <v>1054.2755417481228</v>
          </cell>
          <cell r="CD84">
            <v>1057.333721006338</v>
          </cell>
          <cell r="CE84">
            <v>3.0581792582152048</v>
          </cell>
          <cell r="CF84">
            <v>131.43075192592562</v>
          </cell>
          <cell r="CG84">
            <v>2728.4925814367971</v>
          </cell>
          <cell r="CH84">
            <v>2597.0618295108716</v>
          </cell>
          <cell r="CI84">
            <v>4639.9860148801008</v>
          </cell>
          <cell r="CJ84">
            <v>3777.8434925250608</v>
          </cell>
          <cell r="CK84">
            <v>-862.14252235504</v>
          </cell>
          <cell r="CL84">
            <v>0</v>
          </cell>
          <cell r="CM84">
            <v>0</v>
          </cell>
          <cell r="CN84">
            <v>0</v>
          </cell>
          <cell r="CO84">
            <v>4639.9860148801008</v>
          </cell>
          <cell r="CP84">
            <v>3777.8434925250608</v>
          </cell>
          <cell r="CQ84">
            <v>-862.14252235504</v>
          </cell>
          <cell r="CR84">
            <v>90298.924812103214</v>
          </cell>
          <cell r="CS84">
            <v>80425.971400401701</v>
          </cell>
          <cell r="CT84">
            <v>-9872.9534117015137</v>
          </cell>
          <cell r="CU84">
            <v>108358.70977452386</v>
          </cell>
          <cell r="CV84">
            <v>96511.165680482038</v>
          </cell>
          <cell r="CW84">
            <v>-11847.544094041819</v>
          </cell>
          <cell r="CX84">
            <v>2130.5513076868347</v>
          </cell>
          <cell r="CY84">
            <v>13978.095401728664</v>
          </cell>
          <cell r="CZ84">
            <v>11847.54409404183</v>
          </cell>
          <cell r="DA84">
            <v>61530.215710089193</v>
          </cell>
          <cell r="DB84">
            <v>2</v>
          </cell>
          <cell r="DC84">
            <v>14125.75</v>
          </cell>
          <cell r="DD84">
            <v>0</v>
          </cell>
          <cell r="DE84">
            <v>2737.34</v>
          </cell>
          <cell r="DF84">
            <v>0</v>
          </cell>
          <cell r="DG84">
            <v>72921.001461084612</v>
          </cell>
          <cell r="DH84">
            <v>1325871.1329865283</v>
          </cell>
          <cell r="DI84">
            <v>6546.1013445609324</v>
          </cell>
          <cell r="DJ84">
            <v>4</v>
          </cell>
          <cell r="DK84">
            <v>7.7467024173027603</v>
          </cell>
          <cell r="DL84">
            <v>0</v>
          </cell>
          <cell r="DM84">
            <v>7.038883518537828</v>
          </cell>
          <cell r="DN84">
            <v>11379.905851017755</v>
          </cell>
          <cell r="DO84">
            <v>0</v>
          </cell>
          <cell r="DP84">
            <v>11379.905851017755</v>
          </cell>
          <cell r="DQ84"/>
          <cell r="DW84">
            <v>1437.2600000000002</v>
          </cell>
          <cell r="DX84">
            <v>0</v>
          </cell>
        </row>
        <row r="85">
          <cell r="A85">
            <v>150000514</v>
          </cell>
          <cell r="B85" t="str">
            <v>№2/61</v>
          </cell>
          <cell r="C85" t="str">
            <v>вул.ГОНЧА,  18</v>
          </cell>
          <cell r="D85" t="str">
            <v>вул.ГОНЧА,  18</v>
          </cell>
          <cell r="E85">
            <v>253.5</v>
          </cell>
          <cell r="F85">
            <v>253.5</v>
          </cell>
          <cell r="G85">
            <v>0</v>
          </cell>
          <cell r="H85">
            <v>0</v>
          </cell>
          <cell r="I85">
            <v>1581.5361336149351</v>
          </cell>
          <cell r="J85">
            <v>1543.5422091059033</v>
          </cell>
          <cell r="K85">
            <v>-37.993924509031785</v>
          </cell>
          <cell r="L85">
            <v>313.71671492311714</v>
          </cell>
          <cell r="M85">
            <v>312.94732751676247</v>
          </cell>
          <cell r="N85">
            <v>-0.76938740635466729</v>
          </cell>
          <cell r="O85">
            <v>431.61493022952465</v>
          </cell>
          <cell r="P85">
            <v>432.77018485079452</v>
          </cell>
          <cell r="Q85">
            <v>1.1552546212698758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846.20209910615938</v>
          </cell>
          <cell r="Y85">
            <v>837.46877737240789</v>
          </cell>
          <cell r="Z85">
            <v>-8.7333217337514952</v>
          </cell>
          <cell r="AA85">
            <v>0</v>
          </cell>
          <cell r="AB85">
            <v>0</v>
          </cell>
          <cell r="AC85">
            <v>0</v>
          </cell>
          <cell r="AD85">
            <v>1115.9142545277582</v>
          </cell>
          <cell r="AE85">
            <v>1120.4986627865194</v>
          </cell>
          <cell r="AF85">
            <v>4.5844082587611865</v>
          </cell>
          <cell r="AG85">
            <v>4288.9841324014942</v>
          </cell>
          <cell r="AH85">
            <v>4247.2271616323878</v>
          </cell>
          <cell r="AI85">
            <v>-41.756970769106374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621.88316575041972</v>
          </cell>
          <cell r="AQ85">
            <v>637.98496804339106</v>
          </cell>
          <cell r="AR85">
            <v>16.101802292971342</v>
          </cell>
          <cell r="AS85">
            <v>5765.7442812433619</v>
          </cell>
          <cell r="AT85">
            <v>0</v>
          </cell>
          <cell r="AU85">
            <v>-5765.7442812433619</v>
          </cell>
          <cell r="AV85">
            <v>316.30032576463708</v>
          </cell>
          <cell r="AW85">
            <v>0</v>
          </cell>
          <cell r="AX85">
            <v>-316.30032576463708</v>
          </cell>
          <cell r="AY85">
            <v>492.02142759707908</v>
          </cell>
          <cell r="AZ85">
            <v>0</v>
          </cell>
          <cell r="BA85">
            <v>-492.02142759707908</v>
          </cell>
          <cell r="BB85">
            <v>110.35197961777264</v>
          </cell>
          <cell r="BC85">
            <v>0</v>
          </cell>
          <cell r="BD85">
            <v>-110.35197961777264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132.58827691200756</v>
          </cell>
          <cell r="BL85">
            <v>0</v>
          </cell>
          <cell r="BM85">
            <v>-132.58827691200756</v>
          </cell>
          <cell r="BN85">
            <v>22.666278141346641</v>
          </cell>
          <cell r="BO85">
            <v>0</v>
          </cell>
          <cell r="BP85">
            <v>-22.666278141346641</v>
          </cell>
          <cell r="BQ85">
            <v>1073.9282880328428</v>
          </cell>
          <cell r="BR85">
            <v>0</v>
          </cell>
          <cell r="BS85">
            <v>-1073.9282880328428</v>
          </cell>
          <cell r="BT85">
            <v>0</v>
          </cell>
          <cell r="BU85">
            <v>0</v>
          </cell>
          <cell r="BV85">
            <v>0</v>
          </cell>
          <cell r="BW85">
            <v>374.99192169849687</v>
          </cell>
          <cell r="BX85">
            <v>772.20490977644113</v>
          </cell>
          <cell r="BY85">
            <v>397.21298807794426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210.83602135000049</v>
          </cell>
          <cell r="CJ85">
            <v>130.40000699322621</v>
          </cell>
          <cell r="CK85">
            <v>-80.43601435677428</v>
          </cell>
          <cell r="CL85">
            <v>0</v>
          </cell>
          <cell r="CM85">
            <v>0</v>
          </cell>
          <cell r="CN85">
            <v>0</v>
          </cell>
          <cell r="CO85">
            <v>210.83602135000049</v>
          </cell>
          <cell r="CP85">
            <v>130.40000699322621</v>
          </cell>
          <cell r="CQ85">
            <v>-80.43601435677428</v>
          </cell>
          <cell r="CR85">
            <v>12336.367810476615</v>
          </cell>
          <cell r="CS85">
            <v>5787.8170464454461</v>
          </cell>
          <cell r="CT85">
            <v>-6548.5507640311689</v>
          </cell>
          <cell r="CU85">
            <v>14803.641372571938</v>
          </cell>
          <cell r="CV85">
            <v>6945.3804557345347</v>
          </cell>
          <cell r="CW85">
            <v>-7858.2609168374029</v>
          </cell>
          <cell r="CX85">
            <v>426.78572673174921</v>
          </cell>
          <cell r="CY85">
            <v>8285.0466435691524</v>
          </cell>
          <cell r="CZ85">
            <v>7858.2609168374029</v>
          </cell>
          <cell r="DA85">
            <v>-32250.653522237335</v>
          </cell>
          <cell r="DB85">
            <v>2</v>
          </cell>
          <cell r="DC85">
            <v>6424.59</v>
          </cell>
          <cell r="DD85">
            <v>0</v>
          </cell>
          <cell r="DE85">
            <v>4849.0600000000004</v>
          </cell>
          <cell r="DF85">
            <v>0</v>
          </cell>
          <cell r="DG85">
            <v>-12884.651592976301</v>
          </cell>
          <cell r="DH85">
            <v>182765.12519164424</v>
          </cell>
          <cell r="DI85">
            <v>1129.4063097027133</v>
          </cell>
          <cell r="DJ85">
            <v>2</v>
          </cell>
          <cell r="DK85">
            <v>6.2151175218772625</v>
          </cell>
          <cell r="DL85">
            <v>0</v>
          </cell>
          <cell r="DM85">
            <v>5.8995816670484995</v>
          </cell>
          <cell r="DN85">
            <v>1575.5322917958861</v>
          </cell>
          <cell r="DO85">
            <v>0</v>
          </cell>
          <cell r="DP85">
            <v>1575.5322917958861</v>
          </cell>
          <cell r="DQ85"/>
          <cell r="DW85">
            <v>1260</v>
          </cell>
          <cell r="DX85">
            <v>0</v>
          </cell>
        </row>
        <row r="86">
          <cell r="A86">
            <v>150000515</v>
          </cell>
          <cell r="B86" t="str">
            <v>№2/62</v>
          </cell>
          <cell r="C86" t="str">
            <v>вул.ГОНЧА,  22</v>
          </cell>
          <cell r="D86" t="str">
            <v>вул.ГОНЧА,  22</v>
          </cell>
          <cell r="E86">
            <v>200.6</v>
          </cell>
          <cell r="F86">
            <v>200.6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502.7126555611739</v>
          </cell>
          <cell r="AQ86">
            <v>140.47538423161123</v>
          </cell>
          <cell r="AR86">
            <v>-362.23727132956265</v>
          </cell>
          <cell r="AS86">
            <v>3085.3578969943337</v>
          </cell>
          <cell r="AT86">
            <v>3158.5233342702945</v>
          </cell>
          <cell r="AU86">
            <v>73.165437275960812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1673.295126862</v>
          </cell>
          <cell r="BP86">
            <v>1673.295126862</v>
          </cell>
          <cell r="BQ86">
            <v>0</v>
          </cell>
          <cell r="BR86">
            <v>1673.295126862</v>
          </cell>
          <cell r="BS86">
            <v>1673.295126862</v>
          </cell>
          <cell r="BT86">
            <v>172.68549872856195</v>
          </cell>
          <cell r="BU86">
            <v>849.1634342081777</v>
          </cell>
          <cell r="BV86">
            <v>676.47793547961578</v>
          </cell>
          <cell r="BW86">
            <v>0</v>
          </cell>
          <cell r="BX86">
            <v>0</v>
          </cell>
          <cell r="BY86">
            <v>0</v>
          </cell>
          <cell r="BZ86">
            <v>68.603875635193987</v>
          </cell>
          <cell r="CA86">
            <v>1.1860385505056326</v>
          </cell>
          <cell r="CB86">
            <v>-67.417837084688358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3829.3599269192637</v>
          </cell>
          <cell r="CS86">
            <v>5822.6433181225893</v>
          </cell>
          <cell r="CT86">
            <v>1993.2833912033257</v>
          </cell>
          <cell r="CU86">
            <v>4595.2319123031166</v>
          </cell>
          <cell r="CV86">
            <v>6987.1719817471067</v>
          </cell>
          <cell r="CW86">
            <v>2391.9400694439901</v>
          </cell>
          <cell r="CX86">
            <v>160.28535685351875</v>
          </cell>
          <cell r="CY86">
            <v>-2231.6547125904726</v>
          </cell>
          <cell r="CZ86">
            <v>-2391.9400694439914</v>
          </cell>
          <cell r="DA86">
            <v>-2318.9591028498853</v>
          </cell>
          <cell r="DB86">
            <v>2</v>
          </cell>
          <cell r="DC86">
            <v>675.3</v>
          </cell>
          <cell r="DD86">
            <v>0</v>
          </cell>
          <cell r="DE86">
            <v>186.95999999999998</v>
          </cell>
          <cell r="DF86">
            <v>0</v>
          </cell>
          <cell r="DG86">
            <v>-1585.3536106207539</v>
          </cell>
          <cell r="DH86">
            <v>57066.207229879619</v>
          </cell>
          <cell r="DI86">
            <v>893.72349398960262</v>
          </cell>
          <cell r="DJ86">
            <v>1</v>
          </cell>
          <cell r="DK86">
            <v>2.4344405557824742</v>
          </cell>
          <cell r="DL86">
            <v>0</v>
          </cell>
          <cell r="DM86">
            <v>2.4344405557824742</v>
          </cell>
          <cell r="DN86">
            <v>488.34877548996434</v>
          </cell>
          <cell r="DO86">
            <v>0</v>
          </cell>
          <cell r="DP86">
            <v>488.34877548996434</v>
          </cell>
          <cell r="DQ86"/>
          <cell r="DW86">
            <v>0</v>
          </cell>
          <cell r="DX86">
            <v>0</v>
          </cell>
        </row>
        <row r="87">
          <cell r="A87">
            <v>150000539</v>
          </cell>
          <cell r="B87" t="str">
            <v>№2/63</v>
          </cell>
          <cell r="C87" t="str">
            <v>вул.ГОНЧА,  22А</v>
          </cell>
          <cell r="D87" t="str">
            <v>вул.ГОНЧА,  22А</v>
          </cell>
          <cell r="E87">
            <v>83.8</v>
          </cell>
          <cell r="F87">
            <v>83.8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251.35632778058695</v>
          </cell>
          <cell r="AQ87">
            <v>70.237692115805615</v>
          </cell>
          <cell r="AR87">
            <v>-181.11863566478132</v>
          </cell>
          <cell r="AS87">
            <v>1318.3960458465037</v>
          </cell>
          <cell r="AT87">
            <v>0</v>
          </cell>
          <cell r="AU87">
            <v>-1318.3960458465037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74.008070883669404</v>
          </cell>
          <cell r="BU87">
            <v>424.52097522595938</v>
          </cell>
          <cell r="BV87">
            <v>350.51290434228997</v>
          </cell>
          <cell r="BW87">
            <v>0</v>
          </cell>
          <cell r="BX87">
            <v>0</v>
          </cell>
          <cell r="BY87">
            <v>0</v>
          </cell>
          <cell r="BZ87">
            <v>29.401660986511704</v>
          </cell>
          <cell r="CA87">
            <v>0.59301927525281628</v>
          </cell>
          <cell r="CB87">
            <v>-28.808641711258886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1673.1621054972718</v>
          </cell>
          <cell r="CS87">
            <v>495.35168661701778</v>
          </cell>
          <cell r="CT87">
            <v>-1177.810418880254</v>
          </cell>
          <cell r="CU87">
            <v>2007.794526596726</v>
          </cell>
          <cell r="CV87">
            <v>594.42202394042135</v>
          </cell>
          <cell r="CW87">
            <v>-1413.3725026563047</v>
          </cell>
          <cell r="CX87">
            <v>69.94068402518522</v>
          </cell>
          <cell r="CY87">
            <v>1483.3131866814899</v>
          </cell>
          <cell r="CZ87">
            <v>1413.3725026563047</v>
          </cell>
          <cell r="DA87">
            <v>7073.1401820557403</v>
          </cell>
          <cell r="DB87">
            <v>2</v>
          </cell>
          <cell r="DC87">
            <v>213.12</v>
          </cell>
          <cell r="DD87">
            <v>0</v>
          </cell>
          <cell r="DE87">
            <v>0</v>
          </cell>
          <cell r="DF87">
            <v>0</v>
          </cell>
          <cell r="DG87">
            <v>10544.766356315591</v>
          </cell>
          <cell r="DH87">
            <v>24932.822527462937</v>
          </cell>
          <cell r="DI87">
            <v>373.35009370054183</v>
          </cell>
          <cell r="DJ87">
            <v>1</v>
          </cell>
          <cell r="DK87">
            <v>2.5431283011338972</v>
          </cell>
          <cell r="DL87">
            <v>0</v>
          </cell>
          <cell r="DM87">
            <v>2.5431283011338972</v>
          </cell>
          <cell r="DN87">
            <v>213.11415163502059</v>
          </cell>
          <cell r="DO87">
            <v>0</v>
          </cell>
          <cell r="DP87">
            <v>213.11415163502059</v>
          </cell>
          <cell r="DQ87"/>
        </row>
        <row r="88">
          <cell r="A88">
            <v>150000517</v>
          </cell>
          <cell r="B88" t="str">
            <v>№2/65</v>
          </cell>
          <cell r="C88" t="str">
            <v>вул.ГОНЧА,  26</v>
          </cell>
          <cell r="D88" t="str">
            <v>вул.ГОНЧА,  26</v>
          </cell>
          <cell r="E88">
            <v>1894.4</v>
          </cell>
          <cell r="F88">
            <v>1531.5</v>
          </cell>
          <cell r="G88">
            <v>0</v>
          </cell>
          <cell r="H88">
            <v>362.90000000000003</v>
          </cell>
          <cell r="I88">
            <v>7154.8271053548806</v>
          </cell>
          <cell r="J88">
            <v>6964.5695620593433</v>
          </cell>
          <cell r="K88">
            <v>-190.25754329553729</v>
          </cell>
          <cell r="L88">
            <v>1215.8422468563895</v>
          </cell>
          <cell r="M88">
            <v>1226.9817226021855</v>
          </cell>
          <cell r="N88">
            <v>11.139475745796062</v>
          </cell>
          <cell r="O88">
            <v>2678.790479883477</v>
          </cell>
          <cell r="P88">
            <v>2686.111261418951</v>
          </cell>
          <cell r="Q88">
            <v>7.3207815354739978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3423.5452774371224</v>
          </cell>
          <cell r="Y88">
            <v>3074.3083308988607</v>
          </cell>
          <cell r="Z88">
            <v>-349.23694653826169</v>
          </cell>
          <cell r="AA88">
            <v>0</v>
          </cell>
          <cell r="AB88">
            <v>0</v>
          </cell>
          <cell r="AC88">
            <v>0</v>
          </cell>
          <cell r="AD88">
            <v>8340.3574874425067</v>
          </cell>
          <cell r="AE88">
            <v>8374.5281974790632</v>
          </cell>
          <cell r="AF88">
            <v>34.170710036556557</v>
          </cell>
          <cell r="AG88">
            <v>22813.362596974373</v>
          </cell>
          <cell r="AH88">
            <v>22326.499074458407</v>
          </cell>
          <cell r="AI88">
            <v>-486.86352251596691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5130.5361174409636</v>
          </cell>
          <cell r="AQ88">
            <v>4811.3926441871899</v>
          </cell>
          <cell r="AR88">
            <v>-319.14347325377366</v>
          </cell>
          <cell r="AS88">
            <v>25593.005624512738</v>
          </cell>
          <cell r="AT88">
            <v>4352.3496440875697</v>
          </cell>
          <cell r="AU88">
            <v>-21240.655980425166</v>
          </cell>
          <cell r="AV88">
            <v>1196.7618617514299</v>
          </cell>
          <cell r="AW88">
            <v>0</v>
          </cell>
          <cell r="AX88">
            <v>-1196.7618617514299</v>
          </cell>
          <cell r="AY88">
            <v>1367.9390549814113</v>
          </cell>
          <cell r="AZ88">
            <v>0</v>
          </cell>
          <cell r="BA88">
            <v>-1367.9390549814113</v>
          </cell>
          <cell r="BB88">
            <v>1479.0423915897932</v>
          </cell>
          <cell r="BC88">
            <v>0</v>
          </cell>
          <cell r="BD88">
            <v>-1479.0423915897932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643.0629805436007</v>
          </cell>
          <cell r="BL88">
            <v>2103.7172245762877</v>
          </cell>
          <cell r="BM88">
            <v>1460.6542440326871</v>
          </cell>
          <cell r="BN88">
            <v>82.100865426752748</v>
          </cell>
          <cell r="BO88">
            <v>0</v>
          </cell>
          <cell r="BP88">
            <v>-82.100865426752748</v>
          </cell>
          <cell r="BQ88">
            <v>4768.9071542929878</v>
          </cell>
          <cell r="BR88">
            <v>2103.7172245762877</v>
          </cell>
          <cell r="BS88">
            <v>-2665.1899297167001</v>
          </cell>
          <cell r="BT88">
            <v>10473.128185215555</v>
          </cell>
          <cell r="BU88">
            <v>19633.191433738572</v>
          </cell>
          <cell r="BV88">
            <v>9160.0632485230162</v>
          </cell>
          <cell r="BW88">
            <v>8699.7568380875255</v>
          </cell>
          <cell r="BX88">
            <v>10893.775604752716</v>
          </cell>
          <cell r="BY88">
            <v>2194.0187666651909</v>
          </cell>
          <cell r="BZ88">
            <v>6781.820545429171</v>
          </cell>
          <cell r="CA88">
            <v>406.0962701239439</v>
          </cell>
          <cell r="CB88">
            <v>-6375.7242753052269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3617.1261410032621</v>
          </cell>
          <cell r="CJ88">
            <v>4725.8289673306044</v>
          </cell>
          <cell r="CK88">
            <v>1108.7028263273423</v>
          </cell>
          <cell r="CL88">
            <v>0</v>
          </cell>
          <cell r="CM88">
            <v>0</v>
          </cell>
          <cell r="CN88">
            <v>0</v>
          </cell>
          <cell r="CO88">
            <v>3617.1261410032621</v>
          </cell>
          <cell r="CP88">
            <v>4725.8289673306044</v>
          </cell>
          <cell r="CQ88">
            <v>1108.7028263273423</v>
          </cell>
          <cell r="CR88">
            <v>87877.643202956577</v>
          </cell>
          <cell r="CS88">
            <v>69252.850863255269</v>
          </cell>
          <cell r="CT88">
            <v>-18624.792339701307</v>
          </cell>
          <cell r="CU88">
            <v>105453.17184354788</v>
          </cell>
          <cell r="CV88">
            <v>83103.421035906315</v>
          </cell>
          <cell r="CW88">
            <v>-22349.750807641569</v>
          </cell>
          <cell r="CX88">
            <v>4308.752175391448</v>
          </cell>
          <cell r="CY88">
            <v>26658.50298303298</v>
          </cell>
          <cell r="CZ88">
            <v>22349.750807641532</v>
          </cell>
          <cell r="DA88">
            <v>61314.344683940377</v>
          </cell>
          <cell r="DB88">
            <v>2</v>
          </cell>
          <cell r="DC88">
            <v>18998.599999999999</v>
          </cell>
          <cell r="DD88">
            <v>792.28</v>
          </cell>
          <cell r="DE88">
            <v>9616.7799999999988</v>
          </cell>
          <cell r="DF88">
            <v>-1167.6900000000003</v>
          </cell>
          <cell r="DG88">
            <v>109962.09986739373</v>
          </cell>
          <cell r="DH88">
            <v>1317143.088227272</v>
          </cell>
          <cell r="DI88">
            <v>6825.000101907639</v>
          </cell>
          <cell r="DJ88">
            <v>5</v>
          </cell>
          <cell r="DK88">
            <v>6.1259081873635859</v>
          </cell>
          <cell r="DL88">
            <v>0</v>
          </cell>
          <cell r="DM88">
            <v>5.4008472551831668</v>
          </cell>
          <cell r="DN88">
            <v>9381.8283889473314</v>
          </cell>
          <cell r="DO88">
            <v>1959.9674689059714</v>
          </cell>
          <cell r="DP88">
            <v>11341.795857853303</v>
          </cell>
          <cell r="DQ88"/>
          <cell r="DW88">
            <v>1260</v>
          </cell>
          <cell r="DX88">
            <v>0</v>
          </cell>
        </row>
        <row r="89">
          <cell r="A89">
            <v>150000518</v>
          </cell>
          <cell r="B89" t="str">
            <v>№2/66</v>
          </cell>
          <cell r="C89" t="str">
            <v>вул.ГОНЧА,  30</v>
          </cell>
          <cell r="D89" t="str">
            <v>вул.ГОНЧА,  30</v>
          </cell>
          <cell r="E89">
            <v>847.5</v>
          </cell>
          <cell r="F89">
            <v>783.2</v>
          </cell>
          <cell r="G89">
            <v>0</v>
          </cell>
          <cell r="H89">
            <v>64.3</v>
          </cell>
          <cell r="I89">
            <v>3875.518840528654</v>
          </cell>
          <cell r="J89">
            <v>3783.5289410450714</v>
          </cell>
          <cell r="K89">
            <v>-91.989899483582576</v>
          </cell>
          <cell r="L89">
            <v>870.76558010885685</v>
          </cell>
          <cell r="M89">
            <v>875.40518252643847</v>
          </cell>
          <cell r="N89">
            <v>4.6396024175816137</v>
          </cell>
          <cell r="O89">
            <v>1266.9534584659759</v>
          </cell>
          <cell r="P89">
            <v>1270.2209830420268</v>
          </cell>
          <cell r="Q89">
            <v>3.267524576050846</v>
          </cell>
          <cell r="R89">
            <v>0</v>
          </cell>
          <cell r="S89">
            <v>0</v>
          </cell>
          <cell r="T89">
            <v>0</v>
          </cell>
          <cell r="U89">
            <v>172.82313136968793</v>
          </cell>
          <cell r="V89">
            <v>95.744816534687345</v>
          </cell>
          <cell r="W89">
            <v>-77.078314835000583</v>
          </cell>
          <cell r="X89">
            <v>2663.6799828289677</v>
          </cell>
          <cell r="Y89">
            <v>2299.7397453681388</v>
          </cell>
          <cell r="Z89">
            <v>-363.94023746082894</v>
          </cell>
          <cell r="AA89">
            <v>0</v>
          </cell>
          <cell r="AB89">
            <v>0</v>
          </cell>
          <cell r="AC89">
            <v>0</v>
          </cell>
          <cell r="AD89">
            <v>3730.7192533028615</v>
          </cell>
          <cell r="AE89">
            <v>3746.0458252922094</v>
          </cell>
          <cell r="AF89">
            <v>15.32657198934794</v>
          </cell>
          <cell r="AG89">
            <v>12580.460246605004</v>
          </cell>
          <cell r="AH89">
            <v>12070.685493808573</v>
          </cell>
          <cell r="AI89">
            <v>-509.77475279643113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2643.0034544392834</v>
          </cell>
          <cell r="AQ89">
            <v>2385.4494013096564</v>
          </cell>
          <cell r="AR89">
            <v>-257.55405312962694</v>
          </cell>
          <cell r="AS89">
            <v>10963.272440790217</v>
          </cell>
          <cell r="AT89">
            <v>1200.8534466693259</v>
          </cell>
          <cell r="AU89">
            <v>-9762.4189941208915</v>
          </cell>
          <cell r="AV89">
            <v>616.14184879074492</v>
          </cell>
          <cell r="AW89">
            <v>0</v>
          </cell>
          <cell r="AX89">
            <v>-616.14184879074492</v>
          </cell>
          <cell r="AY89">
            <v>968.02645881659566</v>
          </cell>
          <cell r="AZ89">
            <v>0</v>
          </cell>
          <cell r="BA89">
            <v>-968.02645881659566</v>
          </cell>
          <cell r="BB89">
            <v>530.47662510914381</v>
          </cell>
          <cell r="BC89">
            <v>0</v>
          </cell>
          <cell r="BD89">
            <v>-530.47662510914381</v>
          </cell>
          <cell r="BE89">
            <v>0</v>
          </cell>
          <cell r="BF89">
            <v>0</v>
          </cell>
          <cell r="BG89">
            <v>0</v>
          </cell>
          <cell r="BH89">
            <v>101.85751020519211</v>
          </cell>
          <cell r="BI89">
            <v>0</v>
          </cell>
          <cell r="BJ89">
            <v>-101.85751020519211</v>
          </cell>
          <cell r="BK89">
            <v>469.30987405223647</v>
          </cell>
          <cell r="BL89">
            <v>0</v>
          </cell>
          <cell r="BM89">
            <v>-469.30987405223647</v>
          </cell>
          <cell r="BN89">
            <v>64.586014135712162</v>
          </cell>
          <cell r="BO89">
            <v>0</v>
          </cell>
          <cell r="BP89">
            <v>-64.586014135712162</v>
          </cell>
          <cell r="BQ89">
            <v>2750.3983311096249</v>
          </cell>
          <cell r="BR89">
            <v>0</v>
          </cell>
          <cell r="BS89">
            <v>-2750.3983311096249</v>
          </cell>
          <cell r="BT89">
            <v>14655.41036345525</v>
          </cell>
          <cell r="BU89">
            <v>29702.153335257597</v>
          </cell>
          <cell r="BV89">
            <v>15046.742971802347</v>
          </cell>
          <cell r="BW89">
            <v>7099.8692151927271</v>
          </cell>
          <cell r="BX89">
            <v>7387.0133171578627</v>
          </cell>
          <cell r="BY89">
            <v>287.14410196513563</v>
          </cell>
          <cell r="BZ89">
            <v>3970.6214083984532</v>
          </cell>
          <cell r="CA89">
            <v>389.5997153789192</v>
          </cell>
          <cell r="CB89">
            <v>-3581.0216930195338</v>
          </cell>
          <cell r="CC89">
            <v>881.73465886275039</v>
          </cell>
          <cell r="CD89">
            <v>884.29234187654015</v>
          </cell>
          <cell r="CE89">
            <v>2.5576830137897559</v>
          </cell>
          <cell r="CF89">
            <v>109.92102597896306</v>
          </cell>
          <cell r="CG89">
            <v>0</v>
          </cell>
          <cell r="CH89">
            <v>-109.92102597896306</v>
          </cell>
          <cell r="CI89">
            <v>2151.5335530885618</v>
          </cell>
          <cell r="CJ89">
            <v>2241.3302578163584</v>
          </cell>
          <cell r="CK89">
            <v>89.796704727796623</v>
          </cell>
          <cell r="CL89">
            <v>0</v>
          </cell>
          <cell r="CM89">
            <v>0</v>
          </cell>
          <cell r="CN89">
            <v>0</v>
          </cell>
          <cell r="CO89">
            <v>2151.5335530885618</v>
          </cell>
          <cell r="CP89">
            <v>2241.3302578163584</v>
          </cell>
          <cell r="CQ89">
            <v>89.796704727796623</v>
          </cell>
          <cell r="CR89">
            <v>57806.224697920828</v>
          </cell>
          <cell r="CS89">
            <v>56261.377309274838</v>
          </cell>
          <cell r="CT89">
            <v>-1544.8473886459906</v>
          </cell>
          <cell r="CU89">
            <v>69367.469637504997</v>
          </cell>
          <cell r="CV89">
            <v>67513.652771129797</v>
          </cell>
          <cell r="CW89">
            <v>-1853.8168663752003</v>
          </cell>
          <cell r="CX89">
            <v>1358.0902961910601</v>
          </cell>
          <cell r="CY89">
            <v>3211.90716256627</v>
          </cell>
          <cell r="CZ89">
            <v>1853.8168663752099</v>
          </cell>
          <cell r="DA89">
            <v>47982.44732816788</v>
          </cell>
          <cell r="DB89">
            <v>2</v>
          </cell>
          <cell r="DC89">
            <v>6530.98</v>
          </cell>
          <cell r="DD89">
            <v>1667.86</v>
          </cell>
          <cell r="DE89">
            <v>-291.93000000000029</v>
          </cell>
          <cell r="DF89">
            <v>1180.31</v>
          </cell>
          <cell r="DG89">
            <v>39156.494820756197</v>
          </cell>
          <cell r="DH89">
            <v>848706.7192043527</v>
          </cell>
          <cell r="DI89">
            <v>3489.3531430341814</v>
          </cell>
          <cell r="DJ89">
            <v>3</v>
          </cell>
          <cell r="DK89">
            <v>8.7115573950402716</v>
          </cell>
          <cell r="DL89">
            <v>0</v>
          </cell>
          <cell r="DM89">
            <v>7.5823671362915031</v>
          </cell>
          <cell r="DN89">
            <v>6822.8917517955415</v>
          </cell>
          <cell r="DO89">
            <v>487.5462068635436</v>
          </cell>
          <cell r="DP89">
            <v>7310.4379586590849</v>
          </cell>
          <cell r="DQ89"/>
          <cell r="DW89">
            <v>1260</v>
          </cell>
          <cell r="DX89">
            <v>0</v>
          </cell>
        </row>
        <row r="90">
          <cell r="A90">
            <v>150000519</v>
          </cell>
          <cell r="B90" t="str">
            <v>№2/67</v>
          </cell>
          <cell r="C90" t="str">
            <v>вул.ГОНЧА,  31</v>
          </cell>
          <cell r="D90" t="str">
            <v>вул.ГОНЧА,  31</v>
          </cell>
          <cell r="E90">
            <v>2696.4</v>
          </cell>
          <cell r="F90">
            <v>2635.5</v>
          </cell>
          <cell r="G90">
            <v>208.7</v>
          </cell>
          <cell r="H90">
            <v>60.9</v>
          </cell>
          <cell r="I90">
            <v>8586.5935179455446</v>
          </cell>
          <cell r="J90">
            <v>8452.2782524042304</v>
          </cell>
          <cell r="K90">
            <v>-134.31526554131415</v>
          </cell>
          <cell r="L90">
            <v>1427.7496580365505</v>
          </cell>
          <cell r="M90">
            <v>1431.2864004157166</v>
          </cell>
          <cell r="N90">
            <v>3.5367423791660713</v>
          </cell>
          <cell r="O90">
            <v>4493.6809905956825</v>
          </cell>
          <cell r="P90">
            <v>4505.3640929186495</v>
          </cell>
          <cell r="Q90">
            <v>11.683102322966988</v>
          </cell>
          <cell r="R90">
            <v>971.58210113679547</v>
          </cell>
          <cell r="S90">
            <v>974.04830885825186</v>
          </cell>
          <cell r="T90">
            <v>2.4662077214563851</v>
          </cell>
          <cell r="U90">
            <v>431.75831091368536</v>
          </cell>
          <cell r="V90">
            <v>783.01613867689923</v>
          </cell>
          <cell r="W90">
            <v>351.25782776321387</v>
          </cell>
          <cell r="X90">
            <v>3558.3126385259593</v>
          </cell>
          <cell r="Y90">
            <v>2957.6275220237635</v>
          </cell>
          <cell r="Z90">
            <v>-600.6851165021958</v>
          </cell>
          <cell r="AA90">
            <v>0</v>
          </cell>
          <cell r="AB90">
            <v>0</v>
          </cell>
          <cell r="AC90">
            <v>0</v>
          </cell>
          <cell r="AD90">
            <v>11869.629964136677</v>
          </cell>
          <cell r="AE90">
            <v>11918.392877071285</v>
          </cell>
          <cell r="AF90">
            <v>48.762912934607812</v>
          </cell>
          <cell r="AG90">
            <v>31339.307181290897</v>
          </cell>
          <cell r="AH90">
            <v>31022.013592368796</v>
          </cell>
          <cell r="AI90">
            <v>-317.29358892210075</v>
          </cell>
          <cell r="AJ90">
            <v>21535.913261252434</v>
          </cell>
          <cell r="AK90">
            <v>20507.243815359194</v>
          </cell>
          <cell r="AL90">
            <v>-1028.6694458932398</v>
          </cell>
          <cell r="AM90">
            <v>0</v>
          </cell>
          <cell r="AN90">
            <v>0</v>
          </cell>
          <cell r="AO90">
            <v>0</v>
          </cell>
          <cell r="AP90">
            <v>2021.1202886888641</v>
          </cell>
          <cell r="AQ90">
            <v>1833.0800903825204</v>
          </cell>
          <cell r="AR90">
            <v>-188.04019830634365</v>
          </cell>
          <cell r="AS90">
            <v>40733.356410112261</v>
          </cell>
          <cell r="AT90">
            <v>90216.698770294592</v>
          </cell>
          <cell r="AU90">
            <v>49483.342360182331</v>
          </cell>
          <cell r="AV90">
            <v>980.59556663462035</v>
          </cell>
          <cell r="AW90">
            <v>356.5310496730479</v>
          </cell>
          <cell r="AX90">
            <v>-624.06451696157251</v>
          </cell>
          <cell r="AY90">
            <v>897.87934699388927</v>
          </cell>
          <cell r="AZ90">
            <v>0</v>
          </cell>
          <cell r="BA90">
            <v>-897.87934699388927</v>
          </cell>
          <cell r="BB90">
            <v>1097.3268701913589</v>
          </cell>
          <cell r="BC90">
            <v>0</v>
          </cell>
          <cell r="BD90">
            <v>-1097.3268701913589</v>
          </cell>
          <cell r="BE90">
            <v>523.19064215760568</v>
          </cell>
          <cell r="BF90">
            <v>0</v>
          </cell>
          <cell r="BG90">
            <v>-523.19064215760568</v>
          </cell>
          <cell r="BH90">
            <v>231.29453585921289</v>
          </cell>
          <cell r="BI90">
            <v>0</v>
          </cell>
          <cell r="BJ90">
            <v>-231.29453585921289</v>
          </cell>
          <cell r="BK90">
            <v>797.98477460732738</v>
          </cell>
          <cell r="BL90">
            <v>0</v>
          </cell>
          <cell r="BM90">
            <v>-797.98477460732738</v>
          </cell>
          <cell r="BN90">
            <v>32.775953335072273</v>
          </cell>
          <cell r="BO90">
            <v>2082.2614168294685</v>
          </cell>
          <cell r="BP90">
            <v>2049.4854634943963</v>
          </cell>
          <cell r="BQ90">
            <v>4561.0476897790868</v>
          </cell>
          <cell r="BR90">
            <v>2438.7924665025166</v>
          </cell>
          <cell r="BS90">
            <v>-2122.2552232765702</v>
          </cell>
          <cell r="BT90">
            <v>39273.082754951676</v>
          </cell>
          <cell r="BU90">
            <v>44725.042204694633</v>
          </cell>
          <cell r="BV90">
            <v>5451.9594497429571</v>
          </cell>
          <cell r="BW90">
            <v>29621.935703214946</v>
          </cell>
          <cell r="BX90">
            <v>28266.903536461243</v>
          </cell>
          <cell r="BY90">
            <v>-1355.0321667537028</v>
          </cell>
          <cell r="BZ90">
            <v>8482.1287956159431</v>
          </cell>
          <cell r="CA90">
            <v>776.8735714066346</v>
          </cell>
          <cell r="CB90">
            <v>-7705.2552242093088</v>
          </cell>
          <cell r="CC90">
            <v>910.28002551658028</v>
          </cell>
          <cell r="CD90">
            <v>912.9205112178671</v>
          </cell>
          <cell r="CE90">
            <v>2.6404857012868206</v>
          </cell>
          <cell r="CF90">
            <v>113.47962034518849</v>
          </cell>
          <cell r="CG90">
            <v>0</v>
          </cell>
          <cell r="CH90">
            <v>-113.47962034518849</v>
          </cell>
          <cell r="CI90">
            <v>10078.559596932115</v>
          </cell>
          <cell r="CJ90">
            <v>8966.7195128770272</v>
          </cell>
          <cell r="CK90">
            <v>-1111.8400840550876</v>
          </cell>
          <cell r="CL90">
            <v>9362.1418209076328</v>
          </cell>
          <cell r="CM90">
            <v>17050.824914027493</v>
          </cell>
          <cell r="CN90">
            <v>7688.6830931198601</v>
          </cell>
          <cell r="CO90">
            <v>19440.701417839748</v>
          </cell>
          <cell r="CP90">
            <v>26017.544426904518</v>
          </cell>
          <cell r="CQ90">
            <v>6576.8430090647707</v>
          </cell>
          <cell r="CR90">
            <v>198032.35314860762</v>
          </cell>
          <cell r="CS90">
            <v>246717.11298559254</v>
          </cell>
          <cell r="CT90">
            <v>48684.759836984915</v>
          </cell>
          <cell r="CU90">
            <v>237638.82377832913</v>
          </cell>
          <cell r="CV90">
            <v>296060.53558271105</v>
          </cell>
          <cell r="CW90">
            <v>58421.711804381921</v>
          </cell>
          <cell r="CX90">
            <v>5392.716608509525</v>
          </cell>
          <cell r="CY90">
            <v>-53028.995195872369</v>
          </cell>
          <cell r="CZ90">
            <v>-58421.711804381892</v>
          </cell>
          <cell r="DA90">
            <v>54383.40836745227</v>
          </cell>
          <cell r="DB90">
            <v>2</v>
          </cell>
          <cell r="DC90">
            <v>37677.760000000002</v>
          </cell>
          <cell r="DD90">
            <v>1913.56</v>
          </cell>
          <cell r="DE90">
            <v>12883.560000000001</v>
          </cell>
          <cell r="DF90">
            <v>1549.78</v>
          </cell>
          <cell r="DG90">
            <v>37031.884033127688</v>
          </cell>
          <cell r="DH90">
            <v>2916378.4846420642</v>
          </cell>
          <cell r="DI90">
            <v>11741.815894364892</v>
          </cell>
          <cell r="DJ90">
            <v>10</v>
          </cell>
          <cell r="DK90">
            <v>7.3887978674281163</v>
          </cell>
          <cell r="DL90">
            <v>9.5814332928588151</v>
          </cell>
          <cell r="DM90">
            <v>5.9734326498803476</v>
          </cell>
          <cell r="DN90">
            <v>24794.264430042022</v>
          </cell>
          <cell r="DO90">
            <v>363.78204837771318</v>
          </cell>
          <cell r="DP90">
            <v>25158.046478419736</v>
          </cell>
          <cell r="DQ90"/>
          <cell r="DW90">
            <v>1437.2600000000002</v>
          </cell>
          <cell r="DX90">
            <v>0</v>
          </cell>
        </row>
        <row r="91">
          <cell r="A91">
            <v>150000521</v>
          </cell>
          <cell r="B91" t="str">
            <v>№2/68</v>
          </cell>
          <cell r="C91" t="str">
            <v>вул.ГОНЧА,  41</v>
          </cell>
          <cell r="D91" t="str">
            <v>вул.ГОНЧА,  41</v>
          </cell>
          <cell r="E91">
            <v>1940</v>
          </cell>
          <cell r="F91">
            <v>1556.6</v>
          </cell>
          <cell r="G91">
            <v>0</v>
          </cell>
          <cell r="H91">
            <v>383.40000000000003</v>
          </cell>
          <cell r="I91">
            <v>6057.2242820255951</v>
          </cell>
          <cell r="J91">
            <v>5934.80795429727</v>
          </cell>
          <cell r="K91">
            <v>-122.41632772832509</v>
          </cell>
          <cell r="L91">
            <v>1324.4060031616989</v>
          </cell>
          <cell r="M91">
            <v>1336.4813979240425</v>
          </cell>
          <cell r="N91">
            <v>12.075394762343649</v>
          </cell>
          <cell r="O91">
            <v>2970.5685518039386</v>
          </cell>
          <cell r="P91">
            <v>2978.5954377476296</v>
          </cell>
          <cell r="Q91">
            <v>8.0268859436910134</v>
          </cell>
          <cell r="R91">
            <v>0</v>
          </cell>
          <cell r="S91">
            <v>0</v>
          </cell>
          <cell r="T91">
            <v>0</v>
          </cell>
          <cell r="U91">
            <v>288.03855228281327</v>
          </cell>
          <cell r="V91">
            <v>159.57469422447892</v>
          </cell>
          <cell r="W91">
            <v>-128.46385805833435</v>
          </cell>
          <cell r="X91">
            <v>3628.6299754154807</v>
          </cell>
          <cell r="Y91">
            <v>3216.3164697144853</v>
          </cell>
          <cell r="Z91">
            <v>-412.31350570099539</v>
          </cell>
          <cell r="AA91">
            <v>0</v>
          </cell>
          <cell r="AB91">
            <v>0</v>
          </cell>
          <cell r="AC91">
            <v>0</v>
          </cell>
          <cell r="AD91">
            <v>8312.5040386338915</v>
          </cell>
          <cell r="AE91">
            <v>8575.0193522913123</v>
          </cell>
          <cell r="AF91">
            <v>262.51531365742085</v>
          </cell>
          <cell r="AG91">
            <v>22581.371403323417</v>
          </cell>
          <cell r="AH91">
            <v>22200.795306199219</v>
          </cell>
          <cell r="AI91">
            <v>-380.57609712419799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4199.3041636581047</v>
          </cell>
          <cell r="AQ91">
            <v>5265.9850474665127</v>
          </cell>
          <cell r="AR91">
            <v>1066.680883808408</v>
          </cell>
          <cell r="AS91">
            <v>25471.18777525163</v>
          </cell>
          <cell r="AT91">
            <v>12162.824263467934</v>
          </cell>
          <cell r="AU91">
            <v>-13308.363511783697</v>
          </cell>
          <cell r="AV91">
            <v>963.64376966768327</v>
          </cell>
          <cell r="AW91">
            <v>0</v>
          </cell>
          <cell r="AX91">
            <v>-963.64376966768327</v>
          </cell>
          <cell r="AY91">
            <v>1603.3239127024901</v>
          </cell>
          <cell r="AZ91">
            <v>0</v>
          </cell>
          <cell r="BA91">
            <v>-1603.3239127024901</v>
          </cell>
          <cell r="BB91">
            <v>1334.9239733705122</v>
          </cell>
          <cell r="BC91">
            <v>0</v>
          </cell>
          <cell r="BD91">
            <v>-1334.9239733705122</v>
          </cell>
          <cell r="BE91">
            <v>0</v>
          </cell>
          <cell r="BF91">
            <v>0</v>
          </cell>
          <cell r="BG91">
            <v>0</v>
          </cell>
          <cell r="BH91">
            <v>169.76251700865348</v>
          </cell>
          <cell r="BI91">
            <v>148.16961909976442</v>
          </cell>
          <cell r="BJ91">
            <v>-21.592897908889057</v>
          </cell>
          <cell r="BK91">
            <v>657.41970871352896</v>
          </cell>
          <cell r="BL91">
            <v>0</v>
          </cell>
          <cell r="BM91">
            <v>-657.41970871352896</v>
          </cell>
          <cell r="BN91">
            <v>79.653937672857353</v>
          </cell>
          <cell r="BO91">
            <v>0</v>
          </cell>
          <cell r="BP91">
            <v>-79.653937672857353</v>
          </cell>
          <cell r="BQ91">
            <v>4808.7278191357245</v>
          </cell>
          <cell r="BR91">
            <v>148.16961909976442</v>
          </cell>
          <cell r="BS91">
            <v>-4660.55820003596</v>
          </cell>
          <cell r="BT91">
            <v>28430.009743204726</v>
          </cell>
          <cell r="BU91">
            <v>42275.254913643948</v>
          </cell>
          <cell r="BV91">
            <v>13845.245170439222</v>
          </cell>
          <cell r="BW91">
            <v>8629.3532551614153</v>
          </cell>
          <cell r="BX91">
            <v>8662.7918277815825</v>
          </cell>
          <cell r="BY91">
            <v>33.438572620167179</v>
          </cell>
          <cell r="BZ91">
            <v>8181.2450586570812</v>
          </cell>
          <cell r="CA91">
            <v>631.90726281405023</v>
          </cell>
          <cell r="CB91">
            <v>-7549.337795843031</v>
          </cell>
          <cell r="CC91">
            <v>853.18929220892005</v>
          </cell>
          <cell r="CD91">
            <v>855.66417253521331</v>
          </cell>
          <cell r="CE91">
            <v>2.4748803262932597</v>
          </cell>
          <cell r="CF91">
            <v>106.36243161273762</v>
          </cell>
          <cell r="CG91">
            <v>0</v>
          </cell>
          <cell r="CH91">
            <v>-106.36243161273762</v>
          </cell>
          <cell r="CI91">
            <v>4727.8951396156372</v>
          </cell>
          <cell r="CJ91">
            <v>3593.848379929474</v>
          </cell>
          <cell r="CK91">
            <v>-1134.0467596861631</v>
          </cell>
          <cell r="CL91">
            <v>0</v>
          </cell>
          <cell r="CM91">
            <v>0</v>
          </cell>
          <cell r="CN91">
            <v>0</v>
          </cell>
          <cell r="CO91">
            <v>4727.8951396156372</v>
          </cell>
          <cell r="CP91">
            <v>3593.848379929474</v>
          </cell>
          <cell r="CQ91">
            <v>-1134.0467596861631</v>
          </cell>
          <cell r="CR91">
            <v>107988.64608182939</v>
          </cell>
          <cell r="CS91">
            <v>95797.240792937693</v>
          </cell>
          <cell r="CT91">
            <v>-12191.405288891692</v>
          </cell>
          <cell r="CU91">
            <v>129586.37529819526</v>
          </cell>
          <cell r="CV91">
            <v>114956.68895152523</v>
          </cell>
          <cell r="CW91">
            <v>-14629.686346670031</v>
          </cell>
          <cell r="CX91">
            <v>7229.9037076489303</v>
          </cell>
          <cell r="CY91">
            <v>21859.590054318956</v>
          </cell>
          <cell r="CZ91">
            <v>14629.686346670027</v>
          </cell>
          <cell r="DA91">
            <v>-30905.056495260251</v>
          </cell>
          <cell r="DB91">
            <v>2</v>
          </cell>
          <cell r="DC91">
            <v>12195.92</v>
          </cell>
          <cell r="DD91">
            <v>9992.33</v>
          </cell>
          <cell r="DE91">
            <v>669.01000000000022</v>
          </cell>
          <cell r="DF91">
            <v>7428.2999999999993</v>
          </cell>
          <cell r="DG91">
            <v>12081.177317802503</v>
          </cell>
          <cell r="DH91">
            <v>1641795.3480701302</v>
          </cell>
          <cell r="DI91">
            <v>6935.0448192632866</v>
          </cell>
          <cell r="DJ91">
            <v>5</v>
          </cell>
          <cell r="DK91">
            <v>7.4051994107980752</v>
          </cell>
          <cell r="DL91">
            <v>0</v>
          </cell>
          <cell r="DM91">
            <v>6.6876136224862801</v>
          </cell>
          <cell r="DN91">
            <v>11526.933402848283</v>
          </cell>
          <cell r="DO91">
            <v>2564.0310628612401</v>
          </cell>
          <cell r="DP91">
            <v>14090.964465709523</v>
          </cell>
          <cell r="DQ91"/>
          <cell r="DW91">
            <v>1437.2600000000002</v>
          </cell>
          <cell r="DX91">
            <v>0</v>
          </cell>
        </row>
        <row r="92">
          <cell r="A92">
            <v>150000523</v>
          </cell>
          <cell r="B92" t="str">
            <v>№2/70</v>
          </cell>
          <cell r="C92" t="str">
            <v>вул.ГОНЧА,  48</v>
          </cell>
          <cell r="D92" t="str">
            <v>вул.ГОНЧА,  48</v>
          </cell>
          <cell r="E92">
            <v>300.7</v>
          </cell>
          <cell r="F92">
            <v>300.7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335.18504489780383</v>
          </cell>
          <cell r="AQ92">
            <v>138.99248402169556</v>
          </cell>
          <cell r="AR92">
            <v>-196.19256087610827</v>
          </cell>
          <cell r="AS92">
            <v>4615.5452104221777</v>
          </cell>
          <cell r="AT92">
            <v>0</v>
          </cell>
          <cell r="AU92">
            <v>-4615.5452104221777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4950.7302553199816</v>
          </cell>
          <cell r="CS92">
            <v>138.99248402169556</v>
          </cell>
          <cell r="CT92">
            <v>-4811.7377712982861</v>
          </cell>
          <cell r="CU92">
            <v>5940.8763063839779</v>
          </cell>
          <cell r="CV92">
            <v>166.79098082603466</v>
          </cell>
          <cell r="CW92">
            <v>-5774.0853255579432</v>
          </cell>
          <cell r="CX92">
            <v>207.33999934523749</v>
          </cell>
          <cell r="CY92">
            <v>5981.4253249031781</v>
          </cell>
          <cell r="CZ92">
            <v>5774.0853255579405</v>
          </cell>
          <cell r="DA92">
            <v>13567.295714011081</v>
          </cell>
          <cell r="DB92">
            <v>1</v>
          </cell>
          <cell r="DC92">
            <v>4220.5</v>
          </cell>
          <cell r="DD92">
            <v>0</v>
          </cell>
          <cell r="DE92">
            <v>3586.58</v>
          </cell>
          <cell r="DF92">
            <v>0</v>
          </cell>
          <cell r="DG92">
            <v>25997.689681430144</v>
          </cell>
          <cell r="DH92">
            <v>73778.595668750582</v>
          </cell>
          <cell r="DI92">
            <v>1339.6941906414431</v>
          </cell>
          <cell r="DJ92">
            <v>1</v>
          </cell>
          <cell r="DK92">
            <v>2.1080847679259676</v>
          </cell>
          <cell r="DL92">
            <v>0</v>
          </cell>
          <cell r="DM92">
            <v>2.1080847679259676</v>
          </cell>
          <cell r="DN92">
            <v>633.90108971533846</v>
          </cell>
          <cell r="DO92">
            <v>0</v>
          </cell>
          <cell r="DP92">
            <v>633.90108971533846</v>
          </cell>
          <cell r="DQ92"/>
        </row>
        <row r="93">
          <cell r="A93">
            <v>150000529</v>
          </cell>
          <cell r="B93" t="str">
            <v>№2/78</v>
          </cell>
          <cell r="C93" t="str">
            <v>вул.ГОНЧА,  76</v>
          </cell>
          <cell r="D93" t="str">
            <v>вул.ГОНЧА,  76</v>
          </cell>
          <cell r="E93">
            <v>8439.9</v>
          </cell>
          <cell r="F93">
            <v>8439.9</v>
          </cell>
          <cell r="G93">
            <v>979.2</v>
          </cell>
          <cell r="H93">
            <v>0</v>
          </cell>
          <cell r="I93">
            <v>14769.532365975745</v>
          </cell>
          <cell r="J93">
            <v>11652.110123850976</v>
          </cell>
          <cell r="K93">
            <v>-3117.4222421247687</v>
          </cell>
          <cell r="L93">
            <v>2553.0567920310336</v>
          </cell>
          <cell r="M93">
            <v>2228.5175814302634</v>
          </cell>
          <cell r="N93">
            <v>-324.53921060077028</v>
          </cell>
          <cell r="O93">
            <v>14220.610674307332</v>
          </cell>
          <cell r="P93">
            <v>14258.362742879321</v>
          </cell>
          <cell r="Q93">
            <v>37.752068571988275</v>
          </cell>
          <cell r="R93">
            <v>3089.4307409455191</v>
          </cell>
          <cell r="S93">
            <v>3097.630503533866</v>
          </cell>
          <cell r="T93">
            <v>8.1997625883468572</v>
          </cell>
          <cell r="U93">
            <v>2170.335267511432</v>
          </cell>
          <cell r="V93">
            <v>980.2219208028265</v>
          </cell>
          <cell r="W93">
            <v>-1190.1133467086056</v>
          </cell>
          <cell r="X93">
            <v>18872.958995512425</v>
          </cell>
          <cell r="Y93">
            <v>13928.844697087097</v>
          </cell>
          <cell r="Z93">
            <v>-4944.1142984253274</v>
          </cell>
          <cell r="AA93">
            <v>0</v>
          </cell>
          <cell r="AB93">
            <v>0</v>
          </cell>
          <cell r="AC93">
            <v>0</v>
          </cell>
          <cell r="AD93">
            <v>37161.772815353004</v>
          </cell>
          <cell r="AE93">
            <v>37313.707042869646</v>
          </cell>
          <cell r="AF93">
            <v>151.93422751664184</v>
          </cell>
          <cell r="AG93">
            <v>92837.697651636496</v>
          </cell>
          <cell r="AH93">
            <v>83459.394612453994</v>
          </cell>
          <cell r="AI93">
            <v>-9378.3030391825014</v>
          </cell>
          <cell r="AJ93">
            <v>108572.5755577416</v>
          </cell>
          <cell r="AK93">
            <v>101649.52889223848</v>
          </cell>
          <cell r="AL93">
            <v>-6923.0466655031196</v>
          </cell>
          <cell r="AM93">
            <v>1498.2949572378786</v>
          </cell>
          <cell r="AN93">
            <v>435.89428253379833</v>
          </cell>
          <cell r="AO93">
            <v>-1062.4006747040803</v>
          </cell>
          <cell r="AP93">
            <v>7255.3036004215664</v>
          </cell>
          <cell r="AQ93">
            <v>6977.0827116925593</v>
          </cell>
          <cell r="AR93">
            <v>-278.22088872900713</v>
          </cell>
          <cell r="AS93">
            <v>180261.06203789284</v>
          </cell>
          <cell r="AT93">
            <v>253555.13478978176</v>
          </cell>
          <cell r="AU93">
            <v>73294.072751888918</v>
          </cell>
          <cell r="AV93">
            <v>1261.2970230463038</v>
          </cell>
          <cell r="AW93">
            <v>856.00568418513114</v>
          </cell>
          <cell r="AX93">
            <v>-405.29133886117268</v>
          </cell>
          <cell r="AY93">
            <v>707.421441678929</v>
          </cell>
          <cell r="AZ93">
            <v>0</v>
          </cell>
          <cell r="BA93">
            <v>-707.421441678929</v>
          </cell>
          <cell r="BB93">
            <v>1301.5059516786418</v>
          </cell>
          <cell r="BC93">
            <v>4662.2944534681219</v>
          </cell>
          <cell r="BD93">
            <v>3360.7885017894801</v>
          </cell>
          <cell r="BE93">
            <v>672.16102662369747</v>
          </cell>
          <cell r="BF93">
            <v>0</v>
          </cell>
          <cell r="BG93">
            <v>-672.16102662369747</v>
          </cell>
          <cell r="BH93">
            <v>677.88156493969336</v>
          </cell>
          <cell r="BI93">
            <v>0</v>
          </cell>
          <cell r="BJ93">
            <v>-677.88156493969336</v>
          </cell>
          <cell r="BK93">
            <v>3325.0503578691087</v>
          </cell>
          <cell r="BL93">
            <v>17005.371001367155</v>
          </cell>
          <cell r="BM93">
            <v>13680.320643498046</v>
          </cell>
          <cell r="BN93">
            <v>1140.7427618352356</v>
          </cell>
          <cell r="BO93">
            <v>0</v>
          </cell>
          <cell r="BP93">
            <v>-1140.7427618352356</v>
          </cell>
          <cell r="BQ93">
            <v>9086.0601276716097</v>
          </cell>
          <cell r="BR93">
            <v>22523.671139020407</v>
          </cell>
          <cell r="BS93">
            <v>13437.611011348798</v>
          </cell>
          <cell r="BT93">
            <v>133703.04883982168</v>
          </cell>
          <cell r="BU93">
            <v>54904.479555449732</v>
          </cell>
          <cell r="BV93">
            <v>-78798.569284371944</v>
          </cell>
          <cell r="BW93">
            <v>91677.464787485922</v>
          </cell>
          <cell r="BX93">
            <v>32867.001800942286</v>
          </cell>
          <cell r="BY93">
            <v>-58810.462986543636</v>
          </cell>
          <cell r="BZ93">
            <v>5947.0100426259414</v>
          </cell>
          <cell r="CA93">
            <v>2019.7567439281779</v>
          </cell>
          <cell r="CB93">
            <v>-3927.2532986977635</v>
          </cell>
          <cell r="CC93">
            <v>4584.7030553457016</v>
          </cell>
          <cell r="CD93">
            <v>4598.0020869875507</v>
          </cell>
          <cell r="CE93">
            <v>13.299031641849069</v>
          </cell>
          <cell r="CF93">
            <v>571.54979515320542</v>
          </cell>
          <cell r="CG93">
            <v>0</v>
          </cell>
          <cell r="CH93">
            <v>-571.54979515320542</v>
          </cell>
          <cell r="CI93">
            <v>16468.91587873083</v>
          </cell>
          <cell r="CJ93">
            <v>11136.864332272029</v>
          </cell>
          <cell r="CK93">
            <v>-5332.0515464588007</v>
          </cell>
          <cell r="CL93">
            <v>23519.321279799799</v>
          </cell>
          <cell r="CM93">
            <v>22097.472550724808</v>
          </cell>
          <cell r="CN93">
            <v>-1421.8487290749908</v>
          </cell>
          <cell r="CO93">
            <v>39988.237158530625</v>
          </cell>
          <cell r="CP93">
            <v>33234.336882996839</v>
          </cell>
          <cell r="CQ93">
            <v>-6753.900275533786</v>
          </cell>
          <cell r="CR93">
            <v>675983.00761156506</v>
          </cell>
          <cell r="CS93">
            <v>596224.28349802562</v>
          </cell>
          <cell r="CT93">
            <v>-79758.724113539443</v>
          </cell>
          <cell r="CU93">
            <v>811179.60913387802</v>
          </cell>
          <cell r="CV93">
            <v>715469.14019763074</v>
          </cell>
          <cell r="CW93">
            <v>-95710.468936247285</v>
          </cell>
          <cell r="CX93">
            <v>25159.677459558392</v>
          </cell>
          <cell r="CY93">
            <v>120870.1463958056</v>
          </cell>
          <cell r="CZ93">
            <v>95710.468936247198</v>
          </cell>
          <cell r="DA93">
            <v>-75451.786044247507</v>
          </cell>
          <cell r="DB93">
            <v>1</v>
          </cell>
          <cell r="DC93">
            <v>171487.39</v>
          </cell>
          <cell r="DD93">
            <v>0</v>
          </cell>
          <cell r="DE93">
            <v>85020.010000000009</v>
          </cell>
          <cell r="DF93">
            <v>0</v>
          </cell>
          <cell r="DG93">
            <v>167310.53698260244</v>
          </cell>
          <cell r="DH93">
            <v>10036071.439121237</v>
          </cell>
          <cell r="DI93">
            <v>37615.91299067255</v>
          </cell>
          <cell r="DJ93">
            <v>9</v>
          </cell>
          <cell r="DK93">
            <v>7.9221807422317081</v>
          </cell>
          <cell r="DL93">
            <v>10.563517237752386</v>
          </cell>
          <cell r="DM93">
            <v>6.6834195848431666</v>
          </cell>
          <cell r="DN93">
            <v>86568.63243849251</v>
          </cell>
          <cell r="DO93">
            <v>0</v>
          </cell>
          <cell r="DP93">
            <v>86568.63243849251</v>
          </cell>
          <cell r="DQ93"/>
          <cell r="DW93">
            <v>1714.44</v>
          </cell>
          <cell r="DX93">
            <v>0</v>
          </cell>
        </row>
        <row r="94">
          <cell r="A94">
            <v>150000531</v>
          </cell>
          <cell r="B94" t="str">
            <v>№2/82</v>
          </cell>
          <cell r="C94" t="str">
            <v>вул.ГОНЧА,  78</v>
          </cell>
          <cell r="D94" t="str">
            <v>вул.ГОНЧА,  78</v>
          </cell>
          <cell r="E94">
            <v>7612.5</v>
          </cell>
          <cell r="F94">
            <v>7612.5</v>
          </cell>
          <cell r="G94">
            <v>765.25</v>
          </cell>
          <cell r="H94">
            <v>0</v>
          </cell>
          <cell r="I94">
            <v>21355.767209903654</v>
          </cell>
          <cell r="J94">
            <v>16877.556622105119</v>
          </cell>
          <cell r="K94">
            <v>-4478.2105877985341</v>
          </cell>
          <cell r="L94">
            <v>3572.4628294764252</v>
          </cell>
          <cell r="M94">
            <v>3098.6926874884148</v>
          </cell>
          <cell r="N94">
            <v>-473.77014198801044</v>
          </cell>
          <cell r="O94">
            <v>12726.776017400573</v>
          </cell>
          <cell r="P94">
            <v>12760.691299898024</v>
          </cell>
          <cell r="Q94">
            <v>33.915282497451699</v>
          </cell>
          <cell r="R94">
            <v>2746.4380820568049</v>
          </cell>
          <cell r="S94">
            <v>2753.531366212108</v>
          </cell>
          <cell r="T94">
            <v>7.0932841553030812</v>
          </cell>
          <cell r="U94">
            <v>3178.6926206583971</v>
          </cell>
          <cell r="V94">
            <v>1370.0737581769829</v>
          </cell>
          <cell r="W94">
            <v>-1808.6188624814142</v>
          </cell>
          <cell r="X94">
            <v>14578.385919897883</v>
          </cell>
          <cell r="Y94">
            <v>10132.535958446204</v>
          </cell>
          <cell r="Z94">
            <v>-4445.8499614516786</v>
          </cell>
          <cell r="AA94">
            <v>0</v>
          </cell>
          <cell r="AB94">
            <v>0</v>
          </cell>
          <cell r="AC94">
            <v>0</v>
          </cell>
          <cell r="AD94">
            <v>33516.215223033578</v>
          </cell>
          <cell r="AE94">
            <v>33653.440737093413</v>
          </cell>
          <cell r="AF94">
            <v>137.2255140598354</v>
          </cell>
          <cell r="AG94">
            <v>91674.73790242731</v>
          </cell>
          <cell r="AH94">
            <v>80646.522429420264</v>
          </cell>
          <cell r="AI94">
            <v>-11028.215473007047</v>
          </cell>
          <cell r="AJ94">
            <v>64964.177261560624</v>
          </cell>
          <cell r="AK94">
            <v>61029.437375764908</v>
          </cell>
          <cell r="AL94">
            <v>-3934.739885795716</v>
          </cell>
          <cell r="AM94">
            <v>4035.3267599286028</v>
          </cell>
          <cell r="AN94">
            <v>3672.8135336226351</v>
          </cell>
          <cell r="AO94">
            <v>-362.51322630596769</v>
          </cell>
          <cell r="AP94">
            <v>6063.3608660665923</v>
          </cell>
          <cell r="AQ94">
            <v>6818.4887285772684</v>
          </cell>
          <cell r="AR94">
            <v>755.1278625106761</v>
          </cell>
          <cell r="AS94">
            <v>139866.36752796502</v>
          </cell>
          <cell r="AT94">
            <v>148984.14513000936</v>
          </cell>
          <cell r="AU94">
            <v>9117.7776020443416</v>
          </cell>
          <cell r="AV94">
            <v>2318.8461292163402</v>
          </cell>
          <cell r="AW94">
            <v>1318.7578567516159</v>
          </cell>
          <cell r="AX94">
            <v>-1000.0882724647242</v>
          </cell>
          <cell r="AY94">
            <v>2227.2820939186895</v>
          </cell>
          <cell r="AZ94">
            <v>0</v>
          </cell>
          <cell r="BA94">
            <v>-2227.2820939186895</v>
          </cell>
          <cell r="BB94">
            <v>2636.497868551367</v>
          </cell>
          <cell r="BC94">
            <v>1142.8186032487322</v>
          </cell>
          <cell r="BD94">
            <v>-1493.6792653026348</v>
          </cell>
          <cell r="BE94">
            <v>1027.4386227156665</v>
          </cell>
          <cell r="BF94">
            <v>0</v>
          </cell>
          <cell r="BG94">
            <v>-1027.4386227156665</v>
          </cell>
          <cell r="BH94">
            <v>1681.8767175285404</v>
          </cell>
          <cell r="BI94">
            <v>0</v>
          </cell>
          <cell r="BJ94">
            <v>-1681.8767175285404</v>
          </cell>
          <cell r="BK94">
            <v>2973.0751110509514</v>
          </cell>
          <cell r="BL94">
            <v>19489.093255930969</v>
          </cell>
          <cell r="BM94">
            <v>16516.018144880018</v>
          </cell>
          <cell r="BN94">
            <v>732.8907762509134</v>
          </cell>
          <cell r="BO94">
            <v>0</v>
          </cell>
          <cell r="BP94">
            <v>-732.8907762509134</v>
          </cell>
          <cell r="BQ94">
            <v>13597.907319232469</v>
          </cell>
          <cell r="BR94">
            <v>21950.669715931319</v>
          </cell>
          <cell r="BS94">
            <v>8352.7623966988504</v>
          </cell>
          <cell r="BT94">
            <v>106950.15001578262</v>
          </cell>
          <cell r="BU94">
            <v>121245.5610427365</v>
          </cell>
          <cell r="BV94">
            <v>14295.41102695388</v>
          </cell>
          <cell r="BW94">
            <v>65292.753512744574</v>
          </cell>
          <cell r="BX94">
            <v>78808.634667792445</v>
          </cell>
          <cell r="BY94">
            <v>13515.881155047871</v>
          </cell>
          <cell r="BZ94">
            <v>14883.425599190297</v>
          </cell>
          <cell r="CA94">
            <v>1534.2347910594895</v>
          </cell>
          <cell r="CB94">
            <v>-13349.190808130808</v>
          </cell>
          <cell r="CC94">
            <v>2957.9343268179887</v>
          </cell>
          <cell r="CD94">
            <v>2966.5145253023788</v>
          </cell>
          <cell r="CE94">
            <v>8.5801984843901664</v>
          </cell>
          <cell r="CF94">
            <v>368.74945621575876</v>
          </cell>
          <cell r="CG94">
            <v>1471.6851249356</v>
          </cell>
          <cell r="CH94">
            <v>1102.9356687198413</v>
          </cell>
          <cell r="CI94">
            <v>18951.077092126452</v>
          </cell>
          <cell r="CJ94">
            <v>18293.324281574143</v>
          </cell>
          <cell r="CK94">
            <v>-657.7528105523088</v>
          </cell>
          <cell r="CL94">
            <v>29022.498386188268</v>
          </cell>
          <cell r="CM94">
            <v>27448.331660742013</v>
          </cell>
          <cell r="CN94">
            <v>-1574.1667254462554</v>
          </cell>
          <cell r="CO94">
            <v>47973.57547831472</v>
          </cell>
          <cell r="CP94">
            <v>45741.655942316153</v>
          </cell>
          <cell r="CQ94">
            <v>-2231.9195359985679</v>
          </cell>
          <cell r="CR94">
            <v>558628.46602624655</v>
          </cell>
          <cell r="CS94">
            <v>574870.36300746829</v>
          </cell>
          <cell r="CT94">
            <v>16241.89698122174</v>
          </cell>
          <cell r="CU94">
            <v>670354.15923149581</v>
          </cell>
          <cell r="CV94">
            <v>689844.43560896197</v>
          </cell>
          <cell r="CW94">
            <v>19490.276377466158</v>
          </cell>
          <cell r="CX94">
            <v>20118.2764904832</v>
          </cell>
          <cell r="CY94">
            <v>628.00011301691848</v>
          </cell>
          <cell r="CZ94">
            <v>-19490.276377466282</v>
          </cell>
          <cell r="DA94">
            <v>35036.000846739</v>
          </cell>
          <cell r="DB94">
            <v>1</v>
          </cell>
          <cell r="DC94">
            <v>121392.33</v>
          </cell>
          <cell r="DD94">
            <v>0</v>
          </cell>
          <cell r="DE94">
            <v>50171.850000000006</v>
          </cell>
          <cell r="DF94">
            <v>0</v>
          </cell>
          <cell r="DG94">
            <v>28812.349541599629</v>
          </cell>
          <cell r="DH94">
            <v>8285669.2286637481</v>
          </cell>
          <cell r="DI94">
            <v>33924.514182372026</v>
          </cell>
          <cell r="DJ94">
            <v>9</v>
          </cell>
          <cell r="DK94">
            <v>7.5791673233478702</v>
          </cell>
          <cell r="DL94">
            <v>9.5788417705416844</v>
          </cell>
          <cell r="DM94">
            <v>6.6134391325036503</v>
          </cell>
          <cell r="DN94">
            <v>71388.682107533503</v>
          </cell>
          <cell r="DO94">
            <v>0</v>
          </cell>
          <cell r="DP94">
            <v>71388.682107533503</v>
          </cell>
          <cell r="DQ94"/>
          <cell r="DW94">
            <v>1818.8400000000001</v>
          </cell>
          <cell r="DX94">
            <v>0</v>
          </cell>
        </row>
        <row r="95">
          <cell r="A95">
            <v>150000532</v>
          </cell>
          <cell r="B95" t="str">
            <v>№2/83</v>
          </cell>
          <cell r="C95" t="str">
            <v>вул.ГОНЧА,  80</v>
          </cell>
          <cell r="D95" t="str">
            <v>вул.ГОНЧА,  80</v>
          </cell>
          <cell r="E95">
            <v>2492.3200000000002</v>
          </cell>
          <cell r="F95">
            <v>2492.3200000000002</v>
          </cell>
          <cell r="G95">
            <v>0</v>
          </cell>
          <cell r="H95">
            <v>0</v>
          </cell>
          <cell r="I95">
            <v>8731.0465635761648</v>
          </cell>
          <cell r="J95">
            <v>6846.4607243722303</v>
          </cell>
          <cell r="K95">
            <v>-1884.5858392039345</v>
          </cell>
          <cell r="L95">
            <v>1898.3229313572997</v>
          </cell>
          <cell r="M95">
            <v>1657.3038679742167</v>
          </cell>
          <cell r="N95">
            <v>-241.01906338308299</v>
          </cell>
          <cell r="O95">
            <v>4276.7593181018292</v>
          </cell>
          <cell r="P95">
            <v>4288.2064801044407</v>
          </cell>
          <cell r="Q95">
            <v>11.447162002611549</v>
          </cell>
          <cell r="R95">
            <v>893.16989358239357</v>
          </cell>
          <cell r="S95">
            <v>895.59681393066012</v>
          </cell>
          <cell r="T95">
            <v>2.4269203482665489</v>
          </cell>
          <cell r="U95">
            <v>602.24526495263535</v>
          </cell>
          <cell r="V95">
            <v>302.3111616389225</v>
          </cell>
          <cell r="W95">
            <v>-299.93410331371285</v>
          </cell>
          <cell r="X95">
            <v>5859.9444933063151</v>
          </cell>
          <cell r="Y95">
            <v>4097.0183736407207</v>
          </cell>
          <cell r="Z95">
            <v>-1762.9261196655943</v>
          </cell>
          <cell r="AA95">
            <v>0</v>
          </cell>
          <cell r="AB95">
            <v>0</v>
          </cell>
          <cell r="AC95">
            <v>0</v>
          </cell>
          <cell r="AD95">
            <v>10964.192807486079</v>
          </cell>
          <cell r="AE95">
            <v>11009.80694539395</v>
          </cell>
          <cell r="AF95">
            <v>45.614137907870827</v>
          </cell>
          <cell r="AG95">
            <v>33225.681272362715</v>
          </cell>
          <cell r="AH95">
            <v>29096.704367055143</v>
          </cell>
          <cell r="AI95">
            <v>-4128.9769053075725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2332.061871564074</v>
          </cell>
          <cell r="AQ95">
            <v>2083.8471719410554</v>
          </cell>
          <cell r="AR95">
            <v>-248.21469962301853</v>
          </cell>
          <cell r="AS95">
            <v>26135.391487179033</v>
          </cell>
          <cell r="AT95">
            <v>26821.668204276721</v>
          </cell>
          <cell r="AU95">
            <v>686.27671709768765</v>
          </cell>
          <cell r="AV95">
            <v>1511.6499994144633</v>
          </cell>
          <cell r="AW95">
            <v>627.97140388658067</v>
          </cell>
          <cell r="AX95">
            <v>-883.67859552788263</v>
          </cell>
          <cell r="AY95">
            <v>2252.9424149406304</v>
          </cell>
          <cell r="AZ95">
            <v>0</v>
          </cell>
          <cell r="BA95">
            <v>-2252.9424149406304</v>
          </cell>
          <cell r="BB95">
            <v>821.52039429816375</v>
          </cell>
          <cell r="BC95">
            <v>0</v>
          </cell>
          <cell r="BD95">
            <v>-821.52039429816375</v>
          </cell>
          <cell r="BE95">
            <v>538.03884617851088</v>
          </cell>
          <cell r="BF95">
            <v>0</v>
          </cell>
          <cell r="BG95">
            <v>-538.03884617851088</v>
          </cell>
          <cell r="BH95">
            <v>507.69445283805231</v>
          </cell>
          <cell r="BI95">
            <v>0</v>
          </cell>
          <cell r="BJ95">
            <v>-507.69445283805231</v>
          </cell>
          <cell r="BK95">
            <v>1473.4707363779032</v>
          </cell>
          <cell r="BL95">
            <v>3899.3759004065523</v>
          </cell>
          <cell r="BM95">
            <v>2425.9051640286489</v>
          </cell>
          <cell r="BN95">
            <v>553.93937608249007</v>
          </cell>
          <cell r="BO95">
            <v>0</v>
          </cell>
          <cell r="BP95">
            <v>-553.93937608249007</v>
          </cell>
          <cell r="BQ95">
            <v>7659.2562201302135</v>
          </cell>
          <cell r="BR95">
            <v>4527.3473042931328</v>
          </cell>
          <cell r="BS95">
            <v>-3131.9089158370807</v>
          </cell>
          <cell r="BT95">
            <v>60112.341504640812</v>
          </cell>
          <cell r="BU95">
            <v>82502.553559997978</v>
          </cell>
          <cell r="BV95">
            <v>22390.212055357166</v>
          </cell>
          <cell r="BW95">
            <v>24868.593579223558</v>
          </cell>
          <cell r="BX95">
            <v>28705.938694315566</v>
          </cell>
          <cell r="BY95">
            <v>3837.3451150920082</v>
          </cell>
          <cell r="BZ95">
            <v>14711.263856136871</v>
          </cell>
          <cell r="CA95">
            <v>1026.5628246304154</v>
          </cell>
          <cell r="CB95">
            <v>-13684.701031506456</v>
          </cell>
          <cell r="CC95">
            <v>1603.6152644640524</v>
          </cell>
          <cell r="CD95">
            <v>1608.2669354416503</v>
          </cell>
          <cell r="CE95">
            <v>4.6516709775978597</v>
          </cell>
          <cell r="CF95">
            <v>199.91392350706371</v>
          </cell>
          <cell r="CG95">
            <v>0</v>
          </cell>
          <cell r="CH95">
            <v>-199.91392350706371</v>
          </cell>
          <cell r="CI95">
            <v>5113.5077800644294</v>
          </cell>
          <cell r="CJ95">
            <v>4593.0504849726794</v>
          </cell>
          <cell r="CK95">
            <v>-520.45729509174998</v>
          </cell>
          <cell r="CL95">
            <v>0</v>
          </cell>
          <cell r="CM95">
            <v>0</v>
          </cell>
          <cell r="CN95">
            <v>0</v>
          </cell>
          <cell r="CO95">
            <v>5113.5077800644294</v>
          </cell>
          <cell r="CP95">
            <v>4593.0504849726794</v>
          </cell>
          <cell r="CQ95">
            <v>-520.45729509174998</v>
          </cell>
          <cell r="CR95">
            <v>175961.62675927283</v>
          </cell>
          <cell r="CS95">
            <v>180965.93954692432</v>
          </cell>
          <cell r="CT95">
            <v>5004.3127876514918</v>
          </cell>
          <cell r="CU95">
            <v>211153.95211112738</v>
          </cell>
          <cell r="CV95">
            <v>217159.12745630919</v>
          </cell>
          <cell r="CW95">
            <v>6005.1753451818076</v>
          </cell>
          <cell r="CX95">
            <v>4251.484142921312</v>
          </cell>
          <cell r="CY95">
            <v>-1753.6912022605211</v>
          </cell>
          <cell r="CZ95">
            <v>-6005.1753451818331</v>
          </cell>
          <cell r="DA95">
            <v>-26234.585657134405</v>
          </cell>
          <cell r="DB95">
            <v>1</v>
          </cell>
          <cell r="DC95">
            <v>47083.98</v>
          </cell>
          <cell r="DD95">
            <v>0</v>
          </cell>
          <cell r="DE95">
            <v>24878.400000000001</v>
          </cell>
          <cell r="DF95">
            <v>0</v>
          </cell>
          <cell r="DG95">
            <v>-5956.4994266013382</v>
          </cell>
          <cell r="DH95">
            <v>2584865.2350485842</v>
          </cell>
          <cell r="DI95">
            <v>11092.997587138045</v>
          </cell>
          <cell r="DJ95">
            <v>5</v>
          </cell>
          <cell r="DK95">
            <v>8.9095504924072326</v>
          </cell>
          <cell r="DL95">
            <v>0</v>
          </cell>
          <cell r="DM95">
            <v>7.6619827014862238</v>
          </cell>
          <cell r="DN95">
            <v>22205.450883236397</v>
          </cell>
          <cell r="DO95">
            <v>0</v>
          </cell>
          <cell r="DP95">
            <v>22205.450883236397</v>
          </cell>
          <cell r="DQ95">
            <v>879.48</v>
          </cell>
          <cell r="DW95">
            <v>1260</v>
          </cell>
          <cell r="DX95">
            <v>0</v>
          </cell>
        </row>
        <row r="96">
          <cell r="A96">
            <v>150000533</v>
          </cell>
          <cell r="B96" t="str">
            <v>№2/84</v>
          </cell>
          <cell r="C96" t="str">
            <v>вул.ГОНЧА,  84</v>
          </cell>
          <cell r="D96" t="str">
            <v>вул.ГОНЧА,  84</v>
          </cell>
          <cell r="E96">
            <v>11379.7</v>
          </cell>
          <cell r="F96">
            <v>11379.7</v>
          </cell>
          <cell r="G96">
            <v>1296.7</v>
          </cell>
          <cell r="H96">
            <v>0</v>
          </cell>
          <cell r="I96">
            <v>33603.61739129624</v>
          </cell>
          <cell r="J96">
            <v>26431.016149124713</v>
          </cell>
          <cell r="K96">
            <v>-7172.6012421715277</v>
          </cell>
          <cell r="L96">
            <v>5744.2314438781241</v>
          </cell>
          <cell r="M96">
            <v>4903.4513163864194</v>
          </cell>
          <cell r="N96">
            <v>-840.78012749170466</v>
          </cell>
          <cell r="O96">
            <v>19280.027410418479</v>
          </cell>
          <cell r="P96">
            <v>19331.554267095871</v>
          </cell>
          <cell r="Q96">
            <v>51.526856677392061</v>
          </cell>
          <cell r="R96">
            <v>4174.479584140855</v>
          </cell>
          <cell r="S96">
            <v>4185.4098298880563</v>
          </cell>
          <cell r="T96">
            <v>10.930245747201297</v>
          </cell>
          <cell r="U96">
            <v>4939.3727274093644</v>
          </cell>
          <cell r="V96">
            <v>1996.8761781106787</v>
          </cell>
          <cell r="W96">
            <v>-2942.4965492986857</v>
          </cell>
          <cell r="X96">
            <v>25498.777221924931</v>
          </cell>
          <cell r="Y96">
            <v>18642.249238727531</v>
          </cell>
          <cell r="Z96">
            <v>-6856.5279831974003</v>
          </cell>
          <cell r="AA96">
            <v>0</v>
          </cell>
          <cell r="AB96">
            <v>0</v>
          </cell>
          <cell r="AC96">
            <v>0</v>
          </cell>
          <cell r="AD96">
            <v>50087.559757670999</v>
          </cell>
          <cell r="AE96">
            <v>50293.830926199764</v>
          </cell>
          <cell r="AF96">
            <v>206.27116852876497</v>
          </cell>
          <cell r="AG96">
            <v>143328.06553673901</v>
          </cell>
          <cell r="AH96">
            <v>125784.38790553303</v>
          </cell>
          <cell r="AI96">
            <v>-17543.677631205981</v>
          </cell>
          <cell r="AJ96">
            <v>131785.17968888549</v>
          </cell>
          <cell r="AK96">
            <v>122444.24999893658</v>
          </cell>
          <cell r="AL96">
            <v>-9340.9296899489127</v>
          </cell>
          <cell r="AM96">
            <v>1065.4349572378785</v>
          </cell>
          <cell r="AN96">
            <v>0</v>
          </cell>
          <cell r="AO96">
            <v>-1065.4349572378785</v>
          </cell>
          <cell r="AP96">
            <v>9431.8946805480355</v>
          </cell>
          <cell r="AQ96">
            <v>10920</v>
          </cell>
          <cell r="AR96">
            <v>1488.1053194519645</v>
          </cell>
          <cell r="AS96">
            <v>214136.12152522817</v>
          </cell>
          <cell r="AT96">
            <v>97675.695462697069</v>
          </cell>
          <cell r="AU96">
            <v>-116460.4260625311</v>
          </cell>
          <cell r="AV96">
            <v>1067.1455597563888</v>
          </cell>
          <cell r="AW96">
            <v>2529.6937279996509</v>
          </cell>
          <cell r="AX96">
            <v>1462.5481682432621</v>
          </cell>
          <cell r="AY96">
            <v>1604.5111155511065</v>
          </cell>
          <cell r="AZ96">
            <v>7245.668937201659</v>
          </cell>
          <cell r="BA96">
            <v>5641.1578216505523</v>
          </cell>
          <cell r="BB96">
            <v>1204.7231607254566</v>
          </cell>
          <cell r="BC96">
            <v>0</v>
          </cell>
          <cell r="BD96">
            <v>-1204.7231607254566</v>
          </cell>
          <cell r="BE96">
            <v>771.43538169103658</v>
          </cell>
          <cell r="BF96">
            <v>3476.2876682233041</v>
          </cell>
          <cell r="BG96">
            <v>2704.8522865322675</v>
          </cell>
          <cell r="BH96">
            <v>1407.9349396723242</v>
          </cell>
          <cell r="BI96">
            <v>1065.6453268944231</v>
          </cell>
          <cell r="BJ96">
            <v>-342.28961277790108</v>
          </cell>
          <cell r="BK96">
            <v>1748.3902606329634</v>
          </cell>
          <cell r="BL96">
            <v>8102.1043968881677</v>
          </cell>
          <cell r="BM96">
            <v>6353.7141362552047</v>
          </cell>
          <cell r="BN96">
            <v>1078.4646146671982</v>
          </cell>
          <cell r="BO96">
            <v>23204.609039609684</v>
          </cell>
          <cell r="BP96">
            <v>22126.144424942486</v>
          </cell>
          <cell r="BQ96">
            <v>8882.6050326964742</v>
          </cell>
          <cell r="BR96">
            <v>45624.009096816888</v>
          </cell>
          <cell r="BS96">
            <v>36741.404064120412</v>
          </cell>
          <cell r="BT96">
            <v>213913.37960575672</v>
          </cell>
          <cell r="BU96">
            <v>271927.64717711392</v>
          </cell>
          <cell r="BV96">
            <v>58014.267571357195</v>
          </cell>
          <cell r="BW96">
            <v>115565.09545240924</v>
          </cell>
          <cell r="BX96">
            <v>137821.21991348479</v>
          </cell>
          <cell r="BY96">
            <v>22256.124461075553</v>
          </cell>
          <cell r="BZ96">
            <v>22986.349775213865</v>
          </cell>
          <cell r="CA96">
            <v>3717.6933556096837</v>
          </cell>
          <cell r="CB96">
            <v>-19268.65641960418</v>
          </cell>
          <cell r="CC96">
            <v>3417.8319006852503</v>
          </cell>
          <cell r="CD96">
            <v>3427.7461424681997</v>
          </cell>
          <cell r="CE96">
            <v>9.9142417829493752</v>
          </cell>
          <cell r="CF96">
            <v>426.08236544939069</v>
          </cell>
          <cell r="CG96">
            <v>0</v>
          </cell>
          <cell r="CH96">
            <v>-426.08236544939069</v>
          </cell>
          <cell r="CI96">
            <v>37321.516575768335</v>
          </cell>
          <cell r="CJ96">
            <v>39718.346905975603</v>
          </cell>
          <cell r="CK96">
            <v>2396.8303302072673</v>
          </cell>
          <cell r="CL96">
            <v>29891.429740063581</v>
          </cell>
          <cell r="CM96">
            <v>46931.750331850351</v>
          </cell>
          <cell r="CN96">
            <v>17040.320591786771</v>
          </cell>
          <cell r="CO96">
            <v>67212.946315831912</v>
          </cell>
          <cell r="CP96">
            <v>86650.097237825947</v>
          </cell>
          <cell r="CQ96">
            <v>19437.150921994034</v>
          </cell>
          <cell r="CR96">
            <v>932150.98683668138</v>
          </cell>
          <cell r="CS96">
            <v>905992.74629048607</v>
          </cell>
          <cell r="CT96">
            <v>-26158.240546195302</v>
          </cell>
          <cell r="CU96">
            <v>1118581.1842040175</v>
          </cell>
          <cell r="CV96">
            <v>1087191.2955485831</v>
          </cell>
          <cell r="CW96">
            <v>-31389.888655434363</v>
          </cell>
          <cell r="CX96">
            <v>35874.739282506111</v>
          </cell>
          <cell r="CY96">
            <v>67264.627937940299</v>
          </cell>
          <cell r="CZ96">
            <v>31389.888655434188</v>
          </cell>
          <cell r="DA96">
            <v>-52693.669033590209</v>
          </cell>
          <cell r="DB96">
            <v>1</v>
          </cell>
          <cell r="DC96">
            <v>324858.40000000002</v>
          </cell>
          <cell r="DD96">
            <v>0</v>
          </cell>
          <cell r="DE96">
            <v>205144.00000000003</v>
          </cell>
          <cell r="DF96">
            <v>0</v>
          </cell>
          <cell r="DG96">
            <v>90189.119465993717</v>
          </cell>
          <cell r="DH96">
            <v>13853471.081838284</v>
          </cell>
          <cell r="DI96">
            <v>50689.849147763722</v>
          </cell>
          <cell r="DJ96">
            <v>9</v>
          </cell>
          <cell r="DK96">
            <v>8.2638735265985552</v>
          </cell>
          <cell r="DL96">
            <v>10.809109147876208</v>
          </cell>
          <cell r="DM96">
            <v>6.9735308310544442</v>
          </cell>
          <cell r="DN96">
            <v>119704.01233997615</v>
          </cell>
          <cell r="DO96">
            <v>0</v>
          </cell>
          <cell r="DP96">
            <v>119704.01233997615</v>
          </cell>
          <cell r="DQ96">
            <v>12115.41</v>
          </cell>
          <cell r="DW96">
            <v>2122.1</v>
          </cell>
          <cell r="DX96">
            <v>0</v>
          </cell>
        </row>
        <row r="97">
          <cell r="A97">
            <v>150000534</v>
          </cell>
          <cell r="B97" t="str">
            <v>№2/85</v>
          </cell>
          <cell r="C97" t="str">
            <v>вул.ГОНЧА,  88</v>
          </cell>
          <cell r="D97" t="str">
            <v>вул.ГОНЧА,  88</v>
          </cell>
          <cell r="E97">
            <v>2481.34</v>
          </cell>
          <cell r="F97">
            <v>2481.34</v>
          </cell>
          <cell r="G97">
            <v>0</v>
          </cell>
          <cell r="H97">
            <v>0</v>
          </cell>
          <cell r="I97">
            <v>8917.0530609855778</v>
          </cell>
          <cell r="J97">
            <v>7006.2772574434139</v>
          </cell>
          <cell r="K97">
            <v>-1910.7758035421639</v>
          </cell>
          <cell r="L97">
            <v>1959.6168553379343</v>
          </cell>
          <cell r="M97">
            <v>1762.4318468457698</v>
          </cell>
          <cell r="N97">
            <v>-197.18500849216457</v>
          </cell>
          <cell r="O97">
            <v>4285.1863016656062</v>
          </cell>
          <cell r="P97">
            <v>4296.6341555544677</v>
          </cell>
          <cell r="Q97">
            <v>11.447853888861573</v>
          </cell>
          <cell r="R97">
            <v>919.17742898713846</v>
          </cell>
          <cell r="S97">
            <v>921.90095280732146</v>
          </cell>
          <cell r="T97">
            <v>2.7235238201830043</v>
          </cell>
          <cell r="U97">
            <v>602.24526495263535</v>
          </cell>
          <cell r="V97">
            <v>302.3111616389225</v>
          </cell>
          <cell r="W97">
            <v>-299.93410331371285</v>
          </cell>
          <cell r="X97">
            <v>5913.5975890057225</v>
          </cell>
          <cell r="Y97">
            <v>4350.4199605400545</v>
          </cell>
          <cell r="Z97">
            <v>-1563.177628465668</v>
          </cell>
          <cell r="AA97">
            <v>0</v>
          </cell>
          <cell r="AB97">
            <v>0</v>
          </cell>
          <cell r="AC97">
            <v>0</v>
          </cell>
          <cell r="AD97">
            <v>10923.102860841424</v>
          </cell>
          <cell r="AE97">
            <v>10967.963260790635</v>
          </cell>
          <cell r="AF97">
            <v>44.860399949211569</v>
          </cell>
          <cell r="AG97">
            <v>33519.979361776044</v>
          </cell>
          <cell r="AH97">
            <v>29607.938595620588</v>
          </cell>
          <cell r="AI97">
            <v>-3912.0407661554564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2332.061871564074</v>
          </cell>
          <cell r="AQ97">
            <v>2112.0765452875107</v>
          </cell>
          <cell r="AR97">
            <v>-219.98532627656323</v>
          </cell>
          <cell r="AS97">
            <v>49617.055455883557</v>
          </cell>
          <cell r="AT97">
            <v>2077.3470418435591</v>
          </cell>
          <cell r="AU97">
            <v>-47539.708414039997</v>
          </cell>
          <cell r="AV97">
            <v>1725.2691923704474</v>
          </cell>
          <cell r="AW97">
            <v>527.72371755561187</v>
          </cell>
          <cell r="AX97">
            <v>-1197.5454748148354</v>
          </cell>
          <cell r="AY97">
            <v>2120.5384324725233</v>
          </cell>
          <cell r="AZ97">
            <v>3946.9223552812609</v>
          </cell>
          <cell r="BA97">
            <v>1826.3839228087377</v>
          </cell>
          <cell r="BB97">
            <v>1504.4286433640834</v>
          </cell>
          <cell r="BC97">
            <v>0</v>
          </cell>
          <cell r="BD97">
            <v>-1504.4286433640834</v>
          </cell>
          <cell r="BE97">
            <v>780.37141631041163</v>
          </cell>
          <cell r="BF97">
            <v>0</v>
          </cell>
          <cell r="BG97">
            <v>-780.37141631041163</v>
          </cell>
          <cell r="BH97">
            <v>507.69445283805231</v>
          </cell>
          <cell r="BI97">
            <v>0</v>
          </cell>
          <cell r="BJ97">
            <v>-507.69445283805231</v>
          </cell>
          <cell r="BK97">
            <v>1580.8764791108576</v>
          </cell>
          <cell r="BL97">
            <v>0</v>
          </cell>
          <cell r="BM97">
            <v>-1580.8764791108576</v>
          </cell>
          <cell r="BN97">
            <v>727.09171108840246</v>
          </cell>
          <cell r="BO97">
            <v>0</v>
          </cell>
          <cell r="BP97">
            <v>-727.09171108840246</v>
          </cell>
          <cell r="BQ97">
            <v>8946.2703275547774</v>
          </cell>
          <cell r="BR97">
            <v>4474.6460728368729</v>
          </cell>
          <cell r="BS97">
            <v>-4471.6242547179045</v>
          </cell>
          <cell r="BT97">
            <v>49885.127744564539</v>
          </cell>
          <cell r="BU97">
            <v>66141.841267546813</v>
          </cell>
          <cell r="BV97">
            <v>16256.713522982274</v>
          </cell>
          <cell r="BW97">
            <v>23080.315081169152</v>
          </cell>
          <cell r="BX97">
            <v>27801.334295940287</v>
          </cell>
          <cell r="BY97">
            <v>4721.019214771135</v>
          </cell>
          <cell r="BZ97">
            <v>2307.1390324075364</v>
          </cell>
          <cell r="CA97">
            <v>824.16133994139068</v>
          </cell>
          <cell r="CB97">
            <v>-1482.9776924661458</v>
          </cell>
          <cell r="CC97">
            <v>1713.6735114515971</v>
          </cell>
          <cell r="CD97">
            <v>1718.644432790988</v>
          </cell>
          <cell r="CE97">
            <v>4.9709213393909977</v>
          </cell>
          <cell r="CF97">
            <v>213.63428178573287</v>
          </cell>
          <cell r="CG97">
            <v>981.12341662373331</v>
          </cell>
          <cell r="CH97">
            <v>767.48913483800038</v>
          </cell>
          <cell r="CI97">
            <v>4633.132485135824</v>
          </cell>
          <cell r="CJ97">
            <v>3027.5570082452891</v>
          </cell>
          <cell r="CK97">
            <v>-1605.5754768905349</v>
          </cell>
          <cell r="CL97">
            <v>0</v>
          </cell>
          <cell r="CM97">
            <v>0</v>
          </cell>
          <cell r="CN97">
            <v>0</v>
          </cell>
          <cell r="CO97">
            <v>4633.132485135824</v>
          </cell>
          <cell r="CP97">
            <v>3027.5570082452891</v>
          </cell>
          <cell r="CQ97">
            <v>-1605.5754768905349</v>
          </cell>
          <cell r="CR97">
            <v>176248.38915329287</v>
          </cell>
          <cell r="CS97">
            <v>138766.67001667703</v>
          </cell>
          <cell r="CT97">
            <v>-37481.719136615837</v>
          </cell>
          <cell r="CU97">
            <v>211498.06698395143</v>
          </cell>
          <cell r="CV97">
            <v>166520.00402001242</v>
          </cell>
          <cell r="CW97">
            <v>-44978.06296393901</v>
          </cell>
          <cell r="CX97">
            <v>6794.4683450279372</v>
          </cell>
          <cell r="CY97">
            <v>51772.531308966893</v>
          </cell>
          <cell r="CZ97">
            <v>44978.062963938952</v>
          </cell>
          <cell r="DA97">
            <v>50647.287736296974</v>
          </cell>
          <cell r="DB97">
            <v>1</v>
          </cell>
          <cell r="DC97">
            <v>33062.26</v>
          </cell>
          <cell r="DD97">
            <v>0</v>
          </cell>
          <cell r="DE97">
            <v>10522.29</v>
          </cell>
          <cell r="DF97">
            <v>0</v>
          </cell>
          <cell r="DG97">
            <v>3518.6642652638257</v>
          </cell>
          <cell r="DH97">
            <v>2619510.4239477525</v>
          </cell>
          <cell r="DI97">
            <v>11055.261605113659</v>
          </cell>
          <cell r="DJ97">
            <v>5</v>
          </cell>
          <cell r="DK97">
            <v>9.0725242471038108</v>
          </cell>
          <cell r="DL97">
            <v>0</v>
          </cell>
          <cell r="DM97">
            <v>7.8966302166911904</v>
          </cell>
          <cell r="DN97">
            <v>22512.017315308571</v>
          </cell>
          <cell r="DO97">
            <v>0</v>
          </cell>
          <cell r="DP97">
            <v>22512.017315308571</v>
          </cell>
          <cell r="DQ97">
            <v>24319.94</v>
          </cell>
          <cell r="DW97">
            <v>1437.2600000000002</v>
          </cell>
          <cell r="DX97">
            <v>0</v>
          </cell>
        </row>
        <row r="98">
          <cell r="A98">
            <v>150000535</v>
          </cell>
          <cell r="B98" t="str">
            <v>№2/86</v>
          </cell>
          <cell r="C98" t="str">
            <v>вул.ГОНЧА,  90</v>
          </cell>
          <cell r="D98" t="str">
            <v>вул.ГОНЧА,  90</v>
          </cell>
          <cell r="E98">
            <v>11464.41</v>
          </cell>
          <cell r="F98">
            <v>11369.21</v>
          </cell>
          <cell r="G98">
            <v>1267.95</v>
          </cell>
          <cell r="H98">
            <v>95.2</v>
          </cell>
          <cell r="I98">
            <v>34681.181271615766</v>
          </cell>
          <cell r="J98">
            <v>27351.513362936959</v>
          </cell>
          <cell r="K98">
            <v>-7329.6679086788063</v>
          </cell>
          <cell r="L98">
            <v>5805.1313680327803</v>
          </cell>
          <cell r="M98">
            <v>4950.4850024425159</v>
          </cell>
          <cell r="N98">
            <v>-854.64636559026439</v>
          </cell>
          <cell r="O98">
            <v>18555.890325634085</v>
          </cell>
          <cell r="P98">
            <v>18605.662898086241</v>
          </cell>
          <cell r="Q98">
            <v>49.772572452155146</v>
          </cell>
          <cell r="R98">
            <v>4183.7764067292565</v>
          </cell>
          <cell r="S98">
            <v>4194.7327248505189</v>
          </cell>
          <cell r="T98">
            <v>10.956318121262484</v>
          </cell>
          <cell r="U98">
            <v>4939.3727274093644</v>
          </cell>
          <cell r="V98">
            <v>2007.3116441404277</v>
          </cell>
          <cell r="W98">
            <v>-2932.0610832689367</v>
          </cell>
          <cell r="X98">
            <v>25776.895494407454</v>
          </cell>
          <cell r="Y98">
            <v>19164.80388621764</v>
          </cell>
          <cell r="Z98">
            <v>-6612.091608189814</v>
          </cell>
          <cell r="AA98">
            <v>0</v>
          </cell>
          <cell r="AB98">
            <v>0</v>
          </cell>
          <cell r="AC98">
            <v>0</v>
          </cell>
          <cell r="AD98">
            <v>50443.686859541252</v>
          </cell>
          <cell r="AE98">
            <v>50657.865193507801</v>
          </cell>
          <cell r="AF98">
            <v>214.17833396654896</v>
          </cell>
          <cell r="AG98">
            <v>144385.93445336996</v>
          </cell>
          <cell r="AH98">
            <v>126932.37471218212</v>
          </cell>
          <cell r="AI98">
            <v>-17453.559741187841</v>
          </cell>
          <cell r="AJ98">
            <v>142442.87985860699</v>
          </cell>
          <cell r="AK98">
            <v>135499.64790904082</v>
          </cell>
          <cell r="AL98">
            <v>-6943.231949566165</v>
          </cell>
          <cell r="AM98">
            <v>865.74</v>
          </cell>
          <cell r="AN98">
            <v>871.78856506759666</v>
          </cell>
          <cell r="AO98">
            <v>6.0485650675966554</v>
          </cell>
          <cell r="AP98">
            <v>9535.5418748397678</v>
          </cell>
          <cell r="AQ98">
            <v>8832.1410308353188</v>
          </cell>
          <cell r="AR98">
            <v>-703.40084400444903</v>
          </cell>
          <cell r="AS98">
            <v>222197.3847942311</v>
          </cell>
          <cell r="AT98">
            <v>461215.64219373302</v>
          </cell>
          <cell r="AU98">
            <v>239018.25739950192</v>
          </cell>
          <cell r="AV98">
            <v>3765.4142683658602</v>
          </cell>
          <cell r="AW98">
            <v>2932.8689434617359</v>
          </cell>
          <cell r="AX98">
            <v>-832.5453249041243</v>
          </cell>
          <cell r="AY98">
            <v>3659.5267598264309</v>
          </cell>
          <cell r="AZ98">
            <v>0</v>
          </cell>
          <cell r="BA98">
            <v>-3659.5267598264309</v>
          </cell>
          <cell r="BB98">
            <v>4352.2256403574884</v>
          </cell>
          <cell r="BC98">
            <v>380.93953441624404</v>
          </cell>
          <cell r="BD98">
            <v>-3971.2861059412444</v>
          </cell>
          <cell r="BE98">
            <v>1571.7076660265955</v>
          </cell>
          <cell r="BF98">
            <v>438.45034351095308</v>
          </cell>
          <cell r="BG98">
            <v>-1133.2573225156425</v>
          </cell>
          <cell r="BH98">
            <v>2591.8022562001706</v>
          </cell>
          <cell r="BI98">
            <v>0</v>
          </cell>
          <cell r="BJ98">
            <v>-2591.8022562001706</v>
          </cell>
          <cell r="BK98">
            <v>5466.0283027941214</v>
          </cell>
          <cell r="BL98">
            <v>10705.264005741155</v>
          </cell>
          <cell r="BM98">
            <v>5239.235702947034</v>
          </cell>
          <cell r="BN98">
            <v>1175.1285360610286</v>
          </cell>
          <cell r="BO98">
            <v>0</v>
          </cell>
          <cell r="BP98">
            <v>-1175.1285360610286</v>
          </cell>
          <cell r="BQ98">
            <v>22581.833429631697</v>
          </cell>
          <cell r="BR98">
            <v>14457.522827130088</v>
          </cell>
          <cell r="BS98">
            <v>-8124.3106025016095</v>
          </cell>
          <cell r="BT98">
            <v>178586.73097021703</v>
          </cell>
          <cell r="BU98">
            <v>72457.690548080209</v>
          </cell>
          <cell r="BV98">
            <v>-106129.04042213682</v>
          </cell>
          <cell r="BW98">
            <v>109896.65887973871</v>
          </cell>
          <cell r="BX98">
            <v>36212.850965411155</v>
          </cell>
          <cell r="BY98">
            <v>-73683.807914327554</v>
          </cell>
          <cell r="BZ98">
            <v>35624.940941586967</v>
          </cell>
          <cell r="CA98">
            <v>2168.9472954852909</v>
          </cell>
          <cell r="CB98">
            <v>-33455.993646101677</v>
          </cell>
          <cell r="CC98">
            <v>2450.4611418610102</v>
          </cell>
          <cell r="CD98">
            <v>2457.5692925676799</v>
          </cell>
          <cell r="CE98">
            <v>7.1081507066696759</v>
          </cell>
          <cell r="CF98">
            <v>305.48555637175133</v>
          </cell>
          <cell r="CG98">
            <v>848.41187233731262</v>
          </cell>
          <cell r="CH98">
            <v>542.92631596556134</v>
          </cell>
          <cell r="CI98">
            <v>32469.330302329559</v>
          </cell>
          <cell r="CJ98">
            <v>29278.832363286256</v>
          </cell>
          <cell r="CK98">
            <v>-3190.4979390433036</v>
          </cell>
          <cell r="CL98">
            <v>23897.15969208338</v>
          </cell>
          <cell r="CM98">
            <v>33110.811241758973</v>
          </cell>
          <cell r="CN98">
            <v>9213.6515496755928</v>
          </cell>
          <cell r="CO98">
            <v>56366.489994412943</v>
          </cell>
          <cell r="CP98">
            <v>62389.643605045232</v>
          </cell>
          <cell r="CQ98">
            <v>6023.1536106322892</v>
          </cell>
          <cell r="CR98">
            <v>925240.08189486794</v>
          </cell>
          <cell r="CS98">
            <v>924344.23081691586</v>
          </cell>
          <cell r="CT98">
            <v>-895.85107795207296</v>
          </cell>
          <cell r="CU98">
            <v>1110288.0982738414</v>
          </cell>
          <cell r="CV98">
            <v>1109213.0769802991</v>
          </cell>
          <cell r="CW98">
            <v>-1075.0212935423478</v>
          </cell>
          <cell r="CX98">
            <v>25552.363017288189</v>
          </cell>
          <cell r="CY98">
            <v>26627.384310830676</v>
          </cell>
          <cell r="CZ98">
            <v>1075.0212935424861</v>
          </cell>
          <cell r="DA98">
            <v>8859.5406073272607</v>
          </cell>
          <cell r="DB98">
            <v>1</v>
          </cell>
          <cell r="DC98">
            <v>344917.9</v>
          </cell>
          <cell r="DD98">
            <v>318.81</v>
          </cell>
          <cell r="DE98">
            <v>228562.77000000002</v>
          </cell>
          <cell r="DF98">
            <v>-341.44</v>
          </cell>
          <cell r="DG98">
            <v>19496.407577923033</v>
          </cell>
          <cell r="DH98">
            <v>13630085.535493556</v>
          </cell>
          <cell r="DI98">
            <v>50625.738075587695</v>
          </cell>
          <cell r="DJ98">
            <v>9</v>
          </cell>
          <cell r="DK98">
            <v>8.095524921369833</v>
          </cell>
          <cell r="DL98">
            <v>10.500266014833361</v>
          </cell>
          <cell r="DM98">
            <v>6.9354083660997361</v>
          </cell>
          <cell r="DN98">
            <v>116330.63790904649</v>
          </cell>
          <cell r="DO98">
            <v>660.25087645269491</v>
          </cell>
          <cell r="DP98">
            <v>116990.88878549919</v>
          </cell>
          <cell r="DQ98">
            <v>17301.28</v>
          </cell>
          <cell r="DW98">
            <v>2355.1999999999998</v>
          </cell>
          <cell r="DX98">
            <v>0</v>
          </cell>
        </row>
        <row r="99">
          <cell r="A99">
            <v>150000645</v>
          </cell>
          <cell r="B99" t="str">
            <v>№2/87</v>
          </cell>
          <cell r="C99" t="str">
            <v>вул.ДМИТРА ЛИЗОГУБА,  12</v>
          </cell>
          <cell r="D99" t="str">
            <v>вул.ДМИТРА ЛИЗОГУБА,  12</v>
          </cell>
          <cell r="E99">
            <v>216</v>
          </cell>
          <cell r="F99">
            <v>216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418.927212967645</v>
          </cell>
          <cell r="AQ99">
            <v>140.47538423161123</v>
          </cell>
          <cell r="AR99">
            <v>-278.4518287360338</v>
          </cell>
          <cell r="AS99">
            <v>3893.3647835792876</v>
          </cell>
          <cell r="AT99">
            <v>0</v>
          </cell>
          <cell r="AU99">
            <v>-3893.3647835792876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4312.2919965469328</v>
          </cell>
          <cell r="CS99">
            <v>140.47538423161123</v>
          </cell>
          <cell r="CT99">
            <v>-4171.8166123153214</v>
          </cell>
          <cell r="CU99">
            <v>5174.7503958563193</v>
          </cell>
          <cell r="CV99">
            <v>168.57046107793346</v>
          </cell>
          <cell r="CW99">
            <v>-5006.1799347783863</v>
          </cell>
          <cell r="CX99">
            <v>148.44176596093706</v>
          </cell>
          <cell r="CY99">
            <v>5154.6217007393234</v>
          </cell>
          <cell r="CZ99">
            <v>5006.1799347783863</v>
          </cell>
          <cell r="DA99">
            <v>-5656.4500986708208</v>
          </cell>
          <cell r="DB99">
            <v>3</v>
          </cell>
          <cell r="DC99">
            <v>794.12</v>
          </cell>
          <cell r="DD99">
            <v>0</v>
          </cell>
          <cell r="DE99">
            <v>248.58000000000004</v>
          </cell>
          <cell r="DF99">
            <v>0</v>
          </cell>
          <cell r="DG99">
            <v>77.20646698510609</v>
          </cell>
          <cell r="DH99">
            <v>63878.305941807077</v>
          </cell>
          <cell r="DI99">
            <v>962.33437039757803</v>
          </cell>
          <cell r="DJ99">
            <v>1</v>
          </cell>
          <cell r="DK99">
            <v>2.525617420221371</v>
          </cell>
          <cell r="DL99">
            <v>0</v>
          </cell>
          <cell r="DM99">
            <v>2.525617420221371</v>
          </cell>
          <cell r="DN99">
            <v>545.53336276781613</v>
          </cell>
          <cell r="DO99">
            <v>0</v>
          </cell>
          <cell r="DP99">
            <v>545.53336276781613</v>
          </cell>
          <cell r="DQ99"/>
          <cell r="DW99">
            <v>0</v>
          </cell>
          <cell r="DX99">
            <v>0</v>
          </cell>
        </row>
        <row r="100">
          <cell r="A100">
            <v>150000643</v>
          </cell>
          <cell r="B100" t="str">
            <v>№2/88</v>
          </cell>
          <cell r="C100" t="str">
            <v>вул.ДМИТРА ЛИЗОГУБА,  7</v>
          </cell>
          <cell r="D100" t="str">
            <v>вул.ДМИТРА ЛИЗОГУБА,  7</v>
          </cell>
          <cell r="E100">
            <v>216.8</v>
          </cell>
          <cell r="F100">
            <v>216.8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335.14177037411599</v>
          </cell>
          <cell r="AQ100">
            <v>187.30051230881497</v>
          </cell>
          <cell r="AR100">
            <v>-147.84125806530102</v>
          </cell>
          <cell r="AS100">
            <v>3372.17047921022</v>
          </cell>
          <cell r="AT100">
            <v>5406.1248042904917</v>
          </cell>
          <cell r="AU100">
            <v>2033.9543250802717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3707.3122495843359</v>
          </cell>
          <cell r="CS100">
            <v>5593.4253165993068</v>
          </cell>
          <cell r="CT100">
            <v>1886.113067014971</v>
          </cell>
          <cell r="CU100">
            <v>4448.774699501203</v>
          </cell>
          <cell r="CV100">
            <v>6712.1103799191678</v>
          </cell>
          <cell r="CW100">
            <v>2263.3356804179648</v>
          </cell>
          <cell r="CX100">
            <v>209.04866188022999</v>
          </cell>
          <cell r="CY100">
            <v>-2054.2870185377337</v>
          </cell>
          <cell r="CZ100">
            <v>-2263.3356804179639</v>
          </cell>
          <cell r="DA100">
            <v>-8365.3830656722166</v>
          </cell>
          <cell r="DB100">
            <v>3</v>
          </cell>
          <cell r="DC100">
            <v>353.51</v>
          </cell>
          <cell r="DD100">
            <v>0</v>
          </cell>
          <cell r="DE100">
            <v>-129.11000000000001</v>
          </cell>
          <cell r="DF100">
            <v>0</v>
          </cell>
          <cell r="DG100">
            <v>-5114.2343649282502</v>
          </cell>
          <cell r="DH100">
            <v>55893.880336577189</v>
          </cell>
          <cell r="DI100">
            <v>965.89857176942098</v>
          </cell>
          <cell r="DJ100">
            <v>1</v>
          </cell>
          <cell r="DK100">
            <v>2.2260813694547981</v>
          </cell>
          <cell r="DL100">
            <v>0</v>
          </cell>
          <cell r="DM100">
            <v>2.2260813694547981</v>
          </cell>
          <cell r="DN100">
            <v>482.61444089780025</v>
          </cell>
          <cell r="DO100">
            <v>0</v>
          </cell>
          <cell r="DP100">
            <v>482.61444089780025</v>
          </cell>
          <cell r="DQ100"/>
          <cell r="DW100">
            <v>0</v>
          </cell>
          <cell r="DX100">
            <v>0</v>
          </cell>
        </row>
        <row r="101">
          <cell r="A101">
            <v>150000644</v>
          </cell>
          <cell r="B101" t="str">
            <v>№2/89</v>
          </cell>
          <cell r="C101" t="str">
            <v>вул.ДМИТРА ЛИЗОГУБА,  9</v>
          </cell>
          <cell r="D101" t="str">
            <v>вул.ДМИТРА ЛИЗОГУБА,  9</v>
          </cell>
          <cell r="E101">
            <v>214.7</v>
          </cell>
          <cell r="F101">
            <v>214.7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311.28967796460961</v>
          </cell>
          <cell r="P101">
            <v>312.3637722713944</v>
          </cell>
          <cell r="Q101">
            <v>1.0740943067847866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311.28967796460961</v>
          </cell>
          <cell r="AH101">
            <v>312.3637722713944</v>
          </cell>
          <cell r="AI101">
            <v>1.0740943067847866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414.58877716694661</v>
          </cell>
          <cell r="AQ101">
            <v>375.84186815509452</v>
          </cell>
          <cell r="AR101">
            <v>-38.746909011852097</v>
          </cell>
          <cell r="AS101">
            <v>3285.9486246341257</v>
          </cell>
          <cell r="AT101">
            <v>0</v>
          </cell>
          <cell r="AU101">
            <v>-3285.9486246341257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133.75386500455394</v>
          </cell>
          <cell r="BC101">
            <v>0</v>
          </cell>
          <cell r="BD101">
            <v>-133.75386500455394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133.75386500455394</v>
          </cell>
          <cell r="BR101">
            <v>0</v>
          </cell>
          <cell r="BS101">
            <v>-133.75386500455394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4145.5809447702359</v>
          </cell>
          <cell r="CS101">
            <v>688.20564042648891</v>
          </cell>
          <cell r="CT101">
            <v>-3457.3753043437468</v>
          </cell>
          <cell r="CU101">
            <v>4974.697133724283</v>
          </cell>
          <cell r="CV101">
            <v>825.84676851178665</v>
          </cell>
          <cell r="CW101">
            <v>-4148.8503652124964</v>
          </cell>
          <cell r="CX101">
            <v>173.51490434911639</v>
          </cell>
          <cell r="CY101">
            <v>4322.3652695616111</v>
          </cell>
          <cell r="CZ101">
            <v>4148.8503652124946</v>
          </cell>
          <cell r="DA101">
            <v>-12232.610344513092</v>
          </cell>
          <cell r="DB101">
            <v>3</v>
          </cell>
          <cell r="DC101">
            <v>529.36</v>
          </cell>
          <cell r="DD101">
            <v>0</v>
          </cell>
          <cell r="DE101">
            <v>0</v>
          </cell>
          <cell r="DF101">
            <v>0</v>
          </cell>
          <cell r="DG101">
            <v>-3314.7915409909883</v>
          </cell>
          <cell r="DH101">
            <v>61778.544456880794</v>
          </cell>
          <cell r="DI101">
            <v>956.5425431683334</v>
          </cell>
          <cell r="DJ101">
            <v>1</v>
          </cell>
          <cell r="DK101">
            <v>2.4656252589052476</v>
          </cell>
          <cell r="DL101">
            <v>0</v>
          </cell>
          <cell r="DM101">
            <v>2.4656252589052476</v>
          </cell>
          <cell r="DN101">
            <v>529.36974308695665</v>
          </cell>
          <cell r="DO101">
            <v>0</v>
          </cell>
          <cell r="DP101">
            <v>529.36974308695665</v>
          </cell>
          <cell r="DQ101"/>
          <cell r="DW101">
            <v>0</v>
          </cell>
          <cell r="DX101">
            <v>0</v>
          </cell>
        </row>
        <row r="102">
          <cell r="A102">
            <v>150000566</v>
          </cell>
          <cell r="B102" t="str">
            <v>№2/91</v>
          </cell>
          <cell r="C102" t="str">
            <v>вул.ЗЕЛЕНА,  17</v>
          </cell>
          <cell r="D102" t="str">
            <v>вул.ЗЕЛЕНА,  17</v>
          </cell>
          <cell r="E102">
            <v>397.8</v>
          </cell>
          <cell r="F102">
            <v>397.8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586.4980981547028</v>
          </cell>
          <cell r="AQ102">
            <v>280.95076846322246</v>
          </cell>
          <cell r="AR102">
            <v>-305.54732969148034</v>
          </cell>
          <cell r="AS102">
            <v>6672.0615471410683</v>
          </cell>
          <cell r="AT102">
            <v>0</v>
          </cell>
          <cell r="AU102">
            <v>-6672.0615471410683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306.67048927703348</v>
          </cell>
          <cell r="BU102">
            <v>0</v>
          </cell>
          <cell r="BV102">
            <v>-306.67048927703348</v>
          </cell>
          <cell r="BW102">
            <v>0</v>
          </cell>
          <cell r="BX102">
            <v>0</v>
          </cell>
          <cell r="BY102">
            <v>0</v>
          </cell>
          <cell r="BZ102">
            <v>352.81993183814041</v>
          </cell>
          <cell r="CA102">
            <v>0</v>
          </cell>
          <cell r="CB102">
            <v>-352.81993183814041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7918.0500664109441</v>
          </cell>
          <cell r="CS102">
            <v>280.95076846322246</v>
          </cell>
          <cell r="CT102">
            <v>-7637.0992979477214</v>
          </cell>
          <cell r="CU102">
            <v>9501.6600796931325</v>
          </cell>
          <cell r="CV102">
            <v>337.14092215586692</v>
          </cell>
          <cell r="CW102">
            <v>-9164.5191575372664</v>
          </cell>
          <cell r="CX102">
            <v>698.02880292212137</v>
          </cell>
          <cell r="CY102">
            <v>9862.5479604593929</v>
          </cell>
          <cell r="CZ102">
            <v>9164.5191575372719</v>
          </cell>
          <cell r="DA102">
            <v>-32905.333769006254</v>
          </cell>
          <cell r="DB102">
            <v>1</v>
          </cell>
          <cell r="DC102">
            <v>3433.01</v>
          </cell>
          <cell r="DD102">
            <v>0</v>
          </cell>
          <cell r="DE102">
            <v>2353.9100000000003</v>
          </cell>
          <cell r="DF102">
            <v>0</v>
          </cell>
          <cell r="DG102">
            <v>-10836.685942204278</v>
          </cell>
          <cell r="DH102">
            <v>122396.26659138304</v>
          </cell>
          <cell r="DI102">
            <v>1772.299132148873</v>
          </cell>
          <cell r="DJ102">
            <v>1</v>
          </cell>
          <cell r="DK102">
            <v>2.5306872255935526</v>
          </cell>
          <cell r="DL102">
            <v>0</v>
          </cell>
          <cell r="DM102">
            <v>2.5306872255935526</v>
          </cell>
          <cell r="DN102">
            <v>1006.7073783411153</v>
          </cell>
          <cell r="DO102">
            <v>0</v>
          </cell>
          <cell r="DP102">
            <v>1006.7073783411153</v>
          </cell>
          <cell r="DQ102"/>
          <cell r="DW102">
            <v>0</v>
          </cell>
          <cell r="DX102">
            <v>0</v>
          </cell>
        </row>
        <row r="103">
          <cell r="A103">
            <v>150000569</v>
          </cell>
          <cell r="B103" t="str">
            <v>№2/95</v>
          </cell>
          <cell r="C103" t="str">
            <v>вул.ЗЕЛЕНА,  3А</v>
          </cell>
          <cell r="D103" t="str">
            <v>вул.ЗЕЛЕНА,  3А</v>
          </cell>
          <cell r="E103">
            <v>245.6</v>
          </cell>
          <cell r="F103">
            <v>245.6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544.6053768579385</v>
          </cell>
          <cell r="AQ103">
            <v>234.12564038601874</v>
          </cell>
          <cell r="AR103">
            <v>-310.47973647191975</v>
          </cell>
          <cell r="AS103">
            <v>4226.8764465682489</v>
          </cell>
          <cell r="AT103">
            <v>0</v>
          </cell>
          <cell r="AU103">
            <v>-4226.8764465682489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320.70164049590079</v>
          </cell>
          <cell r="BU103">
            <v>1700.140139608329</v>
          </cell>
          <cell r="BV103">
            <v>1379.4384991124282</v>
          </cell>
          <cell r="BW103">
            <v>0</v>
          </cell>
          <cell r="BX103">
            <v>0</v>
          </cell>
          <cell r="BY103">
            <v>0</v>
          </cell>
          <cell r="BZ103">
            <v>127.40719760821742</v>
          </cell>
          <cell r="CA103">
            <v>2.3637940382597589</v>
          </cell>
          <cell r="CB103">
            <v>-125.04340356995766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5219.5906615303056</v>
          </cell>
          <cell r="CS103">
            <v>1936.6295740326075</v>
          </cell>
          <cell r="CT103">
            <v>-3282.9610874976979</v>
          </cell>
          <cell r="CU103">
            <v>6263.5087938363667</v>
          </cell>
          <cell r="CV103">
            <v>2323.955488839129</v>
          </cell>
          <cell r="CW103">
            <v>-3939.5533049972378</v>
          </cell>
          <cell r="CX103">
            <v>180.33820160657976</v>
          </cell>
          <cell r="CY103">
            <v>4119.8915066038171</v>
          </cell>
          <cell r="CZ103">
            <v>3939.5533049972373</v>
          </cell>
          <cell r="DA103">
            <v>6353.4163778814673</v>
          </cell>
          <cell r="DB103">
            <v>1</v>
          </cell>
          <cell r="DC103">
            <v>885.05</v>
          </cell>
          <cell r="DD103">
            <v>0</v>
          </cell>
          <cell r="DE103">
            <v>219.6099999999999</v>
          </cell>
          <cell r="DF103">
            <v>0</v>
          </cell>
          <cell r="DG103">
            <v>16402.167443471913</v>
          </cell>
          <cell r="DH103">
            <v>77326.163945315362</v>
          </cell>
          <cell r="DI103">
            <v>1094.2098211557645</v>
          </cell>
          <cell r="DJ103">
            <v>1</v>
          </cell>
          <cell r="DK103">
            <v>2.7095276158306394</v>
          </cell>
          <cell r="DL103">
            <v>0</v>
          </cell>
          <cell r="DM103">
            <v>2.7095276158306394</v>
          </cell>
          <cell r="DN103">
            <v>665.45998244800501</v>
          </cell>
          <cell r="DO103">
            <v>0</v>
          </cell>
          <cell r="DP103">
            <v>665.45998244800501</v>
          </cell>
          <cell r="DQ103"/>
        </row>
        <row r="104">
          <cell r="A104">
            <v>150000570</v>
          </cell>
          <cell r="B104" t="str">
            <v>№2/97</v>
          </cell>
          <cell r="C104" t="str">
            <v>вул.ЗЕЛЕНА,  4А</v>
          </cell>
          <cell r="D104" t="str">
            <v>вул.ЗЕЛЕНА,  4А</v>
          </cell>
          <cell r="E104">
            <v>325.60000000000002</v>
          </cell>
          <cell r="F104">
            <v>325.60000000000002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418.927212967645</v>
          </cell>
          <cell r="AQ104">
            <v>187.30051230881497</v>
          </cell>
          <cell r="AR104">
            <v>-231.62670065883003</v>
          </cell>
          <cell r="AS104">
            <v>3183.6453651199299</v>
          </cell>
          <cell r="AT104">
            <v>0</v>
          </cell>
          <cell r="AU104">
            <v>-3183.6453651199299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1282.8065619836032</v>
          </cell>
          <cell r="BU104">
            <v>3886.0800175097902</v>
          </cell>
          <cell r="BV104">
            <v>2603.2734555261868</v>
          </cell>
          <cell r="BW104">
            <v>0</v>
          </cell>
          <cell r="BX104">
            <v>0</v>
          </cell>
          <cell r="BY104">
            <v>0</v>
          </cell>
          <cell r="BZ104">
            <v>509.62879043286966</v>
          </cell>
          <cell r="CA104">
            <v>5.4029578017365933</v>
          </cell>
          <cell r="CB104">
            <v>-504.22583263113307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5395.0079305040472</v>
          </cell>
          <cell r="CS104">
            <v>4078.7834876203419</v>
          </cell>
          <cell r="CT104">
            <v>-1316.2244428837053</v>
          </cell>
          <cell r="CU104">
            <v>6474.0095166048568</v>
          </cell>
          <cell r="CV104">
            <v>4894.5401851444103</v>
          </cell>
          <cell r="CW104">
            <v>-1579.4693314604465</v>
          </cell>
          <cell r="CX104">
            <v>805.59786552237244</v>
          </cell>
          <cell r="CY104">
            <v>2385.0671969828195</v>
          </cell>
          <cell r="CZ104">
            <v>1579.4693314604469</v>
          </cell>
          <cell r="DA104">
            <v>-6743.5314042620548</v>
          </cell>
          <cell r="DB104">
            <v>1</v>
          </cell>
          <cell r="DC104">
            <v>745.98</v>
          </cell>
          <cell r="DD104">
            <v>0</v>
          </cell>
          <cell r="DE104">
            <v>0</v>
          </cell>
          <cell r="DF104">
            <v>0</v>
          </cell>
          <cell r="DG104">
            <v>-4430.5090791715511</v>
          </cell>
          <cell r="DH104">
            <v>87355.288585526752</v>
          </cell>
          <cell r="DI104">
            <v>1259.9451849464588</v>
          </cell>
          <cell r="DJ104">
            <v>1</v>
          </cell>
          <cell r="DK104">
            <v>2.2911022565070938</v>
          </cell>
          <cell r="DL104">
            <v>0</v>
          </cell>
          <cell r="DM104">
            <v>2.2911022565070938</v>
          </cell>
          <cell r="DN104">
            <v>745.98289471870976</v>
          </cell>
          <cell r="DO104">
            <v>0</v>
          </cell>
          <cell r="DP104">
            <v>745.98289471870976</v>
          </cell>
          <cell r="DQ104"/>
          <cell r="DW104">
            <v>0</v>
          </cell>
          <cell r="DX104">
            <v>0</v>
          </cell>
        </row>
        <row r="105">
          <cell r="A105">
            <v>150000573</v>
          </cell>
          <cell r="B105" t="str">
            <v>№2/99</v>
          </cell>
          <cell r="C105" t="str">
            <v>вул.ЗЕЛЕНА,  5В</v>
          </cell>
          <cell r="D105" t="str">
            <v>вул.ЗЕЛЕНА,  5В</v>
          </cell>
          <cell r="E105">
            <v>151.6</v>
          </cell>
          <cell r="F105">
            <v>151.6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251.35632778058695</v>
          </cell>
          <cell r="AQ105">
            <v>93.650256154407487</v>
          </cell>
          <cell r="AR105">
            <v>-157.70607162617947</v>
          </cell>
          <cell r="AS105">
            <v>1627.6900841210879</v>
          </cell>
          <cell r="AT105">
            <v>0</v>
          </cell>
          <cell r="AU105">
            <v>-1627.6900841210879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567.39521010813223</v>
          </cell>
          <cell r="BU105">
            <v>3157.4644331649756</v>
          </cell>
          <cell r="BV105">
            <v>2590.0692230568434</v>
          </cell>
          <cell r="BW105">
            <v>0</v>
          </cell>
          <cell r="BX105">
            <v>0</v>
          </cell>
          <cell r="BY105">
            <v>0</v>
          </cell>
          <cell r="BZ105">
            <v>225.41273422992302</v>
          </cell>
          <cell r="CA105">
            <v>4.3899032139109799</v>
          </cell>
          <cell r="CB105">
            <v>-221.02283101601205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2671.8543562397304</v>
          </cell>
          <cell r="CS105">
            <v>3255.5045925332943</v>
          </cell>
          <cell r="CT105">
            <v>583.65023629356392</v>
          </cell>
          <cell r="CU105">
            <v>3206.2252274876764</v>
          </cell>
          <cell r="CV105">
            <v>3906.6055110399529</v>
          </cell>
          <cell r="CW105">
            <v>700.38028355227652</v>
          </cell>
          <cell r="CX105">
            <v>111.78281748438152</v>
          </cell>
          <cell r="CY105">
            <v>-588.59746606789611</v>
          </cell>
          <cell r="CZ105">
            <v>-700.38028355227766</v>
          </cell>
          <cell r="DA105">
            <v>-1417.9739678769815</v>
          </cell>
          <cell r="DB105">
            <v>1</v>
          </cell>
          <cell r="DC105">
            <v>438.55</v>
          </cell>
          <cell r="DD105">
            <v>0</v>
          </cell>
          <cell r="DE105">
            <v>97.43</v>
          </cell>
          <cell r="DF105">
            <v>0</v>
          </cell>
          <cell r="DG105">
            <v>-2587.7716251840175</v>
          </cell>
          <cell r="DH105">
            <v>39816.096539664693</v>
          </cell>
          <cell r="DI105">
            <v>675.41615996422604</v>
          </cell>
          <cell r="DJ105">
            <v>1</v>
          </cell>
          <cell r="DK105">
            <v>2.2500997961101601</v>
          </cell>
          <cell r="DL105">
            <v>0</v>
          </cell>
          <cell r="DM105">
            <v>2.2500997961101601</v>
          </cell>
          <cell r="DN105">
            <v>341.11512909030023</v>
          </cell>
          <cell r="DO105">
            <v>0</v>
          </cell>
          <cell r="DP105">
            <v>341.11512909030023</v>
          </cell>
          <cell r="DQ105"/>
          <cell r="DW105">
            <v>0</v>
          </cell>
          <cell r="DX105">
            <v>0</v>
          </cell>
        </row>
        <row r="106">
          <cell r="A106">
            <v>150000658</v>
          </cell>
          <cell r="B106" t="str">
            <v>№2/100</v>
          </cell>
          <cell r="C106" t="str">
            <v>вул.ЗЕМСЬКА,  68</v>
          </cell>
          <cell r="D106" t="str">
            <v>вул.ЗЕМСЬКА,  68</v>
          </cell>
          <cell r="E106">
            <v>5046.8999999999996</v>
          </cell>
          <cell r="F106">
            <v>5046.8999999999996</v>
          </cell>
          <cell r="G106">
            <v>552.1</v>
          </cell>
          <cell r="H106">
            <v>0</v>
          </cell>
          <cell r="I106">
            <v>17710.801109232223</v>
          </cell>
          <cell r="J106">
            <v>17116.168446186137</v>
          </cell>
          <cell r="K106">
            <v>-594.63266304608624</v>
          </cell>
          <cell r="L106">
            <v>3208.5419100322706</v>
          </cell>
          <cell r="M106">
            <v>3229.689306652609</v>
          </cell>
          <cell r="N106">
            <v>21.147396620338441</v>
          </cell>
          <cell r="O106">
            <v>7238.9267025583767</v>
          </cell>
          <cell r="P106">
            <v>7258.0663615983358</v>
          </cell>
          <cell r="Q106">
            <v>19.139659039959042</v>
          </cell>
          <cell r="R106">
            <v>1723.8501083938847</v>
          </cell>
          <cell r="S106">
            <v>1729.1929316860358</v>
          </cell>
          <cell r="T106">
            <v>5.3428232921510244</v>
          </cell>
          <cell r="U106">
            <v>827.37931037576823</v>
          </cell>
          <cell r="V106">
            <v>530.64356501388295</v>
          </cell>
          <cell r="W106">
            <v>-296.73574536188528</v>
          </cell>
          <cell r="X106">
            <v>9717.7085835821872</v>
          </cell>
          <cell r="Y106">
            <v>9110.2294022219685</v>
          </cell>
          <cell r="Z106">
            <v>-607.47918136021872</v>
          </cell>
          <cell r="AA106">
            <v>0</v>
          </cell>
          <cell r="AB106">
            <v>0</v>
          </cell>
          <cell r="AC106">
            <v>0</v>
          </cell>
          <cell r="AD106">
            <v>22219.19579714811</v>
          </cell>
          <cell r="AE106">
            <v>22310.267146324048</v>
          </cell>
          <cell r="AF106">
            <v>91.071349175937939</v>
          </cell>
          <cell r="AG106">
            <v>62646.40352132282</v>
          </cell>
          <cell r="AH106">
            <v>61284.257159683017</v>
          </cell>
          <cell r="AI106">
            <v>-1362.1463616398032</v>
          </cell>
          <cell r="AJ106">
            <v>38303.421767326996</v>
          </cell>
          <cell r="AK106">
            <v>39028.724256510948</v>
          </cell>
          <cell r="AL106">
            <v>725.30248918395228</v>
          </cell>
          <cell r="AM106">
            <v>1471.5968454528456</v>
          </cell>
          <cell r="AN106">
            <v>871.79302046988153</v>
          </cell>
          <cell r="AO106">
            <v>-599.8038249829641</v>
          </cell>
          <cell r="AP106">
            <v>4197.7113688153331</v>
          </cell>
          <cell r="AQ106">
            <v>3472.9222383046199</v>
          </cell>
          <cell r="AR106">
            <v>-724.78913051071322</v>
          </cell>
          <cell r="AS106">
            <v>128041.71985334081</v>
          </cell>
          <cell r="AT106">
            <v>59688.930729219028</v>
          </cell>
          <cell r="AU106">
            <v>-68352.789124121773</v>
          </cell>
          <cell r="AV106">
            <v>2064.6876206062589</v>
          </cell>
          <cell r="AW106">
            <v>0</v>
          </cell>
          <cell r="AX106">
            <v>-2064.6876206062589</v>
          </cell>
          <cell r="AY106">
            <v>2083.7149824630305</v>
          </cell>
          <cell r="AZ106">
            <v>2131.4716500541349</v>
          </cell>
          <cell r="BA106">
            <v>47.75666759110436</v>
          </cell>
          <cell r="BB106">
            <v>1635.8455336458235</v>
          </cell>
          <cell r="BC106">
            <v>858.89868450435006</v>
          </cell>
          <cell r="BD106">
            <v>-776.94684914147342</v>
          </cell>
          <cell r="BE106">
            <v>667.55116856416032</v>
          </cell>
          <cell r="BF106">
            <v>546.58312943999999</v>
          </cell>
          <cell r="BG106">
            <v>-120.96803912416033</v>
          </cell>
          <cell r="BH106">
            <v>391.02192018643387</v>
          </cell>
          <cell r="BI106">
            <v>0</v>
          </cell>
          <cell r="BJ106">
            <v>-391.02192018643387</v>
          </cell>
          <cell r="BK106">
            <v>1524.1653837447379</v>
          </cell>
          <cell r="BL106">
            <v>0</v>
          </cell>
          <cell r="BM106">
            <v>-1524.1653837447379</v>
          </cell>
          <cell r="BN106">
            <v>167.42137263494675</v>
          </cell>
          <cell r="BO106">
            <v>0</v>
          </cell>
          <cell r="BP106">
            <v>-167.42137263494675</v>
          </cell>
          <cell r="BQ106">
            <v>8534.407981845392</v>
          </cell>
          <cell r="BR106">
            <v>3536.9534639984849</v>
          </cell>
          <cell r="BS106">
            <v>-4997.454517846907</v>
          </cell>
          <cell r="BT106">
            <v>42675.085272680233</v>
          </cell>
          <cell r="BU106">
            <v>39910.0097172487</v>
          </cell>
          <cell r="BV106">
            <v>-2765.0755554315328</v>
          </cell>
          <cell r="BW106">
            <v>46381.959591159328</v>
          </cell>
          <cell r="BX106">
            <v>45504.553150746666</v>
          </cell>
          <cell r="BY106">
            <v>-877.40644041266205</v>
          </cell>
          <cell r="BZ106">
            <v>8200.6459916080639</v>
          </cell>
          <cell r="CA106">
            <v>766.73158249446851</v>
          </cell>
          <cell r="CB106">
            <v>-7433.914409113595</v>
          </cell>
          <cell r="CC106">
            <v>2057.1694235193522</v>
          </cell>
          <cell r="CD106">
            <v>2063.1367371982878</v>
          </cell>
          <cell r="CE106">
            <v>5.9673136789356249</v>
          </cell>
          <cell r="CF106">
            <v>256.45603399264547</v>
          </cell>
          <cell r="CG106">
            <v>0</v>
          </cell>
          <cell r="CH106">
            <v>-256.45603399264547</v>
          </cell>
          <cell r="CI106">
            <v>18300.143532290967</v>
          </cell>
          <cell r="CJ106">
            <v>19535.789591938414</v>
          </cell>
          <cell r="CK106">
            <v>1235.6460596474462</v>
          </cell>
          <cell r="CL106">
            <v>8938.8151284795731</v>
          </cell>
          <cell r="CM106">
            <v>11006.64062495828</v>
          </cell>
          <cell r="CN106">
            <v>2067.8254964787066</v>
          </cell>
          <cell r="CO106">
            <v>27238.958660770542</v>
          </cell>
          <cell r="CP106">
            <v>30542.430216896693</v>
          </cell>
          <cell r="CQ106">
            <v>3303.471556126151</v>
          </cell>
          <cell r="CR106">
            <v>370005.53631183435</v>
          </cell>
          <cell r="CS106">
            <v>286670.44227277074</v>
          </cell>
          <cell r="CT106">
            <v>-83335.09403906361</v>
          </cell>
          <cell r="CU106">
            <v>444006.64357420121</v>
          </cell>
          <cell r="CV106">
            <v>344004.53072732489</v>
          </cell>
          <cell r="CW106">
            <v>-100002.11284687632</v>
          </cell>
          <cell r="CX106">
            <v>11313.476542863749</v>
          </cell>
          <cell r="CY106">
            <v>111315.58938974005</v>
          </cell>
          <cell r="CZ106">
            <v>100002.11284687631</v>
          </cell>
          <cell r="DA106">
            <v>-42096.338222217659</v>
          </cell>
          <cell r="DB106">
            <v>3</v>
          </cell>
          <cell r="DC106">
            <v>110116.22</v>
          </cell>
          <cell r="DD106">
            <v>0</v>
          </cell>
          <cell r="DE106">
            <v>63643.880000000005</v>
          </cell>
          <cell r="DF106">
            <v>0</v>
          </cell>
          <cell r="DG106">
            <v>-56841.335450958461</v>
          </cell>
          <cell r="DH106">
            <v>5463841.4414047794</v>
          </cell>
          <cell r="DI106">
            <v>22489.219605985625</v>
          </cell>
          <cell r="DJ106">
            <v>9</v>
          </cell>
          <cell r="DK106">
            <v>8.0943797337549448</v>
          </cell>
          <cell r="DL106">
            <v>9.3443133369570255</v>
          </cell>
          <cell r="DM106">
            <v>7.0148818741189949</v>
          </cell>
          <cell r="DN106">
            <v>46469.726637960535</v>
          </cell>
          <cell r="DO106">
            <v>0</v>
          </cell>
          <cell r="DP106">
            <v>46469.726637960535</v>
          </cell>
          <cell r="DQ106"/>
          <cell r="DW106">
            <v>1275.9000000000001</v>
          </cell>
          <cell r="DX106">
            <v>0</v>
          </cell>
        </row>
        <row r="107">
          <cell r="A107">
            <v>150000659</v>
          </cell>
          <cell r="B107" t="str">
            <v>№2/101</v>
          </cell>
          <cell r="C107" t="str">
            <v>вул.ЗЕМСЬКА,  70</v>
          </cell>
          <cell r="D107" t="str">
            <v>вул.ЗЕМСЬКА,  70</v>
          </cell>
          <cell r="E107">
            <v>2605.5</v>
          </cell>
          <cell r="F107">
            <v>2605.5</v>
          </cell>
          <cell r="G107">
            <v>490.3</v>
          </cell>
          <cell r="H107">
            <v>0</v>
          </cell>
          <cell r="I107">
            <v>9598.4398392213006</v>
          </cell>
          <cell r="J107">
            <v>9290.9869873781245</v>
          </cell>
          <cell r="K107">
            <v>-307.45285184317618</v>
          </cell>
          <cell r="L107">
            <v>1636.8374586104683</v>
          </cell>
          <cell r="M107">
            <v>1655.9066611143407</v>
          </cell>
          <cell r="N107">
            <v>19.069202503872475</v>
          </cell>
          <cell r="O107">
            <v>3837.1199940120532</v>
          </cell>
          <cell r="P107">
            <v>3848.0338400123633</v>
          </cell>
          <cell r="Q107">
            <v>10.913846000310059</v>
          </cell>
          <cell r="R107">
            <v>931.68802521779116</v>
          </cell>
          <cell r="S107">
            <v>933.91284637722174</v>
          </cell>
          <cell r="T107">
            <v>2.2248211594305758</v>
          </cell>
          <cell r="U107">
            <v>278.71996481256423</v>
          </cell>
          <cell r="V107">
            <v>179.05070688032663</v>
          </cell>
          <cell r="W107">
            <v>-99.669257932237599</v>
          </cell>
          <cell r="X107">
            <v>3670.1716533365466</v>
          </cell>
          <cell r="Y107">
            <v>3147.8908790972373</v>
          </cell>
          <cell r="Z107">
            <v>-522.28077423930927</v>
          </cell>
          <cell r="AA107">
            <v>0</v>
          </cell>
          <cell r="AB107">
            <v>0</v>
          </cell>
          <cell r="AC107">
            <v>0</v>
          </cell>
          <cell r="AD107">
            <v>11469.485562808974</v>
          </cell>
          <cell r="AE107">
            <v>11516.604599172688</v>
          </cell>
          <cell r="AF107">
            <v>47.119036363714258</v>
          </cell>
          <cell r="AG107">
            <v>31422.462498019697</v>
          </cell>
          <cell r="AH107">
            <v>30572.386520032305</v>
          </cell>
          <cell r="AI107">
            <v>-850.07597798739152</v>
          </cell>
          <cell r="AJ107">
            <v>21956.312079092135</v>
          </cell>
          <cell r="AK107">
            <v>20965.845928933188</v>
          </cell>
          <cell r="AL107">
            <v>-990.46615015894713</v>
          </cell>
          <cell r="AM107">
            <v>0</v>
          </cell>
          <cell r="AN107">
            <v>0</v>
          </cell>
          <cell r="AO107">
            <v>0</v>
          </cell>
          <cell r="AP107">
            <v>2072.9438858347321</v>
          </cell>
          <cell r="AQ107">
            <v>1713.8024700772403</v>
          </cell>
          <cell r="AR107">
            <v>-359.14141575749181</v>
          </cell>
          <cell r="AS107">
            <v>51183.76586894448</v>
          </cell>
          <cell r="AT107">
            <v>132.05404403729605</v>
          </cell>
          <cell r="AU107">
            <v>-51051.711824907186</v>
          </cell>
          <cell r="AV107">
            <v>1026.0448076944131</v>
          </cell>
          <cell r="AW107">
            <v>0</v>
          </cell>
          <cell r="AX107">
            <v>-1026.0448076944131</v>
          </cell>
          <cell r="AY107">
            <v>1180.0282251690849</v>
          </cell>
          <cell r="AZ107">
            <v>0</v>
          </cell>
          <cell r="BA107">
            <v>-1180.0282251690849</v>
          </cell>
          <cell r="BB107">
            <v>1408.9459189496924</v>
          </cell>
          <cell r="BC107">
            <v>387.08407254824999</v>
          </cell>
          <cell r="BD107">
            <v>-1021.8618464014424</v>
          </cell>
          <cell r="BE107">
            <v>414.61511485143393</v>
          </cell>
          <cell r="BF107">
            <v>0</v>
          </cell>
          <cell r="BG107">
            <v>-414.61511485143393</v>
          </cell>
          <cell r="BH107">
            <v>149.55853276555055</v>
          </cell>
          <cell r="BI107">
            <v>0</v>
          </cell>
          <cell r="BJ107">
            <v>-149.55853276555055</v>
          </cell>
          <cell r="BK107">
            <v>802.99596273253985</v>
          </cell>
          <cell r="BL107">
            <v>1268.7893401217375</v>
          </cell>
          <cell r="BM107">
            <v>465.79337738919764</v>
          </cell>
          <cell r="BN107">
            <v>90.14996988035594</v>
          </cell>
          <cell r="BO107">
            <v>0</v>
          </cell>
          <cell r="BP107">
            <v>-90.14996988035594</v>
          </cell>
          <cell r="BQ107">
            <v>5072.3385320430716</v>
          </cell>
          <cell r="BR107">
            <v>1655.8734126699874</v>
          </cell>
          <cell r="BS107">
            <v>-3416.4651193730842</v>
          </cell>
          <cell r="BT107">
            <v>19975.431592580364</v>
          </cell>
          <cell r="BU107">
            <v>20112.263443645079</v>
          </cell>
          <cell r="BV107">
            <v>136.83185106471501</v>
          </cell>
          <cell r="BW107">
            <v>21106.743532408462</v>
          </cell>
          <cell r="BX107">
            <v>22902.993832772841</v>
          </cell>
          <cell r="BY107">
            <v>1796.2503003643797</v>
          </cell>
          <cell r="BZ107">
            <v>5038.0009470312152</v>
          </cell>
          <cell r="CA107">
            <v>369.57575519077056</v>
          </cell>
          <cell r="CB107">
            <v>-4668.4251918404443</v>
          </cell>
          <cell r="CC107">
            <v>969.59095400842693</v>
          </cell>
          <cell r="CD107">
            <v>972.40348529373512</v>
          </cell>
          <cell r="CE107">
            <v>2.8125312853081823</v>
          </cell>
          <cell r="CF107">
            <v>120.87358863945687</v>
          </cell>
          <cell r="CG107">
            <v>0</v>
          </cell>
          <cell r="CH107">
            <v>-120.87358863945687</v>
          </cell>
          <cell r="CI107">
            <v>4906.9004794468892</v>
          </cell>
          <cell r="CJ107">
            <v>8706.0416905508409</v>
          </cell>
          <cell r="CK107">
            <v>3799.1412111039517</v>
          </cell>
          <cell r="CL107">
            <v>5731.8590756298054</v>
          </cell>
          <cell r="CM107">
            <v>7660.0647914440869</v>
          </cell>
          <cell r="CN107">
            <v>1928.2057158142816</v>
          </cell>
          <cell r="CO107">
            <v>10638.759555076695</v>
          </cell>
          <cell r="CP107">
            <v>16366.106481994928</v>
          </cell>
          <cell r="CQ107">
            <v>5727.3469269182333</v>
          </cell>
          <cell r="CR107">
            <v>169557.22303367875</v>
          </cell>
          <cell r="CS107">
            <v>115763.30537464737</v>
          </cell>
          <cell r="CT107">
            <v>-53793.917659031373</v>
          </cell>
          <cell r="CU107">
            <v>203468.6676404145</v>
          </cell>
          <cell r="CV107">
            <v>138915.96644957684</v>
          </cell>
          <cell r="CW107">
            <v>-64552.701190837659</v>
          </cell>
          <cell r="CX107">
            <v>3966.4191491433921</v>
          </cell>
          <cell r="CY107">
            <v>68519.120339981018</v>
          </cell>
          <cell r="CZ107">
            <v>64552.70119083763</v>
          </cell>
          <cell r="DA107">
            <v>31202.349283852091</v>
          </cell>
          <cell r="DB107">
            <v>3</v>
          </cell>
          <cell r="DC107">
            <v>82174.69</v>
          </cell>
          <cell r="DD107">
            <v>0</v>
          </cell>
          <cell r="DE107">
            <v>60788.430000000008</v>
          </cell>
          <cell r="DF107">
            <v>0</v>
          </cell>
          <cell r="DG107">
            <v>22213.759617035044</v>
          </cell>
          <cell r="DH107">
            <v>2489221.0414746944</v>
          </cell>
          <cell r="DI107">
            <v>11608.158342920786</v>
          </cell>
          <cell r="DJ107">
            <v>10</v>
          </cell>
          <cell r="DK107">
            <v>6.739290496212571</v>
          </cell>
          <cell r="DL107">
            <v>8.5491263933822843</v>
          </cell>
          <cell r="DM107">
            <v>5.7905262541764859</v>
          </cell>
          <cell r="DN107">
            <v>21387.386277575228</v>
          </cell>
          <cell r="DO107">
            <v>0</v>
          </cell>
          <cell r="DP107">
            <v>21387.386277575228</v>
          </cell>
          <cell r="DQ107"/>
          <cell r="DW107">
            <v>1275.9000000000001</v>
          </cell>
          <cell r="DX107">
            <v>0</v>
          </cell>
        </row>
        <row r="108">
          <cell r="A108">
            <v>150000660</v>
          </cell>
          <cell r="B108" t="str">
            <v>№2/102</v>
          </cell>
          <cell r="C108" t="str">
            <v>вул.ЗЕМСЬКА,  72</v>
          </cell>
          <cell r="D108" t="str">
            <v>вул.ЗЕМСЬКА,  72</v>
          </cell>
          <cell r="E108">
            <v>4661.7</v>
          </cell>
          <cell r="F108">
            <v>4661.7</v>
          </cell>
          <cell r="G108">
            <v>410</v>
          </cell>
          <cell r="H108">
            <v>0</v>
          </cell>
          <cell r="I108">
            <v>16664.56778695494</v>
          </cell>
          <cell r="J108">
            <v>16169.06483203413</v>
          </cell>
          <cell r="K108">
            <v>-495.50295492081023</v>
          </cell>
          <cell r="L108">
            <v>3232.3283319071106</v>
          </cell>
          <cell r="M108">
            <v>3267.8169367423452</v>
          </cell>
          <cell r="N108">
            <v>35.488604835234582</v>
          </cell>
          <cell r="O108">
            <v>6692.8378208511713</v>
          </cell>
          <cell r="P108">
            <v>6709.8090470268426</v>
          </cell>
          <cell r="Q108">
            <v>16.971226175671291</v>
          </cell>
          <cell r="R108">
            <v>1695.2098579235712</v>
          </cell>
          <cell r="S108">
            <v>1699.0337004344319</v>
          </cell>
          <cell r="T108">
            <v>3.8238425108606862</v>
          </cell>
          <cell r="U108">
            <v>869.72055757797546</v>
          </cell>
          <cell r="V108">
            <v>559.03449268542295</v>
          </cell>
          <cell r="W108">
            <v>-310.68606489255251</v>
          </cell>
          <cell r="X108">
            <v>7349.4650786096854</v>
          </cell>
          <cell r="Y108">
            <v>6624.0666744726159</v>
          </cell>
          <cell r="Z108">
            <v>-725.39840413706952</v>
          </cell>
          <cell r="AA108">
            <v>0</v>
          </cell>
          <cell r="AB108">
            <v>0</v>
          </cell>
          <cell r="AC108">
            <v>0</v>
          </cell>
          <cell r="AD108">
            <v>20520.936806043595</v>
          </cell>
          <cell r="AE108">
            <v>20605.241089987834</v>
          </cell>
          <cell r="AF108">
            <v>84.304283944238705</v>
          </cell>
          <cell r="AG108">
            <v>57025.066239868051</v>
          </cell>
          <cell r="AH108">
            <v>55634.066773383631</v>
          </cell>
          <cell r="AI108">
            <v>-1390.9994664844198</v>
          </cell>
          <cell r="AJ108">
            <v>36981.437511439792</v>
          </cell>
          <cell r="AK108">
            <v>35273.119735253655</v>
          </cell>
          <cell r="AL108">
            <v>-1708.3177761861371</v>
          </cell>
          <cell r="AM108">
            <v>0</v>
          </cell>
          <cell r="AN108">
            <v>0</v>
          </cell>
          <cell r="AO108">
            <v>0</v>
          </cell>
          <cell r="AP108">
            <v>4145.8877716694642</v>
          </cell>
          <cell r="AQ108">
            <v>3334.624619897108</v>
          </cell>
          <cell r="AR108">
            <v>-811.2631517723562</v>
          </cell>
          <cell r="AS108">
            <v>100929.17348322996</v>
          </cell>
          <cell r="AT108">
            <v>3008.0527270270841</v>
          </cell>
          <cell r="AU108">
            <v>-97921.120756202872</v>
          </cell>
          <cell r="AV108">
            <v>1993.0390339689543</v>
          </cell>
          <cell r="AW108">
            <v>0</v>
          </cell>
          <cell r="AX108">
            <v>-1993.0390339689543</v>
          </cell>
          <cell r="AY108">
            <v>2333.3307107406322</v>
          </cell>
          <cell r="AZ108">
            <v>1678.8759548064568</v>
          </cell>
          <cell r="BA108">
            <v>-654.45475593417541</v>
          </cell>
          <cell r="BB108">
            <v>2586.3311856995765</v>
          </cell>
          <cell r="BC108">
            <v>1503.2004940656079</v>
          </cell>
          <cell r="BD108">
            <v>-1083.1306916339686</v>
          </cell>
          <cell r="BE108">
            <v>726.40283790692558</v>
          </cell>
          <cell r="BF108">
            <v>1837.8578088519419</v>
          </cell>
          <cell r="BG108">
            <v>1111.4549709450162</v>
          </cell>
          <cell r="BH108">
            <v>466.45953630909321</v>
          </cell>
          <cell r="BI108">
            <v>0</v>
          </cell>
          <cell r="BJ108">
            <v>-466.45953630909321</v>
          </cell>
          <cell r="BK108">
            <v>1537.7204655582048</v>
          </cell>
          <cell r="BL108">
            <v>3431.9152114880726</v>
          </cell>
          <cell r="BM108">
            <v>1894.1947459298678</v>
          </cell>
          <cell r="BN108">
            <v>167.42137263494675</v>
          </cell>
          <cell r="BO108">
            <v>0</v>
          </cell>
          <cell r="BP108">
            <v>-167.42137263494675</v>
          </cell>
          <cell r="BQ108">
            <v>9810.7051428183331</v>
          </cell>
          <cell r="BR108">
            <v>8451.8494692120803</v>
          </cell>
          <cell r="BS108">
            <v>-1358.8556736062528</v>
          </cell>
          <cell r="BT108">
            <v>39540.818007913884</v>
          </cell>
          <cell r="BU108">
            <v>40512.179823914608</v>
          </cell>
          <cell r="BV108">
            <v>971.3618160007245</v>
          </cell>
          <cell r="BW108">
            <v>44033.504256436223</v>
          </cell>
          <cell r="BX108">
            <v>47693.846220617837</v>
          </cell>
          <cell r="BY108">
            <v>3660.3419641816145</v>
          </cell>
          <cell r="BZ108">
            <v>9971.4564074069676</v>
          </cell>
          <cell r="CA108">
            <v>679.54130623502738</v>
          </cell>
          <cell r="CB108">
            <v>-9291.9151011719405</v>
          </cell>
          <cell r="CC108">
            <v>1681.6392666511879</v>
          </cell>
          <cell r="CD108">
            <v>1686.51726497461</v>
          </cell>
          <cell r="CE108">
            <v>4.8779983234221618</v>
          </cell>
          <cell r="CF108">
            <v>209.64074810807986</v>
          </cell>
          <cell r="CG108">
            <v>0</v>
          </cell>
          <cell r="CH108">
            <v>-209.64074810807986</v>
          </cell>
          <cell r="CI108">
            <v>7781.746804466432</v>
          </cell>
          <cell r="CJ108">
            <v>8889.8881981376107</v>
          </cell>
          <cell r="CK108">
            <v>1108.1413936711788</v>
          </cell>
          <cell r="CL108">
            <v>10351.621107105881</v>
          </cell>
          <cell r="CM108">
            <v>13383.656095276136</v>
          </cell>
          <cell r="CN108">
            <v>3032.034988170255</v>
          </cell>
          <cell r="CO108">
            <v>18133.367911572313</v>
          </cell>
          <cell r="CP108">
            <v>22273.544293413746</v>
          </cell>
          <cell r="CQ108">
            <v>4140.1763818414329</v>
          </cell>
          <cell r="CR108">
            <v>322462.6967471143</v>
          </cell>
          <cell r="CS108">
            <v>218547.34223392943</v>
          </cell>
          <cell r="CT108">
            <v>-103915.35451318487</v>
          </cell>
          <cell r="CU108">
            <v>386955.23609653715</v>
          </cell>
          <cell r="CV108">
            <v>262256.81068071531</v>
          </cell>
          <cell r="CW108">
            <v>-124698.42541582184</v>
          </cell>
          <cell r="CX108">
            <v>7532.705534143106</v>
          </cell>
          <cell r="CY108">
            <v>132231.13094996498</v>
          </cell>
          <cell r="CZ108">
            <v>124698.42541582187</v>
          </cell>
          <cell r="DA108">
            <v>-16707.368984363857</v>
          </cell>
          <cell r="DB108">
            <v>3</v>
          </cell>
          <cell r="DC108">
            <v>77558.3</v>
          </cell>
          <cell r="DD108">
            <v>0</v>
          </cell>
          <cell r="DE108">
            <v>36935.75</v>
          </cell>
          <cell r="DF108">
            <v>0</v>
          </cell>
          <cell r="DG108">
            <v>222859.33091402287</v>
          </cell>
          <cell r="DH108">
            <v>4733855.2995681632</v>
          </cell>
          <cell r="DI108">
            <v>20769.046918899949</v>
          </cell>
          <cell r="DJ108">
            <v>10</v>
          </cell>
          <cell r="DK108">
            <v>7.3178655388319234</v>
          </cell>
          <cell r="DL108">
            <v>8.8492558668992647</v>
          </cell>
          <cell r="DM108">
            <v>6.2147879125290224</v>
          </cell>
          <cell r="DN108">
            <v>40624.70604021669</v>
          </cell>
          <cell r="DO108">
            <v>0</v>
          </cell>
          <cell r="DP108">
            <v>40624.70604021669</v>
          </cell>
          <cell r="DQ108"/>
          <cell r="DW108">
            <v>1260</v>
          </cell>
          <cell r="DX108">
            <v>0</v>
          </cell>
        </row>
        <row r="109">
          <cell r="A109">
            <v>150000597</v>
          </cell>
          <cell r="B109" t="str">
            <v>№2/104</v>
          </cell>
          <cell r="C109" t="str">
            <v>вул.КИЇВСЬКА,  14</v>
          </cell>
          <cell r="D109" t="str">
            <v>вул.КИЇВСЬКА,  14</v>
          </cell>
          <cell r="E109">
            <v>4714.6499999999996</v>
          </cell>
          <cell r="F109">
            <v>4714.6499999999996</v>
          </cell>
          <cell r="G109">
            <v>571.65</v>
          </cell>
          <cell r="H109">
            <v>0</v>
          </cell>
          <cell r="I109">
            <v>13920.358743119159</v>
          </cell>
          <cell r="J109">
            <v>10928.769524887122</v>
          </cell>
          <cell r="K109">
            <v>-2991.5892182320367</v>
          </cell>
          <cell r="L109">
            <v>2346.2795159748666</v>
          </cell>
          <cell r="M109">
            <v>2136.112406628341</v>
          </cell>
          <cell r="N109">
            <v>-210.16710934652565</v>
          </cell>
          <cell r="O109">
            <v>8050.6257028126902</v>
          </cell>
          <cell r="P109">
            <v>8072.3432849360915</v>
          </cell>
          <cell r="Q109">
            <v>21.717582123401371</v>
          </cell>
          <cell r="R109">
            <v>1738.2658860956451</v>
          </cell>
          <cell r="S109">
            <v>1742.681934457072</v>
          </cell>
          <cell r="T109">
            <v>4.4160483614268742</v>
          </cell>
          <cell r="U109">
            <v>1003.4028701041539</v>
          </cell>
          <cell r="V109">
            <v>570.83631151316445</v>
          </cell>
          <cell r="W109">
            <v>-432.56655859098942</v>
          </cell>
          <cell r="X109">
            <v>9559.5496517904667</v>
          </cell>
          <cell r="Y109">
            <v>6330.1364621944977</v>
          </cell>
          <cell r="Z109">
            <v>-3229.413189595969</v>
          </cell>
          <cell r="AA109">
            <v>0</v>
          </cell>
          <cell r="AB109">
            <v>0</v>
          </cell>
          <cell r="AC109">
            <v>0</v>
          </cell>
          <cell r="AD109">
            <v>20755.755933109391</v>
          </cell>
          <cell r="AE109">
            <v>20840.885078594492</v>
          </cell>
          <cell r="AF109">
            <v>85.129145485101617</v>
          </cell>
          <cell r="AG109">
            <v>57374.238303006365</v>
          </cell>
          <cell r="AH109">
            <v>50621.765003210778</v>
          </cell>
          <cell r="AI109">
            <v>-6752.4732997955871</v>
          </cell>
          <cell r="AJ109">
            <v>50936.60419631665</v>
          </cell>
          <cell r="AK109">
            <v>51920.124723787878</v>
          </cell>
          <cell r="AL109">
            <v>983.52052747122798</v>
          </cell>
          <cell r="AM109">
            <v>1471.5968454528456</v>
          </cell>
          <cell r="AN109">
            <v>3496.6070077516156</v>
          </cell>
          <cell r="AO109">
            <v>2025.01016229877</v>
          </cell>
          <cell r="AP109">
            <v>3834.9461887942548</v>
          </cell>
          <cell r="AQ109">
            <v>3449.2995258263909</v>
          </cell>
          <cell r="AR109">
            <v>-385.6466629678639</v>
          </cell>
          <cell r="AS109">
            <v>104286.34776947083</v>
          </cell>
          <cell r="AT109">
            <v>41476.806322185119</v>
          </cell>
          <cell r="AU109">
            <v>-62809.541447285708</v>
          </cell>
          <cell r="AV109">
            <v>1339.3705028566678</v>
          </cell>
          <cell r="AW109">
            <v>527.72371755561187</v>
          </cell>
          <cell r="AX109">
            <v>-811.64678530105596</v>
          </cell>
          <cell r="AY109">
            <v>522.52522295848973</v>
          </cell>
          <cell r="AZ109">
            <v>2376.414288087331</v>
          </cell>
          <cell r="BA109">
            <v>1853.8890651288411</v>
          </cell>
          <cell r="BB109">
            <v>589.463836218707</v>
          </cell>
          <cell r="BC109">
            <v>0</v>
          </cell>
          <cell r="BD109">
            <v>-589.463836218707</v>
          </cell>
          <cell r="BE109">
            <v>406.90734903374596</v>
          </cell>
          <cell r="BF109">
            <v>0</v>
          </cell>
          <cell r="BG109">
            <v>-406.90734903374596</v>
          </cell>
          <cell r="BH109">
            <v>387.90847936969089</v>
          </cell>
          <cell r="BI109">
            <v>0</v>
          </cell>
          <cell r="BJ109">
            <v>-387.90847936969089</v>
          </cell>
          <cell r="BK109">
            <v>1569.9057602314899</v>
          </cell>
          <cell r="BL109">
            <v>6144.6952894282495</v>
          </cell>
          <cell r="BM109">
            <v>4574.7895291967598</v>
          </cell>
          <cell r="BN109">
            <v>539.88914933749982</v>
          </cell>
          <cell r="BO109">
            <v>0</v>
          </cell>
          <cell r="BP109">
            <v>-539.88914933749982</v>
          </cell>
          <cell r="BQ109">
            <v>5355.9703000062909</v>
          </cell>
          <cell r="BR109">
            <v>9048.833295071192</v>
          </cell>
          <cell r="BS109">
            <v>3692.862995064901</v>
          </cell>
          <cell r="BT109">
            <v>83110.365133788335</v>
          </cell>
          <cell r="BU109">
            <v>77116.251960243811</v>
          </cell>
          <cell r="BV109">
            <v>-5994.1131735445233</v>
          </cell>
          <cell r="BW109">
            <v>42855.363691630351</v>
          </cell>
          <cell r="BX109">
            <v>36959.628631226398</v>
          </cell>
          <cell r="BY109">
            <v>-5895.735060403953</v>
          </cell>
          <cell r="BZ109">
            <v>24293.16768809261</v>
          </cell>
          <cell r="CA109">
            <v>1152.2499910345639</v>
          </cell>
          <cell r="CB109">
            <v>-23140.917697058045</v>
          </cell>
          <cell r="CC109">
            <v>2135.1934257064872</v>
          </cell>
          <cell r="CD109">
            <v>2141.3870667312476</v>
          </cell>
          <cell r="CE109">
            <v>6.1936410247603817</v>
          </cell>
          <cell r="CF109">
            <v>266.18285859366165</v>
          </cell>
          <cell r="CG109">
            <v>0</v>
          </cell>
          <cell r="CH109">
            <v>-266.18285859366165</v>
          </cell>
          <cell r="CI109">
            <v>24762.347844458465</v>
          </cell>
          <cell r="CJ109">
            <v>19181.73778297058</v>
          </cell>
          <cell r="CK109">
            <v>-5580.6100614878851</v>
          </cell>
          <cell r="CL109">
            <v>11598.328889653974</v>
          </cell>
          <cell r="CM109">
            <v>17566.296809247728</v>
          </cell>
          <cell r="CN109">
            <v>5967.9679195937533</v>
          </cell>
          <cell r="CO109">
            <v>36360.676734112436</v>
          </cell>
          <cell r="CP109">
            <v>36748.034592218304</v>
          </cell>
          <cell r="CQ109">
            <v>387.35785810586822</v>
          </cell>
          <cell r="CR109">
            <v>412280.65313497116</v>
          </cell>
          <cell r="CS109">
            <v>314130.9881192873</v>
          </cell>
          <cell r="CT109">
            <v>-98149.665015683859</v>
          </cell>
          <cell r="CU109">
            <v>494736.78376196534</v>
          </cell>
          <cell r="CV109">
            <v>376957.18574314477</v>
          </cell>
          <cell r="CW109">
            <v>-117779.59801882057</v>
          </cell>
          <cell r="CX109">
            <v>12649.085922301434</v>
          </cell>
          <cell r="CY109">
            <v>130428.68394112204</v>
          </cell>
          <cell r="CZ109">
            <v>117779.5980188206</v>
          </cell>
          <cell r="DA109">
            <v>-235584.92456376529</v>
          </cell>
          <cell r="DB109">
            <v>1</v>
          </cell>
          <cell r="DC109">
            <v>125812.25</v>
          </cell>
          <cell r="DD109">
            <v>0</v>
          </cell>
          <cell r="DE109">
            <v>73936.44</v>
          </cell>
          <cell r="DF109">
            <v>0</v>
          </cell>
          <cell r="DG109">
            <v>-216572.48045122484</v>
          </cell>
          <cell r="DH109">
            <v>6088630.4362112014</v>
          </cell>
          <cell r="DI109">
            <v>21007.625648227688</v>
          </cell>
          <cell r="DJ109">
            <v>9</v>
          </cell>
          <cell r="DK109">
            <v>9.2933670141473392</v>
          </cell>
          <cell r="DL109">
            <v>11.237701278893685</v>
          </cell>
          <cell r="DM109">
            <v>8.2767386914593519</v>
          </cell>
          <cell r="DN109">
            <v>51870.349652093864</v>
          </cell>
          <cell r="DO109">
            <v>0</v>
          </cell>
          <cell r="DP109">
            <v>51870.349652093864</v>
          </cell>
          <cell r="DQ109"/>
          <cell r="DW109">
            <v>1437.2600000000002</v>
          </cell>
          <cell r="DX109">
            <v>0</v>
          </cell>
        </row>
        <row r="110">
          <cell r="A110">
            <v>150000598</v>
          </cell>
          <cell r="B110" t="str">
            <v>№2/105</v>
          </cell>
          <cell r="C110" t="str">
            <v>вул.КИЇВСЬКА,  19</v>
          </cell>
          <cell r="D110" t="str">
            <v>вул.КИЇВСЬКА,  19</v>
          </cell>
          <cell r="E110">
            <v>259.3</v>
          </cell>
          <cell r="F110">
            <v>259.3</v>
          </cell>
          <cell r="G110">
            <v>0</v>
          </cell>
          <cell r="H110">
            <v>0</v>
          </cell>
          <cell r="I110">
            <v>162.70053430978459</v>
          </cell>
          <cell r="J110">
            <v>126.24987175616374</v>
          </cell>
          <cell r="K110">
            <v>-36.450662553620845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162.70053430978459</v>
          </cell>
          <cell r="AH110">
            <v>126.24987175616374</v>
          </cell>
          <cell r="AI110">
            <v>-36.450662553620845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502.7126555611739</v>
          </cell>
          <cell r="AQ110">
            <v>23.165414003615926</v>
          </cell>
          <cell r="AR110">
            <v>-479.54724155755798</v>
          </cell>
          <cell r="AS110">
            <v>2964.0638349985875</v>
          </cell>
          <cell r="AT110">
            <v>0</v>
          </cell>
          <cell r="AU110">
            <v>-2964.0638349985875</v>
          </cell>
          <cell r="AV110">
            <v>33.754963685566246</v>
          </cell>
          <cell r="AW110">
            <v>0</v>
          </cell>
          <cell r="AX110">
            <v>-33.754963685566246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33.754963685566246</v>
          </cell>
          <cell r="BR110">
            <v>0</v>
          </cell>
          <cell r="BS110">
            <v>-33.754963685566246</v>
          </cell>
          <cell r="BT110">
            <v>740.08070883669393</v>
          </cell>
          <cell r="BU110">
            <v>1700.140139608329</v>
          </cell>
          <cell r="BV110">
            <v>960.05943077163511</v>
          </cell>
          <cell r="BW110">
            <v>0</v>
          </cell>
          <cell r="BX110">
            <v>0</v>
          </cell>
          <cell r="BY110">
            <v>0</v>
          </cell>
          <cell r="BZ110">
            <v>294.01660986511712</v>
          </cell>
          <cell r="CA110">
            <v>2.3637940382597589</v>
          </cell>
          <cell r="CB110">
            <v>-291.65281582685736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4697.3293072569231</v>
          </cell>
          <cell r="CS110">
            <v>1851.9192194063685</v>
          </cell>
          <cell r="CT110">
            <v>-2845.4100878505546</v>
          </cell>
          <cell r="CU110">
            <v>5636.7951687083078</v>
          </cell>
          <cell r="CV110">
            <v>2222.3030632876421</v>
          </cell>
          <cell r="CW110">
            <v>-3414.4921054206657</v>
          </cell>
          <cell r="CX110">
            <v>273.03473173637019</v>
          </cell>
          <cell r="CY110">
            <v>3687.526837157036</v>
          </cell>
          <cell r="CZ110">
            <v>3414.4921054206657</v>
          </cell>
          <cell r="DA110">
            <v>-2578.0671228285159</v>
          </cell>
          <cell r="DB110">
            <v>1</v>
          </cell>
          <cell r="DC110">
            <v>2891.13</v>
          </cell>
          <cell r="DD110">
            <v>0</v>
          </cell>
          <cell r="DE110">
            <v>2282.29</v>
          </cell>
          <cell r="DF110">
            <v>0</v>
          </cell>
          <cell r="DG110">
            <v>746.31076252680214</v>
          </cell>
          <cell r="DH110">
            <v>70917.958805336137</v>
          </cell>
          <cell r="DI110">
            <v>1151.6825682767312</v>
          </cell>
          <cell r="DJ110">
            <v>1</v>
          </cell>
          <cell r="DK110">
            <v>2.3479613066485512</v>
          </cell>
          <cell r="DL110">
            <v>0</v>
          </cell>
          <cell r="DM110">
            <v>2.3479613066485512</v>
          </cell>
          <cell r="DN110">
            <v>608.82636681396934</v>
          </cell>
          <cell r="DO110">
            <v>0</v>
          </cell>
          <cell r="DP110">
            <v>608.82636681396934</v>
          </cell>
          <cell r="DQ110"/>
        </row>
        <row r="111">
          <cell r="A111">
            <v>150000592</v>
          </cell>
          <cell r="B111" t="str">
            <v>№2/106</v>
          </cell>
          <cell r="C111" t="str">
            <v>вул.КИЇВСЬКА,  2</v>
          </cell>
          <cell r="D111" t="str">
            <v>вул.КИЇВСЬКА,  2</v>
          </cell>
          <cell r="E111">
            <v>9737.6</v>
          </cell>
          <cell r="F111">
            <v>9698.2000000000007</v>
          </cell>
          <cell r="G111">
            <v>1110</v>
          </cell>
          <cell r="H111">
            <v>39.4</v>
          </cell>
          <cell r="I111">
            <v>26653.495269258427</v>
          </cell>
          <cell r="J111">
            <v>20999.289640273575</v>
          </cell>
          <cell r="K111">
            <v>-5654.2056289848515</v>
          </cell>
          <cell r="L111">
            <v>4512.1194473814267</v>
          </cell>
          <cell r="M111">
            <v>3785.8302519900972</v>
          </cell>
          <cell r="N111">
            <v>-726.28919539132949</v>
          </cell>
          <cell r="O111">
            <v>16864.209783860395</v>
          </cell>
          <cell r="P111">
            <v>16909.53311165169</v>
          </cell>
          <cell r="Q111">
            <v>45.323327791295014</v>
          </cell>
          <cell r="R111">
            <v>3499.7386571835082</v>
          </cell>
          <cell r="S111">
            <v>3508.858109931803</v>
          </cell>
          <cell r="T111">
            <v>9.1194527482948615</v>
          </cell>
          <cell r="U111">
            <v>3937.4162309797925</v>
          </cell>
          <cell r="V111">
            <v>1610.6418032335325</v>
          </cell>
          <cell r="W111">
            <v>-2326.7744277462598</v>
          </cell>
          <cell r="X111">
            <v>20016.40940860107</v>
          </cell>
          <cell r="Y111">
            <v>14068.5095547685</v>
          </cell>
          <cell r="Z111">
            <v>-5947.8998538325704</v>
          </cell>
          <cell r="AA111">
            <v>0</v>
          </cell>
          <cell r="AB111">
            <v>0</v>
          </cell>
          <cell r="AC111">
            <v>0</v>
          </cell>
          <cell r="AD111">
            <v>42865.771102698796</v>
          </cell>
          <cell r="AE111">
            <v>43041.826013369195</v>
          </cell>
          <cell r="AF111">
            <v>176.05491067039839</v>
          </cell>
          <cell r="AG111">
            <v>118349.15989996342</v>
          </cell>
          <cell r="AH111">
            <v>103924.48848521839</v>
          </cell>
          <cell r="AI111">
            <v>-14424.671414745026</v>
          </cell>
          <cell r="AJ111">
            <v>74887.145543524719</v>
          </cell>
          <cell r="AK111">
            <v>70595.133205771097</v>
          </cell>
          <cell r="AL111">
            <v>-4292.012337753622</v>
          </cell>
          <cell r="AM111">
            <v>7204.9545361207502</v>
          </cell>
          <cell r="AN111">
            <v>6072.8966627423006</v>
          </cell>
          <cell r="AO111">
            <v>-1132.0578733784496</v>
          </cell>
          <cell r="AP111">
            <v>7773.5395718802456</v>
          </cell>
          <cell r="AQ111">
            <v>6977.1454987499719</v>
          </cell>
          <cell r="AR111">
            <v>-796.39407313027368</v>
          </cell>
          <cell r="AS111">
            <v>196947.72796897485</v>
          </cell>
          <cell r="AT111">
            <v>147030.68260806645</v>
          </cell>
          <cell r="AU111">
            <v>-49917.045360908407</v>
          </cell>
          <cell r="AV111">
            <v>1331.1505926922312</v>
          </cell>
          <cell r="AW111">
            <v>273.9376929885193</v>
          </cell>
          <cell r="AX111">
            <v>-1057.2128997037119</v>
          </cell>
          <cell r="AY111">
            <v>1870.4725145517361</v>
          </cell>
          <cell r="AZ111">
            <v>946.36313919312875</v>
          </cell>
          <cell r="BA111">
            <v>-924.10937535860739</v>
          </cell>
          <cell r="BB111">
            <v>3036.5325113640702</v>
          </cell>
          <cell r="BC111">
            <v>4638.5410550123324</v>
          </cell>
          <cell r="BD111">
            <v>1602.0085436482623</v>
          </cell>
          <cell r="BE111">
            <v>940.52078809550483</v>
          </cell>
          <cell r="BF111">
            <v>0</v>
          </cell>
          <cell r="BG111">
            <v>-940.52078809550483</v>
          </cell>
          <cell r="BH111">
            <v>1433.7581576859413</v>
          </cell>
          <cell r="BI111">
            <v>0</v>
          </cell>
          <cell r="BJ111">
            <v>-1433.7581576859413</v>
          </cell>
          <cell r="BK111">
            <v>3377.6593982909926</v>
          </cell>
          <cell r="BL111">
            <v>6064.8887396996333</v>
          </cell>
          <cell r="BM111">
            <v>2687.2293414086407</v>
          </cell>
          <cell r="BN111">
            <v>888.32896381456862</v>
          </cell>
          <cell r="BO111">
            <v>13771.414254505135</v>
          </cell>
          <cell r="BP111">
            <v>12883.085290690566</v>
          </cell>
          <cell r="BQ111">
            <v>12878.422926495046</v>
          </cell>
          <cell r="BR111">
            <v>25695.144881398748</v>
          </cell>
          <cell r="BS111">
            <v>12816.721954903702</v>
          </cell>
          <cell r="BT111">
            <v>158392.60381298015</v>
          </cell>
          <cell r="BU111">
            <v>224235.23453975731</v>
          </cell>
          <cell r="BV111">
            <v>65842.630726777163</v>
          </cell>
          <cell r="BW111">
            <v>95522.1416110469</v>
          </cell>
          <cell r="BX111">
            <v>112131.71554656565</v>
          </cell>
          <cell r="BY111">
            <v>16609.573935518754</v>
          </cell>
          <cell r="BZ111">
            <v>40714.218218956528</v>
          </cell>
          <cell r="CA111">
            <v>3232.102394897368</v>
          </cell>
          <cell r="CB111">
            <v>-37482.115824059161</v>
          </cell>
          <cell r="CC111">
            <v>3216.1113096648519</v>
          </cell>
          <cell r="CD111">
            <v>3225.4404124561579</v>
          </cell>
          <cell r="CE111">
            <v>9.3291027913060134</v>
          </cell>
          <cell r="CF111">
            <v>400.93496526139756</v>
          </cell>
          <cell r="CG111">
            <v>0</v>
          </cell>
          <cell r="CH111">
            <v>-400.93496526139756</v>
          </cell>
          <cell r="CI111">
            <v>26619.896153920654</v>
          </cell>
          <cell r="CJ111">
            <v>26153.812414588509</v>
          </cell>
          <cell r="CK111">
            <v>-466.08373933214534</v>
          </cell>
          <cell r="CL111">
            <v>40750.439813959994</v>
          </cell>
          <cell r="CM111">
            <v>39236.459197710326</v>
          </cell>
          <cell r="CN111">
            <v>-1513.9806162496679</v>
          </cell>
          <cell r="CO111">
            <v>67370.335967880645</v>
          </cell>
          <cell r="CP111">
            <v>65390.271612298835</v>
          </cell>
          <cell r="CQ111">
            <v>-1980.0643555818097</v>
          </cell>
          <cell r="CR111">
            <v>783657.29633274942</v>
          </cell>
          <cell r="CS111">
            <v>768510.25584792229</v>
          </cell>
          <cell r="CT111">
            <v>-15147.040484827128</v>
          </cell>
          <cell r="CU111">
            <v>940388.75559929933</v>
          </cell>
          <cell r="CV111">
            <v>922212.30701750668</v>
          </cell>
          <cell r="CW111">
            <v>-18176.448581792647</v>
          </cell>
          <cell r="CX111">
            <v>32573.50665545727</v>
          </cell>
          <cell r="CY111">
            <v>50749.955237249742</v>
          </cell>
          <cell r="CZ111">
            <v>18176.448581792472</v>
          </cell>
          <cell r="DA111">
            <v>-93789.722712816496</v>
          </cell>
          <cell r="DB111">
            <v>1</v>
          </cell>
          <cell r="DC111">
            <v>215153.32</v>
          </cell>
          <cell r="DD111">
            <v>10602.02</v>
          </cell>
          <cell r="DE111">
            <v>114974.12000000001</v>
          </cell>
          <cell r="DF111">
            <v>10313.470000000001</v>
          </cell>
          <cell r="DG111">
            <v>-1954.0002201744355</v>
          </cell>
          <cell r="DH111">
            <v>11675547.147057079</v>
          </cell>
          <cell r="DI111">
            <v>43208.813230851258</v>
          </cell>
          <cell r="DJ111">
            <v>9</v>
          </cell>
          <cell r="DK111">
            <v>8.5702888669800075</v>
          </cell>
          <cell r="DL111">
            <v>10.559178857038203</v>
          </cell>
          <cell r="DM111">
            <v>7.323718272306361</v>
          </cell>
          <cell r="DN111">
            <v>100197.36050236331</v>
          </cell>
          <cell r="DO111">
            <v>288.5544999288706</v>
          </cell>
          <cell r="DP111">
            <v>100485.91500229218</v>
          </cell>
          <cell r="DQ111"/>
          <cell r="DW111">
            <v>1714.44</v>
          </cell>
          <cell r="DX111">
            <v>0</v>
          </cell>
        </row>
        <row r="112">
          <cell r="A112">
            <v>150000599</v>
          </cell>
          <cell r="B112" t="str">
            <v>№2/107</v>
          </cell>
          <cell r="C112" t="str">
            <v>вул.КИЇВСЬКА,  21</v>
          </cell>
          <cell r="D112" t="str">
            <v>вул.КИЇВСЬКА,  21</v>
          </cell>
          <cell r="E112">
            <v>249.9</v>
          </cell>
          <cell r="F112">
            <v>249.9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628.39081945146745</v>
          </cell>
          <cell r="AQ112">
            <v>92.661656014463702</v>
          </cell>
          <cell r="AR112">
            <v>-535.72916343700376</v>
          </cell>
          <cell r="AS112">
            <v>2984.3256318968688</v>
          </cell>
          <cell r="AT112">
            <v>0</v>
          </cell>
          <cell r="AU112">
            <v>-2984.3256318968688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1529.5001315958341</v>
          </cell>
          <cell r="BU112">
            <v>5343.2362648766693</v>
          </cell>
          <cell r="BV112">
            <v>3813.736133280835</v>
          </cell>
          <cell r="BW112">
            <v>0</v>
          </cell>
          <cell r="BX112">
            <v>0</v>
          </cell>
          <cell r="BY112">
            <v>0</v>
          </cell>
          <cell r="BZ112">
            <v>607.63432705457535</v>
          </cell>
          <cell r="CA112">
            <v>7.4290669773878131</v>
          </cell>
          <cell r="CB112">
            <v>-600.20526007718752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5749.8509099987459</v>
          </cell>
          <cell r="CS112">
            <v>5443.3269878685214</v>
          </cell>
          <cell r="CT112">
            <v>-306.52392213022449</v>
          </cell>
          <cell r="CU112">
            <v>6899.8210919984949</v>
          </cell>
          <cell r="CV112">
            <v>6531.9923854422259</v>
          </cell>
          <cell r="CW112">
            <v>-367.82870655626903</v>
          </cell>
          <cell r="CX112">
            <v>231.65928875265229</v>
          </cell>
          <cell r="CY112">
            <v>599.48799530892234</v>
          </cell>
          <cell r="CZ112">
            <v>367.82870655627005</v>
          </cell>
          <cell r="DA112">
            <v>-2303.5799265297087</v>
          </cell>
          <cell r="DB112">
            <v>1</v>
          </cell>
          <cell r="DC112">
            <v>328.44</v>
          </cell>
          <cell r="DD112">
            <v>0</v>
          </cell>
          <cell r="DE112">
            <v>-401.35999999999996</v>
          </cell>
          <cell r="DF112">
            <v>0</v>
          </cell>
          <cell r="DG112">
            <v>-2030.148702833525</v>
          </cell>
          <cell r="DH112">
            <v>85577.764569013758</v>
          </cell>
          <cell r="DI112">
            <v>1115.595029386822</v>
          </cell>
          <cell r="DJ112">
            <v>1</v>
          </cell>
          <cell r="DK112">
            <v>2.9204053785046766</v>
          </cell>
          <cell r="DL112">
            <v>0</v>
          </cell>
          <cell r="DM112">
            <v>2.9204053785046766</v>
          </cell>
          <cell r="DN112">
            <v>729.80930408831875</v>
          </cell>
          <cell r="DO112">
            <v>0</v>
          </cell>
          <cell r="DP112">
            <v>729.80930408831875</v>
          </cell>
          <cell r="DQ112"/>
        </row>
        <row r="113">
          <cell r="A113">
            <v>150000593</v>
          </cell>
          <cell r="B113" t="str">
            <v>№2/110</v>
          </cell>
          <cell r="C113" t="str">
            <v>вул.КИЇВСЬКА,  5</v>
          </cell>
          <cell r="D113" t="str">
            <v>вул.КИЇВСЬКА,  5</v>
          </cell>
          <cell r="E113">
            <v>1899.23</v>
          </cell>
          <cell r="F113">
            <v>1780.73</v>
          </cell>
          <cell r="G113">
            <v>0</v>
          </cell>
          <cell r="H113">
            <v>118.5</v>
          </cell>
          <cell r="I113">
            <v>6526.1822255586376</v>
          </cell>
          <cell r="J113">
            <v>5093.8988978072439</v>
          </cell>
          <cell r="K113">
            <v>-1432.2833277513937</v>
          </cell>
          <cell r="L113">
            <v>1320.6100680417171</v>
          </cell>
          <cell r="M113">
            <v>1125.9634889986532</v>
          </cell>
          <cell r="N113">
            <v>-194.64657904306387</v>
          </cell>
          <cell r="O113">
            <v>3135.5683684015025</v>
          </cell>
          <cell r="P113">
            <v>3143.9070445143611</v>
          </cell>
          <cell r="Q113">
            <v>8.3386761128585931</v>
          </cell>
          <cell r="R113">
            <v>0</v>
          </cell>
          <cell r="S113">
            <v>0</v>
          </cell>
          <cell r="T113">
            <v>0</v>
          </cell>
          <cell r="U113">
            <v>288.03855228281327</v>
          </cell>
          <cell r="V113">
            <v>159.57469422447892</v>
          </cell>
          <cell r="W113">
            <v>-128.46385805833435</v>
          </cell>
          <cell r="X113">
            <v>3527.3308139687301</v>
          </cell>
          <cell r="Y113">
            <v>2533.3849186643747</v>
          </cell>
          <cell r="Z113">
            <v>-993.94589530435542</v>
          </cell>
          <cell r="AA113">
            <v>0</v>
          </cell>
          <cell r="AB113">
            <v>0</v>
          </cell>
          <cell r="AC113">
            <v>0</v>
          </cell>
          <cell r="AD113">
            <v>8360.0030213453192</v>
          </cell>
          <cell r="AE113">
            <v>8394.3849420622373</v>
          </cell>
          <cell r="AF113">
            <v>34.381920716918103</v>
          </cell>
          <cell r="AG113">
            <v>23157.733049598719</v>
          </cell>
          <cell r="AH113">
            <v>20451.113986271346</v>
          </cell>
          <cell r="AI113">
            <v>-2706.6190633273727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5907.8900746289873</v>
          </cell>
          <cell r="AQ113">
            <v>5505.7327717059088</v>
          </cell>
          <cell r="AR113">
            <v>-402.15730292307853</v>
          </cell>
          <cell r="AS113">
            <v>17863.470358185143</v>
          </cell>
          <cell r="AT113">
            <v>11294.245604004183</v>
          </cell>
          <cell r="AU113">
            <v>-6569.2247541809593</v>
          </cell>
          <cell r="AV113">
            <v>1195.5390301054586</v>
          </cell>
          <cell r="AW113">
            <v>0</v>
          </cell>
          <cell r="AX113">
            <v>-1195.5390301054586</v>
          </cell>
          <cell r="AY113">
            <v>1455.6102155209821</v>
          </cell>
          <cell r="AZ113">
            <v>0</v>
          </cell>
          <cell r="BA113">
            <v>-1455.6102155209821</v>
          </cell>
          <cell r="BB113">
            <v>490.16008395079297</v>
          </cell>
          <cell r="BC113">
            <v>0</v>
          </cell>
          <cell r="BD113">
            <v>-490.16008395079297</v>
          </cell>
          <cell r="BE113">
            <v>0</v>
          </cell>
          <cell r="BF113">
            <v>0</v>
          </cell>
          <cell r="BG113">
            <v>0</v>
          </cell>
          <cell r="BH113">
            <v>169.76251700865348</v>
          </cell>
          <cell r="BI113">
            <v>0</v>
          </cell>
          <cell r="BJ113">
            <v>-169.76251700865348</v>
          </cell>
          <cell r="BK113">
            <v>775.57295146346485</v>
          </cell>
          <cell r="BL113">
            <v>0</v>
          </cell>
          <cell r="BM113">
            <v>-775.57295146346485</v>
          </cell>
          <cell r="BN113">
            <v>448.89388537943842</v>
          </cell>
          <cell r="BO113">
            <v>0</v>
          </cell>
          <cell r="BP113">
            <v>-448.89388537943842</v>
          </cell>
          <cell r="BQ113">
            <v>4535.5386834287901</v>
          </cell>
          <cell r="BR113">
            <v>0</v>
          </cell>
          <cell r="BS113">
            <v>-4535.5386834287901</v>
          </cell>
          <cell r="BT113">
            <v>19297.758141977742</v>
          </cell>
          <cell r="BU113">
            <v>36828.284181500247</v>
          </cell>
          <cell r="BV113">
            <v>17530.526039522505</v>
          </cell>
          <cell r="BW113">
            <v>9122.9636625673011</v>
          </cell>
          <cell r="BX113">
            <v>10933.979719378578</v>
          </cell>
          <cell r="BY113">
            <v>1811.0160568112769</v>
          </cell>
          <cell r="BZ113">
            <v>11139.270005073922</v>
          </cell>
          <cell r="CA113">
            <v>368.49160388562194</v>
          </cell>
          <cell r="CB113">
            <v>-10770.7784011883</v>
          </cell>
          <cell r="CC113">
            <v>754.86636262350555</v>
          </cell>
          <cell r="CD113">
            <v>757.05603369286553</v>
          </cell>
          <cell r="CE113">
            <v>2.1896710693599744</v>
          </cell>
          <cell r="CF113">
            <v>94.105051017961159</v>
          </cell>
          <cell r="CG113">
            <v>0</v>
          </cell>
          <cell r="CH113">
            <v>-94.105051017961159</v>
          </cell>
          <cell r="CI113">
            <v>1801.9803148909803</v>
          </cell>
          <cell r="CJ113">
            <v>1978.360531487529</v>
          </cell>
          <cell r="CK113">
            <v>176.38021659654873</v>
          </cell>
          <cell r="CL113">
            <v>0</v>
          </cell>
          <cell r="CM113">
            <v>0</v>
          </cell>
          <cell r="CN113">
            <v>0</v>
          </cell>
          <cell r="CO113">
            <v>1801.9803148909803</v>
          </cell>
          <cell r="CP113">
            <v>1978.360531487529</v>
          </cell>
          <cell r="CQ113">
            <v>176.38021659654873</v>
          </cell>
          <cell r="CR113">
            <v>93675.575703993061</v>
          </cell>
          <cell r="CS113">
            <v>88117.264431926276</v>
          </cell>
          <cell r="CT113">
            <v>-5558.311272066785</v>
          </cell>
          <cell r="CU113">
            <v>112410.69084479166</v>
          </cell>
          <cell r="CV113">
            <v>105740.71731831152</v>
          </cell>
          <cell r="CW113">
            <v>-6669.973526480142</v>
          </cell>
          <cell r="CX113">
            <v>3572.1953169804415</v>
          </cell>
          <cell r="CY113">
            <v>10242.168843460577</v>
          </cell>
          <cell r="CZ113">
            <v>6669.9735264801348</v>
          </cell>
          <cell r="DA113">
            <v>38443.526625384846</v>
          </cell>
          <cell r="DB113">
            <v>1</v>
          </cell>
          <cell r="DC113">
            <v>25584.52</v>
          </cell>
          <cell r="DD113">
            <v>673.51</v>
          </cell>
          <cell r="DE113">
            <v>14298.68</v>
          </cell>
          <cell r="DF113">
            <v>0</v>
          </cell>
          <cell r="DG113">
            <v>67402.160588333238</v>
          </cell>
          <cell r="DH113">
            <v>1391794.6339412653</v>
          </cell>
          <cell r="DI113">
            <v>7932.887545827849</v>
          </cell>
          <cell r="DJ113">
            <v>5</v>
          </cell>
          <cell r="DK113">
            <v>6.3439377948651554</v>
          </cell>
          <cell r="DL113">
            <v>0</v>
          </cell>
          <cell r="DM113">
            <v>5.6836037044766403</v>
          </cell>
          <cell r="DN113">
            <v>11296.840349450229</v>
          </cell>
          <cell r="DO113">
            <v>673.50703898048187</v>
          </cell>
          <cell r="DP113">
            <v>11970.347388430711</v>
          </cell>
          <cell r="DQ113"/>
          <cell r="DW113">
            <v>1260</v>
          </cell>
          <cell r="DX113">
            <v>0</v>
          </cell>
        </row>
        <row r="114">
          <cell r="A114">
            <v>150000594</v>
          </cell>
          <cell r="B114" t="str">
            <v>№2/111</v>
          </cell>
          <cell r="C114" t="str">
            <v>вул.КИЇВСЬКА,  6</v>
          </cell>
          <cell r="D114" t="str">
            <v>вул.КИЇВСЬКА,  6</v>
          </cell>
          <cell r="E114">
            <v>9312.1</v>
          </cell>
          <cell r="F114">
            <v>9163.1</v>
          </cell>
          <cell r="G114">
            <v>1004.05</v>
          </cell>
          <cell r="H114">
            <v>149</v>
          </cell>
          <cell r="I114">
            <v>26467.023924918241</v>
          </cell>
          <cell r="J114">
            <v>20858.515371481077</v>
          </cell>
          <cell r="K114">
            <v>-5608.5085534371647</v>
          </cell>
          <cell r="L114">
            <v>4292.1748702910418</v>
          </cell>
          <cell r="M114">
            <v>3583.0380976085112</v>
          </cell>
          <cell r="N114">
            <v>-709.13677268253059</v>
          </cell>
          <cell r="O114">
            <v>15690.105481372275</v>
          </cell>
          <cell r="P114">
            <v>15731.956391151054</v>
          </cell>
          <cell r="Q114">
            <v>41.850909778779169</v>
          </cell>
          <cell r="R114">
            <v>3350.9139185134663</v>
          </cell>
          <cell r="S114">
            <v>3359.9711984753521</v>
          </cell>
          <cell r="T114">
            <v>9.0572799618857971</v>
          </cell>
          <cell r="U114">
            <v>3937.4162309797925</v>
          </cell>
          <cell r="V114">
            <v>2610.1481025306298</v>
          </cell>
          <cell r="W114">
            <v>-1327.2681284491628</v>
          </cell>
          <cell r="X114">
            <v>20082.083831125874</v>
          </cell>
          <cell r="Y114">
            <v>14122.002794584554</v>
          </cell>
          <cell r="Z114">
            <v>-5960.0810365413199</v>
          </cell>
          <cell r="AA114">
            <v>0</v>
          </cell>
          <cell r="AB114">
            <v>0</v>
          </cell>
          <cell r="AC114">
            <v>0</v>
          </cell>
          <cell r="AD114">
            <v>40892.701571194586</v>
          </cell>
          <cell r="AE114">
            <v>41159.069150796357</v>
          </cell>
          <cell r="AF114">
            <v>266.36757960177056</v>
          </cell>
          <cell r="AG114">
            <v>114712.41982839527</v>
          </cell>
          <cell r="AH114">
            <v>101424.70110662753</v>
          </cell>
          <cell r="AI114">
            <v>-13287.718721767742</v>
          </cell>
          <cell r="AJ114">
            <v>92559.614556871515</v>
          </cell>
          <cell r="AK114">
            <v>86463.768656133863</v>
          </cell>
          <cell r="AL114">
            <v>-6095.8459007376514</v>
          </cell>
          <cell r="AM114">
            <v>1471.5968454528456</v>
          </cell>
          <cell r="AN114">
            <v>3099.8267291886509</v>
          </cell>
          <cell r="AO114">
            <v>1628.2298837358053</v>
          </cell>
          <cell r="AP114">
            <v>7494.5598344526961</v>
          </cell>
          <cell r="AQ114">
            <v>6647.1981260189823</v>
          </cell>
          <cell r="AR114">
            <v>-847.36170843371383</v>
          </cell>
          <cell r="AS114">
            <v>180232.4748719862</v>
          </cell>
          <cell r="AT114">
            <v>198672.11852595257</v>
          </cell>
          <cell r="AU114">
            <v>18439.64365396637</v>
          </cell>
          <cell r="AV114">
            <v>1026.6423585751272</v>
          </cell>
          <cell r="AW114">
            <v>591.28868768881694</v>
          </cell>
          <cell r="AX114">
            <v>-435.35367088631028</v>
          </cell>
          <cell r="AY114">
            <v>1195.3394164834467</v>
          </cell>
          <cell r="AZ114">
            <v>4042.1656489151546</v>
          </cell>
          <cell r="BA114">
            <v>2846.8262324317079</v>
          </cell>
          <cell r="BB114">
            <v>1509.5696455963105</v>
          </cell>
          <cell r="BC114">
            <v>0</v>
          </cell>
          <cell r="BD114">
            <v>-1509.5696455963105</v>
          </cell>
          <cell r="BE114">
            <v>705.3478646448832</v>
          </cell>
          <cell r="BF114">
            <v>0</v>
          </cell>
          <cell r="BG114">
            <v>-705.3478646448832</v>
          </cell>
          <cell r="BH114">
            <v>1118.0562880433408</v>
          </cell>
          <cell r="BI114">
            <v>1437.5564717240734</v>
          </cell>
          <cell r="BJ114">
            <v>319.50018368073256</v>
          </cell>
          <cell r="BK114">
            <v>3609.5874677747051</v>
          </cell>
          <cell r="BL114">
            <v>8961.592666731276</v>
          </cell>
          <cell r="BM114">
            <v>5352.0051989565709</v>
          </cell>
          <cell r="BN114">
            <v>888.32896381456862</v>
          </cell>
          <cell r="BO114">
            <v>14227.048163898313</v>
          </cell>
          <cell r="BP114">
            <v>13338.719200083744</v>
          </cell>
          <cell r="BQ114">
            <v>10052.872004932382</v>
          </cell>
          <cell r="BR114">
            <v>29259.651638957635</v>
          </cell>
          <cell r="BS114">
            <v>19206.779634025253</v>
          </cell>
          <cell r="BT114">
            <v>156067.65293668574</v>
          </cell>
          <cell r="BU114">
            <v>134605.6637060775</v>
          </cell>
          <cell r="BV114">
            <v>-21461.989230608247</v>
          </cell>
          <cell r="BW114">
            <v>83604.962432693414</v>
          </cell>
          <cell r="BX114">
            <v>67063.274890162531</v>
          </cell>
          <cell r="BY114">
            <v>-16541.687542530883</v>
          </cell>
          <cell r="BZ114">
            <v>24293.16768809261</v>
          </cell>
          <cell r="CA114">
            <v>1646.3306516550235</v>
          </cell>
          <cell r="CB114">
            <v>-22646.837036437588</v>
          </cell>
          <cell r="CC114">
            <v>2793.6398831881656</v>
          </cell>
          <cell r="CD114">
            <v>2801.7435062045197</v>
          </cell>
          <cell r="CE114">
            <v>8.1036230163540495</v>
          </cell>
          <cell r="CF114">
            <v>348.26776864126134</v>
          </cell>
          <cell r="CG114">
            <v>0</v>
          </cell>
          <cell r="CH114">
            <v>-348.26776864126134</v>
          </cell>
          <cell r="CI114">
            <v>39566.458912668597</v>
          </cell>
          <cell r="CJ114">
            <v>33380.338053326173</v>
          </cell>
          <cell r="CK114">
            <v>-6186.1208593424235</v>
          </cell>
          <cell r="CL114">
            <v>21515.502108798719</v>
          </cell>
          <cell r="CM114">
            <v>27325.071750373212</v>
          </cell>
          <cell r="CN114">
            <v>5809.5696415744933</v>
          </cell>
          <cell r="CO114">
            <v>61081.961021467316</v>
          </cell>
          <cell r="CP114">
            <v>60705.409803699382</v>
          </cell>
          <cell r="CQ114">
            <v>-376.55121776793385</v>
          </cell>
          <cell r="CR114">
            <v>734713.18967285939</v>
          </cell>
          <cell r="CS114">
            <v>692389.68734067818</v>
          </cell>
          <cell r="CT114">
            <v>-42323.502332181204</v>
          </cell>
          <cell r="CU114">
            <v>881655.82760743122</v>
          </cell>
          <cell r="CV114">
            <v>830867.62480881379</v>
          </cell>
          <cell r="CW114">
            <v>-50788.202798617422</v>
          </cell>
          <cell r="CX114">
            <v>32249.75049876811</v>
          </cell>
          <cell r="CY114">
            <v>83037.953297385524</v>
          </cell>
          <cell r="CZ114">
            <v>50788.202798617414</v>
          </cell>
          <cell r="DA114">
            <v>-126317.99929702777</v>
          </cell>
          <cell r="DB114">
            <v>1</v>
          </cell>
          <cell r="DC114">
            <v>149215.75</v>
          </cell>
          <cell r="DD114">
            <v>21434.3</v>
          </cell>
          <cell r="DE114">
            <v>55288.729999999996</v>
          </cell>
          <cell r="DF114">
            <v>20361.64</v>
          </cell>
          <cell r="DG114">
            <v>-45685.936096366029</v>
          </cell>
          <cell r="DH114">
            <v>10966866.937274391</v>
          </cell>
          <cell r="DI114">
            <v>40821.466599473744</v>
          </cell>
          <cell r="DJ114">
            <v>9</v>
          </cell>
          <cell r="DK114">
            <v>8.3387926794078098</v>
          </cell>
          <cell r="DL114">
            <v>10.466136777083197</v>
          </cell>
          <cell r="DM114">
            <v>7.1990504489856715</v>
          </cell>
          <cell r="DN114">
            <v>93766.298060820074</v>
          </cell>
          <cell r="DO114">
            <v>1072.6585168988649</v>
          </cell>
          <cell r="DP114">
            <v>94838.956577718942</v>
          </cell>
          <cell r="DQ114">
            <v>162.35</v>
          </cell>
          <cell r="DW114">
            <v>1714.44</v>
          </cell>
          <cell r="DX114">
            <v>0</v>
          </cell>
        </row>
        <row r="115">
          <cell r="A115">
            <v>150000627</v>
          </cell>
          <cell r="B115" t="str">
            <v>№2/113</v>
          </cell>
          <cell r="C115" t="str">
            <v>вул.КОТЛЯРЕВСЬКОГО,  13</v>
          </cell>
          <cell r="D115" t="str">
            <v>вул.КОТЛЯРЕВСЬКОГО,  13</v>
          </cell>
          <cell r="E115">
            <v>3777.4</v>
          </cell>
          <cell r="F115">
            <v>3714.1</v>
          </cell>
          <cell r="G115">
            <v>340.25</v>
          </cell>
          <cell r="H115">
            <v>63.3</v>
          </cell>
          <cell r="I115">
            <v>10552.356528052433</v>
          </cell>
          <cell r="J115">
            <v>8282.860805691942</v>
          </cell>
          <cell r="K115">
            <v>-2269.4957223604906</v>
          </cell>
          <cell r="L115">
            <v>2296.4625524902181</v>
          </cell>
          <cell r="M115">
            <v>1981.5734232025211</v>
          </cell>
          <cell r="N115">
            <v>-314.88912928769696</v>
          </cell>
          <cell r="O115">
            <v>7038.1211508478318</v>
          </cell>
          <cell r="P115">
            <v>7113.5616931772656</v>
          </cell>
          <cell r="Q115">
            <v>75.440542329433811</v>
          </cell>
          <cell r="R115">
            <v>1281.5930043743388</v>
          </cell>
          <cell r="S115">
            <v>1284.8379532044501</v>
          </cell>
          <cell r="T115">
            <v>3.2449488301112979</v>
          </cell>
          <cell r="U115">
            <v>781.49714624167848</v>
          </cell>
          <cell r="V115">
            <v>377.08704168515584</v>
          </cell>
          <cell r="W115">
            <v>-404.41010455652264</v>
          </cell>
          <cell r="X115">
            <v>8306.7175940027992</v>
          </cell>
          <cell r="Y115">
            <v>5996.5359408167797</v>
          </cell>
          <cell r="Z115">
            <v>-2310.1816531860195</v>
          </cell>
          <cell r="AA115">
            <v>0</v>
          </cell>
          <cell r="AB115">
            <v>0</v>
          </cell>
          <cell r="AC115">
            <v>0</v>
          </cell>
          <cell r="AD115">
            <v>16628.078590303721</v>
          </cell>
          <cell r="AE115">
            <v>16696.401853649029</v>
          </cell>
          <cell r="AF115">
            <v>68.323263345308078</v>
          </cell>
          <cell r="AG115">
            <v>46884.826566313022</v>
          </cell>
          <cell r="AH115">
            <v>41732.858711427143</v>
          </cell>
          <cell r="AI115">
            <v>-5151.9678548858792</v>
          </cell>
          <cell r="AJ115">
            <v>56978.067531670509</v>
          </cell>
          <cell r="AK115">
            <v>54187.996038820114</v>
          </cell>
          <cell r="AL115">
            <v>-2790.0714928503949</v>
          </cell>
          <cell r="AM115">
            <v>432.86</v>
          </cell>
          <cell r="AN115">
            <v>435.89428253379833</v>
          </cell>
          <cell r="AO115">
            <v>3.0342825337983186</v>
          </cell>
          <cell r="AP115">
            <v>3679.4753973566503</v>
          </cell>
          <cell r="AQ115">
            <v>2622.2071723234098</v>
          </cell>
          <cell r="AR115">
            <v>-1057.2682250332405</v>
          </cell>
          <cell r="AS115">
            <v>69594.046512108369</v>
          </cell>
          <cell r="AT115">
            <v>76503.456074087706</v>
          </cell>
          <cell r="AU115">
            <v>6909.409561979337</v>
          </cell>
          <cell r="AV115">
            <v>1188.7521902885537</v>
          </cell>
          <cell r="AW115">
            <v>527.72371755561187</v>
          </cell>
          <cell r="AX115">
            <v>-661.02847273294185</v>
          </cell>
          <cell r="AY115">
            <v>1289.5511985491619</v>
          </cell>
          <cell r="AZ115">
            <v>0</v>
          </cell>
          <cell r="BA115">
            <v>-1289.5511985491619</v>
          </cell>
          <cell r="BB115">
            <v>1794.0875969202609</v>
          </cell>
          <cell r="BC115">
            <v>14861.681466427579</v>
          </cell>
          <cell r="BD115">
            <v>13067.593869507318</v>
          </cell>
          <cell r="BE115">
            <v>495.74371014088223</v>
          </cell>
          <cell r="BF115">
            <v>12458.673079920201</v>
          </cell>
          <cell r="BG115">
            <v>11962.92936977932</v>
          </cell>
          <cell r="BH115">
            <v>397.29426606726793</v>
          </cell>
          <cell r="BI115">
            <v>0</v>
          </cell>
          <cell r="BJ115">
            <v>-397.29426606726793</v>
          </cell>
          <cell r="BK115">
            <v>1771.0173975437333</v>
          </cell>
          <cell r="BL115">
            <v>3136.3490224332895</v>
          </cell>
          <cell r="BM115">
            <v>1365.3316248895562</v>
          </cell>
          <cell r="BN115">
            <v>422.38787384110697</v>
          </cell>
          <cell r="BO115">
            <v>0</v>
          </cell>
          <cell r="BP115">
            <v>-422.38787384110697</v>
          </cell>
          <cell r="BQ115">
            <v>7358.8342333509672</v>
          </cell>
          <cell r="BR115">
            <v>30984.427286336682</v>
          </cell>
          <cell r="BS115">
            <v>23625.593052985714</v>
          </cell>
          <cell r="BT115">
            <v>56127.365001576793</v>
          </cell>
          <cell r="BU115">
            <v>62820.715176006874</v>
          </cell>
          <cell r="BV115">
            <v>6693.3501744300811</v>
          </cell>
          <cell r="BW115">
            <v>44964.166853569783</v>
          </cell>
          <cell r="BX115">
            <v>52863.162768943679</v>
          </cell>
          <cell r="BY115">
            <v>7898.9959153738964</v>
          </cell>
          <cell r="BZ115">
            <v>9839.2694029144914</v>
          </cell>
          <cell r="CA115">
            <v>734.19253337089094</v>
          </cell>
          <cell r="CB115">
            <v>-9105.0768695436</v>
          </cell>
          <cell r="CC115">
            <v>1309.2808171890047</v>
          </cell>
          <cell r="CD115">
            <v>1313.0787004555248</v>
          </cell>
          <cell r="CE115">
            <v>3.7978832665201026</v>
          </cell>
          <cell r="CF115">
            <v>163.22086159753943</v>
          </cell>
          <cell r="CG115">
            <v>0</v>
          </cell>
          <cell r="CH115">
            <v>-163.22086159753943</v>
          </cell>
          <cell r="CI115">
            <v>12689.376673989755</v>
          </cell>
          <cell r="CJ115">
            <v>6208.2701355092549</v>
          </cell>
          <cell r="CK115">
            <v>-6481.1065384804997</v>
          </cell>
          <cell r="CL115">
            <v>10646.779644494896</v>
          </cell>
          <cell r="CM115">
            <v>14542.497862400256</v>
          </cell>
          <cell r="CN115">
            <v>3895.7182179053598</v>
          </cell>
          <cell r="CO115">
            <v>23336.156318484653</v>
          </cell>
          <cell r="CP115">
            <v>20750.767997909512</v>
          </cell>
          <cell r="CQ115">
            <v>-2585.3883205751408</v>
          </cell>
          <cell r="CR115">
            <v>320667.56949613179</v>
          </cell>
          <cell r="CS115">
            <v>344948.75674221537</v>
          </cell>
          <cell r="CT115">
            <v>24281.187246083573</v>
          </cell>
          <cell r="CU115">
            <v>384801.08339535812</v>
          </cell>
          <cell r="CV115">
            <v>413938.5080906584</v>
          </cell>
          <cell r="CW115">
            <v>29137.424695300288</v>
          </cell>
          <cell r="CX115">
            <v>13429.521464946747</v>
          </cell>
          <cell r="CY115">
            <v>-15707.90323035352</v>
          </cell>
          <cell r="CZ115">
            <v>-29137.424695300266</v>
          </cell>
          <cell r="DA115">
            <v>-40683.752923018488</v>
          </cell>
          <cell r="DB115">
            <v>1</v>
          </cell>
          <cell r="DC115">
            <v>126145.98</v>
          </cell>
          <cell r="DD115">
            <v>301.60000000000002</v>
          </cell>
          <cell r="DE115">
            <v>85490.31</v>
          </cell>
          <cell r="DF115">
            <v>-130.67999999999995</v>
          </cell>
          <cell r="DG115">
            <v>29388.189969475032</v>
          </cell>
          <cell r="DH115">
            <v>4778767.2583236583</v>
          </cell>
          <cell r="DI115">
            <v>16547.02763136632</v>
          </cell>
          <cell r="DJ115">
            <v>9</v>
          </cell>
          <cell r="DK115">
            <v>8.3474133614248416</v>
          </cell>
          <cell r="DL115">
            <v>11.196548690683734</v>
          </cell>
          <cell r="DM115">
            <v>6.8290247637211055</v>
          </cell>
          <cell r="DN115">
            <v>40615.683196288119</v>
          </cell>
          <cell r="DO115">
            <v>432.27726754354597</v>
          </cell>
          <cell r="DP115">
            <v>41047.960463831667</v>
          </cell>
          <cell r="DQ115">
            <v>1372.8</v>
          </cell>
          <cell r="DW115">
            <v>1275.9000000000001</v>
          </cell>
          <cell r="DX115">
            <v>0</v>
          </cell>
        </row>
        <row r="116">
          <cell r="A116">
            <v>150000628</v>
          </cell>
          <cell r="B116" t="str">
            <v>№2/114</v>
          </cell>
          <cell r="C116" t="str">
            <v>вул.КОТЛЯРЕВСЬКОГО,  15</v>
          </cell>
          <cell r="D116" t="str">
            <v>вул.КОТЛЯРЕВСЬКОГО,  15</v>
          </cell>
          <cell r="E116">
            <v>4656.33</v>
          </cell>
          <cell r="F116">
            <v>4512.63</v>
          </cell>
          <cell r="G116">
            <v>368.4</v>
          </cell>
          <cell r="H116">
            <v>143.69999999999999</v>
          </cell>
          <cell r="I116">
            <v>17403.493820848176</v>
          </cell>
          <cell r="J116">
            <v>13705.096242836344</v>
          </cell>
          <cell r="K116">
            <v>-3698.3975780118326</v>
          </cell>
          <cell r="L116">
            <v>2728.8451892281996</v>
          </cell>
          <cell r="M116">
            <v>2361.9332870531789</v>
          </cell>
          <cell r="N116">
            <v>-366.91190217502071</v>
          </cell>
          <cell r="O116">
            <v>8154.5910731103477</v>
          </cell>
          <cell r="P116">
            <v>8233.1246903695883</v>
          </cell>
          <cell r="Q116">
            <v>78.5336172592406</v>
          </cell>
          <cell r="R116">
            <v>1574.270765115617</v>
          </cell>
          <cell r="S116">
            <v>1578.389502682684</v>
          </cell>
          <cell r="T116">
            <v>4.1187375670670008</v>
          </cell>
          <cell r="U116">
            <v>747.36860140831982</v>
          </cell>
          <cell r="V116">
            <v>357.97132310618184</v>
          </cell>
          <cell r="W116">
            <v>-389.39727830213798</v>
          </cell>
          <cell r="X116">
            <v>6700.1834207935663</v>
          </cell>
          <cell r="Y116">
            <v>4527.322481432072</v>
          </cell>
          <cell r="Z116">
            <v>-2172.8609393614943</v>
          </cell>
          <cell r="AA116">
            <v>0</v>
          </cell>
          <cell r="AB116">
            <v>0</v>
          </cell>
          <cell r="AC116">
            <v>0</v>
          </cell>
          <cell r="AD116">
            <v>20487.571464587643</v>
          </cell>
          <cell r="AE116">
            <v>20572.524023567075</v>
          </cell>
          <cell r="AF116">
            <v>84.952558979432069</v>
          </cell>
          <cell r="AG116">
            <v>57796.324335091871</v>
          </cell>
          <cell r="AH116">
            <v>51336.361551047121</v>
          </cell>
          <cell r="AI116">
            <v>-6459.9627840447502</v>
          </cell>
          <cell r="AJ116">
            <v>40564.183269306093</v>
          </cell>
          <cell r="AK116">
            <v>39034.560091802494</v>
          </cell>
          <cell r="AL116">
            <v>-1529.6231775035994</v>
          </cell>
          <cell r="AM116">
            <v>1471.5968454528456</v>
          </cell>
          <cell r="AN116">
            <v>871.79302046988153</v>
          </cell>
          <cell r="AO116">
            <v>-599.8038249829641</v>
          </cell>
          <cell r="AP116">
            <v>3627.6518002107832</v>
          </cell>
          <cell r="AQ116">
            <v>4811.8893947337428</v>
          </cell>
          <cell r="AR116">
            <v>1184.2375945229596</v>
          </cell>
          <cell r="AS116">
            <v>79126.141982545829</v>
          </cell>
          <cell r="AT116">
            <v>9581.8452566259566</v>
          </cell>
          <cell r="AU116">
            <v>-69544.296725919878</v>
          </cell>
          <cell r="AV116">
            <v>1800.2770964211204</v>
          </cell>
          <cell r="AW116">
            <v>527.72371755561187</v>
          </cell>
          <cell r="AX116">
            <v>-1272.5533788655084</v>
          </cell>
          <cell r="AY116">
            <v>1624.9914282202853</v>
          </cell>
          <cell r="AZ116">
            <v>0</v>
          </cell>
          <cell r="BA116">
            <v>-1624.9914282202853</v>
          </cell>
          <cell r="BB116">
            <v>1663.961898201984</v>
          </cell>
          <cell r="BC116">
            <v>1095.8237984348568</v>
          </cell>
          <cell r="BD116">
            <v>-568.13809976712719</v>
          </cell>
          <cell r="BE116">
            <v>615.17440394463563</v>
          </cell>
          <cell r="BF116">
            <v>2364.6819563445451</v>
          </cell>
          <cell r="BG116">
            <v>1749.5075523999094</v>
          </cell>
          <cell r="BH116">
            <v>397.29426606726793</v>
          </cell>
          <cell r="BI116">
            <v>1307.0381522802945</v>
          </cell>
          <cell r="BJ116">
            <v>909.7438862130266</v>
          </cell>
          <cell r="BK116">
            <v>1710.4676460226092</v>
          </cell>
          <cell r="BL116">
            <v>0</v>
          </cell>
          <cell r="BM116">
            <v>-1710.4676460226092</v>
          </cell>
          <cell r="BN116">
            <v>426.69806305200518</v>
          </cell>
          <cell r="BO116">
            <v>0</v>
          </cell>
          <cell r="BP116">
            <v>-426.69806305200518</v>
          </cell>
          <cell r="BQ116">
            <v>8238.8648019299071</v>
          </cell>
          <cell r="BR116">
            <v>5295.2676246153078</v>
          </cell>
          <cell r="BS116">
            <v>-2943.5971773145993</v>
          </cell>
          <cell r="BT116">
            <v>63628.710565340953</v>
          </cell>
          <cell r="BU116">
            <v>33722.435602954167</v>
          </cell>
          <cell r="BV116">
            <v>-29906.274962386786</v>
          </cell>
          <cell r="BW116">
            <v>45624.799090178138</v>
          </cell>
          <cell r="BX116">
            <v>22556.28309225371</v>
          </cell>
          <cell r="BY116">
            <v>-23068.515997924427</v>
          </cell>
          <cell r="BZ116">
            <v>7803.558491966669</v>
          </cell>
          <cell r="CA116">
            <v>567.6474280061384</v>
          </cell>
          <cell r="CB116">
            <v>-7235.9110639605306</v>
          </cell>
          <cell r="CC116">
            <v>1131.348031713464</v>
          </cell>
          <cell r="CD116">
            <v>1134.6297782279203</v>
          </cell>
          <cell r="CE116">
            <v>3.2817465144562448</v>
          </cell>
          <cell r="CF116">
            <v>141.03895671473427</v>
          </cell>
          <cell r="CG116">
            <v>0</v>
          </cell>
          <cell r="CH116">
            <v>-141.03895671473427</v>
          </cell>
          <cell r="CI116">
            <v>10321.517807015602</v>
          </cell>
          <cell r="CJ116">
            <v>10663.153510487167</v>
          </cell>
          <cell r="CK116">
            <v>341.63570347156565</v>
          </cell>
          <cell r="CL116">
            <v>15786.452598885746</v>
          </cell>
          <cell r="CM116">
            <v>15982.580622554808</v>
          </cell>
          <cell r="CN116">
            <v>196.1280236690618</v>
          </cell>
          <cell r="CO116">
            <v>26107.970405901346</v>
          </cell>
          <cell r="CP116">
            <v>26645.734133041973</v>
          </cell>
          <cell r="CQ116">
            <v>537.76372714062745</v>
          </cell>
          <cell r="CR116">
            <v>335262.18857635267</v>
          </cell>
          <cell r="CS116">
            <v>195558.44697377842</v>
          </cell>
          <cell r="CT116">
            <v>-139703.74160257424</v>
          </cell>
          <cell r="CU116">
            <v>402314.62629162316</v>
          </cell>
          <cell r="CV116">
            <v>234670.13636853409</v>
          </cell>
          <cell r="CW116">
            <v>-167644.48992308907</v>
          </cell>
          <cell r="CX116">
            <v>11763.887901846598</v>
          </cell>
          <cell r="CY116">
            <v>179408.37782493565</v>
          </cell>
          <cell r="CZ116">
            <v>167644.48992308904</v>
          </cell>
          <cell r="DA116">
            <v>-37192.736046343489</v>
          </cell>
          <cell r="DB116">
            <v>1</v>
          </cell>
          <cell r="DC116">
            <v>78553.33</v>
          </cell>
          <cell r="DD116">
            <v>1415.19</v>
          </cell>
          <cell r="DE116">
            <v>36800.07</v>
          </cell>
          <cell r="DF116">
            <v>522.33000000000015</v>
          </cell>
          <cell r="DG116">
            <v>-36834.627525631571</v>
          </cell>
          <cell r="DH116">
            <v>4968942.1703216378</v>
          </cell>
          <cell r="DI116">
            <v>20089.888347495289</v>
          </cell>
          <cell r="DJ116">
            <v>9</v>
          </cell>
          <cell r="DK116">
            <v>7.4889456851388658</v>
          </cell>
          <cell r="DL116">
            <v>9.4092667070205973</v>
          </cell>
          <cell r="DM116">
            <v>6.2133245615905315</v>
          </cell>
          <cell r="DN116">
            <v>41753.092955641136</v>
          </cell>
          <cell r="DO116">
            <v>892.85473950055928</v>
          </cell>
          <cell r="DP116">
            <v>42645.947695141695</v>
          </cell>
          <cell r="DQ116">
            <v>5194.66</v>
          </cell>
          <cell r="DW116">
            <v>1275.9000000000001</v>
          </cell>
          <cell r="DX116">
            <v>0</v>
          </cell>
        </row>
        <row r="117">
          <cell r="A117">
            <v>150000625</v>
          </cell>
          <cell r="B117" t="str">
            <v>№2/115</v>
          </cell>
          <cell r="C117" t="str">
            <v>вул.КОТЛЯРЕВСЬКОГО,  3</v>
          </cell>
          <cell r="D117" t="str">
            <v>вул.КОТЛЯРЕВСЬКОГО,  3</v>
          </cell>
          <cell r="E117">
            <v>4850.6500000000005</v>
          </cell>
          <cell r="F117">
            <v>4786.05</v>
          </cell>
          <cell r="G117">
            <v>340.9</v>
          </cell>
          <cell r="H117">
            <v>64.599999999999994</v>
          </cell>
          <cell r="I117">
            <v>18541.968453592977</v>
          </cell>
          <cell r="J117">
            <v>14542.456679608102</v>
          </cell>
          <cell r="K117">
            <v>-3999.5117739848756</v>
          </cell>
          <cell r="L117">
            <v>2844.6807911501323</v>
          </cell>
          <cell r="M117">
            <v>2412.5603275586568</v>
          </cell>
          <cell r="N117">
            <v>-432.12046359147553</v>
          </cell>
          <cell r="O117">
            <v>8792.5894696660089</v>
          </cell>
          <cell r="P117">
            <v>8872.8317637600067</v>
          </cell>
          <cell r="Q117">
            <v>80.242294093997771</v>
          </cell>
          <cell r="R117">
            <v>1684.5288964444464</v>
          </cell>
          <cell r="S117">
            <v>1688.9209194302018</v>
          </cell>
          <cell r="T117">
            <v>4.392022985755375</v>
          </cell>
          <cell r="U117">
            <v>812.11284712141287</v>
          </cell>
          <cell r="V117">
            <v>386.52452113344953</v>
          </cell>
          <cell r="W117">
            <v>-425.58832598796334</v>
          </cell>
          <cell r="X117">
            <v>7292.4331450593281</v>
          </cell>
          <cell r="Y117">
            <v>5101.2458840157951</v>
          </cell>
          <cell r="Z117">
            <v>-2191.187261043533</v>
          </cell>
          <cell r="AA117">
            <v>0</v>
          </cell>
          <cell r="AB117">
            <v>0</v>
          </cell>
          <cell r="AC117">
            <v>0</v>
          </cell>
          <cell r="AD117">
            <v>21352.700113313895</v>
          </cell>
          <cell r="AE117">
            <v>21440.421454222607</v>
          </cell>
          <cell r="AF117">
            <v>87.721340908712591</v>
          </cell>
          <cell r="AG117">
            <v>61321.0137163482</v>
          </cell>
          <cell r="AH117">
            <v>54444.961549728818</v>
          </cell>
          <cell r="AI117">
            <v>-6876.0521666193818</v>
          </cell>
          <cell r="AJ117">
            <v>45004.162965214186</v>
          </cell>
          <cell r="AK117">
            <v>35702.384643756079</v>
          </cell>
          <cell r="AL117">
            <v>-9301.7783214581068</v>
          </cell>
          <cell r="AM117">
            <v>735.78842272642305</v>
          </cell>
          <cell r="AN117">
            <v>1615.3983378392836</v>
          </cell>
          <cell r="AO117">
            <v>879.60991511286056</v>
          </cell>
          <cell r="AP117">
            <v>4094.0641745235976</v>
          </cell>
          <cell r="AQ117">
            <v>4560</v>
          </cell>
          <cell r="AR117">
            <v>465.93582547640244</v>
          </cell>
          <cell r="AS117">
            <v>74838.762753907446</v>
          </cell>
          <cell r="AT117">
            <v>180732.61482011166</v>
          </cell>
          <cell r="AU117">
            <v>105893.85206620421</v>
          </cell>
          <cell r="AV117">
            <v>2094.1150197150664</v>
          </cell>
          <cell r="AW117">
            <v>1355.8718912144586</v>
          </cell>
          <cell r="AX117">
            <v>-738.24312850060778</v>
          </cell>
          <cell r="AY117">
            <v>1660.7091814111761</v>
          </cell>
          <cell r="AZ117">
            <v>12550.256093164056</v>
          </cell>
          <cell r="BA117">
            <v>10889.546911752881</v>
          </cell>
          <cell r="BB117">
            <v>1939.0094312621961</v>
          </cell>
          <cell r="BC117">
            <v>2661.5714154231418</v>
          </cell>
          <cell r="BD117">
            <v>722.56198416094571</v>
          </cell>
          <cell r="BE117">
            <v>634.59991543872763</v>
          </cell>
          <cell r="BF117">
            <v>532.08207401446475</v>
          </cell>
          <cell r="BG117">
            <v>-102.51784142426288</v>
          </cell>
          <cell r="BH117">
            <v>432.50703290736249</v>
          </cell>
          <cell r="BI117">
            <v>0</v>
          </cell>
          <cell r="BJ117">
            <v>-432.50703290736249</v>
          </cell>
          <cell r="BK117">
            <v>1833.4465465966025</v>
          </cell>
          <cell r="BL117">
            <v>6544.0859048708026</v>
          </cell>
          <cell r="BM117">
            <v>4710.6393582742003</v>
          </cell>
          <cell r="BN117">
            <v>349.18180000997728</v>
          </cell>
          <cell r="BO117">
            <v>0</v>
          </cell>
          <cell r="BP117">
            <v>-349.18180000997728</v>
          </cell>
          <cell r="BQ117">
            <v>8943.5689273411081</v>
          </cell>
          <cell r="BR117">
            <v>23643.867378686926</v>
          </cell>
          <cell r="BS117">
            <v>14700.298451345818</v>
          </cell>
          <cell r="BT117">
            <v>86184.258494015361</v>
          </cell>
          <cell r="BU117">
            <v>44898.046313613057</v>
          </cell>
          <cell r="BV117">
            <v>-41286.212180402305</v>
          </cell>
          <cell r="BW117">
            <v>48859.305733585708</v>
          </cell>
          <cell r="BX117">
            <v>25254.05230482051</v>
          </cell>
          <cell r="BY117">
            <v>-23605.253428765198</v>
          </cell>
          <cell r="BZ117">
            <v>13571.40607298551</v>
          </cell>
          <cell r="CA117">
            <v>879.61073912406846</v>
          </cell>
          <cell r="CB117">
            <v>-12691.795333861442</v>
          </cell>
          <cell r="CC117">
            <v>833.52470629183722</v>
          </cell>
          <cell r="CD117">
            <v>835.94254476674371</v>
          </cell>
          <cell r="CE117">
            <v>2.417838474906489</v>
          </cell>
          <cell r="CF117">
            <v>103.91095549378235</v>
          </cell>
          <cell r="CG117">
            <v>0</v>
          </cell>
          <cell r="CH117">
            <v>-103.91095549378235</v>
          </cell>
          <cell r="CI117">
            <v>21610.900141225757</v>
          </cell>
          <cell r="CJ117">
            <v>21616.105002229633</v>
          </cell>
          <cell r="CK117">
            <v>5.2048610038764309</v>
          </cell>
          <cell r="CL117">
            <v>16783.909430177315</v>
          </cell>
          <cell r="CM117">
            <v>23823.153067267292</v>
          </cell>
          <cell r="CN117">
            <v>7039.2436370899777</v>
          </cell>
          <cell r="CO117">
            <v>38394.809571403071</v>
          </cell>
          <cell r="CP117">
            <v>45439.258069496922</v>
          </cell>
          <cell r="CQ117">
            <v>7044.4484980938505</v>
          </cell>
          <cell r="CR117">
            <v>382884.5764938363</v>
          </cell>
          <cell r="CS117">
            <v>418006.13670194405</v>
          </cell>
          <cell r="CT117">
            <v>35121.560208107752</v>
          </cell>
          <cell r="CU117">
            <v>459461.49179260357</v>
          </cell>
          <cell r="CV117">
            <v>501607.36404233286</v>
          </cell>
          <cell r="CW117">
            <v>42145.872249729291</v>
          </cell>
          <cell r="CX117">
            <v>13016.637124967854</v>
          </cell>
          <cell r="CY117">
            <v>-29129.23512476153</v>
          </cell>
          <cell r="CZ117">
            <v>-42145.872249729386</v>
          </cell>
          <cell r="DA117">
            <v>-46169.399775729005</v>
          </cell>
          <cell r="DB117">
            <v>1</v>
          </cell>
          <cell r="DC117">
            <v>102033.1</v>
          </cell>
          <cell r="DD117">
            <v>0</v>
          </cell>
          <cell r="DE117">
            <v>53755.000000000007</v>
          </cell>
          <cell r="DF117">
            <v>-440.17</v>
          </cell>
          <cell r="DG117">
            <v>-43351.862585682655</v>
          </cell>
          <cell r="DH117">
            <v>5669737.5470108576</v>
          </cell>
          <cell r="DI117">
            <v>21323.05746963578</v>
          </cell>
          <cell r="DJ117">
            <v>10</v>
          </cell>
          <cell r="DK117">
            <v>8.0216478035113123</v>
          </cell>
          <cell r="DL117">
            <v>10.24587325724997</v>
          </cell>
          <cell r="DM117">
            <v>6.8137725642772047</v>
          </cell>
          <cell r="DN117">
            <v>48279.023245681718</v>
          </cell>
          <cell r="DO117">
            <v>440.16970765230741</v>
          </cell>
          <cell r="DP117">
            <v>48719.192953334023</v>
          </cell>
          <cell r="DQ117">
            <v>17509.689999999999</v>
          </cell>
          <cell r="DW117">
            <v>1275.9000000000001</v>
          </cell>
          <cell r="DX117">
            <v>0</v>
          </cell>
        </row>
        <row r="118">
          <cell r="A118">
            <v>150000629</v>
          </cell>
          <cell r="B118" t="str">
            <v>№2/116</v>
          </cell>
          <cell r="C118" t="str">
            <v>вул.КОТЛЯРЕВСЬКОГО,  34</v>
          </cell>
          <cell r="D118" t="str">
            <v>вул.КОТЛЯРЕВСЬКОГО,  34</v>
          </cell>
          <cell r="E118">
            <v>9562.94</v>
          </cell>
          <cell r="F118">
            <v>9562.94</v>
          </cell>
          <cell r="G118">
            <v>1060.24</v>
          </cell>
          <cell r="H118">
            <v>0</v>
          </cell>
          <cell r="I118">
            <v>26454.166533100146</v>
          </cell>
          <cell r="J118">
            <v>20952.493788347299</v>
          </cell>
          <cell r="K118">
            <v>-5501.6727447528465</v>
          </cell>
          <cell r="L118">
            <v>4378.3081422816176</v>
          </cell>
          <cell r="M118">
            <v>3747.3837620965669</v>
          </cell>
          <cell r="N118">
            <v>-630.92438018505072</v>
          </cell>
          <cell r="O118">
            <v>15172.253805596942</v>
          </cell>
          <cell r="P118">
            <v>15212.95262112507</v>
          </cell>
          <cell r="Q118">
            <v>40.698815528128762</v>
          </cell>
          <cell r="R118">
            <v>3299.3472216282648</v>
          </cell>
          <cell r="S118">
            <v>3308.0966375674507</v>
          </cell>
          <cell r="T118">
            <v>8.7494159391858375</v>
          </cell>
          <cell r="U118">
            <v>4228.254044943782</v>
          </cell>
          <cell r="V118">
            <v>1930.5248536102952</v>
          </cell>
          <cell r="W118">
            <v>-2297.7291913334866</v>
          </cell>
          <cell r="X118">
            <v>20374.291708356915</v>
          </cell>
          <cell r="Y118">
            <v>15132.725194115857</v>
          </cell>
          <cell r="Z118">
            <v>-5241.566514241058</v>
          </cell>
          <cell r="AA118">
            <v>0</v>
          </cell>
          <cell r="AB118">
            <v>0</v>
          </cell>
          <cell r="AC118">
            <v>0</v>
          </cell>
          <cell r="AD118">
            <v>42069.782633293922</v>
          </cell>
          <cell r="AE118">
            <v>42244.758039092827</v>
          </cell>
          <cell r="AF118">
            <v>174.97540579890483</v>
          </cell>
          <cell r="AG118">
            <v>115976.40408920159</v>
          </cell>
          <cell r="AH118">
            <v>102528.93489595538</v>
          </cell>
          <cell r="AI118">
            <v>-13447.469193246216</v>
          </cell>
          <cell r="AJ118">
            <v>94041.706743546645</v>
          </cell>
          <cell r="AK118">
            <v>83430.240672268323</v>
          </cell>
          <cell r="AL118">
            <v>-10611.466071278322</v>
          </cell>
          <cell r="AM118">
            <v>0</v>
          </cell>
          <cell r="AN118">
            <v>0</v>
          </cell>
          <cell r="AO118">
            <v>0</v>
          </cell>
          <cell r="AP118">
            <v>7929.0103633178505</v>
          </cell>
          <cell r="AQ118">
            <v>8520</v>
          </cell>
          <cell r="AR118">
            <v>590.98963668214947</v>
          </cell>
          <cell r="AS118">
            <v>192026.05707851207</v>
          </cell>
          <cell r="AT118">
            <v>261274.20713463714</v>
          </cell>
          <cell r="AU118">
            <v>69248.150056125072</v>
          </cell>
          <cell r="AV118">
            <v>2836.2820528323095</v>
          </cell>
          <cell r="AW118">
            <v>2307.4522080334245</v>
          </cell>
          <cell r="AX118">
            <v>-528.82984479888501</v>
          </cell>
          <cell r="AY118">
            <v>2776.5361440375082</v>
          </cell>
          <cell r="AZ118">
            <v>3309.3753905172575</v>
          </cell>
          <cell r="BA118">
            <v>532.83924647974936</v>
          </cell>
          <cell r="BB118">
            <v>4708.3673748692399</v>
          </cell>
          <cell r="BC118">
            <v>51.992053775999999</v>
          </cell>
          <cell r="BD118">
            <v>-4656.37532109324</v>
          </cell>
          <cell r="BE118">
            <v>1347.8047260093115</v>
          </cell>
          <cell r="BF118">
            <v>0</v>
          </cell>
          <cell r="BG118">
            <v>-1347.8047260093115</v>
          </cell>
          <cell r="BH118">
            <v>1872.7643776946679</v>
          </cell>
          <cell r="BI118">
            <v>0</v>
          </cell>
          <cell r="BJ118">
            <v>-1872.7643776946679</v>
          </cell>
          <cell r="BK118">
            <v>4341.7970754130993</v>
          </cell>
          <cell r="BL118">
            <v>0</v>
          </cell>
          <cell r="BM118">
            <v>-4341.7970754130993</v>
          </cell>
          <cell r="BN118">
            <v>1060.7879647297675</v>
          </cell>
          <cell r="BO118">
            <v>12840.309038746444</v>
          </cell>
          <cell r="BP118">
            <v>11779.521074016677</v>
          </cell>
          <cell r="BQ118">
            <v>18944.339715585902</v>
          </cell>
          <cell r="BR118">
            <v>18509.128691073125</v>
          </cell>
          <cell r="BS118">
            <v>-435.21102451277693</v>
          </cell>
          <cell r="BT118">
            <v>162369.53881236137</v>
          </cell>
          <cell r="BU118">
            <v>223566.45268768232</v>
          </cell>
          <cell r="BV118">
            <v>61196.913875320955</v>
          </cell>
          <cell r="BW118">
            <v>102532.23123926361</v>
          </cell>
          <cell r="BX118">
            <v>129159.44546362749</v>
          </cell>
          <cell r="BY118">
            <v>26627.214224363881</v>
          </cell>
          <cell r="BZ118">
            <v>40714.218218956528</v>
          </cell>
          <cell r="CA118">
            <v>2644.4896503716982</v>
          </cell>
          <cell r="CB118">
            <v>-38069.728568584833</v>
          </cell>
          <cell r="CC118">
            <v>2086.9834731355741</v>
          </cell>
          <cell r="CD118">
            <v>2093.0372696214513</v>
          </cell>
          <cell r="CE118">
            <v>6.0537964858772284</v>
          </cell>
          <cell r="CF118">
            <v>260.17278810848092</v>
          </cell>
          <cell r="CG118">
            <v>0</v>
          </cell>
          <cell r="CH118">
            <v>-260.17278810848092</v>
          </cell>
          <cell r="CI118">
            <v>21274.231273575297</v>
          </cell>
          <cell r="CJ118">
            <v>22683.165918734107</v>
          </cell>
          <cell r="CK118">
            <v>1408.9346451588099</v>
          </cell>
          <cell r="CL118">
            <v>32569.138909539146</v>
          </cell>
          <cell r="CM118">
            <v>34012.835686271137</v>
          </cell>
          <cell r="CN118">
            <v>1443.6967767319911</v>
          </cell>
          <cell r="CO118">
            <v>53843.370183114443</v>
          </cell>
          <cell r="CP118">
            <v>56696.001605005244</v>
          </cell>
          <cell r="CQ118">
            <v>2852.631421890801</v>
          </cell>
          <cell r="CR118">
            <v>790724.03270510409</v>
          </cell>
          <cell r="CS118">
            <v>888421.93807024218</v>
          </cell>
          <cell r="CT118">
            <v>97697.905365138082</v>
          </cell>
          <cell r="CU118">
            <v>948868.83924612484</v>
          </cell>
          <cell r="CV118">
            <v>1066106.3256842906</v>
          </cell>
          <cell r="CW118">
            <v>117237.48643816577</v>
          </cell>
          <cell r="CX118">
            <v>27865.94942647696</v>
          </cell>
          <cell r="CY118">
            <v>-89371.537011688881</v>
          </cell>
          <cell r="CZ118">
            <v>-117237.48643816584</v>
          </cell>
          <cell r="DA118">
            <v>59743.845768027386</v>
          </cell>
          <cell r="DB118">
            <v>1</v>
          </cell>
          <cell r="DC118">
            <v>255148.83</v>
          </cell>
          <cell r="DD118">
            <v>0</v>
          </cell>
          <cell r="DE118">
            <v>154643.9</v>
          </cell>
          <cell r="DF118">
            <v>0</v>
          </cell>
          <cell r="DG118">
            <v>-87349.783142400673</v>
          </cell>
          <cell r="DH118">
            <v>11720817.464071222</v>
          </cell>
          <cell r="DI118">
            <v>42564.316517787767</v>
          </cell>
          <cell r="DJ118">
            <v>9</v>
          </cell>
          <cell r="DK118">
            <v>8.3816657407182866</v>
          </cell>
          <cell r="DL118">
            <v>10.775443955581917</v>
          </cell>
          <cell r="DM118">
            <v>7.1527719895340507</v>
          </cell>
          <cell r="DN118">
            <v>100506.94460606552</v>
          </cell>
          <cell r="DO118">
            <v>0</v>
          </cell>
          <cell r="DP118">
            <v>100506.94460606552</v>
          </cell>
          <cell r="DQ118">
            <v>30568.54</v>
          </cell>
          <cell r="DW118">
            <v>2005.6599999999999</v>
          </cell>
          <cell r="DX118">
            <v>0</v>
          </cell>
        </row>
        <row r="119">
          <cell r="A119">
            <v>150000626</v>
          </cell>
          <cell r="B119" t="str">
            <v>№2/117</v>
          </cell>
          <cell r="C119" t="str">
            <v>вул.КОТЛЯРЕВСЬКОГО,  4</v>
          </cell>
          <cell r="D119" t="str">
            <v>вул.КОТЛЯРЕВСЬКОГО,  4</v>
          </cell>
          <cell r="E119">
            <v>7508.96</v>
          </cell>
          <cell r="F119">
            <v>7508.96</v>
          </cell>
          <cell r="G119">
            <v>772.75</v>
          </cell>
          <cell r="H119">
            <v>0</v>
          </cell>
          <cell r="I119">
            <v>21691.296095225196</v>
          </cell>
          <cell r="J119">
            <v>17125.494998302718</v>
          </cell>
          <cell r="K119">
            <v>-4565.8010969224779</v>
          </cell>
          <cell r="L119">
            <v>4297.2428309164588</v>
          </cell>
          <cell r="M119">
            <v>3628.5271037135008</v>
          </cell>
          <cell r="N119">
            <v>-668.71572720295808</v>
          </cell>
          <cell r="O119">
            <v>13946.293819597959</v>
          </cell>
          <cell r="P119">
            <v>14040.033148305596</v>
          </cell>
          <cell r="Q119">
            <v>93.739328707637469</v>
          </cell>
          <cell r="R119">
            <v>2605.1451312790905</v>
          </cell>
          <cell r="S119">
            <v>2612.3580833631704</v>
          </cell>
          <cell r="T119">
            <v>7.2129520840799159</v>
          </cell>
          <cell r="U119">
            <v>2058.7475924089299</v>
          </cell>
          <cell r="V119">
            <v>872.9545328445455</v>
          </cell>
          <cell r="W119">
            <v>-1185.7930595643843</v>
          </cell>
          <cell r="X119">
            <v>16282.899172494555</v>
          </cell>
          <cell r="Y119">
            <v>11329.370936400614</v>
          </cell>
          <cell r="Z119">
            <v>-4953.5282360939418</v>
          </cell>
          <cell r="AA119">
            <v>0</v>
          </cell>
          <cell r="AB119">
            <v>0</v>
          </cell>
          <cell r="AC119">
            <v>0</v>
          </cell>
          <cell r="AD119">
            <v>33050.240942395358</v>
          </cell>
          <cell r="AE119">
            <v>33186.374770329392</v>
          </cell>
          <cell r="AF119">
            <v>136.13382793403434</v>
          </cell>
          <cell r="AG119">
            <v>93931.865584317537</v>
          </cell>
          <cell r="AH119">
            <v>82795.113573259543</v>
          </cell>
          <cell r="AI119">
            <v>-11136.752011057994</v>
          </cell>
          <cell r="AJ119">
            <v>63330.91517552697</v>
          </cell>
          <cell r="AK119">
            <v>59051.119823921123</v>
          </cell>
          <cell r="AL119">
            <v>-4279.7953516058478</v>
          </cell>
          <cell r="AM119">
            <v>6469.1461133943276</v>
          </cell>
          <cell r="AN119">
            <v>4580.8016022021593</v>
          </cell>
          <cell r="AO119">
            <v>-1888.3445111921683</v>
          </cell>
          <cell r="AP119">
            <v>7410.7743918591696</v>
          </cell>
          <cell r="AQ119">
            <v>6755.4561683946067</v>
          </cell>
          <cell r="AR119">
            <v>-655.31822346456283</v>
          </cell>
          <cell r="AS119">
            <v>141628.8108924549</v>
          </cell>
          <cell r="AT119">
            <v>58697.559937940896</v>
          </cell>
          <cell r="AU119">
            <v>-82931.250954514006</v>
          </cell>
          <cell r="AV119">
            <v>1807.7801329315394</v>
          </cell>
          <cell r="AW119">
            <v>321.96308066569685</v>
          </cell>
          <cell r="AX119">
            <v>-1485.8170522658424</v>
          </cell>
          <cell r="AY119">
            <v>2617.2149430967711</v>
          </cell>
          <cell r="AZ119">
            <v>0</v>
          </cell>
          <cell r="BA119">
            <v>-2617.2149430967711</v>
          </cell>
          <cell r="BB119">
            <v>3074.8390507955819</v>
          </cell>
          <cell r="BC119">
            <v>4732.4747414387084</v>
          </cell>
          <cell r="BD119">
            <v>1657.6356906431265</v>
          </cell>
          <cell r="BE119">
            <v>1212.3882364131543</v>
          </cell>
          <cell r="BF119">
            <v>14082.981954027804</v>
          </cell>
          <cell r="BG119">
            <v>12870.593717614649</v>
          </cell>
          <cell r="BH119">
            <v>1279.7288707725245</v>
          </cell>
          <cell r="BI119">
            <v>0</v>
          </cell>
          <cell r="BJ119">
            <v>-1279.7288707725245</v>
          </cell>
          <cell r="BK119">
            <v>2397.2487211031216</v>
          </cell>
          <cell r="BL119">
            <v>8100.7660245845973</v>
          </cell>
          <cell r="BM119">
            <v>5703.5173034814761</v>
          </cell>
          <cell r="BN119">
            <v>823.35633721748945</v>
          </cell>
          <cell r="BO119">
            <v>0</v>
          </cell>
          <cell r="BP119">
            <v>-823.35633721748945</v>
          </cell>
          <cell r="BQ119">
            <v>13212.55629233018</v>
          </cell>
          <cell r="BR119">
            <v>27238.185800716808</v>
          </cell>
          <cell r="BS119">
            <v>14025.629508386628</v>
          </cell>
          <cell r="BT119">
            <v>129486.79541962086</v>
          </cell>
          <cell r="BU119">
            <v>151144.24243607765</v>
          </cell>
          <cell r="BV119">
            <v>21657.44701645679</v>
          </cell>
          <cell r="BW119">
            <v>73301.44010087401</v>
          </cell>
          <cell r="BX119">
            <v>90645.037382442722</v>
          </cell>
          <cell r="BY119">
            <v>17343.597281568713</v>
          </cell>
          <cell r="BZ119">
            <v>15324.233183475906</v>
          </cell>
          <cell r="CA119">
            <v>1303.5154282655578</v>
          </cell>
          <cell r="CB119">
            <v>-14020.717755210348</v>
          </cell>
          <cell r="CC119">
            <v>2144.0742064432343</v>
          </cell>
          <cell r="CD119">
            <v>2150.293608304105</v>
          </cell>
          <cell r="CE119">
            <v>6.2194018608706756</v>
          </cell>
          <cell r="CF119">
            <v>267.28997684093179</v>
          </cell>
          <cell r="CG119">
            <v>0</v>
          </cell>
          <cell r="CH119">
            <v>-267.28997684093179</v>
          </cell>
          <cell r="CI119">
            <v>11672.849514671048</v>
          </cell>
          <cell r="CJ119">
            <v>6985.0796981161147</v>
          </cell>
          <cell r="CK119">
            <v>-4687.7698165549336</v>
          </cell>
          <cell r="CL119">
            <v>19976.252453906902</v>
          </cell>
          <cell r="CM119">
            <v>28584.13598635306</v>
          </cell>
          <cell r="CN119">
            <v>8607.8835324461579</v>
          </cell>
          <cell r="CO119">
            <v>31649.10196857795</v>
          </cell>
          <cell r="CP119">
            <v>35569.215684469178</v>
          </cell>
          <cell r="CQ119">
            <v>3920.1137158912279</v>
          </cell>
          <cell r="CR119">
            <v>578157.00330571609</v>
          </cell>
          <cell r="CS119">
            <v>519930.5414459944</v>
          </cell>
          <cell r="CT119">
            <v>-58226.46185972169</v>
          </cell>
          <cell r="CU119">
            <v>693788.40396685933</v>
          </cell>
          <cell r="CV119">
            <v>623916.64973519323</v>
          </cell>
          <cell r="CW119">
            <v>-69871.754231666098</v>
          </cell>
          <cell r="CX119">
            <v>20078.367818287326</v>
          </cell>
          <cell r="CY119">
            <v>89950.122049953221</v>
          </cell>
          <cell r="CZ119">
            <v>69871.754231665895</v>
          </cell>
          <cell r="DA119">
            <v>-188774.24956810597</v>
          </cell>
          <cell r="DB119">
            <v>1</v>
          </cell>
          <cell r="DC119">
            <v>175253.8</v>
          </cell>
          <cell r="DD119">
            <v>0</v>
          </cell>
          <cell r="DE119">
            <v>101457.19999999998</v>
          </cell>
          <cell r="DF119">
            <v>0</v>
          </cell>
          <cell r="DG119">
            <v>-29692.426604774315</v>
          </cell>
          <cell r="DH119">
            <v>8566401.2614217605</v>
          </cell>
          <cell r="DI119">
            <v>33447.490381268006</v>
          </cell>
          <cell r="DJ119">
            <v>9</v>
          </cell>
          <cell r="DK119">
            <v>8.0859198857921726</v>
          </cell>
          <cell r="DL119">
            <v>10.027945967922564</v>
          </cell>
          <cell r="DM119">
            <v>6.992975246467461</v>
          </cell>
          <cell r="DN119">
            <v>73798.744500325556</v>
          </cell>
          <cell r="DO119">
            <v>0</v>
          </cell>
          <cell r="DP119">
            <v>73798.744500325556</v>
          </cell>
          <cell r="DQ119">
            <v>33556.65</v>
          </cell>
          <cell r="DW119">
            <v>1714.44</v>
          </cell>
          <cell r="DX119">
            <v>0</v>
          </cell>
        </row>
        <row r="120">
          <cell r="A120">
            <v>150000603</v>
          </cell>
          <cell r="B120" t="str">
            <v>№2/118</v>
          </cell>
          <cell r="C120" t="str">
            <v>вул.КОЦЮБИНСЬКОГО,  58</v>
          </cell>
          <cell r="D120" t="str">
            <v>вул.КОЦЮБИНСЬКОГО,  58</v>
          </cell>
          <cell r="E120">
            <v>507.5</v>
          </cell>
          <cell r="F120">
            <v>311.60000000000002</v>
          </cell>
          <cell r="G120">
            <v>0</v>
          </cell>
          <cell r="H120">
            <v>195.9</v>
          </cell>
          <cell r="I120">
            <v>2146.3712924131069</v>
          </cell>
          <cell r="J120">
            <v>2084.638269249248</v>
          </cell>
          <cell r="K120">
            <v>-61.733023163858888</v>
          </cell>
          <cell r="L120">
            <v>402.92209407758997</v>
          </cell>
          <cell r="M120">
            <v>402.8019196052461</v>
          </cell>
          <cell r="N120">
            <v>-0.12017447234387646</v>
          </cell>
          <cell r="O120">
            <v>789.3372091105756</v>
          </cell>
          <cell r="P120">
            <v>791.14277857494938</v>
          </cell>
          <cell r="Q120">
            <v>1.8055694643737752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944.15510757794061</v>
          </cell>
          <cell r="Y120">
            <v>1497.7884381906795</v>
          </cell>
          <cell r="Z120">
            <v>553.63333061273886</v>
          </cell>
          <cell r="AA120">
            <v>0</v>
          </cell>
          <cell r="AB120">
            <v>0</v>
          </cell>
          <cell r="AC120">
            <v>0</v>
          </cell>
          <cell r="AD120">
            <v>2232.2978115933024</v>
          </cell>
          <cell r="AE120">
            <v>2243.2073821071344</v>
          </cell>
          <cell r="AF120">
            <v>10.909570513832023</v>
          </cell>
          <cell r="AG120">
            <v>6515.0835147725156</v>
          </cell>
          <cell r="AH120">
            <v>7019.5787877272569</v>
          </cell>
          <cell r="AI120">
            <v>504.49527295474127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777.35395718802476</v>
          </cell>
          <cell r="AQ120">
            <v>646.86829962542993</v>
          </cell>
          <cell r="AR120">
            <v>-130.48565756259484</v>
          </cell>
          <cell r="AS120">
            <v>8331.3762096608207</v>
          </cell>
          <cell r="AT120">
            <v>0</v>
          </cell>
          <cell r="AU120">
            <v>-8331.3762096608207</v>
          </cell>
          <cell r="AV120">
            <v>505.18819305261957</v>
          </cell>
          <cell r="AW120">
            <v>0</v>
          </cell>
          <cell r="AX120">
            <v>-505.18819305261957</v>
          </cell>
          <cell r="AY120">
            <v>475.44509868180637</v>
          </cell>
          <cell r="AZ120">
            <v>0</v>
          </cell>
          <cell r="BA120">
            <v>-475.44509868180637</v>
          </cell>
          <cell r="BB120">
            <v>288.71449063176749</v>
          </cell>
          <cell r="BC120">
            <v>1370.1486166811239</v>
          </cell>
          <cell r="BD120">
            <v>1081.4341260493566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150.2727044787587</v>
          </cell>
          <cell r="BL120">
            <v>0</v>
          </cell>
          <cell r="BM120">
            <v>-150.2727044787587</v>
          </cell>
          <cell r="BN120">
            <v>79.653937672857353</v>
          </cell>
          <cell r="BO120">
            <v>0</v>
          </cell>
          <cell r="BP120">
            <v>-79.653937672857353</v>
          </cell>
          <cell r="BQ120">
            <v>1499.2744245178094</v>
          </cell>
          <cell r="BR120">
            <v>1370.1486166811239</v>
          </cell>
          <cell r="BS120">
            <v>-129.12580783668545</v>
          </cell>
          <cell r="BT120">
            <v>9614.3936670799358</v>
          </cell>
          <cell r="BU120">
            <v>10930.539569291244</v>
          </cell>
          <cell r="BV120">
            <v>1316.1459022113086</v>
          </cell>
          <cell r="BW120">
            <v>4120.647279216224</v>
          </cell>
          <cell r="BX120">
            <v>5163.1378636518048</v>
          </cell>
          <cell r="BY120">
            <v>1042.4905844355808</v>
          </cell>
          <cell r="BZ120">
            <v>1123.9637401007794</v>
          </cell>
          <cell r="CA120">
            <v>294.96419402646836</v>
          </cell>
          <cell r="CB120">
            <v>-828.99954607431107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555.65009016953604</v>
          </cell>
          <cell r="CJ120">
            <v>392.29247296591114</v>
          </cell>
          <cell r="CK120">
            <v>-163.3576172036249</v>
          </cell>
          <cell r="CL120">
            <v>0</v>
          </cell>
          <cell r="CM120">
            <v>0</v>
          </cell>
          <cell r="CN120">
            <v>0</v>
          </cell>
          <cell r="CO120">
            <v>555.65009016953604</v>
          </cell>
          <cell r="CP120">
            <v>392.29247296591114</v>
          </cell>
          <cell r="CQ120">
            <v>-163.3576172036249</v>
          </cell>
          <cell r="CR120">
            <v>32537.742882705646</v>
          </cell>
          <cell r="CS120">
            <v>25817.529803969239</v>
          </cell>
          <cell r="CT120">
            <v>-6720.2130787364076</v>
          </cell>
          <cell r="CU120">
            <v>39045.291459246771</v>
          </cell>
          <cell r="CV120">
            <v>30981.035764763084</v>
          </cell>
          <cell r="CW120">
            <v>-8064.255694483687</v>
          </cell>
          <cell r="CX120">
            <v>1388.0544837987677</v>
          </cell>
          <cell r="CY120">
            <v>9452.3101782824579</v>
          </cell>
          <cell r="CZ120">
            <v>8064.2556944836906</v>
          </cell>
          <cell r="DA120">
            <v>15089.558867597858</v>
          </cell>
          <cell r="DB120">
            <v>2</v>
          </cell>
          <cell r="DC120">
            <v>30529.33</v>
          </cell>
          <cell r="DD120">
            <v>-2430.9700000000003</v>
          </cell>
          <cell r="DE120">
            <v>27763.88</v>
          </cell>
          <cell r="DF120">
            <v>-3830.3</v>
          </cell>
          <cell r="DG120">
            <v>9296.0066260351159</v>
          </cell>
          <cell r="DH120">
            <v>485200.15131654649</v>
          </cell>
          <cell r="DI120">
            <v>1388.2564343328027</v>
          </cell>
          <cell r="DJ120">
            <v>2</v>
          </cell>
          <cell r="DK120">
            <v>8.8749795273703125</v>
          </cell>
          <cell r="DL120">
            <v>0</v>
          </cell>
          <cell r="DM120">
            <v>7.1430796635193028</v>
          </cell>
          <cell r="DN120">
            <v>2765.4436207285894</v>
          </cell>
          <cell r="DO120">
            <v>1399.3293060834314</v>
          </cell>
          <cell r="DP120">
            <v>4164.7729268120211</v>
          </cell>
          <cell r="DQ120">
            <v>1808.11</v>
          </cell>
          <cell r="DW120">
            <v>1260</v>
          </cell>
          <cell r="DX120">
            <v>0</v>
          </cell>
        </row>
        <row r="121">
          <cell r="A121">
            <v>150001562</v>
          </cell>
          <cell r="B121" t="str">
            <v>№2/119</v>
          </cell>
          <cell r="C121" t="str">
            <v>вул.КОЦЮБИНСЬКОГО,  58A</v>
          </cell>
          <cell r="D121" t="str">
            <v>вул.КОЦЮБИНСЬКОГО,  58A</v>
          </cell>
          <cell r="E121">
            <v>2425.9</v>
          </cell>
          <cell r="F121">
            <v>2425.9</v>
          </cell>
          <cell r="G121">
            <v>0</v>
          </cell>
          <cell r="H121">
            <v>0</v>
          </cell>
          <cell r="I121">
            <v>9656.3552237013773</v>
          </cell>
          <cell r="J121">
            <v>9384.8554096743774</v>
          </cell>
          <cell r="K121">
            <v>-271.49981402699996</v>
          </cell>
          <cell r="L121">
            <v>1039.1054950652178</v>
          </cell>
          <cell r="M121">
            <v>1042.4037870724162</v>
          </cell>
          <cell r="N121">
            <v>3.2982920071983699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2633.8503355572475</v>
          </cell>
          <cell r="Y121">
            <v>2718.0634952355249</v>
          </cell>
          <cell r="Z121">
            <v>84.213159678277407</v>
          </cell>
          <cell r="AA121">
            <v>0</v>
          </cell>
          <cell r="AB121">
            <v>0</v>
          </cell>
          <cell r="AC121">
            <v>0</v>
          </cell>
          <cell r="AD121">
            <v>10678.881223111988</v>
          </cell>
          <cell r="AE121">
            <v>10722.752292125511</v>
          </cell>
          <cell r="AF121">
            <v>43.871069013523083</v>
          </cell>
          <cell r="AG121">
            <v>24008.192277435832</v>
          </cell>
          <cell r="AH121">
            <v>23868.074984107829</v>
          </cell>
          <cell r="AI121">
            <v>-140.11729332800314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1088.2955400632343</v>
          </cell>
          <cell r="AQ121">
            <v>842.85230538966744</v>
          </cell>
          <cell r="AR121">
            <v>-245.44323467356685</v>
          </cell>
          <cell r="AS121">
            <v>53748.641342920862</v>
          </cell>
          <cell r="AT121">
            <v>134423.24756411678</v>
          </cell>
          <cell r="AU121">
            <v>80674.606221195922</v>
          </cell>
          <cell r="AV121">
            <v>1748.6255990570835</v>
          </cell>
          <cell r="AW121">
            <v>0</v>
          </cell>
          <cell r="AX121">
            <v>-1748.6255990570835</v>
          </cell>
          <cell r="AY121">
            <v>1233.2271807174266</v>
          </cell>
          <cell r="AZ121">
            <v>0</v>
          </cell>
          <cell r="BA121">
            <v>-1233.2271807174266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879.93367675378681</v>
          </cell>
          <cell r="BL121">
            <v>0</v>
          </cell>
          <cell r="BM121">
            <v>-879.93367675378681</v>
          </cell>
          <cell r="BN121">
            <v>0</v>
          </cell>
          <cell r="BO121">
            <v>0</v>
          </cell>
          <cell r="BP121">
            <v>0</v>
          </cell>
          <cell r="BQ121">
            <v>3861.7864565282971</v>
          </cell>
          <cell r="BR121">
            <v>0</v>
          </cell>
          <cell r="BS121">
            <v>-3861.7864565282971</v>
          </cell>
          <cell r="BT121">
            <v>22102.40673670706</v>
          </cell>
          <cell r="BU121">
            <v>45949.819400531887</v>
          </cell>
          <cell r="BV121">
            <v>23847.412663824827</v>
          </cell>
          <cell r="BW121">
            <v>10982.242001946592</v>
          </cell>
          <cell r="BX121">
            <v>12950.119682697017</v>
          </cell>
          <cell r="BY121">
            <v>1967.8776807504255</v>
          </cell>
          <cell r="BZ121">
            <v>13629.341940267801</v>
          </cell>
          <cell r="CA121">
            <v>633.51931435284371</v>
          </cell>
          <cell r="CB121">
            <v>-12995.822625914958</v>
          </cell>
          <cell r="CC121">
            <v>95.468392920031576</v>
          </cell>
          <cell r="CD121">
            <v>95.745321908215331</v>
          </cell>
          <cell r="CE121">
            <v>0.27692898818375511</v>
          </cell>
          <cell r="CF121">
            <v>11.901521158153916</v>
          </cell>
          <cell r="CG121">
            <v>0</v>
          </cell>
          <cell r="CH121">
            <v>-11.901521158153916</v>
          </cell>
          <cell r="CI121">
            <v>8323.9606092810391</v>
          </cell>
          <cell r="CJ121">
            <v>8568.7427849442938</v>
          </cell>
          <cell r="CK121">
            <v>244.78217566325475</v>
          </cell>
          <cell r="CL121">
            <v>0</v>
          </cell>
          <cell r="CM121">
            <v>0</v>
          </cell>
          <cell r="CN121">
            <v>0</v>
          </cell>
          <cell r="CO121">
            <v>8323.9606092810391</v>
          </cell>
          <cell r="CP121">
            <v>8568.7427849442938</v>
          </cell>
          <cell r="CQ121">
            <v>244.78217566325475</v>
          </cell>
          <cell r="CR121">
            <v>137852.23681922888</v>
          </cell>
          <cell r="CS121">
            <v>227332.12135804852</v>
          </cell>
          <cell r="CT121">
            <v>89479.884538819635</v>
          </cell>
          <cell r="CU121">
            <v>165422.68418307466</v>
          </cell>
          <cell r="CV121">
            <v>272798.54562965821</v>
          </cell>
          <cell r="CW121">
            <v>107375.86144658356</v>
          </cell>
          <cell r="CX121">
            <v>4764.6351742983861</v>
          </cell>
          <cell r="CY121">
            <v>-102611.2262722852</v>
          </cell>
          <cell r="CZ121">
            <v>-107375.86144658359</v>
          </cell>
          <cell r="DA121">
            <v>-8422.9926802612608</v>
          </cell>
          <cell r="DB121">
            <v>2</v>
          </cell>
          <cell r="DC121">
            <v>20991.85</v>
          </cell>
          <cell r="DD121">
            <v>0</v>
          </cell>
          <cell r="DE121">
            <v>3428.8199999999997</v>
          </cell>
          <cell r="DF121">
            <v>0</v>
          </cell>
          <cell r="DG121">
            <v>-117720.0117494716</v>
          </cell>
          <cell r="DH121">
            <v>2042247.8322884766</v>
          </cell>
          <cell r="DI121">
            <v>10807.995134942059</v>
          </cell>
          <cell r="DJ121">
            <v>4</v>
          </cell>
          <cell r="DK121">
            <v>7.2398050038164481</v>
          </cell>
          <cell r="DL121">
            <v>0</v>
          </cell>
          <cell r="DM121">
            <v>6.6580764842024065</v>
          </cell>
          <cell r="DN121">
            <v>17563.04295875832</v>
          </cell>
          <cell r="DO121">
            <v>0</v>
          </cell>
          <cell r="DP121">
            <v>17563.04295875832</v>
          </cell>
          <cell r="DQ121"/>
          <cell r="DW121">
            <v>0</v>
          </cell>
          <cell r="DX121">
            <v>0</v>
          </cell>
        </row>
        <row r="122">
          <cell r="A122">
            <v>150000604</v>
          </cell>
          <cell r="B122" t="str">
            <v>№2/120</v>
          </cell>
          <cell r="C122" t="str">
            <v>вул.КОЦЮБИНСЬКОГО,  60</v>
          </cell>
          <cell r="D122" t="str">
            <v>вул.КОЦЮБИНСЬКОГО,  60</v>
          </cell>
          <cell r="E122">
            <v>452.07000000000005</v>
          </cell>
          <cell r="F122">
            <v>387.47</v>
          </cell>
          <cell r="G122">
            <v>0</v>
          </cell>
          <cell r="H122">
            <v>64.599999999999994</v>
          </cell>
          <cell r="I122">
            <v>2131.2479360365687</v>
          </cell>
          <cell r="J122">
            <v>2070.6350564163249</v>
          </cell>
          <cell r="K122">
            <v>-60.612879620243802</v>
          </cell>
          <cell r="L122">
            <v>399.13246084561854</v>
          </cell>
          <cell r="M122">
            <v>399.42783654465654</v>
          </cell>
          <cell r="N122">
            <v>0.29537569903800431</v>
          </cell>
          <cell r="O122">
            <v>732.64794004702867</v>
          </cell>
          <cell r="P122">
            <v>734.8809641507986</v>
          </cell>
          <cell r="Q122">
            <v>2.2330241037699352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963.6754456936211</v>
          </cell>
          <cell r="Y122">
            <v>836.12681150318861</v>
          </cell>
          <cell r="Z122">
            <v>-127.54863419043249</v>
          </cell>
          <cell r="AA122">
            <v>0</v>
          </cell>
          <cell r="AB122">
            <v>0</v>
          </cell>
          <cell r="AC122">
            <v>0</v>
          </cell>
          <cell r="AD122">
            <v>1990.111662686629</v>
          </cell>
          <cell r="AE122">
            <v>1998.2804648195813</v>
          </cell>
          <cell r="AF122">
            <v>8.1688021329523508</v>
          </cell>
          <cell r="AG122">
            <v>6216.8154453094658</v>
          </cell>
          <cell r="AH122">
            <v>6039.3511334345503</v>
          </cell>
          <cell r="AI122">
            <v>-177.46431187491544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1088.2955400632343</v>
          </cell>
          <cell r="AQ122">
            <v>1008.0801347383259</v>
          </cell>
          <cell r="AR122">
            <v>-80.215405324908374</v>
          </cell>
          <cell r="AS122">
            <v>5462.6498214475632</v>
          </cell>
          <cell r="AT122">
            <v>0</v>
          </cell>
          <cell r="AU122">
            <v>-5462.6498214475632</v>
          </cell>
          <cell r="AV122">
            <v>371.49073879109818</v>
          </cell>
          <cell r="AW122">
            <v>0</v>
          </cell>
          <cell r="AX122">
            <v>-371.49073879109818</v>
          </cell>
          <cell r="AY122">
            <v>437.42543156777549</v>
          </cell>
          <cell r="AZ122">
            <v>0</v>
          </cell>
          <cell r="BA122">
            <v>-437.42543156777549</v>
          </cell>
          <cell r="BB122">
            <v>236.7899911176726</v>
          </cell>
          <cell r="BC122">
            <v>1825.0324797898315</v>
          </cell>
          <cell r="BD122">
            <v>1588.242488672159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142.59639898361308</v>
          </cell>
          <cell r="BL122">
            <v>0</v>
          </cell>
          <cell r="BM122">
            <v>-142.59639898361308</v>
          </cell>
          <cell r="BN122">
            <v>79.653937672857353</v>
          </cell>
          <cell r="BO122">
            <v>0</v>
          </cell>
          <cell r="BP122">
            <v>-79.653937672857353</v>
          </cell>
          <cell r="BQ122">
            <v>1267.9564981330168</v>
          </cell>
          <cell r="BR122">
            <v>1825.0324797898315</v>
          </cell>
          <cell r="BS122">
            <v>557.07598165681475</v>
          </cell>
          <cell r="BT122">
            <v>9518.8937905518196</v>
          </cell>
          <cell r="BU122">
            <v>10984.550453523349</v>
          </cell>
          <cell r="BV122">
            <v>1465.6566629715289</v>
          </cell>
          <cell r="BW122">
            <v>4698.1154754923909</v>
          </cell>
          <cell r="BX122">
            <v>4288.1051894478978</v>
          </cell>
          <cell r="BY122">
            <v>-410.01028604449311</v>
          </cell>
          <cell r="BZ122">
            <v>1155.6966533041418</v>
          </cell>
          <cell r="CA122">
            <v>299.88767754465863</v>
          </cell>
          <cell r="CB122">
            <v>-855.80897575948325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37.90298848381407</v>
          </cell>
          <cell r="CJ122">
            <v>133.01696434514713</v>
          </cell>
          <cell r="CK122">
            <v>95.11397586133306</v>
          </cell>
          <cell r="CL122">
            <v>0</v>
          </cell>
          <cell r="CM122">
            <v>0</v>
          </cell>
          <cell r="CN122">
            <v>0</v>
          </cell>
          <cell r="CO122">
            <v>37.90298848381407</v>
          </cell>
          <cell r="CP122">
            <v>133.01696434514713</v>
          </cell>
          <cell r="CQ122">
            <v>95.11397586133306</v>
          </cell>
          <cell r="CR122">
            <v>29446.326212785447</v>
          </cell>
          <cell r="CS122">
            <v>24578.02403282376</v>
          </cell>
          <cell r="CT122">
            <v>-4868.3021799616872</v>
          </cell>
          <cell r="CU122">
            <v>35335.591455342532</v>
          </cell>
          <cell r="CV122">
            <v>29493.628839388512</v>
          </cell>
          <cell r="CW122">
            <v>-5841.9626159540203</v>
          </cell>
          <cell r="CX122">
            <v>689.79673933939853</v>
          </cell>
          <cell r="CY122">
            <v>6531.7593552934268</v>
          </cell>
          <cell r="CZ122">
            <v>5841.9626159540285</v>
          </cell>
          <cell r="DA122">
            <v>58947.320861868371</v>
          </cell>
          <cell r="DB122">
            <v>2</v>
          </cell>
          <cell r="DC122">
            <v>24117.06</v>
          </cell>
          <cell r="DD122">
            <v>123.98</v>
          </cell>
          <cell r="DE122">
            <v>20842</v>
          </cell>
          <cell r="DF122">
            <v>-322.56</v>
          </cell>
          <cell r="DG122">
            <v>51461.161832085098</v>
          </cell>
          <cell r="DH122">
            <v>432304.65833618317</v>
          </cell>
          <cell r="DI122">
            <v>1726.4100394863958</v>
          </cell>
          <cell r="DJ122">
            <v>2</v>
          </cell>
          <cell r="DK122">
            <v>8.4524124378133347</v>
          </cell>
          <cell r="DL122">
            <v>0</v>
          </cell>
          <cell r="DM122">
            <v>6.9123534838594729</v>
          </cell>
          <cell r="DN122">
            <v>3275.0562472795332</v>
          </cell>
          <cell r="DO122">
            <v>446.53803505732191</v>
          </cell>
          <cell r="DP122">
            <v>3721.594282336855</v>
          </cell>
          <cell r="DQ122">
            <v>1179.3599999999999</v>
          </cell>
          <cell r="DW122">
            <v>1260</v>
          </cell>
          <cell r="DX122">
            <v>0</v>
          </cell>
        </row>
        <row r="123">
          <cell r="A123">
            <v>150000605</v>
          </cell>
          <cell r="B123" t="str">
            <v>№2/121</v>
          </cell>
          <cell r="C123" t="str">
            <v>вул.КОЦЮБИНСЬКОГО,  62</v>
          </cell>
          <cell r="D123" t="str">
            <v>вул.КОЦЮБИНСЬКОГО,  62</v>
          </cell>
          <cell r="E123">
            <v>378.8</v>
          </cell>
          <cell r="F123">
            <v>321.10000000000002</v>
          </cell>
          <cell r="G123">
            <v>0</v>
          </cell>
          <cell r="H123">
            <v>57.7</v>
          </cell>
          <cell r="I123">
            <v>1107.9990751629555</v>
          </cell>
          <cell r="J123">
            <v>1084.289115666837</v>
          </cell>
          <cell r="K123">
            <v>-23.709959496118472</v>
          </cell>
          <cell r="L123">
            <v>442.07227963890415</v>
          </cell>
          <cell r="M123">
            <v>444.76707767132859</v>
          </cell>
          <cell r="N123">
            <v>2.694798032424444</v>
          </cell>
          <cell r="O123">
            <v>578.66224839279471</v>
          </cell>
          <cell r="P123">
            <v>579.93256245414841</v>
          </cell>
          <cell r="Q123">
            <v>1.2703140613537016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571.4032780009419</v>
          </cell>
          <cell r="Y123">
            <v>504.60295341914292</v>
          </cell>
          <cell r="Z123">
            <v>-66.800324581798975</v>
          </cell>
          <cell r="AA123">
            <v>0</v>
          </cell>
          <cell r="AB123">
            <v>0</v>
          </cell>
          <cell r="AC123">
            <v>0</v>
          </cell>
          <cell r="AD123">
            <v>1668.0656775532937</v>
          </cell>
          <cell r="AE123">
            <v>1674.3388302309015</v>
          </cell>
          <cell r="AF123">
            <v>6.2731526776078681</v>
          </cell>
          <cell r="AG123">
            <v>4368.2025587488897</v>
          </cell>
          <cell r="AH123">
            <v>4287.9305394423582</v>
          </cell>
          <cell r="AI123">
            <v>-80.272019306531547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1243.7663315008394</v>
          </cell>
          <cell r="AQ123">
            <v>934.89119526495165</v>
          </cell>
          <cell r="AR123">
            <v>-308.87513623588779</v>
          </cell>
          <cell r="AS123">
            <v>6464.4412429170925</v>
          </cell>
          <cell r="AT123">
            <v>0</v>
          </cell>
          <cell r="AU123">
            <v>-6464.4412429170925</v>
          </cell>
          <cell r="AV123">
            <v>307.49684806803538</v>
          </cell>
          <cell r="AW123">
            <v>0</v>
          </cell>
          <cell r="AX123">
            <v>-307.49684806803538</v>
          </cell>
          <cell r="AY123">
            <v>492.56759564226218</v>
          </cell>
          <cell r="AZ123">
            <v>0</v>
          </cell>
          <cell r="BA123">
            <v>-492.56759564226218</v>
          </cell>
          <cell r="BB123">
            <v>192.34285104818184</v>
          </cell>
          <cell r="BC123">
            <v>0</v>
          </cell>
          <cell r="BD123">
            <v>-192.34285104818184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153.26229064812722</v>
          </cell>
          <cell r="BL123">
            <v>0</v>
          </cell>
          <cell r="BM123">
            <v>-153.26229064812722</v>
          </cell>
          <cell r="BN123">
            <v>79.653937672857353</v>
          </cell>
          <cell r="BO123">
            <v>0</v>
          </cell>
          <cell r="BP123">
            <v>-79.653937672857353</v>
          </cell>
          <cell r="BQ123">
            <v>1225.3235230794642</v>
          </cell>
          <cell r="BR123">
            <v>0</v>
          </cell>
          <cell r="BS123">
            <v>-1225.3235230794642</v>
          </cell>
          <cell r="BT123">
            <v>7687.1998676471003</v>
          </cell>
          <cell r="BU123">
            <v>9006.8733794542659</v>
          </cell>
          <cell r="BV123">
            <v>1319.6735118071656</v>
          </cell>
          <cell r="BW123">
            <v>3797.1023765557861</v>
          </cell>
          <cell r="BX123">
            <v>3478.296030825863</v>
          </cell>
          <cell r="BY123">
            <v>-318.80634572992312</v>
          </cell>
          <cell r="BZ123">
            <v>1139.8301967024606</v>
          </cell>
          <cell r="CA123">
            <v>266.70794952489803</v>
          </cell>
          <cell r="CB123">
            <v>-873.1222471775626</v>
          </cell>
          <cell r="CC123">
            <v>329.85757022203592</v>
          </cell>
          <cell r="CD123">
            <v>330.81440127755457</v>
          </cell>
          <cell r="CE123">
            <v>0.95683105551864855</v>
          </cell>
          <cell r="CF123">
            <v>41.121534898604878</v>
          </cell>
          <cell r="CG123">
            <v>0</v>
          </cell>
          <cell r="CH123">
            <v>-41.121534898604878</v>
          </cell>
          <cell r="CI123">
            <v>427.46320899088471</v>
          </cell>
          <cell r="CJ123">
            <v>597.6800952922714</v>
          </cell>
          <cell r="CK123">
            <v>170.21688630138669</v>
          </cell>
          <cell r="CL123">
            <v>0</v>
          </cell>
          <cell r="CM123">
            <v>0</v>
          </cell>
          <cell r="CN123">
            <v>0</v>
          </cell>
          <cell r="CO123">
            <v>427.46320899088471</v>
          </cell>
          <cell r="CP123">
            <v>597.6800952922714</v>
          </cell>
          <cell r="CQ123">
            <v>170.21688630138669</v>
          </cell>
          <cell r="CR123">
            <v>26724.308411263159</v>
          </cell>
          <cell r="CS123">
            <v>18903.193591082163</v>
          </cell>
          <cell r="CT123">
            <v>-7821.1148201809956</v>
          </cell>
          <cell r="CU123">
            <v>32069.17009351579</v>
          </cell>
          <cell r="CV123">
            <v>22683.832309298596</v>
          </cell>
          <cell r="CW123">
            <v>-9385.337784217194</v>
          </cell>
          <cell r="CX123">
            <v>1110.9929342497185</v>
          </cell>
          <cell r="CY123">
            <v>10496.330718466914</v>
          </cell>
          <cell r="CZ123">
            <v>9385.3377842171958</v>
          </cell>
          <cell r="DA123">
            <v>23197.307909575913</v>
          </cell>
          <cell r="DB123">
            <v>2</v>
          </cell>
          <cell r="DC123">
            <v>34669.79</v>
          </cell>
          <cell r="DD123">
            <v>24841.05</v>
          </cell>
          <cell r="DE123">
            <v>31690.440000000002</v>
          </cell>
          <cell r="DF123">
            <v>24392.71</v>
          </cell>
          <cell r="DG123">
            <v>18565.740423995754</v>
          </cell>
          <cell r="DH123">
            <v>398161.95633318607</v>
          </cell>
          <cell r="DI123">
            <v>1430.5813256234369</v>
          </cell>
          <cell r="DJ123">
            <v>2</v>
          </cell>
          <cell r="DK123">
            <v>9.2786049432834723</v>
          </cell>
          <cell r="DL123">
            <v>0</v>
          </cell>
          <cell r="DM123">
            <v>7.770272461454967</v>
          </cell>
          <cell r="DN123">
            <v>2979.3600472883231</v>
          </cell>
          <cell r="DO123">
            <v>448.34472102595163</v>
          </cell>
          <cell r="DP123">
            <v>3427.7047683142746</v>
          </cell>
          <cell r="DQ123">
            <v>133.34</v>
          </cell>
          <cell r="DW123">
            <v>1260</v>
          </cell>
          <cell r="DX123">
            <v>0</v>
          </cell>
        </row>
        <row r="124">
          <cell r="A124">
            <v>150000606</v>
          </cell>
          <cell r="B124" t="str">
            <v>№2/122</v>
          </cell>
          <cell r="C124" t="str">
            <v>вул.КОЦЮБИНСЬКОГО,  63</v>
          </cell>
          <cell r="D124" t="str">
            <v>вул.КОЦЮБИНСЬКОГО,  63</v>
          </cell>
          <cell r="E124">
            <v>766.3</v>
          </cell>
          <cell r="F124">
            <v>685.8</v>
          </cell>
          <cell r="G124">
            <v>0</v>
          </cell>
          <cell r="H124">
            <v>80.5</v>
          </cell>
          <cell r="I124">
            <v>2246.1793949933208</v>
          </cell>
          <cell r="J124">
            <v>2195.1707501318847</v>
          </cell>
          <cell r="K124">
            <v>-51.008644861436096</v>
          </cell>
          <cell r="L124">
            <v>794.00577860950614</v>
          </cell>
          <cell r="M124">
            <v>798.97036666155907</v>
          </cell>
          <cell r="N124">
            <v>4.9645880520529317</v>
          </cell>
          <cell r="O124">
            <v>1158.8258769777046</v>
          </cell>
          <cell r="P124">
            <v>1162.0962840796972</v>
          </cell>
          <cell r="Q124">
            <v>3.2704071019925323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1743.579005016783</v>
          </cell>
          <cell r="Y124">
            <v>1642.5788914199236</v>
          </cell>
          <cell r="Z124">
            <v>-101.00011359685936</v>
          </cell>
          <cell r="AA124">
            <v>0</v>
          </cell>
          <cell r="AB124">
            <v>0</v>
          </cell>
          <cell r="AC124">
            <v>0</v>
          </cell>
          <cell r="AD124">
            <v>3373.2745295645809</v>
          </cell>
          <cell r="AE124">
            <v>3387.1326441550686</v>
          </cell>
          <cell r="AF124">
            <v>13.85811459048773</v>
          </cell>
          <cell r="AG124">
            <v>9315.8645851618967</v>
          </cell>
          <cell r="AH124">
            <v>9185.9489364481342</v>
          </cell>
          <cell r="AI124">
            <v>-129.91564871376249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2176.5910801264686</v>
          </cell>
          <cell r="AQ124">
            <v>1964.1541545833761</v>
          </cell>
          <cell r="AR124">
            <v>-212.43692554309246</v>
          </cell>
          <cell r="AS124">
            <v>14069.506749850776</v>
          </cell>
          <cell r="AT124">
            <v>3027.1912537052463</v>
          </cell>
          <cell r="AU124">
            <v>-11042.315496145529</v>
          </cell>
          <cell r="AV124">
            <v>623.97704367041581</v>
          </cell>
          <cell r="AW124">
            <v>0</v>
          </cell>
          <cell r="AX124">
            <v>-623.97704367041581</v>
          </cell>
          <cell r="AY124">
            <v>885.25857898516438</v>
          </cell>
          <cell r="AZ124">
            <v>0</v>
          </cell>
          <cell r="BA124">
            <v>-885.25857898516438</v>
          </cell>
          <cell r="BB124">
            <v>385.84119530925278</v>
          </cell>
          <cell r="BC124">
            <v>663.8087342452958</v>
          </cell>
          <cell r="BD124">
            <v>277.96753893604301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615.17929032086113</v>
          </cell>
          <cell r="BL124">
            <v>0</v>
          </cell>
          <cell r="BM124">
            <v>-615.17929032086113</v>
          </cell>
          <cell r="BN124">
            <v>149.90652134390623</v>
          </cell>
          <cell r="BO124">
            <v>2694.642809421</v>
          </cell>
          <cell r="BP124">
            <v>2544.7362880770938</v>
          </cell>
          <cell r="BQ124">
            <v>2660.1626296296004</v>
          </cell>
          <cell r="BR124">
            <v>3358.4515436662959</v>
          </cell>
          <cell r="BS124">
            <v>698.28891403669559</v>
          </cell>
          <cell r="BT124">
            <v>12811.436016404736</v>
          </cell>
          <cell r="BU124">
            <v>18938.357525829881</v>
          </cell>
          <cell r="BV124">
            <v>6126.9215094251449</v>
          </cell>
          <cell r="BW124">
            <v>8053.5183191439464</v>
          </cell>
          <cell r="BX124">
            <v>8351.6837593660493</v>
          </cell>
          <cell r="BY124">
            <v>298.16544022210292</v>
          </cell>
          <cell r="BZ124">
            <v>4547.6604337774588</v>
          </cell>
          <cell r="CA124">
            <v>365.44785621357892</v>
          </cell>
          <cell r="CB124">
            <v>-4182.2125775638797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1064.9708500120032</v>
          </cell>
          <cell r="CJ124">
            <v>520.19048592188244</v>
          </cell>
          <cell r="CK124">
            <v>-544.78036409012077</v>
          </cell>
          <cell r="CL124">
            <v>0</v>
          </cell>
          <cell r="CM124">
            <v>0</v>
          </cell>
          <cell r="CN124">
            <v>0</v>
          </cell>
          <cell r="CO124">
            <v>1064.9708500120032</v>
          </cell>
          <cell r="CP124">
            <v>520.19048592188244</v>
          </cell>
          <cell r="CQ124">
            <v>-544.78036409012077</v>
          </cell>
          <cell r="CR124">
            <v>54699.710664106882</v>
          </cell>
          <cell r="CS124">
            <v>45711.425515734438</v>
          </cell>
          <cell r="CT124">
            <v>-8988.2851483724444</v>
          </cell>
          <cell r="CU124">
            <v>65639.652796928262</v>
          </cell>
          <cell r="CV124">
            <v>54853.710618881327</v>
          </cell>
          <cell r="CW124">
            <v>-10785.942178046935</v>
          </cell>
          <cell r="CX124">
            <v>1892.168874384125</v>
          </cell>
          <cell r="CY124">
            <v>12678.111052431068</v>
          </cell>
          <cell r="CZ124">
            <v>10785.942178046942</v>
          </cell>
          <cell r="DA124">
            <v>-19893.113751130793</v>
          </cell>
          <cell r="DB124">
            <v>2</v>
          </cell>
          <cell r="DC124">
            <v>28227.42</v>
          </cell>
          <cell r="DD124">
            <v>3138.16</v>
          </cell>
          <cell r="DE124">
            <v>21871.769999999997</v>
          </cell>
          <cell r="DF124">
            <v>2512.6899999999996</v>
          </cell>
          <cell r="DG124">
            <v>569.15406880961382</v>
          </cell>
          <cell r="DH124">
            <v>810381.86005574861</v>
          </cell>
          <cell r="DI124">
            <v>3055.4116260123101</v>
          </cell>
          <cell r="DJ124">
            <v>2</v>
          </cell>
          <cell r="DK124">
            <v>9.2675209208469198</v>
          </cell>
          <cell r="DL124">
            <v>0</v>
          </cell>
          <cell r="DM124">
            <v>7.7699217795501534</v>
          </cell>
          <cell r="DN124">
            <v>6355.6658475168169</v>
          </cell>
          <cell r="DO124">
            <v>625.47870325378733</v>
          </cell>
          <cell r="DP124">
            <v>6981.1445507706039</v>
          </cell>
          <cell r="DQ124">
            <v>360.96</v>
          </cell>
          <cell r="DW124">
            <v>1260</v>
          </cell>
          <cell r="DX124">
            <v>0</v>
          </cell>
        </row>
        <row r="125">
          <cell r="A125">
            <v>150000607</v>
          </cell>
          <cell r="B125" t="str">
            <v>№2/123</v>
          </cell>
          <cell r="C125" t="str">
            <v>вул.КОЦЮБИНСЬКОГО,  64</v>
          </cell>
          <cell r="D125" t="str">
            <v>вул.КОЦЮБИНСЬКОГО,  64</v>
          </cell>
          <cell r="E125">
            <v>994.80000000000007</v>
          </cell>
          <cell r="F125">
            <v>760.1</v>
          </cell>
          <cell r="G125">
            <v>0</v>
          </cell>
          <cell r="H125">
            <v>234.70000000000002</v>
          </cell>
          <cell r="I125">
            <v>4752.1317379197981</v>
          </cell>
          <cell r="J125">
            <v>4605.8295111862226</v>
          </cell>
          <cell r="K125">
            <v>-146.30222673357548</v>
          </cell>
          <cell r="L125">
            <v>949.71108835492805</v>
          </cell>
          <cell r="M125">
            <v>955.92327804452225</v>
          </cell>
          <cell r="N125">
            <v>6.2121896895941973</v>
          </cell>
          <cell r="O125">
            <v>1518.1459492379486</v>
          </cell>
          <cell r="P125">
            <v>1522.3999479363574</v>
          </cell>
          <cell r="Q125">
            <v>4.25399869840885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2304.2719009106436</v>
          </cell>
          <cell r="Y125">
            <v>2763.5131424326373</v>
          </cell>
          <cell r="Z125">
            <v>459.24124152199374</v>
          </cell>
          <cell r="AA125">
            <v>0</v>
          </cell>
          <cell r="AB125">
            <v>0</v>
          </cell>
          <cell r="AC125">
            <v>0</v>
          </cell>
          <cell r="AD125">
            <v>4379.1380686556768</v>
          </cell>
          <cell r="AE125">
            <v>4397.1284802368027</v>
          </cell>
          <cell r="AF125">
            <v>17.990411581125954</v>
          </cell>
          <cell r="AG125">
            <v>13903.398745078995</v>
          </cell>
          <cell r="AH125">
            <v>14244.794359836542</v>
          </cell>
          <cell r="AI125">
            <v>341.39561475754635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2021.1202886888641</v>
          </cell>
          <cell r="AQ125">
            <v>1757.8140484293226</v>
          </cell>
          <cell r="AR125">
            <v>-263.30624025954148</v>
          </cell>
          <cell r="AS125">
            <v>12970.807353933285</v>
          </cell>
          <cell r="AT125">
            <v>4146.265511210212</v>
          </cell>
          <cell r="AU125">
            <v>-8824.5418427230725</v>
          </cell>
          <cell r="AV125">
            <v>817.05385261039783</v>
          </cell>
          <cell r="AW125">
            <v>0</v>
          </cell>
          <cell r="AX125">
            <v>-817.05385261039783</v>
          </cell>
          <cell r="AY125">
            <v>1059.622897108904</v>
          </cell>
          <cell r="AZ125">
            <v>0</v>
          </cell>
          <cell r="BA125">
            <v>-1059.622897108904</v>
          </cell>
          <cell r="BB125">
            <v>585.30094374428961</v>
          </cell>
          <cell r="BC125">
            <v>0</v>
          </cell>
          <cell r="BD125">
            <v>-585.30094374428961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335.35772736029821</v>
          </cell>
          <cell r="BL125">
            <v>0</v>
          </cell>
          <cell r="BM125">
            <v>-335.35772736029821</v>
          </cell>
          <cell r="BN125">
            <v>149.90652134390623</v>
          </cell>
          <cell r="BO125">
            <v>5378.2915641319996</v>
          </cell>
          <cell r="BP125">
            <v>5228.3850427880934</v>
          </cell>
          <cell r="BQ125">
            <v>2947.241942167796</v>
          </cell>
          <cell r="BR125">
            <v>5378.2915641319996</v>
          </cell>
          <cell r="BS125">
            <v>2431.0496219642037</v>
          </cell>
          <cell r="BT125">
            <v>20123.269207802459</v>
          </cell>
          <cell r="BU125">
            <v>24286.219852156595</v>
          </cell>
          <cell r="BV125">
            <v>4162.9506443541359</v>
          </cell>
          <cell r="BW125">
            <v>8527.6941111630003</v>
          </cell>
          <cell r="BX125">
            <v>7779.5303761582891</v>
          </cell>
          <cell r="BY125">
            <v>-748.16373500471127</v>
          </cell>
          <cell r="BZ125">
            <v>3027.0762156673941</v>
          </cell>
          <cell r="CA125">
            <v>469.20480540149441</v>
          </cell>
          <cell r="CB125">
            <v>-2557.8714102658996</v>
          </cell>
          <cell r="CC125">
            <v>618.48294416631757</v>
          </cell>
          <cell r="CD125">
            <v>620.2770023954148</v>
          </cell>
          <cell r="CE125">
            <v>1.7940582290972316</v>
          </cell>
          <cell r="CF125">
            <v>77.102877934884162</v>
          </cell>
          <cell r="CG125">
            <v>0</v>
          </cell>
          <cell r="CH125">
            <v>-77.102877934884162</v>
          </cell>
          <cell r="CI125">
            <v>789.91118427614151</v>
          </cell>
          <cell r="CJ125">
            <v>550.14141637607509</v>
          </cell>
          <cell r="CK125">
            <v>-239.76976790006643</v>
          </cell>
          <cell r="CL125">
            <v>0</v>
          </cell>
          <cell r="CM125">
            <v>0</v>
          </cell>
          <cell r="CN125">
            <v>0</v>
          </cell>
          <cell r="CO125">
            <v>789.91118427614151</v>
          </cell>
          <cell r="CP125">
            <v>550.14141637607509</v>
          </cell>
          <cell r="CQ125">
            <v>-239.76976790006643</v>
          </cell>
          <cell r="CR125">
            <v>65006.104870879135</v>
          </cell>
          <cell r="CS125">
            <v>59232.538936095953</v>
          </cell>
          <cell r="CT125">
            <v>-5773.5659347831825</v>
          </cell>
          <cell r="CU125">
            <v>78007.325845054962</v>
          </cell>
          <cell r="CV125">
            <v>71079.046723315143</v>
          </cell>
          <cell r="CW125">
            <v>-6928.2791217398189</v>
          </cell>
          <cell r="CX125">
            <v>3203.6762851375233</v>
          </cell>
          <cell r="CY125">
            <v>10131.955406877347</v>
          </cell>
          <cell r="CZ125">
            <v>6928.2791217398235</v>
          </cell>
          <cell r="DA125">
            <v>-22789.63337421446</v>
          </cell>
          <cell r="DB125">
            <v>2</v>
          </cell>
          <cell r="DC125">
            <v>8413.4599999999991</v>
          </cell>
          <cell r="DD125">
            <v>2010.5299999999997</v>
          </cell>
          <cell r="DE125">
            <v>1726.2499999999991</v>
          </cell>
          <cell r="DF125">
            <v>289.11999999999944</v>
          </cell>
          <cell r="DG125">
            <v>-12260.880725784169</v>
          </cell>
          <cell r="DH125">
            <v>974532.02556230989</v>
          </cell>
          <cell r="DI125">
            <v>3114.2209486477177</v>
          </cell>
          <cell r="DJ125">
            <v>2</v>
          </cell>
          <cell r="DK125">
            <v>8.7978167563562408</v>
          </cell>
          <cell r="DL125">
            <v>0</v>
          </cell>
          <cell r="DM125">
            <v>7.3346235987801478</v>
          </cell>
          <cell r="DN125">
            <v>6687.2205165063788</v>
          </cell>
          <cell r="DO125">
            <v>1721.4361586337009</v>
          </cell>
          <cell r="DP125">
            <v>8408.6566751400787</v>
          </cell>
          <cell r="DQ125"/>
          <cell r="DW125">
            <v>1260</v>
          </cell>
          <cell r="DX125">
            <v>0</v>
          </cell>
        </row>
        <row r="126">
          <cell r="A126">
            <v>150000608</v>
          </cell>
          <cell r="B126" t="str">
            <v>№2/124</v>
          </cell>
          <cell r="C126" t="str">
            <v>вул.КОЦЮБИНСЬКОГО,  66</v>
          </cell>
          <cell r="D126" t="str">
            <v>вул.КОЦЮБИНСЬКОГО,  66</v>
          </cell>
          <cell r="E126">
            <v>598.30999999999995</v>
          </cell>
          <cell r="F126">
            <v>468.01</v>
          </cell>
          <cell r="G126">
            <v>0</v>
          </cell>
          <cell r="H126">
            <v>130.30000000000001</v>
          </cell>
          <cell r="I126">
            <v>3424.941536967302</v>
          </cell>
          <cell r="J126">
            <v>3325.4866357417254</v>
          </cell>
          <cell r="K126">
            <v>-99.454901225576577</v>
          </cell>
          <cell r="L126">
            <v>782.81217534014354</v>
          </cell>
          <cell r="M126">
            <v>788.92467349854451</v>
          </cell>
          <cell r="N126">
            <v>6.1124981584009674</v>
          </cell>
          <cell r="O126">
            <v>927.24890806780502</v>
          </cell>
          <cell r="P126">
            <v>929.87170058236404</v>
          </cell>
          <cell r="Q126">
            <v>2.6227925145590234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1476.8505499504183</v>
          </cell>
          <cell r="Y126">
            <v>1387.4074857217256</v>
          </cell>
          <cell r="Z126">
            <v>-89.44306422869272</v>
          </cell>
          <cell r="AA126">
            <v>0</v>
          </cell>
          <cell r="AB126">
            <v>0</v>
          </cell>
          <cell r="AC126">
            <v>0</v>
          </cell>
          <cell r="AD126">
            <v>2633.7777421163833</v>
          </cell>
          <cell r="AE126">
            <v>2644.5978498295949</v>
          </cell>
          <cell r="AF126">
            <v>10.820107713211655</v>
          </cell>
          <cell r="AG126">
            <v>9245.6309124420513</v>
          </cell>
          <cell r="AH126">
            <v>9076.2883453739541</v>
          </cell>
          <cell r="AI126">
            <v>-169.3425670680972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1347.4135257925764</v>
          </cell>
          <cell r="AQ126">
            <v>1082.1963785917669</v>
          </cell>
          <cell r="AR126">
            <v>-265.21714720080945</v>
          </cell>
          <cell r="AS126">
            <v>9255.1118914872277</v>
          </cell>
          <cell r="AT126">
            <v>4253.4214024014063</v>
          </cell>
          <cell r="AU126">
            <v>-5001.6904890858214</v>
          </cell>
          <cell r="AV126">
            <v>617.70473639156012</v>
          </cell>
          <cell r="AW126">
            <v>0</v>
          </cell>
          <cell r="AX126">
            <v>-617.70473639156012</v>
          </cell>
          <cell r="AY126">
            <v>876.97807413098144</v>
          </cell>
          <cell r="AZ126">
            <v>0</v>
          </cell>
          <cell r="BA126">
            <v>-876.97807413098144</v>
          </cell>
          <cell r="BB126">
            <v>256.77680268599653</v>
          </cell>
          <cell r="BC126">
            <v>0</v>
          </cell>
          <cell r="BD126">
            <v>-256.77680268599653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218.4642482207135</v>
          </cell>
          <cell r="BL126">
            <v>2663.3659014179279</v>
          </cell>
          <cell r="BM126">
            <v>2444.9016531972143</v>
          </cell>
          <cell r="BN126">
            <v>149.90652134390623</v>
          </cell>
          <cell r="BO126">
            <v>1572.14982353</v>
          </cell>
          <cell r="BP126">
            <v>1422.2433021860938</v>
          </cell>
          <cell r="BQ126">
            <v>2119.8303827731579</v>
          </cell>
          <cell r="BR126">
            <v>4235.515724947928</v>
          </cell>
          <cell r="BS126">
            <v>2115.6853421747701</v>
          </cell>
          <cell r="BT126">
            <v>9406.5843154870527</v>
          </cell>
          <cell r="BU126">
            <v>15998.085553009652</v>
          </cell>
          <cell r="BV126">
            <v>6591.5012375225997</v>
          </cell>
          <cell r="BW126">
            <v>5880.7024727723656</v>
          </cell>
          <cell r="BX126">
            <v>6548.2352597870604</v>
          </cell>
          <cell r="BY126">
            <v>667.5327870146948</v>
          </cell>
          <cell r="BZ126">
            <v>2968.2484100058437</v>
          </cell>
          <cell r="CA126">
            <v>335.31340592640959</v>
          </cell>
          <cell r="CB126">
            <v>-2632.9350040794343</v>
          </cell>
          <cell r="CC126">
            <v>507.47318495697846</v>
          </cell>
          <cell r="CD126">
            <v>508.9452327346994</v>
          </cell>
          <cell r="CE126">
            <v>1.4720477777209453</v>
          </cell>
          <cell r="CF126">
            <v>63.263899844007518</v>
          </cell>
          <cell r="CG126">
            <v>0</v>
          </cell>
          <cell r="CH126">
            <v>-63.263899844007518</v>
          </cell>
          <cell r="CI126">
            <v>2456.8718213253055</v>
          </cell>
          <cell r="CJ126">
            <v>4354.5607997417737</v>
          </cell>
          <cell r="CK126">
            <v>1897.6889784164682</v>
          </cell>
          <cell r="CL126">
            <v>0</v>
          </cell>
          <cell r="CM126">
            <v>0</v>
          </cell>
          <cell r="CN126">
            <v>0</v>
          </cell>
          <cell r="CO126">
            <v>2456.8718213253055</v>
          </cell>
          <cell r="CP126">
            <v>4354.5607997417737</v>
          </cell>
          <cell r="CQ126">
            <v>1897.6889784164682</v>
          </cell>
          <cell r="CR126">
            <v>43251.130816886573</v>
          </cell>
          <cell r="CS126">
            <v>46392.562102514661</v>
          </cell>
          <cell r="CT126">
            <v>3141.4312856280885</v>
          </cell>
          <cell r="CU126">
            <v>51901.356980263889</v>
          </cell>
          <cell r="CV126">
            <v>55671.074523017589</v>
          </cell>
          <cell r="CW126">
            <v>3769.7175427537004</v>
          </cell>
          <cell r="CX126">
            <v>1015.3553661733756</v>
          </cell>
          <cell r="CY126">
            <v>-2754.3621765803296</v>
          </cell>
          <cell r="CZ126">
            <v>-3769.7175427537049</v>
          </cell>
          <cell r="DA126">
            <v>-38968.375404118291</v>
          </cell>
          <cell r="DB126">
            <v>2</v>
          </cell>
          <cell r="DC126">
            <v>6457.64</v>
          </cell>
          <cell r="DD126">
            <v>2569.1099999999997</v>
          </cell>
          <cell r="DE126">
            <v>2017.6900000000005</v>
          </cell>
          <cell r="DF126">
            <v>1541.5699999999997</v>
          </cell>
          <cell r="DG126">
            <v>-32510.810433004575</v>
          </cell>
          <cell r="DH126">
            <v>635000.54815724713</v>
          </cell>
          <cell r="DI126">
            <v>2085.1023550452337</v>
          </cell>
          <cell r="DJ126">
            <v>2</v>
          </cell>
          <cell r="DK126">
            <v>9.4869432317753901</v>
          </cell>
          <cell r="DL126">
            <v>0</v>
          </cell>
          <cell r="DM126">
            <v>7.8858864890893985</v>
          </cell>
          <cell r="DN126">
            <v>4439.9843019032005</v>
          </cell>
          <cell r="DO126">
            <v>1027.5310095283487</v>
          </cell>
          <cell r="DP126">
            <v>5467.515311431549</v>
          </cell>
          <cell r="DQ126">
            <v>351.54</v>
          </cell>
          <cell r="DW126">
            <v>1260</v>
          </cell>
          <cell r="DX126">
            <v>0</v>
          </cell>
        </row>
        <row r="127">
          <cell r="A127">
            <v>150000609</v>
          </cell>
          <cell r="B127" t="str">
            <v>№2/125</v>
          </cell>
          <cell r="C127" t="str">
            <v>вул.КОЦЮБИНСЬКОГО,  67</v>
          </cell>
          <cell r="D127" t="str">
            <v>вул.КОЦЮБИНСЬКОГО,  67</v>
          </cell>
          <cell r="E127">
            <v>465.59999999999997</v>
          </cell>
          <cell r="F127">
            <v>349.9</v>
          </cell>
          <cell r="G127">
            <v>0</v>
          </cell>
          <cell r="H127">
            <v>115.7</v>
          </cell>
          <cell r="I127">
            <v>2147.499470166169</v>
          </cell>
          <cell r="J127">
            <v>2089.9209620190682</v>
          </cell>
          <cell r="K127">
            <v>-57.57850814710082</v>
          </cell>
          <cell r="L127">
            <v>763.03743380124183</v>
          </cell>
          <cell r="M127">
            <v>768.04753456114668</v>
          </cell>
          <cell r="N127">
            <v>5.0101007599048444</v>
          </cell>
          <cell r="O127">
            <v>738.07806925775105</v>
          </cell>
          <cell r="P127">
            <v>739.77340436692418</v>
          </cell>
          <cell r="Q127">
            <v>1.6953351091731292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1469.0430387454292</v>
          </cell>
          <cell r="Y127">
            <v>1374.2000369385303</v>
          </cell>
          <cell r="Z127">
            <v>-94.843001806898883</v>
          </cell>
          <cell r="AA127">
            <v>0</v>
          </cell>
          <cell r="AB127">
            <v>0</v>
          </cell>
          <cell r="AC127">
            <v>0</v>
          </cell>
          <cell r="AD127">
            <v>2049.5845242924033</v>
          </cell>
          <cell r="AE127">
            <v>2058.0046445499142</v>
          </cell>
          <cell r="AF127">
            <v>8.4201202575109164</v>
          </cell>
          <cell r="AG127">
            <v>7167.2425362629938</v>
          </cell>
          <cell r="AH127">
            <v>7029.946582435583</v>
          </cell>
          <cell r="AI127">
            <v>-137.29595382741081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932.82474862562958</v>
          </cell>
          <cell r="AQ127">
            <v>1100.6078192646698</v>
          </cell>
          <cell r="AR127">
            <v>167.78307063904026</v>
          </cell>
          <cell r="AS127">
            <v>7852.4720786856515</v>
          </cell>
          <cell r="AT127">
            <v>0</v>
          </cell>
          <cell r="AU127">
            <v>-7852.4720786856515</v>
          </cell>
          <cell r="AV127">
            <v>421.40131680045005</v>
          </cell>
          <cell r="AW127">
            <v>0</v>
          </cell>
          <cell r="AX127">
            <v>-421.40131680045005</v>
          </cell>
          <cell r="AY127">
            <v>851.41293964178567</v>
          </cell>
          <cell r="AZ127">
            <v>0</v>
          </cell>
          <cell r="BA127">
            <v>-851.41293964178567</v>
          </cell>
          <cell r="BB127">
            <v>232.82560992445858</v>
          </cell>
          <cell r="BC127">
            <v>0</v>
          </cell>
          <cell r="BD127">
            <v>-232.82560992445858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334.00883087073663</v>
          </cell>
          <cell r="BL127">
            <v>0</v>
          </cell>
          <cell r="BM127">
            <v>-334.00883087073663</v>
          </cell>
          <cell r="BN127">
            <v>64.070871450681551</v>
          </cell>
          <cell r="BO127">
            <v>0</v>
          </cell>
          <cell r="BP127">
            <v>-64.070871450681551</v>
          </cell>
          <cell r="BQ127">
            <v>1903.7195686881125</v>
          </cell>
          <cell r="BR127">
            <v>0</v>
          </cell>
          <cell r="BS127">
            <v>-1903.7195686881125</v>
          </cell>
          <cell r="BT127">
            <v>9159.7017360274785</v>
          </cell>
          <cell r="BU127">
            <v>12031.04881265328</v>
          </cell>
          <cell r="BV127">
            <v>2871.3470766258015</v>
          </cell>
          <cell r="BW127">
            <v>2579.688820921363</v>
          </cell>
          <cell r="BX127">
            <v>2434.8084853041792</v>
          </cell>
          <cell r="BY127">
            <v>-144.88033561718385</v>
          </cell>
          <cell r="BZ127">
            <v>1929.7781060933423</v>
          </cell>
          <cell r="CA127">
            <v>270.88341184324804</v>
          </cell>
          <cell r="CB127">
            <v>-1658.8946942500943</v>
          </cell>
          <cell r="CC127">
            <v>196.64585917082914</v>
          </cell>
          <cell r="CD127">
            <v>197.21627768469602</v>
          </cell>
          <cell r="CE127">
            <v>0.57041851386688336</v>
          </cell>
          <cell r="CF127">
            <v>24.514761189552914</v>
          </cell>
          <cell r="CG127">
            <v>0</v>
          </cell>
          <cell r="CH127">
            <v>-24.514761189552914</v>
          </cell>
          <cell r="CI127">
            <v>789.65077668307117</v>
          </cell>
          <cell r="CJ127">
            <v>1042.6690602730228</v>
          </cell>
          <cell r="CK127">
            <v>253.01828358995158</v>
          </cell>
          <cell r="CL127">
            <v>0</v>
          </cell>
          <cell r="CM127">
            <v>0</v>
          </cell>
          <cell r="CN127">
            <v>0</v>
          </cell>
          <cell r="CO127">
            <v>789.65077668307117</v>
          </cell>
          <cell r="CP127">
            <v>1042.6690602730228</v>
          </cell>
          <cell r="CQ127">
            <v>253.01828358995158</v>
          </cell>
          <cell r="CR127">
            <v>32536.238992348026</v>
          </cell>
          <cell r="CS127">
            <v>24107.180449458683</v>
          </cell>
          <cell r="CT127">
            <v>-8429.0585428893428</v>
          </cell>
          <cell r="CU127">
            <v>39043.486790817631</v>
          </cell>
          <cell r="CV127">
            <v>28928.61653935042</v>
          </cell>
          <cell r="CW127">
            <v>-10114.870251467211</v>
          </cell>
          <cell r="CX127">
            <v>1363.4422905256981</v>
          </cell>
          <cell r="CY127">
            <v>11478.312541992907</v>
          </cell>
          <cell r="CZ127">
            <v>10114.87025146721</v>
          </cell>
          <cell r="DA127">
            <v>2441.1999351523918</v>
          </cell>
          <cell r="DB127">
            <v>2</v>
          </cell>
          <cell r="DC127">
            <v>15020.87</v>
          </cell>
          <cell r="DD127">
            <v>6595.6399999999994</v>
          </cell>
          <cell r="DE127">
            <v>11800</v>
          </cell>
          <cell r="DF127">
            <v>5646.8099999999995</v>
          </cell>
          <cell r="DG127">
            <v>10741.802702107801</v>
          </cell>
          <cell r="DH127">
            <v>484883.14897611999</v>
          </cell>
          <cell r="DI127">
            <v>1558.8925750097803</v>
          </cell>
          <cell r="DJ127">
            <v>2</v>
          </cell>
          <cell r="DK127">
            <v>9.2051062517139659</v>
          </cell>
          <cell r="DL127">
            <v>0</v>
          </cell>
          <cell r="DM127">
            <v>8.2007413103197599</v>
          </cell>
          <cell r="DN127">
            <v>3220.8666774747167</v>
          </cell>
          <cell r="DO127">
            <v>948.82576960399626</v>
          </cell>
          <cell r="DP127">
            <v>4169.6924470787126</v>
          </cell>
          <cell r="DQ127">
            <v>89.04</v>
          </cell>
          <cell r="DW127">
            <v>1260</v>
          </cell>
          <cell r="DX127">
            <v>0</v>
          </cell>
        </row>
        <row r="128">
          <cell r="A128">
            <v>150000610</v>
          </cell>
          <cell r="B128" t="str">
            <v>№2/126</v>
          </cell>
          <cell r="C128" t="str">
            <v>вул.КОЦЮБИНСЬКОГО,  68</v>
          </cell>
          <cell r="D128" t="str">
            <v>вул.КОЦЮБИНСЬКОГО,  68</v>
          </cell>
          <cell r="E128">
            <v>475.2</v>
          </cell>
          <cell r="F128">
            <v>475.2</v>
          </cell>
          <cell r="G128">
            <v>0</v>
          </cell>
          <cell r="H128">
            <v>0</v>
          </cell>
          <cell r="I128">
            <v>1006.1366529215786</v>
          </cell>
          <cell r="J128">
            <v>991.23051205964362</v>
          </cell>
          <cell r="K128">
            <v>-14.906140861935</v>
          </cell>
          <cell r="L128">
            <v>683.54462571205431</v>
          </cell>
          <cell r="M128">
            <v>684.11721842898169</v>
          </cell>
          <cell r="N128">
            <v>0.57259271692737457</v>
          </cell>
          <cell r="O128">
            <v>737.29472639951086</v>
          </cell>
          <cell r="P128">
            <v>739.10946297385726</v>
          </cell>
          <cell r="Q128">
            <v>1.8147365743463979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926.66185933437782</v>
          </cell>
          <cell r="Y128">
            <v>860.37153341408236</v>
          </cell>
          <cell r="Z128">
            <v>-66.290325920295459</v>
          </cell>
          <cell r="AA128">
            <v>0</v>
          </cell>
          <cell r="AB128">
            <v>0</v>
          </cell>
          <cell r="AC128">
            <v>0</v>
          </cell>
          <cell r="AD128">
            <v>2091.8439990200823</v>
          </cell>
          <cell r="AE128">
            <v>2100.4377300045521</v>
          </cell>
          <cell r="AF128">
            <v>8.5937309844698575</v>
          </cell>
          <cell r="AG128">
            <v>5445.4818633876039</v>
          </cell>
          <cell r="AH128">
            <v>5375.2664568811178</v>
          </cell>
          <cell r="AI128">
            <v>-70.215406506486033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1243.7663315008394</v>
          </cell>
          <cell r="AQ128">
            <v>1008.0801347383259</v>
          </cell>
          <cell r="AR128">
            <v>-235.68619676251353</v>
          </cell>
          <cell r="AS128">
            <v>7641.4797315500164</v>
          </cell>
          <cell r="AT128">
            <v>0</v>
          </cell>
          <cell r="AU128">
            <v>-7641.4797315500164</v>
          </cell>
          <cell r="AV128">
            <v>470.22282126805533</v>
          </cell>
          <cell r="AW128">
            <v>0</v>
          </cell>
          <cell r="AX128">
            <v>-470.22282126805533</v>
          </cell>
          <cell r="AY128">
            <v>748.95514987107981</v>
          </cell>
          <cell r="AZ128">
            <v>0</v>
          </cell>
          <cell r="BA128">
            <v>-748.95514987107981</v>
          </cell>
          <cell r="BB128">
            <v>281.68619503153957</v>
          </cell>
          <cell r="BC128">
            <v>0</v>
          </cell>
          <cell r="BD128">
            <v>-281.68619503153957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344.07597903520514</v>
          </cell>
          <cell r="BL128">
            <v>0</v>
          </cell>
          <cell r="BM128">
            <v>-344.07597903520514</v>
          </cell>
          <cell r="BN128">
            <v>64.070871450681551</v>
          </cell>
          <cell r="BO128">
            <v>585.74381097000003</v>
          </cell>
          <cell r="BP128">
            <v>521.67293951931845</v>
          </cell>
          <cell r="BQ128">
            <v>1909.0110166565614</v>
          </cell>
          <cell r="BR128">
            <v>585.74381097000003</v>
          </cell>
          <cell r="BS128">
            <v>-1323.2672056865613</v>
          </cell>
          <cell r="BT128">
            <v>8304.8406655909948</v>
          </cell>
          <cell r="BU128">
            <v>13492.397535346428</v>
          </cell>
          <cell r="BV128">
            <v>5187.5568697554336</v>
          </cell>
          <cell r="BW128">
            <v>3476.1359831846521</v>
          </cell>
          <cell r="BX128">
            <v>3702.2326576761961</v>
          </cell>
          <cell r="BY128">
            <v>226.09667449154404</v>
          </cell>
          <cell r="BZ128">
            <v>3185.4537181775063</v>
          </cell>
          <cell r="CA128">
            <v>306.85914302555602</v>
          </cell>
          <cell r="CB128">
            <v>-2878.5945751519503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279.79883511390761</v>
          </cell>
          <cell r="CJ128">
            <v>394.36343027407349</v>
          </cell>
          <cell r="CK128">
            <v>114.56459516016588</v>
          </cell>
          <cell r="CL128">
            <v>0</v>
          </cell>
          <cell r="CM128">
            <v>0</v>
          </cell>
          <cell r="CN128">
            <v>0</v>
          </cell>
          <cell r="CO128">
            <v>279.79883511390761</v>
          </cell>
          <cell r="CP128">
            <v>394.36343027407349</v>
          </cell>
          <cell r="CQ128">
            <v>114.56459516016588</v>
          </cell>
          <cell r="CR128">
            <v>31485.968145162078</v>
          </cell>
          <cell r="CS128">
            <v>24864.943168911694</v>
          </cell>
          <cell r="CT128">
            <v>-6621.0249762503845</v>
          </cell>
          <cell r="CU128">
            <v>37783.161774194494</v>
          </cell>
          <cell r="CV128">
            <v>29837.931802694031</v>
          </cell>
          <cell r="CW128">
            <v>-7945.2299715004629</v>
          </cell>
          <cell r="CX128">
            <v>1318.5938470089648</v>
          </cell>
          <cell r="CY128">
            <v>9263.8238185094197</v>
          </cell>
          <cell r="CZ128">
            <v>7945.2299715004547</v>
          </cell>
          <cell r="DA128">
            <v>24118.949575068698</v>
          </cell>
          <cell r="DB128">
            <v>2</v>
          </cell>
          <cell r="DC128">
            <v>6635.76</v>
          </cell>
          <cell r="DD128">
            <v>0</v>
          </cell>
          <cell r="DE128">
            <v>2605.5</v>
          </cell>
          <cell r="DF128">
            <v>0</v>
          </cell>
          <cell r="DG128">
            <v>10847.607058327092</v>
          </cell>
          <cell r="DH128">
            <v>469221.06745444157</v>
          </cell>
          <cell r="DI128">
            <v>2117.1356148746718</v>
          </cell>
          <cell r="DJ128">
            <v>2</v>
          </cell>
          <cell r="DK128">
            <v>8.4811939398090122</v>
          </cell>
          <cell r="DL128">
            <v>0</v>
          </cell>
          <cell r="DM128">
            <v>7.4789576239223567</v>
          </cell>
          <cell r="DN128">
            <v>4030.2633601972425</v>
          </cell>
          <cell r="DO128">
            <v>0</v>
          </cell>
          <cell r="DP128">
            <v>4030.2633601972425</v>
          </cell>
          <cell r="DQ128">
            <v>143.19</v>
          </cell>
          <cell r="DW128">
            <v>1260</v>
          </cell>
          <cell r="DX128">
            <v>0</v>
          </cell>
        </row>
        <row r="129">
          <cell r="A129">
            <v>150000611</v>
          </cell>
          <cell r="B129" t="str">
            <v>№2/127</v>
          </cell>
          <cell r="C129" t="str">
            <v>вул.КОЦЮБИНСЬКОГО,  69</v>
          </cell>
          <cell r="D129" t="str">
            <v>вул.КОЦЮБИНСЬКОГО,  69</v>
          </cell>
          <cell r="E129">
            <v>1107.8</v>
          </cell>
          <cell r="F129">
            <v>1053.3</v>
          </cell>
          <cell r="G129">
            <v>0</v>
          </cell>
          <cell r="H129">
            <v>54.5</v>
          </cell>
          <cell r="I129">
            <v>4875.0097423221405</v>
          </cell>
          <cell r="J129">
            <v>4767.7193838637268</v>
          </cell>
          <cell r="K129">
            <v>-107.29035845841372</v>
          </cell>
          <cell r="L129">
            <v>1039.6077746322935</v>
          </cell>
          <cell r="M129">
            <v>1047.2921690255055</v>
          </cell>
          <cell r="N129">
            <v>7.6843943932119601</v>
          </cell>
          <cell r="O129">
            <v>1496.0249726984289</v>
          </cell>
          <cell r="P129">
            <v>1500.0912540496706</v>
          </cell>
          <cell r="Q129">
            <v>4.0662813512417415</v>
          </cell>
          <cell r="R129">
            <v>0</v>
          </cell>
          <cell r="S129">
            <v>0</v>
          </cell>
          <cell r="T129">
            <v>0</v>
          </cell>
          <cell r="U129">
            <v>172.82313136968793</v>
          </cell>
          <cell r="V129">
            <v>95.744816534687345</v>
          </cell>
          <cell r="W129">
            <v>-77.078314835000583</v>
          </cell>
          <cell r="X129">
            <v>2364.8250898205715</v>
          </cell>
          <cell r="Y129">
            <v>1916.5563045259657</v>
          </cell>
          <cell r="Z129">
            <v>-448.26878529460578</v>
          </cell>
          <cell r="AA129">
            <v>0</v>
          </cell>
          <cell r="AB129">
            <v>0</v>
          </cell>
          <cell r="AC129">
            <v>0</v>
          </cell>
          <cell r="AD129">
            <v>4877.1445396863746</v>
          </cell>
          <cell r="AE129">
            <v>4897.1342574910695</v>
          </cell>
          <cell r="AF129">
            <v>19.989717804694919</v>
          </cell>
          <cell r="AG129">
            <v>14825.435250529496</v>
          </cell>
          <cell r="AH129">
            <v>14224.538185490626</v>
          </cell>
          <cell r="AI129">
            <v>-600.89706503886919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3671.7137394078954</v>
          </cell>
          <cell r="AQ129">
            <v>3185.6893411831788</v>
          </cell>
          <cell r="AR129">
            <v>-486.02439822471661</v>
          </cell>
          <cell r="AS129">
            <v>12611.543637432987</v>
          </cell>
          <cell r="AT129">
            <v>0</v>
          </cell>
          <cell r="AU129">
            <v>-12611.543637432987</v>
          </cell>
          <cell r="AV129">
            <v>780.35799225800974</v>
          </cell>
          <cell r="AW129">
            <v>0</v>
          </cell>
          <cell r="AX129">
            <v>-780.35799225800974</v>
          </cell>
          <cell r="AY129">
            <v>1163.0270588798046</v>
          </cell>
          <cell r="AZ129">
            <v>0</v>
          </cell>
          <cell r="BA129">
            <v>-1163.0270588798046</v>
          </cell>
          <cell r="BB129">
            <v>710.69752719022415</v>
          </cell>
          <cell r="BC129">
            <v>0</v>
          </cell>
          <cell r="BD129">
            <v>-710.69752719022415</v>
          </cell>
          <cell r="BE129">
            <v>0</v>
          </cell>
          <cell r="BF129">
            <v>0</v>
          </cell>
          <cell r="BG129">
            <v>0</v>
          </cell>
          <cell r="BH129">
            <v>101.85751020519211</v>
          </cell>
          <cell r="BI129">
            <v>0</v>
          </cell>
          <cell r="BJ129">
            <v>-101.85751020519211</v>
          </cell>
          <cell r="BK129">
            <v>470.03922165343084</v>
          </cell>
          <cell r="BL129">
            <v>0</v>
          </cell>
          <cell r="BM129">
            <v>-470.03922165343084</v>
          </cell>
          <cell r="BN129">
            <v>168.19408666249268</v>
          </cell>
          <cell r="BO129">
            <v>0</v>
          </cell>
          <cell r="BP129">
            <v>-168.19408666249268</v>
          </cell>
          <cell r="BQ129">
            <v>3394.1733968491544</v>
          </cell>
          <cell r="BR129">
            <v>0</v>
          </cell>
          <cell r="BS129">
            <v>-3394.1733968491544</v>
          </cell>
          <cell r="BT129">
            <v>18669.642313363027</v>
          </cell>
          <cell r="BU129">
            <v>32851.070415875118</v>
          </cell>
          <cell r="BV129">
            <v>14181.428102512091</v>
          </cell>
          <cell r="BW129">
            <v>8263.7541829571746</v>
          </cell>
          <cell r="BX129">
            <v>9271.9517874130015</v>
          </cell>
          <cell r="BY129">
            <v>1008.1976044558269</v>
          </cell>
          <cell r="BZ129">
            <v>6072.359676998376</v>
          </cell>
          <cell r="CA129">
            <v>472.70837458111714</v>
          </cell>
          <cell r="CB129">
            <v>-5599.6513024172591</v>
          </cell>
          <cell r="CC129">
            <v>279.11025172633816</v>
          </cell>
          <cell r="CD129">
            <v>279.91987800408469</v>
          </cell>
          <cell r="CE129">
            <v>0.80962627774653129</v>
          </cell>
          <cell r="CF129">
            <v>34.79514491420413</v>
          </cell>
          <cell r="CG129">
            <v>0</v>
          </cell>
          <cell r="CH129">
            <v>-34.79514491420413</v>
          </cell>
          <cell r="CI129">
            <v>2013.8683331538184</v>
          </cell>
          <cell r="CJ129">
            <v>1581.0555310081334</v>
          </cell>
          <cell r="CK129">
            <v>-432.81280214568505</v>
          </cell>
          <cell r="CL129">
            <v>0</v>
          </cell>
          <cell r="CM129">
            <v>0</v>
          </cell>
          <cell r="CN129">
            <v>0</v>
          </cell>
          <cell r="CO129">
            <v>2013.8683331538184</v>
          </cell>
          <cell r="CP129">
            <v>1581.0555310081334</v>
          </cell>
          <cell r="CQ129">
            <v>-432.81280214568505</v>
          </cell>
          <cell r="CR129">
            <v>69836.395927332458</v>
          </cell>
          <cell r="CS129">
            <v>61866.933513555261</v>
          </cell>
          <cell r="CT129">
            <v>-7969.4624137771971</v>
          </cell>
          <cell r="CU129">
            <v>83803.675112798941</v>
          </cell>
          <cell r="CV129">
            <v>74240.320216266307</v>
          </cell>
          <cell r="CW129">
            <v>-9563.3548965326336</v>
          </cell>
          <cell r="CX129">
            <v>1624.3364661971366</v>
          </cell>
          <cell r="CY129">
            <v>11187.691362729802</v>
          </cell>
          <cell r="CZ129">
            <v>9563.3548965326645</v>
          </cell>
          <cell r="DA129">
            <v>3682.329454266619</v>
          </cell>
          <cell r="DB129">
            <v>2</v>
          </cell>
          <cell r="DC129">
            <v>12425.08</v>
          </cell>
          <cell r="DD129">
            <v>-151.9</v>
          </cell>
          <cell r="DE129">
            <v>4008.0599999999995</v>
          </cell>
          <cell r="DF129">
            <v>-533.72</v>
          </cell>
          <cell r="DG129">
            <v>19152.891586491838</v>
          </cell>
          <cell r="DH129">
            <v>1025136.138947953</v>
          </cell>
          <cell r="DI129">
            <v>4693.6076815455945</v>
          </cell>
          <cell r="DJ129">
            <v>3</v>
          </cell>
          <cell r="DK129">
            <v>7.9910929921074008</v>
          </cell>
          <cell r="DL129">
            <v>0</v>
          </cell>
          <cell r="DM129">
            <v>7.0058823917620723</v>
          </cell>
          <cell r="DN129">
            <v>8417.0182485867244</v>
          </cell>
          <cell r="DO129">
            <v>225.48</v>
          </cell>
          <cell r="DP129">
            <v>8642.498248586724</v>
          </cell>
          <cell r="DQ129"/>
          <cell r="DW129">
            <v>1260</v>
          </cell>
          <cell r="DX129">
            <v>0</v>
          </cell>
        </row>
        <row r="130">
          <cell r="A130">
            <v>150000623</v>
          </cell>
          <cell r="B130" t="str">
            <v>№2/128</v>
          </cell>
          <cell r="C130" t="str">
            <v>вул.КОЦЮБИНСЬКОГО,  69А</v>
          </cell>
          <cell r="D130" t="str">
            <v>вул.КОЦЮБИНСЬКОГО,  69А</v>
          </cell>
          <cell r="E130">
            <v>1472.6</v>
          </cell>
          <cell r="F130">
            <v>1379.8</v>
          </cell>
          <cell r="G130">
            <v>0</v>
          </cell>
          <cell r="H130">
            <v>92.8</v>
          </cell>
          <cell r="I130">
            <v>5734.9826892834208</v>
          </cell>
          <cell r="J130">
            <v>5606.7241483841372</v>
          </cell>
          <cell r="K130">
            <v>-128.25854089928362</v>
          </cell>
          <cell r="L130">
            <v>1015.4837678473713</v>
          </cell>
          <cell r="M130">
            <v>1017.9798224366336</v>
          </cell>
          <cell r="N130">
            <v>2.4960545892623713</v>
          </cell>
          <cell r="O130">
            <v>2384.5118667754809</v>
          </cell>
          <cell r="P130">
            <v>2391.0531966928011</v>
          </cell>
          <cell r="Q130">
            <v>6.5413299173201267</v>
          </cell>
          <cell r="R130">
            <v>0</v>
          </cell>
          <cell r="S130">
            <v>0</v>
          </cell>
          <cell r="T130">
            <v>0</v>
          </cell>
          <cell r="U130">
            <v>230.43084182625054</v>
          </cell>
          <cell r="V130">
            <v>127.65975537958309</v>
          </cell>
          <cell r="W130">
            <v>-102.77108644666745</v>
          </cell>
          <cell r="X130">
            <v>3253.3439590009207</v>
          </cell>
          <cell r="Y130">
            <v>3549.6411834752744</v>
          </cell>
          <cell r="Z130">
            <v>296.2972244743537</v>
          </cell>
          <cell r="AA130">
            <v>0</v>
          </cell>
          <cell r="AB130">
            <v>0</v>
          </cell>
          <cell r="AC130">
            <v>0</v>
          </cell>
          <cell r="AD130">
            <v>6482.4273420811714</v>
          </cell>
          <cell r="AE130">
            <v>6509.0585042186522</v>
          </cell>
          <cell r="AF130">
            <v>26.631162137480715</v>
          </cell>
          <cell r="AG130">
            <v>19101.180466814614</v>
          </cell>
          <cell r="AH130">
            <v>19202.11661058708</v>
          </cell>
          <cell r="AI130">
            <v>100.93614377246558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4604.538488033525</v>
          </cell>
          <cell r="AQ130">
            <v>4025.9090494331308</v>
          </cell>
          <cell r="AR130">
            <v>-578.62943860039422</v>
          </cell>
          <cell r="AS130">
            <v>20857.054388941426</v>
          </cell>
          <cell r="AT130">
            <v>0</v>
          </cell>
          <cell r="AU130">
            <v>-20857.054388941426</v>
          </cell>
          <cell r="AV130">
            <v>996.16224031378511</v>
          </cell>
          <cell r="AW130">
            <v>0</v>
          </cell>
          <cell r="AX130">
            <v>-996.16224031378511</v>
          </cell>
          <cell r="AY130">
            <v>1336.2182370231208</v>
          </cell>
          <cell r="AZ130">
            <v>0</v>
          </cell>
          <cell r="BA130">
            <v>-1336.2182370231208</v>
          </cell>
          <cell r="BB130">
            <v>1075.4901039842534</v>
          </cell>
          <cell r="BC130">
            <v>0</v>
          </cell>
          <cell r="BD130">
            <v>-1075.4901039842534</v>
          </cell>
          <cell r="BE130">
            <v>0</v>
          </cell>
          <cell r="BF130">
            <v>0</v>
          </cell>
          <cell r="BG130">
            <v>0</v>
          </cell>
          <cell r="BH130">
            <v>135.81001360692278</v>
          </cell>
          <cell r="BI130">
            <v>0</v>
          </cell>
          <cell r="BJ130">
            <v>-135.81001360692278</v>
          </cell>
          <cell r="BK130">
            <v>596.05229503007979</v>
          </cell>
          <cell r="BL130">
            <v>591.10217486236036</v>
          </cell>
          <cell r="BM130">
            <v>-4.9501201677194331</v>
          </cell>
          <cell r="BN130">
            <v>168.19408666249268</v>
          </cell>
          <cell r="BO130">
            <v>0</v>
          </cell>
          <cell r="BP130">
            <v>-168.19408666249268</v>
          </cell>
          <cell r="BQ130">
            <v>4307.9269766206544</v>
          </cell>
          <cell r="BR130">
            <v>591.10217486236036</v>
          </cell>
          <cell r="BS130">
            <v>-3716.8248017582941</v>
          </cell>
          <cell r="BT130">
            <v>19429.182713399303</v>
          </cell>
          <cell r="BU130">
            <v>37558.949791659114</v>
          </cell>
          <cell r="BV130">
            <v>18129.767078259811</v>
          </cell>
          <cell r="BW130">
            <v>9587.8792544382613</v>
          </cell>
          <cell r="BX130">
            <v>10788.706859505159</v>
          </cell>
          <cell r="BY130">
            <v>1200.8276050668974</v>
          </cell>
          <cell r="BZ130">
            <v>10172.141381350979</v>
          </cell>
          <cell r="CA130">
            <v>505.73931263482405</v>
          </cell>
          <cell r="CB130">
            <v>-9666.4020687161556</v>
          </cell>
          <cell r="CC130">
            <v>396.46342574763946</v>
          </cell>
          <cell r="CD130">
            <v>397.61346307398389</v>
          </cell>
          <cell r="CE130">
            <v>1.1500373263444317</v>
          </cell>
          <cell r="CF130">
            <v>49.424921753130867</v>
          </cell>
          <cell r="CG130">
            <v>0</v>
          </cell>
          <cell r="CH130">
            <v>-49.424921753130867</v>
          </cell>
          <cell r="CI130">
            <v>2963.026223888704</v>
          </cell>
          <cell r="CJ130">
            <v>1457.1864275114717</v>
          </cell>
          <cell r="CK130">
            <v>-1505.8397963772322</v>
          </cell>
          <cell r="CL130">
            <v>0</v>
          </cell>
          <cell r="CM130">
            <v>0</v>
          </cell>
          <cell r="CN130">
            <v>0</v>
          </cell>
          <cell r="CO130">
            <v>2963.026223888704</v>
          </cell>
          <cell r="CP130">
            <v>1457.1864275114717</v>
          </cell>
          <cell r="CQ130">
            <v>-1505.8397963772322</v>
          </cell>
          <cell r="CR130">
            <v>91468.818240988257</v>
          </cell>
          <cell r="CS130">
            <v>74527.323689267127</v>
          </cell>
          <cell r="CT130">
            <v>-16941.494551721131</v>
          </cell>
          <cell r="CU130">
            <v>109762.58188918591</v>
          </cell>
          <cell r="CV130">
            <v>89432.788427120555</v>
          </cell>
          <cell r="CW130">
            <v>-20329.793462065354</v>
          </cell>
          <cell r="CX130">
            <v>3159.045205022052</v>
          </cell>
          <cell r="CY130">
            <v>23488.838667087381</v>
          </cell>
          <cell r="CZ130">
            <v>20329.793462065329</v>
          </cell>
          <cell r="DA130">
            <v>34463.908261414093</v>
          </cell>
          <cell r="DB130">
            <v>2</v>
          </cell>
          <cell r="DC130">
            <v>15477.62</v>
          </cell>
          <cell r="DD130">
            <v>1324.96</v>
          </cell>
          <cell r="DE130">
            <v>4499.5300000000007</v>
          </cell>
          <cell r="DF130">
            <v>665.76</v>
          </cell>
          <cell r="DG130">
            <v>-5249.2785709879536</v>
          </cell>
          <cell r="DH130">
            <v>1355059.5251304954</v>
          </cell>
          <cell r="DI130">
            <v>6147.3563160860103</v>
          </cell>
          <cell r="DJ130">
            <v>4</v>
          </cell>
          <cell r="DK130">
            <v>7.9562508753399648</v>
          </cell>
          <cell r="DL130">
            <v>0</v>
          </cell>
          <cell r="DM130">
            <v>7.1034106281016554</v>
          </cell>
          <cell r="DN130">
            <v>10978.034957794083</v>
          </cell>
          <cell r="DO130">
            <v>659.19650628783359</v>
          </cell>
          <cell r="DP130">
            <v>11637.231464081917</v>
          </cell>
          <cell r="DQ130">
            <v>2122.12</v>
          </cell>
          <cell r="DW130">
            <v>1260</v>
          </cell>
          <cell r="DX130">
            <v>0</v>
          </cell>
        </row>
        <row r="131">
          <cell r="A131">
            <v>150000612</v>
          </cell>
          <cell r="B131" t="str">
            <v>№2/129</v>
          </cell>
          <cell r="C131" t="str">
            <v>вул.КОЦЮБИНСЬКОГО,  72</v>
          </cell>
          <cell r="D131" t="str">
            <v>вул.КОЦЮБИНСЬКОГО,  72</v>
          </cell>
          <cell r="E131">
            <v>498.78</v>
          </cell>
          <cell r="F131">
            <v>498.78</v>
          </cell>
          <cell r="G131">
            <v>0</v>
          </cell>
          <cell r="H131">
            <v>0</v>
          </cell>
          <cell r="I131">
            <v>1979.4004659596767</v>
          </cell>
          <cell r="J131">
            <v>1920.5261203811008</v>
          </cell>
          <cell r="K131">
            <v>-58.874345578575912</v>
          </cell>
          <cell r="L131">
            <v>749.657462090894</v>
          </cell>
          <cell r="M131">
            <v>753.91856174492796</v>
          </cell>
          <cell r="N131">
            <v>4.2610996540339556</v>
          </cell>
          <cell r="O131">
            <v>767.29003965609957</v>
          </cell>
          <cell r="P131">
            <v>769.48619451907655</v>
          </cell>
          <cell r="Q131">
            <v>2.1961548629769823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1330.9372361116561</v>
          </cell>
          <cell r="Y131">
            <v>1238.4380113725554</v>
          </cell>
          <cell r="Z131">
            <v>-92.499224739100782</v>
          </cell>
          <cell r="AA131">
            <v>0</v>
          </cell>
          <cell r="AB131">
            <v>0</v>
          </cell>
          <cell r="AC131">
            <v>0</v>
          </cell>
          <cell r="AD131">
            <v>2195.6438338199418</v>
          </cell>
          <cell r="AE131">
            <v>2204.6639961525052</v>
          </cell>
          <cell r="AF131">
            <v>9.0201623325633591</v>
          </cell>
          <cell r="AG131">
            <v>7022.9290376382687</v>
          </cell>
          <cell r="AH131">
            <v>6887.0328841701657</v>
          </cell>
          <cell r="AI131">
            <v>-135.89615346810297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1243.7663315008394</v>
          </cell>
          <cell r="AQ131">
            <v>1078.9026430847125</v>
          </cell>
          <cell r="AR131">
            <v>-164.86368841612693</v>
          </cell>
          <cell r="AS131">
            <v>10230.904528999688</v>
          </cell>
          <cell r="AT131">
            <v>0</v>
          </cell>
          <cell r="AU131">
            <v>-10230.904528999688</v>
          </cell>
          <cell r="AV131">
            <v>372.56881068658322</v>
          </cell>
          <cell r="AW131">
            <v>0</v>
          </cell>
          <cell r="AX131">
            <v>-372.56881068658322</v>
          </cell>
          <cell r="AY131">
            <v>834.303876326725</v>
          </cell>
          <cell r="AZ131">
            <v>0</v>
          </cell>
          <cell r="BA131">
            <v>-834.303876326725</v>
          </cell>
          <cell r="BB131">
            <v>239.71320187850401</v>
          </cell>
          <cell r="BC131">
            <v>0</v>
          </cell>
          <cell r="BD131">
            <v>-239.71320187850401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338.32710021992875</v>
          </cell>
          <cell r="BL131">
            <v>0</v>
          </cell>
          <cell r="BM131">
            <v>-338.32710021992875</v>
          </cell>
          <cell r="BN131">
            <v>64.070871450681551</v>
          </cell>
          <cell r="BO131">
            <v>0</v>
          </cell>
          <cell r="BP131">
            <v>-64.070871450681551</v>
          </cell>
          <cell r="BQ131">
            <v>1848.9838605624225</v>
          </cell>
          <cell r="BR131">
            <v>0</v>
          </cell>
          <cell r="BS131">
            <v>-1848.9838605624225</v>
          </cell>
          <cell r="BT131">
            <v>8446.3865520783329</v>
          </cell>
          <cell r="BU131">
            <v>10914.441715592788</v>
          </cell>
          <cell r="BV131">
            <v>2468.0551635144548</v>
          </cell>
          <cell r="BW131">
            <v>3395.1734110382622</v>
          </cell>
          <cell r="BX131">
            <v>3174.6607731938702</v>
          </cell>
          <cell r="BY131">
            <v>-220.51263784439197</v>
          </cell>
          <cell r="BZ131">
            <v>2897.7912100648755</v>
          </cell>
          <cell r="CA131">
            <v>278.53231919642894</v>
          </cell>
          <cell r="CB131">
            <v>-2619.2588908684465</v>
          </cell>
          <cell r="CC131">
            <v>402.80684055960177</v>
          </cell>
          <cell r="CD131">
            <v>403.97527848316764</v>
          </cell>
          <cell r="CE131">
            <v>1.1684379235658753</v>
          </cell>
          <cell r="CF131">
            <v>50.215720501180961</v>
          </cell>
          <cell r="CG131">
            <v>0</v>
          </cell>
          <cell r="CH131">
            <v>-50.215720501180961</v>
          </cell>
          <cell r="CI131">
            <v>293.48516152134982</v>
          </cell>
          <cell r="CJ131">
            <v>31.459289418751887</v>
          </cell>
          <cell r="CK131">
            <v>-262.02587210259793</v>
          </cell>
          <cell r="CL131">
            <v>0</v>
          </cell>
          <cell r="CM131">
            <v>0</v>
          </cell>
          <cell r="CN131">
            <v>0</v>
          </cell>
          <cell r="CO131">
            <v>293.48516152134982</v>
          </cell>
          <cell r="CP131">
            <v>31.459289418751887</v>
          </cell>
          <cell r="CQ131">
            <v>-262.02587210259793</v>
          </cell>
          <cell r="CR131">
            <v>35832.442654464816</v>
          </cell>
          <cell r="CS131">
            <v>22769.004903139885</v>
          </cell>
          <cell r="CT131">
            <v>-13063.437751324931</v>
          </cell>
          <cell r="CU131">
            <v>42998.931185357775</v>
          </cell>
          <cell r="CV131">
            <v>27322.805883767862</v>
          </cell>
          <cell r="CW131">
            <v>-15676.125301589913</v>
          </cell>
          <cell r="CX131">
            <v>840.80027977595012</v>
          </cell>
          <cell r="CY131">
            <v>16516.925581365871</v>
          </cell>
          <cell r="CZ131">
            <v>15676.12530158992</v>
          </cell>
          <cell r="DA131">
            <v>-3090.2479477864072</v>
          </cell>
          <cell r="DB131">
            <v>2</v>
          </cell>
          <cell r="DC131">
            <v>5387.94</v>
          </cell>
          <cell r="DD131">
            <v>0</v>
          </cell>
          <cell r="DE131">
            <v>861.00999999999931</v>
          </cell>
          <cell r="DF131">
            <v>0</v>
          </cell>
          <cell r="DG131">
            <v>-13845.167035258055</v>
          </cell>
          <cell r="DH131">
            <v>526076.77758160466</v>
          </cell>
          <cell r="DI131">
            <v>2222.1904503097403</v>
          </cell>
          <cell r="DJ131">
            <v>2</v>
          </cell>
          <cell r="DK131">
            <v>9.0759616965660683</v>
          </cell>
          <cell r="DL131">
            <v>0</v>
          </cell>
          <cell r="DM131">
            <v>8.1813726792298134</v>
          </cell>
          <cell r="DN131">
            <v>4526.9081750132236</v>
          </cell>
          <cell r="DO131">
            <v>0</v>
          </cell>
          <cell r="DP131">
            <v>4526.9081750132236</v>
          </cell>
          <cell r="DQ131"/>
          <cell r="DW131">
            <v>1260</v>
          </cell>
          <cell r="DX131">
            <v>0</v>
          </cell>
        </row>
        <row r="132">
          <cell r="A132">
            <v>150000613</v>
          </cell>
          <cell r="B132" t="str">
            <v>№2/130</v>
          </cell>
          <cell r="C132" t="str">
            <v>вул.КОЦЮБИНСЬКОГО,  74</v>
          </cell>
          <cell r="D132" t="str">
            <v>вул.КОЦЮБИНСЬКОГО,  74</v>
          </cell>
          <cell r="E132">
            <v>1482.7</v>
          </cell>
          <cell r="F132">
            <v>1270.2</v>
          </cell>
          <cell r="G132">
            <v>0</v>
          </cell>
          <cell r="H132">
            <v>212.5</v>
          </cell>
          <cell r="I132">
            <v>5592.838160510787</v>
          </cell>
          <cell r="J132">
            <v>5459.9827441122679</v>
          </cell>
          <cell r="K132">
            <v>-132.85541639851908</v>
          </cell>
          <cell r="L132">
            <v>1012.2896914044153</v>
          </cell>
          <cell r="M132">
            <v>1014.6057393760442</v>
          </cell>
          <cell r="N132">
            <v>2.3160479716289046</v>
          </cell>
          <cell r="O132">
            <v>2423.8442393028286</v>
          </cell>
          <cell r="P132">
            <v>2430.4843480029008</v>
          </cell>
          <cell r="Q132">
            <v>6.6401087000722328</v>
          </cell>
          <cell r="R132">
            <v>0</v>
          </cell>
          <cell r="S132">
            <v>0</v>
          </cell>
          <cell r="T132">
            <v>0</v>
          </cell>
          <cell r="U132">
            <v>230.43084182625054</v>
          </cell>
          <cell r="V132">
            <v>127.65975537958309</v>
          </cell>
          <cell r="W132">
            <v>-102.77108644666745</v>
          </cell>
          <cell r="X132">
            <v>3038.3100893187416</v>
          </cell>
          <cell r="Y132">
            <v>3116.4457644358786</v>
          </cell>
          <cell r="Z132">
            <v>78.135675117136998</v>
          </cell>
          <cell r="AA132">
            <v>0</v>
          </cell>
          <cell r="AB132">
            <v>0</v>
          </cell>
          <cell r="AC132">
            <v>0</v>
          </cell>
          <cell r="AD132">
            <v>6525.5024617008239</v>
          </cell>
          <cell r="AE132">
            <v>6552.3691448357868</v>
          </cell>
          <cell r="AF132">
            <v>26.866683134962841</v>
          </cell>
          <cell r="AG132">
            <v>18823.215484063847</v>
          </cell>
          <cell r="AH132">
            <v>18701.547496142462</v>
          </cell>
          <cell r="AI132">
            <v>-121.66798792138434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4353.1821602529371</v>
          </cell>
          <cell r="AQ132">
            <v>3810.802771419405</v>
          </cell>
          <cell r="AR132">
            <v>-542.37938883353218</v>
          </cell>
          <cell r="AS132">
            <v>18530.233691800568</v>
          </cell>
          <cell r="AT132">
            <v>9085.6429169462826</v>
          </cell>
          <cell r="AU132">
            <v>-9444.590774854285</v>
          </cell>
          <cell r="AV132">
            <v>1006.6427906211362</v>
          </cell>
          <cell r="AW132">
            <v>0</v>
          </cell>
          <cell r="AX132">
            <v>-1006.6427906211362</v>
          </cell>
          <cell r="AY132">
            <v>1332.2066727741576</v>
          </cell>
          <cell r="AZ132">
            <v>0</v>
          </cell>
          <cell r="BA132">
            <v>-1332.2066727741576</v>
          </cell>
          <cell r="BB132">
            <v>1076.865619278444</v>
          </cell>
          <cell r="BC132">
            <v>0</v>
          </cell>
          <cell r="BD132">
            <v>-1076.865619278444</v>
          </cell>
          <cell r="BE132">
            <v>0</v>
          </cell>
          <cell r="BF132">
            <v>0</v>
          </cell>
          <cell r="BG132">
            <v>0</v>
          </cell>
          <cell r="BH132">
            <v>135.81001360692278</v>
          </cell>
          <cell r="BI132">
            <v>0</v>
          </cell>
          <cell r="BJ132">
            <v>-135.81001360692278</v>
          </cell>
          <cell r="BK132">
            <v>590.1618360023914</v>
          </cell>
          <cell r="BL132">
            <v>0</v>
          </cell>
          <cell r="BM132">
            <v>-590.1618360023914</v>
          </cell>
          <cell r="BN132">
            <v>135.54691899867808</v>
          </cell>
          <cell r="BO132">
            <v>0</v>
          </cell>
          <cell r="BP132">
            <v>-135.54691899867808</v>
          </cell>
          <cell r="BQ132">
            <v>4277.2338512817305</v>
          </cell>
          <cell r="BR132">
            <v>0</v>
          </cell>
          <cell r="BS132">
            <v>-4277.2338512817305</v>
          </cell>
          <cell r="BT132">
            <v>27515.199194849305</v>
          </cell>
          <cell r="BU132">
            <v>47577.239739125544</v>
          </cell>
          <cell r="BV132">
            <v>20062.040544276239</v>
          </cell>
          <cell r="BW132">
            <v>10330.965697532698</v>
          </cell>
          <cell r="BX132">
            <v>11551.196980697947</v>
          </cell>
          <cell r="BY132">
            <v>1220.2312831652489</v>
          </cell>
          <cell r="BZ132">
            <v>6801.4126200944465</v>
          </cell>
          <cell r="CA132">
            <v>583.23719129771234</v>
          </cell>
          <cell r="CB132">
            <v>-6218.1754287967342</v>
          </cell>
          <cell r="CC132">
            <v>358.40293687586598</v>
          </cell>
          <cell r="CD132">
            <v>359.4425706188814</v>
          </cell>
          <cell r="CE132">
            <v>1.039633743015429</v>
          </cell>
          <cell r="CF132">
            <v>44.680129264830306</v>
          </cell>
          <cell r="CG132">
            <v>0</v>
          </cell>
          <cell r="CH132">
            <v>-44.680129264830306</v>
          </cell>
          <cell r="CI132">
            <v>2023.8674870960515</v>
          </cell>
          <cell r="CJ132">
            <v>1813.3189769208877</v>
          </cell>
          <cell r="CK132">
            <v>-210.54851017516376</v>
          </cell>
          <cell r="CL132">
            <v>0</v>
          </cell>
          <cell r="CM132">
            <v>0</v>
          </cell>
          <cell r="CN132">
            <v>0</v>
          </cell>
          <cell r="CO132">
            <v>2023.8674870960515</v>
          </cell>
          <cell r="CP132">
            <v>1813.3189769208877</v>
          </cell>
          <cell r="CQ132">
            <v>-210.54851017516376</v>
          </cell>
          <cell r="CR132">
            <v>93058.39325311227</v>
          </cell>
          <cell r="CS132">
            <v>93482.428643169114</v>
          </cell>
          <cell r="CT132">
            <v>424.03539005684434</v>
          </cell>
          <cell r="CU132">
            <v>111670.07190373472</v>
          </cell>
          <cell r="CV132">
            <v>112178.91437180294</v>
          </cell>
          <cell r="CW132">
            <v>508.84246806822193</v>
          </cell>
          <cell r="CX132">
            <v>3920.7335990154261</v>
          </cell>
          <cell r="CY132">
            <v>3411.8911309472251</v>
          </cell>
          <cell r="CZ132">
            <v>-508.84246806820101</v>
          </cell>
          <cell r="DA132">
            <v>18468.161555051596</v>
          </cell>
          <cell r="DB132">
            <v>2</v>
          </cell>
          <cell r="DC132">
            <v>14014.8</v>
          </cell>
          <cell r="DD132">
            <v>10515.91</v>
          </cell>
          <cell r="DE132">
            <v>3628.6299999999992</v>
          </cell>
          <cell r="DF132">
            <v>8979.7999999999993</v>
          </cell>
          <cell r="DG132">
            <v>35757.248769338737</v>
          </cell>
          <cell r="DH132">
            <v>1387089.6660330016</v>
          </cell>
          <cell r="DI132">
            <v>5656.833102286133</v>
          </cell>
          <cell r="DJ132">
            <v>4</v>
          </cell>
          <cell r="DK132">
            <v>8.1767917410210611</v>
          </cell>
          <cell r="DL132">
            <v>0</v>
          </cell>
          <cell r="DM132">
            <v>7.1713515787727653</v>
          </cell>
          <cell r="DN132">
            <v>10386.160869444951</v>
          </cell>
          <cell r="DO132">
            <v>1523.9122104892126</v>
          </cell>
          <cell r="DP132">
            <v>11910.073079934164</v>
          </cell>
          <cell r="DQ132"/>
          <cell r="DW132">
            <v>1260</v>
          </cell>
          <cell r="DX132">
            <v>0</v>
          </cell>
        </row>
        <row r="133">
          <cell r="A133">
            <v>150000614</v>
          </cell>
          <cell r="B133" t="str">
            <v>№2/131</v>
          </cell>
          <cell r="C133" t="str">
            <v>вул.КОЦЮБИНСЬКОГО,  75</v>
          </cell>
          <cell r="D133" t="str">
            <v>вул.КОЦЮБИНСЬКОГО,  75</v>
          </cell>
          <cell r="E133">
            <v>626.29999999999995</v>
          </cell>
          <cell r="F133">
            <v>626.29999999999995</v>
          </cell>
          <cell r="G133">
            <v>0</v>
          </cell>
          <cell r="H133">
            <v>0</v>
          </cell>
          <cell r="I133">
            <v>1750.8197333415171</v>
          </cell>
          <cell r="J133">
            <v>1709.3021711400845</v>
          </cell>
          <cell r="K133">
            <v>-41.517562201432611</v>
          </cell>
          <cell r="L133">
            <v>611.13378047165588</v>
          </cell>
          <cell r="M133">
            <v>613.33774926358467</v>
          </cell>
          <cell r="N133">
            <v>2.2039687919287871</v>
          </cell>
          <cell r="O133">
            <v>950.19218960824367</v>
          </cell>
          <cell r="P133">
            <v>952.91198934178828</v>
          </cell>
          <cell r="Q133">
            <v>2.7197997335446189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1127.3781168287753</v>
          </cell>
          <cell r="Y133">
            <v>1074.9080244540128</v>
          </cell>
          <cell r="Z133">
            <v>-52.470092374762544</v>
          </cell>
          <cell r="AA133">
            <v>0</v>
          </cell>
          <cell r="AB133">
            <v>0</v>
          </cell>
          <cell r="AC133">
            <v>0</v>
          </cell>
          <cell r="AD133">
            <v>2756.9905231192697</v>
          </cell>
          <cell r="AE133">
            <v>2768.3168146082721</v>
          </cell>
          <cell r="AF133">
            <v>11.326291489002415</v>
          </cell>
          <cell r="AG133">
            <v>7196.514343369462</v>
          </cell>
          <cell r="AH133">
            <v>7118.7767488077425</v>
          </cell>
          <cell r="AI133">
            <v>-77.737594561719561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1865.6494972512592</v>
          </cell>
          <cell r="AQ133">
            <v>1550.8130224663141</v>
          </cell>
          <cell r="AR133">
            <v>-314.83647478494504</v>
          </cell>
          <cell r="AS133">
            <v>10360.240640989259</v>
          </cell>
          <cell r="AT133">
            <v>0</v>
          </cell>
          <cell r="AU133">
            <v>-10360.240640989259</v>
          </cell>
          <cell r="AV133">
            <v>512.54357529558081</v>
          </cell>
          <cell r="AW133">
            <v>0</v>
          </cell>
          <cell r="AX133">
            <v>-512.54357529558081</v>
          </cell>
          <cell r="AY133">
            <v>675.61398960635961</v>
          </cell>
          <cell r="AZ133">
            <v>0</v>
          </cell>
          <cell r="BA133">
            <v>-675.61398960635961</v>
          </cell>
          <cell r="BB133">
            <v>367.93939553845786</v>
          </cell>
          <cell r="BC133">
            <v>0</v>
          </cell>
          <cell r="BD133">
            <v>-367.93939553845786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391.1731396862661</v>
          </cell>
          <cell r="BL133">
            <v>69.538740391940053</v>
          </cell>
          <cell r="BM133">
            <v>-321.63439929432604</v>
          </cell>
          <cell r="BN133">
            <v>64.070871450681551</v>
          </cell>
          <cell r="BO133">
            <v>0</v>
          </cell>
          <cell r="BP133">
            <v>-64.070871450681551</v>
          </cell>
          <cell r="BQ133">
            <v>2011.340971577346</v>
          </cell>
          <cell r="BR133">
            <v>69.538740391940053</v>
          </cell>
          <cell r="BS133">
            <v>-1941.8022311854058</v>
          </cell>
          <cell r="BT133">
            <v>9502.022941004383</v>
          </cell>
          <cell r="BU133">
            <v>14951.809470522785</v>
          </cell>
          <cell r="BV133">
            <v>5449.7865295184019</v>
          </cell>
          <cell r="BW133">
            <v>4953.3684785450878</v>
          </cell>
          <cell r="BX133">
            <v>5355.2090363228772</v>
          </cell>
          <cell r="BY133">
            <v>401.8405577777894</v>
          </cell>
          <cell r="BZ133">
            <v>2206.0600016449293</v>
          </cell>
          <cell r="CA133">
            <v>309.63225154559461</v>
          </cell>
          <cell r="CB133">
            <v>-1896.4277500993348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1832.7797325780034</v>
          </cell>
          <cell r="CJ133">
            <v>1538.9713485779971</v>
          </cell>
          <cell r="CK133">
            <v>-293.8083840000063</v>
          </cell>
          <cell r="CL133">
            <v>0</v>
          </cell>
          <cell r="CM133">
            <v>0</v>
          </cell>
          <cell r="CN133">
            <v>0</v>
          </cell>
          <cell r="CO133">
            <v>1832.7797325780034</v>
          </cell>
          <cell r="CP133">
            <v>1538.9713485779971</v>
          </cell>
          <cell r="CQ133">
            <v>-293.8083840000063</v>
          </cell>
          <cell r="CR133">
            <v>39927.976606959732</v>
          </cell>
          <cell r="CS133">
            <v>30894.750618635251</v>
          </cell>
          <cell r="CT133">
            <v>-9033.2259883244806</v>
          </cell>
          <cell r="CU133">
            <v>47913.571928351674</v>
          </cell>
          <cell r="CV133">
            <v>37073.7007423623</v>
          </cell>
          <cell r="CW133">
            <v>-10839.871185989374</v>
          </cell>
          <cell r="CX133">
            <v>1672.1906283318363</v>
          </cell>
          <cell r="CY133">
            <v>12512.061814321212</v>
          </cell>
          <cell r="CZ133">
            <v>10839.871185989376</v>
          </cell>
          <cell r="DA133">
            <v>7045.4087756271329</v>
          </cell>
          <cell r="DB133">
            <v>2</v>
          </cell>
          <cell r="DC133">
            <v>5839.17</v>
          </cell>
          <cell r="DD133">
            <v>0</v>
          </cell>
          <cell r="DE133">
            <v>730.61999999999989</v>
          </cell>
          <cell r="DF133">
            <v>0</v>
          </cell>
          <cell r="DG133">
            <v>-20077.324995686606</v>
          </cell>
          <cell r="DH133">
            <v>595029.15068020218</v>
          </cell>
          <cell r="DI133">
            <v>2790.3241489814955</v>
          </cell>
          <cell r="DJ133">
            <v>2</v>
          </cell>
          <cell r="DK133">
            <v>8.1566702114938447</v>
          </cell>
          <cell r="DL133">
            <v>0</v>
          </cell>
          <cell r="DM133">
            <v>7.1228292642513411</v>
          </cell>
          <cell r="DN133">
            <v>5108.5225534585943</v>
          </cell>
          <cell r="DO133">
            <v>0</v>
          </cell>
          <cell r="DP133">
            <v>5108.5225534585943</v>
          </cell>
          <cell r="DQ133"/>
          <cell r="DW133">
            <v>1260</v>
          </cell>
          <cell r="DX133">
            <v>0</v>
          </cell>
        </row>
        <row r="134">
          <cell r="A134">
            <v>150000615</v>
          </cell>
          <cell r="B134" t="str">
            <v>№2/132</v>
          </cell>
          <cell r="C134" t="str">
            <v>вул.КОЦЮБИНСЬКОГО,  76</v>
          </cell>
          <cell r="D134" t="str">
            <v>вул.КОЦЮБИНСЬКОГО,  76</v>
          </cell>
          <cell r="E134">
            <v>2638.46</v>
          </cell>
          <cell r="F134">
            <v>2506.16</v>
          </cell>
          <cell r="G134">
            <v>0</v>
          </cell>
          <cell r="H134">
            <v>132.30000000000001</v>
          </cell>
          <cell r="I134">
            <v>9767.4808131219761</v>
          </cell>
          <cell r="J134">
            <v>9575.6682497315796</v>
          </cell>
          <cell r="K134">
            <v>-191.81256339039646</v>
          </cell>
          <cell r="L134">
            <v>1968.3529078114959</v>
          </cell>
          <cell r="M134">
            <v>1988.6952023482629</v>
          </cell>
          <cell r="N134">
            <v>20.342294536766985</v>
          </cell>
          <cell r="O134">
            <v>4116.8072747063261</v>
          </cell>
          <cell r="P134">
            <v>4127.9695125193093</v>
          </cell>
          <cell r="Q134">
            <v>11.162237812983221</v>
          </cell>
          <cell r="R134">
            <v>0</v>
          </cell>
          <cell r="S134">
            <v>0</v>
          </cell>
          <cell r="T134">
            <v>0</v>
          </cell>
          <cell r="U134">
            <v>384.05140304375084</v>
          </cell>
          <cell r="V134">
            <v>212.76625896597179</v>
          </cell>
          <cell r="W134">
            <v>-171.28514407777905</v>
          </cell>
          <cell r="X134">
            <v>5522.904040948707</v>
          </cell>
          <cell r="Y134">
            <v>5726.0187922299556</v>
          </cell>
          <cell r="Z134">
            <v>203.11475128124857</v>
          </cell>
          <cell r="AA134">
            <v>0</v>
          </cell>
          <cell r="AB134">
            <v>0</v>
          </cell>
          <cell r="AC134">
            <v>0</v>
          </cell>
          <cell r="AD134">
            <v>11610.102837299055</v>
          </cell>
          <cell r="AE134">
            <v>11658.160771648319</v>
          </cell>
          <cell r="AF134">
            <v>48.057934349264542</v>
          </cell>
          <cell r="AG134">
            <v>33369.699276931307</v>
          </cell>
          <cell r="AH134">
            <v>33289.2787874434</v>
          </cell>
          <cell r="AI134">
            <v>-80.420489487907616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9172.7766948186891</v>
          </cell>
          <cell r="AQ134">
            <v>7964.8838731638152</v>
          </cell>
          <cell r="AR134">
            <v>-1207.8928216548738</v>
          </cell>
          <cell r="AS134">
            <v>22963.64679653342</v>
          </cell>
          <cell r="AT134">
            <v>839.28880726266743</v>
          </cell>
          <cell r="AU134">
            <v>-22124.357989270753</v>
          </cell>
          <cell r="AV134">
            <v>1470.1502185118147</v>
          </cell>
          <cell r="AW134">
            <v>948.1245720560587</v>
          </cell>
          <cell r="AX134">
            <v>-522.02564645575603</v>
          </cell>
          <cell r="AY134">
            <v>2208.6050487383845</v>
          </cell>
          <cell r="AZ134">
            <v>0</v>
          </cell>
          <cell r="BA134">
            <v>-2208.6050487383845</v>
          </cell>
          <cell r="BB134">
            <v>1854.3874454515872</v>
          </cell>
          <cell r="BC134">
            <v>0</v>
          </cell>
          <cell r="BD134">
            <v>-1854.3874454515872</v>
          </cell>
          <cell r="BE134">
            <v>0</v>
          </cell>
          <cell r="BF134">
            <v>0</v>
          </cell>
          <cell r="BG134">
            <v>0</v>
          </cell>
          <cell r="BH134">
            <v>226.35002267820468</v>
          </cell>
          <cell r="BI134">
            <v>0</v>
          </cell>
          <cell r="BJ134">
            <v>-226.35002267820468</v>
          </cell>
          <cell r="BK134">
            <v>1111.5710826653649</v>
          </cell>
          <cell r="BL134">
            <v>0</v>
          </cell>
          <cell r="BM134">
            <v>-1111.5710826653649</v>
          </cell>
          <cell r="BN134">
            <v>135.54691899867808</v>
          </cell>
          <cell r="BO134">
            <v>0</v>
          </cell>
          <cell r="BP134">
            <v>-135.54691899867808</v>
          </cell>
          <cell r="BQ134">
            <v>7006.6107370440341</v>
          </cell>
          <cell r="BR134">
            <v>948.1245720560587</v>
          </cell>
          <cell r="BS134">
            <v>-6058.4861649879749</v>
          </cell>
          <cell r="BT134">
            <v>64780.7996843863</v>
          </cell>
          <cell r="BU134">
            <v>113709.94568207145</v>
          </cell>
          <cell r="BV134">
            <v>48929.145997685155</v>
          </cell>
          <cell r="BW134">
            <v>13820.264140939742</v>
          </cell>
          <cell r="BX134">
            <v>15744.001238474089</v>
          </cell>
          <cell r="BY134">
            <v>1923.7370975343474</v>
          </cell>
          <cell r="BZ134">
            <v>25193.071135707381</v>
          </cell>
          <cell r="CA134">
            <v>1304.6176216089229</v>
          </cell>
          <cell r="CB134">
            <v>-23888.453514098459</v>
          </cell>
          <cell r="CC134">
            <v>827.81563296107129</v>
          </cell>
          <cell r="CD134">
            <v>830.21691089847832</v>
          </cell>
          <cell r="CE134">
            <v>2.4012779374070305</v>
          </cell>
          <cell r="CF134">
            <v>103.19923662053725</v>
          </cell>
          <cell r="CG134">
            <v>0</v>
          </cell>
          <cell r="CH134">
            <v>-103.19923662053725</v>
          </cell>
          <cell r="CI134">
            <v>2791.9367772551218</v>
          </cell>
          <cell r="CJ134">
            <v>1831.081506872159</v>
          </cell>
          <cell r="CK134">
            <v>-960.85527038296277</v>
          </cell>
          <cell r="CL134">
            <v>0</v>
          </cell>
          <cell r="CM134">
            <v>0</v>
          </cell>
          <cell r="CN134">
            <v>0</v>
          </cell>
          <cell r="CO134">
            <v>2791.9367772551218</v>
          </cell>
          <cell r="CP134">
            <v>1831.081506872159</v>
          </cell>
          <cell r="CQ134">
            <v>-960.85527038296277</v>
          </cell>
          <cell r="CR134">
            <v>180029.82011319761</v>
          </cell>
          <cell r="CS134">
            <v>176461.43899985109</v>
          </cell>
          <cell r="CT134">
            <v>-3568.3811133465206</v>
          </cell>
          <cell r="CU134">
            <v>216035.78413583714</v>
          </cell>
          <cell r="CV134">
            <v>211753.72679982131</v>
          </cell>
          <cell r="CW134">
            <v>-4282.0573360158305</v>
          </cell>
          <cell r="CX134">
            <v>4301.0866283540654</v>
          </cell>
          <cell r="CY134">
            <v>8583.1439643698923</v>
          </cell>
          <cell r="CZ134">
            <v>4282.0573360158269</v>
          </cell>
          <cell r="DA134">
            <v>-11348.657259542219</v>
          </cell>
          <cell r="DB134">
            <v>2</v>
          </cell>
          <cell r="DC134">
            <v>88560.27</v>
          </cell>
          <cell r="DD134">
            <v>335.9</v>
          </cell>
          <cell r="DE134">
            <v>66870.69</v>
          </cell>
          <cell r="DF134">
            <v>-719.21999999999991</v>
          </cell>
          <cell r="DG134">
            <v>-67024.416049397201</v>
          </cell>
          <cell r="DH134">
            <v>2644042.4491702942</v>
          </cell>
          <cell r="DI134">
            <v>11158.66799741425</v>
          </cell>
          <cell r="DJ134">
            <v>5</v>
          </cell>
          <cell r="DK134">
            <v>8.6545467722702298</v>
          </cell>
          <cell r="DL134">
            <v>0</v>
          </cell>
          <cell r="DM134">
            <v>7.9752543796529212</v>
          </cell>
          <cell r="DN134">
            <v>21689.678938792757</v>
          </cell>
          <cell r="DO134">
            <v>1055.1261544280815</v>
          </cell>
          <cell r="DP134">
            <v>22744.805093220839</v>
          </cell>
          <cell r="DQ134"/>
          <cell r="DW134">
            <v>1437.2600000000002</v>
          </cell>
          <cell r="DX134">
            <v>0</v>
          </cell>
        </row>
        <row r="135">
          <cell r="A135">
            <v>150000616</v>
          </cell>
          <cell r="B135" t="str">
            <v>№2/133</v>
          </cell>
          <cell r="C135" t="str">
            <v>вул.КОЦЮБИНСЬКОГО,  78</v>
          </cell>
          <cell r="D135" t="str">
            <v>вул.КОЦЮБИНСЬКОГО,  78</v>
          </cell>
          <cell r="E135">
            <v>1892.8</v>
          </cell>
          <cell r="F135">
            <v>1804.3</v>
          </cell>
          <cell r="G135">
            <v>0</v>
          </cell>
          <cell r="H135">
            <v>88.5</v>
          </cell>
          <cell r="I135">
            <v>6571.0683333138822</v>
          </cell>
          <cell r="J135">
            <v>6443.4958122570388</v>
          </cell>
          <cell r="K135">
            <v>-127.57252105684347</v>
          </cell>
          <cell r="L135">
            <v>1321.8430455868706</v>
          </cell>
          <cell r="M135">
            <v>1336.4813979240425</v>
          </cell>
          <cell r="N135">
            <v>14.638352337171909</v>
          </cell>
          <cell r="O135">
            <v>2753.5456671818474</v>
          </cell>
          <cell r="P135">
            <v>2760.984274032664</v>
          </cell>
          <cell r="Q135">
            <v>7.4386068508165408</v>
          </cell>
          <cell r="R135">
            <v>0</v>
          </cell>
          <cell r="S135">
            <v>0</v>
          </cell>
          <cell r="T135">
            <v>0</v>
          </cell>
          <cell r="U135">
            <v>288.03855228281327</v>
          </cell>
          <cell r="V135">
            <v>159.57469422447892</v>
          </cell>
          <cell r="W135">
            <v>-128.46385805833435</v>
          </cell>
          <cell r="X135">
            <v>3567.7462784986883</v>
          </cell>
          <cell r="Y135">
            <v>3180.9894338256759</v>
          </cell>
          <cell r="Z135">
            <v>-386.75684467301244</v>
          </cell>
          <cell r="AA135">
            <v>0</v>
          </cell>
          <cell r="AB135">
            <v>0</v>
          </cell>
          <cell r="AC135">
            <v>0</v>
          </cell>
          <cell r="AD135">
            <v>8076.7322809258194</v>
          </cell>
          <cell r="AE135">
            <v>8366.390015472678</v>
          </cell>
          <cell r="AF135">
            <v>289.65773454685859</v>
          </cell>
          <cell r="AG135">
            <v>22578.974157789919</v>
          </cell>
          <cell r="AH135">
            <v>22247.915627736576</v>
          </cell>
          <cell r="AI135">
            <v>-331.05853005334211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5752.4192831913833</v>
          </cell>
          <cell r="AQ135">
            <v>5260.2769185155357</v>
          </cell>
          <cell r="AR135">
            <v>-492.1423646758476</v>
          </cell>
          <cell r="AS135">
            <v>23762.745675163591</v>
          </cell>
          <cell r="AT135">
            <v>2510.7259925396634</v>
          </cell>
          <cell r="AU135">
            <v>-21252.019682623926</v>
          </cell>
          <cell r="AV135">
            <v>1078.5833217559218</v>
          </cell>
          <cell r="AW135">
            <v>489.07359764550097</v>
          </cell>
          <cell r="AX135">
            <v>-589.50972411042085</v>
          </cell>
          <cell r="AY135">
            <v>1456.2083766268156</v>
          </cell>
          <cell r="AZ135">
            <v>0</v>
          </cell>
          <cell r="BA135">
            <v>-1456.2083766268156</v>
          </cell>
          <cell r="BB135">
            <v>1421.2457711132358</v>
          </cell>
          <cell r="BC135">
            <v>0</v>
          </cell>
          <cell r="BD135">
            <v>-1421.2457711132358</v>
          </cell>
          <cell r="BE135">
            <v>0</v>
          </cell>
          <cell r="BF135">
            <v>0</v>
          </cell>
          <cell r="BG135">
            <v>0</v>
          </cell>
          <cell r="BH135">
            <v>169.76251700865348</v>
          </cell>
          <cell r="BI135">
            <v>0</v>
          </cell>
          <cell r="BJ135">
            <v>-169.76251700865348</v>
          </cell>
          <cell r="BK135">
            <v>661.53188540047643</v>
          </cell>
          <cell r="BL135">
            <v>0</v>
          </cell>
          <cell r="BM135">
            <v>-661.53188540047643</v>
          </cell>
          <cell r="BN135">
            <v>135.54691899867808</v>
          </cell>
          <cell r="BO135">
            <v>0</v>
          </cell>
          <cell r="BP135">
            <v>-135.54691899867808</v>
          </cell>
          <cell r="BQ135">
            <v>4922.8787909037801</v>
          </cell>
          <cell r="BR135">
            <v>489.07359764550097</v>
          </cell>
          <cell r="BS135">
            <v>-4433.8051932582794</v>
          </cell>
          <cell r="BT135">
            <v>23460.501462385026</v>
          </cell>
          <cell r="BU135">
            <v>33954.071972763297</v>
          </cell>
          <cell r="BV135">
            <v>10493.570510378271</v>
          </cell>
          <cell r="BW135">
            <v>8980.6374010734053</v>
          </cell>
          <cell r="BX135">
            <v>9270.2273560128524</v>
          </cell>
          <cell r="BY135">
            <v>289.58995493944713</v>
          </cell>
          <cell r="BZ135">
            <v>8751.3621954464161</v>
          </cell>
          <cell r="CA135">
            <v>555.01117942638575</v>
          </cell>
          <cell r="CB135">
            <v>-8196.3510160200312</v>
          </cell>
          <cell r="CC135">
            <v>666.05855525603431</v>
          </cell>
          <cell r="CD135">
            <v>667.99061796429294</v>
          </cell>
          <cell r="CE135">
            <v>1.932062708258627</v>
          </cell>
          <cell r="CF135">
            <v>83.033868545259864</v>
          </cell>
          <cell r="CG135">
            <v>0</v>
          </cell>
          <cell r="CH135">
            <v>-83.033868545259864</v>
          </cell>
          <cell r="CI135">
            <v>1100.5094370770717</v>
          </cell>
          <cell r="CJ135">
            <v>747.81416001427624</v>
          </cell>
          <cell r="CK135">
            <v>-352.69527706279541</v>
          </cell>
          <cell r="CL135">
            <v>0</v>
          </cell>
          <cell r="CM135">
            <v>0</v>
          </cell>
          <cell r="CN135">
            <v>0</v>
          </cell>
          <cell r="CO135">
            <v>1100.5094370770717</v>
          </cell>
          <cell r="CP135">
            <v>747.81416001427624</v>
          </cell>
          <cell r="CQ135">
            <v>-352.69527706279541</v>
          </cell>
          <cell r="CR135">
            <v>100059.12082683187</v>
          </cell>
          <cell r="CS135">
            <v>75703.107422618355</v>
          </cell>
          <cell r="CT135">
            <v>-24356.013404213518</v>
          </cell>
          <cell r="CU135">
            <v>120070.94499219825</v>
          </cell>
          <cell r="CV135">
            <v>90843.728907142024</v>
          </cell>
          <cell r="CW135">
            <v>-29227.216085056221</v>
          </cell>
          <cell r="CX135">
            <v>7119.0576231074865</v>
          </cell>
          <cell r="CY135">
            <v>36346.273708163702</v>
          </cell>
          <cell r="CZ135">
            <v>29227.216085056214</v>
          </cell>
          <cell r="DA135">
            <v>-41677.490328281303</v>
          </cell>
          <cell r="DB135">
            <v>2</v>
          </cell>
          <cell r="DC135">
            <v>41984.49</v>
          </cell>
          <cell r="DD135">
            <v>563.76</v>
          </cell>
          <cell r="DE135">
            <v>29358.68</v>
          </cell>
          <cell r="DF135">
            <v>0</v>
          </cell>
          <cell r="DG135">
            <v>21990.530605615175</v>
          </cell>
          <cell r="DH135">
            <v>1526280.0313836688</v>
          </cell>
          <cell r="DI135">
            <v>8038.6106690201395</v>
          </cell>
          <cell r="DJ135">
            <v>5</v>
          </cell>
          <cell r="DK135">
            <v>6.9891271298945581</v>
          </cell>
          <cell r="DL135">
            <v>0</v>
          </cell>
          <cell r="DM135">
            <v>6.3701550372738502</v>
          </cell>
          <cell r="DN135">
            <v>12610.482080468752</v>
          </cell>
          <cell r="DO135">
            <v>563.75872079873579</v>
          </cell>
          <cell r="DP135">
            <v>13174.240801267488</v>
          </cell>
          <cell r="DQ135"/>
          <cell r="DW135">
            <v>1437.2600000000002</v>
          </cell>
          <cell r="DX135">
            <v>0</v>
          </cell>
        </row>
        <row r="136">
          <cell r="A136">
            <v>150000618</v>
          </cell>
          <cell r="B136" t="str">
            <v>№2/135</v>
          </cell>
          <cell r="C136" t="str">
            <v>вул.КОЦЮБИНСЬКОГО,  81</v>
          </cell>
          <cell r="D136" t="str">
            <v>вул.КОЦЮБИНСЬКОГО,  81</v>
          </cell>
          <cell r="E136">
            <v>2858</v>
          </cell>
          <cell r="F136">
            <v>2858</v>
          </cell>
          <cell r="G136">
            <v>271.5</v>
          </cell>
          <cell r="H136">
            <v>0</v>
          </cell>
          <cell r="I136">
            <v>8892.5370923582486</v>
          </cell>
          <cell r="J136">
            <v>8731.1816882750918</v>
          </cell>
          <cell r="K136">
            <v>-161.35540408315683</v>
          </cell>
          <cell r="L136">
            <v>1383.7835735314645</v>
          </cell>
          <cell r="M136">
            <v>1391.5650202485081</v>
          </cell>
          <cell r="N136">
            <v>7.7814467170435364</v>
          </cell>
          <cell r="O136">
            <v>4549.6473639100641</v>
          </cell>
          <cell r="P136">
            <v>4561.6260142667334</v>
          </cell>
          <cell r="Q136">
            <v>11.978650356669277</v>
          </cell>
          <cell r="R136">
            <v>931.7191862016748</v>
          </cell>
          <cell r="S136">
            <v>934.07096020684594</v>
          </cell>
          <cell r="T136">
            <v>2.3517740051711371</v>
          </cell>
          <cell r="U136">
            <v>431.75831091368536</v>
          </cell>
          <cell r="V136">
            <v>783.01613867689923</v>
          </cell>
          <cell r="W136">
            <v>351.25782776321387</v>
          </cell>
          <cell r="X136">
            <v>3954.6508433082636</v>
          </cell>
          <cell r="Y136">
            <v>3271.4854595777615</v>
          </cell>
          <cell r="Z136">
            <v>-683.16538373050207</v>
          </cell>
          <cell r="AA136">
            <v>0</v>
          </cell>
          <cell r="AB136">
            <v>0</v>
          </cell>
          <cell r="AC136">
            <v>0</v>
          </cell>
          <cell r="AD136">
            <v>12252.549789496195</v>
          </cell>
          <cell r="AE136">
            <v>12329.405836715106</v>
          </cell>
          <cell r="AF136">
            <v>76.856047218911044</v>
          </cell>
          <cell r="AG136">
            <v>32396.646159719596</v>
          </cell>
          <cell r="AH136">
            <v>32002.351117966944</v>
          </cell>
          <cell r="AI136">
            <v>-394.29504175265174</v>
          </cell>
          <cell r="AJ136">
            <v>17917.268755719891</v>
          </cell>
          <cell r="AK136">
            <v>17059.142946701275</v>
          </cell>
          <cell r="AL136">
            <v>-858.12580901861656</v>
          </cell>
          <cell r="AM136">
            <v>0</v>
          </cell>
          <cell r="AN136">
            <v>0</v>
          </cell>
          <cell r="AO136">
            <v>0</v>
          </cell>
          <cell r="AP136">
            <v>2072.9438858347321</v>
          </cell>
          <cell r="AQ136">
            <v>1838.517219309289</v>
          </cell>
          <cell r="AR136">
            <v>-234.42666652544312</v>
          </cell>
          <cell r="AS136">
            <v>44142.630594778719</v>
          </cell>
          <cell r="AT136">
            <v>13319.984084835753</v>
          </cell>
          <cell r="AU136">
            <v>-30822.646509942966</v>
          </cell>
          <cell r="AV136">
            <v>1003.22095594322</v>
          </cell>
          <cell r="AW136">
            <v>0</v>
          </cell>
          <cell r="AX136">
            <v>-1003.22095594322</v>
          </cell>
          <cell r="AY136">
            <v>1070.2926105544559</v>
          </cell>
          <cell r="AZ136">
            <v>0</v>
          </cell>
          <cell r="BA136">
            <v>-1070.2926105544559</v>
          </cell>
          <cell r="BB136">
            <v>1244.3660524327313</v>
          </cell>
          <cell r="BC136">
            <v>0</v>
          </cell>
          <cell r="BD136">
            <v>-1244.3660524327313</v>
          </cell>
          <cell r="BE136">
            <v>361.83812748533342</v>
          </cell>
          <cell r="BF136">
            <v>0</v>
          </cell>
          <cell r="BG136">
            <v>-361.83812748533342</v>
          </cell>
          <cell r="BH136">
            <v>231.29453585921289</v>
          </cell>
          <cell r="BI136">
            <v>0</v>
          </cell>
          <cell r="BJ136">
            <v>-231.29453585921289</v>
          </cell>
          <cell r="BK136">
            <v>742.05113482786408</v>
          </cell>
          <cell r="BL136">
            <v>0</v>
          </cell>
          <cell r="BM136">
            <v>-742.05113482786408</v>
          </cell>
          <cell r="BN136">
            <v>12.427817276363353</v>
          </cell>
          <cell r="BO136">
            <v>0</v>
          </cell>
          <cell r="BP136">
            <v>-12.427817276363353</v>
          </cell>
          <cell r="BQ136">
            <v>4665.4912343791812</v>
          </cell>
          <cell r="BR136">
            <v>0</v>
          </cell>
          <cell r="BS136">
            <v>-4665.4912343791812</v>
          </cell>
          <cell r="BT136">
            <v>44187.014209571898</v>
          </cell>
          <cell r="BU136">
            <v>60126.460277230428</v>
          </cell>
          <cell r="BV136">
            <v>15939.44606765853</v>
          </cell>
          <cell r="BW136">
            <v>33356.220118685895</v>
          </cell>
          <cell r="BX136">
            <v>39468.575349531908</v>
          </cell>
          <cell r="BY136">
            <v>6112.355230846013</v>
          </cell>
          <cell r="BZ136">
            <v>7448.6563704834898</v>
          </cell>
          <cell r="CA136">
            <v>822.61292751666792</v>
          </cell>
          <cell r="CB136">
            <v>-6626.0434429668221</v>
          </cell>
          <cell r="CC136">
            <v>685.08879969192105</v>
          </cell>
          <cell r="CD136">
            <v>687.07606419184424</v>
          </cell>
          <cell r="CE136">
            <v>1.9872644999231852</v>
          </cell>
          <cell r="CF136">
            <v>85.406264789410145</v>
          </cell>
          <cell r="CG136">
            <v>0</v>
          </cell>
          <cell r="CH136">
            <v>-85.406264789410145</v>
          </cell>
          <cell r="CI136">
            <v>6770.7193042238741</v>
          </cell>
          <cell r="CJ136">
            <v>6827.0064947206447</v>
          </cell>
          <cell r="CK136">
            <v>56.287190496770563</v>
          </cell>
          <cell r="CL136">
            <v>7210.3265797972081</v>
          </cell>
          <cell r="CM136">
            <v>10542.222874071866</v>
          </cell>
          <cell r="CN136">
            <v>3331.8962942746575</v>
          </cell>
          <cell r="CO136">
            <v>13981.045884021081</v>
          </cell>
          <cell r="CP136">
            <v>17369.229368792512</v>
          </cell>
          <cell r="CQ136">
            <v>3388.1834847714308</v>
          </cell>
          <cell r="CR136">
            <v>200938.41227767582</v>
          </cell>
          <cell r="CS136">
            <v>182693.9493560766</v>
          </cell>
          <cell r="CT136">
            <v>-18244.462921599217</v>
          </cell>
          <cell r="CU136">
            <v>241126.09473321098</v>
          </cell>
          <cell r="CV136">
            <v>219232.73922729192</v>
          </cell>
          <cell r="CW136">
            <v>-21893.355505919055</v>
          </cell>
          <cell r="CX136">
            <v>13160.145066773888</v>
          </cell>
          <cell r="CY136">
            <v>35053.500572692894</v>
          </cell>
          <cell r="CZ136">
            <v>21893.355505919004</v>
          </cell>
          <cell r="DA136">
            <v>-27368.36115934659</v>
          </cell>
          <cell r="DB136">
            <v>2</v>
          </cell>
          <cell r="DC136">
            <v>37130.46</v>
          </cell>
          <cell r="DD136">
            <v>0</v>
          </cell>
          <cell r="DE136">
            <v>10942.219999999998</v>
          </cell>
          <cell r="DF136">
            <v>0</v>
          </cell>
          <cell r="DG136">
            <v>-81706.40244168049</v>
          </cell>
          <cell r="DH136">
            <v>3051434.8775998186</v>
          </cell>
          <cell r="DI136">
            <v>12226.101755764044</v>
          </cell>
          <cell r="DJ136">
            <v>10</v>
          </cell>
          <cell r="DK136">
            <v>7.8468703903704959</v>
          </cell>
          <cell r="DL136">
            <v>9.3012614505009008</v>
          </cell>
          <cell r="DM136">
            <v>6.3757928251958544</v>
          </cell>
          <cell r="DN136">
            <v>26188.13805270617</v>
          </cell>
          <cell r="DO136">
            <v>0</v>
          </cell>
          <cell r="DP136">
            <v>26188.13805270617</v>
          </cell>
          <cell r="DQ136"/>
          <cell r="DW136">
            <v>1437.2600000000002</v>
          </cell>
          <cell r="DX136">
            <v>0</v>
          </cell>
        </row>
        <row r="137">
          <cell r="A137">
            <v>150000619</v>
          </cell>
          <cell r="B137" t="str">
            <v>№2/136</v>
          </cell>
          <cell r="C137" t="str">
            <v>вул.КОЦЮБИНСЬКОГО,  83</v>
          </cell>
          <cell r="D137" t="str">
            <v>вул.КОЦЮБИНСЬКОГО,  83</v>
          </cell>
          <cell r="E137">
            <v>4254.1000000000004</v>
          </cell>
          <cell r="F137">
            <v>4254.1000000000004</v>
          </cell>
          <cell r="G137">
            <v>465</v>
          </cell>
          <cell r="H137">
            <v>0</v>
          </cell>
          <cell r="I137">
            <v>17431.09970271069</v>
          </cell>
          <cell r="J137">
            <v>17019.905363825699</v>
          </cell>
          <cell r="K137">
            <v>-411.19433888499043</v>
          </cell>
          <cell r="L137">
            <v>2610.9461303994881</v>
          </cell>
          <cell r="M137">
            <v>2624.8543607243237</v>
          </cell>
          <cell r="N137">
            <v>13.908230324835586</v>
          </cell>
          <cell r="O137">
            <v>6952.6269117150532</v>
          </cell>
          <cell r="P137">
            <v>6971.546576118003</v>
          </cell>
          <cell r="Q137">
            <v>18.91966440294982</v>
          </cell>
          <cell r="R137">
            <v>1542.5956195056312</v>
          </cell>
          <cell r="S137">
            <v>1546.5657635955192</v>
          </cell>
          <cell r="T137">
            <v>3.970144089887981</v>
          </cell>
          <cell r="U137">
            <v>808.17674022358051</v>
          </cell>
          <cell r="V137">
            <v>1465.5127959228957</v>
          </cell>
          <cell r="W137">
            <v>657.33605569931524</v>
          </cell>
          <cell r="X137">
            <v>7383.0495277648051</v>
          </cell>
          <cell r="Y137">
            <v>6341.8085377937932</v>
          </cell>
          <cell r="Z137">
            <v>-1041.2409899710119</v>
          </cell>
          <cell r="AA137">
            <v>0</v>
          </cell>
          <cell r="AB137">
            <v>0</v>
          </cell>
          <cell r="AC137">
            <v>0</v>
          </cell>
          <cell r="AD137">
            <v>18726.669941564251</v>
          </cell>
          <cell r="AE137">
            <v>18803.603003393026</v>
          </cell>
          <cell r="AF137">
            <v>76.933061828774953</v>
          </cell>
          <cell r="AG137">
            <v>55455.1645738835</v>
          </cell>
          <cell r="AH137">
            <v>54773.796401373256</v>
          </cell>
          <cell r="AI137">
            <v>-681.36817251024331</v>
          </cell>
          <cell r="AJ137">
            <v>40337.923292893101</v>
          </cell>
          <cell r="AK137">
            <v>36084.827535285338</v>
          </cell>
          <cell r="AL137">
            <v>-4253.0957576077635</v>
          </cell>
          <cell r="AM137">
            <v>735.78842272642305</v>
          </cell>
          <cell r="AN137">
            <v>1748.3068215086607</v>
          </cell>
          <cell r="AO137">
            <v>1012.5183987822377</v>
          </cell>
          <cell r="AP137">
            <v>3731.2989945025183</v>
          </cell>
          <cell r="AQ137">
            <v>3290.6591220288274</v>
          </cell>
          <cell r="AR137">
            <v>-440.63987247369096</v>
          </cell>
          <cell r="AS137">
            <v>69074.496582324326</v>
          </cell>
          <cell r="AT137">
            <v>26709.634823382945</v>
          </cell>
          <cell r="AU137">
            <v>-42364.861758941377</v>
          </cell>
          <cell r="AV137">
            <v>2240.5207320599366</v>
          </cell>
          <cell r="AW137">
            <v>1700.1578603041735</v>
          </cell>
          <cell r="AX137">
            <v>-540.36287175576308</v>
          </cell>
          <cell r="AY137">
            <v>2030.2165138465402</v>
          </cell>
          <cell r="AZ137">
            <v>0</v>
          </cell>
          <cell r="BA137">
            <v>-2030.2165138465402</v>
          </cell>
          <cell r="BB137">
            <v>1968.7168662601357</v>
          </cell>
          <cell r="BC137">
            <v>0</v>
          </cell>
          <cell r="BD137">
            <v>-1968.7168662601357</v>
          </cell>
          <cell r="BE137">
            <v>641.45195798311477</v>
          </cell>
          <cell r="BF137">
            <v>0</v>
          </cell>
          <cell r="BG137">
            <v>-641.45195798311477</v>
          </cell>
          <cell r="BH137">
            <v>433.13301965798371</v>
          </cell>
          <cell r="BI137">
            <v>0</v>
          </cell>
          <cell r="BJ137">
            <v>-433.13301965798371</v>
          </cell>
          <cell r="BK137">
            <v>1587.0835439694083</v>
          </cell>
          <cell r="BL137">
            <v>0</v>
          </cell>
          <cell r="BM137">
            <v>-1587.0835439694083</v>
          </cell>
          <cell r="BN137">
            <v>109.78978474714778</v>
          </cell>
          <cell r="BO137">
            <v>5492.6297331160004</v>
          </cell>
          <cell r="BP137">
            <v>5382.8399483688527</v>
          </cell>
          <cell r="BQ137">
            <v>9010.912418524269</v>
          </cell>
          <cell r="BR137">
            <v>7192.7875934201738</v>
          </cell>
          <cell r="BS137">
            <v>-1818.1248251040952</v>
          </cell>
          <cell r="BT137">
            <v>60276.320917926962</v>
          </cell>
          <cell r="BU137">
            <v>77255.972775334216</v>
          </cell>
          <cell r="BV137">
            <v>16979.651857407254</v>
          </cell>
          <cell r="BW137">
            <v>41650.076827767858</v>
          </cell>
          <cell r="BX137">
            <v>49840.211725376066</v>
          </cell>
          <cell r="BY137">
            <v>8190.1348976082081</v>
          </cell>
          <cell r="BZ137">
            <v>11705.337737950002</v>
          </cell>
          <cell r="CA137">
            <v>1087.5132364032709</v>
          </cell>
          <cell r="CB137">
            <v>-10617.824501546731</v>
          </cell>
          <cell r="CC137">
            <v>888.0780736747123</v>
          </cell>
          <cell r="CD137">
            <v>890.65415728572395</v>
          </cell>
          <cell r="CE137">
            <v>2.5760836110116543</v>
          </cell>
          <cell r="CF137">
            <v>110.71182472701314</v>
          </cell>
          <cell r="CG137">
            <v>0</v>
          </cell>
          <cell r="CH137">
            <v>-110.71182472701314</v>
          </cell>
          <cell r="CI137">
            <v>11241.428359081328</v>
          </cell>
          <cell r="CJ137">
            <v>6509.7694029652721</v>
          </cell>
          <cell r="CK137">
            <v>-4731.6589561160563</v>
          </cell>
          <cell r="CL137">
            <v>10173.298068328198</v>
          </cell>
          <cell r="CM137">
            <v>15146.793976756931</v>
          </cell>
          <cell r="CN137">
            <v>4973.4959084287329</v>
          </cell>
          <cell r="CO137">
            <v>21414.726427409529</v>
          </cell>
          <cell r="CP137">
            <v>21656.563379722204</v>
          </cell>
          <cell r="CQ137">
            <v>241.83695231267484</v>
          </cell>
          <cell r="CR137">
            <v>314390.83609431022</v>
          </cell>
          <cell r="CS137">
            <v>280530.92757112067</v>
          </cell>
          <cell r="CT137">
            <v>-33859.908523189544</v>
          </cell>
          <cell r="CU137">
            <v>377269.00331317226</v>
          </cell>
          <cell r="CV137">
            <v>336637.11308534478</v>
          </cell>
          <cell r="CW137">
            <v>-40631.890227827476</v>
          </cell>
          <cell r="CX137">
            <v>10734.326143571894</v>
          </cell>
          <cell r="CY137">
            <v>51366.216371399278</v>
          </cell>
          <cell r="CZ137">
            <v>40631.890227827382</v>
          </cell>
          <cell r="DA137">
            <v>-160578.15647477651</v>
          </cell>
          <cell r="DB137">
            <v>2</v>
          </cell>
          <cell r="DC137">
            <v>90387.42</v>
          </cell>
          <cell r="DD137">
            <v>0</v>
          </cell>
          <cell r="DE137">
            <v>50489.83</v>
          </cell>
          <cell r="DF137">
            <v>0</v>
          </cell>
          <cell r="DG137">
            <v>-39500.062097643968</v>
          </cell>
          <cell r="DH137">
            <v>4656039.9534809291</v>
          </cell>
          <cell r="DI137">
            <v>18953.086319946007</v>
          </cell>
          <cell r="DJ137">
            <v>9</v>
          </cell>
          <cell r="DK137">
            <v>7.3363404190745172</v>
          </cell>
          <cell r="DL137">
            <v>9.6292195803367271</v>
          </cell>
          <cell r="DM137">
            <v>6.1116036687821378</v>
          </cell>
          <cell r="DN137">
            <v>39897.474206723549</v>
          </cell>
          <cell r="DO137">
            <v>0</v>
          </cell>
          <cell r="DP137">
            <v>39897.474206723549</v>
          </cell>
          <cell r="DQ137"/>
          <cell r="DW137">
            <v>1437.2600000000002</v>
          </cell>
          <cell r="DX137">
            <v>0</v>
          </cell>
        </row>
        <row r="138">
          <cell r="A138">
            <v>150000621</v>
          </cell>
          <cell r="B138" t="str">
            <v>№2/138</v>
          </cell>
          <cell r="C138" t="str">
            <v>вул.КОЦЮБИНСЬКОГО,  92</v>
          </cell>
          <cell r="D138" t="str">
            <v>вул.КОЦЮБИНСЬКОГО,  92</v>
          </cell>
          <cell r="E138">
            <v>130.1</v>
          </cell>
          <cell r="F138">
            <v>130.1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251.35632778058695</v>
          </cell>
          <cell r="AQ138">
            <v>140.47538423161123</v>
          </cell>
          <cell r="AR138">
            <v>-110.88094354897572</v>
          </cell>
          <cell r="AS138">
            <v>1968.4660055528757</v>
          </cell>
          <cell r="AT138">
            <v>7236</v>
          </cell>
          <cell r="AU138">
            <v>5267.5339944471243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197.35485568978507</v>
          </cell>
          <cell r="BU138">
            <v>456.00446224823105</v>
          </cell>
          <cell r="BV138">
            <v>258.64960655844595</v>
          </cell>
          <cell r="BW138">
            <v>0</v>
          </cell>
          <cell r="BX138">
            <v>0</v>
          </cell>
          <cell r="BY138">
            <v>0</v>
          </cell>
          <cell r="BZ138">
            <v>78.404429297364544</v>
          </cell>
          <cell r="CA138">
            <v>0.63498679319378526</v>
          </cell>
          <cell r="CB138">
            <v>-77.769442504170755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2495.5816183206121</v>
          </cell>
          <cell r="CS138">
            <v>7833.1148332730363</v>
          </cell>
          <cell r="CT138">
            <v>5337.5332149524238</v>
          </cell>
          <cell r="CU138">
            <v>2994.6979419847344</v>
          </cell>
          <cell r="CV138">
            <v>9399.7377999276432</v>
          </cell>
          <cell r="CW138">
            <v>6405.0398579429093</v>
          </cell>
          <cell r="CX138">
            <v>104.419287877605</v>
          </cell>
          <cell r="CY138">
            <v>-6300.6205700653036</v>
          </cell>
          <cell r="CZ138">
            <v>-6405.0398579429084</v>
          </cell>
          <cell r="DA138">
            <v>-98.049188187090294</v>
          </cell>
          <cell r="DB138">
            <v>2</v>
          </cell>
          <cell r="DC138">
            <v>746.41</v>
          </cell>
          <cell r="DD138">
            <v>0</v>
          </cell>
          <cell r="DE138">
            <v>426.98999999999995</v>
          </cell>
          <cell r="DF138">
            <v>0</v>
          </cell>
          <cell r="DG138">
            <v>-3380.8960699694157</v>
          </cell>
          <cell r="DH138">
            <v>37189.406758348072</v>
          </cell>
          <cell r="DI138">
            <v>579.62824809594861</v>
          </cell>
          <cell r="DJ138">
            <v>1</v>
          </cell>
          <cell r="DK138">
            <v>2.455224182959225</v>
          </cell>
          <cell r="DL138">
            <v>0</v>
          </cell>
          <cell r="DM138">
            <v>2.455224182959225</v>
          </cell>
          <cell r="DN138">
            <v>319.42466620299513</v>
          </cell>
          <cell r="DO138">
            <v>0</v>
          </cell>
          <cell r="DP138">
            <v>319.42466620299513</v>
          </cell>
          <cell r="DQ138"/>
          <cell r="DW138">
            <v>0</v>
          </cell>
          <cell r="DX138">
            <v>0</v>
          </cell>
        </row>
        <row r="139">
          <cell r="A139">
            <v>150000590</v>
          </cell>
          <cell r="B139" t="str">
            <v>№2/142</v>
          </cell>
          <cell r="C139" t="str">
            <v>вул.КОЧЕРГИ,  4А</v>
          </cell>
          <cell r="D139" t="str">
            <v>вул.КОЧЕРГИ,  4А</v>
          </cell>
          <cell r="E139">
            <v>373.5</v>
          </cell>
          <cell r="F139">
            <v>373.5</v>
          </cell>
          <cell r="G139">
            <v>0</v>
          </cell>
          <cell r="H139">
            <v>0</v>
          </cell>
          <cell r="I139">
            <v>2282.6286092137266</v>
          </cell>
          <cell r="J139">
            <v>2189.5073136358856</v>
          </cell>
          <cell r="K139">
            <v>-93.121295577841011</v>
          </cell>
          <cell r="L139">
            <v>454.82055990622212</v>
          </cell>
          <cell r="M139">
            <v>459.87521407248937</v>
          </cell>
          <cell r="N139">
            <v>5.0546541662672553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719.84486023735838</v>
          </cell>
          <cell r="Y139">
            <v>658.19732394341668</v>
          </cell>
          <cell r="Z139">
            <v>-61.647536293941698</v>
          </cell>
          <cell r="AA139">
            <v>0</v>
          </cell>
          <cell r="AB139">
            <v>0</v>
          </cell>
          <cell r="AC139">
            <v>0</v>
          </cell>
          <cell r="AD139">
            <v>1644.157688623739</v>
          </cell>
          <cell r="AE139">
            <v>1650.9122309694872</v>
          </cell>
          <cell r="AF139">
            <v>6.7545423457481775</v>
          </cell>
          <cell r="AG139">
            <v>5101.4517179810464</v>
          </cell>
          <cell r="AH139">
            <v>4958.4920826212783</v>
          </cell>
          <cell r="AI139">
            <v>-142.95963535976807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1340.567081496464</v>
          </cell>
          <cell r="AQ139">
            <v>374.60102461762995</v>
          </cell>
          <cell r="AR139">
            <v>-965.96605687883402</v>
          </cell>
          <cell r="AS139">
            <v>5785.6378333995926</v>
          </cell>
          <cell r="AT139">
            <v>0</v>
          </cell>
          <cell r="AU139">
            <v>-5785.6378333995926</v>
          </cell>
          <cell r="AV139">
            <v>377.03342910586059</v>
          </cell>
          <cell r="AW139">
            <v>0</v>
          </cell>
          <cell r="AX139">
            <v>-377.03342910586059</v>
          </cell>
          <cell r="AY139">
            <v>506.69586764327033</v>
          </cell>
          <cell r="AZ139">
            <v>0</v>
          </cell>
          <cell r="BA139">
            <v>-506.69586764327033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171.3184090391037</v>
          </cell>
          <cell r="BL139">
            <v>0</v>
          </cell>
          <cell r="BM139">
            <v>-171.3184090391037</v>
          </cell>
          <cell r="BN139">
            <v>51.514268503060549</v>
          </cell>
          <cell r="BO139">
            <v>1147.6023835599999</v>
          </cell>
          <cell r="BP139">
            <v>1096.0881150569394</v>
          </cell>
          <cell r="BQ139">
            <v>1106.5619742912952</v>
          </cell>
          <cell r="BR139">
            <v>1147.6023835599999</v>
          </cell>
          <cell r="BS139">
            <v>41.040409268704707</v>
          </cell>
          <cell r="BT139">
            <v>345.37099745712391</v>
          </cell>
          <cell r="BU139">
            <v>1246.2770026093167</v>
          </cell>
          <cell r="BV139">
            <v>900.90600515219285</v>
          </cell>
          <cell r="BW139">
            <v>605.91203366752427</v>
          </cell>
          <cell r="BX139">
            <v>164.87243637999219</v>
          </cell>
          <cell r="BY139">
            <v>-441.03959728753205</v>
          </cell>
          <cell r="BZ139">
            <v>323.16477895057875</v>
          </cell>
          <cell r="CA139">
            <v>1.7407691656147044</v>
          </cell>
          <cell r="CB139">
            <v>-321.42400978496403</v>
          </cell>
          <cell r="CC139">
            <v>328.27171651904547</v>
          </cell>
          <cell r="CD139">
            <v>329.22394742525864</v>
          </cell>
          <cell r="CE139">
            <v>0.95223090621317397</v>
          </cell>
          <cell r="CF139">
            <v>40.923835211592355</v>
          </cell>
          <cell r="CG139">
            <v>0</v>
          </cell>
          <cell r="CH139">
            <v>-40.923835211592355</v>
          </cell>
          <cell r="CI139">
            <v>12.634329494604692</v>
          </cell>
          <cell r="CJ139">
            <v>3.9650095803945109</v>
          </cell>
          <cell r="CK139">
            <v>-8.6693199142101811</v>
          </cell>
          <cell r="CL139">
            <v>0</v>
          </cell>
          <cell r="CM139">
            <v>0</v>
          </cell>
          <cell r="CN139">
            <v>0</v>
          </cell>
          <cell r="CO139">
            <v>12.634329494604692</v>
          </cell>
          <cell r="CP139">
            <v>3.9650095803945109</v>
          </cell>
          <cell r="CQ139">
            <v>-8.6693199142101811</v>
          </cell>
          <cell r="CR139">
            <v>14990.49629846887</v>
          </cell>
          <cell r="CS139">
            <v>8226.7746559594852</v>
          </cell>
          <cell r="CT139">
            <v>-6763.7216425093848</v>
          </cell>
          <cell r="CU139">
            <v>17988.595558162644</v>
          </cell>
          <cell r="CV139">
            <v>9872.1295871513812</v>
          </cell>
          <cell r="CW139">
            <v>-8116.4659710112628</v>
          </cell>
          <cell r="CX139">
            <v>628.01598806190589</v>
          </cell>
          <cell r="CY139">
            <v>8744.4819590731604</v>
          </cell>
          <cell r="CZ139">
            <v>8116.4659710112546</v>
          </cell>
          <cell r="DA139">
            <v>-24639.342970679019</v>
          </cell>
          <cell r="DB139">
            <v>3</v>
          </cell>
          <cell r="DC139">
            <v>2264.12</v>
          </cell>
          <cell r="DD139">
            <v>0</v>
          </cell>
          <cell r="DE139">
            <v>344.81999999999994</v>
          </cell>
          <cell r="DF139">
            <v>0</v>
          </cell>
          <cell r="DG139">
            <v>-7629.2123192177714</v>
          </cell>
          <cell r="DH139">
            <v>223399.33855469461</v>
          </cell>
          <cell r="DI139">
            <v>1664.0365154791452</v>
          </cell>
          <cell r="DJ139">
            <v>2</v>
          </cell>
          <cell r="DK139">
            <v>5.1387418657514008</v>
          </cell>
          <cell r="DL139">
            <v>0</v>
          </cell>
          <cell r="DM139">
            <v>4.8191656119596704</v>
          </cell>
          <cell r="DN139">
            <v>1919.3200868581482</v>
          </cell>
          <cell r="DO139">
            <v>0</v>
          </cell>
          <cell r="DP139">
            <v>1919.3200868581482</v>
          </cell>
          <cell r="DQ139"/>
          <cell r="DW139">
            <v>0</v>
          </cell>
          <cell r="DX139">
            <v>0</v>
          </cell>
        </row>
        <row r="140">
          <cell r="A140">
            <v>150000578</v>
          </cell>
          <cell r="B140" t="str">
            <v>№2/143</v>
          </cell>
          <cell r="C140" t="str">
            <v>вул.КОЧЕРГИ,  5</v>
          </cell>
          <cell r="D140" t="str">
            <v>вул.КОЧЕРГИ,  5</v>
          </cell>
          <cell r="E140">
            <v>173.75</v>
          </cell>
          <cell r="F140">
            <v>173.75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167.570885187058</v>
          </cell>
          <cell r="AQ140">
            <v>93.650256154407487</v>
          </cell>
          <cell r="AR140">
            <v>-73.92062903265051</v>
          </cell>
          <cell r="AS140">
            <v>2781.7538054966003</v>
          </cell>
          <cell r="AT140">
            <v>0</v>
          </cell>
          <cell r="AU140">
            <v>-2781.7538054966003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498.81265267999999</v>
          </cell>
          <cell r="BP140">
            <v>498.81265267999999</v>
          </cell>
          <cell r="BQ140">
            <v>0</v>
          </cell>
          <cell r="BR140">
            <v>498.81265267999999</v>
          </cell>
          <cell r="BS140">
            <v>498.81265267999999</v>
          </cell>
          <cell r="BT140">
            <v>98.677427844892534</v>
          </cell>
          <cell r="BU140">
            <v>623.13850130465835</v>
          </cell>
          <cell r="BV140">
            <v>524.46107345976577</v>
          </cell>
          <cell r="BW140">
            <v>0</v>
          </cell>
          <cell r="BX140">
            <v>0</v>
          </cell>
          <cell r="BY140">
            <v>0</v>
          </cell>
          <cell r="BZ140">
            <v>39.202214648682272</v>
          </cell>
          <cell r="CA140">
            <v>0.8703845828073522</v>
          </cell>
          <cell r="CB140">
            <v>-38.331830065874918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3087.2043331772334</v>
          </cell>
          <cell r="CS140">
            <v>1216.4717947218733</v>
          </cell>
          <cell r="CT140">
            <v>-1870.7325384553601</v>
          </cell>
          <cell r="CU140">
            <v>3704.6451998126799</v>
          </cell>
          <cell r="CV140">
            <v>1459.7661536662479</v>
          </cell>
          <cell r="CW140">
            <v>-2244.8790461464323</v>
          </cell>
          <cell r="CX140">
            <v>106.64644037297995</v>
          </cell>
          <cell r="CY140">
            <v>2351.5254865194124</v>
          </cell>
          <cell r="CZ140">
            <v>2244.8790461464323</v>
          </cell>
          <cell r="DA140">
            <v>-10257.536863567808</v>
          </cell>
          <cell r="DB140">
            <v>3</v>
          </cell>
          <cell r="DC140">
            <v>392.39</v>
          </cell>
          <cell r="DD140">
            <v>0</v>
          </cell>
          <cell r="DE140">
            <v>0</v>
          </cell>
          <cell r="DF140">
            <v>0</v>
          </cell>
          <cell r="DG140">
            <v>-4192.7715484406926</v>
          </cell>
          <cell r="DH140">
            <v>45735.499682227921</v>
          </cell>
          <cell r="DI140">
            <v>774.09998544712585</v>
          </cell>
          <cell r="DJ140">
            <v>1</v>
          </cell>
          <cell r="DK140">
            <v>2.2583753598407368</v>
          </cell>
          <cell r="DL140">
            <v>0</v>
          </cell>
          <cell r="DM140">
            <v>2.2583753598407368</v>
          </cell>
          <cell r="DN140">
            <v>392.39271877232801</v>
          </cell>
          <cell r="DO140">
            <v>0</v>
          </cell>
          <cell r="DP140">
            <v>392.39271877232801</v>
          </cell>
          <cell r="DQ140"/>
        </row>
        <row r="141">
          <cell r="A141">
            <v>150000580</v>
          </cell>
          <cell r="B141" t="str">
            <v>№2/144</v>
          </cell>
          <cell r="C141" t="str">
            <v>вул.КОЧЕРГИ,  7</v>
          </cell>
          <cell r="D141" t="str">
            <v>вул.КОЧЕРГИ,  7</v>
          </cell>
          <cell r="E141">
            <v>188.4</v>
          </cell>
          <cell r="F141">
            <v>188.4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125.67816389029348</v>
          </cell>
          <cell r="AQ141">
            <v>70.237692115805615</v>
          </cell>
          <cell r="AR141">
            <v>-55.440471774487861</v>
          </cell>
          <cell r="AS141">
            <v>2330.5035775152978</v>
          </cell>
          <cell r="AT141">
            <v>8085.071866928437</v>
          </cell>
          <cell r="AU141">
            <v>5754.5682894131387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197.35485568978507</v>
          </cell>
          <cell r="BU141">
            <v>553.95690544517458</v>
          </cell>
          <cell r="BV141">
            <v>356.60204975538954</v>
          </cell>
          <cell r="BW141">
            <v>0</v>
          </cell>
          <cell r="BX141">
            <v>0</v>
          </cell>
          <cell r="BY141">
            <v>0</v>
          </cell>
          <cell r="BZ141">
            <v>78.404429297364544</v>
          </cell>
          <cell r="CA141">
            <v>0.77367518471764629</v>
          </cell>
          <cell r="CB141">
            <v>-77.630754112646898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2731.9410263927407</v>
          </cell>
          <cell r="CS141">
            <v>8710.0401396741345</v>
          </cell>
          <cell r="CT141">
            <v>5978.0991132813942</v>
          </cell>
          <cell r="CU141">
            <v>3278.3292316712887</v>
          </cell>
          <cell r="CV141">
            <v>10452.04816760896</v>
          </cell>
          <cell r="CW141">
            <v>7173.7189359376716</v>
          </cell>
          <cell r="CX141">
            <v>114.62923275234638</v>
          </cell>
          <cell r="CY141">
            <v>-7059.0897031853274</v>
          </cell>
          <cell r="CZ141">
            <v>-7173.7189359376735</v>
          </cell>
          <cell r="DA141">
            <v>892.9366252957534</v>
          </cell>
          <cell r="DB141">
            <v>3</v>
          </cell>
          <cell r="DC141">
            <v>469.63</v>
          </cell>
          <cell r="DD141">
            <v>0</v>
          </cell>
          <cell r="DE141">
            <v>117.82999999999998</v>
          </cell>
          <cell r="DF141">
            <v>0</v>
          </cell>
          <cell r="DG141">
            <v>-3264.7690640857741</v>
          </cell>
          <cell r="DH141">
            <v>40715.501573083624</v>
          </cell>
          <cell r="DI141">
            <v>839.36942306899869</v>
          </cell>
          <cell r="DJ141">
            <v>1</v>
          </cell>
          <cell r="DK141">
            <v>1.8672878610317525</v>
          </cell>
          <cell r="DL141">
            <v>0</v>
          </cell>
          <cell r="DM141">
            <v>1.8672878610317525</v>
          </cell>
          <cell r="DN141">
            <v>351.79703301838219</v>
          </cell>
          <cell r="DO141">
            <v>0</v>
          </cell>
          <cell r="DP141">
            <v>351.79703301838219</v>
          </cell>
          <cell r="DQ141"/>
        </row>
        <row r="142">
          <cell r="A142">
            <v>150001054</v>
          </cell>
          <cell r="B142" t="str">
            <v>№2/145</v>
          </cell>
          <cell r="C142" t="str">
            <v>вул.Кривулевська,  3А</v>
          </cell>
          <cell r="D142" t="str">
            <v>вул.Кривулевська,  3А</v>
          </cell>
          <cell r="E142">
            <v>195.4</v>
          </cell>
          <cell r="F142">
            <v>195.4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251.35632778058695</v>
          </cell>
          <cell r="AQ142">
            <v>97.58525263116573</v>
          </cell>
          <cell r="AR142">
            <v>-153.77107514942122</v>
          </cell>
          <cell r="AS142">
            <v>2542.2446399845494</v>
          </cell>
          <cell r="AT142">
            <v>0</v>
          </cell>
          <cell r="AU142">
            <v>-2542.2446399845494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1901.9714648300001</v>
          </cell>
          <cell r="BP142">
            <v>1901.9714648300001</v>
          </cell>
          <cell r="BQ142">
            <v>0</v>
          </cell>
          <cell r="BR142">
            <v>1901.9714648300001</v>
          </cell>
          <cell r="BS142">
            <v>1901.9714648300001</v>
          </cell>
          <cell r="BT142">
            <v>222.02421265100824</v>
          </cell>
          <cell r="BU142">
            <v>433.73577368194316</v>
          </cell>
          <cell r="BV142">
            <v>211.71156103093492</v>
          </cell>
          <cell r="BW142">
            <v>0</v>
          </cell>
          <cell r="BX142">
            <v>0</v>
          </cell>
          <cell r="BY142">
            <v>0</v>
          </cell>
          <cell r="BZ142">
            <v>88.204982959535101</v>
          </cell>
          <cell r="CA142">
            <v>0.60578485652048975</v>
          </cell>
          <cell r="CB142">
            <v>-87.599198103014615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3103.8301633756801</v>
          </cell>
          <cell r="CS142">
            <v>2433.8982759996297</v>
          </cell>
          <cell r="CT142">
            <v>-669.93188737605033</v>
          </cell>
          <cell r="CU142">
            <v>3724.5961960508157</v>
          </cell>
          <cell r="CV142">
            <v>2920.6779311995556</v>
          </cell>
          <cell r="CW142">
            <v>-803.91826485126012</v>
          </cell>
          <cell r="CX142">
            <v>127.81475486096163</v>
          </cell>
          <cell r="CY142">
            <v>931.73301971222202</v>
          </cell>
          <cell r="CZ142">
            <v>803.91826485126035</v>
          </cell>
          <cell r="DA142">
            <v>-7769.3505194886675</v>
          </cell>
          <cell r="DB142">
            <v>3</v>
          </cell>
          <cell r="DC142">
            <v>249.93</v>
          </cell>
          <cell r="DD142">
            <v>0</v>
          </cell>
          <cell r="DE142">
            <v>-149.29000000000002</v>
          </cell>
          <cell r="DF142">
            <v>0</v>
          </cell>
          <cell r="DG142">
            <v>-3094.9754854312205</v>
          </cell>
          <cell r="DH142">
            <v>46228.931410941332</v>
          </cell>
          <cell r="DI142">
            <v>871.4472354155846</v>
          </cell>
          <cell r="DJ142">
            <v>1</v>
          </cell>
          <cell r="DK142">
            <v>2.0430831054710561</v>
          </cell>
          <cell r="DL142">
            <v>0</v>
          </cell>
          <cell r="DM142">
            <v>2.0430831054710561</v>
          </cell>
          <cell r="DN142">
            <v>399.21843880904436</v>
          </cell>
          <cell r="DO142">
            <v>0</v>
          </cell>
          <cell r="DP142">
            <v>399.21843880904436</v>
          </cell>
          <cell r="DQ142"/>
          <cell r="DW142">
            <v>1260</v>
          </cell>
          <cell r="DX142">
            <v>0</v>
          </cell>
        </row>
        <row r="143">
          <cell r="A143">
            <v>150000556</v>
          </cell>
          <cell r="B143" t="str">
            <v>№2/150</v>
          </cell>
          <cell r="C143" t="str">
            <v>вул.ЛЮБОМИРА БОДНАРУКА,  32</v>
          </cell>
          <cell r="D143" t="str">
            <v>вул.ЛЮБОМИРА БОДНАРУКА,  32</v>
          </cell>
          <cell r="E143">
            <v>181.9</v>
          </cell>
          <cell r="F143">
            <v>181.9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293.2490490773514</v>
          </cell>
          <cell r="AQ143">
            <v>93.650256154407487</v>
          </cell>
          <cell r="AR143">
            <v>-199.59879292294391</v>
          </cell>
          <cell r="AS143">
            <v>2946.1888711463766</v>
          </cell>
          <cell r="AT143">
            <v>0</v>
          </cell>
          <cell r="AU143">
            <v>-2946.1888711463766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3239.4379202237278</v>
          </cell>
          <cell r="CS143">
            <v>93.650256154407487</v>
          </cell>
          <cell r="CT143">
            <v>-3145.7876640693203</v>
          </cell>
          <cell r="CU143">
            <v>3887.3255042684732</v>
          </cell>
          <cell r="CV143">
            <v>112.38030738528899</v>
          </cell>
          <cell r="CW143">
            <v>-3774.9451968831841</v>
          </cell>
          <cell r="CX143">
            <v>135.87599049121559</v>
          </cell>
          <cell r="CY143">
            <v>3910.8211873744012</v>
          </cell>
          <cell r="CZ143">
            <v>3774.9451968831854</v>
          </cell>
          <cell r="DA143">
            <v>-13514.790450137232</v>
          </cell>
          <cell r="DB143">
            <v>3</v>
          </cell>
          <cell r="DC143">
            <v>456.23</v>
          </cell>
          <cell r="DD143">
            <v>0</v>
          </cell>
          <cell r="DE143">
            <v>39.259999999999991</v>
          </cell>
          <cell r="DF143">
            <v>0</v>
          </cell>
          <cell r="DG143">
            <v>-4746.3821198804235</v>
          </cell>
          <cell r="DH143">
            <v>48278.417937116268</v>
          </cell>
          <cell r="DI143">
            <v>810.41028692277519</v>
          </cell>
          <cell r="DJ143">
            <v>1</v>
          </cell>
          <cell r="DK143">
            <v>2.2922829655709491</v>
          </cell>
          <cell r="DL143">
            <v>0</v>
          </cell>
          <cell r="DM143">
            <v>2.2922829655709491</v>
          </cell>
          <cell r="DN143">
            <v>416.96627143735566</v>
          </cell>
          <cell r="DO143">
            <v>0</v>
          </cell>
          <cell r="DP143">
            <v>416.96627143735566</v>
          </cell>
          <cell r="DQ143"/>
          <cell r="DW143">
            <v>0</v>
          </cell>
          <cell r="DX143">
            <v>0</v>
          </cell>
        </row>
        <row r="144">
          <cell r="A144">
            <v>150000557</v>
          </cell>
          <cell r="B144" t="str">
            <v>№2/151</v>
          </cell>
          <cell r="C144" t="str">
            <v>вул.ЛЮБОМИРА БОДНАРУКА,  32А</v>
          </cell>
          <cell r="D144" t="str">
            <v>вул.ЛЮБОМИРА БОДНАРУКА,  32А</v>
          </cell>
          <cell r="E144">
            <v>110.2</v>
          </cell>
          <cell r="F144">
            <v>110.2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125.67816389029348</v>
          </cell>
          <cell r="AQ144">
            <v>70.237692115805615</v>
          </cell>
          <cell r="AR144">
            <v>-55.440471774487861</v>
          </cell>
          <cell r="AS144">
            <v>1878.5234291652218</v>
          </cell>
          <cell r="AT144">
            <v>0</v>
          </cell>
          <cell r="AU144">
            <v>-1878.5234291652218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2004.2015930555153</v>
          </cell>
          <cell r="CS144">
            <v>70.237692115805615</v>
          </cell>
          <cell r="CT144">
            <v>-1933.9639009397097</v>
          </cell>
          <cell r="CU144">
            <v>2405.0419116666185</v>
          </cell>
          <cell r="CV144">
            <v>84.285230538966729</v>
          </cell>
          <cell r="CW144">
            <v>-2320.756681127652</v>
          </cell>
          <cell r="CX144">
            <v>76.491264300762566</v>
          </cell>
          <cell r="CY144">
            <v>2397.2479454284139</v>
          </cell>
          <cell r="CZ144">
            <v>2320.7566811276515</v>
          </cell>
          <cell r="DA144">
            <v>-8560.4589487482426</v>
          </cell>
          <cell r="DB144">
            <v>3</v>
          </cell>
          <cell r="DC144">
            <v>353.66</v>
          </cell>
          <cell r="DD144">
            <v>0</v>
          </cell>
          <cell r="DE144">
            <v>99.430000000000035</v>
          </cell>
          <cell r="DF144">
            <v>0</v>
          </cell>
          <cell r="DG144">
            <v>-3160.5666568355723</v>
          </cell>
          <cell r="DH144">
            <v>29778.398111608571</v>
          </cell>
          <cell r="DI144">
            <v>490.96873897135697</v>
          </cell>
          <cell r="DJ144">
            <v>1</v>
          </cell>
          <cell r="DK144">
            <v>2.3068945821222502</v>
          </cell>
          <cell r="DL144">
            <v>0</v>
          </cell>
          <cell r="DM144">
            <v>2.3068945821222502</v>
          </cell>
          <cell r="DN144">
            <v>254.21978294987198</v>
          </cell>
          <cell r="DO144">
            <v>0</v>
          </cell>
          <cell r="DP144">
            <v>254.21978294987198</v>
          </cell>
          <cell r="DQ144"/>
          <cell r="DW144">
            <v>0</v>
          </cell>
          <cell r="DX144">
            <v>0</v>
          </cell>
        </row>
        <row r="145">
          <cell r="A145">
            <v>150000553</v>
          </cell>
          <cell r="B145" t="str">
            <v>№2/154</v>
          </cell>
          <cell r="C145" t="str">
            <v>вул.ЛЮБОМИРА БОДНАРУКА,  8</v>
          </cell>
          <cell r="D145" t="str">
            <v>вул.ЛЮБОМИРА БОДНАРУКА,  8</v>
          </cell>
          <cell r="E145">
            <v>3173.2999999999997</v>
          </cell>
          <cell r="F145">
            <v>3083.2</v>
          </cell>
          <cell r="G145">
            <v>0</v>
          </cell>
          <cell r="H145">
            <v>90.1</v>
          </cell>
          <cell r="I145">
            <v>12316.78788749175</v>
          </cell>
          <cell r="J145">
            <v>12055.901864614356</v>
          </cell>
          <cell r="K145">
            <v>-260.88602287739377</v>
          </cell>
          <cell r="L145">
            <v>2590.5575273018258</v>
          </cell>
          <cell r="M145">
            <v>2609.0015448185941</v>
          </cell>
          <cell r="N145">
            <v>18.444017516768326</v>
          </cell>
          <cell r="O145">
            <v>5012.8778382625342</v>
          </cell>
          <cell r="P145">
            <v>5025.3147059102912</v>
          </cell>
          <cell r="Q145">
            <v>12.436867647757026</v>
          </cell>
          <cell r="R145">
            <v>0</v>
          </cell>
          <cell r="S145">
            <v>0</v>
          </cell>
          <cell r="T145">
            <v>0</v>
          </cell>
          <cell r="U145">
            <v>345.64626273937586</v>
          </cell>
          <cell r="V145">
            <v>191.48963306937469</v>
          </cell>
          <cell r="W145">
            <v>-154.15662967000117</v>
          </cell>
          <cell r="X145">
            <v>8173.4817532315838</v>
          </cell>
          <cell r="Y145">
            <v>7684.4389757381978</v>
          </cell>
          <cell r="Z145">
            <v>-489.04277749338598</v>
          </cell>
          <cell r="AA145">
            <v>0</v>
          </cell>
          <cell r="AB145">
            <v>0</v>
          </cell>
          <cell r="AC145">
            <v>0</v>
          </cell>
          <cell r="AD145">
            <v>14565.676426212156</v>
          </cell>
          <cell r="AE145">
            <v>14009.955032421096</v>
          </cell>
          <cell r="AF145">
            <v>-555.72139379106011</v>
          </cell>
          <cell r="AG145">
            <v>43005.027695239223</v>
          </cell>
          <cell r="AH145">
            <v>41576.101756571908</v>
          </cell>
          <cell r="AI145">
            <v>-1428.9259386673148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10572.013817757133</v>
          </cell>
          <cell r="AQ145">
            <v>9152.9033898898415</v>
          </cell>
          <cell r="AR145">
            <v>-1419.1104278672919</v>
          </cell>
          <cell r="AS145">
            <v>44806.823020693235</v>
          </cell>
          <cell r="AT145">
            <v>70948.482364724085</v>
          </cell>
          <cell r="AU145">
            <v>26141.65934403085</v>
          </cell>
          <cell r="AV145">
            <v>1834.3692319603454</v>
          </cell>
          <cell r="AW145">
            <v>414.24694737034849</v>
          </cell>
          <cell r="AX145">
            <v>-1420.122284589997</v>
          </cell>
          <cell r="AY145">
            <v>2850.8299563756905</v>
          </cell>
          <cell r="AZ145">
            <v>8282.593808518126</v>
          </cell>
          <cell r="BA145">
            <v>5431.763852142436</v>
          </cell>
          <cell r="BB145">
            <v>1819.6970898527968</v>
          </cell>
          <cell r="BC145">
            <v>0</v>
          </cell>
          <cell r="BD145">
            <v>-1819.6970898527968</v>
          </cell>
          <cell r="BE145">
            <v>0</v>
          </cell>
          <cell r="BF145">
            <v>0</v>
          </cell>
          <cell r="BG145">
            <v>0</v>
          </cell>
          <cell r="BH145">
            <v>203.71502041038423</v>
          </cell>
          <cell r="BI145">
            <v>0</v>
          </cell>
          <cell r="BJ145">
            <v>-203.71502041038423</v>
          </cell>
          <cell r="BK145">
            <v>2124.5402055113627</v>
          </cell>
          <cell r="BL145">
            <v>0</v>
          </cell>
          <cell r="BM145">
            <v>-2124.5402055113627</v>
          </cell>
          <cell r="BN145">
            <v>206.0570740122422</v>
          </cell>
          <cell r="BO145">
            <v>5016.3353894336842</v>
          </cell>
          <cell r="BP145">
            <v>4810.2783154214421</v>
          </cell>
          <cell r="BQ145">
            <v>9039.2085781228234</v>
          </cell>
          <cell r="BR145">
            <v>13713.176145322159</v>
          </cell>
          <cell r="BS145">
            <v>4673.9675671993355</v>
          </cell>
          <cell r="BT145">
            <v>28568.548252593097</v>
          </cell>
          <cell r="BU145">
            <v>44404.671425700246</v>
          </cell>
          <cell r="BV145">
            <v>15836.123173107149</v>
          </cell>
          <cell r="BW145">
            <v>18828.139495215382</v>
          </cell>
          <cell r="BX145">
            <v>22359.890556622864</v>
          </cell>
          <cell r="BY145">
            <v>3531.7510614074818</v>
          </cell>
          <cell r="BZ145">
            <v>6675.0551480035783</v>
          </cell>
          <cell r="CA145">
            <v>471.97277896503891</v>
          </cell>
          <cell r="CB145">
            <v>-6203.0823690385396</v>
          </cell>
          <cell r="CC145">
            <v>1844.347856578019</v>
          </cell>
          <cell r="CD145">
            <v>1849.6978302201733</v>
          </cell>
          <cell r="CE145">
            <v>5.3499736421542821</v>
          </cell>
          <cell r="CF145">
            <v>229.92473599556479</v>
          </cell>
          <cell r="CG145">
            <v>1374.2568389528199</v>
          </cell>
          <cell r="CH145">
            <v>1144.3321029572551</v>
          </cell>
          <cell r="CI145">
            <v>4347.0216685448922</v>
          </cell>
          <cell r="CJ145">
            <v>3760.3739327874705</v>
          </cell>
          <cell r="CK145">
            <v>-586.64773575742174</v>
          </cell>
          <cell r="CL145">
            <v>0</v>
          </cell>
          <cell r="CM145">
            <v>0</v>
          </cell>
          <cell r="CN145">
            <v>0</v>
          </cell>
          <cell r="CO145">
            <v>4347.0216685448922</v>
          </cell>
          <cell r="CP145">
            <v>3760.3739327874705</v>
          </cell>
          <cell r="CQ145">
            <v>-586.64773575742174</v>
          </cell>
          <cell r="CR145">
            <v>167916.11026874292</v>
          </cell>
          <cell r="CS145">
            <v>209611.52701975661</v>
          </cell>
          <cell r="CT145">
            <v>41695.41675101369</v>
          </cell>
          <cell r="CU145">
            <v>201499.33232249151</v>
          </cell>
          <cell r="CV145">
            <v>251533.83242370794</v>
          </cell>
          <cell r="CW145">
            <v>50034.500101216428</v>
          </cell>
          <cell r="CX145">
            <v>-479.33845824102491</v>
          </cell>
          <cell r="CY145">
            <v>-50513.838559457385</v>
          </cell>
          <cell r="CZ145">
            <v>-50034.500101216363</v>
          </cell>
          <cell r="DA145">
            <v>44668.41856654187</v>
          </cell>
          <cell r="DB145">
            <v>3</v>
          </cell>
          <cell r="DC145">
            <v>49369.25</v>
          </cell>
          <cell r="DD145">
            <v>526.66999999999996</v>
          </cell>
          <cell r="DE145">
            <v>29026.560000000001</v>
          </cell>
          <cell r="DF145">
            <v>0</v>
          </cell>
          <cell r="DG145">
            <v>26796.911615364952</v>
          </cell>
          <cell r="DH145">
            <v>2412239.9263710058</v>
          </cell>
          <cell r="DI145">
            <v>13709.032289036426</v>
          </cell>
          <cell r="DJ145">
            <v>5</v>
          </cell>
          <cell r="DK145">
            <v>6.5979288440000143</v>
          </cell>
          <cell r="DL145">
            <v>0</v>
          </cell>
          <cell r="DM145">
            <v>5.8454229129001005</v>
          </cell>
          <cell r="DN145">
            <v>20342.734211820843</v>
          </cell>
          <cell r="DO145">
            <v>526.67260445229897</v>
          </cell>
          <cell r="DP145">
            <v>20869.406816273142</v>
          </cell>
          <cell r="DQ145"/>
          <cell r="DW145">
            <v>1260</v>
          </cell>
          <cell r="DX145">
            <v>0</v>
          </cell>
        </row>
        <row r="146">
          <cell r="A146">
            <v>150000493</v>
          </cell>
          <cell r="B146" t="str">
            <v>№2/155</v>
          </cell>
          <cell r="C146" t="str">
            <v>вул.МАРТИНА НЕБАБИ,  100</v>
          </cell>
          <cell r="D146" t="str">
            <v>вул.МАРТИНА НЕБАБИ,  100</v>
          </cell>
          <cell r="E146">
            <v>7111.58</v>
          </cell>
          <cell r="F146">
            <v>7111.58</v>
          </cell>
          <cell r="G146">
            <v>625.84</v>
          </cell>
          <cell r="H146">
            <v>0</v>
          </cell>
          <cell r="I146">
            <v>27454.139977410749</v>
          </cell>
          <cell r="J146">
            <v>21543.705921745874</v>
          </cell>
          <cell r="K146">
            <v>-5910.4340556648749</v>
          </cell>
          <cell r="L146">
            <v>4213.5072718922866</v>
          </cell>
          <cell r="M146">
            <v>3557.9769686563195</v>
          </cell>
          <cell r="N146">
            <v>-655.53030323596704</v>
          </cell>
          <cell r="O146">
            <v>12007.893220110842</v>
          </cell>
          <cell r="P146">
            <v>12040.09868729317</v>
          </cell>
          <cell r="Q146">
            <v>32.205467182327993</v>
          </cell>
          <cell r="R146">
            <v>2457.5987505463386</v>
          </cell>
          <cell r="S146">
            <v>2465.9987185090654</v>
          </cell>
          <cell r="T146">
            <v>8.3999679627268051</v>
          </cell>
          <cell r="U146">
            <v>1221.4681595242128</v>
          </cell>
          <cell r="V146">
            <v>553.22485462826353</v>
          </cell>
          <cell r="W146">
            <v>-668.24330489594922</v>
          </cell>
          <cell r="X146">
            <v>11951.037759060138</v>
          </cell>
          <cell r="Y146">
            <v>8756.3507060045358</v>
          </cell>
          <cell r="Z146">
            <v>-3194.6870530556025</v>
          </cell>
          <cell r="AA146">
            <v>0</v>
          </cell>
          <cell r="AB146">
            <v>0</v>
          </cell>
          <cell r="AC146">
            <v>0</v>
          </cell>
          <cell r="AD146">
            <v>31304.974609322537</v>
          </cell>
          <cell r="AE146">
            <v>31433.614593104536</v>
          </cell>
          <cell r="AF146">
            <v>128.63998378199904</v>
          </cell>
          <cell r="AG146">
            <v>90610.619747867109</v>
          </cell>
          <cell r="AH146">
            <v>80350.970449941771</v>
          </cell>
          <cell r="AI146">
            <v>-10259.649297925338</v>
          </cell>
          <cell r="AJ146">
            <v>62409.238513040495</v>
          </cell>
          <cell r="AK146">
            <v>53883.18021200948</v>
          </cell>
          <cell r="AL146">
            <v>-8526.0583010310147</v>
          </cell>
          <cell r="AM146">
            <v>2207.4062844428131</v>
          </cell>
          <cell r="AN146">
            <v>1307.6783921991105</v>
          </cell>
          <cell r="AO146">
            <v>-899.72789224370263</v>
          </cell>
          <cell r="AP146">
            <v>6218.8316575041981</v>
          </cell>
          <cell r="AQ146">
            <v>5369.8704801480917</v>
          </cell>
          <cell r="AR146">
            <v>-848.96117735610642</v>
          </cell>
          <cell r="AS146">
            <v>116084.11388254644</v>
          </cell>
          <cell r="AT146">
            <v>28089.148764090103</v>
          </cell>
          <cell r="AU146">
            <v>-87994.965118456341</v>
          </cell>
          <cell r="AV146">
            <v>2931.489472709849</v>
          </cell>
          <cell r="AW146">
            <v>275.42523712368603</v>
          </cell>
          <cell r="AX146">
            <v>-2656.0642355861628</v>
          </cell>
          <cell r="AY146">
            <v>3087.9358320371412</v>
          </cell>
          <cell r="AZ146">
            <v>2738.1815747602373</v>
          </cell>
          <cell r="BA146">
            <v>-349.7542572769039</v>
          </cell>
          <cell r="BB146">
            <v>3115.6804404828349</v>
          </cell>
          <cell r="BC146">
            <v>0</v>
          </cell>
          <cell r="BD146">
            <v>-3115.6804404828349</v>
          </cell>
          <cell r="BE146">
            <v>971.754566438859</v>
          </cell>
          <cell r="BF146">
            <v>0</v>
          </cell>
          <cell r="BG146">
            <v>-971.754566438859</v>
          </cell>
          <cell r="BH146">
            <v>650.59781744368001</v>
          </cell>
          <cell r="BI146">
            <v>0</v>
          </cell>
          <cell r="BJ146">
            <v>-650.59781744368001</v>
          </cell>
          <cell r="BK146">
            <v>2966.527210246732</v>
          </cell>
          <cell r="BL146">
            <v>3137.4519014546377</v>
          </cell>
          <cell r="BM146">
            <v>170.92469120790565</v>
          </cell>
          <cell r="BN146">
            <v>517.14489372672665</v>
          </cell>
          <cell r="BO146">
            <v>7020.8606057243496</v>
          </cell>
          <cell r="BP146">
            <v>6503.7157119976227</v>
          </cell>
          <cell r="BQ146">
            <v>14241.130233085822</v>
          </cell>
          <cell r="BR146">
            <v>13171.919319062912</v>
          </cell>
          <cell r="BS146">
            <v>-1069.2109140229095</v>
          </cell>
          <cell r="BT146">
            <v>116342.57420349552</v>
          </cell>
          <cell r="BU146">
            <v>159944.36545999729</v>
          </cell>
          <cell r="BV146">
            <v>43601.791256501776</v>
          </cell>
          <cell r="BW146">
            <v>83289.749770438983</v>
          </cell>
          <cell r="BX146">
            <v>99267.237516456909</v>
          </cell>
          <cell r="BY146">
            <v>15977.487746017927</v>
          </cell>
          <cell r="BZ146">
            <v>23749.960627724638</v>
          </cell>
          <cell r="CA146">
            <v>2635.2317104150575</v>
          </cell>
          <cell r="CB146">
            <v>-21114.728917309581</v>
          </cell>
          <cell r="CC146">
            <v>1919.517322099771</v>
          </cell>
          <cell r="CD146">
            <v>1925.085342819001</v>
          </cell>
          <cell r="CE146">
            <v>5.5680207192299349</v>
          </cell>
          <cell r="CF146">
            <v>239.29570115995844</v>
          </cell>
          <cell r="CG146">
            <v>1696.8237446746252</v>
          </cell>
          <cell r="CH146">
            <v>1457.5280435146667</v>
          </cell>
          <cell r="CI146">
            <v>20285.056033990364</v>
          </cell>
          <cell r="CJ146">
            <v>16789.8496846981</v>
          </cell>
          <cell r="CK146">
            <v>-3495.2063492922643</v>
          </cell>
          <cell r="CL146">
            <v>20999.943558773448</v>
          </cell>
          <cell r="CM146">
            <v>25652.389320576385</v>
          </cell>
          <cell r="CN146">
            <v>4652.4457618029373</v>
          </cell>
          <cell r="CO146">
            <v>41284.999592763808</v>
          </cell>
          <cell r="CP146">
            <v>42442.239005274489</v>
          </cell>
          <cell r="CQ146">
            <v>1157.2394125106803</v>
          </cell>
          <cell r="CR146">
            <v>558597.43753616966</v>
          </cell>
          <cell r="CS146">
            <v>490083.75039708876</v>
          </cell>
          <cell r="CT146">
            <v>-68513.687139080896</v>
          </cell>
          <cell r="CU146">
            <v>670316.92504340352</v>
          </cell>
          <cell r="CV146">
            <v>588100.50047650654</v>
          </cell>
          <cell r="CW146">
            <v>-82216.424566896982</v>
          </cell>
          <cell r="CX146">
            <v>22783.233397877473</v>
          </cell>
          <cell r="CY146">
            <v>104999.65796477438</v>
          </cell>
          <cell r="CZ146">
            <v>82216.424566896909</v>
          </cell>
          <cell r="DA146">
            <v>20832.149407944031</v>
          </cell>
          <cell r="DB146">
            <v>1</v>
          </cell>
          <cell r="DC146">
            <v>167762.29</v>
          </cell>
          <cell r="DD146">
            <v>0</v>
          </cell>
          <cell r="DE146">
            <v>96291.170000000013</v>
          </cell>
          <cell r="DF146">
            <v>0</v>
          </cell>
          <cell r="DG146">
            <v>51714.639698005747</v>
          </cell>
          <cell r="DH146">
            <v>8317201.9012953714</v>
          </cell>
          <cell r="DI146">
            <v>31683.255254722928</v>
          </cell>
          <cell r="DJ146">
            <v>10</v>
          </cell>
          <cell r="DK146">
            <v>8.3551968653843964</v>
          </cell>
          <cell r="DL146">
            <v>10.213536897826707</v>
          </cell>
          <cell r="DM146">
            <v>6.8774267430767511</v>
          </cell>
          <cell r="DN146">
            <v>71471.361205942754</v>
          </cell>
          <cell r="DO146">
            <v>0</v>
          </cell>
          <cell r="DP146">
            <v>71471.361205942754</v>
          </cell>
          <cell r="DQ146">
            <v>14936.25</v>
          </cell>
          <cell r="DW146">
            <v>1632</v>
          </cell>
          <cell r="DX146">
            <v>0</v>
          </cell>
        </row>
        <row r="147">
          <cell r="A147">
            <v>150000494</v>
          </cell>
          <cell r="B147" t="str">
            <v>№2/156</v>
          </cell>
          <cell r="C147" t="str">
            <v>вул.МАРТИНА НЕБАБИ,  102</v>
          </cell>
          <cell r="D147" t="str">
            <v>вул.МАРТИНА НЕБАБИ,  102</v>
          </cell>
          <cell r="E147">
            <v>9483.7999999999993</v>
          </cell>
          <cell r="F147">
            <v>9483.7999999999993</v>
          </cell>
          <cell r="G147">
            <v>988.9</v>
          </cell>
          <cell r="H147">
            <v>0</v>
          </cell>
          <cell r="I147">
            <v>31562.228992496413</v>
          </cell>
          <cell r="J147">
            <v>24869.351327255132</v>
          </cell>
          <cell r="K147">
            <v>-6692.8776652412816</v>
          </cell>
          <cell r="L147">
            <v>4655.987467258502</v>
          </cell>
          <cell r="M147">
            <v>3916.1058349062914</v>
          </cell>
          <cell r="N147">
            <v>-739.88163235221054</v>
          </cell>
          <cell r="O147">
            <v>16427.883257913916</v>
          </cell>
          <cell r="P147">
            <v>16472.06795683478</v>
          </cell>
          <cell r="Q147">
            <v>44.184698920864321</v>
          </cell>
          <cell r="R147">
            <v>3356.3427544910487</v>
          </cell>
          <cell r="S147">
            <v>3367.3043635805629</v>
          </cell>
          <cell r="T147">
            <v>10.961609089514241</v>
          </cell>
          <cell r="U147">
            <v>1221.4681595242128</v>
          </cell>
          <cell r="V147">
            <v>534.70998358387942</v>
          </cell>
          <cell r="W147">
            <v>-686.75817594033333</v>
          </cell>
          <cell r="X147">
            <v>12649.696057552414</v>
          </cell>
          <cell r="Y147">
            <v>9337.1675084933267</v>
          </cell>
          <cell r="Z147">
            <v>-3312.5285490590868</v>
          </cell>
          <cell r="AA147">
            <v>0</v>
          </cell>
          <cell r="AB147">
            <v>0</v>
          </cell>
          <cell r="AC147">
            <v>0</v>
          </cell>
          <cell r="AD147">
            <v>41705.532063940598</v>
          </cell>
          <cell r="AE147">
            <v>41880.292775788577</v>
          </cell>
          <cell r="AF147">
            <v>174.76071184797911</v>
          </cell>
          <cell r="AG147">
            <v>111579.1387531771</v>
          </cell>
          <cell r="AH147">
            <v>100376.99975044256</v>
          </cell>
          <cell r="AI147">
            <v>-11202.139002734548</v>
          </cell>
          <cell r="AJ147">
            <v>45368.378619212708</v>
          </cell>
          <cell r="AK147">
            <v>44599.245717175494</v>
          </cell>
          <cell r="AL147">
            <v>-769.13290203721408</v>
          </cell>
          <cell r="AM147">
            <v>2207.4062844428131</v>
          </cell>
          <cell r="AN147">
            <v>2620.0898412422621</v>
          </cell>
          <cell r="AO147">
            <v>412.68355679944898</v>
          </cell>
          <cell r="AP147">
            <v>6477.94964323354</v>
          </cell>
          <cell r="AQ147">
            <v>5740.8534715947453</v>
          </cell>
          <cell r="AR147">
            <v>-737.09617163879466</v>
          </cell>
          <cell r="AS147">
            <v>139958.4729503539</v>
          </cell>
          <cell r="AT147">
            <v>144417.89396421332</v>
          </cell>
          <cell r="AU147">
            <v>4459.4210138594208</v>
          </cell>
          <cell r="AV147">
            <v>3386.7700355658972</v>
          </cell>
          <cell r="AW147">
            <v>662.93141411936881</v>
          </cell>
          <cell r="AX147">
            <v>-2723.8386214465281</v>
          </cell>
          <cell r="AY147">
            <v>3567.5684575037239</v>
          </cell>
          <cell r="AZ147">
            <v>0</v>
          </cell>
          <cell r="BA147">
            <v>-3567.5684575037239</v>
          </cell>
          <cell r="BB147">
            <v>4560.0589995561013</v>
          </cell>
          <cell r="BC147">
            <v>0</v>
          </cell>
          <cell r="BD147">
            <v>-4560.0589995561013</v>
          </cell>
          <cell r="BE147">
            <v>1305.7806932769347</v>
          </cell>
          <cell r="BF147">
            <v>0</v>
          </cell>
          <cell r="BG147">
            <v>-1305.7806932769347</v>
          </cell>
          <cell r="BH147">
            <v>650.59781744368001</v>
          </cell>
          <cell r="BI147">
            <v>0</v>
          </cell>
          <cell r="BJ147">
            <v>-650.59781744368001</v>
          </cell>
          <cell r="BK147">
            <v>3095.8159568462024</v>
          </cell>
          <cell r="BL147">
            <v>904.12540647134904</v>
          </cell>
          <cell r="BM147">
            <v>-2191.6905503748535</v>
          </cell>
          <cell r="BN147">
            <v>525.24599868725898</v>
          </cell>
          <cell r="BO147">
            <v>14635.695957452564</v>
          </cell>
          <cell r="BP147">
            <v>14110.449958765306</v>
          </cell>
          <cell r="BQ147">
            <v>17091.837958879798</v>
          </cell>
          <cell r="BR147">
            <v>16202.752778043283</v>
          </cell>
          <cell r="BS147">
            <v>-889.08518083651506</v>
          </cell>
          <cell r="BT147">
            <v>115883.69988418705</v>
          </cell>
          <cell r="BU147">
            <v>176682.55397023485</v>
          </cell>
          <cell r="BV147">
            <v>60798.854086047795</v>
          </cell>
          <cell r="BW147">
            <v>88339.438823627308</v>
          </cell>
          <cell r="BX147">
            <v>106772.5253283646</v>
          </cell>
          <cell r="BY147">
            <v>18433.086504737294</v>
          </cell>
          <cell r="BZ147">
            <v>33928.515182463772</v>
          </cell>
          <cell r="CA147">
            <v>2535.819667382822</v>
          </cell>
          <cell r="CB147">
            <v>-31392.695515080952</v>
          </cell>
          <cell r="CC147">
            <v>1385.4017949325512</v>
          </cell>
          <cell r="CD147">
            <v>1389.4204853657293</v>
          </cell>
          <cell r="CE147">
            <v>4.0186904331781079</v>
          </cell>
          <cell r="CF147">
            <v>172.71044657414052</v>
          </cell>
          <cell r="CG147">
            <v>0</v>
          </cell>
          <cell r="CH147">
            <v>-172.71044657414052</v>
          </cell>
          <cell r="CI147">
            <v>20800.949182902925</v>
          </cell>
          <cell r="CJ147">
            <v>16846.792700823342</v>
          </cell>
          <cell r="CK147">
            <v>-3954.1564820795829</v>
          </cell>
          <cell r="CL147">
            <v>28228.370307314042</v>
          </cell>
          <cell r="CM147">
            <v>38296.405043978113</v>
          </cell>
          <cell r="CN147">
            <v>10068.034736664071</v>
          </cell>
          <cell r="CO147">
            <v>49029.319490216963</v>
          </cell>
          <cell r="CP147">
            <v>55143.197744801451</v>
          </cell>
          <cell r="CQ147">
            <v>6113.8782545844879</v>
          </cell>
          <cell r="CR147">
            <v>611422.26983130164</v>
          </cell>
          <cell r="CS147">
            <v>656481.35271886108</v>
          </cell>
          <cell r="CT147">
            <v>45059.082887559431</v>
          </cell>
          <cell r="CU147">
            <v>733706.72379756195</v>
          </cell>
          <cell r="CV147">
            <v>787777.62326263322</v>
          </cell>
          <cell r="CW147">
            <v>54070.89946507127</v>
          </cell>
          <cell r="CX147">
            <v>14991.210325515447</v>
          </cell>
          <cell r="CY147">
            <v>-39079.689139555863</v>
          </cell>
          <cell r="CZ147">
            <v>-54070.899465071314</v>
          </cell>
          <cell r="DA147">
            <v>44770.660289360094</v>
          </cell>
          <cell r="DB147">
            <v>1</v>
          </cell>
          <cell r="DC147">
            <v>171178.39</v>
          </cell>
          <cell r="DD147">
            <v>0</v>
          </cell>
          <cell r="DE147">
            <v>94010.300000000017</v>
          </cell>
          <cell r="DF147">
            <v>0</v>
          </cell>
          <cell r="DG147">
            <v>-125647.93569250987</v>
          </cell>
          <cell r="DH147">
            <v>8984375.2094769292</v>
          </cell>
          <cell r="DI147">
            <v>42187.224012646795</v>
          </cell>
          <cell r="DJ147">
            <v>10</v>
          </cell>
          <cell r="DK147">
            <v>6.9910589244573131</v>
          </cell>
          <cell r="DL147">
            <v>8.2702649288602252</v>
          </cell>
          <cell r="DM147">
            <v>5.8081478301761669</v>
          </cell>
          <cell r="DN147">
            <v>77168.531714570563</v>
          </cell>
          <cell r="DO147">
            <v>0</v>
          </cell>
          <cell r="DP147">
            <v>77168.531714570563</v>
          </cell>
          <cell r="DQ147">
            <v>5189.97</v>
          </cell>
          <cell r="DW147">
            <v>1632</v>
          </cell>
          <cell r="DX147">
            <v>0</v>
          </cell>
        </row>
        <row r="148">
          <cell r="A148">
            <v>150000688</v>
          </cell>
          <cell r="B148" t="str">
            <v>№2/157</v>
          </cell>
          <cell r="C148" t="str">
            <v>вул.МАЧЕРЕТІВСЬКА,  10</v>
          </cell>
          <cell r="D148" t="str">
            <v>вул.МАЧЕРЕТІВСЬКА,  10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157.83627381560828</v>
          </cell>
          <cell r="AQ148">
            <v>141.40601688470966</v>
          </cell>
          <cell r="AR148">
            <v>-16.430256930898622</v>
          </cell>
          <cell r="AS148">
            <v>1423.1443556185518</v>
          </cell>
          <cell r="AT148">
            <v>0</v>
          </cell>
          <cell r="AU148">
            <v>-1423.1443556185518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1127.6054398000001</v>
          </cell>
          <cell r="BP148">
            <v>1127.6054398000001</v>
          </cell>
          <cell r="BQ148">
            <v>0</v>
          </cell>
          <cell r="BR148">
            <v>1127.6054398000001</v>
          </cell>
          <cell r="BS148">
            <v>1127.6054398000001</v>
          </cell>
          <cell r="BT148">
            <v>79.756702513991684</v>
          </cell>
          <cell r="BU148">
            <v>402.62943686702846</v>
          </cell>
          <cell r="BV148">
            <v>322.87273435303678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1660.7373319481519</v>
          </cell>
          <cell r="CS148">
            <v>1671.6408935517384</v>
          </cell>
          <cell r="CT148">
            <v>10.903561603586468</v>
          </cell>
          <cell r="CU148">
            <v>1992.8847983377823</v>
          </cell>
          <cell r="CV148">
            <v>2005.969072262086</v>
          </cell>
          <cell r="CW148">
            <v>13.084273924303716</v>
          </cell>
          <cell r="CX148">
            <v>23.265201662217976</v>
          </cell>
          <cell r="CY148">
            <v>10.180927737914317</v>
          </cell>
          <cell r="CZ148">
            <v>-13.084273924303659</v>
          </cell>
          <cell r="DA148">
            <v>-11456.932229278837</v>
          </cell>
          <cell r="DB148">
            <v>3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-6297.1860918920993</v>
          </cell>
          <cell r="DH148">
            <v>24193.800000000003</v>
          </cell>
          <cell r="DI148">
            <v>1074.1611884391484</v>
          </cell>
          <cell r="DJ148">
            <v>1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/>
        </row>
        <row r="149">
          <cell r="A149">
            <v>150000689</v>
          </cell>
          <cell r="B149" t="str">
            <v>№2/158</v>
          </cell>
          <cell r="C149" t="str">
            <v>вул.МАЧЕРЕТІВСЬКА,  12</v>
          </cell>
          <cell r="D149" t="str">
            <v>вул.МАЧЕРЕТІВСЬКА,  12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157.83627381560828</v>
          </cell>
          <cell r="AQ149">
            <v>188.54135584627954</v>
          </cell>
          <cell r="AR149">
            <v>30.705082030671264</v>
          </cell>
          <cell r="AS149">
            <v>954.1911793563911</v>
          </cell>
          <cell r="AT149">
            <v>0</v>
          </cell>
          <cell r="AU149">
            <v>-954.1911793563911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1075.3911977600001</v>
          </cell>
          <cell r="BP149">
            <v>1075.3911977600001</v>
          </cell>
          <cell r="BQ149">
            <v>0</v>
          </cell>
          <cell r="BR149">
            <v>1075.3911977600001</v>
          </cell>
          <cell r="BS149">
            <v>1075.3911977600001</v>
          </cell>
          <cell r="BT149">
            <v>39.878351256995842</v>
          </cell>
          <cell r="BU149">
            <v>172.52112329178433</v>
          </cell>
          <cell r="BV149">
            <v>132.64277203478849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1151.9058044289952</v>
          </cell>
          <cell r="CS149">
            <v>1436.453676898064</v>
          </cell>
          <cell r="CT149">
            <v>284.54787246906881</v>
          </cell>
          <cell r="CU149">
            <v>1382.2869653147943</v>
          </cell>
          <cell r="CV149">
            <v>1723.7444122776767</v>
          </cell>
          <cell r="CW149">
            <v>341.45744696288239</v>
          </cell>
          <cell r="CX149">
            <v>34.463034685205685</v>
          </cell>
          <cell r="CY149">
            <v>-306.99441227767647</v>
          </cell>
          <cell r="CZ149">
            <v>-341.45744696288216</v>
          </cell>
          <cell r="DA149">
            <v>-6972.8277680381125</v>
          </cell>
          <cell r="DB149">
            <v>3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-3699.9944347291812</v>
          </cell>
          <cell r="DH149">
            <v>17001</v>
          </cell>
          <cell r="DI149">
            <v>841.59704892640048</v>
          </cell>
          <cell r="DJ149">
            <v>1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/>
        </row>
        <row r="150">
          <cell r="A150">
            <v>150000690</v>
          </cell>
          <cell r="B150" t="str">
            <v>№2/160</v>
          </cell>
          <cell r="C150" t="str">
            <v>вул.МАЧЕРЕТІВСЬКА,  14</v>
          </cell>
          <cell r="D150" t="str">
            <v>вул.МАЧЕРЕТІВСЬКА,  14</v>
          </cell>
          <cell r="E150">
            <v>142.1</v>
          </cell>
          <cell r="F150">
            <v>142.1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315.28001867590831</v>
          </cell>
          <cell r="AQ150">
            <v>70.237692115805615</v>
          </cell>
          <cell r="AR150">
            <v>-245.04232656010271</v>
          </cell>
          <cell r="AS150">
            <v>2157.5573850616111</v>
          </cell>
          <cell r="AT150">
            <v>0</v>
          </cell>
          <cell r="AU150">
            <v>-2157.5573850616111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1678.6323345200001</v>
          </cell>
          <cell r="BP150">
            <v>1678.6323345200001</v>
          </cell>
          <cell r="BQ150">
            <v>0</v>
          </cell>
          <cell r="BR150">
            <v>1678.6323345200001</v>
          </cell>
          <cell r="BS150">
            <v>1678.6323345200001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2472.8374037375193</v>
          </cell>
          <cell r="CS150">
            <v>1748.8700266358057</v>
          </cell>
          <cell r="CT150">
            <v>-723.96737710171351</v>
          </cell>
          <cell r="CU150">
            <v>2967.4048844850231</v>
          </cell>
          <cell r="CV150">
            <v>2098.6440319629669</v>
          </cell>
          <cell r="CW150">
            <v>-868.76085252205621</v>
          </cell>
          <cell r="CX150">
            <v>57.924367287601392</v>
          </cell>
          <cell r="CY150">
            <v>926.68521980965738</v>
          </cell>
          <cell r="CZ150">
            <v>868.76085252205598</v>
          </cell>
          <cell r="DA150">
            <v>-7348.1647676841421</v>
          </cell>
          <cell r="DB150">
            <v>3</v>
          </cell>
          <cell r="DC150">
            <v>692.84</v>
          </cell>
          <cell r="DD150">
            <v>0</v>
          </cell>
          <cell r="DE150">
            <v>380.93</v>
          </cell>
          <cell r="DF150">
            <v>0</v>
          </cell>
          <cell r="DG150">
            <v>-2638.9047531913716</v>
          </cell>
          <cell r="DH150">
            <v>36303.951021271496</v>
          </cell>
          <cell r="DI150">
            <v>633.09126867359191</v>
          </cell>
          <cell r="DJ150">
            <v>1</v>
          </cell>
          <cell r="DK150">
            <v>2.1949822713891227</v>
          </cell>
          <cell r="DL150">
            <v>0</v>
          </cell>
          <cell r="DM150">
            <v>2.1949822713891227</v>
          </cell>
          <cell r="DN150">
            <v>311.90698076439435</v>
          </cell>
          <cell r="DO150">
            <v>0</v>
          </cell>
          <cell r="DP150">
            <v>311.90698076439435</v>
          </cell>
          <cell r="DQ150"/>
          <cell r="DW150">
            <v>0</v>
          </cell>
          <cell r="DX150">
            <v>0</v>
          </cell>
        </row>
        <row r="151">
          <cell r="A151">
            <v>150000832</v>
          </cell>
          <cell r="B151" t="str">
            <v>№2/320</v>
          </cell>
          <cell r="C151" t="str">
            <v>вул.МИКОЛИ ЛЕОНТОВИЧА,  3</v>
          </cell>
          <cell r="D151" t="str">
            <v>вул.ЧАЙКОВСЬКОГО,  3</v>
          </cell>
          <cell r="E151">
            <v>4513.3999999999996</v>
          </cell>
          <cell r="F151">
            <v>4399.2</v>
          </cell>
          <cell r="G151">
            <v>394.3</v>
          </cell>
          <cell r="H151">
            <v>114.2</v>
          </cell>
          <cell r="I151">
            <v>18328.646799826583</v>
          </cell>
          <cell r="J151">
            <v>14478.220811965653</v>
          </cell>
          <cell r="K151">
            <v>-3850.42598786093</v>
          </cell>
          <cell r="L151">
            <v>2764.6926464368626</v>
          </cell>
          <cell r="M151">
            <v>2376.42972577604</v>
          </cell>
          <cell r="N151">
            <v>-388.2629206608226</v>
          </cell>
          <cell r="O151">
            <v>7505.6918547980158</v>
          </cell>
          <cell r="P151">
            <v>7525.8839536389905</v>
          </cell>
          <cell r="Q151">
            <v>20.192098840974722</v>
          </cell>
          <cell r="R151">
            <v>1494.240925383644</v>
          </cell>
          <cell r="S151">
            <v>1498.0512055216866</v>
          </cell>
          <cell r="T151">
            <v>3.8102801380425717</v>
          </cell>
          <cell r="U151">
            <v>608.64612167003111</v>
          </cell>
          <cell r="V151">
            <v>264.11540183602631</v>
          </cell>
          <cell r="W151">
            <v>-344.5307198340048</v>
          </cell>
          <cell r="X151">
            <v>7423.2781193364899</v>
          </cell>
          <cell r="Y151">
            <v>6702.095155124719</v>
          </cell>
          <cell r="Z151">
            <v>-721.18296421177092</v>
          </cell>
          <cell r="AA151">
            <v>0</v>
          </cell>
          <cell r="AB151">
            <v>0</v>
          </cell>
          <cell r="AC151">
            <v>0</v>
          </cell>
          <cell r="AD151">
            <v>19531.586641252485</v>
          </cell>
          <cell r="AE151">
            <v>19638.999002118195</v>
          </cell>
          <cell r="AF151">
            <v>107.41236086571007</v>
          </cell>
          <cell r="AG151">
            <v>57656.783108704112</v>
          </cell>
          <cell r="AH151">
            <v>52483.795255981306</v>
          </cell>
          <cell r="AI151">
            <v>-5172.9878527228066</v>
          </cell>
          <cell r="AJ151">
            <v>43071.907538768413</v>
          </cell>
          <cell r="AK151">
            <v>41020.347481793026</v>
          </cell>
          <cell r="AL151">
            <v>-2051.5600569753879</v>
          </cell>
          <cell r="AM151">
            <v>0</v>
          </cell>
          <cell r="AN151">
            <v>0</v>
          </cell>
          <cell r="AO151">
            <v>0</v>
          </cell>
          <cell r="AP151">
            <v>4145.8877716694642</v>
          </cell>
          <cell r="AQ151">
            <v>3721.3506790948309</v>
          </cell>
          <cell r="AR151">
            <v>-424.53709257463333</v>
          </cell>
          <cell r="AS151">
            <v>65424.596867609958</v>
          </cell>
          <cell r="AT151">
            <v>40236.81611097476</v>
          </cell>
          <cell r="AU151">
            <v>-25187.780756635198</v>
          </cell>
          <cell r="AV151">
            <v>2201.4841662613853</v>
          </cell>
          <cell r="AW151">
            <v>0</v>
          </cell>
          <cell r="AX151">
            <v>-2201.4841662613853</v>
          </cell>
          <cell r="AY151">
            <v>1578.1414168521771</v>
          </cell>
          <cell r="AZ151">
            <v>0</v>
          </cell>
          <cell r="BA151">
            <v>-1578.1414168521771</v>
          </cell>
          <cell r="BB151">
            <v>1264.6096676337515</v>
          </cell>
          <cell r="BC151">
            <v>761.87906883248809</v>
          </cell>
          <cell r="BD151">
            <v>-502.73059880126345</v>
          </cell>
          <cell r="BE151">
            <v>671.31973344763787</v>
          </cell>
          <cell r="BF151">
            <v>0</v>
          </cell>
          <cell r="BG151">
            <v>-671.31973344763787</v>
          </cell>
          <cell r="BH151">
            <v>329.29723397842776</v>
          </cell>
          <cell r="BI151">
            <v>0</v>
          </cell>
          <cell r="BJ151">
            <v>-329.29723397842776</v>
          </cell>
          <cell r="BK151">
            <v>1671.6891531212254</v>
          </cell>
          <cell r="BL151">
            <v>4527.2344549699519</v>
          </cell>
          <cell r="BM151">
            <v>2855.5453018487265</v>
          </cell>
          <cell r="BN151">
            <v>384.16717923690555</v>
          </cell>
          <cell r="BO151">
            <v>3844.8911001287815</v>
          </cell>
          <cell r="BP151">
            <v>3460.7239208918759</v>
          </cell>
          <cell r="BQ151">
            <v>8100.7085505315099</v>
          </cell>
          <cell r="BR151">
            <v>9134.0046239312214</v>
          </cell>
          <cell r="BS151">
            <v>1033.2960733997115</v>
          </cell>
          <cell r="BT151">
            <v>82637.512160565937</v>
          </cell>
          <cell r="BU151">
            <v>102507.13189215813</v>
          </cell>
          <cell r="BV151">
            <v>19869.619731592189</v>
          </cell>
          <cell r="BW151">
            <v>51622.725900286074</v>
          </cell>
          <cell r="BX151">
            <v>60875.521011319419</v>
          </cell>
          <cell r="BY151">
            <v>9252.7951110333452</v>
          </cell>
          <cell r="BZ151">
            <v>5823.2086097208448</v>
          </cell>
          <cell r="CA151">
            <v>1339.726877798051</v>
          </cell>
          <cell r="CB151">
            <v>-4483.4817319227941</v>
          </cell>
          <cell r="CC151">
            <v>1516.0761400589731</v>
          </cell>
          <cell r="CD151">
            <v>1520.4738827949143</v>
          </cell>
          <cell r="CE151">
            <v>4.3977427359411649</v>
          </cell>
          <cell r="CF151">
            <v>189.00090078397244</v>
          </cell>
          <cell r="CG151">
            <v>0</v>
          </cell>
          <cell r="CH151">
            <v>-189.00090078397244</v>
          </cell>
          <cell r="CI151">
            <v>26610.219606814826</v>
          </cell>
          <cell r="CJ151">
            <v>51073.532678986638</v>
          </cell>
          <cell r="CK151">
            <v>24463.313072171812</v>
          </cell>
          <cell r="CL151">
            <v>8193.8004854209321</v>
          </cell>
          <cell r="CM151">
            <v>11142.478747303907</v>
          </cell>
          <cell r="CN151">
            <v>2948.6782618829748</v>
          </cell>
          <cell r="CO151">
            <v>34804.020092235762</v>
          </cell>
          <cell r="CP151">
            <v>62216.011426290541</v>
          </cell>
          <cell r="CQ151">
            <v>27411.991334054779</v>
          </cell>
          <cell r="CR151">
            <v>354992.42764093506</v>
          </cell>
          <cell r="CS151">
            <v>375055.17924213613</v>
          </cell>
          <cell r="CT151">
            <v>20062.751601201075</v>
          </cell>
          <cell r="CU151">
            <v>425990.91316912207</v>
          </cell>
          <cell r="CV151">
            <v>450066.21509056335</v>
          </cell>
          <cell r="CW151">
            <v>24075.301921441278</v>
          </cell>
          <cell r="CX151">
            <v>15821.994170169901</v>
          </cell>
          <cell r="CY151">
            <v>-8253.3077512715063</v>
          </cell>
          <cell r="CZ151">
            <v>-24075.301921441409</v>
          </cell>
          <cell r="DA151">
            <v>8872.8074404274375</v>
          </cell>
          <cell r="DB151">
            <v>1</v>
          </cell>
          <cell r="DC151">
            <v>96079.039999999994</v>
          </cell>
          <cell r="DD151">
            <v>1625.08</v>
          </cell>
          <cell r="DE151">
            <v>51286.369999999995</v>
          </cell>
          <cell r="DF151">
            <v>812.54</v>
          </cell>
          <cell r="DG151">
            <v>-90780.313776396331</v>
          </cell>
          <cell r="DH151">
            <v>5301754.8880715035</v>
          </cell>
          <cell r="DI151">
            <v>19588.850739648478</v>
          </cell>
          <cell r="DJ151">
            <v>10</v>
          </cell>
          <cell r="DK151">
            <v>8.546419758135448</v>
          </cell>
          <cell r="DL151">
            <v>10.341982895281316</v>
          </cell>
          <cell r="DM151">
            <v>7.1151078897231246</v>
          </cell>
          <cell r="DN151">
            <v>44788.460607944944</v>
          </cell>
          <cell r="DO151">
            <v>812.54532100638085</v>
          </cell>
          <cell r="DP151">
            <v>45601.005928951323</v>
          </cell>
          <cell r="DQ151">
            <v>1472.13</v>
          </cell>
          <cell r="DW151">
            <v>1437.2600000000002</v>
          </cell>
          <cell r="DX151">
            <v>0</v>
          </cell>
        </row>
        <row r="152">
          <cell r="A152">
            <v>150000833</v>
          </cell>
          <cell r="B152" t="str">
            <v>№2/321</v>
          </cell>
          <cell r="C152" t="str">
            <v>вул.МИКОЛИ ЛЕОНТОВИЧА,  5</v>
          </cell>
          <cell r="D152" t="str">
            <v>вул.ЧАЙКОВСЬКОГО,  5</v>
          </cell>
          <cell r="E152">
            <v>4752.3</v>
          </cell>
          <cell r="F152">
            <v>4752.3</v>
          </cell>
          <cell r="G152">
            <v>455.3</v>
          </cell>
          <cell r="H152">
            <v>0</v>
          </cell>
          <cell r="I152">
            <v>17579.512929769229</v>
          </cell>
          <cell r="J152">
            <v>13814.119463674213</v>
          </cell>
          <cell r="K152">
            <v>-3765.3934660950163</v>
          </cell>
          <cell r="L152">
            <v>2631.7724425659476</v>
          </cell>
          <cell r="M152">
            <v>2271.2297761156651</v>
          </cell>
          <cell r="N152">
            <v>-360.54266645028247</v>
          </cell>
          <cell r="O152">
            <v>7857.821002951132</v>
          </cell>
          <cell r="P152">
            <v>7878.6584645652647</v>
          </cell>
          <cell r="Q152">
            <v>20.837461614132735</v>
          </cell>
          <cell r="R152">
            <v>1629.3364606829134</v>
          </cell>
          <cell r="S152">
            <v>1633.8250878799115</v>
          </cell>
          <cell r="T152">
            <v>4.4886271969980953</v>
          </cell>
          <cell r="U152">
            <v>812.11284712141287</v>
          </cell>
          <cell r="V152">
            <v>335.42122099331181</v>
          </cell>
          <cell r="W152">
            <v>-476.69162612810106</v>
          </cell>
          <cell r="X152">
            <v>6971.1086077682621</v>
          </cell>
          <cell r="Y152">
            <v>4748.0250974408209</v>
          </cell>
          <cell r="Z152">
            <v>-2223.0835103274412</v>
          </cell>
          <cell r="AA152">
            <v>0</v>
          </cell>
          <cell r="AB152">
            <v>0</v>
          </cell>
          <cell r="AC152">
            <v>0</v>
          </cell>
          <cell r="AD152">
            <v>20919.183361529074</v>
          </cell>
          <cell r="AE152">
            <v>21005.170333417343</v>
          </cell>
          <cell r="AF152">
            <v>85.986971888269181</v>
          </cell>
          <cell r="AG152">
            <v>58400.847652387973</v>
          </cell>
          <cell r="AH152">
            <v>51686.449444086531</v>
          </cell>
          <cell r="AI152">
            <v>-6714.3982083014416</v>
          </cell>
          <cell r="AJ152">
            <v>35082.44170523822</v>
          </cell>
          <cell r="AK152">
            <v>30868.924851836149</v>
          </cell>
          <cell r="AL152">
            <v>-4213.5168534020704</v>
          </cell>
          <cell r="AM152">
            <v>1255.3332691368744</v>
          </cell>
          <cell r="AN152">
            <v>3884.9334020485044</v>
          </cell>
          <cell r="AO152">
            <v>2629.6001329116298</v>
          </cell>
          <cell r="AP152">
            <v>4145.8877716694642</v>
          </cell>
          <cell r="AQ152">
            <v>3723.2695147573927</v>
          </cell>
          <cell r="AR152">
            <v>-422.6182569120715</v>
          </cell>
          <cell r="AS152">
            <v>74490.11858500824</v>
          </cell>
          <cell r="AT152">
            <v>5902.1785794315692</v>
          </cell>
          <cell r="AU152">
            <v>-68587.940005576675</v>
          </cell>
          <cell r="AV152">
            <v>2104.3297361662899</v>
          </cell>
          <cell r="AW152">
            <v>271.65398952433094</v>
          </cell>
          <cell r="AX152">
            <v>-1832.675746641959</v>
          </cell>
          <cell r="AY152">
            <v>1463.0602542276322</v>
          </cell>
          <cell r="AZ152">
            <v>0</v>
          </cell>
          <cell r="BA152">
            <v>-1463.0602542276322</v>
          </cell>
          <cell r="BB152">
            <v>1818.0105343472412</v>
          </cell>
          <cell r="BC152">
            <v>0</v>
          </cell>
          <cell r="BD152">
            <v>-1818.0105343472412</v>
          </cell>
          <cell r="BE152">
            <v>659.94767430621994</v>
          </cell>
          <cell r="BF152">
            <v>0</v>
          </cell>
          <cell r="BG152">
            <v>-659.94767430621994</v>
          </cell>
          <cell r="BH152">
            <v>375.43112927405667</v>
          </cell>
          <cell r="BI152">
            <v>0</v>
          </cell>
          <cell r="BJ152">
            <v>-375.43112927405667</v>
          </cell>
          <cell r="BK152">
            <v>1776.3843714366517</v>
          </cell>
          <cell r="BL152">
            <v>3134.0955390085919</v>
          </cell>
          <cell r="BM152">
            <v>1357.7111675719402</v>
          </cell>
          <cell r="BN152">
            <v>400.34168731530383</v>
          </cell>
          <cell r="BO152">
            <v>0</v>
          </cell>
          <cell r="BP152">
            <v>-400.34168731530383</v>
          </cell>
          <cell r="BQ152">
            <v>8597.5053870733955</v>
          </cell>
          <cell r="BR152">
            <v>3405.7495285329228</v>
          </cell>
          <cell r="BS152">
            <v>-5191.7558585404731</v>
          </cell>
          <cell r="BT152">
            <v>74797.929633094202</v>
          </cell>
          <cell r="BU152">
            <v>100587.09718790132</v>
          </cell>
          <cell r="BV152">
            <v>25789.167554807122</v>
          </cell>
          <cell r="BW152">
            <v>45449.101480551202</v>
          </cell>
          <cell r="BX152">
            <v>53198.869648181884</v>
          </cell>
          <cell r="BY152">
            <v>7749.768167630682</v>
          </cell>
          <cell r="BZ152">
            <v>9839.2694029144914</v>
          </cell>
          <cell r="CA152">
            <v>1789.8232539049832</v>
          </cell>
          <cell r="CB152">
            <v>-8049.4461490095082</v>
          </cell>
          <cell r="CC152">
            <v>1694.9604377563082</v>
          </cell>
          <cell r="CD152">
            <v>1699.8770773338961</v>
          </cell>
          <cell r="CE152">
            <v>4.91663957758783</v>
          </cell>
          <cell r="CF152">
            <v>211.30142547898512</v>
          </cell>
          <cell r="CG152">
            <v>0</v>
          </cell>
          <cell r="CH152">
            <v>-211.30142547898512</v>
          </cell>
          <cell r="CI152">
            <v>4188.0353696792181</v>
          </cell>
          <cell r="CJ152">
            <v>2536.5328252555701</v>
          </cell>
          <cell r="CK152">
            <v>-1651.502544423648</v>
          </cell>
          <cell r="CL152">
            <v>26402.607398307311</v>
          </cell>
          <cell r="CM152">
            <v>24508.711281528253</v>
          </cell>
          <cell r="CN152">
            <v>-1893.8961167790585</v>
          </cell>
          <cell r="CO152">
            <v>30590.64276798653</v>
          </cell>
          <cell r="CP152">
            <v>27045.244106783823</v>
          </cell>
          <cell r="CQ152">
            <v>-3545.3986612027074</v>
          </cell>
          <cell r="CR152">
            <v>344555.33951829589</v>
          </cell>
          <cell r="CS152">
            <v>283792.41659479903</v>
          </cell>
          <cell r="CT152">
            <v>-60762.922923496866</v>
          </cell>
          <cell r="CU152">
            <v>413466.40742195508</v>
          </cell>
          <cell r="CV152">
            <v>340550.8999137588</v>
          </cell>
          <cell r="CW152">
            <v>-72915.507508196286</v>
          </cell>
          <cell r="CX152">
            <v>11819.191201304528</v>
          </cell>
          <cell r="CY152">
            <v>84734.698709500721</v>
          </cell>
          <cell r="CZ152">
            <v>72915.507508196199</v>
          </cell>
          <cell r="DA152">
            <v>381597.58352962648</v>
          </cell>
          <cell r="DB152">
            <v>1</v>
          </cell>
          <cell r="DC152">
            <v>80356.14</v>
          </cell>
          <cell r="DD152">
            <v>0</v>
          </cell>
          <cell r="DE152">
            <v>37074.71</v>
          </cell>
          <cell r="DF152">
            <v>0</v>
          </cell>
          <cell r="DG152">
            <v>481851.43247082061</v>
          </cell>
          <cell r="DH152">
            <v>5103427.1834791154</v>
          </cell>
          <cell r="DI152">
            <v>21171.801673918199</v>
          </cell>
          <cell r="DJ152">
            <v>10</v>
          </cell>
          <cell r="DK152">
            <v>7.6745978811491637</v>
          </cell>
          <cell r="DL152">
            <v>9.2593497452745801</v>
          </cell>
          <cell r="DM152">
            <v>6.47479735070125</v>
          </cell>
          <cell r="DN152">
            <v>43281.67027073208</v>
          </cell>
          <cell r="DO152">
            <v>0</v>
          </cell>
          <cell r="DP152">
            <v>43281.67027073208</v>
          </cell>
          <cell r="DQ152">
            <v>1445.31</v>
          </cell>
          <cell r="DW152">
            <v>1517.94</v>
          </cell>
          <cell r="DX152">
            <v>0</v>
          </cell>
        </row>
        <row r="153">
          <cell r="A153">
            <v>150000686</v>
          </cell>
          <cell r="B153" t="str">
            <v>№2/163</v>
          </cell>
          <cell r="C153" t="str">
            <v>вул.МИЛОРАДОВИЧІВ,  44А</v>
          </cell>
          <cell r="D153" t="str">
            <v>вул.МИЛОРАДОВИЧІВ,  44А</v>
          </cell>
          <cell r="E153">
            <v>214.9</v>
          </cell>
          <cell r="F153">
            <v>214.9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310.94158287520986</v>
          </cell>
          <cell r="AQ153">
            <v>192.01526375968112</v>
          </cell>
          <cell r="AR153">
            <v>-118.92631911552874</v>
          </cell>
          <cell r="AS153">
            <v>2448.4845983642258</v>
          </cell>
          <cell r="AT153">
            <v>0</v>
          </cell>
          <cell r="AU153">
            <v>-2448.4845983642258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2388.5238380000001</v>
          </cell>
          <cell r="BP153">
            <v>2388.5238380000001</v>
          </cell>
          <cell r="BQ153">
            <v>0</v>
          </cell>
          <cell r="BR153">
            <v>2388.5238380000001</v>
          </cell>
          <cell r="BS153">
            <v>2388.5238380000001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17.959239526914054</v>
          </cell>
          <cell r="BY153">
            <v>17.959239526914054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2759.4261812394357</v>
          </cell>
          <cell r="CS153">
            <v>2598.4983412865954</v>
          </cell>
          <cell r="CT153">
            <v>-160.92783995284026</v>
          </cell>
          <cell r="CU153">
            <v>3311.3114174873226</v>
          </cell>
          <cell r="CV153">
            <v>3118.1980095439144</v>
          </cell>
          <cell r="CW153">
            <v>-193.11340794340822</v>
          </cell>
          <cell r="CX153">
            <v>105.57614169223132</v>
          </cell>
          <cell r="CY153">
            <v>298.68954963563948</v>
          </cell>
          <cell r="CZ153">
            <v>193.11340794340816</v>
          </cell>
          <cell r="DA153">
            <v>-6397.1428752477204</v>
          </cell>
          <cell r="DB153">
            <v>3</v>
          </cell>
          <cell r="DC153">
            <v>354.34</v>
          </cell>
          <cell r="DD153">
            <v>0</v>
          </cell>
          <cell r="DE153">
            <v>0</v>
          </cell>
          <cell r="DF153">
            <v>0</v>
          </cell>
          <cell r="DG153">
            <v>-2701.7622144670941</v>
          </cell>
          <cell r="DH153">
            <v>41002.650710154645</v>
          </cell>
          <cell r="DI153">
            <v>957.43359351129413</v>
          </cell>
          <cell r="DJ153">
            <v>1</v>
          </cell>
          <cell r="DK153">
            <v>1.6488581814574068</v>
          </cell>
          <cell r="DL153">
            <v>0</v>
          </cell>
          <cell r="DM153">
            <v>1.6488581814574068</v>
          </cell>
          <cell r="DN153">
            <v>354.33962319519674</v>
          </cell>
          <cell r="DO153">
            <v>0</v>
          </cell>
          <cell r="DP153">
            <v>354.33962319519674</v>
          </cell>
          <cell r="DQ153"/>
          <cell r="DW153">
            <v>0</v>
          </cell>
          <cell r="DX153">
            <v>0</v>
          </cell>
        </row>
        <row r="154">
          <cell r="A154">
            <v>150000796</v>
          </cell>
          <cell r="B154" t="str">
            <v>№2/164</v>
          </cell>
          <cell r="C154" t="str">
            <v>вул.МИХАЙЛОФЕДОРІВСЬКА,  3</v>
          </cell>
          <cell r="D154" t="str">
            <v>вул.МИХАЙЛОФЕДОРІВСЬКА,  3</v>
          </cell>
          <cell r="E154">
            <v>194.48</v>
          </cell>
          <cell r="F154">
            <v>194.48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191.42193447495166</v>
          </cell>
          <cell r="P154">
            <v>191.92711228200167</v>
          </cell>
          <cell r="Q154">
            <v>0.50517780705001769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191.42193447495166</v>
          </cell>
          <cell r="AH154">
            <v>191.92711228200167</v>
          </cell>
          <cell r="AI154">
            <v>0.50517780705001769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77.735395718802465</v>
          </cell>
          <cell r="AQ154">
            <v>70.087098786593813</v>
          </cell>
          <cell r="AR154">
            <v>-7.6482969322086518</v>
          </cell>
          <cell r="AS154">
            <v>2539.1365738847985</v>
          </cell>
          <cell r="AT154">
            <v>0</v>
          </cell>
          <cell r="AU154">
            <v>-2539.1365738847985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119.91862457894398</v>
          </cell>
          <cell r="BC154">
            <v>0</v>
          </cell>
          <cell r="BD154">
            <v>-119.91862457894398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119.91862457894398</v>
          </cell>
          <cell r="BR154">
            <v>0</v>
          </cell>
          <cell r="BS154">
            <v>-119.91862457894398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2928.2125286574965</v>
          </cell>
          <cell r="CS154">
            <v>262.0142110685955</v>
          </cell>
          <cell r="CT154">
            <v>-2666.1983175889009</v>
          </cell>
          <cell r="CU154">
            <v>3513.8550343889956</v>
          </cell>
          <cell r="CV154">
            <v>314.41705328231461</v>
          </cell>
          <cell r="CW154">
            <v>-3199.437981106681</v>
          </cell>
          <cell r="CX154">
            <v>266.32720439420257</v>
          </cell>
          <cell r="CY154">
            <v>3465.7651855008839</v>
          </cell>
          <cell r="CZ154">
            <v>3199.4379811066815</v>
          </cell>
          <cell r="DA154">
            <v>8531.5010261900425</v>
          </cell>
          <cell r="DB154">
            <v>3</v>
          </cell>
          <cell r="DC154">
            <v>256.72000000000003</v>
          </cell>
          <cell r="DD154">
            <v>0</v>
          </cell>
          <cell r="DE154">
            <v>-130.84999999999997</v>
          </cell>
          <cell r="DF154">
            <v>0</v>
          </cell>
          <cell r="DG154">
            <v>-1627.1660367646882</v>
          </cell>
          <cell r="DH154">
            <v>45362.186865398377</v>
          </cell>
          <cell r="DI154">
            <v>808.09355603107736</v>
          </cell>
          <cell r="DJ154">
            <v>1</v>
          </cell>
          <cell r="DK154">
            <v>1.9927896316948523</v>
          </cell>
          <cell r="DL154">
            <v>0</v>
          </cell>
          <cell r="DM154">
            <v>1.9927896316948523</v>
          </cell>
          <cell r="DN154">
            <v>387.55772757201487</v>
          </cell>
          <cell r="DO154">
            <v>0</v>
          </cell>
          <cell r="DP154">
            <v>387.55772757201487</v>
          </cell>
          <cell r="DQ154"/>
          <cell r="DW154">
            <v>0</v>
          </cell>
          <cell r="DX154">
            <v>0</v>
          </cell>
        </row>
        <row r="155">
          <cell r="A155">
            <v>150001008</v>
          </cell>
          <cell r="B155" t="str">
            <v>№2/165</v>
          </cell>
          <cell r="C155" t="str">
            <v>вул.МСТИСЛАВСЬКА,  10</v>
          </cell>
          <cell r="D155" t="str">
            <v>вул.МСТИСЛАВСЬКА,  10</v>
          </cell>
          <cell r="E155">
            <v>1487.5</v>
          </cell>
          <cell r="F155">
            <v>1442.5</v>
          </cell>
          <cell r="G155">
            <v>0</v>
          </cell>
          <cell r="H155">
            <v>45</v>
          </cell>
          <cell r="I155">
            <v>5478.4507319622062</v>
          </cell>
          <cell r="J155">
            <v>5368.8798426866088</v>
          </cell>
          <cell r="K155">
            <v>-109.57088927559744</v>
          </cell>
          <cell r="L155">
            <v>995.46691005747016</v>
          </cell>
          <cell r="M155">
            <v>1000.6876467511122</v>
          </cell>
          <cell r="N155">
            <v>5.2207366936420385</v>
          </cell>
          <cell r="O155">
            <v>2390.6008970118983</v>
          </cell>
          <cell r="P155">
            <v>2397.2091251404086</v>
          </cell>
          <cell r="Q155">
            <v>6.6082281285102908</v>
          </cell>
          <cell r="R155">
            <v>0</v>
          </cell>
          <cell r="S155">
            <v>0</v>
          </cell>
          <cell r="T155">
            <v>0</v>
          </cell>
          <cell r="U155">
            <v>230.43084182625054</v>
          </cell>
          <cell r="V155">
            <v>127.65975537958309</v>
          </cell>
          <cell r="W155">
            <v>-102.77108644666745</v>
          </cell>
          <cell r="X155">
            <v>3086.3536696371339</v>
          </cell>
          <cell r="Y155">
            <v>2677.4418725531186</v>
          </cell>
          <cell r="Z155">
            <v>-408.91179708401523</v>
          </cell>
          <cell r="AA155">
            <v>0</v>
          </cell>
          <cell r="AB155">
            <v>0</v>
          </cell>
          <cell r="AC155">
            <v>0</v>
          </cell>
          <cell r="AD155">
            <v>6542.5338145400865</v>
          </cell>
          <cell r="AE155">
            <v>6568.5221823510292</v>
          </cell>
          <cell r="AF155">
            <v>25.988367810942691</v>
          </cell>
          <cell r="AG155">
            <v>18723.836865035046</v>
          </cell>
          <cell r="AH155">
            <v>18140.400424861862</v>
          </cell>
          <cell r="AI155">
            <v>-583.43644017318366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4819.5945345657528</v>
          </cell>
          <cell r="AQ155">
            <v>4850.3564387710285</v>
          </cell>
          <cell r="AR155">
            <v>30.761904205275641</v>
          </cell>
          <cell r="AS155">
            <v>15944.460230434355</v>
          </cell>
          <cell r="AT155">
            <v>12385.648942740198</v>
          </cell>
          <cell r="AU155">
            <v>-3558.8112876941577</v>
          </cell>
          <cell r="AV155">
            <v>922.93907239012071</v>
          </cell>
          <cell r="AW155">
            <v>0</v>
          </cell>
          <cell r="AX155">
            <v>-922.93907239012071</v>
          </cell>
          <cell r="AY155">
            <v>1106.1935482316383</v>
          </cell>
          <cell r="AZ155">
            <v>0</v>
          </cell>
          <cell r="BA155">
            <v>-1106.1935482316383</v>
          </cell>
          <cell r="BB155">
            <v>1082.6199428749082</v>
          </cell>
          <cell r="BC155">
            <v>0</v>
          </cell>
          <cell r="BD155">
            <v>-1082.6199428749082</v>
          </cell>
          <cell r="BE155">
            <v>0</v>
          </cell>
          <cell r="BF155">
            <v>0</v>
          </cell>
          <cell r="BG155">
            <v>0</v>
          </cell>
          <cell r="BH155">
            <v>135.81001360692278</v>
          </cell>
          <cell r="BI155">
            <v>0</v>
          </cell>
          <cell r="BJ155">
            <v>-135.81001360692278</v>
          </cell>
          <cell r="BK155">
            <v>411.28405909176161</v>
          </cell>
          <cell r="BL155">
            <v>0</v>
          </cell>
          <cell r="BM155">
            <v>-411.28405909176161</v>
          </cell>
          <cell r="BN155">
            <v>159.30787534571471</v>
          </cell>
          <cell r="BO155">
            <v>0</v>
          </cell>
          <cell r="BP155">
            <v>-159.30787534571471</v>
          </cell>
          <cell r="BQ155">
            <v>3818.1545115410668</v>
          </cell>
          <cell r="BR155">
            <v>0</v>
          </cell>
          <cell r="BS155">
            <v>-3818.1545115410668</v>
          </cell>
          <cell r="BT155">
            <v>31712.681648599893</v>
          </cell>
          <cell r="BU155">
            <v>54774.569339232716</v>
          </cell>
          <cell r="BV155">
            <v>23061.887690632822</v>
          </cell>
          <cell r="BW155">
            <v>10432.297900648127</v>
          </cell>
          <cell r="BX155">
            <v>12312.650642279777</v>
          </cell>
          <cell r="BY155">
            <v>1880.3527416316501</v>
          </cell>
          <cell r="BZ155">
            <v>7998.5753885226995</v>
          </cell>
          <cell r="CA155">
            <v>651.8511633759714</v>
          </cell>
          <cell r="CB155">
            <v>-7346.7242251467278</v>
          </cell>
          <cell r="CC155">
            <v>637.5131886022042</v>
          </cell>
          <cell r="CD155">
            <v>639.3624486229661</v>
          </cell>
          <cell r="CE155">
            <v>1.8492600207619034</v>
          </cell>
          <cell r="CF155">
            <v>79.475274179034443</v>
          </cell>
          <cell r="CG155">
            <v>0</v>
          </cell>
          <cell r="CH155">
            <v>-79.475274179034443</v>
          </cell>
          <cell r="CI155">
            <v>2062.0412497134921</v>
          </cell>
          <cell r="CJ155">
            <v>1638.3065299064335</v>
          </cell>
          <cell r="CK155">
            <v>-423.73471980705858</v>
          </cell>
          <cell r="CL155">
            <v>0</v>
          </cell>
          <cell r="CM155">
            <v>0</v>
          </cell>
          <cell r="CN155">
            <v>0</v>
          </cell>
          <cell r="CO155">
            <v>2062.0412497134921</v>
          </cell>
          <cell r="CP155">
            <v>1638.3065299064335</v>
          </cell>
          <cell r="CQ155">
            <v>-423.73471980705858</v>
          </cell>
          <cell r="CR155">
            <v>96228.630791841671</v>
          </cell>
          <cell r="CS155">
            <v>105393.14592979096</v>
          </cell>
          <cell r="CT155">
            <v>9164.5151379492891</v>
          </cell>
          <cell r="CU155">
            <v>115474.35695021</v>
          </cell>
          <cell r="CV155">
            <v>126471.77511574914</v>
          </cell>
          <cell r="CW155">
            <v>10997.418165539144</v>
          </cell>
          <cell r="CX155">
            <v>3427.0200247377761</v>
          </cell>
          <cell r="CY155">
            <v>-7570.3981408013542</v>
          </cell>
          <cell r="CZ155">
            <v>-10997.418165539129</v>
          </cell>
          <cell r="DA155">
            <v>93500.921448546709</v>
          </cell>
          <cell r="DB155">
            <v>2</v>
          </cell>
          <cell r="DC155">
            <v>35087.15</v>
          </cell>
          <cell r="DD155">
            <v>19386.939999999999</v>
          </cell>
          <cell r="DE155">
            <v>23102.980000000003</v>
          </cell>
          <cell r="DF155">
            <v>19053.289999999997</v>
          </cell>
          <cell r="DG155">
            <v>37140.997214403207</v>
          </cell>
          <cell r="DH155">
            <v>1426816.5236993735</v>
          </cell>
          <cell r="DI155">
            <v>6416.0079944886675</v>
          </cell>
          <cell r="DJ155">
            <v>4</v>
          </cell>
          <cell r="DK155">
            <v>8.3079358881623495</v>
          </cell>
          <cell r="DL155">
            <v>0</v>
          </cell>
          <cell r="DM155">
            <v>7.4142917293457531</v>
          </cell>
          <cell r="DN155">
            <v>11984.197518674189</v>
          </cell>
          <cell r="DO155">
            <v>333.6431278205589</v>
          </cell>
          <cell r="DP155">
            <v>12317.840646494747</v>
          </cell>
          <cell r="DQ155">
            <v>880.88</v>
          </cell>
          <cell r="DW155">
            <v>1437.2600000000002</v>
          </cell>
          <cell r="DX155">
            <v>0</v>
          </cell>
        </row>
        <row r="156">
          <cell r="A156">
            <v>150001033</v>
          </cell>
          <cell r="B156" t="str">
            <v>№2/166</v>
          </cell>
          <cell r="C156" t="str">
            <v>вул.МСТИСЛАВСЬКА,  109</v>
          </cell>
          <cell r="D156" t="str">
            <v>вул.МСТИСЛАВСЬКА,  109</v>
          </cell>
          <cell r="E156">
            <v>4024.2</v>
          </cell>
          <cell r="F156">
            <v>4024.2</v>
          </cell>
          <cell r="G156">
            <v>446.8</v>
          </cell>
          <cell r="H156">
            <v>0</v>
          </cell>
          <cell r="I156">
            <v>12099.970170740396</v>
          </cell>
          <cell r="J156">
            <v>9499.5473809663672</v>
          </cell>
          <cell r="K156">
            <v>-2600.4227897740293</v>
          </cell>
          <cell r="L156">
            <v>2115.0397564495529</v>
          </cell>
          <cell r="M156">
            <v>1897.6322633839186</v>
          </cell>
          <cell r="N156">
            <v>-217.4074930656343</v>
          </cell>
          <cell r="O156">
            <v>6649.263901487916</v>
          </cell>
          <cell r="P156">
            <v>6667.2706681927339</v>
          </cell>
          <cell r="Q156">
            <v>18.006766704817892</v>
          </cell>
          <cell r="R156">
            <v>1327.9129237109119</v>
          </cell>
          <cell r="S156">
            <v>1331.3137679086276</v>
          </cell>
          <cell r="T156">
            <v>3.4008441977157418</v>
          </cell>
          <cell r="U156">
            <v>968.19815815847687</v>
          </cell>
          <cell r="V156">
            <v>531.00512335051314</v>
          </cell>
          <cell r="W156">
            <v>-437.19303480796373</v>
          </cell>
          <cell r="X156">
            <v>8646.8761975262132</v>
          </cell>
          <cell r="Y156">
            <v>6081.0019522739958</v>
          </cell>
          <cell r="Z156">
            <v>-2565.8742452522174</v>
          </cell>
          <cell r="AA156">
            <v>0</v>
          </cell>
          <cell r="AB156">
            <v>0</v>
          </cell>
          <cell r="AC156">
            <v>0</v>
          </cell>
          <cell r="AD156">
            <v>17714.643562408703</v>
          </cell>
          <cell r="AE156">
            <v>17787.419009015823</v>
          </cell>
          <cell r="AF156">
            <v>72.775446607120102</v>
          </cell>
          <cell r="AG156">
            <v>49521.904670482167</v>
          </cell>
          <cell r="AH156">
            <v>43795.190165091983</v>
          </cell>
          <cell r="AI156">
            <v>-5726.7145053901841</v>
          </cell>
          <cell r="AJ156">
            <v>39010.324807900462</v>
          </cell>
          <cell r="AK156">
            <v>37155.992818217863</v>
          </cell>
          <cell r="AL156">
            <v>-1854.3319896825997</v>
          </cell>
          <cell r="AM156">
            <v>1313.386413491939</v>
          </cell>
          <cell r="AN156">
            <v>1592.6121786093195</v>
          </cell>
          <cell r="AO156">
            <v>279.22576511738043</v>
          </cell>
          <cell r="AP156">
            <v>3627.6518002107832</v>
          </cell>
          <cell r="AQ156">
            <v>3997.9849680433913</v>
          </cell>
          <cell r="AR156">
            <v>370.33316783260807</v>
          </cell>
          <cell r="AS156">
            <v>83943.126860466073</v>
          </cell>
          <cell r="AT156">
            <v>17762.51459541748</v>
          </cell>
          <cell r="AU156">
            <v>-66180.612265048592</v>
          </cell>
          <cell r="AV156">
            <v>1486.7051315001395</v>
          </cell>
          <cell r="AW156">
            <v>527.72371755561187</v>
          </cell>
          <cell r="AX156">
            <v>-958.98141394452762</v>
          </cell>
          <cell r="AY156">
            <v>1458.7111798168198</v>
          </cell>
          <cell r="AZ156">
            <v>0</v>
          </cell>
          <cell r="BA156">
            <v>-1458.7111798168198</v>
          </cell>
          <cell r="BB156">
            <v>1815.9460172528909</v>
          </cell>
          <cell r="BC156">
            <v>380.93953441624404</v>
          </cell>
          <cell r="BD156">
            <v>-1435.0064828366469</v>
          </cell>
          <cell r="BE156">
            <v>512.02237440790429</v>
          </cell>
          <cell r="BF156">
            <v>0</v>
          </cell>
          <cell r="BG156">
            <v>-512.02237440790429</v>
          </cell>
          <cell r="BH156">
            <v>527.44552910723553</v>
          </cell>
          <cell r="BI156">
            <v>0</v>
          </cell>
          <cell r="BJ156">
            <v>-527.44552910723553</v>
          </cell>
          <cell r="BK156">
            <v>1562.3162084801202</v>
          </cell>
          <cell r="BL156">
            <v>17348.346744930317</v>
          </cell>
          <cell r="BM156">
            <v>15786.030536450196</v>
          </cell>
          <cell r="BN156">
            <v>454.19380386551364</v>
          </cell>
          <cell r="BO156">
            <v>0</v>
          </cell>
          <cell r="BP156">
            <v>-454.19380386551364</v>
          </cell>
          <cell r="BQ156">
            <v>7817.340244430623</v>
          </cell>
          <cell r="BR156">
            <v>18257.009996902172</v>
          </cell>
          <cell r="BS156">
            <v>10439.669752471549</v>
          </cell>
          <cell r="BT156">
            <v>57112.980986045193</v>
          </cell>
          <cell r="BU156">
            <v>72755.353660378678</v>
          </cell>
          <cell r="BV156">
            <v>15642.372674333485</v>
          </cell>
          <cell r="BW156">
            <v>53916.211363134906</v>
          </cell>
          <cell r="BX156">
            <v>61953.526989184073</v>
          </cell>
          <cell r="BY156">
            <v>8037.3156260491669</v>
          </cell>
          <cell r="BZ156">
            <v>8482.1287956159431</v>
          </cell>
          <cell r="CA156">
            <v>809.206658542009</v>
          </cell>
          <cell r="CB156">
            <v>-7672.9221370739342</v>
          </cell>
          <cell r="CC156">
            <v>1215.7154487125617</v>
          </cell>
          <cell r="CD156">
            <v>1219.2419231700642</v>
          </cell>
          <cell r="CE156">
            <v>3.5264744575024451</v>
          </cell>
          <cell r="CF156">
            <v>151.55658006380048</v>
          </cell>
          <cell r="CG156">
            <v>0</v>
          </cell>
          <cell r="CH156">
            <v>-151.55658006380048</v>
          </cell>
          <cell r="CI156">
            <v>9436.0731120209894</v>
          </cell>
          <cell r="CJ156">
            <v>13769.513540968368</v>
          </cell>
          <cell r="CK156">
            <v>4333.4404289473787</v>
          </cell>
          <cell r="CL156">
            <v>7650.7541724720168</v>
          </cell>
          <cell r="CM156">
            <v>10314.688293483603</v>
          </cell>
          <cell r="CN156">
            <v>2663.9341210115863</v>
          </cell>
          <cell r="CO156">
            <v>17086.827284493007</v>
          </cell>
          <cell r="CP156">
            <v>24084.201834451971</v>
          </cell>
          <cell r="CQ156">
            <v>6997.3745499589641</v>
          </cell>
          <cell r="CR156">
            <v>323199.15525504749</v>
          </cell>
          <cell r="CS156">
            <v>283382.83578800905</v>
          </cell>
          <cell r="CT156">
            <v>-39816.31946703844</v>
          </cell>
          <cell r="CU156">
            <v>387838.98630605696</v>
          </cell>
          <cell r="CV156">
            <v>340059.40294561087</v>
          </cell>
          <cell r="CW156">
            <v>-47779.583360446093</v>
          </cell>
          <cell r="CX156">
            <v>11445.900573091809</v>
          </cell>
          <cell r="CY156">
            <v>59225.483933537907</v>
          </cell>
          <cell r="CZ156">
            <v>47779.5833604461</v>
          </cell>
          <cell r="DA156">
            <v>10647.520306746388</v>
          </cell>
          <cell r="DB156">
            <v>1</v>
          </cell>
          <cell r="DC156">
            <v>68690.59</v>
          </cell>
          <cell r="DD156">
            <v>0</v>
          </cell>
          <cell r="DE156">
            <v>27874.109999999993</v>
          </cell>
          <cell r="DF156">
            <v>0</v>
          </cell>
          <cell r="DG156">
            <v>-72774.780498107197</v>
          </cell>
          <cell r="DH156">
            <v>4791418.6425497849</v>
          </cell>
          <cell r="DI156">
            <v>17928.823950712656</v>
          </cell>
          <cell r="DJ156">
            <v>9</v>
          </cell>
          <cell r="DK156">
            <v>8.7566299916789792</v>
          </cell>
          <cell r="DL156">
            <v>10.315911650212287</v>
          </cell>
          <cell r="DM156">
            <v>7.0639145082441894</v>
          </cell>
          <cell r="DN156">
            <v>40816.604617751604</v>
          </cell>
          <cell r="DO156">
            <v>0</v>
          </cell>
          <cell r="DP156">
            <v>40816.604617751604</v>
          </cell>
          <cell r="DQ156">
            <v>7172.09</v>
          </cell>
          <cell r="DW156">
            <v>1437.2600000000002</v>
          </cell>
          <cell r="DX156">
            <v>0</v>
          </cell>
        </row>
        <row r="157">
          <cell r="A157">
            <v>150001009</v>
          </cell>
          <cell r="B157" t="str">
            <v>№2/167</v>
          </cell>
          <cell r="C157" t="str">
            <v>вул.МСТИСЛАВСЬКА,  12</v>
          </cell>
          <cell r="D157" t="str">
            <v>вул.МСТИСЛАВСЬКА,  12</v>
          </cell>
          <cell r="E157">
            <v>1483.6999999999998</v>
          </cell>
          <cell r="F157">
            <v>1398.6</v>
          </cell>
          <cell r="G157">
            <v>0</v>
          </cell>
          <cell r="H157">
            <v>85.1</v>
          </cell>
          <cell r="I157">
            <v>5525.5300183853242</v>
          </cell>
          <cell r="J157">
            <v>5405.6972651878359</v>
          </cell>
          <cell r="K157">
            <v>-119.83275319748827</v>
          </cell>
          <cell r="L157">
            <v>995.46691005747016</v>
          </cell>
          <cell r="M157">
            <v>1000.6876467511122</v>
          </cell>
          <cell r="N157">
            <v>5.2207366936420385</v>
          </cell>
          <cell r="O157">
            <v>2395.2640965551818</v>
          </cell>
          <cell r="P157">
            <v>2401.9918939027502</v>
          </cell>
          <cell r="Q157">
            <v>6.7277973475684121</v>
          </cell>
          <cell r="R157">
            <v>0</v>
          </cell>
          <cell r="S157">
            <v>0</v>
          </cell>
          <cell r="T157">
            <v>0</v>
          </cell>
          <cell r="U157">
            <v>230.43084182625054</v>
          </cell>
          <cell r="V157">
            <v>127.65975537958309</v>
          </cell>
          <cell r="W157">
            <v>-102.77108644666745</v>
          </cell>
          <cell r="X157">
            <v>3082.6601664289587</v>
          </cell>
          <cell r="Y157">
            <v>3219.3639576336486</v>
          </cell>
          <cell r="Z157">
            <v>136.70379120468988</v>
          </cell>
          <cell r="AA157">
            <v>0</v>
          </cell>
          <cell r="AB157">
            <v>0</v>
          </cell>
          <cell r="AC157">
            <v>0</v>
          </cell>
          <cell r="AD157">
            <v>6535.0419019054352</v>
          </cell>
          <cell r="AE157">
            <v>6561.5862628417335</v>
          </cell>
          <cell r="AF157">
            <v>26.54436093629829</v>
          </cell>
          <cell r="AG157">
            <v>18764.393935158623</v>
          </cell>
          <cell r="AH157">
            <v>18716.986781696662</v>
          </cell>
          <cell r="AI157">
            <v>-47.40715346196157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4664.1237431281479</v>
          </cell>
          <cell r="AQ157">
            <v>4340.7602195681175</v>
          </cell>
          <cell r="AR157">
            <v>-323.36352356003044</v>
          </cell>
          <cell r="AS157">
            <v>22528.386339417299</v>
          </cell>
          <cell r="AT157">
            <v>100019.70240326137</v>
          </cell>
          <cell r="AU157">
            <v>77491.316063844075</v>
          </cell>
          <cell r="AV157">
            <v>923.8363328743369</v>
          </cell>
          <cell r="AW157">
            <v>825.81534884054884</v>
          </cell>
          <cell r="AX157">
            <v>-98.020984033788068</v>
          </cell>
          <cell r="AY157">
            <v>1106.1935482316383</v>
          </cell>
          <cell r="AZ157">
            <v>0</v>
          </cell>
          <cell r="BA157">
            <v>-1106.1935482316383</v>
          </cell>
          <cell r="BB157">
            <v>1070.7169138983722</v>
          </cell>
          <cell r="BC157">
            <v>0</v>
          </cell>
          <cell r="BD157">
            <v>-1070.7169138983722</v>
          </cell>
          <cell r="BE157">
            <v>0</v>
          </cell>
          <cell r="BF157">
            <v>0</v>
          </cell>
          <cell r="BG157">
            <v>0</v>
          </cell>
          <cell r="BH157">
            <v>135.81001360692278</v>
          </cell>
          <cell r="BI157">
            <v>0</v>
          </cell>
          <cell r="BJ157">
            <v>-135.81001360692278</v>
          </cell>
          <cell r="BK157">
            <v>582.09636891695868</v>
          </cell>
          <cell r="BL157">
            <v>903.53985371822569</v>
          </cell>
          <cell r="BM157">
            <v>321.443484801267</v>
          </cell>
          <cell r="BN157">
            <v>159.30787534571471</v>
          </cell>
          <cell r="BO157">
            <v>0</v>
          </cell>
          <cell r="BP157">
            <v>-159.30787534571471</v>
          </cell>
          <cell r="BQ157">
            <v>3977.961052873944</v>
          </cell>
          <cell r="BR157">
            <v>1729.3552025587746</v>
          </cell>
          <cell r="BS157">
            <v>-2248.6058503151694</v>
          </cell>
          <cell r="BT157">
            <v>11483.059168398766</v>
          </cell>
          <cell r="BU157">
            <v>23481.70079718751</v>
          </cell>
          <cell r="BV157">
            <v>11998.641628788744</v>
          </cell>
          <cell r="BW157">
            <v>8875.813241525253</v>
          </cell>
          <cell r="BX157">
            <v>10715.139599251577</v>
          </cell>
          <cell r="BY157">
            <v>1839.3263577263242</v>
          </cell>
          <cell r="BZ157">
            <v>7224.1788127599621</v>
          </cell>
          <cell r="CA157">
            <v>392.65783833885791</v>
          </cell>
          <cell r="CB157">
            <v>-6831.5209744211043</v>
          </cell>
          <cell r="CC157">
            <v>666.05855525603431</v>
          </cell>
          <cell r="CD157">
            <v>667.99061796429294</v>
          </cell>
          <cell r="CE157">
            <v>1.932062708258627</v>
          </cell>
          <cell r="CF157">
            <v>83.033868545259864</v>
          </cell>
          <cell r="CG157">
            <v>0</v>
          </cell>
          <cell r="CH157">
            <v>-83.033868545259864</v>
          </cell>
          <cell r="CI157">
            <v>2340.7777213740069</v>
          </cell>
          <cell r="CJ157">
            <v>808.71888603333991</v>
          </cell>
          <cell r="CK157">
            <v>-1532.058835340667</v>
          </cell>
          <cell r="CL157">
            <v>0</v>
          </cell>
          <cell r="CM157">
            <v>0</v>
          </cell>
          <cell r="CN157">
            <v>0</v>
          </cell>
          <cell r="CO157">
            <v>2340.7777213740069</v>
          </cell>
          <cell r="CP157">
            <v>808.71888603333991</v>
          </cell>
          <cell r="CQ157">
            <v>-1532.058835340667</v>
          </cell>
          <cell r="CR157">
            <v>80607.786438437295</v>
          </cell>
          <cell r="CS157">
            <v>160873.01234586054</v>
          </cell>
          <cell r="CT157">
            <v>80265.225907423242</v>
          </cell>
          <cell r="CU157">
            <v>96729.343726124745</v>
          </cell>
          <cell r="CV157">
            <v>193047.61481503263</v>
          </cell>
          <cell r="CW157">
            <v>96318.271088907888</v>
          </cell>
          <cell r="CX157">
            <v>3316.96942282804</v>
          </cell>
          <cell r="CY157">
            <v>-93001.301666079831</v>
          </cell>
          <cell r="CZ157">
            <v>-96318.271088907873</v>
          </cell>
          <cell r="DA157">
            <v>31740.472221178148</v>
          </cell>
          <cell r="DB157">
            <v>2</v>
          </cell>
          <cell r="DC157">
            <v>11239.98</v>
          </cell>
          <cell r="DD157">
            <v>556.91999999999996</v>
          </cell>
          <cell r="DE157">
            <v>1427.2999999999993</v>
          </cell>
          <cell r="DF157">
            <v>26.779999999999973</v>
          </cell>
          <cell r="DG157">
            <v>-36887.382338355383</v>
          </cell>
          <cell r="DH157">
            <v>1200555.7577874335</v>
          </cell>
          <cell r="DI157">
            <v>6236.9068755535627</v>
          </cell>
          <cell r="DJ157">
            <v>4</v>
          </cell>
          <cell r="DK157">
            <v>7.0211052439320003</v>
          </cell>
          <cell r="DL157">
            <v>0</v>
          </cell>
          <cell r="DM157">
            <v>6.2295809111011202</v>
          </cell>
          <cell r="DN157">
            <v>9819.7177941632945</v>
          </cell>
          <cell r="DO157">
            <v>530.13733553470524</v>
          </cell>
          <cell r="DP157">
            <v>10349.855129698</v>
          </cell>
          <cell r="DQ157"/>
          <cell r="DW157">
            <v>1517.94</v>
          </cell>
          <cell r="DX157">
            <v>0</v>
          </cell>
        </row>
        <row r="158">
          <cell r="A158">
            <v>150001010</v>
          </cell>
          <cell r="B158" t="str">
            <v>№2/168</v>
          </cell>
          <cell r="C158" t="str">
            <v>вул.МСТИСЛАВСЬКА,  14</v>
          </cell>
          <cell r="D158" t="str">
            <v>вул.МСТИСЛАВСЬКА,  14</v>
          </cell>
          <cell r="E158">
            <v>744.59999999999991</v>
          </cell>
          <cell r="F158">
            <v>539.29999999999995</v>
          </cell>
          <cell r="G158">
            <v>0</v>
          </cell>
          <cell r="H158">
            <v>205.3</v>
          </cell>
          <cell r="I158">
            <v>3483.3984364155026</v>
          </cell>
          <cell r="J158">
            <v>3388.9357599813538</v>
          </cell>
          <cell r="K158">
            <v>-94.462676434148761</v>
          </cell>
          <cell r="L158">
            <v>754.2704421989356</v>
          </cell>
          <cell r="M158">
            <v>757.71440518809118</v>
          </cell>
          <cell r="N158">
            <v>3.4439629891555796</v>
          </cell>
          <cell r="O158">
            <v>1141.9949263590518</v>
          </cell>
          <cell r="P158">
            <v>1145.2788988297968</v>
          </cell>
          <cell r="Q158">
            <v>3.2839724707450841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2090.1551654270111</v>
          </cell>
          <cell r="Y158">
            <v>2031.2104300079382</v>
          </cell>
          <cell r="Z158">
            <v>-58.944735419072913</v>
          </cell>
          <cell r="AA158">
            <v>0</v>
          </cell>
          <cell r="AB158">
            <v>0</v>
          </cell>
          <cell r="AC158">
            <v>0</v>
          </cell>
          <cell r="AD158">
            <v>3277.7505085655575</v>
          </cell>
          <cell r="AE158">
            <v>3291.2161905753151</v>
          </cell>
          <cell r="AF158">
            <v>13.465682009757529</v>
          </cell>
          <cell r="AG158">
            <v>10747.569478966059</v>
          </cell>
          <cell r="AH158">
            <v>10614.355684582495</v>
          </cell>
          <cell r="AI158">
            <v>-133.21379438356416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1710.1787058136542</v>
          </cell>
          <cell r="AQ158">
            <v>1924.9097928394669</v>
          </cell>
          <cell r="AR158">
            <v>214.73108702581271</v>
          </cell>
          <cell r="AS158">
            <v>10291.619468486449</v>
          </cell>
          <cell r="AT158">
            <v>3399.8617456509937</v>
          </cell>
          <cell r="AU158">
            <v>-6891.7577228354558</v>
          </cell>
          <cell r="AV158">
            <v>580.26088416097025</v>
          </cell>
          <cell r="AW158">
            <v>0</v>
          </cell>
          <cell r="AX158">
            <v>-580.26088416097025</v>
          </cell>
          <cell r="AY158">
            <v>897.42306811450396</v>
          </cell>
          <cell r="AZ158">
            <v>0</v>
          </cell>
          <cell r="BA158">
            <v>-897.42306811450396</v>
          </cell>
          <cell r="BB158">
            <v>514.19766101553637</v>
          </cell>
          <cell r="BC158">
            <v>0</v>
          </cell>
          <cell r="BD158">
            <v>-514.19766101553637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435.36129999472382</v>
          </cell>
          <cell r="BL158">
            <v>0</v>
          </cell>
          <cell r="BM158">
            <v>-435.36129999472382</v>
          </cell>
          <cell r="BN158">
            <v>64.070871450681551</v>
          </cell>
          <cell r="BO158">
            <v>569.49203397799999</v>
          </cell>
          <cell r="BP158">
            <v>505.42116252731842</v>
          </cell>
          <cell r="BQ158">
            <v>2491.3137847364155</v>
          </cell>
          <cell r="BR158">
            <v>569.49203397799999</v>
          </cell>
          <cell r="BS158">
            <v>-1921.8217507584154</v>
          </cell>
          <cell r="BT158">
            <v>9943.7546241349191</v>
          </cell>
          <cell r="BU158">
            <v>15591.599863280802</v>
          </cell>
          <cell r="BV158">
            <v>5647.8452391458832</v>
          </cell>
          <cell r="BW158">
            <v>5585.2732202790439</v>
          </cell>
          <cell r="BX158">
            <v>5794.6274379186416</v>
          </cell>
          <cell r="BY158">
            <v>209.35421763959766</v>
          </cell>
          <cell r="BZ158">
            <v>5711.0881207749308</v>
          </cell>
          <cell r="CA158">
            <v>340.56311778745584</v>
          </cell>
          <cell r="CB158">
            <v>-5370.5250029874751</v>
          </cell>
          <cell r="CC158">
            <v>333.02927762801716</v>
          </cell>
          <cell r="CD158">
            <v>333.99530898214647</v>
          </cell>
          <cell r="CE158">
            <v>0.96603135412931351</v>
          </cell>
          <cell r="CF158">
            <v>41.516934272629932</v>
          </cell>
          <cell r="CG158">
            <v>0</v>
          </cell>
          <cell r="CH158">
            <v>-41.516934272629932</v>
          </cell>
          <cell r="CI158">
            <v>770.43369157781581</v>
          </cell>
          <cell r="CJ158">
            <v>475.44422410189867</v>
          </cell>
          <cell r="CK158">
            <v>-294.98946747591714</v>
          </cell>
          <cell r="CL158">
            <v>0</v>
          </cell>
          <cell r="CM158">
            <v>0</v>
          </cell>
          <cell r="CN158">
            <v>0</v>
          </cell>
          <cell r="CO158">
            <v>770.43369157781581</v>
          </cell>
          <cell r="CP158">
            <v>475.44422410189867</v>
          </cell>
          <cell r="CQ158">
            <v>-294.98946747591714</v>
          </cell>
          <cell r="CR158">
            <v>47625.777306669937</v>
          </cell>
          <cell r="CS158">
            <v>39044.849209121894</v>
          </cell>
          <cell r="CT158">
            <v>-8580.9280975480433</v>
          </cell>
          <cell r="CU158">
            <v>57150.932768003921</v>
          </cell>
          <cell r="CV158">
            <v>46853.819050946273</v>
          </cell>
          <cell r="CW158">
            <v>-10297.113717057648</v>
          </cell>
          <cell r="CX158">
            <v>1115.2292749861022</v>
          </cell>
          <cell r="CY158">
            <v>11412.342992043748</v>
          </cell>
          <cell r="CZ158">
            <v>10297.113717057646</v>
          </cell>
          <cell r="DA158">
            <v>21693.319845251033</v>
          </cell>
          <cell r="DB158">
            <v>2</v>
          </cell>
          <cell r="DC158">
            <v>5090.08</v>
          </cell>
          <cell r="DD158">
            <v>1439.7900000000002</v>
          </cell>
          <cell r="DE158">
            <v>544.60999999999967</v>
          </cell>
          <cell r="DF158">
            <v>-20.279999999999973</v>
          </cell>
          <cell r="DG158">
            <v>34239.043765225186</v>
          </cell>
          <cell r="DH158">
            <v>699193.9445158802</v>
          </cell>
          <cell r="DI158">
            <v>2402.7172497935826</v>
          </cell>
          <cell r="DJ158">
            <v>2</v>
          </cell>
          <cell r="DK158">
            <v>8.4285113940709504</v>
          </cell>
          <cell r="DL158">
            <v>0</v>
          </cell>
          <cell r="DM158">
            <v>7.111928936869683</v>
          </cell>
          <cell r="DN158">
            <v>4545.4961948224636</v>
          </cell>
          <cell r="DO158">
            <v>1460.0790107393459</v>
          </cell>
          <cell r="DP158">
            <v>6005.5752055618095</v>
          </cell>
          <cell r="DQ158"/>
          <cell r="DW158">
            <v>1260</v>
          </cell>
          <cell r="DX158">
            <v>0</v>
          </cell>
        </row>
        <row r="159">
          <cell r="A159">
            <v>150001011</v>
          </cell>
          <cell r="B159" t="str">
            <v>№2/169</v>
          </cell>
          <cell r="C159" t="str">
            <v>вул.МСТИСЛАВСЬКА,  16</v>
          </cell>
          <cell r="D159" t="str">
            <v>вул.МСТИСЛАВСЬКА,  16</v>
          </cell>
          <cell r="E159">
            <v>422.9</v>
          </cell>
          <cell r="F159">
            <v>422.9</v>
          </cell>
          <cell r="G159">
            <v>0</v>
          </cell>
          <cell r="H159">
            <v>0</v>
          </cell>
          <cell r="I159">
            <v>2256.4491509553618</v>
          </cell>
          <cell r="J159">
            <v>2194.83182036884</v>
          </cell>
          <cell r="K159">
            <v>-61.617330586521803</v>
          </cell>
          <cell r="L159">
            <v>344.33376932615448</v>
          </cell>
          <cell r="M159">
            <v>347.95343927037902</v>
          </cell>
          <cell r="N159">
            <v>3.6196699442245404</v>
          </cell>
          <cell r="O159">
            <v>636.06226576077142</v>
          </cell>
          <cell r="P159">
            <v>637.85258026745782</v>
          </cell>
          <cell r="Q159">
            <v>1.7903145066863999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877.91894544757179</v>
          </cell>
          <cell r="Y159">
            <v>963.81857104260837</v>
          </cell>
          <cell r="Z159">
            <v>85.899625595036582</v>
          </cell>
          <cell r="AA159">
            <v>0</v>
          </cell>
          <cell r="AB159">
            <v>0</v>
          </cell>
          <cell r="AC159">
            <v>0</v>
          </cell>
          <cell r="AD159">
            <v>1861.617902326584</v>
          </cell>
          <cell r="AE159">
            <v>1869.2658165381422</v>
          </cell>
          <cell r="AF159">
            <v>7.6479142115581453</v>
          </cell>
          <cell r="AG159">
            <v>5976.3820338164433</v>
          </cell>
          <cell r="AH159">
            <v>6013.7222274874275</v>
          </cell>
          <cell r="AI159">
            <v>37.340193670984263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1243.7663315008394</v>
          </cell>
          <cell r="AQ159">
            <v>1419.6003032863655</v>
          </cell>
          <cell r="AR159">
            <v>175.83397178552605</v>
          </cell>
          <cell r="AS159">
            <v>6471.064802014198</v>
          </cell>
          <cell r="AT159">
            <v>2324.3911964461658</v>
          </cell>
          <cell r="AU159">
            <v>-4146.6736055680321</v>
          </cell>
          <cell r="AV159">
            <v>365.1060178293198</v>
          </cell>
          <cell r="AW159">
            <v>0</v>
          </cell>
          <cell r="AX159">
            <v>-365.1060178293198</v>
          </cell>
          <cell r="AY159">
            <v>389.05157553354968</v>
          </cell>
          <cell r="AZ159">
            <v>0</v>
          </cell>
          <cell r="BA159">
            <v>-389.05157553354968</v>
          </cell>
          <cell r="BB159">
            <v>308.01341668149536</v>
          </cell>
          <cell r="BC159">
            <v>0</v>
          </cell>
          <cell r="BD159">
            <v>-308.01341668149536</v>
          </cell>
          <cell r="BE159">
            <v>0</v>
          </cell>
          <cell r="BF159">
            <v>897.39183562630001</v>
          </cell>
          <cell r="BG159">
            <v>897.39183562630001</v>
          </cell>
          <cell r="BH159">
            <v>0</v>
          </cell>
          <cell r="BI159">
            <v>0</v>
          </cell>
          <cell r="BJ159">
            <v>0</v>
          </cell>
          <cell r="BK159">
            <v>99.293518982907685</v>
          </cell>
          <cell r="BL159">
            <v>0</v>
          </cell>
          <cell r="BM159">
            <v>-99.293518982907685</v>
          </cell>
          <cell r="BN159">
            <v>79.653937672857353</v>
          </cell>
          <cell r="BO159">
            <v>2752.9112993839999</v>
          </cell>
          <cell r="BP159">
            <v>2673.2573617111425</v>
          </cell>
          <cell r="BQ159">
            <v>1241.1184667001298</v>
          </cell>
          <cell r="BR159">
            <v>3650.3031350103001</v>
          </cell>
          <cell r="BS159">
            <v>2409.1846683101703</v>
          </cell>
          <cell r="BT159">
            <v>7763.2418784148249</v>
          </cell>
          <cell r="BU159">
            <v>13311.970138830477</v>
          </cell>
          <cell r="BV159">
            <v>5548.7282604156517</v>
          </cell>
          <cell r="BW159">
            <v>3658.7138738682693</v>
          </cell>
          <cell r="BX159">
            <v>3751.7072073810114</v>
          </cell>
          <cell r="BY159">
            <v>92.993333512742083</v>
          </cell>
          <cell r="BZ159">
            <v>1063.3638593182625</v>
          </cell>
          <cell r="CA159">
            <v>249.27784449994476</v>
          </cell>
          <cell r="CB159">
            <v>-814.08601481831772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1002.3303842656761</v>
          </cell>
          <cell r="CJ159">
            <v>1081.5480726651924</v>
          </cell>
          <cell r="CK159">
            <v>79.217688399516305</v>
          </cell>
          <cell r="CL159">
            <v>0</v>
          </cell>
          <cell r="CM159">
            <v>0</v>
          </cell>
          <cell r="CN159">
            <v>0</v>
          </cell>
          <cell r="CO159">
            <v>1002.3303842656761</v>
          </cell>
          <cell r="CP159">
            <v>1081.5480726651924</v>
          </cell>
          <cell r="CQ159">
            <v>79.217688399516305</v>
          </cell>
          <cell r="CR159">
            <v>28419.981629898641</v>
          </cell>
          <cell r="CS159">
            <v>31802.520125606883</v>
          </cell>
          <cell r="CT159">
            <v>3382.5384957082424</v>
          </cell>
          <cell r="CU159">
            <v>34103.97795587837</v>
          </cell>
          <cell r="CV159">
            <v>38163.024150728255</v>
          </cell>
          <cell r="CW159">
            <v>4059.0461948498851</v>
          </cell>
          <cell r="CX159">
            <v>664.85532346241359</v>
          </cell>
          <cell r="CY159">
            <v>-3394.1908713874705</v>
          </cell>
          <cell r="CZ159">
            <v>-4059.0461948498842</v>
          </cell>
          <cell r="DA159">
            <v>8998.0930080948983</v>
          </cell>
          <cell r="DB159">
            <v>2</v>
          </cell>
          <cell r="DC159">
            <v>5383.92</v>
          </cell>
          <cell r="DD159">
            <v>0</v>
          </cell>
          <cell r="DE159">
            <v>1803.3600000000001</v>
          </cell>
          <cell r="DF159">
            <v>0</v>
          </cell>
          <cell r="DG159">
            <v>7483.9189637788513</v>
          </cell>
          <cell r="DH159">
            <v>417225.99935208936</v>
          </cell>
          <cell r="DI159">
            <v>1884.1259501904433</v>
          </cell>
          <cell r="DJ159">
            <v>2</v>
          </cell>
          <cell r="DK159">
            <v>8.466658700992042</v>
          </cell>
          <cell r="DL159">
            <v>0</v>
          </cell>
          <cell r="DM159">
            <v>7.3639032472140231</v>
          </cell>
          <cell r="DN159">
            <v>3580.5499646495346</v>
          </cell>
          <cell r="DO159">
            <v>0</v>
          </cell>
          <cell r="DP159">
            <v>3580.5499646495346</v>
          </cell>
          <cell r="DQ159"/>
          <cell r="DW159">
            <v>1260</v>
          </cell>
          <cell r="DX159">
            <v>0</v>
          </cell>
        </row>
        <row r="160">
          <cell r="A160">
            <v>150001013</v>
          </cell>
          <cell r="B160" t="str">
            <v>№2/170</v>
          </cell>
          <cell r="C160" t="str">
            <v>вул.МСТИСЛАВСЬКА,  20</v>
          </cell>
          <cell r="D160" t="str">
            <v>вул.МСТИСЛАВСЬКА,  20</v>
          </cell>
          <cell r="E160">
            <v>3603</v>
          </cell>
          <cell r="F160">
            <v>2615.5</v>
          </cell>
          <cell r="G160">
            <v>0</v>
          </cell>
          <cell r="H160">
            <v>987.49999999999989</v>
          </cell>
          <cell r="I160">
            <v>12087.677616420839</v>
          </cell>
          <cell r="J160">
            <v>11844.261423464379</v>
          </cell>
          <cell r="K160">
            <v>-243.41619295645978</v>
          </cell>
          <cell r="L160">
            <v>2406.331116673889</v>
          </cell>
          <cell r="M160">
            <v>2418.5355730681808</v>
          </cell>
          <cell r="N160">
            <v>12.20445639429181</v>
          </cell>
          <cell r="O160">
            <v>5490.0659760464505</v>
          </cell>
          <cell r="P160">
            <v>5504.6563856886651</v>
          </cell>
          <cell r="Q160">
            <v>14.590409642214581</v>
          </cell>
          <cell r="R160">
            <v>0</v>
          </cell>
          <cell r="S160">
            <v>0</v>
          </cell>
          <cell r="T160">
            <v>0</v>
          </cell>
          <cell r="U160">
            <v>492.86596723948048</v>
          </cell>
          <cell r="V160">
            <v>273.05003233966386</v>
          </cell>
          <cell r="W160">
            <v>-219.81593489981663</v>
          </cell>
          <cell r="X160">
            <v>8125.1221778087765</v>
          </cell>
          <cell r="Y160">
            <v>7824.6165036470702</v>
          </cell>
          <cell r="Z160">
            <v>-300.50567416170634</v>
          </cell>
          <cell r="AA160">
            <v>0</v>
          </cell>
          <cell r="AB160">
            <v>0</v>
          </cell>
          <cell r="AC160">
            <v>0</v>
          </cell>
          <cell r="AD160">
            <v>15494.627273393424</v>
          </cell>
          <cell r="AE160">
            <v>15912.688821334234</v>
          </cell>
          <cell r="AF160">
            <v>418.06154794080976</v>
          </cell>
          <cell r="AG160">
            <v>44096.690127582857</v>
          </cell>
          <cell r="AH160">
            <v>43777.80873954219</v>
          </cell>
          <cell r="AI160">
            <v>-318.88138804066693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10105.60144344432</v>
          </cell>
          <cell r="AQ160">
            <v>9091.5053436847811</v>
          </cell>
          <cell r="AR160">
            <v>-1014.0960997595394</v>
          </cell>
          <cell r="AS160">
            <v>39593.812365708378</v>
          </cell>
          <cell r="AT160">
            <v>20176.184912791818</v>
          </cell>
          <cell r="AU160">
            <v>-19417.62745291656</v>
          </cell>
          <cell r="AV160">
            <v>2011.3284829745048</v>
          </cell>
          <cell r="AW160">
            <v>0</v>
          </cell>
          <cell r="AX160">
            <v>-2011.3284829745048</v>
          </cell>
          <cell r="AY160">
            <v>3163.1478355323297</v>
          </cell>
          <cell r="AZ160">
            <v>0</v>
          </cell>
          <cell r="BA160">
            <v>-3163.1478355323297</v>
          </cell>
          <cell r="BB160">
            <v>2727.2419948838851</v>
          </cell>
          <cell r="BC160">
            <v>0</v>
          </cell>
          <cell r="BD160">
            <v>-2727.2419948838851</v>
          </cell>
          <cell r="BE160">
            <v>0</v>
          </cell>
          <cell r="BF160">
            <v>0</v>
          </cell>
          <cell r="BG160">
            <v>0</v>
          </cell>
          <cell r="BH160">
            <v>290.48252910369604</v>
          </cell>
          <cell r="BI160">
            <v>416.32736112493444</v>
          </cell>
          <cell r="BJ160">
            <v>125.8448320212384</v>
          </cell>
          <cell r="BK160">
            <v>1736.174876520347</v>
          </cell>
          <cell r="BL160">
            <v>757.11718909218871</v>
          </cell>
          <cell r="BM160">
            <v>-979.05768742815826</v>
          </cell>
          <cell r="BN160">
            <v>110.49810593906487</v>
          </cell>
          <cell r="BO160">
            <v>0</v>
          </cell>
          <cell r="BP160">
            <v>-110.49810593906487</v>
          </cell>
          <cell r="BQ160">
            <v>10038.873824953827</v>
          </cell>
          <cell r="BR160">
            <v>1173.4445502171232</v>
          </cell>
          <cell r="BS160">
            <v>-8865.4292747367035</v>
          </cell>
          <cell r="BT160">
            <v>30519.190011480368</v>
          </cell>
          <cell r="BU160">
            <v>49255.384679357128</v>
          </cell>
          <cell r="BV160">
            <v>18736.19466787676</v>
          </cell>
          <cell r="BW160">
            <v>22341.570285079906</v>
          </cell>
          <cell r="BX160">
            <v>22451.829775214377</v>
          </cell>
          <cell r="BY160">
            <v>110.25949013447098</v>
          </cell>
          <cell r="BZ160">
            <v>19638.5330779537</v>
          </cell>
          <cell r="CA160">
            <v>729.77776396871536</v>
          </cell>
          <cell r="CB160">
            <v>-18908.755313984984</v>
          </cell>
          <cell r="CC160">
            <v>948.34051438835354</v>
          </cell>
          <cell r="CD160">
            <v>951.09140367296948</v>
          </cell>
          <cell r="CE160">
            <v>2.750889284615937</v>
          </cell>
          <cell r="CF160">
            <v>118.22441283348905</v>
          </cell>
          <cell r="CG160">
            <v>0</v>
          </cell>
          <cell r="CH160">
            <v>-118.22441283348905</v>
          </cell>
          <cell r="CI160">
            <v>4390.4450491859625</v>
          </cell>
          <cell r="CJ160">
            <v>2298.6801765411524</v>
          </cell>
          <cell r="CK160">
            <v>-2091.7648726448101</v>
          </cell>
          <cell r="CL160">
            <v>0</v>
          </cell>
          <cell r="CM160">
            <v>0</v>
          </cell>
          <cell r="CN160">
            <v>0</v>
          </cell>
          <cell r="CO160">
            <v>4390.4450491859625</v>
          </cell>
          <cell r="CP160">
            <v>2298.6801765411524</v>
          </cell>
          <cell r="CQ160">
            <v>-2091.7648726448101</v>
          </cell>
          <cell r="CR160">
            <v>181791.28111261118</v>
          </cell>
          <cell r="CS160">
            <v>149905.70734499025</v>
          </cell>
          <cell r="CT160">
            <v>-31885.573767620925</v>
          </cell>
          <cell r="CU160">
            <v>218149.53733513341</v>
          </cell>
          <cell r="CV160">
            <v>179886.8488139883</v>
          </cell>
          <cell r="CW160">
            <v>-38262.688521145115</v>
          </cell>
          <cell r="CX160">
            <v>10843.472187568532</v>
          </cell>
          <cell r="CY160">
            <v>49106.160708713622</v>
          </cell>
          <cell r="CZ160">
            <v>38262.688521145086</v>
          </cell>
          <cell r="DA160">
            <v>-102224.62511874329</v>
          </cell>
          <cell r="DB160">
            <v>2</v>
          </cell>
          <cell r="DC160">
            <v>73954.39</v>
          </cell>
          <cell r="DD160">
            <v>73969.13</v>
          </cell>
          <cell r="DE160">
            <v>55966.020000000004</v>
          </cell>
          <cell r="DF160">
            <v>68264.650000000009</v>
          </cell>
          <cell r="DG160">
            <v>-59889.427017938928</v>
          </cell>
          <cell r="DH160">
            <v>2747916.1142724231</v>
          </cell>
          <cell r="DI160">
            <v>11640.458917853111</v>
          </cell>
          <cell r="DJ160">
            <v>5</v>
          </cell>
          <cell r="DK160">
            <v>6.8776139353706878</v>
          </cell>
          <cell r="DL160">
            <v>0</v>
          </cell>
          <cell r="DM160">
            <v>5.8334732237592508</v>
          </cell>
          <cell r="DN160">
            <v>17988.399247962036</v>
          </cell>
          <cell r="DO160">
            <v>5760.5548084622596</v>
          </cell>
          <cell r="DP160">
            <v>23748.954056424296</v>
          </cell>
          <cell r="DQ160"/>
          <cell r="DW160">
            <v>1517.94</v>
          </cell>
          <cell r="DX160">
            <v>0</v>
          </cell>
        </row>
        <row r="161">
          <cell r="A161">
            <v>150001014</v>
          </cell>
          <cell r="B161" t="str">
            <v>№2/171</v>
          </cell>
          <cell r="C161" t="str">
            <v>вул.МСТИСЛАВСЬКА,  23</v>
          </cell>
          <cell r="D161" t="str">
            <v>вул.МСТИСЛАВСЬКА,  23</v>
          </cell>
          <cell r="E161">
            <v>324.7</v>
          </cell>
          <cell r="F161">
            <v>324.7</v>
          </cell>
          <cell r="G161">
            <v>0</v>
          </cell>
          <cell r="H161">
            <v>0</v>
          </cell>
          <cell r="I161">
            <v>876.50253050867593</v>
          </cell>
          <cell r="J161">
            <v>861.17106464410654</v>
          </cell>
          <cell r="K161">
            <v>-15.331465864569395</v>
          </cell>
          <cell r="L161">
            <v>297.06877489693443</v>
          </cell>
          <cell r="M161">
            <v>299.47006405115019</v>
          </cell>
          <cell r="N161">
            <v>2.4012891542157604</v>
          </cell>
          <cell r="O161">
            <v>520.31097136370556</v>
          </cell>
          <cell r="P161">
            <v>521.78766293713386</v>
          </cell>
          <cell r="Q161">
            <v>1.4766915734282975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619.240232081469</v>
          </cell>
          <cell r="Y161">
            <v>554.77958211823068</v>
          </cell>
          <cell r="Z161">
            <v>-64.460649963238325</v>
          </cell>
          <cell r="AA161">
            <v>0</v>
          </cell>
          <cell r="AB161">
            <v>0</v>
          </cell>
          <cell r="AC161">
            <v>0</v>
          </cell>
          <cell r="AD161">
            <v>1471.4770118510992</v>
          </cell>
          <cell r="AE161">
            <v>1474.1197532924343</v>
          </cell>
          <cell r="AF161">
            <v>2.6427414413351471</v>
          </cell>
          <cell r="AG161">
            <v>3784.5995207018841</v>
          </cell>
          <cell r="AH161">
            <v>3711.3281270430557</v>
          </cell>
          <cell r="AI161">
            <v>-73.271393658828401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621.88316575041972</v>
          </cell>
          <cell r="AQ161">
            <v>522.92829099964831</v>
          </cell>
          <cell r="AR161">
            <v>-98.95487475077141</v>
          </cell>
          <cell r="AS161">
            <v>4705.5334152952973</v>
          </cell>
          <cell r="AT161">
            <v>0</v>
          </cell>
          <cell r="AU161">
            <v>-4705.5334152952973</v>
          </cell>
          <cell r="AV161">
            <v>225.05520486442964</v>
          </cell>
          <cell r="AW161">
            <v>0</v>
          </cell>
          <cell r="AX161">
            <v>-225.05520486442964</v>
          </cell>
          <cell r="AY161">
            <v>332.90934851992216</v>
          </cell>
          <cell r="AZ161">
            <v>0</v>
          </cell>
          <cell r="BA161">
            <v>-332.90934851992216</v>
          </cell>
          <cell r="BB161">
            <v>232.83581033072002</v>
          </cell>
          <cell r="BC161">
            <v>0</v>
          </cell>
          <cell r="BD161">
            <v>-232.83581033072002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138.30944698045937</v>
          </cell>
          <cell r="BL161">
            <v>0</v>
          </cell>
          <cell r="BM161">
            <v>-138.30944698045937</v>
          </cell>
          <cell r="BN161">
            <v>81.07058005669154</v>
          </cell>
          <cell r="BO161">
            <v>0</v>
          </cell>
          <cell r="BP161">
            <v>-81.07058005669154</v>
          </cell>
          <cell r="BQ161">
            <v>1010.1803907522228</v>
          </cell>
          <cell r="BR161">
            <v>0</v>
          </cell>
          <cell r="BS161">
            <v>-1010.1803907522228</v>
          </cell>
          <cell r="BT161">
            <v>3917.661476788282</v>
          </cell>
          <cell r="BU161">
            <v>6047.8277506635577</v>
          </cell>
          <cell r="BV161">
            <v>2130.1662738752757</v>
          </cell>
          <cell r="BW161">
            <v>2891.6357338100433</v>
          </cell>
          <cell r="BX161">
            <v>3051.3467391965132</v>
          </cell>
          <cell r="BY161">
            <v>159.71100538646988</v>
          </cell>
          <cell r="BZ161">
            <v>2528.448001443081</v>
          </cell>
          <cell r="CA161">
            <v>228.54784984932331</v>
          </cell>
          <cell r="CB161">
            <v>-2299.9001515937575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74.753980054790745</v>
          </cell>
          <cell r="CJ161">
            <v>0</v>
          </cell>
          <cell r="CK161">
            <v>-74.753980054790745</v>
          </cell>
          <cell r="CL161">
            <v>0</v>
          </cell>
          <cell r="CM161">
            <v>0</v>
          </cell>
          <cell r="CN161">
            <v>0</v>
          </cell>
          <cell r="CO161">
            <v>74.753980054790745</v>
          </cell>
          <cell r="CP161">
            <v>0</v>
          </cell>
          <cell r="CQ161">
            <v>-74.753980054790745</v>
          </cell>
          <cell r="CR161">
            <v>19534.695684596019</v>
          </cell>
          <cell r="CS161">
            <v>13561.978757752098</v>
          </cell>
          <cell r="CT161">
            <v>-5972.7169268439211</v>
          </cell>
          <cell r="CU161">
            <v>23441.634821515221</v>
          </cell>
          <cell r="CV161">
            <v>16274.374509302517</v>
          </cell>
          <cell r="CW161">
            <v>-7167.2603122127039</v>
          </cell>
          <cell r="CX161">
            <v>176.87803321261515</v>
          </cell>
          <cell r="CY161">
            <v>7344.1383454253264</v>
          </cell>
          <cell r="CZ161">
            <v>7167.2603122127111</v>
          </cell>
          <cell r="DA161">
            <v>-27920.182514127864</v>
          </cell>
          <cell r="DB161">
            <v>2</v>
          </cell>
          <cell r="DC161">
            <v>4920.21</v>
          </cell>
          <cell r="DD161">
            <v>0</v>
          </cell>
          <cell r="DE161">
            <v>2486.17</v>
          </cell>
          <cell r="DF161">
            <v>0</v>
          </cell>
          <cell r="DG161">
            <v>-17866.147202010397</v>
          </cell>
          <cell r="DH161">
            <v>283422.15425673407</v>
          </cell>
          <cell r="DI161">
            <v>1511.6669068328624</v>
          </cell>
          <cell r="DJ161">
            <v>2</v>
          </cell>
          <cell r="DK161">
            <v>7.4962770772256961</v>
          </cell>
          <cell r="DL161">
            <v>0</v>
          </cell>
          <cell r="DM161">
            <v>6.3092471987039245</v>
          </cell>
          <cell r="DN161">
            <v>2434.0411669751834</v>
          </cell>
          <cell r="DO161">
            <v>0</v>
          </cell>
          <cell r="DP161">
            <v>2434.0411669751834</v>
          </cell>
          <cell r="DQ161"/>
          <cell r="DW161">
            <v>0</v>
          </cell>
          <cell r="DX161">
            <v>0</v>
          </cell>
        </row>
        <row r="162">
          <cell r="A162">
            <v>150001015</v>
          </cell>
          <cell r="B162" t="str">
            <v>№2/172</v>
          </cell>
          <cell r="C162" t="str">
            <v>вул.МСТИСЛАВСЬКА,  24</v>
          </cell>
          <cell r="D162" t="str">
            <v>вул.МСТИСЛАВСЬКА,  24</v>
          </cell>
          <cell r="E162">
            <v>398.70000000000005</v>
          </cell>
          <cell r="F162">
            <v>213.3</v>
          </cell>
          <cell r="G162">
            <v>0</v>
          </cell>
          <cell r="H162">
            <v>185.4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559.79241400294882</v>
          </cell>
          <cell r="P162">
            <v>561.11734769533223</v>
          </cell>
          <cell r="Q162">
            <v>1.3249336923834107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559.79241400294882</v>
          </cell>
          <cell r="AH162">
            <v>561.11734769533223</v>
          </cell>
          <cell r="AI162">
            <v>1.3249336923834107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155.47079143760493</v>
          </cell>
          <cell r="AQ162">
            <v>140.47538423161123</v>
          </cell>
          <cell r="AR162">
            <v>-14.9954072059937</v>
          </cell>
          <cell r="AS162">
            <v>3718.8426037437812</v>
          </cell>
          <cell r="AT162">
            <v>1049.8260125355678</v>
          </cell>
          <cell r="AU162">
            <v>-2669.0165912082134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208.58674335457337</v>
          </cell>
          <cell r="BC162">
            <v>0</v>
          </cell>
          <cell r="BD162">
            <v>-208.58674335457337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208.58674335457337</v>
          </cell>
          <cell r="BR162">
            <v>0</v>
          </cell>
          <cell r="BS162">
            <v>-208.58674335457337</v>
          </cell>
          <cell r="BT162">
            <v>345.37099745712391</v>
          </cell>
          <cell r="BU162">
            <v>913.45436708522425</v>
          </cell>
          <cell r="BV162">
            <v>568.0833696281004</v>
          </cell>
          <cell r="BW162">
            <v>0</v>
          </cell>
          <cell r="BX162">
            <v>0</v>
          </cell>
          <cell r="BY162">
            <v>0</v>
          </cell>
          <cell r="BZ162">
            <v>137.20775127038797</v>
          </cell>
          <cell r="CA162">
            <v>1.2699735863875705</v>
          </cell>
          <cell r="CB162">
            <v>-135.93777768400039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5125.2713012664208</v>
          </cell>
          <cell r="CS162">
            <v>2666.1430851341233</v>
          </cell>
          <cell r="CT162">
            <v>-2459.1282161322974</v>
          </cell>
          <cell r="CU162">
            <v>6150.3255615197049</v>
          </cell>
          <cell r="CV162">
            <v>3199.3717021609477</v>
          </cell>
          <cell r="CW162">
            <v>-2950.9538593587572</v>
          </cell>
          <cell r="CX162">
            <v>722.6615472226531</v>
          </cell>
          <cell r="CY162">
            <v>3673.6154065814089</v>
          </cell>
          <cell r="CZ162">
            <v>2950.9538593587558</v>
          </cell>
          <cell r="DA162">
            <v>-8128.2881237359998</v>
          </cell>
          <cell r="DB162">
            <v>2</v>
          </cell>
          <cell r="DC162">
            <v>674.29</v>
          </cell>
          <cell r="DD162">
            <v>1604.2</v>
          </cell>
          <cell r="DE162">
            <v>294.10999999999996</v>
          </cell>
          <cell r="DF162">
            <v>1273.75</v>
          </cell>
          <cell r="DG162">
            <v>-4502.1559456387131</v>
          </cell>
          <cell r="DH162">
            <v>82475.845304908289</v>
          </cell>
          <cell r="DI162">
            <v>950.30519076760834</v>
          </cell>
          <cell r="DJ162">
            <v>1</v>
          </cell>
          <cell r="DK162">
            <v>1.7824288192698701</v>
          </cell>
          <cell r="DL162">
            <v>0</v>
          </cell>
          <cell r="DM162">
            <v>1.7824288192698701</v>
          </cell>
          <cell r="DN162">
            <v>380.19206715026331</v>
          </cell>
          <cell r="DO162">
            <v>330.46230309263393</v>
          </cell>
          <cell r="DP162">
            <v>710.65437024289724</v>
          </cell>
          <cell r="DQ162"/>
          <cell r="DW162">
            <v>0</v>
          </cell>
          <cell r="DX162">
            <v>0</v>
          </cell>
        </row>
        <row r="163">
          <cell r="A163">
            <v>150001016</v>
          </cell>
          <cell r="B163" t="str">
            <v>№2/173</v>
          </cell>
          <cell r="C163" t="str">
            <v>вул.МСТИСЛАВСЬКА,  25</v>
          </cell>
          <cell r="D163" t="str">
            <v>вул.МСТИСЛАВСЬКА,  25</v>
          </cell>
          <cell r="E163">
            <v>3391.34</v>
          </cell>
          <cell r="F163">
            <v>2162.2399999999998</v>
          </cell>
          <cell r="G163">
            <v>0</v>
          </cell>
          <cell r="H163">
            <v>1229.1000000000001</v>
          </cell>
          <cell r="I163">
            <v>6650.5927718005159</v>
          </cell>
          <cell r="J163">
            <v>6552.0736738223895</v>
          </cell>
          <cell r="K163">
            <v>-98.51909797812641</v>
          </cell>
          <cell r="L163">
            <v>1311.627705485774</v>
          </cell>
          <cell r="M163">
            <v>1317.0090573284647</v>
          </cell>
          <cell r="N163">
            <v>5.3813518426907194</v>
          </cell>
          <cell r="O163">
            <v>4533.4329070401427</v>
          </cell>
          <cell r="P163">
            <v>4545.6901610668137</v>
          </cell>
          <cell r="Q163">
            <v>12.257254026671035</v>
          </cell>
          <cell r="R163">
            <v>1316.7839065800238</v>
          </cell>
          <cell r="S163">
            <v>1319.8399041846399</v>
          </cell>
          <cell r="T163">
            <v>3.0559976046160955</v>
          </cell>
          <cell r="U163">
            <v>384.05140304375084</v>
          </cell>
          <cell r="V163">
            <v>212.76625896597179</v>
          </cell>
          <cell r="W163">
            <v>-171.28514407777905</v>
          </cell>
          <cell r="X163">
            <v>5796.0348690157616</v>
          </cell>
          <cell r="Y163">
            <v>5542.8356187280551</v>
          </cell>
          <cell r="Z163">
            <v>-253.19925028770649</v>
          </cell>
          <cell r="AA163">
            <v>0</v>
          </cell>
          <cell r="AB163">
            <v>0</v>
          </cell>
          <cell r="AC163">
            <v>0</v>
          </cell>
          <cell r="AD163">
            <v>14660.187235884876</v>
          </cell>
          <cell r="AE163">
            <v>14719.981574629688</v>
          </cell>
          <cell r="AF163">
            <v>59.794338744812194</v>
          </cell>
          <cell r="AG163">
            <v>34652.710798850843</v>
          </cell>
          <cell r="AH163">
            <v>34210.196248726024</v>
          </cell>
          <cell r="AI163">
            <v>-442.51455012481892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1627.3084768727674</v>
          </cell>
          <cell r="AQ163">
            <v>1320</v>
          </cell>
          <cell r="AR163">
            <v>-307.30847687276741</v>
          </cell>
          <cell r="AS163">
            <v>42890.347626002178</v>
          </cell>
          <cell r="AT163">
            <v>11000.912732353414</v>
          </cell>
          <cell r="AU163">
            <v>-31889.434893648766</v>
          </cell>
          <cell r="AV163">
            <v>1187.9777266053393</v>
          </cell>
          <cell r="AW163">
            <v>0</v>
          </cell>
          <cell r="AX163">
            <v>-1187.9777266053393</v>
          </cell>
          <cell r="AY163">
            <v>1559.1955766226779</v>
          </cell>
          <cell r="AZ163">
            <v>0</v>
          </cell>
          <cell r="BA163">
            <v>-1559.1955766226779</v>
          </cell>
          <cell r="BB163">
            <v>2696.6757278422033</v>
          </cell>
          <cell r="BC163">
            <v>0</v>
          </cell>
          <cell r="BD163">
            <v>-2696.6757278422033</v>
          </cell>
          <cell r="BE163">
            <v>1098.972830449251</v>
          </cell>
          <cell r="BF163">
            <v>0</v>
          </cell>
          <cell r="BG163">
            <v>-1098.972830449251</v>
          </cell>
          <cell r="BH163">
            <v>226.35002267820468</v>
          </cell>
          <cell r="BI163">
            <v>892.23699869614256</v>
          </cell>
          <cell r="BJ163">
            <v>665.88697601793785</v>
          </cell>
          <cell r="BK163">
            <v>1176.1516128038961</v>
          </cell>
          <cell r="BL163">
            <v>938.16598089821059</v>
          </cell>
          <cell r="BM163">
            <v>-237.98563190568552</v>
          </cell>
          <cell r="BN163">
            <v>152.48223476905923</v>
          </cell>
          <cell r="BO163">
            <v>0</v>
          </cell>
          <cell r="BP163">
            <v>-152.48223476905923</v>
          </cell>
          <cell r="BQ163">
            <v>8097.8057317706298</v>
          </cell>
          <cell r="BR163">
            <v>1830.4029795943532</v>
          </cell>
          <cell r="BS163">
            <v>-6267.4027521762764</v>
          </cell>
          <cell r="BT163">
            <v>45831.263337926292</v>
          </cell>
          <cell r="BU163">
            <v>70423.662031258384</v>
          </cell>
          <cell r="BV163">
            <v>24592.398693332092</v>
          </cell>
          <cell r="BW163">
            <v>16921.982748261536</v>
          </cell>
          <cell r="BX163">
            <v>17605.167405832162</v>
          </cell>
          <cell r="BY163">
            <v>683.18465757062586</v>
          </cell>
          <cell r="BZ163">
            <v>20280.810532162006</v>
          </cell>
          <cell r="CA163">
            <v>811.35389657067731</v>
          </cell>
          <cell r="CB163">
            <v>-19469.45663559133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3603.9606297819605</v>
          </cell>
          <cell r="CJ163">
            <v>2959.9685046667846</v>
          </cell>
          <cell r="CK163">
            <v>-643.9921251151759</v>
          </cell>
          <cell r="CL163">
            <v>0</v>
          </cell>
          <cell r="CM163">
            <v>0</v>
          </cell>
          <cell r="CN163">
            <v>0</v>
          </cell>
          <cell r="CO163">
            <v>3603.9606297819605</v>
          </cell>
          <cell r="CP163">
            <v>2959.9685046667846</v>
          </cell>
          <cell r="CQ163">
            <v>-643.9921251151759</v>
          </cell>
          <cell r="CR163">
            <v>173906.1898816282</v>
          </cell>
          <cell r="CS163">
            <v>140161.66379900181</v>
          </cell>
          <cell r="CT163">
            <v>-33744.526082626398</v>
          </cell>
          <cell r="CU163">
            <v>208687.42785795385</v>
          </cell>
          <cell r="CV163">
            <v>168193.99655880217</v>
          </cell>
          <cell r="CW163">
            <v>-40493.431299151678</v>
          </cell>
          <cell r="CX163">
            <v>9923.0979383004269</v>
          </cell>
          <cell r="CY163">
            <v>50416.529237452116</v>
          </cell>
          <cell r="CZ163">
            <v>40493.431299151693</v>
          </cell>
          <cell r="DA163">
            <v>-56649.563817047288</v>
          </cell>
          <cell r="DB163">
            <v>2</v>
          </cell>
          <cell r="DC163">
            <v>60379.67</v>
          </cell>
          <cell r="DD163">
            <v>38897.67</v>
          </cell>
          <cell r="DE163">
            <v>45242.33</v>
          </cell>
          <cell r="DF163">
            <v>31477.01</v>
          </cell>
          <cell r="DG163">
            <v>-17910.825230468763</v>
          </cell>
          <cell r="DH163">
            <v>2623326.3095550514</v>
          </cell>
          <cell r="DI163">
            <v>9632.6106275425718</v>
          </cell>
          <cell r="DJ163">
            <v>5</v>
          </cell>
          <cell r="DK163">
            <v>7.0008223502127027</v>
          </cell>
          <cell r="DL163">
            <v>0</v>
          </cell>
          <cell r="DM163">
            <v>6.0318771094049701</v>
          </cell>
          <cell r="DN163">
            <v>15137.458118523913</v>
          </cell>
          <cell r="DO163">
            <v>7413.7801551696493</v>
          </cell>
          <cell r="DP163">
            <v>22551.238273693561</v>
          </cell>
          <cell r="DQ163">
            <v>949.76</v>
          </cell>
          <cell r="DW163">
            <v>1437.2600000000002</v>
          </cell>
          <cell r="DX163">
            <v>0</v>
          </cell>
        </row>
        <row r="164">
          <cell r="A164">
            <v>150001007</v>
          </cell>
          <cell r="B164" t="str">
            <v>№2/174</v>
          </cell>
          <cell r="C164" t="str">
            <v>вул.МСТИСЛАВСЬКА,  3</v>
          </cell>
          <cell r="D164" t="str">
            <v>вул.МСТИСЛАВСЬКА,  3</v>
          </cell>
          <cell r="E164">
            <v>2046.6999999999998</v>
          </cell>
          <cell r="F164">
            <v>2000.6</v>
          </cell>
          <cell r="G164">
            <v>0</v>
          </cell>
          <cell r="H164">
            <v>46.1</v>
          </cell>
          <cell r="I164">
            <v>8630.6329185435443</v>
          </cell>
          <cell r="J164">
            <v>8417.7286656065498</v>
          </cell>
          <cell r="K164">
            <v>-212.90425293699445</v>
          </cell>
          <cell r="L164">
            <v>1550.7246752662631</v>
          </cell>
          <cell r="M164">
            <v>1561.76496521728</v>
          </cell>
          <cell r="N164">
            <v>11.040289951016803</v>
          </cell>
          <cell r="O164">
            <v>3186.5432578405266</v>
          </cell>
          <cell r="P164">
            <v>3195.2084695800277</v>
          </cell>
          <cell r="Q164">
            <v>8.6652117395010464</v>
          </cell>
          <cell r="R164">
            <v>0</v>
          </cell>
          <cell r="S164">
            <v>0</v>
          </cell>
          <cell r="T164">
            <v>0</v>
          </cell>
          <cell r="U164">
            <v>307.24112243500076</v>
          </cell>
          <cell r="V164">
            <v>170.21300717277745</v>
          </cell>
          <cell r="W164">
            <v>-137.02811526222331</v>
          </cell>
          <cell r="X164">
            <v>4357.975754803193</v>
          </cell>
          <cell r="Y164">
            <v>3870.0678737291032</v>
          </cell>
          <cell r="Z164">
            <v>-487.9078810740898</v>
          </cell>
          <cell r="AA164">
            <v>0</v>
          </cell>
          <cell r="AB164">
            <v>0</v>
          </cell>
          <cell r="AC164">
            <v>0</v>
          </cell>
          <cell r="AD164">
            <v>9008.188878226234</v>
          </cell>
          <cell r="AE164">
            <v>9045.3129152957354</v>
          </cell>
          <cell r="AF164">
            <v>37.124037069501355</v>
          </cell>
          <cell r="AG164">
            <v>27041.306607114762</v>
          </cell>
          <cell r="AH164">
            <v>26260.29589660147</v>
          </cell>
          <cell r="AI164">
            <v>-781.010710513292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7307.1271975674308</v>
          </cell>
          <cell r="AQ164">
            <v>7272.344836228609</v>
          </cell>
          <cell r="AR164">
            <v>-34.782361338821829</v>
          </cell>
          <cell r="AS164">
            <v>29606.418669990057</v>
          </cell>
          <cell r="AT164">
            <v>35480.900205875696</v>
          </cell>
          <cell r="AU164">
            <v>5874.4815358856395</v>
          </cell>
          <cell r="AV164">
            <v>1545.5706323862264</v>
          </cell>
          <cell r="AW164">
            <v>0</v>
          </cell>
          <cell r="AX164">
            <v>-1545.5706323862264</v>
          </cell>
          <cell r="AY164">
            <v>1733.5474972850527</v>
          </cell>
          <cell r="AZ164">
            <v>0</v>
          </cell>
          <cell r="BA164">
            <v>-1733.5474972850527</v>
          </cell>
          <cell r="BB164">
            <v>1397.0750792049093</v>
          </cell>
          <cell r="BC164">
            <v>0</v>
          </cell>
          <cell r="BD164">
            <v>-1397.0750792049093</v>
          </cell>
          <cell r="BE164">
            <v>0</v>
          </cell>
          <cell r="BF164">
            <v>0</v>
          </cell>
          <cell r="BG164">
            <v>0</v>
          </cell>
          <cell r="BH164">
            <v>181.08001814256374</v>
          </cell>
          <cell r="BI164">
            <v>0</v>
          </cell>
          <cell r="BJ164">
            <v>-181.08001814256374</v>
          </cell>
          <cell r="BK164">
            <v>980.65556960641049</v>
          </cell>
          <cell r="BL164">
            <v>0</v>
          </cell>
          <cell r="BM164">
            <v>-980.65556960641049</v>
          </cell>
          <cell r="BN164">
            <v>92.983254648024285</v>
          </cell>
          <cell r="BO164">
            <v>4080.4874683600001</v>
          </cell>
          <cell r="BP164">
            <v>3987.5042137119758</v>
          </cell>
          <cell r="BQ164">
            <v>5930.9120512731879</v>
          </cell>
          <cell r="BR164">
            <v>4080.4874683600001</v>
          </cell>
          <cell r="BS164">
            <v>-1850.4245829131878</v>
          </cell>
          <cell r="BT164">
            <v>14206.564885348951</v>
          </cell>
          <cell r="BU164">
            <v>28320.358193121188</v>
          </cell>
          <cell r="BV164">
            <v>14113.793307772237</v>
          </cell>
          <cell r="BW164">
            <v>12292.330127933499</v>
          </cell>
          <cell r="BX164">
            <v>12311.178634991882</v>
          </cell>
          <cell r="BY164">
            <v>18.848507058382893</v>
          </cell>
          <cell r="BZ164">
            <v>8525.7470324405258</v>
          </cell>
          <cell r="CA164">
            <v>451.50886183346586</v>
          </cell>
          <cell r="CB164">
            <v>-8074.2381706070601</v>
          </cell>
          <cell r="CC164">
            <v>2165.00747532271</v>
          </cell>
          <cell r="CD164">
            <v>2171.2875991544111</v>
          </cell>
          <cell r="CE164">
            <v>6.2801238317010757</v>
          </cell>
          <cell r="CF164">
            <v>269.89961270949709</v>
          </cell>
          <cell r="CG164">
            <v>0</v>
          </cell>
          <cell r="CH164">
            <v>-269.89961270949709</v>
          </cell>
          <cell r="CI164">
            <v>3416.5496811885646</v>
          </cell>
          <cell r="CJ164">
            <v>3553.0118534252165</v>
          </cell>
          <cell r="CK164">
            <v>136.4621722366519</v>
          </cell>
          <cell r="CL164">
            <v>0</v>
          </cell>
          <cell r="CM164">
            <v>0</v>
          </cell>
          <cell r="CN164">
            <v>0</v>
          </cell>
          <cell r="CO164">
            <v>3416.5496811885646</v>
          </cell>
          <cell r="CP164">
            <v>3553.0118534252165</v>
          </cell>
          <cell r="CQ164">
            <v>136.4621722366519</v>
          </cell>
          <cell r="CR164">
            <v>110761.86334088921</v>
          </cell>
          <cell r="CS164">
            <v>119901.37354959194</v>
          </cell>
          <cell r="CT164">
            <v>9139.5102087027335</v>
          </cell>
          <cell r="CU164">
            <v>132914.23600906704</v>
          </cell>
          <cell r="CV164">
            <v>143881.64825951032</v>
          </cell>
          <cell r="CW164">
            <v>10967.412250443274</v>
          </cell>
          <cell r="CX164">
            <v>3875.9627590478303</v>
          </cell>
          <cell r="CY164">
            <v>-7091.4494913954941</v>
          </cell>
          <cell r="CZ164">
            <v>-10967.412250443325</v>
          </cell>
          <cell r="DA164">
            <v>-11368.247717700822</v>
          </cell>
          <cell r="DB164">
            <v>2</v>
          </cell>
          <cell r="DC164">
            <v>24780.85</v>
          </cell>
          <cell r="DD164">
            <v>24.06</v>
          </cell>
          <cell r="DE164">
            <v>10957.249999999998</v>
          </cell>
          <cell r="DF164">
            <v>-258.27999999999997</v>
          </cell>
          <cell r="DG164">
            <v>17690.53215082176</v>
          </cell>
          <cell r="DH164">
            <v>1641482.3852173784</v>
          </cell>
          <cell r="DI164">
            <v>8910.9489547786834</v>
          </cell>
          <cell r="DJ164">
            <v>4</v>
          </cell>
          <cell r="DK164">
            <v>6.8987102530853024</v>
          </cell>
          <cell r="DL164">
            <v>0</v>
          </cell>
          <cell r="DM164">
            <v>6.1244913464586404</v>
          </cell>
          <cell r="DN164">
            <v>13801.559732322456</v>
          </cell>
          <cell r="DO164">
            <v>282.33905107174331</v>
          </cell>
          <cell r="DP164">
            <v>14083.898783394199</v>
          </cell>
          <cell r="DQ164"/>
          <cell r="DW164">
            <v>1275.9000000000001</v>
          </cell>
          <cell r="DX164">
            <v>0</v>
          </cell>
        </row>
        <row r="165">
          <cell r="A165">
            <v>150001018</v>
          </cell>
          <cell r="B165" t="str">
            <v>№77</v>
          </cell>
          <cell r="C165" t="str">
            <v>вул.МСТИСЛАВСЬКА,  33</v>
          </cell>
          <cell r="D165" t="str">
            <v>вул.МСТИСЛАВСЬКА,  33</v>
          </cell>
          <cell r="E165">
            <v>2824.49</v>
          </cell>
          <cell r="F165">
            <v>2340.9899999999998</v>
          </cell>
          <cell r="G165">
            <v>0</v>
          </cell>
          <cell r="H165">
            <v>483.5</v>
          </cell>
          <cell r="I165">
            <v>7127.7306469636715</v>
          </cell>
          <cell r="J165">
            <v>6993.2921106886915</v>
          </cell>
          <cell r="K165">
            <v>-134.43853627497992</v>
          </cell>
          <cell r="L165">
            <v>1369.3426403527974</v>
          </cell>
          <cell r="M165">
            <v>1376.0555108887816</v>
          </cell>
          <cell r="N165">
            <v>6.7128705359841661</v>
          </cell>
          <cell r="O165">
            <v>4021.1054111805261</v>
          </cell>
          <cell r="P165">
            <v>4031.9214473646421</v>
          </cell>
          <cell r="Q165">
            <v>10.816036184116001</v>
          </cell>
          <cell r="R165">
            <v>1185.520661066264</v>
          </cell>
          <cell r="S165">
            <v>1188.6252934012964</v>
          </cell>
          <cell r="T165">
            <v>3.1046323350324201</v>
          </cell>
          <cell r="U165">
            <v>384.05140304375084</v>
          </cell>
          <cell r="V165">
            <v>212.76625896597179</v>
          </cell>
          <cell r="W165">
            <v>-171.28514407777905</v>
          </cell>
          <cell r="X165">
            <v>5640.0888351069734</v>
          </cell>
          <cell r="Y165">
            <v>5209.9938698010919</v>
          </cell>
          <cell r="Z165">
            <v>-430.09496530588149</v>
          </cell>
          <cell r="AA165">
            <v>0</v>
          </cell>
          <cell r="AB165">
            <v>0</v>
          </cell>
          <cell r="AC165">
            <v>0</v>
          </cell>
          <cell r="AD165">
            <v>12409.184121228995</v>
          </cell>
          <cell r="AE165">
            <v>12476.783351965785</v>
          </cell>
          <cell r="AF165">
            <v>67.59923073679056</v>
          </cell>
          <cell r="AG165">
            <v>32137.023718942979</v>
          </cell>
          <cell r="AH165">
            <v>31489.437843076266</v>
          </cell>
          <cell r="AI165">
            <v>-647.58587586671274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1710.1787058136542</v>
          </cell>
          <cell r="AQ165">
            <v>1435.3306540965411</v>
          </cell>
          <cell r="AR165">
            <v>-274.84805171711309</v>
          </cell>
          <cell r="AS165">
            <v>43302.964654086769</v>
          </cell>
          <cell r="AT165">
            <v>3048.4707470123349</v>
          </cell>
          <cell r="AU165">
            <v>-40254.493907074437</v>
          </cell>
          <cell r="AV165">
            <v>1170.1716607884007</v>
          </cell>
          <cell r="AW165">
            <v>664.49651020956799</v>
          </cell>
          <cell r="AX165">
            <v>-505.6751505788327</v>
          </cell>
          <cell r="AY165">
            <v>1734.059890425008</v>
          </cell>
          <cell r="AZ165">
            <v>0</v>
          </cell>
          <cell r="BA165">
            <v>-1734.059890425008</v>
          </cell>
          <cell r="BB165">
            <v>2140.1703581104111</v>
          </cell>
          <cell r="BC165">
            <v>0</v>
          </cell>
          <cell r="BD165">
            <v>-2140.1703581104111</v>
          </cell>
          <cell r="BE165">
            <v>1002.7802225405482</v>
          </cell>
          <cell r="BF165">
            <v>0</v>
          </cell>
          <cell r="BG165">
            <v>-1002.7802225405482</v>
          </cell>
          <cell r="BH165">
            <v>226.35002267820468</v>
          </cell>
          <cell r="BI165">
            <v>866.66979229146114</v>
          </cell>
          <cell r="BJ165">
            <v>640.31976961325643</v>
          </cell>
          <cell r="BK165">
            <v>1130.8660322431301</v>
          </cell>
          <cell r="BL165">
            <v>871.72892506646372</v>
          </cell>
          <cell r="BM165">
            <v>-259.1371071766664</v>
          </cell>
          <cell r="BN165">
            <v>80.684223042918575</v>
          </cell>
          <cell r="BO165">
            <v>0</v>
          </cell>
          <cell r="BP165">
            <v>-80.684223042918575</v>
          </cell>
          <cell r="BQ165">
            <v>7485.0824098286221</v>
          </cell>
          <cell r="BR165">
            <v>2402.8952275674928</v>
          </cell>
          <cell r="BS165">
            <v>-5082.1871822611292</v>
          </cell>
          <cell r="BT165">
            <v>34369.110171850567</v>
          </cell>
          <cell r="BU165">
            <v>58947.620748512178</v>
          </cell>
          <cell r="BV165">
            <v>24578.510576661611</v>
          </cell>
          <cell r="BW165">
            <v>22629.809691334987</v>
          </cell>
          <cell r="BX165">
            <v>26363.800914723</v>
          </cell>
          <cell r="BY165">
            <v>3733.9912233880132</v>
          </cell>
          <cell r="BZ165">
            <v>15591.080067484112</v>
          </cell>
          <cell r="CA165">
            <v>683.62710403040012</v>
          </cell>
          <cell r="CB165">
            <v>-14907.452963453712</v>
          </cell>
          <cell r="CC165">
            <v>1852.2771250929716</v>
          </cell>
          <cell r="CD165">
            <v>1857.6500994816524</v>
          </cell>
          <cell r="CE165">
            <v>5.3729743886808592</v>
          </cell>
          <cell r="CF165">
            <v>230.91323443062743</v>
          </cell>
          <cell r="CG165">
            <v>0</v>
          </cell>
          <cell r="CH165">
            <v>-230.91323443062743</v>
          </cell>
          <cell r="CI165">
            <v>593.5530786533501</v>
          </cell>
          <cell r="CJ165">
            <v>579.19464748165933</v>
          </cell>
          <cell r="CK165">
            <v>-14.358431171690768</v>
          </cell>
          <cell r="CL165">
            <v>0</v>
          </cell>
          <cell r="CM165">
            <v>0</v>
          </cell>
          <cell r="CN165">
            <v>0</v>
          </cell>
          <cell r="CO165">
            <v>593.5530786533501</v>
          </cell>
          <cell r="CP165">
            <v>579.19464748165933</v>
          </cell>
          <cell r="CQ165">
            <v>-14.358431171690768</v>
          </cell>
          <cell r="CR165">
            <v>159901.99285751863</v>
          </cell>
          <cell r="CS165">
            <v>126808.02798598152</v>
          </cell>
          <cell r="CT165">
            <v>-33093.964871537115</v>
          </cell>
          <cell r="CU165">
            <v>191882.39142902236</v>
          </cell>
          <cell r="CV165">
            <v>152169.63358317781</v>
          </cell>
          <cell r="CW165">
            <v>-39712.75784584455</v>
          </cell>
          <cell r="CX165">
            <v>8773.3192442137934</v>
          </cell>
          <cell r="CY165">
            <v>48486.077090058345</v>
          </cell>
          <cell r="CZ165">
            <v>39712.75784584455</v>
          </cell>
          <cell r="DA165">
            <v>108061.96182504646</v>
          </cell>
          <cell r="DB165">
            <v>2</v>
          </cell>
          <cell r="DC165">
            <v>17727.14</v>
          </cell>
          <cell r="DD165">
            <v>26869.8</v>
          </cell>
          <cell r="DE165">
            <v>0.93000000000029104</v>
          </cell>
          <cell r="DF165">
            <v>23778.400000000001</v>
          </cell>
          <cell r="DG165">
            <v>214186.51184811577</v>
          </cell>
          <cell r="DH165">
            <v>2407868.5280788336</v>
          </cell>
          <cell r="DI165">
            <v>10416.690376830858</v>
          </cell>
          <cell r="DJ165">
            <v>5</v>
          </cell>
          <cell r="DK165">
            <v>7.5720982859024755</v>
          </cell>
          <cell r="DL165">
            <v>0</v>
          </cell>
          <cell r="DM165">
            <v>6.3938282758346157</v>
          </cell>
          <cell r="DN165">
            <v>17726.206366314833</v>
          </cell>
          <cell r="DO165">
            <v>3091.4159713660365</v>
          </cell>
          <cell r="DP165">
            <v>20817.62233768087</v>
          </cell>
          <cell r="DQ165"/>
          <cell r="DW165">
            <v>1275.9000000000001</v>
          </cell>
          <cell r="DX165">
            <v>0</v>
          </cell>
        </row>
        <row r="166">
          <cell r="A166">
            <v>150001019</v>
          </cell>
          <cell r="B166" t="str">
            <v>№2/177</v>
          </cell>
          <cell r="C166" t="str">
            <v>вул.МСТИСЛАВСЬКА,  34</v>
          </cell>
          <cell r="D166" t="str">
            <v>вул.МСТИСЛАВСЬКА,  34</v>
          </cell>
          <cell r="E166">
            <v>6924.5</v>
          </cell>
          <cell r="F166">
            <v>6924.5</v>
          </cell>
          <cell r="G166">
            <v>646.79999999999995</v>
          </cell>
          <cell r="H166">
            <v>0</v>
          </cell>
          <cell r="I166">
            <v>28567.907194305022</v>
          </cell>
          <cell r="J166">
            <v>22537.468518764719</v>
          </cell>
          <cell r="K166">
            <v>-6030.4386755403029</v>
          </cell>
          <cell r="L166">
            <v>4586.0033224886893</v>
          </cell>
          <cell r="M166">
            <v>4074.3653679520148</v>
          </cell>
          <cell r="N166">
            <v>-511.63795453667444</v>
          </cell>
          <cell r="O166">
            <v>11610.998064126372</v>
          </cell>
          <cell r="P166">
            <v>11641.990835001405</v>
          </cell>
          <cell r="Q166">
            <v>30.992770875032875</v>
          </cell>
          <cell r="R166">
            <v>2445.6095091276989</v>
          </cell>
          <cell r="S166">
            <v>2452.2702657719988</v>
          </cell>
          <cell r="T166">
            <v>6.6607566442999087</v>
          </cell>
          <cell r="U166">
            <v>1215.0673028068172</v>
          </cell>
          <cell r="V166">
            <v>643.92471247343224</v>
          </cell>
          <cell r="W166">
            <v>-571.14259033338499</v>
          </cell>
          <cell r="X166">
            <v>11648.994483679879</v>
          </cell>
          <cell r="Y166">
            <v>9992.9008371357631</v>
          </cell>
          <cell r="Z166">
            <v>-1656.0936465441155</v>
          </cell>
          <cell r="AA166">
            <v>0</v>
          </cell>
          <cell r="AB166">
            <v>0</v>
          </cell>
          <cell r="AC166">
            <v>0</v>
          </cell>
          <cell r="AD166">
            <v>30474.054458677536</v>
          </cell>
          <cell r="AE166">
            <v>30599.877433284702</v>
          </cell>
          <cell r="AF166">
            <v>125.82297460716654</v>
          </cell>
          <cell r="AG166">
            <v>90548.634335212017</v>
          </cell>
          <cell r="AH166">
            <v>81942.797970384039</v>
          </cell>
          <cell r="AI166">
            <v>-8605.8363648279774</v>
          </cell>
          <cell r="AJ166">
            <v>54540.202092818232</v>
          </cell>
          <cell r="AK166">
            <v>59167.79111326603</v>
          </cell>
          <cell r="AL166">
            <v>4627.5890204477982</v>
          </cell>
          <cell r="AM166">
            <v>0</v>
          </cell>
          <cell r="AN166">
            <v>0</v>
          </cell>
          <cell r="AO166">
            <v>0</v>
          </cell>
          <cell r="AP166">
            <v>6115.1844632124621</v>
          </cell>
          <cell r="AQ166">
            <v>6900</v>
          </cell>
          <cell r="AR166">
            <v>784.81553678753789</v>
          </cell>
          <cell r="AS166">
            <v>114393.42530260238</v>
          </cell>
          <cell r="AT166">
            <v>38269.384526211827</v>
          </cell>
          <cell r="AU166">
            <v>-76124.040776390553</v>
          </cell>
          <cell r="AV166">
            <v>3118.5787354496661</v>
          </cell>
          <cell r="AW166">
            <v>1090.179175769382</v>
          </cell>
          <cell r="AX166">
            <v>-2028.399559680284</v>
          </cell>
          <cell r="AY166">
            <v>2433.9368275917241</v>
          </cell>
          <cell r="AZ166">
            <v>4124.2642766981162</v>
          </cell>
          <cell r="BA166">
            <v>1690.3274491063921</v>
          </cell>
          <cell r="BB166">
            <v>3072.895873567631</v>
          </cell>
          <cell r="BC166">
            <v>0</v>
          </cell>
          <cell r="BD166">
            <v>-3072.895873567631</v>
          </cell>
          <cell r="BE166">
            <v>1039.1238412729692</v>
          </cell>
          <cell r="BF166">
            <v>0</v>
          </cell>
          <cell r="BG166">
            <v>-1039.1238412729692</v>
          </cell>
          <cell r="BH166">
            <v>646.8253170657099</v>
          </cell>
          <cell r="BI166">
            <v>0</v>
          </cell>
          <cell r="BJ166">
            <v>-646.8253170657099</v>
          </cell>
          <cell r="BK166">
            <v>3585.8277751674677</v>
          </cell>
          <cell r="BL166">
            <v>15011.5875810257</v>
          </cell>
          <cell r="BM166">
            <v>11425.759805858233</v>
          </cell>
          <cell r="BN166">
            <v>673.37473029335808</v>
          </cell>
          <cell r="BO166">
            <v>8131.2028635160004</v>
          </cell>
          <cell r="BP166">
            <v>7457.8281332226425</v>
          </cell>
          <cell r="BQ166">
            <v>14570.563100408526</v>
          </cell>
          <cell r="BR166">
            <v>28357.233897009202</v>
          </cell>
          <cell r="BS166">
            <v>13786.670796600676</v>
          </cell>
          <cell r="BT166">
            <v>104956.23581704513</v>
          </cell>
          <cell r="BU166">
            <v>148266.63891324287</v>
          </cell>
          <cell r="BV166">
            <v>43310.403096197741</v>
          </cell>
          <cell r="BW166">
            <v>73821.824335076293</v>
          </cell>
          <cell r="BX166">
            <v>91444.616107417256</v>
          </cell>
          <cell r="BY166">
            <v>17622.791772340963</v>
          </cell>
          <cell r="BZ166">
            <v>24185.566598684221</v>
          </cell>
          <cell r="CA166">
            <v>2458.5479484538055</v>
          </cell>
          <cell r="CB166">
            <v>-21727.018650230417</v>
          </cell>
          <cell r="CC166">
            <v>1696.863462199897</v>
          </cell>
          <cell r="CD166">
            <v>1701.7856219566509</v>
          </cell>
          <cell r="CE166">
            <v>4.9221597567538993</v>
          </cell>
          <cell r="CF166">
            <v>211.53866510340015</v>
          </cell>
          <cell r="CG166">
            <v>1090.1371295819258</v>
          </cell>
          <cell r="CH166">
            <v>878.59846447852567</v>
          </cell>
          <cell r="CI166">
            <v>14968.878166826118</v>
          </cell>
          <cell r="CJ166">
            <v>16889.85111548195</v>
          </cell>
          <cell r="CK166">
            <v>1920.9729486558317</v>
          </cell>
          <cell r="CL166">
            <v>22931.478259605163</v>
          </cell>
          <cell r="CM166">
            <v>25336.460568814713</v>
          </cell>
          <cell r="CN166">
            <v>2404.9823092095503</v>
          </cell>
          <cell r="CO166">
            <v>37900.356426431281</v>
          </cell>
          <cell r="CP166">
            <v>42226.311684296663</v>
          </cell>
          <cell r="CQ166">
            <v>4325.955257865382</v>
          </cell>
          <cell r="CR166">
            <v>522940.39459879394</v>
          </cell>
          <cell r="CS166">
            <v>501825.24491182022</v>
          </cell>
          <cell r="CT166">
            <v>-21115.149686973717</v>
          </cell>
          <cell r="CU166">
            <v>627528.47351855272</v>
          </cell>
          <cell r="CV166">
            <v>602190.29389418429</v>
          </cell>
          <cell r="CW166">
            <v>-25338.179624368437</v>
          </cell>
          <cell r="CX166">
            <v>22050.459092614838</v>
          </cell>
          <cell r="CY166">
            <v>47388.638716983143</v>
          </cell>
          <cell r="CZ166">
            <v>25338.179624368306</v>
          </cell>
          <cell r="DA166">
            <v>-69085.949378375139</v>
          </cell>
          <cell r="DB166">
            <v>1</v>
          </cell>
          <cell r="DC166">
            <v>196745.13</v>
          </cell>
          <cell r="DD166">
            <v>0</v>
          </cell>
          <cell r="DE166">
            <v>129729.44</v>
          </cell>
          <cell r="DF166">
            <v>0</v>
          </cell>
          <cell r="DG166">
            <v>-13490.901188258082</v>
          </cell>
          <cell r="DH166">
            <v>7794947.191334011</v>
          </cell>
          <cell r="DI166">
            <v>30838.361319527576</v>
          </cell>
          <cell r="DJ166">
            <v>10</v>
          </cell>
          <cell r="DK166">
            <v>8.2186845669852922</v>
          </cell>
          <cell r="DL166">
            <v>9.828804378865069</v>
          </cell>
          <cell r="DM166">
            <v>6.9422797603127568</v>
          </cell>
          <cell r="DN166">
            <v>67018.130427127326</v>
          </cell>
          <cell r="DO166">
            <v>0</v>
          </cell>
          <cell r="DP166">
            <v>67018.130427127326</v>
          </cell>
          <cell r="DQ166"/>
          <cell r="DW166">
            <v>1881.4599999999998</v>
          </cell>
          <cell r="DX166">
            <v>0</v>
          </cell>
        </row>
        <row r="167">
          <cell r="A167">
            <v>150001020</v>
          </cell>
          <cell r="B167" t="str">
            <v>№2/178</v>
          </cell>
          <cell r="C167" t="str">
            <v>вул.МСТИСЛАВСЬКА,  35</v>
          </cell>
          <cell r="D167" t="str">
            <v>вул.МСТИСЛАВСЬКА,  35</v>
          </cell>
          <cell r="E167">
            <v>320.5</v>
          </cell>
          <cell r="F167">
            <v>320.5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502.7126555611739</v>
          </cell>
          <cell r="AQ167">
            <v>140.47538423161123</v>
          </cell>
          <cell r="AR167">
            <v>-362.23727132956265</v>
          </cell>
          <cell r="AS167">
            <v>3902.5189274900263</v>
          </cell>
          <cell r="AT167">
            <v>0</v>
          </cell>
          <cell r="AU167">
            <v>-3902.5189274900263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838.75813668158662</v>
          </cell>
          <cell r="BU167">
            <v>2446.6387376352218</v>
          </cell>
          <cell r="BV167">
            <v>1607.8806009536352</v>
          </cell>
          <cell r="BW167">
            <v>0</v>
          </cell>
          <cell r="BX167">
            <v>0</v>
          </cell>
          <cell r="BY167">
            <v>0</v>
          </cell>
          <cell r="BZ167">
            <v>333.21882451379929</v>
          </cell>
          <cell r="CA167">
            <v>3.4017149635381343</v>
          </cell>
          <cell r="CB167">
            <v>-329.81710955026114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5577.2085442465859</v>
          </cell>
          <cell r="CS167">
            <v>2590.5158368303714</v>
          </cell>
          <cell r="CT167">
            <v>-2986.6927074162145</v>
          </cell>
          <cell r="CU167">
            <v>6692.6502530959033</v>
          </cell>
          <cell r="CV167">
            <v>3108.6190041964455</v>
          </cell>
          <cell r="CW167">
            <v>-3584.0312488994578</v>
          </cell>
          <cell r="CX167">
            <v>192.95665272948574</v>
          </cell>
          <cell r="CY167">
            <v>3776.9879016289433</v>
          </cell>
          <cell r="CZ167">
            <v>3584.0312488994578</v>
          </cell>
          <cell r="DA167">
            <v>-11425.531025573371</v>
          </cell>
          <cell r="DB167">
            <v>2</v>
          </cell>
          <cell r="DC167">
            <v>712.53</v>
          </cell>
          <cell r="DD167">
            <v>0</v>
          </cell>
          <cell r="DE167">
            <v>0</v>
          </cell>
          <cell r="DF167">
            <v>0</v>
          </cell>
          <cell r="DG167">
            <v>-6443.0187692602958</v>
          </cell>
          <cell r="DH167">
            <v>82627.282869904666</v>
          </cell>
          <cell r="DI167">
            <v>1427.9081745945546</v>
          </cell>
          <cell r="DJ167">
            <v>1</v>
          </cell>
          <cell r="DK167">
            <v>2.2232143895892991</v>
          </cell>
          <cell r="DL167">
            <v>0</v>
          </cell>
          <cell r="DM167">
            <v>2.2232143895892991</v>
          </cell>
          <cell r="DN167">
            <v>712.54021186337036</v>
          </cell>
          <cell r="DO167">
            <v>0</v>
          </cell>
          <cell r="DP167">
            <v>712.54021186337036</v>
          </cell>
          <cell r="DQ167"/>
          <cell r="DW167">
            <v>0</v>
          </cell>
          <cell r="DX167">
            <v>0</v>
          </cell>
        </row>
        <row r="168">
          <cell r="A168">
            <v>150001021</v>
          </cell>
          <cell r="B168" t="str">
            <v>№2/179</v>
          </cell>
          <cell r="C168" t="str">
            <v>вул.МСТИСЛАВСЬКА,  38</v>
          </cell>
          <cell r="D168" t="str">
            <v>вул.МСТИСЛАВСЬКА,  38</v>
          </cell>
          <cell r="E168">
            <v>11587.55</v>
          </cell>
          <cell r="F168">
            <v>11587.55</v>
          </cell>
          <cell r="G168">
            <v>1227.6300000000001</v>
          </cell>
          <cell r="H168">
            <v>0</v>
          </cell>
          <cell r="I168">
            <v>31728.983776368208</v>
          </cell>
          <cell r="J168">
            <v>24930.733737201845</v>
          </cell>
          <cell r="K168">
            <v>-6798.2500391663634</v>
          </cell>
          <cell r="L168">
            <v>9005.9380559361653</v>
          </cell>
          <cell r="M168">
            <v>7784.5168163178932</v>
          </cell>
          <cell r="N168">
            <v>-1221.421239618272</v>
          </cell>
          <cell r="O168">
            <v>19412.100676693335</v>
          </cell>
          <cell r="P168">
            <v>19464.10736071111</v>
          </cell>
          <cell r="Q168">
            <v>52.006684017775115</v>
          </cell>
          <cell r="R168">
            <v>4192.9280388745001</v>
          </cell>
          <cell r="S168">
            <v>4203.4113219225637</v>
          </cell>
          <cell r="T168">
            <v>10.48328304806364</v>
          </cell>
          <cell r="U168">
            <v>3079.4793415387612</v>
          </cell>
          <cell r="V168">
            <v>1292.224284208648</v>
          </cell>
          <cell r="W168">
            <v>-1787.2550573301132</v>
          </cell>
          <cell r="X168">
            <v>23673.415168897405</v>
          </cell>
          <cell r="Y168">
            <v>16554.434436539672</v>
          </cell>
          <cell r="Z168">
            <v>-7118.9807323577334</v>
          </cell>
          <cell r="AA168">
            <v>0</v>
          </cell>
          <cell r="AB168">
            <v>0</v>
          </cell>
          <cell r="AC168">
            <v>0</v>
          </cell>
          <cell r="AD168">
            <v>50993.054714796897</v>
          </cell>
          <cell r="AE168">
            <v>51203.810218425664</v>
          </cell>
          <cell r="AF168">
            <v>210.75550362876675</v>
          </cell>
          <cell r="AG168">
            <v>142085.89977310528</v>
          </cell>
          <cell r="AH168">
            <v>125433.23817532739</v>
          </cell>
          <cell r="AI168">
            <v>-16652.661597777886</v>
          </cell>
          <cell r="AJ168">
            <v>124013.14641214797</v>
          </cell>
          <cell r="AK168">
            <v>109842.5418799199</v>
          </cell>
          <cell r="AL168">
            <v>-14170.60453222807</v>
          </cell>
          <cell r="AM168">
            <v>7940.7429588471732</v>
          </cell>
          <cell r="AN168">
            <v>7562.1283818665079</v>
          </cell>
          <cell r="AO168">
            <v>-378.61457698066533</v>
          </cell>
          <cell r="AP168">
            <v>11090.249789215821</v>
          </cell>
          <cell r="AQ168">
            <v>11400</v>
          </cell>
          <cell r="AR168">
            <v>309.75021078417922</v>
          </cell>
          <cell r="AS168">
            <v>228930.58870925877</v>
          </cell>
          <cell r="AT168">
            <v>142807.92096367793</v>
          </cell>
          <cell r="AU168">
            <v>-86122.667745580839</v>
          </cell>
          <cell r="AV168">
            <v>2366.40755471988</v>
          </cell>
          <cell r="AW168">
            <v>2840.9282934168987</v>
          </cell>
          <cell r="AX168">
            <v>474.52073869701871</v>
          </cell>
          <cell r="AY168">
            <v>3171.7516994732855</v>
          </cell>
          <cell r="AZ168">
            <v>2424.3372782689366</v>
          </cell>
          <cell r="BA168">
            <v>-747.41442120434886</v>
          </cell>
          <cell r="BB168">
            <v>1945.6649790603728</v>
          </cell>
          <cell r="BC168">
            <v>3666.664463790195</v>
          </cell>
          <cell r="BD168">
            <v>1720.9994847298221</v>
          </cell>
          <cell r="BE168">
            <v>864.6004234103417</v>
          </cell>
          <cell r="BF168">
            <v>0</v>
          </cell>
          <cell r="BG168">
            <v>-864.6004234103417</v>
          </cell>
          <cell r="BH168">
            <v>913.05896108811021</v>
          </cell>
          <cell r="BI168">
            <v>0</v>
          </cell>
          <cell r="BJ168">
            <v>-913.05896108811021</v>
          </cell>
          <cell r="BK168">
            <v>5416.3891859924524</v>
          </cell>
          <cell r="BL168">
            <v>2970.8002827908203</v>
          </cell>
          <cell r="BM168">
            <v>-2445.5889032016321</v>
          </cell>
          <cell r="BN168">
            <v>1044.4167294808919</v>
          </cell>
          <cell r="BO168">
            <v>14745.226177052</v>
          </cell>
          <cell r="BP168">
            <v>13700.809447571108</v>
          </cell>
          <cell r="BQ168">
            <v>15722.289533225337</v>
          </cell>
          <cell r="BR168">
            <v>26647.956495318853</v>
          </cell>
          <cell r="BS168">
            <v>10925.666962093515</v>
          </cell>
          <cell r="BT168">
            <v>179560.79390416536</v>
          </cell>
          <cell r="BU168">
            <v>217394.37257070406</v>
          </cell>
          <cell r="BV168">
            <v>37833.578666538699</v>
          </cell>
          <cell r="BW168">
            <v>89841.62332648506</v>
          </cell>
          <cell r="BX168">
            <v>119566.55381345996</v>
          </cell>
          <cell r="BY168">
            <v>29724.930486974903</v>
          </cell>
          <cell r="BZ168">
            <v>22325.138398785442</v>
          </cell>
          <cell r="CA168">
            <v>2664.4490361523799</v>
          </cell>
          <cell r="CB168">
            <v>-19660.689362633064</v>
          </cell>
          <cell r="CC168">
            <v>1855.4488324989525</v>
          </cell>
          <cell r="CD168">
            <v>1860.8310071862447</v>
          </cell>
          <cell r="CE168">
            <v>5.3821746872922631</v>
          </cell>
          <cell r="CF168">
            <v>231.30863380465246</v>
          </cell>
          <cell r="CG168">
            <v>0</v>
          </cell>
          <cell r="CH168">
            <v>-231.30863380465246</v>
          </cell>
          <cell r="CI168">
            <v>8333.6993556302023</v>
          </cell>
          <cell r="CJ168">
            <v>7697.8213759961764</v>
          </cell>
          <cell r="CK168">
            <v>-635.87797963402591</v>
          </cell>
          <cell r="CL168">
            <v>37050.014426048838</v>
          </cell>
          <cell r="CM168">
            <v>47511.101091349534</v>
          </cell>
          <cell r="CN168">
            <v>10461.086665300696</v>
          </cell>
          <cell r="CO168">
            <v>45383.713781679042</v>
          </cell>
          <cell r="CP168">
            <v>55208.922467345707</v>
          </cell>
          <cell r="CQ168">
            <v>9825.2086856666647</v>
          </cell>
          <cell r="CR168">
            <v>868980.94405321893</v>
          </cell>
          <cell r="CS168">
            <v>820388.91479095886</v>
          </cell>
          <cell r="CT168">
            <v>-48592.029262260068</v>
          </cell>
          <cell r="CU168">
            <v>1042777.1328638627</v>
          </cell>
          <cell r="CV168">
            <v>984466.69774915057</v>
          </cell>
          <cell r="CW168">
            <v>-58310.435114712105</v>
          </cell>
          <cell r="CX168">
            <v>30312.736802539326</v>
          </cell>
          <cell r="CY168">
            <v>88623.171917251195</v>
          </cell>
          <cell r="CZ168">
            <v>58310.435114711872</v>
          </cell>
          <cell r="DA168">
            <v>-38155.432848569442</v>
          </cell>
          <cell r="DB168">
            <v>1</v>
          </cell>
          <cell r="DC168">
            <v>243958.77</v>
          </cell>
          <cell r="DD168">
            <v>0</v>
          </cell>
          <cell r="DE168">
            <v>133481.59999999998</v>
          </cell>
          <cell r="DF168">
            <v>0</v>
          </cell>
          <cell r="DG168">
            <v>52008.061688149814</v>
          </cell>
          <cell r="DH168">
            <v>12877078.435996823</v>
          </cell>
          <cell r="DI168">
            <v>51601.259991061102</v>
          </cell>
          <cell r="DJ168">
            <v>9</v>
          </cell>
          <cell r="DK168">
            <v>7.4437194329784289</v>
          </cell>
          <cell r="DL168">
            <v>9.7817677253656328</v>
          </cell>
          <cell r="DM168">
            <v>6.6091506554742647</v>
          </cell>
          <cell r="DN168">
            <v>110476.46438087722</v>
          </cell>
          <cell r="DO168">
            <v>0</v>
          </cell>
          <cell r="DP168">
            <v>110476.46438087722</v>
          </cell>
          <cell r="DQ168"/>
          <cell r="DW168">
            <v>2515.3599999999997</v>
          </cell>
          <cell r="DX168">
            <v>0</v>
          </cell>
        </row>
        <row r="169">
          <cell r="A169">
            <v>150001035</v>
          </cell>
          <cell r="B169" t="str">
            <v>№2/180</v>
          </cell>
          <cell r="C169" t="str">
            <v>вул.МСТИСЛАВСЬКА,  38А</v>
          </cell>
          <cell r="D169" t="str">
            <v>вул.МСТИСЛАВСЬКА,  38А</v>
          </cell>
          <cell r="E169">
            <v>2850.54</v>
          </cell>
          <cell r="F169">
            <v>2771.14</v>
          </cell>
          <cell r="G169">
            <v>0</v>
          </cell>
          <cell r="H169">
            <v>79.400000000000006</v>
          </cell>
          <cell r="I169">
            <v>11173.89972437462</v>
          </cell>
          <cell r="J169">
            <v>8744.0582969899842</v>
          </cell>
          <cell r="K169">
            <v>-2429.8414273846356</v>
          </cell>
          <cell r="L169">
            <v>2212.5820063435558</v>
          </cell>
          <cell r="M169">
            <v>1885.441164292803</v>
          </cell>
          <cell r="N169">
            <v>-327.14084205075278</v>
          </cell>
          <cell r="O169">
            <v>4939.6536442141496</v>
          </cell>
          <cell r="P169">
            <v>4952.9298915016934</v>
          </cell>
          <cell r="Q169">
            <v>13.276247287543811</v>
          </cell>
          <cell r="R169">
            <v>1042.4233149922895</v>
          </cell>
          <cell r="S169">
            <v>1045.1818615305533</v>
          </cell>
          <cell r="T169">
            <v>2.7585465382637722</v>
          </cell>
          <cell r="U169">
            <v>747.65054485014468</v>
          </cell>
          <cell r="V169">
            <v>367.84277694052861</v>
          </cell>
          <cell r="W169">
            <v>-379.80776790961608</v>
          </cell>
          <cell r="X169">
            <v>7540.655335753383</v>
          </cell>
          <cell r="Y169">
            <v>5327.6697629431728</v>
          </cell>
          <cell r="Z169">
            <v>-2212.9855728102102</v>
          </cell>
          <cell r="AA169">
            <v>0</v>
          </cell>
          <cell r="AB169">
            <v>0</v>
          </cell>
          <cell r="AC169">
            <v>0</v>
          </cell>
          <cell r="AD169">
            <v>12548.620445038548</v>
          </cell>
          <cell r="AE169">
            <v>12600.135505841219</v>
          </cell>
          <cell r="AF169">
            <v>51.515060802670632</v>
          </cell>
          <cell r="AG169">
            <v>40205.485015566694</v>
          </cell>
          <cell r="AH169">
            <v>34923.259260039951</v>
          </cell>
          <cell r="AI169">
            <v>-5282.2257555267424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3057.5922316062311</v>
          </cell>
          <cell r="AQ169">
            <v>2760</v>
          </cell>
          <cell r="AR169">
            <v>-297.59223160623105</v>
          </cell>
          <cell r="AS169">
            <v>41780.985102858467</v>
          </cell>
          <cell r="AT169">
            <v>14165.05719471852</v>
          </cell>
          <cell r="AU169">
            <v>-27615.927908139947</v>
          </cell>
          <cell r="AV169">
            <v>1800.140832747066</v>
          </cell>
          <cell r="AW169">
            <v>0</v>
          </cell>
          <cell r="AX169">
            <v>-1800.140832747066</v>
          </cell>
          <cell r="AY169">
            <v>2453.4410040382973</v>
          </cell>
          <cell r="AZ169">
            <v>0</v>
          </cell>
          <cell r="BA169">
            <v>-2453.4410040382973</v>
          </cell>
          <cell r="BB169">
            <v>1745.2543954246667</v>
          </cell>
          <cell r="BC169">
            <v>0</v>
          </cell>
          <cell r="BD169">
            <v>-1745.2543954246667</v>
          </cell>
          <cell r="BE169">
            <v>668.43462328196438</v>
          </cell>
          <cell r="BF169">
            <v>0</v>
          </cell>
          <cell r="BG169">
            <v>-668.43462328196438</v>
          </cell>
          <cell r="BH169">
            <v>644.23093384166259</v>
          </cell>
          <cell r="BI169">
            <v>0</v>
          </cell>
          <cell r="BJ169">
            <v>-644.23093384166259</v>
          </cell>
          <cell r="BK169">
            <v>1666.3094026325482</v>
          </cell>
          <cell r="BL169">
            <v>5331.3944712832053</v>
          </cell>
          <cell r="BM169">
            <v>3665.0850686506574</v>
          </cell>
          <cell r="BN169">
            <v>1324.3267362130173</v>
          </cell>
          <cell r="BO169">
            <v>0</v>
          </cell>
          <cell r="BP169">
            <v>-1324.3267362130173</v>
          </cell>
          <cell r="BQ169">
            <v>10302.137928179223</v>
          </cell>
          <cell r="BR169">
            <v>5331.3944712832053</v>
          </cell>
          <cell r="BS169">
            <v>-4970.743456896018</v>
          </cell>
          <cell r="BT169">
            <v>48856.591328527073</v>
          </cell>
          <cell r="BU169">
            <v>102170.73380876388</v>
          </cell>
          <cell r="BV169">
            <v>53314.142480236806</v>
          </cell>
          <cell r="BW169">
            <v>18890.344194996007</v>
          </cell>
          <cell r="BX169">
            <v>22774.046232702985</v>
          </cell>
          <cell r="BY169">
            <v>3883.7020377069784</v>
          </cell>
          <cell r="BZ169">
            <v>24904.499213282834</v>
          </cell>
          <cell r="CA169">
            <v>974.54739653737897</v>
          </cell>
          <cell r="CB169">
            <v>-23929.951816745455</v>
          </cell>
          <cell r="CC169">
            <v>1801.5298065972734</v>
          </cell>
          <cell r="CD169">
            <v>1806.7555762081827</v>
          </cell>
          <cell r="CE169">
            <v>5.2257696109093104</v>
          </cell>
          <cell r="CF169">
            <v>224.58684444622662</v>
          </cell>
          <cell r="CG169">
            <v>0</v>
          </cell>
          <cell r="CH169">
            <v>-224.58684444622662</v>
          </cell>
          <cell r="CI169">
            <v>5341.7069337465236</v>
          </cell>
          <cell r="CJ169">
            <v>3402.8822699493685</v>
          </cell>
          <cell r="CK169">
            <v>-1938.8246637971552</v>
          </cell>
          <cell r="CL169">
            <v>0</v>
          </cell>
          <cell r="CM169">
            <v>0</v>
          </cell>
          <cell r="CN169">
            <v>0</v>
          </cell>
          <cell r="CO169">
            <v>5341.7069337465236</v>
          </cell>
          <cell r="CP169">
            <v>3402.8822699493685</v>
          </cell>
          <cell r="CQ169">
            <v>-1938.8246637971552</v>
          </cell>
          <cell r="CR169">
            <v>195365.45859980653</v>
          </cell>
          <cell r="CS169">
            <v>188308.67621020347</v>
          </cell>
          <cell r="CT169">
            <v>-7056.7823896030604</v>
          </cell>
          <cell r="CU169">
            <v>234438.55031976782</v>
          </cell>
          <cell r="CV169">
            <v>225970.41145224415</v>
          </cell>
          <cell r="CW169">
            <v>-8468.1388675236667</v>
          </cell>
          <cell r="CX169">
            <v>7466.5721371922828</v>
          </cell>
          <cell r="CY169">
            <v>15934.711004716019</v>
          </cell>
          <cell r="CZ169">
            <v>8468.1388675237358</v>
          </cell>
          <cell r="DA169">
            <v>20229.231735299472</v>
          </cell>
          <cell r="DB169">
            <v>1</v>
          </cell>
          <cell r="DC169">
            <v>36568.949999999997</v>
          </cell>
          <cell r="DD169">
            <v>633.20000000000005</v>
          </cell>
          <cell r="DE169">
            <v>12193.469999999998</v>
          </cell>
          <cell r="DF169">
            <v>0</v>
          </cell>
          <cell r="DG169">
            <v>-33044.241515051282</v>
          </cell>
          <cell r="DH169">
            <v>2902861.4694835208</v>
          </cell>
          <cell r="DI169">
            <v>12346.839077235225</v>
          </cell>
          <cell r="DJ169">
            <v>5</v>
          </cell>
          <cell r="DK169">
            <v>8.7962240345974276</v>
          </cell>
          <cell r="DL169">
            <v>0</v>
          </cell>
          <cell r="DM169">
            <v>7.9748310798048516</v>
          </cell>
          <cell r="DN169">
            <v>24375.568271234315</v>
          </cell>
          <cell r="DO169">
            <v>633.2015877365053</v>
          </cell>
          <cell r="DP169">
            <v>25008.76985897082</v>
          </cell>
          <cell r="DQ169"/>
          <cell r="DW169">
            <v>1775.9</v>
          </cell>
          <cell r="DX169">
            <v>0</v>
          </cell>
        </row>
        <row r="170">
          <cell r="A170">
            <v>150001022</v>
          </cell>
          <cell r="B170" t="str">
            <v>№2/181</v>
          </cell>
          <cell r="C170" t="str">
            <v>вул.МСТИСЛАВСЬКА,  40</v>
          </cell>
          <cell r="D170" t="str">
            <v>вул.МСТИСЛАВСЬКА,  40</v>
          </cell>
          <cell r="E170">
            <v>3771.18</v>
          </cell>
          <cell r="F170">
            <v>3771.18</v>
          </cell>
          <cell r="G170">
            <v>405</v>
          </cell>
          <cell r="H170">
            <v>0</v>
          </cell>
          <cell r="I170">
            <v>10571.069152769231</v>
          </cell>
          <cell r="J170">
            <v>8317.6202757890096</v>
          </cell>
          <cell r="K170">
            <v>-2253.448876980221</v>
          </cell>
          <cell r="L170">
            <v>2403.8817784811699</v>
          </cell>
          <cell r="M170">
            <v>2051.8181104153323</v>
          </cell>
          <cell r="N170">
            <v>-352.06366806583765</v>
          </cell>
          <cell r="O170">
            <v>5983.33064970745</v>
          </cell>
          <cell r="P170">
            <v>5999.230409956358</v>
          </cell>
          <cell r="Q170">
            <v>15.899760248908024</v>
          </cell>
          <cell r="R170">
            <v>1271.3195977161727</v>
          </cell>
          <cell r="S170">
            <v>1274.6272797088952</v>
          </cell>
          <cell r="T170">
            <v>3.3076819927225642</v>
          </cell>
          <cell r="U170">
            <v>711.42788007637591</v>
          </cell>
          <cell r="V170">
            <v>345.375594501362</v>
          </cell>
          <cell r="W170">
            <v>-366.05228557501391</v>
          </cell>
          <cell r="X170">
            <v>6726.3943306497349</v>
          </cell>
          <cell r="Y170">
            <v>4639.1183831889621</v>
          </cell>
          <cell r="Z170">
            <v>-2087.2759474607728</v>
          </cell>
          <cell r="AA170">
            <v>0</v>
          </cell>
          <cell r="AB170">
            <v>0</v>
          </cell>
          <cell r="AC170">
            <v>0</v>
          </cell>
          <cell r="AD170">
            <v>16601.679275639948</v>
          </cell>
          <cell r="AE170">
            <v>16669.814851297564</v>
          </cell>
          <cell r="AF170">
            <v>68.135575657615846</v>
          </cell>
          <cell r="AG170">
            <v>44269.102665040089</v>
          </cell>
          <cell r="AH170">
            <v>39297.604904857479</v>
          </cell>
          <cell r="AI170">
            <v>-4971.4977601826104</v>
          </cell>
          <cell r="AJ170">
            <v>36846.992987593592</v>
          </cell>
          <cell r="AK170">
            <v>34581.949156547103</v>
          </cell>
          <cell r="AL170">
            <v>-2265.0438310464888</v>
          </cell>
          <cell r="AM170">
            <v>3602.4667599286026</v>
          </cell>
          <cell r="AN170">
            <v>3232.5790939550084</v>
          </cell>
          <cell r="AO170">
            <v>-369.88766597359427</v>
          </cell>
          <cell r="AP170">
            <v>3731.2989945025183</v>
          </cell>
          <cell r="AQ170">
            <v>3951.3533896156987</v>
          </cell>
          <cell r="AR170">
            <v>220.05439511318036</v>
          </cell>
          <cell r="AS170">
            <v>75493.812350188717</v>
          </cell>
          <cell r="AT170">
            <v>3883.0587386849484</v>
          </cell>
          <cell r="AU170">
            <v>-71610.753611503766</v>
          </cell>
          <cell r="AV170">
            <v>1223.6808475559349</v>
          </cell>
          <cell r="AW170">
            <v>1375.3748763290137</v>
          </cell>
          <cell r="AX170">
            <v>151.6940287730788</v>
          </cell>
          <cell r="AY170">
            <v>1521.9806330303768</v>
          </cell>
          <cell r="AZ170">
            <v>4362.1880739788567</v>
          </cell>
          <cell r="BA170">
            <v>2840.2074409484799</v>
          </cell>
          <cell r="BB170">
            <v>1260.5152803664917</v>
          </cell>
          <cell r="BC170">
            <v>1912.9040107978021</v>
          </cell>
          <cell r="BD170">
            <v>652.38873043131048</v>
          </cell>
          <cell r="BE170">
            <v>513.84314230203643</v>
          </cell>
          <cell r="BF170">
            <v>0</v>
          </cell>
          <cell r="BG170">
            <v>-513.84314230203643</v>
          </cell>
          <cell r="BH170">
            <v>379.05758550447285</v>
          </cell>
          <cell r="BI170">
            <v>0</v>
          </cell>
          <cell r="BJ170">
            <v>-379.05758550447285</v>
          </cell>
          <cell r="BK170">
            <v>1635.979583051336</v>
          </cell>
          <cell r="BL170">
            <v>12264.231218757792</v>
          </cell>
          <cell r="BM170">
            <v>10628.251635706456</v>
          </cell>
          <cell r="BN170">
            <v>359.92682328114608</v>
          </cell>
          <cell r="BO170">
            <v>5314.2915215032926</v>
          </cell>
          <cell r="BP170">
            <v>4954.3646982221462</v>
          </cell>
          <cell r="BQ170">
            <v>6894.9838950917947</v>
          </cell>
          <cell r="BR170">
            <v>25228.989701366758</v>
          </cell>
          <cell r="BS170">
            <v>18334.005806274963</v>
          </cell>
          <cell r="BT170">
            <v>66432.333607920838</v>
          </cell>
          <cell r="BU170">
            <v>82734.891825841827</v>
          </cell>
          <cell r="BV170">
            <v>16302.558217920989</v>
          </cell>
          <cell r="BW170">
            <v>28548.43548803158</v>
          </cell>
          <cell r="BX170">
            <v>40186.072541970432</v>
          </cell>
          <cell r="BY170">
            <v>11637.637053938852</v>
          </cell>
          <cell r="BZ170">
            <v>11162.481495030581</v>
          </cell>
          <cell r="CA170">
            <v>1025.1912818631554</v>
          </cell>
          <cell r="CB170">
            <v>-10137.290213167425</v>
          </cell>
          <cell r="CC170">
            <v>1014.9463699139569</v>
          </cell>
          <cell r="CD170">
            <v>1017.8904654693988</v>
          </cell>
          <cell r="CE170">
            <v>2.9440955554418906</v>
          </cell>
          <cell r="CF170">
            <v>126.52779968801504</v>
          </cell>
          <cell r="CG170">
            <v>0</v>
          </cell>
          <cell r="CH170">
            <v>-126.52779968801504</v>
          </cell>
          <cell r="CI170">
            <v>7710.1280820690408</v>
          </cell>
          <cell r="CJ170">
            <v>6310.0858719936277</v>
          </cell>
          <cell r="CK170">
            <v>-1400.0422100754131</v>
          </cell>
          <cell r="CL170">
            <v>12626.151750752841</v>
          </cell>
          <cell r="CM170">
            <v>17723.222844348107</v>
          </cell>
          <cell r="CN170">
            <v>5097.0710935952666</v>
          </cell>
          <cell r="CO170">
            <v>20336.279832821881</v>
          </cell>
          <cell r="CP170">
            <v>24033.308716341737</v>
          </cell>
          <cell r="CQ170">
            <v>3697.0288835198553</v>
          </cell>
          <cell r="CR170">
            <v>298459.66224575212</v>
          </cell>
          <cell r="CS170">
            <v>259172.88981651355</v>
          </cell>
          <cell r="CT170">
            <v>-39286.772429238568</v>
          </cell>
          <cell r="CU170">
            <v>358151.59469490254</v>
          </cell>
          <cell r="CV170">
            <v>311007.46777981624</v>
          </cell>
          <cell r="CW170">
            <v>-47144.126915086294</v>
          </cell>
          <cell r="CX170">
            <v>10311.246717457838</v>
          </cell>
          <cell r="CY170">
            <v>57455.373632544164</v>
          </cell>
          <cell r="CZ170">
            <v>47144.126915086323</v>
          </cell>
          <cell r="DA170">
            <v>-51039.416634404355</v>
          </cell>
          <cell r="DB170">
            <v>1</v>
          </cell>
          <cell r="DC170">
            <v>51264.17</v>
          </cell>
          <cell r="DD170">
            <v>0</v>
          </cell>
          <cell r="DE170">
            <v>13138.809999999998</v>
          </cell>
          <cell r="DF170">
            <v>0</v>
          </cell>
          <cell r="DG170">
            <v>-7927.8496954188449</v>
          </cell>
          <cell r="DH170">
            <v>4421554.0969483247</v>
          </cell>
          <cell r="DI170">
            <v>16802.848184830342</v>
          </cell>
          <cell r="DJ170">
            <v>9</v>
          </cell>
          <cell r="DK170">
            <v>8.0298388811989376</v>
          </cell>
          <cell r="DL170">
            <v>10.359899870328793</v>
          </cell>
          <cell r="DM170">
            <v>7.157194607437388</v>
          </cell>
          <cell r="DN170">
            <v>38125.372492388946</v>
          </cell>
          <cell r="DO170">
            <v>0</v>
          </cell>
          <cell r="DP170">
            <v>38125.372492388946</v>
          </cell>
          <cell r="DQ170"/>
          <cell r="DW170">
            <v>1517.94</v>
          </cell>
          <cell r="DX170">
            <v>0</v>
          </cell>
        </row>
        <row r="171">
          <cell r="A171">
            <v>150001023</v>
          </cell>
          <cell r="B171" t="str">
            <v>№2/182</v>
          </cell>
          <cell r="C171" t="str">
            <v>вул.МСТИСЛАВСЬКА,  42</v>
          </cell>
          <cell r="D171" t="str">
            <v>вул.МСТИСЛАВСЬКА,  42</v>
          </cell>
          <cell r="E171">
            <v>3769.35</v>
          </cell>
          <cell r="F171">
            <v>3769.35</v>
          </cell>
          <cell r="G171">
            <v>406.43</v>
          </cell>
          <cell r="H171">
            <v>0</v>
          </cell>
          <cell r="I171">
            <v>10497.789327194057</v>
          </cell>
          <cell r="J171">
            <v>8260.9291065140696</v>
          </cell>
          <cell r="K171">
            <v>-2236.8602206799878</v>
          </cell>
          <cell r="L171">
            <v>2319.9633526957855</v>
          </cell>
          <cell r="M171">
            <v>1972.6797087054456</v>
          </cell>
          <cell r="N171">
            <v>-347.2836439903399</v>
          </cell>
          <cell r="O171">
            <v>5358.1083990260122</v>
          </cell>
          <cell r="P171">
            <v>5372.6311784882182</v>
          </cell>
          <cell r="Q171">
            <v>14.522779462206017</v>
          </cell>
          <cell r="R171">
            <v>1310.1685357462234</v>
          </cell>
          <cell r="S171">
            <v>1313.595421278178</v>
          </cell>
          <cell r="T171">
            <v>3.4268855319546674</v>
          </cell>
          <cell r="U171">
            <v>711.42788007637591</v>
          </cell>
          <cell r="V171">
            <v>345.375594501362</v>
          </cell>
          <cell r="W171">
            <v>-366.05228557501391</v>
          </cell>
          <cell r="X171">
            <v>7086.1534932521317</v>
          </cell>
          <cell r="Y171">
            <v>4868.1646713400296</v>
          </cell>
          <cell r="Z171">
            <v>-2217.9888219121021</v>
          </cell>
          <cell r="AA171">
            <v>0</v>
          </cell>
          <cell r="AB171">
            <v>0</v>
          </cell>
          <cell r="AC171">
            <v>0</v>
          </cell>
          <cell r="AD171">
            <v>16588.457289819991</v>
          </cell>
          <cell r="AE171">
            <v>16656.955689472445</v>
          </cell>
          <cell r="AF171">
            <v>68.498399652453372</v>
          </cell>
          <cell r="AG171">
            <v>43872.068277810577</v>
          </cell>
          <cell r="AH171">
            <v>38790.331370299748</v>
          </cell>
          <cell r="AI171">
            <v>-5081.736907510829</v>
          </cell>
          <cell r="AJ171">
            <v>34773.512447998408</v>
          </cell>
          <cell r="AK171">
            <v>30477.178147466133</v>
          </cell>
          <cell r="AL171">
            <v>-4296.3343005322749</v>
          </cell>
          <cell r="AM171">
            <v>0</v>
          </cell>
          <cell r="AN171">
            <v>0</v>
          </cell>
          <cell r="AO171">
            <v>0</v>
          </cell>
          <cell r="AP171">
            <v>3731.2989945025183</v>
          </cell>
          <cell r="AQ171">
            <v>3368.2365624806584</v>
          </cell>
          <cell r="AR171">
            <v>-363.06243202185988</v>
          </cell>
          <cell r="AS171">
            <v>67905.042212736735</v>
          </cell>
          <cell r="AT171">
            <v>14763.888741502564</v>
          </cell>
          <cell r="AU171">
            <v>-53141.153471234167</v>
          </cell>
          <cell r="AV171">
            <v>859.63025401100003</v>
          </cell>
          <cell r="AW171">
            <v>674.69890186767543</v>
          </cell>
          <cell r="AX171">
            <v>-184.9313521433246</v>
          </cell>
          <cell r="AY171">
            <v>1460.03963997042</v>
          </cell>
          <cell r="AZ171">
            <v>7834.5380818058784</v>
          </cell>
          <cell r="BA171">
            <v>6374.4984418354579</v>
          </cell>
          <cell r="BB171">
            <v>1960.6019219708307</v>
          </cell>
          <cell r="BC171">
            <v>4429.3308390270458</v>
          </cell>
          <cell r="BD171">
            <v>2468.7289170562153</v>
          </cell>
          <cell r="BE171">
            <v>566.03764973408784</v>
          </cell>
          <cell r="BF171">
            <v>0</v>
          </cell>
          <cell r="BG171">
            <v>-566.03764973408784</v>
          </cell>
          <cell r="BH171">
            <v>379.05758550447285</v>
          </cell>
          <cell r="BI171">
            <v>0</v>
          </cell>
          <cell r="BJ171">
            <v>-379.05758550447285</v>
          </cell>
          <cell r="BK171">
            <v>1031.9588851928279</v>
          </cell>
          <cell r="BL171">
            <v>11312.35572685156</v>
          </cell>
          <cell r="BM171">
            <v>10280.396841658732</v>
          </cell>
          <cell r="BN171">
            <v>351.8257183206137</v>
          </cell>
          <cell r="BO171">
            <v>5616.3463846574905</v>
          </cell>
          <cell r="BP171">
            <v>5264.5206663368772</v>
          </cell>
          <cell r="BQ171">
            <v>6609.151654704252</v>
          </cell>
          <cell r="BR171">
            <v>29867.269934209646</v>
          </cell>
          <cell r="BS171">
            <v>23258.118279505394</v>
          </cell>
          <cell r="BT171">
            <v>58273.609120254143</v>
          </cell>
          <cell r="BU171">
            <v>76474.822853534701</v>
          </cell>
          <cell r="BV171">
            <v>18201.213733280558</v>
          </cell>
          <cell r="BW171">
            <v>41224.096203602705</v>
          </cell>
          <cell r="BX171">
            <v>50158.890139519935</v>
          </cell>
          <cell r="BY171">
            <v>8934.7939359172306</v>
          </cell>
          <cell r="BZ171">
            <v>7936.8410899175533</v>
          </cell>
          <cell r="CA171">
            <v>923.92142144149966</v>
          </cell>
          <cell r="CB171">
            <v>-7012.9196684760536</v>
          </cell>
          <cell r="CC171">
            <v>1014.9463699139569</v>
          </cell>
          <cell r="CD171">
            <v>1017.8904654693988</v>
          </cell>
          <cell r="CE171">
            <v>2.9440955554418906</v>
          </cell>
          <cell r="CF171">
            <v>126.52779968801504</v>
          </cell>
          <cell r="CG171">
            <v>0</v>
          </cell>
          <cell r="CH171">
            <v>-126.52779968801504</v>
          </cell>
          <cell r="CI171">
            <v>6520.1263416168986</v>
          </cell>
          <cell r="CJ171">
            <v>2904.1550868296758</v>
          </cell>
          <cell r="CK171">
            <v>-3615.9712547872227</v>
          </cell>
          <cell r="CL171">
            <v>12226.326694215571</v>
          </cell>
          <cell r="CM171">
            <v>17292.419397091468</v>
          </cell>
          <cell r="CN171">
            <v>5066.0927028758961</v>
          </cell>
          <cell r="CO171">
            <v>18746.45303583247</v>
          </cell>
          <cell r="CP171">
            <v>20196.574483921144</v>
          </cell>
          <cell r="CQ171">
            <v>1450.1214480886738</v>
          </cell>
          <cell r="CR171">
            <v>284213.54720696132</v>
          </cell>
          <cell r="CS171">
            <v>266039.00411984546</v>
          </cell>
          <cell r="CT171">
            <v>-18174.543087115861</v>
          </cell>
          <cell r="CU171">
            <v>341056.25664835359</v>
          </cell>
          <cell r="CV171">
            <v>319246.80494381452</v>
          </cell>
          <cell r="CW171">
            <v>-21809.451704539068</v>
          </cell>
          <cell r="CX171">
            <v>9920.986568023538</v>
          </cell>
          <cell r="CY171">
            <v>31730.438272562587</v>
          </cell>
          <cell r="CZ171">
            <v>21809.451704539049</v>
          </cell>
          <cell r="DA171">
            <v>-41986.40539277425</v>
          </cell>
          <cell r="DB171">
            <v>1</v>
          </cell>
          <cell r="DC171">
            <v>110105.91</v>
          </cell>
          <cell r="DD171">
            <v>0</v>
          </cell>
          <cell r="DE171">
            <v>73781.58</v>
          </cell>
          <cell r="DF171">
            <v>0</v>
          </cell>
          <cell r="DG171">
            <v>43268.994573111413</v>
          </cell>
          <cell r="DH171">
            <v>4211726.9185965247</v>
          </cell>
          <cell r="DI171">
            <v>16786.720173622751</v>
          </cell>
          <cell r="DJ171">
            <v>9</v>
          </cell>
          <cell r="DK171">
            <v>7.5157749378540517</v>
          </cell>
          <cell r="DL171">
            <v>9.8889471456480731</v>
          </cell>
          <cell r="DM171">
            <v>6.1393686702787758</v>
          </cell>
          <cell r="DN171">
            <v>36310.374543034843</v>
          </cell>
          <cell r="DO171">
            <v>0</v>
          </cell>
          <cell r="DP171">
            <v>36310.374543034843</v>
          </cell>
          <cell r="DQ171"/>
          <cell r="DW171">
            <v>1437.2600000000002</v>
          </cell>
          <cell r="DX171">
            <v>0</v>
          </cell>
        </row>
        <row r="172">
          <cell r="A172">
            <v>150001024</v>
          </cell>
          <cell r="B172" t="str">
            <v>№2/183</v>
          </cell>
          <cell r="C172" t="str">
            <v>вул.МСТИСЛАВСЬКА,  45</v>
          </cell>
          <cell r="D172" t="str">
            <v>вул.МСТИСЛАВСЬКА,  45</v>
          </cell>
          <cell r="E172">
            <v>4718.22</v>
          </cell>
          <cell r="F172">
            <v>4228.22</v>
          </cell>
          <cell r="G172">
            <v>344.66</v>
          </cell>
          <cell r="H172">
            <v>490</v>
          </cell>
          <cell r="I172">
            <v>17301.568228865024</v>
          </cell>
          <cell r="J172">
            <v>13612.360380919481</v>
          </cell>
          <cell r="K172">
            <v>-3689.2078479455431</v>
          </cell>
          <cell r="L172">
            <v>2647.4763877449977</v>
          </cell>
          <cell r="M172">
            <v>2306.3724333531704</v>
          </cell>
          <cell r="N172">
            <v>-341.1039543918273</v>
          </cell>
          <cell r="O172">
            <v>6766.5243475856705</v>
          </cell>
          <cell r="P172">
            <v>6784.5131770109465</v>
          </cell>
          <cell r="Q172">
            <v>17.988829425275981</v>
          </cell>
          <cell r="R172">
            <v>1563.7812587056774</v>
          </cell>
          <cell r="S172">
            <v>1567.9377012365921</v>
          </cell>
          <cell r="T172">
            <v>4.1564425309147737</v>
          </cell>
          <cell r="U172">
            <v>747.36860140831982</v>
          </cell>
          <cell r="V172">
            <v>359.04535311478884</v>
          </cell>
          <cell r="W172">
            <v>-388.32324829353098</v>
          </cell>
          <cell r="X172">
            <v>7084.8712568510273</v>
          </cell>
          <cell r="Y172">
            <v>5003.0110984659996</v>
          </cell>
          <cell r="Z172">
            <v>-2081.8601583850277</v>
          </cell>
          <cell r="AA172">
            <v>0</v>
          </cell>
          <cell r="AB172">
            <v>0</v>
          </cell>
          <cell r="AC172">
            <v>0</v>
          </cell>
          <cell r="AD172">
            <v>19543.39891104339</v>
          </cell>
          <cell r="AE172">
            <v>20852.400877858821</v>
          </cell>
          <cell r="AF172">
            <v>1309.0019668154309</v>
          </cell>
          <cell r="AG172">
            <v>55654.988992204104</v>
          </cell>
          <cell r="AH172">
            <v>50485.641021959804</v>
          </cell>
          <cell r="AI172">
            <v>-5169.3479702443001</v>
          </cell>
          <cell r="AJ172">
            <v>43900.053574605605</v>
          </cell>
          <cell r="AK172">
            <v>40483.100482637965</v>
          </cell>
          <cell r="AL172">
            <v>-3416.9530919676399</v>
          </cell>
          <cell r="AM172">
            <v>735.78842272642305</v>
          </cell>
          <cell r="AN172">
            <v>435.89428253379833</v>
          </cell>
          <cell r="AO172">
            <v>-299.89414019262472</v>
          </cell>
          <cell r="AP172">
            <v>3627.6518002107832</v>
          </cell>
          <cell r="AQ172">
            <v>3251.1194591148155</v>
          </cell>
          <cell r="AR172">
            <v>-376.53234109596769</v>
          </cell>
          <cell r="AS172">
            <v>77868.354252530495</v>
          </cell>
          <cell r="AT172">
            <v>33474.138239685344</v>
          </cell>
          <cell r="AU172">
            <v>-44394.216012845151</v>
          </cell>
          <cell r="AV172">
            <v>1868.7625257950508</v>
          </cell>
          <cell r="AW172">
            <v>680.78371094034844</v>
          </cell>
          <cell r="AX172">
            <v>-1187.9788148547023</v>
          </cell>
          <cell r="AY172">
            <v>1971.4066740184032</v>
          </cell>
          <cell r="AZ172">
            <v>6535.1574855248764</v>
          </cell>
          <cell r="BA172">
            <v>4563.7508115064729</v>
          </cell>
          <cell r="BB172">
            <v>1999.7131546459175</v>
          </cell>
          <cell r="BC172">
            <v>0</v>
          </cell>
          <cell r="BD172">
            <v>-1999.7131546459175</v>
          </cell>
          <cell r="BE172">
            <v>747.9183987288327</v>
          </cell>
          <cell r="BF172">
            <v>0</v>
          </cell>
          <cell r="BG172">
            <v>-747.9183987288327</v>
          </cell>
          <cell r="BH172">
            <v>397.29426606726793</v>
          </cell>
          <cell r="BI172">
            <v>0</v>
          </cell>
          <cell r="BJ172">
            <v>-397.29426606726793</v>
          </cell>
          <cell r="BK172">
            <v>2059.6839584266236</v>
          </cell>
          <cell r="BL172">
            <v>1888.2058801100907</v>
          </cell>
          <cell r="BM172">
            <v>-171.4780783165329</v>
          </cell>
          <cell r="BN172">
            <v>355.49197917522361</v>
          </cell>
          <cell r="BO172">
            <v>1066.42330687</v>
          </cell>
          <cell r="BP172">
            <v>710.93132769477643</v>
          </cell>
          <cell r="BQ172">
            <v>9400.2709568573191</v>
          </cell>
          <cell r="BR172">
            <v>10170.570383445314</v>
          </cell>
          <cell r="BS172">
            <v>770.29942658799519</v>
          </cell>
          <cell r="BT172">
            <v>72259.870699573919</v>
          </cell>
          <cell r="BU172">
            <v>93551.805011267425</v>
          </cell>
          <cell r="BV172">
            <v>21291.934311693505</v>
          </cell>
          <cell r="BW172">
            <v>45924.734826202111</v>
          </cell>
          <cell r="BX172">
            <v>55818.220450733497</v>
          </cell>
          <cell r="BY172">
            <v>9893.4856245313858</v>
          </cell>
          <cell r="BZ172">
            <v>13571.40607298551</v>
          </cell>
          <cell r="CA172">
            <v>1114.7932173969216</v>
          </cell>
          <cell r="CB172">
            <v>-12456.612855588588</v>
          </cell>
          <cell r="CC172">
            <v>761.20977743546746</v>
          </cell>
          <cell r="CD172">
            <v>763.4178491020491</v>
          </cell>
          <cell r="CE172">
            <v>2.2080716665816453</v>
          </cell>
          <cell r="CF172">
            <v>94.895849766011267</v>
          </cell>
          <cell r="CG172">
            <v>0</v>
          </cell>
          <cell r="CH172">
            <v>-94.895849766011267</v>
          </cell>
          <cell r="CI172">
            <v>12747.027929305521</v>
          </cell>
          <cell r="CJ172">
            <v>7408.7507373986964</v>
          </cell>
          <cell r="CK172">
            <v>-5338.2771919068246</v>
          </cell>
          <cell r="CL172">
            <v>13282.29019489635</v>
          </cell>
          <cell r="CM172">
            <v>15394.227831694956</v>
          </cell>
          <cell r="CN172">
            <v>2111.937636798606</v>
          </cell>
          <cell r="CO172">
            <v>26029.318124201869</v>
          </cell>
          <cell r="CP172">
            <v>22802.978569093651</v>
          </cell>
          <cell r="CQ172">
            <v>-3226.3395551082176</v>
          </cell>
          <cell r="CR172">
            <v>349828.54334929964</v>
          </cell>
          <cell r="CS172">
            <v>312351.67896697059</v>
          </cell>
          <cell r="CT172">
            <v>-37476.864382329048</v>
          </cell>
          <cell r="CU172">
            <v>419794.25201915955</v>
          </cell>
          <cell r="CV172">
            <v>374822.01476036472</v>
          </cell>
          <cell r="CW172">
            <v>-44972.237258794834</v>
          </cell>
          <cell r="CX172">
            <v>28531.484516525863</v>
          </cell>
          <cell r="CY172">
            <v>73503.72177532065</v>
          </cell>
          <cell r="CZ172">
            <v>44972.23725879479</v>
          </cell>
          <cell r="DA172">
            <v>13997.52353027113</v>
          </cell>
          <cell r="DB172">
            <v>1</v>
          </cell>
          <cell r="DC172">
            <v>89328.36</v>
          </cell>
          <cell r="DD172">
            <v>1905.61</v>
          </cell>
          <cell r="DE172">
            <v>46451.99</v>
          </cell>
          <cell r="DF172">
            <v>-1278.18</v>
          </cell>
          <cell r="DG172">
            <v>-6716.0771786113037</v>
          </cell>
          <cell r="DH172">
            <v>5379908.8384282254</v>
          </cell>
          <cell r="DI172">
            <v>18833.329153852086</v>
          </cell>
          <cell r="DJ172">
            <v>9</v>
          </cell>
          <cell r="DK172">
            <v>8.044724656396367</v>
          </cell>
          <cell r="DL172">
            <v>10.326057387112961</v>
          </cell>
          <cell r="DM172">
            <v>6.6777795319259674</v>
          </cell>
          <cell r="DN172">
            <v>42874.558226369983</v>
          </cell>
          <cell r="DO172">
            <v>3272.1119706437239</v>
          </cell>
          <cell r="DP172">
            <v>46146.670197013707</v>
          </cell>
          <cell r="DQ172"/>
          <cell r="DW172">
            <v>1437.2600000000002</v>
          </cell>
          <cell r="DX172">
            <v>0</v>
          </cell>
        </row>
        <row r="173">
          <cell r="A173">
            <v>150001025</v>
          </cell>
          <cell r="B173" t="str">
            <v>№2/184</v>
          </cell>
          <cell r="C173" t="str">
            <v>вул.МСТИСЛАВСЬКА,  47</v>
          </cell>
          <cell r="D173" t="str">
            <v>вул.МСТИСЛАВСЬКА,  47</v>
          </cell>
          <cell r="E173">
            <v>5275.1</v>
          </cell>
          <cell r="F173">
            <v>5064.8</v>
          </cell>
          <cell r="G173">
            <v>311.8</v>
          </cell>
          <cell r="H173">
            <v>210.29999999999998</v>
          </cell>
          <cell r="I173">
            <v>20766.26424034662</v>
          </cell>
          <cell r="J173">
            <v>16355.138887014999</v>
          </cell>
          <cell r="K173">
            <v>-4411.1253533316212</v>
          </cell>
          <cell r="L173">
            <v>3302.9649755031687</v>
          </cell>
          <cell r="M173">
            <v>2854.1809492691218</v>
          </cell>
          <cell r="N173">
            <v>-448.78402623404691</v>
          </cell>
          <cell r="O173">
            <v>8664.9296150431255</v>
          </cell>
          <cell r="P173">
            <v>8688.1852461980798</v>
          </cell>
          <cell r="Q173">
            <v>23.255631154954244</v>
          </cell>
          <cell r="R173">
            <v>1759.4821929003795</v>
          </cell>
          <cell r="S173">
            <v>1763.8443004106457</v>
          </cell>
          <cell r="T173">
            <v>4.3621075102662417</v>
          </cell>
          <cell r="U173">
            <v>824.91456055620472</v>
          </cell>
          <cell r="V173">
            <v>384.25529374450662</v>
          </cell>
          <cell r="W173">
            <v>-440.6592668116981</v>
          </cell>
          <cell r="X173">
            <v>8050.8788423492952</v>
          </cell>
          <cell r="Y173">
            <v>5880.131712574339</v>
          </cell>
          <cell r="Z173">
            <v>-2170.7471297749562</v>
          </cell>
          <cell r="AA173">
            <v>0</v>
          </cell>
          <cell r="AB173">
            <v>0</v>
          </cell>
          <cell r="AC173">
            <v>0</v>
          </cell>
          <cell r="AD173">
            <v>23193.145153033896</v>
          </cell>
          <cell r="AE173">
            <v>23290.687919407421</v>
          </cell>
          <cell r="AF173">
            <v>97.542766373524501</v>
          </cell>
          <cell r="AG173">
            <v>66562.579579732701</v>
          </cell>
          <cell r="AH173">
            <v>59216.424308619113</v>
          </cell>
          <cell r="AI173">
            <v>-7346.1552711135882</v>
          </cell>
          <cell r="AJ173">
            <v>43071.907538768413</v>
          </cell>
          <cell r="AK173">
            <v>40787.588512656861</v>
          </cell>
          <cell r="AL173">
            <v>-2284.3190261115524</v>
          </cell>
          <cell r="AM173">
            <v>0</v>
          </cell>
          <cell r="AN173">
            <v>0</v>
          </cell>
          <cell r="AO173">
            <v>0</v>
          </cell>
          <cell r="AP173">
            <v>3990.4169802318602</v>
          </cell>
          <cell r="AQ173">
            <v>3583.0824271061897</v>
          </cell>
          <cell r="AR173">
            <v>-407.33455312567048</v>
          </cell>
          <cell r="AS173">
            <v>80888.240269095477</v>
          </cell>
          <cell r="AT173">
            <v>23419.095456323106</v>
          </cell>
          <cell r="AU173">
            <v>-57469.144812772371</v>
          </cell>
          <cell r="AV173">
            <v>2317.5572298276406</v>
          </cell>
          <cell r="AW173">
            <v>768.21609510368512</v>
          </cell>
          <cell r="AX173">
            <v>-1549.3411347239555</v>
          </cell>
          <cell r="AY173">
            <v>1940.5325373939572</v>
          </cell>
          <cell r="AZ173">
            <v>3158.578420957178</v>
          </cell>
          <cell r="BA173">
            <v>1218.0458835632207</v>
          </cell>
          <cell r="BB173">
            <v>2221.042726451607</v>
          </cell>
          <cell r="BC173">
            <v>0</v>
          </cell>
          <cell r="BD173">
            <v>-2221.042726451607</v>
          </cell>
          <cell r="BE173">
            <v>785.52754008822455</v>
          </cell>
          <cell r="BF173">
            <v>0</v>
          </cell>
          <cell r="BG173">
            <v>-785.52754008822455</v>
          </cell>
          <cell r="BH173">
            <v>440.05203366330267</v>
          </cell>
          <cell r="BI173">
            <v>7580.9592137266955</v>
          </cell>
          <cell r="BJ173">
            <v>7140.9071800633928</v>
          </cell>
          <cell r="BK173">
            <v>2202.9688422659369</v>
          </cell>
          <cell r="BL173">
            <v>3955.3846030101522</v>
          </cell>
          <cell r="BM173">
            <v>1752.4157607442153</v>
          </cell>
          <cell r="BN173">
            <v>460.20321177898524</v>
          </cell>
          <cell r="BO173">
            <v>4743.9346073650004</v>
          </cell>
          <cell r="BP173">
            <v>4283.7313955860154</v>
          </cell>
          <cell r="BQ173">
            <v>10367.884121469655</v>
          </cell>
          <cell r="BR173">
            <v>20207.07294016271</v>
          </cell>
          <cell r="BS173">
            <v>9839.1888186930555</v>
          </cell>
          <cell r="BT173">
            <v>90610.210653571674</v>
          </cell>
          <cell r="BU173">
            <v>118243.51071460386</v>
          </cell>
          <cell r="BV173">
            <v>27633.300061032191</v>
          </cell>
          <cell r="BW173">
            <v>50442.055308806324</v>
          </cell>
          <cell r="BX173">
            <v>58716.8874535457</v>
          </cell>
          <cell r="BY173">
            <v>8274.8321447393755</v>
          </cell>
          <cell r="BZ173">
            <v>15098.627778007072</v>
          </cell>
          <cell r="CA173">
            <v>1321.5294385233765</v>
          </cell>
          <cell r="CB173">
            <v>-13777.098339483695</v>
          </cell>
          <cell r="CC173">
            <v>634.34148119622319</v>
          </cell>
          <cell r="CD173">
            <v>636.18154091837425</v>
          </cell>
          <cell r="CE173">
            <v>1.8400597221510679</v>
          </cell>
          <cell r="CF173">
            <v>79.079874805009382</v>
          </cell>
          <cell r="CG173">
            <v>0</v>
          </cell>
          <cell r="CH173">
            <v>-79.079874805009382</v>
          </cell>
          <cell r="CI173">
            <v>11838.418569147376</v>
          </cell>
          <cell r="CJ173">
            <v>9248.168806248339</v>
          </cell>
          <cell r="CK173">
            <v>-2590.2497628990368</v>
          </cell>
          <cell r="CL173">
            <v>14978.181750519296</v>
          </cell>
          <cell r="CM173">
            <v>19566.389198968904</v>
          </cell>
          <cell r="CN173">
            <v>4588.2074484496079</v>
          </cell>
          <cell r="CO173">
            <v>26816.600319666672</v>
          </cell>
          <cell r="CP173">
            <v>28814.558005217244</v>
          </cell>
          <cell r="CQ173">
            <v>1997.9576855505729</v>
          </cell>
          <cell r="CR173">
            <v>388561.94390535104</v>
          </cell>
          <cell r="CS173">
            <v>354945.93079767656</v>
          </cell>
          <cell r="CT173">
            <v>-33616.013107674487</v>
          </cell>
          <cell r="CU173">
            <v>466274.33268642123</v>
          </cell>
          <cell r="CV173">
            <v>425935.11695721187</v>
          </cell>
          <cell r="CW173">
            <v>-40339.215729209362</v>
          </cell>
          <cell r="CX173">
            <v>16330.12642038629</v>
          </cell>
          <cell r="CY173">
            <v>56669.34214959573</v>
          </cell>
          <cell r="CZ173">
            <v>40339.215729209442</v>
          </cell>
          <cell r="DA173">
            <v>-30661.341170122025</v>
          </cell>
          <cell r="DB173">
            <v>1</v>
          </cell>
          <cell r="DC173">
            <v>66642.3</v>
          </cell>
          <cell r="DD173">
            <v>7944.7</v>
          </cell>
          <cell r="DE173">
            <v>18212.440000000002</v>
          </cell>
          <cell r="DF173">
            <v>6550.38</v>
          </cell>
          <cell r="DG173">
            <v>-48413.051782117342</v>
          </cell>
          <cell r="DH173">
            <v>5791253.5092816902</v>
          </cell>
          <cell r="DI173">
            <v>22553.375230678794</v>
          </cell>
          <cell r="DJ173">
            <v>10</v>
          </cell>
          <cell r="DK173">
            <v>7.8875042943241587</v>
          </cell>
          <cell r="DL173">
            <v>9.665805091215983</v>
          </cell>
          <cell r="DM173">
            <v>6.6301994369548316</v>
          </cell>
          <cell r="DN173">
            <v>48400.895437519845</v>
          </cell>
          <cell r="DO173">
            <v>1394.330941591601</v>
          </cell>
          <cell r="DP173">
            <v>49795.226379111446</v>
          </cell>
          <cell r="DQ173">
            <v>81.180000000000007</v>
          </cell>
          <cell r="DW173">
            <v>1437.2600000000002</v>
          </cell>
          <cell r="DX173">
            <v>0</v>
          </cell>
        </row>
        <row r="174">
          <cell r="A174">
            <v>150001026</v>
          </cell>
          <cell r="B174" t="str">
            <v>№2/185</v>
          </cell>
          <cell r="C174" t="str">
            <v>вул.МСТИСЛАВСЬКА,  50</v>
          </cell>
          <cell r="D174" t="str">
            <v>вул.МСТИСЛАВСЬКА,  50</v>
          </cell>
          <cell r="E174">
            <v>7055.84</v>
          </cell>
          <cell r="F174">
            <v>7055.84</v>
          </cell>
          <cell r="G174">
            <v>879.7</v>
          </cell>
          <cell r="H174">
            <v>0</v>
          </cell>
          <cell r="I174">
            <v>12724.623412493238</v>
          </cell>
          <cell r="J174">
            <v>10202.877662780269</v>
          </cell>
          <cell r="K174">
            <v>-2521.745749712969</v>
          </cell>
          <cell r="L174">
            <v>4069.6572866958136</v>
          </cell>
          <cell r="M174">
            <v>3481.2473648023206</v>
          </cell>
          <cell r="N174">
            <v>-588.40992189349299</v>
          </cell>
          <cell r="O174">
            <v>11286.448527133412</v>
          </cell>
          <cell r="P174">
            <v>11316.86207911119</v>
          </cell>
          <cell r="Q174">
            <v>30.413551977777388</v>
          </cell>
          <cell r="R174">
            <v>2553.9123693931001</v>
          </cell>
          <cell r="S174">
            <v>2560.6711480954878</v>
          </cell>
          <cell r="T174">
            <v>6.7587787023876444</v>
          </cell>
          <cell r="U174">
            <v>2156.5097559234723</v>
          </cell>
          <cell r="V174">
            <v>1164.8707502399388</v>
          </cell>
          <cell r="W174">
            <v>-991.63900568353347</v>
          </cell>
          <cell r="X174">
            <v>16526.000506420489</v>
          </cell>
          <cell r="Y174">
            <v>11192.389937604627</v>
          </cell>
          <cell r="Z174">
            <v>-5333.6105688158623</v>
          </cell>
          <cell r="AA174">
            <v>0</v>
          </cell>
          <cell r="AB174">
            <v>0</v>
          </cell>
          <cell r="AC174">
            <v>0</v>
          </cell>
          <cell r="AD174">
            <v>31051.351041410104</v>
          </cell>
          <cell r="AE174">
            <v>31179.615582838</v>
          </cell>
          <cell r="AF174">
            <v>128.26454142789589</v>
          </cell>
          <cell r="AG174">
            <v>80368.502899469633</v>
          </cell>
          <cell r="AH174">
            <v>71098.534525471827</v>
          </cell>
          <cell r="AI174">
            <v>-9269.9683739978063</v>
          </cell>
          <cell r="AJ174">
            <v>65769.190828721825</v>
          </cell>
          <cell r="AK174">
            <v>59856.722162781451</v>
          </cell>
          <cell r="AL174">
            <v>-5912.4686659403742</v>
          </cell>
          <cell r="AM174">
            <v>7204.9545361207502</v>
          </cell>
          <cell r="AN174">
            <v>6472.7508125070735</v>
          </cell>
          <cell r="AO174">
            <v>-732.20372361367663</v>
          </cell>
          <cell r="AP174">
            <v>6633.4204346711458</v>
          </cell>
          <cell r="AQ174">
            <v>5864.9459990807436</v>
          </cell>
          <cell r="AR174">
            <v>-768.47443559040221</v>
          </cell>
          <cell r="AS174">
            <v>153661.28333766945</v>
          </cell>
          <cell r="AT174">
            <v>125472.4664809954</v>
          </cell>
          <cell r="AU174">
            <v>-28188.81685667405</v>
          </cell>
          <cell r="AV174">
            <v>611.0944948703243</v>
          </cell>
          <cell r="AW174">
            <v>273.9376929885193</v>
          </cell>
          <cell r="AX174">
            <v>-337.15680188180499</v>
          </cell>
          <cell r="AY174">
            <v>1049.7525762724731</v>
          </cell>
          <cell r="AZ174">
            <v>5771.8893240119796</v>
          </cell>
          <cell r="BA174">
            <v>4722.136747739507</v>
          </cell>
          <cell r="BB174">
            <v>555.08732856075585</v>
          </cell>
          <cell r="BC174">
            <v>1523.7581376649762</v>
          </cell>
          <cell r="BD174">
            <v>968.67080910422033</v>
          </cell>
          <cell r="BE174">
            <v>486.68637286415805</v>
          </cell>
          <cell r="BF174">
            <v>0</v>
          </cell>
          <cell r="BG174">
            <v>-486.68637286415805</v>
          </cell>
          <cell r="BH174">
            <v>651.26530354267561</v>
          </cell>
          <cell r="BI174">
            <v>0</v>
          </cell>
          <cell r="BJ174">
            <v>-651.26530354267561</v>
          </cell>
          <cell r="BK174">
            <v>967.86316066441805</v>
          </cell>
          <cell r="BL174">
            <v>3525.0968402714652</v>
          </cell>
          <cell r="BM174">
            <v>2557.2336796070472</v>
          </cell>
          <cell r="BN174">
            <v>1060.7879647297675</v>
          </cell>
          <cell r="BO174">
            <v>0</v>
          </cell>
          <cell r="BP174">
            <v>-1060.7879647297675</v>
          </cell>
          <cell r="BQ174">
            <v>5382.5372015045723</v>
          </cell>
          <cell r="BR174">
            <v>11094.68199493694</v>
          </cell>
          <cell r="BS174">
            <v>5712.1447934323678</v>
          </cell>
          <cell r="BT174">
            <v>127352.28459812727</v>
          </cell>
          <cell r="BU174">
            <v>153151.85347461313</v>
          </cell>
          <cell r="BV174">
            <v>25799.568876485864</v>
          </cell>
          <cell r="BW174">
            <v>57094.935875258387</v>
          </cell>
          <cell r="BX174">
            <v>74935.658124880792</v>
          </cell>
          <cell r="BY174">
            <v>17840.722249622406</v>
          </cell>
          <cell r="BZ174">
            <v>14317.657998275434</v>
          </cell>
          <cell r="CA174">
            <v>2445.7438485439297</v>
          </cell>
          <cell r="CB174">
            <v>-11871.914149731503</v>
          </cell>
          <cell r="CC174">
            <v>3214.5254559618611</v>
          </cell>
          <cell r="CD174">
            <v>3223.8499586038615</v>
          </cell>
          <cell r="CE174">
            <v>9.3245026420004251</v>
          </cell>
          <cell r="CF174">
            <v>400.73726557438505</v>
          </cell>
          <cell r="CG174">
            <v>0</v>
          </cell>
          <cell r="CH174">
            <v>-400.73726557438505</v>
          </cell>
          <cell r="CI174">
            <v>29447.631925833917</v>
          </cell>
          <cell r="CJ174">
            <v>31152.279400833177</v>
          </cell>
          <cell r="CK174">
            <v>1704.6474749992594</v>
          </cell>
          <cell r="CL174">
            <v>30821.267610084567</v>
          </cell>
          <cell r="CM174">
            <v>32159.822252004284</v>
          </cell>
          <cell r="CN174">
            <v>1338.5546419197162</v>
          </cell>
          <cell r="CO174">
            <v>60268.899535918485</v>
          </cell>
          <cell r="CP174">
            <v>63312.10165283746</v>
          </cell>
          <cell r="CQ174">
            <v>3043.2021169189757</v>
          </cell>
          <cell r="CR174">
            <v>581668.92996727326</v>
          </cell>
          <cell r="CS174">
            <v>576929.30903525266</v>
          </cell>
          <cell r="CT174">
            <v>-4739.6209320205962</v>
          </cell>
          <cell r="CU174">
            <v>698002.71596072789</v>
          </cell>
          <cell r="CV174">
            <v>692315.1708423032</v>
          </cell>
          <cell r="CW174">
            <v>-5687.5451184246922</v>
          </cell>
          <cell r="CX174">
            <v>20265.498061965438</v>
          </cell>
          <cell r="CY174">
            <v>25953.043180390137</v>
          </cell>
          <cell r="CZ174">
            <v>5687.5451184246995</v>
          </cell>
          <cell r="DA174">
            <v>-122223.92357030182</v>
          </cell>
          <cell r="DB174">
            <v>1</v>
          </cell>
          <cell r="DC174">
            <v>135139.60999999999</v>
          </cell>
          <cell r="DD174">
            <v>0</v>
          </cell>
          <cell r="DE174">
            <v>61173.51999999999</v>
          </cell>
          <cell r="DF174">
            <v>0</v>
          </cell>
          <cell r="DG174">
            <v>-113011.37079313793</v>
          </cell>
          <cell r="DH174">
            <v>8619218.5682723206</v>
          </cell>
          <cell r="DI174">
            <v>31422.177504235438</v>
          </cell>
          <cell r="DJ174">
            <v>8</v>
          </cell>
          <cell r="DK174">
            <v>8.2760368514652942</v>
          </cell>
          <cell r="DL174">
            <v>10.797637721701367</v>
          </cell>
          <cell r="DM174">
            <v>7.2649549450899249</v>
          </cell>
          <cell r="DN174">
            <v>73968.151856742697</v>
          </cell>
          <cell r="DO174">
            <v>0</v>
          </cell>
          <cell r="DP174">
            <v>73968.151856742697</v>
          </cell>
          <cell r="DQ174">
            <v>26167.89</v>
          </cell>
          <cell r="DW174">
            <v>1714.44</v>
          </cell>
          <cell r="DX174">
            <v>0</v>
          </cell>
        </row>
        <row r="175">
          <cell r="A175">
            <v>150001027</v>
          </cell>
          <cell r="B175" t="str">
            <v>№2/186</v>
          </cell>
          <cell r="C175" t="str">
            <v>вул.МСТИСЛАВСЬКА,  52</v>
          </cell>
          <cell r="D175" t="str">
            <v>вул.МСТИСЛАВСЬКА,  52</v>
          </cell>
          <cell r="E175">
            <v>10354.25</v>
          </cell>
          <cell r="F175">
            <v>10263.950000000001</v>
          </cell>
          <cell r="G175">
            <v>1160.45</v>
          </cell>
          <cell r="H175">
            <v>90.3</v>
          </cell>
          <cell r="I175">
            <v>28701.135113117383</v>
          </cell>
          <cell r="J175">
            <v>22558.290001578873</v>
          </cell>
          <cell r="K175">
            <v>-6142.8451115385105</v>
          </cell>
          <cell r="L175">
            <v>4891.2229999810124</v>
          </cell>
          <cell r="M175">
            <v>4140.4246039680911</v>
          </cell>
          <cell r="N175">
            <v>-750.79839601292133</v>
          </cell>
          <cell r="O175">
            <v>17330.963564311292</v>
          </cell>
          <cell r="P175">
            <v>17377.163655703887</v>
          </cell>
          <cell r="Q175">
            <v>46.200091392594913</v>
          </cell>
          <cell r="R175">
            <v>3873.7712942477224</v>
          </cell>
          <cell r="S175">
            <v>3884.1151735874078</v>
          </cell>
          <cell r="T175">
            <v>10.343879339685373</v>
          </cell>
          <cell r="U175">
            <v>3802.9982399144797</v>
          </cell>
          <cell r="V175">
            <v>1642.2506800672318</v>
          </cell>
          <cell r="W175">
            <v>-2160.7475598472479</v>
          </cell>
          <cell r="X175">
            <v>22668.262904243216</v>
          </cell>
          <cell r="Y175">
            <v>15996.733111550253</v>
          </cell>
          <cell r="Z175">
            <v>-6671.5297926929634</v>
          </cell>
          <cell r="AA175">
            <v>0</v>
          </cell>
          <cell r="AB175">
            <v>0</v>
          </cell>
          <cell r="AC175">
            <v>0</v>
          </cell>
          <cell r="AD175">
            <v>45719.737728215827</v>
          </cell>
          <cell r="AE175">
            <v>45864.894587133298</v>
          </cell>
          <cell r="AF175">
            <v>145.15685891747125</v>
          </cell>
          <cell r="AG175">
            <v>126988.09184403093</v>
          </cell>
          <cell r="AH175">
            <v>111463.87181358905</v>
          </cell>
          <cell r="AI175">
            <v>-15524.22003044188</v>
          </cell>
          <cell r="AJ175">
            <v>90336.160864879406</v>
          </cell>
          <cell r="AK175">
            <v>84981.814159262402</v>
          </cell>
          <cell r="AL175">
            <v>-5354.3467056170048</v>
          </cell>
          <cell r="AM175">
            <v>2337.3368454528459</v>
          </cell>
          <cell r="AN175">
            <v>4243.7672996685315</v>
          </cell>
          <cell r="AO175">
            <v>1906.4304542156856</v>
          </cell>
          <cell r="AP175">
            <v>8291.7755433389284</v>
          </cell>
          <cell r="AQ175">
            <v>9720</v>
          </cell>
          <cell r="AR175">
            <v>1428.2244566610716</v>
          </cell>
          <cell r="AS175">
            <v>216216.71504847822</v>
          </cell>
          <cell r="AT175">
            <v>343140.3356109687</v>
          </cell>
          <cell r="AU175">
            <v>126923.62056249048</v>
          </cell>
          <cell r="AV175">
            <v>2726.7349971655212</v>
          </cell>
          <cell r="AW175">
            <v>1359.92186800677</v>
          </cell>
          <cell r="AX175">
            <v>-1366.8131291587513</v>
          </cell>
          <cell r="AY175">
            <v>1997.3645284093027</v>
          </cell>
          <cell r="AZ175">
            <v>10226.273796586343</v>
          </cell>
          <cell r="BA175">
            <v>8228.9092681770417</v>
          </cell>
          <cell r="BB175">
            <v>3074.6237963690573</v>
          </cell>
          <cell r="BC175">
            <v>0</v>
          </cell>
          <cell r="BD175">
            <v>-3074.6237963690573</v>
          </cell>
          <cell r="BE175">
            <v>1197.7285781495787</v>
          </cell>
          <cell r="BF175">
            <v>0</v>
          </cell>
          <cell r="BG175">
            <v>-1197.7285781495787</v>
          </cell>
          <cell r="BH175">
            <v>1354.5356497485695</v>
          </cell>
          <cell r="BI175">
            <v>1959.0823694717819</v>
          </cell>
          <cell r="BJ175">
            <v>604.54671972321239</v>
          </cell>
          <cell r="BK175">
            <v>4274.2518430032524</v>
          </cell>
          <cell r="BL175">
            <v>9688.3878977902641</v>
          </cell>
          <cell r="BM175">
            <v>5414.1360547870117</v>
          </cell>
          <cell r="BN175">
            <v>823.35633721748945</v>
          </cell>
          <cell r="BO175">
            <v>438.67713853039999</v>
          </cell>
          <cell r="BP175">
            <v>-384.67919868708947</v>
          </cell>
          <cell r="BQ175">
            <v>15448.595730062771</v>
          </cell>
          <cell r="BR175">
            <v>23672.343070385559</v>
          </cell>
          <cell r="BS175">
            <v>8223.7473403227887</v>
          </cell>
          <cell r="BT175">
            <v>143412.87275981289</v>
          </cell>
          <cell r="BU175">
            <v>190263.37677340515</v>
          </cell>
          <cell r="BV175">
            <v>46850.504013592261</v>
          </cell>
          <cell r="BW175">
            <v>94135.736704086856</v>
          </cell>
          <cell r="BX175">
            <v>112800.40336470261</v>
          </cell>
          <cell r="BY175">
            <v>18664.666660615752</v>
          </cell>
          <cell r="BZ175">
            <v>27142.81214597102</v>
          </cell>
          <cell r="CA175">
            <v>2947.4352919445278</v>
          </cell>
          <cell r="CB175">
            <v>-24195.376854026494</v>
          </cell>
          <cell r="CC175">
            <v>2359.1159685687539</v>
          </cell>
          <cell r="CD175">
            <v>2365.9591506754336</v>
          </cell>
          <cell r="CE175">
            <v>6.8431821066797056</v>
          </cell>
          <cell r="CF175">
            <v>294.09805439982989</v>
          </cell>
          <cell r="CG175">
            <v>0</v>
          </cell>
          <cell r="CH175">
            <v>-294.09805439982989</v>
          </cell>
          <cell r="CI175">
            <v>31230.103648404904</v>
          </cell>
          <cell r="CJ175">
            <v>25167.465325268731</v>
          </cell>
          <cell r="CK175">
            <v>-6062.6383231361724</v>
          </cell>
          <cell r="CL175">
            <v>24329.511365286911</v>
          </cell>
          <cell r="CM175">
            <v>30721.697590872158</v>
          </cell>
          <cell r="CN175">
            <v>6392.1862255852466</v>
          </cell>
          <cell r="CO175">
            <v>55559.615013691815</v>
          </cell>
          <cell r="CP175">
            <v>55889.162916140893</v>
          </cell>
          <cell r="CQ175">
            <v>329.54790244907781</v>
          </cell>
          <cell r="CR175">
            <v>782522.92652277427</v>
          </cell>
          <cell r="CS175">
            <v>941488.46945074282</v>
          </cell>
          <cell r="CT175">
            <v>158965.54292796855</v>
          </cell>
          <cell r="CU175">
            <v>939027.51182732906</v>
          </cell>
          <cell r="CV175">
            <v>1129786.1633408912</v>
          </cell>
          <cell r="CW175">
            <v>190758.65151356219</v>
          </cell>
          <cell r="CX175">
            <v>34490.833272463329</v>
          </cell>
          <cell r="CY175">
            <v>-156267.8182410989</v>
          </cell>
          <cell r="CZ175">
            <v>-190758.65151356222</v>
          </cell>
          <cell r="DA175">
            <v>98416.169403323292</v>
          </cell>
          <cell r="DB175">
            <v>1</v>
          </cell>
          <cell r="DC175">
            <v>251735.92</v>
          </cell>
          <cell r="DD175">
            <v>24246.04</v>
          </cell>
          <cell r="DE175">
            <v>152445.82</v>
          </cell>
          <cell r="DF175">
            <v>23549.600000000002</v>
          </cell>
          <cell r="DG175">
            <v>5781.1615782235749</v>
          </cell>
          <cell r="DH175">
            <v>11682220.141197508</v>
          </cell>
          <cell r="DI175">
            <v>45712.219169399395</v>
          </cell>
          <cell r="DJ175">
            <v>9</v>
          </cell>
          <cell r="DK175">
            <v>7.9686341056359762</v>
          </cell>
          <cell r="DL175">
            <v>9.8925174546629222</v>
          </cell>
          <cell r="DM175">
            <v>6.8070796749808666</v>
          </cell>
          <cell r="DN175">
            <v>99303.734096409171</v>
          </cell>
          <cell r="DO175">
            <v>614.67929465077225</v>
          </cell>
          <cell r="DP175">
            <v>99918.413391059948</v>
          </cell>
          <cell r="DQ175">
            <v>22065.97</v>
          </cell>
          <cell r="DW175">
            <v>1714.44</v>
          </cell>
          <cell r="DX175">
            <v>0</v>
          </cell>
        </row>
        <row r="176">
          <cell r="A176">
            <v>150001036</v>
          </cell>
          <cell r="B176" t="str">
            <v>№2/188</v>
          </cell>
          <cell r="C176" t="str">
            <v>вул.МСТИСЛАВСЬКА,  55А</v>
          </cell>
          <cell r="D176" t="str">
            <v>вул.МСТИСЛАВСЬКА,  55А</v>
          </cell>
          <cell r="E176">
            <v>211.4</v>
          </cell>
          <cell r="F176">
            <v>211.4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209.4636064838225</v>
          </cell>
          <cell r="AQ176">
            <v>93.650256154407487</v>
          </cell>
          <cell r="AR176">
            <v>-115.81335032941502</v>
          </cell>
          <cell r="AS176">
            <v>2697.486603567937</v>
          </cell>
          <cell r="AT176">
            <v>0</v>
          </cell>
          <cell r="AU176">
            <v>-2697.486603567937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986.77427844892532</v>
          </cell>
          <cell r="BU176">
            <v>2185.9630217089561</v>
          </cell>
          <cell r="BV176">
            <v>1199.1887432600308</v>
          </cell>
          <cell r="BW176">
            <v>0</v>
          </cell>
          <cell r="BX176">
            <v>0</v>
          </cell>
          <cell r="BY176">
            <v>0</v>
          </cell>
          <cell r="BZ176">
            <v>392.02214648682275</v>
          </cell>
          <cell r="CA176">
            <v>3.0391637634768327</v>
          </cell>
          <cell r="CB176">
            <v>-388.98298272334591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4285.7466349875076</v>
          </cell>
          <cell r="CS176">
            <v>2282.6524416268403</v>
          </cell>
          <cell r="CT176">
            <v>-2003.0941933606673</v>
          </cell>
          <cell r="CU176">
            <v>5142.8959619850093</v>
          </cell>
          <cell r="CV176">
            <v>2739.1829299522083</v>
          </cell>
          <cell r="CW176">
            <v>-2403.713032032801</v>
          </cell>
          <cell r="CX176">
            <v>179.17597359895689</v>
          </cell>
          <cell r="CY176">
            <v>2582.8890056317568</v>
          </cell>
          <cell r="CZ176">
            <v>2403.7130320328001</v>
          </cell>
          <cell r="DA176">
            <v>-11005.156354932866</v>
          </cell>
          <cell r="DB176">
            <v>1</v>
          </cell>
          <cell r="DC176">
            <v>548.36</v>
          </cell>
          <cell r="DD176">
            <v>0</v>
          </cell>
          <cell r="DE176">
            <v>2.5800000000000409</v>
          </cell>
          <cell r="DF176">
            <v>0</v>
          </cell>
          <cell r="DG176">
            <v>-5723.4017705669994</v>
          </cell>
          <cell r="DH176">
            <v>63864.863227007598</v>
          </cell>
          <cell r="DI176">
            <v>941.84021250948149</v>
          </cell>
          <cell r="DJ176">
            <v>1</v>
          </cell>
          <cell r="DK176">
            <v>2.5817697231560621</v>
          </cell>
          <cell r="DL176">
            <v>0</v>
          </cell>
          <cell r="DM176">
            <v>2.5817697231560621</v>
          </cell>
          <cell r="DN176">
            <v>545.78611947519153</v>
          </cell>
          <cell r="DO176">
            <v>0</v>
          </cell>
          <cell r="DP176">
            <v>545.78611947519153</v>
          </cell>
          <cell r="DQ176"/>
          <cell r="DW176">
            <v>1260</v>
          </cell>
          <cell r="DX176">
            <v>0</v>
          </cell>
        </row>
        <row r="177">
          <cell r="A177">
            <v>150001029</v>
          </cell>
          <cell r="B177" t="str">
            <v>№2/190</v>
          </cell>
          <cell r="C177" t="str">
            <v>вул.МСТИСЛАВСЬКА,  56</v>
          </cell>
          <cell r="D177" t="str">
            <v>вул.МСТИСЛАВСЬКА,  56</v>
          </cell>
          <cell r="E177">
            <v>7424.15</v>
          </cell>
          <cell r="F177">
            <v>7424.15</v>
          </cell>
          <cell r="G177">
            <v>926.05</v>
          </cell>
          <cell r="H177">
            <v>0</v>
          </cell>
          <cell r="I177">
            <v>21511.610578137017</v>
          </cell>
          <cell r="J177">
            <v>16850.815322250066</v>
          </cell>
          <cell r="K177">
            <v>-4660.7952558869511</v>
          </cell>
          <cell r="L177">
            <v>3817.5312903036729</v>
          </cell>
          <cell r="M177">
            <v>3197.590537718308</v>
          </cell>
          <cell r="N177">
            <v>-619.94075258536486</v>
          </cell>
          <cell r="O177">
            <v>14041.129341782194</v>
          </cell>
          <cell r="P177">
            <v>14078.854709520201</v>
          </cell>
          <cell r="Q177">
            <v>37.725367738006753</v>
          </cell>
          <cell r="R177">
            <v>2608.6027306175847</v>
          </cell>
          <cell r="S177">
            <v>2615.3956211462405</v>
          </cell>
          <cell r="T177">
            <v>6.7928905286557892</v>
          </cell>
          <cell r="U177">
            <v>2909.8566385277718</v>
          </cell>
          <cell r="V177">
            <v>1167.5130436712068</v>
          </cell>
          <cell r="W177">
            <v>-1742.343594856565</v>
          </cell>
          <cell r="X177">
            <v>15047.826322215064</v>
          </cell>
          <cell r="Y177">
            <v>13245.38977056423</v>
          </cell>
          <cell r="Z177">
            <v>-1802.4365516508333</v>
          </cell>
          <cell r="AA177">
            <v>0</v>
          </cell>
          <cell r="AB177">
            <v>0</v>
          </cell>
          <cell r="AC177">
            <v>0</v>
          </cell>
          <cell r="AD177">
            <v>32684.062637334602</v>
          </cell>
          <cell r="AE177">
            <v>32818.114187819207</v>
          </cell>
          <cell r="AF177">
            <v>134.05155048460438</v>
          </cell>
          <cell r="AG177">
            <v>92620.619538917905</v>
          </cell>
          <cell r="AH177">
            <v>83973.673192689457</v>
          </cell>
          <cell r="AI177">
            <v>-8646.9463462284475</v>
          </cell>
          <cell r="AJ177">
            <v>72622.182968200766</v>
          </cell>
          <cell r="AK177">
            <v>68001.02972624269</v>
          </cell>
          <cell r="AL177">
            <v>-4621.1532419580763</v>
          </cell>
          <cell r="AM177">
            <v>735.78842272642305</v>
          </cell>
          <cell r="AN177">
            <v>1748.3012761746654</v>
          </cell>
          <cell r="AO177">
            <v>1012.5128534482424</v>
          </cell>
          <cell r="AP177">
            <v>6218.8316575041981</v>
          </cell>
          <cell r="AQ177">
            <v>5559.4355932451099</v>
          </cell>
          <cell r="AR177">
            <v>-659.39606425908823</v>
          </cell>
          <cell r="AS177">
            <v>146595.58389545028</v>
          </cell>
          <cell r="AT177">
            <v>58326.386959409399</v>
          </cell>
          <cell r="AU177">
            <v>-88269.196936040884</v>
          </cell>
          <cell r="AV177">
            <v>1927.1756415339489</v>
          </cell>
          <cell r="AW177">
            <v>1144.6618646653308</v>
          </cell>
          <cell r="AX177">
            <v>-782.51377686861815</v>
          </cell>
          <cell r="AY177">
            <v>2385.2949437980787</v>
          </cell>
          <cell r="AZ177">
            <v>2936.8243423494673</v>
          </cell>
          <cell r="BA177">
            <v>551.52939855138857</v>
          </cell>
          <cell r="BB177">
            <v>2810.6239235995595</v>
          </cell>
          <cell r="BC177">
            <v>0</v>
          </cell>
          <cell r="BD177">
            <v>-2810.6239235995595</v>
          </cell>
          <cell r="BE177">
            <v>1027.7594422007928</v>
          </cell>
          <cell r="BF177">
            <v>0</v>
          </cell>
          <cell r="BG177">
            <v>-1027.7594422007928</v>
          </cell>
          <cell r="BH177">
            <v>1523.4317016537975</v>
          </cell>
          <cell r="BI177">
            <v>0</v>
          </cell>
          <cell r="BJ177">
            <v>-1523.4317016537975</v>
          </cell>
          <cell r="BK177">
            <v>2866.7842304529377</v>
          </cell>
          <cell r="BL177">
            <v>7529.746962416034</v>
          </cell>
          <cell r="BM177">
            <v>4662.9627319630963</v>
          </cell>
          <cell r="BN177">
            <v>860.69864863856924</v>
          </cell>
          <cell r="BO177">
            <v>13495.202156525</v>
          </cell>
          <cell r="BP177">
            <v>12634.503507886431</v>
          </cell>
          <cell r="BQ177">
            <v>13401.768531877682</v>
          </cell>
          <cell r="BR177">
            <v>25106.435325955834</v>
          </cell>
          <cell r="BS177">
            <v>11704.666794078152</v>
          </cell>
          <cell r="BT177">
            <v>131800.86705293925</v>
          </cell>
          <cell r="BU177">
            <v>198143.79948631395</v>
          </cell>
          <cell r="BV177">
            <v>66342.932433374692</v>
          </cell>
          <cell r="BW177">
            <v>47124.255996345448</v>
          </cell>
          <cell r="BX177">
            <v>56979.502565012983</v>
          </cell>
          <cell r="BY177">
            <v>9855.246568667535</v>
          </cell>
          <cell r="BZ177">
            <v>47202.717856244708</v>
          </cell>
          <cell r="CA177">
            <v>2390.1282575059577</v>
          </cell>
          <cell r="CB177">
            <v>-44812.589598738748</v>
          </cell>
          <cell r="CC177">
            <v>2380.0492374482292</v>
          </cell>
          <cell r="CD177">
            <v>2386.9531415257397</v>
          </cell>
          <cell r="CE177">
            <v>6.9039040775105605</v>
          </cell>
          <cell r="CF177">
            <v>296.7076902683952</v>
          </cell>
          <cell r="CG177">
            <v>0</v>
          </cell>
          <cell r="CH177">
            <v>-296.7076902683952</v>
          </cell>
          <cell r="CI177">
            <v>25208.226182694285</v>
          </cell>
          <cell r="CJ177">
            <v>19018.982991571298</v>
          </cell>
          <cell r="CK177">
            <v>-6189.2431911229869</v>
          </cell>
          <cell r="CL177">
            <v>16205.966459750047</v>
          </cell>
          <cell r="CM177">
            <v>24032.988120279424</v>
          </cell>
          <cell r="CN177">
            <v>7827.0216605293772</v>
          </cell>
          <cell r="CO177">
            <v>41414.19264244433</v>
          </cell>
          <cell r="CP177">
            <v>43051.971111850726</v>
          </cell>
          <cell r="CQ177">
            <v>1637.7784694063957</v>
          </cell>
          <cell r="CR177">
            <v>602413.56549036747</v>
          </cell>
          <cell r="CS177">
            <v>545667.61663592642</v>
          </cell>
          <cell r="CT177">
            <v>-56745.948854441056</v>
          </cell>
          <cell r="CU177">
            <v>722896.27858844097</v>
          </cell>
          <cell r="CV177">
            <v>654801.13996311172</v>
          </cell>
          <cell r="CW177">
            <v>-68095.138625329244</v>
          </cell>
          <cell r="CX177">
            <v>25170.934302498714</v>
          </cell>
          <cell r="CY177">
            <v>93266.072927828034</v>
          </cell>
          <cell r="CZ177">
            <v>68095.138625329317</v>
          </cell>
          <cell r="DA177">
            <v>-48538.905551678276</v>
          </cell>
          <cell r="DB177">
            <v>1</v>
          </cell>
          <cell r="DC177">
            <v>164175.37</v>
          </cell>
          <cell r="DD177">
            <v>0</v>
          </cell>
          <cell r="DE177">
            <v>87206.45</v>
          </cell>
          <cell r="DF177">
            <v>0</v>
          </cell>
          <cell r="DG177">
            <v>-9605.9169250538107</v>
          </cell>
          <cell r="DH177">
            <v>8976806.5546912756</v>
          </cell>
          <cell r="DI177">
            <v>33080.689507588228</v>
          </cell>
          <cell r="DJ177">
            <v>9</v>
          </cell>
          <cell r="DK177">
            <v>8.5578789343396302</v>
          </cell>
          <cell r="DL177">
            <v>10.627432820422571</v>
          </cell>
          <cell r="DM177">
            <v>7.7839107345896235</v>
          </cell>
          <cell r="DN177">
            <v>76983.14499753312</v>
          </cell>
          <cell r="DO177">
            <v>0</v>
          </cell>
          <cell r="DP177">
            <v>76983.14499753312</v>
          </cell>
          <cell r="DQ177">
            <v>10507.11</v>
          </cell>
          <cell r="DW177">
            <v>1505.6599999999999</v>
          </cell>
          <cell r="DX177">
            <v>0</v>
          </cell>
        </row>
        <row r="178">
          <cell r="A178">
            <v>150001030</v>
          </cell>
          <cell r="B178" t="str">
            <v>№2/191</v>
          </cell>
          <cell r="C178" t="str">
            <v>вул.МСТИСЛАВСЬКА,  58</v>
          </cell>
          <cell r="D178" t="str">
            <v>вул.МСТИСЛАВСЬКА,  58</v>
          </cell>
          <cell r="E178">
            <v>6127.15</v>
          </cell>
          <cell r="F178">
            <v>6127.15</v>
          </cell>
          <cell r="G178">
            <v>715.15</v>
          </cell>
          <cell r="H178">
            <v>0</v>
          </cell>
          <cell r="I178">
            <v>10912.517929385569</v>
          </cell>
          <cell r="J178">
            <v>8661.4667757321276</v>
          </cell>
          <cell r="K178">
            <v>-2251.0511536534414</v>
          </cell>
          <cell r="L178">
            <v>2999.9128838646011</v>
          </cell>
          <cell r="M178">
            <v>2514.5248516538622</v>
          </cell>
          <cell r="N178">
            <v>-485.38803221073886</v>
          </cell>
          <cell r="O178">
            <v>10622.914956470393</v>
          </cell>
          <cell r="P178">
            <v>10651.392775867071</v>
          </cell>
          <cell r="Q178">
            <v>28.47781939667766</v>
          </cell>
          <cell r="R178">
            <v>2166.8665006887791</v>
          </cell>
          <cell r="S178">
            <v>2172.685641732081</v>
          </cell>
          <cell r="T178">
            <v>5.8191410433018973</v>
          </cell>
          <cell r="U178">
            <v>1204.679758043698</v>
          </cell>
          <cell r="V178">
            <v>549.05220970129744</v>
          </cell>
          <cell r="W178">
            <v>-655.62754834240059</v>
          </cell>
          <cell r="X178">
            <v>12736.504314781212</v>
          </cell>
          <cell r="Y178">
            <v>9248.8822910585986</v>
          </cell>
          <cell r="Z178">
            <v>-3487.6220237226134</v>
          </cell>
          <cell r="AA178">
            <v>0</v>
          </cell>
          <cell r="AB178">
            <v>0</v>
          </cell>
          <cell r="AC178">
            <v>0</v>
          </cell>
          <cell r="AD178">
            <v>26967.848982711002</v>
          </cell>
          <cell r="AE178">
            <v>27078.964781928447</v>
          </cell>
          <cell r="AF178">
            <v>111.11579921744487</v>
          </cell>
          <cell r="AG178">
            <v>67611.24532594526</v>
          </cell>
          <cell r="AH178">
            <v>60876.969327673491</v>
          </cell>
          <cell r="AI178">
            <v>-6734.2759982717689</v>
          </cell>
          <cell r="AJ178">
            <v>75471.15816408371</v>
          </cell>
          <cell r="AK178">
            <v>71396.883645993657</v>
          </cell>
          <cell r="AL178">
            <v>-4074.2745180900529</v>
          </cell>
          <cell r="AM178">
            <v>735.78842272642305</v>
          </cell>
          <cell r="AN178">
            <v>1094.2514133404732</v>
          </cell>
          <cell r="AO178">
            <v>358.46299061405011</v>
          </cell>
          <cell r="AP178">
            <v>5286.0069088785667</v>
          </cell>
          <cell r="AQ178">
            <v>4674.1600849877632</v>
          </cell>
          <cell r="AR178">
            <v>-611.84682389080353</v>
          </cell>
          <cell r="AS178">
            <v>125479.88033256886</v>
          </cell>
          <cell r="AT178">
            <v>18531.038202910786</v>
          </cell>
          <cell r="AU178">
            <v>-106948.84212965808</v>
          </cell>
          <cell r="AV178">
            <v>565.87426020397197</v>
          </cell>
          <cell r="AW178">
            <v>963.17910696155377</v>
          </cell>
          <cell r="AX178">
            <v>397.3048467575818</v>
          </cell>
          <cell r="AY178">
            <v>819.30662167323101</v>
          </cell>
          <cell r="AZ178">
            <v>3526.1275550517685</v>
          </cell>
          <cell r="BA178">
            <v>2706.8209333785376</v>
          </cell>
          <cell r="BB178">
            <v>480.31778719488585</v>
          </cell>
          <cell r="BC178">
            <v>0</v>
          </cell>
          <cell r="BD178">
            <v>-480.31778719488585</v>
          </cell>
          <cell r="BE178">
            <v>409.78260753857842</v>
          </cell>
          <cell r="BF178">
            <v>0</v>
          </cell>
          <cell r="BG178">
            <v>-409.78260753857842</v>
          </cell>
          <cell r="BH178">
            <v>405.12514725149742</v>
          </cell>
          <cell r="BI178">
            <v>0</v>
          </cell>
          <cell r="BJ178">
            <v>-405.12514725149742</v>
          </cell>
          <cell r="BK178">
            <v>632.19878762302687</v>
          </cell>
          <cell r="BL178">
            <v>1280.8526342823393</v>
          </cell>
          <cell r="BM178">
            <v>648.65384665931242</v>
          </cell>
          <cell r="BN178">
            <v>1028.4282220979401</v>
          </cell>
          <cell r="BO178">
            <v>15474.132004325</v>
          </cell>
          <cell r="BP178">
            <v>14445.703782227059</v>
          </cell>
          <cell r="BQ178">
            <v>4341.0334335831312</v>
          </cell>
          <cell r="BR178">
            <v>21244.291300620662</v>
          </cell>
          <cell r="BS178">
            <v>16903.25786703753</v>
          </cell>
          <cell r="BT178">
            <v>102807.88080183705</v>
          </cell>
          <cell r="BU178">
            <v>133852.33317222339</v>
          </cell>
          <cell r="BV178">
            <v>31044.452370386338</v>
          </cell>
          <cell r="BW178">
            <v>41881.684391584706</v>
          </cell>
          <cell r="BX178">
            <v>53841.520626828016</v>
          </cell>
          <cell r="BY178">
            <v>11959.836235243311</v>
          </cell>
          <cell r="BZ178">
            <v>15354.881649842853</v>
          </cell>
          <cell r="CA178">
            <v>1432.0650469859138</v>
          </cell>
          <cell r="CB178">
            <v>-13922.816602856939</v>
          </cell>
          <cell r="CC178">
            <v>2664.2342210241372</v>
          </cell>
          <cell r="CD178">
            <v>2671.9624718571717</v>
          </cell>
          <cell r="CE178">
            <v>7.7282508330345081</v>
          </cell>
          <cell r="CF178">
            <v>332.13547418103946</v>
          </cell>
          <cell r="CG178">
            <v>1308.1645554983111</v>
          </cell>
          <cell r="CH178">
            <v>976.02908131727168</v>
          </cell>
          <cell r="CI178">
            <v>16383.683395709886</v>
          </cell>
          <cell r="CJ178">
            <v>2031.0534143924749</v>
          </cell>
          <cell r="CK178">
            <v>-14352.629981317412</v>
          </cell>
          <cell r="CL178">
            <v>15911.579325947361</v>
          </cell>
          <cell r="CM178">
            <v>21547.346247616806</v>
          </cell>
          <cell r="CN178">
            <v>5635.7669216694449</v>
          </cell>
          <cell r="CO178">
            <v>32295.262721657247</v>
          </cell>
          <cell r="CP178">
            <v>23578.39966200928</v>
          </cell>
          <cell r="CQ178">
            <v>-8716.863059647967</v>
          </cell>
          <cell r="CR178">
            <v>474261.19184791297</v>
          </cell>
          <cell r="CS178">
            <v>394502.03951092879</v>
          </cell>
          <cell r="CT178">
            <v>-79759.152336984174</v>
          </cell>
          <cell r="CU178">
            <v>569113.43021749554</v>
          </cell>
          <cell r="CV178">
            <v>473402.44741311454</v>
          </cell>
          <cell r="CW178">
            <v>-95710.982804380998</v>
          </cell>
          <cell r="CX178">
            <v>16527.110770743901</v>
          </cell>
          <cell r="CY178">
            <v>112238.09357512486</v>
          </cell>
          <cell r="CZ178">
            <v>95710.982804380968</v>
          </cell>
          <cell r="DA178">
            <v>-95715.225021054444</v>
          </cell>
          <cell r="DB178">
            <v>1</v>
          </cell>
          <cell r="DC178">
            <v>96039.42</v>
          </cell>
          <cell r="DD178">
            <v>0</v>
          </cell>
          <cell r="DE178">
            <v>35672.239999999998</v>
          </cell>
          <cell r="DF178">
            <v>0</v>
          </cell>
          <cell r="DG178">
            <v>-32679.032591189025</v>
          </cell>
          <cell r="DH178">
            <v>7027686.4918588735</v>
          </cell>
          <cell r="DI178">
            <v>27291.758191958164</v>
          </cell>
          <cell r="DJ178">
            <v>8</v>
          </cell>
          <cell r="DK178">
            <v>7.6599750737070549</v>
          </cell>
          <cell r="DL178">
            <v>10.138043158458654</v>
          </cell>
          <cell r="DM178">
            <v>6.8060953402323685</v>
          </cell>
          <cell r="DN178">
            <v>60345.120747539833</v>
          </cell>
          <cell r="DO178">
            <v>0</v>
          </cell>
          <cell r="DP178">
            <v>60345.120747539833</v>
          </cell>
          <cell r="DQ178">
            <v>3380.24</v>
          </cell>
          <cell r="DW178">
            <v>1505.6599999999999</v>
          </cell>
          <cell r="DX178">
            <v>0</v>
          </cell>
        </row>
        <row r="179">
          <cell r="A179">
            <v>150001031</v>
          </cell>
          <cell r="B179" t="str">
            <v>№2/192</v>
          </cell>
          <cell r="C179" t="str">
            <v>вул.МСТИСЛАВСЬКА,  59</v>
          </cell>
          <cell r="D179" t="str">
            <v>вул.МСТИСЛАВСЬКА,  59</v>
          </cell>
          <cell r="E179">
            <v>159.9</v>
          </cell>
          <cell r="F179">
            <v>159.9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209.4636064838225</v>
          </cell>
          <cell r="AQ179">
            <v>93.650256154407487</v>
          </cell>
          <cell r="AR179">
            <v>-115.81335032941502</v>
          </cell>
          <cell r="AS179">
            <v>2143.67009217228</v>
          </cell>
          <cell r="AT179">
            <v>0</v>
          </cell>
          <cell r="AU179">
            <v>-2143.67009217228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1066.6414225991457</v>
          </cell>
          <cell r="BU179">
            <v>3643.1036566584926</v>
          </cell>
          <cell r="BV179">
            <v>2576.4622340593469</v>
          </cell>
          <cell r="BW179">
            <v>0</v>
          </cell>
          <cell r="BX179">
            <v>4.5981088177721148</v>
          </cell>
          <cell r="BY179">
            <v>4.5981088177721148</v>
          </cell>
          <cell r="BZ179">
            <v>372.42103916248163</v>
          </cell>
          <cell r="CA179">
            <v>5.0652729391280538</v>
          </cell>
          <cell r="CB179">
            <v>-367.35576622335356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3792.1961604177295</v>
          </cell>
          <cell r="CS179">
            <v>3746.4172945698006</v>
          </cell>
          <cell r="CT179">
            <v>-45.778865847928955</v>
          </cell>
          <cell r="CU179">
            <v>4550.6353925012754</v>
          </cell>
          <cell r="CV179">
            <v>4495.7007534837603</v>
          </cell>
          <cell r="CW179">
            <v>-54.93463901751511</v>
          </cell>
          <cell r="CX179">
            <v>213.85382670868069</v>
          </cell>
          <cell r="CY179">
            <v>268.78846572619568</v>
          </cell>
          <cell r="CZ179">
            <v>54.934639017514996</v>
          </cell>
          <cell r="DA179">
            <v>-419.36722234908439</v>
          </cell>
          <cell r="DB179">
            <v>1</v>
          </cell>
          <cell r="DC179">
            <v>663.88</v>
          </cell>
          <cell r="DD179">
            <v>0</v>
          </cell>
          <cell r="DE179">
            <v>174.51999999999998</v>
          </cell>
          <cell r="DF179">
            <v>0</v>
          </cell>
          <cell r="DG179">
            <v>-1117.6700122391539</v>
          </cell>
          <cell r="DH179">
            <v>57173.870630519472</v>
          </cell>
          <cell r="DI179">
            <v>712.39474919709596</v>
          </cell>
          <cell r="DJ179">
            <v>1</v>
          </cell>
          <cell r="DK179">
            <v>3.0604226292586181</v>
          </cell>
          <cell r="DL179">
            <v>0</v>
          </cell>
          <cell r="DM179">
            <v>3.0604226292586181</v>
          </cell>
          <cell r="DN179">
            <v>489.36157841845306</v>
          </cell>
          <cell r="DO179">
            <v>0</v>
          </cell>
          <cell r="DP179">
            <v>489.36157841845306</v>
          </cell>
          <cell r="DQ179"/>
          <cell r="DW179">
            <v>0</v>
          </cell>
          <cell r="DX179">
            <v>0</v>
          </cell>
        </row>
        <row r="180">
          <cell r="A180">
            <v>150001037</v>
          </cell>
          <cell r="B180" t="str">
            <v>№2/193</v>
          </cell>
          <cell r="C180" t="str">
            <v>вул.МСТИСЛАВСЬКА,  59А</v>
          </cell>
          <cell r="D180" t="str">
            <v>вул.МСТИСЛАВСЬКА,  59А</v>
          </cell>
          <cell r="E180">
            <v>161.4</v>
          </cell>
          <cell r="F180">
            <v>161.4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293.2490490773514</v>
          </cell>
          <cell r="AQ180">
            <v>70.237692115805615</v>
          </cell>
          <cell r="AR180">
            <v>-223.0113569615458</v>
          </cell>
          <cell r="AS180">
            <v>2093.4817180835716</v>
          </cell>
          <cell r="AT180">
            <v>0</v>
          </cell>
          <cell r="AU180">
            <v>-2093.4817180835716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918.625280831807</v>
          </cell>
          <cell r="BU180">
            <v>3643.1036566584926</v>
          </cell>
          <cell r="BV180">
            <v>2724.4783758266858</v>
          </cell>
          <cell r="BW180">
            <v>0</v>
          </cell>
          <cell r="BX180">
            <v>0</v>
          </cell>
          <cell r="BY180">
            <v>0</v>
          </cell>
          <cell r="BZ180">
            <v>313.61771718945818</v>
          </cell>
          <cell r="CA180">
            <v>5.0652729391280538</v>
          </cell>
          <cell r="CB180">
            <v>-308.5524442503301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3618.9737651821883</v>
          </cell>
          <cell r="CS180">
            <v>3718.4066217134264</v>
          </cell>
          <cell r="CT180">
            <v>99.432856531238031</v>
          </cell>
          <cell r="CU180">
            <v>4342.768518218626</v>
          </cell>
          <cell r="CV180">
            <v>4462.0879460561118</v>
          </cell>
          <cell r="CW180">
            <v>119.31942783748582</v>
          </cell>
          <cell r="CX180">
            <v>191.01664218412304</v>
          </cell>
          <cell r="CY180">
            <v>71.697214346637793</v>
          </cell>
          <cell r="CZ180">
            <v>-119.31942783748525</v>
          </cell>
          <cell r="DA180">
            <v>-4498.6736709850165</v>
          </cell>
          <cell r="DB180">
            <v>1</v>
          </cell>
          <cell r="DC180">
            <v>551.16</v>
          </cell>
          <cell r="DD180">
            <v>0</v>
          </cell>
          <cell r="DE180">
            <v>85.899999999999977</v>
          </cell>
          <cell r="DF180">
            <v>0</v>
          </cell>
          <cell r="DG180">
            <v>-4529.5850056727995</v>
          </cell>
          <cell r="DH180">
            <v>54405.42192483299</v>
          </cell>
          <cell r="DI180">
            <v>719.07762676930145</v>
          </cell>
          <cell r="DJ180">
            <v>1</v>
          </cell>
          <cell r="DK180">
            <v>2.8826837337561217</v>
          </cell>
          <cell r="DL180">
            <v>0</v>
          </cell>
          <cell r="DM180">
            <v>2.8826837337561217</v>
          </cell>
          <cell r="DN180">
            <v>465.26515462823807</v>
          </cell>
          <cell r="DO180">
            <v>0</v>
          </cell>
          <cell r="DP180">
            <v>465.26515462823807</v>
          </cell>
          <cell r="DQ180"/>
          <cell r="DW180">
            <v>0</v>
          </cell>
          <cell r="DX180">
            <v>0</v>
          </cell>
        </row>
        <row r="181">
          <cell r="A181">
            <v>150001032</v>
          </cell>
          <cell r="B181" t="str">
            <v>№2/195</v>
          </cell>
          <cell r="C181" t="str">
            <v>вул.МСТИСЛАВСЬКА,  79</v>
          </cell>
          <cell r="D181" t="str">
            <v>вул.МСТИСЛАВСЬКА,  79</v>
          </cell>
          <cell r="E181">
            <v>6019.3</v>
          </cell>
          <cell r="F181">
            <v>6019.3</v>
          </cell>
          <cell r="G181">
            <v>735.55</v>
          </cell>
          <cell r="H181">
            <v>0</v>
          </cell>
          <cell r="I181">
            <v>14730.071722925788</v>
          </cell>
          <cell r="J181">
            <v>11553.157810353745</v>
          </cell>
          <cell r="K181">
            <v>-3176.913912572043</v>
          </cell>
          <cell r="L181">
            <v>1997.5146618554368</v>
          </cell>
          <cell r="M181">
            <v>1709.6723831200557</v>
          </cell>
          <cell r="N181">
            <v>-287.84227873538111</v>
          </cell>
          <cell r="O181">
            <v>9936.3281490247882</v>
          </cell>
          <cell r="P181">
            <v>9962.8422041279864</v>
          </cell>
          <cell r="Q181">
            <v>26.514055103198189</v>
          </cell>
          <cell r="R181">
            <v>2087.1650413523921</v>
          </cell>
          <cell r="S181">
            <v>2092.8072218998896</v>
          </cell>
          <cell r="T181">
            <v>5.6421805474974462</v>
          </cell>
          <cell r="U181">
            <v>1781.371846427508</v>
          </cell>
          <cell r="V181">
            <v>854.99915875767215</v>
          </cell>
          <cell r="W181">
            <v>-926.37268766983584</v>
          </cell>
          <cell r="X181">
            <v>15455.930824909507</v>
          </cell>
          <cell r="Y181">
            <v>14151.381407518715</v>
          </cell>
          <cell r="Z181">
            <v>-1304.5494173907919</v>
          </cell>
          <cell r="AA181">
            <v>0</v>
          </cell>
          <cell r="AB181">
            <v>0</v>
          </cell>
          <cell r="AC181">
            <v>0</v>
          </cell>
          <cell r="AD181">
            <v>26499.151187515556</v>
          </cell>
          <cell r="AE181">
            <v>26607.852093284724</v>
          </cell>
          <cell r="AF181">
            <v>108.70090576916846</v>
          </cell>
          <cell r="AG181">
            <v>72487.533434010984</v>
          </cell>
          <cell r="AH181">
            <v>66932.712279062791</v>
          </cell>
          <cell r="AI181">
            <v>-5554.821154948193</v>
          </cell>
          <cell r="AJ181">
            <v>82421.502021636974</v>
          </cell>
          <cell r="AK181">
            <v>71440.539268913984</v>
          </cell>
          <cell r="AL181">
            <v>-10980.96275272299</v>
          </cell>
          <cell r="AM181">
            <v>1168.6684227264229</v>
          </cell>
          <cell r="AN181">
            <v>1109.934018301728</v>
          </cell>
          <cell r="AO181">
            <v>-58.734404424694958</v>
          </cell>
          <cell r="AP181">
            <v>5545.1248946079104</v>
          </cell>
          <cell r="AQ181">
            <v>5042.4114170627654</v>
          </cell>
          <cell r="AR181">
            <v>-502.713477545145</v>
          </cell>
          <cell r="AS181">
            <v>116628.41856309476</v>
          </cell>
          <cell r="AT181">
            <v>228115.79227256301</v>
          </cell>
          <cell r="AU181">
            <v>111487.37370946824</v>
          </cell>
          <cell r="AV181">
            <v>1625.1280424486122</v>
          </cell>
          <cell r="AW181">
            <v>1683.4927039917134</v>
          </cell>
          <cell r="AX181">
            <v>58.364661543101192</v>
          </cell>
          <cell r="AY181">
            <v>1321.6527476344224</v>
          </cell>
          <cell r="AZ181">
            <v>0</v>
          </cell>
          <cell r="BA181">
            <v>-1321.6527476344224</v>
          </cell>
          <cell r="BB181">
            <v>2298.9717813320417</v>
          </cell>
          <cell r="BC181">
            <v>761.87906883248809</v>
          </cell>
          <cell r="BD181">
            <v>-1537.0927124995537</v>
          </cell>
          <cell r="BE181">
            <v>703.6182470099385</v>
          </cell>
          <cell r="BF181">
            <v>718.34862679647222</v>
          </cell>
          <cell r="BG181">
            <v>14.730379786533717</v>
          </cell>
          <cell r="BH181">
            <v>954.11337010337263</v>
          </cell>
          <cell r="BI181">
            <v>0</v>
          </cell>
          <cell r="BJ181">
            <v>-954.11337010337263</v>
          </cell>
          <cell r="BK181">
            <v>2493.8393789727793</v>
          </cell>
          <cell r="BL181">
            <v>5915.8565211893892</v>
          </cell>
          <cell r="BM181">
            <v>3422.01714221661</v>
          </cell>
          <cell r="BN181">
            <v>1028.4282220979401</v>
          </cell>
          <cell r="BO181">
            <v>0</v>
          </cell>
          <cell r="BP181">
            <v>-1028.4282220979401</v>
          </cell>
          <cell r="BQ181">
            <v>10425.751789599106</v>
          </cell>
          <cell r="BR181">
            <v>9079.5769208100628</v>
          </cell>
          <cell r="BS181">
            <v>-1346.1748687890431</v>
          </cell>
          <cell r="BT181">
            <v>106035.81969334067</v>
          </cell>
          <cell r="BU181">
            <v>76634.590078355162</v>
          </cell>
          <cell r="BV181">
            <v>-29401.22961498551</v>
          </cell>
          <cell r="BW181">
            <v>67099.33833894736</v>
          </cell>
          <cell r="BX181">
            <v>42167.63902518688</v>
          </cell>
          <cell r="BY181">
            <v>-24931.69931376048</v>
          </cell>
          <cell r="BZ181">
            <v>12214.265465686956</v>
          </cell>
          <cell r="CA181">
            <v>1179.2457767629014</v>
          </cell>
          <cell r="CB181">
            <v>-11035.019688924054</v>
          </cell>
          <cell r="CC181">
            <v>2913.2132523936552</v>
          </cell>
          <cell r="CD181">
            <v>2921.6637266676335</v>
          </cell>
          <cell r="CE181">
            <v>8.4504742739782159</v>
          </cell>
          <cell r="CF181">
            <v>363.17432504200553</v>
          </cell>
          <cell r="CG181">
            <v>6061.4801330224436</v>
          </cell>
          <cell r="CH181">
            <v>5698.3058079804377</v>
          </cell>
          <cell r="CI181">
            <v>29075.684878711461</v>
          </cell>
          <cell r="CJ181">
            <v>25114.924763734671</v>
          </cell>
          <cell r="CK181">
            <v>-3960.7601149767906</v>
          </cell>
          <cell r="CL181">
            <v>17703.465380071542</v>
          </cell>
          <cell r="CM181">
            <v>21673.35302823766</v>
          </cell>
          <cell r="CN181">
            <v>3969.8876481661173</v>
          </cell>
          <cell r="CO181">
            <v>46779.150258783004</v>
          </cell>
          <cell r="CP181">
            <v>46788.27779197233</v>
          </cell>
          <cell r="CQ181">
            <v>9.1275331893266411</v>
          </cell>
          <cell r="CR181">
            <v>524081.96045986982</v>
          </cell>
          <cell r="CS181">
            <v>557473.86270868173</v>
          </cell>
          <cell r="CT181">
            <v>33391.902248811908</v>
          </cell>
          <cell r="CU181">
            <v>628898.35255184374</v>
          </cell>
          <cell r="CV181">
            <v>668968.6352504181</v>
          </cell>
          <cell r="CW181">
            <v>40070.28269857436</v>
          </cell>
          <cell r="CX181">
            <v>20345.645788903188</v>
          </cell>
          <cell r="CY181">
            <v>-19724.636909671077</v>
          </cell>
          <cell r="CZ181">
            <v>-40070.282698574265</v>
          </cell>
          <cell r="DA181">
            <v>-49613.817001044255</v>
          </cell>
          <cell r="DB181">
            <v>1</v>
          </cell>
          <cell r="DC181">
            <v>93272.45</v>
          </cell>
          <cell r="DD181">
            <v>0</v>
          </cell>
          <cell r="DE181">
            <v>26288.559999999998</v>
          </cell>
          <cell r="DF181">
            <v>0</v>
          </cell>
          <cell r="DG181">
            <v>-53658.112336913124</v>
          </cell>
          <cell r="DH181">
            <v>7790927.9800889641</v>
          </cell>
          <cell r="DI181">
            <v>26820.615323117687</v>
          </cell>
          <cell r="DJ181">
            <v>9</v>
          </cell>
          <cell r="DK181">
            <v>8.8446195194305197</v>
          </cell>
          <cell r="DL181">
            <v>11.446050300711864</v>
          </cell>
          <cell r="DM181">
            <v>7.4683835075933764</v>
          </cell>
          <cell r="DN181">
            <v>66983.728163903434</v>
          </cell>
          <cell r="DO181">
            <v>0</v>
          </cell>
          <cell r="DP181">
            <v>66983.728163903434</v>
          </cell>
          <cell r="DQ181">
            <v>782.6</v>
          </cell>
          <cell r="DW181">
            <v>1714.44</v>
          </cell>
          <cell r="DX181">
            <v>0</v>
          </cell>
        </row>
        <row r="182">
          <cell r="A182">
            <v>150000537</v>
          </cell>
          <cell r="B182" t="str">
            <v>№2/11</v>
          </cell>
          <cell r="C182" t="str">
            <v>вул.МУЗЕЙНА,  1А</v>
          </cell>
          <cell r="D182" t="str">
            <v>вул.МУЗЕЙНА,  1А</v>
          </cell>
          <cell r="E182">
            <v>108.3</v>
          </cell>
          <cell r="F182">
            <v>108.3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525.99762940743767</v>
          </cell>
          <cell r="AQ182">
            <v>210.71307634741686</v>
          </cell>
          <cell r="AR182">
            <v>-315.28455306002081</v>
          </cell>
          <cell r="AS182">
            <v>109.65779999999998</v>
          </cell>
          <cell r="AT182">
            <v>0</v>
          </cell>
          <cell r="AU182">
            <v>-109.65779999999998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635.65542940743762</v>
          </cell>
          <cell r="CS182">
            <v>210.71307634741686</v>
          </cell>
          <cell r="CT182">
            <v>-424.94235306002076</v>
          </cell>
          <cell r="CU182">
            <v>762.7865152889251</v>
          </cell>
          <cell r="CV182">
            <v>252.85569161690023</v>
          </cell>
          <cell r="CW182">
            <v>-509.93082367202487</v>
          </cell>
          <cell r="CX182">
            <v>14.289170387974195</v>
          </cell>
          <cell r="CY182">
            <v>524.21999405999929</v>
          </cell>
          <cell r="CZ182">
            <v>509.9308236720251</v>
          </cell>
          <cell r="DA182">
            <v>-1132.2060232775473</v>
          </cell>
          <cell r="DB182">
            <v>2</v>
          </cell>
          <cell r="DC182">
            <v>125.22</v>
          </cell>
          <cell r="DD182">
            <v>0</v>
          </cell>
          <cell r="DE182">
            <v>48.209999999999994</v>
          </cell>
          <cell r="DF182">
            <v>0</v>
          </cell>
          <cell r="DG182">
            <v>-626.66455300547432</v>
          </cell>
          <cell r="DH182">
            <v>9324.9082281227911</v>
          </cell>
          <cell r="DI182">
            <v>482.50376071323012</v>
          </cell>
          <cell r="DJ182">
            <v>1</v>
          </cell>
          <cell r="DK182">
            <v>0.71101093005142746</v>
          </cell>
          <cell r="DL182">
            <v>0</v>
          </cell>
          <cell r="DM182">
            <v>0.71101093005142746</v>
          </cell>
          <cell r="DN182">
            <v>77.002483724569586</v>
          </cell>
          <cell r="DO182">
            <v>0</v>
          </cell>
          <cell r="DP182">
            <v>77.002483724569586</v>
          </cell>
          <cell r="DQ182"/>
        </row>
        <row r="183">
          <cell r="A183">
            <v>150000502</v>
          </cell>
          <cell r="B183" t="str">
            <v>№2/196</v>
          </cell>
          <cell r="C183" t="str">
            <v>вул.ОЛЕГА МІХНЮКА,  10</v>
          </cell>
          <cell r="D183" t="str">
            <v>вул.ОЛЕГА МІХНЮКА,  10</v>
          </cell>
          <cell r="E183">
            <v>137.30000000000001</v>
          </cell>
          <cell r="F183">
            <v>137.30000000000001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251.35632778058695</v>
          </cell>
          <cell r="AQ183">
            <v>140.47538423161123</v>
          </cell>
          <cell r="AR183">
            <v>-110.88094354897572</v>
          </cell>
          <cell r="AS183">
            <v>2283.1134216217802</v>
          </cell>
          <cell r="AT183">
            <v>0</v>
          </cell>
          <cell r="AU183">
            <v>-2283.1134216217802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2075.2383857599998</v>
          </cell>
          <cell r="BP183">
            <v>2075.2383857599998</v>
          </cell>
          <cell r="BQ183">
            <v>0</v>
          </cell>
          <cell r="BR183">
            <v>2075.2383857599998</v>
          </cell>
          <cell r="BS183">
            <v>2075.2383857599998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2534.4697494023671</v>
          </cell>
          <cell r="CS183">
            <v>2215.7137699916111</v>
          </cell>
          <cell r="CT183">
            <v>-318.75597941075603</v>
          </cell>
          <cell r="CU183">
            <v>3041.3636992828406</v>
          </cell>
          <cell r="CV183">
            <v>2658.8565239899331</v>
          </cell>
          <cell r="CW183">
            <v>-382.5071752929075</v>
          </cell>
          <cell r="CX183">
            <v>106.20280370859449</v>
          </cell>
          <cell r="CY183">
            <v>488.70997900150286</v>
          </cell>
          <cell r="CZ183">
            <v>382.50717529290836</v>
          </cell>
          <cell r="DA183">
            <v>-7336.4165515265249</v>
          </cell>
          <cell r="DB183">
            <v>3</v>
          </cell>
          <cell r="DC183">
            <v>542.54</v>
          </cell>
          <cell r="DD183">
            <v>0</v>
          </cell>
          <cell r="DE183">
            <v>217.54999999999995</v>
          </cell>
          <cell r="DF183">
            <v>0</v>
          </cell>
          <cell r="DG183">
            <v>-3100.9429672461984</v>
          </cell>
          <cell r="DH183">
            <v>37770.79803589722</v>
          </cell>
          <cell r="DI183">
            <v>611.70606044253464</v>
          </cell>
          <cell r="DJ183">
            <v>1</v>
          </cell>
          <cell r="DK183">
            <v>2.367033587301663</v>
          </cell>
          <cell r="DL183">
            <v>0</v>
          </cell>
          <cell r="DM183">
            <v>2.367033587301663</v>
          </cell>
          <cell r="DN183">
            <v>324.99371153651833</v>
          </cell>
          <cell r="DO183">
            <v>0</v>
          </cell>
          <cell r="DP183">
            <v>324.99371153651833</v>
          </cell>
          <cell r="DQ183"/>
          <cell r="DW183">
            <v>0</v>
          </cell>
          <cell r="DX183">
            <v>0</v>
          </cell>
        </row>
        <row r="184">
          <cell r="A184">
            <v>150000503</v>
          </cell>
          <cell r="B184" t="str">
            <v>№2/197</v>
          </cell>
          <cell r="C184" t="str">
            <v>вул.ОЛЕГА МІХНЮКА,  19</v>
          </cell>
          <cell r="D184" t="str">
            <v>вул.ОЛЕГА МІХНЮКА,  19</v>
          </cell>
          <cell r="E184">
            <v>211.6</v>
          </cell>
          <cell r="F184">
            <v>211.6</v>
          </cell>
          <cell r="G184">
            <v>0</v>
          </cell>
          <cell r="H184">
            <v>0</v>
          </cell>
          <cell r="I184">
            <v>0.20052534129044103</v>
          </cell>
          <cell r="J184">
            <v>0.20153627033544289</v>
          </cell>
          <cell r="K184">
            <v>1.0109290450018571E-3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0.20052534129044103</v>
          </cell>
          <cell r="AH184">
            <v>0.20153627033544289</v>
          </cell>
          <cell r="AI184">
            <v>1.0109290450018571E-3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335.14177037411599</v>
          </cell>
          <cell r="AQ184">
            <v>140.47538423161123</v>
          </cell>
          <cell r="AR184">
            <v>-194.66638614250476</v>
          </cell>
          <cell r="AS184">
            <v>3377.575511241917</v>
          </cell>
          <cell r="AT184">
            <v>18218</v>
          </cell>
          <cell r="AU184">
            <v>14840.424488758083</v>
          </cell>
          <cell r="AV184">
            <v>1.0019919531893755E-2</v>
          </cell>
          <cell r="AW184">
            <v>0</v>
          </cell>
          <cell r="AX184">
            <v>-1.0019919531893755E-2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4102.7062947599998</v>
          </cell>
          <cell r="BP184">
            <v>4102.7062947599998</v>
          </cell>
          <cell r="BQ184">
            <v>1.0019919531893755E-2</v>
          </cell>
          <cell r="BR184">
            <v>4102.7062947599998</v>
          </cell>
          <cell r="BS184">
            <v>4102.6962748404676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3712.9278268768553</v>
          </cell>
          <cell r="CS184">
            <v>22461.383215261947</v>
          </cell>
          <cell r="CT184">
            <v>18748.455388385093</v>
          </cell>
          <cell r="CU184">
            <v>4455.5133922522264</v>
          </cell>
          <cell r="CV184">
            <v>26953.659858314335</v>
          </cell>
          <cell r="CW184">
            <v>22498.14646606211</v>
          </cell>
          <cell r="CX184">
            <v>155.4011770736814</v>
          </cell>
          <cell r="CY184">
            <v>-22342.745288988426</v>
          </cell>
          <cell r="CZ184">
            <v>-22498.146466062106</v>
          </cell>
          <cell r="DA184">
            <v>15565.032453259788</v>
          </cell>
          <cell r="DB184">
            <v>3</v>
          </cell>
          <cell r="DC184">
            <v>610.63</v>
          </cell>
          <cell r="DD184">
            <v>0</v>
          </cell>
          <cell r="DE184">
            <v>136.64999999999998</v>
          </cell>
          <cell r="DF184">
            <v>0</v>
          </cell>
          <cell r="DG184">
            <v>-1227.7808439325581</v>
          </cell>
          <cell r="DH184">
            <v>55330.974831910891</v>
          </cell>
          <cell r="DI184">
            <v>942.73126285244223</v>
          </cell>
          <cell r="DJ184">
            <v>1</v>
          </cell>
          <cell r="DK184">
            <v>2.2400411131809341</v>
          </cell>
          <cell r="DL184">
            <v>0</v>
          </cell>
          <cell r="DM184">
            <v>2.2400411131809341</v>
          </cell>
          <cell r="DN184">
            <v>473.99269954908567</v>
          </cell>
          <cell r="DO184">
            <v>0</v>
          </cell>
          <cell r="DP184">
            <v>473.99269954908567</v>
          </cell>
          <cell r="DQ184"/>
        </row>
        <row r="185">
          <cell r="A185">
            <v>150000504</v>
          </cell>
          <cell r="B185" t="str">
            <v>№2/198</v>
          </cell>
          <cell r="C185" t="str">
            <v>вул.ОЛЕГА МІХНЮКА,  45</v>
          </cell>
          <cell r="D185" t="str">
            <v>вул.ОЛЕГА МІХНЮКА,  45</v>
          </cell>
          <cell r="E185">
            <v>180.6</v>
          </cell>
          <cell r="F185">
            <v>180.6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259.11798572934151</v>
          </cell>
          <cell r="AQ185">
            <v>117.06282019300937</v>
          </cell>
          <cell r="AR185">
            <v>-142.05516553633214</v>
          </cell>
          <cell r="AS185">
            <v>2961.0349925613423</v>
          </cell>
          <cell r="AT185">
            <v>0</v>
          </cell>
          <cell r="AU185">
            <v>-2961.0349925613423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2268.5421754399999</v>
          </cell>
          <cell r="BP185">
            <v>2268.5421754399999</v>
          </cell>
          <cell r="BQ185">
            <v>0</v>
          </cell>
          <cell r="BR185">
            <v>2268.5421754399999</v>
          </cell>
          <cell r="BS185">
            <v>2268.5421754399999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3220.1529782906837</v>
          </cell>
          <cell r="CS185">
            <v>2385.6049956330094</v>
          </cell>
          <cell r="CT185">
            <v>-834.54798265767431</v>
          </cell>
          <cell r="CU185">
            <v>3864.1835739488201</v>
          </cell>
          <cell r="CV185">
            <v>2862.7259947596112</v>
          </cell>
          <cell r="CW185">
            <v>-1001.4575791892089</v>
          </cell>
          <cell r="CX185">
            <v>134.56504425436609</v>
          </cell>
          <cell r="CY185">
            <v>1136.022623443575</v>
          </cell>
          <cell r="CZ185">
            <v>1001.4575791892089</v>
          </cell>
          <cell r="DA185">
            <v>-10791.229190253078</v>
          </cell>
          <cell r="DB185">
            <v>3</v>
          </cell>
          <cell r="DC185">
            <v>702.88</v>
          </cell>
          <cell r="DD185">
            <v>0</v>
          </cell>
          <cell r="DE185">
            <v>294.58</v>
          </cell>
          <cell r="DF185">
            <v>0</v>
          </cell>
          <cell r="DG185">
            <v>-4894.0476824384841</v>
          </cell>
          <cell r="DH185">
            <v>47984.983418438234</v>
          </cell>
          <cell r="DI185">
            <v>804.61845969353055</v>
          </cell>
          <cell r="DJ185">
            <v>1</v>
          </cell>
          <cell r="DK185">
            <v>2.2608499241081832</v>
          </cell>
          <cell r="DL185">
            <v>0</v>
          </cell>
          <cell r="DM185">
            <v>2.2608499241081832</v>
          </cell>
          <cell r="DN185">
            <v>408.30949629393785</v>
          </cell>
          <cell r="DO185">
            <v>0</v>
          </cell>
          <cell r="DP185">
            <v>408.30949629393785</v>
          </cell>
          <cell r="DQ185"/>
          <cell r="DW185">
            <v>0</v>
          </cell>
          <cell r="DX185">
            <v>0</v>
          </cell>
        </row>
        <row r="186">
          <cell r="A186">
            <v>150000506</v>
          </cell>
          <cell r="B186" t="str">
            <v>№2/199</v>
          </cell>
          <cell r="C186" t="str">
            <v>вул.ОЛЕГА МІХНЮКА,  45А</v>
          </cell>
          <cell r="D186" t="str">
            <v>вул.ОЛЕГА МІХНЮКА,  45А</v>
          </cell>
          <cell r="E186">
            <v>102.4</v>
          </cell>
          <cell r="F186">
            <v>102.4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283.31817322824764</v>
          </cell>
          <cell r="AQ186">
            <v>93.650256154407487</v>
          </cell>
          <cell r="AR186">
            <v>-189.66791707384016</v>
          </cell>
          <cell r="AS186">
            <v>1996.3417327747941</v>
          </cell>
          <cell r="AT186">
            <v>0</v>
          </cell>
          <cell r="AU186">
            <v>-1996.3417327747941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1280.92</v>
          </cell>
          <cell r="BP186">
            <v>1280.92</v>
          </cell>
          <cell r="BQ186">
            <v>0</v>
          </cell>
          <cell r="BR186">
            <v>1280.92</v>
          </cell>
          <cell r="BS186">
            <v>1280.92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2279.6599060030417</v>
          </cell>
          <cell r="CS186">
            <v>1374.5702561544076</v>
          </cell>
          <cell r="CT186">
            <v>-905.08964984863405</v>
          </cell>
          <cell r="CU186">
            <v>2735.59188720365</v>
          </cell>
          <cell r="CV186">
            <v>1649.4843073852892</v>
          </cell>
          <cell r="CW186">
            <v>-1086.1075798183608</v>
          </cell>
          <cell r="CX186">
            <v>95.291670071888177</v>
          </cell>
          <cell r="CY186">
            <v>1181.3992498902492</v>
          </cell>
          <cell r="CZ186">
            <v>1086.107579818361</v>
          </cell>
          <cell r="DA186">
            <v>-8354.635927706333</v>
          </cell>
          <cell r="DB186">
            <v>3</v>
          </cell>
          <cell r="DC186">
            <v>305.67</v>
          </cell>
          <cell r="DD186">
            <v>0</v>
          </cell>
          <cell r="DE186">
            <v>16.460000000000036</v>
          </cell>
          <cell r="DF186">
            <v>0</v>
          </cell>
          <cell r="DG186">
            <v>-3515.3601763122733</v>
          </cell>
          <cell r="DH186">
            <v>33970.602687306462</v>
          </cell>
          <cell r="DI186">
            <v>456.2177755958889</v>
          </cell>
          <cell r="DJ186">
            <v>1</v>
          </cell>
          <cell r="DK186">
            <v>2.8243678199565312</v>
          </cell>
          <cell r="DL186">
            <v>0</v>
          </cell>
          <cell r="DM186">
            <v>2.8243678199565312</v>
          </cell>
          <cell r="DN186">
            <v>289.21526476354882</v>
          </cell>
          <cell r="DO186">
            <v>0</v>
          </cell>
          <cell r="DP186">
            <v>289.21526476354882</v>
          </cell>
          <cell r="DQ186"/>
          <cell r="DW186">
            <v>0</v>
          </cell>
          <cell r="DX186">
            <v>0</v>
          </cell>
        </row>
        <row r="187">
          <cell r="A187">
            <v>150000505</v>
          </cell>
          <cell r="B187" t="str">
            <v>№2/200</v>
          </cell>
          <cell r="C187" t="str">
            <v>вул.ОЛЕГА МІХНЮКА,  47</v>
          </cell>
          <cell r="D187" t="str">
            <v>вул.ОЛЕГА МІХНЮКА,  47</v>
          </cell>
          <cell r="E187">
            <v>180.22</v>
          </cell>
          <cell r="F187">
            <v>180.22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367.10361582177666</v>
          </cell>
          <cell r="AQ187">
            <v>117.06282019300937</v>
          </cell>
          <cell r="AR187">
            <v>-250.04079562876728</v>
          </cell>
          <cell r="AS187">
            <v>3141.780579090735</v>
          </cell>
          <cell r="AT187">
            <v>0</v>
          </cell>
          <cell r="AU187">
            <v>-3141.780579090735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1766.4</v>
          </cell>
          <cell r="BP187">
            <v>1766.4</v>
          </cell>
          <cell r="BQ187">
            <v>0</v>
          </cell>
          <cell r="BR187">
            <v>1766.4</v>
          </cell>
          <cell r="BS187">
            <v>1766.4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3508.8841949125117</v>
          </cell>
          <cell r="CS187">
            <v>1883.4628201930095</v>
          </cell>
          <cell r="CT187">
            <v>-1625.4213747195022</v>
          </cell>
          <cell r="CU187">
            <v>4210.661033895014</v>
          </cell>
          <cell r="CV187">
            <v>2260.1553842316112</v>
          </cell>
          <cell r="CW187">
            <v>-1950.5056496634029</v>
          </cell>
          <cell r="CX187">
            <v>147.10821284779084</v>
          </cell>
          <cell r="CY187">
            <v>2097.6138625111948</v>
          </cell>
          <cell r="CZ187">
            <v>1950.505649663404</v>
          </cell>
          <cell r="DA187">
            <v>-11424.119789315284</v>
          </cell>
          <cell r="DB187">
            <v>3</v>
          </cell>
          <cell r="DC187">
            <v>769.98</v>
          </cell>
          <cell r="DD187">
            <v>0</v>
          </cell>
          <cell r="DE187">
            <v>319.62</v>
          </cell>
          <cell r="DF187">
            <v>0</v>
          </cell>
          <cell r="DG187">
            <v>-3957.1853614560723</v>
          </cell>
          <cell r="DH187">
            <v>52293.230960913657</v>
          </cell>
          <cell r="DI187">
            <v>802.92546404190512</v>
          </cell>
          <cell r="DJ187">
            <v>1</v>
          </cell>
          <cell r="DK187">
            <v>2.4989019230622302</v>
          </cell>
          <cell r="DL187">
            <v>0</v>
          </cell>
          <cell r="DM187">
            <v>2.4989019230622302</v>
          </cell>
          <cell r="DN187">
            <v>450.35210457427513</v>
          </cell>
          <cell r="DO187">
            <v>0</v>
          </cell>
          <cell r="DP187">
            <v>450.35210457427513</v>
          </cell>
          <cell r="DQ187"/>
          <cell r="DW187">
            <v>0</v>
          </cell>
          <cell r="DX187">
            <v>0</v>
          </cell>
        </row>
        <row r="188">
          <cell r="A188">
            <v>150000507</v>
          </cell>
          <cell r="B188" t="str">
            <v>№2/201</v>
          </cell>
          <cell r="C188" t="str">
            <v>вул.ОЛЕГА МІХНЮКА,  47А</v>
          </cell>
          <cell r="D188" t="str">
            <v>вул.ОЛЕГА МІХНЮКА,  47А</v>
          </cell>
          <cell r="E188">
            <v>330.4</v>
          </cell>
          <cell r="F188">
            <v>279</v>
          </cell>
          <cell r="G188">
            <v>0</v>
          </cell>
          <cell r="H188">
            <v>51.4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414.58877716694661</v>
          </cell>
          <cell r="AQ188">
            <v>140.47538423161123</v>
          </cell>
          <cell r="AR188">
            <v>-274.11339293533536</v>
          </cell>
          <cell r="AS188">
            <v>4720.7044150081801</v>
          </cell>
          <cell r="AT188">
            <v>0</v>
          </cell>
          <cell r="AU188">
            <v>-4720.7044150081801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3375.0397301600001</v>
          </cell>
          <cell r="BP188">
            <v>3375.0397301600001</v>
          </cell>
          <cell r="BQ188">
            <v>0</v>
          </cell>
          <cell r="BR188">
            <v>3375.0397301600001</v>
          </cell>
          <cell r="BS188">
            <v>3375.0397301600001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5135.2931921751269</v>
          </cell>
          <cell r="CS188">
            <v>3515.5151143916114</v>
          </cell>
          <cell r="CT188">
            <v>-1619.7780777835155</v>
          </cell>
          <cell r="CU188">
            <v>6162.3518306101523</v>
          </cell>
          <cell r="CV188">
            <v>4218.6181372699339</v>
          </cell>
          <cell r="CW188">
            <v>-1943.7336933402185</v>
          </cell>
          <cell r="CX188">
            <v>223.63040116276855</v>
          </cell>
          <cell r="CY188">
            <v>2167.3640945029861</v>
          </cell>
          <cell r="CZ188">
            <v>1943.7336933402175</v>
          </cell>
          <cell r="DA188">
            <v>-16503.463773332198</v>
          </cell>
          <cell r="DB188">
            <v>3</v>
          </cell>
          <cell r="DC188">
            <v>1400.03</v>
          </cell>
          <cell r="DD188">
            <v>627.77</v>
          </cell>
          <cell r="DE188">
            <v>841.87</v>
          </cell>
          <cell r="DF188">
            <v>524.93999999999994</v>
          </cell>
          <cell r="DG188">
            <v>-6642.5064789181597</v>
          </cell>
          <cell r="DH188">
            <v>76631.786781275063</v>
          </cell>
          <cell r="DI188">
            <v>1239.8965522298427</v>
          </cell>
          <cell r="DJ188">
            <v>1</v>
          </cell>
          <cell r="DK188">
            <v>2.0005651084044573</v>
          </cell>
          <cell r="DL188">
            <v>0</v>
          </cell>
          <cell r="DM188">
            <v>2.0005651084044573</v>
          </cell>
          <cell r="DN188">
            <v>558.15766524484354</v>
          </cell>
          <cell r="DO188">
            <v>102.82904657198911</v>
          </cell>
          <cell r="DP188">
            <v>660.98671181683267</v>
          </cell>
          <cell r="DQ188"/>
          <cell r="DW188">
            <v>0</v>
          </cell>
          <cell r="DX188">
            <v>0</v>
          </cell>
        </row>
        <row r="189">
          <cell r="A189">
            <v>150000508</v>
          </cell>
          <cell r="B189" t="str">
            <v>№2/202</v>
          </cell>
          <cell r="C189" t="str">
            <v>вул.ОЛЕГА МІХНЮКА,  47Б</v>
          </cell>
          <cell r="D189" t="str">
            <v>вул.ОЛЕГА МІХНЮКА,  47Б</v>
          </cell>
          <cell r="E189">
            <v>151.80000000000001</v>
          </cell>
          <cell r="F189">
            <v>151.80000000000001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167.570885187058</v>
          </cell>
          <cell r="AQ189">
            <v>70.237692115805615</v>
          </cell>
          <cell r="AR189">
            <v>-97.333193071252381</v>
          </cell>
          <cell r="AS189">
            <v>2003.4811747357487</v>
          </cell>
          <cell r="AT189">
            <v>0</v>
          </cell>
          <cell r="AU189">
            <v>-2003.4811747357487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974.29553764000002</v>
          </cell>
          <cell r="BP189">
            <v>974.29553764000002</v>
          </cell>
          <cell r="BQ189">
            <v>0</v>
          </cell>
          <cell r="BR189">
            <v>974.29553764000002</v>
          </cell>
          <cell r="BS189">
            <v>974.29553764000002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2171.0520599228066</v>
          </cell>
          <cell r="CS189">
            <v>1044.5332297558057</v>
          </cell>
          <cell r="CT189">
            <v>-1126.5188301670009</v>
          </cell>
          <cell r="CU189">
            <v>2605.2624719073679</v>
          </cell>
          <cell r="CV189">
            <v>1253.4398757069669</v>
          </cell>
          <cell r="CW189">
            <v>-1351.822596200401</v>
          </cell>
          <cell r="CX189">
            <v>90.883487728146974</v>
          </cell>
          <cell r="CY189">
            <v>1442.706083928548</v>
          </cell>
          <cell r="CZ189">
            <v>1351.822596200401</v>
          </cell>
          <cell r="DA189">
            <v>-7221.950323593609</v>
          </cell>
          <cell r="DB189">
            <v>3</v>
          </cell>
          <cell r="DC189">
            <v>461.61</v>
          </cell>
          <cell r="DD189">
            <v>0</v>
          </cell>
          <cell r="DE189">
            <v>185.08000000000004</v>
          </cell>
          <cell r="DF189">
            <v>0</v>
          </cell>
          <cell r="DG189">
            <v>-2656.2325125117181</v>
          </cell>
          <cell r="DH189">
            <v>32353.75151562618</v>
          </cell>
          <cell r="DI189">
            <v>676.30721030718678</v>
          </cell>
          <cell r="DJ189">
            <v>1</v>
          </cell>
          <cell r="DK189">
            <v>1.8217204409391632</v>
          </cell>
          <cell r="DL189">
            <v>0</v>
          </cell>
          <cell r="DM189">
            <v>1.8217204409391632</v>
          </cell>
          <cell r="DN189">
            <v>276.537162934565</v>
          </cell>
          <cell r="DO189">
            <v>0</v>
          </cell>
          <cell r="DP189">
            <v>276.537162934565</v>
          </cell>
          <cell r="DQ189"/>
          <cell r="DW189">
            <v>0</v>
          </cell>
          <cell r="DX189">
            <v>0</v>
          </cell>
        </row>
        <row r="190">
          <cell r="A190">
            <v>150000501</v>
          </cell>
          <cell r="B190" t="str">
            <v>№2/203</v>
          </cell>
          <cell r="C190" t="str">
            <v>вул.ОЛЕГА МІХНЮКА,  7</v>
          </cell>
          <cell r="D190" t="str">
            <v>вул.ОЛЕГА МІХНЮКА,  7</v>
          </cell>
          <cell r="E190">
            <v>4531.93</v>
          </cell>
          <cell r="F190">
            <v>4491.33</v>
          </cell>
          <cell r="G190">
            <v>0</v>
          </cell>
          <cell r="H190">
            <v>40.6</v>
          </cell>
          <cell r="I190">
            <v>18666.651896000873</v>
          </cell>
          <cell r="J190">
            <v>18181.920356498325</v>
          </cell>
          <cell r="K190">
            <v>-484.73153950254709</v>
          </cell>
          <cell r="L190">
            <v>3628.4709950679876</v>
          </cell>
          <cell r="M190">
            <v>3710.1782137079063</v>
          </cell>
          <cell r="N190">
            <v>81.707218639918665</v>
          </cell>
          <cell r="O190">
            <v>6680.4212069599316</v>
          </cell>
          <cell r="P190">
            <v>6699.6002122665959</v>
          </cell>
          <cell r="Q190">
            <v>19.179005306664294</v>
          </cell>
          <cell r="R190">
            <v>0</v>
          </cell>
          <cell r="S190">
            <v>0</v>
          </cell>
          <cell r="T190">
            <v>0</v>
          </cell>
          <cell r="U190">
            <v>576.07710456562654</v>
          </cell>
          <cell r="V190">
            <v>319.14938844895784</v>
          </cell>
          <cell r="W190">
            <v>-256.92771611666871</v>
          </cell>
          <cell r="X190">
            <v>14183.760258695296</v>
          </cell>
          <cell r="Y190">
            <v>13812.697091896394</v>
          </cell>
          <cell r="Z190">
            <v>-371.06316679890188</v>
          </cell>
          <cell r="AA190">
            <v>0</v>
          </cell>
          <cell r="AB190">
            <v>0</v>
          </cell>
          <cell r="AC190">
            <v>0</v>
          </cell>
          <cell r="AD190">
            <v>19943.047323899667</v>
          </cell>
          <cell r="AE190">
            <v>20025.513510819288</v>
          </cell>
          <cell r="AF190">
            <v>82.466186919620668</v>
          </cell>
          <cell r="AG190">
            <v>63678.428785189375</v>
          </cell>
          <cell r="AH190">
            <v>62749.058773637473</v>
          </cell>
          <cell r="AI190">
            <v>-929.37001155190228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15391.608352322886</v>
          </cell>
          <cell r="AQ190">
            <v>14084.895028578361</v>
          </cell>
          <cell r="AR190">
            <v>-1306.713323744525</v>
          </cell>
          <cell r="AS190">
            <v>69734.71773530214</v>
          </cell>
          <cell r="AT190">
            <v>6428.2744542952587</v>
          </cell>
          <cell r="AU190">
            <v>-63306.443281006883</v>
          </cell>
          <cell r="AV190">
            <v>3379.283383110193</v>
          </cell>
          <cell r="AW190">
            <v>0</v>
          </cell>
          <cell r="AX190">
            <v>-3379.283383110193</v>
          </cell>
          <cell r="AY190">
            <v>4769.2249085863168</v>
          </cell>
          <cell r="AZ190">
            <v>1605.9973575179408</v>
          </cell>
          <cell r="BA190">
            <v>-3163.2275510683758</v>
          </cell>
          <cell r="BB190">
            <v>3730.509050495913</v>
          </cell>
          <cell r="BC190">
            <v>0</v>
          </cell>
          <cell r="BD190">
            <v>-3730.509050495913</v>
          </cell>
          <cell r="BE190">
            <v>0</v>
          </cell>
          <cell r="BF190">
            <v>0</v>
          </cell>
          <cell r="BG190">
            <v>0</v>
          </cell>
          <cell r="BH190">
            <v>339.52503401730695</v>
          </cell>
          <cell r="BI190">
            <v>1133.7402444184133</v>
          </cell>
          <cell r="BJ190">
            <v>794.21521040110633</v>
          </cell>
          <cell r="BK190">
            <v>3215.9559099893386</v>
          </cell>
          <cell r="BL190">
            <v>3543.7164155103328</v>
          </cell>
          <cell r="BM190">
            <v>327.76050552099423</v>
          </cell>
          <cell r="BN190">
            <v>20.219350387451261</v>
          </cell>
          <cell r="BO190">
            <v>0</v>
          </cell>
          <cell r="BP190">
            <v>-20.219350387451261</v>
          </cell>
          <cell r="BQ190">
            <v>15454.71763658652</v>
          </cell>
          <cell r="BR190">
            <v>6283.4540174466874</v>
          </cell>
          <cell r="BS190">
            <v>-9171.2636191398324</v>
          </cell>
          <cell r="BT190">
            <v>37984.632134151325</v>
          </cell>
          <cell r="BU190">
            <v>67221.186986245884</v>
          </cell>
          <cell r="BV190">
            <v>29236.554852094559</v>
          </cell>
          <cell r="BW190">
            <v>27448.800359496468</v>
          </cell>
          <cell r="BX190">
            <v>32781.856236449603</v>
          </cell>
          <cell r="BY190">
            <v>5333.0558769531344</v>
          </cell>
          <cell r="BZ190">
            <v>16470.9432841741</v>
          </cell>
          <cell r="CA190">
            <v>831.29516105722928</v>
          </cell>
          <cell r="CB190">
            <v>-15639.648123116871</v>
          </cell>
          <cell r="CC190">
            <v>2861.5144216761628</v>
          </cell>
          <cell r="CD190">
            <v>2869.8149310827862</v>
          </cell>
          <cell r="CE190">
            <v>8.3005094066234051</v>
          </cell>
          <cell r="CF190">
            <v>356.7293152453974</v>
          </cell>
          <cell r="CG190">
            <v>0</v>
          </cell>
          <cell r="CH190">
            <v>-356.7293152453974</v>
          </cell>
          <cell r="CI190">
            <v>8333.4389480371319</v>
          </cell>
          <cell r="CJ190">
            <v>7574.9018354996751</v>
          </cell>
          <cell r="CK190">
            <v>-758.53711253745678</v>
          </cell>
          <cell r="CL190">
            <v>0</v>
          </cell>
          <cell r="CM190">
            <v>0</v>
          </cell>
          <cell r="CN190">
            <v>0</v>
          </cell>
          <cell r="CO190">
            <v>8333.4389480371319</v>
          </cell>
          <cell r="CP190">
            <v>7574.9018354996751</v>
          </cell>
          <cell r="CQ190">
            <v>-758.53711253745678</v>
          </cell>
          <cell r="CR190">
            <v>257715.53097218153</v>
          </cell>
          <cell r="CS190">
            <v>200824.73742429298</v>
          </cell>
          <cell r="CT190">
            <v>-56890.793547888548</v>
          </cell>
          <cell r="CU190">
            <v>309258.63716661785</v>
          </cell>
          <cell r="CV190">
            <v>240989.68490915158</v>
          </cell>
          <cell r="CW190">
            <v>-68268.95225746627</v>
          </cell>
          <cell r="CX190">
            <v>13715.002273705513</v>
          </cell>
          <cell r="CY190">
            <v>81983.954531171781</v>
          </cell>
          <cell r="CZ190">
            <v>68268.95225746627</v>
          </cell>
          <cell r="DA190">
            <v>-866.10469225308043</v>
          </cell>
          <cell r="DB190">
            <v>2</v>
          </cell>
          <cell r="DC190">
            <v>108587.11</v>
          </cell>
          <cell r="DD190">
            <v>2309.7800000000002</v>
          </cell>
          <cell r="DE190">
            <v>75413.73000000001</v>
          </cell>
          <cell r="DF190">
            <v>2040.4300000000003</v>
          </cell>
          <cell r="DG190">
            <v>137595.79377124191</v>
          </cell>
          <cell r="DH190">
            <v>3875683.6732838801</v>
          </cell>
          <cell r="DI190">
            <v>19999.758605304814</v>
          </cell>
          <cell r="DJ190">
            <v>5</v>
          </cell>
          <cell r="DK190">
            <v>7.3854603814806108</v>
          </cell>
          <cell r="DL190">
            <v>0</v>
          </cell>
          <cell r="DM190">
            <v>6.6343669324613952</v>
          </cell>
          <cell r="DN190">
            <v>33170.53977515531</v>
          </cell>
          <cell r="DO190">
            <v>269.35529745793264</v>
          </cell>
          <cell r="DP190">
            <v>33439.895072613246</v>
          </cell>
          <cell r="DQ190"/>
          <cell r="DW190">
            <v>1614.52</v>
          </cell>
          <cell r="DX190">
            <v>0</v>
          </cell>
        </row>
        <row r="191">
          <cell r="A191">
            <v>150000778</v>
          </cell>
          <cell r="B191" t="str">
            <v>№2/204</v>
          </cell>
          <cell r="C191" t="str">
            <v>вул.ОБОРОНЦІВ ЧЕРНІГОВА,  12А</v>
          </cell>
          <cell r="D191" t="str">
            <v>вул.ОЛЕКСАНДРА МОЛОДЧОГО,  12А</v>
          </cell>
          <cell r="E191">
            <v>2055.6</v>
          </cell>
          <cell r="F191">
            <v>2055.6</v>
          </cell>
          <cell r="G191">
            <v>0</v>
          </cell>
          <cell r="H191">
            <v>0</v>
          </cell>
          <cell r="I191">
            <v>7728.463606084707</v>
          </cell>
          <cell r="J191">
            <v>7501.0453680252449</v>
          </cell>
          <cell r="K191">
            <v>-227.41823805946206</v>
          </cell>
          <cell r="L191">
            <v>1564.3601219455397</v>
          </cell>
          <cell r="M191">
            <v>1573.1285771849621</v>
          </cell>
          <cell r="N191">
            <v>8.7684552394223374</v>
          </cell>
          <cell r="O191">
            <v>3338.0496804733093</v>
          </cell>
          <cell r="P191">
            <v>3347.4960825367275</v>
          </cell>
          <cell r="Q191">
            <v>9.4464020634181907</v>
          </cell>
          <cell r="R191">
            <v>741.88719892657605</v>
          </cell>
          <cell r="S191">
            <v>743.87302454007795</v>
          </cell>
          <cell r="T191">
            <v>1.9858256135019019</v>
          </cell>
          <cell r="U191">
            <v>403.25397319593844</v>
          </cell>
          <cell r="V191">
            <v>223.40457191427038</v>
          </cell>
          <cell r="W191">
            <v>-179.84940128166807</v>
          </cell>
          <cell r="X191">
            <v>5557.746203641479</v>
          </cell>
          <cell r="Y191">
            <v>5064.3153568390153</v>
          </cell>
          <cell r="Z191">
            <v>-493.43084680246375</v>
          </cell>
          <cell r="AA191">
            <v>0</v>
          </cell>
          <cell r="AB191">
            <v>0</v>
          </cell>
          <cell r="AC191">
            <v>0</v>
          </cell>
          <cell r="AD191">
            <v>9048.8100260641422</v>
          </cell>
          <cell r="AE191">
            <v>9085.9844229742375</v>
          </cell>
          <cell r="AF191">
            <v>37.174396910095311</v>
          </cell>
          <cell r="AG191">
            <v>28382.570810331694</v>
          </cell>
          <cell r="AH191">
            <v>27539.247404014535</v>
          </cell>
          <cell r="AI191">
            <v>-843.32340631715851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2487.5326630016789</v>
          </cell>
          <cell r="AQ191">
            <v>2721.4060168847095</v>
          </cell>
          <cell r="AR191">
            <v>233.87335388303063</v>
          </cell>
          <cell r="AS191">
            <v>29100.237351494325</v>
          </cell>
          <cell r="AT191">
            <v>2672.1882370515546</v>
          </cell>
          <cell r="AU191">
            <v>-26428.049114442769</v>
          </cell>
          <cell r="AV191">
            <v>1305.3025065941415</v>
          </cell>
          <cell r="AW191">
            <v>0</v>
          </cell>
          <cell r="AX191">
            <v>-1305.3025065941415</v>
          </cell>
          <cell r="AY191">
            <v>1713.7715601147258</v>
          </cell>
          <cell r="AZ191">
            <v>2290.419905761205</v>
          </cell>
          <cell r="BA191">
            <v>576.64834564647913</v>
          </cell>
          <cell r="BB191">
            <v>1191.4952730492337</v>
          </cell>
          <cell r="BC191">
            <v>0</v>
          </cell>
          <cell r="BD191">
            <v>-1191.4952730492337</v>
          </cell>
          <cell r="BE191">
            <v>541.15586661803172</v>
          </cell>
          <cell r="BF191">
            <v>0</v>
          </cell>
          <cell r="BG191">
            <v>-541.15586661803172</v>
          </cell>
          <cell r="BH191">
            <v>237.66752381211489</v>
          </cell>
          <cell r="BI191">
            <v>0</v>
          </cell>
          <cell r="BJ191">
            <v>-237.66752381211489</v>
          </cell>
          <cell r="BK191">
            <v>1525.2760703453005</v>
          </cell>
          <cell r="BL191">
            <v>5355.3623088538016</v>
          </cell>
          <cell r="BM191">
            <v>3830.0862385085011</v>
          </cell>
          <cell r="BN191">
            <v>115.90710413188623</v>
          </cell>
          <cell r="BO191">
            <v>3196.4251024579148</v>
          </cell>
          <cell r="BP191">
            <v>3080.5179983260286</v>
          </cell>
          <cell r="BQ191">
            <v>6630.5759046654357</v>
          </cell>
          <cell r="BR191">
            <v>10842.207317072922</v>
          </cell>
          <cell r="BS191">
            <v>4211.6314124074861</v>
          </cell>
          <cell r="BT191">
            <v>30131.408535007591</v>
          </cell>
          <cell r="BU191">
            <v>50492.583582003528</v>
          </cell>
          <cell r="BV191">
            <v>20361.175046995937</v>
          </cell>
          <cell r="BW191">
            <v>11769.875203492304</v>
          </cell>
          <cell r="BX191">
            <v>13662.217265146284</v>
          </cell>
          <cell r="BY191">
            <v>1892.3420616539806</v>
          </cell>
          <cell r="BZ191">
            <v>6416.7409140525006</v>
          </cell>
          <cell r="CA191">
            <v>571.27299543967217</v>
          </cell>
          <cell r="CB191">
            <v>-5845.4679186128287</v>
          </cell>
          <cell r="CC191">
            <v>1657.3122708473127</v>
          </cell>
          <cell r="CD191">
            <v>1662.1197028803902</v>
          </cell>
          <cell r="CE191">
            <v>4.8074320330774754</v>
          </cell>
          <cell r="CF191">
            <v>206.60803490930778</v>
          </cell>
          <cell r="CG191">
            <v>0</v>
          </cell>
          <cell r="CH191">
            <v>-206.60803490930778</v>
          </cell>
          <cell r="CI191">
            <v>3696.0777421688454</v>
          </cell>
          <cell r="CJ191">
            <v>1926.6617383022576</v>
          </cell>
          <cell r="CK191">
            <v>-1769.4160038665877</v>
          </cell>
          <cell r="CL191">
            <v>0</v>
          </cell>
          <cell r="CM191">
            <v>0</v>
          </cell>
          <cell r="CN191">
            <v>0</v>
          </cell>
          <cell r="CO191">
            <v>3696.0777421688454</v>
          </cell>
          <cell r="CP191">
            <v>1926.6617383022576</v>
          </cell>
          <cell r="CQ191">
            <v>-1769.4160038665877</v>
          </cell>
          <cell r="CR191">
            <v>120478.939429971</v>
          </cell>
          <cell r="CS191">
            <v>112089.90425879585</v>
          </cell>
          <cell r="CT191">
            <v>-8389.0351711751428</v>
          </cell>
          <cell r="CU191">
            <v>144574.7273159652</v>
          </cell>
          <cell r="CV191">
            <v>134507.88511055501</v>
          </cell>
          <cell r="CW191">
            <v>-10066.842205410183</v>
          </cell>
          <cell r="CX191">
            <v>4164.6038305909678</v>
          </cell>
          <cell r="CY191">
            <v>14231.446036001111</v>
          </cell>
          <cell r="CZ191">
            <v>10066.842205410143</v>
          </cell>
          <cell r="DA191">
            <v>-12564.923172699673</v>
          </cell>
          <cell r="DB191">
            <v>3</v>
          </cell>
          <cell r="DC191">
            <v>86687.38</v>
          </cell>
          <cell r="DD191">
            <v>0</v>
          </cell>
          <cell r="DE191">
            <v>71335.170000000013</v>
          </cell>
          <cell r="DF191">
            <v>0</v>
          </cell>
          <cell r="DG191">
            <v>-36054.651857599325</v>
          </cell>
          <cell r="DH191">
            <v>1784871.9737586738</v>
          </cell>
          <cell r="DI191">
            <v>9158.2154249502837</v>
          </cell>
          <cell r="DJ191">
            <v>4</v>
          </cell>
          <cell r="DK191">
            <v>7.4692140893941694</v>
          </cell>
          <cell r="DL191">
            <v>0</v>
          </cell>
          <cell r="DM191">
            <v>6.7706021110852728</v>
          </cell>
          <cell r="DN191">
            <v>15353.716482158654</v>
          </cell>
          <cell r="DO191">
            <v>0</v>
          </cell>
          <cell r="DP191">
            <v>15353.716482158654</v>
          </cell>
          <cell r="DQ191"/>
          <cell r="DW191">
            <v>1275.9000000000001</v>
          </cell>
          <cell r="DX191">
            <v>0</v>
          </cell>
        </row>
        <row r="192">
          <cell r="A192">
            <v>150001071</v>
          </cell>
          <cell r="B192" t="str">
            <v>№2/206</v>
          </cell>
          <cell r="C192" t="str">
            <v>вул.ОБОРОНЦІВ ЧЕРНІГОВА,  35а</v>
          </cell>
          <cell r="D192" t="str">
            <v>вул.ОЛЕКСАНДРА МОЛОДЧОГО,  35а</v>
          </cell>
          <cell r="E192">
            <v>376.81</v>
          </cell>
          <cell r="F192">
            <v>376.81</v>
          </cell>
          <cell r="G192">
            <v>0</v>
          </cell>
          <cell r="H192">
            <v>0</v>
          </cell>
          <cell r="I192">
            <v>1907.6387847979188</v>
          </cell>
          <cell r="J192">
            <v>1848.4494420117364</v>
          </cell>
          <cell r="K192">
            <v>-59.189342786182351</v>
          </cell>
          <cell r="L192">
            <v>338.03789816055627</v>
          </cell>
          <cell r="M192">
            <v>338.30232976039895</v>
          </cell>
          <cell r="N192">
            <v>0.2644315998426805</v>
          </cell>
          <cell r="O192">
            <v>749.35199283191764</v>
          </cell>
          <cell r="P192">
            <v>751.62460803273598</v>
          </cell>
          <cell r="Q192">
            <v>2.2726152008183362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1088.5889065270553</v>
          </cell>
          <cell r="Y192">
            <v>934.39568408497257</v>
          </cell>
          <cell r="Z192">
            <v>-154.19322244208274</v>
          </cell>
          <cell r="AA192">
            <v>0</v>
          </cell>
          <cell r="AB192">
            <v>0</v>
          </cell>
          <cell r="AC192">
            <v>0</v>
          </cell>
          <cell r="AD192">
            <v>1650.1275682185126</v>
          </cell>
          <cell r="AE192">
            <v>1657.6010970504713</v>
          </cell>
          <cell r="AF192">
            <v>7.4735288319586743</v>
          </cell>
          <cell r="AG192">
            <v>5733.7451505359604</v>
          </cell>
          <cell r="AH192">
            <v>5530.3731609403148</v>
          </cell>
          <cell r="AI192">
            <v>-203.37198959564557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83.785442593528998</v>
          </cell>
          <cell r="AQ192">
            <v>24.396313157791433</v>
          </cell>
          <cell r="AR192">
            <v>-59.389129435737566</v>
          </cell>
          <cell r="AS192">
            <v>5959.2683221273592</v>
          </cell>
          <cell r="AT192">
            <v>849</v>
          </cell>
          <cell r="AU192">
            <v>-5110.2683221273592</v>
          </cell>
          <cell r="AV192">
            <v>342.72311806921147</v>
          </cell>
          <cell r="AW192">
            <v>0</v>
          </cell>
          <cell r="AX192">
            <v>-342.72311806921147</v>
          </cell>
          <cell r="AY192">
            <v>445.9002249461646</v>
          </cell>
          <cell r="AZ192">
            <v>0</v>
          </cell>
          <cell r="BA192">
            <v>-445.9002249461646</v>
          </cell>
          <cell r="BB192">
            <v>346.48993478746672</v>
          </cell>
          <cell r="BC192">
            <v>0</v>
          </cell>
          <cell r="BD192">
            <v>-346.48993478746672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304.36772849014744</v>
          </cell>
          <cell r="BL192">
            <v>0</v>
          </cell>
          <cell r="BM192">
            <v>-304.36772849014744</v>
          </cell>
          <cell r="BN192">
            <v>99.14237776997301</v>
          </cell>
          <cell r="BO192">
            <v>0</v>
          </cell>
          <cell r="BP192">
            <v>-99.14237776997301</v>
          </cell>
          <cell r="BQ192">
            <v>1538.6233840629632</v>
          </cell>
          <cell r="BR192">
            <v>0</v>
          </cell>
          <cell r="BS192">
            <v>-1538.6233840629632</v>
          </cell>
          <cell r="BT192">
            <v>0</v>
          </cell>
          <cell r="BU192">
            <v>0</v>
          </cell>
          <cell r="BV192">
            <v>0</v>
          </cell>
          <cell r="BW192">
            <v>411.11499672449889</v>
          </cell>
          <cell r="BX192">
            <v>141.04601613833307</v>
          </cell>
          <cell r="BY192">
            <v>-270.06898058616582</v>
          </cell>
          <cell r="BZ192">
            <v>0</v>
          </cell>
          <cell r="CA192">
            <v>0</v>
          </cell>
          <cell r="CB192">
            <v>0</v>
          </cell>
          <cell r="CC192">
            <v>95.151222179433432</v>
          </cell>
          <cell r="CD192">
            <v>95.427231137756138</v>
          </cell>
          <cell r="CE192">
            <v>0.27600895832270567</v>
          </cell>
          <cell r="CF192">
            <v>11.861981220751408</v>
          </cell>
          <cell r="CG192">
            <v>0</v>
          </cell>
          <cell r="CH192">
            <v>-11.861981220751408</v>
          </cell>
          <cell r="CI192">
            <v>1291.0763764089793</v>
          </cell>
          <cell r="CJ192">
            <v>534.14174198082628</v>
          </cell>
          <cell r="CK192">
            <v>-756.934634428153</v>
          </cell>
          <cell r="CL192">
            <v>0</v>
          </cell>
          <cell r="CM192">
            <v>0</v>
          </cell>
          <cell r="CN192">
            <v>0</v>
          </cell>
          <cell r="CO192">
            <v>1291.0763764089793</v>
          </cell>
          <cell r="CP192">
            <v>534.14174198082628</v>
          </cell>
          <cell r="CQ192">
            <v>-756.934634428153</v>
          </cell>
          <cell r="CR192">
            <v>15124.626875853472</v>
          </cell>
          <cell r="CS192">
            <v>7174.3844633550216</v>
          </cell>
          <cell r="CT192">
            <v>-7950.24241249845</v>
          </cell>
          <cell r="CU192">
            <v>18149.552251024164</v>
          </cell>
          <cell r="CV192">
            <v>8609.2613560260252</v>
          </cell>
          <cell r="CW192">
            <v>-9540.2908949981393</v>
          </cell>
          <cell r="CX192">
            <v>612.15108849094281</v>
          </cell>
          <cell r="CY192">
            <v>10152.441983489085</v>
          </cell>
          <cell r="CZ192">
            <v>9540.2908949981429</v>
          </cell>
          <cell r="DA192">
            <v>-12348.694660288145</v>
          </cell>
          <cell r="DB192">
            <v>3</v>
          </cell>
          <cell r="DC192">
            <v>2826.64</v>
          </cell>
          <cell r="DD192">
            <v>0</v>
          </cell>
          <cell r="DE192">
            <v>894.41999999999985</v>
          </cell>
          <cell r="DF192">
            <v>0</v>
          </cell>
          <cell r="DG192">
            <v>7312.708589057911</v>
          </cell>
          <cell r="DH192">
            <v>225140.4400741813</v>
          </cell>
          <cell r="DI192">
            <v>1665.5067485450304</v>
          </cell>
          <cell r="DJ192">
            <v>2</v>
          </cell>
          <cell r="DK192">
            <v>5.127844576519327</v>
          </cell>
          <cell r="DL192">
            <v>0</v>
          </cell>
          <cell r="DM192">
            <v>4.8951181681722051</v>
          </cell>
          <cell r="DN192">
            <v>1932.2231148782475</v>
          </cell>
          <cell r="DO192">
            <v>0</v>
          </cell>
          <cell r="DP192">
            <v>1932.2231148782475</v>
          </cell>
          <cell r="DQ192"/>
          <cell r="DW192">
            <v>0</v>
          </cell>
          <cell r="DX192">
            <v>0</v>
          </cell>
        </row>
        <row r="193">
          <cell r="A193">
            <v>150000768</v>
          </cell>
          <cell r="B193" t="str">
            <v>№2/207</v>
          </cell>
          <cell r="C193" t="str">
            <v>вул.ОБОРОНЦІВ ЧЕРНІГОВА,  38</v>
          </cell>
          <cell r="D193" t="str">
            <v>вул.ОЛЕКСАНДРА МОЛОДЧОГО,  38</v>
          </cell>
          <cell r="E193">
            <v>119.3</v>
          </cell>
          <cell r="F193">
            <v>119.3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207.29438858347331</v>
          </cell>
          <cell r="AQ193">
            <v>93.650256154407487</v>
          </cell>
          <cell r="AR193">
            <v>-113.64413242906582</v>
          </cell>
          <cell r="AS193">
            <v>2329.5341645269054</v>
          </cell>
          <cell r="AT193">
            <v>1069.2161299893253</v>
          </cell>
          <cell r="AU193">
            <v>-1260.3180345375802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2536.8285531103788</v>
          </cell>
          <cell r="CS193">
            <v>1162.8663861437328</v>
          </cell>
          <cell r="CT193">
            <v>-1373.962166966646</v>
          </cell>
          <cell r="CU193">
            <v>3044.1942637324546</v>
          </cell>
          <cell r="CV193">
            <v>1395.4396633724793</v>
          </cell>
          <cell r="CW193">
            <v>-1648.7546003599753</v>
          </cell>
          <cell r="CX193">
            <v>87.439014345037037</v>
          </cell>
          <cell r="CY193">
            <v>1736.1936147050119</v>
          </cell>
          <cell r="CZ193">
            <v>1648.7546003599748</v>
          </cell>
          <cell r="DA193">
            <v>-2194.6184613592723</v>
          </cell>
          <cell r="DB193">
            <v>3</v>
          </cell>
          <cell r="DC193">
            <v>320.95999999999998</v>
          </cell>
          <cell r="DD193">
            <v>0</v>
          </cell>
          <cell r="DE193">
            <v>0</v>
          </cell>
          <cell r="DF193">
            <v>0</v>
          </cell>
          <cell r="DG193">
            <v>3571.4559843674188</v>
          </cell>
          <cell r="DH193">
            <v>37579.599336929896</v>
          </cell>
          <cell r="DI193">
            <v>531.51152957606973</v>
          </cell>
          <cell r="DJ193">
            <v>1</v>
          </cell>
          <cell r="DK193">
            <v>2.6904490964655619</v>
          </cell>
          <cell r="DL193">
            <v>0</v>
          </cell>
          <cell r="DM193">
            <v>2.6904490964655619</v>
          </cell>
          <cell r="DN193">
            <v>320.97057720834152</v>
          </cell>
          <cell r="DO193">
            <v>0</v>
          </cell>
          <cell r="DP193">
            <v>320.97057720834152</v>
          </cell>
          <cell r="DQ193"/>
        </row>
        <row r="194">
          <cell r="A194">
            <v>150000763</v>
          </cell>
          <cell r="B194" t="str">
            <v>№2/208</v>
          </cell>
          <cell r="C194" t="str">
            <v>вул.ОБОРОНЦІВ ЧЕРНІГОВА,  5</v>
          </cell>
          <cell r="D194" t="str">
            <v>вул.ОЛЕКСАНДРА МОЛОДЧОГО,  5</v>
          </cell>
          <cell r="E194">
            <v>182.8</v>
          </cell>
          <cell r="F194">
            <v>182.8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209.4636064838225</v>
          </cell>
          <cell r="AQ194">
            <v>93.650256154407487</v>
          </cell>
          <cell r="AR194">
            <v>-115.81335032941502</v>
          </cell>
          <cell r="AS194">
            <v>2679.6719185667275</v>
          </cell>
          <cell r="AT194">
            <v>0</v>
          </cell>
          <cell r="AU194">
            <v>-2679.6719185667275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2151.8933368399998</v>
          </cell>
          <cell r="BP194">
            <v>2151.8933368399998</v>
          </cell>
          <cell r="BQ194">
            <v>0</v>
          </cell>
          <cell r="BR194">
            <v>2151.8933368399998</v>
          </cell>
          <cell r="BS194">
            <v>2151.8933368399998</v>
          </cell>
          <cell r="BT194">
            <v>246.69356961223133</v>
          </cell>
          <cell r="BU194">
            <v>658.3336067703209</v>
          </cell>
          <cell r="BV194">
            <v>411.64003715808957</v>
          </cell>
          <cell r="BW194">
            <v>0</v>
          </cell>
          <cell r="BX194">
            <v>0</v>
          </cell>
          <cell r="BY194">
            <v>0</v>
          </cell>
          <cell r="BZ194">
            <v>98.005536621705687</v>
          </cell>
          <cell r="CA194">
            <v>0.91535394583378282</v>
          </cell>
          <cell r="CB194">
            <v>-97.090182675871901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3233.8346312844869</v>
          </cell>
          <cell r="CS194">
            <v>2904.7925537105621</v>
          </cell>
          <cell r="CT194">
            <v>-329.04207757392487</v>
          </cell>
          <cell r="CU194">
            <v>3880.601557541384</v>
          </cell>
          <cell r="CV194">
            <v>3485.7510644526742</v>
          </cell>
          <cell r="CW194">
            <v>-394.85049308870975</v>
          </cell>
          <cell r="CX194">
            <v>135.71260075427494</v>
          </cell>
          <cell r="CY194">
            <v>530.56309384298584</v>
          </cell>
          <cell r="CZ194">
            <v>394.85049308871089</v>
          </cell>
          <cell r="DA194">
            <v>-8687.2782205227741</v>
          </cell>
          <cell r="DB194">
            <v>3</v>
          </cell>
          <cell r="DC194">
            <v>362.18</v>
          </cell>
          <cell r="DD194">
            <v>0</v>
          </cell>
          <cell r="DE194">
            <v>-53.69</v>
          </cell>
          <cell r="DF194">
            <v>0</v>
          </cell>
          <cell r="DG194">
            <v>-4388.0210667606834</v>
          </cell>
          <cell r="DH194">
            <v>48195.7698995479</v>
          </cell>
          <cell r="DI194">
            <v>814.42001346609845</v>
          </cell>
          <cell r="DJ194">
            <v>1</v>
          </cell>
          <cell r="DK194">
            <v>2.2749721095614688</v>
          </cell>
          <cell r="DL194">
            <v>0</v>
          </cell>
          <cell r="DM194">
            <v>2.2749721095614688</v>
          </cell>
          <cell r="DN194">
            <v>415.8649016278365</v>
          </cell>
          <cell r="DO194">
            <v>0</v>
          </cell>
          <cell r="DP194">
            <v>415.8649016278365</v>
          </cell>
          <cell r="DQ194"/>
          <cell r="DW194">
            <v>0</v>
          </cell>
          <cell r="DX194">
            <v>0</v>
          </cell>
        </row>
        <row r="195">
          <cell r="A195">
            <v>150000764</v>
          </cell>
          <cell r="B195" t="str">
            <v>№2/209</v>
          </cell>
          <cell r="C195" t="str">
            <v>вул.ОБОРОНЦІВ ЧЕРНІГОВА,  7</v>
          </cell>
          <cell r="D195" t="str">
            <v>вул.ОЛЕКСАНДРА МОЛОДЧОГО,  7</v>
          </cell>
          <cell r="E195">
            <v>229</v>
          </cell>
          <cell r="F195">
            <v>229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125.67816389029348</v>
          </cell>
          <cell r="AQ195">
            <v>46.825128077203743</v>
          </cell>
          <cell r="AR195">
            <v>-78.853035813089733</v>
          </cell>
          <cell r="AS195">
            <v>3481.1700288634047</v>
          </cell>
          <cell r="AT195">
            <v>0</v>
          </cell>
          <cell r="AU195">
            <v>-3481.1700288634047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2517.3930311200002</v>
          </cell>
          <cell r="BP195">
            <v>2517.3930311200002</v>
          </cell>
          <cell r="BQ195">
            <v>0</v>
          </cell>
          <cell r="BR195">
            <v>2517.3930311200002</v>
          </cell>
          <cell r="BS195">
            <v>2517.3930311200002</v>
          </cell>
          <cell r="BT195">
            <v>122.49492233590172</v>
          </cell>
          <cell r="BU195">
            <v>658.3336067703209</v>
          </cell>
          <cell r="BV195">
            <v>535.83868443441918</v>
          </cell>
          <cell r="BW195">
            <v>0</v>
          </cell>
          <cell r="BX195">
            <v>0</v>
          </cell>
          <cell r="BY195">
            <v>0</v>
          </cell>
          <cell r="BZ195">
            <v>48.022712944635792</v>
          </cell>
          <cell r="CA195">
            <v>0.91535394583378282</v>
          </cell>
          <cell r="CB195">
            <v>-47.107358998802006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3777.3658280342356</v>
          </cell>
          <cell r="CS195">
            <v>3223.4671199133586</v>
          </cell>
          <cell r="CT195">
            <v>-553.89870812087702</v>
          </cell>
          <cell r="CU195">
            <v>4532.8389936410822</v>
          </cell>
          <cell r="CV195">
            <v>3868.16054389603</v>
          </cell>
          <cell r="CW195">
            <v>-664.67844974505215</v>
          </cell>
          <cell r="CX195">
            <v>158.38983550465619</v>
          </cell>
          <cell r="CY195">
            <v>823.0682852497099</v>
          </cell>
          <cell r="CZ195">
            <v>664.67844974505374</v>
          </cell>
          <cell r="DA195">
            <v>-4492.0319931934055</v>
          </cell>
          <cell r="DB195">
            <v>3</v>
          </cell>
          <cell r="DC195">
            <v>591.96</v>
          </cell>
          <cell r="DD195">
            <v>0</v>
          </cell>
          <cell r="DE195">
            <v>107.65000000000003</v>
          </cell>
          <cell r="DF195">
            <v>0</v>
          </cell>
          <cell r="DG195">
            <v>-3331.1109314480091</v>
          </cell>
          <cell r="DH195">
            <v>56294.74594974886</v>
          </cell>
          <cell r="DI195">
            <v>1020.2526426900249</v>
          </cell>
          <cell r="DJ195">
            <v>1</v>
          </cell>
          <cell r="DK195">
            <v>2.1148704320781504</v>
          </cell>
          <cell r="DL195">
            <v>0</v>
          </cell>
          <cell r="DM195">
            <v>2.1148704320781504</v>
          </cell>
          <cell r="DN195">
            <v>484.30532894589646</v>
          </cell>
          <cell r="DO195">
            <v>0</v>
          </cell>
          <cell r="DP195">
            <v>484.30532894589646</v>
          </cell>
          <cell r="DQ195"/>
          <cell r="DW195">
            <v>1260</v>
          </cell>
          <cell r="DX195">
            <v>0</v>
          </cell>
        </row>
        <row r="196">
          <cell r="A196">
            <v>150000770</v>
          </cell>
          <cell r="B196" t="str">
            <v>№2/210</v>
          </cell>
          <cell r="C196" t="str">
            <v>вул.ОБОРОНЦІВ ЧЕРНІГОВА,  74</v>
          </cell>
          <cell r="D196" t="str">
            <v>вул.ОЛЕКСАНДРА МОЛОДЧОГО,  74</v>
          </cell>
          <cell r="E196">
            <v>144.5</v>
          </cell>
          <cell r="F196">
            <v>144.5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259.11798572934151</v>
          </cell>
          <cell r="AQ196">
            <v>93.650256154407487</v>
          </cell>
          <cell r="AR196">
            <v>-165.46772957493403</v>
          </cell>
          <cell r="AS196">
            <v>2621.5823039232719</v>
          </cell>
          <cell r="AT196">
            <v>0</v>
          </cell>
          <cell r="AU196">
            <v>-2621.5823039232719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974.29553764000002</v>
          </cell>
          <cell r="BP196">
            <v>974.29553764000002</v>
          </cell>
          <cell r="BQ196">
            <v>0</v>
          </cell>
          <cell r="BR196">
            <v>974.29553764000002</v>
          </cell>
          <cell r="BS196">
            <v>974.29553764000002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2880.7002896526133</v>
          </cell>
          <cell r="CS196">
            <v>1067.9457937944076</v>
          </cell>
          <cell r="CT196">
            <v>-1812.7544958582057</v>
          </cell>
          <cell r="CU196">
            <v>3456.840347583136</v>
          </cell>
          <cell r="CV196">
            <v>1281.534952553289</v>
          </cell>
          <cell r="CW196">
            <v>-2175.3053950298472</v>
          </cell>
          <cell r="CX196">
            <v>99.448254685150005</v>
          </cell>
          <cell r="CY196">
            <v>2274.7536497149981</v>
          </cell>
          <cell r="CZ196">
            <v>2175.3053950298481</v>
          </cell>
          <cell r="DA196">
            <v>-11289.290771086451</v>
          </cell>
          <cell r="DB196">
            <v>3</v>
          </cell>
          <cell r="DC196">
            <v>366.79</v>
          </cell>
          <cell r="DD196">
            <v>0</v>
          </cell>
          <cell r="DE196">
            <v>0</v>
          </cell>
          <cell r="DF196">
            <v>0</v>
          </cell>
          <cell r="DG196">
            <v>-4511.5314297276018</v>
          </cell>
          <cell r="DH196">
            <v>42675.463227219429</v>
          </cell>
          <cell r="DI196">
            <v>643.78387278912055</v>
          </cell>
          <cell r="DJ196">
            <v>1</v>
          </cell>
          <cell r="DK196">
            <v>2.5382726851907389</v>
          </cell>
          <cell r="DL196">
            <v>0</v>
          </cell>
          <cell r="DM196">
            <v>2.5382726851907389</v>
          </cell>
          <cell r="DN196">
            <v>366.78040301006178</v>
          </cell>
          <cell r="DO196">
            <v>0</v>
          </cell>
          <cell r="DP196">
            <v>366.78040301006178</v>
          </cell>
          <cell r="DQ196"/>
          <cell r="DW196">
            <v>0</v>
          </cell>
          <cell r="DX196">
            <v>0</v>
          </cell>
        </row>
        <row r="197">
          <cell r="A197">
            <v>150000777</v>
          </cell>
          <cell r="B197" t="str">
            <v>№2/211</v>
          </cell>
          <cell r="C197" t="str">
            <v>вул.ОБОРОНЦІВ ЧЕРНІГОВА,  7А</v>
          </cell>
          <cell r="D197" t="str">
            <v>вул.ОЛЕКСАНДРА МОЛОДЧОГО,  7А</v>
          </cell>
          <cell r="E197">
            <v>393</v>
          </cell>
          <cell r="F197">
            <v>393</v>
          </cell>
          <cell r="G197">
            <v>0</v>
          </cell>
          <cell r="H197">
            <v>0</v>
          </cell>
          <cell r="I197">
            <v>1659.580261435877</v>
          </cell>
          <cell r="J197">
            <v>1600.5320094812319</v>
          </cell>
          <cell r="K197">
            <v>-59.048251954645139</v>
          </cell>
          <cell r="L197">
            <v>256.85652662575842</v>
          </cell>
          <cell r="M197">
            <v>261.32639811717911</v>
          </cell>
          <cell r="N197">
            <v>4.4698714914206903</v>
          </cell>
          <cell r="O197">
            <v>652.30340086597744</v>
          </cell>
          <cell r="P197">
            <v>654.2475906317718</v>
          </cell>
          <cell r="Q197">
            <v>1.9441897657943628</v>
          </cell>
          <cell r="R197">
            <v>142.35937529255582</v>
          </cell>
          <cell r="S197">
            <v>143.1511541462111</v>
          </cell>
          <cell r="T197">
            <v>0.79177885365527345</v>
          </cell>
          <cell r="U197">
            <v>0</v>
          </cell>
          <cell r="V197">
            <v>0</v>
          </cell>
          <cell r="W197">
            <v>0</v>
          </cell>
          <cell r="X197">
            <v>640.99824042066393</v>
          </cell>
          <cell r="Y197">
            <v>537.34267076259925</v>
          </cell>
          <cell r="Z197">
            <v>-103.65556965806468</v>
          </cell>
          <cell r="AA197">
            <v>0</v>
          </cell>
          <cell r="AB197">
            <v>0</v>
          </cell>
          <cell r="AC197">
            <v>0</v>
          </cell>
          <cell r="AD197">
            <v>1729.9972466643353</v>
          </cell>
          <cell r="AE197">
            <v>1737.1044357992193</v>
          </cell>
          <cell r="AF197">
            <v>7.1071891348840381</v>
          </cell>
          <cell r="AG197">
            <v>5082.0950513051685</v>
          </cell>
          <cell r="AH197">
            <v>4933.7042589382127</v>
          </cell>
          <cell r="AI197">
            <v>-148.39079236695579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414.58877716694661</v>
          </cell>
          <cell r="AQ197">
            <v>374.60102461762995</v>
          </cell>
          <cell r="AR197">
            <v>-39.987752549316667</v>
          </cell>
          <cell r="AS197">
            <v>5056.0957964239151</v>
          </cell>
          <cell r="AT197">
            <v>3739</v>
          </cell>
          <cell r="AU197">
            <v>-1317.0957964239151</v>
          </cell>
          <cell r="AV197">
            <v>304.73561775365101</v>
          </cell>
          <cell r="AW197">
            <v>0</v>
          </cell>
          <cell r="AX197">
            <v>-304.73561775365101</v>
          </cell>
          <cell r="AY197">
            <v>266.55891752188097</v>
          </cell>
          <cell r="AZ197">
            <v>0</v>
          </cell>
          <cell r="BA197">
            <v>-266.55891752188097</v>
          </cell>
          <cell r="BB197">
            <v>208.94993515757648</v>
          </cell>
          <cell r="BC197">
            <v>0</v>
          </cell>
          <cell r="BD197">
            <v>-208.94993515757648</v>
          </cell>
          <cell r="BE197">
            <v>130.73308733871869</v>
          </cell>
          <cell r="BF197">
            <v>0</v>
          </cell>
          <cell r="BG197">
            <v>-130.73308733871869</v>
          </cell>
          <cell r="BH197">
            <v>0</v>
          </cell>
          <cell r="BI197">
            <v>0</v>
          </cell>
          <cell r="BJ197">
            <v>0</v>
          </cell>
          <cell r="BK197">
            <v>154.73053795402592</v>
          </cell>
          <cell r="BL197">
            <v>0</v>
          </cell>
          <cell r="BM197">
            <v>-154.73053795402592</v>
          </cell>
          <cell r="BN197">
            <v>32.19641781441284</v>
          </cell>
          <cell r="BO197">
            <v>1781.94987728</v>
          </cell>
          <cell r="BP197">
            <v>1749.7534594655872</v>
          </cell>
          <cell r="BQ197">
            <v>1097.904513540266</v>
          </cell>
          <cell r="BR197">
            <v>1781.94987728</v>
          </cell>
          <cell r="BS197">
            <v>684.04536373973406</v>
          </cell>
          <cell r="BT197">
            <v>4685.8118479718878</v>
          </cell>
          <cell r="BU197">
            <v>5362.2442211349462</v>
          </cell>
          <cell r="BV197">
            <v>676.4323731630584</v>
          </cell>
          <cell r="BW197">
            <v>2895.5597080991142</v>
          </cell>
          <cell r="BX197">
            <v>1649.4636994002476</v>
          </cell>
          <cell r="BY197">
            <v>-1246.0960086988666</v>
          </cell>
          <cell r="BZ197">
            <v>672.33057985610583</v>
          </cell>
          <cell r="CA197">
            <v>176.3696079554467</v>
          </cell>
          <cell r="CB197">
            <v>-495.96097190065916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205.04485505911686</v>
          </cell>
          <cell r="CJ197">
            <v>36.213757708089659</v>
          </cell>
          <cell r="CK197">
            <v>-168.83109735102721</v>
          </cell>
          <cell r="CL197">
            <v>0</v>
          </cell>
          <cell r="CM197">
            <v>0</v>
          </cell>
          <cell r="CN197">
            <v>0</v>
          </cell>
          <cell r="CO197">
            <v>205.04485505911686</v>
          </cell>
          <cell r="CP197">
            <v>36.213757708089659</v>
          </cell>
          <cell r="CQ197">
            <v>-168.83109735102721</v>
          </cell>
          <cell r="CR197">
            <v>20109.431129422519</v>
          </cell>
          <cell r="CS197">
            <v>18053.546447034572</v>
          </cell>
          <cell r="CT197">
            <v>-2055.8846823879467</v>
          </cell>
          <cell r="CU197">
            <v>24131.317355307023</v>
          </cell>
          <cell r="CV197">
            <v>21664.255736441486</v>
          </cell>
          <cell r="CW197">
            <v>-2467.0616188655367</v>
          </cell>
          <cell r="CX197">
            <v>695.07970860042633</v>
          </cell>
          <cell r="CY197">
            <v>3162.1413274659635</v>
          </cell>
          <cell r="CZ197">
            <v>2467.0616188655372</v>
          </cell>
          <cell r="DA197">
            <v>-7489.9599985632576</v>
          </cell>
          <cell r="DB197">
            <v>3</v>
          </cell>
          <cell r="DC197">
            <v>5205.91</v>
          </cell>
          <cell r="DD197">
            <v>0</v>
          </cell>
          <cell r="DE197">
            <v>2643.75</v>
          </cell>
          <cell r="DF197">
            <v>0</v>
          </cell>
          <cell r="DG197">
            <v>4039.6376938380199</v>
          </cell>
          <cell r="DH197">
            <v>297916.76476688939</v>
          </cell>
          <cell r="DI197">
            <v>1750.9139239178157</v>
          </cell>
          <cell r="DJ197">
            <v>2</v>
          </cell>
          <cell r="DK197">
            <v>6.519515716530762</v>
          </cell>
          <cell r="DL197">
            <v>0</v>
          </cell>
          <cell r="DM197">
            <v>5.5787975087801103</v>
          </cell>
          <cell r="DN197">
            <v>2562.1696765965894</v>
          </cell>
          <cell r="DO197">
            <v>0</v>
          </cell>
          <cell r="DP197">
            <v>2562.1696765965894</v>
          </cell>
          <cell r="DQ197"/>
          <cell r="DW197">
            <v>1260</v>
          </cell>
          <cell r="DX197">
            <v>0</v>
          </cell>
        </row>
        <row r="198">
          <cell r="A198">
            <v>150000765</v>
          </cell>
          <cell r="B198" t="str">
            <v>№2/212</v>
          </cell>
          <cell r="C198" t="str">
            <v>вул.ОБОРОНЦІВ ЧЕРНІГОВА,  8</v>
          </cell>
          <cell r="D198" t="str">
            <v>вул.ОЛЕКСАНДРА МОЛОДЧОГО,  8</v>
          </cell>
          <cell r="E198">
            <v>4524.34</v>
          </cell>
          <cell r="F198">
            <v>4524.34</v>
          </cell>
          <cell r="G198">
            <v>0</v>
          </cell>
          <cell r="H198">
            <v>0</v>
          </cell>
          <cell r="I198">
            <v>17721.981127817322</v>
          </cell>
          <cell r="J198">
            <v>17312.298733478907</v>
          </cell>
          <cell r="K198">
            <v>-409.68239433841518</v>
          </cell>
          <cell r="L198">
            <v>3804.8366476260489</v>
          </cell>
          <cell r="M198">
            <v>3792.8294527903072</v>
          </cell>
          <cell r="N198">
            <v>-12.007194835741757</v>
          </cell>
          <cell r="O198">
            <v>6833.884979283308</v>
          </cell>
          <cell r="P198">
            <v>6851.7466454187752</v>
          </cell>
          <cell r="Q198">
            <v>17.861666135467203</v>
          </cell>
          <cell r="R198">
            <v>0</v>
          </cell>
          <cell r="S198">
            <v>0</v>
          </cell>
          <cell r="T198">
            <v>0</v>
          </cell>
          <cell r="U198">
            <v>1268.816511711934</v>
          </cell>
          <cell r="V198">
            <v>2391.4564996251493</v>
          </cell>
          <cell r="W198">
            <v>1122.6399879132152</v>
          </cell>
          <cell r="X198">
            <v>13121.035808219884</v>
          </cell>
          <cell r="Y198">
            <v>12849.821836960204</v>
          </cell>
          <cell r="Z198">
            <v>-271.21397125967997</v>
          </cell>
          <cell r="AA198">
            <v>0</v>
          </cell>
          <cell r="AB198">
            <v>0</v>
          </cell>
          <cell r="AC198">
            <v>0</v>
          </cell>
          <cell r="AD198">
            <v>19915.321713674377</v>
          </cell>
          <cell r="AE198">
            <v>19997.214908035814</v>
          </cell>
          <cell r="AF198">
            <v>81.893194361437054</v>
          </cell>
          <cell r="AG198">
            <v>62665.876788332869</v>
          </cell>
          <cell r="AH198">
            <v>63195.368076309154</v>
          </cell>
          <cell r="AI198">
            <v>529.49128797628509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18743.263688526564</v>
          </cell>
          <cell r="AQ198">
            <v>14050.45007597071</v>
          </cell>
          <cell r="AR198">
            <v>-4692.813612555854</v>
          </cell>
          <cell r="AS198">
            <v>67210.033548036459</v>
          </cell>
          <cell r="AT198">
            <v>13882.696498725671</v>
          </cell>
          <cell r="AU198">
            <v>-53327.337049310787</v>
          </cell>
          <cell r="AV198">
            <v>2813.1517427203316</v>
          </cell>
          <cell r="AW198">
            <v>341.33937713576938</v>
          </cell>
          <cell r="AX198">
            <v>-2471.812365584562</v>
          </cell>
          <cell r="AY198">
            <v>5017.2933041667038</v>
          </cell>
          <cell r="AZ198">
            <v>0</v>
          </cell>
          <cell r="BA198">
            <v>-5017.2933041667038</v>
          </cell>
          <cell r="BB198">
            <v>4164.9604011780584</v>
          </cell>
          <cell r="BC198">
            <v>654.85420560556304</v>
          </cell>
          <cell r="BD198">
            <v>-3510.1061955724954</v>
          </cell>
          <cell r="BE198">
            <v>0</v>
          </cell>
          <cell r="BF198">
            <v>0</v>
          </cell>
          <cell r="BG198">
            <v>0</v>
          </cell>
          <cell r="BH198">
            <v>1161.7946550398567</v>
          </cell>
          <cell r="BI198">
            <v>0</v>
          </cell>
          <cell r="BJ198">
            <v>-1161.7946550398567</v>
          </cell>
          <cell r="BK198">
            <v>3016.9675767806566</v>
          </cell>
          <cell r="BL198">
            <v>359.24524219012426</v>
          </cell>
          <cell r="BM198">
            <v>-2657.7223345905322</v>
          </cell>
          <cell r="BN198">
            <v>103.54367969115168</v>
          </cell>
          <cell r="BO198">
            <v>0</v>
          </cell>
          <cell r="BP198">
            <v>-103.54367969115168</v>
          </cell>
          <cell r="BQ198">
            <v>16277.711359576759</v>
          </cell>
          <cell r="BR198">
            <v>1355.4388249314566</v>
          </cell>
          <cell r="BS198">
            <v>-14922.272534645303</v>
          </cell>
          <cell r="BT198">
            <v>44007.616182949707</v>
          </cell>
          <cell r="BU198">
            <v>71589.763882049941</v>
          </cell>
          <cell r="BV198">
            <v>27582.147699100235</v>
          </cell>
          <cell r="BW198">
            <v>27225.383758791675</v>
          </cell>
          <cell r="BX198">
            <v>29212.225507922318</v>
          </cell>
          <cell r="BY198">
            <v>1986.8417491306427</v>
          </cell>
          <cell r="BZ198">
            <v>19973.428786519864</v>
          </cell>
          <cell r="CA198">
            <v>915.56314318954014</v>
          </cell>
          <cell r="CB198">
            <v>-19057.865643330322</v>
          </cell>
          <cell r="CC198">
            <v>2244.934501953433</v>
          </cell>
          <cell r="CD198">
            <v>2251.4464733101263</v>
          </cell>
          <cell r="CE198">
            <v>6.511971356693266</v>
          </cell>
          <cell r="CF198">
            <v>279.86367693492821</v>
          </cell>
          <cell r="CG198">
            <v>0</v>
          </cell>
          <cell r="CH198">
            <v>-279.86367693492821</v>
          </cell>
          <cell r="CI198">
            <v>8425.5664269645749</v>
          </cell>
          <cell r="CJ198">
            <v>7584.3355929423451</v>
          </cell>
          <cell r="CK198">
            <v>-841.23083402222983</v>
          </cell>
          <cell r="CL198">
            <v>0</v>
          </cell>
          <cell r="CM198">
            <v>0</v>
          </cell>
          <cell r="CN198">
            <v>0</v>
          </cell>
          <cell r="CO198">
            <v>8425.5664269645749</v>
          </cell>
          <cell r="CP198">
            <v>7584.3355929423451</v>
          </cell>
          <cell r="CQ198">
            <v>-841.23083402222983</v>
          </cell>
          <cell r="CR198">
            <v>267053.6787185868</v>
          </cell>
          <cell r="CS198">
            <v>204037.28807535124</v>
          </cell>
          <cell r="CT198">
            <v>-63016.390643235558</v>
          </cell>
          <cell r="CU198">
            <v>320464.41446230415</v>
          </cell>
          <cell r="CV198">
            <v>244844.74569042149</v>
          </cell>
          <cell r="CW198">
            <v>-75619.668771882658</v>
          </cell>
          <cell r="CX198">
            <v>16041.283783971545</v>
          </cell>
          <cell r="CY198">
            <v>91660.952555854208</v>
          </cell>
          <cell r="CZ198">
            <v>75619.668771882658</v>
          </cell>
          <cell r="DA198">
            <v>-131110.64058391255</v>
          </cell>
          <cell r="DB198">
            <v>2</v>
          </cell>
          <cell r="DC198">
            <v>113343.67</v>
          </cell>
          <cell r="DD198">
            <v>0</v>
          </cell>
          <cell r="DE198">
            <v>78651.41</v>
          </cell>
          <cell r="DF198">
            <v>0</v>
          </cell>
          <cell r="DG198">
            <v>-122157.50060439087</v>
          </cell>
          <cell r="DH198">
            <v>4038068.3789553083</v>
          </cell>
          <cell r="DI198">
            <v>20155.603310288643</v>
          </cell>
          <cell r="DJ198">
            <v>5</v>
          </cell>
          <cell r="DK198">
            <v>7.66766215794933</v>
          </cell>
          <cell r="DL198">
            <v>0</v>
          </cell>
          <cell r="DM198">
            <v>6.9241836273419279</v>
          </cell>
          <cell r="DN198">
            <v>34691.110607696472</v>
          </cell>
          <cell r="DO198">
            <v>0</v>
          </cell>
          <cell r="DP198">
            <v>34691.110607696472</v>
          </cell>
          <cell r="DQ198">
            <v>7854.59</v>
          </cell>
          <cell r="DW198">
            <v>1775.9</v>
          </cell>
          <cell r="DX198">
            <v>0</v>
          </cell>
        </row>
        <row r="199">
          <cell r="A199">
            <v>150000696</v>
          </cell>
          <cell r="B199" t="str">
            <v>№2/214</v>
          </cell>
          <cell r="C199" t="str">
            <v>вул.ОСВIТИ,  10</v>
          </cell>
          <cell r="D199" t="str">
            <v>вул.ОСВIТИ,  10</v>
          </cell>
          <cell r="E199">
            <v>6314.18</v>
          </cell>
          <cell r="F199">
            <v>6314.18</v>
          </cell>
          <cell r="G199">
            <v>706.38</v>
          </cell>
          <cell r="H199">
            <v>0</v>
          </cell>
          <cell r="I199">
            <v>23977.219623928551</v>
          </cell>
          <cell r="J199">
            <v>23270.077544034219</v>
          </cell>
          <cell r="K199">
            <v>-707.14207989433271</v>
          </cell>
          <cell r="L199">
            <v>4672.8985225510787</v>
          </cell>
          <cell r="M199">
            <v>4792.2081043629851</v>
          </cell>
          <cell r="N199">
            <v>119.30958181190636</v>
          </cell>
          <cell r="O199">
            <v>9111.675899237167</v>
          </cell>
          <cell r="P199">
            <v>9136.9732299868392</v>
          </cell>
          <cell r="Q199">
            <v>25.297330749672255</v>
          </cell>
          <cell r="R199">
            <v>2275.158098583981</v>
          </cell>
          <cell r="S199">
            <v>2281.2770241886983</v>
          </cell>
          <cell r="T199">
            <v>6.118925604717333</v>
          </cell>
          <cell r="U199">
            <v>1221.9646904712938</v>
          </cell>
          <cell r="V199">
            <v>785.39604797073514</v>
          </cell>
          <cell r="W199">
            <v>-436.56864250055867</v>
          </cell>
          <cell r="X199">
            <v>12734.36729699354</v>
          </cell>
          <cell r="Y199">
            <v>13327.613717145314</v>
          </cell>
          <cell r="Z199">
            <v>593.24642015177415</v>
          </cell>
          <cell r="AA199">
            <v>0</v>
          </cell>
          <cell r="AB199">
            <v>0</v>
          </cell>
          <cell r="AC199">
            <v>0</v>
          </cell>
          <cell r="AD199">
            <v>27772.659940949477</v>
          </cell>
          <cell r="AE199">
            <v>27888.575861488389</v>
          </cell>
          <cell r="AF199">
            <v>115.91592053891145</v>
          </cell>
          <cell r="AG199">
            <v>81765.944072715094</v>
          </cell>
          <cell r="AH199">
            <v>81482.12152917718</v>
          </cell>
          <cell r="AI199">
            <v>-283.82254353791359</v>
          </cell>
          <cell r="AJ199">
            <v>87185.971805637542</v>
          </cell>
          <cell r="AK199">
            <v>83004.114465532359</v>
          </cell>
          <cell r="AL199">
            <v>-4181.8573401051835</v>
          </cell>
          <cell r="AM199">
            <v>0</v>
          </cell>
          <cell r="AN199">
            <v>0</v>
          </cell>
          <cell r="AO199">
            <v>0</v>
          </cell>
          <cell r="AP199">
            <v>5596.9484917537775</v>
          </cell>
          <cell r="AQ199">
            <v>5520</v>
          </cell>
          <cell r="AR199">
            <v>-76.948491753777489</v>
          </cell>
          <cell r="AS199">
            <v>178268.42340110382</v>
          </cell>
          <cell r="AT199">
            <v>126127.4331065834</v>
          </cell>
          <cell r="AU199">
            <v>-52140.990294520423</v>
          </cell>
          <cell r="AV199">
            <v>2591.6452701258286</v>
          </cell>
          <cell r="AW199">
            <v>0</v>
          </cell>
          <cell r="AX199">
            <v>-2591.6452701258286</v>
          </cell>
          <cell r="AY199">
            <v>2835.3715553428124</v>
          </cell>
          <cell r="AZ199">
            <v>3174.5271559253533</v>
          </cell>
          <cell r="BA199">
            <v>339.15560058254096</v>
          </cell>
          <cell r="BB199">
            <v>3479.1096229362538</v>
          </cell>
          <cell r="BC199">
            <v>0</v>
          </cell>
          <cell r="BD199">
            <v>-3479.1096229362538</v>
          </cell>
          <cell r="BE199">
            <v>944.52759355668161</v>
          </cell>
          <cell r="BF199">
            <v>0</v>
          </cell>
          <cell r="BG199">
            <v>-944.52759355668161</v>
          </cell>
          <cell r="BH199">
            <v>655.35811463036464</v>
          </cell>
          <cell r="BI199">
            <v>0</v>
          </cell>
          <cell r="BJ199">
            <v>-655.35811463036464</v>
          </cell>
          <cell r="BK199">
            <v>2515.9532658405428</v>
          </cell>
          <cell r="BL199">
            <v>831.38797548462003</v>
          </cell>
          <cell r="BM199">
            <v>-1684.5652903559228</v>
          </cell>
          <cell r="BN199">
            <v>206.0570740122422</v>
          </cell>
          <cell r="BO199">
            <v>0</v>
          </cell>
          <cell r="BP199">
            <v>-206.0570740122422</v>
          </cell>
          <cell r="BQ199">
            <v>13228.022496444726</v>
          </cell>
          <cell r="BR199">
            <v>4005.9151314099736</v>
          </cell>
          <cell r="BS199">
            <v>-9222.1073650347535</v>
          </cell>
          <cell r="BT199">
            <v>55052.654340994835</v>
          </cell>
          <cell r="BU199">
            <v>70114.56763778899</v>
          </cell>
          <cell r="BV199">
            <v>15061.913296794155</v>
          </cell>
          <cell r="BW199">
            <v>54870.433658822498</v>
          </cell>
          <cell r="BX199">
            <v>61225.064086858714</v>
          </cell>
          <cell r="BY199">
            <v>6354.6304280362165</v>
          </cell>
          <cell r="BZ199">
            <v>9906.9433029820066</v>
          </cell>
          <cell r="CA199">
            <v>987.53994385406395</v>
          </cell>
          <cell r="CB199">
            <v>-8919.4033591279422</v>
          </cell>
          <cell r="CC199">
            <v>1903.0244435886693</v>
          </cell>
          <cell r="CD199">
            <v>1908.5446227551226</v>
          </cell>
          <cell r="CE199">
            <v>5.5201791664533175</v>
          </cell>
          <cell r="CF199">
            <v>237.23962441502815</v>
          </cell>
          <cell r="CG199">
            <v>0</v>
          </cell>
          <cell r="CH199">
            <v>-237.23962441502815</v>
          </cell>
          <cell r="CI199">
            <v>41232.367552804906</v>
          </cell>
          <cell r="CJ199">
            <v>49989.709175658369</v>
          </cell>
          <cell r="CK199">
            <v>8757.3416228534625</v>
          </cell>
          <cell r="CL199">
            <v>12800.744558576052</v>
          </cell>
          <cell r="CM199">
            <v>27341.99834087244</v>
          </cell>
          <cell r="CN199">
            <v>14541.253782296388</v>
          </cell>
          <cell r="CO199">
            <v>54033.112111380957</v>
          </cell>
          <cell r="CP199">
            <v>77331.707516530805</v>
          </cell>
          <cell r="CQ199">
            <v>23298.595405149848</v>
          </cell>
          <cell r="CR199">
            <v>542048.71774983895</v>
          </cell>
          <cell r="CS199">
            <v>511707.00804049073</v>
          </cell>
          <cell r="CT199">
            <v>-30341.709709348215</v>
          </cell>
          <cell r="CU199">
            <v>650458.46129980672</v>
          </cell>
          <cell r="CV199">
            <v>614048.40964858886</v>
          </cell>
          <cell r="CW199">
            <v>-36410.051651217858</v>
          </cell>
          <cell r="CX199">
            <v>17311.085719341248</v>
          </cell>
          <cell r="CY199">
            <v>53721.137370559212</v>
          </cell>
          <cell r="CZ199">
            <v>36410.05165121796</v>
          </cell>
          <cell r="DA199">
            <v>-194707.74357174494</v>
          </cell>
          <cell r="DB199">
            <v>3</v>
          </cell>
          <cell r="DC199">
            <v>182572.04</v>
          </cell>
          <cell r="DD199">
            <v>0</v>
          </cell>
          <cell r="DE199">
            <v>113747.56000000001</v>
          </cell>
          <cell r="DF199">
            <v>0</v>
          </cell>
          <cell r="DG199">
            <v>-71478.129429980647</v>
          </cell>
          <cell r="DH199">
            <v>8013234.5642297762</v>
          </cell>
          <cell r="DI199">
            <v>28096.46575668599</v>
          </cell>
          <cell r="DJ199">
            <v>9</v>
          </cell>
          <cell r="DK199">
            <v>8.6312306287835945</v>
          </cell>
          <cell r="DL199">
            <v>11.183183483352332</v>
          </cell>
          <cell r="DM199">
            <v>7.5789676362764906</v>
          </cell>
          <cell r="DN199">
            <v>68809.985029503354</v>
          </cell>
          <cell r="DO199">
            <v>0</v>
          </cell>
          <cell r="DP199">
            <v>68809.985029503354</v>
          </cell>
          <cell r="DQ199"/>
          <cell r="DW199">
            <v>1714.44</v>
          </cell>
          <cell r="DX199">
            <v>0</v>
          </cell>
        </row>
        <row r="200">
          <cell r="A200">
            <v>150000697</v>
          </cell>
          <cell r="B200" t="str">
            <v>№2/215</v>
          </cell>
          <cell r="C200" t="str">
            <v>вул.ОСВIТИ,  29</v>
          </cell>
          <cell r="D200" t="str">
            <v>вул.ОСВIТИ,  29</v>
          </cell>
          <cell r="E200">
            <v>2743.8</v>
          </cell>
          <cell r="F200">
            <v>2743.8</v>
          </cell>
          <cell r="G200">
            <v>0</v>
          </cell>
          <cell r="H200">
            <v>0</v>
          </cell>
          <cell r="I200">
            <v>11835.263589827404</v>
          </cell>
          <cell r="J200">
            <v>11447.065991270161</v>
          </cell>
          <cell r="K200">
            <v>-388.1975985572426</v>
          </cell>
          <cell r="L200">
            <v>3144.2414524324049</v>
          </cell>
          <cell r="M200">
            <v>3180.1163936722328</v>
          </cell>
          <cell r="N200">
            <v>35.874941239827876</v>
          </cell>
          <cell r="O200">
            <v>4523.0564978898838</v>
          </cell>
          <cell r="P200">
            <v>4535.2876901434702</v>
          </cell>
          <cell r="Q200">
            <v>12.231192253586414</v>
          </cell>
          <cell r="R200">
            <v>1094.0927809725865</v>
          </cell>
          <cell r="S200">
            <v>1097.3895189462423</v>
          </cell>
          <cell r="T200">
            <v>3.2967379736558087</v>
          </cell>
          <cell r="U200">
            <v>478.81456271951919</v>
          </cell>
          <cell r="V200">
            <v>330.98825781303651</v>
          </cell>
          <cell r="W200">
            <v>-147.82630490648268</v>
          </cell>
          <cell r="X200">
            <v>8417.4771842490954</v>
          </cell>
          <cell r="Y200">
            <v>8133.6645735229786</v>
          </cell>
          <cell r="Z200">
            <v>-283.81261072611687</v>
          </cell>
          <cell r="AA200">
            <v>0</v>
          </cell>
          <cell r="AB200">
            <v>0</v>
          </cell>
          <cell r="AC200">
            <v>0</v>
          </cell>
          <cell r="AD200">
            <v>12079.72921374705</v>
          </cell>
          <cell r="AE200">
            <v>12129.238737875157</v>
          </cell>
          <cell r="AF200">
            <v>49.509524128106932</v>
          </cell>
          <cell r="AG200">
            <v>41572.675281837946</v>
          </cell>
          <cell r="AH200">
            <v>40853.75116324328</v>
          </cell>
          <cell r="AI200">
            <v>-718.92411859466665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3109.4158287520991</v>
          </cell>
          <cell r="AQ200">
            <v>3420</v>
          </cell>
          <cell r="AR200">
            <v>310.58417124790094</v>
          </cell>
          <cell r="AS200">
            <v>58567.736883783553</v>
          </cell>
          <cell r="AT200">
            <v>8580.2741187035317</v>
          </cell>
          <cell r="AU200">
            <v>-49987.462765080025</v>
          </cell>
          <cell r="AV200">
            <v>1964.4539500133958</v>
          </cell>
          <cell r="AW200">
            <v>1020.3680806661047</v>
          </cell>
          <cell r="AX200">
            <v>-944.08586934729112</v>
          </cell>
          <cell r="AY200">
            <v>3793.2668311090069</v>
          </cell>
          <cell r="AZ200">
            <v>1085.3415150196006</v>
          </cell>
          <cell r="BA200">
            <v>-2707.9253160894064</v>
          </cell>
          <cell r="BB200">
            <v>1746.3806154632443</v>
          </cell>
          <cell r="BC200">
            <v>7001.9597529599305</v>
          </cell>
          <cell r="BD200">
            <v>5255.5791374966866</v>
          </cell>
          <cell r="BE200">
            <v>1399.4374744808731</v>
          </cell>
          <cell r="BF200">
            <v>2356.1047509747959</v>
          </cell>
          <cell r="BG200">
            <v>956.66727649392283</v>
          </cell>
          <cell r="BH200">
            <v>485.78591796691938</v>
          </cell>
          <cell r="BI200">
            <v>0</v>
          </cell>
          <cell r="BJ200">
            <v>-485.78591796691938</v>
          </cell>
          <cell r="BK200">
            <v>1656.5308339460287</v>
          </cell>
          <cell r="BL200">
            <v>0</v>
          </cell>
          <cell r="BM200">
            <v>-1656.5308339460287</v>
          </cell>
          <cell r="BN200">
            <v>141.66423838341649</v>
          </cell>
          <cell r="BO200">
            <v>1886.5523592784048</v>
          </cell>
          <cell r="BP200">
            <v>1744.8881208949883</v>
          </cell>
          <cell r="BQ200">
            <v>11187.519861362885</v>
          </cell>
          <cell r="BR200">
            <v>13350.326458898835</v>
          </cell>
          <cell r="BS200">
            <v>2162.8065975359495</v>
          </cell>
          <cell r="BT200">
            <v>30719.746802368434</v>
          </cell>
          <cell r="BU200">
            <v>47477.147433673075</v>
          </cell>
          <cell r="BV200">
            <v>16757.400631304641</v>
          </cell>
          <cell r="BW200">
            <v>19609.720870037196</v>
          </cell>
          <cell r="BX200">
            <v>22268.71180122724</v>
          </cell>
          <cell r="BY200">
            <v>2658.9909311900446</v>
          </cell>
          <cell r="BZ200">
            <v>6642.8144022554616</v>
          </cell>
          <cell r="CA200">
            <v>683.3755691524758</v>
          </cell>
          <cell r="CB200">
            <v>-5959.4388331029859</v>
          </cell>
          <cell r="CC200">
            <v>1744.4390732896136</v>
          </cell>
          <cell r="CD200">
            <v>1749.4992375255292</v>
          </cell>
          <cell r="CE200">
            <v>5.0601642359156358</v>
          </cell>
          <cell r="CF200">
            <v>217.46965571377586</v>
          </cell>
          <cell r="CG200">
            <v>549.70273558112797</v>
          </cell>
          <cell r="CH200">
            <v>332.2330798673521</v>
          </cell>
          <cell r="CI200">
            <v>7836.4713770150875</v>
          </cell>
          <cell r="CJ200">
            <v>5598.641413929523</v>
          </cell>
          <cell r="CK200">
            <v>-2237.8299630855645</v>
          </cell>
          <cell r="CL200">
            <v>0</v>
          </cell>
          <cell r="CM200">
            <v>0</v>
          </cell>
          <cell r="CN200">
            <v>0</v>
          </cell>
          <cell r="CO200">
            <v>7836.4713770150875</v>
          </cell>
          <cell r="CP200">
            <v>5598.641413929523</v>
          </cell>
          <cell r="CQ200">
            <v>-2237.8299630855645</v>
          </cell>
          <cell r="CR200">
            <v>181208.01003641603</v>
          </cell>
          <cell r="CS200">
            <v>144531.42993193463</v>
          </cell>
          <cell r="CT200">
            <v>-36676.5801044814</v>
          </cell>
          <cell r="CU200">
            <v>217449.61204369922</v>
          </cell>
          <cell r="CV200">
            <v>173437.71591832154</v>
          </cell>
          <cell r="CW200">
            <v>-44011.89612537768</v>
          </cell>
          <cell r="CX200">
            <v>10872.497317389087</v>
          </cell>
          <cell r="CY200">
            <v>54884.393442766857</v>
          </cell>
          <cell r="CZ200">
            <v>44011.896125377767</v>
          </cell>
          <cell r="DA200">
            <v>23085.828497917828</v>
          </cell>
          <cell r="DB200">
            <v>3</v>
          </cell>
          <cell r="DC200">
            <v>50662.7</v>
          </cell>
          <cell r="DD200">
            <v>0</v>
          </cell>
          <cell r="DE200">
            <v>27126.139999999996</v>
          </cell>
          <cell r="DF200">
            <v>0</v>
          </cell>
          <cell r="DG200">
            <v>-75145.908175638004</v>
          </cell>
          <cell r="DH200">
            <v>2739865.3123330595</v>
          </cell>
          <cell r="DI200">
            <v>12226.547280935527</v>
          </cell>
          <cell r="DJ200">
            <v>5</v>
          </cell>
          <cell r="DK200">
            <v>8.5756359412869738</v>
          </cell>
          <cell r="DL200">
            <v>0</v>
          </cell>
          <cell r="DM200">
            <v>7.711879916991351</v>
          </cell>
          <cell r="DN200">
            <v>23529.829895703202</v>
          </cell>
          <cell r="DO200">
            <v>0</v>
          </cell>
          <cell r="DP200">
            <v>23529.829895703202</v>
          </cell>
          <cell r="DQ200"/>
          <cell r="DW200">
            <v>1275.9000000000001</v>
          </cell>
          <cell r="DX200">
            <v>0</v>
          </cell>
        </row>
        <row r="201">
          <cell r="A201">
            <v>150000694</v>
          </cell>
          <cell r="B201" t="str">
            <v>№2/216</v>
          </cell>
          <cell r="C201" t="str">
            <v>вул.ОСВIТИ,  6</v>
          </cell>
          <cell r="D201" t="str">
            <v>вул.ОСВIТИ,  6</v>
          </cell>
          <cell r="E201">
            <v>6142.18</v>
          </cell>
          <cell r="F201">
            <v>6142.18</v>
          </cell>
          <cell r="G201">
            <v>688.06</v>
          </cell>
          <cell r="H201">
            <v>0</v>
          </cell>
          <cell r="I201">
            <v>23958.258975042863</v>
          </cell>
          <cell r="J201">
            <v>23241.428461343799</v>
          </cell>
          <cell r="K201">
            <v>-716.83051369906389</v>
          </cell>
          <cell r="L201">
            <v>4417.7632367570031</v>
          </cell>
          <cell r="M201">
            <v>4524.7480811597961</v>
          </cell>
          <cell r="N201">
            <v>106.98484440279299</v>
          </cell>
          <cell r="O201">
            <v>8880.3572662250626</v>
          </cell>
          <cell r="P201">
            <v>8903.4033499744219</v>
          </cell>
          <cell r="Q201">
            <v>23.046083749359241</v>
          </cell>
          <cell r="R201">
            <v>2179.0331744687778</v>
          </cell>
          <cell r="S201">
            <v>2186.1673584295158</v>
          </cell>
          <cell r="T201">
            <v>7.134183960738028</v>
          </cell>
          <cell r="U201">
            <v>1288.7379303626474</v>
          </cell>
          <cell r="V201">
            <v>822.79636692959753</v>
          </cell>
          <cell r="W201">
            <v>-465.94156343304985</v>
          </cell>
          <cell r="X201">
            <v>11621.382242383386</v>
          </cell>
          <cell r="Y201">
            <v>11170.168003439681</v>
          </cell>
          <cell r="Z201">
            <v>-451.21423894370491</v>
          </cell>
          <cell r="AA201">
            <v>0</v>
          </cell>
          <cell r="AB201">
            <v>0</v>
          </cell>
          <cell r="AC201">
            <v>0</v>
          </cell>
          <cell r="AD201">
            <v>27027.084625747735</v>
          </cell>
          <cell r="AE201">
            <v>27139.00307475969</v>
          </cell>
          <cell r="AF201">
            <v>111.91844901195509</v>
          </cell>
          <cell r="AG201">
            <v>79372.617450987469</v>
          </cell>
          <cell r="AH201">
            <v>77987.714696036506</v>
          </cell>
          <cell r="AI201">
            <v>-1384.9027549509628</v>
          </cell>
          <cell r="AJ201">
            <v>87185.971805637542</v>
          </cell>
          <cell r="AK201">
            <v>83004.114465532359</v>
          </cell>
          <cell r="AL201">
            <v>-4181.8573401051835</v>
          </cell>
          <cell r="AM201">
            <v>0</v>
          </cell>
          <cell r="AN201">
            <v>0</v>
          </cell>
          <cell r="AO201">
            <v>0</v>
          </cell>
          <cell r="AP201">
            <v>5596.9484917537775</v>
          </cell>
          <cell r="AQ201">
            <v>5340</v>
          </cell>
          <cell r="AR201">
            <v>-256.94849175377749</v>
          </cell>
          <cell r="AS201">
            <v>177986.1758151403</v>
          </cell>
          <cell r="AT201">
            <v>105614.01637365152</v>
          </cell>
          <cell r="AU201">
            <v>-72372.15944148878</v>
          </cell>
          <cell r="AV201">
            <v>2588.8152678602319</v>
          </cell>
          <cell r="AW201">
            <v>2191.1815567737581</v>
          </cell>
          <cell r="AX201">
            <v>-397.6337110864738</v>
          </cell>
          <cell r="AY201">
            <v>2834.4277524197123</v>
          </cell>
          <cell r="AZ201">
            <v>4506.9812555463723</v>
          </cell>
          <cell r="BA201">
            <v>1672.55350312666</v>
          </cell>
          <cell r="BB201">
            <v>3411.846897289146</v>
          </cell>
          <cell r="BC201">
            <v>0</v>
          </cell>
          <cell r="BD201">
            <v>-3411.846897289146</v>
          </cell>
          <cell r="BE201">
            <v>904.59123979636092</v>
          </cell>
          <cell r="BF201">
            <v>0</v>
          </cell>
          <cell r="BG201">
            <v>-904.59123979636092</v>
          </cell>
          <cell r="BH201">
            <v>655.35811463036464</v>
          </cell>
          <cell r="BI201">
            <v>0</v>
          </cell>
          <cell r="BJ201">
            <v>-655.35811463036464</v>
          </cell>
          <cell r="BK201">
            <v>2470.1204096376314</v>
          </cell>
          <cell r="BL201">
            <v>0</v>
          </cell>
          <cell r="BM201">
            <v>-2470.1204096376314</v>
          </cell>
          <cell r="BN201">
            <v>206.0570740122422</v>
          </cell>
          <cell r="BO201">
            <v>5100.3739899085631</v>
          </cell>
          <cell r="BP201">
            <v>4894.316915896321</v>
          </cell>
          <cell r="BQ201">
            <v>13071.216755645688</v>
          </cell>
          <cell r="BR201">
            <v>11798.536802228693</v>
          </cell>
          <cell r="BS201">
            <v>-1272.679953416995</v>
          </cell>
          <cell r="BT201">
            <v>33602.307504033706</v>
          </cell>
          <cell r="BU201">
            <v>50727.570215861604</v>
          </cell>
          <cell r="BV201">
            <v>17125.262711827898</v>
          </cell>
          <cell r="BW201">
            <v>54462.161647712695</v>
          </cell>
          <cell r="BX201">
            <v>60018.516742029067</v>
          </cell>
          <cell r="BY201">
            <v>5556.3550943163718</v>
          </cell>
          <cell r="BZ201">
            <v>12297.851237805058</v>
          </cell>
          <cell r="CA201">
            <v>727.67105858836726</v>
          </cell>
          <cell r="CB201">
            <v>-11570.180179216692</v>
          </cell>
          <cell r="CC201">
            <v>1903.0244435886693</v>
          </cell>
          <cell r="CD201">
            <v>1908.5446227551226</v>
          </cell>
          <cell r="CE201">
            <v>5.5201791664533175</v>
          </cell>
          <cell r="CF201">
            <v>237.23962441502815</v>
          </cell>
          <cell r="CG201">
            <v>574.03089783038661</v>
          </cell>
          <cell r="CH201">
            <v>336.79127341535843</v>
          </cell>
          <cell r="CI201">
            <v>14497.720803060538</v>
          </cell>
          <cell r="CJ201">
            <v>20004.799877729769</v>
          </cell>
          <cell r="CK201">
            <v>5507.079074669231</v>
          </cell>
          <cell r="CL201">
            <v>18673.042833579097</v>
          </cell>
          <cell r="CM201">
            <v>30003.218846641637</v>
          </cell>
          <cell r="CN201">
            <v>11330.176013062541</v>
          </cell>
          <cell r="CO201">
            <v>33170.763636639633</v>
          </cell>
          <cell r="CP201">
            <v>50008.018724371403</v>
          </cell>
          <cell r="CQ201">
            <v>16837.25508773177</v>
          </cell>
          <cell r="CR201">
            <v>498886.27841335954</v>
          </cell>
          <cell r="CS201">
            <v>447708.73459888506</v>
          </cell>
          <cell r="CT201">
            <v>-51177.543814474484</v>
          </cell>
          <cell r="CU201">
            <v>598663.53409603145</v>
          </cell>
          <cell r="CV201">
            <v>537250.48151866207</v>
          </cell>
          <cell r="CW201">
            <v>-61413.052577369381</v>
          </cell>
          <cell r="CX201">
            <v>15779.021001332414</v>
          </cell>
          <cell r="CY201">
            <v>77192.073578701791</v>
          </cell>
          <cell r="CZ201">
            <v>61413.052577369381</v>
          </cell>
          <cell r="DA201">
            <v>-134946.08047630405</v>
          </cell>
          <cell r="DB201">
            <v>3</v>
          </cell>
          <cell r="DC201">
            <v>187734.13</v>
          </cell>
          <cell r="DD201">
            <v>0</v>
          </cell>
          <cell r="DE201">
            <v>124464.39000000001</v>
          </cell>
          <cell r="DF201">
            <v>0</v>
          </cell>
          <cell r="DG201">
            <v>142577.83819795004</v>
          </cell>
          <cell r="DH201">
            <v>7373310.6611683667</v>
          </cell>
          <cell r="DI201">
            <v>27348.028021116137</v>
          </cell>
          <cell r="DJ201">
            <v>9</v>
          </cell>
          <cell r="DK201">
            <v>7.8287173638969172</v>
          </cell>
          <cell r="DL201">
            <v>10.604418314032973</v>
          </cell>
          <cell r="DM201">
            <v>6.7575514130513268</v>
          </cell>
          <cell r="DN201">
            <v>63224.397284336439</v>
          </cell>
          <cell r="DO201">
            <v>0</v>
          </cell>
          <cell r="DP201">
            <v>63224.397284336439</v>
          </cell>
          <cell r="DQ201"/>
          <cell r="DW201">
            <v>1714.44</v>
          </cell>
          <cell r="DX201">
            <v>0</v>
          </cell>
        </row>
        <row r="202">
          <cell r="A202">
            <v>150000695</v>
          </cell>
          <cell r="B202" t="str">
            <v>№2/217</v>
          </cell>
          <cell r="C202" t="str">
            <v>вул.ОСВIТИ,  8</v>
          </cell>
          <cell r="D202" t="str">
            <v>вул.ОСВIТИ,  8</v>
          </cell>
          <cell r="E202">
            <v>6313.36</v>
          </cell>
          <cell r="F202">
            <v>6313.36</v>
          </cell>
          <cell r="G202">
            <v>695.2</v>
          </cell>
          <cell r="H202">
            <v>0</v>
          </cell>
          <cell r="I202">
            <v>23990.073760918996</v>
          </cell>
          <cell r="J202">
            <v>23277.868532620512</v>
          </cell>
          <cell r="K202">
            <v>-712.20522829848414</v>
          </cell>
          <cell r="L202">
            <v>4099.8608929452521</v>
          </cell>
          <cell r="M202">
            <v>4188.5855809511904</v>
          </cell>
          <cell r="N202">
            <v>88.724688005938333</v>
          </cell>
          <cell r="O202">
            <v>9103.4292220451789</v>
          </cell>
          <cell r="P202">
            <v>9128.8350995335149</v>
          </cell>
          <cell r="Q202">
            <v>25.405877488336046</v>
          </cell>
          <cell r="R202">
            <v>2260.671749319898</v>
          </cell>
          <cell r="S202">
            <v>2266.4992300716904</v>
          </cell>
          <cell r="T202">
            <v>5.8274807517923364</v>
          </cell>
          <cell r="U202">
            <v>1221.9646904712938</v>
          </cell>
          <cell r="V202">
            <v>785.39604797073514</v>
          </cell>
          <cell r="W202">
            <v>-436.56864250055867</v>
          </cell>
          <cell r="X202">
            <v>12695.359416906318</v>
          </cell>
          <cell r="Y202">
            <v>12204.643817771908</v>
          </cell>
          <cell r="Z202">
            <v>-490.71559913440979</v>
          </cell>
          <cell r="AA202">
            <v>0</v>
          </cell>
          <cell r="AB202">
            <v>0</v>
          </cell>
          <cell r="AC202">
            <v>0</v>
          </cell>
          <cell r="AD202">
            <v>27764.923031095725</v>
          </cell>
          <cell r="AE202">
            <v>27881.140414849691</v>
          </cell>
          <cell r="AF202">
            <v>116.21738375396671</v>
          </cell>
          <cell r="AG202">
            <v>81136.282763702664</v>
          </cell>
          <cell r="AH202">
            <v>79732.968723769241</v>
          </cell>
          <cell r="AI202">
            <v>-1403.3140399334225</v>
          </cell>
          <cell r="AJ202">
            <v>76046.417642784771</v>
          </cell>
          <cell r="AK202">
            <v>71944.212101651341</v>
          </cell>
          <cell r="AL202">
            <v>-4102.2055411334295</v>
          </cell>
          <cell r="AM202">
            <v>735.78842272642305</v>
          </cell>
          <cell r="AN202">
            <v>1615.410566276706</v>
          </cell>
          <cell r="AO202">
            <v>879.622143550283</v>
          </cell>
          <cell r="AP202">
            <v>5596.9484917537775</v>
          </cell>
          <cell r="AQ202">
            <v>5400</v>
          </cell>
          <cell r="AR202">
            <v>-196.94849175377749</v>
          </cell>
          <cell r="AS202">
            <v>178495.01070611959</v>
          </cell>
          <cell r="AT202">
            <v>120888.98173794351</v>
          </cell>
          <cell r="AU202">
            <v>-57606.028968176077</v>
          </cell>
          <cell r="AV202">
            <v>2330.5772091304407</v>
          </cell>
          <cell r="AW202">
            <v>1000.8970345232095</v>
          </cell>
          <cell r="AX202">
            <v>-1329.680174607231</v>
          </cell>
          <cell r="AY202">
            <v>2412.7018991360951</v>
          </cell>
          <cell r="AZ202">
            <v>1009.1087414576288</v>
          </cell>
          <cell r="BA202">
            <v>-1403.5931576784665</v>
          </cell>
          <cell r="BB202">
            <v>3035.6335546753348</v>
          </cell>
          <cell r="BC202">
            <v>2195.2597204529761</v>
          </cell>
          <cell r="BD202">
            <v>-840.37383422235871</v>
          </cell>
          <cell r="BE202">
            <v>780.90103850257378</v>
          </cell>
          <cell r="BF202">
            <v>0</v>
          </cell>
          <cell r="BG202">
            <v>-780.90103850257378</v>
          </cell>
          <cell r="BH202">
            <v>575.21524680688776</v>
          </cell>
          <cell r="BI202">
            <v>4628.8112178599768</v>
          </cell>
          <cell r="BJ202">
            <v>4053.5959710530888</v>
          </cell>
          <cell r="BK202">
            <v>2300.8425040701991</v>
          </cell>
          <cell r="BL202">
            <v>1632.0079449031614</v>
          </cell>
          <cell r="BM202">
            <v>-668.8345591670377</v>
          </cell>
          <cell r="BN202">
            <v>206.0570740122422</v>
          </cell>
          <cell r="BO202">
            <v>4282.2615761738634</v>
          </cell>
          <cell r="BP202">
            <v>4076.2045021616213</v>
          </cell>
          <cell r="BQ202">
            <v>11641.928526333772</v>
          </cell>
          <cell r="BR202">
            <v>14748.346235370816</v>
          </cell>
          <cell r="BS202">
            <v>3106.4177090370449</v>
          </cell>
          <cell r="BT202">
            <v>51321.106589403193</v>
          </cell>
          <cell r="BU202">
            <v>72070.647237436628</v>
          </cell>
          <cell r="BV202">
            <v>20749.540648033435</v>
          </cell>
          <cell r="BW202">
            <v>56200.360638963233</v>
          </cell>
          <cell r="BX202">
            <v>63578.088813140188</v>
          </cell>
          <cell r="BY202">
            <v>7377.7281741769548</v>
          </cell>
          <cell r="BZ202">
            <v>12297.851237805058</v>
          </cell>
          <cell r="CA202">
            <v>953.83608656879153</v>
          </cell>
          <cell r="CB202">
            <v>-11344.015151236266</v>
          </cell>
          <cell r="CC202">
            <v>1903.0244435886693</v>
          </cell>
          <cell r="CD202">
            <v>1908.5446227551226</v>
          </cell>
          <cell r="CE202">
            <v>5.5201791664533175</v>
          </cell>
          <cell r="CF202">
            <v>237.23962441502815</v>
          </cell>
          <cell r="CG202">
            <v>0</v>
          </cell>
          <cell r="CH202">
            <v>-237.23962441502815</v>
          </cell>
          <cell r="CI202">
            <v>22425.278028630783</v>
          </cell>
          <cell r="CJ202">
            <v>29385.865093157976</v>
          </cell>
          <cell r="CK202">
            <v>6960.5870645271934</v>
          </cell>
          <cell r="CL202">
            <v>34361.771271919795</v>
          </cell>
          <cell r="CM202">
            <v>44079.645915970337</v>
          </cell>
          <cell r="CN202">
            <v>9717.874644050542</v>
          </cell>
          <cell r="CO202">
            <v>56787.049300550578</v>
          </cell>
          <cell r="CP202">
            <v>73465.511009128313</v>
          </cell>
          <cell r="CQ202">
            <v>16678.461708577735</v>
          </cell>
          <cell r="CR202">
            <v>532399.00838814676</v>
          </cell>
          <cell r="CS202">
            <v>506306.54713404062</v>
          </cell>
          <cell r="CT202">
            <v>-26092.461254106136</v>
          </cell>
          <cell r="CU202">
            <v>638878.81006577611</v>
          </cell>
          <cell r="CV202">
            <v>607567.85656084877</v>
          </cell>
          <cell r="CW202">
            <v>-31310.95350492734</v>
          </cell>
          <cell r="CX202">
            <v>22859.545551083309</v>
          </cell>
          <cell r="CY202">
            <v>54170.499056010594</v>
          </cell>
          <cell r="CZ202">
            <v>31310.953504927285</v>
          </cell>
          <cell r="DA202">
            <v>-128745.1435601782</v>
          </cell>
          <cell r="DB202">
            <v>3</v>
          </cell>
          <cell r="DC202">
            <v>181113.82</v>
          </cell>
          <cell r="DD202">
            <v>0</v>
          </cell>
          <cell r="DE202">
            <v>112828.8</v>
          </cell>
          <cell r="DF202">
            <v>0</v>
          </cell>
          <cell r="DG202">
            <v>-143444.24688076298</v>
          </cell>
          <cell r="DH202">
            <v>7940860.2674023127</v>
          </cell>
          <cell r="DI202">
            <v>28086.441440327682</v>
          </cell>
          <cell r="DJ202">
            <v>9</v>
          </cell>
          <cell r="DK202">
            <v>8.3447518756906867</v>
          </cell>
          <cell r="DL202">
            <v>11.122386639385743</v>
          </cell>
          <cell r="DM202">
            <v>7.2695342946903372</v>
          </cell>
          <cell r="DN202">
            <v>68288.619225911578</v>
          </cell>
          <cell r="DO202">
            <v>0</v>
          </cell>
          <cell r="DP202">
            <v>68288.619225911578</v>
          </cell>
          <cell r="DQ202"/>
          <cell r="DW202">
            <v>1714.44</v>
          </cell>
          <cell r="DX202">
            <v>0</v>
          </cell>
        </row>
        <row r="203">
          <cell r="A203">
            <v>150000699</v>
          </cell>
          <cell r="B203" t="str">
            <v>№2/219</v>
          </cell>
          <cell r="C203" t="str">
            <v>вул.ОСВIТИ,  86</v>
          </cell>
          <cell r="D203" t="str">
            <v>вул.ОСВIТИ,  86</v>
          </cell>
          <cell r="E203">
            <v>4192.5</v>
          </cell>
          <cell r="F203">
            <v>4192.5</v>
          </cell>
          <cell r="G203">
            <v>468.7</v>
          </cell>
          <cell r="H203">
            <v>0</v>
          </cell>
          <cell r="I203">
            <v>14512.146220678615</v>
          </cell>
          <cell r="J203">
            <v>14062.255708470337</v>
          </cell>
          <cell r="K203">
            <v>-449.89051220827787</v>
          </cell>
          <cell r="L203">
            <v>2030.8274707743021</v>
          </cell>
          <cell r="M203">
            <v>2040.4987876457399</v>
          </cell>
          <cell r="N203">
            <v>9.6713168714377389</v>
          </cell>
          <cell r="O203">
            <v>6098.9024235746956</v>
          </cell>
          <cell r="P203">
            <v>6116.5799216150726</v>
          </cell>
          <cell r="Q203">
            <v>17.677498040377031</v>
          </cell>
          <cell r="R203">
            <v>1460.5455926574493</v>
          </cell>
          <cell r="S203">
            <v>1465.1708642640506</v>
          </cell>
          <cell r="T203">
            <v>4.6252716066012454</v>
          </cell>
          <cell r="U203">
            <v>827.37931037576823</v>
          </cell>
          <cell r="V203">
            <v>530.64356501388295</v>
          </cell>
          <cell r="W203">
            <v>-296.73574536188528</v>
          </cell>
          <cell r="X203">
            <v>6294.8895220795193</v>
          </cell>
          <cell r="Y203">
            <v>6080.2677628963784</v>
          </cell>
          <cell r="Z203">
            <v>-214.62175918314097</v>
          </cell>
          <cell r="AA203">
            <v>0</v>
          </cell>
          <cell r="AB203">
            <v>0</v>
          </cell>
          <cell r="AC203">
            <v>0</v>
          </cell>
          <cell r="AD203">
            <v>18452.330173814906</v>
          </cell>
          <cell r="AE203">
            <v>18528.392535374915</v>
          </cell>
          <cell r="AF203">
            <v>76.062361560008867</v>
          </cell>
          <cell r="AG203">
            <v>49677.020713955251</v>
          </cell>
          <cell r="AH203">
            <v>48823.809145280378</v>
          </cell>
          <cell r="AI203">
            <v>-853.21156867487298</v>
          </cell>
          <cell r="AJ203">
            <v>14162.914825594842</v>
          </cell>
          <cell r="AK203">
            <v>12109.234936510951</v>
          </cell>
          <cell r="AL203">
            <v>-2053.6798890838909</v>
          </cell>
          <cell r="AM203">
            <v>735.78842272642305</v>
          </cell>
          <cell r="AN203">
            <v>1364.9567045281674</v>
          </cell>
          <cell r="AO203">
            <v>629.16828180174434</v>
          </cell>
          <cell r="AP203">
            <v>8861.835111943481</v>
          </cell>
          <cell r="AQ203">
            <v>7592.3896530556794</v>
          </cell>
          <cell r="AR203">
            <v>-1269.4454588878016</v>
          </cell>
          <cell r="AS203">
            <v>64875.816431458035</v>
          </cell>
          <cell r="AT203">
            <v>4992.6511695692898</v>
          </cell>
          <cell r="AU203">
            <v>-59883.165261888746</v>
          </cell>
          <cell r="AV203">
            <v>1673.9140218479301</v>
          </cell>
          <cell r="AW203">
            <v>0</v>
          </cell>
          <cell r="AX203">
            <v>-1673.9140218479301</v>
          </cell>
          <cell r="AY203">
            <v>1478.111031904333</v>
          </cell>
          <cell r="AZ203">
            <v>0</v>
          </cell>
          <cell r="BA203">
            <v>-1478.111031904333</v>
          </cell>
          <cell r="BB203">
            <v>2289.904544143385</v>
          </cell>
          <cell r="BC203">
            <v>1404.0256190504656</v>
          </cell>
          <cell r="BD203">
            <v>-885.87892509291942</v>
          </cell>
          <cell r="BE203">
            <v>764.21326130445937</v>
          </cell>
          <cell r="BF203">
            <v>0</v>
          </cell>
          <cell r="BG203">
            <v>-764.21326130445937</v>
          </cell>
          <cell r="BH203">
            <v>444.45052079189384</v>
          </cell>
          <cell r="BI203">
            <v>0</v>
          </cell>
          <cell r="BJ203">
            <v>-444.45052079189384</v>
          </cell>
          <cell r="BK203">
            <v>1445.6575885210168</v>
          </cell>
          <cell r="BL203">
            <v>0</v>
          </cell>
          <cell r="BM203">
            <v>-1445.6575885210168</v>
          </cell>
          <cell r="BN203">
            <v>64.392835628825679</v>
          </cell>
          <cell r="BO203">
            <v>0</v>
          </cell>
          <cell r="BP203">
            <v>-64.392835628825679</v>
          </cell>
          <cell r="BQ203">
            <v>8160.6438041418451</v>
          </cell>
          <cell r="BR203">
            <v>1404.0256190504656</v>
          </cell>
          <cell r="BS203">
            <v>-6756.6181850913799</v>
          </cell>
          <cell r="BT203">
            <v>54344.899470529621</v>
          </cell>
          <cell r="BU203">
            <v>73939.0138018375</v>
          </cell>
          <cell r="BV203">
            <v>19594.114331307879</v>
          </cell>
          <cell r="BW203">
            <v>60662.113987366523</v>
          </cell>
          <cell r="BX203">
            <v>67525.692622975796</v>
          </cell>
          <cell r="BY203">
            <v>6863.5786356092722</v>
          </cell>
          <cell r="BZ203">
            <v>8084.6062778375644</v>
          </cell>
          <cell r="CA203">
            <v>804.35755938307079</v>
          </cell>
          <cell r="CB203">
            <v>-7280.2487184544934</v>
          </cell>
          <cell r="CC203">
            <v>1871.3073695288583</v>
          </cell>
          <cell r="CD203">
            <v>1876.7355457092042</v>
          </cell>
          <cell r="CE203">
            <v>5.4281761803458721</v>
          </cell>
          <cell r="CF203">
            <v>233.28563067477768</v>
          </cell>
          <cell r="CG203">
            <v>0</v>
          </cell>
          <cell r="CH203">
            <v>-233.28563067477768</v>
          </cell>
          <cell r="CI203">
            <v>22420.247352037997</v>
          </cell>
          <cell r="CJ203">
            <v>12882.339209841579</v>
          </cell>
          <cell r="CK203">
            <v>-9537.9081421964183</v>
          </cell>
          <cell r="CL203">
            <v>9340.9342100424255</v>
          </cell>
          <cell r="CM203">
            <v>12414.729741302785</v>
          </cell>
          <cell r="CN203">
            <v>3073.795531260359</v>
          </cell>
          <cell r="CO203">
            <v>31761.181562080423</v>
          </cell>
          <cell r="CP203">
            <v>25297.068951144363</v>
          </cell>
          <cell r="CQ203">
            <v>-6464.1126109360594</v>
          </cell>
          <cell r="CR203">
            <v>303431.41360783763</v>
          </cell>
          <cell r="CS203">
            <v>245729.93570904486</v>
          </cell>
          <cell r="CT203">
            <v>-57701.477898792771</v>
          </cell>
          <cell r="CU203">
            <v>364117.69632940512</v>
          </cell>
          <cell r="CV203">
            <v>294875.92285085382</v>
          </cell>
          <cell r="CW203">
            <v>-69241.773478551302</v>
          </cell>
          <cell r="CX203">
            <v>9925.522460096312</v>
          </cell>
          <cell r="CY203">
            <v>79167.295938647643</v>
          </cell>
          <cell r="CZ203">
            <v>69241.773478551331</v>
          </cell>
          <cell r="DA203">
            <v>39025.889704745699</v>
          </cell>
          <cell r="DB203">
            <v>3</v>
          </cell>
          <cell r="DC203">
            <v>97038.6</v>
          </cell>
          <cell r="DD203">
            <v>0</v>
          </cell>
          <cell r="DE203">
            <v>58405.600000000006</v>
          </cell>
          <cell r="DF203">
            <v>0</v>
          </cell>
          <cell r="DG203">
            <v>18326.00776069425</v>
          </cell>
          <cell r="DH203">
            <v>4488518.6254740171</v>
          </cell>
          <cell r="DI203">
            <v>18673.742037427815</v>
          </cell>
          <cell r="DJ203">
            <v>9</v>
          </cell>
          <cell r="DK203">
            <v>8.2471701897176164</v>
          </cell>
          <cell r="DL203">
            <v>9.3361084847680686</v>
          </cell>
          <cell r="DM203">
            <v>6.4721481048744707</v>
          </cell>
          <cell r="DN203">
            <v>38631.249443499983</v>
          </cell>
          <cell r="DO203">
            <v>0</v>
          </cell>
          <cell r="DP203">
            <v>38631.249443499983</v>
          </cell>
          <cell r="DQ203"/>
          <cell r="DW203">
            <v>33455.599999999999</v>
          </cell>
          <cell r="DX203">
            <v>0</v>
          </cell>
        </row>
        <row r="204">
          <cell r="A204">
            <v>150000928</v>
          </cell>
          <cell r="B204" t="str">
            <v>№2/220</v>
          </cell>
          <cell r="C204" t="str">
            <v>вул.П`ЯТНИЦЬКА,  11</v>
          </cell>
          <cell r="D204" t="str">
            <v>вул.П`ЯТНИЦЬКА,  11</v>
          </cell>
          <cell r="E204">
            <v>477.5</v>
          </cell>
          <cell r="F204">
            <v>234.6</v>
          </cell>
          <cell r="G204">
            <v>0</v>
          </cell>
          <cell r="H204">
            <v>242.89999999999998</v>
          </cell>
          <cell r="I204">
            <v>2852.7107545361573</v>
          </cell>
          <cell r="J204">
            <v>2756.4704458563178</v>
          </cell>
          <cell r="K204">
            <v>-96.240308679839472</v>
          </cell>
          <cell r="L204">
            <v>634.11379112477539</v>
          </cell>
          <cell r="M204">
            <v>635.82537371252329</v>
          </cell>
          <cell r="N204">
            <v>1.7115825877478983</v>
          </cell>
          <cell r="O204">
            <v>726.71813800379664</v>
          </cell>
          <cell r="P204">
            <v>728.59603897825298</v>
          </cell>
          <cell r="Q204">
            <v>1.8779009744563382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1310.3367416993151</v>
          </cell>
          <cell r="Y204">
            <v>1219.5595778976251</v>
          </cell>
          <cell r="Z204">
            <v>-90.777163801689994</v>
          </cell>
          <cell r="AA204">
            <v>0</v>
          </cell>
          <cell r="AB204">
            <v>0</v>
          </cell>
          <cell r="AC204">
            <v>0</v>
          </cell>
          <cell r="AD204">
            <v>2106.8751815246069</v>
          </cell>
          <cell r="AE204">
            <v>2110.6039900613928</v>
          </cell>
          <cell r="AF204">
            <v>3.7288085367858912</v>
          </cell>
          <cell r="AG204">
            <v>7630.7546068886513</v>
          </cell>
          <cell r="AH204">
            <v>7451.055426506111</v>
          </cell>
          <cell r="AI204">
            <v>-179.69918038254036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717.76870209340188</v>
          </cell>
          <cell r="AQ204">
            <v>355.87354172815174</v>
          </cell>
          <cell r="AR204">
            <v>-361.89516036525015</v>
          </cell>
          <cell r="AS204">
            <v>6805.8673935001443</v>
          </cell>
          <cell r="AT204">
            <v>912.69028472757088</v>
          </cell>
          <cell r="AU204">
            <v>-5893.1771087725738</v>
          </cell>
          <cell r="AV204">
            <v>525.57316506160964</v>
          </cell>
          <cell r="AW204">
            <v>0</v>
          </cell>
          <cell r="AX204">
            <v>-525.57316506160964</v>
          </cell>
          <cell r="AY204">
            <v>699.11595192939751</v>
          </cell>
          <cell r="AZ204">
            <v>0</v>
          </cell>
          <cell r="BA204">
            <v>-699.11595192939751</v>
          </cell>
          <cell r="BB204">
            <v>318.77612660283285</v>
          </cell>
          <cell r="BC204">
            <v>0</v>
          </cell>
          <cell r="BD204">
            <v>-318.77612660283285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334.45442868276655</v>
          </cell>
          <cell r="BL204">
            <v>0</v>
          </cell>
          <cell r="BM204">
            <v>-334.45442868276655</v>
          </cell>
          <cell r="BN204">
            <v>64.070871450681551</v>
          </cell>
          <cell r="BO204">
            <v>0</v>
          </cell>
          <cell r="BP204">
            <v>-64.070871450681551</v>
          </cell>
          <cell r="BQ204">
            <v>1941.9905437272882</v>
          </cell>
          <cell r="BR204">
            <v>0</v>
          </cell>
          <cell r="BS204">
            <v>-1941.9905437272882</v>
          </cell>
          <cell r="BT204">
            <v>7891.9711737231892</v>
          </cell>
          <cell r="BU204">
            <v>11857.332172932105</v>
          </cell>
          <cell r="BV204">
            <v>3965.3609992089159</v>
          </cell>
          <cell r="BW204">
            <v>3183.0293042765479</v>
          </cell>
          <cell r="BX204">
            <v>3394.1512063108657</v>
          </cell>
          <cell r="BY204">
            <v>211.12190203431783</v>
          </cell>
          <cell r="BZ204">
            <v>2399.2140853676569</v>
          </cell>
          <cell r="CA204">
            <v>224.95620232121922</v>
          </cell>
          <cell r="CB204">
            <v>-2174.2578830464377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0</v>
          </cell>
          <cell r="CI204">
            <v>849.13525169088587</v>
          </cell>
          <cell r="CJ204">
            <v>420.58794856473043</v>
          </cell>
          <cell r="CK204">
            <v>-428.54730312615544</v>
          </cell>
          <cell r="CL204">
            <v>0</v>
          </cell>
          <cell r="CM204">
            <v>0</v>
          </cell>
          <cell r="CN204">
            <v>0</v>
          </cell>
          <cell r="CO204">
            <v>849.13525169088587</v>
          </cell>
          <cell r="CP204">
            <v>420.58794856473043</v>
          </cell>
          <cell r="CQ204">
            <v>-428.54730312615544</v>
          </cell>
          <cell r="CR204">
            <v>31419.731061267765</v>
          </cell>
          <cell r="CS204">
            <v>24616.646783090757</v>
          </cell>
          <cell r="CT204">
            <v>-6803.0842781770079</v>
          </cell>
          <cell r="CU204">
            <v>37703.677273521316</v>
          </cell>
          <cell r="CV204">
            <v>29539.976139708906</v>
          </cell>
          <cell r="CW204">
            <v>-8163.7011338124103</v>
          </cell>
          <cell r="CX204">
            <v>1007.1014767641411</v>
          </cell>
          <cell r="CY204">
            <v>9170.8026105765457</v>
          </cell>
          <cell r="CZ204">
            <v>8163.7011338124048</v>
          </cell>
          <cell r="DA204">
            <v>-13855.938017971013</v>
          </cell>
          <cell r="DB204">
            <v>2</v>
          </cell>
          <cell r="DC204">
            <v>3048.19</v>
          </cell>
          <cell r="DD204">
            <v>8407.65</v>
          </cell>
          <cell r="DE204">
            <v>883.96</v>
          </cell>
          <cell r="DF204">
            <v>6601</v>
          </cell>
          <cell r="DG204">
            <v>-4808.9967282758589</v>
          </cell>
          <cell r="DH204">
            <v>464529.34500342549</v>
          </cell>
          <cell r="DI204">
            <v>1045.2020522929251</v>
          </cell>
          <cell r="DJ204">
            <v>2</v>
          </cell>
          <cell r="DK204">
            <v>9.2252001161057677</v>
          </cell>
          <cell r="DL204">
            <v>0</v>
          </cell>
          <cell r="DM204">
            <v>7.4377686614343084</v>
          </cell>
          <cell r="DN204">
            <v>2164.2319472384129</v>
          </cell>
          <cell r="DO204">
            <v>1806.6340078623934</v>
          </cell>
          <cell r="DP204">
            <v>3970.8659551008063</v>
          </cell>
          <cell r="DQ204"/>
          <cell r="DW204">
            <v>1260</v>
          </cell>
          <cell r="DX204">
            <v>0</v>
          </cell>
        </row>
        <row r="205">
          <cell r="A205">
            <v>150000951</v>
          </cell>
          <cell r="B205" t="str">
            <v>№2/221</v>
          </cell>
          <cell r="C205" t="str">
            <v>вул.П`ЯТНИЦЬКА,  111</v>
          </cell>
          <cell r="D205" t="str">
            <v>вул.П`ЯТНИЦЬКА,  111</v>
          </cell>
          <cell r="E205">
            <v>553.20000000000005</v>
          </cell>
          <cell r="F205">
            <v>553.20000000000005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1220.9111876941379</v>
          </cell>
          <cell r="Y205">
            <v>879.90656494368602</v>
          </cell>
          <cell r="Z205">
            <v>-341.00462275045186</v>
          </cell>
          <cell r="AA205">
            <v>0</v>
          </cell>
          <cell r="AB205">
            <v>0</v>
          </cell>
          <cell r="AC205">
            <v>0</v>
          </cell>
          <cell r="AD205">
            <v>2435.2022311824689</v>
          </cell>
          <cell r="AE205">
            <v>2445.2065493234813</v>
          </cell>
          <cell r="AF205">
            <v>10.004318141012391</v>
          </cell>
          <cell r="AG205">
            <v>3656.1134188766068</v>
          </cell>
          <cell r="AH205">
            <v>3325.1131142671675</v>
          </cell>
          <cell r="AI205">
            <v>-331.00030460943935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921.63986852881897</v>
          </cell>
          <cell r="AQ205">
            <v>324.31579605062296</v>
          </cell>
          <cell r="AR205">
            <v>-597.32407247819606</v>
          </cell>
          <cell r="AS205">
            <v>5914.6068692993513</v>
          </cell>
          <cell r="AT205">
            <v>0</v>
          </cell>
          <cell r="AU205">
            <v>-5914.6068692993513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237.4206472352474</v>
          </cell>
          <cell r="BL205">
            <v>0</v>
          </cell>
          <cell r="BM205">
            <v>-237.4206472352474</v>
          </cell>
          <cell r="BN205">
            <v>161.2544779609766</v>
          </cell>
          <cell r="BO205">
            <v>0</v>
          </cell>
          <cell r="BP205">
            <v>-161.2544779609766</v>
          </cell>
          <cell r="BQ205">
            <v>398.67512519622403</v>
          </cell>
          <cell r="BR205">
            <v>0</v>
          </cell>
          <cell r="BS205">
            <v>-398.67512519622403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15.529912640046511</v>
          </cell>
          <cell r="CJ205">
            <v>0</v>
          </cell>
          <cell r="CK205">
            <v>-15.529912640046511</v>
          </cell>
          <cell r="CL205">
            <v>0</v>
          </cell>
          <cell r="CM205">
            <v>0</v>
          </cell>
          <cell r="CN205">
            <v>0</v>
          </cell>
          <cell r="CO205">
            <v>15.529912640046511</v>
          </cell>
          <cell r="CP205">
            <v>0</v>
          </cell>
          <cell r="CQ205">
            <v>-15.529912640046511</v>
          </cell>
          <cell r="CR205">
            <v>10906.565194541046</v>
          </cell>
          <cell r="CS205">
            <v>3649.4289103177903</v>
          </cell>
          <cell r="CT205">
            <v>-7257.1362842232556</v>
          </cell>
          <cell r="CU205">
            <v>13087.878233449255</v>
          </cell>
          <cell r="CV205">
            <v>4379.3146923813483</v>
          </cell>
          <cell r="CW205">
            <v>-8708.563541067906</v>
          </cell>
          <cell r="CX205">
            <v>457.14952551562669</v>
          </cell>
          <cell r="CY205">
            <v>9165.7130665835339</v>
          </cell>
          <cell r="CZ205">
            <v>8708.5635410679079</v>
          </cell>
          <cell r="DA205">
            <v>224449.64801048813</v>
          </cell>
          <cell r="DB205">
            <v>1</v>
          </cell>
          <cell r="DC205">
            <v>5382.65</v>
          </cell>
          <cell r="DD205">
            <v>0</v>
          </cell>
          <cell r="DE205">
            <v>3982.66</v>
          </cell>
          <cell r="DF205">
            <v>0</v>
          </cell>
          <cell r="DG205">
            <v>-11849.221076588219</v>
          </cell>
          <cell r="DH205">
            <v>162540.33310757857</v>
          </cell>
          <cell r="DI205">
            <v>2464.6452486293529</v>
          </cell>
          <cell r="DJ205">
            <v>2</v>
          </cell>
          <cell r="DK205">
            <v>2.5307361633152077</v>
          </cell>
          <cell r="DL205">
            <v>0</v>
          </cell>
          <cell r="DM205">
            <v>2.5307361633152077</v>
          </cell>
          <cell r="DN205">
            <v>1400.003245545973</v>
          </cell>
          <cell r="DO205">
            <v>0</v>
          </cell>
          <cell r="DP205">
            <v>1400.003245545973</v>
          </cell>
          <cell r="DQ205">
            <v>83089.77</v>
          </cell>
          <cell r="DW205">
            <v>0</v>
          </cell>
          <cell r="DX205">
            <v>0</v>
          </cell>
        </row>
        <row r="206">
          <cell r="A206">
            <v>150000954</v>
          </cell>
          <cell r="B206" t="str">
            <v>№2/222</v>
          </cell>
          <cell r="C206" t="str">
            <v>вул.П`ЯТНИЦЬКА,  124</v>
          </cell>
          <cell r="D206" t="str">
            <v>вул.П`ЯТНИЦЬКА,  124</v>
          </cell>
          <cell r="E206">
            <v>358.84</v>
          </cell>
          <cell r="F206">
            <v>358.84</v>
          </cell>
          <cell r="G206">
            <v>0</v>
          </cell>
          <cell r="H206">
            <v>0</v>
          </cell>
          <cell r="I206">
            <v>1342.6916133831623</v>
          </cell>
          <cell r="J206">
            <v>1056.6729296165615</v>
          </cell>
          <cell r="K206">
            <v>-286.01868376660082</v>
          </cell>
          <cell r="L206">
            <v>271.5312663200931</v>
          </cell>
          <cell r="M206">
            <v>225.84565526742728</v>
          </cell>
          <cell r="N206">
            <v>-45.68561105266582</v>
          </cell>
          <cell r="O206">
            <v>594.34580782073851</v>
          </cell>
          <cell r="P206">
            <v>595.70852084178307</v>
          </cell>
          <cell r="Q206">
            <v>1.3627130210445557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864.46621541937168</v>
          </cell>
          <cell r="Y206">
            <v>2644.6232744935655</v>
          </cell>
          <cell r="Z206">
            <v>1780.157059074194</v>
          </cell>
          <cell r="AA206">
            <v>0</v>
          </cell>
          <cell r="AB206">
            <v>0</v>
          </cell>
          <cell r="AC206">
            <v>0</v>
          </cell>
          <cell r="AD206">
            <v>1579.6239490916796</v>
          </cell>
          <cell r="AE206">
            <v>1586.1133733898009</v>
          </cell>
          <cell r="AF206">
            <v>6.489424298121321</v>
          </cell>
          <cell r="AG206">
            <v>4652.6588520350451</v>
          </cell>
          <cell r="AH206">
            <v>6108.9637536091377</v>
          </cell>
          <cell r="AI206">
            <v>1456.3049015740926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829.17755433389323</v>
          </cell>
          <cell r="AQ206">
            <v>457.98496804339112</v>
          </cell>
          <cell r="AR206">
            <v>-371.19258629050211</v>
          </cell>
          <cell r="AS206">
            <v>8540.8714081707294</v>
          </cell>
          <cell r="AT206">
            <v>0</v>
          </cell>
          <cell r="AU206">
            <v>-8540.8714081707294</v>
          </cell>
          <cell r="AV206">
            <v>246.76399970403261</v>
          </cell>
          <cell r="AW206">
            <v>0</v>
          </cell>
          <cell r="AX206">
            <v>-246.76399970403261</v>
          </cell>
          <cell r="AY206">
            <v>357.73369559259703</v>
          </cell>
          <cell r="AZ206">
            <v>0</v>
          </cell>
          <cell r="BA206">
            <v>-357.73369559259703</v>
          </cell>
          <cell r="BB206">
            <v>267.95810326131925</v>
          </cell>
          <cell r="BC206">
            <v>0</v>
          </cell>
          <cell r="BD206">
            <v>-267.95810326131925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291.34659520262221</v>
          </cell>
          <cell r="BL206">
            <v>912.22088949723991</v>
          </cell>
          <cell r="BM206">
            <v>620.8742942946177</v>
          </cell>
          <cell r="BN206">
            <v>119.4628961595439</v>
          </cell>
          <cell r="BO206">
            <v>576.08846680399995</v>
          </cell>
          <cell r="BP206">
            <v>456.62557064445605</v>
          </cell>
          <cell r="BQ206">
            <v>1283.2652899201153</v>
          </cell>
          <cell r="BR206">
            <v>1488.3093563012399</v>
          </cell>
          <cell r="BS206">
            <v>205.04406638112459</v>
          </cell>
          <cell r="BT206">
            <v>0</v>
          </cell>
          <cell r="BU206">
            <v>0</v>
          </cell>
          <cell r="BV206">
            <v>0</v>
          </cell>
          <cell r="BW206">
            <v>426.5963145927854</v>
          </cell>
          <cell r="BX206">
            <v>301.08142174935335</v>
          </cell>
          <cell r="BY206">
            <v>-125.51489284343205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938.36714747288568</v>
          </cell>
          <cell r="CJ206">
            <v>780.08784835410222</v>
          </cell>
          <cell r="CK206">
            <v>-158.27929911878346</v>
          </cell>
          <cell r="CL206">
            <v>0</v>
          </cell>
          <cell r="CM206">
            <v>0</v>
          </cell>
          <cell r="CN206">
            <v>0</v>
          </cell>
          <cell r="CO206">
            <v>938.36714747288568</v>
          </cell>
          <cell r="CP206">
            <v>780.08784835410222</v>
          </cell>
          <cell r="CQ206">
            <v>-158.27929911878346</v>
          </cell>
          <cell r="CR206">
            <v>16670.936566525455</v>
          </cell>
          <cell r="CS206">
            <v>9136.4273480572228</v>
          </cell>
          <cell r="CT206">
            <v>-7534.5092184682326</v>
          </cell>
          <cell r="CU206">
            <v>20005.123879830546</v>
          </cell>
          <cell r="CV206">
            <v>10963.712817668667</v>
          </cell>
          <cell r="CW206">
            <v>-9041.4110621618784</v>
          </cell>
          <cell r="CX206">
            <v>698.05736342991872</v>
          </cell>
          <cell r="CY206">
            <v>9739.4684255917946</v>
          </cell>
          <cell r="CZ206">
            <v>9041.4110621618765</v>
          </cell>
          <cell r="DA206">
            <v>-52627.668245050998</v>
          </cell>
          <cell r="DB206">
            <v>1</v>
          </cell>
          <cell r="DC206">
            <v>6135.4</v>
          </cell>
          <cell r="DD206">
            <v>0</v>
          </cell>
          <cell r="DE206">
            <v>4002.74</v>
          </cell>
          <cell r="DF206">
            <v>0</v>
          </cell>
          <cell r="DG206">
            <v>-23951.59063361603</v>
          </cell>
          <cell r="DH206">
            <v>248438.17491912557</v>
          </cell>
          <cell r="DI206">
            <v>1598.7225253401243</v>
          </cell>
          <cell r="DJ206">
            <v>2</v>
          </cell>
          <cell r="DK206">
            <v>5.9431594642311412</v>
          </cell>
          <cell r="DL206">
            <v>0</v>
          </cell>
          <cell r="DM206">
            <v>5.6895759484200692</v>
          </cell>
          <cell r="DN206">
            <v>2132.6433421447027</v>
          </cell>
          <cell r="DO206">
            <v>0</v>
          </cell>
          <cell r="DP206">
            <v>2132.6433421447027</v>
          </cell>
          <cell r="DQ206"/>
          <cell r="DW206">
            <v>0</v>
          </cell>
          <cell r="DX206">
            <v>0</v>
          </cell>
        </row>
        <row r="207">
          <cell r="A207">
            <v>150000929</v>
          </cell>
          <cell r="B207" t="str">
            <v>№2/223</v>
          </cell>
          <cell r="C207" t="str">
            <v>вул.П`ЯТНИЦЬКА,  13</v>
          </cell>
          <cell r="D207" t="str">
            <v>вул.П`ЯТНИЦЬКА,  13</v>
          </cell>
          <cell r="E207">
            <v>494.3</v>
          </cell>
          <cell r="F207">
            <v>170.2</v>
          </cell>
          <cell r="G207">
            <v>0</v>
          </cell>
          <cell r="H207">
            <v>324.10000000000002</v>
          </cell>
          <cell r="I207">
            <v>2873.7001703970491</v>
          </cell>
          <cell r="J207">
            <v>2785.6959384355923</v>
          </cell>
          <cell r="K207">
            <v>-88.004231961456753</v>
          </cell>
          <cell r="L207">
            <v>613.43881758804514</v>
          </cell>
          <cell r="M207">
            <v>614.15356297173901</v>
          </cell>
          <cell r="N207">
            <v>0.71474538369386664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1305.7960936554748</v>
          </cell>
          <cell r="Y207">
            <v>1215.397802137328</v>
          </cell>
          <cell r="Z207">
            <v>-90.398291518146834</v>
          </cell>
          <cell r="AA207">
            <v>0</v>
          </cell>
          <cell r="AB207">
            <v>0</v>
          </cell>
          <cell r="AC207">
            <v>0</v>
          </cell>
          <cell r="AD207">
            <v>2160.0487210466727</v>
          </cell>
          <cell r="AE207">
            <v>2170.2043745194205</v>
          </cell>
          <cell r="AF207">
            <v>10.155653472747872</v>
          </cell>
          <cell r="AG207">
            <v>6952.9838026872412</v>
          </cell>
          <cell r="AH207">
            <v>6785.4516780640797</v>
          </cell>
          <cell r="AI207">
            <v>-167.53212462316151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281.14895532789842</v>
          </cell>
          <cell r="AQ207">
            <v>70.237692115805615</v>
          </cell>
          <cell r="AR207">
            <v>-210.91126321209282</v>
          </cell>
          <cell r="AS207">
            <v>8356.9292090072158</v>
          </cell>
          <cell r="AT207">
            <v>217.46933703980113</v>
          </cell>
          <cell r="AU207">
            <v>-8139.459871967415</v>
          </cell>
          <cell r="AV207">
            <v>563.87826532295651</v>
          </cell>
          <cell r="AW207">
            <v>0</v>
          </cell>
          <cell r="AX207">
            <v>-563.87826532295651</v>
          </cell>
          <cell r="AY207">
            <v>699.11595192939751</v>
          </cell>
          <cell r="AZ207">
            <v>0</v>
          </cell>
          <cell r="BA207">
            <v>-699.11595192939751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331.85940472878929</v>
          </cell>
          <cell r="BL207">
            <v>0</v>
          </cell>
          <cell r="BM207">
            <v>-331.85940472878929</v>
          </cell>
          <cell r="BN207">
            <v>64.070871450681551</v>
          </cell>
          <cell r="BO207">
            <v>0</v>
          </cell>
          <cell r="BP207">
            <v>-64.070871450681551</v>
          </cell>
          <cell r="BQ207">
            <v>1658.9244934318249</v>
          </cell>
          <cell r="BR207">
            <v>0</v>
          </cell>
          <cell r="BS207">
            <v>-1658.9244934318249</v>
          </cell>
          <cell r="BT207">
            <v>8717.2988723274302</v>
          </cell>
          <cell r="BU207">
            <v>17484.237271956066</v>
          </cell>
          <cell r="BV207">
            <v>8766.938399628636</v>
          </cell>
          <cell r="BW207">
            <v>2346.2565637997764</v>
          </cell>
          <cell r="BX207">
            <v>1963.1579778374762</v>
          </cell>
          <cell r="BY207">
            <v>-383.09858596230015</v>
          </cell>
          <cell r="BZ207">
            <v>2380.8873277218422</v>
          </cell>
          <cell r="CA207">
            <v>243.78762851394868</v>
          </cell>
          <cell r="CB207">
            <v>-2137.0996992078935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122.39571488776768</v>
          </cell>
          <cell r="CJ207">
            <v>102.94240126508072</v>
          </cell>
          <cell r="CK207">
            <v>-19.453313622686963</v>
          </cell>
          <cell r="CL207">
            <v>0</v>
          </cell>
          <cell r="CM207">
            <v>0</v>
          </cell>
          <cell r="CN207">
            <v>0</v>
          </cell>
          <cell r="CO207">
            <v>122.39571488776768</v>
          </cell>
          <cell r="CP207">
            <v>102.94240126508072</v>
          </cell>
          <cell r="CQ207">
            <v>-19.453313622686963</v>
          </cell>
          <cell r="CR207">
            <v>30816.824939190996</v>
          </cell>
          <cell r="CS207">
            <v>26867.283986792259</v>
          </cell>
          <cell r="CT207">
            <v>-3949.5409523987364</v>
          </cell>
          <cell r="CU207">
            <v>36980.189927029191</v>
          </cell>
          <cell r="CV207">
            <v>32240.740784150708</v>
          </cell>
          <cell r="CW207">
            <v>-4739.4491428784822</v>
          </cell>
          <cell r="CX207">
            <v>950.05239594917089</v>
          </cell>
          <cell r="CY207">
            <v>5689.5015388276597</v>
          </cell>
          <cell r="CZ207">
            <v>4739.4491428784886</v>
          </cell>
          <cell r="DA207">
            <v>14136.92703669742</v>
          </cell>
          <cell r="DB207">
            <v>2</v>
          </cell>
          <cell r="DC207">
            <v>35985.980000000003</v>
          </cell>
          <cell r="DD207">
            <v>7676</v>
          </cell>
          <cell r="DE207">
            <v>34446.390000000007</v>
          </cell>
          <cell r="DF207">
            <v>5358.4</v>
          </cell>
          <cell r="DG207">
            <v>17679.832688426381</v>
          </cell>
          <cell r="DH207">
            <v>455162.90787574032</v>
          </cell>
          <cell r="DI207">
            <v>758.28384185957304</v>
          </cell>
          <cell r="DJ207">
            <v>2</v>
          </cell>
          <cell r="DK207">
            <v>9.0457820233571304</v>
          </cell>
          <cell r="DL207">
            <v>0</v>
          </cell>
          <cell r="DM207">
            <v>7.1509439293355612</v>
          </cell>
          <cell r="DN207">
            <v>1539.5921003753836</v>
          </cell>
          <cell r="DO207">
            <v>2317.6209274976554</v>
          </cell>
          <cell r="DP207">
            <v>3857.2130278730392</v>
          </cell>
          <cell r="DQ207"/>
          <cell r="DW207">
            <v>1260</v>
          </cell>
          <cell r="DX207">
            <v>0</v>
          </cell>
        </row>
        <row r="208">
          <cell r="A208">
            <v>150000930</v>
          </cell>
          <cell r="B208" t="str">
            <v>№2/224</v>
          </cell>
          <cell r="C208" t="str">
            <v>вул.П`ЯТНИЦЬКА,  14</v>
          </cell>
          <cell r="D208" t="str">
            <v>вул.П`ЯТНИЦЬКА,  14</v>
          </cell>
          <cell r="E208">
            <v>385</v>
          </cell>
          <cell r="F208">
            <v>239</v>
          </cell>
          <cell r="G208">
            <v>0</v>
          </cell>
          <cell r="H208">
            <v>146</v>
          </cell>
          <cell r="I208">
            <v>998.20434324786652</v>
          </cell>
          <cell r="J208">
            <v>970.07037314945444</v>
          </cell>
          <cell r="K208">
            <v>-28.133970098412078</v>
          </cell>
          <cell r="L208">
            <v>372.98971364582928</v>
          </cell>
          <cell r="M208">
            <v>373.58519781187442</v>
          </cell>
          <cell r="N208">
            <v>0.59548416604513932</v>
          </cell>
          <cell r="O208">
            <v>562.70540474244933</v>
          </cell>
          <cell r="P208">
            <v>564.32964588969162</v>
          </cell>
          <cell r="Q208">
            <v>1.6242411472422873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551.34359268484639</v>
          </cell>
          <cell r="Y208">
            <v>697.4971640443232</v>
          </cell>
          <cell r="Z208">
            <v>146.15357135947681</v>
          </cell>
          <cell r="AA208">
            <v>0</v>
          </cell>
          <cell r="AB208">
            <v>0</v>
          </cell>
          <cell r="AC208">
            <v>0</v>
          </cell>
          <cell r="AD208">
            <v>1529.9797808560872</v>
          </cell>
          <cell r="AE208">
            <v>1703.0760326252871</v>
          </cell>
          <cell r="AF208">
            <v>173.09625176919985</v>
          </cell>
          <cell r="AG208">
            <v>4015.2228351770791</v>
          </cell>
          <cell r="AH208">
            <v>4308.5584135206309</v>
          </cell>
          <cell r="AI208">
            <v>293.33557834355179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932.82474862562958</v>
          </cell>
          <cell r="AQ208">
            <v>798.32434237158373</v>
          </cell>
          <cell r="AR208">
            <v>-134.50040625404586</v>
          </cell>
          <cell r="AS208">
            <v>5173.0918510393585</v>
          </cell>
          <cell r="AT208">
            <v>0</v>
          </cell>
          <cell r="AU208">
            <v>-5173.0918510393585</v>
          </cell>
          <cell r="AV208">
            <v>341.35434024206074</v>
          </cell>
          <cell r="AW208">
            <v>0</v>
          </cell>
          <cell r="AX208">
            <v>-341.35434024206074</v>
          </cell>
          <cell r="AY208">
            <v>490.89497127283636</v>
          </cell>
          <cell r="AZ208">
            <v>0</v>
          </cell>
          <cell r="BA208">
            <v>-490.89497127283636</v>
          </cell>
          <cell r="BB208">
            <v>305.4677198933839</v>
          </cell>
          <cell r="BC208">
            <v>0</v>
          </cell>
          <cell r="BD208">
            <v>-305.4677198933839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169.12000974302478</v>
          </cell>
          <cell r="BL208">
            <v>846.369578480222</v>
          </cell>
          <cell r="BM208">
            <v>677.24956873719725</v>
          </cell>
          <cell r="BN208">
            <v>79.653937672857353</v>
          </cell>
          <cell r="BO208">
            <v>0</v>
          </cell>
          <cell r="BP208">
            <v>-79.653937672857353</v>
          </cell>
          <cell r="BQ208">
            <v>1386.4909788241632</v>
          </cell>
          <cell r="BR208">
            <v>846.369578480222</v>
          </cell>
          <cell r="BS208">
            <v>-540.12140034394122</v>
          </cell>
          <cell r="BT208">
            <v>7877.5688935536746</v>
          </cell>
          <cell r="BU208">
            <v>10703.49234201205</v>
          </cell>
          <cell r="BV208">
            <v>2825.9234484583758</v>
          </cell>
          <cell r="BW208">
            <v>4088.2288726187808</v>
          </cell>
          <cell r="BX208">
            <v>3708.5703339396405</v>
          </cell>
          <cell r="BY208">
            <v>-379.65853867914029</v>
          </cell>
          <cell r="BZ208">
            <v>2080.0163860219245</v>
          </cell>
          <cell r="CA208">
            <v>209.58423654080022</v>
          </cell>
          <cell r="CB208">
            <v>-1870.4321494811243</v>
          </cell>
          <cell r="CC208">
            <v>193.47415176484805</v>
          </cell>
          <cell r="CD208">
            <v>194.03536998010415</v>
          </cell>
          <cell r="CE208">
            <v>0.56121821525610471</v>
          </cell>
          <cell r="CF208">
            <v>24.11936181552786</v>
          </cell>
          <cell r="CG208">
            <v>0</v>
          </cell>
          <cell r="CH208">
            <v>-24.11936181552786</v>
          </cell>
          <cell r="CI208">
            <v>106.86580224772118</v>
          </cell>
          <cell r="CJ208">
            <v>47.581490817722184</v>
          </cell>
          <cell r="CK208">
            <v>-59.284311429998994</v>
          </cell>
          <cell r="CL208">
            <v>0</v>
          </cell>
          <cell r="CM208">
            <v>0</v>
          </cell>
          <cell r="CN208">
            <v>0</v>
          </cell>
          <cell r="CO208">
            <v>106.86580224772118</v>
          </cell>
          <cell r="CP208">
            <v>47.581490817722184</v>
          </cell>
          <cell r="CQ208">
            <v>-59.284311429998994</v>
          </cell>
          <cell r="CR208">
            <v>25877.903881688704</v>
          </cell>
          <cell r="CS208">
            <v>20816.516107662756</v>
          </cell>
          <cell r="CT208">
            <v>-5061.3877740259486</v>
          </cell>
          <cell r="CU208">
            <v>31053.484658026442</v>
          </cell>
          <cell r="CV208">
            <v>24979.819329195307</v>
          </cell>
          <cell r="CW208">
            <v>-6073.6653288311354</v>
          </cell>
          <cell r="CX208">
            <v>3749.7027628487431</v>
          </cell>
          <cell r="CY208">
            <v>9823.3680916798821</v>
          </cell>
          <cell r="CZ208">
            <v>6073.665328831139</v>
          </cell>
          <cell r="DA208">
            <v>8188.625932798499</v>
          </cell>
          <cell r="DB208">
            <v>2</v>
          </cell>
          <cell r="DC208">
            <v>2453.34</v>
          </cell>
          <cell r="DD208">
            <v>8914.2199999999993</v>
          </cell>
          <cell r="DE208">
            <v>25.600000000000364</v>
          </cell>
          <cell r="DF208">
            <v>7758.5299999999988</v>
          </cell>
          <cell r="DG208">
            <v>13311.994438337904</v>
          </cell>
          <cell r="DH208">
            <v>417638.2490505022</v>
          </cell>
          <cell r="DI208">
            <v>1067.0327856954627</v>
          </cell>
          <cell r="DJ208">
            <v>2</v>
          </cell>
          <cell r="DK208">
            <v>10.157902169680638</v>
          </cell>
          <cell r="DL208">
            <v>0</v>
          </cell>
          <cell r="DM208">
            <v>7.9156170604096197</v>
          </cell>
          <cell r="DN208">
            <v>2427.7386185536725</v>
          </cell>
          <cell r="DO208">
            <v>1155.6800908198045</v>
          </cell>
          <cell r="DP208">
            <v>3583.4187093734772</v>
          </cell>
          <cell r="DQ208"/>
          <cell r="DW208">
            <v>1260</v>
          </cell>
          <cell r="DX208">
            <v>0</v>
          </cell>
        </row>
        <row r="209">
          <cell r="A209">
            <v>150000931</v>
          </cell>
          <cell r="B209" t="str">
            <v>№2/225</v>
          </cell>
          <cell r="C209" t="str">
            <v>вул.П`ЯТНИЦЬКА,  23</v>
          </cell>
          <cell r="D209" t="str">
            <v>вул.П`ЯТНИЦЬКА,  23</v>
          </cell>
          <cell r="E209">
            <v>2291.83</v>
          </cell>
          <cell r="F209">
            <v>2127.9299999999998</v>
          </cell>
          <cell r="G209">
            <v>0</v>
          </cell>
          <cell r="H209">
            <v>163.89999999999998</v>
          </cell>
          <cell r="I209">
            <v>8612.2562432258692</v>
          </cell>
          <cell r="J209">
            <v>8416.1028199832672</v>
          </cell>
          <cell r="K209">
            <v>-196.153423242602</v>
          </cell>
          <cell r="L209">
            <v>1759.0513128546961</v>
          </cell>
          <cell r="M209">
            <v>1772.1474019263401</v>
          </cell>
          <cell r="N209">
            <v>13.096089071643974</v>
          </cell>
          <cell r="O209">
            <v>3461.8274160360074</v>
          </cell>
          <cell r="P209">
            <v>3471.0250420882126</v>
          </cell>
          <cell r="Q209">
            <v>9.1976260522051234</v>
          </cell>
          <cell r="R209">
            <v>870.7608638184048</v>
          </cell>
          <cell r="S209">
            <v>873.04498853169719</v>
          </cell>
          <cell r="T209">
            <v>2.2841247132923854</v>
          </cell>
          <cell r="U209">
            <v>589.4435515178435</v>
          </cell>
          <cell r="V209">
            <v>1020.5124677095416</v>
          </cell>
          <cell r="W209">
            <v>431.06891619169812</v>
          </cell>
          <cell r="X209">
            <v>6242.3980866128786</v>
          </cell>
          <cell r="Y209">
            <v>5756.7233568696483</v>
          </cell>
          <cell r="Z209">
            <v>-485.67472974323027</v>
          </cell>
          <cell r="AA209">
            <v>0</v>
          </cell>
          <cell r="AB209">
            <v>0</v>
          </cell>
          <cell r="AC209">
            <v>0</v>
          </cell>
          <cell r="AD209">
            <v>10090.144339510709</v>
          </cell>
          <cell r="AE209">
            <v>10131.480234444691</v>
          </cell>
          <cell r="AF209">
            <v>41.335894933981763</v>
          </cell>
          <cell r="AG209">
            <v>31625.881813576405</v>
          </cell>
          <cell r="AH209">
            <v>31441.036311553398</v>
          </cell>
          <cell r="AI209">
            <v>-184.8455020230067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1917.4730943971274</v>
          </cell>
          <cell r="AQ209">
            <v>1602.8405245014396</v>
          </cell>
          <cell r="AR209">
            <v>-314.63256989568777</v>
          </cell>
          <cell r="AS209">
            <v>29875.491007920278</v>
          </cell>
          <cell r="AT209">
            <v>49787.882217232167</v>
          </cell>
          <cell r="AU209">
            <v>19912.391209311889</v>
          </cell>
          <cell r="AV209">
            <v>1426.3650657621638</v>
          </cell>
          <cell r="AW209">
            <v>1829.6437322267266</v>
          </cell>
          <cell r="AX209">
            <v>403.27866646456278</v>
          </cell>
          <cell r="AY209">
            <v>1968.4675085046897</v>
          </cell>
          <cell r="AZ209">
            <v>0</v>
          </cell>
          <cell r="BA209">
            <v>-1968.4675085046897</v>
          </cell>
          <cell r="BB209">
            <v>1666.9895949564948</v>
          </cell>
          <cell r="BC209">
            <v>0</v>
          </cell>
          <cell r="BD209">
            <v>-1666.9895949564948</v>
          </cell>
          <cell r="BE209">
            <v>700.64011630695586</v>
          </cell>
          <cell r="BF209">
            <v>3723.2648498197973</v>
          </cell>
          <cell r="BG209">
            <v>3022.6247335128414</v>
          </cell>
          <cell r="BH209">
            <v>500.14945208211213</v>
          </cell>
          <cell r="BI209">
            <v>0</v>
          </cell>
          <cell r="BJ209">
            <v>-500.14945208211213</v>
          </cell>
          <cell r="BK209">
            <v>1204.3729777059989</v>
          </cell>
          <cell r="BL209">
            <v>0</v>
          </cell>
          <cell r="BM209">
            <v>-1204.3729777059989</v>
          </cell>
          <cell r="BN209">
            <v>138.89534645137701</v>
          </cell>
          <cell r="BO209">
            <v>0</v>
          </cell>
          <cell r="BP209">
            <v>-138.89534645137701</v>
          </cell>
          <cell r="BQ209">
            <v>7605.8800617697925</v>
          </cell>
          <cell r="BR209">
            <v>5552.9085820465243</v>
          </cell>
          <cell r="BS209">
            <v>-2052.9714797232682</v>
          </cell>
          <cell r="BT209">
            <v>28230.219209962124</v>
          </cell>
          <cell r="BU209">
            <v>53357.962069861002</v>
          </cell>
          <cell r="BV209">
            <v>25127.742859898877</v>
          </cell>
          <cell r="BW209">
            <v>25369.518801913338</v>
          </cell>
          <cell r="BX209">
            <v>26921.632507879942</v>
          </cell>
          <cell r="BY209">
            <v>1552.1137059666034</v>
          </cell>
          <cell r="BZ209">
            <v>20921.124651234131</v>
          </cell>
          <cell r="CA209">
            <v>680.87114694445961</v>
          </cell>
          <cell r="CB209">
            <v>-20240.253504289671</v>
          </cell>
          <cell r="CC209">
            <v>2125.0439620073475</v>
          </cell>
          <cell r="CD209">
            <v>2131.2081620765534</v>
          </cell>
          <cell r="CE209">
            <v>6.16420006920589</v>
          </cell>
          <cell r="CF209">
            <v>264.91758059678148</v>
          </cell>
          <cell r="CG209">
            <v>0</v>
          </cell>
          <cell r="CH209">
            <v>-264.91758059678148</v>
          </cell>
          <cell r="CI209">
            <v>3202.8077101525664</v>
          </cell>
          <cell r="CJ209">
            <v>1422.4176976633225</v>
          </cell>
          <cell r="CK209">
            <v>-1780.3900124892439</v>
          </cell>
          <cell r="CL209">
            <v>0</v>
          </cell>
          <cell r="CM209">
            <v>0</v>
          </cell>
          <cell r="CN209">
            <v>0</v>
          </cell>
          <cell r="CO209">
            <v>3202.8077101525664</v>
          </cell>
          <cell r="CP209">
            <v>1422.4176976633225</v>
          </cell>
          <cell r="CQ209">
            <v>-1780.3900124892439</v>
          </cell>
          <cell r="CR209">
            <v>151138.35789352987</v>
          </cell>
          <cell r="CS209">
            <v>172898.75921975885</v>
          </cell>
          <cell r="CT209">
            <v>21760.401326228981</v>
          </cell>
          <cell r="CU209">
            <v>181366.02947223585</v>
          </cell>
          <cell r="CV209">
            <v>207478.51106371061</v>
          </cell>
          <cell r="CW209">
            <v>26112.48159147476</v>
          </cell>
          <cell r="CX209">
            <v>3610.9607614242741</v>
          </cell>
          <cell r="CY209">
            <v>-22501.520830050405</v>
          </cell>
          <cell r="CZ209">
            <v>-26112.48159147468</v>
          </cell>
          <cell r="DA209">
            <v>44585.207411038667</v>
          </cell>
          <cell r="DB209">
            <v>2</v>
          </cell>
          <cell r="DC209">
            <v>28403.97</v>
          </cell>
          <cell r="DD209">
            <v>6848.27</v>
          </cell>
          <cell r="DE209">
            <v>10015.460000000003</v>
          </cell>
          <cell r="DF209">
            <v>5664.77</v>
          </cell>
          <cell r="DG209">
            <v>38092.888302090811</v>
          </cell>
          <cell r="DH209">
            <v>2219723.8828039216</v>
          </cell>
          <cell r="DI209">
            <v>9482.6914073394291</v>
          </cell>
          <cell r="DJ209">
            <v>5</v>
          </cell>
          <cell r="DK209">
            <v>8.6414911386691724</v>
          </cell>
          <cell r="DL209">
            <v>0</v>
          </cell>
          <cell r="DM209">
            <v>7.22093336051545</v>
          </cell>
          <cell r="DN209">
            <v>18388.488238708291</v>
          </cell>
          <cell r="DO209">
            <v>1183.510977788482</v>
          </cell>
          <cell r="DP209">
            <v>19571.999216496773</v>
          </cell>
          <cell r="DQ209"/>
          <cell r="DW209">
            <v>1658.06</v>
          </cell>
          <cell r="DX209">
            <v>0</v>
          </cell>
        </row>
        <row r="210">
          <cell r="A210">
            <v>150000932</v>
          </cell>
          <cell r="B210" t="str">
            <v>№2/226</v>
          </cell>
          <cell r="C210" t="str">
            <v>вул.П`ЯТНИЦЬКА,  25</v>
          </cell>
          <cell r="D210" t="str">
            <v>вул.П`ЯТНИЦЬКА,  25</v>
          </cell>
          <cell r="E210">
            <v>354.3</v>
          </cell>
          <cell r="F210">
            <v>354.3</v>
          </cell>
          <cell r="G210">
            <v>0</v>
          </cell>
          <cell r="H210">
            <v>0</v>
          </cell>
          <cell r="I210">
            <v>499.16792137921146</v>
          </cell>
          <cell r="J210">
            <v>491.45349966356088</v>
          </cell>
          <cell r="K210">
            <v>-7.7144217156505874</v>
          </cell>
          <cell r="L210">
            <v>261.86941209819054</v>
          </cell>
          <cell r="M210">
            <v>261.53069839626369</v>
          </cell>
          <cell r="N210">
            <v>-0.33871370192684935</v>
          </cell>
          <cell r="O210">
            <v>540.81868954800268</v>
          </cell>
          <cell r="P210">
            <v>542.33609184410534</v>
          </cell>
          <cell r="Q210">
            <v>1.5174022961026594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150.06630427129838</v>
          </cell>
          <cell r="Y210">
            <v>107.77963917104461</v>
          </cell>
          <cell r="Z210">
            <v>-42.286665100253771</v>
          </cell>
          <cell r="AA210">
            <v>0</v>
          </cell>
          <cell r="AB210">
            <v>0</v>
          </cell>
          <cell r="AC210">
            <v>0</v>
          </cell>
          <cell r="AD210">
            <v>1559.638739168382</v>
          </cell>
          <cell r="AE210">
            <v>1566.0460600602123</v>
          </cell>
          <cell r="AF210">
            <v>6.4073208918302953</v>
          </cell>
          <cell r="AG210">
            <v>3011.5610664650849</v>
          </cell>
          <cell r="AH210">
            <v>2969.1459891351869</v>
          </cell>
          <cell r="AI210">
            <v>-42.41507732989794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1725.0244405210342</v>
          </cell>
          <cell r="AQ210">
            <v>375.84186815509452</v>
          </cell>
          <cell r="AR210">
            <v>-1349.1825723659397</v>
          </cell>
          <cell r="AS210">
            <v>3322.902606545204</v>
          </cell>
          <cell r="AT210">
            <v>0</v>
          </cell>
          <cell r="AU210">
            <v>-3322.902606545204</v>
          </cell>
          <cell r="AV210">
            <v>323.56701706634902</v>
          </cell>
          <cell r="AW210">
            <v>0</v>
          </cell>
          <cell r="AX210">
            <v>-323.56701706634902</v>
          </cell>
          <cell r="AY210">
            <v>409.22413321908328</v>
          </cell>
          <cell r="AZ210">
            <v>0</v>
          </cell>
          <cell r="BA210">
            <v>-409.22413321908328</v>
          </cell>
          <cell r="BB210">
            <v>270.28865397694375</v>
          </cell>
          <cell r="BC210">
            <v>0</v>
          </cell>
          <cell r="BD210">
            <v>-270.28865397694375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1.147020302873283</v>
          </cell>
          <cell r="BL210">
            <v>0</v>
          </cell>
          <cell r="BM210">
            <v>-1.147020302873283</v>
          </cell>
          <cell r="BN210">
            <v>79.653937672857353</v>
          </cell>
          <cell r="BO210">
            <v>0</v>
          </cell>
          <cell r="BP210">
            <v>-79.653937672857353</v>
          </cell>
          <cell r="BQ210">
            <v>1083.8807622381066</v>
          </cell>
          <cell r="BR210">
            <v>0</v>
          </cell>
          <cell r="BS210">
            <v>-1083.8807622381066</v>
          </cell>
          <cell r="BT210">
            <v>8617.8951335744532</v>
          </cell>
          <cell r="BU210">
            <v>13135.576416606829</v>
          </cell>
          <cell r="BV210">
            <v>4517.6812830323761</v>
          </cell>
          <cell r="BW210">
            <v>327.30238018856187</v>
          </cell>
          <cell r="BX210">
            <v>402.58524253338601</v>
          </cell>
          <cell r="BY210">
            <v>75.282862344824139</v>
          </cell>
          <cell r="BZ210">
            <v>2825.2705325117522</v>
          </cell>
          <cell r="CA210">
            <v>229.2323074231648</v>
          </cell>
          <cell r="CB210">
            <v>-2596.0382250885873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20913.836922044196</v>
          </cell>
          <cell r="CS210">
            <v>17112.381823853662</v>
          </cell>
          <cell r="CT210">
            <v>-3801.455098190534</v>
          </cell>
          <cell r="CU210">
            <v>25096.604306453035</v>
          </cell>
          <cell r="CV210">
            <v>20534.858188624396</v>
          </cell>
          <cell r="CW210">
            <v>-4561.7461178286394</v>
          </cell>
          <cell r="CX210">
            <v>722.55945228268286</v>
          </cell>
          <cell r="CY210">
            <v>5284.3055701113253</v>
          </cell>
          <cell r="CZ210">
            <v>4561.7461178286421</v>
          </cell>
          <cell r="DA210">
            <v>-11736.383530955456</v>
          </cell>
          <cell r="DB210">
            <v>2</v>
          </cell>
          <cell r="DC210">
            <v>2707.01</v>
          </cell>
          <cell r="DD210">
            <v>0</v>
          </cell>
          <cell r="DE210">
            <v>44.0600000000004</v>
          </cell>
          <cell r="DF210">
            <v>0</v>
          </cell>
          <cell r="DG210">
            <v>-1221.8609935074783</v>
          </cell>
          <cell r="DH210">
            <v>309829.96510482859</v>
          </cell>
          <cell r="DI210">
            <v>1578.4956825549164</v>
          </cell>
          <cell r="DJ210">
            <v>2</v>
          </cell>
          <cell r="DK210">
            <v>7.5160835971911961</v>
          </cell>
          <cell r="DL210">
            <v>0</v>
          </cell>
          <cell r="DM210">
            <v>7.3855544717590416</v>
          </cell>
          <cell r="DN210">
            <v>2662.9484184848407</v>
          </cell>
          <cell r="DO210">
            <v>0</v>
          </cell>
          <cell r="DP210">
            <v>2662.9484184848407</v>
          </cell>
          <cell r="DQ210"/>
          <cell r="DW210">
            <v>1260</v>
          </cell>
          <cell r="DX210">
            <v>0</v>
          </cell>
        </row>
        <row r="211">
          <cell r="A211">
            <v>150000924</v>
          </cell>
          <cell r="B211" t="str">
            <v>№2/227</v>
          </cell>
          <cell r="C211" t="str">
            <v>вул.П`ЯТНИЦЬКА,  3</v>
          </cell>
          <cell r="D211" t="str">
            <v>вул.П`ЯТНИЦЬКА,  3</v>
          </cell>
          <cell r="E211">
            <v>474.29999999999995</v>
          </cell>
          <cell r="F211">
            <v>397.4</v>
          </cell>
          <cell r="G211">
            <v>0</v>
          </cell>
          <cell r="H211">
            <v>76.900000000000006</v>
          </cell>
          <cell r="I211">
            <v>2607.2966106606541</v>
          </cell>
          <cell r="J211">
            <v>2528.7678783974907</v>
          </cell>
          <cell r="K211">
            <v>-78.52873226316342</v>
          </cell>
          <cell r="L211">
            <v>726.88523422869525</v>
          </cell>
          <cell r="M211">
            <v>729.8782199382274</v>
          </cell>
          <cell r="N211">
            <v>2.9929857095321495</v>
          </cell>
          <cell r="O211">
            <v>728.14035816280307</v>
          </cell>
          <cell r="P211">
            <v>729.96241862851593</v>
          </cell>
          <cell r="Q211">
            <v>1.8220604657128661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1324.6754662515432</v>
          </cell>
          <cell r="Y211">
            <v>1234.7306766116528</v>
          </cell>
          <cell r="Z211">
            <v>-89.944789639890359</v>
          </cell>
          <cell r="AA211">
            <v>0</v>
          </cell>
          <cell r="AB211">
            <v>0</v>
          </cell>
          <cell r="AC211">
            <v>0</v>
          </cell>
          <cell r="AD211">
            <v>2087.8821732643623</v>
          </cell>
          <cell r="AE211">
            <v>2096.4596282431798</v>
          </cell>
          <cell r="AF211">
            <v>8.5774549788175136</v>
          </cell>
          <cell r="AG211">
            <v>7474.8798425680579</v>
          </cell>
          <cell r="AH211">
            <v>7319.7988218190676</v>
          </cell>
          <cell r="AI211">
            <v>-155.08102074899034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1088.2955400632343</v>
          </cell>
          <cell r="AQ211">
            <v>1046.300289596792</v>
          </cell>
          <cell r="AR211">
            <v>-41.995250466442258</v>
          </cell>
          <cell r="AS211">
            <v>6046.1488177662422</v>
          </cell>
          <cell r="AT211">
            <v>1362.481936061416</v>
          </cell>
          <cell r="AU211">
            <v>-4683.6668817048267</v>
          </cell>
          <cell r="AV211">
            <v>429.44679272075632</v>
          </cell>
          <cell r="AW211">
            <v>0</v>
          </cell>
          <cell r="AX211">
            <v>-429.44679272075632</v>
          </cell>
          <cell r="AY211">
            <v>804.72684674143397</v>
          </cell>
          <cell r="AZ211">
            <v>0</v>
          </cell>
          <cell r="BA211">
            <v>-804.72684674143397</v>
          </cell>
          <cell r="BB211">
            <v>329.48198887635783</v>
          </cell>
          <cell r="BC211">
            <v>0</v>
          </cell>
          <cell r="BD211">
            <v>-329.48198887635783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208.26223389744248</v>
          </cell>
          <cell r="BL211">
            <v>0</v>
          </cell>
          <cell r="BM211">
            <v>-208.26223389744248</v>
          </cell>
          <cell r="BN211">
            <v>64.070871450681551</v>
          </cell>
          <cell r="BO211">
            <v>0</v>
          </cell>
          <cell r="BP211">
            <v>-64.070871450681551</v>
          </cell>
          <cell r="BQ211">
            <v>1835.988733686672</v>
          </cell>
          <cell r="BR211">
            <v>0</v>
          </cell>
          <cell r="BS211">
            <v>-1835.988733686672</v>
          </cell>
          <cell r="BT211">
            <v>10898.158983770414</v>
          </cell>
          <cell r="BU211">
            <v>19748.404656301314</v>
          </cell>
          <cell r="BV211">
            <v>8850.2456725309003</v>
          </cell>
          <cell r="BW211">
            <v>2532.4490619822254</v>
          </cell>
          <cell r="BX211">
            <v>3781.1613078446653</v>
          </cell>
          <cell r="BY211">
            <v>1248.7122458624399</v>
          </cell>
          <cell r="BZ211">
            <v>2948.4085412307682</v>
          </cell>
          <cell r="CA211">
            <v>258.26893496880751</v>
          </cell>
          <cell r="CB211">
            <v>-2690.1396062619606</v>
          </cell>
          <cell r="CC211">
            <v>339.3726924399794</v>
          </cell>
          <cell r="CD211">
            <v>340.35712439133027</v>
          </cell>
          <cell r="CE211">
            <v>0.9844319513508708</v>
          </cell>
          <cell r="CF211">
            <v>42.307733020680018</v>
          </cell>
          <cell r="CG211">
            <v>0</v>
          </cell>
          <cell r="CH211">
            <v>-42.307733020680018</v>
          </cell>
          <cell r="CI211">
            <v>1415.3156775293514</v>
          </cell>
          <cell r="CJ211">
            <v>1455.4515824618338</v>
          </cell>
          <cell r="CK211">
            <v>40.13590493248239</v>
          </cell>
          <cell r="CL211">
            <v>0</v>
          </cell>
          <cell r="CM211">
            <v>0</v>
          </cell>
          <cell r="CN211">
            <v>0</v>
          </cell>
          <cell r="CO211">
            <v>1415.3156775293514</v>
          </cell>
          <cell r="CP211">
            <v>1455.4515824618338</v>
          </cell>
          <cell r="CQ211">
            <v>40.13590493248239</v>
          </cell>
          <cell r="CR211">
            <v>34621.32562405763</v>
          </cell>
          <cell r="CS211">
            <v>35312.224653445235</v>
          </cell>
          <cell r="CT211">
            <v>690.89902938760497</v>
          </cell>
          <cell r="CU211">
            <v>41545.590748869152</v>
          </cell>
          <cell r="CV211">
            <v>42374.669584134281</v>
          </cell>
          <cell r="CW211">
            <v>829.07883526512887</v>
          </cell>
          <cell r="CX211">
            <v>813.62005932874172</v>
          </cell>
          <cell r="CY211">
            <v>-15.458775936383518</v>
          </cell>
          <cell r="CZ211">
            <v>-829.07883526512524</v>
          </cell>
          <cell r="DA211">
            <v>34208.534003435459</v>
          </cell>
          <cell r="DB211">
            <v>2</v>
          </cell>
          <cell r="DC211">
            <v>3718.84</v>
          </cell>
          <cell r="DD211">
            <v>3648.29</v>
          </cell>
          <cell r="DE211">
            <v>0</v>
          </cell>
          <cell r="DF211">
            <v>2985.62</v>
          </cell>
          <cell r="DG211">
            <v>33148.427752609379</v>
          </cell>
          <cell r="DH211">
            <v>508310.52969837474</v>
          </cell>
          <cell r="DI211">
            <v>1770.5170314629513</v>
          </cell>
          <cell r="DJ211">
            <v>2</v>
          </cell>
          <cell r="DK211">
            <v>9.3578663486968043</v>
          </cell>
          <cell r="DL211">
            <v>0</v>
          </cell>
          <cell r="DM211">
            <v>8.6175037031333854</v>
          </cell>
          <cell r="DN211">
            <v>3718.81608697211</v>
          </cell>
          <cell r="DO211">
            <v>662.68603477095735</v>
          </cell>
          <cell r="DP211">
            <v>4381.5021217430676</v>
          </cell>
          <cell r="DQ211"/>
          <cell r="DW211">
            <v>1260</v>
          </cell>
          <cell r="DX211">
            <v>0</v>
          </cell>
        </row>
        <row r="212">
          <cell r="A212">
            <v>150000933</v>
          </cell>
          <cell r="B212" t="str">
            <v>№2/228</v>
          </cell>
          <cell r="C212" t="str">
            <v>вул.П`ЯТНИЦЬКА,  32</v>
          </cell>
          <cell r="D212" t="str">
            <v>вул.П`ЯТНИЦЬКА,  32</v>
          </cell>
          <cell r="E212">
            <v>4737.87</v>
          </cell>
          <cell r="F212">
            <v>4361.57</v>
          </cell>
          <cell r="G212">
            <v>0</v>
          </cell>
          <cell r="H212">
            <v>376.3</v>
          </cell>
          <cell r="I212">
            <v>14772.703279508332</v>
          </cell>
          <cell r="J212">
            <v>14503.654097725408</v>
          </cell>
          <cell r="K212">
            <v>-269.04918178292428</v>
          </cell>
          <cell r="L212">
            <v>3031.0826951269819</v>
          </cell>
          <cell r="M212">
            <v>3047.6315685245008</v>
          </cell>
          <cell r="N212">
            <v>16.548873397518946</v>
          </cell>
          <cell r="O212">
            <v>7232.7370629605039</v>
          </cell>
          <cell r="P212">
            <v>7252.298526113339</v>
          </cell>
          <cell r="Q212">
            <v>19.561463152835131</v>
          </cell>
          <cell r="R212">
            <v>1702.2988863181117</v>
          </cell>
          <cell r="S212">
            <v>1706.3762936596017</v>
          </cell>
          <cell r="T212">
            <v>4.0774073414900158</v>
          </cell>
          <cell r="U212">
            <v>950.46694508455823</v>
          </cell>
          <cell r="V212">
            <v>1683.2891182825181</v>
          </cell>
          <cell r="W212">
            <v>732.82217319795984</v>
          </cell>
          <cell r="X212">
            <v>12190.814734531836</v>
          </cell>
          <cell r="Y212">
            <v>11738.48037385036</v>
          </cell>
          <cell r="Z212">
            <v>-452.33436068147603</v>
          </cell>
          <cell r="AA212">
            <v>0</v>
          </cell>
          <cell r="AB212">
            <v>0</v>
          </cell>
          <cell r="AC212">
            <v>0</v>
          </cell>
          <cell r="AD212">
            <v>20848.158004238263</v>
          </cell>
          <cell r="AE212">
            <v>20934.459094711026</v>
          </cell>
          <cell r="AF212">
            <v>86.301090472763462</v>
          </cell>
          <cell r="AG212">
            <v>60728.261607768589</v>
          </cell>
          <cell r="AH212">
            <v>60866.189072866757</v>
          </cell>
          <cell r="AI212">
            <v>137.92746509816789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4094.0641745235976</v>
          </cell>
          <cell r="AQ212">
            <v>3663.4563002822706</v>
          </cell>
          <cell r="AR212">
            <v>-430.60787424132695</v>
          </cell>
          <cell r="AS212">
            <v>60780.66453564995</v>
          </cell>
          <cell r="AT212">
            <v>221045.75788001789</v>
          </cell>
          <cell r="AU212">
            <v>160265.09334436792</v>
          </cell>
          <cell r="AV212">
            <v>2838.6237363103828</v>
          </cell>
          <cell r="AW212">
            <v>1788.0073460339131</v>
          </cell>
          <cell r="AX212">
            <v>-1050.6163902764697</v>
          </cell>
          <cell r="AY212">
            <v>3983.8265076868583</v>
          </cell>
          <cell r="AZ212">
            <v>832.92320353512014</v>
          </cell>
          <cell r="BA212">
            <v>-3150.9033041517382</v>
          </cell>
          <cell r="BB212">
            <v>3681.6411804388963</v>
          </cell>
          <cell r="BC212">
            <v>0</v>
          </cell>
          <cell r="BD212">
            <v>-3681.6411804388963</v>
          </cell>
          <cell r="BE212">
            <v>1273.5801168189519</v>
          </cell>
          <cell r="BF212">
            <v>9221.5149797636241</v>
          </cell>
          <cell r="BG212">
            <v>7947.9348629446722</v>
          </cell>
          <cell r="BH212">
            <v>814.52332812734471</v>
          </cell>
          <cell r="BI212">
            <v>0</v>
          </cell>
          <cell r="BJ212">
            <v>-814.52332812734471</v>
          </cell>
          <cell r="BK212">
            <v>2808.5082879646334</v>
          </cell>
          <cell r="BL212">
            <v>4243.6444280413434</v>
          </cell>
          <cell r="BM212">
            <v>1435.13614007671</v>
          </cell>
          <cell r="BN212">
            <v>146.81566523372251</v>
          </cell>
          <cell r="BO212">
            <v>0</v>
          </cell>
          <cell r="BP212">
            <v>-146.81566523372251</v>
          </cell>
          <cell r="BQ212">
            <v>15547.518822580789</v>
          </cell>
          <cell r="BR212">
            <v>16086.089957374001</v>
          </cell>
          <cell r="BS212">
            <v>538.57113479321197</v>
          </cell>
          <cell r="BT212">
            <v>78058.005366529425</v>
          </cell>
          <cell r="BU212">
            <v>117717.99249300145</v>
          </cell>
          <cell r="BV212">
            <v>39659.987126472028</v>
          </cell>
          <cell r="BW212">
            <v>33135.06938445702</v>
          </cell>
          <cell r="BX212">
            <v>38257.399799977538</v>
          </cell>
          <cell r="BY212">
            <v>5122.3304155205187</v>
          </cell>
          <cell r="BZ212">
            <v>20343.857323278004</v>
          </cell>
          <cell r="CA212">
            <v>1220.7027334194925</v>
          </cell>
          <cell r="CB212">
            <v>-19123.15458985851</v>
          </cell>
          <cell r="CC212">
            <v>2927.4859357205701</v>
          </cell>
          <cell r="CD212">
            <v>2935.9778113382972</v>
          </cell>
          <cell r="CE212">
            <v>8.4918756177271462</v>
          </cell>
          <cell r="CF212">
            <v>364.95362222511829</v>
          </cell>
          <cell r="CG212">
            <v>3941.3686141166872</v>
          </cell>
          <cell r="CH212">
            <v>3576.4149918915691</v>
          </cell>
          <cell r="CI212">
            <v>8314.2114963913209</v>
          </cell>
          <cell r="CJ212">
            <v>5867.3335520321853</v>
          </cell>
          <cell r="CK212">
            <v>-2446.8779443591357</v>
          </cell>
          <cell r="CL212">
            <v>0</v>
          </cell>
          <cell r="CM212">
            <v>0</v>
          </cell>
          <cell r="CN212">
            <v>0</v>
          </cell>
          <cell r="CO212">
            <v>8314.2114963913209</v>
          </cell>
          <cell r="CP212">
            <v>5867.3335520321853</v>
          </cell>
          <cell r="CQ212">
            <v>-2446.8779443591357</v>
          </cell>
          <cell r="CR212">
            <v>284294.09226912435</v>
          </cell>
          <cell r="CS212">
            <v>471602.26821442659</v>
          </cell>
          <cell r="CT212">
            <v>187308.17594530224</v>
          </cell>
          <cell r="CU212">
            <v>341152.91072294919</v>
          </cell>
          <cell r="CV212">
            <v>565922.7218573119</v>
          </cell>
          <cell r="CW212">
            <v>224769.81113436271</v>
          </cell>
          <cell r="CX212">
            <v>11009.092224547012</v>
          </cell>
          <cell r="CY212">
            <v>-213760.71890981554</v>
          </cell>
          <cell r="CZ212">
            <v>-224769.81113436254</v>
          </cell>
          <cell r="DA212">
            <v>180002.07272122905</v>
          </cell>
          <cell r="DB212">
            <v>2</v>
          </cell>
          <cell r="DC212">
            <v>56636.43</v>
          </cell>
          <cell r="DD212">
            <v>64722.759999999995</v>
          </cell>
          <cell r="DE212">
            <v>22750.46</v>
          </cell>
          <cell r="DF212">
            <v>62144.499999999993</v>
          </cell>
          <cell r="DG212">
            <v>-20998.399665872916</v>
          </cell>
          <cell r="DH212">
            <v>4225944.0353699541</v>
          </cell>
          <cell r="DI212">
            <v>19419.4175169345</v>
          </cell>
          <cell r="DJ212">
            <v>5</v>
          </cell>
          <cell r="DK212">
            <v>7.7694078800916051</v>
          </cell>
          <cell r="DL212">
            <v>0</v>
          </cell>
          <cell r="DM212">
            <v>6.8515667286341397</v>
          </cell>
          <cell r="DN212">
            <v>33886.816327571141</v>
          </cell>
          <cell r="DO212">
            <v>2578.2445599850271</v>
          </cell>
          <cell r="DP212">
            <v>36465.060887556167</v>
          </cell>
          <cell r="DQ212">
            <v>13100.1</v>
          </cell>
          <cell r="DW212">
            <v>1775.9</v>
          </cell>
          <cell r="DX212">
            <v>0</v>
          </cell>
        </row>
        <row r="213">
          <cell r="A213">
            <v>150000934</v>
          </cell>
          <cell r="B213" t="str">
            <v>№2/229</v>
          </cell>
          <cell r="C213" t="str">
            <v>вул.П`ЯТНИЦЬКА,  36</v>
          </cell>
          <cell r="D213" t="str">
            <v>вул.П`ЯТНИЦЬКА,  36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549.84232833810518</v>
          </cell>
          <cell r="J213">
            <v>664.85130880498684</v>
          </cell>
          <cell r="K213">
            <v>115.00898046688167</v>
          </cell>
          <cell r="L213">
            <v>78.116717363747711</v>
          </cell>
          <cell r="M213">
            <v>98.035040528635349</v>
          </cell>
          <cell r="N213">
            <v>19.918323164887639</v>
          </cell>
          <cell r="O213">
            <v>212.44</v>
          </cell>
          <cell r="P213">
            <v>212.44166666666669</v>
          </cell>
          <cell r="Q213">
            <v>1.6666666666935726E-3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385.0845420892756</v>
          </cell>
          <cell r="Y213">
            <v>471.59952028748501</v>
          </cell>
          <cell r="Z213">
            <v>86.514978198209405</v>
          </cell>
          <cell r="AA213">
            <v>0</v>
          </cell>
          <cell r="AB213">
            <v>0</v>
          </cell>
          <cell r="AC213">
            <v>0</v>
          </cell>
          <cell r="AD213">
            <v>705.92909655315145</v>
          </cell>
          <cell r="AE213">
            <v>654.2987274992048</v>
          </cell>
          <cell r="AF213">
            <v>-51.630369053946652</v>
          </cell>
          <cell r="AG213">
            <v>1931.41268434428</v>
          </cell>
          <cell r="AH213">
            <v>2101.2262637869785</v>
          </cell>
          <cell r="AI213">
            <v>169.81357944269848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426.15793930214238</v>
          </cell>
          <cell r="AQ213">
            <v>0</v>
          </cell>
          <cell r="AR213">
            <v>-426.15793930214238</v>
          </cell>
          <cell r="AS213">
            <v>1494.1285285410243</v>
          </cell>
          <cell r="AT213">
            <v>0</v>
          </cell>
          <cell r="AU213">
            <v>-1494.1285285410243</v>
          </cell>
          <cell r="AV213">
            <v>93.973235344287261</v>
          </cell>
          <cell r="AW213">
            <v>0</v>
          </cell>
          <cell r="AX213">
            <v>-93.973235344287261</v>
          </cell>
          <cell r="AY213">
            <v>100.6974605590315</v>
          </cell>
          <cell r="AZ213">
            <v>0</v>
          </cell>
          <cell r="BA213">
            <v>-100.6974605590315</v>
          </cell>
          <cell r="BB213">
            <v>130.57305599791877</v>
          </cell>
          <cell r="BC213">
            <v>0</v>
          </cell>
          <cell r="BD213">
            <v>-130.57305599791877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49.468905067871262</v>
          </cell>
          <cell r="BL213">
            <v>0</v>
          </cell>
          <cell r="BM213">
            <v>-49.468905067871262</v>
          </cell>
          <cell r="BN213">
            <v>0</v>
          </cell>
          <cell r="BO213">
            <v>0</v>
          </cell>
          <cell r="BP213">
            <v>0</v>
          </cell>
          <cell r="BQ213">
            <v>374.71265696910876</v>
          </cell>
          <cell r="BR213">
            <v>0</v>
          </cell>
          <cell r="BS213">
            <v>-374.71265696910876</v>
          </cell>
          <cell r="BT213">
            <v>2645.3540300824889</v>
          </cell>
          <cell r="BU213">
            <v>4297.6064713040505</v>
          </cell>
          <cell r="BV213">
            <v>1652.2524412215616</v>
          </cell>
          <cell r="BW213">
            <v>1223.927906025531</v>
          </cell>
          <cell r="BX213">
            <v>1968.7311105373524</v>
          </cell>
          <cell r="BY213">
            <v>744.80320451182138</v>
          </cell>
          <cell r="BZ213">
            <v>774.66867819156687</v>
          </cell>
          <cell r="CA213">
            <v>0</v>
          </cell>
          <cell r="CB213">
            <v>-774.66867819156687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550.60719896240198</v>
          </cell>
          <cell r="CJ213">
            <v>585.58726992256231</v>
          </cell>
          <cell r="CK213">
            <v>34.980070960160333</v>
          </cell>
          <cell r="CL213">
            <v>0</v>
          </cell>
          <cell r="CM213">
            <v>0</v>
          </cell>
          <cell r="CN213">
            <v>0</v>
          </cell>
          <cell r="CO213">
            <v>550.60719896240198</v>
          </cell>
          <cell r="CP213">
            <v>585.58726992256231</v>
          </cell>
          <cell r="CQ213">
            <v>34.980070960160333</v>
          </cell>
          <cell r="CR213">
            <v>9420.9696224185445</v>
          </cell>
          <cell r="CS213">
            <v>8953.1511155509434</v>
          </cell>
          <cell r="CT213">
            <v>-467.81850686760117</v>
          </cell>
          <cell r="CU213">
            <v>11305.163546902253</v>
          </cell>
          <cell r="CV213">
            <v>10743.781338661132</v>
          </cell>
          <cell r="CW213">
            <v>-561.38220824112068</v>
          </cell>
          <cell r="CX213">
            <v>282.66645309774685</v>
          </cell>
          <cell r="CY213">
            <v>844.04866133886753</v>
          </cell>
          <cell r="CZ213">
            <v>561.38220824112068</v>
          </cell>
          <cell r="DA213">
            <v>-27003.316467220706</v>
          </cell>
          <cell r="DB213">
            <v>2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-45792.280749415688</v>
          </cell>
          <cell r="DH213">
            <v>139053.96</v>
          </cell>
          <cell r="DI213">
            <v>8826.6110398174533</v>
          </cell>
          <cell r="DJ213">
            <v>5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/>
        </row>
        <row r="214">
          <cell r="A214">
            <v>150000935</v>
          </cell>
          <cell r="B214" t="str">
            <v>№2/230</v>
          </cell>
          <cell r="C214" t="str">
            <v>вул.П`ЯТНИЦЬКА,  38</v>
          </cell>
          <cell r="D214" t="str">
            <v>вул.П`ЯТНИЦЬКА,  38</v>
          </cell>
          <cell r="E214">
            <v>285.5</v>
          </cell>
          <cell r="F214">
            <v>285.5</v>
          </cell>
          <cell r="G214">
            <v>0</v>
          </cell>
          <cell r="H214">
            <v>0</v>
          </cell>
          <cell r="I214">
            <v>603.92309912230542</v>
          </cell>
          <cell r="J214">
            <v>593.97000201675758</v>
          </cell>
          <cell r="K214">
            <v>-9.9530971055478403</v>
          </cell>
          <cell r="L214">
            <v>309.46276225357099</v>
          </cell>
          <cell r="M214">
            <v>310.78103836188592</v>
          </cell>
          <cell r="N214">
            <v>1.318276108314933</v>
          </cell>
          <cell r="O214">
            <v>439.00713461309772</v>
          </cell>
          <cell r="P214">
            <v>440.48321498779251</v>
          </cell>
          <cell r="Q214">
            <v>1.4760803746947886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556.93279299064818</v>
          </cell>
          <cell r="Y214">
            <v>2233.6261216831667</v>
          </cell>
          <cell r="Z214">
            <v>1676.6933286925187</v>
          </cell>
          <cell r="AA214">
            <v>0</v>
          </cell>
          <cell r="AB214">
            <v>0</v>
          </cell>
          <cell r="AC214">
            <v>0</v>
          </cell>
          <cell r="AD214">
            <v>1258.7995006861254</v>
          </cell>
          <cell r="AE214">
            <v>1263.8077828888822</v>
          </cell>
          <cell r="AF214">
            <v>5.0082822027568454</v>
          </cell>
          <cell r="AG214">
            <v>3168.1252896657479</v>
          </cell>
          <cell r="AH214">
            <v>4842.6681599384847</v>
          </cell>
          <cell r="AI214">
            <v>1674.5428702727368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932.82474862562958</v>
          </cell>
          <cell r="AQ214">
            <v>649.23473075241759</v>
          </cell>
          <cell r="AR214">
            <v>-283.59001787321199</v>
          </cell>
          <cell r="AS214">
            <v>4581.9097689263735</v>
          </cell>
          <cell r="AT214">
            <v>58</v>
          </cell>
          <cell r="AU214">
            <v>-4523.9097689263735</v>
          </cell>
          <cell r="AV214">
            <v>278.66676726796425</v>
          </cell>
          <cell r="AW214">
            <v>0</v>
          </cell>
          <cell r="AX214">
            <v>-278.66676726796425</v>
          </cell>
          <cell r="AY214">
            <v>342.88086910065334</v>
          </cell>
          <cell r="AZ214">
            <v>0</v>
          </cell>
          <cell r="BA214">
            <v>-342.88086910065334</v>
          </cell>
          <cell r="BB214">
            <v>205.84963570369266</v>
          </cell>
          <cell r="BC214">
            <v>0</v>
          </cell>
          <cell r="BD214">
            <v>-205.84963570369266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147.55474975057967</v>
          </cell>
          <cell r="BL214">
            <v>0</v>
          </cell>
          <cell r="BM214">
            <v>-147.55474975057967</v>
          </cell>
          <cell r="BN214">
            <v>27.495740813508565</v>
          </cell>
          <cell r="BO214">
            <v>1197.2525579190001</v>
          </cell>
          <cell r="BP214">
            <v>1169.7568171054916</v>
          </cell>
          <cell r="BQ214">
            <v>1002.4477626363985</v>
          </cell>
          <cell r="BR214">
            <v>1197.2525579190001</v>
          </cell>
          <cell r="BS214">
            <v>194.80479528260162</v>
          </cell>
          <cell r="BT214">
            <v>6648.7845573855247</v>
          </cell>
          <cell r="BU214">
            <v>9578.0158558428029</v>
          </cell>
          <cell r="BV214">
            <v>2929.2312984572782</v>
          </cell>
          <cell r="BW214">
            <v>1359.8419319668819</v>
          </cell>
          <cell r="BX214">
            <v>1480.6333496673496</v>
          </cell>
          <cell r="BY214">
            <v>120.79141770046772</v>
          </cell>
          <cell r="BZ214">
            <v>1958.7963973923613</v>
          </cell>
          <cell r="CA214">
            <v>193.55543939885348</v>
          </cell>
          <cell r="CB214">
            <v>-1765.2409579935079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1068.6580224772115</v>
          </cell>
          <cell r="CJ214">
            <v>675.3698170144969</v>
          </cell>
          <cell r="CK214">
            <v>-393.28820546271459</v>
          </cell>
          <cell r="CL214">
            <v>0</v>
          </cell>
          <cell r="CM214">
            <v>0</v>
          </cell>
          <cell r="CN214">
            <v>0</v>
          </cell>
          <cell r="CO214">
            <v>1068.6580224772115</v>
          </cell>
          <cell r="CP214">
            <v>675.3698170144969</v>
          </cell>
          <cell r="CQ214">
            <v>-393.28820546271459</v>
          </cell>
          <cell r="CR214">
            <v>20721.388479076129</v>
          </cell>
          <cell r="CS214">
            <v>18674.729910533406</v>
          </cell>
          <cell r="CT214">
            <v>-2046.6585685427235</v>
          </cell>
          <cell r="CU214">
            <v>24865.666174891354</v>
          </cell>
          <cell r="CV214">
            <v>22409.675892640087</v>
          </cell>
          <cell r="CW214">
            <v>-2455.9902822512668</v>
          </cell>
          <cell r="CX214">
            <v>448.02970841645271</v>
          </cell>
          <cell r="CY214">
            <v>2904.0199906677253</v>
          </cell>
          <cell r="CZ214">
            <v>2455.9902822512727</v>
          </cell>
          <cell r="DA214">
            <v>-1024.4311716147795</v>
          </cell>
          <cell r="DB214">
            <v>2</v>
          </cell>
          <cell r="DC214">
            <v>5616.81</v>
          </cell>
          <cell r="DD214">
            <v>0</v>
          </cell>
          <cell r="DE214">
            <v>3004.8600000000006</v>
          </cell>
          <cell r="DF214">
            <v>0</v>
          </cell>
          <cell r="DG214">
            <v>8639.3927660196932</v>
          </cell>
          <cell r="DH214">
            <v>303764.35059969366</v>
          </cell>
          <cell r="DI214">
            <v>1275.093040776791</v>
          </cell>
          <cell r="DJ214">
            <v>2</v>
          </cell>
          <cell r="DK214">
            <v>9.1487013868372387</v>
          </cell>
          <cell r="DL214">
            <v>0</v>
          </cell>
          <cell r="DM214">
            <v>8.4819552948714509</v>
          </cell>
          <cell r="DN214">
            <v>2611.9542459420318</v>
          </cell>
          <cell r="DO214">
            <v>0</v>
          </cell>
          <cell r="DP214">
            <v>2611.9542459420318</v>
          </cell>
          <cell r="DQ214"/>
          <cell r="DW214">
            <v>1260</v>
          </cell>
          <cell r="DX214">
            <v>0</v>
          </cell>
        </row>
        <row r="215">
          <cell r="A215">
            <v>150000937</v>
          </cell>
          <cell r="B215" t="str">
            <v>№2/232</v>
          </cell>
          <cell r="C215" t="str">
            <v>вул.П`ЯТНИЦЬКА,  47</v>
          </cell>
          <cell r="D215" t="str">
            <v>вул.П`ЯТНИЦЬКА,  47</v>
          </cell>
          <cell r="E215">
            <v>3826</v>
          </cell>
          <cell r="F215">
            <v>3826</v>
          </cell>
          <cell r="G215">
            <v>407.65</v>
          </cell>
          <cell r="H215">
            <v>0</v>
          </cell>
          <cell r="I215">
            <v>6015.4959439893082</v>
          </cell>
          <cell r="J215">
            <v>4774.206729287811</v>
          </cell>
          <cell r="K215">
            <v>-1241.2892147014973</v>
          </cell>
          <cell r="L215">
            <v>2315.3967714766613</v>
          </cell>
          <cell r="M215">
            <v>1928.4305021995524</v>
          </cell>
          <cell r="N215">
            <v>-386.96626927710895</v>
          </cell>
          <cell r="O215">
            <v>5927.6248398422467</v>
          </cell>
          <cell r="P215">
            <v>5943.7229126587144</v>
          </cell>
          <cell r="Q215">
            <v>16.09807281646772</v>
          </cell>
          <cell r="R215">
            <v>1374.4335162445132</v>
          </cell>
          <cell r="S215">
            <v>1377.7841192251417</v>
          </cell>
          <cell r="T215">
            <v>3.3506029806285369</v>
          </cell>
          <cell r="U215">
            <v>998.75606807087206</v>
          </cell>
          <cell r="V215">
            <v>394.96814692975607</v>
          </cell>
          <cell r="W215">
            <v>-603.78792114111593</v>
          </cell>
          <cell r="X215">
            <v>8112.6263484955743</v>
          </cell>
          <cell r="Y215">
            <v>5003.8950165856886</v>
          </cell>
          <cell r="Z215">
            <v>-3108.7313319098857</v>
          </cell>
          <cell r="AA215">
            <v>0</v>
          </cell>
          <cell r="AB215">
            <v>0</v>
          </cell>
          <cell r="AC215">
            <v>0</v>
          </cell>
          <cell r="AD215">
            <v>16805.506924608446</v>
          </cell>
          <cell r="AE215">
            <v>16877.507064061676</v>
          </cell>
          <cell r="AF215">
            <v>72.000139453230076</v>
          </cell>
          <cell r="AG215">
            <v>41549.840412727615</v>
          </cell>
          <cell r="AH215">
            <v>36300.514490948335</v>
          </cell>
          <cell r="AI215">
            <v>-5249.3259217792802</v>
          </cell>
          <cell r="AJ215">
            <v>30147.712634351847</v>
          </cell>
          <cell r="AK215">
            <v>28717.36007893271</v>
          </cell>
          <cell r="AL215">
            <v>-1430.3525554191365</v>
          </cell>
          <cell r="AM215">
            <v>1471.5968454528456</v>
          </cell>
          <cell r="AN215">
            <v>2444.1577824371407</v>
          </cell>
          <cell r="AO215">
            <v>972.56093698429504</v>
          </cell>
          <cell r="AP215">
            <v>3731.2989945025183</v>
          </cell>
          <cell r="AQ215">
            <v>3840</v>
          </cell>
          <cell r="AR215">
            <v>108.70100549748167</v>
          </cell>
          <cell r="AS215">
            <v>70410.489964122971</v>
          </cell>
          <cell r="AT215">
            <v>2564.6292580196978</v>
          </cell>
          <cell r="AU215">
            <v>-67845.860706103267</v>
          </cell>
          <cell r="AV215">
            <v>763.78500345051793</v>
          </cell>
          <cell r="AW215">
            <v>291.77148727723926</v>
          </cell>
          <cell r="AX215">
            <v>-472.01351617327867</v>
          </cell>
          <cell r="AY215">
            <v>1472.8977139381132</v>
          </cell>
          <cell r="AZ215">
            <v>3945.794007270867</v>
          </cell>
          <cell r="BA215">
            <v>2472.8962933327539</v>
          </cell>
          <cell r="BB215">
            <v>1304.7770216392439</v>
          </cell>
          <cell r="BC215">
            <v>0</v>
          </cell>
          <cell r="BD215">
            <v>-1304.7770216392439</v>
          </cell>
          <cell r="BE215">
            <v>603.02540280949552</v>
          </cell>
          <cell r="BF215">
            <v>0</v>
          </cell>
          <cell r="BG215">
            <v>-603.02540280949552</v>
          </cell>
          <cell r="BH215">
            <v>524.75410904004332</v>
          </cell>
          <cell r="BI215">
            <v>0</v>
          </cell>
          <cell r="BJ215">
            <v>-524.75410904004332</v>
          </cell>
          <cell r="BK215">
            <v>969.84839286799263</v>
          </cell>
          <cell r="BL215">
            <v>518.39632622262423</v>
          </cell>
          <cell r="BM215">
            <v>-451.4520666453684</v>
          </cell>
          <cell r="BN215">
            <v>537.07828074798442</v>
          </cell>
          <cell r="BO215">
            <v>0</v>
          </cell>
          <cell r="BP215">
            <v>-537.07828074798442</v>
          </cell>
          <cell r="BQ215">
            <v>6176.1659244933917</v>
          </cell>
          <cell r="BR215">
            <v>4755.9618207707308</v>
          </cell>
          <cell r="BS215">
            <v>-1420.2041037226609</v>
          </cell>
          <cell r="BT215">
            <v>68048.251170081756</v>
          </cell>
          <cell r="BU215">
            <v>100138.86667219902</v>
          </cell>
          <cell r="BV215">
            <v>32090.61550211726</v>
          </cell>
          <cell r="BW215">
            <v>31493.53755878262</v>
          </cell>
          <cell r="BX215">
            <v>39864.909607463727</v>
          </cell>
          <cell r="BY215">
            <v>8371.3720486811071</v>
          </cell>
          <cell r="BZ215">
            <v>13675.967833920193</v>
          </cell>
          <cell r="CA215">
            <v>1213.654485981695</v>
          </cell>
          <cell r="CB215">
            <v>-12462.313347938498</v>
          </cell>
          <cell r="CC215">
            <v>1014.9463699139569</v>
          </cell>
          <cell r="CD215">
            <v>1017.8904654693988</v>
          </cell>
          <cell r="CE215">
            <v>2.9440955554418906</v>
          </cell>
          <cell r="CF215">
            <v>126.52779968801504</v>
          </cell>
          <cell r="CG215">
            <v>0</v>
          </cell>
          <cell r="CH215">
            <v>-126.52779968801504</v>
          </cell>
          <cell r="CI215">
            <v>8783.7960480579241</v>
          </cell>
          <cell r="CJ215">
            <v>7029.8624420509532</v>
          </cell>
          <cell r="CK215">
            <v>-1753.9336060069709</v>
          </cell>
          <cell r="CL215">
            <v>19148.808889252352</v>
          </cell>
          <cell r="CM215">
            <v>26408.947518270827</v>
          </cell>
          <cell r="CN215">
            <v>7260.1386290184746</v>
          </cell>
          <cell r="CO215">
            <v>27932.604937310276</v>
          </cell>
          <cell r="CP215">
            <v>33438.809960321778</v>
          </cell>
          <cell r="CQ215">
            <v>5506.2050230115019</v>
          </cell>
          <cell r="CR215">
            <v>295778.94044534792</v>
          </cell>
          <cell r="CS215">
            <v>254296.75462254425</v>
          </cell>
          <cell r="CT215">
            <v>-41482.185822803673</v>
          </cell>
          <cell r="CU215">
            <v>354934.72853441752</v>
          </cell>
          <cell r="CV215">
            <v>305156.1055470531</v>
          </cell>
          <cell r="CW215">
            <v>-49778.622987364419</v>
          </cell>
          <cell r="CX215">
            <v>11005.994237614977</v>
          </cell>
          <cell r="CY215">
            <v>60784.617224979491</v>
          </cell>
          <cell r="CZ215">
            <v>49778.622987364513</v>
          </cell>
          <cell r="DA215">
            <v>-80529.997029042555</v>
          </cell>
          <cell r="DB215">
            <v>1</v>
          </cell>
          <cell r="DC215">
            <v>109417.69</v>
          </cell>
          <cell r="DD215">
            <v>0</v>
          </cell>
          <cell r="DE215">
            <v>71382.81</v>
          </cell>
          <cell r="DF215">
            <v>0</v>
          </cell>
          <cell r="DG215">
            <v>-66721.202124314266</v>
          </cell>
          <cell r="DH215">
            <v>4391288.6732643899</v>
          </cell>
          <cell r="DI215">
            <v>16989.211364060575</v>
          </cell>
          <cell r="DJ215">
            <v>9</v>
          </cell>
          <cell r="DK215">
            <v>7.921562361646405</v>
          </cell>
          <cell r="DL215">
            <v>10.181967030129057</v>
          </cell>
          <cell r="DM215">
            <v>6.9655559498950907</v>
          </cell>
          <cell r="DN215">
            <v>38034.751894166817</v>
          </cell>
          <cell r="DO215">
            <v>0</v>
          </cell>
          <cell r="DP215">
            <v>38034.751894166817</v>
          </cell>
          <cell r="DQ215">
            <v>12208.04</v>
          </cell>
          <cell r="DW215">
            <v>1437.2600000000002</v>
          </cell>
          <cell r="DX215">
            <v>0</v>
          </cell>
        </row>
        <row r="216">
          <cell r="A216">
            <v>150000938</v>
          </cell>
          <cell r="B216" t="str">
            <v>№2/233</v>
          </cell>
          <cell r="C216" t="str">
            <v>вул.П`ЯТНИЦЬКА,  49</v>
          </cell>
          <cell r="D216" t="str">
            <v>вул.П`ЯТНИЦЬКА,  49</v>
          </cell>
          <cell r="E216">
            <v>15465.15</v>
          </cell>
          <cell r="F216">
            <v>14591.35</v>
          </cell>
          <cell r="G216">
            <v>1189.72</v>
          </cell>
          <cell r="H216">
            <v>873.80000000000007</v>
          </cell>
          <cell r="I216">
            <v>58534.848160781657</v>
          </cell>
          <cell r="J216">
            <v>46033.309062144413</v>
          </cell>
          <cell r="K216">
            <v>-12501.539098637244</v>
          </cell>
          <cell r="L216">
            <v>9543.7306329294643</v>
          </cell>
          <cell r="M216">
            <v>8008.3213705935505</v>
          </cell>
          <cell r="N216">
            <v>-1535.4092623359138</v>
          </cell>
          <cell r="O216">
            <v>25092.015547490977</v>
          </cell>
          <cell r="P216">
            <v>25158.812869221514</v>
          </cell>
          <cell r="Q216">
            <v>66.797321730537078</v>
          </cell>
          <cell r="R216">
            <v>5621.2736716918826</v>
          </cell>
          <cell r="S216">
            <v>5636.7760735301345</v>
          </cell>
          <cell r="T216">
            <v>15.502401838251899</v>
          </cell>
          <cell r="U216">
            <v>2592.0811157241078</v>
          </cell>
          <cell r="V216">
            <v>1081.165827700343</v>
          </cell>
          <cell r="W216">
            <v>-1510.9152880237648</v>
          </cell>
          <cell r="X216">
            <v>33716.642422387362</v>
          </cell>
          <cell r="Y216">
            <v>24256.367494569917</v>
          </cell>
          <cell r="Z216">
            <v>-9460.2749278174451</v>
          </cell>
          <cell r="AA216">
            <v>0</v>
          </cell>
          <cell r="AB216">
            <v>0</v>
          </cell>
          <cell r="AC216">
            <v>0</v>
          </cell>
          <cell r="AD216">
            <v>67983.423686992654</v>
          </cell>
          <cell r="AE216">
            <v>68283.944340608476</v>
          </cell>
          <cell r="AF216">
            <v>300.52065361582208</v>
          </cell>
          <cell r="AG216">
            <v>203084.0152379981</v>
          </cell>
          <cell r="AH216">
            <v>178458.69703836832</v>
          </cell>
          <cell r="AI216">
            <v>-24625.318199629779</v>
          </cell>
          <cell r="AJ216">
            <v>119233.04370775812</v>
          </cell>
          <cell r="AK216">
            <v>108931.15165084932</v>
          </cell>
          <cell r="AL216">
            <v>-10301.892056908793</v>
          </cell>
          <cell r="AM216">
            <v>5150.5999753485048</v>
          </cell>
          <cell r="AN216">
            <v>10272.247331064651</v>
          </cell>
          <cell r="AO216">
            <v>5121.6473557161462</v>
          </cell>
          <cell r="AP216">
            <v>12696.781300737737</v>
          </cell>
          <cell r="AQ216">
            <v>11331.025263116573</v>
          </cell>
          <cell r="AR216">
            <v>-1365.7560376211641</v>
          </cell>
          <cell r="AS216">
            <v>239421.47892994626</v>
          </cell>
          <cell r="AT216">
            <v>81948.189275594093</v>
          </cell>
          <cell r="AU216">
            <v>-157473.28965435218</v>
          </cell>
          <cell r="AV216">
            <v>6236.145921757794</v>
          </cell>
          <cell r="AW216">
            <v>975</v>
          </cell>
          <cell r="AX216">
            <v>-5261.145921757794</v>
          </cell>
          <cell r="AY216">
            <v>7184.3608313109498</v>
          </cell>
          <cell r="AZ216">
            <v>22530.724690927622</v>
          </cell>
          <cell r="BA216">
            <v>15346.363859616671</v>
          </cell>
          <cell r="BB216">
            <v>6357.6105863985085</v>
          </cell>
          <cell r="BC216">
            <v>0</v>
          </cell>
          <cell r="BD216">
            <v>-6357.6105863985085</v>
          </cell>
          <cell r="BE216">
            <v>2520.5442729840115</v>
          </cell>
          <cell r="BF216">
            <v>434.08200230550096</v>
          </cell>
          <cell r="BG216">
            <v>-2086.4622706785103</v>
          </cell>
          <cell r="BH216">
            <v>1376.3827239709185</v>
          </cell>
          <cell r="BI216">
            <v>0</v>
          </cell>
          <cell r="BJ216">
            <v>-1376.3827239709185</v>
          </cell>
          <cell r="BK216">
            <v>8168.8125238767107</v>
          </cell>
          <cell r="BL216">
            <v>6587.2315372411686</v>
          </cell>
          <cell r="BM216">
            <v>-1581.5809866355421</v>
          </cell>
          <cell r="BN216">
            <v>1303.9428811476193</v>
          </cell>
          <cell r="BO216">
            <v>12372.275635531589</v>
          </cell>
          <cell r="BP216">
            <v>11068.33275438397</v>
          </cell>
          <cell r="BQ216">
            <v>33147.799741446506</v>
          </cell>
          <cell r="BR216">
            <v>42899.313866005883</v>
          </cell>
          <cell r="BS216">
            <v>9751.5141245593768</v>
          </cell>
          <cell r="BT216">
            <v>258466.23120474367</v>
          </cell>
          <cell r="BU216">
            <v>336906.08923247963</v>
          </cell>
          <cell r="BV216">
            <v>78439.858027735958</v>
          </cell>
          <cell r="BW216">
            <v>144792.32373489309</v>
          </cell>
          <cell r="BX216">
            <v>169502.920060726</v>
          </cell>
          <cell r="BY216">
            <v>24710.596325832914</v>
          </cell>
          <cell r="BZ216">
            <v>54285.62429194204</v>
          </cell>
          <cell r="CA216">
            <v>4644.9264178690701</v>
          </cell>
          <cell r="CB216">
            <v>-49640.697874072968</v>
          </cell>
          <cell r="CC216">
            <v>2264.5990878705161</v>
          </cell>
          <cell r="CD216">
            <v>2271.168101078596</v>
          </cell>
          <cell r="CE216">
            <v>6.5690132080799231</v>
          </cell>
          <cell r="CF216">
            <v>282.31515305388353</v>
          </cell>
          <cell r="CG216">
            <v>0</v>
          </cell>
          <cell r="CH216">
            <v>-282.31515305388353</v>
          </cell>
          <cell r="CI216">
            <v>22455.494431888324</v>
          </cell>
          <cell r="CJ216">
            <v>14681.292838404514</v>
          </cell>
          <cell r="CK216">
            <v>-7774.2015934838109</v>
          </cell>
          <cell r="CL216">
            <v>24314.252409229714</v>
          </cell>
          <cell r="CM216">
            <v>34774.854634939918</v>
          </cell>
          <cell r="CN216">
            <v>10460.602225710205</v>
          </cell>
          <cell r="CO216">
            <v>46769.746841118038</v>
          </cell>
          <cell r="CP216">
            <v>49456.147473344434</v>
          </cell>
          <cell r="CQ216">
            <v>2686.4006322263958</v>
          </cell>
          <cell r="CR216">
            <v>1119594.5592068566</v>
          </cell>
          <cell r="CS216">
            <v>996621.87571049656</v>
          </cell>
          <cell r="CT216">
            <v>-122972.68349636008</v>
          </cell>
          <cell r="CU216">
            <v>1343513.471048228</v>
          </cell>
          <cell r="CV216">
            <v>1195946.2508525958</v>
          </cell>
          <cell r="CW216">
            <v>-147567.2201956322</v>
          </cell>
          <cell r="CX216">
            <v>40160.654647059564</v>
          </cell>
          <cell r="CY216">
            <v>187727.87484269135</v>
          </cell>
          <cell r="CZ216">
            <v>147567.22019563179</v>
          </cell>
          <cell r="DA216">
            <v>-76415.662950359576</v>
          </cell>
          <cell r="DB216">
            <v>1</v>
          </cell>
          <cell r="DC216">
            <v>275102.84999999998</v>
          </cell>
          <cell r="DD216">
            <v>18101.060000000001</v>
          </cell>
          <cell r="DE216">
            <v>138056.99</v>
          </cell>
          <cell r="DF216">
            <v>12445.920000000002</v>
          </cell>
          <cell r="DG216">
            <v>230905.43547109934</v>
          </cell>
          <cell r="DH216">
            <v>16604089.508343451</v>
          </cell>
          <cell r="DI216">
            <v>64942.734013626221</v>
          </cell>
          <cell r="DJ216">
            <v>9</v>
          </cell>
          <cell r="DK216">
            <v>7.7132048479499549</v>
          </cell>
          <cell r="DL216">
            <v>9.5425307603494343</v>
          </cell>
          <cell r="DM216">
            <v>6.4718776605789481</v>
          </cell>
          <cell r="DN216">
            <v>137062.02058552482</v>
          </cell>
          <cell r="DO216">
            <v>5655.1266998138854</v>
          </cell>
          <cell r="DP216">
            <v>142717.14728533869</v>
          </cell>
          <cell r="DQ216"/>
          <cell r="DW216">
            <v>2800.0599999999995</v>
          </cell>
          <cell r="DX216">
            <v>0</v>
          </cell>
        </row>
        <row r="217">
          <cell r="A217">
            <v>150000925</v>
          </cell>
          <cell r="B217" t="str">
            <v>№2/234</v>
          </cell>
          <cell r="C217" t="str">
            <v>вул.П`ЯТНИЦЬКА,  5</v>
          </cell>
          <cell r="D217" t="str">
            <v>вул.П`ЯТНИЦЬКА,  5</v>
          </cell>
          <cell r="E217">
            <v>479.4</v>
          </cell>
          <cell r="F217">
            <v>366</v>
          </cell>
          <cell r="G217">
            <v>0</v>
          </cell>
          <cell r="H217">
            <v>113.4</v>
          </cell>
          <cell r="I217">
            <v>2588.1702354415997</v>
          </cell>
          <cell r="J217">
            <v>2508.481679861663</v>
          </cell>
          <cell r="K217">
            <v>-79.688555579936747</v>
          </cell>
          <cell r="L217">
            <v>590.95466602217505</v>
          </cell>
          <cell r="M217">
            <v>593.80244749266194</v>
          </cell>
          <cell r="N217">
            <v>2.8477814704868933</v>
          </cell>
          <cell r="O217">
            <v>628.20814381697039</v>
          </cell>
          <cell r="P217">
            <v>629.59501929945691</v>
          </cell>
          <cell r="Q217">
            <v>1.3868754824865164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1307.8702983101978</v>
          </cell>
          <cell r="Y217">
            <v>1219.4133049114016</v>
          </cell>
          <cell r="Z217">
            <v>-88.456993398796158</v>
          </cell>
          <cell r="AA217">
            <v>0</v>
          </cell>
          <cell r="AB217">
            <v>0</v>
          </cell>
          <cell r="AC217">
            <v>0</v>
          </cell>
          <cell r="AD217">
            <v>2110.3325192134407</v>
          </cell>
          <cell r="AE217">
            <v>2119.0022048909564</v>
          </cell>
          <cell r="AF217">
            <v>8.6696856775156448</v>
          </cell>
          <cell r="AG217">
            <v>7225.5358628043832</v>
          </cell>
          <cell r="AH217">
            <v>7070.2946564561389</v>
          </cell>
          <cell r="AI217">
            <v>-155.2412063482443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932.82474862562958</v>
          </cell>
          <cell r="AQ217">
            <v>818.23724358498987</v>
          </cell>
          <cell r="AR217">
            <v>-114.58750504063971</v>
          </cell>
          <cell r="AS217">
            <v>7564.3121135102501</v>
          </cell>
          <cell r="AT217">
            <v>912.69028472757088</v>
          </cell>
          <cell r="AU217">
            <v>-6651.6218287826796</v>
          </cell>
          <cell r="AV217">
            <v>501.99854229310296</v>
          </cell>
          <cell r="AW217">
            <v>0</v>
          </cell>
          <cell r="AX217">
            <v>-501.99854229310296</v>
          </cell>
          <cell r="AY217">
            <v>655.92766310689035</v>
          </cell>
          <cell r="AZ217">
            <v>0</v>
          </cell>
          <cell r="BA217">
            <v>-655.92766310689035</v>
          </cell>
          <cell r="BB217">
            <v>319.8461692413112</v>
          </cell>
          <cell r="BC217">
            <v>13011.312292999584</v>
          </cell>
          <cell r="BD217">
            <v>12691.466123758273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207.40378249143839</v>
          </cell>
          <cell r="BL217">
            <v>0</v>
          </cell>
          <cell r="BM217">
            <v>-207.40378249143839</v>
          </cell>
          <cell r="BN217">
            <v>64.070871450681551</v>
          </cell>
          <cell r="BO217">
            <v>0</v>
          </cell>
          <cell r="BP217">
            <v>-64.070871450681551</v>
          </cell>
          <cell r="BQ217">
            <v>1749.2470285834245</v>
          </cell>
          <cell r="BR217">
            <v>13011.312292999584</v>
          </cell>
          <cell r="BS217">
            <v>11262.06526441616</v>
          </cell>
          <cell r="BT217">
            <v>9179.3288002960562</v>
          </cell>
          <cell r="BU217">
            <v>13567.599414973198</v>
          </cell>
          <cell r="BV217">
            <v>4388.2706146771416</v>
          </cell>
          <cell r="BW217">
            <v>2537.5753735240355</v>
          </cell>
          <cell r="BX217">
            <v>3558.1891223997654</v>
          </cell>
          <cell r="BY217">
            <v>1020.6137488757299</v>
          </cell>
          <cell r="BZ217">
            <v>4019.2706319101658</v>
          </cell>
          <cell r="CA217">
            <v>252.79341779594228</v>
          </cell>
          <cell r="CB217">
            <v>-3766.4772141142234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1360.0391901728867</v>
          </cell>
          <cell r="CJ217">
            <v>966.70862164620303</v>
          </cell>
          <cell r="CK217">
            <v>-393.33056852668369</v>
          </cell>
          <cell r="CL217">
            <v>0</v>
          </cell>
          <cell r="CM217">
            <v>0</v>
          </cell>
          <cell r="CN217">
            <v>0</v>
          </cell>
          <cell r="CO217">
            <v>1360.0391901728867</v>
          </cell>
          <cell r="CP217">
            <v>966.70862164620303</v>
          </cell>
          <cell r="CQ217">
            <v>-393.33056852668369</v>
          </cell>
          <cell r="CR217">
            <v>34568.13374942683</v>
          </cell>
          <cell r="CS217">
            <v>40157.825054583394</v>
          </cell>
          <cell r="CT217">
            <v>5589.6913051565643</v>
          </cell>
          <cell r="CU217">
            <v>41481.760499312193</v>
          </cell>
          <cell r="CV217">
            <v>48189.390065500069</v>
          </cell>
          <cell r="CW217">
            <v>6707.6295661878758</v>
          </cell>
          <cell r="CX217">
            <v>1447.429998642933</v>
          </cell>
          <cell r="CY217">
            <v>-5260.199567544938</v>
          </cell>
          <cell r="CZ217">
            <v>-6707.6295661878712</v>
          </cell>
          <cell r="DA217">
            <v>12793.131574922718</v>
          </cell>
          <cell r="DB217">
            <v>2</v>
          </cell>
          <cell r="DC217">
            <v>13170.4</v>
          </cell>
          <cell r="DD217">
            <v>8932.58</v>
          </cell>
          <cell r="DE217">
            <v>9714.26</v>
          </cell>
          <cell r="DF217">
            <v>7969.67</v>
          </cell>
          <cell r="DG217">
            <v>-17729.748024409768</v>
          </cell>
          <cell r="DH217">
            <v>515150.28597546148</v>
          </cell>
          <cell r="DI217">
            <v>1630.6221276181184</v>
          </cell>
          <cell r="DJ217">
            <v>2</v>
          </cell>
          <cell r="DK217">
            <v>9.4430172854244692</v>
          </cell>
          <cell r="DL217">
            <v>0</v>
          </cell>
          <cell r="DM217">
            <v>8.4912179839481219</v>
          </cell>
          <cell r="DN217">
            <v>3456.1443264653558</v>
          </cell>
          <cell r="DO217">
            <v>962.90411937971703</v>
          </cell>
          <cell r="DP217">
            <v>4419.0484458450728</v>
          </cell>
          <cell r="DQ217">
            <v>10268.799999999999</v>
          </cell>
          <cell r="DW217">
            <v>1260</v>
          </cell>
          <cell r="DX217">
            <v>0</v>
          </cell>
        </row>
        <row r="218">
          <cell r="A218">
            <v>150000939</v>
          </cell>
          <cell r="B218" t="str">
            <v>№2/235</v>
          </cell>
          <cell r="C218" t="str">
            <v>вул.П`ЯТНИЦЬКА,  53</v>
          </cell>
          <cell r="D218" t="str">
            <v>вул.П`ЯТНИЦЬКА,  53</v>
          </cell>
          <cell r="E218">
            <v>5144.8999999999996</v>
          </cell>
          <cell r="F218">
            <v>5144.8999999999996</v>
          </cell>
          <cell r="G218">
            <v>642.45000000000005</v>
          </cell>
          <cell r="H218">
            <v>0</v>
          </cell>
          <cell r="I218">
            <v>14439.475702719061</v>
          </cell>
          <cell r="J218">
            <v>11342.820876289408</v>
          </cell>
          <cell r="K218">
            <v>-3096.6548264296525</v>
          </cell>
          <cell r="L218">
            <v>2574.68310109496</v>
          </cell>
          <cell r="M218">
            <v>2305.0797976184604</v>
          </cell>
          <cell r="N218">
            <v>-269.6033034764996</v>
          </cell>
          <cell r="O218">
            <v>8761.9054333378044</v>
          </cell>
          <cell r="P218">
            <v>8785.3583931669782</v>
          </cell>
          <cell r="Q218">
            <v>23.452959829173778</v>
          </cell>
          <cell r="R218">
            <v>1821.7686757382796</v>
          </cell>
          <cell r="S218">
            <v>1826.4663340905427</v>
          </cell>
          <cell r="T218">
            <v>4.6976583522630335</v>
          </cell>
          <cell r="U218">
            <v>1961.5714148097998</v>
          </cell>
          <cell r="V218">
            <v>879.13706673372758</v>
          </cell>
          <cell r="W218">
            <v>-1082.4343480760722</v>
          </cell>
          <cell r="X218">
            <v>8144.9543642193612</v>
          </cell>
          <cell r="Y218">
            <v>5517.2249906653324</v>
          </cell>
          <cell r="Z218">
            <v>-2627.7293735540288</v>
          </cell>
          <cell r="AA218">
            <v>0</v>
          </cell>
          <cell r="AB218">
            <v>0</v>
          </cell>
          <cell r="AC218">
            <v>0</v>
          </cell>
          <cell r="AD218">
            <v>22629.66975109421</v>
          </cell>
          <cell r="AE218">
            <v>22724.116957118615</v>
          </cell>
          <cell r="AF218">
            <v>94.447206024404295</v>
          </cell>
          <cell r="AG218">
            <v>60334.028443013478</v>
          </cell>
          <cell r="AH218">
            <v>53380.204415683067</v>
          </cell>
          <cell r="AI218">
            <v>-6953.8240273304109</v>
          </cell>
          <cell r="AJ218">
            <v>39647.338342640054</v>
          </cell>
          <cell r="AK218">
            <v>37808.058693567174</v>
          </cell>
          <cell r="AL218">
            <v>-1839.2796490728797</v>
          </cell>
          <cell r="AM218">
            <v>1038.716845452846</v>
          </cell>
          <cell r="AN218">
            <v>2141.7147300140559</v>
          </cell>
          <cell r="AO218">
            <v>1102.99788456121</v>
          </cell>
          <cell r="AP218">
            <v>4145.8877716694642</v>
          </cell>
          <cell r="AQ218">
            <v>3755.4838420908004</v>
          </cell>
          <cell r="AR218">
            <v>-390.40392957866379</v>
          </cell>
          <cell r="AS218">
            <v>99073.098162583949</v>
          </cell>
          <cell r="AT218">
            <v>54540.978845547092</v>
          </cell>
          <cell r="AU218">
            <v>-44532.119317036857</v>
          </cell>
          <cell r="AV218">
            <v>1549.4842883611616</v>
          </cell>
          <cell r="AW218">
            <v>430.726959519101</v>
          </cell>
          <cell r="AX218">
            <v>-1118.7573288420606</v>
          </cell>
          <cell r="AY218">
            <v>1019.1223840430279</v>
          </cell>
          <cell r="AZ218">
            <v>2437.4861276306642</v>
          </cell>
          <cell r="BA218">
            <v>1418.3637435876362</v>
          </cell>
          <cell r="BB218">
            <v>1787.6612709291248</v>
          </cell>
          <cell r="BC218">
            <v>0</v>
          </cell>
          <cell r="BD218">
            <v>-1787.6612709291248</v>
          </cell>
          <cell r="BE218">
            <v>395.44438160106455</v>
          </cell>
          <cell r="BF218">
            <v>1737.9924740369104</v>
          </cell>
          <cell r="BG218">
            <v>1342.5480924358458</v>
          </cell>
          <cell r="BH218">
            <v>722.94281072410706</v>
          </cell>
          <cell r="BI218">
            <v>0</v>
          </cell>
          <cell r="BJ218">
            <v>-722.94281072410706</v>
          </cell>
          <cell r="BK218">
            <v>1571.5778704478862</v>
          </cell>
          <cell r="BL218">
            <v>3250.317633545631</v>
          </cell>
          <cell r="BM218">
            <v>1678.7397630977448</v>
          </cell>
          <cell r="BN218">
            <v>526.74853361060559</v>
          </cell>
          <cell r="BO218">
            <v>0</v>
          </cell>
          <cell r="BP218">
            <v>-526.74853361060559</v>
          </cell>
          <cell r="BQ218">
            <v>7572.9815397169777</v>
          </cell>
          <cell r="BR218">
            <v>7856.5231947323064</v>
          </cell>
          <cell r="BS218">
            <v>283.54165501532862</v>
          </cell>
          <cell r="BT218">
            <v>84940.928044094675</v>
          </cell>
          <cell r="BU218">
            <v>114486.36325765928</v>
          </cell>
          <cell r="BV218">
            <v>29545.435213564604</v>
          </cell>
          <cell r="BW218">
            <v>40732.580043843904</v>
          </cell>
          <cell r="BX218">
            <v>53545.383127761786</v>
          </cell>
          <cell r="BY218">
            <v>12812.803083917883</v>
          </cell>
          <cell r="BZ218">
            <v>19373.094464824677</v>
          </cell>
          <cell r="CA218">
            <v>1465.3431588754925</v>
          </cell>
          <cell r="CB218">
            <v>-17907.751305949183</v>
          </cell>
          <cell r="CC218">
            <v>1941.084932460443</v>
          </cell>
          <cell r="CD218">
            <v>1946.7155152102255</v>
          </cell>
          <cell r="CE218">
            <v>5.6305827497824339</v>
          </cell>
          <cell r="CF218">
            <v>241.98441690332868</v>
          </cell>
          <cell r="CG218">
            <v>0</v>
          </cell>
          <cell r="CH218">
            <v>-241.98441690332868</v>
          </cell>
          <cell r="CI218">
            <v>34237.605249847518</v>
          </cell>
          <cell r="CJ218">
            <v>22237.902836443838</v>
          </cell>
          <cell r="CK218">
            <v>-11999.70241340368</v>
          </cell>
          <cell r="CL218">
            <v>10726.743783352598</v>
          </cell>
          <cell r="CM218">
            <v>13941.763290252462</v>
          </cell>
          <cell r="CN218">
            <v>3215.0195068998637</v>
          </cell>
          <cell r="CO218">
            <v>44964.349033200117</v>
          </cell>
          <cell r="CP218">
            <v>36179.666126696298</v>
          </cell>
          <cell r="CQ218">
            <v>-8784.6829065038182</v>
          </cell>
          <cell r="CR218">
            <v>404006.0720404039</v>
          </cell>
          <cell r="CS218">
            <v>367106.43490783754</v>
          </cell>
          <cell r="CT218">
            <v>-36899.637132566364</v>
          </cell>
          <cell r="CU218">
            <v>484807.28644848464</v>
          </cell>
          <cell r="CV218">
            <v>440527.72188940505</v>
          </cell>
          <cell r="CW218">
            <v>-44279.56455907959</v>
          </cell>
          <cell r="CX218">
            <v>17268.566998536873</v>
          </cell>
          <cell r="CY218">
            <v>61548.13155761658</v>
          </cell>
          <cell r="CZ218">
            <v>44279.564559079707</v>
          </cell>
          <cell r="DA218">
            <v>-50432.005943089869</v>
          </cell>
          <cell r="DB218">
            <v>1</v>
          </cell>
          <cell r="DC218">
            <v>103619.92</v>
          </cell>
          <cell r="DD218">
            <v>0</v>
          </cell>
          <cell r="DE218">
            <v>51888.5</v>
          </cell>
          <cell r="DF218">
            <v>0</v>
          </cell>
          <cell r="DG218">
            <v>42177.801912510302</v>
          </cell>
          <cell r="DH218">
            <v>6024910.2413642583</v>
          </cell>
          <cell r="DI218">
            <v>22893.533699104053</v>
          </cell>
          <cell r="DJ218">
            <v>8</v>
          </cell>
          <cell r="DK218">
            <v>8.6149546513821207</v>
          </cell>
          <cell r="DL218">
            <v>10.280308923661016</v>
          </cell>
          <cell r="DM218">
            <v>7.6181585675939685</v>
          </cell>
          <cell r="DN218">
            <v>51821.254529117978</v>
          </cell>
          <cell r="DO218">
            <v>0</v>
          </cell>
          <cell r="DP218">
            <v>51821.254529117978</v>
          </cell>
          <cell r="DQ218"/>
          <cell r="DW218">
            <v>1437.2600000000002</v>
          </cell>
          <cell r="DX218">
            <v>0</v>
          </cell>
        </row>
        <row r="219">
          <cell r="A219">
            <v>150000926</v>
          </cell>
          <cell r="B219" t="str">
            <v>№2/236</v>
          </cell>
          <cell r="C219" t="str">
            <v>вул.П`ЯТНИЦЬКА,  6</v>
          </cell>
          <cell r="D219" t="str">
            <v>вул.П`ЯТНИЦЬКА,  6</v>
          </cell>
          <cell r="E219">
            <v>404.5</v>
          </cell>
          <cell r="F219">
            <v>284.10000000000002</v>
          </cell>
          <cell r="G219">
            <v>0</v>
          </cell>
          <cell r="H219">
            <v>120.4</v>
          </cell>
          <cell r="I219">
            <v>1522.2483327004581</v>
          </cell>
          <cell r="J219">
            <v>1482.9032388051999</v>
          </cell>
          <cell r="K219">
            <v>-39.345093895258287</v>
          </cell>
          <cell r="L219">
            <v>590.95466602217505</v>
          </cell>
          <cell r="M219">
            <v>593.80244749266194</v>
          </cell>
          <cell r="N219">
            <v>2.8477814704868933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1435.2395238850931</v>
          </cell>
          <cell r="Y219">
            <v>1341.1879029984477</v>
          </cell>
          <cell r="Z219">
            <v>-94.051620886645424</v>
          </cell>
          <cell r="AA219">
            <v>0</v>
          </cell>
          <cell r="AB219">
            <v>0</v>
          </cell>
          <cell r="AC219">
            <v>0</v>
          </cell>
          <cell r="AD219">
            <v>1780.6205757652001</v>
          </cell>
          <cell r="AE219">
            <v>1787.9357360834206</v>
          </cell>
          <cell r="AF219">
            <v>7.3151603182204781</v>
          </cell>
          <cell r="AG219">
            <v>5329.0630983729261</v>
          </cell>
          <cell r="AH219">
            <v>5205.8293253797292</v>
          </cell>
          <cell r="AI219">
            <v>-123.23377299319691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628.39081945146745</v>
          </cell>
          <cell r="AQ219">
            <v>280.95076846322246</v>
          </cell>
          <cell r="AR219">
            <v>-347.44005098824499</v>
          </cell>
          <cell r="AS219">
            <v>6964.133518357482</v>
          </cell>
          <cell r="AT219">
            <v>538.77775360293617</v>
          </cell>
          <cell r="AU219">
            <v>-6425.3557647545458</v>
          </cell>
          <cell r="AV219">
            <v>315.34963195087863</v>
          </cell>
          <cell r="AW219">
            <v>0</v>
          </cell>
          <cell r="AX219">
            <v>-315.34963195087863</v>
          </cell>
          <cell r="AY219">
            <v>655.92766310689035</v>
          </cell>
          <cell r="AZ219">
            <v>0</v>
          </cell>
          <cell r="BA219">
            <v>-655.92766310689035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341.20149096310729</v>
          </cell>
          <cell r="BL219">
            <v>0</v>
          </cell>
          <cell r="BM219">
            <v>-341.20149096310729</v>
          </cell>
          <cell r="BN219">
            <v>64.070871450681551</v>
          </cell>
          <cell r="BO219">
            <v>0</v>
          </cell>
          <cell r="BP219">
            <v>-64.070871450681551</v>
          </cell>
          <cell r="BQ219">
            <v>1376.5496574715578</v>
          </cell>
          <cell r="BR219">
            <v>0</v>
          </cell>
          <cell r="BS219">
            <v>-1376.5496574715578</v>
          </cell>
          <cell r="BT219">
            <v>9438.1468571301193</v>
          </cell>
          <cell r="BU219">
            <v>13897.310986937486</v>
          </cell>
          <cell r="BV219">
            <v>4459.1641298073664</v>
          </cell>
          <cell r="BW219">
            <v>2522.3802881396268</v>
          </cell>
          <cell r="BX219">
            <v>2168.5631153223953</v>
          </cell>
          <cell r="BY219">
            <v>-353.81717281723149</v>
          </cell>
          <cell r="BZ219">
            <v>2210.0503285201735</v>
          </cell>
          <cell r="CA219">
            <v>246.78398051985471</v>
          </cell>
          <cell r="CB219">
            <v>-1963.2663480003189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479.84411320190799</v>
          </cell>
          <cell r="CJ219">
            <v>424.04287346589604</v>
          </cell>
          <cell r="CK219">
            <v>-55.801239736011951</v>
          </cell>
          <cell r="CL219">
            <v>0</v>
          </cell>
          <cell r="CM219">
            <v>0</v>
          </cell>
          <cell r="CN219">
            <v>0</v>
          </cell>
          <cell r="CO219">
            <v>479.84411320190799</v>
          </cell>
          <cell r="CP219">
            <v>424.04287346589604</v>
          </cell>
          <cell r="CQ219">
            <v>-55.801239736011951</v>
          </cell>
          <cell r="CR219">
            <v>28948.558680645259</v>
          </cell>
          <cell r="CS219">
            <v>22762.258803691522</v>
          </cell>
          <cell r="CT219">
            <v>-6186.2998769537371</v>
          </cell>
          <cell r="CU219">
            <v>34738.270416774307</v>
          </cell>
          <cell r="CV219">
            <v>27314.710564429824</v>
          </cell>
          <cell r="CW219">
            <v>-7423.5598523444824</v>
          </cell>
          <cell r="CX219">
            <v>677.66528816641494</v>
          </cell>
          <cell r="CY219">
            <v>8101.2251405109</v>
          </cell>
          <cell r="CZ219">
            <v>7423.5598523444851</v>
          </cell>
          <cell r="DA219">
            <v>23146.358563957645</v>
          </cell>
          <cell r="DB219">
            <v>2</v>
          </cell>
          <cell r="DC219">
            <v>3669.09</v>
          </cell>
          <cell r="DD219">
            <v>11598.07</v>
          </cell>
          <cell r="DE219">
            <v>1003</v>
          </cell>
          <cell r="DF219">
            <v>10614.68</v>
          </cell>
          <cell r="DG219">
            <v>-24244.861877298172</v>
          </cell>
          <cell r="DH219">
            <v>424991.2284592886</v>
          </cell>
          <cell r="DI219">
            <v>1265.7370121757035</v>
          </cell>
          <cell r="DJ219">
            <v>2</v>
          </cell>
          <cell r="DK219">
            <v>9.3843176936664339</v>
          </cell>
          <cell r="DL219">
            <v>0</v>
          </cell>
          <cell r="DM219">
            <v>8.1677464833900899</v>
          </cell>
          <cell r="DN219">
            <v>2666.084656770634</v>
          </cell>
          <cell r="DO219">
            <v>983.39667660016687</v>
          </cell>
          <cell r="DP219">
            <v>3649.4813333708007</v>
          </cell>
          <cell r="DQ219">
            <v>6973.5</v>
          </cell>
          <cell r="DW219">
            <v>0</v>
          </cell>
          <cell r="DX219">
            <v>0</v>
          </cell>
        </row>
        <row r="220">
          <cell r="A220">
            <v>150000940</v>
          </cell>
          <cell r="B220" t="str">
            <v>№2/237</v>
          </cell>
          <cell r="C220" t="str">
            <v>вул.П`ЯТНИЦЬКА,  61</v>
          </cell>
          <cell r="D220" t="str">
            <v>вул.П`ЯТНИЦЬКА,  61</v>
          </cell>
          <cell r="E220">
            <v>7448.76</v>
          </cell>
          <cell r="F220">
            <v>7448.76</v>
          </cell>
          <cell r="G220">
            <v>941.36</v>
          </cell>
          <cell r="H220">
            <v>0</v>
          </cell>
          <cell r="I220">
            <v>22645.658634457915</v>
          </cell>
          <cell r="J220">
            <v>17916.539286758434</v>
          </cell>
          <cell r="K220">
            <v>-4729.1193476994813</v>
          </cell>
          <cell r="L220">
            <v>3941.9721779644906</v>
          </cell>
          <cell r="M220">
            <v>3388.45863483727</v>
          </cell>
          <cell r="N220">
            <v>-553.5135431272206</v>
          </cell>
          <cell r="O220">
            <v>13416.350536214473</v>
          </cell>
          <cell r="P220">
            <v>13452.174908937921</v>
          </cell>
          <cell r="Q220">
            <v>35.824372723447595</v>
          </cell>
          <cell r="R220">
            <v>2627.1356536317735</v>
          </cell>
          <cell r="S220">
            <v>2634.4837473146399</v>
          </cell>
          <cell r="T220">
            <v>7.3480936828664198</v>
          </cell>
          <cell r="U220">
            <v>1366.59844885757</v>
          </cell>
          <cell r="V220">
            <v>860.50711567053929</v>
          </cell>
          <cell r="W220">
            <v>-506.09133318703073</v>
          </cell>
          <cell r="X220">
            <v>14512.537752275684</v>
          </cell>
          <cell r="Y220">
            <v>12337.469697626584</v>
          </cell>
          <cell r="Z220">
            <v>-2175.0680546491003</v>
          </cell>
          <cell r="AA220">
            <v>0</v>
          </cell>
          <cell r="AB220">
            <v>0</v>
          </cell>
          <cell r="AC220">
            <v>0</v>
          </cell>
          <cell r="AD220">
            <v>32795.571366523858</v>
          </cell>
          <cell r="AE220">
            <v>32929.824673444913</v>
          </cell>
          <cell r="AF220">
            <v>134.2533069210549</v>
          </cell>
          <cell r="AG220">
            <v>91305.824569925768</v>
          </cell>
          <cell r="AH220">
            <v>83519.45806459029</v>
          </cell>
          <cell r="AI220">
            <v>-7786.366505335478</v>
          </cell>
          <cell r="AJ220">
            <v>85460.213369534322</v>
          </cell>
          <cell r="AK220">
            <v>81370.905831482989</v>
          </cell>
          <cell r="AL220">
            <v>-4089.3075380513328</v>
          </cell>
          <cell r="AM220">
            <v>0</v>
          </cell>
          <cell r="AN220">
            <v>0</v>
          </cell>
          <cell r="AO220">
            <v>0</v>
          </cell>
          <cell r="AP220">
            <v>6218.8316575041981</v>
          </cell>
          <cell r="AQ220">
            <v>5554.8928310799993</v>
          </cell>
          <cell r="AR220">
            <v>-663.93882642419885</v>
          </cell>
          <cell r="AS220">
            <v>137579.20043621992</v>
          </cell>
          <cell r="AT220">
            <v>272781.79981157259</v>
          </cell>
          <cell r="AU220">
            <v>135202.59937535267</v>
          </cell>
          <cell r="AV220">
            <v>2710.1698520161849</v>
          </cell>
          <cell r="AW220">
            <v>1111.1159889847941</v>
          </cell>
          <cell r="AX220">
            <v>-1599.0538630313908</v>
          </cell>
          <cell r="AY220">
            <v>2782.5068912024003</v>
          </cell>
          <cell r="AZ220">
            <v>6495.9368971524464</v>
          </cell>
          <cell r="BA220">
            <v>3713.4300059500461</v>
          </cell>
          <cell r="BB220">
            <v>3121.6369421729401</v>
          </cell>
          <cell r="BC220">
            <v>1523.7581376649762</v>
          </cell>
          <cell r="BD220">
            <v>-1597.8788045079639</v>
          </cell>
          <cell r="BE220">
            <v>1287.0966304443668</v>
          </cell>
          <cell r="BF220">
            <v>0</v>
          </cell>
          <cell r="BG220">
            <v>-1287.0966304443668</v>
          </cell>
          <cell r="BH220">
            <v>740.60153317097661</v>
          </cell>
          <cell r="BI220">
            <v>0</v>
          </cell>
          <cell r="BJ220">
            <v>-740.60153317097661</v>
          </cell>
          <cell r="BK220">
            <v>3372.5052087082249</v>
          </cell>
          <cell r="BL220">
            <v>4264.9885218112659</v>
          </cell>
          <cell r="BM220">
            <v>892.48331310304093</v>
          </cell>
          <cell r="BN220">
            <v>813.75627146515524</v>
          </cell>
          <cell r="BO220">
            <v>3716.0503409034895</v>
          </cell>
          <cell r="BP220">
            <v>2902.2940694383342</v>
          </cell>
          <cell r="BQ220">
            <v>14828.273329180249</v>
          </cell>
          <cell r="BR220">
            <v>17111.849886516971</v>
          </cell>
          <cell r="BS220">
            <v>2283.5765573367225</v>
          </cell>
          <cell r="BT220">
            <v>126457.26195133859</v>
          </cell>
          <cell r="BU220">
            <v>56792.591659737613</v>
          </cell>
          <cell r="BV220">
            <v>-69664.670291600982</v>
          </cell>
          <cell r="BW220">
            <v>65884.524902924473</v>
          </cell>
          <cell r="BX220">
            <v>23863.856287943956</v>
          </cell>
          <cell r="BY220">
            <v>-42020.668614980517</v>
          </cell>
          <cell r="BZ220">
            <v>18389.079820171086</v>
          </cell>
          <cell r="CA220">
            <v>1817.2786287449858</v>
          </cell>
          <cell r="CB220">
            <v>-16571.801191426101</v>
          </cell>
          <cell r="CC220">
            <v>2468.8570448157002</v>
          </cell>
          <cell r="CD220">
            <v>2476.0185572543128</v>
          </cell>
          <cell r="CE220">
            <v>7.1615124386125899</v>
          </cell>
          <cell r="CF220">
            <v>307.77887274109651</v>
          </cell>
          <cell r="CG220">
            <v>0</v>
          </cell>
          <cell r="CH220">
            <v>-307.77887274109651</v>
          </cell>
          <cell r="CI220">
            <v>27945.40728777909</v>
          </cell>
          <cell r="CJ220">
            <v>21213.103243103789</v>
          </cell>
          <cell r="CK220">
            <v>-6732.3040446753002</v>
          </cell>
          <cell r="CL220">
            <v>22159.652150384634</v>
          </cell>
          <cell r="CM220">
            <v>26194.399546836539</v>
          </cell>
          <cell r="CN220">
            <v>4034.7473964519049</v>
          </cell>
          <cell r="CO220">
            <v>50105.05943816372</v>
          </cell>
          <cell r="CP220">
            <v>47407.502789940329</v>
          </cell>
          <cell r="CQ220">
            <v>-2697.5566482233917</v>
          </cell>
          <cell r="CR220">
            <v>599004.9053925192</v>
          </cell>
          <cell r="CS220">
            <v>592696.1543488641</v>
          </cell>
          <cell r="CT220">
            <v>-6308.7510436550947</v>
          </cell>
          <cell r="CU220">
            <v>718805.88647102297</v>
          </cell>
          <cell r="CV220">
            <v>711235.38521863695</v>
          </cell>
          <cell r="CW220">
            <v>-7570.5012523860205</v>
          </cell>
          <cell r="CX220">
            <v>25069.653869557496</v>
          </cell>
          <cell r="CY220">
            <v>32640.155121943666</v>
          </cell>
          <cell r="CZ220">
            <v>7570.5012523861697</v>
          </cell>
          <cell r="DA220">
            <v>-93916.682225274068</v>
          </cell>
          <cell r="DB220">
            <v>1</v>
          </cell>
          <cell r="DC220">
            <v>149471.37</v>
          </cell>
          <cell r="DD220">
            <v>0</v>
          </cell>
          <cell r="DE220">
            <v>72811.039999999994</v>
          </cell>
          <cell r="DF220">
            <v>0</v>
          </cell>
          <cell r="DG220">
            <v>-94763.640164695913</v>
          </cell>
          <cell r="DH220">
            <v>8926506.4840869661</v>
          </cell>
          <cell r="DI220">
            <v>33195.23402917583</v>
          </cell>
          <cell r="DJ220">
            <v>9</v>
          </cell>
          <cell r="DK220">
            <v>8.2628750627824168</v>
          </cell>
          <cell r="DL220">
            <v>10.582410136333985</v>
          </cell>
          <cell r="DM220">
            <v>7.1264787606669362</v>
          </cell>
          <cell r="DN220">
            <v>76642.315790280642</v>
          </cell>
          <cell r="DO220">
            <v>0</v>
          </cell>
          <cell r="DP220">
            <v>76642.315790280642</v>
          </cell>
          <cell r="DQ220"/>
          <cell r="DW220">
            <v>1505.6599999999999</v>
          </cell>
          <cell r="DX220">
            <v>0</v>
          </cell>
        </row>
        <row r="221">
          <cell r="A221">
            <v>150000941</v>
          </cell>
          <cell r="B221" t="str">
            <v>№2/238</v>
          </cell>
          <cell r="C221" t="str">
            <v>вул.П`ЯТНИЦЬКА,  63</v>
          </cell>
          <cell r="D221" t="str">
            <v>вул.П`ЯТНИЦЬКА,  63</v>
          </cell>
          <cell r="E221">
            <v>6115.75</v>
          </cell>
          <cell r="F221">
            <v>6115.75</v>
          </cell>
          <cell r="G221">
            <v>717.15</v>
          </cell>
          <cell r="H221">
            <v>0</v>
          </cell>
          <cell r="I221">
            <v>10951.27933925841</v>
          </cell>
          <cell r="J221">
            <v>8678.8908838129391</v>
          </cell>
          <cell r="K221">
            <v>-2272.3884554454708</v>
          </cell>
          <cell r="L221">
            <v>2999.0443721178112</v>
          </cell>
          <cell r="M221">
            <v>2546.5637431958785</v>
          </cell>
          <cell r="N221">
            <v>-452.48062892193275</v>
          </cell>
          <cell r="O221">
            <v>10962.926780696171</v>
          </cell>
          <cell r="P221">
            <v>10992.33515968838</v>
          </cell>
          <cell r="Q221">
            <v>29.408378992209691</v>
          </cell>
          <cell r="R221">
            <v>2010.0218516467532</v>
          </cell>
          <cell r="S221">
            <v>2015.164976047952</v>
          </cell>
          <cell r="T221">
            <v>5.1431244011987474</v>
          </cell>
          <cell r="U221">
            <v>1190.4566069842635</v>
          </cell>
          <cell r="V221">
            <v>613.78574826848296</v>
          </cell>
          <cell r="W221">
            <v>-576.67085871578058</v>
          </cell>
          <cell r="X221">
            <v>12306.630898374015</v>
          </cell>
          <cell r="Y221">
            <v>8311.6741520824507</v>
          </cell>
          <cell r="Z221">
            <v>-3994.9567462915638</v>
          </cell>
          <cell r="AA221">
            <v>0</v>
          </cell>
          <cell r="AB221">
            <v>0</v>
          </cell>
          <cell r="AC221">
            <v>0</v>
          </cell>
          <cell r="AD221">
            <v>26934.117118295886</v>
          </cell>
          <cell r="AE221">
            <v>27043.766008587292</v>
          </cell>
          <cell r="AF221">
            <v>109.64889029140613</v>
          </cell>
          <cell r="AG221">
            <v>67354.47696737331</v>
          </cell>
          <cell r="AH221">
            <v>60202.180671683374</v>
          </cell>
          <cell r="AI221">
            <v>-7152.2962956899355</v>
          </cell>
          <cell r="AJ221">
            <v>61280.204003543811</v>
          </cell>
          <cell r="AK221">
            <v>53828.189101030577</v>
          </cell>
          <cell r="AL221">
            <v>-7452.0149025132341</v>
          </cell>
          <cell r="AM221">
            <v>3932.0932944400583</v>
          </cell>
          <cell r="AN221">
            <v>1227.8526116034561</v>
          </cell>
          <cell r="AO221">
            <v>-2704.240682836602</v>
          </cell>
          <cell r="AP221">
            <v>5286.0069088785667</v>
          </cell>
          <cell r="AQ221">
            <v>4728.6615666536791</v>
          </cell>
          <cell r="AR221">
            <v>-557.34534222488764</v>
          </cell>
          <cell r="AS221">
            <v>125730.01123565051</v>
          </cell>
          <cell r="AT221">
            <v>18811.233903161617</v>
          </cell>
          <cell r="AU221">
            <v>-106918.7773324889</v>
          </cell>
          <cell r="AV221">
            <v>567.72016199106929</v>
          </cell>
          <cell r="AW221">
            <v>745.21377779366821</v>
          </cell>
          <cell r="AX221">
            <v>177.49361580259892</v>
          </cell>
          <cell r="AY221">
            <v>847.50822639781688</v>
          </cell>
          <cell r="AZ221">
            <v>0</v>
          </cell>
          <cell r="BA221">
            <v>-847.50822639781688</v>
          </cell>
          <cell r="BB221">
            <v>546.64870365822458</v>
          </cell>
          <cell r="BC221">
            <v>0</v>
          </cell>
          <cell r="BD221">
            <v>-546.64870365822458</v>
          </cell>
          <cell r="BE221">
            <v>485.16993921107371</v>
          </cell>
          <cell r="BF221">
            <v>0</v>
          </cell>
          <cell r="BG221">
            <v>-485.16993921107371</v>
          </cell>
          <cell r="BH221">
            <v>491.89265594480912</v>
          </cell>
          <cell r="BI221">
            <v>0</v>
          </cell>
          <cell r="BJ221">
            <v>-491.89265594480912</v>
          </cell>
          <cell r="BK221">
            <v>868.4187557401716</v>
          </cell>
          <cell r="BL221">
            <v>0</v>
          </cell>
          <cell r="BM221">
            <v>-868.4187557401716</v>
          </cell>
          <cell r="BN221">
            <v>986.39146725712453</v>
          </cell>
          <cell r="BO221">
            <v>0</v>
          </cell>
          <cell r="BP221">
            <v>-986.39146725712453</v>
          </cell>
          <cell r="BQ221">
            <v>4793.7499102002894</v>
          </cell>
          <cell r="BR221">
            <v>745.21377779366821</v>
          </cell>
          <cell r="BS221">
            <v>-4048.5361324066212</v>
          </cell>
          <cell r="BT221">
            <v>90378.595702319333</v>
          </cell>
          <cell r="BU221">
            <v>109396.40145764565</v>
          </cell>
          <cell r="BV221">
            <v>19017.805755326321</v>
          </cell>
          <cell r="BW221">
            <v>54092.99339416204</v>
          </cell>
          <cell r="BX221">
            <v>73304.905813684294</v>
          </cell>
          <cell r="BY221">
            <v>19211.912419522254</v>
          </cell>
          <cell r="BZ221">
            <v>10726.963228433133</v>
          </cell>
          <cell r="CA221">
            <v>1449.3596012444336</v>
          </cell>
          <cell r="CB221">
            <v>-9277.6036271886987</v>
          </cell>
          <cell r="CC221">
            <v>1963.9212257835068</v>
          </cell>
          <cell r="CD221">
            <v>1969.6180506832866</v>
          </cell>
          <cell r="CE221">
            <v>5.6968248997798128</v>
          </cell>
          <cell r="CF221">
            <v>244.8312923963091</v>
          </cell>
          <cell r="CG221">
            <v>0</v>
          </cell>
          <cell r="CH221">
            <v>-244.8312923963091</v>
          </cell>
          <cell r="CI221">
            <v>18640.716191713534</v>
          </cell>
          <cell r="CJ221">
            <v>20778.782948056509</v>
          </cell>
          <cell r="CK221">
            <v>2138.0667563429743</v>
          </cell>
          <cell r="CL221">
            <v>14020.773002800985</v>
          </cell>
          <cell r="CM221">
            <v>20729.275792935769</v>
          </cell>
          <cell r="CN221">
            <v>6708.5027901347839</v>
          </cell>
          <cell r="CO221">
            <v>32661.489194514521</v>
          </cell>
          <cell r="CP221">
            <v>41508.058740992274</v>
          </cell>
          <cell r="CQ221">
            <v>8846.5695464777527</v>
          </cell>
          <cell r="CR221">
            <v>458445.33635769546</v>
          </cell>
          <cell r="CS221">
            <v>367171.67529617634</v>
          </cell>
          <cell r="CT221">
            <v>-91273.661061519117</v>
          </cell>
          <cell r="CU221">
            <v>550134.40362923453</v>
          </cell>
          <cell r="CV221">
            <v>440606.01035541162</v>
          </cell>
          <cell r="CW221">
            <v>-109528.39327382291</v>
          </cell>
          <cell r="CX221">
            <v>18959.574233120293</v>
          </cell>
          <cell r="CY221">
            <v>128487.96750694314</v>
          </cell>
          <cell r="CZ221">
            <v>109528.39327382285</v>
          </cell>
          <cell r="DA221">
            <v>1261.0784555106075</v>
          </cell>
          <cell r="DB221">
            <v>1</v>
          </cell>
          <cell r="DC221">
            <v>124295.71</v>
          </cell>
          <cell r="DD221">
            <v>0</v>
          </cell>
          <cell r="DE221">
            <v>65361.73</v>
          </cell>
          <cell r="DF221">
            <v>0</v>
          </cell>
          <cell r="DG221">
            <v>-20591.862562330905</v>
          </cell>
          <cell r="DH221">
            <v>6829127.734348258</v>
          </cell>
          <cell r="DI221">
            <v>27266.363257183788</v>
          </cell>
          <cell r="DJ221">
            <v>8</v>
          </cell>
          <cell r="DK221">
            <v>7.4746971437695633</v>
          </cell>
          <cell r="DL221">
            <v>9.9251516905892618</v>
          </cell>
          <cell r="DM221">
            <v>6.5144406673810655</v>
          </cell>
          <cell r="DN221">
            <v>58942.402973469536</v>
          </cell>
          <cell r="DO221">
            <v>0</v>
          </cell>
          <cell r="DP221">
            <v>58942.402973469536</v>
          </cell>
          <cell r="DQ221">
            <v>81.180000000000007</v>
          </cell>
          <cell r="DW221">
            <v>1714.44</v>
          </cell>
          <cell r="DX221">
            <v>0</v>
          </cell>
        </row>
        <row r="222">
          <cell r="A222">
            <v>150000957</v>
          </cell>
          <cell r="B222" t="str">
            <v>№2/239</v>
          </cell>
          <cell r="C222" t="str">
            <v>вул.П`ЯТНИЦЬКА,  68-1</v>
          </cell>
          <cell r="D222" t="str">
            <v>вул.П`ЯТНИЦЬКА,  68-1</v>
          </cell>
          <cell r="E222">
            <v>2163.62</v>
          </cell>
          <cell r="F222">
            <v>2163.62</v>
          </cell>
          <cell r="G222">
            <v>234.2</v>
          </cell>
          <cell r="H222">
            <v>0</v>
          </cell>
          <cell r="I222">
            <v>8541.4256825983502</v>
          </cell>
          <cell r="J222">
            <v>6688.3594080998391</v>
          </cell>
          <cell r="K222">
            <v>-1853.0662744985111</v>
          </cell>
          <cell r="L222">
            <v>1290.2191117371606</v>
          </cell>
          <cell r="M222">
            <v>1158.6796626082526</v>
          </cell>
          <cell r="N222">
            <v>-131.53944912890802</v>
          </cell>
          <cell r="O222">
            <v>3524.6247999990856</v>
          </cell>
          <cell r="P222">
            <v>3533.9854358964985</v>
          </cell>
          <cell r="Q222">
            <v>9.3606358974129762</v>
          </cell>
          <cell r="R222">
            <v>815.16175784880409</v>
          </cell>
          <cell r="S222">
            <v>817.10846958851698</v>
          </cell>
          <cell r="T222">
            <v>1.9467117397128959</v>
          </cell>
          <cell r="U222">
            <v>384.98409501943206</v>
          </cell>
          <cell r="V222">
            <v>190.98108026045642</v>
          </cell>
          <cell r="W222">
            <v>-194.00301475897564</v>
          </cell>
          <cell r="X222">
            <v>2567.5844362924954</v>
          </cell>
          <cell r="Y222">
            <v>1779.0950990582928</v>
          </cell>
          <cell r="Z222">
            <v>-788.48933723420259</v>
          </cell>
          <cell r="AA222">
            <v>0</v>
          </cell>
          <cell r="AB222">
            <v>0</v>
          </cell>
          <cell r="AC222">
            <v>0</v>
          </cell>
          <cell r="AD222">
            <v>9524.8943945798565</v>
          </cell>
          <cell r="AE222">
            <v>9563.9780371489123</v>
          </cell>
          <cell r="AF222">
            <v>39.083642569055883</v>
          </cell>
          <cell r="AG222">
            <v>26648.894278075186</v>
          </cell>
          <cell r="AH222">
            <v>23732.187192660771</v>
          </cell>
          <cell r="AI222">
            <v>-2916.7070854144149</v>
          </cell>
          <cell r="AJ222">
            <v>17629.850111114269</v>
          </cell>
          <cell r="AK222">
            <v>16316.469968208025</v>
          </cell>
          <cell r="AL222">
            <v>-1313.3801429062441</v>
          </cell>
          <cell r="AM222">
            <v>1801.2233799643016</v>
          </cell>
          <cell r="AN222">
            <v>1748.3012761746654</v>
          </cell>
          <cell r="AO222">
            <v>-52.922103789636139</v>
          </cell>
          <cell r="AP222">
            <v>1865.6494972512592</v>
          </cell>
          <cell r="AQ222">
            <v>1740</v>
          </cell>
          <cell r="AR222">
            <v>-125.64949725125916</v>
          </cell>
          <cell r="AS222">
            <v>33681.582904851719</v>
          </cell>
          <cell r="AT222">
            <v>35675.375867928698</v>
          </cell>
          <cell r="AU222">
            <v>1993.7929630769795</v>
          </cell>
          <cell r="AV222">
            <v>729.45396719186544</v>
          </cell>
          <cell r="AW222">
            <v>786.88028318186889</v>
          </cell>
          <cell r="AX222">
            <v>57.426315990003445</v>
          </cell>
          <cell r="AY222">
            <v>806.47159178945753</v>
          </cell>
          <cell r="AZ222">
            <v>0</v>
          </cell>
          <cell r="BA222">
            <v>-806.47159178945753</v>
          </cell>
          <cell r="BB222">
            <v>676.40172339648484</v>
          </cell>
          <cell r="BC222">
            <v>0</v>
          </cell>
          <cell r="BD222">
            <v>-676.40172339648484</v>
          </cell>
          <cell r="BE222">
            <v>366.67443980671288</v>
          </cell>
          <cell r="BF222">
            <v>622.83093257350083</v>
          </cell>
          <cell r="BG222">
            <v>256.15649276678795</v>
          </cell>
          <cell r="BH222">
            <v>205.24900869508159</v>
          </cell>
          <cell r="BI222">
            <v>0</v>
          </cell>
          <cell r="BJ222">
            <v>-205.24900869508159</v>
          </cell>
          <cell r="BK222">
            <v>344.370450284578</v>
          </cell>
          <cell r="BL222">
            <v>2431.2588501124069</v>
          </cell>
          <cell r="BM222">
            <v>2086.8883998278288</v>
          </cell>
          <cell r="BN222">
            <v>221.53068081055713</v>
          </cell>
          <cell r="BO222">
            <v>1878.8737064906281</v>
          </cell>
          <cell r="BP222">
            <v>1657.3430256800709</v>
          </cell>
          <cell r="BQ222">
            <v>3350.1518619747376</v>
          </cell>
          <cell r="BR222">
            <v>5719.8437723584047</v>
          </cell>
          <cell r="BS222">
            <v>2369.6919103836672</v>
          </cell>
          <cell r="BT222">
            <v>38697.436456227457</v>
          </cell>
          <cell r="BU222">
            <v>36108.368237099654</v>
          </cell>
          <cell r="BV222">
            <v>-2589.0682191278029</v>
          </cell>
          <cell r="BW222">
            <v>18847.538743186684</v>
          </cell>
          <cell r="BX222">
            <v>16244.397778184994</v>
          </cell>
          <cell r="BY222">
            <v>-2603.1409650016903</v>
          </cell>
          <cell r="BZ222">
            <v>8496.4892141240471</v>
          </cell>
          <cell r="CA222">
            <v>336.56456646214269</v>
          </cell>
          <cell r="CB222">
            <v>-8159.9246476619046</v>
          </cell>
          <cell r="CC222">
            <v>842.08831628798634</v>
          </cell>
          <cell r="CD222">
            <v>844.53099556914185</v>
          </cell>
          <cell r="CE222">
            <v>2.442679281155506</v>
          </cell>
          <cell r="CF222">
            <v>104.97853380364998</v>
          </cell>
          <cell r="CG222">
            <v>1181.8002794287729</v>
          </cell>
          <cell r="CH222">
            <v>1076.821745625123</v>
          </cell>
          <cell r="CI222">
            <v>6193.4980940708938</v>
          </cell>
          <cell r="CJ222">
            <v>3757.4059795357462</v>
          </cell>
          <cell r="CK222">
            <v>-2436.0921145351476</v>
          </cell>
          <cell r="CL222">
            <v>5408.5813947202041</v>
          </cell>
          <cell r="CM222">
            <v>7940.7732816129392</v>
          </cell>
          <cell r="CN222">
            <v>2532.1918868927351</v>
          </cell>
          <cell r="CO222">
            <v>11602.079488791098</v>
          </cell>
          <cell r="CP222">
            <v>11698.179261148685</v>
          </cell>
          <cell r="CQ222">
            <v>96.099772357587426</v>
          </cell>
          <cell r="CR222">
            <v>163567.96278565237</v>
          </cell>
          <cell r="CS222">
            <v>151346.01919522395</v>
          </cell>
          <cell r="CT222">
            <v>-12221.943590428418</v>
          </cell>
          <cell r="CU222">
            <v>196281.55534278284</v>
          </cell>
          <cell r="CV222">
            <v>181615.22303426874</v>
          </cell>
          <cell r="CW222">
            <v>-14666.332308514102</v>
          </cell>
          <cell r="CX222">
            <v>5648.103386213942</v>
          </cell>
          <cell r="CY222">
            <v>20314.435694728039</v>
          </cell>
          <cell r="CZ222">
            <v>14666.332308514098</v>
          </cell>
          <cell r="DA222">
            <v>-57784.37447569416</v>
          </cell>
          <cell r="DB222">
            <v>1</v>
          </cell>
          <cell r="DC222">
            <v>63692.52</v>
          </cell>
          <cell r="DD222">
            <v>0</v>
          </cell>
          <cell r="DE222">
            <v>42823.119999999995</v>
          </cell>
          <cell r="DF222">
            <v>0</v>
          </cell>
          <cell r="DG222">
            <v>-32856.027051710931</v>
          </cell>
          <cell r="DH222">
            <v>2423155.9047479616</v>
          </cell>
          <cell r="DI222">
            <v>9640.3627655263299</v>
          </cell>
          <cell r="DJ222">
            <v>9</v>
          </cell>
          <cell r="DK222">
            <v>7.905609437595956</v>
          </cell>
          <cell r="DL222">
            <v>9.8565493292946513</v>
          </cell>
          <cell r="DM222">
            <v>6.9438779298997506</v>
          </cell>
          <cell r="DN222">
            <v>20868.917137212658</v>
          </cell>
          <cell r="DO222">
            <v>0</v>
          </cell>
          <cell r="DP222">
            <v>20868.917137212658</v>
          </cell>
          <cell r="DQ222"/>
          <cell r="DW222">
            <v>1275.9000000000001</v>
          </cell>
          <cell r="DX222">
            <v>0</v>
          </cell>
        </row>
        <row r="223">
          <cell r="A223">
            <v>150000960</v>
          </cell>
          <cell r="B223" t="str">
            <v>№2/240</v>
          </cell>
          <cell r="C223" t="str">
            <v>вул.П`ЯТНИЦЬКА,  68-2</v>
          </cell>
          <cell r="D223" t="str">
            <v>вул.П`ЯТНИЦЬКА,  68-2</v>
          </cell>
          <cell r="E223">
            <v>4312.1400000000003</v>
          </cell>
          <cell r="F223">
            <v>4312.1400000000003</v>
          </cell>
          <cell r="G223">
            <v>457.6</v>
          </cell>
          <cell r="H223">
            <v>0</v>
          </cell>
          <cell r="I223">
            <v>16426.296673973568</v>
          </cell>
          <cell r="J223">
            <v>12801.431667400941</v>
          </cell>
          <cell r="K223">
            <v>-3624.865006572627</v>
          </cell>
          <cell r="L223">
            <v>2580.4382234743211</v>
          </cell>
          <cell r="M223">
            <v>2244.4921031716681</v>
          </cell>
          <cell r="N223">
            <v>-335.94612030265307</v>
          </cell>
          <cell r="O223">
            <v>7174.4968878946083</v>
          </cell>
          <cell r="P223">
            <v>7193.8265516867768</v>
          </cell>
          <cell r="Q223">
            <v>19.329663792168503</v>
          </cell>
          <cell r="R223">
            <v>1571.7551832649146</v>
          </cell>
          <cell r="S223">
            <v>1575.8750597588864</v>
          </cell>
          <cell r="T223">
            <v>4.1198764939717876</v>
          </cell>
          <cell r="U223">
            <v>769.77159991920553</v>
          </cell>
          <cell r="V223">
            <v>371.45671822113712</v>
          </cell>
          <cell r="W223">
            <v>-398.3148816980684</v>
          </cell>
          <cell r="X223">
            <v>6969.9472333965614</v>
          </cell>
          <cell r="Y223">
            <v>4499.9805616711292</v>
          </cell>
          <cell r="Z223">
            <v>-2469.9666717254322</v>
          </cell>
          <cell r="AA223">
            <v>0</v>
          </cell>
          <cell r="AB223">
            <v>0</v>
          </cell>
          <cell r="AC223">
            <v>0</v>
          </cell>
          <cell r="AD223">
            <v>18987.531989011943</v>
          </cell>
          <cell r="AE223">
            <v>19065.103270973203</v>
          </cell>
          <cell r="AF223">
            <v>77.571281961259956</v>
          </cell>
          <cell r="AG223">
            <v>54480.23779093512</v>
          </cell>
          <cell r="AH223">
            <v>47752.165932883741</v>
          </cell>
          <cell r="AI223">
            <v>-6728.0718580513785</v>
          </cell>
          <cell r="AJ223">
            <v>37432.132987593592</v>
          </cell>
          <cell r="AK223">
            <v>35177.03595978707</v>
          </cell>
          <cell r="AL223">
            <v>-2255.0970278065215</v>
          </cell>
          <cell r="AM223">
            <v>3602.4667599286026</v>
          </cell>
          <cell r="AN223">
            <v>3234.316301672307</v>
          </cell>
          <cell r="AO223">
            <v>-368.15045825629568</v>
          </cell>
          <cell r="AP223">
            <v>3731.2989945025183</v>
          </cell>
          <cell r="AQ223">
            <v>3480</v>
          </cell>
          <cell r="AR223">
            <v>-251.29899450251833</v>
          </cell>
          <cell r="AS223">
            <v>65048.893073865867</v>
          </cell>
          <cell r="AT223">
            <v>8497.9488255747292</v>
          </cell>
          <cell r="AU223">
            <v>-56550.94424829114</v>
          </cell>
          <cell r="AV223">
            <v>1938.0005982659375</v>
          </cell>
          <cell r="AW223">
            <v>3495.0311479236639</v>
          </cell>
          <cell r="AX223">
            <v>1557.0305496577264</v>
          </cell>
          <cell r="AY223">
            <v>1397.6193082489942</v>
          </cell>
          <cell r="AZ223">
            <v>0</v>
          </cell>
          <cell r="BA223">
            <v>-1397.6193082489942</v>
          </cell>
          <cell r="BB223">
            <v>1202.6387625850678</v>
          </cell>
          <cell r="BC223">
            <v>0</v>
          </cell>
          <cell r="BD223">
            <v>-1202.6387625850678</v>
          </cell>
          <cell r="BE223">
            <v>541.21643799138292</v>
          </cell>
          <cell r="BF223">
            <v>0</v>
          </cell>
          <cell r="BG223">
            <v>-541.21643799138292</v>
          </cell>
          <cell r="BH223">
            <v>357.06941678470321</v>
          </cell>
          <cell r="BI223">
            <v>0</v>
          </cell>
          <cell r="BJ223">
            <v>-357.06941678470321</v>
          </cell>
          <cell r="BK223">
            <v>1495.4630132883694</v>
          </cell>
          <cell r="BL223">
            <v>8044.9022028583586</v>
          </cell>
          <cell r="BM223">
            <v>6549.4391895699891</v>
          </cell>
          <cell r="BN223">
            <v>481.20718252954578</v>
          </cell>
          <cell r="BO223">
            <v>6336.8411542312633</v>
          </cell>
          <cell r="BP223">
            <v>5855.6339717017172</v>
          </cell>
          <cell r="BQ223">
            <v>7413.2147196940014</v>
          </cell>
          <cell r="BR223">
            <v>17876.774505013287</v>
          </cell>
          <cell r="BS223">
            <v>10463.559785319285</v>
          </cell>
          <cell r="BT223">
            <v>70739.896662882005</v>
          </cell>
          <cell r="BU223">
            <v>83162.630497277481</v>
          </cell>
          <cell r="BV223">
            <v>12422.733834395476</v>
          </cell>
          <cell r="BW223">
            <v>40555.252861687506</v>
          </cell>
          <cell r="BX223">
            <v>41389.474548200335</v>
          </cell>
          <cell r="BY223">
            <v>834.22168651282846</v>
          </cell>
          <cell r="BZ223">
            <v>15374.474238373794</v>
          </cell>
          <cell r="CA223">
            <v>847.3420748680395</v>
          </cell>
          <cell r="CB223">
            <v>-14527.132163505754</v>
          </cell>
          <cell r="CC223">
            <v>1569.9951659606525</v>
          </cell>
          <cell r="CD223">
            <v>1574.5493137729761</v>
          </cell>
          <cell r="CE223">
            <v>4.5541478123236629</v>
          </cell>
          <cell r="CF223">
            <v>195.72269014239822</v>
          </cell>
          <cell r="CG223">
            <v>3212.0124311948584</v>
          </cell>
          <cell r="CH223">
            <v>3016.2897410524602</v>
          </cell>
          <cell r="CI223">
            <v>12349.093199657973</v>
          </cell>
          <cell r="CJ223">
            <v>7494.2217542545031</v>
          </cell>
          <cell r="CK223">
            <v>-4854.8714454034698</v>
          </cell>
          <cell r="CL223">
            <v>10772.326440524741</v>
          </cell>
          <cell r="CM223">
            <v>15839.544281327177</v>
          </cell>
          <cell r="CN223">
            <v>5067.2178408024356</v>
          </cell>
          <cell r="CO223">
            <v>23121.419640182714</v>
          </cell>
          <cell r="CP223">
            <v>23333.766035581681</v>
          </cell>
          <cell r="CQ223">
            <v>212.34639539896671</v>
          </cell>
          <cell r="CR223">
            <v>323265.0055857487</v>
          </cell>
          <cell r="CS223">
            <v>269538.01642582653</v>
          </cell>
          <cell r="CT223">
            <v>-53726.989159922174</v>
          </cell>
          <cell r="CU223">
            <v>387918.00670289842</v>
          </cell>
          <cell r="CV223">
            <v>323445.6197109918</v>
          </cell>
          <cell r="CW223">
            <v>-64472.38699190662</v>
          </cell>
          <cell r="CX223">
            <v>11086.358974985887</v>
          </cell>
          <cell r="CY223">
            <v>75558.745966892558</v>
          </cell>
          <cell r="CZ223">
            <v>64472.386991906671</v>
          </cell>
          <cell r="DA223">
            <v>-7080.9288065951259</v>
          </cell>
          <cell r="DB223">
            <v>1</v>
          </cell>
          <cell r="DC223">
            <v>83989.53</v>
          </cell>
          <cell r="DD223">
            <v>0</v>
          </cell>
          <cell r="DE223">
            <v>42667.51</v>
          </cell>
          <cell r="DF223">
            <v>0</v>
          </cell>
          <cell r="DG223">
            <v>69343.314106303849</v>
          </cell>
          <cell r="DH223">
            <v>4788052.3881346118</v>
          </cell>
          <cell r="DI223">
            <v>19219.955897662738</v>
          </cell>
          <cell r="DJ223">
            <v>9</v>
          </cell>
          <cell r="DK223">
            <v>7.8383061701968613</v>
          </cell>
          <cell r="DL223">
            <v>9.7897823573972946</v>
          </cell>
          <cell r="DM223">
            <v>6.6556185333579299</v>
          </cell>
          <cell r="DN223">
            <v>41321.91659136425</v>
          </cell>
          <cell r="DO223">
            <v>0</v>
          </cell>
          <cell r="DP223">
            <v>41321.91659136425</v>
          </cell>
          <cell r="DQ223">
            <v>5428.34</v>
          </cell>
          <cell r="DW223">
            <v>1260</v>
          </cell>
          <cell r="DX223">
            <v>0</v>
          </cell>
        </row>
        <row r="224">
          <cell r="A224">
            <v>150000963</v>
          </cell>
          <cell r="B224" t="str">
            <v>№2/241</v>
          </cell>
          <cell r="C224" t="str">
            <v>вул.П`ЯТНИЦЬКА,  68-3</v>
          </cell>
          <cell r="D224" t="str">
            <v>вул.П`ЯТНИЦЬКА,  68-3</v>
          </cell>
          <cell r="E224">
            <v>2140.64</v>
          </cell>
          <cell r="F224">
            <v>2140.64</v>
          </cell>
          <cell r="G224">
            <v>236.5</v>
          </cell>
          <cell r="H224">
            <v>0</v>
          </cell>
          <cell r="I224">
            <v>8783.5381385795226</v>
          </cell>
          <cell r="J224">
            <v>6909.6788779255294</v>
          </cell>
          <cell r="K224">
            <v>-1873.8592606539933</v>
          </cell>
          <cell r="L224">
            <v>1291.3724426458334</v>
          </cell>
          <cell r="M224">
            <v>1084.870017021753</v>
          </cell>
          <cell r="N224">
            <v>-206.50242562408039</v>
          </cell>
          <cell r="O224">
            <v>3537.4837115372716</v>
          </cell>
          <cell r="P224">
            <v>3547.2181656792527</v>
          </cell>
          <cell r="Q224">
            <v>9.7344541419811321</v>
          </cell>
          <cell r="R224">
            <v>782.35330065504195</v>
          </cell>
          <cell r="S224">
            <v>784.44338528722244</v>
          </cell>
          <cell r="T224">
            <v>2.090084632180492</v>
          </cell>
          <cell r="U224">
            <v>384.98409501943206</v>
          </cell>
          <cell r="V224">
            <v>179.99535627073146</v>
          </cell>
          <cell r="W224">
            <v>-204.9887387487006</v>
          </cell>
          <cell r="X224">
            <v>2573.8866640895894</v>
          </cell>
          <cell r="Y224">
            <v>1776.5153756175064</v>
          </cell>
          <cell r="Z224">
            <v>-797.37128847208305</v>
          </cell>
          <cell r="AA224">
            <v>0</v>
          </cell>
          <cell r="AB224">
            <v>0</v>
          </cell>
          <cell r="AC224">
            <v>0</v>
          </cell>
          <cell r="AD224">
            <v>9423.4471583219856</v>
          </cell>
          <cell r="AE224">
            <v>9462.1373385675543</v>
          </cell>
          <cell r="AF224">
            <v>38.690180245568627</v>
          </cell>
          <cell r="AG224">
            <v>26777.065510848679</v>
          </cell>
          <cell r="AH224">
            <v>23744.85851636955</v>
          </cell>
          <cell r="AI224">
            <v>-3032.2069944791292</v>
          </cell>
          <cell r="AJ224">
            <v>19217.082876479319</v>
          </cell>
          <cell r="AK224">
            <v>17950.451405527667</v>
          </cell>
          <cell r="AL224">
            <v>-1266.6314709516519</v>
          </cell>
          <cell r="AM224">
            <v>1801.2233799643016</v>
          </cell>
          <cell r="AN224">
            <v>1748.3012761746654</v>
          </cell>
          <cell r="AO224">
            <v>-52.922103789636139</v>
          </cell>
          <cell r="AP224">
            <v>1865.6494972512592</v>
          </cell>
          <cell r="AQ224">
            <v>1740</v>
          </cell>
          <cell r="AR224">
            <v>-125.64949725125916</v>
          </cell>
          <cell r="AS224">
            <v>35883.977236699575</v>
          </cell>
          <cell r="AT224">
            <v>25440.458379192867</v>
          </cell>
          <cell r="AU224">
            <v>-10443.518857506708</v>
          </cell>
          <cell r="AV224">
            <v>1016.5152402823314</v>
          </cell>
          <cell r="AW224">
            <v>0</v>
          </cell>
          <cell r="AX224">
            <v>-1016.5152402823314</v>
          </cell>
          <cell r="AY224">
            <v>872.67358302351101</v>
          </cell>
          <cell r="AZ224">
            <v>0</v>
          </cell>
          <cell r="BA224">
            <v>-872.67358302351101</v>
          </cell>
          <cell r="BB224">
            <v>684.78857319807628</v>
          </cell>
          <cell r="BC224">
            <v>0</v>
          </cell>
          <cell r="BD224">
            <v>-684.78857319807628</v>
          </cell>
          <cell r="BE224">
            <v>348.89476539439505</v>
          </cell>
          <cell r="BF224">
            <v>0</v>
          </cell>
          <cell r="BG224">
            <v>-348.89476539439505</v>
          </cell>
          <cell r="BH224">
            <v>205.24900869508159</v>
          </cell>
          <cell r="BI224">
            <v>0</v>
          </cell>
          <cell r="BJ224">
            <v>-205.24900869508159</v>
          </cell>
          <cell r="BK224">
            <v>615.66906150875866</v>
          </cell>
          <cell r="BL224">
            <v>0</v>
          </cell>
          <cell r="BM224">
            <v>-615.66906150875866</v>
          </cell>
          <cell r="BN224">
            <v>178.76869777369234</v>
          </cell>
          <cell r="BO224">
            <v>1141.464691227553</v>
          </cell>
          <cell r="BP224">
            <v>962.69599345386064</v>
          </cell>
          <cell r="BQ224">
            <v>3922.5589298758468</v>
          </cell>
          <cell r="BR224">
            <v>1141.464691227553</v>
          </cell>
          <cell r="BS224">
            <v>-2781.0942386482939</v>
          </cell>
          <cell r="BT224">
            <v>40709.774275118856</v>
          </cell>
          <cell r="BU224">
            <v>48898.645002873389</v>
          </cell>
          <cell r="BV224">
            <v>8188.8707277545327</v>
          </cell>
          <cell r="BW224">
            <v>20275.368617995955</v>
          </cell>
          <cell r="BX224">
            <v>20765.394317881055</v>
          </cell>
          <cell r="BY224">
            <v>490.02569988510004</v>
          </cell>
          <cell r="BZ224">
            <v>9160.6990992652209</v>
          </cell>
          <cell r="CA224">
            <v>503.57758602710817</v>
          </cell>
          <cell r="CB224">
            <v>-8657.121513238113</v>
          </cell>
          <cell r="CC224">
            <v>771.99358261580335</v>
          </cell>
          <cell r="CD224">
            <v>774.23293529766136</v>
          </cell>
          <cell r="CE224">
            <v>2.2393526818580085</v>
          </cell>
          <cell r="CF224">
            <v>96.240207637696429</v>
          </cell>
          <cell r="CG224">
            <v>1181.8002794287729</v>
          </cell>
          <cell r="CH224">
            <v>1085.5600717910766</v>
          </cell>
          <cell r="CI224">
            <v>6152.6995224416387</v>
          </cell>
          <cell r="CJ224">
            <v>3730.1130101665926</v>
          </cell>
          <cell r="CK224">
            <v>-2422.5865122750461</v>
          </cell>
          <cell r="CL224">
            <v>5363.7450458045369</v>
          </cell>
          <cell r="CM224">
            <v>7889.1862704841187</v>
          </cell>
          <cell r="CN224">
            <v>2525.4412246795819</v>
          </cell>
          <cell r="CO224">
            <v>11516.444568246176</v>
          </cell>
          <cell r="CP224">
            <v>11619.299280650712</v>
          </cell>
          <cell r="CQ224">
            <v>102.85471240453626</v>
          </cell>
          <cell r="CR224">
            <v>171998.07778199867</v>
          </cell>
          <cell r="CS224">
            <v>155508.48367065098</v>
          </cell>
          <cell r="CT224">
            <v>-16489.594111347687</v>
          </cell>
          <cell r="CU224">
            <v>206397.69333839839</v>
          </cell>
          <cell r="CV224">
            <v>186610.18040478116</v>
          </cell>
          <cell r="CW224">
            <v>-19787.512933617225</v>
          </cell>
          <cell r="CX224">
            <v>5603.6542350067775</v>
          </cell>
          <cell r="CY224">
            <v>25391.167168623986</v>
          </cell>
          <cell r="CZ224">
            <v>19787.51293361721</v>
          </cell>
          <cell r="DA224">
            <v>-44947.671505176069</v>
          </cell>
          <cell r="DB224">
            <v>1</v>
          </cell>
          <cell r="DC224">
            <v>29558.04</v>
          </cell>
          <cell r="DD224">
            <v>0</v>
          </cell>
          <cell r="DE224">
            <v>7587.010000000002</v>
          </cell>
          <cell r="DF224">
            <v>0</v>
          </cell>
          <cell r="DG224">
            <v>-13136.546237203991</v>
          </cell>
          <cell r="DH224">
            <v>2544016.170880862</v>
          </cell>
          <cell r="DI224">
            <v>9537.5355559486634</v>
          </cell>
          <cell r="DJ224">
            <v>9</v>
          </cell>
          <cell r="DK224">
            <v>8.5082551880387456</v>
          </cell>
          <cell r="DL224">
            <v>10.481776345501045</v>
          </cell>
          <cell r="DM224">
            <v>7.3174789742257804</v>
          </cell>
          <cell r="DN224">
            <v>21970.971962493521</v>
          </cell>
          <cell r="DO224">
            <v>0</v>
          </cell>
          <cell r="DP224">
            <v>21970.971962493521</v>
          </cell>
          <cell r="DQ224">
            <v>3792.5</v>
          </cell>
          <cell r="DW224">
            <v>1260</v>
          </cell>
          <cell r="DX224">
            <v>0</v>
          </cell>
        </row>
        <row r="225">
          <cell r="A225">
            <v>150000927</v>
          </cell>
          <cell r="B225" t="str">
            <v>№2/242</v>
          </cell>
          <cell r="C225" t="str">
            <v>вул.П`ЯТНИЦЬКА,  7</v>
          </cell>
          <cell r="D225" t="str">
            <v>вул.П`ЯТНИЦЬКА,  7</v>
          </cell>
          <cell r="E225">
            <v>605.5</v>
          </cell>
          <cell r="F225">
            <v>365.9</v>
          </cell>
          <cell r="G225">
            <v>0</v>
          </cell>
          <cell r="H225">
            <v>239.6</v>
          </cell>
          <cell r="I225">
            <v>3006.7408253544518</v>
          </cell>
          <cell r="J225">
            <v>2922.0795850938935</v>
          </cell>
          <cell r="K225">
            <v>-84.661240260558316</v>
          </cell>
          <cell r="L225">
            <v>764.23748704138347</v>
          </cell>
          <cell r="M225">
            <v>769.3128157088679</v>
          </cell>
          <cell r="N225">
            <v>5.0753286674844276</v>
          </cell>
          <cell r="O225">
            <v>1003.3006689087034</v>
          </cell>
          <cell r="P225">
            <v>1005.8919681114908</v>
          </cell>
          <cell r="Q225">
            <v>2.5912992027873543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1329.7140800733334</v>
          </cell>
          <cell r="Y225">
            <v>1243.5612117432759</v>
          </cell>
          <cell r="Z225">
            <v>-86.152868330057572</v>
          </cell>
          <cell r="AA225">
            <v>0</v>
          </cell>
          <cell r="AB225">
            <v>0</v>
          </cell>
          <cell r="AC225">
            <v>0</v>
          </cell>
          <cell r="AD225">
            <v>2657.9242435351939</v>
          </cell>
          <cell r="AE225">
            <v>2815.7581062591357</v>
          </cell>
          <cell r="AF225">
            <v>157.83386272394182</v>
          </cell>
          <cell r="AG225">
            <v>8761.9173049130659</v>
          </cell>
          <cell r="AH225">
            <v>8756.6036869166637</v>
          </cell>
          <cell r="AI225">
            <v>-5.3136179964021721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1243.7663315008394</v>
          </cell>
          <cell r="AQ225">
            <v>1291.682538913725</v>
          </cell>
          <cell r="AR225">
            <v>47.916207412885569</v>
          </cell>
          <cell r="AS225">
            <v>8033.8654468337763</v>
          </cell>
          <cell r="AT225">
            <v>34371.868952170691</v>
          </cell>
          <cell r="AU225">
            <v>26338.003505336914</v>
          </cell>
          <cell r="AV225">
            <v>560.73863183803599</v>
          </cell>
          <cell r="AW225">
            <v>0</v>
          </cell>
          <cell r="AX225">
            <v>-560.73863183803599</v>
          </cell>
          <cell r="AY225">
            <v>853.10428621546544</v>
          </cell>
          <cell r="AZ225">
            <v>0</v>
          </cell>
          <cell r="BA225">
            <v>-853.10428621546544</v>
          </cell>
          <cell r="BB225">
            <v>502.69177624307343</v>
          </cell>
          <cell r="BC225">
            <v>0</v>
          </cell>
          <cell r="BD225">
            <v>-502.69177624307343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211.83538226484188</v>
          </cell>
          <cell r="BL225">
            <v>0</v>
          </cell>
          <cell r="BM225">
            <v>-211.83538226484188</v>
          </cell>
          <cell r="BN225">
            <v>64.070871450681551</v>
          </cell>
          <cell r="BO225">
            <v>0</v>
          </cell>
          <cell r="BP225">
            <v>-64.070871450681551</v>
          </cell>
          <cell r="BQ225">
            <v>2192.440948012098</v>
          </cell>
          <cell r="BR225">
            <v>0</v>
          </cell>
          <cell r="BS225">
            <v>-2192.440948012098</v>
          </cell>
          <cell r="BT225">
            <v>6864.4681950920658</v>
          </cell>
          <cell r="BU225">
            <v>12357.687127275611</v>
          </cell>
          <cell r="BV225">
            <v>5493.2189321835449</v>
          </cell>
          <cell r="BW225">
            <v>6585.8381531444402</v>
          </cell>
          <cell r="BX225">
            <v>6789.9089566923676</v>
          </cell>
          <cell r="BY225">
            <v>204.07080354792743</v>
          </cell>
          <cell r="BZ225">
            <v>2189.6618581858243</v>
          </cell>
          <cell r="CA225">
            <v>236.24210357325472</v>
          </cell>
          <cell r="CB225">
            <v>-1953.4197546125695</v>
          </cell>
          <cell r="CC225">
            <v>647.02831082014768</v>
          </cell>
          <cell r="CD225">
            <v>648.90517173674175</v>
          </cell>
          <cell r="CE225">
            <v>1.8768609165940688</v>
          </cell>
          <cell r="CF225">
            <v>80.661472301109598</v>
          </cell>
          <cell r="CG225">
            <v>0</v>
          </cell>
          <cell r="CH225">
            <v>-80.661472301109598</v>
          </cell>
          <cell r="CI225">
            <v>1701.4368606608393</v>
          </cell>
          <cell r="CJ225">
            <v>4162.4832738907571</v>
          </cell>
          <cell r="CK225">
            <v>2461.0464132299176</v>
          </cell>
          <cell r="CL225">
            <v>0</v>
          </cell>
          <cell r="CM225">
            <v>0</v>
          </cell>
          <cell r="CN225">
            <v>0</v>
          </cell>
          <cell r="CO225">
            <v>1701.4368606608393</v>
          </cell>
          <cell r="CP225">
            <v>4162.4832738907571</v>
          </cell>
          <cell r="CQ225">
            <v>2461.0464132299176</v>
          </cell>
          <cell r="CR225">
            <v>38301.084881464209</v>
          </cell>
          <cell r="CS225">
            <v>68615.381811169806</v>
          </cell>
          <cell r="CT225">
            <v>30314.296929705597</v>
          </cell>
          <cell r="CU225">
            <v>45961.301857757047</v>
          </cell>
          <cell r="CV225">
            <v>82338.458173403764</v>
          </cell>
          <cell r="CW225">
            <v>36377.156315646716</v>
          </cell>
          <cell r="CX225">
            <v>803.68880365562461</v>
          </cell>
          <cell r="CY225">
            <v>-35573.46751199109</v>
          </cell>
          <cell r="CZ225">
            <v>-36377.156315646716</v>
          </cell>
          <cell r="DA225">
            <v>37421.391791145128</v>
          </cell>
          <cell r="DB225">
            <v>2</v>
          </cell>
          <cell r="DC225">
            <v>4012.81</v>
          </cell>
          <cell r="DD225">
            <v>14990.080000000002</v>
          </cell>
          <cell r="DE225">
            <v>772.84000000000015</v>
          </cell>
          <cell r="DF225">
            <v>13429.420000000002</v>
          </cell>
          <cell r="DG225">
            <v>-8573.5818008205679</v>
          </cell>
          <cell r="DH225">
            <v>561179.88793695206</v>
          </cell>
          <cell r="DI225">
            <v>1863.1862671308663</v>
          </cell>
          <cell r="DJ225">
            <v>2</v>
          </cell>
          <cell r="DK225">
            <v>8.8548235728538689</v>
          </cell>
          <cell r="DL225">
            <v>0</v>
          </cell>
          <cell r="DM225">
            <v>6.5989569230427065</v>
          </cell>
          <cell r="DN225">
            <v>3239.9799453072305</v>
          </cell>
          <cell r="DO225">
            <v>1581.1100787610324</v>
          </cell>
          <cell r="DP225">
            <v>4821.0900240682631</v>
          </cell>
          <cell r="DQ225"/>
          <cell r="DW225">
            <v>1260</v>
          </cell>
          <cell r="DX225">
            <v>0</v>
          </cell>
        </row>
        <row r="226">
          <cell r="A226">
            <v>150000958</v>
          </cell>
          <cell r="B226" t="str">
            <v>№2/243</v>
          </cell>
          <cell r="C226" t="str">
            <v>вул.П`ЯТНИЦЬКА,  70-1</v>
          </cell>
          <cell r="D226" t="str">
            <v>вул.П`ЯТНИЦЬКА,  70-1</v>
          </cell>
          <cell r="E226">
            <v>2135.1</v>
          </cell>
          <cell r="F226">
            <v>2135.1</v>
          </cell>
          <cell r="G226">
            <v>232.2</v>
          </cell>
          <cell r="H226">
            <v>0</v>
          </cell>
          <cell r="I226">
            <v>8669.5443563875524</v>
          </cell>
          <cell r="J226">
            <v>6807.9016499876316</v>
          </cell>
          <cell r="K226">
            <v>-1861.6427063999208</v>
          </cell>
          <cell r="L226">
            <v>1293.6791044631784</v>
          </cell>
          <cell r="M226">
            <v>1081.7207198681037</v>
          </cell>
          <cell r="N226">
            <v>-211.95838459507468</v>
          </cell>
          <cell r="O226">
            <v>3471.4538536923524</v>
          </cell>
          <cell r="P226">
            <v>3480.816260197284</v>
          </cell>
          <cell r="Q226">
            <v>9.3624065049316414</v>
          </cell>
          <cell r="R226">
            <v>773.22677632474097</v>
          </cell>
          <cell r="S226">
            <v>775.14336033306768</v>
          </cell>
          <cell r="T226">
            <v>1.9165840083267085</v>
          </cell>
          <cell r="U226">
            <v>384.98409501943206</v>
          </cell>
          <cell r="V226">
            <v>179.99535627073146</v>
          </cell>
          <cell r="W226">
            <v>-204.9887387487006</v>
          </cell>
          <cell r="X226">
            <v>2574.096232460844</v>
          </cell>
          <cell r="Y226">
            <v>4117.4870335938467</v>
          </cell>
          <cell r="Z226">
            <v>1543.3908011330027</v>
          </cell>
          <cell r="AA226">
            <v>0</v>
          </cell>
          <cell r="AB226">
            <v>0</v>
          </cell>
          <cell r="AC226">
            <v>0</v>
          </cell>
          <cell r="AD226">
            <v>9398.7713011527285</v>
          </cell>
          <cell r="AE226">
            <v>9437.3834118954528</v>
          </cell>
          <cell r="AF226">
            <v>38.612110742724326</v>
          </cell>
          <cell r="AG226">
            <v>26565.755719500827</v>
          </cell>
          <cell r="AH226">
            <v>25880.447792146115</v>
          </cell>
          <cell r="AI226">
            <v>-685.30792735471186</v>
          </cell>
          <cell r="AJ226">
            <v>17629.850111114269</v>
          </cell>
          <cell r="AK226">
            <v>16316.469968208025</v>
          </cell>
          <cell r="AL226">
            <v>-1313.3801429062441</v>
          </cell>
          <cell r="AM226">
            <v>1801.2233799643016</v>
          </cell>
          <cell r="AN226">
            <v>1488.6179749141716</v>
          </cell>
          <cell r="AO226">
            <v>-312.60540505013</v>
          </cell>
          <cell r="AP226">
            <v>1865.6494972512592</v>
          </cell>
          <cell r="AQ226">
            <v>1677.4460125266892</v>
          </cell>
          <cell r="AR226">
            <v>-188.20348472456999</v>
          </cell>
          <cell r="AS226">
            <v>34575.505417002867</v>
          </cell>
          <cell r="AT226">
            <v>59958.503617524402</v>
          </cell>
          <cell r="AU226">
            <v>25382.998200521535</v>
          </cell>
          <cell r="AV226">
            <v>1007.9687271665393</v>
          </cell>
          <cell r="AW226">
            <v>0</v>
          </cell>
          <cell r="AX226">
            <v>-1007.9687271665393</v>
          </cell>
          <cell r="AY226">
            <v>1005.0775654916182</v>
          </cell>
          <cell r="AZ226">
            <v>0</v>
          </cell>
          <cell r="BA226">
            <v>-1005.0775654916182</v>
          </cell>
          <cell r="BB226">
            <v>770.29151994116444</v>
          </cell>
          <cell r="BC226">
            <v>0</v>
          </cell>
          <cell r="BD226">
            <v>-770.29151994116444</v>
          </cell>
          <cell r="BE226">
            <v>335.61154040896656</v>
          </cell>
          <cell r="BF226">
            <v>0</v>
          </cell>
          <cell r="BG226">
            <v>-335.61154040896656</v>
          </cell>
          <cell r="BH226">
            <v>205.24900869508159</v>
          </cell>
          <cell r="BI226">
            <v>0</v>
          </cell>
          <cell r="BJ226">
            <v>-205.24900869508159</v>
          </cell>
          <cell r="BK226">
            <v>615.78883184509607</v>
          </cell>
          <cell r="BL226">
            <v>2602.5452944699882</v>
          </cell>
          <cell r="BM226">
            <v>1986.7564626248923</v>
          </cell>
          <cell r="BN226">
            <v>274.52522320481575</v>
          </cell>
          <cell r="BO226">
            <v>0</v>
          </cell>
          <cell r="BP226">
            <v>-274.52522320481575</v>
          </cell>
          <cell r="BQ226">
            <v>4214.5124167532822</v>
          </cell>
          <cell r="BR226">
            <v>2602.5452944699882</v>
          </cell>
          <cell r="BS226">
            <v>-1611.967122283294</v>
          </cell>
          <cell r="BT226">
            <v>41667.998940142148</v>
          </cell>
          <cell r="BU226">
            <v>56250.577356283327</v>
          </cell>
          <cell r="BV226">
            <v>14582.578416141179</v>
          </cell>
          <cell r="BW226">
            <v>19894.173964398637</v>
          </cell>
          <cell r="BX226">
            <v>24172.615486211726</v>
          </cell>
          <cell r="BY226">
            <v>4278.4415218130889</v>
          </cell>
          <cell r="BZ226">
            <v>9160.6990992652209</v>
          </cell>
          <cell r="CA226">
            <v>599.56745981828681</v>
          </cell>
          <cell r="CB226">
            <v>-8561.1316394469341</v>
          </cell>
          <cell r="CC226">
            <v>764.69865558204697</v>
          </cell>
          <cell r="CD226">
            <v>766.91684757710016</v>
          </cell>
          <cell r="CE226">
            <v>2.2181919950531892</v>
          </cell>
          <cell r="CF226">
            <v>95.330789077438794</v>
          </cell>
          <cell r="CG226">
            <v>0</v>
          </cell>
          <cell r="CH226">
            <v>-95.330789077438794</v>
          </cell>
          <cell r="CI226">
            <v>2146.2839350649315</v>
          </cell>
          <cell r="CJ226">
            <v>4212.0569427162591</v>
          </cell>
          <cell r="CK226">
            <v>2065.7730076513276</v>
          </cell>
          <cell r="CL226">
            <v>7472.7811911678564</v>
          </cell>
          <cell r="CM226">
            <v>5935.0252730542434</v>
          </cell>
          <cell r="CN226">
            <v>-1537.755918113613</v>
          </cell>
          <cell r="CO226">
            <v>9619.0651262327883</v>
          </cell>
          <cell r="CP226">
            <v>10147.082215770502</v>
          </cell>
          <cell r="CQ226">
            <v>528.01708953771413</v>
          </cell>
          <cell r="CR226">
            <v>167854.46311628504</v>
          </cell>
          <cell r="CS226">
            <v>199860.79002545035</v>
          </cell>
          <cell r="CT226">
            <v>32006.326909165306</v>
          </cell>
          <cell r="CU226">
            <v>201425.35573954205</v>
          </cell>
          <cell r="CV226">
            <v>239832.9480305404</v>
          </cell>
          <cell r="CW226">
            <v>38407.592290998349</v>
          </cell>
          <cell r="CX226">
            <v>7054.3623275168811</v>
          </cell>
          <cell r="CY226">
            <v>-31353.229963481412</v>
          </cell>
          <cell r="CZ226">
            <v>-38407.592290998291</v>
          </cell>
          <cell r="DA226">
            <v>-61436.856314287055</v>
          </cell>
          <cell r="DB226">
            <v>1</v>
          </cell>
          <cell r="DC226">
            <v>54893.77</v>
          </cell>
          <cell r="DD226">
            <v>0</v>
          </cell>
          <cell r="DE226">
            <v>33387.85</v>
          </cell>
          <cell r="DF226">
            <v>0</v>
          </cell>
          <cell r="DG226">
            <v>-69409.746825569251</v>
          </cell>
          <cell r="DH226">
            <v>2501756.6168047073</v>
          </cell>
          <cell r="DI226">
            <v>9512.4079362771699</v>
          </cell>
          <cell r="DJ226">
            <v>9</v>
          </cell>
          <cell r="DK226">
            <v>8.3567772357968106</v>
          </cell>
          <cell r="DL226">
            <v>10.275660228811605</v>
          </cell>
          <cell r="DM226">
            <v>7.1855287992495205</v>
          </cell>
          <cell r="DN226">
            <v>21493.99752355762</v>
          </cell>
          <cell r="DO226">
            <v>0</v>
          </cell>
          <cell r="DP226">
            <v>21493.99752355762</v>
          </cell>
          <cell r="DQ226"/>
          <cell r="DW226">
            <v>1275.9000000000001</v>
          </cell>
          <cell r="DX226">
            <v>0</v>
          </cell>
        </row>
        <row r="227">
          <cell r="A227">
            <v>150000961</v>
          </cell>
          <cell r="B227" t="str">
            <v>№2/244</v>
          </cell>
          <cell r="C227" t="str">
            <v>вул.П`ЯТНИЦЬКА,  70-2</v>
          </cell>
          <cell r="D227" t="str">
            <v>вул.П`ЯТНИЦЬКА,  70-2</v>
          </cell>
          <cell r="E227">
            <v>4354.05</v>
          </cell>
          <cell r="F227">
            <v>4354.05</v>
          </cell>
          <cell r="G227">
            <v>481.1</v>
          </cell>
          <cell r="H227">
            <v>0</v>
          </cell>
          <cell r="I227">
            <v>17407.515317510264</v>
          </cell>
          <cell r="J227">
            <v>13705.25010481603</v>
          </cell>
          <cell r="K227">
            <v>-3702.2652126942339</v>
          </cell>
          <cell r="L227">
            <v>2580.4382234743211</v>
          </cell>
          <cell r="M227">
            <v>2163.4414397362075</v>
          </cell>
          <cell r="N227">
            <v>-416.99678373811366</v>
          </cell>
          <cell r="O227">
            <v>7267.0496764197151</v>
          </cell>
          <cell r="P227">
            <v>7286.3812065843231</v>
          </cell>
          <cell r="Q227">
            <v>19.331530164608012</v>
          </cell>
          <cell r="R227">
            <v>1567.6683875228198</v>
          </cell>
          <cell r="S227">
            <v>1571.8045000234051</v>
          </cell>
          <cell r="T227">
            <v>4.136112500585341</v>
          </cell>
          <cell r="U227">
            <v>769.77159991920553</v>
          </cell>
          <cell r="V227">
            <v>339.60006217191426</v>
          </cell>
          <cell r="W227">
            <v>-430.17153774729127</v>
          </cell>
          <cell r="X227">
            <v>8476.9088405907005</v>
          </cell>
          <cell r="Y227">
            <v>4837.8489342957855</v>
          </cell>
          <cell r="Z227">
            <v>-3639.059906294915</v>
          </cell>
          <cell r="AA227">
            <v>0</v>
          </cell>
          <cell r="AB227">
            <v>0</v>
          </cell>
          <cell r="AC227">
            <v>0</v>
          </cell>
          <cell r="AD227">
            <v>19154.675028797636</v>
          </cell>
          <cell r="AE227">
            <v>19234.333543174485</v>
          </cell>
          <cell r="AF227">
            <v>79.65851437684978</v>
          </cell>
          <cell r="AG227">
            <v>57224.027074234662</v>
          </cell>
          <cell r="AH227">
            <v>49138.65979080215</v>
          </cell>
          <cell r="AI227">
            <v>-8085.3672834325116</v>
          </cell>
          <cell r="AJ227">
            <v>35259.760222228535</v>
          </cell>
          <cell r="AK227">
            <v>32632.931215319011</v>
          </cell>
          <cell r="AL227">
            <v>-2626.8290069095237</v>
          </cell>
          <cell r="AM227">
            <v>3602.4667599286026</v>
          </cell>
          <cell r="AN227">
            <v>3496.6025523493308</v>
          </cell>
          <cell r="AO227">
            <v>-105.86420757927181</v>
          </cell>
          <cell r="AP227">
            <v>3679.4753973566503</v>
          </cell>
          <cell r="AQ227">
            <v>3349.6544907777306</v>
          </cell>
          <cell r="AR227">
            <v>-329.82090657891968</v>
          </cell>
          <cell r="AS227">
            <v>63958.272266606422</v>
          </cell>
          <cell r="AT227">
            <v>57163.892219093454</v>
          </cell>
          <cell r="AU227">
            <v>-6794.3800475129683</v>
          </cell>
          <cell r="AV227">
            <v>1961.7169224274664</v>
          </cell>
          <cell r="AW227">
            <v>527.72371755561187</v>
          </cell>
          <cell r="AX227">
            <v>-1433.9932048718547</v>
          </cell>
          <cell r="AY227">
            <v>1612.9431835789132</v>
          </cell>
          <cell r="AZ227">
            <v>0</v>
          </cell>
          <cell r="BA227">
            <v>-1612.9431835789132</v>
          </cell>
          <cell r="BB227">
            <v>1343.7889218491116</v>
          </cell>
          <cell r="BC227">
            <v>0</v>
          </cell>
          <cell r="BD227">
            <v>-1343.7889218491116</v>
          </cell>
          <cell r="BE227">
            <v>617.61767637282423</v>
          </cell>
          <cell r="BF227">
            <v>0</v>
          </cell>
          <cell r="BG227">
            <v>-617.61767637282423</v>
          </cell>
          <cell r="BH227">
            <v>410.49801739016317</v>
          </cell>
          <cell r="BI227">
            <v>0</v>
          </cell>
          <cell r="BJ227">
            <v>-410.49801739016317</v>
          </cell>
          <cell r="BK227">
            <v>1535.8100399471139</v>
          </cell>
          <cell r="BL227">
            <v>3890.2132350196166</v>
          </cell>
          <cell r="BM227">
            <v>2354.403195072503</v>
          </cell>
          <cell r="BN227">
            <v>375.18824405155624</v>
          </cell>
          <cell r="BO227">
            <v>0</v>
          </cell>
          <cell r="BP227">
            <v>-375.18824405155624</v>
          </cell>
          <cell r="BQ227">
            <v>7857.5630056171494</v>
          </cell>
          <cell r="BR227">
            <v>4417.9369525752281</v>
          </cell>
          <cell r="BS227">
            <v>-3439.6260530419213</v>
          </cell>
          <cell r="BT227">
            <v>66319.018909788589</v>
          </cell>
          <cell r="BU227">
            <v>94969.86879613073</v>
          </cell>
          <cell r="BV227">
            <v>28650.849886342141</v>
          </cell>
          <cell r="BW227">
            <v>39784.302937282126</v>
          </cell>
          <cell r="BX227">
            <v>49680.998920408645</v>
          </cell>
          <cell r="BY227">
            <v>9896.6959831265194</v>
          </cell>
          <cell r="BZ227">
            <v>18389.079820171086</v>
          </cell>
          <cell r="CA227">
            <v>965.78971985130761</v>
          </cell>
          <cell r="CB227">
            <v>-17423.290100319777</v>
          </cell>
          <cell r="CC227">
            <v>1517.6619937619639</v>
          </cell>
          <cell r="CD227">
            <v>1522.0643366472102</v>
          </cell>
          <cell r="CE227">
            <v>4.4023428852462985</v>
          </cell>
          <cell r="CF227">
            <v>189.19860047098499</v>
          </cell>
          <cell r="CG227">
            <v>0</v>
          </cell>
          <cell r="CH227">
            <v>-189.19860047098499</v>
          </cell>
          <cell r="CI227">
            <v>4214.9183069296296</v>
          </cell>
          <cell r="CJ227">
            <v>8274.177591202335</v>
          </cell>
          <cell r="CK227">
            <v>4059.2592842727054</v>
          </cell>
          <cell r="CL227">
            <v>15034.388390591112</v>
          </cell>
          <cell r="CM227">
            <v>11644.451956660421</v>
          </cell>
          <cell r="CN227">
            <v>-3389.9364339306903</v>
          </cell>
          <cell r="CO227">
            <v>19249.30669752074</v>
          </cell>
          <cell r="CP227">
            <v>19918.629547862758</v>
          </cell>
          <cell r="CQ227">
            <v>669.32285034201777</v>
          </cell>
          <cell r="CR227">
            <v>317030.13368496747</v>
          </cell>
          <cell r="CS227">
            <v>317257.0285418175</v>
          </cell>
          <cell r="CT227">
            <v>226.89485685003456</v>
          </cell>
          <cell r="CU227">
            <v>380436.16042196093</v>
          </cell>
          <cell r="CV227">
            <v>380708.43425018102</v>
          </cell>
          <cell r="CW227">
            <v>272.27382822008803</v>
          </cell>
          <cell r="CX227">
            <v>13465.714801837896</v>
          </cell>
          <cell r="CY227">
            <v>13193.440973617824</v>
          </cell>
          <cell r="CZ227">
            <v>-272.27382822007166</v>
          </cell>
          <cell r="DA227">
            <v>138710.34161974594</v>
          </cell>
          <cell r="DB227">
            <v>1</v>
          </cell>
          <cell r="DC227">
            <v>107850.9</v>
          </cell>
          <cell r="DD227">
            <v>0</v>
          </cell>
          <cell r="DE227">
            <v>67337.509999999995</v>
          </cell>
          <cell r="DF227">
            <v>0</v>
          </cell>
          <cell r="DG227">
            <v>-74076.855459976709</v>
          </cell>
          <cell r="DH227">
            <v>4726822.502685586</v>
          </cell>
          <cell r="DI227">
            <v>19379.899434224186</v>
          </cell>
          <cell r="DJ227">
            <v>9</v>
          </cell>
          <cell r="DK227">
            <v>7.634033841925091</v>
          </cell>
          <cell r="DL227">
            <v>9.5123014374262063</v>
          </cell>
          <cell r="DM227">
            <v>6.4856277254171371</v>
          </cell>
          <cell r="DN227">
            <v>40513.401533429991</v>
          </cell>
          <cell r="DO227">
            <v>0</v>
          </cell>
          <cell r="DP227">
            <v>40513.401533429991</v>
          </cell>
          <cell r="DQ227">
            <v>8238.7199999999993</v>
          </cell>
          <cell r="DW227">
            <v>1260</v>
          </cell>
          <cell r="DX227">
            <v>0</v>
          </cell>
        </row>
        <row r="228">
          <cell r="A228">
            <v>150000964</v>
          </cell>
          <cell r="B228" t="str">
            <v>№2/245</v>
          </cell>
          <cell r="C228" t="str">
            <v>вул.П`ЯТНИЦЬКА,  70-3</v>
          </cell>
          <cell r="D228" t="str">
            <v>вул.П`ЯТНИЦЬКА,  70-3</v>
          </cell>
          <cell r="E228">
            <v>2131.65</v>
          </cell>
          <cell r="F228">
            <v>2131.65</v>
          </cell>
          <cell r="G228">
            <v>234</v>
          </cell>
          <cell r="H228">
            <v>0</v>
          </cell>
          <cell r="I228">
            <v>8704.8328291985654</v>
          </cell>
          <cell r="J228">
            <v>6834.0710402268678</v>
          </cell>
          <cell r="K228">
            <v>-1870.7617889716976</v>
          </cell>
          <cell r="L228">
            <v>1289.0657808284877</v>
          </cell>
          <cell r="M228">
            <v>1189.371817925608</v>
          </cell>
          <cell r="N228">
            <v>-99.693962902879775</v>
          </cell>
          <cell r="O228">
            <v>3527.2181401423945</v>
          </cell>
          <cell r="P228">
            <v>3536.5232206588666</v>
          </cell>
          <cell r="Q228">
            <v>9.3050805164721169</v>
          </cell>
          <cell r="R228">
            <v>772.38031004738082</v>
          </cell>
          <cell r="S228">
            <v>774.37467697167267</v>
          </cell>
          <cell r="T228">
            <v>1.9943669242918531</v>
          </cell>
          <cell r="U228">
            <v>384.98409501943206</v>
          </cell>
          <cell r="V228">
            <v>241.14356922614112</v>
          </cell>
          <cell r="W228">
            <v>-143.84052579329094</v>
          </cell>
          <cell r="X228">
            <v>2567.2548010818491</v>
          </cell>
          <cell r="Y228">
            <v>4117.7592850964838</v>
          </cell>
          <cell r="Z228">
            <v>1550.5044840146347</v>
          </cell>
          <cell r="AA228">
            <v>0</v>
          </cell>
          <cell r="AB228">
            <v>0</v>
          </cell>
          <cell r="AC228">
            <v>0</v>
          </cell>
          <cell r="AD228">
            <v>9384.1615396794514</v>
          </cell>
          <cell r="AE228">
            <v>9422.6670223588317</v>
          </cell>
          <cell r="AF228">
            <v>38.505482679380293</v>
          </cell>
          <cell r="AG228">
            <v>26629.89749599756</v>
          </cell>
          <cell r="AH228">
            <v>26115.910632464467</v>
          </cell>
          <cell r="AI228">
            <v>-513.98686353309313</v>
          </cell>
          <cell r="AJ228">
            <v>18446.3842201564</v>
          </cell>
          <cell r="AK228">
            <v>17626.53645603179</v>
          </cell>
          <cell r="AL228">
            <v>-819.84776412460997</v>
          </cell>
          <cell r="AM228">
            <v>1368.3633799643014</v>
          </cell>
          <cell r="AN228">
            <v>0</v>
          </cell>
          <cell r="AO228">
            <v>-1368.3633799643014</v>
          </cell>
          <cell r="AP228">
            <v>1865.6494972512592</v>
          </cell>
          <cell r="AQ228">
            <v>1677.4460125266892</v>
          </cell>
          <cell r="AR228">
            <v>-188.20348472456999</v>
          </cell>
          <cell r="AS228">
            <v>33215.276667352213</v>
          </cell>
          <cell r="AT228">
            <v>4630.0407184994319</v>
          </cell>
          <cell r="AU228">
            <v>-28585.23594885278</v>
          </cell>
          <cell r="AV228">
            <v>361.25648959532458</v>
          </cell>
          <cell r="AW228">
            <v>0</v>
          </cell>
          <cell r="AX228">
            <v>-361.25648959532458</v>
          </cell>
          <cell r="AY228">
            <v>417.28378756052484</v>
          </cell>
          <cell r="AZ228">
            <v>0</v>
          </cell>
          <cell r="BA228">
            <v>-417.28378756052484</v>
          </cell>
          <cell r="BB228">
            <v>414.61760138807352</v>
          </cell>
          <cell r="BC228">
            <v>947.49409846507069</v>
          </cell>
          <cell r="BD228">
            <v>532.87649707699711</v>
          </cell>
          <cell r="BE228">
            <v>186.80935432399548</v>
          </cell>
          <cell r="BF228">
            <v>0</v>
          </cell>
          <cell r="BG228">
            <v>-186.80935432399548</v>
          </cell>
          <cell r="BH228">
            <v>125.10610778689157</v>
          </cell>
          <cell r="BI228">
            <v>0</v>
          </cell>
          <cell r="BJ228">
            <v>-125.10610778689157</v>
          </cell>
          <cell r="BK228">
            <v>174.20893205796861</v>
          </cell>
          <cell r="BL228">
            <v>1773.2036463021441</v>
          </cell>
          <cell r="BM228">
            <v>1598.9947142441754</v>
          </cell>
          <cell r="BN228">
            <v>177.73841240363112</v>
          </cell>
          <cell r="BO228">
            <v>0</v>
          </cell>
          <cell r="BP228">
            <v>-177.73841240363112</v>
          </cell>
          <cell r="BQ228">
            <v>1857.0206851164098</v>
          </cell>
          <cell r="BR228">
            <v>2720.6977447672148</v>
          </cell>
          <cell r="BS228">
            <v>863.67705965080495</v>
          </cell>
          <cell r="BT228">
            <v>42529.774552918941</v>
          </cell>
          <cell r="BU228">
            <v>56199.486525866021</v>
          </cell>
          <cell r="BV228">
            <v>13669.71197294708</v>
          </cell>
          <cell r="BW228">
            <v>19909.278018072342</v>
          </cell>
          <cell r="BX228">
            <v>24864.175435737809</v>
          </cell>
          <cell r="BY228">
            <v>4954.8974176654665</v>
          </cell>
          <cell r="BZ228">
            <v>7832.2793289828733</v>
          </cell>
          <cell r="CA228">
            <v>604.72209760829537</v>
          </cell>
          <cell r="CB228">
            <v>-7227.5572313745779</v>
          </cell>
          <cell r="CC228">
            <v>799.27026630724117</v>
          </cell>
          <cell r="CD228">
            <v>801.58874155715148</v>
          </cell>
          <cell r="CE228">
            <v>2.318475249910307</v>
          </cell>
          <cell r="CF228">
            <v>99.640642254311842</v>
          </cell>
          <cell r="CG228">
            <v>0</v>
          </cell>
          <cell r="CH228">
            <v>-99.640642254311842</v>
          </cell>
          <cell r="CI228">
            <v>1419.2736241281868</v>
          </cell>
          <cell r="CJ228">
            <v>4046.1608183778671</v>
          </cell>
          <cell r="CK228">
            <v>2626.8871942496803</v>
          </cell>
          <cell r="CL228">
            <v>7352.9353642007627</v>
          </cell>
          <cell r="CM228">
            <v>5701.1370081227415</v>
          </cell>
          <cell r="CN228">
            <v>-1651.7983560780212</v>
          </cell>
          <cell r="CO228">
            <v>8772.20898832895</v>
          </cell>
          <cell r="CP228">
            <v>9747.2978265006095</v>
          </cell>
          <cell r="CQ228">
            <v>975.08883817165952</v>
          </cell>
          <cell r="CR228">
            <v>163325.04374270281</v>
          </cell>
          <cell r="CS228">
            <v>144987.90219155946</v>
          </cell>
          <cell r="CT228">
            <v>-18337.141551143344</v>
          </cell>
          <cell r="CU228">
            <v>195990.05249124338</v>
          </cell>
          <cell r="CV228">
            <v>173985.48262987135</v>
          </cell>
          <cell r="CW228">
            <v>-22004.569861372031</v>
          </cell>
          <cell r="CX228">
            <v>6847.4359161159591</v>
          </cell>
          <cell r="CY228">
            <v>28852.005777487953</v>
          </cell>
          <cell r="CZ228">
            <v>22004.569861371994</v>
          </cell>
          <cell r="DA228">
            <v>15682.858101748512</v>
          </cell>
          <cell r="DB228">
            <v>1</v>
          </cell>
          <cell r="DC228">
            <v>30105.8</v>
          </cell>
          <cell r="DD228">
            <v>0</v>
          </cell>
          <cell r="DE228">
            <v>9010.2999999999993</v>
          </cell>
          <cell r="DF228">
            <v>0</v>
          </cell>
          <cell r="DG228">
            <v>84320.518591801403</v>
          </cell>
          <cell r="DH228">
            <v>2434049.8608883121</v>
          </cell>
          <cell r="DI228">
            <v>9497.9283682040586</v>
          </cell>
          <cell r="DJ228">
            <v>9</v>
          </cell>
          <cell r="DK228">
            <v>8.3484452611676829</v>
          </cell>
          <cell r="DL228">
            <v>10.087239363783105</v>
          </cell>
          <cell r="DM228">
            <v>7.1744354749693997</v>
          </cell>
          <cell r="DN228">
            <v>21095.585969796248</v>
          </cell>
          <cell r="DO228">
            <v>0</v>
          </cell>
          <cell r="DP228">
            <v>21095.585969796248</v>
          </cell>
          <cell r="DQ228">
            <v>1560.23</v>
          </cell>
          <cell r="DW228">
            <v>1260</v>
          </cell>
          <cell r="DX228">
            <v>0</v>
          </cell>
        </row>
        <row r="229">
          <cell r="A229">
            <v>150000943</v>
          </cell>
          <cell r="B229" t="str">
            <v>№2/250</v>
          </cell>
          <cell r="C229" t="str">
            <v>вул.П`ЯТНИЦЬКА,  75</v>
          </cell>
          <cell r="D229" t="str">
            <v>вул.П`ЯТНИЦЬКА,  75</v>
          </cell>
          <cell r="E229">
            <v>105</v>
          </cell>
          <cell r="F229">
            <v>105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335.14177037411599</v>
          </cell>
          <cell r="AQ229">
            <v>69.49624201084778</v>
          </cell>
          <cell r="AR229">
            <v>-265.64552836326823</v>
          </cell>
          <cell r="AS229">
            <v>1785.0179992564999</v>
          </cell>
          <cell r="AT229">
            <v>0</v>
          </cell>
          <cell r="AU229">
            <v>-1785.0179992564999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177.61937012080662</v>
          </cell>
          <cell r="BU229">
            <v>1296.6824994500871</v>
          </cell>
          <cell r="BV229">
            <v>1119.0631293292804</v>
          </cell>
          <cell r="BW229">
            <v>0</v>
          </cell>
          <cell r="BX229">
            <v>0</v>
          </cell>
          <cell r="BY229">
            <v>0</v>
          </cell>
          <cell r="BZ229">
            <v>70.563986367628075</v>
          </cell>
          <cell r="CA229">
            <v>1.8028275853173876</v>
          </cell>
          <cell r="CB229">
            <v>-68.761158782310687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2368.3431261190503</v>
          </cell>
          <cell r="CS229">
            <v>1367.9815690462522</v>
          </cell>
          <cell r="CT229">
            <v>-1000.3615570727982</v>
          </cell>
          <cell r="CU229">
            <v>2842.0117513428604</v>
          </cell>
          <cell r="CV229">
            <v>1641.5778828555026</v>
          </cell>
          <cell r="CW229">
            <v>-1200.4338684873578</v>
          </cell>
          <cell r="CX229">
            <v>81.806183501779614</v>
          </cell>
          <cell r="CY229">
            <v>1282.2400519891382</v>
          </cell>
          <cell r="CZ229">
            <v>1200.4338684873587</v>
          </cell>
          <cell r="DA229">
            <v>385.31126813508831</v>
          </cell>
          <cell r="DB229">
            <v>1</v>
          </cell>
          <cell r="DC229">
            <v>188.37</v>
          </cell>
          <cell r="DD229">
            <v>0</v>
          </cell>
          <cell r="DE229">
            <v>-112.67000000000002</v>
          </cell>
          <cell r="DF229">
            <v>0</v>
          </cell>
          <cell r="DG229">
            <v>2680.3190328077035</v>
          </cell>
          <cell r="DH229">
            <v>35085.815218135685</v>
          </cell>
          <cell r="DI229">
            <v>467.80143005437822</v>
          </cell>
          <cell r="DJ229">
            <v>1</v>
          </cell>
          <cell r="DK229">
            <v>2.8670473893815469</v>
          </cell>
          <cell r="DL229">
            <v>0</v>
          </cell>
          <cell r="DM229">
            <v>2.8670473893815469</v>
          </cell>
          <cell r="DN229">
            <v>301.0399758850624</v>
          </cell>
          <cell r="DO229">
            <v>0</v>
          </cell>
          <cell r="DP229">
            <v>301.0399758850624</v>
          </cell>
          <cell r="DQ229"/>
        </row>
        <row r="230">
          <cell r="A230">
            <v>150000944</v>
          </cell>
          <cell r="B230" t="str">
            <v>№2/251</v>
          </cell>
          <cell r="C230" t="str">
            <v>вул.П`ЯТНИЦЬКА,  77</v>
          </cell>
          <cell r="D230" t="str">
            <v>вул.П`ЯТНИЦЬКА,  77</v>
          </cell>
          <cell r="E230">
            <v>140.69999999999999</v>
          </cell>
          <cell r="F230">
            <v>140.69999999999999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335.14177037411599</v>
          </cell>
          <cell r="AQ230">
            <v>138.99248402169556</v>
          </cell>
          <cell r="AR230">
            <v>-196.14928635242043</v>
          </cell>
          <cell r="AS230">
            <v>1700.6860999987769</v>
          </cell>
          <cell r="AT230">
            <v>0</v>
          </cell>
          <cell r="AU230">
            <v>-1700.6860999987769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1085.4517062938182</v>
          </cell>
          <cell r="BU230">
            <v>2593.3717615611163</v>
          </cell>
          <cell r="BV230">
            <v>1507.920055267298</v>
          </cell>
          <cell r="BW230">
            <v>0</v>
          </cell>
          <cell r="BX230">
            <v>0</v>
          </cell>
          <cell r="BY230">
            <v>0</v>
          </cell>
          <cell r="BZ230">
            <v>431.22436113550509</v>
          </cell>
          <cell r="CA230">
            <v>3.6056551706347753</v>
          </cell>
          <cell r="CB230">
            <v>-427.61870596487034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3552.5039378022166</v>
          </cell>
          <cell r="CS230">
            <v>2735.9699007534464</v>
          </cell>
          <cell r="CT230">
            <v>-816.53403704877019</v>
          </cell>
          <cell r="CU230">
            <v>4263.0047253626599</v>
          </cell>
          <cell r="CV230">
            <v>3283.1638809041356</v>
          </cell>
          <cell r="CW230">
            <v>-979.84084445852432</v>
          </cell>
          <cell r="CX230">
            <v>122.79556742430387</v>
          </cell>
          <cell r="CY230">
            <v>1102.636411882828</v>
          </cell>
          <cell r="CZ230">
            <v>979.8408444585242</v>
          </cell>
          <cell r="DA230">
            <v>14653.251251915683</v>
          </cell>
          <cell r="DB230">
            <v>1</v>
          </cell>
          <cell r="DC230">
            <v>850.22</v>
          </cell>
          <cell r="DD230">
            <v>0</v>
          </cell>
          <cell r="DE230">
            <v>398.16</v>
          </cell>
          <cell r="DF230">
            <v>0</v>
          </cell>
          <cell r="DG230">
            <v>15318.790524720405</v>
          </cell>
          <cell r="DH230">
            <v>52629.603513443566</v>
          </cell>
          <cell r="DI230">
            <v>626.85391627286674</v>
          </cell>
          <cell r="DJ230">
            <v>1</v>
          </cell>
          <cell r="DK230">
            <v>3.2129102303615245</v>
          </cell>
          <cell r="DL230">
            <v>0</v>
          </cell>
          <cell r="DM230">
            <v>3.2129102303615245</v>
          </cell>
          <cell r="DN230">
            <v>452.05646941186643</v>
          </cell>
          <cell r="DO230">
            <v>0</v>
          </cell>
          <cell r="DP230">
            <v>452.05646941186643</v>
          </cell>
          <cell r="DQ230"/>
        </row>
        <row r="231">
          <cell r="A231">
            <v>150000945</v>
          </cell>
          <cell r="B231" t="str">
            <v>№2/252</v>
          </cell>
          <cell r="C231" t="str">
            <v>вул.П`ЯТНИЦЬКА,  80</v>
          </cell>
          <cell r="D231" t="str">
            <v>вул.П`ЯТНИЦЬКА,  80</v>
          </cell>
          <cell r="E231">
            <v>6746.86</v>
          </cell>
          <cell r="F231">
            <v>6681.95</v>
          </cell>
          <cell r="G231">
            <v>613.75</v>
          </cell>
          <cell r="H231">
            <v>64.91</v>
          </cell>
          <cell r="I231">
            <v>27547.361948228652</v>
          </cell>
          <cell r="J231">
            <v>21661.488656329126</v>
          </cell>
          <cell r="K231">
            <v>-5885.8732918995265</v>
          </cell>
          <cell r="L231">
            <v>4200.6103814052758</v>
          </cell>
          <cell r="M231">
            <v>3531.469659065428</v>
          </cell>
          <cell r="N231">
            <v>-669.1407223398478</v>
          </cell>
          <cell r="O231">
            <v>10835.94337079973</v>
          </cell>
          <cell r="P231">
            <v>10865.144995692031</v>
          </cell>
          <cell r="Q231">
            <v>29.20162489230097</v>
          </cell>
          <cell r="R231">
            <v>2356.3441771036496</v>
          </cell>
          <cell r="S231">
            <v>2362.6545406191281</v>
          </cell>
          <cell r="T231">
            <v>6.310363515478457</v>
          </cell>
          <cell r="U231">
            <v>1215.0673028068172</v>
          </cell>
          <cell r="V231">
            <v>605.47357797364839</v>
          </cell>
          <cell r="W231">
            <v>-609.59372483316884</v>
          </cell>
          <cell r="X231">
            <v>11102.819707510564</v>
          </cell>
          <cell r="Y231">
            <v>7611.3323372559462</v>
          </cell>
          <cell r="Z231">
            <v>-3491.4873702546174</v>
          </cell>
          <cell r="AA231">
            <v>0</v>
          </cell>
          <cell r="AB231">
            <v>0</v>
          </cell>
          <cell r="AC231">
            <v>0</v>
          </cell>
          <cell r="AD231">
            <v>29688.037434271908</v>
          </cell>
          <cell r="AE231">
            <v>29810.957544010704</v>
          </cell>
          <cell r="AF231">
            <v>122.92010973879587</v>
          </cell>
          <cell r="AG231">
            <v>86946.184322126603</v>
          </cell>
          <cell r="AH231">
            <v>76448.521310946016</v>
          </cell>
          <cell r="AI231">
            <v>-10497.663011180586</v>
          </cell>
          <cell r="AJ231">
            <v>42005.322778394802</v>
          </cell>
          <cell r="AK231">
            <v>37709.551346394721</v>
          </cell>
          <cell r="AL231">
            <v>-4295.7714320000814</v>
          </cell>
          <cell r="AM231">
            <v>5403.7111561564489</v>
          </cell>
          <cell r="AN231">
            <v>4718.5941194526513</v>
          </cell>
          <cell r="AO231">
            <v>-685.11703670379757</v>
          </cell>
          <cell r="AP231">
            <v>5959.7136717748563</v>
          </cell>
          <cell r="AQ231">
            <v>5415.2055749477668</v>
          </cell>
          <cell r="AR231">
            <v>-544.5080968270895</v>
          </cell>
          <cell r="AS231">
            <v>112779.96685150759</v>
          </cell>
          <cell r="AT231">
            <v>62272.774322996542</v>
          </cell>
          <cell r="AU231">
            <v>-50507.192528511048</v>
          </cell>
          <cell r="AV231">
            <v>2244.329866191048</v>
          </cell>
          <cell r="AW231">
            <v>956.8270562943917</v>
          </cell>
          <cell r="AX231">
            <v>-1287.5028098966563</v>
          </cell>
          <cell r="AY231">
            <v>2684.8945225459947</v>
          </cell>
          <cell r="AZ231">
            <v>0</v>
          </cell>
          <cell r="BA231">
            <v>-2684.8945225459947</v>
          </cell>
          <cell r="BB231">
            <v>3166.8487726313133</v>
          </cell>
          <cell r="BC231">
            <v>432.93158819224402</v>
          </cell>
          <cell r="BD231">
            <v>-2733.9171844390694</v>
          </cell>
          <cell r="BE231">
            <v>971.10662347758466</v>
          </cell>
          <cell r="BF231">
            <v>0</v>
          </cell>
          <cell r="BG231">
            <v>-971.10662347758466</v>
          </cell>
          <cell r="BH231">
            <v>646.8253170657099</v>
          </cell>
          <cell r="BI231">
            <v>0</v>
          </cell>
          <cell r="BJ231">
            <v>-646.8253170657099</v>
          </cell>
          <cell r="BK231">
            <v>2298.6598107974814</v>
          </cell>
          <cell r="BL231">
            <v>10608.912809502242</v>
          </cell>
          <cell r="BM231">
            <v>8310.2529987047601</v>
          </cell>
          <cell r="BN231">
            <v>506.77855818602274</v>
          </cell>
          <cell r="BO231">
            <v>0</v>
          </cell>
          <cell r="BP231">
            <v>-506.77855818602274</v>
          </cell>
          <cell r="BQ231">
            <v>12519.443470895156</v>
          </cell>
          <cell r="BR231">
            <v>11998.671453988878</v>
          </cell>
          <cell r="BS231">
            <v>-520.77201690627771</v>
          </cell>
          <cell r="BT231">
            <v>104020.13842070445</v>
          </cell>
          <cell r="BU231">
            <v>74754.221538406506</v>
          </cell>
          <cell r="BV231">
            <v>-29265.916882297941</v>
          </cell>
          <cell r="BW231">
            <v>81675.559703863721</v>
          </cell>
          <cell r="BX231">
            <v>46216.796839834627</v>
          </cell>
          <cell r="BY231">
            <v>-35458.762864029093</v>
          </cell>
          <cell r="BZ231">
            <v>20357.109109478264</v>
          </cell>
          <cell r="CA231">
            <v>1096.9140242341412</v>
          </cell>
          <cell r="CB231">
            <v>-19260.195085244122</v>
          </cell>
          <cell r="CC231">
            <v>2359.1159685687539</v>
          </cell>
          <cell r="CD231">
            <v>2365.9591506754336</v>
          </cell>
          <cell r="CE231">
            <v>6.8431821066797056</v>
          </cell>
          <cell r="CF231">
            <v>294.09805439982989</v>
          </cell>
          <cell r="CG231">
            <v>0</v>
          </cell>
          <cell r="CH231">
            <v>-294.09805439982989</v>
          </cell>
          <cell r="CI231">
            <v>24479.89310071108</v>
          </cell>
          <cell r="CJ231">
            <v>14193.489987515375</v>
          </cell>
          <cell r="CK231">
            <v>-10286.403113195705</v>
          </cell>
          <cell r="CL231">
            <v>18409.134608793156</v>
          </cell>
          <cell r="CM231">
            <v>26679.359708330328</v>
          </cell>
          <cell r="CN231">
            <v>8270.2250995371724</v>
          </cell>
          <cell r="CO231">
            <v>42889.02770950424</v>
          </cell>
          <cell r="CP231">
            <v>40872.849695845704</v>
          </cell>
          <cell r="CQ231">
            <v>-2016.1780136585367</v>
          </cell>
          <cell r="CR231">
            <v>517209.39121737471</v>
          </cell>
          <cell r="CS231">
            <v>363870.05937772297</v>
          </cell>
          <cell r="CT231">
            <v>-153339.33183965174</v>
          </cell>
          <cell r="CU231">
            <v>620651.26946084958</v>
          </cell>
          <cell r="CV231">
            <v>436644.07125326752</v>
          </cell>
          <cell r="CW231">
            <v>-184007.19820758206</v>
          </cell>
          <cell r="CX231">
            <v>18161.029762739214</v>
          </cell>
          <cell r="CY231">
            <v>202168.22797032126</v>
          </cell>
          <cell r="CZ231">
            <v>184007.19820758206</v>
          </cell>
          <cell r="DA231">
            <v>-243325.54329978832</v>
          </cell>
          <cell r="DB231">
            <v>1</v>
          </cell>
          <cell r="DC231">
            <v>119161.19</v>
          </cell>
          <cell r="DD231">
            <v>1296.54</v>
          </cell>
          <cell r="DE231">
            <v>53591.240000000005</v>
          </cell>
          <cell r="DF231">
            <v>864.3599999999999</v>
          </cell>
          <cell r="DG231">
            <v>-99192.252234979998</v>
          </cell>
          <cell r="DH231">
            <v>7665747.5906830654</v>
          </cell>
          <cell r="DI231">
            <v>29751.502663701234</v>
          </cell>
          <cell r="DJ231">
            <v>10</v>
          </cell>
          <cell r="DK231">
            <v>8.1985793318947167</v>
          </cell>
          <cell r="DL231">
            <v>9.9735732717690766</v>
          </cell>
          <cell r="DM231">
            <v>6.6581121016911853</v>
          </cell>
          <cell r="DN231">
            <v>65553.515392699483</v>
          </cell>
          <cell r="DO231">
            <v>432.17805652077482</v>
          </cell>
          <cell r="DP231">
            <v>65985.693449220256</v>
          </cell>
          <cell r="DQ231"/>
          <cell r="DW231">
            <v>1714.44</v>
          </cell>
          <cell r="DX231">
            <v>0</v>
          </cell>
        </row>
        <row r="232">
          <cell r="A232">
            <v>150000947</v>
          </cell>
          <cell r="B232" t="str">
            <v>№2/254</v>
          </cell>
          <cell r="C232" t="str">
            <v>вул.П`ЯТНИЦЬКА,  90</v>
          </cell>
          <cell r="D232" t="str">
            <v>вул.П`ЯТНИЦЬКА,  90</v>
          </cell>
          <cell r="E232">
            <v>3267</v>
          </cell>
          <cell r="F232">
            <v>3267</v>
          </cell>
          <cell r="G232">
            <v>0</v>
          </cell>
          <cell r="H232">
            <v>0</v>
          </cell>
          <cell r="I232">
            <v>12345.390322769843</v>
          </cell>
          <cell r="J232">
            <v>9684.474930367438</v>
          </cell>
          <cell r="K232">
            <v>-2660.9153924024049</v>
          </cell>
          <cell r="L232">
            <v>2649.8773230928628</v>
          </cell>
          <cell r="M232">
            <v>2279.4634400351929</v>
          </cell>
          <cell r="N232">
            <v>-370.41388305766986</v>
          </cell>
          <cell r="O232">
            <v>6054.8049374869761</v>
          </cell>
          <cell r="P232">
            <v>6127.5717307558734</v>
          </cell>
          <cell r="Q232">
            <v>72.766793268897345</v>
          </cell>
          <cell r="R232">
            <v>1176.1985281238778</v>
          </cell>
          <cell r="S232">
            <v>1178.989259614234</v>
          </cell>
          <cell r="T232">
            <v>2.7907314903561655</v>
          </cell>
          <cell r="U232">
            <v>747.65054485014468</v>
          </cell>
          <cell r="V232">
            <v>367.84277694052861</v>
          </cell>
          <cell r="W232">
            <v>-379.80776790961608</v>
          </cell>
          <cell r="X232">
            <v>8657.3964881520205</v>
          </cell>
          <cell r="Y232">
            <v>6405.1283216471656</v>
          </cell>
          <cell r="Z232">
            <v>-2252.2681665048549</v>
          </cell>
          <cell r="AA232">
            <v>0</v>
          </cell>
          <cell r="AB232">
            <v>0</v>
          </cell>
          <cell r="AC232">
            <v>0</v>
          </cell>
          <cell r="AD232">
            <v>14382.293349148538</v>
          </cell>
          <cell r="AE232">
            <v>14441.308894604255</v>
          </cell>
          <cell r="AF232">
            <v>59.015545455717074</v>
          </cell>
          <cell r="AG232">
            <v>46013.611493624267</v>
          </cell>
          <cell r="AH232">
            <v>40484.779353964688</v>
          </cell>
          <cell r="AI232">
            <v>-5528.8321396595784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4664.1237431281479</v>
          </cell>
          <cell r="AQ232">
            <v>2779.9288213035193</v>
          </cell>
          <cell r="AR232">
            <v>-1884.1949218246286</v>
          </cell>
          <cell r="AS232">
            <v>49439.357703697664</v>
          </cell>
          <cell r="AT232">
            <v>39152.318464450414</v>
          </cell>
          <cell r="AU232">
            <v>-10287.039239247249</v>
          </cell>
          <cell r="AV232">
            <v>2059.6995045880913</v>
          </cell>
          <cell r="AW232">
            <v>0</v>
          </cell>
          <cell r="AX232">
            <v>-2059.6995045880913</v>
          </cell>
          <cell r="AY232">
            <v>2920.2436224790308</v>
          </cell>
          <cell r="AZ232">
            <v>0</v>
          </cell>
          <cell r="BA232">
            <v>-2920.2436224790308</v>
          </cell>
          <cell r="BB232">
            <v>2210.1453916578917</v>
          </cell>
          <cell r="BC232">
            <v>6284.4709198616365</v>
          </cell>
          <cell r="BD232">
            <v>4074.3255282037449</v>
          </cell>
          <cell r="BE232">
            <v>962.16477086428472</v>
          </cell>
          <cell r="BF232">
            <v>0</v>
          </cell>
          <cell r="BG232">
            <v>-962.16477086428472</v>
          </cell>
          <cell r="BH232">
            <v>644.23093384166259</v>
          </cell>
          <cell r="BI232">
            <v>0</v>
          </cell>
          <cell r="BJ232">
            <v>-644.23093384166259</v>
          </cell>
          <cell r="BK232">
            <v>1968.0584296903007</v>
          </cell>
          <cell r="BL232">
            <v>9654.634353127356</v>
          </cell>
          <cell r="BM232">
            <v>7686.5759234370553</v>
          </cell>
          <cell r="BN232">
            <v>485.99602811608759</v>
          </cell>
          <cell r="BO232">
            <v>0</v>
          </cell>
          <cell r="BP232">
            <v>-485.99602811608759</v>
          </cell>
          <cell r="BQ232">
            <v>11250.538681237349</v>
          </cell>
          <cell r="BR232">
            <v>15939.105272988993</v>
          </cell>
          <cell r="BS232">
            <v>4688.5665917516435</v>
          </cell>
          <cell r="BT232">
            <v>45736.731371847374</v>
          </cell>
          <cell r="BU232">
            <v>56066.929113612176</v>
          </cell>
          <cell r="BV232">
            <v>10330.197741764801</v>
          </cell>
          <cell r="BW232">
            <v>20848.735023716959</v>
          </cell>
          <cell r="BX232">
            <v>18236.463799801193</v>
          </cell>
          <cell r="BY232">
            <v>-2612.2712239157663</v>
          </cell>
          <cell r="BZ232">
            <v>14504.220979597912</v>
          </cell>
          <cell r="CA232">
            <v>1171.9268407090619</v>
          </cell>
          <cell r="CB232">
            <v>-13332.29413888885</v>
          </cell>
          <cell r="CC232">
            <v>1212.5437413065806</v>
          </cell>
          <cell r="CD232">
            <v>1216.0610154654723</v>
          </cell>
          <cell r="CE232">
            <v>3.5172741588917233</v>
          </cell>
          <cell r="CF232">
            <v>151.16118068977548</v>
          </cell>
          <cell r="CG232">
            <v>0</v>
          </cell>
          <cell r="CH232">
            <v>-151.16118068977548</v>
          </cell>
          <cell r="CI232">
            <v>11169.88220246783</v>
          </cell>
          <cell r="CJ232">
            <v>12968.101765420357</v>
          </cell>
          <cell r="CK232">
            <v>1798.2195629525268</v>
          </cell>
          <cell r="CL232">
            <v>0</v>
          </cell>
          <cell r="CM232">
            <v>0</v>
          </cell>
          <cell r="CN232">
            <v>0</v>
          </cell>
          <cell r="CO232">
            <v>11169.88220246783</v>
          </cell>
          <cell r="CP232">
            <v>12968.101765420357</v>
          </cell>
          <cell r="CQ232">
            <v>1798.2195629525268</v>
          </cell>
          <cell r="CR232">
            <v>204990.90612131386</v>
          </cell>
          <cell r="CS232">
            <v>188015.61444771587</v>
          </cell>
          <cell r="CT232">
            <v>-16975.291673597996</v>
          </cell>
          <cell r="CU232">
            <v>245989.08734557661</v>
          </cell>
          <cell r="CV232">
            <v>225618.73733725902</v>
          </cell>
          <cell r="CW232">
            <v>-20370.35000831759</v>
          </cell>
          <cell r="CX232">
            <v>12284.755321597675</v>
          </cell>
          <cell r="CY232">
            <v>32655.105329915241</v>
          </cell>
          <cell r="CZ232">
            <v>20370.350008317568</v>
          </cell>
          <cell r="DA232">
            <v>-114663.08473791834</v>
          </cell>
          <cell r="DB232">
            <v>1</v>
          </cell>
          <cell r="DC232">
            <v>73399.320000000007</v>
          </cell>
          <cell r="DD232">
            <v>0</v>
          </cell>
          <cell r="DE232">
            <v>46669.08</v>
          </cell>
          <cell r="DF232">
            <v>0</v>
          </cell>
          <cell r="DG232">
            <v>-37762.015108142165</v>
          </cell>
          <cell r="DH232">
            <v>3099286.1120060915</v>
          </cell>
          <cell r="DI232">
            <v>14556.64392777781</v>
          </cell>
          <cell r="DJ232">
            <v>5</v>
          </cell>
          <cell r="DK232">
            <v>8.1818621907557798</v>
          </cell>
          <cell r="DL232">
            <v>0</v>
          </cell>
          <cell r="DM232">
            <v>7.3984195635304122</v>
          </cell>
          <cell r="DN232">
            <v>26730.143777199133</v>
          </cell>
          <cell r="DO232">
            <v>0</v>
          </cell>
          <cell r="DP232">
            <v>26730.143777199133</v>
          </cell>
          <cell r="DQ232"/>
          <cell r="DW232">
            <v>1260</v>
          </cell>
          <cell r="DX232">
            <v>0</v>
          </cell>
        </row>
        <row r="233">
          <cell r="A233">
            <v>150000948</v>
          </cell>
          <cell r="B233" t="str">
            <v>№2/255</v>
          </cell>
          <cell r="C233" t="str">
            <v>вул.П`ЯТНИЦЬКА,  92</v>
          </cell>
          <cell r="D233" t="str">
            <v>вул.П`ЯТНИЦЬКА,  92</v>
          </cell>
          <cell r="E233">
            <v>6618.95</v>
          </cell>
          <cell r="F233">
            <v>6618.95</v>
          </cell>
          <cell r="G233">
            <v>735.55</v>
          </cell>
          <cell r="H233">
            <v>0</v>
          </cell>
          <cell r="I233">
            <v>18369.579505267448</v>
          </cell>
          <cell r="J233">
            <v>14437.522987386094</v>
          </cell>
          <cell r="K233">
            <v>-3932.056517881354</v>
          </cell>
          <cell r="L233">
            <v>3809.584642887171</v>
          </cell>
          <cell r="M233">
            <v>3325.8030959397838</v>
          </cell>
          <cell r="N233">
            <v>-483.78154694738714</v>
          </cell>
          <cell r="O233">
            <v>10945.897201761698</v>
          </cell>
          <cell r="P233">
            <v>10975.164309499178</v>
          </cell>
          <cell r="Q233">
            <v>29.267107737479819</v>
          </cell>
          <cell r="R233">
            <v>2239.1636838522827</v>
          </cell>
          <cell r="S233">
            <v>2245.1453167715722</v>
          </cell>
          <cell r="T233">
            <v>5.9816329192894955</v>
          </cell>
          <cell r="U233">
            <v>903.28254410678664</v>
          </cell>
          <cell r="V233">
            <v>503.25579929796731</v>
          </cell>
          <cell r="W233">
            <v>-400.02674480881933</v>
          </cell>
          <cell r="X233">
            <v>11878.707330529367</v>
          </cell>
          <cell r="Y233">
            <v>8326.5434116934975</v>
          </cell>
          <cell r="Z233">
            <v>-3552.1639188358695</v>
          </cell>
          <cell r="AA233">
            <v>0</v>
          </cell>
          <cell r="AB233">
            <v>0</v>
          </cell>
          <cell r="AC233">
            <v>0</v>
          </cell>
          <cell r="AD233">
            <v>29125.406881754505</v>
          </cell>
          <cell r="AE233">
            <v>29245.980631869821</v>
          </cell>
          <cell r="AF233">
            <v>120.57375011531622</v>
          </cell>
          <cell r="AG233">
            <v>77271.621790159261</v>
          </cell>
          <cell r="AH233">
            <v>69059.415552457911</v>
          </cell>
          <cell r="AI233">
            <v>-8212.2062377013499</v>
          </cell>
          <cell r="AJ233">
            <v>83850.101500338031</v>
          </cell>
          <cell r="AK233">
            <v>73904.999994728481</v>
          </cell>
          <cell r="AL233">
            <v>-9945.1015056095493</v>
          </cell>
          <cell r="AM233">
            <v>735.78842272642305</v>
          </cell>
          <cell r="AN233">
            <v>1748.2945930712383</v>
          </cell>
          <cell r="AO233">
            <v>1012.5061703448152</v>
          </cell>
          <cell r="AP233">
            <v>5596.9484917537775</v>
          </cell>
          <cell r="AQ233">
            <v>5100</v>
          </cell>
          <cell r="AR233">
            <v>-496.94849175377749</v>
          </cell>
          <cell r="AS233">
            <v>116241.70830690638</v>
          </cell>
          <cell r="AT233">
            <v>182242.44936502457</v>
          </cell>
          <cell r="AU233">
            <v>66000.74105811819</v>
          </cell>
          <cell r="AV233">
            <v>2378.3723282913775</v>
          </cell>
          <cell r="AW233">
            <v>1382.7810568360851</v>
          </cell>
          <cell r="AX233">
            <v>-995.59127145529237</v>
          </cell>
          <cell r="AY233">
            <v>2183.0821847602715</v>
          </cell>
          <cell r="AZ233">
            <v>3451.8955475997009</v>
          </cell>
          <cell r="BA233">
            <v>1268.8133628394294</v>
          </cell>
          <cell r="BB233">
            <v>2290.4464672108161</v>
          </cell>
          <cell r="BC233">
            <v>3166.7271244504232</v>
          </cell>
          <cell r="BD233">
            <v>876.28065723960708</v>
          </cell>
          <cell r="BE233">
            <v>963.00959949538674</v>
          </cell>
          <cell r="BF233">
            <v>13055.456359295815</v>
          </cell>
          <cell r="BG233">
            <v>12092.446759800428</v>
          </cell>
          <cell r="BH233">
            <v>484.24330889796863</v>
          </cell>
          <cell r="BI233">
            <v>0</v>
          </cell>
          <cell r="BJ233">
            <v>-484.24330889796863</v>
          </cell>
          <cell r="BK233">
            <v>2765.2940081329857</v>
          </cell>
          <cell r="BL233">
            <v>1038.8182999828916</v>
          </cell>
          <cell r="BM233">
            <v>-1726.4757081500941</v>
          </cell>
          <cell r="BN233">
            <v>648.8056392552304</v>
          </cell>
          <cell r="BO233">
            <v>0</v>
          </cell>
          <cell r="BP233">
            <v>-648.8056392552304</v>
          </cell>
          <cell r="BQ233">
            <v>11713.253536044036</v>
          </cell>
          <cell r="BR233">
            <v>22095.678388164917</v>
          </cell>
          <cell r="BS233">
            <v>10382.424852120881</v>
          </cell>
          <cell r="BT233">
            <v>112954.20296745733</v>
          </cell>
          <cell r="BU233">
            <v>111405.67455530346</v>
          </cell>
          <cell r="BV233">
            <v>-1548.5284121538716</v>
          </cell>
          <cell r="BW233">
            <v>75509.868690026706</v>
          </cell>
          <cell r="BX233">
            <v>70273.8516901033</v>
          </cell>
          <cell r="BY233">
            <v>-5236.0169999234058</v>
          </cell>
          <cell r="BZ233">
            <v>10726.963228433133</v>
          </cell>
          <cell r="CA233">
            <v>1529.7348982330022</v>
          </cell>
          <cell r="CB233">
            <v>-9197.2283302001306</v>
          </cell>
          <cell r="CC233">
            <v>2010.8624953920275</v>
          </cell>
          <cell r="CD233">
            <v>2016.6954847112459</v>
          </cell>
          <cell r="CE233">
            <v>5.8329893192183135</v>
          </cell>
          <cell r="CF233">
            <v>250.68320313187976</v>
          </cell>
          <cell r="CG233">
            <v>0</v>
          </cell>
          <cell r="CH233">
            <v>-250.68320313187976</v>
          </cell>
          <cell r="CI233">
            <v>14916.77840328928</v>
          </cell>
          <cell r="CJ233">
            <v>18661.464497335168</v>
          </cell>
          <cell r="CK233">
            <v>3744.6860940458882</v>
          </cell>
          <cell r="CL233">
            <v>18508.399660793992</v>
          </cell>
          <cell r="CM233">
            <v>21782.656979504449</v>
          </cell>
          <cell r="CN233">
            <v>3274.2573187104572</v>
          </cell>
          <cell r="CO233">
            <v>33425.178064083273</v>
          </cell>
          <cell r="CP233">
            <v>40444.121476839617</v>
          </cell>
          <cell r="CQ233">
            <v>7018.9434127563436</v>
          </cell>
          <cell r="CR233">
            <v>530287.18069645227</v>
          </cell>
          <cell r="CS233">
            <v>579820.91599863768</v>
          </cell>
          <cell r="CT233">
            <v>49533.735302185407</v>
          </cell>
          <cell r="CU233">
            <v>636344.61683574272</v>
          </cell>
          <cell r="CV233">
            <v>695785.09919836523</v>
          </cell>
          <cell r="CW233">
            <v>59440.482362622512</v>
          </cell>
          <cell r="CX233">
            <v>22346.92513506773</v>
          </cell>
          <cell r="CY233">
            <v>-37093.557227554847</v>
          </cell>
          <cell r="CZ233">
            <v>-59440.482362622577</v>
          </cell>
          <cell r="DA233">
            <v>17643.219434141953</v>
          </cell>
          <cell r="DB233">
            <v>1</v>
          </cell>
          <cell r="DC233">
            <v>106390.99</v>
          </cell>
          <cell r="DD233">
            <v>0</v>
          </cell>
          <cell r="DE233">
            <v>38865.37000000001</v>
          </cell>
          <cell r="DF233">
            <v>0</v>
          </cell>
          <cell r="DG233">
            <v>39742.470699140569</v>
          </cell>
          <cell r="DH233">
            <v>7904298.5036497265</v>
          </cell>
          <cell r="DI233">
            <v>29471.490093425829</v>
          </cell>
          <cell r="DJ233">
            <v>9</v>
          </cell>
          <cell r="DK233">
            <v>8.1825493006271124</v>
          </cell>
          <cell r="DL233">
            <v>10.443116592119077</v>
          </cell>
          <cell r="DM233">
            <v>6.7466999686420763</v>
          </cell>
          <cell r="DN233">
            <v>67459.706296149641</v>
          </cell>
          <cell r="DO233">
            <v>0</v>
          </cell>
          <cell r="DP233">
            <v>67459.706296149641</v>
          </cell>
          <cell r="DQ233">
            <v>1040.93</v>
          </cell>
          <cell r="DW233">
            <v>1505.6599999999999</v>
          </cell>
          <cell r="DX233">
            <v>0</v>
          </cell>
        </row>
        <row r="234">
          <cell r="A234">
            <v>150000949</v>
          </cell>
          <cell r="B234" t="str">
            <v>№2/256</v>
          </cell>
          <cell r="C234" t="str">
            <v>вул.П`ЯТНИЦЬКА,  94</v>
          </cell>
          <cell r="D234" t="str">
            <v>вул.П`ЯТНИЦЬКА,  94</v>
          </cell>
          <cell r="E234">
            <v>9392.58</v>
          </cell>
          <cell r="F234">
            <v>9392.58</v>
          </cell>
          <cell r="G234">
            <v>999.75</v>
          </cell>
          <cell r="H234">
            <v>0</v>
          </cell>
          <cell r="I234">
            <v>26279.223374863024</v>
          </cell>
          <cell r="J234">
            <v>20701.177282260775</v>
          </cell>
          <cell r="K234">
            <v>-5578.0460926022497</v>
          </cell>
          <cell r="L234">
            <v>5688.3483873502119</v>
          </cell>
          <cell r="M234">
            <v>5064.2729262733865</v>
          </cell>
          <cell r="N234">
            <v>-624.07546107682538</v>
          </cell>
          <cell r="O234">
            <v>15834.802844724818</v>
          </cell>
          <cell r="P234">
            <v>15877.160866384429</v>
          </cell>
          <cell r="Q234">
            <v>42.35802165961104</v>
          </cell>
          <cell r="R234">
            <v>3239.522555556714</v>
          </cell>
          <cell r="S234">
            <v>3247.6231339043243</v>
          </cell>
          <cell r="T234">
            <v>8.1005783476102806</v>
          </cell>
          <cell r="U234">
            <v>2472.8867920633802</v>
          </cell>
          <cell r="V234">
            <v>1157.3086499937253</v>
          </cell>
          <cell r="W234">
            <v>-1315.5781420696549</v>
          </cell>
          <cell r="X234">
            <v>22938.879494342975</v>
          </cell>
          <cell r="Y234">
            <v>16734.856186327317</v>
          </cell>
          <cell r="Z234">
            <v>-6204.0233080156577</v>
          </cell>
          <cell r="AA234">
            <v>0</v>
          </cell>
          <cell r="AB234">
            <v>0</v>
          </cell>
          <cell r="AC234">
            <v>0</v>
          </cell>
          <cell r="AD234">
            <v>41347.040912826204</v>
          </cell>
          <cell r="AE234">
            <v>41516.851902636656</v>
          </cell>
          <cell r="AF234">
            <v>169.81098981045216</v>
          </cell>
          <cell r="AG234">
            <v>117800.70436172732</v>
          </cell>
          <cell r="AH234">
            <v>104299.25094778062</v>
          </cell>
          <cell r="AI234">
            <v>-13501.4534139467</v>
          </cell>
          <cell r="AJ234">
            <v>129085.89834548491</v>
          </cell>
          <cell r="AK234">
            <v>126352.72281380882</v>
          </cell>
          <cell r="AL234">
            <v>-2733.1755316760828</v>
          </cell>
          <cell r="AM234">
            <v>2207.4062844428131</v>
          </cell>
          <cell r="AN234">
            <v>5114.8182611274779</v>
          </cell>
          <cell r="AO234">
            <v>2907.4119766846648</v>
          </cell>
          <cell r="AP234">
            <v>9276.4238891104287</v>
          </cell>
          <cell r="AQ234">
            <v>10560</v>
          </cell>
          <cell r="AR234">
            <v>1283.5761108895713</v>
          </cell>
          <cell r="AS234">
            <v>196072.55915758372</v>
          </cell>
          <cell r="AT234">
            <v>14609.365397312537</v>
          </cell>
          <cell r="AU234">
            <v>-181463.19376027118</v>
          </cell>
          <cell r="AV234">
            <v>2132.7868606106863</v>
          </cell>
          <cell r="AW234">
            <v>1134.9861735692598</v>
          </cell>
          <cell r="AX234">
            <v>-997.8006870414265</v>
          </cell>
          <cell r="AY234">
            <v>1298.3609969811878</v>
          </cell>
          <cell r="AZ234">
            <v>5801.0246148822998</v>
          </cell>
          <cell r="BA234">
            <v>4502.663617901112</v>
          </cell>
          <cell r="BB234">
            <v>1661.806997438988</v>
          </cell>
          <cell r="BC234">
            <v>999.69411339984447</v>
          </cell>
          <cell r="BD234">
            <v>-662.11288403914352</v>
          </cell>
          <cell r="BE234">
            <v>787.79603311142853</v>
          </cell>
          <cell r="BF234">
            <v>709.09552607150101</v>
          </cell>
          <cell r="BG234">
            <v>-78.700507039927516</v>
          </cell>
          <cell r="BH234">
            <v>705.85375310985967</v>
          </cell>
          <cell r="BI234">
            <v>0</v>
          </cell>
          <cell r="BJ234">
            <v>-705.85375310985967</v>
          </cell>
          <cell r="BK234">
            <v>3484.7507642694359</v>
          </cell>
          <cell r="BL234">
            <v>507.45180577129332</v>
          </cell>
          <cell r="BM234">
            <v>-2977.2989584981424</v>
          </cell>
          <cell r="BN234">
            <v>787.5557143472347</v>
          </cell>
          <cell r="BO234">
            <v>0</v>
          </cell>
          <cell r="BP234">
            <v>-787.5557143472347</v>
          </cell>
          <cell r="BQ234">
            <v>10858.911119868821</v>
          </cell>
          <cell r="BR234">
            <v>9152.2522336942002</v>
          </cell>
          <cell r="BS234">
            <v>-1706.6588861746204</v>
          </cell>
          <cell r="BT234">
            <v>153520.01107830281</v>
          </cell>
          <cell r="BU234">
            <v>179620.7296028948</v>
          </cell>
          <cell r="BV234">
            <v>26100.718524591997</v>
          </cell>
          <cell r="BW234">
            <v>99897.393123548463</v>
          </cell>
          <cell r="BX234">
            <v>117082.37113842534</v>
          </cell>
          <cell r="BY234">
            <v>17184.978014876877</v>
          </cell>
          <cell r="BZ234">
            <v>10947.367020575941</v>
          </cell>
          <cell r="CA234">
            <v>2948.0984849423708</v>
          </cell>
          <cell r="CB234">
            <v>-7999.2685356335696</v>
          </cell>
          <cell r="CC234">
            <v>2805.3752005902975</v>
          </cell>
          <cell r="CD234">
            <v>2813.5128647115098</v>
          </cell>
          <cell r="CE234">
            <v>8.1376641212123104</v>
          </cell>
          <cell r="CF234">
            <v>349.73074632515397</v>
          </cell>
          <cell r="CG234">
            <v>0</v>
          </cell>
          <cell r="CH234">
            <v>-349.73074632515397</v>
          </cell>
          <cell r="CI234">
            <v>13624.056648997428</v>
          </cell>
          <cell r="CJ234">
            <v>7041.4988251292125</v>
          </cell>
          <cell r="CK234">
            <v>-6582.5578238682156</v>
          </cell>
          <cell r="CL234">
            <v>24460.113203442488</v>
          </cell>
          <cell r="CM234">
            <v>34584.500289034666</v>
          </cell>
          <cell r="CN234">
            <v>10124.387085592178</v>
          </cell>
          <cell r="CO234">
            <v>38084.169852439918</v>
          </cell>
          <cell r="CP234">
            <v>41625.999114163875</v>
          </cell>
          <cell r="CQ234">
            <v>3541.8292617239567</v>
          </cell>
          <cell r="CR234">
            <v>770905.95018000051</v>
          </cell>
          <cell r="CS234">
            <v>614179.12085886148</v>
          </cell>
          <cell r="CT234">
            <v>-156726.82932113903</v>
          </cell>
          <cell r="CU234">
            <v>925087.14021600061</v>
          </cell>
          <cell r="CV234">
            <v>737014.94503063371</v>
          </cell>
          <cell r="CW234">
            <v>-188072.1951853669</v>
          </cell>
          <cell r="CX234">
            <v>32232.398562496226</v>
          </cell>
          <cell r="CY234">
            <v>220304.59374786299</v>
          </cell>
          <cell r="CZ234">
            <v>188072.19518536676</v>
          </cell>
          <cell r="DA234">
            <v>-20237.348270886112</v>
          </cell>
          <cell r="DB234">
            <v>1</v>
          </cell>
          <cell r="DC234">
            <v>292933.25</v>
          </cell>
          <cell r="DD234">
            <v>0</v>
          </cell>
          <cell r="DE234">
            <v>194497.22999999998</v>
          </cell>
          <cell r="DF234">
            <v>0</v>
          </cell>
          <cell r="DG234">
            <v>-22827.433401764603</v>
          </cell>
          <cell r="DH234">
            <v>11487834.465341961</v>
          </cell>
          <cell r="DI234">
            <v>41847.28830680727</v>
          </cell>
          <cell r="DJ234">
            <v>9</v>
          </cell>
          <cell r="DK234">
            <v>8.2645310681924542</v>
          </cell>
          <cell r="DL234">
            <v>10.744690524943691</v>
          </cell>
          <cell r="DM234">
            <v>6.930939157393893</v>
          </cell>
          <cell r="DN234">
            <v>98440.825913888562</v>
          </cell>
          <cell r="DO234">
            <v>0</v>
          </cell>
          <cell r="DP234">
            <v>98440.825913888562</v>
          </cell>
          <cell r="DQ234">
            <v>35298.44</v>
          </cell>
          <cell r="DW234">
            <v>2355.1999999999998</v>
          </cell>
          <cell r="DX234">
            <v>0</v>
          </cell>
        </row>
        <row r="235">
          <cell r="A235">
            <v>150000760</v>
          </cell>
          <cell r="B235" t="str">
            <v>№2/299</v>
          </cell>
          <cell r="C235" t="str">
            <v>вул.ПАРКОВА,  11</v>
          </cell>
          <cell r="D235" t="str">
            <v>вул.САВЧУКА,  11</v>
          </cell>
          <cell r="E235">
            <v>11347.12</v>
          </cell>
          <cell r="F235">
            <v>11347.12</v>
          </cell>
          <cell r="G235">
            <v>1200.4000000000001</v>
          </cell>
          <cell r="H235">
            <v>0</v>
          </cell>
          <cell r="I235">
            <v>29387.778883804403</v>
          </cell>
          <cell r="J235">
            <v>28947.481522568236</v>
          </cell>
          <cell r="K235">
            <v>-440.29736123616749</v>
          </cell>
          <cell r="L235">
            <v>8844.169694639033</v>
          </cell>
          <cell r="M235">
            <v>8906.211979489759</v>
          </cell>
          <cell r="N235">
            <v>62.042284850725991</v>
          </cell>
          <cell r="O235">
            <v>17686.673084902675</v>
          </cell>
          <cell r="P235">
            <v>17734.80213836172</v>
          </cell>
          <cell r="Q235">
            <v>48.129053459044371</v>
          </cell>
          <cell r="R235">
            <v>4016.6993342553205</v>
          </cell>
          <cell r="S235">
            <v>4028.8239325695595</v>
          </cell>
          <cell r="T235">
            <v>12.124598314238938</v>
          </cell>
          <cell r="U235">
            <v>1436.3933905040547</v>
          </cell>
          <cell r="V235">
            <v>2322.6311354684972</v>
          </cell>
          <cell r="W235">
            <v>886.23774496444253</v>
          </cell>
          <cell r="X235">
            <v>23733.544608514123</v>
          </cell>
          <cell r="Y235">
            <v>23950.592931595424</v>
          </cell>
          <cell r="Z235">
            <v>217.04832308130062</v>
          </cell>
          <cell r="AA235">
            <v>0</v>
          </cell>
          <cell r="AB235">
            <v>0</v>
          </cell>
          <cell r="AC235">
            <v>0</v>
          </cell>
          <cell r="AD235">
            <v>49922.928196119828</v>
          </cell>
          <cell r="AE235">
            <v>50130.235872275611</v>
          </cell>
          <cell r="AF235">
            <v>207.30767615578225</v>
          </cell>
          <cell r="AG235">
            <v>135028.18719273945</v>
          </cell>
          <cell r="AH235">
            <v>136020.77951232879</v>
          </cell>
          <cell r="AI235">
            <v>992.59231958934106</v>
          </cell>
          <cell r="AJ235">
            <v>92755.896548404562</v>
          </cell>
          <cell r="AK235">
            <v>87029.107377093707</v>
          </cell>
          <cell r="AL235">
            <v>-5726.7891713108547</v>
          </cell>
          <cell r="AM235">
            <v>10071.612873322931</v>
          </cell>
          <cell r="AN235">
            <v>8741.5006764875361</v>
          </cell>
          <cell r="AO235">
            <v>-1330.1121968353946</v>
          </cell>
          <cell r="AP235">
            <v>11193.896983507555</v>
          </cell>
          <cell r="AQ235">
            <v>12539.789490923957</v>
          </cell>
          <cell r="AR235">
            <v>1345.8925074164017</v>
          </cell>
          <cell r="AS235">
            <v>229729.2264927908</v>
          </cell>
          <cell r="AT235">
            <v>117910.79543933943</v>
          </cell>
          <cell r="AU235">
            <v>-111818.43105345136</v>
          </cell>
          <cell r="AV235">
            <v>2492.3215328829965</v>
          </cell>
          <cell r="AW235">
            <v>1224.2447015138307</v>
          </cell>
          <cell r="AX235">
            <v>-1268.0768313691658</v>
          </cell>
          <cell r="AY235">
            <v>5898.1136991357762</v>
          </cell>
          <cell r="AZ235">
            <v>0</v>
          </cell>
          <cell r="BA235">
            <v>-5898.1136991357762</v>
          </cell>
          <cell r="BB235">
            <v>4797.7571562653993</v>
          </cell>
          <cell r="BC235">
            <v>1559.5293305305636</v>
          </cell>
          <cell r="BD235">
            <v>-3238.2278257348357</v>
          </cell>
          <cell r="BE235">
            <v>1557.9312361195755</v>
          </cell>
          <cell r="BF235">
            <v>1633.8067434425</v>
          </cell>
          <cell r="BG235">
            <v>75.875507322924477</v>
          </cell>
          <cell r="BH235">
            <v>781.73687729236246</v>
          </cell>
          <cell r="BI235">
            <v>0</v>
          </cell>
          <cell r="BJ235">
            <v>-781.73687729236246</v>
          </cell>
          <cell r="BK235">
            <v>3773.6366877162163</v>
          </cell>
          <cell r="BL235">
            <v>628.94076918568931</v>
          </cell>
          <cell r="BM235">
            <v>-3144.6959185305268</v>
          </cell>
          <cell r="BN235">
            <v>42.04852166562317</v>
          </cell>
          <cell r="BO235">
            <v>0</v>
          </cell>
          <cell r="BP235">
            <v>-42.04852166562317</v>
          </cell>
          <cell r="BQ235">
            <v>19343.545711077946</v>
          </cell>
          <cell r="BR235">
            <v>5046.5215446725842</v>
          </cell>
          <cell r="BS235">
            <v>-14297.024166405361</v>
          </cell>
          <cell r="BT235">
            <v>148192.79599822944</v>
          </cell>
          <cell r="BU235">
            <v>183837.54938510645</v>
          </cell>
          <cell r="BV235">
            <v>35644.753386877012</v>
          </cell>
          <cell r="BW235">
            <v>131523.68477334842</v>
          </cell>
          <cell r="BX235">
            <v>164728.51531140224</v>
          </cell>
          <cell r="BY235">
            <v>33204.830538053822</v>
          </cell>
          <cell r="BZ235">
            <v>14068.179375336826</v>
          </cell>
          <cell r="CA235">
            <v>2134.3441470866037</v>
          </cell>
          <cell r="CB235">
            <v>-11933.835228250222</v>
          </cell>
          <cell r="CC235">
            <v>4202.6391812212178</v>
          </cell>
          <cell r="CD235">
            <v>4214.8299448924126</v>
          </cell>
          <cell r="CE235">
            <v>12.190763671194873</v>
          </cell>
          <cell r="CF235">
            <v>523.91998655814814</v>
          </cell>
          <cell r="CG235">
            <v>1199.1508425401184</v>
          </cell>
          <cell r="CH235">
            <v>675.23085598197031</v>
          </cell>
          <cell r="CI235">
            <v>23050.561523566044</v>
          </cell>
          <cell r="CJ235">
            <v>30658.567476377426</v>
          </cell>
          <cell r="CK235">
            <v>7608.0059528113816</v>
          </cell>
          <cell r="CL235">
            <v>30658.08460235424</v>
          </cell>
          <cell r="CM235">
            <v>37918.59586139286</v>
          </cell>
          <cell r="CN235">
            <v>7260.5112590386198</v>
          </cell>
          <cell r="CO235">
            <v>53708.646125920284</v>
          </cell>
          <cell r="CP235">
            <v>68577.163337770282</v>
          </cell>
          <cell r="CQ235">
            <v>14868.517211849998</v>
          </cell>
          <cell r="CR235">
            <v>850342.23124245752</v>
          </cell>
          <cell r="CS235">
            <v>791980.0470096441</v>
          </cell>
          <cell r="CT235">
            <v>-58362.184232813423</v>
          </cell>
          <cell r="CU235">
            <v>1020410.6774909489</v>
          </cell>
          <cell r="CV235">
            <v>950376.05641157285</v>
          </cell>
          <cell r="CW235">
            <v>-70034.621079376084</v>
          </cell>
          <cell r="CX235">
            <v>36462.432505271005</v>
          </cell>
          <cell r="CY235">
            <v>106497.05358464728</v>
          </cell>
          <cell r="CZ235">
            <v>70034.621079376273</v>
          </cell>
          <cell r="DA235">
            <v>-35559.178181219235</v>
          </cell>
          <cell r="DB235">
            <v>2</v>
          </cell>
          <cell r="DC235">
            <v>316605.33</v>
          </cell>
          <cell r="DD235">
            <v>0</v>
          </cell>
          <cell r="DE235">
            <v>206811.45</v>
          </cell>
          <cell r="DF235">
            <v>0</v>
          </cell>
          <cell r="DG235">
            <v>67405.754169722553</v>
          </cell>
          <cell r="DH235">
            <v>12682477.319954637</v>
          </cell>
          <cell r="DI235">
            <v>50511.950946791621</v>
          </cell>
          <cell r="DJ235">
            <v>9</v>
          </cell>
          <cell r="DK235">
            <v>7.9555942514334816</v>
          </cell>
          <cell r="DL235">
            <v>9.8574708350128937</v>
          </cell>
          <cell r="DM235">
            <v>6.6405220395818993</v>
          </cell>
          <cell r="DN235">
            <v>109570.8918104628</v>
          </cell>
          <cell r="DO235">
            <v>0</v>
          </cell>
          <cell r="DP235">
            <v>109570.8918104628</v>
          </cell>
          <cell r="DQ235">
            <v>83666.539999999994</v>
          </cell>
          <cell r="DW235">
            <v>2695.04</v>
          </cell>
          <cell r="DX235">
            <v>0</v>
          </cell>
        </row>
        <row r="236">
          <cell r="A236">
            <v>150000758</v>
          </cell>
          <cell r="B236" t="str">
            <v>№2/300</v>
          </cell>
          <cell r="C236" t="str">
            <v>вул.ПАРКОВА,  3</v>
          </cell>
          <cell r="D236" t="str">
            <v>вул.САВЧУКА,  3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16894.031395248938</v>
          </cell>
          <cell r="J236">
            <v>17224.067841087366</v>
          </cell>
          <cell r="K236">
            <v>330.03644583842834</v>
          </cell>
          <cell r="L236">
            <v>4739.0816158467605</v>
          </cell>
          <cell r="M236">
            <v>4892.6868412877539</v>
          </cell>
          <cell r="N236">
            <v>153.60522544099331</v>
          </cell>
          <cell r="O236">
            <v>9096.3599999999988</v>
          </cell>
          <cell r="P236">
            <v>9099.2999999999993</v>
          </cell>
          <cell r="Q236">
            <v>2.9400000000005093</v>
          </cell>
          <cell r="R236">
            <v>1976.4600000000003</v>
          </cell>
          <cell r="S236">
            <v>1975.8</v>
          </cell>
          <cell r="T236">
            <v>-0.66000000000030923</v>
          </cell>
          <cell r="U236">
            <v>682.58677395153177</v>
          </cell>
          <cell r="V236">
            <v>1863.8103573879937</v>
          </cell>
          <cell r="W236">
            <v>1181.2235834364619</v>
          </cell>
          <cell r="X236">
            <v>11382.394920794586</v>
          </cell>
          <cell r="Y236">
            <v>12529.901187786183</v>
          </cell>
          <cell r="Z236">
            <v>1147.5062669915969</v>
          </cell>
          <cell r="AA236">
            <v>0</v>
          </cell>
          <cell r="AB236">
            <v>0</v>
          </cell>
          <cell r="AC236">
            <v>0</v>
          </cell>
          <cell r="AD236">
            <v>28259.654735990709</v>
          </cell>
          <cell r="AE236">
            <v>25313.953739545101</v>
          </cell>
          <cell r="AF236">
            <v>-2945.7009964456083</v>
          </cell>
          <cell r="AG236">
            <v>73030.569441832515</v>
          </cell>
          <cell r="AH236">
            <v>72899.519967094398</v>
          </cell>
          <cell r="AI236">
            <v>-131.04947473811626</v>
          </cell>
          <cell r="AJ236">
            <v>84650.141310459861</v>
          </cell>
          <cell r="AK236">
            <v>81319.697502890325</v>
          </cell>
          <cell r="AL236">
            <v>-3330.4438075695361</v>
          </cell>
          <cell r="AM236">
            <v>2367.6332383063968</v>
          </cell>
          <cell r="AN236">
            <v>3257.4347792223452</v>
          </cell>
          <cell r="AO236">
            <v>889.80154091594841</v>
          </cell>
          <cell r="AP236">
            <v>5942.5357091576534</v>
          </cell>
          <cell r="AQ236">
            <v>3413.4437663704543</v>
          </cell>
          <cell r="AR236">
            <v>-2529.0919427871991</v>
          </cell>
          <cell r="AS236">
            <v>121938.7685453499</v>
          </cell>
          <cell r="AT236">
            <v>20575.050748024234</v>
          </cell>
          <cell r="AU236">
            <v>-101363.71779732566</v>
          </cell>
          <cell r="AV236">
            <v>1378.3586727414681</v>
          </cell>
          <cell r="AW236">
            <v>964.8339791524354</v>
          </cell>
          <cell r="AX236">
            <v>-413.52469358903272</v>
          </cell>
          <cell r="AY236">
            <v>3134.4070103778427</v>
          </cell>
          <cell r="AZ236">
            <v>1334.3803952412475</v>
          </cell>
          <cell r="BA236">
            <v>-1800.0266151365952</v>
          </cell>
          <cell r="BB236">
            <v>2468.5007054595235</v>
          </cell>
          <cell r="BC236">
            <v>0</v>
          </cell>
          <cell r="BD236">
            <v>-2468.5007054595235</v>
          </cell>
          <cell r="BE236">
            <v>936.82989851803211</v>
          </cell>
          <cell r="BF236">
            <v>0</v>
          </cell>
          <cell r="BG236">
            <v>-936.82989851803211</v>
          </cell>
          <cell r="BH236">
            <v>346.26007982804515</v>
          </cell>
          <cell r="BI236">
            <v>0</v>
          </cell>
          <cell r="BJ236">
            <v>-346.26007982804515</v>
          </cell>
          <cell r="BK236">
            <v>1627.3463926791117</v>
          </cell>
          <cell r="BL236">
            <v>5265.1329167054128</v>
          </cell>
          <cell r="BM236">
            <v>3637.7865240263009</v>
          </cell>
          <cell r="BN236">
            <v>0</v>
          </cell>
          <cell r="BO236">
            <v>0</v>
          </cell>
          <cell r="BP236">
            <v>0</v>
          </cell>
          <cell r="BQ236">
            <v>9891.7027596040225</v>
          </cell>
          <cell r="BR236">
            <v>7564.3472910990959</v>
          </cell>
          <cell r="BS236">
            <v>-2327.3554685049266</v>
          </cell>
          <cell r="BT236">
            <v>84794.545412353618</v>
          </cell>
          <cell r="BU236">
            <v>109984.8208381485</v>
          </cell>
          <cell r="BV236">
            <v>25190.275425794884</v>
          </cell>
          <cell r="BW236">
            <v>57700.270476053352</v>
          </cell>
          <cell r="BX236">
            <v>66783.349715494405</v>
          </cell>
          <cell r="BY236">
            <v>9083.0792394410528</v>
          </cell>
          <cell r="BZ236">
            <v>5725.901894268628</v>
          </cell>
          <cell r="CA236">
            <v>9.1576994069301172</v>
          </cell>
          <cell r="CB236">
            <v>-5716.7441948616979</v>
          </cell>
          <cell r="CC236">
            <v>2250.4080520538105</v>
          </cell>
          <cell r="CD236">
            <v>2231.6579530707268</v>
          </cell>
          <cell r="CE236">
            <v>-18.750098983083717</v>
          </cell>
          <cell r="CF236">
            <v>277.0388700445032</v>
          </cell>
          <cell r="CG236">
            <v>0</v>
          </cell>
          <cell r="CH236">
            <v>-277.0388700445032</v>
          </cell>
          <cell r="CI236">
            <v>9995.1584446205998</v>
          </cell>
          <cell r="CJ236">
            <v>9007.8785136828665</v>
          </cell>
          <cell r="CK236">
            <v>-987.2799309377333</v>
          </cell>
          <cell r="CL236">
            <v>13822.892343356392</v>
          </cell>
          <cell r="CM236">
            <v>28720.777237954226</v>
          </cell>
          <cell r="CN236">
            <v>14897.884894597833</v>
          </cell>
          <cell r="CO236">
            <v>23818.050787976994</v>
          </cell>
          <cell r="CP236">
            <v>37728.655751637096</v>
          </cell>
          <cell r="CQ236">
            <v>13910.604963660102</v>
          </cell>
          <cell r="CR236">
            <v>472387.56649746123</v>
          </cell>
          <cell r="CS236">
            <v>405767.13601245848</v>
          </cell>
          <cell r="CT236">
            <v>-66620.430485002755</v>
          </cell>
          <cell r="CU236">
            <v>566865.07979695348</v>
          </cell>
          <cell r="CV236">
            <v>486920.56321495015</v>
          </cell>
          <cell r="CW236">
            <v>-79944.516582003329</v>
          </cell>
          <cell r="CX236">
            <v>49162.130203046589</v>
          </cell>
          <cell r="CY236">
            <v>130156.80177788591</v>
          </cell>
          <cell r="CZ236">
            <v>80994.671574839318</v>
          </cell>
          <cell r="DA236">
            <v>105461.01513430587</v>
          </cell>
          <cell r="DB236">
            <v>2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-29761.116386293899</v>
          </cell>
          <cell r="DH236">
            <v>7392326.5200000014</v>
          </cell>
          <cell r="DI236">
            <v>58860.647135162086</v>
          </cell>
          <cell r="DJ236">
            <v>9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26.29</v>
          </cell>
          <cell r="DP236">
            <v>26.29</v>
          </cell>
          <cell r="DQ236">
            <v>38319.47</v>
          </cell>
        </row>
        <row r="237">
          <cell r="A237">
            <v>150000759</v>
          </cell>
          <cell r="B237" t="str">
            <v>№2/301</v>
          </cell>
          <cell r="C237" t="str">
            <v>вул.ПАРКОВА,  5</v>
          </cell>
          <cell r="D237" t="str">
            <v>вул.САВЧУКА,  5</v>
          </cell>
          <cell r="E237">
            <v>5689.78</v>
          </cell>
          <cell r="F237">
            <v>5689.78</v>
          </cell>
          <cell r="G237">
            <v>618.45000000000005</v>
          </cell>
          <cell r="H237">
            <v>0</v>
          </cell>
          <cell r="I237">
            <v>15949.937382867774</v>
          </cell>
          <cell r="J237">
            <v>15683.273919439533</v>
          </cell>
          <cell r="K237">
            <v>-266.66346342824181</v>
          </cell>
          <cell r="L237">
            <v>2485.3217811817044</v>
          </cell>
          <cell r="M237">
            <v>2510.0965563754762</v>
          </cell>
          <cell r="N237">
            <v>24.774775193771802</v>
          </cell>
          <cell r="O237">
            <v>9388.4979020226037</v>
          </cell>
          <cell r="P237">
            <v>9413.0409251513884</v>
          </cell>
          <cell r="Q237">
            <v>24.543023128784625</v>
          </cell>
          <cell r="R237">
            <v>2179.5867425308884</v>
          </cell>
          <cell r="S237">
            <v>2186.3443513137317</v>
          </cell>
          <cell r="T237">
            <v>6.7576087828433629</v>
          </cell>
          <cell r="U237">
            <v>779.0045032201557</v>
          </cell>
          <cell r="V237">
            <v>1195.0035587371942</v>
          </cell>
          <cell r="W237">
            <v>415.99905551703853</v>
          </cell>
          <cell r="X237">
            <v>10832.943952030699</v>
          </cell>
          <cell r="Y237">
            <v>10772.391814327211</v>
          </cell>
          <cell r="Z237">
            <v>-60.55213770348746</v>
          </cell>
          <cell r="AA237">
            <v>0</v>
          </cell>
          <cell r="AB237">
            <v>0</v>
          </cell>
          <cell r="AC237">
            <v>0</v>
          </cell>
          <cell r="AD237">
            <v>25046.285768460068</v>
          </cell>
          <cell r="AE237">
            <v>25149.204432859729</v>
          </cell>
          <cell r="AF237">
            <v>102.91866439966179</v>
          </cell>
          <cell r="AG237">
            <v>66661.578032313904</v>
          </cell>
          <cell r="AH237">
            <v>66909.355558204261</v>
          </cell>
          <cell r="AI237">
            <v>247.77752589035663</v>
          </cell>
          <cell r="AJ237">
            <v>83850.101500338031</v>
          </cell>
          <cell r="AK237">
            <v>79531.584086303134</v>
          </cell>
          <cell r="AL237">
            <v>-4318.5174140348972</v>
          </cell>
          <cell r="AM237">
            <v>735.78842272642305</v>
          </cell>
          <cell r="AN237">
            <v>435.89428253379833</v>
          </cell>
          <cell r="AO237">
            <v>-299.89414019262472</v>
          </cell>
          <cell r="AP237">
            <v>5596.9484917537775</v>
          </cell>
          <cell r="AQ237">
            <v>4980</v>
          </cell>
          <cell r="AR237">
            <v>-616.94849175377749</v>
          </cell>
          <cell r="AS237">
            <v>119171.95005401135</v>
          </cell>
          <cell r="AT237">
            <v>73104.502036941267</v>
          </cell>
          <cell r="AU237">
            <v>-46067.448017070084</v>
          </cell>
          <cell r="AV237">
            <v>2024.0900264129903</v>
          </cell>
          <cell r="AW237">
            <v>1615.2166287147945</v>
          </cell>
          <cell r="AX237">
            <v>-408.87339769819573</v>
          </cell>
          <cell r="AY237">
            <v>1520.1862501427524</v>
          </cell>
          <cell r="AZ237">
            <v>0</v>
          </cell>
          <cell r="BA237">
            <v>-1520.1862501427524</v>
          </cell>
          <cell r="BB237">
            <v>1970.5166490187848</v>
          </cell>
          <cell r="BC237">
            <v>0</v>
          </cell>
          <cell r="BD237">
            <v>-1970.5166490187848</v>
          </cell>
          <cell r="BE237">
            <v>926.01236324857337</v>
          </cell>
          <cell r="BF237">
            <v>1760.5823107445101</v>
          </cell>
          <cell r="BG237">
            <v>834.56994749593673</v>
          </cell>
          <cell r="BH237">
            <v>426.65812741876528</v>
          </cell>
          <cell r="BI237">
            <v>0</v>
          </cell>
          <cell r="BJ237">
            <v>-426.65812741876528</v>
          </cell>
          <cell r="BK237">
            <v>2293.6500299407307</v>
          </cell>
          <cell r="BL237">
            <v>2278.6419739310109</v>
          </cell>
          <cell r="BM237">
            <v>-15.008056009719894</v>
          </cell>
          <cell r="BN237">
            <v>59.048230271633159</v>
          </cell>
          <cell r="BO237">
            <v>0</v>
          </cell>
          <cell r="BP237">
            <v>-59.048230271633159</v>
          </cell>
          <cell r="BQ237">
            <v>9220.1616764542305</v>
          </cell>
          <cell r="BR237">
            <v>5654.4409133903155</v>
          </cell>
          <cell r="BS237">
            <v>-3565.720763063915</v>
          </cell>
          <cell r="BT237">
            <v>90998.003875458598</v>
          </cell>
          <cell r="BU237">
            <v>113574.53755420244</v>
          </cell>
          <cell r="BV237">
            <v>22576.533678743843</v>
          </cell>
          <cell r="BW237">
            <v>35079.466286407012</v>
          </cell>
          <cell r="BX237">
            <v>44190.401913598005</v>
          </cell>
          <cell r="BY237">
            <v>9110.9356271909928</v>
          </cell>
          <cell r="BZ237">
            <v>14792.832619554205</v>
          </cell>
          <cell r="CA237">
            <v>1566.2505070645989</v>
          </cell>
          <cell r="CB237">
            <v>-13226.582112489607</v>
          </cell>
          <cell r="CC237">
            <v>2923.0455453521963</v>
          </cell>
          <cell r="CD237">
            <v>2931.524540551869</v>
          </cell>
          <cell r="CE237">
            <v>8.4789951996726813</v>
          </cell>
          <cell r="CF237">
            <v>364.40006310148334</v>
          </cell>
          <cell r="CG237">
            <v>0</v>
          </cell>
          <cell r="CH237">
            <v>-364.40006310148334</v>
          </cell>
          <cell r="CI237">
            <v>19956.303059537571</v>
          </cell>
          <cell r="CJ237">
            <v>19624.038506736073</v>
          </cell>
          <cell r="CK237">
            <v>-332.26455280149821</v>
          </cell>
          <cell r="CL237">
            <v>12998.684167612026</v>
          </cell>
          <cell r="CM237">
            <v>17598.073640976869</v>
          </cell>
          <cell r="CN237">
            <v>4599.3894733648431</v>
          </cell>
          <cell r="CO237">
            <v>32954.987227149599</v>
          </cell>
          <cell r="CP237">
            <v>37222.112147712942</v>
          </cell>
          <cell r="CQ237">
            <v>4267.124920563343</v>
          </cell>
          <cell r="CR237">
            <v>462349.26379462087</v>
          </cell>
          <cell r="CS237">
            <v>430100.60354050261</v>
          </cell>
          <cell r="CT237">
            <v>-32248.660254118266</v>
          </cell>
          <cell r="CU237">
            <v>554819.116553545</v>
          </cell>
          <cell r="CV237">
            <v>516120.7242486031</v>
          </cell>
          <cell r="CW237">
            <v>-38698.392304941895</v>
          </cell>
          <cell r="CX237">
            <v>15771.2516635719</v>
          </cell>
          <cell r="CY237">
            <v>54469.643968513759</v>
          </cell>
          <cell r="CZ237">
            <v>38698.392304941859</v>
          </cell>
          <cell r="DA237">
            <v>6622.7181520878585</v>
          </cell>
          <cell r="DB237">
            <v>2</v>
          </cell>
          <cell r="DC237">
            <v>181526.67</v>
          </cell>
          <cell r="DD237">
            <v>0</v>
          </cell>
          <cell r="DE237">
            <v>122955.16</v>
          </cell>
          <cell r="DF237">
            <v>0</v>
          </cell>
          <cell r="DG237">
            <v>-49407.190581071423</v>
          </cell>
          <cell r="DH237">
            <v>6847084.418605403</v>
          </cell>
          <cell r="DI237">
            <v>25348.956576683762</v>
          </cell>
          <cell r="DJ237">
            <v>9</v>
          </cell>
          <cell r="DK237">
            <v>8.0195894196072413</v>
          </cell>
          <cell r="DL237">
            <v>10.556749015097571</v>
          </cell>
          <cell r="DM237">
            <v>7.2855836107343466</v>
          </cell>
          <cell r="DN237">
            <v>58496.473059290867</v>
          </cell>
          <cell r="DO237">
            <v>0</v>
          </cell>
          <cell r="DP237">
            <v>58496.473059290867</v>
          </cell>
          <cell r="DQ237">
            <v>19214.5</v>
          </cell>
          <cell r="DW237">
            <v>2005.6599999999999</v>
          </cell>
          <cell r="DX237">
            <v>0</v>
          </cell>
        </row>
        <row r="238">
          <cell r="A238">
            <v>150000761</v>
          </cell>
          <cell r="B238" t="str">
            <v>№2/302</v>
          </cell>
          <cell r="C238" t="str">
            <v>вул.ПАРКОВА,  7А</v>
          </cell>
          <cell r="D238" t="str">
            <v>вул.САВЧУКА,  7А</v>
          </cell>
          <cell r="E238">
            <v>6817.01</v>
          </cell>
          <cell r="F238">
            <v>6722.41</v>
          </cell>
          <cell r="G238">
            <v>727.4</v>
          </cell>
          <cell r="H238">
            <v>94.6</v>
          </cell>
          <cell r="I238">
            <v>17082.589919191985</v>
          </cell>
          <cell r="J238">
            <v>16816.781425591362</v>
          </cell>
          <cell r="K238">
            <v>-265.80849360062348</v>
          </cell>
          <cell r="L238">
            <v>2523.0716529573983</v>
          </cell>
          <cell r="M238">
            <v>2549.109391763543</v>
          </cell>
          <cell r="N238">
            <v>26.037738806144716</v>
          </cell>
          <cell r="O238">
            <v>11087.373346760996</v>
          </cell>
          <cell r="P238">
            <v>11117.289586421528</v>
          </cell>
          <cell r="Q238">
            <v>29.916239660531573</v>
          </cell>
          <cell r="R238">
            <v>2214.2274207662681</v>
          </cell>
          <cell r="S238">
            <v>2222.3009443756596</v>
          </cell>
          <cell r="T238">
            <v>8.0735236093914864</v>
          </cell>
          <cell r="U238">
            <v>808.17674022358051</v>
          </cell>
          <cell r="V238">
            <v>1465.5127959228957</v>
          </cell>
          <cell r="W238">
            <v>657.33605569931524</v>
          </cell>
          <cell r="X238">
            <v>7651.4006962458179</v>
          </cell>
          <cell r="Y238">
            <v>7588.4864530297327</v>
          </cell>
          <cell r="Z238">
            <v>-62.914243216085197</v>
          </cell>
          <cell r="AA238">
            <v>0</v>
          </cell>
          <cell r="AB238">
            <v>0</v>
          </cell>
          <cell r="AC238">
            <v>0</v>
          </cell>
          <cell r="AD238">
            <v>30003.997483773765</v>
          </cell>
          <cell r="AE238">
            <v>30127.637682547462</v>
          </cell>
          <cell r="AF238">
            <v>123.64019877369719</v>
          </cell>
          <cell r="AG238">
            <v>71370.837259919805</v>
          </cell>
          <cell r="AH238">
            <v>71887.11827965219</v>
          </cell>
          <cell r="AI238">
            <v>516.28101973238518</v>
          </cell>
          <cell r="AJ238">
            <v>58115.247531670502</v>
          </cell>
          <cell r="AK238">
            <v>55331.156219064935</v>
          </cell>
          <cell r="AL238">
            <v>-2784.0913126055675</v>
          </cell>
          <cell r="AM238">
            <v>0</v>
          </cell>
          <cell r="AN238">
            <v>0</v>
          </cell>
          <cell r="AO238">
            <v>0</v>
          </cell>
          <cell r="AP238">
            <v>4664.1237431281479</v>
          </cell>
          <cell r="AQ238">
            <v>4988.436101308258</v>
          </cell>
          <cell r="AR238">
            <v>324.3123581801101</v>
          </cell>
          <cell r="AS238">
            <v>91181.440987835027</v>
          </cell>
          <cell r="AT238">
            <v>25549.160560879358</v>
          </cell>
          <cell r="AU238">
            <v>-65632.280426955665</v>
          </cell>
          <cell r="AV238">
            <v>1902.2844523820754</v>
          </cell>
          <cell r="AW238">
            <v>0</v>
          </cell>
          <cell r="AX238">
            <v>-1902.2844523820754</v>
          </cell>
          <cell r="AY238">
            <v>1095.9651719087196</v>
          </cell>
          <cell r="AZ238">
            <v>0</v>
          </cell>
          <cell r="BA238">
            <v>-1095.9651719087196</v>
          </cell>
          <cell r="BB238">
            <v>2049.3341666245442</v>
          </cell>
          <cell r="BC238">
            <v>0</v>
          </cell>
          <cell r="BD238">
            <v>-2049.3341666245442</v>
          </cell>
          <cell r="BE238">
            <v>585.10944323983222</v>
          </cell>
          <cell r="BF238">
            <v>0</v>
          </cell>
          <cell r="BG238">
            <v>-585.10944323983222</v>
          </cell>
          <cell r="BH238">
            <v>326.27581844706356</v>
          </cell>
          <cell r="BI238">
            <v>0</v>
          </cell>
          <cell r="BJ238">
            <v>-326.27581844706356</v>
          </cell>
          <cell r="BK238">
            <v>1222.6856815373828</v>
          </cell>
          <cell r="BL238">
            <v>1364.873765063167</v>
          </cell>
          <cell r="BM238">
            <v>142.18808352578412</v>
          </cell>
          <cell r="BN238">
            <v>50.162018954855199</v>
          </cell>
          <cell r="BO238">
            <v>0</v>
          </cell>
          <cell r="BP238">
            <v>-50.162018954855199</v>
          </cell>
          <cell r="BQ238">
            <v>7231.8167530944729</v>
          </cell>
          <cell r="BR238">
            <v>1364.873765063167</v>
          </cell>
          <cell r="BS238">
            <v>-5866.9429880313055</v>
          </cell>
          <cell r="BT238">
            <v>93952.375355098528</v>
          </cell>
          <cell r="BU238">
            <v>125992.87831956815</v>
          </cell>
          <cell r="BV238">
            <v>32040.502964469619</v>
          </cell>
          <cell r="BW238">
            <v>55491.330885934578</v>
          </cell>
          <cell r="BX238">
            <v>60758.937292273338</v>
          </cell>
          <cell r="BY238">
            <v>5267.6064063387603</v>
          </cell>
          <cell r="BZ238">
            <v>28126.739086262474</v>
          </cell>
          <cell r="CA238">
            <v>1686.2715668502149</v>
          </cell>
          <cell r="CB238">
            <v>-26440.467519412261</v>
          </cell>
          <cell r="CC238">
            <v>2552.4315349633034</v>
          </cell>
          <cell r="CD238">
            <v>2559.8354752703081</v>
          </cell>
          <cell r="CE238">
            <v>7.4039403070046319</v>
          </cell>
          <cell r="CF238">
            <v>318.19764624665646</v>
          </cell>
          <cell r="CG238">
            <v>0</v>
          </cell>
          <cell r="CH238">
            <v>-318.19764624665646</v>
          </cell>
          <cell r="CI238">
            <v>28711.174375762748</v>
          </cell>
          <cell r="CJ238">
            <v>32294.744360613415</v>
          </cell>
          <cell r="CK238">
            <v>3583.5699848506665</v>
          </cell>
          <cell r="CL238">
            <v>12783.439578420979</v>
          </cell>
          <cell r="CM238">
            <v>19143.53896074873</v>
          </cell>
          <cell r="CN238">
            <v>6360.0993823277513</v>
          </cell>
          <cell r="CO238">
            <v>41494.613954183726</v>
          </cell>
          <cell r="CP238">
            <v>51438.283321362149</v>
          </cell>
          <cell r="CQ238">
            <v>9943.6693671784233</v>
          </cell>
          <cell r="CR238">
            <v>454499.15473833721</v>
          </cell>
          <cell r="CS238">
            <v>401556.95090129209</v>
          </cell>
          <cell r="CT238">
            <v>-52942.203837045119</v>
          </cell>
          <cell r="CU238">
            <v>545398.98568600463</v>
          </cell>
          <cell r="CV238">
            <v>481868.34108155046</v>
          </cell>
          <cell r="CW238">
            <v>-63530.644604454166</v>
          </cell>
          <cell r="CX238">
            <v>14155.591661016941</v>
          </cell>
          <cell r="CY238">
            <v>77686.236265471147</v>
          </cell>
          <cell r="CZ238">
            <v>63530.64460445421</v>
          </cell>
          <cell r="DA238">
            <v>46364.133461322781</v>
          </cell>
          <cell r="DB238">
            <v>2</v>
          </cell>
          <cell r="DC238">
            <v>86301.42</v>
          </cell>
          <cell r="DD238">
            <v>2652.68</v>
          </cell>
          <cell r="DE238">
            <v>29149.129999999997</v>
          </cell>
          <cell r="DF238">
            <v>2088.2399999999998</v>
          </cell>
          <cell r="DG238">
            <v>74571.787258951459</v>
          </cell>
          <cell r="DH238">
            <v>6714654.9281642586</v>
          </cell>
          <cell r="DI238">
            <v>29942.811172334899</v>
          </cell>
          <cell r="DJ238">
            <v>9</v>
          </cell>
          <cell r="DK238">
            <v>7.0261904792364316</v>
          </cell>
          <cell r="DL238">
            <v>8.6807608436837427</v>
          </cell>
          <cell r="DM238">
            <v>5.9666997344594774</v>
          </cell>
          <cell r="DN238">
            <v>57152.099020089052</v>
          </cell>
          <cell r="DO238">
            <v>337.15</v>
          </cell>
          <cell r="DP238">
            <v>57489.249020089053</v>
          </cell>
          <cell r="DQ238">
            <v>57491.05</v>
          </cell>
          <cell r="DW238">
            <v>1614.52</v>
          </cell>
          <cell r="DX238">
            <v>0</v>
          </cell>
        </row>
        <row r="239">
          <cell r="A239">
            <v>150000762</v>
          </cell>
          <cell r="B239" t="str">
            <v>№2/303</v>
          </cell>
          <cell r="C239" t="str">
            <v>вул.ПАРКОВА,  7Б</v>
          </cell>
          <cell r="D239" t="str">
            <v>вул.САВЧУКА,  7Б</v>
          </cell>
          <cell r="E239">
            <v>2823.9</v>
          </cell>
          <cell r="F239">
            <v>2823.9</v>
          </cell>
          <cell r="G239">
            <v>312.10000000000002</v>
          </cell>
          <cell r="H239">
            <v>0</v>
          </cell>
          <cell r="I239">
            <v>8919.2307631050662</v>
          </cell>
          <cell r="J239">
            <v>8794.661430039936</v>
          </cell>
          <cell r="K239">
            <v>-124.56933306513019</v>
          </cell>
          <cell r="L239">
            <v>1549.6700237735815</v>
          </cell>
          <cell r="M239">
            <v>1557.4135990425516</v>
          </cell>
          <cell r="N239">
            <v>7.7435752689700621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404.18666517161955</v>
          </cell>
          <cell r="V239">
            <v>733.0046884821179</v>
          </cell>
          <cell r="W239">
            <v>328.81802331049835</v>
          </cell>
          <cell r="X239">
            <v>3556.4232986176294</v>
          </cell>
          <cell r="Y239">
            <v>2929.0260052916369</v>
          </cell>
          <cell r="Z239">
            <v>-627.39729332599245</v>
          </cell>
          <cell r="AA239">
            <v>0</v>
          </cell>
          <cell r="AB239">
            <v>0</v>
          </cell>
          <cell r="AC239">
            <v>0</v>
          </cell>
          <cell r="AD239">
            <v>12430.599994235165</v>
          </cell>
          <cell r="AE239">
            <v>12481.690792991369</v>
          </cell>
          <cell r="AF239">
            <v>51.090798756204094</v>
          </cell>
          <cell r="AG239">
            <v>26860.110744903061</v>
          </cell>
          <cell r="AH239">
            <v>26495.796515847611</v>
          </cell>
          <cell r="AI239">
            <v>-364.31422905544969</v>
          </cell>
          <cell r="AJ239">
            <v>15160.522712624874</v>
          </cell>
          <cell r="AK239">
            <v>14441.198473670273</v>
          </cell>
          <cell r="AL239">
            <v>-719.32423895460124</v>
          </cell>
          <cell r="AM239">
            <v>0</v>
          </cell>
          <cell r="AN239">
            <v>0</v>
          </cell>
          <cell r="AO239">
            <v>0</v>
          </cell>
          <cell r="AP239">
            <v>1865.6494972512592</v>
          </cell>
          <cell r="AQ239">
            <v>1693.0242754943115</v>
          </cell>
          <cell r="AR239">
            <v>-172.62522175694767</v>
          </cell>
          <cell r="AS239">
            <v>38346.593573400365</v>
          </cell>
          <cell r="AT239">
            <v>3037.0253465313781</v>
          </cell>
          <cell r="AU239">
            <v>-35309.568226868985</v>
          </cell>
          <cell r="AV239">
            <v>638.63570598236527</v>
          </cell>
          <cell r="AW239">
            <v>0</v>
          </cell>
          <cell r="AX239">
            <v>-638.63570598236527</v>
          </cell>
          <cell r="AY239">
            <v>779.20226982919451</v>
          </cell>
          <cell r="AZ239">
            <v>0</v>
          </cell>
          <cell r="BA239">
            <v>-779.20226982919451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163.13790922353178</v>
          </cell>
          <cell r="BI239">
            <v>0</v>
          </cell>
          <cell r="BJ239">
            <v>-163.13790922353178</v>
          </cell>
          <cell r="BK239">
            <v>588.11845982891407</v>
          </cell>
          <cell r="BL239">
            <v>0</v>
          </cell>
          <cell r="BM239">
            <v>-588.11845982891407</v>
          </cell>
          <cell r="BN239">
            <v>32.325203485670492</v>
          </cell>
          <cell r="BO239">
            <v>4664.777413453</v>
          </cell>
          <cell r="BP239">
            <v>4632.4522099673295</v>
          </cell>
          <cell r="BQ239">
            <v>2201.419548349676</v>
          </cell>
          <cell r="BR239">
            <v>4664.777413453</v>
          </cell>
          <cell r="BS239">
            <v>2463.357865103324</v>
          </cell>
          <cell r="BT239">
            <v>45518.732534502</v>
          </cell>
          <cell r="BU239">
            <v>67869.357797350312</v>
          </cell>
          <cell r="BV239">
            <v>22350.625262848313</v>
          </cell>
          <cell r="BW239">
            <v>25550.155619974052</v>
          </cell>
          <cell r="BX239">
            <v>30463.171269616672</v>
          </cell>
          <cell r="BY239">
            <v>4913.0156496426207</v>
          </cell>
          <cell r="BZ239">
            <v>13314.874859270887</v>
          </cell>
          <cell r="CA239">
            <v>867.78976681514007</v>
          </cell>
          <cell r="CB239">
            <v>-12447.085092455747</v>
          </cell>
          <cell r="CC239">
            <v>1127.3833974559875</v>
          </cell>
          <cell r="CD239">
            <v>1130.6536435971805</v>
          </cell>
          <cell r="CE239">
            <v>3.2702461411929562</v>
          </cell>
          <cell r="CF239">
            <v>140.54470749720292</v>
          </cell>
          <cell r="CG239">
            <v>0</v>
          </cell>
          <cell r="CH239">
            <v>-140.54470749720292</v>
          </cell>
          <cell r="CI239">
            <v>4518.923437579354</v>
          </cell>
          <cell r="CJ239">
            <v>7889.527876356804</v>
          </cell>
          <cell r="CK239">
            <v>3370.60443877745</v>
          </cell>
          <cell r="CL239">
            <v>5791.3586443253853</v>
          </cell>
          <cell r="CM239">
            <v>7215.4991121743242</v>
          </cell>
          <cell r="CN239">
            <v>1424.1404678489389</v>
          </cell>
          <cell r="CO239">
            <v>10310.282081904739</v>
          </cell>
          <cell r="CP239">
            <v>15105.026988531128</v>
          </cell>
          <cell r="CQ239">
            <v>4794.7449066263889</v>
          </cell>
          <cell r="CR239">
            <v>180396.26927713412</v>
          </cell>
          <cell r="CS239">
            <v>165767.82149090699</v>
          </cell>
          <cell r="CT239">
            <v>-14628.447786227131</v>
          </cell>
          <cell r="CU239">
            <v>216475.52313256095</v>
          </cell>
          <cell r="CV239">
            <v>198921.38578908838</v>
          </cell>
          <cell r="CW239">
            <v>-17554.137343472568</v>
          </cell>
          <cell r="CX239">
            <v>7570.506978510668</v>
          </cell>
          <cell r="CY239">
            <v>25124.644321983149</v>
          </cell>
          <cell r="CZ239">
            <v>17554.137343472481</v>
          </cell>
          <cell r="DA239">
            <v>-109296.07766576992</v>
          </cell>
          <cell r="DB239">
            <v>2</v>
          </cell>
          <cell r="DC239">
            <v>55219.43</v>
          </cell>
          <cell r="DD239">
            <v>0</v>
          </cell>
          <cell r="DE239">
            <v>32024.12</v>
          </cell>
          <cell r="DF239">
            <v>0</v>
          </cell>
          <cell r="DG239">
            <v>-62647.226946536975</v>
          </cell>
          <cell r="DH239">
            <v>2688552.3613328594</v>
          </cell>
          <cell r="DI239">
            <v>12580.739792262411</v>
          </cell>
          <cell r="DJ239">
            <v>9</v>
          </cell>
          <cell r="DK239">
            <v>7.1389120928658922</v>
          </cell>
          <cell r="DL239">
            <v>8.3475269823243323</v>
          </cell>
          <cell r="DM239">
            <v>5.992910955104823</v>
          </cell>
          <cell r="DN239">
            <v>23195.372738385704</v>
          </cell>
          <cell r="DO239">
            <v>0</v>
          </cell>
          <cell r="DP239">
            <v>23195.372738385704</v>
          </cell>
          <cell r="DQ239"/>
          <cell r="DW239">
            <v>1437.2600000000002</v>
          </cell>
          <cell r="DX239">
            <v>0</v>
          </cell>
        </row>
        <row r="240">
          <cell r="A240">
            <v>150001044</v>
          </cell>
          <cell r="B240" t="str">
            <v>№2/257</v>
          </cell>
          <cell r="C240" t="str">
            <v>вул.ПРЕОБРАЖЕНСЬКА,  14</v>
          </cell>
          <cell r="D240" t="str">
            <v>вул.ПРЕОБРАЖЕНСЬКА,  14</v>
          </cell>
          <cell r="E240">
            <v>3505.5</v>
          </cell>
          <cell r="F240">
            <v>3228.8</v>
          </cell>
          <cell r="G240">
            <v>0</v>
          </cell>
          <cell r="H240">
            <v>276.7</v>
          </cell>
          <cell r="I240">
            <v>13333.445021665011</v>
          </cell>
          <cell r="J240">
            <v>13037.425594229788</v>
          </cell>
          <cell r="K240">
            <v>-296.01942743522341</v>
          </cell>
          <cell r="L240">
            <v>2414.3197816761658</v>
          </cell>
          <cell r="M240">
            <v>2426.9707807196551</v>
          </cell>
          <cell r="N240">
            <v>12.650999043489264</v>
          </cell>
          <cell r="O240">
            <v>5531.3060151080772</v>
          </cell>
          <cell r="P240">
            <v>5546.2738616493107</v>
          </cell>
          <cell r="Q240">
            <v>14.967846541233484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8218.5928185968442</v>
          </cell>
          <cell r="Y240">
            <v>7824.5617631723571</v>
          </cell>
          <cell r="Z240">
            <v>-394.03105542448702</v>
          </cell>
          <cell r="AA240">
            <v>0</v>
          </cell>
          <cell r="AB240">
            <v>0</v>
          </cell>
          <cell r="AC240">
            <v>0</v>
          </cell>
          <cell r="AD240">
            <v>15431.311318528822</v>
          </cell>
          <cell r="AE240">
            <v>15494.706360544944</v>
          </cell>
          <cell r="AF240">
            <v>63.395042016121806</v>
          </cell>
          <cell r="AG240">
            <v>44928.974955574922</v>
          </cell>
          <cell r="AH240">
            <v>44329.938360316053</v>
          </cell>
          <cell r="AI240">
            <v>-599.03659525886906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12437.663315008396</v>
          </cell>
          <cell r="AQ240">
            <v>12305.498199806982</v>
          </cell>
          <cell r="AR240">
            <v>-132.16511520141466</v>
          </cell>
          <cell r="AS240">
            <v>37352.434331972945</v>
          </cell>
          <cell r="AT240">
            <v>4318.1885805313996</v>
          </cell>
          <cell r="AU240">
            <v>-33034.245751441544</v>
          </cell>
          <cell r="AV240">
            <v>2014.1252832887828</v>
          </cell>
          <cell r="AW240">
            <v>0</v>
          </cell>
          <cell r="AX240">
            <v>-2014.1252832887828</v>
          </cell>
          <cell r="AY240">
            <v>3173.4918433998027</v>
          </cell>
          <cell r="AZ240">
            <v>0</v>
          </cell>
          <cell r="BA240">
            <v>-3173.4918433998027</v>
          </cell>
          <cell r="BB240">
            <v>2647.3438780809224</v>
          </cell>
          <cell r="BC240">
            <v>0</v>
          </cell>
          <cell r="BD240">
            <v>-2647.3438780809224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1755.9963567361547</v>
          </cell>
          <cell r="BL240">
            <v>0</v>
          </cell>
          <cell r="BM240">
            <v>-1755.9963567361547</v>
          </cell>
          <cell r="BN240">
            <v>54.99148162701713</v>
          </cell>
          <cell r="BO240">
            <v>0</v>
          </cell>
          <cell r="BP240">
            <v>-54.99148162701713</v>
          </cell>
          <cell r="BQ240">
            <v>9645.948843132679</v>
          </cell>
          <cell r="BR240">
            <v>0</v>
          </cell>
          <cell r="BS240">
            <v>-9645.948843132679</v>
          </cell>
          <cell r="BT240">
            <v>25798.912703648628</v>
          </cell>
          <cell r="BU240">
            <v>46228.973904746497</v>
          </cell>
          <cell r="BV240">
            <v>20430.061201097869</v>
          </cell>
          <cell r="BW240">
            <v>16541.070650079917</v>
          </cell>
          <cell r="BX240">
            <v>18416.273358368282</v>
          </cell>
          <cell r="BY240">
            <v>1875.2027082883651</v>
          </cell>
          <cell r="BZ240">
            <v>13112.020281110183</v>
          </cell>
          <cell r="CA240">
            <v>568.83888005090012</v>
          </cell>
          <cell r="CB240">
            <v>-12543.181401059283</v>
          </cell>
          <cell r="CC240">
            <v>1398.0886245564759</v>
          </cell>
          <cell r="CD240">
            <v>1402.1441161840967</v>
          </cell>
          <cell r="CE240">
            <v>4.0554916276207678</v>
          </cell>
          <cell r="CF240">
            <v>174.29204407024068</v>
          </cell>
          <cell r="CG240">
            <v>0</v>
          </cell>
          <cell r="CH240">
            <v>-174.29204407024068</v>
          </cell>
          <cell r="CI240">
            <v>3985.6153236319169</v>
          </cell>
          <cell r="CJ240">
            <v>2285.4933246199926</v>
          </cell>
          <cell r="CK240">
            <v>-1700.1219990119243</v>
          </cell>
          <cell r="CL240">
            <v>0</v>
          </cell>
          <cell r="CM240">
            <v>0</v>
          </cell>
          <cell r="CN240">
            <v>0</v>
          </cell>
          <cell r="CO240">
            <v>3985.6153236319169</v>
          </cell>
          <cell r="CP240">
            <v>2285.4933246199926</v>
          </cell>
          <cell r="CQ240">
            <v>-1700.1219990119243</v>
          </cell>
          <cell r="CR240">
            <v>165375.02107278627</v>
          </cell>
          <cell r="CS240">
            <v>129855.34872462421</v>
          </cell>
          <cell r="CT240">
            <v>-35519.672348162057</v>
          </cell>
          <cell r="CU240">
            <v>198450.02528734351</v>
          </cell>
          <cell r="CV240">
            <v>155826.41846954904</v>
          </cell>
          <cell r="CW240">
            <v>-42623.606817794469</v>
          </cell>
          <cell r="CX240">
            <v>6332.6490915502036</v>
          </cell>
          <cell r="CY240">
            <v>48956.25590934472</v>
          </cell>
          <cell r="CZ240">
            <v>42623.606817794513</v>
          </cell>
          <cell r="DA240">
            <v>-68032.115862420935</v>
          </cell>
          <cell r="DB240">
            <v>2</v>
          </cell>
          <cell r="DC240">
            <v>50654.11</v>
          </cell>
          <cell r="DD240">
            <v>15468.52</v>
          </cell>
          <cell r="DE240">
            <v>30944.9</v>
          </cell>
          <cell r="DF240">
            <v>13961.48</v>
          </cell>
          <cell r="DG240">
            <v>-13342.314347563894</v>
          </cell>
          <cell r="DH240">
            <v>2457392.0925467247</v>
          </cell>
          <cell r="DI240">
            <v>14385.116736757871</v>
          </cell>
          <cell r="DJ240">
            <v>5</v>
          </cell>
          <cell r="DK240">
            <v>6.1042246653998209</v>
          </cell>
          <cell r="DL240">
            <v>0</v>
          </cell>
          <cell r="DM240">
            <v>5.4464510847747194</v>
          </cell>
          <cell r="DN240">
            <v>19709.320599642942</v>
          </cell>
          <cell r="DO240">
            <v>1507.0330151571648</v>
          </cell>
          <cell r="DP240">
            <v>21216.353614800108</v>
          </cell>
          <cell r="DQ240"/>
          <cell r="DW240">
            <v>1437.2600000000002</v>
          </cell>
          <cell r="DX240">
            <v>0</v>
          </cell>
        </row>
        <row r="241">
          <cell r="A241">
            <v>150001050</v>
          </cell>
          <cell r="B241" t="str">
            <v>№2/258</v>
          </cell>
          <cell r="C241" t="str">
            <v>вул.ПРЕОБРАЖЕНСЬКА,  14А</v>
          </cell>
          <cell r="D241" t="str">
            <v>вул.ПРЕОБРАЖЕНСЬКА,  14А</v>
          </cell>
          <cell r="E241">
            <v>3564.2</v>
          </cell>
          <cell r="F241">
            <v>3564.2</v>
          </cell>
          <cell r="G241">
            <v>0</v>
          </cell>
          <cell r="H241">
            <v>0</v>
          </cell>
          <cell r="I241">
            <v>13077.62797847784</v>
          </cell>
          <cell r="J241">
            <v>12827.475389962696</v>
          </cell>
          <cell r="K241">
            <v>-250.15258851514409</v>
          </cell>
          <cell r="L241">
            <v>2263.3231613471999</v>
          </cell>
          <cell r="M241">
            <v>2358.6421668792304</v>
          </cell>
          <cell r="N241">
            <v>95.319005532030587</v>
          </cell>
          <cell r="O241">
            <v>5396.8342920665746</v>
          </cell>
          <cell r="P241">
            <v>5411.0731200682831</v>
          </cell>
          <cell r="Q241">
            <v>14.238828001708498</v>
          </cell>
          <cell r="R241">
            <v>0</v>
          </cell>
          <cell r="S241">
            <v>0</v>
          </cell>
          <cell r="T241">
            <v>0</v>
          </cell>
          <cell r="U241">
            <v>384.05140304375084</v>
          </cell>
          <cell r="V241">
            <v>212.76625896597179</v>
          </cell>
          <cell r="W241">
            <v>-171.28514407777905</v>
          </cell>
          <cell r="X241">
            <v>8195.3389113147914</v>
          </cell>
          <cell r="Y241">
            <v>7808.3072449064957</v>
          </cell>
          <cell r="Z241">
            <v>-387.03166640829568</v>
          </cell>
          <cell r="AA241">
            <v>0</v>
          </cell>
          <cell r="AB241">
            <v>0</v>
          </cell>
          <cell r="AC241">
            <v>0</v>
          </cell>
          <cell r="AD241">
            <v>15689.999017002599</v>
          </cell>
          <cell r="AE241">
            <v>15754.4334979221</v>
          </cell>
          <cell r="AF241">
            <v>64.434480919500857</v>
          </cell>
          <cell r="AG241">
            <v>45007.174763252755</v>
          </cell>
          <cell r="AH241">
            <v>44372.697678704775</v>
          </cell>
          <cell r="AI241">
            <v>-634.47708454797976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12437.663315008396</v>
          </cell>
          <cell r="AQ241">
            <v>10178.428838258529</v>
          </cell>
          <cell r="AR241">
            <v>-2259.2344767498671</v>
          </cell>
          <cell r="AS241">
            <v>62426.434889667536</v>
          </cell>
          <cell r="AT241">
            <v>81099.866542817181</v>
          </cell>
          <cell r="AU241">
            <v>18673.431653149644</v>
          </cell>
          <cell r="AV241">
            <v>1844.6999701576517</v>
          </cell>
          <cell r="AW241">
            <v>0</v>
          </cell>
          <cell r="AX241">
            <v>-1844.6999701576517</v>
          </cell>
          <cell r="AY241">
            <v>2978.7240124533387</v>
          </cell>
          <cell r="AZ241">
            <v>0</v>
          </cell>
          <cell r="BA241">
            <v>-2978.7240124533387</v>
          </cell>
          <cell r="BB241">
            <v>2602.9389310286206</v>
          </cell>
          <cell r="BC241">
            <v>0</v>
          </cell>
          <cell r="BD241">
            <v>-2602.9389310286206</v>
          </cell>
          <cell r="BE241">
            <v>0</v>
          </cell>
          <cell r="BF241">
            <v>0</v>
          </cell>
          <cell r="BG241">
            <v>0</v>
          </cell>
          <cell r="BH241">
            <v>226.35002267820468</v>
          </cell>
          <cell r="BI241">
            <v>0</v>
          </cell>
          <cell r="BJ241">
            <v>-226.35002267820468</v>
          </cell>
          <cell r="BK241">
            <v>1728.9612239837886</v>
          </cell>
          <cell r="BL241">
            <v>176.70892977667361</v>
          </cell>
          <cell r="BM241">
            <v>-1552.252294207115</v>
          </cell>
          <cell r="BN241">
            <v>50.934732982401115</v>
          </cell>
          <cell r="BO241">
            <v>0</v>
          </cell>
          <cell r="BP241">
            <v>-50.934732982401115</v>
          </cell>
          <cell r="BQ241">
            <v>9432.6088932840048</v>
          </cell>
          <cell r="BR241">
            <v>176.70892977667361</v>
          </cell>
          <cell r="BS241">
            <v>-9255.8999635073305</v>
          </cell>
          <cell r="BT241">
            <v>21282.14285560801</v>
          </cell>
          <cell r="BU241">
            <v>41997.853217674645</v>
          </cell>
          <cell r="BV241">
            <v>20715.710362066635</v>
          </cell>
          <cell r="BW241">
            <v>16668.139228610929</v>
          </cell>
          <cell r="BX241">
            <v>20430.531014183591</v>
          </cell>
          <cell r="BY241">
            <v>3762.3917855726613</v>
          </cell>
          <cell r="BZ241">
            <v>10572.951902923329</v>
          </cell>
          <cell r="CA241">
            <v>453.44844840470489</v>
          </cell>
          <cell r="CB241">
            <v>-10119.503454518624</v>
          </cell>
          <cell r="CC241">
            <v>2263.0132341675262</v>
          </cell>
          <cell r="CD241">
            <v>2269.5776472262996</v>
          </cell>
          <cell r="CE241">
            <v>6.5644130587734253</v>
          </cell>
          <cell r="CF241">
            <v>282.11745336687096</v>
          </cell>
          <cell r="CG241">
            <v>0</v>
          </cell>
          <cell r="CH241">
            <v>-282.11745336687096</v>
          </cell>
          <cell r="CI241">
            <v>3593.711434787213</v>
          </cell>
          <cell r="CJ241">
            <v>3219.7633561854518</v>
          </cell>
          <cell r="CK241">
            <v>-373.94807860176115</v>
          </cell>
          <cell r="CL241">
            <v>0</v>
          </cell>
          <cell r="CM241">
            <v>0</v>
          </cell>
          <cell r="CN241">
            <v>0</v>
          </cell>
          <cell r="CO241">
            <v>3593.711434787213</v>
          </cell>
          <cell r="CP241">
            <v>3219.7633561854518</v>
          </cell>
          <cell r="CQ241">
            <v>-373.94807860176115</v>
          </cell>
          <cell r="CR241">
            <v>183965.95797067659</v>
          </cell>
          <cell r="CS241">
            <v>204198.87567323187</v>
          </cell>
          <cell r="CT241">
            <v>20232.917702555278</v>
          </cell>
          <cell r="CU241">
            <v>220759.1495648119</v>
          </cell>
          <cell r="CV241">
            <v>245038.65080787824</v>
          </cell>
          <cell r="CW241">
            <v>24279.501243066334</v>
          </cell>
          <cell r="CX241">
            <v>11034.339356693568</v>
          </cell>
          <cell r="CY241">
            <v>-13245.161886372778</v>
          </cell>
          <cell r="CZ241">
            <v>-24279.501243066348</v>
          </cell>
          <cell r="DA241">
            <v>79005.432975367803</v>
          </cell>
          <cell r="DB241">
            <v>2</v>
          </cell>
          <cell r="DC241">
            <v>45647.44</v>
          </cell>
          <cell r="DD241">
            <v>0</v>
          </cell>
          <cell r="DE241">
            <v>21563.430000000004</v>
          </cell>
          <cell r="DF241">
            <v>0</v>
          </cell>
          <cell r="DG241">
            <v>132704.8194197914</v>
          </cell>
          <cell r="DH241">
            <v>2781521.8670580657</v>
          </cell>
          <cell r="DI241">
            <v>15879.853687074479</v>
          </cell>
          <cell r="DJ241">
            <v>5</v>
          </cell>
          <cell r="DK241">
            <v>6.7571703410978543</v>
          </cell>
          <cell r="DL241">
            <v>0</v>
          </cell>
          <cell r="DM241">
            <v>6.1685872128049368</v>
          </cell>
          <cell r="DN241">
            <v>24083.906529740972</v>
          </cell>
          <cell r="DO241">
            <v>0</v>
          </cell>
          <cell r="DP241">
            <v>24083.906529740972</v>
          </cell>
          <cell r="DQ241"/>
          <cell r="DW241">
            <v>1260</v>
          </cell>
          <cell r="DX241">
            <v>0</v>
          </cell>
        </row>
        <row r="242">
          <cell r="A242">
            <v>150001045</v>
          </cell>
          <cell r="B242" t="str">
            <v>№2/259</v>
          </cell>
          <cell r="C242" t="str">
            <v>вул.ПРЕОБРАЖЕНСЬКА,  16</v>
          </cell>
          <cell r="D242" t="str">
            <v>вул.ПРЕОБРАЖЕНСЬКА,  16</v>
          </cell>
          <cell r="E242">
            <v>3572</v>
          </cell>
          <cell r="F242">
            <v>3572</v>
          </cell>
          <cell r="G242">
            <v>0</v>
          </cell>
          <cell r="H242">
            <v>0</v>
          </cell>
          <cell r="I242">
            <v>12674.565661747105</v>
          </cell>
          <cell r="J242">
            <v>12437.14463147543</v>
          </cell>
          <cell r="K242">
            <v>-237.42103027167468</v>
          </cell>
          <cell r="L242">
            <v>2263.3231613471999</v>
          </cell>
          <cell r="M242">
            <v>2267.5453561067989</v>
          </cell>
          <cell r="N242">
            <v>4.2221947595990059</v>
          </cell>
          <cell r="O242">
            <v>5914.343757310342</v>
          </cell>
          <cell r="P242">
            <v>5929.9279562157353</v>
          </cell>
          <cell r="Q242">
            <v>15.58419890539335</v>
          </cell>
          <cell r="R242">
            <v>0</v>
          </cell>
          <cell r="S242">
            <v>0</v>
          </cell>
          <cell r="T242">
            <v>0</v>
          </cell>
          <cell r="U242">
            <v>384.05140304375084</v>
          </cell>
          <cell r="V242">
            <v>212.76625896597179</v>
          </cell>
          <cell r="W242">
            <v>-171.28514407777905</v>
          </cell>
          <cell r="X242">
            <v>8179.7961523544627</v>
          </cell>
          <cell r="Y242">
            <v>7778.1780761884029</v>
          </cell>
          <cell r="Z242">
            <v>-401.61807616605984</v>
          </cell>
          <cell r="AA242">
            <v>0</v>
          </cell>
          <cell r="AB242">
            <v>0</v>
          </cell>
          <cell r="AC242">
            <v>0</v>
          </cell>
          <cell r="AD242">
            <v>15722.3145098194</v>
          </cell>
          <cell r="AE242">
            <v>15787.044877933751</v>
          </cell>
          <cell r="AF242">
            <v>64.730368114351222</v>
          </cell>
          <cell r="AG242">
            <v>45138.394645622262</v>
          </cell>
          <cell r="AH242">
            <v>44412.607156886093</v>
          </cell>
          <cell r="AI242">
            <v>-725.7874887361686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12437.663315008396</v>
          </cell>
          <cell r="AQ242">
            <v>11210.855130962831</v>
          </cell>
          <cell r="AR242">
            <v>-1226.8081840455652</v>
          </cell>
          <cell r="AS242">
            <v>60827.505897822957</v>
          </cell>
          <cell r="AT242">
            <v>9225.9547509723161</v>
          </cell>
          <cell r="AU242">
            <v>-51601.551146850645</v>
          </cell>
          <cell r="AV242">
            <v>1801.9496911110746</v>
          </cell>
          <cell r="AW242">
            <v>0</v>
          </cell>
          <cell r="AX242">
            <v>-1801.9496911110746</v>
          </cell>
          <cell r="AY242">
            <v>2978.7240124533387</v>
          </cell>
          <cell r="AZ242">
            <v>0</v>
          </cell>
          <cell r="BA242">
            <v>-2978.7240124533387</v>
          </cell>
          <cell r="BB242">
            <v>3208.5520612283658</v>
          </cell>
          <cell r="BC242">
            <v>0</v>
          </cell>
          <cell r="BD242">
            <v>-3208.5520612283658</v>
          </cell>
          <cell r="BE242">
            <v>0</v>
          </cell>
          <cell r="BF242">
            <v>0</v>
          </cell>
          <cell r="BG242">
            <v>0</v>
          </cell>
          <cell r="BH242">
            <v>226.35002267820468</v>
          </cell>
          <cell r="BI242">
            <v>0</v>
          </cell>
          <cell r="BJ242">
            <v>-226.35002267820468</v>
          </cell>
          <cell r="BK242">
            <v>1738.4630039998897</v>
          </cell>
          <cell r="BL242">
            <v>1102.1574769873018</v>
          </cell>
          <cell r="BM242">
            <v>-636.30552701258785</v>
          </cell>
          <cell r="BN242">
            <v>41.275807638077268</v>
          </cell>
          <cell r="BO242">
            <v>3947.3587885413904</v>
          </cell>
          <cell r="BP242">
            <v>3906.082980903313</v>
          </cell>
          <cell r="BQ242">
            <v>9995.3145991089514</v>
          </cell>
          <cell r="BR242">
            <v>5049.5162655286922</v>
          </cell>
          <cell r="BS242">
            <v>-4945.7983335802592</v>
          </cell>
          <cell r="BT242">
            <v>16740.109569395736</v>
          </cell>
          <cell r="BU242">
            <v>29580.364914299687</v>
          </cell>
          <cell r="BV242">
            <v>12840.255344903951</v>
          </cell>
          <cell r="BW242">
            <v>19635.477574690602</v>
          </cell>
          <cell r="BX242">
            <v>23801.487915800994</v>
          </cell>
          <cell r="BY242">
            <v>4166.0103411103919</v>
          </cell>
          <cell r="BZ242">
            <v>9916.0722326460418</v>
          </cell>
          <cell r="CA242">
            <v>455.69814407329773</v>
          </cell>
          <cell r="CB242">
            <v>-9460.3740885727439</v>
          </cell>
          <cell r="CC242">
            <v>2304.8797719264767</v>
          </cell>
          <cell r="CD242">
            <v>2311.5656289269132</v>
          </cell>
          <cell r="CE242">
            <v>6.6858570004364992</v>
          </cell>
          <cell r="CF242">
            <v>287.33672510400163</v>
          </cell>
          <cell r="CG242">
            <v>0</v>
          </cell>
          <cell r="CH242">
            <v>-287.33672510400163</v>
          </cell>
          <cell r="CI242">
            <v>13837.069229956995</v>
          </cell>
          <cell r="CJ242">
            <v>12129.563941652184</v>
          </cell>
          <cell r="CK242">
            <v>-1707.5052883048102</v>
          </cell>
          <cell r="CL242">
            <v>0</v>
          </cell>
          <cell r="CM242">
            <v>0</v>
          </cell>
          <cell r="CN242">
            <v>0</v>
          </cell>
          <cell r="CO242">
            <v>13837.069229956995</v>
          </cell>
          <cell r="CP242">
            <v>12129.563941652184</v>
          </cell>
          <cell r="CQ242">
            <v>-1707.5052883048102</v>
          </cell>
          <cell r="CR242">
            <v>191119.82356128242</v>
          </cell>
          <cell r="CS242">
            <v>138177.61384910299</v>
          </cell>
          <cell r="CT242">
            <v>-52942.209712179436</v>
          </cell>
          <cell r="CU242">
            <v>229343.7882735389</v>
          </cell>
          <cell r="CV242">
            <v>165813.13661892357</v>
          </cell>
          <cell r="CW242">
            <v>-63530.651654615329</v>
          </cell>
          <cell r="CX242">
            <v>10160.134232874967</v>
          </cell>
          <cell r="CY242">
            <v>73690.785887490259</v>
          </cell>
          <cell r="CZ242">
            <v>63530.651654615293</v>
          </cell>
          <cell r="DA242">
            <v>-36676.449306383423</v>
          </cell>
          <cell r="DB242">
            <v>2</v>
          </cell>
          <cell r="DC242">
            <v>65400.42</v>
          </cell>
          <cell r="DD242">
            <v>0</v>
          </cell>
          <cell r="DE242">
            <v>40541.85</v>
          </cell>
          <cell r="DF242">
            <v>0</v>
          </cell>
          <cell r="DG242">
            <v>29406.747524217935</v>
          </cell>
          <cell r="DH242">
            <v>2874047.0700769662</v>
          </cell>
          <cell r="DI242">
            <v>15911.485974249586</v>
          </cell>
          <cell r="DJ242">
            <v>5</v>
          </cell>
          <cell r="DK242">
            <v>6.9548134497482872</v>
          </cell>
          <cell r="DL242">
            <v>0</v>
          </cell>
          <cell r="DM242">
            <v>6.2616770477843557</v>
          </cell>
          <cell r="DN242">
            <v>24842.59364250088</v>
          </cell>
          <cell r="DO242">
            <v>0</v>
          </cell>
          <cell r="DP242">
            <v>24842.59364250088</v>
          </cell>
          <cell r="DQ242"/>
          <cell r="DW242">
            <v>1437.2600000000002</v>
          </cell>
          <cell r="DX242">
            <v>0</v>
          </cell>
        </row>
        <row r="243">
          <cell r="A243">
            <v>150001046</v>
          </cell>
          <cell r="B243" t="str">
            <v>№2/260</v>
          </cell>
          <cell r="C243" t="str">
            <v>вул.ПРЕОБРАЖЕНСЬКА,  18</v>
          </cell>
          <cell r="D243" t="str">
            <v>вул.ПРЕОБРАЖЕНСЬКА,  18</v>
          </cell>
          <cell r="E243">
            <v>2689.9</v>
          </cell>
          <cell r="F243">
            <v>2479.3000000000002</v>
          </cell>
          <cell r="G243">
            <v>0</v>
          </cell>
          <cell r="H243">
            <v>210.60000000000002</v>
          </cell>
          <cell r="I243">
            <v>9470.1348779522014</v>
          </cell>
          <cell r="J243">
            <v>9273.3811015631545</v>
          </cell>
          <cell r="K243">
            <v>-196.75377638904683</v>
          </cell>
          <cell r="L243">
            <v>1976.8747188778111</v>
          </cell>
          <cell r="M243">
            <v>1994.8058733475245</v>
          </cell>
          <cell r="N243">
            <v>17.93115446971342</v>
          </cell>
          <cell r="O243">
            <v>3914.9248431557448</v>
          </cell>
          <cell r="P243">
            <v>3925.3813775956351</v>
          </cell>
          <cell r="Q243">
            <v>10.45653443989022</v>
          </cell>
          <cell r="R243">
            <v>0</v>
          </cell>
          <cell r="S243">
            <v>0</v>
          </cell>
          <cell r="T243">
            <v>0</v>
          </cell>
          <cell r="U243">
            <v>384.05140304375084</v>
          </cell>
          <cell r="V243">
            <v>212.76625896597179</v>
          </cell>
          <cell r="W243">
            <v>-171.28514407777905</v>
          </cell>
          <cell r="X243">
            <v>5967.1832016839762</v>
          </cell>
          <cell r="Y243">
            <v>5643.8040247737408</v>
          </cell>
          <cell r="Z243">
            <v>-323.3791769102354</v>
          </cell>
          <cell r="AA243">
            <v>0</v>
          </cell>
          <cell r="AB243">
            <v>0</v>
          </cell>
          <cell r="AC243">
            <v>0</v>
          </cell>
          <cell r="AD243">
            <v>11816.772813329877</v>
          </cell>
          <cell r="AE243">
            <v>12043.432800410552</v>
          </cell>
          <cell r="AF243">
            <v>226.65998708067491</v>
          </cell>
          <cell r="AG243">
            <v>33529.941858043356</v>
          </cell>
          <cell r="AH243">
            <v>33093.571436656581</v>
          </cell>
          <cell r="AI243">
            <v>-436.37042138677498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9017.305903381086</v>
          </cell>
          <cell r="AQ243">
            <v>9054.8716080851937</v>
          </cell>
          <cell r="AR243">
            <v>37.565704704107702</v>
          </cell>
          <cell r="AS243">
            <v>35028.568928812754</v>
          </cell>
          <cell r="AT243">
            <v>41245.496944247003</v>
          </cell>
          <cell r="AU243">
            <v>6216.9280154342487</v>
          </cell>
          <cell r="AV243">
            <v>1459.6613288203541</v>
          </cell>
          <cell r="AW243">
            <v>0</v>
          </cell>
          <cell r="AX243">
            <v>-1459.6613288203541</v>
          </cell>
          <cell r="AY243">
            <v>2453.5796144423052</v>
          </cell>
          <cell r="AZ243">
            <v>2043.8781002995891</v>
          </cell>
          <cell r="BA243">
            <v>-409.70151414271618</v>
          </cell>
          <cell r="BB243">
            <v>1874.3501136410139</v>
          </cell>
          <cell r="BC243">
            <v>0</v>
          </cell>
          <cell r="BD243">
            <v>-1874.3501136410139</v>
          </cell>
          <cell r="BE243">
            <v>0</v>
          </cell>
          <cell r="BF243">
            <v>0</v>
          </cell>
          <cell r="BG243">
            <v>0</v>
          </cell>
          <cell r="BH243">
            <v>226.35002267820468</v>
          </cell>
          <cell r="BI243">
            <v>0</v>
          </cell>
          <cell r="BJ243">
            <v>-226.35002267820468</v>
          </cell>
          <cell r="BK243">
            <v>1201.7707554674312</v>
          </cell>
          <cell r="BL243">
            <v>0</v>
          </cell>
          <cell r="BM243">
            <v>-1201.7707554674312</v>
          </cell>
          <cell r="BN243">
            <v>31.552489458124587</v>
          </cell>
          <cell r="BO243">
            <v>2934.3460105618965</v>
          </cell>
          <cell r="BP243">
            <v>2902.793521103772</v>
          </cell>
          <cell r="BQ243">
            <v>7247.2643245074341</v>
          </cell>
          <cell r="BR243">
            <v>4978.2241108614853</v>
          </cell>
          <cell r="BS243">
            <v>-2269.0402136459488</v>
          </cell>
          <cell r="BT243">
            <v>22041.157105766131</v>
          </cell>
          <cell r="BU243">
            <v>37174.906995134734</v>
          </cell>
          <cell r="BV243">
            <v>15133.749889368602</v>
          </cell>
          <cell r="BW243">
            <v>12545.948981424652</v>
          </cell>
          <cell r="BX243">
            <v>16271.802694365741</v>
          </cell>
          <cell r="BY243">
            <v>3725.8537129410888</v>
          </cell>
          <cell r="BZ243">
            <v>10804.881248702648</v>
          </cell>
          <cell r="CA243">
            <v>523.83292329090773</v>
          </cell>
          <cell r="CB243">
            <v>-10281.048325411741</v>
          </cell>
          <cell r="CC243">
            <v>748.20577707094537</v>
          </cell>
          <cell r="CD243">
            <v>750.37612751322251</v>
          </cell>
          <cell r="CE243">
            <v>2.1703504422771402</v>
          </cell>
          <cell r="CF243">
            <v>93.274712332508585</v>
          </cell>
          <cell r="CG243">
            <v>0</v>
          </cell>
          <cell r="CH243">
            <v>-93.274712332508585</v>
          </cell>
          <cell r="CI243">
            <v>4567.0652545173589</v>
          </cell>
          <cell r="CJ243">
            <v>2988.7460632168959</v>
          </cell>
          <cell r="CK243">
            <v>-1578.319191300463</v>
          </cell>
          <cell r="CL243">
            <v>0</v>
          </cell>
          <cell r="CM243">
            <v>0</v>
          </cell>
          <cell r="CN243">
            <v>0</v>
          </cell>
          <cell r="CO243">
            <v>4567.0652545173589</v>
          </cell>
          <cell r="CP243">
            <v>2988.7460632168959</v>
          </cell>
          <cell r="CQ243">
            <v>-1578.319191300463</v>
          </cell>
          <cell r="CR243">
            <v>135623.61409455887</v>
          </cell>
          <cell r="CS243">
            <v>146081.82890337176</v>
          </cell>
          <cell r="CT243">
            <v>10458.214808812889</v>
          </cell>
          <cell r="CU243">
            <v>162748.33691347064</v>
          </cell>
          <cell r="CV243">
            <v>175298.19468404612</v>
          </cell>
          <cell r="CW243">
            <v>12549.857770575472</v>
          </cell>
          <cell r="CX243">
            <v>5512.5924157910731</v>
          </cell>
          <cell r="CY243">
            <v>-7037.2653547843856</v>
          </cell>
          <cell r="CZ243">
            <v>-12549.857770575458</v>
          </cell>
          <cell r="DA243">
            <v>21595.953965644418</v>
          </cell>
          <cell r="DB243">
            <v>2</v>
          </cell>
          <cell r="DC243">
            <v>55080.14</v>
          </cell>
          <cell r="DD243">
            <v>2920.25</v>
          </cell>
          <cell r="DE243">
            <v>38915.360000000001</v>
          </cell>
          <cell r="DF243">
            <v>1685.06</v>
          </cell>
          <cell r="DG243">
            <v>61741.301752452157</v>
          </cell>
          <cell r="DH243">
            <v>2019131.1519511405</v>
          </cell>
          <cell r="DI243">
            <v>11008.481462108222</v>
          </cell>
          <cell r="DJ243">
            <v>5</v>
          </cell>
          <cell r="DK243">
            <v>6.5178373108065397</v>
          </cell>
          <cell r="DL243">
            <v>0</v>
          </cell>
          <cell r="DM243">
            <v>5.865071304181634</v>
          </cell>
          <cell r="DN243">
            <v>16159.674044682655</v>
          </cell>
          <cell r="DO243">
            <v>1235.1840166606523</v>
          </cell>
          <cell r="DP243">
            <v>17394.858061343308</v>
          </cell>
          <cell r="DQ243"/>
          <cell r="DW243">
            <v>1437.2600000000002</v>
          </cell>
          <cell r="DX243">
            <v>0</v>
          </cell>
        </row>
        <row r="244">
          <cell r="A244">
            <v>150001040</v>
          </cell>
          <cell r="B244" t="str">
            <v>№2/261</v>
          </cell>
          <cell r="C244" t="str">
            <v>вул.ПРЕОБРАЖЕНСЬКА,  2</v>
          </cell>
          <cell r="D244" t="str">
            <v>вул.ПРЕОБРАЖЕНСЬКА,  2</v>
          </cell>
          <cell r="E244">
            <v>2524.1999999999998</v>
          </cell>
          <cell r="F244">
            <v>2013</v>
          </cell>
          <cell r="G244">
            <v>0</v>
          </cell>
          <cell r="H244">
            <v>511.20000000000005</v>
          </cell>
          <cell r="I244">
            <v>9822.1150130923743</v>
          </cell>
          <cell r="J244">
            <v>9568.0283600685398</v>
          </cell>
          <cell r="K244">
            <v>-254.08665302383451</v>
          </cell>
          <cell r="L244">
            <v>2484.2509287102471</v>
          </cell>
          <cell r="M244">
            <v>2489.3537416106115</v>
          </cell>
          <cell r="N244">
            <v>5.1028129003643699</v>
          </cell>
          <cell r="O244">
            <v>3812.1883612587239</v>
          </cell>
          <cell r="P244">
            <v>3822.4783192397172</v>
          </cell>
          <cell r="Q244">
            <v>10.289957980993222</v>
          </cell>
          <cell r="R244">
            <v>0</v>
          </cell>
          <cell r="S244">
            <v>0</v>
          </cell>
          <cell r="T244">
            <v>0</v>
          </cell>
          <cell r="U244">
            <v>460.86168365250109</v>
          </cell>
          <cell r="V244">
            <v>255.31951075916618</v>
          </cell>
          <cell r="W244">
            <v>-205.54217289333491</v>
          </cell>
          <cell r="X244">
            <v>9729.3783075495085</v>
          </cell>
          <cell r="Y244">
            <v>9432.6874671229598</v>
          </cell>
          <cell r="Z244">
            <v>-296.69084042654868</v>
          </cell>
          <cell r="AA244">
            <v>0</v>
          </cell>
          <cell r="AB244">
            <v>0</v>
          </cell>
          <cell r="AC244">
            <v>0</v>
          </cell>
          <cell r="AD244">
            <v>10993.266998527524</v>
          </cell>
          <cell r="AE244">
            <v>11157.249406728726</v>
          </cell>
          <cell r="AF244">
            <v>163.98240820120191</v>
          </cell>
          <cell r="AG244">
            <v>37302.061292790881</v>
          </cell>
          <cell r="AH244">
            <v>36725.116805529717</v>
          </cell>
          <cell r="AI244">
            <v>-576.94448726116389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5130.5361174409636</v>
          </cell>
          <cell r="AQ244">
            <v>4864.9546233434685</v>
          </cell>
          <cell r="AR244">
            <v>-265.58149409749512</v>
          </cell>
          <cell r="AS244">
            <v>47334.300587312267</v>
          </cell>
          <cell r="AT244">
            <v>62051.504016462037</v>
          </cell>
          <cell r="AU244">
            <v>14717.203429149769</v>
          </cell>
          <cell r="AV244">
            <v>1709.5380217592365</v>
          </cell>
          <cell r="AW244">
            <v>0</v>
          </cell>
          <cell r="AX244">
            <v>-1709.5380217592365</v>
          </cell>
          <cell r="AY244">
            <v>3269.4725924929908</v>
          </cell>
          <cell r="AZ244">
            <v>0</v>
          </cell>
          <cell r="BA244">
            <v>-3269.4725924929908</v>
          </cell>
          <cell r="BB244">
            <v>1572.8447846421107</v>
          </cell>
          <cell r="BC244">
            <v>0</v>
          </cell>
          <cell r="BD244">
            <v>-1572.8447846421107</v>
          </cell>
          <cell r="BE244">
            <v>0</v>
          </cell>
          <cell r="BF244">
            <v>0</v>
          </cell>
          <cell r="BG244">
            <v>0</v>
          </cell>
          <cell r="BH244">
            <v>271.62002721384556</v>
          </cell>
          <cell r="BI244">
            <v>0</v>
          </cell>
          <cell r="BJ244">
            <v>-271.62002721384556</v>
          </cell>
          <cell r="BK244">
            <v>2290.9990654296698</v>
          </cell>
          <cell r="BL244">
            <v>0</v>
          </cell>
          <cell r="BM244">
            <v>-2290.9990654296698</v>
          </cell>
          <cell r="BN244">
            <v>57.438409380912496</v>
          </cell>
          <cell r="BO244">
            <v>5519.8044332453574</v>
          </cell>
          <cell r="BP244">
            <v>5462.3660238644452</v>
          </cell>
          <cell r="BQ244">
            <v>9171.9129009187673</v>
          </cell>
          <cell r="BR244">
            <v>5519.8044332453574</v>
          </cell>
          <cell r="BS244">
            <v>-3652.1084676734099</v>
          </cell>
          <cell r="BT244">
            <v>17262.717575394676</v>
          </cell>
          <cell r="BU244">
            <v>29774.765581503507</v>
          </cell>
          <cell r="BV244">
            <v>12512.048006108831</v>
          </cell>
          <cell r="BW244">
            <v>18813.307444037207</v>
          </cell>
          <cell r="BX244">
            <v>20708.367683507262</v>
          </cell>
          <cell r="BY244">
            <v>1895.0602394700545</v>
          </cell>
          <cell r="BZ244">
            <v>5292.3550031170071</v>
          </cell>
          <cell r="CA244">
            <v>439.03102849709529</v>
          </cell>
          <cell r="CB244">
            <v>-4853.3239746199115</v>
          </cell>
          <cell r="CC244">
            <v>933.179752987764</v>
          </cell>
          <cell r="CD244">
            <v>935.8866648450205</v>
          </cell>
          <cell r="CE244">
            <v>2.7069118572565003</v>
          </cell>
          <cell r="CF244">
            <v>116.33440382564933</v>
          </cell>
          <cell r="CG244">
            <v>0</v>
          </cell>
          <cell r="CH244">
            <v>-116.33440382564933</v>
          </cell>
          <cell r="CI244">
            <v>4541.7965955281497</v>
          </cell>
          <cell r="CJ244">
            <v>2385.1994838603732</v>
          </cell>
          <cell r="CK244">
            <v>-2156.5971116677765</v>
          </cell>
          <cell r="CL244">
            <v>0</v>
          </cell>
          <cell r="CM244">
            <v>0</v>
          </cell>
          <cell r="CN244">
            <v>0</v>
          </cell>
          <cell r="CO244">
            <v>4541.7965955281497</v>
          </cell>
          <cell r="CP244">
            <v>2385.1994838603732</v>
          </cell>
          <cell r="CQ244">
            <v>-2156.5971116677765</v>
          </cell>
          <cell r="CR244">
            <v>145898.50167335334</v>
          </cell>
          <cell r="CS244">
            <v>163404.63032079383</v>
          </cell>
          <cell r="CT244">
            <v>17506.128647440491</v>
          </cell>
          <cell r="CU244">
            <v>175078.202008024</v>
          </cell>
          <cell r="CV244">
            <v>196085.55638495259</v>
          </cell>
          <cell r="CW244">
            <v>21007.35437692859</v>
          </cell>
          <cell r="CX244">
            <v>5876.6857862400684</v>
          </cell>
          <cell r="CY244">
            <v>-15130.66859068856</v>
          </cell>
          <cell r="CZ244">
            <v>-21007.354376928626</v>
          </cell>
          <cell r="DA244">
            <v>-21707.302483560823</v>
          </cell>
          <cell r="DB244">
            <v>2</v>
          </cell>
          <cell r="DC244">
            <v>35706.46</v>
          </cell>
          <cell r="DD244">
            <v>3503.04</v>
          </cell>
          <cell r="DE244">
            <v>20284.05</v>
          </cell>
          <cell r="DF244">
            <v>198.28000000000065</v>
          </cell>
          <cell r="DG244">
            <v>57564.449338877632</v>
          </cell>
          <cell r="DH244">
            <v>2171458.6535311686</v>
          </cell>
          <cell r="DI244">
            <v>8968.4217018996515</v>
          </cell>
          <cell r="DJ244">
            <v>4</v>
          </cell>
          <cell r="DK244">
            <v>7.6614283950522548</v>
          </cell>
          <cell r="DL244">
            <v>0</v>
          </cell>
          <cell r="DM244">
            <v>6.4645021736653421</v>
          </cell>
          <cell r="DN244">
            <v>15422.455359240188</v>
          </cell>
          <cell r="DO244">
            <v>3304.653511177723</v>
          </cell>
          <cell r="DP244">
            <v>18727.108870417913</v>
          </cell>
          <cell r="DQ244"/>
          <cell r="DW244">
            <v>1260</v>
          </cell>
          <cell r="DX244">
            <v>0</v>
          </cell>
        </row>
        <row r="245">
          <cell r="A245">
            <v>150001047</v>
          </cell>
          <cell r="B245" t="str">
            <v>№2/262</v>
          </cell>
          <cell r="C245" t="str">
            <v>вул.ПРЕОБРАЖЕНСЬКА,  22</v>
          </cell>
          <cell r="D245" t="str">
            <v>вул.ПРЕОБРАЖЕНСЬКА,  22</v>
          </cell>
          <cell r="E245">
            <v>775.96</v>
          </cell>
          <cell r="F245">
            <v>648.26</v>
          </cell>
          <cell r="G245">
            <v>0</v>
          </cell>
          <cell r="H245">
            <v>127.7</v>
          </cell>
          <cell r="I245">
            <v>2706.2931900548119</v>
          </cell>
          <cell r="J245">
            <v>2626.8343907144013</v>
          </cell>
          <cell r="K245">
            <v>-79.458799340410678</v>
          </cell>
          <cell r="L245">
            <v>459.65492919706821</v>
          </cell>
          <cell r="M245">
            <v>460.88987791639954</v>
          </cell>
          <cell r="N245">
            <v>1.234948719331328</v>
          </cell>
          <cell r="O245">
            <v>1259.2719619299235</v>
          </cell>
          <cell r="P245">
            <v>1262.546627620434</v>
          </cell>
          <cell r="Q245">
            <v>3.2746656905105738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1103.7207843507797</v>
          </cell>
          <cell r="Y245">
            <v>1332.9402780231464</v>
          </cell>
          <cell r="Z245">
            <v>229.21949367236675</v>
          </cell>
          <cell r="AA245">
            <v>0</v>
          </cell>
          <cell r="AB245">
            <v>0</v>
          </cell>
          <cell r="AC245">
            <v>0</v>
          </cell>
          <cell r="AD245">
            <v>3377.8447763627059</v>
          </cell>
          <cell r="AE245">
            <v>3791.8715590572147</v>
          </cell>
          <cell r="AF245">
            <v>414.02678269450871</v>
          </cell>
          <cell r="AG245">
            <v>8906.7856418952888</v>
          </cell>
          <cell r="AH245">
            <v>9475.0827333315974</v>
          </cell>
          <cell r="AI245">
            <v>568.29709143630862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51.823597145868327</v>
          </cell>
          <cell r="AQ245">
            <v>21.25</v>
          </cell>
          <cell r="AR245">
            <v>-30.573597145868327</v>
          </cell>
          <cell r="AS245">
            <v>12186.760425787783</v>
          </cell>
          <cell r="AT245">
            <v>0</v>
          </cell>
          <cell r="AU245">
            <v>-12186.760425787783</v>
          </cell>
          <cell r="AV245">
            <v>560.54475491021685</v>
          </cell>
          <cell r="AW245">
            <v>0</v>
          </cell>
          <cell r="AX245">
            <v>-560.54475491021685</v>
          </cell>
          <cell r="AY245">
            <v>604.66511570813873</v>
          </cell>
          <cell r="AZ245">
            <v>0</v>
          </cell>
          <cell r="BA245">
            <v>-604.66511570813873</v>
          </cell>
          <cell r="BB245">
            <v>532.87260708181589</v>
          </cell>
          <cell r="BC245">
            <v>0</v>
          </cell>
          <cell r="BD245">
            <v>-532.87260708181589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190.55073364756538</v>
          </cell>
          <cell r="BL245">
            <v>0</v>
          </cell>
          <cell r="BM245">
            <v>-190.55073364756538</v>
          </cell>
          <cell r="BN245">
            <v>12.105853098219228</v>
          </cell>
          <cell r="BO245">
            <v>0</v>
          </cell>
          <cell r="BP245">
            <v>-12.105853098219228</v>
          </cell>
          <cell r="BQ245">
            <v>1900.7390644459563</v>
          </cell>
          <cell r="BR245">
            <v>0</v>
          </cell>
          <cell r="BS245">
            <v>-1900.7390644459563</v>
          </cell>
          <cell r="BT245">
            <v>5022.551126370071</v>
          </cell>
          <cell r="BU245">
            <v>8353.7336027879774</v>
          </cell>
          <cell r="BV245">
            <v>3331.1824764179064</v>
          </cell>
          <cell r="BW245">
            <v>392.37704314229183</v>
          </cell>
          <cell r="BX245">
            <v>1199.4604244820032</v>
          </cell>
          <cell r="BY245">
            <v>807.08338133971142</v>
          </cell>
          <cell r="BZ245">
            <v>2583.2238076670806</v>
          </cell>
          <cell r="CA245">
            <v>194.6252160615841</v>
          </cell>
          <cell r="CB245">
            <v>-2388.5985916054965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6636.4704826207126</v>
          </cell>
          <cell r="CJ245">
            <v>643.13573976974442</v>
          </cell>
          <cell r="CK245">
            <v>-5993.3347428509678</v>
          </cell>
          <cell r="CL245">
            <v>0</v>
          </cell>
          <cell r="CM245">
            <v>0</v>
          </cell>
          <cell r="CN245">
            <v>0</v>
          </cell>
          <cell r="CO245">
            <v>6636.4704826207126</v>
          </cell>
          <cell r="CP245">
            <v>643.13573976974442</v>
          </cell>
          <cell r="CQ245">
            <v>-5993.3347428509678</v>
          </cell>
          <cell r="CR245">
            <v>37680.731189075057</v>
          </cell>
          <cell r="CS245">
            <v>19887.287716432907</v>
          </cell>
          <cell r="CT245">
            <v>-17793.44347264215</v>
          </cell>
          <cell r="CU245">
            <v>45216.877426890067</v>
          </cell>
          <cell r="CV245">
            <v>23864.74525971949</v>
          </cell>
          <cell r="CW245">
            <v>-21352.132167170577</v>
          </cell>
          <cell r="CX245">
            <v>6423.8574255311178</v>
          </cell>
          <cell r="CY245">
            <v>27775.989592701702</v>
          </cell>
          <cell r="CZ245">
            <v>21352.132167170585</v>
          </cell>
          <cell r="DA245">
            <v>75978.566115524227</v>
          </cell>
          <cell r="DB245">
            <v>2</v>
          </cell>
          <cell r="DC245">
            <v>18044.68</v>
          </cell>
          <cell r="DD245">
            <v>782.5</v>
          </cell>
          <cell r="DE245">
            <v>13087.96</v>
          </cell>
          <cell r="DF245">
            <v>5.999999999994543E-2</v>
          </cell>
          <cell r="DG245">
            <v>-19750.407900704929</v>
          </cell>
          <cell r="DH245">
            <v>619688.81822905422</v>
          </cell>
          <cell r="DI245">
            <v>2829.5749165889156</v>
          </cell>
          <cell r="DJ245">
            <v>2</v>
          </cell>
          <cell r="DK245">
            <v>6.2534009283017822</v>
          </cell>
          <cell r="DL245">
            <v>0</v>
          </cell>
          <cell r="DM245">
            <v>6.127158217874153</v>
          </cell>
          <cell r="DN245">
            <v>4053.8296857809132</v>
          </cell>
          <cell r="DO245">
            <v>782.43810442252936</v>
          </cell>
          <cell r="DP245">
            <v>4836.2677902034429</v>
          </cell>
          <cell r="DQ245"/>
          <cell r="DW245">
            <v>0</v>
          </cell>
          <cell r="DX245">
            <v>0</v>
          </cell>
        </row>
        <row r="246">
          <cell r="A246">
            <v>150001048</v>
          </cell>
          <cell r="B246" t="str">
            <v>№2/263</v>
          </cell>
          <cell r="C246" t="str">
            <v>вул.ПРЕОБРАЖЕНСЬКА,  28</v>
          </cell>
          <cell r="D246" t="str">
            <v>вул.ПРЕОБРАЖЕНСЬКА,  28</v>
          </cell>
          <cell r="E246">
            <v>63</v>
          </cell>
          <cell r="F246">
            <v>63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310.94158287520986</v>
          </cell>
          <cell r="AQ246">
            <v>140.47538423161123</v>
          </cell>
          <cell r="AR246">
            <v>-170.46619864359863</v>
          </cell>
          <cell r="AS246">
            <v>1253.4354096745753</v>
          </cell>
          <cell r="AT246">
            <v>0</v>
          </cell>
          <cell r="AU246">
            <v>-1253.4354096745753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1564.3769925497852</v>
          </cell>
          <cell r="CS246">
            <v>140.47538423161123</v>
          </cell>
          <cell r="CT246">
            <v>-1423.9016083181739</v>
          </cell>
          <cell r="CU246">
            <v>1877.2523910597422</v>
          </cell>
          <cell r="CV246">
            <v>168.57046107793346</v>
          </cell>
          <cell r="CW246">
            <v>-1708.6819299818087</v>
          </cell>
          <cell r="CX246">
            <v>36.454133522467693</v>
          </cell>
          <cell r="CY246">
            <v>1745.1360635042765</v>
          </cell>
          <cell r="CZ246">
            <v>1708.6819299818089</v>
          </cell>
          <cell r="DA246">
            <v>-6097.3816489175779</v>
          </cell>
          <cell r="DB246">
            <v>2</v>
          </cell>
          <cell r="DC246">
            <v>275.38</v>
          </cell>
          <cell r="DD246">
            <v>0</v>
          </cell>
          <cell r="DE246">
            <v>78.680000000000007</v>
          </cell>
          <cell r="DF246">
            <v>0</v>
          </cell>
          <cell r="DG246">
            <v>-1974.5646149832055</v>
          </cell>
          <cell r="DH246">
            <v>22964.478294986518</v>
          </cell>
          <cell r="DI246">
            <v>280.68085803262693</v>
          </cell>
          <cell r="DJ246">
            <v>1</v>
          </cell>
          <cell r="DK246">
            <v>3.1223097696743674</v>
          </cell>
          <cell r="DL246">
            <v>0</v>
          </cell>
          <cell r="DM246">
            <v>3.1223097696743674</v>
          </cell>
          <cell r="DN246">
            <v>196.70551548948515</v>
          </cell>
          <cell r="DO246">
            <v>0</v>
          </cell>
          <cell r="DP246">
            <v>196.70551548948515</v>
          </cell>
          <cell r="DQ246"/>
          <cell r="DW246">
            <v>0</v>
          </cell>
          <cell r="DX246">
            <v>0</v>
          </cell>
        </row>
        <row r="247">
          <cell r="A247">
            <v>150001049</v>
          </cell>
          <cell r="B247" t="str">
            <v>№2/264</v>
          </cell>
          <cell r="C247" t="str">
            <v>вул.ПРЕОБРАЖЕНСЬКА,  30</v>
          </cell>
          <cell r="D247" t="str">
            <v>вул.ПРЕОБРАЖЕНСЬКА,  30</v>
          </cell>
          <cell r="E247">
            <v>253.7</v>
          </cell>
          <cell r="F247">
            <v>253.7</v>
          </cell>
          <cell r="G247">
            <v>0</v>
          </cell>
          <cell r="H247">
            <v>0</v>
          </cell>
          <cell r="I247">
            <v>750.6640960384459</v>
          </cell>
          <cell r="J247">
            <v>732.82872905782551</v>
          </cell>
          <cell r="K247">
            <v>-17.835366980620392</v>
          </cell>
          <cell r="L247">
            <v>263.91439249481732</v>
          </cell>
          <cell r="M247">
            <v>264.46395229753364</v>
          </cell>
          <cell r="N247">
            <v>0.54955980271631688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490.79331360117101</v>
          </cell>
          <cell r="Y247">
            <v>428.10655957325525</v>
          </cell>
          <cell r="Z247">
            <v>-62.686754027915754</v>
          </cell>
          <cell r="AA247">
            <v>0</v>
          </cell>
          <cell r="AB247">
            <v>0</v>
          </cell>
          <cell r="AC247">
            <v>0</v>
          </cell>
          <cell r="AD247">
            <v>1116.7946602512516</v>
          </cell>
          <cell r="AE247">
            <v>1121.3826854001577</v>
          </cell>
          <cell r="AF247">
            <v>4.5880251489061266</v>
          </cell>
          <cell r="AG247">
            <v>2622.1664623856859</v>
          </cell>
          <cell r="AH247">
            <v>2546.781926328772</v>
          </cell>
          <cell r="AI247">
            <v>-75.38453605691393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414.58877716694661</v>
          </cell>
          <cell r="AQ247">
            <v>375.84186815509452</v>
          </cell>
          <cell r="AR247">
            <v>-38.746909011852097</v>
          </cell>
          <cell r="AS247">
            <v>3949.086569294534</v>
          </cell>
          <cell r="AT247">
            <v>0</v>
          </cell>
          <cell r="AU247">
            <v>-3949.086569294534</v>
          </cell>
          <cell r="AV247">
            <v>209.67204677688625</v>
          </cell>
          <cell r="AW247">
            <v>0</v>
          </cell>
          <cell r="AX247">
            <v>-209.67204677688625</v>
          </cell>
          <cell r="AY247">
            <v>290.23481986853352</v>
          </cell>
          <cell r="AZ247">
            <v>0</v>
          </cell>
          <cell r="BA247">
            <v>-290.23481986853352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147.27370257396424</v>
          </cell>
          <cell r="BL247">
            <v>0</v>
          </cell>
          <cell r="BM247">
            <v>-147.27370257396424</v>
          </cell>
          <cell r="BN247">
            <v>64.070871450681551</v>
          </cell>
          <cell r="BO247">
            <v>0</v>
          </cell>
          <cell r="BP247">
            <v>-64.070871450681551</v>
          </cell>
          <cell r="BQ247">
            <v>711.25144067006556</v>
          </cell>
          <cell r="BR247">
            <v>0</v>
          </cell>
          <cell r="BS247">
            <v>-711.25144067006556</v>
          </cell>
          <cell r="BT247">
            <v>3174.5260080982735</v>
          </cell>
          <cell r="BU247">
            <v>5695.9051845059348</v>
          </cell>
          <cell r="BV247">
            <v>2521.3791764076614</v>
          </cell>
          <cell r="BW247">
            <v>2467.3319026727336</v>
          </cell>
          <cell r="BX247">
            <v>3601.8082734976279</v>
          </cell>
          <cell r="BY247">
            <v>1134.4763708248943</v>
          </cell>
          <cell r="BZ247">
            <v>1897.0549285001478</v>
          </cell>
          <cell r="CA247">
            <v>154.6060544824899</v>
          </cell>
          <cell r="CB247">
            <v>-1742.4488740176578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841.50049916739761</v>
          </cell>
          <cell r="CJ247">
            <v>73.929023045794281</v>
          </cell>
          <cell r="CK247">
            <v>-767.57147612160338</v>
          </cell>
          <cell r="CL247">
            <v>0</v>
          </cell>
          <cell r="CM247">
            <v>0</v>
          </cell>
          <cell r="CN247">
            <v>0</v>
          </cell>
          <cell r="CO247">
            <v>841.50049916739761</v>
          </cell>
          <cell r="CP247">
            <v>73.929023045794281</v>
          </cell>
          <cell r="CQ247">
            <v>-767.57147612160338</v>
          </cell>
          <cell r="CR247">
            <v>16077.506587955782</v>
          </cell>
          <cell r="CS247">
            <v>12448.872330015713</v>
          </cell>
          <cell r="CT247">
            <v>-3628.6342579400698</v>
          </cell>
          <cell r="CU247">
            <v>19293.00790554694</v>
          </cell>
          <cell r="CV247">
            <v>14938.646796018855</v>
          </cell>
          <cell r="CW247">
            <v>-4354.3611095280849</v>
          </cell>
          <cell r="CX247">
            <v>376.29144724899811</v>
          </cell>
          <cell r="CY247">
            <v>4730.6525567770805</v>
          </cell>
          <cell r="CZ247">
            <v>4354.3611095280821</v>
          </cell>
          <cell r="DA247">
            <v>1968.1950943071461</v>
          </cell>
          <cell r="DB247">
            <v>2</v>
          </cell>
          <cell r="DC247">
            <v>5541.33</v>
          </cell>
          <cell r="DD247">
            <v>0</v>
          </cell>
          <cell r="DE247">
            <v>3514.83</v>
          </cell>
          <cell r="DF247">
            <v>0</v>
          </cell>
          <cell r="DG247">
            <v>9308.4219744608999</v>
          </cell>
          <cell r="DH247">
            <v>236031.59223355126</v>
          </cell>
          <cell r="DI247">
            <v>1130.2973600456739</v>
          </cell>
          <cell r="DJ247">
            <v>2</v>
          </cell>
          <cell r="DK247">
            <v>7.9878324764435984</v>
          </cell>
          <cell r="DL247">
            <v>0</v>
          </cell>
          <cell r="DM247">
            <v>6.7355162728795772</v>
          </cell>
          <cell r="DN247">
            <v>2026.5130992737409</v>
          </cell>
          <cell r="DO247">
            <v>0</v>
          </cell>
          <cell r="DP247">
            <v>2026.5130992737409</v>
          </cell>
          <cell r="DQ247"/>
          <cell r="DW247">
            <v>0</v>
          </cell>
          <cell r="DX247">
            <v>0</v>
          </cell>
        </row>
        <row r="248">
          <cell r="A248">
            <v>150001041</v>
          </cell>
          <cell r="B248" t="str">
            <v>№2/265</v>
          </cell>
          <cell r="C248" t="str">
            <v>вул.ПРЕОБРАЖЕНСЬКА,  4</v>
          </cell>
          <cell r="D248" t="str">
            <v>вул.ПРЕОБРАЖЕНСЬКА,  4</v>
          </cell>
          <cell r="E248">
            <v>601.4</v>
          </cell>
          <cell r="F248">
            <v>601.4</v>
          </cell>
          <cell r="G248">
            <v>0</v>
          </cell>
          <cell r="H248">
            <v>0</v>
          </cell>
          <cell r="I248">
            <v>2650.1915293063212</v>
          </cell>
          <cell r="J248">
            <v>2583.2523208137009</v>
          </cell>
          <cell r="K248">
            <v>-66.93920849262031</v>
          </cell>
          <cell r="L248">
            <v>415.10946000304023</v>
          </cell>
          <cell r="M248">
            <v>416.29825184760432</v>
          </cell>
          <cell r="N248">
            <v>1.1887918445640935</v>
          </cell>
          <cell r="O248">
            <v>1005.4061940396131</v>
          </cell>
          <cell r="P248">
            <v>1008.1899426047315</v>
          </cell>
          <cell r="Q248">
            <v>2.7837485651184579</v>
          </cell>
          <cell r="R248">
            <v>0</v>
          </cell>
          <cell r="S248">
            <v>0</v>
          </cell>
          <cell r="T248">
            <v>0</v>
          </cell>
          <cell r="U248">
            <v>115.21542091312527</v>
          </cell>
          <cell r="V248">
            <v>63.829877689791545</v>
          </cell>
          <cell r="W248">
            <v>-51.385543223333727</v>
          </cell>
          <cell r="X248">
            <v>1486.4204451169317</v>
          </cell>
          <cell r="Y248">
            <v>2849.4005601957156</v>
          </cell>
          <cell r="Z248">
            <v>1362.9801150787839</v>
          </cell>
          <cell r="AA248">
            <v>0</v>
          </cell>
          <cell r="AB248">
            <v>0</v>
          </cell>
          <cell r="AC248">
            <v>0</v>
          </cell>
          <cell r="AD248">
            <v>2647.3800105443552</v>
          </cell>
          <cell r="AE248">
            <v>2658.2559992103061</v>
          </cell>
          <cell r="AF248">
            <v>10.875988665950899</v>
          </cell>
          <cell r="AG248">
            <v>8319.7230599233862</v>
          </cell>
          <cell r="AH248">
            <v>9579.2269523618488</v>
          </cell>
          <cell r="AI248">
            <v>1259.5038924384626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1865.6494972512592</v>
          </cell>
          <cell r="AQ248">
            <v>1837.1289165253588</v>
          </cell>
          <cell r="AR248">
            <v>-28.520580725900345</v>
          </cell>
          <cell r="AS248">
            <v>9210.3063208582844</v>
          </cell>
          <cell r="AT248">
            <v>0</v>
          </cell>
          <cell r="AU248">
            <v>-9210.3063208582844</v>
          </cell>
          <cell r="AV248">
            <v>410.65188521707967</v>
          </cell>
          <cell r="AW248">
            <v>0</v>
          </cell>
          <cell r="AX248">
            <v>-410.65188521707967</v>
          </cell>
          <cell r="AY248">
            <v>457.72059791053721</v>
          </cell>
          <cell r="AZ248">
            <v>0</v>
          </cell>
          <cell r="BA248">
            <v>-457.72059791053721</v>
          </cell>
          <cell r="BB248">
            <v>429.08935415499866</v>
          </cell>
          <cell r="BC248">
            <v>0</v>
          </cell>
          <cell r="BD248">
            <v>-429.08935415499866</v>
          </cell>
          <cell r="BE248">
            <v>0</v>
          </cell>
          <cell r="BF248">
            <v>0</v>
          </cell>
          <cell r="BG248">
            <v>0</v>
          </cell>
          <cell r="BH248">
            <v>67.90500680346139</v>
          </cell>
          <cell r="BI248">
            <v>0</v>
          </cell>
          <cell r="BJ248">
            <v>-67.90500680346139</v>
          </cell>
          <cell r="BK248">
            <v>186.8281710175556</v>
          </cell>
          <cell r="BL248">
            <v>0</v>
          </cell>
          <cell r="BM248">
            <v>-186.8281710175556</v>
          </cell>
          <cell r="BN248">
            <v>50.934732982401115</v>
          </cell>
          <cell r="BO248">
            <v>905.68856706307645</v>
          </cell>
          <cell r="BP248">
            <v>854.75383408067535</v>
          </cell>
          <cell r="BQ248">
            <v>1603.1297480860337</v>
          </cell>
          <cell r="BR248">
            <v>905.68856706307645</v>
          </cell>
          <cell r="BS248">
            <v>-697.44118102295727</v>
          </cell>
          <cell r="BT248">
            <v>7406.9269143059873</v>
          </cell>
          <cell r="BU248">
            <v>10763.036053867494</v>
          </cell>
          <cell r="BV248">
            <v>3356.1091395615067</v>
          </cell>
          <cell r="BW248">
            <v>5620.3118336789248</v>
          </cell>
          <cell r="BX248">
            <v>6076.4814157851551</v>
          </cell>
          <cell r="BY248">
            <v>456.16958210623034</v>
          </cell>
          <cell r="BZ248">
            <v>2063.5892488976601</v>
          </cell>
          <cell r="CA248">
            <v>219.81461007178297</v>
          </cell>
          <cell r="CB248">
            <v>-1843.7746388258772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794.91076124725839</v>
          </cell>
          <cell r="CJ248">
            <v>34.469721029459677</v>
          </cell>
          <cell r="CK248">
            <v>-760.44104021779867</v>
          </cell>
          <cell r="CL248">
            <v>0</v>
          </cell>
          <cell r="CM248">
            <v>0</v>
          </cell>
          <cell r="CN248">
            <v>0</v>
          </cell>
          <cell r="CO248">
            <v>794.91076124725839</v>
          </cell>
          <cell r="CP248">
            <v>34.469721029459677</v>
          </cell>
          <cell r="CQ248">
            <v>-760.44104021779867</v>
          </cell>
          <cell r="CR248">
            <v>36884.547384248792</v>
          </cell>
          <cell r="CS248">
            <v>29415.846236704172</v>
          </cell>
          <cell r="CT248">
            <v>-7468.7011475446197</v>
          </cell>
          <cell r="CU248">
            <v>44261.456861098552</v>
          </cell>
          <cell r="CV248">
            <v>35299.015484045005</v>
          </cell>
          <cell r="CW248">
            <v>-8962.4413770535466</v>
          </cell>
          <cell r="CX248">
            <v>863.29480227724218</v>
          </cell>
          <cell r="CY248">
            <v>9825.73617933079</v>
          </cell>
          <cell r="CZ248">
            <v>8962.4413770535484</v>
          </cell>
          <cell r="DA248">
            <v>-29104.122255043723</v>
          </cell>
          <cell r="DB248">
            <v>2</v>
          </cell>
          <cell r="DC248">
            <v>6123.78</v>
          </cell>
          <cell r="DD248">
            <v>0</v>
          </cell>
          <cell r="DE248">
            <v>1476.3999999999996</v>
          </cell>
          <cell r="DF248">
            <v>0</v>
          </cell>
          <cell r="DG248">
            <v>-3410.6661264579889</v>
          </cell>
          <cell r="DH248">
            <v>541497.0199605095</v>
          </cell>
          <cell r="DI248">
            <v>2679.3883812828863</v>
          </cell>
          <cell r="DJ248">
            <v>3</v>
          </cell>
          <cell r="DK248">
            <v>7.7276005991141083</v>
          </cell>
          <cell r="DL248">
            <v>0</v>
          </cell>
          <cell r="DM248">
            <v>6.5578203762905396</v>
          </cell>
          <cell r="DN248">
            <v>4647.3790003072245</v>
          </cell>
          <cell r="DO248">
            <v>0</v>
          </cell>
          <cell r="DP248">
            <v>4647.3790003072245</v>
          </cell>
          <cell r="DQ248"/>
          <cell r="DW248">
            <v>1260</v>
          </cell>
          <cell r="DX248">
            <v>0</v>
          </cell>
        </row>
        <row r="249">
          <cell r="A249">
            <v>150001042</v>
          </cell>
          <cell r="B249" t="str">
            <v>№2/266</v>
          </cell>
          <cell r="C249" t="str">
            <v>вул.ПРЕОБРАЖЕНСЬКА,  5</v>
          </cell>
          <cell r="D249" t="str">
            <v>вул.ПРЕОБРАЖЕНСЬКА,  5</v>
          </cell>
          <cell r="E249">
            <v>427.1</v>
          </cell>
          <cell r="F249">
            <v>427.1</v>
          </cell>
          <cell r="G249">
            <v>0</v>
          </cell>
          <cell r="H249">
            <v>0</v>
          </cell>
          <cell r="I249">
            <v>2348.3081580805638</v>
          </cell>
          <cell r="J249">
            <v>2283.5251559936537</v>
          </cell>
          <cell r="K249">
            <v>-64.783002086910074</v>
          </cell>
          <cell r="L249">
            <v>476.72716085029913</v>
          </cell>
          <cell r="M249">
            <v>477.45378823256038</v>
          </cell>
          <cell r="N249">
            <v>0.72662738226125612</v>
          </cell>
          <cell r="O249">
            <v>697.28837187444958</v>
          </cell>
          <cell r="P249">
            <v>699.42602243533281</v>
          </cell>
          <cell r="Q249">
            <v>2.1376505608832304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1408.0509033957685</v>
          </cell>
          <cell r="Y249">
            <v>1315.2297931733758</v>
          </cell>
          <cell r="Z249">
            <v>-92.82111022239269</v>
          </cell>
          <cell r="AA249">
            <v>0</v>
          </cell>
          <cell r="AB249">
            <v>0</v>
          </cell>
          <cell r="AC249">
            <v>0</v>
          </cell>
          <cell r="AD249">
            <v>1880.1064225199434</v>
          </cell>
          <cell r="AE249">
            <v>1887.830291424546</v>
          </cell>
          <cell r="AF249">
            <v>7.7238689046025684</v>
          </cell>
          <cell r="AG249">
            <v>6810.4810167210244</v>
          </cell>
          <cell r="AH249">
            <v>6663.465051259469</v>
          </cell>
          <cell r="AI249">
            <v>-147.01596546155542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1243.7663315008394</v>
          </cell>
          <cell r="AQ249">
            <v>1280.6967902927504</v>
          </cell>
          <cell r="AR249">
            <v>36.930458791910951</v>
          </cell>
          <cell r="AS249">
            <v>5544.8618560404657</v>
          </cell>
          <cell r="AT249">
            <v>0</v>
          </cell>
          <cell r="AU249">
            <v>-5544.8618560404657</v>
          </cell>
          <cell r="AV249">
            <v>404.1846616788423</v>
          </cell>
          <cell r="AW249">
            <v>0</v>
          </cell>
          <cell r="AX249">
            <v>-404.1846616788423</v>
          </cell>
          <cell r="AY249">
            <v>523.60671454233568</v>
          </cell>
          <cell r="AZ249">
            <v>0</v>
          </cell>
          <cell r="BA249">
            <v>-523.60671454233568</v>
          </cell>
          <cell r="BB249">
            <v>280.63191615981856</v>
          </cell>
          <cell r="BC249">
            <v>0</v>
          </cell>
          <cell r="BD249">
            <v>-280.63191615981856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327.3146691890131</v>
          </cell>
          <cell r="BL249">
            <v>0</v>
          </cell>
          <cell r="BM249">
            <v>-327.3146691890131</v>
          </cell>
          <cell r="BN249">
            <v>57.438409380912496</v>
          </cell>
          <cell r="BO249">
            <v>0</v>
          </cell>
          <cell r="BP249">
            <v>-57.438409380912496</v>
          </cell>
          <cell r="BQ249">
            <v>1593.1763709509221</v>
          </cell>
          <cell r="BR249">
            <v>0</v>
          </cell>
          <cell r="BS249">
            <v>-1593.1763709509221</v>
          </cell>
          <cell r="BT249">
            <v>6906.9716710360008</v>
          </cell>
          <cell r="BU249">
            <v>17065.497684659924</v>
          </cell>
          <cell r="BV249">
            <v>10158.526013623923</v>
          </cell>
          <cell r="BW249">
            <v>5011.9470075550198</v>
          </cell>
          <cell r="BX249">
            <v>5459.1419316179063</v>
          </cell>
          <cell r="BY249">
            <v>447.19492406288646</v>
          </cell>
          <cell r="BZ249">
            <v>2446.0528024149439</v>
          </cell>
          <cell r="CA249">
            <v>207.68111066030252</v>
          </cell>
          <cell r="CB249">
            <v>-2238.3716917546412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785.17201489809543</v>
          </cell>
          <cell r="CJ249">
            <v>217.77719018416136</v>
          </cell>
          <cell r="CK249">
            <v>-567.3948247139341</v>
          </cell>
          <cell r="CL249">
            <v>0</v>
          </cell>
          <cell r="CM249">
            <v>0</v>
          </cell>
          <cell r="CN249">
            <v>0</v>
          </cell>
          <cell r="CO249">
            <v>785.17201489809543</v>
          </cell>
          <cell r="CP249">
            <v>217.77719018416136</v>
          </cell>
          <cell r="CQ249">
            <v>-567.3948247139341</v>
          </cell>
          <cell r="CR249">
            <v>30342.429071117313</v>
          </cell>
          <cell r="CS249">
            <v>30894.259758674511</v>
          </cell>
          <cell r="CT249">
            <v>551.83068755719796</v>
          </cell>
          <cell r="CU249">
            <v>36410.914885340775</v>
          </cell>
          <cell r="CV249">
            <v>37073.111710409408</v>
          </cell>
          <cell r="CW249">
            <v>662.19682506863319</v>
          </cell>
          <cell r="CX249">
            <v>712.22064978077674</v>
          </cell>
          <cell r="CY249">
            <v>50.023824712142414</v>
          </cell>
          <cell r="CZ249">
            <v>-662.19682506863433</v>
          </cell>
          <cell r="DA249">
            <v>87150.40269844704</v>
          </cell>
          <cell r="DB249">
            <v>2</v>
          </cell>
          <cell r="DC249">
            <v>17356.099999999999</v>
          </cell>
          <cell r="DD249">
            <v>0</v>
          </cell>
          <cell r="DE249">
            <v>13522.14</v>
          </cell>
          <cell r="DF249">
            <v>0</v>
          </cell>
          <cell r="DG249">
            <v>89268.035260712219</v>
          </cell>
          <cell r="DH249">
            <v>445477.62642145867</v>
          </cell>
          <cell r="DI249">
            <v>1902.8380073926187</v>
          </cell>
          <cell r="DJ249">
            <v>2</v>
          </cell>
          <cell r="DK249">
            <v>8.9767381906613064</v>
          </cell>
          <cell r="DL249">
            <v>0</v>
          </cell>
          <cell r="DM249">
            <v>7.5373475462243373</v>
          </cell>
          <cell r="DN249">
            <v>3833.964881231444</v>
          </cell>
          <cell r="DO249">
            <v>0</v>
          </cell>
          <cell r="DP249">
            <v>3833.964881231444</v>
          </cell>
          <cell r="DQ249"/>
          <cell r="DW249">
            <v>0</v>
          </cell>
          <cell r="DX249">
            <v>0</v>
          </cell>
        </row>
        <row r="250">
          <cell r="A250">
            <v>150001043</v>
          </cell>
          <cell r="B250" t="str">
            <v>№2/267</v>
          </cell>
          <cell r="C250" t="str">
            <v>вул.ПРЕОБРАЖЕНСЬКА,  6</v>
          </cell>
          <cell r="D250" t="str">
            <v>вул.ПРЕОБРАЖЕНСЬКА,  6</v>
          </cell>
          <cell r="E250">
            <v>1283.3</v>
          </cell>
          <cell r="F250">
            <v>1283.3</v>
          </cell>
          <cell r="G250">
            <v>0</v>
          </cell>
          <cell r="H250">
            <v>0</v>
          </cell>
          <cell r="I250">
            <v>5194.3208729904291</v>
          </cell>
          <cell r="J250">
            <v>5060.3803469618342</v>
          </cell>
          <cell r="K250">
            <v>-133.94052602859483</v>
          </cell>
          <cell r="L250">
            <v>995.46691005747016</v>
          </cell>
          <cell r="M250">
            <v>1000.6876467511122</v>
          </cell>
          <cell r="N250">
            <v>5.2207366936420385</v>
          </cell>
          <cell r="O250">
            <v>2134.165355269035</v>
          </cell>
          <cell r="P250">
            <v>2139.6865182246511</v>
          </cell>
          <cell r="Q250">
            <v>5.5211629556160915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3141.9477881980138</v>
          </cell>
          <cell r="Y250">
            <v>2805.2659091749047</v>
          </cell>
          <cell r="Z250">
            <v>-336.6818790231091</v>
          </cell>
          <cell r="AA250">
            <v>0</v>
          </cell>
          <cell r="AB250">
            <v>0</v>
          </cell>
          <cell r="AC250">
            <v>0</v>
          </cell>
          <cell r="AD250">
            <v>5645.6599012528677</v>
          </cell>
          <cell r="AE250">
            <v>5669.1330971181833</v>
          </cell>
          <cell r="AF250">
            <v>23.473195865315574</v>
          </cell>
          <cell r="AG250">
            <v>17111.560827767815</v>
          </cell>
          <cell r="AH250">
            <v>16675.153518230683</v>
          </cell>
          <cell r="AI250">
            <v>-436.40730953713137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3420.3574116273085</v>
          </cell>
          <cell r="AQ250">
            <v>3264.0836354775302</v>
          </cell>
          <cell r="AR250">
            <v>-156.27377614977831</v>
          </cell>
          <cell r="AS250">
            <v>13669.989926650109</v>
          </cell>
          <cell r="AT250">
            <v>934.08358859403154</v>
          </cell>
          <cell r="AU250">
            <v>-12735.906338056076</v>
          </cell>
          <cell r="AV250">
            <v>863.59772096043298</v>
          </cell>
          <cell r="AW250">
            <v>353.76054788612788</v>
          </cell>
          <cell r="AX250">
            <v>-509.8371730743051</v>
          </cell>
          <cell r="AY250">
            <v>1106.1935482316383</v>
          </cell>
          <cell r="AZ250">
            <v>0</v>
          </cell>
          <cell r="BA250">
            <v>-1106.1935482316383</v>
          </cell>
          <cell r="BB250">
            <v>843.58528967914015</v>
          </cell>
          <cell r="BC250">
            <v>0</v>
          </cell>
          <cell r="BD250">
            <v>-843.58528967914015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479.81746655732121</v>
          </cell>
          <cell r="BJ250">
            <v>479.81746655732121</v>
          </cell>
          <cell r="BK250">
            <v>552.79243926563413</v>
          </cell>
          <cell r="BL250">
            <v>0</v>
          </cell>
          <cell r="BM250">
            <v>-552.79243926563413</v>
          </cell>
          <cell r="BN250">
            <v>57.438409380912496</v>
          </cell>
          <cell r="BO250">
            <v>0</v>
          </cell>
          <cell r="BP250">
            <v>-57.438409380912496</v>
          </cell>
          <cell r="BQ250">
            <v>3423.607407517758</v>
          </cell>
          <cell r="BR250">
            <v>833.57801444344909</v>
          </cell>
          <cell r="BS250">
            <v>-2590.0293930743092</v>
          </cell>
          <cell r="BT250">
            <v>21462.685534077176</v>
          </cell>
          <cell r="BU250">
            <v>37557.923249215521</v>
          </cell>
          <cell r="BV250">
            <v>16095.237715138344</v>
          </cell>
          <cell r="BW250">
            <v>8316.884454501851</v>
          </cell>
          <cell r="BX250">
            <v>9175.4126618759146</v>
          </cell>
          <cell r="BY250">
            <v>858.52820737406364</v>
          </cell>
          <cell r="BZ250">
            <v>9170.7473731981245</v>
          </cell>
          <cell r="CA250">
            <v>505.31621098531548</v>
          </cell>
          <cell r="CB250">
            <v>-8665.4311622128098</v>
          </cell>
          <cell r="CC250">
            <v>965.78490512124949</v>
          </cell>
          <cell r="CD250">
            <v>968.58639604822474</v>
          </cell>
          <cell r="CE250">
            <v>2.8014909269752479</v>
          </cell>
          <cell r="CF250">
            <v>120.3991093906268</v>
          </cell>
          <cell r="CG250">
            <v>0</v>
          </cell>
          <cell r="CH250">
            <v>-120.3991093906268</v>
          </cell>
          <cell r="CI250">
            <v>2221.2879561722361</v>
          </cell>
          <cell r="CJ250">
            <v>3540.8738591822939</v>
          </cell>
          <cell r="CK250">
            <v>1319.5859030100578</v>
          </cell>
          <cell r="CL250">
            <v>0</v>
          </cell>
          <cell r="CM250">
            <v>0</v>
          </cell>
          <cell r="CN250">
            <v>0</v>
          </cell>
          <cell r="CO250">
            <v>2221.2879561722361</v>
          </cell>
          <cell r="CP250">
            <v>3540.8738591822939</v>
          </cell>
          <cell r="CQ250">
            <v>1319.5859030100578</v>
          </cell>
          <cell r="CR250">
            <v>79883.304906024263</v>
          </cell>
          <cell r="CS250">
            <v>73455.011134052969</v>
          </cell>
          <cell r="CT250">
            <v>-6428.2937719712936</v>
          </cell>
          <cell r="CU250">
            <v>95859.965887229118</v>
          </cell>
          <cell r="CV250">
            <v>88146.013360863566</v>
          </cell>
          <cell r="CW250">
            <v>-7713.9525263655523</v>
          </cell>
          <cell r="CX250">
            <v>1931.7352117313089</v>
          </cell>
          <cell r="CY250">
            <v>9645.6877380968544</v>
          </cell>
          <cell r="CZ250">
            <v>7713.9525263655451</v>
          </cell>
          <cell r="DA250">
            <v>69028.231906684508</v>
          </cell>
          <cell r="DB250">
            <v>2</v>
          </cell>
          <cell r="DC250">
            <v>22138.59</v>
          </cell>
          <cell r="DD250">
            <v>0</v>
          </cell>
          <cell r="DE250">
            <v>12032.210000000001</v>
          </cell>
          <cell r="DF250">
            <v>0</v>
          </cell>
          <cell r="DG250">
            <v>72526.116958247731</v>
          </cell>
          <cell r="DH250">
            <v>1173500.4131875252</v>
          </cell>
          <cell r="DI250">
            <v>5712.0782235496981</v>
          </cell>
          <cell r="DJ250">
            <v>4</v>
          </cell>
          <cell r="DK250">
            <v>7.8753132204559959</v>
          </cell>
          <cell r="DL250">
            <v>0</v>
          </cell>
          <cell r="DM250">
            <v>7.0405359415514912</v>
          </cell>
          <cell r="DN250">
            <v>10106.389455811179</v>
          </cell>
          <cell r="DO250">
            <v>0</v>
          </cell>
          <cell r="DP250">
            <v>10106.389455811179</v>
          </cell>
          <cell r="DQ250">
            <v>180.48</v>
          </cell>
          <cell r="DW250">
            <v>1260</v>
          </cell>
          <cell r="DX250">
            <v>0</v>
          </cell>
        </row>
        <row r="251">
          <cell r="A251">
            <v>150000750</v>
          </cell>
          <cell r="B251" t="str">
            <v>№2/294</v>
          </cell>
          <cell r="C251" t="str">
            <v>вул.С.РУСОВОЇ,  15</v>
          </cell>
          <cell r="D251" t="str">
            <v>вул.С.РУСОВОЇ,  15</v>
          </cell>
          <cell r="E251">
            <v>275.8</v>
          </cell>
          <cell r="F251">
            <v>275.8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502.7126555611739</v>
          </cell>
          <cell r="AQ251">
            <v>117.06282019300937</v>
          </cell>
          <cell r="AR251">
            <v>-385.64983536816453</v>
          </cell>
          <cell r="AS251">
            <v>4302.5833636556908</v>
          </cell>
          <cell r="AT251">
            <v>0</v>
          </cell>
          <cell r="AU251">
            <v>-4302.5833636556908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789.41942275914028</v>
          </cell>
          <cell r="BU251">
            <v>2449.3078374268048</v>
          </cell>
          <cell r="BV251">
            <v>1659.8884146676646</v>
          </cell>
          <cell r="BW251">
            <v>0</v>
          </cell>
          <cell r="BX251">
            <v>0</v>
          </cell>
          <cell r="BY251">
            <v>0</v>
          </cell>
          <cell r="BZ251">
            <v>313.61771718945818</v>
          </cell>
          <cell r="CA251">
            <v>3.4053409944883977</v>
          </cell>
          <cell r="CB251">
            <v>-310.21237619496981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5908.3331591654633</v>
          </cell>
          <cell r="CS251">
            <v>2569.7759986143028</v>
          </cell>
          <cell r="CT251">
            <v>-3338.5571605511605</v>
          </cell>
          <cell r="CU251">
            <v>7089.9997909985559</v>
          </cell>
          <cell r="CV251">
            <v>3083.7311983371633</v>
          </cell>
          <cell r="CW251">
            <v>-4006.2685926613926</v>
          </cell>
          <cell r="CX251">
            <v>333.35259839073331</v>
          </cell>
          <cell r="CY251">
            <v>4339.621191052127</v>
          </cell>
          <cell r="CZ251">
            <v>4006.2685926613935</v>
          </cell>
          <cell r="DA251">
            <v>-8332.9659362840266</v>
          </cell>
          <cell r="DB251">
            <v>1</v>
          </cell>
          <cell r="DC251">
            <v>1353.6</v>
          </cell>
          <cell r="DD251">
            <v>0</v>
          </cell>
          <cell r="DE251">
            <v>586.88999999999987</v>
          </cell>
          <cell r="DF251">
            <v>0</v>
          </cell>
          <cell r="DG251">
            <v>-3200.3781753372077</v>
          </cell>
          <cell r="DH251">
            <v>89080.228672671466</v>
          </cell>
          <cell r="DI251">
            <v>1228.7584229428335</v>
          </cell>
          <cell r="DJ251">
            <v>1</v>
          </cell>
          <cell r="DK251">
            <v>2.7799234914558792</v>
          </cell>
          <cell r="DL251">
            <v>0</v>
          </cell>
          <cell r="DM251">
            <v>2.7799234914558792</v>
          </cell>
          <cell r="DN251">
            <v>766.70289894353152</v>
          </cell>
          <cell r="DO251">
            <v>0</v>
          </cell>
          <cell r="DP251">
            <v>766.70289894353152</v>
          </cell>
          <cell r="DQ251"/>
          <cell r="DW251">
            <v>0</v>
          </cell>
          <cell r="DX251">
            <v>0</v>
          </cell>
        </row>
        <row r="252">
          <cell r="A252">
            <v>150000751</v>
          </cell>
          <cell r="B252" t="str">
            <v>№2/295</v>
          </cell>
          <cell r="C252" t="str">
            <v>вул.С.РУСОВОЇ,  23</v>
          </cell>
          <cell r="D252" t="str">
            <v>вул.С.РУСОВОЇ,  23</v>
          </cell>
          <cell r="E252">
            <v>146.1</v>
          </cell>
          <cell r="F252">
            <v>146.1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362.76518002107815</v>
          </cell>
          <cell r="AQ252">
            <v>281.88140111632089</v>
          </cell>
          <cell r="AR252">
            <v>-80.883778904757264</v>
          </cell>
          <cell r="AS252">
            <v>1888.419158187412</v>
          </cell>
          <cell r="AT252">
            <v>636.78045828559414</v>
          </cell>
          <cell r="AU252">
            <v>-1251.6386999018177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417.76399511488501</v>
          </cell>
          <cell r="BU252">
            <v>1584.7968223968244</v>
          </cell>
          <cell r="BV252">
            <v>1167.0328272819393</v>
          </cell>
          <cell r="BW252">
            <v>0</v>
          </cell>
          <cell r="BX252">
            <v>0</v>
          </cell>
          <cell r="BY252">
            <v>0</v>
          </cell>
          <cell r="BZ252">
            <v>166.60941225689965</v>
          </cell>
          <cell r="CA252">
            <v>2.2034559376101397</v>
          </cell>
          <cell r="CB252">
            <v>-164.40595631928952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2835.557745580275</v>
          </cell>
          <cell r="CS252">
            <v>2505.6621377363495</v>
          </cell>
          <cell r="CT252">
            <v>-329.89560784392552</v>
          </cell>
          <cell r="CU252">
            <v>3402.6692946963299</v>
          </cell>
          <cell r="CV252">
            <v>3006.7945652836192</v>
          </cell>
          <cell r="CW252">
            <v>-395.87472941271062</v>
          </cell>
          <cell r="CX252">
            <v>97.842154488177897</v>
          </cell>
          <cell r="CY252">
            <v>493.71688390088832</v>
          </cell>
          <cell r="CZ252">
            <v>395.87472941271039</v>
          </cell>
          <cell r="DA252">
            <v>-94.077417737892347</v>
          </cell>
          <cell r="DB252">
            <v>1</v>
          </cell>
          <cell r="DC252">
            <v>-204.72</v>
          </cell>
          <cell r="DD252">
            <v>0</v>
          </cell>
          <cell r="DE252">
            <v>-565</v>
          </cell>
          <cell r="DF252">
            <v>0</v>
          </cell>
          <cell r="DG252">
            <v>863.22216276737709</v>
          </cell>
          <cell r="DH252">
            <v>42006.137390214091</v>
          </cell>
          <cell r="DI252">
            <v>650.91227553280623</v>
          </cell>
          <cell r="DJ252">
            <v>1</v>
          </cell>
          <cell r="DK252">
            <v>2.4660355774689098</v>
          </cell>
          <cell r="DL252">
            <v>0</v>
          </cell>
          <cell r="DM252">
            <v>2.4660355774689098</v>
          </cell>
          <cell r="DN252">
            <v>360.28779786820769</v>
          </cell>
          <cell r="DO252">
            <v>0</v>
          </cell>
          <cell r="DP252">
            <v>360.28779786820769</v>
          </cell>
          <cell r="DQ252"/>
          <cell r="DW252">
            <v>0</v>
          </cell>
          <cell r="DX252">
            <v>0</v>
          </cell>
        </row>
        <row r="253">
          <cell r="A253">
            <v>150000752</v>
          </cell>
          <cell r="B253" t="str">
            <v>№2/296</v>
          </cell>
          <cell r="C253" t="str">
            <v>вул.С.РУСОВОЇ,  25</v>
          </cell>
          <cell r="D253" t="str">
            <v>вул.С.РУСОВОЇ,  25</v>
          </cell>
          <cell r="E253">
            <v>3990.61</v>
          </cell>
          <cell r="F253">
            <v>3818.3</v>
          </cell>
          <cell r="G253">
            <v>276.3</v>
          </cell>
          <cell r="H253">
            <v>172.31</v>
          </cell>
          <cell r="I253">
            <v>12013.63343993007</v>
          </cell>
          <cell r="J253">
            <v>9396.013906130589</v>
          </cell>
          <cell r="K253">
            <v>-2617.6195337994814</v>
          </cell>
          <cell r="L253">
            <v>2109.523664643516</v>
          </cell>
          <cell r="M253">
            <v>1770.0099290384283</v>
          </cell>
          <cell r="N253">
            <v>-339.51373560508773</v>
          </cell>
          <cell r="O253">
            <v>6536.923467037248</v>
          </cell>
          <cell r="P253">
            <v>6554.5850943971773</v>
          </cell>
          <cell r="Q253">
            <v>17.661627359929298</v>
          </cell>
          <cell r="R253">
            <v>1400.6902172118755</v>
          </cell>
          <cell r="S253">
            <v>1404.2966330378213</v>
          </cell>
          <cell r="T253">
            <v>3.6064158259457599</v>
          </cell>
          <cell r="U253">
            <v>968.19815815847687</v>
          </cell>
          <cell r="V253">
            <v>449.52929597099978</v>
          </cell>
          <cell r="W253">
            <v>-518.66886218747709</v>
          </cell>
          <cell r="X253">
            <v>8364.4016743796928</v>
          </cell>
          <cell r="Y253">
            <v>5647.7635747197428</v>
          </cell>
          <cell r="Z253">
            <v>-2716.6380996599501</v>
          </cell>
          <cell r="AA253">
            <v>0</v>
          </cell>
          <cell r="AB253">
            <v>0</v>
          </cell>
          <cell r="AC253">
            <v>0</v>
          </cell>
          <cell r="AD253">
            <v>17567.039177913641</v>
          </cell>
          <cell r="AE253">
            <v>17639.213911329596</v>
          </cell>
          <cell r="AF253">
            <v>72.174733415955416</v>
          </cell>
          <cell r="AG253">
            <v>48960.409799274523</v>
          </cell>
          <cell r="AH253">
            <v>42861.412344624354</v>
          </cell>
          <cell r="AI253">
            <v>-6098.9974546501689</v>
          </cell>
          <cell r="AJ253">
            <v>40605.785748456743</v>
          </cell>
          <cell r="AK253">
            <v>39079.737870970406</v>
          </cell>
          <cell r="AL253">
            <v>-1526.0478774863368</v>
          </cell>
          <cell r="AM253">
            <v>432.86</v>
          </cell>
          <cell r="AN253">
            <v>435.89428253379833</v>
          </cell>
          <cell r="AO253">
            <v>3.0342825337983186</v>
          </cell>
          <cell r="AP253">
            <v>3524.0046059190458</v>
          </cell>
          <cell r="AQ253">
            <v>2970.6102932325293</v>
          </cell>
          <cell r="AR253">
            <v>-553.39431268651651</v>
          </cell>
          <cell r="AS253">
            <v>82373.315039350127</v>
          </cell>
          <cell r="AT253">
            <v>66638.896996490264</v>
          </cell>
          <cell r="AU253">
            <v>-15734.418042859863</v>
          </cell>
          <cell r="AV253">
            <v>1475.7970064229212</v>
          </cell>
          <cell r="AW253">
            <v>1112.5486985183848</v>
          </cell>
          <cell r="AX253">
            <v>-363.24830790453643</v>
          </cell>
          <cell r="AY253">
            <v>1346.152274297478</v>
          </cell>
          <cell r="AZ253">
            <v>0</v>
          </cell>
          <cell r="BA253">
            <v>-1346.152274297478</v>
          </cell>
          <cell r="BB253">
            <v>1967.4605373511663</v>
          </cell>
          <cell r="BC253">
            <v>0</v>
          </cell>
          <cell r="BD253">
            <v>-1967.4605373511663</v>
          </cell>
          <cell r="BE253">
            <v>565.12222199405403</v>
          </cell>
          <cell r="BF253">
            <v>0</v>
          </cell>
          <cell r="BG253">
            <v>-565.12222199405403</v>
          </cell>
          <cell r="BH253">
            <v>527.44552910723553</v>
          </cell>
          <cell r="BI253">
            <v>0</v>
          </cell>
          <cell r="BJ253">
            <v>-527.44552910723553</v>
          </cell>
          <cell r="BK253">
            <v>2154.2415376814274</v>
          </cell>
          <cell r="BL253">
            <v>2005.4202757549467</v>
          </cell>
          <cell r="BM253">
            <v>-148.8212619264807</v>
          </cell>
          <cell r="BN253">
            <v>435.1220057694004</v>
          </cell>
          <cell r="BO253">
            <v>12702.530811934001</v>
          </cell>
          <cell r="BP253">
            <v>12267.4088061646</v>
          </cell>
          <cell r="BQ253">
            <v>8471.3411126236824</v>
          </cell>
          <cell r="BR253">
            <v>15820.499786207332</v>
          </cell>
          <cell r="BS253">
            <v>7349.1586735836499</v>
          </cell>
          <cell r="BT253">
            <v>55979.867872246788</v>
          </cell>
          <cell r="BU253">
            <v>74447.96128274643</v>
          </cell>
          <cell r="BV253">
            <v>18468.093410499641</v>
          </cell>
          <cell r="BW253">
            <v>53613.775398942569</v>
          </cell>
          <cell r="BX253">
            <v>61258.903607111992</v>
          </cell>
          <cell r="BY253">
            <v>7645.1282081694226</v>
          </cell>
          <cell r="BZ253">
            <v>7662.1165917379531</v>
          </cell>
          <cell r="CA253">
            <v>795.91771216618383</v>
          </cell>
          <cell r="CB253">
            <v>-6866.1988795717689</v>
          </cell>
          <cell r="CC253">
            <v>1589.6597518777351</v>
          </cell>
          <cell r="CD253">
            <v>1594.2709415414458</v>
          </cell>
          <cell r="CE253">
            <v>4.6111896637107748</v>
          </cell>
          <cell r="CF253">
            <v>198.17416626135355</v>
          </cell>
          <cell r="CG253">
            <v>0</v>
          </cell>
          <cell r="CH253">
            <v>-198.17416626135355</v>
          </cell>
          <cell r="CI253">
            <v>6205.6116083793568</v>
          </cell>
          <cell r="CJ253">
            <v>10097.077204621268</v>
          </cell>
          <cell r="CK253">
            <v>3891.465596241911</v>
          </cell>
          <cell r="CL253">
            <v>12106.309562188177</v>
          </cell>
          <cell r="CM253">
            <v>9333.552910061444</v>
          </cell>
          <cell r="CN253">
            <v>-2772.7566521267327</v>
          </cell>
          <cell r="CO253">
            <v>18311.921170567533</v>
          </cell>
          <cell r="CP253">
            <v>19430.63011468271</v>
          </cell>
          <cell r="CQ253">
            <v>1118.7089441151766</v>
          </cell>
          <cell r="CR253">
            <v>321723.23125725804</v>
          </cell>
          <cell r="CS253">
            <v>325334.73523230752</v>
          </cell>
          <cell r="CT253">
            <v>3611.5039750494761</v>
          </cell>
          <cell r="CU253">
            <v>386067.87750870961</v>
          </cell>
          <cell r="CV253">
            <v>390401.68227876903</v>
          </cell>
          <cell r="CW253">
            <v>4333.8047700594179</v>
          </cell>
          <cell r="CX253">
            <v>13438.6282877712</v>
          </cell>
          <cell r="CY253">
            <v>9104.8235177119459</v>
          </cell>
          <cell r="CZ253">
            <v>-4333.8047700592542</v>
          </cell>
          <cell r="DA253">
            <v>-65700.486636247224</v>
          </cell>
          <cell r="DB253">
            <v>1</v>
          </cell>
          <cell r="DC253">
            <v>73111.67</v>
          </cell>
          <cell r="DD253">
            <v>1185.0999999999999</v>
          </cell>
          <cell r="DE253">
            <v>33461.659999999996</v>
          </cell>
          <cell r="DF253">
            <v>1.1699999999998454</v>
          </cell>
          <cell r="DG253">
            <v>47162.048386743409</v>
          </cell>
          <cell r="DH253">
            <v>4794078.0695577692</v>
          </cell>
          <cell r="DI253">
            <v>17011.933147806074</v>
          </cell>
          <cell r="DJ253">
            <v>9</v>
          </cell>
          <cell r="DK253">
            <v>8.6444657846679842</v>
          </cell>
          <cell r="DL253">
            <v>10.51993450163185</v>
          </cell>
          <cell r="DM253">
            <v>6.8709755852124585</v>
          </cell>
          <cell r="DN253">
            <v>39650.073901083779</v>
          </cell>
          <cell r="DO253">
            <v>1183.9378030879589</v>
          </cell>
          <cell r="DP253">
            <v>40834.011704171739</v>
          </cell>
          <cell r="DQ253"/>
          <cell r="DW253">
            <v>1275.9000000000001</v>
          </cell>
          <cell r="DX253">
            <v>0</v>
          </cell>
        </row>
        <row r="254">
          <cell r="A254">
            <v>150001094</v>
          </cell>
          <cell r="B254" t="str">
            <v>№2/317</v>
          </cell>
          <cell r="C254" t="str">
            <v xml:space="preserve">вул.СТАРОКАЗАРМЕНА ДIЛЬНИЦЯ,  2 А  </v>
          </cell>
          <cell r="D254" t="str">
            <v xml:space="preserve">вул.СТАРОКАЗАРМЕНА ДIЛЬНИЦЯ,  2 А  </v>
          </cell>
          <cell r="E254">
            <v>319.39999999999998</v>
          </cell>
          <cell r="F254">
            <v>319.39999999999998</v>
          </cell>
          <cell r="G254">
            <v>0</v>
          </cell>
          <cell r="H254">
            <v>0</v>
          </cell>
          <cell r="I254">
            <v>225.36658081172857</v>
          </cell>
          <cell r="J254">
            <v>206.2234896913823</v>
          </cell>
          <cell r="K254">
            <v>-19.14309112034627</v>
          </cell>
          <cell r="L254">
            <v>203.54066972405997</v>
          </cell>
          <cell r="M254">
            <v>187.95370406098209</v>
          </cell>
          <cell r="N254">
            <v>-15.586965663077876</v>
          </cell>
          <cell r="O254">
            <v>193.60538825748984</v>
          </cell>
          <cell r="P254">
            <v>0</v>
          </cell>
          <cell r="Q254">
            <v>-193.60538825748984</v>
          </cell>
          <cell r="R254">
            <v>68.252361072368927</v>
          </cell>
          <cell r="S254">
            <v>0</v>
          </cell>
          <cell r="T254">
            <v>-68.252361072368927</v>
          </cell>
          <cell r="U254">
            <v>0</v>
          </cell>
          <cell r="V254">
            <v>0</v>
          </cell>
          <cell r="W254">
            <v>0</v>
          </cell>
          <cell r="X254">
            <v>566.64753760294263</v>
          </cell>
          <cell r="Y254">
            <v>860.49126468441068</v>
          </cell>
          <cell r="Z254">
            <v>293.84372708146805</v>
          </cell>
          <cell r="AA254">
            <v>0</v>
          </cell>
          <cell r="AB254">
            <v>0</v>
          </cell>
          <cell r="AC254">
            <v>0</v>
          </cell>
          <cell r="AD254">
            <v>1364.1582392875666</v>
          </cell>
          <cell r="AE254">
            <v>1373.1415742039644</v>
          </cell>
          <cell r="AF254">
            <v>8.98333491639778</v>
          </cell>
          <cell r="AG254">
            <v>2621.5707767561566</v>
          </cell>
          <cell r="AH254">
            <v>2627.8100326407393</v>
          </cell>
          <cell r="AI254">
            <v>6.2392558845826898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5216.09422842398</v>
          </cell>
          <cell r="AT254">
            <v>0</v>
          </cell>
          <cell r="AU254">
            <v>-5216.09422842398</v>
          </cell>
          <cell r="AV254">
            <v>46.349921742774796</v>
          </cell>
          <cell r="AW254">
            <v>0</v>
          </cell>
          <cell r="AX254">
            <v>-46.349921742774796</v>
          </cell>
          <cell r="AY254">
            <v>167.71171112626914</v>
          </cell>
          <cell r="AZ254">
            <v>0</v>
          </cell>
          <cell r="BA254">
            <v>-167.71171112626914</v>
          </cell>
          <cell r="BB254">
            <v>43.887373278818693</v>
          </cell>
          <cell r="BC254">
            <v>0</v>
          </cell>
          <cell r="BD254">
            <v>-43.887373278818693</v>
          </cell>
          <cell r="BE254">
            <v>19.87816325923189</v>
          </cell>
          <cell r="BF254">
            <v>0</v>
          </cell>
          <cell r="BG254">
            <v>-19.87816325923189</v>
          </cell>
          <cell r="BH254">
            <v>0</v>
          </cell>
          <cell r="BI254">
            <v>0</v>
          </cell>
          <cell r="BJ254">
            <v>0</v>
          </cell>
          <cell r="BK254">
            <v>249.61293538722637</v>
          </cell>
          <cell r="BL254">
            <v>0</v>
          </cell>
          <cell r="BM254">
            <v>-249.61293538722637</v>
          </cell>
          <cell r="BN254">
            <v>0</v>
          </cell>
          <cell r="BO254">
            <v>0</v>
          </cell>
          <cell r="BP254">
            <v>0</v>
          </cell>
          <cell r="BQ254">
            <v>527.44010479432086</v>
          </cell>
          <cell r="BR254">
            <v>0</v>
          </cell>
          <cell r="BS254">
            <v>-527.44010479432086</v>
          </cell>
          <cell r="BT254">
            <v>0</v>
          </cell>
          <cell r="BU254">
            <v>0</v>
          </cell>
          <cell r="BV254">
            <v>0</v>
          </cell>
          <cell r="BW254">
            <v>157.80008212919978</v>
          </cell>
          <cell r="BX254">
            <v>0</v>
          </cell>
          <cell r="BY254">
            <v>-157.80008212919978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249.53059915358165</v>
          </cell>
          <cell r="CJ254">
            <v>437.31706434531026</v>
          </cell>
          <cell r="CK254">
            <v>187.78646519172861</v>
          </cell>
          <cell r="CL254">
            <v>0</v>
          </cell>
          <cell r="CM254">
            <v>0</v>
          </cell>
          <cell r="CN254">
            <v>0</v>
          </cell>
          <cell r="CO254">
            <v>249.53059915358165</v>
          </cell>
          <cell r="CP254">
            <v>437.31706434531026</v>
          </cell>
          <cell r="CQ254">
            <v>187.78646519172861</v>
          </cell>
          <cell r="CR254">
            <v>8772.4357912572395</v>
          </cell>
          <cell r="CS254">
            <v>3065.1270969860498</v>
          </cell>
          <cell r="CT254">
            <v>-5707.3086942711898</v>
          </cell>
          <cell r="CU254">
            <v>10526.922949508687</v>
          </cell>
          <cell r="CV254">
            <v>3678.1525163832598</v>
          </cell>
          <cell r="CW254">
            <v>-6848.7704331254281</v>
          </cell>
          <cell r="CX254">
            <v>667.65879897940158</v>
          </cell>
          <cell r="CY254">
            <v>7516.429232104827</v>
          </cell>
          <cell r="CZ254">
            <v>6848.7704331254254</v>
          </cell>
          <cell r="DA254">
            <v>22662.037861099117</v>
          </cell>
          <cell r="DB254">
            <v>1</v>
          </cell>
          <cell r="DC254">
            <v>1231.94</v>
          </cell>
          <cell r="DD254">
            <v>0</v>
          </cell>
          <cell r="DE254">
            <v>-1.999999999998181E-2</v>
          </cell>
          <cell r="DF254">
            <v>0</v>
          </cell>
          <cell r="DG254">
            <v>-11644.458671334247</v>
          </cell>
          <cell r="DH254">
            <v>134334.98098185708</v>
          </cell>
          <cell r="DI254">
            <v>1358.4062478436181</v>
          </cell>
          <cell r="DJ254">
            <v>2</v>
          </cell>
          <cell r="DK254">
            <v>3.857124812358673</v>
          </cell>
          <cell r="DL254">
            <v>0</v>
          </cell>
          <cell r="DM254">
            <v>3.7330570270975776</v>
          </cell>
          <cell r="DN254">
            <v>1231.9656650673601</v>
          </cell>
          <cell r="DO254">
            <v>0</v>
          </cell>
          <cell r="DP254">
            <v>1231.9656650673601</v>
          </cell>
          <cell r="DQ254"/>
          <cell r="DW254">
            <v>0</v>
          </cell>
          <cell r="DX254">
            <v>0</v>
          </cell>
        </row>
        <row r="255">
          <cell r="A255">
            <v>150000795</v>
          </cell>
          <cell r="B255" t="str">
            <v>№2/319</v>
          </cell>
          <cell r="C255" t="str">
            <v>вул.КУРЕНІВКА,  52</v>
          </cell>
          <cell r="D255" t="str">
            <v>вул.ФIКСЕЛЯ,  52</v>
          </cell>
          <cell r="E255">
            <v>2762.6</v>
          </cell>
          <cell r="F255">
            <v>2762.6</v>
          </cell>
          <cell r="G255">
            <v>0</v>
          </cell>
          <cell r="H255">
            <v>0</v>
          </cell>
          <cell r="I255">
            <v>11578.849567120707</v>
          </cell>
          <cell r="J255">
            <v>11179.905157264617</v>
          </cell>
          <cell r="K255">
            <v>-398.94440985609072</v>
          </cell>
          <cell r="L255">
            <v>2211.5940906463229</v>
          </cell>
          <cell r="M255">
            <v>2265.363580061643</v>
          </cell>
          <cell r="N255">
            <v>53.769489415320095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7490.9899198346793</v>
          </cell>
          <cell r="Y255">
            <v>6970.8833545547723</v>
          </cell>
          <cell r="Z255">
            <v>-520.10656527990704</v>
          </cell>
          <cell r="AA255">
            <v>0</v>
          </cell>
          <cell r="AB255">
            <v>0</v>
          </cell>
          <cell r="AC255">
            <v>0</v>
          </cell>
          <cell r="AD255">
            <v>12160.005231550391</v>
          </cell>
          <cell r="AE255">
            <v>12210.044961198004</v>
          </cell>
          <cell r="AF255">
            <v>50.039729647613058</v>
          </cell>
          <cell r="AG255">
            <v>33441.438809152103</v>
          </cell>
          <cell r="AH255">
            <v>32626.197053079035</v>
          </cell>
          <cell r="AI255">
            <v>-815.24175607306825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3109.4158287520991</v>
          </cell>
          <cell r="AQ255">
            <v>3978.1969736687147</v>
          </cell>
          <cell r="AR255">
            <v>868.78114491661563</v>
          </cell>
          <cell r="AS255">
            <v>41026.612371401039</v>
          </cell>
          <cell r="AT255">
            <v>18250.455600203022</v>
          </cell>
          <cell r="AU255">
            <v>-22776.156771198017</v>
          </cell>
          <cell r="AV255">
            <v>1898.1164546711341</v>
          </cell>
          <cell r="AW255">
            <v>841.8627706236158</v>
          </cell>
          <cell r="AX255">
            <v>-1056.2536840475182</v>
          </cell>
          <cell r="AY255">
            <v>2912.1756958864339</v>
          </cell>
          <cell r="AZ255">
            <v>0</v>
          </cell>
          <cell r="BA255">
            <v>-2912.1756958864339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2049.1203700607921</v>
          </cell>
          <cell r="BL255">
            <v>0</v>
          </cell>
          <cell r="BM255">
            <v>-2049.1203700607921</v>
          </cell>
          <cell r="BN255">
            <v>154.54280550918165</v>
          </cell>
          <cell r="BO255">
            <v>0</v>
          </cell>
          <cell r="BP255">
            <v>-154.54280550918165</v>
          </cell>
          <cell r="BQ255">
            <v>7013.9553261275414</v>
          </cell>
          <cell r="BR255">
            <v>841.8627706236158</v>
          </cell>
          <cell r="BS255">
            <v>-6172.0925555039257</v>
          </cell>
          <cell r="BT255">
            <v>51741.49991326216</v>
          </cell>
          <cell r="BU255">
            <v>69960.603813357389</v>
          </cell>
          <cell r="BV255">
            <v>18219.10390009523</v>
          </cell>
          <cell r="BW255">
            <v>19396.584673959027</v>
          </cell>
          <cell r="BX255">
            <v>23384.632436669741</v>
          </cell>
          <cell r="BY255">
            <v>3988.0477627107139</v>
          </cell>
          <cell r="BZ255">
            <v>10751.623734627106</v>
          </cell>
          <cell r="CA255">
            <v>669.89681657873007</v>
          </cell>
          <cell r="CB255">
            <v>-10081.726918048376</v>
          </cell>
          <cell r="CC255">
            <v>1858.6205399049336</v>
          </cell>
          <cell r="CD255">
            <v>1864.0119148908366</v>
          </cell>
          <cell r="CE255">
            <v>5.3913749859029849</v>
          </cell>
          <cell r="CF255">
            <v>231.70403317867752</v>
          </cell>
          <cell r="CG255">
            <v>0</v>
          </cell>
          <cell r="CH255">
            <v>-231.70403317867752</v>
          </cell>
          <cell r="CI255">
            <v>5846.0281166178738</v>
          </cell>
          <cell r="CJ255">
            <v>2897.5863264884292</v>
          </cell>
          <cell r="CK255">
            <v>-2948.4417901294446</v>
          </cell>
          <cell r="CL255">
            <v>0</v>
          </cell>
          <cell r="CM255">
            <v>0</v>
          </cell>
          <cell r="CN255">
            <v>0</v>
          </cell>
          <cell r="CO255">
            <v>5846.0281166178738</v>
          </cell>
          <cell r="CP255">
            <v>2897.5863264884292</v>
          </cell>
          <cell r="CQ255">
            <v>-2948.4417901294446</v>
          </cell>
          <cell r="CR255">
            <v>174417.48334698254</v>
          </cell>
          <cell r="CS255">
            <v>154473.44370555953</v>
          </cell>
          <cell r="CT255">
            <v>-19944.039641423005</v>
          </cell>
          <cell r="CU255">
            <v>209300.98001637904</v>
          </cell>
          <cell r="CV255">
            <v>185368.13244667143</v>
          </cell>
          <cell r="CW255">
            <v>-23932.847569707606</v>
          </cell>
          <cell r="CX255">
            <v>4133.7745587286408</v>
          </cell>
          <cell r="CY255">
            <v>28066.622128436251</v>
          </cell>
          <cell r="CZ255">
            <v>23932.84756970761</v>
          </cell>
          <cell r="DA255">
            <v>226697.53868604288</v>
          </cell>
          <cell r="DB255">
            <v>3</v>
          </cell>
          <cell r="DC255">
            <v>63614.26</v>
          </cell>
          <cell r="DD255">
            <v>0</v>
          </cell>
          <cell r="DE255">
            <v>41445.870000000003</v>
          </cell>
          <cell r="DF255">
            <v>0</v>
          </cell>
          <cell r="DG255">
            <v>-2135.6240790478769</v>
          </cell>
          <cell r="DH255">
            <v>2561217.0549012921</v>
          </cell>
          <cell r="DI255">
            <v>12306.474496699102</v>
          </cell>
          <cell r="DJ255">
            <v>5</v>
          </cell>
          <cell r="DK255">
            <v>8.024396725568085</v>
          </cell>
          <cell r="DL255">
            <v>0</v>
          </cell>
          <cell r="DM255">
            <v>7.1677936642937858</v>
          </cell>
          <cell r="DN255">
            <v>22168.198394054391</v>
          </cell>
          <cell r="DO255">
            <v>0</v>
          </cell>
          <cell r="DP255">
            <v>22168.198394054391</v>
          </cell>
          <cell r="DQ255">
            <v>71903.58</v>
          </cell>
          <cell r="DW255">
            <v>1260</v>
          </cell>
          <cell r="DX255">
            <v>0</v>
          </cell>
        </row>
        <row r="256">
          <cell r="A256">
            <v>150000798</v>
          </cell>
          <cell r="B256" t="str">
            <v>№2/333</v>
          </cell>
          <cell r="C256" t="str">
            <v>вул.ШЕВЧЕНКА,  10</v>
          </cell>
          <cell r="D256" t="str">
            <v>вул.ШЕВЧЕНКА,  10</v>
          </cell>
          <cell r="E256">
            <v>1317.8000000000002</v>
          </cell>
          <cell r="F256">
            <v>996.2</v>
          </cell>
          <cell r="G256">
            <v>0</v>
          </cell>
          <cell r="H256">
            <v>321.60000000000002</v>
          </cell>
          <cell r="I256">
            <v>4312.1694451519061</v>
          </cell>
          <cell r="J256">
            <v>4211.5733006917844</v>
          </cell>
          <cell r="K256">
            <v>-100.59614446012165</v>
          </cell>
          <cell r="L256">
            <v>800.41324034461695</v>
          </cell>
          <cell r="M256">
            <v>799.29650224863258</v>
          </cell>
          <cell r="N256">
            <v>-1.116738095984374</v>
          </cell>
          <cell r="O256">
            <v>2111.6511502774724</v>
          </cell>
          <cell r="P256">
            <v>2117.3663079768949</v>
          </cell>
          <cell r="Q256">
            <v>5.7151576994224342</v>
          </cell>
          <cell r="R256">
            <v>0</v>
          </cell>
          <cell r="S256">
            <v>0</v>
          </cell>
          <cell r="T256">
            <v>0</v>
          </cell>
          <cell r="U256">
            <v>230.43084182625054</v>
          </cell>
          <cell r="V256">
            <v>127.65975537958309</v>
          </cell>
          <cell r="W256">
            <v>-102.77108644666745</v>
          </cell>
          <cell r="X256">
            <v>3145.3755074643932</v>
          </cell>
          <cell r="Y256">
            <v>2742.1488843372076</v>
          </cell>
          <cell r="Z256">
            <v>-403.22662312718558</v>
          </cell>
          <cell r="AA256">
            <v>0</v>
          </cell>
          <cell r="AB256">
            <v>0</v>
          </cell>
          <cell r="AC256">
            <v>0</v>
          </cell>
          <cell r="AD256">
            <v>5801.2819307258469</v>
          </cell>
          <cell r="AE256">
            <v>5825.0915015369437</v>
          </cell>
          <cell r="AF256">
            <v>23.809570811096819</v>
          </cell>
          <cell r="AG256">
            <v>16401.322115790485</v>
          </cell>
          <cell r="AH256">
            <v>15823.136252171047</v>
          </cell>
          <cell r="AI256">
            <v>-578.18586361943744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2798.4742458768887</v>
          </cell>
          <cell r="AQ256">
            <v>2042.5963671809852</v>
          </cell>
          <cell r="AR256">
            <v>-755.87787869590352</v>
          </cell>
          <cell r="AS256">
            <v>18554.589894181263</v>
          </cell>
          <cell r="AT256">
            <v>1433.4355977773839</v>
          </cell>
          <cell r="AU256">
            <v>-17121.154296403878</v>
          </cell>
          <cell r="AV256">
            <v>793.40374594280297</v>
          </cell>
          <cell r="AW256">
            <v>0</v>
          </cell>
          <cell r="AX256">
            <v>-793.40374594280297</v>
          </cell>
          <cell r="AY256">
            <v>1054.8339504123917</v>
          </cell>
          <cell r="AZ256">
            <v>0</v>
          </cell>
          <cell r="BA256">
            <v>-1054.8339504123917</v>
          </cell>
          <cell r="BB256">
            <v>919.05979389816366</v>
          </cell>
          <cell r="BC256">
            <v>0</v>
          </cell>
          <cell r="BD256">
            <v>-919.05979389816366</v>
          </cell>
          <cell r="BE256">
            <v>0</v>
          </cell>
          <cell r="BF256">
            <v>0</v>
          </cell>
          <cell r="BG256">
            <v>0</v>
          </cell>
          <cell r="BH256">
            <v>135.81001360692278</v>
          </cell>
          <cell r="BI256">
            <v>0</v>
          </cell>
          <cell r="BJ256">
            <v>-135.81001360692278</v>
          </cell>
          <cell r="BK256">
            <v>559.97874001539208</v>
          </cell>
          <cell r="BL256">
            <v>366.48772601357666</v>
          </cell>
          <cell r="BM256">
            <v>-193.49101400181542</v>
          </cell>
          <cell r="BN256">
            <v>51.77183984557584</v>
          </cell>
          <cell r="BO256">
            <v>0</v>
          </cell>
          <cell r="BP256">
            <v>-51.77183984557584</v>
          </cell>
          <cell r="BQ256">
            <v>3514.8580837212489</v>
          </cell>
          <cell r="BR256">
            <v>366.48772601357666</v>
          </cell>
          <cell r="BS256">
            <v>-3148.3703577076722</v>
          </cell>
          <cell r="BT256">
            <v>11178.09125383538</v>
          </cell>
          <cell r="BU256">
            <v>20940.104768959511</v>
          </cell>
          <cell r="BV256">
            <v>9762.0135151241302</v>
          </cell>
          <cell r="BW256">
            <v>9839.9762807509069</v>
          </cell>
          <cell r="BX256">
            <v>11199.444060211643</v>
          </cell>
          <cell r="BY256">
            <v>1359.467779460736</v>
          </cell>
          <cell r="BZ256">
            <v>6068.5859151243658</v>
          </cell>
          <cell r="CA256">
            <v>313.36117214740347</v>
          </cell>
          <cell r="CB256">
            <v>-5755.2247429769623</v>
          </cell>
          <cell r="CC256">
            <v>1515.4417985777768</v>
          </cell>
          <cell r="CD256">
            <v>1519.8377012539963</v>
          </cell>
          <cell r="CE256">
            <v>4.3959026762195208</v>
          </cell>
          <cell r="CF256">
            <v>188.92182090916745</v>
          </cell>
          <cell r="CG256">
            <v>0</v>
          </cell>
          <cell r="CH256">
            <v>-188.92182090916745</v>
          </cell>
          <cell r="CI256">
            <v>2674.8010469315414</v>
          </cell>
          <cell r="CJ256">
            <v>1417.7437570749105</v>
          </cell>
          <cell r="CK256">
            <v>-1257.0572898566309</v>
          </cell>
          <cell r="CL256">
            <v>0</v>
          </cell>
          <cell r="CM256">
            <v>0</v>
          </cell>
          <cell r="CN256">
            <v>0</v>
          </cell>
          <cell r="CO256">
            <v>2674.8010469315414</v>
          </cell>
          <cell r="CP256">
            <v>1417.7437570749105</v>
          </cell>
          <cell r="CQ256">
            <v>-1257.0572898566309</v>
          </cell>
          <cell r="CR256">
            <v>72735.062455699022</v>
          </cell>
          <cell r="CS256">
            <v>55056.147402790455</v>
          </cell>
          <cell r="CT256">
            <v>-17678.915052908567</v>
          </cell>
          <cell r="CU256">
            <v>87282.074946838824</v>
          </cell>
          <cell r="CV256">
            <v>66067.376883348537</v>
          </cell>
          <cell r="CW256">
            <v>-21214.698063490287</v>
          </cell>
          <cell r="CX256">
            <v>3044.7593283219016</v>
          </cell>
          <cell r="CY256">
            <v>24259.45739181219</v>
          </cell>
          <cell r="CZ256">
            <v>21214.698063490287</v>
          </cell>
          <cell r="DA256">
            <v>61643.427000956784</v>
          </cell>
          <cell r="DB256">
            <v>2</v>
          </cell>
          <cell r="DC256">
            <v>33528.120000000003</v>
          </cell>
          <cell r="DD256">
            <v>3135.27</v>
          </cell>
          <cell r="DE256">
            <v>26169.680000000004</v>
          </cell>
          <cell r="DF256">
            <v>1155.5999999999999</v>
          </cell>
          <cell r="DG256">
            <v>96299.250653039519</v>
          </cell>
          <cell r="DH256">
            <v>1083922.0113019287</v>
          </cell>
          <cell r="DI256">
            <v>4438.7672834588284</v>
          </cell>
          <cell r="DJ256">
            <v>4</v>
          </cell>
          <cell r="DK256">
            <v>7.3864798207057651</v>
          </cell>
          <cell r="DL256">
            <v>0</v>
          </cell>
          <cell r="DM256">
            <v>6.155675589835651</v>
          </cell>
          <cell r="DN256">
            <v>7358.4111973870831</v>
          </cell>
          <cell r="DO256">
            <v>1979.6652696911456</v>
          </cell>
          <cell r="DP256">
            <v>9338.0764670782282</v>
          </cell>
          <cell r="DQ256"/>
          <cell r="DW256">
            <v>1437.2600000000002</v>
          </cell>
          <cell r="DX256">
            <v>0</v>
          </cell>
        </row>
        <row r="257">
          <cell r="A257">
            <v>150000819</v>
          </cell>
          <cell r="B257" t="str">
            <v>№2/334</v>
          </cell>
          <cell r="C257" t="str">
            <v>вул.ШЕВЧЕНКА,  106</v>
          </cell>
          <cell r="D257" t="str">
            <v>вул.ШЕВЧЕНКА,  106</v>
          </cell>
          <cell r="E257">
            <v>7070.85</v>
          </cell>
          <cell r="F257">
            <v>6584.75</v>
          </cell>
          <cell r="G257">
            <v>226.3</v>
          </cell>
          <cell r="H257">
            <v>486.1</v>
          </cell>
          <cell r="I257">
            <v>29579.118070397926</v>
          </cell>
          <cell r="J257">
            <v>28572.50923730636</v>
          </cell>
          <cell r="K257">
            <v>-1006.6088330915663</v>
          </cell>
          <cell r="L257">
            <v>5076.1762065185158</v>
          </cell>
          <cell r="M257">
            <v>5205.2396797307647</v>
          </cell>
          <cell r="N257">
            <v>129.06347321224894</v>
          </cell>
          <cell r="O257">
            <v>9574.801219502353</v>
          </cell>
          <cell r="P257">
            <v>9601.8904815408732</v>
          </cell>
          <cell r="Q257">
            <v>27.089262038520246</v>
          </cell>
          <cell r="R257">
            <v>2426.9978570869548</v>
          </cell>
          <cell r="S257">
            <v>2434.8131867558509</v>
          </cell>
          <cell r="T257">
            <v>7.8153296688960836</v>
          </cell>
          <cell r="U257">
            <v>1295.078011774265</v>
          </cell>
          <cell r="V257">
            <v>833.3015959521947</v>
          </cell>
          <cell r="W257">
            <v>-461.77641582207025</v>
          </cell>
          <cell r="X257">
            <v>10264.23935244006</v>
          </cell>
          <cell r="Y257">
            <v>10613.802937205917</v>
          </cell>
          <cell r="Z257">
            <v>349.56358476585774</v>
          </cell>
          <cell r="AA257">
            <v>0</v>
          </cell>
          <cell r="AB257">
            <v>0</v>
          </cell>
          <cell r="AC257">
            <v>0</v>
          </cell>
          <cell r="AD257">
            <v>29755.828585255404</v>
          </cell>
          <cell r="AE257">
            <v>30636.333895402175</v>
          </cell>
          <cell r="AF257">
            <v>880.50531014677108</v>
          </cell>
          <cell r="AG257">
            <v>87972.239302975475</v>
          </cell>
          <cell r="AH257">
            <v>87897.891013894143</v>
          </cell>
          <cell r="AI257">
            <v>-74.348289081332041</v>
          </cell>
          <cell r="AJ257">
            <v>55972.077325756021</v>
          </cell>
          <cell r="AK257">
            <v>51212.999416808416</v>
          </cell>
          <cell r="AL257">
            <v>-4759.0779089476055</v>
          </cell>
          <cell r="AM257">
            <v>1498.2949572378786</v>
          </cell>
          <cell r="AN257">
            <v>828.63568250350613</v>
          </cell>
          <cell r="AO257">
            <v>-669.6592747343725</v>
          </cell>
          <cell r="AP257">
            <v>5804.2428803372504</v>
          </cell>
          <cell r="AQ257">
            <v>5124.999693594531</v>
          </cell>
          <cell r="AR257">
            <v>-679.24318674271944</v>
          </cell>
          <cell r="AS257">
            <v>149219.45867404246</v>
          </cell>
          <cell r="AT257">
            <v>66689.763399616539</v>
          </cell>
          <cell r="AU257">
            <v>-82529.695274425918</v>
          </cell>
          <cell r="AV257">
            <v>3207.2211922685728</v>
          </cell>
          <cell r="AW257">
            <v>3003.0971357121953</v>
          </cell>
          <cell r="AX257">
            <v>-204.12405655637758</v>
          </cell>
          <cell r="AY257">
            <v>3354.5612923833633</v>
          </cell>
          <cell r="AZ257">
            <v>0</v>
          </cell>
          <cell r="BA257">
            <v>-3354.5612923833633</v>
          </cell>
          <cell r="BB257">
            <v>3770.4566823830796</v>
          </cell>
          <cell r="BC257">
            <v>4802.5115458452237</v>
          </cell>
          <cell r="BD257">
            <v>1032.0548634621441</v>
          </cell>
          <cell r="BE257">
            <v>1030.5704781864388</v>
          </cell>
          <cell r="BF257">
            <v>0</v>
          </cell>
          <cell r="BG257">
            <v>-1030.5704781864388</v>
          </cell>
          <cell r="BH257">
            <v>693.98157179033592</v>
          </cell>
          <cell r="BI257">
            <v>1241.6980407141316</v>
          </cell>
          <cell r="BJ257">
            <v>547.71646892379567</v>
          </cell>
          <cell r="BK257">
            <v>2167.2149430244299</v>
          </cell>
          <cell r="BL257">
            <v>4079.5358971971282</v>
          </cell>
          <cell r="BM257">
            <v>1912.3209541726983</v>
          </cell>
          <cell r="BN257">
            <v>328.40346170701099</v>
          </cell>
          <cell r="BO257">
            <v>0</v>
          </cell>
          <cell r="BP257">
            <v>-328.40346170701099</v>
          </cell>
          <cell r="BQ257">
            <v>14552.409621743231</v>
          </cell>
          <cell r="BR257">
            <v>13126.84261946868</v>
          </cell>
          <cell r="BS257">
            <v>-1425.5670022745508</v>
          </cell>
          <cell r="BT257">
            <v>52659.952093089232</v>
          </cell>
          <cell r="BU257">
            <v>80866.778328112327</v>
          </cell>
          <cell r="BV257">
            <v>28206.826235023094</v>
          </cell>
          <cell r="BW257">
            <v>58193.136315903103</v>
          </cell>
          <cell r="BX257">
            <v>62020.723638340693</v>
          </cell>
          <cell r="BY257">
            <v>3827.58732243759</v>
          </cell>
          <cell r="BZ257">
            <v>20210.119699811599</v>
          </cell>
          <cell r="CA257">
            <v>877.43025567165932</v>
          </cell>
          <cell r="CB257">
            <v>-19332.689444139942</v>
          </cell>
          <cell r="CC257">
            <v>697.77562931584555</v>
          </cell>
          <cell r="CD257">
            <v>699.79969501021174</v>
          </cell>
          <cell r="CE257">
            <v>2.0240656943661861</v>
          </cell>
          <cell r="CF257">
            <v>86.987862285510346</v>
          </cell>
          <cell r="CG257">
            <v>0</v>
          </cell>
          <cell r="CH257">
            <v>-86.987862285510346</v>
          </cell>
          <cell r="CI257">
            <v>16673.210610632399</v>
          </cell>
          <cell r="CJ257">
            <v>22294.688464460924</v>
          </cell>
          <cell r="CK257">
            <v>5621.4778538285245</v>
          </cell>
          <cell r="CL257">
            <v>25581.006102849515</v>
          </cell>
          <cell r="CM257">
            <v>33439.820430424152</v>
          </cell>
          <cell r="CN257">
            <v>7858.814327574637</v>
          </cell>
          <cell r="CO257">
            <v>42254.216713481917</v>
          </cell>
          <cell r="CP257">
            <v>55734.508894885075</v>
          </cell>
          <cell r="CQ257">
            <v>13480.292181403158</v>
          </cell>
          <cell r="CR257">
            <v>489120.91107597965</v>
          </cell>
          <cell r="CS257">
            <v>425080.37263790588</v>
          </cell>
          <cell r="CT257">
            <v>-64040.538438073767</v>
          </cell>
          <cell r="CU257">
            <v>586945.09329117555</v>
          </cell>
          <cell r="CV257">
            <v>510096.44716548704</v>
          </cell>
          <cell r="CW257">
            <v>-76848.646125688509</v>
          </cell>
          <cell r="CX257">
            <v>22098.10220560056</v>
          </cell>
          <cell r="CY257">
            <v>98946.748331289127</v>
          </cell>
          <cell r="CZ257">
            <v>76848.646125688567</v>
          </cell>
          <cell r="DA257">
            <v>-40449.125493452084</v>
          </cell>
          <cell r="DB257">
            <v>3</v>
          </cell>
          <cell r="DC257">
            <v>82599.11</v>
          </cell>
          <cell r="DD257">
            <v>25408.039999999997</v>
          </cell>
          <cell r="DE257">
            <v>21032.059999999998</v>
          </cell>
          <cell r="DF257">
            <v>21322.26</v>
          </cell>
          <cell r="DG257">
            <v>-14458.324605910806</v>
          </cell>
          <cell r="DH257">
            <v>7308518.3459613137</v>
          </cell>
          <cell r="DI257">
            <v>29337.609779395978</v>
          </cell>
          <cell r="DJ257">
            <v>10</v>
          </cell>
          <cell r="DK257">
            <v>7.5474794752010697</v>
          </cell>
          <cell r="DL257">
            <v>9.4140745336970575</v>
          </cell>
          <cell r="DM257">
            <v>6.4719696201578696</v>
          </cell>
          <cell r="DN257">
            <v>61566.916824024054</v>
          </cell>
          <cell r="DO257">
            <v>3146.0244323587403</v>
          </cell>
          <cell r="DP257">
            <v>64712.941256382794</v>
          </cell>
          <cell r="DQ257">
            <v>58656.52</v>
          </cell>
          <cell r="DW257">
            <v>1714.44</v>
          </cell>
          <cell r="DX257">
            <v>0</v>
          </cell>
        </row>
        <row r="258">
          <cell r="A258">
            <v>150000820</v>
          </cell>
          <cell r="B258" t="str">
            <v>№2/335</v>
          </cell>
          <cell r="C258" t="str">
            <v>вул.ШЕВЧЕНКА,  108</v>
          </cell>
          <cell r="D258" t="str">
            <v>вул.ШЕВЧЕНКА,  108</v>
          </cell>
          <cell r="E258">
            <v>4189.33</v>
          </cell>
          <cell r="F258">
            <v>4139.33</v>
          </cell>
          <cell r="G258">
            <v>406.76</v>
          </cell>
          <cell r="H258">
            <v>50</v>
          </cell>
          <cell r="I258">
            <v>16104.069148411671</v>
          </cell>
          <cell r="J258">
            <v>15854.789575183573</v>
          </cell>
          <cell r="K258">
            <v>-249.27957322809743</v>
          </cell>
          <cell r="L258">
            <v>2992.6332214813215</v>
          </cell>
          <cell r="M258">
            <v>3066.0356449838182</v>
          </cell>
          <cell r="N258">
            <v>73.402423502496731</v>
          </cell>
          <cell r="O258">
            <v>6145.8718008895939</v>
          </cell>
          <cell r="P258">
            <v>6163.2859496303518</v>
          </cell>
          <cell r="Q258">
            <v>17.41414874075781</v>
          </cell>
          <cell r="R258">
            <v>1684.2469857150602</v>
          </cell>
          <cell r="S258">
            <v>1689.3220366308308</v>
          </cell>
          <cell r="T258">
            <v>5.0750509157705892</v>
          </cell>
          <cell r="U258">
            <v>808.17674022358051</v>
          </cell>
          <cell r="V258">
            <v>520.00525206558427</v>
          </cell>
          <cell r="W258">
            <v>-288.17148815799624</v>
          </cell>
          <cell r="X258">
            <v>6376.0433603416996</v>
          </cell>
          <cell r="Y258">
            <v>6212.651321979477</v>
          </cell>
          <cell r="Z258">
            <v>-163.39203836222259</v>
          </cell>
          <cell r="AA258">
            <v>0</v>
          </cell>
          <cell r="AB258">
            <v>0</v>
          </cell>
          <cell r="AC258">
            <v>0</v>
          </cell>
          <cell r="AD258">
            <v>18439.530217611504</v>
          </cell>
          <cell r="AE258">
            <v>18515.446778046029</v>
          </cell>
          <cell r="AF258">
            <v>75.916560434525309</v>
          </cell>
          <cell r="AG258">
            <v>52550.571474674434</v>
          </cell>
          <cell r="AH258">
            <v>52021.536558519656</v>
          </cell>
          <cell r="AI258">
            <v>-529.03491615477833</v>
          </cell>
          <cell r="AJ258">
            <v>43482.563141920735</v>
          </cell>
          <cell r="AK258">
            <v>41498.553494379063</v>
          </cell>
          <cell r="AL258">
            <v>-1984.0096475416722</v>
          </cell>
          <cell r="AM258">
            <v>0</v>
          </cell>
          <cell r="AN258">
            <v>0</v>
          </cell>
          <cell r="AO258">
            <v>0</v>
          </cell>
          <cell r="AP258">
            <v>3679.4753973566503</v>
          </cell>
          <cell r="AQ258">
            <v>3251.7553004876195</v>
          </cell>
          <cell r="AR258">
            <v>-427.72009686903084</v>
          </cell>
          <cell r="AS258">
            <v>98706.955959652332</v>
          </cell>
          <cell r="AT258">
            <v>79571.627129489265</v>
          </cell>
          <cell r="AU258">
            <v>-19135.328830163067</v>
          </cell>
          <cell r="AV258">
            <v>2109.040375977826</v>
          </cell>
          <cell r="AW258">
            <v>0</v>
          </cell>
          <cell r="AX258">
            <v>-2109.040375977826</v>
          </cell>
          <cell r="AY258">
            <v>2163.4236854628557</v>
          </cell>
          <cell r="AZ258">
            <v>1830.6058002981117</v>
          </cell>
          <cell r="BA258">
            <v>-332.81788516474398</v>
          </cell>
          <cell r="BB258">
            <v>2418.4093975224118</v>
          </cell>
          <cell r="BC258">
            <v>0</v>
          </cell>
          <cell r="BD258">
            <v>-2418.4093975224118</v>
          </cell>
          <cell r="BE258">
            <v>701.05225346577106</v>
          </cell>
          <cell r="BF258">
            <v>0</v>
          </cell>
          <cell r="BG258">
            <v>-701.05225346577106</v>
          </cell>
          <cell r="BH258">
            <v>433.13301965798371</v>
          </cell>
          <cell r="BI258">
            <v>2736.2859111191829</v>
          </cell>
          <cell r="BJ258">
            <v>2303.152891461199</v>
          </cell>
          <cell r="BK258">
            <v>1150.1904786861521</v>
          </cell>
          <cell r="BL258">
            <v>3883.1462910796058</v>
          </cell>
          <cell r="BM258">
            <v>2732.9558123934539</v>
          </cell>
          <cell r="BN258">
            <v>167.42137263494675</v>
          </cell>
          <cell r="BO258">
            <v>4932.1680519975707</v>
          </cell>
          <cell r="BP258">
            <v>4764.7466793626236</v>
          </cell>
          <cell r="BQ258">
            <v>9142.6705834079457</v>
          </cell>
          <cell r="BR258">
            <v>13382.206054494471</v>
          </cell>
          <cell r="BS258">
            <v>4239.5354710865249</v>
          </cell>
          <cell r="BT258">
            <v>55812.061484003556</v>
          </cell>
          <cell r="BU258">
            <v>73835.575400780916</v>
          </cell>
          <cell r="BV258">
            <v>18023.51391677736</v>
          </cell>
          <cell r="BW258">
            <v>38034.056848767337</v>
          </cell>
          <cell r="BX258">
            <v>40496.125561906731</v>
          </cell>
          <cell r="BY258">
            <v>2462.0687131393934</v>
          </cell>
          <cell r="BZ258">
            <v>13485.494802242478</v>
          </cell>
          <cell r="CA258">
            <v>907.31054972243248</v>
          </cell>
          <cell r="CB258">
            <v>-12578.184252520045</v>
          </cell>
          <cell r="CC258">
            <v>1427.2683326915021</v>
          </cell>
          <cell r="CD258">
            <v>1431.4084670663422</v>
          </cell>
          <cell r="CE258">
            <v>4.140134374840045</v>
          </cell>
          <cell r="CF258">
            <v>177.92971831127113</v>
          </cell>
          <cell r="CG258">
            <v>0</v>
          </cell>
          <cell r="CH258">
            <v>-177.92971831127113</v>
          </cell>
          <cell r="CI258">
            <v>31598.373889602703</v>
          </cell>
          <cell r="CJ258">
            <v>36651.183030903368</v>
          </cell>
          <cell r="CK258">
            <v>5052.8091413006659</v>
          </cell>
          <cell r="CL258">
            <v>13331.410182351421</v>
          </cell>
          <cell r="CM258">
            <v>19532.594572966897</v>
          </cell>
          <cell r="CN258">
            <v>6201.1843906154754</v>
          </cell>
          <cell r="CO258">
            <v>44929.784071954127</v>
          </cell>
          <cell r="CP258">
            <v>56183.777603870265</v>
          </cell>
          <cell r="CQ258">
            <v>11253.993531916138</v>
          </cell>
          <cell r="CR258">
            <v>361428.8318149824</v>
          </cell>
          <cell r="CS258">
            <v>362579.8761207168</v>
          </cell>
          <cell r="CT258">
            <v>1151.0443057343946</v>
          </cell>
          <cell r="CU258">
            <v>433714.59817797889</v>
          </cell>
          <cell r="CV258">
            <v>435095.85134486016</v>
          </cell>
          <cell r="CW258">
            <v>1381.2531668812735</v>
          </cell>
          <cell r="CX258">
            <v>12499.629779991006</v>
          </cell>
          <cell r="CY258">
            <v>11118.376613109667</v>
          </cell>
          <cell r="CZ258">
            <v>-1381.253166881339</v>
          </cell>
          <cell r="DA258">
            <v>-45169.065298907197</v>
          </cell>
          <cell r="DB258">
            <v>3</v>
          </cell>
          <cell r="DC258">
            <v>54597.36</v>
          </cell>
          <cell r="DD258">
            <v>396.99</v>
          </cell>
          <cell r="DE258">
            <v>8975.0999999999985</v>
          </cell>
          <cell r="DF258">
            <v>-0.93000000000000682</v>
          </cell>
          <cell r="DG258">
            <v>-42845.231504675932</v>
          </cell>
          <cell r="DH258">
            <v>5354570.7354956381</v>
          </cell>
          <cell r="DI258">
            <v>18438.638404437632</v>
          </cell>
          <cell r="DJ258">
            <v>9</v>
          </cell>
          <cell r="DK258">
            <v>9.0757053854396386</v>
          </cell>
          <cell r="DL258">
            <v>11.216407705343961</v>
          </cell>
          <cell r="DM258">
            <v>7.9585140470303246</v>
          </cell>
          <cell r="DN258">
            <v>45557.660831317138</v>
          </cell>
          <cell r="DO258">
            <v>397.92570235151624</v>
          </cell>
          <cell r="DP258">
            <v>45955.586533668655</v>
          </cell>
          <cell r="DQ258">
            <v>1721.9</v>
          </cell>
          <cell r="DW258">
            <v>1275.9000000000001</v>
          </cell>
          <cell r="DX258">
            <v>0</v>
          </cell>
        </row>
        <row r="259">
          <cell r="A259">
            <v>150000799</v>
          </cell>
          <cell r="B259" t="str">
            <v>№2/336</v>
          </cell>
          <cell r="C259" t="str">
            <v>вул.ШЕВЧЕНКА,  11</v>
          </cell>
          <cell r="D259" t="str">
            <v>вул.ШЕВЧЕНКА,  11</v>
          </cell>
          <cell r="E259">
            <v>2066.5</v>
          </cell>
          <cell r="F259">
            <v>1762.3</v>
          </cell>
          <cell r="G259">
            <v>0</v>
          </cell>
          <cell r="H259">
            <v>304.2</v>
          </cell>
          <cell r="I259">
            <v>6959.8046289767635</v>
          </cell>
          <cell r="J259">
            <v>6826.2460423730236</v>
          </cell>
          <cell r="K259">
            <v>-133.55858660373997</v>
          </cell>
          <cell r="L259">
            <v>1391.2002289646989</v>
          </cell>
          <cell r="M259">
            <v>1395.916948246778</v>
          </cell>
          <cell r="N259">
            <v>4.7167192820791115</v>
          </cell>
          <cell r="O259">
            <v>3080.4289706446593</v>
          </cell>
          <cell r="P259">
            <v>3088.569200661188</v>
          </cell>
          <cell r="Q259">
            <v>8.1402300165286761</v>
          </cell>
          <cell r="R259">
            <v>0</v>
          </cell>
          <cell r="S259">
            <v>0</v>
          </cell>
          <cell r="T259">
            <v>0</v>
          </cell>
          <cell r="U259">
            <v>288.03855228281327</v>
          </cell>
          <cell r="V259">
            <v>159.57469422447892</v>
          </cell>
          <cell r="W259">
            <v>-128.46385805833435</v>
          </cell>
          <cell r="X259">
            <v>3848.5690932367111</v>
          </cell>
          <cell r="Y259">
            <v>3438.5899572645676</v>
          </cell>
          <cell r="Z259">
            <v>-409.97913597214347</v>
          </cell>
          <cell r="AA259">
            <v>0</v>
          </cell>
          <cell r="AB259">
            <v>0</v>
          </cell>
          <cell r="AC259">
            <v>0</v>
          </cell>
          <cell r="AD259">
            <v>9096.7921379945255</v>
          </cell>
          <cell r="AE259">
            <v>9134.1636554175238</v>
          </cell>
          <cell r="AF259">
            <v>37.371517422998295</v>
          </cell>
          <cell r="AG259">
            <v>24664.83361210017</v>
          </cell>
          <cell r="AH259">
            <v>24043.060498187559</v>
          </cell>
          <cell r="AI259">
            <v>-621.77311391261173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5596.9484917537775</v>
          </cell>
          <cell r="AQ259">
            <v>5420.6467886622049</v>
          </cell>
          <cell r="AR259">
            <v>-176.30170309157256</v>
          </cell>
          <cell r="AS259">
            <v>20333.908038686695</v>
          </cell>
          <cell r="AT259">
            <v>0</v>
          </cell>
          <cell r="AU259">
            <v>-20333.908038686695</v>
          </cell>
          <cell r="AV259">
            <v>1236.8228681685903</v>
          </cell>
          <cell r="AW259">
            <v>0</v>
          </cell>
          <cell r="AX259">
            <v>-1236.8228681685903</v>
          </cell>
          <cell r="AY259">
            <v>1651.8934242920848</v>
          </cell>
          <cell r="AZ259">
            <v>0</v>
          </cell>
          <cell r="BA259">
            <v>-1651.8934242920848</v>
          </cell>
          <cell r="BB259">
            <v>1670.4938707372626</v>
          </cell>
          <cell r="BC259">
            <v>0</v>
          </cell>
          <cell r="BD259">
            <v>-1670.4938707372626</v>
          </cell>
          <cell r="BE259">
            <v>0</v>
          </cell>
          <cell r="BF259">
            <v>0</v>
          </cell>
          <cell r="BG259">
            <v>0</v>
          </cell>
          <cell r="BH259">
            <v>169.76251700865348</v>
          </cell>
          <cell r="BI259">
            <v>0</v>
          </cell>
          <cell r="BJ259">
            <v>-169.76251700865348</v>
          </cell>
          <cell r="BK259">
            <v>701.91371415129026</v>
          </cell>
          <cell r="BL259">
            <v>0</v>
          </cell>
          <cell r="BM259">
            <v>-701.91371415129026</v>
          </cell>
          <cell r="BN259">
            <v>13.780066824568697</v>
          </cell>
          <cell r="BO259">
            <v>3871.0066633910001</v>
          </cell>
          <cell r="BP259">
            <v>3857.2265965664315</v>
          </cell>
          <cell r="BQ259">
            <v>5444.6664611824499</v>
          </cell>
          <cell r="BR259">
            <v>3871.0066633910001</v>
          </cell>
          <cell r="BS259">
            <v>-1573.6597977914498</v>
          </cell>
          <cell r="BT259">
            <v>6967.8268271814695</v>
          </cell>
          <cell r="BU259">
            <v>14488.089860710781</v>
          </cell>
          <cell r="BV259">
            <v>7520.2630335293115</v>
          </cell>
          <cell r="BW259">
            <v>11400.809968270096</v>
          </cell>
          <cell r="BX259">
            <v>12331.765828815482</v>
          </cell>
          <cell r="BY259">
            <v>930.9558605453858</v>
          </cell>
          <cell r="BZ259">
            <v>5466.9638440599765</v>
          </cell>
          <cell r="CA259">
            <v>270.14462297761281</v>
          </cell>
          <cell r="CB259">
            <v>-5196.8192210823636</v>
          </cell>
          <cell r="CC259">
            <v>795.46421742006385</v>
          </cell>
          <cell r="CD259">
            <v>797.77165231164133</v>
          </cell>
          <cell r="CE259">
            <v>2.3074348915774863</v>
          </cell>
          <cell r="CF259">
            <v>99.166163005481778</v>
          </cell>
          <cell r="CG259">
            <v>0</v>
          </cell>
          <cell r="CH259">
            <v>-99.166163005481778</v>
          </cell>
          <cell r="CI259">
            <v>3309.4234713477736</v>
          </cell>
          <cell r="CJ259">
            <v>3146.6319997483301</v>
          </cell>
          <cell r="CK259">
            <v>-162.79147159944341</v>
          </cell>
          <cell r="CL259">
            <v>0</v>
          </cell>
          <cell r="CM259">
            <v>0</v>
          </cell>
          <cell r="CN259">
            <v>0</v>
          </cell>
          <cell r="CO259">
            <v>3309.4234713477736</v>
          </cell>
          <cell r="CP259">
            <v>3146.6319997483301</v>
          </cell>
          <cell r="CQ259">
            <v>-162.79147159944341</v>
          </cell>
          <cell r="CR259">
            <v>84080.011095007969</v>
          </cell>
          <cell r="CS259">
            <v>64369.117914804607</v>
          </cell>
          <cell r="CT259">
            <v>-19710.893180203362</v>
          </cell>
          <cell r="CU259">
            <v>100896.01331400956</v>
          </cell>
          <cell r="CV259">
            <v>77242.941497765525</v>
          </cell>
          <cell r="CW259">
            <v>-23653.071816244032</v>
          </cell>
          <cell r="CX259">
            <v>3221.88372779884</v>
          </cell>
          <cell r="CY259">
            <v>26874.955544042841</v>
          </cell>
          <cell r="CZ259">
            <v>23653.071816244003</v>
          </cell>
          <cell r="DA259">
            <v>-45089.287579121163</v>
          </cell>
          <cell r="DB259">
            <v>2</v>
          </cell>
          <cell r="DC259">
            <v>37016.97</v>
          </cell>
          <cell r="DD259">
            <v>1378.24</v>
          </cell>
          <cell r="DE259">
            <v>27595.89</v>
          </cell>
          <cell r="DF259">
            <v>0</v>
          </cell>
          <cell r="DG259">
            <v>1691.3426617015211</v>
          </cell>
          <cell r="DH259">
            <v>1249414.7645017006</v>
          </cell>
          <cell r="DI259">
            <v>7851.4900969983883</v>
          </cell>
          <cell r="DJ259">
            <v>5</v>
          </cell>
          <cell r="DK259">
            <v>5.3459150587180888</v>
          </cell>
          <cell r="DL259">
            <v>0</v>
          </cell>
          <cell r="DM259">
            <v>4.5307448822182899</v>
          </cell>
          <cell r="DN259">
            <v>9421.1061079788869</v>
          </cell>
          <cell r="DO259">
            <v>1378.2525931708037</v>
          </cell>
          <cell r="DP259">
            <v>10799.358701149691</v>
          </cell>
          <cell r="DQ259">
            <v>1008.94</v>
          </cell>
          <cell r="DW259">
            <v>1260</v>
          </cell>
          <cell r="DX259">
            <v>0</v>
          </cell>
        </row>
        <row r="260">
          <cell r="A260">
            <v>150000830</v>
          </cell>
          <cell r="B260" t="str">
            <v>№2/338</v>
          </cell>
          <cell r="C260" t="str">
            <v>вул.ШЕВЧЕНКА,  112А</v>
          </cell>
          <cell r="D260" t="str">
            <v>вул.ШЕВЧЕНКА,  112А</v>
          </cell>
          <cell r="E260">
            <v>6669.7999999999993</v>
          </cell>
          <cell r="F260">
            <v>4445.7</v>
          </cell>
          <cell r="G260">
            <v>0</v>
          </cell>
          <cell r="H260">
            <v>2224.0999999999995</v>
          </cell>
          <cell r="I260">
            <v>17586.833374669463</v>
          </cell>
          <cell r="J260">
            <v>17111.461943984097</v>
          </cell>
          <cell r="K260">
            <v>-475.37143068536534</v>
          </cell>
          <cell r="L260">
            <v>3621.0528967948258</v>
          </cell>
          <cell r="M260">
            <v>3702.9868791598947</v>
          </cell>
          <cell r="N260">
            <v>81.933982365068914</v>
          </cell>
          <cell r="O260">
            <v>7826.0572111531073</v>
          </cell>
          <cell r="P260">
            <v>7846.3868832339576</v>
          </cell>
          <cell r="Q260">
            <v>20.329672080850287</v>
          </cell>
          <cell r="R260">
            <v>0</v>
          </cell>
          <cell r="S260">
            <v>0</v>
          </cell>
          <cell r="T260">
            <v>0</v>
          </cell>
          <cell r="U260">
            <v>873.76799374305619</v>
          </cell>
          <cell r="V260">
            <v>604.00526113004491</v>
          </cell>
          <cell r="W260">
            <v>-269.76273261301128</v>
          </cell>
          <cell r="X260">
            <v>14557.455663848839</v>
          </cell>
          <cell r="Y260">
            <v>13739.361984020747</v>
          </cell>
          <cell r="Z260">
            <v>-818.09367982809272</v>
          </cell>
          <cell r="AA260">
            <v>0</v>
          </cell>
          <cell r="AB260">
            <v>0</v>
          </cell>
          <cell r="AC260">
            <v>0</v>
          </cell>
          <cell r="AD260">
            <v>25777.510690841838</v>
          </cell>
          <cell r="AE260">
            <v>28034.973153489551</v>
          </cell>
          <cell r="AF260">
            <v>2257.4624626477125</v>
          </cell>
          <cell r="AG260">
            <v>70242.677831051129</v>
          </cell>
          <cell r="AH260">
            <v>71039.176105018298</v>
          </cell>
          <cell r="AI260">
            <v>796.49827396716864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14614.254395134862</v>
          </cell>
          <cell r="AQ260">
            <v>10904.187937616351</v>
          </cell>
          <cell r="AR260">
            <v>-3710.066457518511</v>
          </cell>
          <cell r="AS260">
            <v>79705.691000207633</v>
          </cell>
          <cell r="AT260">
            <v>10305.587042643931</v>
          </cell>
          <cell r="AU260">
            <v>-69400.103957563697</v>
          </cell>
          <cell r="AV260">
            <v>2875.460037935266</v>
          </cell>
          <cell r="AW260">
            <v>2224.4628013282272</v>
          </cell>
          <cell r="AX260">
            <v>-650.99723660703876</v>
          </cell>
          <cell r="AY260">
            <v>4692.0535638458769</v>
          </cell>
          <cell r="AZ260">
            <v>12168.763622801722</v>
          </cell>
          <cell r="BA260">
            <v>7476.7100589558449</v>
          </cell>
          <cell r="BB260">
            <v>2876.1134242785815</v>
          </cell>
          <cell r="BC260">
            <v>8101.2131585628849</v>
          </cell>
          <cell r="BD260">
            <v>5225.0997342843038</v>
          </cell>
          <cell r="BE260">
            <v>0</v>
          </cell>
          <cell r="BF260">
            <v>0</v>
          </cell>
          <cell r="BG260">
            <v>0</v>
          </cell>
          <cell r="BH260">
            <v>886.40212744804091</v>
          </cell>
          <cell r="BI260">
            <v>0</v>
          </cell>
          <cell r="BJ260">
            <v>-886.40212744804091</v>
          </cell>
          <cell r="BK260">
            <v>3304.6427414045688</v>
          </cell>
          <cell r="BL260">
            <v>3665.3860014140901</v>
          </cell>
          <cell r="BM260">
            <v>360.74326000952124</v>
          </cell>
          <cell r="BN260">
            <v>231.81420826377246</v>
          </cell>
          <cell r="BO260">
            <v>5178.1997684099997</v>
          </cell>
          <cell r="BP260">
            <v>4946.3855601462274</v>
          </cell>
          <cell r="BQ260">
            <v>14866.486103176107</v>
          </cell>
          <cell r="BR260">
            <v>31338.025352516925</v>
          </cell>
          <cell r="BS260">
            <v>16471.539249340818</v>
          </cell>
          <cell r="BT260">
            <v>48538.842174692334</v>
          </cell>
          <cell r="BU260">
            <v>74664.967685439333</v>
          </cell>
          <cell r="BV260">
            <v>26126.125510746999</v>
          </cell>
          <cell r="BW260">
            <v>28798.18642134151</v>
          </cell>
          <cell r="BX260">
            <v>31202.980349477777</v>
          </cell>
          <cell r="BY260">
            <v>2404.7939281362669</v>
          </cell>
          <cell r="BZ260">
            <v>12355.716699764414</v>
          </cell>
          <cell r="CA260">
            <v>967.90538080605893</v>
          </cell>
          <cell r="CB260">
            <v>-11387.811318958356</v>
          </cell>
          <cell r="CC260">
            <v>1157.673203183107</v>
          </cell>
          <cell r="CD260">
            <v>1161.031312176033</v>
          </cell>
          <cell r="CE260">
            <v>3.3581089929259633</v>
          </cell>
          <cell r="CF260">
            <v>144.32077151914211</v>
          </cell>
          <cell r="CG260">
            <v>0</v>
          </cell>
          <cell r="CH260">
            <v>-144.32077151914211</v>
          </cell>
          <cell r="CI260">
            <v>2298.4167041863284</v>
          </cell>
          <cell r="CJ260">
            <v>4129.4114178768123</v>
          </cell>
          <cell r="CK260">
            <v>1830.9947136904839</v>
          </cell>
          <cell r="CL260">
            <v>0</v>
          </cell>
          <cell r="CM260">
            <v>0</v>
          </cell>
          <cell r="CN260">
            <v>0</v>
          </cell>
          <cell r="CO260">
            <v>2298.4167041863284</v>
          </cell>
          <cell r="CP260">
            <v>4129.4114178768123</v>
          </cell>
          <cell r="CQ260">
            <v>1830.9947136904839</v>
          </cell>
          <cell r="CR260">
            <v>272722.26530425664</v>
          </cell>
          <cell r="CS260">
            <v>235713.27258357152</v>
          </cell>
          <cell r="CT260">
            <v>-37008.992720685113</v>
          </cell>
          <cell r="CU260">
            <v>327266.71836510795</v>
          </cell>
          <cell r="CV260">
            <v>282855.92710028583</v>
          </cell>
          <cell r="CW260">
            <v>-44410.791264822125</v>
          </cell>
          <cell r="CX260">
            <v>19355.90702648968</v>
          </cell>
          <cell r="CY260">
            <v>63766.698291311739</v>
          </cell>
          <cell r="CZ260">
            <v>44410.791264822059</v>
          </cell>
          <cell r="DA260">
            <v>-160425.36476033891</v>
          </cell>
          <cell r="DB260">
            <v>3</v>
          </cell>
          <cell r="DC260">
            <v>38896.300000000003</v>
          </cell>
          <cell r="DD260">
            <v>74179.539999999994</v>
          </cell>
          <cell r="DE260">
            <v>11115.960000000003</v>
          </cell>
          <cell r="DF260">
            <v>65017.359999999993</v>
          </cell>
          <cell r="DG260">
            <v>-74652.365750803496</v>
          </cell>
          <cell r="DH260">
            <v>4159471.5046991715</v>
          </cell>
          <cell r="DI260">
            <v>19974.230012978987</v>
          </cell>
          <cell r="DJ260">
            <v>5</v>
          </cell>
          <cell r="DK260">
            <v>6.2487840855762835</v>
          </cell>
          <cell r="DL260">
            <v>0</v>
          </cell>
          <cell r="DM260">
            <v>5.4471872602807423</v>
          </cell>
          <cell r="DN260">
            <v>27780.219409246482</v>
          </cell>
          <cell r="DO260">
            <v>12115.089185590396</v>
          </cell>
          <cell r="DP260">
            <v>39895.308594836875</v>
          </cell>
          <cell r="DQ260"/>
          <cell r="DW260">
            <v>1775.9</v>
          </cell>
          <cell r="DX260">
            <v>0</v>
          </cell>
        </row>
        <row r="261">
          <cell r="A261">
            <v>150000800</v>
          </cell>
          <cell r="B261" t="str">
            <v>№2/339</v>
          </cell>
          <cell r="C261" t="str">
            <v>вул.ШЕВЧЕНКА,  14</v>
          </cell>
          <cell r="D261" t="str">
            <v>вул.ШЕВЧЕНКА,  14</v>
          </cell>
          <cell r="E261">
            <v>1452.6</v>
          </cell>
          <cell r="F261">
            <v>1452.6</v>
          </cell>
          <cell r="G261">
            <v>0</v>
          </cell>
          <cell r="H261">
            <v>0</v>
          </cell>
          <cell r="I261">
            <v>4973.8612537019235</v>
          </cell>
          <cell r="J261">
            <v>4873.0735450691218</v>
          </cell>
          <cell r="K261">
            <v>-100.7877086328017</v>
          </cell>
          <cell r="L261">
            <v>803.92938205016787</v>
          </cell>
          <cell r="M261">
            <v>806.25554856109852</v>
          </cell>
          <cell r="N261">
            <v>2.3261665109306477</v>
          </cell>
          <cell r="O261">
            <v>2317.0563545878249</v>
          </cell>
          <cell r="P261">
            <v>2323.2813893208463</v>
          </cell>
          <cell r="Q261">
            <v>6.2250347330214026</v>
          </cell>
          <cell r="R261">
            <v>0</v>
          </cell>
          <cell r="S261">
            <v>0</v>
          </cell>
          <cell r="T261">
            <v>0</v>
          </cell>
          <cell r="U261">
            <v>230.43084182625054</v>
          </cell>
          <cell r="V261">
            <v>127.65975537958309</v>
          </cell>
          <cell r="W261">
            <v>-102.77108644666745</v>
          </cell>
          <cell r="X261">
            <v>3281.6380902824112</v>
          </cell>
          <cell r="Y261">
            <v>2999.4222554086878</v>
          </cell>
          <cell r="Z261">
            <v>-282.21583487372345</v>
          </cell>
          <cell r="AA261">
            <v>0</v>
          </cell>
          <cell r="AB261">
            <v>0</v>
          </cell>
          <cell r="AC261">
            <v>0</v>
          </cell>
          <cell r="AD261">
            <v>6394.9640069888228</v>
          </cell>
          <cell r="AE261">
            <v>6421.1892434034626</v>
          </cell>
          <cell r="AF261">
            <v>26.225236414639767</v>
          </cell>
          <cell r="AG261">
            <v>18001.8799294374</v>
          </cell>
          <cell r="AH261">
            <v>17550.881737142798</v>
          </cell>
          <cell r="AI261">
            <v>-450.99819229460263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4975.0653260033578</v>
          </cell>
          <cell r="AQ261">
            <v>4525.2171543610739</v>
          </cell>
          <cell r="AR261">
            <v>-449.84817164228389</v>
          </cell>
          <cell r="AS261">
            <v>18368.793194107137</v>
          </cell>
          <cell r="AT261">
            <v>6609.469620531896</v>
          </cell>
          <cell r="AU261">
            <v>-11759.323573575241</v>
          </cell>
          <cell r="AV261">
            <v>794.9804200401536</v>
          </cell>
          <cell r="AW261">
            <v>1269.419559694481</v>
          </cell>
          <cell r="AX261">
            <v>474.43913965432739</v>
          </cell>
          <cell r="AY261">
            <v>886.94796841537584</v>
          </cell>
          <cell r="AZ261">
            <v>0</v>
          </cell>
          <cell r="BA261">
            <v>-886.94796841537584</v>
          </cell>
          <cell r="BB261">
            <v>967.43466315610306</v>
          </cell>
          <cell r="BC261">
            <v>0</v>
          </cell>
          <cell r="BD261">
            <v>-967.43466315610306</v>
          </cell>
          <cell r="BE261">
            <v>0</v>
          </cell>
          <cell r="BF261">
            <v>0</v>
          </cell>
          <cell r="BG261">
            <v>0</v>
          </cell>
          <cell r="BH261">
            <v>135.81001360692278</v>
          </cell>
          <cell r="BI261">
            <v>0</v>
          </cell>
          <cell r="BJ261">
            <v>-135.81001360692278</v>
          </cell>
          <cell r="BK261">
            <v>592.87659980702949</v>
          </cell>
          <cell r="BL261">
            <v>938.16598089821059</v>
          </cell>
          <cell r="BM261">
            <v>345.2893810911811</v>
          </cell>
          <cell r="BN261">
            <v>168.19408666249268</v>
          </cell>
          <cell r="BO261">
            <v>0</v>
          </cell>
          <cell r="BP261">
            <v>-168.19408666249268</v>
          </cell>
          <cell r="BQ261">
            <v>3546.2437516880773</v>
          </cell>
          <cell r="BR261">
            <v>2207.5855405926914</v>
          </cell>
          <cell r="BS261">
            <v>-1338.6582110953859</v>
          </cell>
          <cell r="BT261">
            <v>10723.218862708283</v>
          </cell>
          <cell r="BU261">
            <v>19274.372747921596</v>
          </cell>
          <cell r="BV261">
            <v>8551.1538852133126</v>
          </cell>
          <cell r="BW261">
            <v>10406.1809490573</v>
          </cell>
          <cell r="BX261">
            <v>11946.573137979176</v>
          </cell>
          <cell r="BY261">
            <v>1540.3921889218764</v>
          </cell>
          <cell r="BZ261">
            <v>5593.8176785489504</v>
          </cell>
          <cell r="CA261">
            <v>289.7718454327977</v>
          </cell>
          <cell r="CB261">
            <v>-5304.0458331161526</v>
          </cell>
          <cell r="CC261">
            <v>1562.0658974456994</v>
          </cell>
          <cell r="CD261">
            <v>1566.5970445114965</v>
          </cell>
          <cell r="CE261">
            <v>4.5311470657970858</v>
          </cell>
          <cell r="CF261">
            <v>194.73419170733561</v>
          </cell>
          <cell r="CG261">
            <v>0</v>
          </cell>
          <cell r="CH261">
            <v>-194.73419170733561</v>
          </cell>
          <cell r="CI261">
            <v>3756.1037654439137</v>
          </cell>
          <cell r="CJ261">
            <v>3253.3288264251182</v>
          </cell>
          <cell r="CK261">
            <v>-502.77493901879552</v>
          </cell>
          <cell r="CL261">
            <v>0</v>
          </cell>
          <cell r="CM261">
            <v>0</v>
          </cell>
          <cell r="CN261">
            <v>0</v>
          </cell>
          <cell r="CO261">
            <v>3756.1037654439137</v>
          </cell>
          <cell r="CP261">
            <v>3253.3288264251182</v>
          </cell>
          <cell r="CQ261">
            <v>-502.77493901879552</v>
          </cell>
          <cell r="CR261">
            <v>77128.103546147438</v>
          </cell>
          <cell r="CS261">
            <v>67223.797654898648</v>
          </cell>
          <cell r="CT261">
            <v>-9904.3058912487904</v>
          </cell>
          <cell r="CU261">
            <v>92553.724255376917</v>
          </cell>
          <cell r="CV261">
            <v>80668.557185878381</v>
          </cell>
          <cell r="CW261">
            <v>-11885.167069498537</v>
          </cell>
          <cell r="CX261">
            <v>2657.9647578647568</v>
          </cell>
          <cell r="CY261">
            <v>14543.131827363328</v>
          </cell>
          <cell r="CZ261">
            <v>11885.167069498571</v>
          </cell>
          <cell r="DA261">
            <v>-73609.756374272474</v>
          </cell>
          <cell r="DB261">
            <v>2</v>
          </cell>
          <cell r="DC261">
            <v>23091.66</v>
          </cell>
          <cell r="DD261">
            <v>0</v>
          </cell>
          <cell r="DE261">
            <v>13268.86</v>
          </cell>
          <cell r="DF261">
            <v>0</v>
          </cell>
          <cell r="DG261">
            <v>-40354.737610434298</v>
          </cell>
          <cell r="DH261">
            <v>1142540.2681589001</v>
          </cell>
          <cell r="DI261">
            <v>6472.5896912666731</v>
          </cell>
          <cell r="DJ261">
            <v>4</v>
          </cell>
          <cell r="DK261">
            <v>6.7621809834915458</v>
          </cell>
          <cell r="DL261">
            <v>0</v>
          </cell>
          <cell r="DM261">
            <v>5.8834007697698594</v>
          </cell>
          <cell r="DN261">
            <v>9822.7440966198192</v>
          </cell>
          <cell r="DO261">
            <v>0</v>
          </cell>
          <cell r="DP261">
            <v>9822.7440966198192</v>
          </cell>
          <cell r="DQ261"/>
          <cell r="DW261">
            <v>1437.2600000000002</v>
          </cell>
          <cell r="DX261">
            <v>0</v>
          </cell>
        </row>
        <row r="262">
          <cell r="A262">
            <v>150000801</v>
          </cell>
          <cell r="B262" t="str">
            <v>№2/340</v>
          </cell>
          <cell r="C262" t="str">
            <v>вул.ШЕВЧЕНКА,  16</v>
          </cell>
          <cell r="D262" t="str">
            <v>вул.ШЕВЧЕНКА,  16</v>
          </cell>
          <cell r="E262">
            <v>4212.2</v>
          </cell>
          <cell r="F262">
            <v>3766.6</v>
          </cell>
          <cell r="G262">
            <v>0</v>
          </cell>
          <cell r="H262">
            <v>445.6</v>
          </cell>
          <cell r="I262">
            <v>15748.908539353077</v>
          </cell>
          <cell r="J262">
            <v>15424.296532104941</v>
          </cell>
          <cell r="K262">
            <v>-324.61200724813534</v>
          </cell>
          <cell r="L262">
            <v>3133.9324695371615</v>
          </cell>
          <cell r="M262">
            <v>3157.9352585746792</v>
          </cell>
          <cell r="N262">
            <v>24.002789037517687</v>
          </cell>
          <cell r="O262">
            <v>6168.8506283255792</v>
          </cell>
          <cell r="P262">
            <v>6185.1750034108509</v>
          </cell>
          <cell r="Q262">
            <v>16.32437508527164</v>
          </cell>
          <cell r="R262">
            <v>0</v>
          </cell>
          <cell r="S262">
            <v>0</v>
          </cell>
          <cell r="T262">
            <v>0</v>
          </cell>
          <cell r="U262">
            <v>576.07710456562654</v>
          </cell>
          <cell r="V262">
            <v>319.14938844895784</v>
          </cell>
          <cell r="W262">
            <v>-256.92771611666871</v>
          </cell>
          <cell r="X262">
            <v>10811.396202414428</v>
          </cell>
          <cell r="Y262">
            <v>10462.061614145943</v>
          </cell>
          <cell r="Z262">
            <v>-349.33458826848437</v>
          </cell>
          <cell r="AA262">
            <v>0</v>
          </cell>
          <cell r="AB262">
            <v>0</v>
          </cell>
          <cell r="AC262">
            <v>0</v>
          </cell>
          <cell r="AD262">
            <v>18541.96518572676</v>
          </cell>
          <cell r="AE262">
            <v>18617.334264738529</v>
          </cell>
          <cell r="AF262">
            <v>75.369079011768918</v>
          </cell>
          <cell r="AG262">
            <v>54981.130129922632</v>
          </cell>
          <cell r="AH262">
            <v>54165.952061423901</v>
          </cell>
          <cell r="AI262">
            <v>-815.17806849873159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13932.78597428982</v>
          </cell>
          <cell r="AQ262">
            <v>11950.373052067913</v>
          </cell>
          <cell r="AR262">
            <v>-1982.4129222219071</v>
          </cell>
          <cell r="AS262">
            <v>59837.089235714651</v>
          </cell>
          <cell r="AT262">
            <v>8828.826748908863</v>
          </cell>
          <cell r="AU262">
            <v>-51008.26248680579</v>
          </cell>
          <cell r="AV262">
            <v>2531.7228252540554</v>
          </cell>
          <cell r="AW262">
            <v>0</v>
          </cell>
          <cell r="AX262">
            <v>-2531.7228252540554</v>
          </cell>
          <cell r="AY262">
            <v>3804.3804508272638</v>
          </cell>
          <cell r="AZ262">
            <v>579.71223035203479</v>
          </cell>
          <cell r="BA262">
            <v>-3224.6682204752287</v>
          </cell>
          <cell r="BB262">
            <v>3102.9071712773134</v>
          </cell>
          <cell r="BC262">
            <v>0</v>
          </cell>
          <cell r="BD262">
            <v>-3102.9071712773134</v>
          </cell>
          <cell r="BE262">
            <v>0</v>
          </cell>
          <cell r="BF262">
            <v>0</v>
          </cell>
          <cell r="BG262">
            <v>0</v>
          </cell>
          <cell r="BH262">
            <v>339.52503401730695</v>
          </cell>
          <cell r="BI262">
            <v>0</v>
          </cell>
          <cell r="BJ262">
            <v>-339.52503401730695</v>
          </cell>
          <cell r="BK262">
            <v>2260.4752062307007</v>
          </cell>
          <cell r="BL262">
            <v>121.68657532546392</v>
          </cell>
          <cell r="BM262">
            <v>-2138.7886309052369</v>
          </cell>
          <cell r="BN262">
            <v>196.91329135294893</v>
          </cell>
          <cell r="BO262">
            <v>0</v>
          </cell>
          <cell r="BP262">
            <v>-196.91329135294893</v>
          </cell>
          <cell r="BQ262">
            <v>12235.923978959587</v>
          </cell>
          <cell r="BR262">
            <v>701.39880567749867</v>
          </cell>
          <cell r="BS262">
            <v>-11534.525173282089</v>
          </cell>
          <cell r="BT262">
            <v>35739.41942446147</v>
          </cell>
          <cell r="BU262">
            <v>60629.610531875704</v>
          </cell>
          <cell r="BV262">
            <v>24890.191107414234</v>
          </cell>
          <cell r="BW262">
            <v>23633.686101847536</v>
          </cell>
          <cell r="BX262">
            <v>25620.487178388055</v>
          </cell>
          <cell r="BY262">
            <v>1986.8010765405197</v>
          </cell>
          <cell r="BZ262">
            <v>16009.733895214549</v>
          </cell>
          <cell r="CA262">
            <v>738.67225003338035</v>
          </cell>
          <cell r="CB262">
            <v>-15271.061645181169</v>
          </cell>
          <cell r="CC262">
            <v>833.20753555123895</v>
          </cell>
          <cell r="CD262">
            <v>835.62445399628461</v>
          </cell>
          <cell r="CE262">
            <v>2.4169184450456669</v>
          </cell>
          <cell r="CF262">
            <v>103.87141555637982</v>
          </cell>
          <cell r="CG262">
            <v>0</v>
          </cell>
          <cell r="CH262">
            <v>-103.87141555637982</v>
          </cell>
          <cell r="CI262">
            <v>4544.1713634874513</v>
          </cell>
          <cell r="CJ262">
            <v>3821.5329766397213</v>
          </cell>
          <cell r="CK262">
            <v>-722.63838684773009</v>
          </cell>
          <cell r="CL262">
            <v>0</v>
          </cell>
          <cell r="CM262">
            <v>0</v>
          </cell>
          <cell r="CN262">
            <v>0</v>
          </cell>
          <cell r="CO262">
            <v>4544.1713634874513</v>
          </cell>
          <cell r="CP262">
            <v>3821.5329766397213</v>
          </cell>
          <cell r="CQ262">
            <v>-722.63838684773009</v>
          </cell>
          <cell r="CR262">
            <v>221851.01905500531</v>
          </cell>
          <cell r="CS262">
            <v>167292.47805901131</v>
          </cell>
          <cell r="CT262">
            <v>-54558.540995994001</v>
          </cell>
          <cell r="CU262">
            <v>266221.22286600637</v>
          </cell>
          <cell r="CV262">
            <v>200750.97367081358</v>
          </cell>
          <cell r="CW262">
            <v>-65470.249195192795</v>
          </cell>
          <cell r="CX262">
            <v>5202.842702635463</v>
          </cell>
          <cell r="CY262">
            <v>70673.091897828243</v>
          </cell>
          <cell r="CZ262">
            <v>65470.24919519278</v>
          </cell>
          <cell r="DA262">
            <v>20218.069629909587</v>
          </cell>
          <cell r="DB262">
            <v>2</v>
          </cell>
          <cell r="DC262">
            <v>71555.33</v>
          </cell>
          <cell r="DD262">
            <v>10980.54</v>
          </cell>
          <cell r="DE262">
            <v>46201.130000000005</v>
          </cell>
          <cell r="DF262">
            <v>8332.34</v>
          </cell>
          <cell r="DG262">
            <v>149469.92573048221</v>
          </cell>
          <cell r="DH262">
            <v>3257088.786823702</v>
          </cell>
          <cell r="DI262">
            <v>16779.369008293324</v>
          </cell>
          <cell r="DJ262">
            <v>5</v>
          </cell>
          <cell r="DK262">
            <v>6.7314531056500329</v>
          </cell>
          <cell r="DL262">
            <v>0</v>
          </cell>
          <cell r="DM262">
            <v>5.9428874191896108</v>
          </cell>
          <cell r="DN262">
            <v>25354.691267741415</v>
          </cell>
          <cell r="DO262">
            <v>2648.1506339908906</v>
          </cell>
          <cell r="DP262">
            <v>28002.841901732307</v>
          </cell>
          <cell r="DQ262"/>
          <cell r="DW262">
            <v>1437.2600000000002</v>
          </cell>
          <cell r="DX262">
            <v>0</v>
          </cell>
        </row>
        <row r="263">
          <cell r="A263">
            <v>150000802</v>
          </cell>
          <cell r="B263" t="str">
            <v>№2/341</v>
          </cell>
          <cell r="C263" t="str">
            <v>вул.ШЕВЧЕНКА,  18</v>
          </cell>
          <cell r="D263" t="str">
            <v>вул.ШЕВЧЕНКА,  18</v>
          </cell>
          <cell r="E263">
            <v>3203.5</v>
          </cell>
          <cell r="F263">
            <v>3203.5</v>
          </cell>
          <cell r="G263">
            <v>0</v>
          </cell>
          <cell r="H263">
            <v>0</v>
          </cell>
          <cell r="I263">
            <v>13270.827384191101</v>
          </cell>
          <cell r="J263">
            <v>12962.022879731927</v>
          </cell>
          <cell r="K263">
            <v>-308.8045044591745</v>
          </cell>
          <cell r="L263">
            <v>2398.1296524344389</v>
          </cell>
          <cell r="M263">
            <v>2418.5355730681808</v>
          </cell>
          <cell r="N263">
            <v>20.405920633741971</v>
          </cell>
          <cell r="O263">
            <v>4635.8076739688668</v>
          </cell>
          <cell r="P263">
            <v>4648.0427425321705</v>
          </cell>
          <cell r="Q263">
            <v>12.235068563303685</v>
          </cell>
          <cell r="R263">
            <v>0</v>
          </cell>
          <cell r="S263">
            <v>0</v>
          </cell>
          <cell r="T263">
            <v>0</v>
          </cell>
          <cell r="U263">
            <v>480.06425380468852</v>
          </cell>
          <cell r="V263">
            <v>265.9578237074648</v>
          </cell>
          <cell r="W263">
            <v>-214.10643009722372</v>
          </cell>
          <cell r="X263">
            <v>8102.5267013787252</v>
          </cell>
          <cell r="Y263">
            <v>7677.8704483804768</v>
          </cell>
          <cell r="Z263">
            <v>-424.65625299824842</v>
          </cell>
          <cell r="AA263">
            <v>0</v>
          </cell>
          <cell r="AB263">
            <v>0</v>
          </cell>
          <cell r="AC263">
            <v>0</v>
          </cell>
          <cell r="AD263">
            <v>14102.187294682433</v>
          </cell>
          <cell r="AE263">
            <v>14160.098714225463</v>
          </cell>
          <cell r="AF263">
            <v>57.911419543030206</v>
          </cell>
          <cell r="AG263">
            <v>42989.542960460254</v>
          </cell>
          <cell r="AH263">
            <v>42132.528181645685</v>
          </cell>
          <cell r="AI263">
            <v>-857.01477881456958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12437.663315008396</v>
          </cell>
          <cell r="AQ263">
            <v>12761.930002951285</v>
          </cell>
          <cell r="AR263">
            <v>324.26668794288889</v>
          </cell>
          <cell r="AS263">
            <v>39918.520555731491</v>
          </cell>
          <cell r="AT263">
            <v>6040.2522511080506</v>
          </cell>
          <cell r="AU263">
            <v>-33878.268304623438</v>
          </cell>
          <cell r="AV263">
            <v>2071.523116134324</v>
          </cell>
          <cell r="AW263">
            <v>0</v>
          </cell>
          <cell r="AX263">
            <v>-2071.523116134324</v>
          </cell>
          <cell r="AY263">
            <v>2692.3781200901717</v>
          </cell>
          <cell r="AZ263">
            <v>0</v>
          </cell>
          <cell r="BA263">
            <v>-2692.3781200901717</v>
          </cell>
          <cell r="BB263">
            <v>2444.9358209329248</v>
          </cell>
          <cell r="BC263">
            <v>0</v>
          </cell>
          <cell r="BD263">
            <v>-2444.9358209329248</v>
          </cell>
          <cell r="BE263">
            <v>0</v>
          </cell>
          <cell r="BF263">
            <v>0</v>
          </cell>
          <cell r="BG263">
            <v>0</v>
          </cell>
          <cell r="BH263">
            <v>282.9375283477558</v>
          </cell>
          <cell r="BI263">
            <v>0</v>
          </cell>
          <cell r="BJ263">
            <v>-282.9375283477558</v>
          </cell>
          <cell r="BK263">
            <v>1741.8439355475984</v>
          </cell>
          <cell r="BL263">
            <v>1793.7030185560775</v>
          </cell>
          <cell r="BM263">
            <v>51.859083008479047</v>
          </cell>
          <cell r="BN263">
            <v>144.75509449360013</v>
          </cell>
          <cell r="BO263">
            <v>0</v>
          </cell>
          <cell r="BP263">
            <v>-144.75509449360013</v>
          </cell>
          <cell r="BQ263">
            <v>9378.3736155463739</v>
          </cell>
          <cell r="BR263">
            <v>1793.7030185560775</v>
          </cell>
          <cell r="BS263">
            <v>-7584.670596990296</v>
          </cell>
          <cell r="BT263">
            <v>40317.045769387259</v>
          </cell>
          <cell r="BU263">
            <v>69274.835361644786</v>
          </cell>
          <cell r="BV263">
            <v>28957.789592257526</v>
          </cell>
          <cell r="BW263">
            <v>19201.347430192065</v>
          </cell>
          <cell r="BX263">
            <v>25099.215941000959</v>
          </cell>
          <cell r="BY263">
            <v>5897.8685108088939</v>
          </cell>
          <cell r="BZ263">
            <v>13021.965665178377</v>
          </cell>
          <cell r="CA263">
            <v>684.732461159232</v>
          </cell>
          <cell r="CB263">
            <v>-12337.233204019145</v>
          </cell>
          <cell r="CC263">
            <v>2242.3971360286487</v>
          </cell>
          <cell r="CD263">
            <v>2248.9017471464526</v>
          </cell>
          <cell r="CE263">
            <v>6.504611117803961</v>
          </cell>
          <cell r="CF263">
            <v>279.54735743570819</v>
          </cell>
          <cell r="CG263">
            <v>0</v>
          </cell>
          <cell r="CH263">
            <v>-279.54735743570819</v>
          </cell>
          <cell r="CI263">
            <v>3370.4911249951228</v>
          </cell>
          <cell r="CJ263">
            <v>3815.1061734878676</v>
          </cell>
          <cell r="CK263">
            <v>444.61504849274479</v>
          </cell>
          <cell r="CL263">
            <v>0</v>
          </cell>
          <cell r="CM263">
            <v>0</v>
          </cell>
          <cell r="CN263">
            <v>0</v>
          </cell>
          <cell r="CO263">
            <v>3370.4911249951228</v>
          </cell>
          <cell r="CP263">
            <v>3815.1061734878676</v>
          </cell>
          <cell r="CQ263">
            <v>444.61504849274479</v>
          </cell>
          <cell r="CR263">
            <v>183156.89492996369</v>
          </cell>
          <cell r="CS263">
            <v>163851.2051387004</v>
          </cell>
          <cell r="CT263">
            <v>-19305.689791263285</v>
          </cell>
          <cell r="CU263">
            <v>219788.27391595641</v>
          </cell>
          <cell r="CV263">
            <v>196621.44616644047</v>
          </cell>
          <cell r="CW263">
            <v>-23166.827749515942</v>
          </cell>
          <cell r="CX263">
            <v>4285.5578386169309</v>
          </cell>
          <cell r="CY263">
            <v>27452.385588132885</v>
          </cell>
          <cell r="CZ263">
            <v>23166.827749515956</v>
          </cell>
          <cell r="DA263">
            <v>-37332.607953792729</v>
          </cell>
          <cell r="DB263">
            <v>2</v>
          </cell>
          <cell r="DC263">
            <v>43820.03</v>
          </cell>
          <cell r="DD263">
            <v>0</v>
          </cell>
          <cell r="DE263">
            <v>20715.36</v>
          </cell>
          <cell r="DF263">
            <v>0</v>
          </cell>
          <cell r="DG263">
            <v>-31536.086974287115</v>
          </cell>
          <cell r="DH263">
            <v>2688885.9810548797</v>
          </cell>
          <cell r="DI263">
            <v>14272.844393544819</v>
          </cell>
          <cell r="DJ263">
            <v>5</v>
          </cell>
          <cell r="DK263">
            <v>7.2122787303740017</v>
          </cell>
          <cell r="DL263">
            <v>0</v>
          </cell>
          <cell r="DM263">
            <v>6.4671364305695089</v>
          </cell>
          <cell r="DN263">
            <v>23104.534912753115</v>
          </cell>
          <cell r="DO263">
            <v>0</v>
          </cell>
          <cell r="DP263">
            <v>23104.534912753115</v>
          </cell>
          <cell r="DQ263"/>
          <cell r="DW263">
            <v>1437.2600000000002</v>
          </cell>
          <cell r="DX263">
            <v>0</v>
          </cell>
        </row>
        <row r="264">
          <cell r="A264">
            <v>150000803</v>
          </cell>
          <cell r="B264" t="str">
            <v>№2/342</v>
          </cell>
          <cell r="C264" t="str">
            <v>вул.ШЕВЧЕНКА,  19</v>
          </cell>
          <cell r="D264" t="str">
            <v>вул.ШЕВЧЕНКА,  19</v>
          </cell>
          <cell r="E264">
            <v>1563</v>
          </cell>
          <cell r="F264">
            <v>1311.9</v>
          </cell>
          <cell r="G264">
            <v>0</v>
          </cell>
          <cell r="H264">
            <v>251.1</v>
          </cell>
          <cell r="I264">
            <v>5403.5514309231903</v>
          </cell>
          <cell r="J264">
            <v>5294.0679798586871</v>
          </cell>
          <cell r="K264">
            <v>-109.48345106450324</v>
          </cell>
          <cell r="L264">
            <v>984.52628486323692</v>
          </cell>
          <cell r="M264">
            <v>985.29339278717248</v>
          </cell>
          <cell r="N264">
            <v>0.76710792393555494</v>
          </cell>
          <cell r="O264">
            <v>2595.2373182192105</v>
          </cell>
          <cell r="P264">
            <v>2602.4423776607291</v>
          </cell>
          <cell r="Q264">
            <v>7.2050594415186424</v>
          </cell>
          <cell r="R264">
            <v>0</v>
          </cell>
          <cell r="S264">
            <v>0</v>
          </cell>
          <cell r="T264">
            <v>0</v>
          </cell>
          <cell r="U264">
            <v>230.43084182625054</v>
          </cell>
          <cell r="V264">
            <v>127.65975537958309</v>
          </cell>
          <cell r="W264">
            <v>-102.77108644666745</v>
          </cell>
          <cell r="X264">
            <v>3161.7457965229746</v>
          </cell>
          <cell r="Y264">
            <v>2712.5818832634559</v>
          </cell>
          <cell r="Z264">
            <v>-449.16391325951872</v>
          </cell>
          <cell r="AA264">
            <v>0</v>
          </cell>
          <cell r="AB264">
            <v>0</v>
          </cell>
          <cell r="AC264">
            <v>0</v>
          </cell>
          <cell r="AD264">
            <v>7007.9401628932874</v>
          </cell>
          <cell r="AE264">
            <v>6908.6367255831556</v>
          </cell>
          <cell r="AF264">
            <v>-99.303437310131812</v>
          </cell>
          <cell r="AG264">
            <v>19383.43183524815</v>
          </cell>
          <cell r="AH264">
            <v>18630.682114532785</v>
          </cell>
          <cell r="AI264">
            <v>-752.74972071536467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4197.7113688153331</v>
          </cell>
          <cell r="AQ264">
            <v>3804.5344420648653</v>
          </cell>
          <cell r="AR264">
            <v>-393.17692675046783</v>
          </cell>
          <cell r="AS264">
            <v>15621.794971352234</v>
          </cell>
          <cell r="AT264">
            <v>479.21639352990803</v>
          </cell>
          <cell r="AU264">
            <v>-15142.578577822325</v>
          </cell>
          <cell r="AV264">
            <v>873.12184432757351</v>
          </cell>
          <cell r="AW264">
            <v>0</v>
          </cell>
          <cell r="AX264">
            <v>-873.12184432757351</v>
          </cell>
          <cell r="AY264">
            <v>1296.297199570356</v>
          </cell>
          <cell r="AZ264">
            <v>408.24941022231127</v>
          </cell>
          <cell r="BA264">
            <v>-888.04778934804472</v>
          </cell>
          <cell r="BB264">
            <v>1030.6222905921945</v>
          </cell>
          <cell r="BC264">
            <v>0</v>
          </cell>
          <cell r="BD264">
            <v>-1030.6222905921945</v>
          </cell>
          <cell r="BE264">
            <v>0</v>
          </cell>
          <cell r="BF264">
            <v>0</v>
          </cell>
          <cell r="BG264">
            <v>0</v>
          </cell>
          <cell r="BH264">
            <v>135.81001360692278</v>
          </cell>
          <cell r="BI264">
            <v>0</v>
          </cell>
          <cell r="BJ264">
            <v>-135.81001360692278</v>
          </cell>
          <cell r="BK264">
            <v>570.03230898363006</v>
          </cell>
          <cell r="BL264">
            <v>0</v>
          </cell>
          <cell r="BM264">
            <v>-570.03230898363006</v>
          </cell>
          <cell r="BN264">
            <v>22.666278141346641</v>
          </cell>
          <cell r="BO264">
            <v>0</v>
          </cell>
          <cell r="BP264">
            <v>-22.666278141346641</v>
          </cell>
          <cell r="BQ264">
            <v>3928.5499352220236</v>
          </cell>
          <cell r="BR264">
            <v>408.24941022231127</v>
          </cell>
          <cell r="BS264">
            <v>-3520.3005249997123</v>
          </cell>
          <cell r="BT264">
            <v>5762.7697896001646</v>
          </cell>
          <cell r="BU264">
            <v>11397.723390416944</v>
          </cell>
          <cell r="BV264">
            <v>5634.9536008167797</v>
          </cell>
          <cell r="BW264">
            <v>12269.779144386237</v>
          </cell>
          <cell r="BX264">
            <v>14973.585060350604</v>
          </cell>
          <cell r="BY264">
            <v>2703.8059159643672</v>
          </cell>
          <cell r="BZ264">
            <v>4068.7898493012895</v>
          </cell>
          <cell r="CA264">
            <v>237.4171102810555</v>
          </cell>
          <cell r="CB264">
            <v>-3831.3727390202339</v>
          </cell>
          <cell r="CC264">
            <v>1584.9021907687631</v>
          </cell>
          <cell r="CD264">
            <v>1589.4995799845581</v>
          </cell>
          <cell r="CE264">
            <v>4.5973892157949194</v>
          </cell>
          <cell r="CF264">
            <v>197.58106720031591</v>
          </cell>
          <cell r="CG264">
            <v>0</v>
          </cell>
          <cell r="CH264">
            <v>-197.58106720031591</v>
          </cell>
          <cell r="CI264">
            <v>1236.3310707792114</v>
          </cell>
          <cell r="CJ264">
            <v>1912.8669191745694</v>
          </cell>
          <cell r="CK264">
            <v>676.53584839535802</v>
          </cell>
          <cell r="CL264">
            <v>0</v>
          </cell>
          <cell r="CM264">
            <v>0</v>
          </cell>
          <cell r="CN264">
            <v>0</v>
          </cell>
          <cell r="CO264">
            <v>1236.3310707792114</v>
          </cell>
          <cell r="CP264">
            <v>1912.8669191745694</v>
          </cell>
          <cell r="CQ264">
            <v>676.53584839535802</v>
          </cell>
          <cell r="CR264">
            <v>68251.641222673716</v>
          </cell>
          <cell r="CS264">
            <v>53433.774420557602</v>
          </cell>
          <cell r="CT264">
            <v>-14817.866802116114</v>
          </cell>
          <cell r="CU264">
            <v>81901.969467208459</v>
          </cell>
          <cell r="CV264">
            <v>64120.529304669122</v>
          </cell>
          <cell r="CW264">
            <v>-17781.440162539337</v>
          </cell>
          <cell r="CX264">
            <v>1687.2196747898975</v>
          </cell>
          <cell r="CY264">
            <v>19468.659837329244</v>
          </cell>
          <cell r="CZ264">
            <v>17781.440162539348</v>
          </cell>
          <cell r="DA264">
            <v>18284.972212934146</v>
          </cell>
          <cell r="DB264">
            <v>2</v>
          </cell>
          <cell r="DC264">
            <v>37376.769999999997</v>
          </cell>
          <cell r="DD264">
            <v>6000.7699999999995</v>
          </cell>
          <cell r="DE264">
            <v>29906.28</v>
          </cell>
          <cell r="DF264">
            <v>4859.5999999999995</v>
          </cell>
          <cell r="DG264">
            <v>61854.275329544442</v>
          </cell>
          <cell r="DH264">
            <v>1003070.2697039803</v>
          </cell>
          <cell r="DI264">
            <v>5844.8447246508458</v>
          </cell>
          <cell r="DJ264">
            <v>4</v>
          </cell>
          <cell r="DK264">
            <v>5.7043874551024736</v>
          </cell>
          <cell r="DL264">
            <v>0</v>
          </cell>
          <cell r="DM264">
            <v>4.5446621547182939</v>
          </cell>
          <cell r="DN264">
            <v>7483.5859023489356</v>
          </cell>
          <cell r="DO264">
            <v>1141.1646670497637</v>
          </cell>
          <cell r="DP264">
            <v>8624.7505693986986</v>
          </cell>
          <cell r="DQ264"/>
          <cell r="DW264">
            <v>1260</v>
          </cell>
          <cell r="DX264">
            <v>0</v>
          </cell>
        </row>
        <row r="265">
          <cell r="A265">
            <v>150000805</v>
          </cell>
          <cell r="B265" t="str">
            <v>№2/343</v>
          </cell>
          <cell r="C265" t="str">
            <v>вул.ШЕВЧЕНКА,  22</v>
          </cell>
          <cell r="D265" t="str">
            <v>вул.ШЕВЧЕНКА,  22</v>
          </cell>
          <cell r="E265">
            <v>3710.3599999999997</v>
          </cell>
          <cell r="F265">
            <v>2920.66</v>
          </cell>
          <cell r="G265">
            <v>0</v>
          </cell>
          <cell r="H265">
            <v>789.7</v>
          </cell>
          <cell r="I265">
            <v>12510.08353672643</v>
          </cell>
          <cell r="J265">
            <v>12123.895725234175</v>
          </cell>
          <cell r="K265">
            <v>-386.1878114922547</v>
          </cell>
          <cell r="L265">
            <v>2410.9906379154013</v>
          </cell>
          <cell r="M265">
            <v>2441.7798301491403</v>
          </cell>
          <cell r="N265">
            <v>30.789192233738959</v>
          </cell>
          <cell r="O265">
            <v>5788.5131507114274</v>
          </cell>
          <cell r="P265">
            <v>5804.4473340630029</v>
          </cell>
          <cell r="Q265">
            <v>15.934183351575484</v>
          </cell>
          <cell r="R265">
            <v>0</v>
          </cell>
          <cell r="S265">
            <v>0</v>
          </cell>
          <cell r="T265">
            <v>0</v>
          </cell>
          <cell r="U265">
            <v>384.05140304375084</v>
          </cell>
          <cell r="V265">
            <v>212.76625896597179</v>
          </cell>
          <cell r="W265">
            <v>-171.28514407777905</v>
          </cell>
          <cell r="X265">
            <v>9106.1908741305706</v>
          </cell>
          <cell r="Y265">
            <v>8523.4707393626195</v>
          </cell>
          <cell r="Z265">
            <v>-582.72013476795109</v>
          </cell>
          <cell r="AA265">
            <v>0</v>
          </cell>
          <cell r="AB265">
            <v>0</v>
          </cell>
          <cell r="AC265">
            <v>0</v>
          </cell>
          <cell r="AD265">
            <v>16331.898702863349</v>
          </cell>
          <cell r="AE265">
            <v>16400.423923914092</v>
          </cell>
          <cell r="AF265">
            <v>68.525221050742402</v>
          </cell>
          <cell r="AG265">
            <v>46531.728305390934</v>
          </cell>
          <cell r="AH265">
            <v>45506.783811689005</v>
          </cell>
          <cell r="AI265">
            <v>-1024.9444937019289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10261.072234881927</v>
          </cell>
          <cell r="AQ265">
            <v>9415.4855394199731</v>
          </cell>
          <cell r="AR265">
            <v>-845.58669546195415</v>
          </cell>
          <cell r="AS265">
            <v>43973.58319701557</v>
          </cell>
          <cell r="AT265">
            <v>6083.5781183443733</v>
          </cell>
          <cell r="AU265">
            <v>-37890.005078671194</v>
          </cell>
          <cell r="AV265">
            <v>1983.8779100995698</v>
          </cell>
          <cell r="AW265">
            <v>1746.9985763489183</v>
          </cell>
          <cell r="AX265">
            <v>-236.87933375065154</v>
          </cell>
          <cell r="AY265">
            <v>2881.5809889237376</v>
          </cell>
          <cell r="AZ265">
            <v>0</v>
          </cell>
          <cell r="BA265">
            <v>-2881.5809889237376</v>
          </cell>
          <cell r="BB265">
            <v>2004.1203317393006</v>
          </cell>
          <cell r="BC265">
            <v>0</v>
          </cell>
          <cell r="BD265">
            <v>-2004.1203317393006</v>
          </cell>
          <cell r="BE265">
            <v>0</v>
          </cell>
          <cell r="BF265">
            <v>0</v>
          </cell>
          <cell r="BG265">
            <v>0</v>
          </cell>
          <cell r="BH265">
            <v>226.35002267820468</v>
          </cell>
          <cell r="BI265">
            <v>0</v>
          </cell>
          <cell r="BJ265">
            <v>-226.35002267820468</v>
          </cell>
          <cell r="BK265">
            <v>2214.5074835473574</v>
          </cell>
          <cell r="BL265">
            <v>0</v>
          </cell>
          <cell r="BM265">
            <v>-2214.5074835473574</v>
          </cell>
          <cell r="BN265">
            <v>206.0570740122422</v>
          </cell>
          <cell r="BO265">
            <v>371.38792017384003</v>
          </cell>
          <cell r="BP265">
            <v>165.33084616159783</v>
          </cell>
          <cell r="BQ265">
            <v>9516.4938110004132</v>
          </cell>
          <cell r="BR265">
            <v>2118.3864965227585</v>
          </cell>
          <cell r="BS265">
            <v>-7398.1073144776547</v>
          </cell>
          <cell r="BT265">
            <v>29008.892427591229</v>
          </cell>
          <cell r="BU265">
            <v>51863.220909932505</v>
          </cell>
          <cell r="BV265">
            <v>22854.328482341276</v>
          </cell>
          <cell r="BW265">
            <v>18868.210186528508</v>
          </cell>
          <cell r="BX265">
            <v>22313.170867132507</v>
          </cell>
          <cell r="BY265">
            <v>3444.9606806039992</v>
          </cell>
          <cell r="BZ265">
            <v>9410.0440841052095</v>
          </cell>
          <cell r="CA265">
            <v>598.42719203180286</v>
          </cell>
          <cell r="CB265">
            <v>-8811.6168920734071</v>
          </cell>
          <cell r="CC265">
            <v>1345.9140377280864</v>
          </cell>
          <cell r="CD265">
            <v>1349.8181844435608</v>
          </cell>
          <cell r="CE265">
            <v>3.9041467154743259</v>
          </cell>
          <cell r="CF265">
            <v>167.78772436752871</v>
          </cell>
          <cell r="CG265">
            <v>0</v>
          </cell>
          <cell r="CH265">
            <v>-167.78772436752871</v>
          </cell>
          <cell r="CI265">
            <v>4638.4132027811229</v>
          </cell>
          <cell r="CJ265">
            <v>3531.2804767117586</v>
          </cell>
          <cell r="CK265">
            <v>-1107.1327260693643</v>
          </cell>
          <cell r="CL265">
            <v>0</v>
          </cell>
          <cell r="CM265">
            <v>0</v>
          </cell>
          <cell r="CN265">
            <v>0</v>
          </cell>
          <cell r="CO265">
            <v>4638.4132027811229</v>
          </cell>
          <cell r="CP265">
            <v>3531.2804767117586</v>
          </cell>
          <cell r="CQ265">
            <v>-1107.1327260693643</v>
          </cell>
          <cell r="CR265">
            <v>173722.13921139052</v>
          </cell>
          <cell r="CS265">
            <v>142780.15159622827</v>
          </cell>
          <cell r="CT265">
            <v>-30941.987615162245</v>
          </cell>
          <cell r="CU265">
            <v>208466.56705366861</v>
          </cell>
          <cell r="CV265">
            <v>171336.18191547392</v>
          </cell>
          <cell r="CW265">
            <v>-37130.385138194688</v>
          </cell>
          <cell r="CX265">
            <v>10433.588908100444</v>
          </cell>
          <cell r="CY265">
            <v>47563.974046295174</v>
          </cell>
          <cell r="CZ265">
            <v>37130.385138194732</v>
          </cell>
          <cell r="DA265">
            <v>100224.21759245524</v>
          </cell>
          <cell r="DB265">
            <v>3</v>
          </cell>
          <cell r="DC265">
            <v>47492.62</v>
          </cell>
          <cell r="DD265">
            <v>3783.9699999999993</v>
          </cell>
          <cell r="DE265">
            <v>29071.090000000004</v>
          </cell>
          <cell r="DF265">
            <v>-561.04</v>
          </cell>
          <cell r="DG265">
            <v>-33526.914433825237</v>
          </cell>
          <cell r="DH265">
            <v>2626801.8715412286</v>
          </cell>
          <cell r="DI265">
            <v>13012.631893495472</v>
          </cell>
          <cell r="DJ265">
            <v>5</v>
          </cell>
          <cell r="DK265">
            <v>6.307435487324101</v>
          </cell>
          <cell r="DL265">
            <v>0</v>
          </cell>
          <cell r="DM265">
            <v>5.502101999622333</v>
          </cell>
          <cell r="DN265">
            <v>18421.874530408008</v>
          </cell>
          <cell r="DO265">
            <v>4345.0099491017563</v>
          </cell>
          <cell r="DP265">
            <v>22766.884479509765</v>
          </cell>
          <cell r="DQ265"/>
          <cell r="DW265">
            <v>1267.2600000000002</v>
          </cell>
          <cell r="DX265">
            <v>0</v>
          </cell>
        </row>
        <row r="266">
          <cell r="A266">
            <v>150000806</v>
          </cell>
          <cell r="B266" t="str">
            <v>№2/344</v>
          </cell>
          <cell r="C266" t="str">
            <v>вул.ШЕВЧЕНКА,  27</v>
          </cell>
          <cell r="D266" t="str">
            <v>вул.ШЕВЧЕНКА,  27</v>
          </cell>
          <cell r="E266">
            <v>2749.6000000000004</v>
          </cell>
          <cell r="F266">
            <v>2012.4</v>
          </cell>
          <cell r="G266">
            <v>0</v>
          </cell>
          <cell r="H266">
            <v>737.2</v>
          </cell>
          <cell r="I266">
            <v>8951.6073840521276</v>
          </cell>
          <cell r="J266">
            <v>8748.5786353399981</v>
          </cell>
          <cell r="K266">
            <v>-203.02874871212953</v>
          </cell>
          <cell r="L266">
            <v>1915.2397469486286</v>
          </cell>
          <cell r="M266">
            <v>1921.4517010045097</v>
          </cell>
          <cell r="N266">
            <v>6.2119540558810513</v>
          </cell>
          <cell r="O266">
            <v>3641.8676050732715</v>
          </cell>
          <cell r="P266">
            <v>3651.6642103315603</v>
          </cell>
          <cell r="Q266">
            <v>9.7966052582887642</v>
          </cell>
          <cell r="R266">
            <v>0</v>
          </cell>
          <cell r="S266">
            <v>0</v>
          </cell>
          <cell r="T266">
            <v>0</v>
          </cell>
          <cell r="U266">
            <v>384.05140304375084</v>
          </cell>
          <cell r="V266">
            <v>212.76625896597179</v>
          </cell>
          <cell r="W266">
            <v>-171.28514407777905</v>
          </cell>
          <cell r="X266">
            <v>7437.0153708334556</v>
          </cell>
          <cell r="Y266">
            <v>6972.2162054031824</v>
          </cell>
          <cell r="Z266">
            <v>-464.79916543027321</v>
          </cell>
          <cell r="AA266">
            <v>0</v>
          </cell>
          <cell r="AB266">
            <v>0</v>
          </cell>
          <cell r="AC266">
            <v>0</v>
          </cell>
          <cell r="AD266">
            <v>12006.842027412829</v>
          </cell>
          <cell r="AE266">
            <v>12157.806896688186</v>
          </cell>
          <cell r="AF266">
            <v>150.96486927535625</v>
          </cell>
          <cell r="AG266">
            <v>34336.623537364067</v>
          </cell>
          <cell r="AH266">
            <v>33664.483907733411</v>
          </cell>
          <cell r="AI266">
            <v>-672.13962963065569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5130.5361174409636</v>
          </cell>
          <cell r="AQ266">
            <v>4488.7868723839483</v>
          </cell>
          <cell r="AR266">
            <v>-641.74924505701529</v>
          </cell>
          <cell r="AS266">
            <v>37389.380122019764</v>
          </cell>
          <cell r="AT266">
            <v>0</v>
          </cell>
          <cell r="AU266">
            <v>-37389.380122019764</v>
          </cell>
          <cell r="AV266">
            <v>1582.0676044483107</v>
          </cell>
          <cell r="AW266">
            <v>0</v>
          </cell>
          <cell r="AX266">
            <v>-1582.0676044483107</v>
          </cell>
          <cell r="AY266">
            <v>2115.0030155664781</v>
          </cell>
          <cell r="AZ266">
            <v>0</v>
          </cell>
          <cell r="BA266">
            <v>-2115.0030155664781</v>
          </cell>
          <cell r="BB266">
            <v>1411.4706095499751</v>
          </cell>
          <cell r="BC266">
            <v>0</v>
          </cell>
          <cell r="BD266">
            <v>-1411.4706095499751</v>
          </cell>
          <cell r="BE266">
            <v>0</v>
          </cell>
          <cell r="BF266">
            <v>0</v>
          </cell>
          <cell r="BG266">
            <v>0</v>
          </cell>
          <cell r="BH266">
            <v>226.35002267820468</v>
          </cell>
          <cell r="BI266">
            <v>462.73662468131209</v>
          </cell>
          <cell r="BJ266">
            <v>236.38660200310741</v>
          </cell>
          <cell r="BK266">
            <v>1746.405475005944</v>
          </cell>
          <cell r="BL266">
            <v>0</v>
          </cell>
          <cell r="BM266">
            <v>-1746.405475005944</v>
          </cell>
          <cell r="BN266">
            <v>183.26201019963793</v>
          </cell>
          <cell r="BO266">
            <v>0</v>
          </cell>
          <cell r="BP266">
            <v>-183.26201019963793</v>
          </cell>
          <cell r="BQ266">
            <v>7264.5587374485503</v>
          </cell>
          <cell r="BR266">
            <v>462.73662468131209</v>
          </cell>
          <cell r="BS266">
            <v>-6801.8221127672387</v>
          </cell>
          <cell r="BT266">
            <v>22075.571163358298</v>
          </cell>
          <cell r="BU266">
            <v>38752.777872424624</v>
          </cell>
          <cell r="BV266">
            <v>16677.206709066326</v>
          </cell>
          <cell r="BW266">
            <v>16371.404572432732</v>
          </cell>
          <cell r="BX266">
            <v>18804.474138552974</v>
          </cell>
          <cell r="BY266">
            <v>2433.0695661202426</v>
          </cell>
          <cell r="BZ266">
            <v>11853.538389345784</v>
          </cell>
          <cell r="CA266">
            <v>554.32437359288178</v>
          </cell>
          <cell r="CB266">
            <v>-11299.214015752903</v>
          </cell>
          <cell r="CC266">
            <v>1902.0729313668753</v>
          </cell>
          <cell r="CD266">
            <v>1907.5903504437449</v>
          </cell>
          <cell r="CE266">
            <v>5.5174190768696008</v>
          </cell>
          <cell r="CF266">
            <v>237.12100460282068</v>
          </cell>
          <cell r="CG266">
            <v>0</v>
          </cell>
          <cell r="CH266">
            <v>-237.12100460282068</v>
          </cell>
          <cell r="CI266">
            <v>3885.3322769948468</v>
          </cell>
          <cell r="CJ266">
            <v>2112.8523690282209</v>
          </cell>
          <cell r="CK266">
            <v>-1772.4799079666259</v>
          </cell>
          <cell r="CL266">
            <v>0</v>
          </cell>
          <cell r="CM266">
            <v>0</v>
          </cell>
          <cell r="CN266">
            <v>0</v>
          </cell>
          <cell r="CO266">
            <v>3885.3322769948468</v>
          </cell>
          <cell r="CP266">
            <v>2112.8523690282209</v>
          </cell>
          <cell r="CQ266">
            <v>-1772.4799079666259</v>
          </cell>
          <cell r="CR266">
            <v>140446.13885237472</v>
          </cell>
          <cell r="CS266">
            <v>100748.02650884113</v>
          </cell>
          <cell r="CT266">
            <v>-39698.11234353359</v>
          </cell>
          <cell r="CU266">
            <v>168535.36662284966</v>
          </cell>
          <cell r="CV266">
            <v>120897.63181060934</v>
          </cell>
          <cell r="CW266">
            <v>-47637.73481224032</v>
          </cell>
          <cell r="CX266">
            <v>6812.2221379320235</v>
          </cell>
          <cell r="CY266">
            <v>54449.956950172294</v>
          </cell>
          <cell r="CZ266">
            <v>47637.734812240269</v>
          </cell>
          <cell r="DA266">
            <v>61179.063937285129</v>
          </cell>
          <cell r="DB266">
            <v>2</v>
          </cell>
          <cell r="DC266">
            <v>62888.18</v>
          </cell>
          <cell r="DD266">
            <v>9503.0400000000009</v>
          </cell>
          <cell r="DE266">
            <v>49082.729999999996</v>
          </cell>
          <cell r="DF266">
            <v>5197.8000000000011</v>
          </cell>
          <cell r="DG266">
            <v>-37952.338371283899</v>
          </cell>
          <cell r="DH266">
            <v>2104171.0651293802</v>
          </cell>
          <cell r="DI266">
            <v>8972.8769536144537</v>
          </cell>
          <cell r="DJ266">
            <v>4</v>
          </cell>
          <cell r="DK266">
            <v>6.8602368520199182</v>
          </cell>
          <cell r="DL266">
            <v>0</v>
          </cell>
          <cell r="DM266">
            <v>5.8399742408540929</v>
          </cell>
          <cell r="DN266">
            <v>13805.540641004884</v>
          </cell>
          <cell r="DO266">
            <v>4305.2290103576379</v>
          </cell>
          <cell r="DP266">
            <v>18110.76965136252</v>
          </cell>
          <cell r="DQ266"/>
          <cell r="DW266">
            <v>1437.2600000000002</v>
          </cell>
          <cell r="DX266">
            <v>0</v>
          </cell>
        </row>
        <row r="267">
          <cell r="A267">
            <v>150000807</v>
          </cell>
          <cell r="B267" t="str">
            <v>№2/345</v>
          </cell>
          <cell r="C267" t="str">
            <v>вул.ШЕВЧЕНКА,  30</v>
          </cell>
          <cell r="D267" t="str">
            <v>вул.ШЕВЧЕНКА,  30</v>
          </cell>
          <cell r="E267">
            <v>300.10000000000002</v>
          </cell>
          <cell r="F267">
            <v>194.6</v>
          </cell>
          <cell r="G267">
            <v>0</v>
          </cell>
          <cell r="H267">
            <v>105.5</v>
          </cell>
          <cell r="I267">
            <v>2172.6466131151465</v>
          </cell>
          <cell r="J267">
            <v>2073.9731370573845</v>
          </cell>
          <cell r="K267">
            <v>-98.673476057761945</v>
          </cell>
          <cell r="L267">
            <v>368.99505029755863</v>
          </cell>
          <cell r="M267">
            <v>371.24648314388787</v>
          </cell>
          <cell r="N267">
            <v>2.2514328463292372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479.21581873035211</v>
          </cell>
          <cell r="Y267">
            <v>452.68848438845487</v>
          </cell>
          <cell r="Z267">
            <v>-26.527334341897244</v>
          </cell>
          <cell r="AA267">
            <v>0</v>
          </cell>
          <cell r="AB267">
            <v>0</v>
          </cell>
          <cell r="AC267">
            <v>0</v>
          </cell>
          <cell r="AD267">
            <v>1322.7804998726451</v>
          </cell>
          <cell r="AE267">
            <v>1325.9429312155989</v>
          </cell>
          <cell r="AF267">
            <v>3.1624313429538233</v>
          </cell>
          <cell r="AG267">
            <v>4343.6379820157017</v>
          </cell>
          <cell r="AH267">
            <v>4223.8510358053263</v>
          </cell>
          <cell r="AI267">
            <v>-119.78694621037539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798.13092253887464</v>
          </cell>
          <cell r="AQ267">
            <v>219.56681842012287</v>
          </cell>
          <cell r="AR267">
            <v>-578.56410411875174</v>
          </cell>
          <cell r="AS267">
            <v>4471.3884779894079</v>
          </cell>
          <cell r="AT267">
            <v>0</v>
          </cell>
          <cell r="AU267">
            <v>-4471.3884779894079</v>
          </cell>
          <cell r="AV267">
            <v>426.39186211623269</v>
          </cell>
          <cell r="AW267">
            <v>0</v>
          </cell>
          <cell r="AX267">
            <v>-426.39186211623269</v>
          </cell>
          <cell r="AY267">
            <v>485.82126239892898</v>
          </cell>
          <cell r="AZ267">
            <v>0</v>
          </cell>
          <cell r="BA267">
            <v>-485.82126239892898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154.98259231196633</v>
          </cell>
          <cell r="BL267">
            <v>0</v>
          </cell>
          <cell r="BM267">
            <v>-154.98259231196633</v>
          </cell>
          <cell r="BN267">
            <v>25.757134251530275</v>
          </cell>
          <cell r="BO267">
            <v>514.52176042799999</v>
          </cell>
          <cell r="BP267">
            <v>488.76462617646973</v>
          </cell>
          <cell r="BQ267">
            <v>1092.9528510786583</v>
          </cell>
          <cell r="BR267">
            <v>514.52176042799999</v>
          </cell>
          <cell r="BS267">
            <v>-578.43109065065835</v>
          </cell>
          <cell r="BT267">
            <v>4011.7540519635595</v>
          </cell>
          <cell r="BU267">
            <v>5971.9115635577436</v>
          </cell>
          <cell r="BV267">
            <v>1960.1575115941841</v>
          </cell>
          <cell r="BW267">
            <v>2377.631219501814</v>
          </cell>
          <cell r="BX267">
            <v>3329.5531676959881</v>
          </cell>
          <cell r="BY267">
            <v>951.92194819417409</v>
          </cell>
          <cell r="BZ267">
            <v>382.69527291838335</v>
          </cell>
          <cell r="CA267">
            <v>177.789354623571</v>
          </cell>
          <cell r="CB267">
            <v>-204.90591829481235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17478.190778006399</v>
          </cell>
          <cell r="CS267">
            <v>14437.193700530752</v>
          </cell>
          <cell r="CT267">
            <v>-3040.9970774756475</v>
          </cell>
          <cell r="CU267">
            <v>20973.828933607678</v>
          </cell>
          <cell r="CV267">
            <v>17324.632440636902</v>
          </cell>
          <cell r="CW267">
            <v>-3649.1964929707756</v>
          </cell>
          <cell r="CX267">
            <v>711.94932042433743</v>
          </cell>
          <cell r="CY267">
            <v>4361.1458133951164</v>
          </cell>
          <cell r="CZ267">
            <v>3649.1964929707792</v>
          </cell>
          <cell r="DA267">
            <v>-24332.741723636351</v>
          </cell>
          <cell r="DB267">
            <v>3</v>
          </cell>
          <cell r="DC267">
            <v>12010.22</v>
          </cell>
          <cell r="DD267">
            <v>0</v>
          </cell>
          <cell r="DE267">
            <v>10455.25</v>
          </cell>
          <cell r="DF267">
            <v>-685.9</v>
          </cell>
          <cell r="DG267">
            <v>-13156.756559816407</v>
          </cell>
          <cell r="DH267">
            <v>260229.33904838416</v>
          </cell>
          <cell r="DI267">
            <v>866.10093335782028</v>
          </cell>
          <cell r="DJ267">
            <v>2</v>
          </cell>
          <cell r="DK267">
            <v>7.990644699646432</v>
          </cell>
          <cell r="DL267">
            <v>0</v>
          </cell>
          <cell r="DM267">
            <v>6.5013952123980197</v>
          </cell>
          <cell r="DN267">
            <v>1554.9794585511956</v>
          </cell>
          <cell r="DO267">
            <v>432.34</v>
          </cell>
          <cell r="DP267">
            <v>1987.3194585511956</v>
          </cell>
          <cell r="DQ267"/>
          <cell r="DW267">
            <v>0</v>
          </cell>
          <cell r="DX267">
            <v>0</v>
          </cell>
        </row>
        <row r="268">
          <cell r="A268">
            <v>150000808</v>
          </cell>
          <cell r="B268" t="str">
            <v>№2/346</v>
          </cell>
          <cell r="C268" t="str">
            <v>вул.ШЕВЧЕНКА,  31</v>
          </cell>
          <cell r="D268" t="str">
            <v>вул.ШЕВЧЕНКА,  31</v>
          </cell>
          <cell r="E268">
            <v>1950.8</v>
          </cell>
          <cell r="F268">
            <v>1754.6</v>
          </cell>
          <cell r="G268">
            <v>0</v>
          </cell>
          <cell r="H268">
            <v>196.2</v>
          </cell>
          <cell r="I268">
            <v>6571.8590767954574</v>
          </cell>
          <cell r="J268">
            <v>6444.7976665481247</v>
          </cell>
          <cell r="K268">
            <v>-127.06141024733279</v>
          </cell>
          <cell r="L268">
            <v>1324.4060031616989</v>
          </cell>
          <cell r="M268">
            <v>1336.4813979240425</v>
          </cell>
          <cell r="N268">
            <v>12.075394762343649</v>
          </cell>
          <cell r="O268">
            <v>3070.1079764179244</v>
          </cell>
          <cell r="P268">
            <v>3078.6307450440254</v>
          </cell>
          <cell r="Q268">
            <v>8.5227686261009694</v>
          </cell>
          <cell r="R268">
            <v>0</v>
          </cell>
          <cell r="S268">
            <v>0</v>
          </cell>
          <cell r="T268">
            <v>0</v>
          </cell>
          <cell r="U268">
            <v>288.03855228281327</v>
          </cell>
          <cell r="V268">
            <v>159.57469422447892</v>
          </cell>
          <cell r="W268">
            <v>-128.46385805833435</v>
          </cell>
          <cell r="X268">
            <v>3591.9602239918263</v>
          </cell>
          <cell r="Y268">
            <v>3204.7402096408241</v>
          </cell>
          <cell r="Z268">
            <v>-387.22001435100219</v>
          </cell>
          <cell r="AA268">
            <v>0</v>
          </cell>
          <cell r="AB268">
            <v>0</v>
          </cell>
          <cell r="AC268">
            <v>0</v>
          </cell>
          <cell r="AD268">
            <v>8587.4774269536538</v>
          </cell>
          <cell r="AE268">
            <v>8622.7565734277796</v>
          </cell>
          <cell r="AF268">
            <v>35.27914647412581</v>
          </cell>
          <cell r="AG268">
            <v>23433.849259603376</v>
          </cell>
          <cell r="AH268">
            <v>22846.981286809278</v>
          </cell>
          <cell r="AI268">
            <v>-586.86797279409802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5907.8900746289873</v>
          </cell>
          <cell r="AQ268">
            <v>5377.0028522332359</v>
          </cell>
          <cell r="AR268">
            <v>-530.88722239575145</v>
          </cell>
          <cell r="AS268">
            <v>16618.706011186063</v>
          </cell>
          <cell r="AT268">
            <v>81762.949332745149</v>
          </cell>
          <cell r="AU268">
            <v>65144.243321559086</v>
          </cell>
          <cell r="AV268">
            <v>1193.2097899031792</v>
          </cell>
          <cell r="AW268">
            <v>0</v>
          </cell>
          <cell r="AX268">
            <v>-1193.2097899031792</v>
          </cell>
          <cell r="AY268">
            <v>1603.3239127024901</v>
          </cell>
          <cell r="AZ268">
            <v>0</v>
          </cell>
          <cell r="BA268">
            <v>-1603.3239127024901</v>
          </cell>
          <cell r="BB268">
            <v>1554.339099576405</v>
          </cell>
          <cell r="BC268">
            <v>0</v>
          </cell>
          <cell r="BD268">
            <v>-1554.339099576405</v>
          </cell>
          <cell r="BE268">
            <v>0</v>
          </cell>
          <cell r="BF268">
            <v>0</v>
          </cell>
          <cell r="BG268">
            <v>0</v>
          </cell>
          <cell r="BH268">
            <v>169.76251700865348</v>
          </cell>
          <cell r="BI268">
            <v>1102.036601290617</v>
          </cell>
          <cell r="BJ268">
            <v>932.2740842819635</v>
          </cell>
          <cell r="BK268">
            <v>665.8435841781901</v>
          </cell>
          <cell r="BL268">
            <v>863.2953249895204</v>
          </cell>
          <cell r="BM268">
            <v>197.4517408113303</v>
          </cell>
          <cell r="BN268">
            <v>168.19408666249268</v>
          </cell>
          <cell r="BO268">
            <v>0</v>
          </cell>
          <cell r="BP268">
            <v>-168.19408666249268</v>
          </cell>
          <cell r="BQ268">
            <v>5354.6729900314103</v>
          </cell>
          <cell r="BR268">
            <v>1965.3319262801374</v>
          </cell>
          <cell r="BS268">
            <v>-3389.3410637512729</v>
          </cell>
          <cell r="BT268">
            <v>23420.843654056876</v>
          </cell>
          <cell r="BU268">
            <v>37124.006465590348</v>
          </cell>
          <cell r="BV268">
            <v>13703.162811533472</v>
          </cell>
          <cell r="BW268">
            <v>9986.0432924642409</v>
          </cell>
          <cell r="BX268">
            <v>13243.695168346263</v>
          </cell>
          <cell r="BY268">
            <v>3257.6518758820221</v>
          </cell>
          <cell r="BZ268">
            <v>8694.6456860773451</v>
          </cell>
          <cell r="CA268">
            <v>466.87191298160712</v>
          </cell>
          <cell r="CB268">
            <v>-8227.7737730957379</v>
          </cell>
          <cell r="CC268">
            <v>897.59319589265579</v>
          </cell>
          <cell r="CD268">
            <v>900.19688039949961</v>
          </cell>
          <cell r="CE268">
            <v>2.6036845068438197</v>
          </cell>
          <cell r="CF268">
            <v>111.89802284908828</v>
          </cell>
          <cell r="CG268">
            <v>0</v>
          </cell>
          <cell r="CH268">
            <v>-111.89802284908828</v>
          </cell>
          <cell r="CI268">
            <v>6155.0431907792718</v>
          </cell>
          <cell r="CJ268">
            <v>2716.5571026303969</v>
          </cell>
          <cell r="CK268">
            <v>-3438.4860881488748</v>
          </cell>
          <cell r="CL268">
            <v>0</v>
          </cell>
          <cell r="CM268">
            <v>0</v>
          </cell>
          <cell r="CN268">
            <v>0</v>
          </cell>
          <cell r="CO268">
            <v>6155.0431907792718</v>
          </cell>
          <cell r="CP268">
            <v>2716.5571026303969</v>
          </cell>
          <cell r="CQ268">
            <v>-3438.4860881488748</v>
          </cell>
          <cell r="CR268">
            <v>100581.1853775693</v>
          </cell>
          <cell r="CS268">
            <v>166403.59292801595</v>
          </cell>
          <cell r="CT268">
            <v>65822.407550446645</v>
          </cell>
          <cell r="CU268">
            <v>120697.42245308316</v>
          </cell>
          <cell r="CV268">
            <v>199684.31151361912</v>
          </cell>
          <cell r="CW268">
            <v>78986.889060535963</v>
          </cell>
          <cell r="CX268">
            <v>3846.6259931481845</v>
          </cell>
          <cell r="CY268">
            <v>-75140.263067387714</v>
          </cell>
          <cell r="CZ268">
            <v>-78986.889060535905</v>
          </cell>
          <cell r="DA268">
            <v>67925.89804432611</v>
          </cell>
          <cell r="DB268">
            <v>2</v>
          </cell>
          <cell r="DC268">
            <v>29099.3</v>
          </cell>
          <cell r="DD268">
            <v>0</v>
          </cell>
          <cell r="DE268">
            <v>17408.949999999997</v>
          </cell>
          <cell r="DF268">
            <v>-1167.28</v>
          </cell>
          <cell r="DG268">
            <v>12663.564467620803</v>
          </cell>
          <cell r="DH268">
            <v>1494528.5813547762</v>
          </cell>
          <cell r="DI268">
            <v>7817.1846587944001</v>
          </cell>
          <cell r="DJ268">
            <v>5</v>
          </cell>
          <cell r="DK268">
            <v>6.6627232190443317</v>
          </cell>
          <cell r="DL268">
            <v>0</v>
          </cell>
          <cell r="DM268">
            <v>5.9494037664862525</v>
          </cell>
          <cell r="DN268">
            <v>11690.414160135184</v>
          </cell>
          <cell r="DO268">
            <v>1167.2730189846027</v>
          </cell>
          <cell r="DP268">
            <v>12857.687179119786</v>
          </cell>
          <cell r="DQ268"/>
          <cell r="DW268">
            <v>1437.2600000000002</v>
          </cell>
          <cell r="DX268">
            <v>0</v>
          </cell>
        </row>
        <row r="269">
          <cell r="A269">
            <v>150000827</v>
          </cell>
          <cell r="B269" t="str">
            <v>№2/347</v>
          </cell>
          <cell r="C269" t="str">
            <v>вул.ШЕВЧЕНКА,  33А</v>
          </cell>
          <cell r="D269" t="str">
            <v>вул.ШЕВЧЕНКА,  33А</v>
          </cell>
          <cell r="E269">
            <v>4491.7</v>
          </cell>
          <cell r="F269">
            <v>3684.6</v>
          </cell>
          <cell r="G269">
            <v>0</v>
          </cell>
          <cell r="H269">
            <v>807.1</v>
          </cell>
          <cell r="I269">
            <v>15737.379143574326</v>
          </cell>
          <cell r="J269">
            <v>15427.418286467564</v>
          </cell>
          <cell r="K269">
            <v>-309.96085710676198</v>
          </cell>
          <cell r="L269">
            <v>3008.1138771451251</v>
          </cell>
          <cell r="M269">
            <v>3023.3803465265132</v>
          </cell>
          <cell r="N269">
            <v>15.266469381388106</v>
          </cell>
          <cell r="O269">
            <v>6430.7631974009855</v>
          </cell>
          <cell r="P269">
            <v>6447.8730229753701</v>
          </cell>
          <cell r="Q269">
            <v>17.109825574384558</v>
          </cell>
          <cell r="R269">
            <v>0</v>
          </cell>
          <cell r="S269">
            <v>0</v>
          </cell>
          <cell r="T269">
            <v>0</v>
          </cell>
          <cell r="U269">
            <v>576.07710456562654</v>
          </cell>
          <cell r="V269">
            <v>319.14938844895784</v>
          </cell>
          <cell r="W269">
            <v>-256.92771611666871</v>
          </cell>
          <cell r="X269">
            <v>11639.357443289129</v>
          </cell>
          <cell r="Y269">
            <v>11239.065421477226</v>
          </cell>
          <cell r="Z269">
            <v>-400.2920218119034</v>
          </cell>
          <cell r="AA269">
            <v>0</v>
          </cell>
          <cell r="AB269">
            <v>0</v>
          </cell>
          <cell r="AC269">
            <v>0</v>
          </cell>
          <cell r="AD269">
            <v>19310.73743947762</v>
          </cell>
          <cell r="AE269">
            <v>20019.585039022204</v>
          </cell>
          <cell r="AF269">
            <v>708.84759954458423</v>
          </cell>
          <cell r="AG269">
            <v>56702.428205452808</v>
          </cell>
          <cell r="AH269">
            <v>56476.471504917834</v>
          </cell>
          <cell r="AI269">
            <v>-225.95670053497452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13836.900437946839</v>
          </cell>
          <cell r="AQ269">
            <v>13898.934009735203</v>
          </cell>
          <cell r="AR269">
            <v>62.033571788364497</v>
          </cell>
          <cell r="AS269">
            <v>55620.745689387833</v>
          </cell>
          <cell r="AT269">
            <v>143274.66641473846</v>
          </cell>
          <cell r="AU269">
            <v>87653.920725350617</v>
          </cell>
          <cell r="AV269">
            <v>2442.4534528621798</v>
          </cell>
          <cell r="AW269">
            <v>246.80422554558174</v>
          </cell>
          <cell r="AX269">
            <v>-2195.6492273165982</v>
          </cell>
          <cell r="AY269">
            <v>3954.2494781015675</v>
          </cell>
          <cell r="AZ269">
            <v>0</v>
          </cell>
          <cell r="BA269">
            <v>-3954.2494781015675</v>
          </cell>
          <cell r="BB269">
            <v>2932.4786795315704</v>
          </cell>
          <cell r="BC269">
            <v>0</v>
          </cell>
          <cell r="BD269">
            <v>-2932.4786795315704</v>
          </cell>
          <cell r="BE269">
            <v>0</v>
          </cell>
          <cell r="BF269">
            <v>0</v>
          </cell>
          <cell r="BG269">
            <v>0</v>
          </cell>
          <cell r="BH269">
            <v>339.52503401730695</v>
          </cell>
          <cell r="BI269">
            <v>755.30966191292123</v>
          </cell>
          <cell r="BJ269">
            <v>415.78462789561428</v>
          </cell>
          <cell r="BK269">
            <v>2102.4884047657138</v>
          </cell>
          <cell r="BL269">
            <v>0</v>
          </cell>
          <cell r="BM269">
            <v>-2102.4884047657138</v>
          </cell>
          <cell r="BN269">
            <v>276.11647917640448</v>
          </cell>
          <cell r="BO269">
            <v>0</v>
          </cell>
          <cell r="BP269">
            <v>-276.11647917640448</v>
          </cell>
          <cell r="BQ269">
            <v>12047.311528454742</v>
          </cell>
          <cell r="BR269">
            <v>1002.113887458503</v>
          </cell>
          <cell r="BS269">
            <v>-11045.197640996239</v>
          </cell>
          <cell r="BT269">
            <v>31814.748200509483</v>
          </cell>
          <cell r="BU269">
            <v>60668.59593724896</v>
          </cell>
          <cell r="BV269">
            <v>28853.847736739477</v>
          </cell>
          <cell r="BW269">
            <v>23793.66144419989</v>
          </cell>
          <cell r="BX269">
            <v>31747.836064378243</v>
          </cell>
          <cell r="BY269">
            <v>7954.1746201783535</v>
          </cell>
          <cell r="BZ269">
            <v>16007.675001235189</v>
          </cell>
          <cell r="CA269">
            <v>707.15627997392392</v>
          </cell>
          <cell r="CB269">
            <v>-15300.518721261265</v>
          </cell>
          <cell r="CC269">
            <v>2186.2579149427829</v>
          </cell>
          <cell r="CD269">
            <v>2192.5996807751767</v>
          </cell>
          <cell r="CE269">
            <v>6.3417658323937758</v>
          </cell>
          <cell r="CF269">
            <v>272.54878851546488</v>
          </cell>
          <cell r="CG269">
            <v>0</v>
          </cell>
          <cell r="CH269">
            <v>-272.54878851546488</v>
          </cell>
          <cell r="CI269">
            <v>6110.3074056322912</v>
          </cell>
          <cell r="CJ269">
            <v>6768.6346712611858</v>
          </cell>
          <cell r="CK269">
            <v>658.32726562889457</v>
          </cell>
          <cell r="CL269">
            <v>0</v>
          </cell>
          <cell r="CM269">
            <v>0</v>
          </cell>
          <cell r="CN269">
            <v>0</v>
          </cell>
          <cell r="CO269">
            <v>6110.3074056322912</v>
          </cell>
          <cell r="CP269">
            <v>6768.6346712611858</v>
          </cell>
          <cell r="CQ269">
            <v>658.32726562889457</v>
          </cell>
          <cell r="CR269">
            <v>218392.58461627731</v>
          </cell>
          <cell r="CS269">
            <v>316737.00845048751</v>
          </cell>
          <cell r="CT269">
            <v>98344.423834210203</v>
          </cell>
          <cell r="CU269">
            <v>262071.10153953277</v>
          </cell>
          <cell r="CV269">
            <v>380084.41014058498</v>
          </cell>
          <cell r="CW269">
            <v>118013.30860105221</v>
          </cell>
          <cell r="CX269">
            <v>12242.261279215716</v>
          </cell>
          <cell r="CY269">
            <v>-108874.20732183641</v>
          </cell>
          <cell r="CZ269">
            <v>-121116.46860105213</v>
          </cell>
          <cell r="DA269">
            <v>74212.498770582519</v>
          </cell>
          <cell r="DB269">
            <v>2</v>
          </cell>
          <cell r="DC269">
            <v>93844.5</v>
          </cell>
          <cell r="DD269">
            <v>30069.290000000005</v>
          </cell>
          <cell r="DE269">
            <v>69394.649999999994</v>
          </cell>
          <cell r="DF269">
            <v>25367.520000000004</v>
          </cell>
          <cell r="DG269">
            <v>4142.5400790908607</v>
          </cell>
          <cell r="DH269">
            <v>3291760.3538249815</v>
          </cell>
          <cell r="DI269">
            <v>16605.614191415985</v>
          </cell>
          <cell r="DJ269">
            <v>5</v>
          </cell>
          <cell r="DK269">
            <v>6.6357347402176403</v>
          </cell>
          <cell r="DL269">
            <v>0</v>
          </cell>
          <cell r="DM269">
            <v>5.8255169990427262</v>
          </cell>
          <cell r="DN269">
            <v>24450.028223805915</v>
          </cell>
          <cell r="DO269">
            <v>4701.7747699273841</v>
          </cell>
          <cell r="DP269">
            <v>29151.802993733298</v>
          </cell>
          <cell r="DQ269"/>
          <cell r="DW269">
            <v>1437.2600000000002</v>
          </cell>
          <cell r="DX269">
            <v>0</v>
          </cell>
        </row>
        <row r="270">
          <cell r="A270">
            <v>150000809</v>
          </cell>
          <cell r="B270" t="str">
            <v>№2/348</v>
          </cell>
          <cell r="C270" t="str">
            <v>вул.ШЕВЧЕНКА,  37</v>
          </cell>
          <cell r="D270" t="str">
            <v>вул.ШЕВЧЕНКА,  37</v>
          </cell>
          <cell r="E270">
            <v>2575.88</v>
          </cell>
          <cell r="F270">
            <v>2137.38</v>
          </cell>
          <cell r="G270">
            <v>0</v>
          </cell>
          <cell r="H270">
            <v>438.5</v>
          </cell>
          <cell r="I270">
            <v>8861.4391618943282</v>
          </cell>
          <cell r="J270">
            <v>8693.7479417223713</v>
          </cell>
          <cell r="K270">
            <v>-167.69122017195696</v>
          </cell>
          <cell r="L270">
            <v>1686.7064491229373</v>
          </cell>
          <cell r="M270">
            <v>1689.2714867506093</v>
          </cell>
          <cell r="N270">
            <v>2.5650376276719271</v>
          </cell>
          <cell r="O270">
            <v>3896.1196760891589</v>
          </cell>
          <cell r="P270">
            <v>3907.1863344504186</v>
          </cell>
          <cell r="Q270">
            <v>11.06665836125967</v>
          </cell>
          <cell r="R270">
            <v>0</v>
          </cell>
          <cell r="S270">
            <v>0</v>
          </cell>
          <cell r="T270">
            <v>0</v>
          </cell>
          <cell r="U270">
            <v>192.02570152187542</v>
          </cell>
          <cell r="V270">
            <v>106.38312948298589</v>
          </cell>
          <cell r="W270">
            <v>-85.642572038889526</v>
          </cell>
          <cell r="X270">
            <v>5324.4492790405875</v>
          </cell>
          <cell r="Y270">
            <v>5011.0165722341881</v>
          </cell>
          <cell r="Z270">
            <v>-313.43270680639944</v>
          </cell>
          <cell r="AA270">
            <v>0</v>
          </cell>
          <cell r="AB270">
            <v>0</v>
          </cell>
          <cell r="AC270">
            <v>0</v>
          </cell>
          <cell r="AD270">
            <v>11244.60373619157</v>
          </cell>
          <cell r="AE270">
            <v>11298.428660280562</v>
          </cell>
          <cell r="AF270">
            <v>53.824924088992702</v>
          </cell>
          <cell r="AG270">
            <v>31205.344003860457</v>
          </cell>
          <cell r="AH270">
            <v>30706.034124921134</v>
          </cell>
          <cell r="AI270">
            <v>-499.30987893932252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7151.6564061298268</v>
          </cell>
          <cell r="AQ270">
            <v>6988.3840051307679</v>
          </cell>
          <cell r="AR270">
            <v>-163.27240099905885</v>
          </cell>
          <cell r="AS270">
            <v>41512.016180408857</v>
          </cell>
          <cell r="AT270">
            <v>29162.804116638803</v>
          </cell>
          <cell r="AU270">
            <v>-12349.212063770054</v>
          </cell>
          <cell r="AV270">
            <v>1443.0559953088346</v>
          </cell>
          <cell r="AW270">
            <v>1420.55989481347</v>
          </cell>
          <cell r="AX270">
            <v>-22.496100495364544</v>
          </cell>
          <cell r="AY270">
            <v>2220.1491499405474</v>
          </cell>
          <cell r="AZ270">
            <v>4069.0025503700049</v>
          </cell>
          <cell r="BA270">
            <v>1848.8534004294575</v>
          </cell>
          <cell r="BB270">
            <v>1720.222545880647</v>
          </cell>
          <cell r="BC270">
            <v>2280.3441940761272</v>
          </cell>
          <cell r="BD270">
            <v>560.12164819548025</v>
          </cell>
          <cell r="BE270">
            <v>0</v>
          </cell>
          <cell r="BF270">
            <v>0</v>
          </cell>
          <cell r="BG270">
            <v>0</v>
          </cell>
          <cell r="BH270">
            <v>113.17501133910234</v>
          </cell>
          <cell r="BI270">
            <v>0</v>
          </cell>
          <cell r="BJ270">
            <v>-113.17501133910234</v>
          </cell>
          <cell r="BK270">
            <v>1105.5770473811162</v>
          </cell>
          <cell r="BL270">
            <v>166.38317306659178</v>
          </cell>
          <cell r="BM270">
            <v>-939.19387431452446</v>
          </cell>
          <cell r="BN270">
            <v>105.5398575956453</v>
          </cell>
          <cell r="BO270">
            <v>2823.3489029615021</v>
          </cell>
          <cell r="BP270">
            <v>2717.8090453658569</v>
          </cell>
          <cell r="BQ270">
            <v>6707.7196074458934</v>
          </cell>
          <cell r="BR270">
            <v>10759.638715287696</v>
          </cell>
          <cell r="BS270">
            <v>4051.9191078418025</v>
          </cell>
          <cell r="BT270">
            <v>21463.819490942646</v>
          </cell>
          <cell r="BU270">
            <v>40027.909995886206</v>
          </cell>
          <cell r="BV270">
            <v>18564.090504943561</v>
          </cell>
          <cell r="BW270">
            <v>10585.428638220936</v>
          </cell>
          <cell r="BX270">
            <v>12622.956687747614</v>
          </cell>
          <cell r="BY270">
            <v>2037.5280495266779</v>
          </cell>
          <cell r="BZ270">
            <v>14974.053166666812</v>
          </cell>
          <cell r="CA270">
            <v>548.48879510788151</v>
          </cell>
          <cell r="CB270">
            <v>-14425.56437155893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6260.0757733349419</v>
          </cell>
          <cell r="CJ270">
            <v>4260.2765942923115</v>
          </cell>
          <cell r="CK270">
            <v>-1999.7991790426304</v>
          </cell>
          <cell r="CL270">
            <v>0</v>
          </cell>
          <cell r="CM270">
            <v>0</v>
          </cell>
          <cell r="CN270">
            <v>0</v>
          </cell>
          <cell r="CO270">
            <v>6260.0757733349419</v>
          </cell>
          <cell r="CP270">
            <v>4260.2765942923115</v>
          </cell>
          <cell r="CQ270">
            <v>-1999.7991790426304</v>
          </cell>
          <cell r="CR270">
            <v>139860.1132670104</v>
          </cell>
          <cell r="CS270">
            <v>135076.49303501242</v>
          </cell>
          <cell r="CT270">
            <v>-4783.6202319979784</v>
          </cell>
          <cell r="CU270">
            <v>167832.13592041246</v>
          </cell>
          <cell r="CV270">
            <v>162091.7916420149</v>
          </cell>
          <cell r="CW270">
            <v>-5740.3442783975624</v>
          </cell>
          <cell r="CX270">
            <v>7938.8169687257314</v>
          </cell>
          <cell r="CY270">
            <v>13679.161247123278</v>
          </cell>
          <cell r="CZ270">
            <v>5740.344278397547</v>
          </cell>
          <cell r="DA270">
            <v>-67638.302063874682</v>
          </cell>
          <cell r="DB270">
            <v>2</v>
          </cell>
          <cell r="DC270">
            <v>26949.7</v>
          </cell>
          <cell r="DD270">
            <v>2535.4299999999998</v>
          </cell>
          <cell r="DE270">
            <v>11687.09</v>
          </cell>
          <cell r="DF270">
            <v>-323.36000000000013</v>
          </cell>
          <cell r="DG270">
            <v>-46193.167761577293</v>
          </cell>
          <cell r="DH270">
            <v>2109251.4346696585</v>
          </cell>
          <cell r="DI270">
            <v>9376.7009690442537</v>
          </cell>
          <cell r="DJ270">
            <v>5</v>
          </cell>
          <cell r="DK270">
            <v>7.1408283347473853</v>
          </cell>
          <cell r="DL270">
            <v>0</v>
          </cell>
          <cell r="DM270">
            <v>6.5195372923864143</v>
          </cell>
          <cell r="DN270">
            <v>15262.663666122367</v>
          </cell>
          <cell r="DO270">
            <v>2858.8171027114427</v>
          </cell>
          <cell r="DP270">
            <v>18121.480768833811</v>
          </cell>
          <cell r="DQ270"/>
          <cell r="DW270">
            <v>1437.2600000000002</v>
          </cell>
          <cell r="DX270">
            <v>0</v>
          </cell>
        </row>
        <row r="271">
          <cell r="A271">
            <v>150000810</v>
          </cell>
          <cell r="B271" t="str">
            <v>№2/349</v>
          </cell>
          <cell r="C271" t="str">
            <v>вул.ШЕВЧЕНКА,  41</v>
          </cell>
          <cell r="D271" t="str">
            <v>вул.ШЕВЧЕНКА,  41</v>
          </cell>
          <cell r="E271">
            <v>3000.29</v>
          </cell>
          <cell r="F271">
            <v>2551.9899999999998</v>
          </cell>
          <cell r="G271">
            <v>0</v>
          </cell>
          <cell r="H271">
            <v>448.3</v>
          </cell>
          <cell r="I271">
            <v>11029.090942131887</v>
          </cell>
          <cell r="J271">
            <v>10801.719601823726</v>
          </cell>
          <cell r="K271">
            <v>-227.37134030816014</v>
          </cell>
          <cell r="L271">
            <v>2197.1609299010856</v>
          </cell>
          <cell r="M271">
            <v>2199.8528147037209</v>
          </cell>
          <cell r="N271">
            <v>2.6918848026352862</v>
          </cell>
          <cell r="O271">
            <v>4072.5902590559608</v>
          </cell>
          <cell r="P271">
            <v>4082.6802656984214</v>
          </cell>
          <cell r="Q271">
            <v>10.090006642460594</v>
          </cell>
          <cell r="R271">
            <v>0</v>
          </cell>
          <cell r="S271">
            <v>0</v>
          </cell>
          <cell r="T271">
            <v>0</v>
          </cell>
          <cell r="U271">
            <v>480.06425380468852</v>
          </cell>
          <cell r="V271">
            <v>265.9578237074648</v>
          </cell>
          <cell r="W271">
            <v>-214.10643009722372</v>
          </cell>
          <cell r="X271">
            <v>7381.2899321677396</v>
          </cell>
          <cell r="Y271">
            <v>6952.5836845730228</v>
          </cell>
          <cell r="Z271">
            <v>-428.70624759471684</v>
          </cell>
          <cell r="AA271">
            <v>0</v>
          </cell>
          <cell r="AB271">
            <v>0</v>
          </cell>
          <cell r="AC271">
            <v>0</v>
          </cell>
          <cell r="AD271">
            <v>13202.946575682661</v>
          </cell>
          <cell r="AE271">
            <v>13262.607088378953</v>
          </cell>
          <cell r="AF271">
            <v>59.660512696291335</v>
          </cell>
          <cell r="AG271">
            <v>38363.142892744021</v>
          </cell>
          <cell r="AH271">
            <v>37565.401278885307</v>
          </cell>
          <cell r="AI271">
            <v>-797.74161385871412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9950.1306520067155</v>
          </cell>
          <cell r="AQ271">
            <v>10144.523667321759</v>
          </cell>
          <cell r="AR271">
            <v>194.39301531504316</v>
          </cell>
          <cell r="AS271">
            <v>36273.601175917931</v>
          </cell>
          <cell r="AT271">
            <v>10417.68237202753</v>
          </cell>
          <cell r="AU271">
            <v>-25855.918803890403</v>
          </cell>
          <cell r="AV271">
            <v>1727.7059152930703</v>
          </cell>
          <cell r="AW271">
            <v>1299.6428409417858</v>
          </cell>
          <cell r="AX271">
            <v>-428.06307435128451</v>
          </cell>
          <cell r="AY271">
            <v>2778.6326076083055</v>
          </cell>
          <cell r="AZ271">
            <v>0</v>
          </cell>
          <cell r="BA271">
            <v>-2778.6326076083055</v>
          </cell>
          <cell r="BB271">
            <v>1700.9695844156561</v>
          </cell>
          <cell r="BC271">
            <v>6139.6882044226613</v>
          </cell>
          <cell r="BD271">
            <v>4438.7186200070055</v>
          </cell>
          <cell r="BE271">
            <v>0</v>
          </cell>
          <cell r="BF271">
            <v>0</v>
          </cell>
          <cell r="BG271">
            <v>0</v>
          </cell>
          <cell r="BH271">
            <v>282.9375283477558</v>
          </cell>
          <cell r="BI271">
            <v>0</v>
          </cell>
          <cell r="BJ271">
            <v>-282.9375283477558</v>
          </cell>
          <cell r="BK271">
            <v>1635.3305792603319</v>
          </cell>
          <cell r="BL271">
            <v>2422.0845783130308</v>
          </cell>
          <cell r="BM271">
            <v>786.75399905269887</v>
          </cell>
          <cell r="BN271">
            <v>74.438117986922506</v>
          </cell>
          <cell r="BO271">
            <v>3201.0891275874701</v>
          </cell>
          <cell r="BP271">
            <v>3126.6510096005477</v>
          </cell>
          <cell r="BQ271">
            <v>8200.0143329120419</v>
          </cell>
          <cell r="BR271">
            <v>13062.504751264947</v>
          </cell>
          <cell r="BS271">
            <v>4862.4904183529052</v>
          </cell>
          <cell r="BT271">
            <v>25407.730785551881</v>
          </cell>
          <cell r="BU271">
            <v>48356.865178082284</v>
          </cell>
          <cell r="BV271">
            <v>22949.134392530403</v>
          </cell>
          <cell r="BW271">
            <v>13585.62300507347</v>
          </cell>
          <cell r="BX271">
            <v>16089.512212439136</v>
          </cell>
          <cell r="BY271">
            <v>2503.8892073656662</v>
          </cell>
          <cell r="BZ271">
            <v>14204.402916948284</v>
          </cell>
          <cell r="CA271">
            <v>580.0249471357771</v>
          </cell>
          <cell r="CB271">
            <v>-13624.377969812507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4504.1643811779613</v>
          </cell>
          <cell r="CJ271">
            <v>3475.3893701519828</v>
          </cell>
          <cell r="CK271">
            <v>-1028.7750110259785</v>
          </cell>
          <cell r="CL271">
            <v>0</v>
          </cell>
          <cell r="CM271">
            <v>0</v>
          </cell>
          <cell r="CN271">
            <v>0</v>
          </cell>
          <cell r="CO271">
            <v>4504.1643811779613</v>
          </cell>
          <cell r="CP271">
            <v>3475.3893701519828</v>
          </cell>
          <cell r="CQ271">
            <v>-1028.7750110259785</v>
          </cell>
          <cell r="CR271">
            <v>150488.81014233228</v>
          </cell>
          <cell r="CS271">
            <v>139691.9037773087</v>
          </cell>
          <cell r="CT271">
            <v>-10796.906365023577</v>
          </cell>
          <cell r="CU271">
            <v>180586.57217079872</v>
          </cell>
          <cell r="CV271">
            <v>167630.28453277043</v>
          </cell>
          <cell r="CW271">
            <v>-12956.287638028298</v>
          </cell>
          <cell r="CX271">
            <v>8540.2456843121399</v>
          </cell>
          <cell r="CY271">
            <v>21496.53332234043</v>
          </cell>
          <cell r="CZ271">
            <v>12956.287638028291</v>
          </cell>
          <cell r="DA271">
            <v>-64812.713482184939</v>
          </cell>
          <cell r="DB271">
            <v>2</v>
          </cell>
          <cell r="DC271">
            <v>68533.38</v>
          </cell>
          <cell r="DD271">
            <v>2684.82</v>
          </cell>
          <cell r="DE271">
            <v>51606.560000000005</v>
          </cell>
          <cell r="DF271">
            <v>0</v>
          </cell>
          <cell r="DG271">
            <v>-1686.037702712405</v>
          </cell>
          <cell r="DH271">
            <v>2269521.8142613303</v>
          </cell>
          <cell r="DI271">
            <v>11371.406266796123</v>
          </cell>
          <cell r="DJ271">
            <v>5</v>
          </cell>
          <cell r="DK271">
            <v>6.6328330149576029</v>
          </cell>
          <cell r="DL271">
            <v>0</v>
          </cell>
          <cell r="DM271">
            <v>5.9888707605786049</v>
          </cell>
          <cell r="DN271">
            <v>16926.923525841652</v>
          </cell>
          <cell r="DO271">
            <v>2684.8107619673888</v>
          </cell>
          <cell r="DP271">
            <v>19611.734287809042</v>
          </cell>
          <cell r="DQ271"/>
          <cell r="DW271">
            <v>1437.2600000000002</v>
          </cell>
          <cell r="DX271">
            <v>0</v>
          </cell>
        </row>
        <row r="272">
          <cell r="A272">
            <v>150000811</v>
          </cell>
          <cell r="B272" t="str">
            <v>№2/350</v>
          </cell>
          <cell r="C272" t="str">
            <v>вул.ШЕВЧЕНКА,  43</v>
          </cell>
          <cell r="D272" t="str">
            <v>вул.ШЕВЧЕНКА,  43</v>
          </cell>
          <cell r="E272">
            <v>2617.6</v>
          </cell>
          <cell r="F272">
            <v>2563.4</v>
          </cell>
          <cell r="G272">
            <v>0</v>
          </cell>
          <cell r="H272">
            <v>54.2</v>
          </cell>
          <cell r="I272">
            <v>9959.464646411785</v>
          </cell>
          <cell r="J272">
            <v>9745.0433484093137</v>
          </cell>
          <cell r="K272">
            <v>-214.4212980024713</v>
          </cell>
          <cell r="L272">
            <v>1687.5471697677858</v>
          </cell>
          <cell r="M272">
            <v>1696.6522934456489</v>
          </cell>
          <cell r="N272">
            <v>9.1051236778630482</v>
          </cell>
          <cell r="O272">
            <v>3959.3386015721007</v>
          </cell>
          <cell r="P272">
            <v>3970.0508734072823</v>
          </cell>
          <cell r="Q272">
            <v>10.712271835181582</v>
          </cell>
          <cell r="R272">
            <v>0</v>
          </cell>
          <cell r="S272">
            <v>0</v>
          </cell>
          <cell r="T272">
            <v>0</v>
          </cell>
          <cell r="U272">
            <v>384.05140304375084</v>
          </cell>
          <cell r="V272">
            <v>212.76625896597179</v>
          </cell>
          <cell r="W272">
            <v>-171.28514407777905</v>
          </cell>
          <cell r="X272">
            <v>5534.5382004221456</v>
          </cell>
          <cell r="Y272">
            <v>5129.5156689465603</v>
          </cell>
          <cell r="Z272">
            <v>-405.02253147558531</v>
          </cell>
          <cell r="AA272">
            <v>0</v>
          </cell>
          <cell r="AB272">
            <v>0</v>
          </cell>
          <cell r="AC272">
            <v>0</v>
          </cell>
          <cell r="AD272">
            <v>11483.497975605504</v>
          </cell>
          <cell r="AE272">
            <v>11566.356963457327</v>
          </cell>
          <cell r="AF272">
            <v>82.858987851823258</v>
          </cell>
          <cell r="AG272">
            <v>33008.437996823071</v>
          </cell>
          <cell r="AH272">
            <v>32320.385406632107</v>
          </cell>
          <cell r="AI272">
            <v>-688.05259019096411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9172.7766948186891</v>
          </cell>
          <cell r="AQ272">
            <v>8181.0606157232396</v>
          </cell>
          <cell r="AR272">
            <v>-991.71607909544946</v>
          </cell>
          <cell r="AS272">
            <v>41319.084770794456</v>
          </cell>
          <cell r="AT272">
            <v>30618.675746120465</v>
          </cell>
          <cell r="AU272">
            <v>-10700.409024673991</v>
          </cell>
          <cell r="AV272">
            <v>1572.291400974442</v>
          </cell>
          <cell r="AW272">
            <v>0</v>
          </cell>
          <cell r="AX272">
            <v>-1572.291400974442</v>
          </cell>
          <cell r="AY272">
            <v>1876.1574673289308</v>
          </cell>
          <cell r="AZ272">
            <v>3076.4987391814348</v>
          </cell>
          <cell r="BA272">
            <v>1200.341271852504</v>
          </cell>
          <cell r="BB272">
            <v>1866.77708445809</v>
          </cell>
          <cell r="BC272">
            <v>0</v>
          </cell>
          <cell r="BD272">
            <v>-1866.77708445809</v>
          </cell>
          <cell r="BE272">
            <v>0</v>
          </cell>
          <cell r="BF272">
            <v>0</v>
          </cell>
          <cell r="BG272">
            <v>0</v>
          </cell>
          <cell r="BH272">
            <v>226.35002267820468</v>
          </cell>
          <cell r="BI272">
            <v>978.23542855730432</v>
          </cell>
          <cell r="BJ272">
            <v>751.88540587909961</v>
          </cell>
          <cell r="BK272">
            <v>1094.3483979386144</v>
          </cell>
          <cell r="BL272">
            <v>0</v>
          </cell>
          <cell r="BM272">
            <v>-1094.3483979386144</v>
          </cell>
          <cell r="BN272">
            <v>71.991190233027112</v>
          </cell>
          <cell r="BO272">
            <v>2962.0098678149147</v>
          </cell>
          <cell r="BP272">
            <v>2890.0186775818875</v>
          </cell>
          <cell r="BQ272">
            <v>6707.9155636113082</v>
          </cell>
          <cell r="BR272">
            <v>7016.7440355536537</v>
          </cell>
          <cell r="BS272">
            <v>308.82847194234546</v>
          </cell>
          <cell r="BT272">
            <v>35416.207629757038</v>
          </cell>
          <cell r="BU272">
            <v>71880.274874766415</v>
          </cell>
          <cell r="BV272">
            <v>36464.067245009377</v>
          </cell>
          <cell r="BW272">
            <v>15074.294208939325</v>
          </cell>
          <cell r="BX272">
            <v>17032.628566959931</v>
          </cell>
          <cell r="BY272">
            <v>1958.3343580206056</v>
          </cell>
          <cell r="BZ272">
            <v>18696.973500016447</v>
          </cell>
          <cell r="CA272">
            <v>661.13664460174391</v>
          </cell>
          <cell r="CB272">
            <v>-18035.836855414702</v>
          </cell>
          <cell r="CC272">
            <v>1470.7207241534429</v>
          </cell>
          <cell r="CD272">
            <v>1474.9869026192505</v>
          </cell>
          <cell r="CE272">
            <v>4.2661784658075703</v>
          </cell>
          <cell r="CF272">
            <v>183.34668973541432</v>
          </cell>
          <cell r="CG272">
            <v>0</v>
          </cell>
          <cell r="CH272">
            <v>-183.34668973541432</v>
          </cell>
          <cell r="CI272">
            <v>2661.9063098438669</v>
          </cell>
          <cell r="CJ272">
            <v>2021.7647797466334</v>
          </cell>
          <cell r="CK272">
            <v>-640.1415300972335</v>
          </cell>
          <cell r="CL272">
            <v>0</v>
          </cell>
          <cell r="CM272">
            <v>0</v>
          </cell>
          <cell r="CN272">
            <v>0</v>
          </cell>
          <cell r="CO272">
            <v>2661.9063098438669</v>
          </cell>
          <cell r="CP272">
            <v>2021.7647797466334</v>
          </cell>
          <cell r="CQ272">
            <v>-640.1415300972335</v>
          </cell>
          <cell r="CR272">
            <v>163711.6640884931</v>
          </cell>
          <cell r="CS272">
            <v>171207.6575727234</v>
          </cell>
          <cell r="CT272">
            <v>7495.9934842303046</v>
          </cell>
          <cell r="CU272">
            <v>196453.99690619172</v>
          </cell>
          <cell r="CV272">
            <v>205449.18908726808</v>
          </cell>
          <cell r="CW272">
            <v>8995.1921810763597</v>
          </cell>
          <cell r="CX272">
            <v>5652.1978861581729</v>
          </cell>
          <cell r="CY272">
            <v>-3342.9942949182932</v>
          </cell>
          <cell r="CZ272">
            <v>-8995.1921810764652</v>
          </cell>
          <cell r="DA272">
            <v>22317.20175164895</v>
          </cell>
          <cell r="DB272">
            <v>2</v>
          </cell>
          <cell r="DC272">
            <v>37716.5</v>
          </cell>
          <cell r="DD272">
            <v>12350.78</v>
          </cell>
          <cell r="DE272">
            <v>17243.07</v>
          </cell>
          <cell r="DF272">
            <v>11957.17</v>
          </cell>
          <cell r="DG272">
            <v>79768.687443127972</v>
          </cell>
          <cell r="DH272">
            <v>2425274.3375081988</v>
          </cell>
          <cell r="DI272">
            <v>11414.354893326828</v>
          </cell>
          <cell r="DJ272">
            <v>5</v>
          </cell>
          <cell r="DK272">
            <v>7.9833553477408579</v>
          </cell>
          <cell r="DL272">
            <v>0</v>
          </cell>
          <cell r="DM272">
            <v>7.2622355731794199</v>
          </cell>
          <cell r="DN272">
            <v>20464.533098398915</v>
          </cell>
          <cell r="DO272">
            <v>393.61316806632459</v>
          </cell>
          <cell r="DP272">
            <v>20858.146266465239</v>
          </cell>
          <cell r="DQ272"/>
          <cell r="DW272">
            <v>1437.2600000000002</v>
          </cell>
          <cell r="DX272">
            <v>0</v>
          </cell>
        </row>
        <row r="273">
          <cell r="A273">
            <v>150000812</v>
          </cell>
          <cell r="B273" t="str">
            <v>№2/351</v>
          </cell>
          <cell r="C273" t="str">
            <v>вул.ШЕВЧЕНКА,  47</v>
          </cell>
          <cell r="D273" t="str">
            <v>вул.ШЕВЧЕНКА,  47</v>
          </cell>
          <cell r="E273">
            <v>2951.96</v>
          </cell>
          <cell r="F273">
            <v>2295.46</v>
          </cell>
          <cell r="G273">
            <v>0</v>
          </cell>
          <cell r="H273">
            <v>656.5</v>
          </cell>
          <cell r="I273">
            <v>6311.0482527484482</v>
          </cell>
          <cell r="J273">
            <v>6236.150109989544</v>
          </cell>
          <cell r="K273">
            <v>-74.898142758904214</v>
          </cell>
          <cell r="L273">
            <v>1285.0650138790018</v>
          </cell>
          <cell r="M273">
            <v>1288.9619918873138</v>
          </cell>
          <cell r="N273">
            <v>3.8969780083120895</v>
          </cell>
          <cell r="O273">
            <v>4659.442188253026</v>
          </cell>
          <cell r="P273">
            <v>4671.6196802595141</v>
          </cell>
          <cell r="Q273">
            <v>12.177492006488137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5467.7625267879403</v>
          </cell>
          <cell r="Y273">
            <v>5094.3745102592256</v>
          </cell>
          <cell r="Z273">
            <v>-373.38801652871462</v>
          </cell>
          <cell r="AA273">
            <v>0</v>
          </cell>
          <cell r="AB273">
            <v>0</v>
          </cell>
          <cell r="AC273">
            <v>0</v>
          </cell>
          <cell r="AD273">
            <v>12500.90137171925</v>
          </cell>
          <cell r="AE273">
            <v>13047.570572339366</v>
          </cell>
          <cell r="AF273">
            <v>546.66920062011559</v>
          </cell>
          <cell r="AG273">
            <v>30224.219353387667</v>
          </cell>
          <cell r="AH273">
            <v>30338.676864734964</v>
          </cell>
          <cell r="AI273">
            <v>114.45751134729653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1327.5517740943685</v>
          </cell>
          <cell r="AQ273">
            <v>1036.0557569850203</v>
          </cell>
          <cell r="AR273">
            <v>-291.49601710934826</v>
          </cell>
          <cell r="AS273">
            <v>31461.768097812968</v>
          </cell>
          <cell r="AT273">
            <v>2272.1948558618205</v>
          </cell>
          <cell r="AU273">
            <v>-29189.573241951148</v>
          </cell>
          <cell r="AV273">
            <v>1100.0731070644479</v>
          </cell>
          <cell r="AW273">
            <v>2236.255859513577</v>
          </cell>
          <cell r="AX273">
            <v>1136.1827524491291</v>
          </cell>
          <cell r="AY273">
            <v>1524.9774499925561</v>
          </cell>
          <cell r="AZ273">
            <v>1890.5123808654023</v>
          </cell>
          <cell r="BA273">
            <v>365.53493087284619</v>
          </cell>
          <cell r="BB273">
            <v>1989.2738250895036</v>
          </cell>
          <cell r="BC273">
            <v>0</v>
          </cell>
          <cell r="BD273">
            <v>-1989.2738250895036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1085.9087369339911</v>
          </cell>
          <cell r="BL273">
            <v>0</v>
          </cell>
          <cell r="BM273">
            <v>-1085.9087369339911</v>
          </cell>
          <cell r="BN273">
            <v>73.601011123747753</v>
          </cell>
          <cell r="BO273">
            <v>2940.3973301922965</v>
          </cell>
          <cell r="BP273">
            <v>2866.7963190685487</v>
          </cell>
          <cell r="BQ273">
            <v>5773.8341302042463</v>
          </cell>
          <cell r="BR273">
            <v>7067.1655705712765</v>
          </cell>
          <cell r="BS273">
            <v>1293.3314403670302</v>
          </cell>
          <cell r="BT273">
            <v>34738.863443890943</v>
          </cell>
          <cell r="BU273">
            <v>65636.78720836775</v>
          </cell>
          <cell r="BV273">
            <v>30897.923764476807</v>
          </cell>
          <cell r="BW273">
            <v>13102.156066156484</v>
          </cell>
          <cell r="BX273">
            <v>15256.566646918664</v>
          </cell>
          <cell r="BY273">
            <v>2154.41058076218</v>
          </cell>
          <cell r="BZ273">
            <v>22528.509199812583</v>
          </cell>
          <cell r="CA273">
            <v>686.45033627343082</v>
          </cell>
          <cell r="CB273">
            <v>-21842.05886353915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6504.3463879243382</v>
          </cell>
          <cell r="CJ273">
            <v>4977.9915961183378</v>
          </cell>
          <cell r="CK273">
            <v>-1526.3547918060003</v>
          </cell>
          <cell r="CL273">
            <v>0</v>
          </cell>
          <cell r="CM273">
            <v>0</v>
          </cell>
          <cell r="CN273">
            <v>0</v>
          </cell>
          <cell r="CO273">
            <v>6504.3463879243382</v>
          </cell>
          <cell r="CP273">
            <v>4977.9915961183378</v>
          </cell>
          <cell r="CQ273">
            <v>-1526.3547918060003</v>
          </cell>
          <cell r="CR273">
            <v>145661.2484532836</v>
          </cell>
          <cell r="CS273">
            <v>127271.88883583127</v>
          </cell>
          <cell r="CT273">
            <v>-18389.359617452326</v>
          </cell>
          <cell r="CU273">
            <v>174793.49814394032</v>
          </cell>
          <cell r="CV273">
            <v>152726.26660299752</v>
          </cell>
          <cell r="CW273">
            <v>-22067.231540942797</v>
          </cell>
          <cell r="CX273">
            <v>9343.8409288908697</v>
          </cell>
          <cell r="CY273">
            <v>31411.072469833674</v>
          </cell>
          <cell r="CZ273">
            <v>22067.231540942805</v>
          </cell>
          <cell r="DA273">
            <v>-6627.9735112908966</v>
          </cell>
          <cell r="DB273">
            <v>2</v>
          </cell>
          <cell r="DC273">
            <v>82348.84</v>
          </cell>
          <cell r="DD273">
            <v>4751.9800000000005</v>
          </cell>
          <cell r="DE273">
            <v>67207.62</v>
          </cell>
          <cell r="DF273">
            <v>885.20000000000027</v>
          </cell>
          <cell r="DG273">
            <v>48582.251231609902</v>
          </cell>
          <cell r="DH273">
            <v>2209648.068873974</v>
          </cell>
          <cell r="DI273">
            <v>10226.139260988708</v>
          </cell>
          <cell r="DJ273">
            <v>5</v>
          </cell>
          <cell r="DK273">
            <v>6.5962330345372369</v>
          </cell>
          <cell r="DL273">
            <v>0</v>
          </cell>
          <cell r="DM273">
            <v>5.8899538982899182</v>
          </cell>
          <cell r="DN273">
            <v>15141.389081458847</v>
          </cell>
          <cell r="DO273">
            <v>3866.7547342273315</v>
          </cell>
          <cell r="DP273">
            <v>19008.143815686177</v>
          </cell>
          <cell r="DQ273">
            <v>748.76</v>
          </cell>
          <cell r="DW273">
            <v>1437.2600000000002</v>
          </cell>
          <cell r="DX273">
            <v>0</v>
          </cell>
        </row>
        <row r="274">
          <cell r="A274">
            <v>150000828</v>
          </cell>
          <cell r="B274" t="str">
            <v>№2/352</v>
          </cell>
          <cell r="C274" t="str">
            <v>вул.ШЕВЧЕНКА,  47А</v>
          </cell>
          <cell r="D274" t="str">
            <v>вул.ШЕВЧЕНКА,  47А</v>
          </cell>
          <cell r="E274">
            <v>2595.42</v>
          </cell>
          <cell r="F274">
            <v>2595.42</v>
          </cell>
          <cell r="G274">
            <v>0</v>
          </cell>
          <cell r="H274">
            <v>0</v>
          </cell>
          <cell r="I274">
            <v>9924.0682870154524</v>
          </cell>
          <cell r="J274">
            <v>9712.7598499792584</v>
          </cell>
          <cell r="K274">
            <v>-211.30843703619394</v>
          </cell>
          <cell r="L274">
            <v>1687.5471697677858</v>
          </cell>
          <cell r="M274">
            <v>1696.6522934456489</v>
          </cell>
          <cell r="N274">
            <v>9.1051236778630482</v>
          </cell>
          <cell r="O274">
            <v>3960.5723613142368</v>
          </cell>
          <cell r="P274">
            <v>3970.4670372453706</v>
          </cell>
          <cell r="Q274">
            <v>9.894675931133861</v>
          </cell>
          <cell r="R274">
            <v>0</v>
          </cell>
          <cell r="S274">
            <v>0</v>
          </cell>
          <cell r="T274">
            <v>0</v>
          </cell>
          <cell r="U274">
            <v>384.05140304375084</v>
          </cell>
          <cell r="V274">
            <v>212.76625896597179</v>
          </cell>
          <cell r="W274">
            <v>-171.28514407777905</v>
          </cell>
          <cell r="X274">
            <v>5431.4886318533618</v>
          </cell>
          <cell r="Y274">
            <v>5049.8801602548083</v>
          </cell>
          <cell r="Z274">
            <v>-381.60847159855348</v>
          </cell>
          <cell r="AA274">
            <v>0</v>
          </cell>
          <cell r="AB274">
            <v>0</v>
          </cell>
          <cell r="AC274">
            <v>0</v>
          </cell>
          <cell r="AD274">
            <v>11425.401732973402</v>
          </cell>
          <cell r="AE274">
            <v>11472.316359719638</v>
          </cell>
          <cell r="AF274">
            <v>46.914626746236536</v>
          </cell>
          <cell r="AG274">
            <v>32813.129585967989</v>
          </cell>
          <cell r="AH274">
            <v>32114.841959610698</v>
          </cell>
          <cell r="AI274">
            <v>-698.28762635729072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9328.2474862562958</v>
          </cell>
          <cell r="AQ274">
            <v>7096.7122955992818</v>
          </cell>
          <cell r="AR274">
            <v>-2231.535190657014</v>
          </cell>
          <cell r="AS274">
            <v>45584.643934515043</v>
          </cell>
          <cell r="AT274">
            <v>4816.2736773755405</v>
          </cell>
          <cell r="AU274">
            <v>-40768.370257139504</v>
          </cell>
          <cell r="AV274">
            <v>1572.7620891523482</v>
          </cell>
          <cell r="AW274">
            <v>2804.2432361869614</v>
          </cell>
          <cell r="AX274">
            <v>1231.4811470346133</v>
          </cell>
          <cell r="AY274">
            <v>1876.1574673289308</v>
          </cell>
          <cell r="AZ274">
            <v>6455.7959795011293</v>
          </cell>
          <cell r="BA274">
            <v>4579.6385121721987</v>
          </cell>
          <cell r="BB274">
            <v>1892.2305942468358</v>
          </cell>
          <cell r="BC274">
            <v>0</v>
          </cell>
          <cell r="BD274">
            <v>-1892.2305942468358</v>
          </cell>
          <cell r="BE274">
            <v>0</v>
          </cell>
          <cell r="BF274">
            <v>0</v>
          </cell>
          <cell r="BG274">
            <v>0</v>
          </cell>
          <cell r="BH274">
            <v>226.35002267820468</v>
          </cell>
          <cell r="BI274">
            <v>982.39936882725226</v>
          </cell>
          <cell r="BJ274">
            <v>756.04934614904755</v>
          </cell>
          <cell r="BK274">
            <v>1094.348467126237</v>
          </cell>
          <cell r="BL274">
            <v>2151.6825760187135</v>
          </cell>
          <cell r="BM274">
            <v>1057.3341088924765</v>
          </cell>
          <cell r="BN274">
            <v>71.991190233027112</v>
          </cell>
          <cell r="BO274">
            <v>3082.7976227439285</v>
          </cell>
          <cell r="BP274">
            <v>3010.8064325109012</v>
          </cell>
          <cell r="BQ274">
            <v>6733.8398307655825</v>
          </cell>
          <cell r="BR274">
            <v>15476.918783277986</v>
          </cell>
          <cell r="BS274">
            <v>8743.0789525124037</v>
          </cell>
          <cell r="BT274">
            <v>27151.966184786779</v>
          </cell>
          <cell r="BU274">
            <v>53051.312983842807</v>
          </cell>
          <cell r="BV274">
            <v>25899.346799056028</v>
          </cell>
          <cell r="BW274">
            <v>15297.950227529973</v>
          </cell>
          <cell r="BX274">
            <v>18014.677667122989</v>
          </cell>
          <cell r="BY274">
            <v>2716.7274395930162</v>
          </cell>
          <cell r="BZ274">
            <v>16086.165600401086</v>
          </cell>
          <cell r="CA274">
            <v>526.95536207752104</v>
          </cell>
          <cell r="CB274">
            <v>-15559.210238323565</v>
          </cell>
          <cell r="CC274">
            <v>1775.7755424607071</v>
          </cell>
          <cell r="CD274">
            <v>1780.9266056468969</v>
          </cell>
          <cell r="CE274">
            <v>5.1510631861897309</v>
          </cell>
          <cell r="CF274">
            <v>221.37620152914334</v>
          </cell>
          <cell r="CG274">
            <v>0</v>
          </cell>
          <cell r="CH274">
            <v>-221.37620152914334</v>
          </cell>
          <cell r="CI274">
            <v>4044.5789834535908</v>
          </cell>
          <cell r="CJ274">
            <v>1874.7317536855585</v>
          </cell>
          <cell r="CK274">
            <v>-2169.8472297680323</v>
          </cell>
          <cell r="CL274">
            <v>0</v>
          </cell>
          <cell r="CM274">
            <v>0</v>
          </cell>
          <cell r="CN274">
            <v>0</v>
          </cell>
          <cell r="CO274">
            <v>4044.5789834535908</v>
          </cell>
          <cell r="CP274">
            <v>1874.7317536855585</v>
          </cell>
          <cell r="CQ274">
            <v>-2169.8472297680323</v>
          </cell>
          <cell r="CR274">
            <v>159037.6735776662</v>
          </cell>
          <cell r="CS274">
            <v>134753.35108823929</v>
          </cell>
          <cell r="CT274">
            <v>-24284.322489426908</v>
          </cell>
          <cell r="CU274">
            <v>190845.20829319942</v>
          </cell>
          <cell r="CV274">
            <v>161704.02130588714</v>
          </cell>
          <cell r="CW274">
            <v>-29141.186987312278</v>
          </cell>
          <cell r="CX274">
            <v>6080.0737768154231</v>
          </cell>
          <cell r="CY274">
            <v>35221.260764127728</v>
          </cell>
          <cell r="CZ274">
            <v>29141.186987312307</v>
          </cell>
          <cell r="DA274">
            <v>62161.354485223419</v>
          </cell>
          <cell r="DB274">
            <v>2</v>
          </cell>
          <cell r="DC274">
            <v>63455.67</v>
          </cell>
          <cell r="DD274">
            <v>0</v>
          </cell>
          <cell r="DE274">
            <v>43107.86</v>
          </cell>
          <cell r="DF274">
            <v>0</v>
          </cell>
          <cell r="DG274">
            <v>-13136.11107513227</v>
          </cell>
          <cell r="DH274">
            <v>2363103.3848401783</v>
          </cell>
          <cell r="DI274">
            <v>11563.694930807045</v>
          </cell>
          <cell r="DJ274">
            <v>5</v>
          </cell>
          <cell r="DK274">
            <v>7.8399304386466433</v>
          </cell>
          <cell r="DL274">
            <v>0</v>
          </cell>
          <cell r="DM274">
            <v>7.1232180544920682</v>
          </cell>
          <cell r="DN274">
            <v>20347.912259072273</v>
          </cell>
          <cell r="DO274">
            <v>0</v>
          </cell>
          <cell r="DP274">
            <v>20347.912259072273</v>
          </cell>
          <cell r="DQ274"/>
          <cell r="DW274">
            <v>1260</v>
          </cell>
          <cell r="DX274">
            <v>0</v>
          </cell>
        </row>
        <row r="275">
          <cell r="A275">
            <v>150000813</v>
          </cell>
          <cell r="B275" t="str">
            <v>№2/353</v>
          </cell>
          <cell r="C275" t="str">
            <v>вул.ШЕВЧЕНКА,  48</v>
          </cell>
          <cell r="D275" t="str">
            <v>вул.ШЕВЧЕНКА,  48</v>
          </cell>
          <cell r="E275">
            <v>374.5</v>
          </cell>
          <cell r="F275">
            <v>374.5</v>
          </cell>
          <cell r="G275">
            <v>0</v>
          </cell>
          <cell r="H275">
            <v>0</v>
          </cell>
          <cell r="I275">
            <v>1048.5181555365659</v>
          </cell>
          <cell r="J275">
            <v>1021.5177459346082</v>
          </cell>
          <cell r="K275">
            <v>-27.000409601957699</v>
          </cell>
          <cell r="L275">
            <v>372.43160218935265</v>
          </cell>
          <cell r="M275">
            <v>376.34751334520229</v>
          </cell>
          <cell r="N275">
            <v>3.915911155849642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665.11405527111697</v>
          </cell>
          <cell r="Y275">
            <v>589.62203113061753</v>
          </cell>
          <cell r="Z275">
            <v>-75.492024140499439</v>
          </cell>
          <cell r="AA275">
            <v>0</v>
          </cell>
          <cell r="AB275">
            <v>0</v>
          </cell>
          <cell r="AC275">
            <v>0</v>
          </cell>
          <cell r="AD275">
            <v>1645.0962936993101</v>
          </cell>
          <cell r="AE275">
            <v>1652.1343407458407</v>
          </cell>
          <cell r="AF275">
            <v>7.0380470465306644</v>
          </cell>
          <cell r="AG275">
            <v>3731.1601066963458</v>
          </cell>
          <cell r="AH275">
            <v>3639.6216311562689</v>
          </cell>
          <cell r="AI275">
            <v>-91.538475540076888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672.7915492436457</v>
          </cell>
          <cell r="AQ275">
            <v>646.27080010527129</v>
          </cell>
          <cell r="AR275">
            <v>-26.520749138374413</v>
          </cell>
          <cell r="AS275">
            <v>5141.6926302860902</v>
          </cell>
          <cell r="AT275">
            <v>1995.3795536091852</v>
          </cell>
          <cell r="AU275">
            <v>-3146.313076676905</v>
          </cell>
          <cell r="AV275">
            <v>309.90810428488226</v>
          </cell>
          <cell r="AW275">
            <v>0</v>
          </cell>
          <cell r="AX275">
            <v>-309.90810428488226</v>
          </cell>
          <cell r="AY275">
            <v>413.98588177767328</v>
          </cell>
          <cell r="AZ275">
            <v>0</v>
          </cell>
          <cell r="BA275">
            <v>-413.98588177767328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220.2200138569093</v>
          </cell>
          <cell r="BL275">
            <v>0</v>
          </cell>
          <cell r="BM275">
            <v>-220.2200138569093</v>
          </cell>
          <cell r="BN275">
            <v>38.635701377295412</v>
          </cell>
          <cell r="BO275">
            <v>0</v>
          </cell>
          <cell r="BP275">
            <v>-38.635701377295412</v>
          </cell>
          <cell r="BQ275">
            <v>982.74970129676024</v>
          </cell>
          <cell r="BR275">
            <v>0</v>
          </cell>
          <cell r="BS275">
            <v>-982.74970129676024</v>
          </cell>
          <cell r="BT275">
            <v>3738.503467403918</v>
          </cell>
          <cell r="BU275">
            <v>12317.845045380538</v>
          </cell>
          <cell r="BV275">
            <v>8579.3415779766201</v>
          </cell>
          <cell r="BW275">
            <v>2901.9590518467407</v>
          </cell>
          <cell r="BX275">
            <v>3274.5665611660206</v>
          </cell>
          <cell r="BY275">
            <v>372.60750931927987</v>
          </cell>
          <cell r="BZ275">
            <v>1491.3618820016604</v>
          </cell>
          <cell r="CA275">
            <v>58.733416581240157</v>
          </cell>
          <cell r="CB275">
            <v>-1432.6284654204203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942.31472753116486</v>
          </cell>
          <cell r="CJ275">
            <v>830.6814683644991</v>
          </cell>
          <cell r="CK275">
            <v>-111.63325916666577</v>
          </cell>
          <cell r="CL275">
            <v>0</v>
          </cell>
          <cell r="CM275">
            <v>0</v>
          </cell>
          <cell r="CN275">
            <v>0</v>
          </cell>
          <cell r="CO275">
            <v>942.31472753116486</v>
          </cell>
          <cell r="CP275">
            <v>830.6814683644991</v>
          </cell>
          <cell r="CQ275">
            <v>-111.63325916666577</v>
          </cell>
          <cell r="CR275">
            <v>19602.533116306324</v>
          </cell>
          <cell r="CS275">
            <v>22763.098476363022</v>
          </cell>
          <cell r="CT275">
            <v>3160.5653600566984</v>
          </cell>
          <cell r="CU275">
            <v>23523.039739567586</v>
          </cell>
          <cell r="CV275">
            <v>27315.718171635624</v>
          </cell>
          <cell r="CW275">
            <v>3792.6784320680381</v>
          </cell>
          <cell r="CX275">
            <v>724.92514649145835</v>
          </cell>
          <cell r="CY275">
            <v>-3067.7532855765821</v>
          </cell>
          <cell r="CZ275">
            <v>-3792.6784320680404</v>
          </cell>
          <cell r="DA275">
            <v>36210.79201677745</v>
          </cell>
          <cell r="DB275">
            <v>3</v>
          </cell>
          <cell r="DC275">
            <v>9093.61</v>
          </cell>
          <cell r="DD275">
            <v>0</v>
          </cell>
          <cell r="DE275">
            <v>6589.7100000000009</v>
          </cell>
          <cell r="DF275">
            <v>0</v>
          </cell>
          <cell r="DG275">
            <v>-7938.8290392756098</v>
          </cell>
          <cell r="DH275">
            <v>290975.57863270852</v>
          </cell>
          <cell r="DI275">
            <v>1663.1454651361846</v>
          </cell>
          <cell r="DJ275">
            <v>2</v>
          </cell>
          <cell r="DK275">
            <v>6.6860056836888502</v>
          </cell>
          <cell r="DL275">
            <v>0</v>
          </cell>
          <cell r="DM275">
            <v>5.6645474311255839</v>
          </cell>
          <cell r="DN275">
            <v>2503.9091285414743</v>
          </cell>
          <cell r="DO275">
            <v>0</v>
          </cell>
          <cell r="DP275">
            <v>2503.9091285414743</v>
          </cell>
          <cell r="DQ275">
            <v>8734.17</v>
          </cell>
          <cell r="DW275">
            <v>0</v>
          </cell>
          <cell r="DX275">
            <v>0</v>
          </cell>
        </row>
        <row r="276">
          <cell r="A276">
            <v>150000814</v>
          </cell>
          <cell r="B276" t="str">
            <v>№2/354</v>
          </cell>
          <cell r="C276" t="str">
            <v>вул.ШЕВЧЕНКА,  51</v>
          </cell>
          <cell r="D276" t="str">
            <v>вул.ШЕВЧЕНКА,  51</v>
          </cell>
          <cell r="E276">
            <v>3609.1000000000004</v>
          </cell>
          <cell r="F276">
            <v>2559.3000000000002</v>
          </cell>
          <cell r="G276">
            <v>0</v>
          </cell>
          <cell r="H276">
            <v>1049.8</v>
          </cell>
          <cell r="I276">
            <v>11544.067527809721</v>
          </cell>
          <cell r="J276">
            <v>11313.838835042901</v>
          </cell>
          <cell r="K276">
            <v>-230.22869276681922</v>
          </cell>
          <cell r="L276">
            <v>2355.3335005924387</v>
          </cell>
          <cell r="M276">
            <v>2359.2782393165771</v>
          </cell>
          <cell r="N276">
            <v>3.9447387241384604</v>
          </cell>
          <cell r="O276">
            <v>4273.1252326008962</v>
          </cell>
          <cell r="P276">
            <v>4285.2248539496377</v>
          </cell>
          <cell r="Q276">
            <v>12.099621348741493</v>
          </cell>
          <cell r="R276">
            <v>0</v>
          </cell>
          <cell r="S276">
            <v>0</v>
          </cell>
          <cell r="T276">
            <v>0</v>
          </cell>
          <cell r="U276">
            <v>480.06425380468852</v>
          </cell>
          <cell r="V276">
            <v>265.9578237074648</v>
          </cell>
          <cell r="W276">
            <v>-214.10643009722372</v>
          </cell>
          <cell r="X276">
            <v>7472.915014580567</v>
          </cell>
          <cell r="Y276">
            <v>7060.725586226813</v>
          </cell>
          <cell r="Z276">
            <v>-412.18942835375401</v>
          </cell>
          <cell r="AA276">
            <v>0</v>
          </cell>
          <cell r="AB276">
            <v>0</v>
          </cell>
          <cell r="AC276">
            <v>0</v>
          </cell>
          <cell r="AD276">
            <v>14807.639194112508</v>
          </cell>
          <cell r="AE276">
            <v>15952.630074409575</v>
          </cell>
          <cell r="AF276">
            <v>1144.9908802970676</v>
          </cell>
          <cell r="AG276">
            <v>40933.144723500824</v>
          </cell>
          <cell r="AH276">
            <v>41237.655412652966</v>
          </cell>
          <cell r="AI276">
            <v>304.51068915214273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9950.1306520067155</v>
          </cell>
          <cell r="AQ276">
            <v>9141.3903759144741</v>
          </cell>
          <cell r="AR276">
            <v>-808.7402760922414</v>
          </cell>
          <cell r="AS276">
            <v>39465.278534153302</v>
          </cell>
          <cell r="AT276">
            <v>12899.938505595486</v>
          </cell>
          <cell r="AU276">
            <v>-26565.340028557817</v>
          </cell>
          <cell r="AV276">
            <v>1913.2501220019653</v>
          </cell>
          <cell r="AW276">
            <v>4000.3779912462987</v>
          </cell>
          <cell r="AX276">
            <v>2087.1278692443334</v>
          </cell>
          <cell r="AY276">
            <v>3385.1273494469992</v>
          </cell>
          <cell r="AZ276">
            <v>0</v>
          </cell>
          <cell r="BA276">
            <v>-3385.1273494469992</v>
          </cell>
          <cell r="BB276">
            <v>1951.8018868951301</v>
          </cell>
          <cell r="BC276">
            <v>3765.0065006211025</v>
          </cell>
          <cell r="BD276">
            <v>1813.2046137259724</v>
          </cell>
          <cell r="BE276">
            <v>0</v>
          </cell>
          <cell r="BF276">
            <v>0</v>
          </cell>
          <cell r="BG276">
            <v>0</v>
          </cell>
          <cell r="BH276">
            <v>282.9375283477558</v>
          </cell>
          <cell r="BI276">
            <v>0</v>
          </cell>
          <cell r="BJ276">
            <v>-282.9375283477558</v>
          </cell>
          <cell r="BK276">
            <v>1639.5606811765133</v>
          </cell>
          <cell r="BL276">
            <v>938.16598089821059</v>
          </cell>
          <cell r="BM276">
            <v>-701.39470027830271</v>
          </cell>
          <cell r="BN276">
            <v>63.104978916249173</v>
          </cell>
          <cell r="BO276">
            <v>4348.6091856311832</v>
          </cell>
          <cell r="BP276">
            <v>4285.5042067149343</v>
          </cell>
          <cell r="BQ276">
            <v>9235.7825467846142</v>
          </cell>
          <cell r="BR276">
            <v>13052.159658396795</v>
          </cell>
          <cell r="BS276">
            <v>3816.3771116121807</v>
          </cell>
          <cell r="BT276">
            <v>38327.134532523254</v>
          </cell>
          <cell r="BU276">
            <v>62338.588605824254</v>
          </cell>
          <cell r="BV276">
            <v>24011.454073301</v>
          </cell>
          <cell r="BW276">
            <v>14336.813270107397</v>
          </cell>
          <cell r="BX276">
            <v>16417.509609813496</v>
          </cell>
          <cell r="BY276">
            <v>2080.696339706099</v>
          </cell>
          <cell r="BZ276">
            <v>17699.627860675064</v>
          </cell>
          <cell r="CA276">
            <v>801.07343348845711</v>
          </cell>
          <cell r="CB276">
            <v>-16898.554427186606</v>
          </cell>
          <cell r="CC276">
            <v>39.646342574763949</v>
          </cell>
          <cell r="CD276">
            <v>39.761346307398391</v>
          </cell>
          <cell r="CE276">
            <v>0.11500373263444175</v>
          </cell>
          <cell r="CF276">
            <v>4.9424921753130864</v>
          </cell>
          <cell r="CG276">
            <v>0</v>
          </cell>
          <cell r="CH276">
            <v>-4.9424921753130864</v>
          </cell>
          <cell r="CI276">
            <v>6256.1281932766651</v>
          </cell>
          <cell r="CJ276">
            <v>3398.8939909217625</v>
          </cell>
          <cell r="CK276">
            <v>-2857.2342023549027</v>
          </cell>
          <cell r="CL276">
            <v>0</v>
          </cell>
          <cell r="CM276">
            <v>0</v>
          </cell>
          <cell r="CN276">
            <v>0</v>
          </cell>
          <cell r="CO276">
            <v>6256.1281932766651</v>
          </cell>
          <cell r="CP276">
            <v>3398.8939909217625</v>
          </cell>
          <cell r="CQ276">
            <v>-2857.2342023549027</v>
          </cell>
          <cell r="CR276">
            <v>176248.62914777795</v>
          </cell>
          <cell r="CS276">
            <v>159326.9709389151</v>
          </cell>
          <cell r="CT276">
            <v>-16921.658208862849</v>
          </cell>
          <cell r="CU276">
            <v>211498.35497733354</v>
          </cell>
          <cell r="CV276">
            <v>191192.3651266981</v>
          </cell>
          <cell r="CW276">
            <v>-20305.989850635437</v>
          </cell>
          <cell r="CX276">
            <v>17477.53827690523</v>
          </cell>
          <cell r="CY276">
            <v>37783.528127540616</v>
          </cell>
          <cell r="CZ276">
            <v>20305.989850635386</v>
          </cell>
          <cell r="DA276">
            <v>16887.844028923835</v>
          </cell>
          <cell r="DB276">
            <v>2</v>
          </cell>
          <cell r="DC276">
            <v>60789.73</v>
          </cell>
          <cell r="DD276">
            <v>5320.0599999999995</v>
          </cell>
          <cell r="DE276">
            <v>43506.3</v>
          </cell>
          <cell r="DF276">
            <v>-1033.0200000000004</v>
          </cell>
          <cell r="DG276">
            <v>43400.176049859903</v>
          </cell>
          <cell r="DH276">
            <v>2747710.7190508652</v>
          </cell>
          <cell r="DI276">
            <v>11402.32571369686</v>
          </cell>
          <cell r="DJ276">
            <v>5</v>
          </cell>
          <cell r="DK276">
            <v>6.7524207776836187</v>
          </cell>
          <cell r="DL276">
            <v>0</v>
          </cell>
          <cell r="DM276">
            <v>6.0517448141439232</v>
          </cell>
          <cell r="DN276">
            <v>17281.470496325688</v>
          </cell>
          <cell r="DO276">
            <v>6353.1217058882903</v>
          </cell>
          <cell r="DP276">
            <v>23634.592202213978</v>
          </cell>
          <cell r="DQ276"/>
          <cell r="DW276">
            <v>1437.2600000000002</v>
          </cell>
          <cell r="DX276">
            <v>0</v>
          </cell>
        </row>
        <row r="277">
          <cell r="A277">
            <v>150000816</v>
          </cell>
          <cell r="B277" t="str">
            <v>№2/356</v>
          </cell>
          <cell r="C277" t="str">
            <v>вул.ШЕВЧЕНКА,  53</v>
          </cell>
          <cell r="D277" t="str">
            <v>вул.ШЕВЧЕНКА,  53</v>
          </cell>
          <cell r="E277">
            <v>2652.84</v>
          </cell>
          <cell r="F277">
            <v>2057.54</v>
          </cell>
          <cell r="G277">
            <v>0</v>
          </cell>
          <cell r="H277">
            <v>595.29999999999995</v>
          </cell>
          <cell r="I277">
            <v>10226.770218638747</v>
          </cell>
          <cell r="J277">
            <v>9988.4485378915942</v>
          </cell>
          <cell r="K277">
            <v>-238.32168074715264</v>
          </cell>
          <cell r="L277">
            <v>1711.1498670994029</v>
          </cell>
          <cell r="M277">
            <v>1714.4817658213015</v>
          </cell>
          <cell r="N277">
            <v>3.3318987218985967</v>
          </cell>
          <cell r="O277">
            <v>3856.6959838642433</v>
          </cell>
          <cell r="P277">
            <v>3866.4225475530698</v>
          </cell>
          <cell r="Q277">
            <v>9.7265636888264453</v>
          </cell>
          <cell r="R277">
            <v>981.4608822756785</v>
          </cell>
          <cell r="S277">
            <v>983.86962284684967</v>
          </cell>
          <cell r="T277">
            <v>2.4087405711711654</v>
          </cell>
          <cell r="U277">
            <v>384.05140304375084</v>
          </cell>
          <cell r="V277">
            <v>212.76625896597179</v>
          </cell>
          <cell r="W277">
            <v>-171.28514407777905</v>
          </cell>
          <cell r="X277">
            <v>6857.9274266257207</v>
          </cell>
          <cell r="Y277">
            <v>6370.699578020347</v>
          </cell>
          <cell r="Z277">
            <v>-487.22784860537377</v>
          </cell>
          <cell r="AA277">
            <v>0</v>
          </cell>
          <cell r="AB277">
            <v>0</v>
          </cell>
          <cell r="AC277">
            <v>0</v>
          </cell>
          <cell r="AD277">
            <v>11203.099953691697</v>
          </cell>
          <cell r="AE277">
            <v>11839.914869229733</v>
          </cell>
          <cell r="AF277">
            <v>636.81491553803608</v>
          </cell>
          <cell r="AG277">
            <v>35221.155735239241</v>
          </cell>
          <cell r="AH277">
            <v>34976.603180328864</v>
          </cell>
          <cell r="AI277">
            <v>-244.55255491037678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2746.6506487310207</v>
          </cell>
          <cell r="AQ277">
            <v>2445.5861110285923</v>
          </cell>
          <cell r="AR277">
            <v>-301.06453770242842</v>
          </cell>
          <cell r="AS277">
            <v>27821.838935314445</v>
          </cell>
          <cell r="AT277">
            <v>650.90053355764417</v>
          </cell>
          <cell r="AU277">
            <v>-27170.938401756801</v>
          </cell>
          <cell r="AV277">
            <v>1668.5520034234685</v>
          </cell>
          <cell r="AW277">
            <v>0</v>
          </cell>
          <cell r="AX277">
            <v>-1668.5520034234685</v>
          </cell>
          <cell r="AY277">
            <v>1881.62949459634</v>
          </cell>
          <cell r="AZ277">
            <v>0</v>
          </cell>
          <cell r="BA277">
            <v>-1881.62949459634</v>
          </cell>
          <cell r="BB277">
            <v>1783.8361669908099</v>
          </cell>
          <cell r="BC277">
            <v>0</v>
          </cell>
          <cell r="BD277">
            <v>-1783.8361669908099</v>
          </cell>
          <cell r="BE277">
            <v>717.94920413042996</v>
          </cell>
          <cell r="BF277">
            <v>858.89868450435006</v>
          </cell>
          <cell r="BG277">
            <v>140.9494803739201</v>
          </cell>
          <cell r="BH277">
            <v>226.35002267820468</v>
          </cell>
          <cell r="BI277">
            <v>0</v>
          </cell>
          <cell r="BJ277">
            <v>-226.35002267820468</v>
          </cell>
          <cell r="BK277">
            <v>1505.1497161246061</v>
          </cell>
          <cell r="BL277">
            <v>0</v>
          </cell>
          <cell r="BM277">
            <v>-1505.1497161246061</v>
          </cell>
          <cell r="BN277">
            <v>71.991190233027112</v>
          </cell>
          <cell r="BO277">
            <v>5017.8391734122933</v>
          </cell>
          <cell r="BP277">
            <v>4945.8479831792665</v>
          </cell>
          <cell r="BQ277">
            <v>7855.4577981768862</v>
          </cell>
          <cell r="BR277">
            <v>5876.7378579166434</v>
          </cell>
          <cell r="BS277">
            <v>-1978.7199402602428</v>
          </cell>
          <cell r="BT277">
            <v>37684.431105329677</v>
          </cell>
          <cell r="BU277">
            <v>73861.827131349797</v>
          </cell>
          <cell r="BV277">
            <v>36177.39602602012</v>
          </cell>
          <cell r="BW277">
            <v>15430.68154891302</v>
          </cell>
          <cell r="BX277">
            <v>17339.473137406741</v>
          </cell>
          <cell r="BY277">
            <v>1908.7915884937211</v>
          </cell>
          <cell r="BZ277">
            <v>20508.553215108757</v>
          </cell>
          <cell r="CA277">
            <v>798.84988185313932</v>
          </cell>
          <cell r="CB277">
            <v>-19709.703333255617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3202.2972615069821</v>
          </cell>
          <cell r="CJ277">
            <v>3805.1751158056281</v>
          </cell>
          <cell r="CK277">
            <v>602.87785429864607</v>
          </cell>
          <cell r="CL277">
            <v>0</v>
          </cell>
          <cell r="CM277">
            <v>0</v>
          </cell>
          <cell r="CN277">
            <v>0</v>
          </cell>
          <cell r="CO277">
            <v>3202.2972615069821</v>
          </cell>
          <cell r="CP277">
            <v>3805.1751158056281</v>
          </cell>
          <cell r="CQ277">
            <v>602.87785429864607</v>
          </cell>
          <cell r="CR277">
            <v>150471.06624832004</v>
          </cell>
          <cell r="CS277">
            <v>139755.15294924704</v>
          </cell>
          <cell r="CT277">
            <v>-10715.913299073</v>
          </cell>
          <cell r="CU277">
            <v>180565.27949798404</v>
          </cell>
          <cell r="CV277">
            <v>167706.18353909644</v>
          </cell>
          <cell r="CW277">
            <v>-12859.095958887599</v>
          </cell>
          <cell r="CX277">
            <v>12570.333044210151</v>
          </cell>
          <cell r="CY277">
            <v>25429.429003097735</v>
          </cell>
          <cell r="CZ277">
            <v>12859.095958887585</v>
          </cell>
          <cell r="DA277">
            <v>35404.165258149384</v>
          </cell>
          <cell r="DB277">
            <v>2</v>
          </cell>
          <cell r="DC277">
            <v>18762</v>
          </cell>
          <cell r="DD277">
            <v>61831.930000000008</v>
          </cell>
          <cell r="DE277">
            <v>2867.6900000000005</v>
          </cell>
          <cell r="DF277">
            <v>57785.900000000009</v>
          </cell>
          <cell r="DG277">
            <v>86624.789309778891</v>
          </cell>
          <cell r="DH277">
            <v>2317627.3505063304</v>
          </cell>
          <cell r="DI277">
            <v>9357.5433866705971</v>
          </cell>
          <cell r="DJ277">
            <v>4</v>
          </cell>
          <cell r="DK277">
            <v>7.7249436318634137</v>
          </cell>
          <cell r="DL277">
            <v>0</v>
          </cell>
          <cell r="DM277">
            <v>6.7966029126729852</v>
          </cell>
          <cell r="DN277">
            <v>15894.380520304248</v>
          </cell>
          <cell r="DO277">
            <v>4046.0177139142279</v>
          </cell>
          <cell r="DP277">
            <v>19940.398234218475</v>
          </cell>
          <cell r="DQ277"/>
          <cell r="DW277">
            <v>1437.2600000000002</v>
          </cell>
          <cell r="DX277">
            <v>0</v>
          </cell>
        </row>
        <row r="278">
          <cell r="A278">
            <v>150000829</v>
          </cell>
          <cell r="B278" t="str">
            <v>№2/357</v>
          </cell>
          <cell r="C278" t="str">
            <v>вул.ШЕВЧЕНКА,  53А</v>
          </cell>
          <cell r="D278" t="str">
            <v>вул.ШЕВЧЕНКА,  53А</v>
          </cell>
          <cell r="E278">
            <v>2582.5</v>
          </cell>
          <cell r="F278">
            <v>2582.5</v>
          </cell>
          <cell r="G278">
            <v>0</v>
          </cell>
          <cell r="H278">
            <v>0</v>
          </cell>
          <cell r="I278">
            <v>10519.261979778435</v>
          </cell>
          <cell r="J278">
            <v>10293.50609189749</v>
          </cell>
          <cell r="K278">
            <v>-225.75588788094501</v>
          </cell>
          <cell r="L278">
            <v>1607.821272052194</v>
          </cell>
          <cell r="M278">
            <v>1619.5654873183926</v>
          </cell>
          <cell r="N278">
            <v>11.74421526619858</v>
          </cell>
          <cell r="O278">
            <v>4249.9576757770928</v>
          </cell>
          <cell r="P278">
            <v>4262.0109495149663</v>
          </cell>
          <cell r="Q278">
            <v>12.053273737873496</v>
          </cell>
          <cell r="R278">
            <v>0</v>
          </cell>
          <cell r="S278">
            <v>0</v>
          </cell>
          <cell r="T278">
            <v>0</v>
          </cell>
          <cell r="U278">
            <v>384.05140304375084</v>
          </cell>
          <cell r="V278">
            <v>212.76625896597179</v>
          </cell>
          <cell r="W278">
            <v>-171.28514407777905</v>
          </cell>
          <cell r="X278">
            <v>6841.5276409311546</v>
          </cell>
          <cell r="Y278">
            <v>6472.7767884135937</v>
          </cell>
          <cell r="Z278">
            <v>-368.75085251756082</v>
          </cell>
          <cell r="AA278">
            <v>0</v>
          </cell>
          <cell r="AB278">
            <v>0</v>
          </cell>
          <cell r="AC278">
            <v>0</v>
          </cell>
          <cell r="AD278">
            <v>11364.486862436857</v>
          </cell>
          <cell r="AE278">
            <v>11411.477495038127</v>
          </cell>
          <cell r="AF278">
            <v>46.990632601269681</v>
          </cell>
          <cell r="AG278">
            <v>34967.106834019491</v>
          </cell>
          <cell r="AH278">
            <v>34272.103071148544</v>
          </cell>
          <cell r="AI278">
            <v>-695.00376287094696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9950.1306520067155</v>
          </cell>
          <cell r="AQ278">
            <v>8988.0631140095575</v>
          </cell>
          <cell r="AR278">
            <v>-962.06753799715807</v>
          </cell>
          <cell r="AS278">
            <v>33104.603052396109</v>
          </cell>
          <cell r="AT278">
            <v>309.79507937729966</v>
          </cell>
          <cell r="AU278">
            <v>-32794.807973018811</v>
          </cell>
          <cell r="AV278">
            <v>1567.1255041415081</v>
          </cell>
          <cell r="AW278">
            <v>0</v>
          </cell>
          <cell r="AX278">
            <v>-1567.1255041415081</v>
          </cell>
          <cell r="AY278">
            <v>1798.433881824842</v>
          </cell>
          <cell r="AZ278">
            <v>0</v>
          </cell>
          <cell r="BA278">
            <v>-1798.433881824842</v>
          </cell>
          <cell r="BB278">
            <v>1676.6207579952995</v>
          </cell>
          <cell r="BC278">
            <v>0</v>
          </cell>
          <cell r="BD278">
            <v>-1676.6207579952995</v>
          </cell>
          <cell r="BE278">
            <v>0</v>
          </cell>
          <cell r="BF278">
            <v>0</v>
          </cell>
          <cell r="BG278">
            <v>0</v>
          </cell>
          <cell r="BH278">
            <v>226.35002267820468</v>
          </cell>
          <cell r="BI278">
            <v>0</v>
          </cell>
          <cell r="BJ278">
            <v>-226.35002267820468</v>
          </cell>
          <cell r="BK278">
            <v>1519.98506721582</v>
          </cell>
          <cell r="BL278">
            <v>0</v>
          </cell>
          <cell r="BM278">
            <v>-1519.98506721582</v>
          </cell>
          <cell r="BN278">
            <v>92.983254648024285</v>
          </cell>
          <cell r="BO278">
            <v>3722.294962106077</v>
          </cell>
          <cell r="BP278">
            <v>3629.3117074580528</v>
          </cell>
          <cell r="BQ278">
            <v>6881.4984885036993</v>
          </cell>
          <cell r="BR278">
            <v>3722.294962106077</v>
          </cell>
          <cell r="BS278">
            <v>-3159.2035263976222</v>
          </cell>
          <cell r="BT278">
            <v>34887.742742790564</v>
          </cell>
          <cell r="BU278">
            <v>54138.778834046359</v>
          </cell>
          <cell r="BV278">
            <v>19251.036091255795</v>
          </cell>
          <cell r="BW278">
            <v>15129.686997933306</v>
          </cell>
          <cell r="BX278">
            <v>17035.344882853133</v>
          </cell>
          <cell r="BY278">
            <v>1905.6578849198268</v>
          </cell>
          <cell r="BZ278">
            <v>12695.46751260032</v>
          </cell>
          <cell r="CA278">
            <v>695.28779381802246</v>
          </cell>
          <cell r="CB278">
            <v>-12000.179718782298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4593.9170921461027</v>
          </cell>
          <cell r="CJ278">
            <v>2988.8099144614462</v>
          </cell>
          <cell r="CK278">
            <v>-1605.1071776846566</v>
          </cell>
          <cell r="CL278">
            <v>0</v>
          </cell>
          <cell r="CM278">
            <v>0</v>
          </cell>
          <cell r="CN278">
            <v>0</v>
          </cell>
          <cell r="CO278">
            <v>4593.9170921461027</v>
          </cell>
          <cell r="CP278">
            <v>2988.8099144614462</v>
          </cell>
          <cell r="CQ278">
            <v>-1605.1071776846566</v>
          </cell>
          <cell r="CR278">
            <v>152210.15337239631</v>
          </cell>
          <cell r="CS278">
            <v>122150.47765182043</v>
          </cell>
          <cell r="CT278">
            <v>-30059.675720575877</v>
          </cell>
          <cell r="CU278">
            <v>182652.18404687557</v>
          </cell>
          <cell r="CV278">
            <v>146580.57318218451</v>
          </cell>
          <cell r="CW278">
            <v>-36071.610864691058</v>
          </cell>
          <cell r="CX278">
            <v>5320.5077041630475</v>
          </cell>
          <cell r="CY278">
            <v>41392.118568854072</v>
          </cell>
          <cell r="CZ278">
            <v>36071.610864691022</v>
          </cell>
          <cell r="DA278">
            <v>-90230.949404666782</v>
          </cell>
          <cell r="DB278">
            <v>2</v>
          </cell>
          <cell r="DC278">
            <v>52655.88</v>
          </cell>
          <cell r="DD278">
            <v>0</v>
          </cell>
          <cell r="DE278">
            <v>33235.99</v>
          </cell>
          <cell r="DF278">
            <v>0</v>
          </cell>
          <cell r="DG278">
            <v>-33867.595447996689</v>
          </cell>
          <cell r="DH278">
            <v>2255672.3010124634</v>
          </cell>
          <cell r="DI278">
            <v>11499.895726251058</v>
          </cell>
          <cell r="DJ278">
            <v>4</v>
          </cell>
          <cell r="DK278">
            <v>7.5198246029391465</v>
          </cell>
          <cell r="DL278">
            <v>0</v>
          </cell>
          <cell r="DM278">
            <v>6.7857890886321846</v>
          </cell>
          <cell r="DN278">
            <v>19419.947037090347</v>
          </cell>
          <cell r="DO278">
            <v>0</v>
          </cell>
          <cell r="DP278">
            <v>19419.947037090347</v>
          </cell>
          <cell r="DQ278">
            <v>1623.95</v>
          </cell>
          <cell r="DW278">
            <v>1437.2600000000002</v>
          </cell>
          <cell r="DX278">
            <v>0</v>
          </cell>
        </row>
        <row r="279">
          <cell r="A279">
            <v>150000797</v>
          </cell>
          <cell r="B279" t="str">
            <v>№2/358</v>
          </cell>
          <cell r="C279" t="str">
            <v>вул.ШЕВЧЕНКА,  9</v>
          </cell>
          <cell r="D279" t="str">
            <v>вул.ШЕВЧЕНКА,  9</v>
          </cell>
          <cell r="E279">
            <v>5707.2000000000007</v>
          </cell>
          <cell r="F279">
            <v>3994.9</v>
          </cell>
          <cell r="G279">
            <v>0</v>
          </cell>
          <cell r="H279">
            <v>1712.3000000000002</v>
          </cell>
          <cell r="I279">
            <v>19548.453643128945</v>
          </cell>
          <cell r="J279">
            <v>19038.178077548884</v>
          </cell>
          <cell r="K279">
            <v>-510.27556558006108</v>
          </cell>
          <cell r="L279">
            <v>4032.78196927828</v>
          </cell>
          <cell r="M279">
            <v>4041.1307818186551</v>
          </cell>
          <cell r="N279">
            <v>8.3488125403750928</v>
          </cell>
          <cell r="O279">
            <v>6607.226466035333</v>
          </cell>
          <cell r="P279">
            <v>6624.7502215747008</v>
          </cell>
          <cell r="Q279">
            <v>17.523755539367812</v>
          </cell>
          <cell r="R279">
            <v>0</v>
          </cell>
          <cell r="S279">
            <v>0</v>
          </cell>
          <cell r="T279">
            <v>0</v>
          </cell>
          <cell r="U279">
            <v>691.29252547875171</v>
          </cell>
          <cell r="V279">
            <v>382.97926613874938</v>
          </cell>
          <cell r="W279">
            <v>-308.31325934000233</v>
          </cell>
          <cell r="X279">
            <v>20617.309690243375</v>
          </cell>
          <cell r="Y279">
            <v>20431.980071899168</v>
          </cell>
          <cell r="Z279">
            <v>-185.32961834420712</v>
          </cell>
          <cell r="AA279">
            <v>0</v>
          </cell>
          <cell r="AB279">
            <v>0</v>
          </cell>
          <cell r="AC279">
            <v>0</v>
          </cell>
          <cell r="AD279">
            <v>22966.987952146537</v>
          </cell>
          <cell r="AE279">
            <v>24932.519500207229</v>
          </cell>
          <cell r="AF279">
            <v>1965.5315480606914</v>
          </cell>
          <cell r="AG279">
            <v>74464.052246311214</v>
          </cell>
          <cell r="AH279">
            <v>75451.537919187394</v>
          </cell>
          <cell r="AI279">
            <v>987.48567287618062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11504.838566382767</v>
          </cell>
          <cell r="AQ279">
            <v>11697.973670409217</v>
          </cell>
          <cell r="AR279">
            <v>193.13510402645079</v>
          </cell>
          <cell r="AS279">
            <v>104379.10500846971</v>
          </cell>
          <cell r="AT279">
            <v>102125.31224287173</v>
          </cell>
          <cell r="AU279">
            <v>-2253.7927655979729</v>
          </cell>
          <cell r="AV279">
            <v>3280.8253934656818</v>
          </cell>
          <cell r="AW279">
            <v>0</v>
          </cell>
          <cell r="AX279">
            <v>-3280.8253934656818</v>
          </cell>
          <cell r="AY279">
            <v>5307.5091425658138</v>
          </cell>
          <cell r="AZ279">
            <v>0</v>
          </cell>
          <cell r="BA279">
            <v>-5307.5091425658138</v>
          </cell>
          <cell r="BB279">
            <v>3280.8169833312108</v>
          </cell>
          <cell r="BC279">
            <v>0</v>
          </cell>
          <cell r="BD279">
            <v>-3280.8169833312108</v>
          </cell>
          <cell r="BE279">
            <v>0</v>
          </cell>
          <cell r="BF279">
            <v>0</v>
          </cell>
          <cell r="BG279">
            <v>0</v>
          </cell>
          <cell r="BH279">
            <v>407.43004082076845</v>
          </cell>
          <cell r="BI279">
            <v>0</v>
          </cell>
          <cell r="BJ279">
            <v>-407.43004082076845</v>
          </cell>
          <cell r="BK279">
            <v>5129.7165275423322</v>
          </cell>
          <cell r="BL279">
            <v>366.48772601357666</v>
          </cell>
          <cell r="BM279">
            <v>-4763.2288015287559</v>
          </cell>
          <cell r="BN279">
            <v>122.92592321542823</v>
          </cell>
          <cell r="BO279">
            <v>0</v>
          </cell>
          <cell r="BP279">
            <v>-122.92592321542823</v>
          </cell>
          <cell r="BQ279">
            <v>17529.224010941238</v>
          </cell>
          <cell r="BR279">
            <v>366.48772601357666</v>
          </cell>
          <cell r="BS279">
            <v>-17162.736284927661</v>
          </cell>
          <cell r="BT279">
            <v>32370.090762029042</v>
          </cell>
          <cell r="BU279">
            <v>66234.002370708244</v>
          </cell>
          <cell r="BV279">
            <v>33863.911608679206</v>
          </cell>
          <cell r="BW279">
            <v>51012.592158015701</v>
          </cell>
          <cell r="BX279">
            <v>53352.158659929308</v>
          </cell>
          <cell r="BY279">
            <v>2339.5665019136068</v>
          </cell>
          <cell r="BZ279">
            <v>14081.892395200615</v>
          </cell>
          <cell r="CA279">
            <v>586.4275860057021</v>
          </cell>
          <cell r="CB279">
            <v>-13495.464809194913</v>
          </cell>
          <cell r="CC279">
            <v>888.0780736747123</v>
          </cell>
          <cell r="CD279">
            <v>890.65415728572395</v>
          </cell>
          <cell r="CE279">
            <v>2.5760836110116543</v>
          </cell>
          <cell r="CF279">
            <v>110.71182472701314</v>
          </cell>
          <cell r="CG279">
            <v>0</v>
          </cell>
          <cell r="CH279">
            <v>-110.71182472701314</v>
          </cell>
          <cell r="CI279">
            <v>6614.9097291778253</v>
          </cell>
          <cell r="CJ279">
            <v>8826.1356142444965</v>
          </cell>
          <cell r="CK279">
            <v>2211.2258850666713</v>
          </cell>
          <cell r="CL279">
            <v>0</v>
          </cell>
          <cell r="CM279">
            <v>0</v>
          </cell>
          <cell r="CN279">
            <v>0</v>
          </cell>
          <cell r="CO279">
            <v>6614.9097291778253</v>
          </cell>
          <cell r="CP279">
            <v>8826.1356142444965</v>
          </cell>
          <cell r="CQ279">
            <v>2211.2258850666713</v>
          </cell>
          <cell r="CR279">
            <v>312955.49477492983</v>
          </cell>
          <cell r="CS279">
            <v>319530.68994665542</v>
          </cell>
          <cell r="CT279">
            <v>6575.195171725587</v>
          </cell>
          <cell r="CU279">
            <v>375546.5937299158</v>
          </cell>
          <cell r="CV279">
            <v>383436.82793598651</v>
          </cell>
          <cell r="CW279">
            <v>7890.234206070716</v>
          </cell>
          <cell r="CX279">
            <v>36558.859470780531</v>
          </cell>
          <cell r="CY279">
            <v>28668.625264709903</v>
          </cell>
          <cell r="CZ279">
            <v>-7890.2342060706287</v>
          </cell>
          <cell r="DA279">
            <v>-58540.790472782843</v>
          </cell>
          <cell r="DB279">
            <v>2</v>
          </cell>
          <cell r="DC279">
            <v>119896.25</v>
          </cell>
          <cell r="DD279">
            <v>15171.25</v>
          </cell>
          <cell r="DE279">
            <v>88040.52</v>
          </cell>
          <cell r="DF279">
            <v>4212.3599999999988</v>
          </cell>
          <cell r="DG279">
            <v>-118137.9118830855</v>
          </cell>
          <cell r="DH279">
            <v>4945265.4384083562</v>
          </cell>
          <cell r="DI279">
            <v>17789.820097210784</v>
          </cell>
          <cell r="DJ279">
            <v>4</v>
          </cell>
          <cell r="DK279">
            <v>7.9699222535945866</v>
          </cell>
          <cell r="DL279">
            <v>0</v>
          </cell>
          <cell r="DM279">
            <v>6.4001386577959662</v>
          </cell>
          <cell r="DN279">
            <v>31839.042410885017</v>
          </cell>
          <cell r="DO279">
            <v>10958.957423744034</v>
          </cell>
          <cell r="DP279">
            <v>42797.999834629052</v>
          </cell>
          <cell r="DQ279">
            <v>2104.3200000000002</v>
          </cell>
          <cell r="DW279">
            <v>1437.2600000000002</v>
          </cell>
          <cell r="DX279">
            <v>0</v>
          </cell>
        </row>
        <row r="280">
          <cell r="A280">
            <v>150000709</v>
          </cell>
          <cell r="B280" t="str">
            <v>№2/360</v>
          </cell>
          <cell r="C280" t="str">
            <v>пров.ТРОЛЕЙБУСНИЙ,  2А</v>
          </cell>
          <cell r="D280" t="str">
            <v>пров.АКАДЕМIКА ПАВЛОВА,  2А</v>
          </cell>
          <cell r="E280">
            <v>201.1</v>
          </cell>
          <cell r="F280">
            <v>201.1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335.14177037411599</v>
          </cell>
          <cell r="AQ280">
            <v>187.30051230881497</v>
          </cell>
          <cell r="AR280">
            <v>-147.84125806530102</v>
          </cell>
          <cell r="AS280">
            <v>2735.618217128545</v>
          </cell>
          <cell r="AT280">
            <v>0</v>
          </cell>
          <cell r="AU280">
            <v>-2735.618217128545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1774.8169317575841</v>
          </cell>
          <cell r="BP280">
            <v>1774.8169317575841</v>
          </cell>
          <cell r="BQ280">
            <v>0</v>
          </cell>
          <cell r="BR280">
            <v>1774.8169317575841</v>
          </cell>
          <cell r="BS280">
            <v>1774.8169317575841</v>
          </cell>
          <cell r="BT280">
            <v>197.35485568978507</v>
          </cell>
          <cell r="BU280">
            <v>432.38329761238691</v>
          </cell>
          <cell r="BV280">
            <v>235.02844192260184</v>
          </cell>
          <cell r="BW280">
            <v>0</v>
          </cell>
          <cell r="BX280">
            <v>0</v>
          </cell>
          <cell r="BY280">
            <v>0</v>
          </cell>
          <cell r="BZ280">
            <v>78.404429297364544</v>
          </cell>
          <cell r="CA280">
            <v>0.60107973142130133</v>
          </cell>
          <cell r="CB280">
            <v>-77.803349565943236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3346.5192724898102</v>
          </cell>
          <cell r="CS280">
            <v>2395.1018214102069</v>
          </cell>
          <cell r="CT280">
            <v>-951.41745107960332</v>
          </cell>
          <cell r="CU280">
            <v>4015.823126987772</v>
          </cell>
          <cell r="CV280">
            <v>2874.122185692248</v>
          </cell>
          <cell r="CW280">
            <v>-1141.700941295524</v>
          </cell>
          <cell r="CX280">
            <v>140.08571549644347</v>
          </cell>
          <cell r="CY280">
            <v>1281.7866567919673</v>
          </cell>
          <cell r="CZ280">
            <v>1141.7009412955238</v>
          </cell>
          <cell r="DA280">
            <v>-6647.1265774002486</v>
          </cell>
          <cell r="DB280">
            <v>3</v>
          </cell>
          <cell r="DC280">
            <v>426.83</v>
          </cell>
          <cell r="DD280">
            <v>0</v>
          </cell>
          <cell r="DE280">
            <v>0</v>
          </cell>
          <cell r="DF280">
            <v>0</v>
          </cell>
          <cell r="DG280">
            <v>-4204.3344799862643</v>
          </cell>
          <cell r="DH280">
            <v>49870.906109810589</v>
          </cell>
          <cell r="DI280">
            <v>895.95111984700441</v>
          </cell>
          <cell r="DJ280">
            <v>1</v>
          </cell>
          <cell r="DK280">
            <v>2.1225220282869102</v>
          </cell>
          <cell r="DL280">
            <v>0</v>
          </cell>
          <cell r="DM280">
            <v>2.1225220282869102</v>
          </cell>
          <cell r="DN280">
            <v>426.8391798884976</v>
          </cell>
          <cell r="DO280">
            <v>0</v>
          </cell>
          <cell r="DP280">
            <v>426.8391798884976</v>
          </cell>
          <cell r="DQ280"/>
          <cell r="DW280">
            <v>0</v>
          </cell>
          <cell r="DX280">
            <v>0</v>
          </cell>
        </row>
        <row r="281">
          <cell r="A281">
            <v>150000706</v>
          </cell>
          <cell r="B281" t="str">
            <v>№2/361</v>
          </cell>
          <cell r="C281" t="str">
            <v>пров.ТРОЛЕЙБУСНИЙ,  4</v>
          </cell>
          <cell r="D281" t="str">
            <v>пров.АКАДЕМIКА ПАВЛОВА,  4</v>
          </cell>
          <cell r="E281">
            <v>243.32</v>
          </cell>
          <cell r="F281">
            <v>243.32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502.7126555611739</v>
          </cell>
          <cell r="AQ281">
            <v>234.12564038601874</v>
          </cell>
          <cell r="AR281">
            <v>-268.58701517515516</v>
          </cell>
          <cell r="AS281">
            <v>3382.2267297204039</v>
          </cell>
          <cell r="AT281">
            <v>8796.4145347751128</v>
          </cell>
          <cell r="AU281">
            <v>5414.1878050547093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123.34678480611566</v>
          </cell>
          <cell r="BU281">
            <v>475.58801813567203</v>
          </cell>
          <cell r="BV281">
            <v>352.24123332955639</v>
          </cell>
          <cell r="BW281">
            <v>0</v>
          </cell>
          <cell r="BX281">
            <v>0</v>
          </cell>
          <cell r="BY281">
            <v>0</v>
          </cell>
          <cell r="BZ281">
            <v>49.002768310852844</v>
          </cell>
          <cell r="CA281">
            <v>0.66118770456343123</v>
          </cell>
          <cell r="CB281">
            <v>-48.341580606289412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4057.2889383985462</v>
          </cell>
          <cell r="CS281">
            <v>9506.7893810013666</v>
          </cell>
          <cell r="CT281">
            <v>5449.5004426028208</v>
          </cell>
          <cell r="CU281">
            <v>4868.7467260782551</v>
          </cell>
          <cell r="CV281">
            <v>11408.147257201639</v>
          </cell>
          <cell r="CW281">
            <v>6539.4005311233841</v>
          </cell>
          <cell r="CX281">
            <v>169.64641053416554</v>
          </cell>
          <cell r="CY281">
            <v>-6369.7541205892194</v>
          </cell>
          <cell r="CZ281">
            <v>-6539.400531123385</v>
          </cell>
          <cell r="DA281">
            <v>-2406.0175454640148</v>
          </cell>
          <cell r="DB281">
            <v>3</v>
          </cell>
          <cell r="DC281">
            <v>709.74</v>
          </cell>
          <cell r="DD281">
            <v>0</v>
          </cell>
          <cell r="DE281">
            <v>193.83000000000004</v>
          </cell>
          <cell r="DF281">
            <v>0</v>
          </cell>
          <cell r="DG281">
            <v>-4437.2755959188898</v>
          </cell>
          <cell r="DH281">
            <v>60460.717639349052</v>
          </cell>
          <cell r="DI281">
            <v>1084.0518472460126</v>
          </cell>
          <cell r="DJ281">
            <v>1</v>
          </cell>
          <cell r="DK281">
            <v>2.1203175414979514</v>
          </cell>
          <cell r="DL281">
            <v>0</v>
          </cell>
          <cell r="DM281">
            <v>2.1203175414979514</v>
          </cell>
          <cell r="DN281">
            <v>515.91566419728156</v>
          </cell>
          <cell r="DO281">
            <v>0</v>
          </cell>
          <cell r="DP281">
            <v>515.91566419728156</v>
          </cell>
          <cell r="DQ281"/>
        </row>
        <row r="282">
          <cell r="A282">
            <v>150000707</v>
          </cell>
          <cell r="B282" t="str">
            <v>№2/362</v>
          </cell>
          <cell r="C282" t="str">
            <v>пров.ТРОЛЕЙБУСНИЙ,  6</v>
          </cell>
          <cell r="D282" t="str">
            <v>пров.АКАДЕМIКА ПАВЛОВА,  6</v>
          </cell>
          <cell r="E282">
            <v>325</v>
          </cell>
          <cell r="F282">
            <v>325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418.927212967645</v>
          </cell>
          <cell r="AQ282">
            <v>140.47538423161123</v>
          </cell>
          <cell r="AR282">
            <v>-278.4518287360338</v>
          </cell>
          <cell r="AS282">
            <v>4219.6889672367224</v>
          </cell>
          <cell r="AT282">
            <v>2529.2765410601078</v>
          </cell>
          <cell r="AU282">
            <v>-1690.4124261766146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511.88292117934719</v>
          </cell>
          <cell r="BP282">
            <v>511.88292117934719</v>
          </cell>
          <cell r="BQ282">
            <v>0</v>
          </cell>
          <cell r="BR282">
            <v>511.88292117934719</v>
          </cell>
          <cell r="BS282">
            <v>511.88292117934719</v>
          </cell>
          <cell r="BT282">
            <v>542.72585314690912</v>
          </cell>
          <cell r="BU282">
            <v>1037.585477317914</v>
          </cell>
          <cell r="BV282">
            <v>494.85962417100484</v>
          </cell>
          <cell r="BW282">
            <v>0</v>
          </cell>
          <cell r="BX282">
            <v>0</v>
          </cell>
          <cell r="BY282">
            <v>0</v>
          </cell>
          <cell r="BZ282">
            <v>215.61218056775255</v>
          </cell>
          <cell r="CA282">
            <v>1.4425913554111229</v>
          </cell>
          <cell r="CB282">
            <v>-214.16958921234144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5396.954213919028</v>
          </cell>
          <cell r="CS282">
            <v>4220.6629151443922</v>
          </cell>
          <cell r="CT282">
            <v>-1176.2912987746358</v>
          </cell>
          <cell r="CU282">
            <v>6476.3450567028331</v>
          </cell>
          <cell r="CV282">
            <v>5064.7954981732701</v>
          </cell>
          <cell r="CW282">
            <v>-1411.549558529563</v>
          </cell>
          <cell r="CX282">
            <v>211.9457349811276</v>
          </cell>
          <cell r="CY282">
            <v>1623.4952935106928</v>
          </cell>
          <cell r="CZ282">
            <v>1411.5495585295653</v>
          </cell>
          <cell r="DA282">
            <v>-14307.331671380378</v>
          </cell>
          <cell r="DB282">
            <v>3</v>
          </cell>
          <cell r="DC282">
            <v>796.24</v>
          </cell>
          <cell r="DD282">
            <v>0</v>
          </cell>
          <cell r="DE282">
            <v>110.00999999999999</v>
          </cell>
          <cell r="DF282">
            <v>0</v>
          </cell>
          <cell r="DG282">
            <v>-6660.7869535530126</v>
          </cell>
          <cell r="DH282">
            <v>80259.489500207521</v>
          </cell>
          <cell r="DI282">
            <v>1452.8575841974548</v>
          </cell>
          <cell r="DJ282">
            <v>1</v>
          </cell>
          <cell r="DK282">
            <v>2.1115271953982693</v>
          </cell>
          <cell r="DL282">
            <v>0</v>
          </cell>
          <cell r="DM282">
            <v>2.1115271953982693</v>
          </cell>
          <cell r="DN282">
            <v>686.24633850443752</v>
          </cell>
          <cell r="DO282">
            <v>0</v>
          </cell>
          <cell r="DP282">
            <v>686.24633850443752</v>
          </cell>
          <cell r="DQ282"/>
          <cell r="DW282">
            <v>0</v>
          </cell>
          <cell r="DX282">
            <v>0</v>
          </cell>
        </row>
        <row r="283">
          <cell r="A283">
            <v>150000708</v>
          </cell>
          <cell r="B283" t="str">
            <v>№2/363</v>
          </cell>
          <cell r="C283" t="str">
            <v>пров.ТРОЛЕЙБУСНИЙ,  8</v>
          </cell>
          <cell r="D283" t="str">
            <v>пров.АКАДЕМIКА ПАВЛОВА,  8</v>
          </cell>
          <cell r="E283">
            <v>241.4</v>
          </cell>
          <cell r="F283">
            <v>241.4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460.81993426440948</v>
          </cell>
          <cell r="AQ283">
            <v>140.47538423161123</v>
          </cell>
          <cell r="AR283">
            <v>-320.34455003279822</v>
          </cell>
          <cell r="AS283">
            <v>3362.6411529214829</v>
          </cell>
          <cell r="AT283">
            <v>0</v>
          </cell>
          <cell r="AU283">
            <v>-3362.6411529214829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1478.7804376295485</v>
          </cell>
          <cell r="BP283">
            <v>1478.7804376295485</v>
          </cell>
          <cell r="BQ283">
            <v>0</v>
          </cell>
          <cell r="BR283">
            <v>1478.7804376295485</v>
          </cell>
          <cell r="BS283">
            <v>1478.7804376295485</v>
          </cell>
          <cell r="BT283">
            <v>123.34678480611566</v>
          </cell>
          <cell r="BU283">
            <v>475.58801813567203</v>
          </cell>
          <cell r="BV283">
            <v>352.24123332955639</v>
          </cell>
          <cell r="BW283">
            <v>0</v>
          </cell>
          <cell r="BX283">
            <v>0</v>
          </cell>
          <cell r="BY283">
            <v>0</v>
          </cell>
          <cell r="BZ283">
            <v>49.002768310852844</v>
          </cell>
          <cell r="CA283">
            <v>0.66118770456343123</v>
          </cell>
          <cell r="CB283">
            <v>-48.341580606289412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3995.8106403028605</v>
          </cell>
          <cell r="CS283">
            <v>2095.5050277013952</v>
          </cell>
          <cell r="CT283">
            <v>-1900.3056126014653</v>
          </cell>
          <cell r="CU283">
            <v>4794.9727683634328</v>
          </cell>
          <cell r="CV283">
            <v>2514.6060332416741</v>
          </cell>
          <cell r="CW283">
            <v>-2280.3667351217587</v>
          </cell>
          <cell r="CX283">
            <v>167.36919020767672</v>
          </cell>
          <cell r="CY283">
            <v>2447.7359253294367</v>
          </cell>
          <cell r="CZ283">
            <v>2280.36673512176</v>
          </cell>
          <cell r="DA283">
            <v>-11657.329651588218</v>
          </cell>
          <cell r="DB283">
            <v>3</v>
          </cell>
          <cell r="DC283">
            <v>2023.71</v>
          </cell>
          <cell r="DD283">
            <v>0</v>
          </cell>
          <cell r="DE283">
            <v>1511.89</v>
          </cell>
          <cell r="DF283">
            <v>0</v>
          </cell>
          <cell r="DG283">
            <v>-4873.4108605811325</v>
          </cell>
          <cell r="DH283">
            <v>59548.103502853322</v>
          </cell>
          <cell r="DI283">
            <v>1075.4977639535896</v>
          </cell>
          <cell r="DJ283">
            <v>1</v>
          </cell>
          <cell r="DK283">
            <v>2.120240809353573</v>
          </cell>
          <cell r="DL283">
            <v>0</v>
          </cell>
          <cell r="DM283">
            <v>2.120240809353573</v>
          </cell>
          <cell r="DN283">
            <v>511.82613137795255</v>
          </cell>
          <cell r="DO283">
            <v>0</v>
          </cell>
          <cell r="DP283">
            <v>511.82613137795255</v>
          </cell>
          <cell r="DQ283"/>
          <cell r="DW283">
            <v>0</v>
          </cell>
          <cell r="DX283">
            <v>0</v>
          </cell>
        </row>
        <row r="284">
          <cell r="A284">
            <v>150000591</v>
          </cell>
          <cell r="B284" t="str">
            <v>№2/364</v>
          </cell>
          <cell r="C284" t="str">
            <v>пров.КВАРТАЛЬНИЙ,  7</v>
          </cell>
          <cell r="D284" t="str">
            <v>пров.КВАРТАЛЬНИЙ,  7</v>
          </cell>
          <cell r="E284">
            <v>148.69999999999999</v>
          </cell>
          <cell r="F284">
            <v>148.69999999999999</v>
          </cell>
          <cell r="G284">
            <v>0</v>
          </cell>
          <cell r="H284">
            <v>0</v>
          </cell>
          <cell r="I284">
            <v>988.56904489934971</v>
          </cell>
          <cell r="J284">
            <v>947.94626263218197</v>
          </cell>
          <cell r="K284">
            <v>-40.622782267167736</v>
          </cell>
          <cell r="L284">
            <v>174.7256303445505</v>
          </cell>
          <cell r="M284">
            <v>176.89003883770178</v>
          </cell>
          <cell r="N284">
            <v>2.164408493151285</v>
          </cell>
          <cell r="O284">
            <v>274.88069799907822</v>
          </cell>
          <cell r="P284">
            <v>275.57815179392639</v>
          </cell>
          <cell r="Q284">
            <v>0.69745379484817249</v>
          </cell>
          <cell r="R284">
            <v>81.334914596587424</v>
          </cell>
          <cell r="S284">
            <v>81.506579073422998</v>
          </cell>
          <cell r="T284">
            <v>0.17166447683557351</v>
          </cell>
          <cell r="U284">
            <v>0</v>
          </cell>
          <cell r="V284">
            <v>0</v>
          </cell>
          <cell r="W284">
            <v>0</v>
          </cell>
          <cell r="X284">
            <v>558.80702969092988</v>
          </cell>
          <cell r="Y284">
            <v>443.46364595263748</v>
          </cell>
          <cell r="Z284">
            <v>-115.3433837382924</v>
          </cell>
          <cell r="AA284">
            <v>0</v>
          </cell>
          <cell r="AB284">
            <v>0</v>
          </cell>
          <cell r="AC284">
            <v>0</v>
          </cell>
          <cell r="AD284">
            <v>653.71579953179503</v>
          </cell>
          <cell r="AE284">
            <v>656.47131241710156</v>
          </cell>
          <cell r="AF284">
            <v>2.7555128853065298</v>
          </cell>
          <cell r="AG284">
            <v>2732.0331170622903</v>
          </cell>
          <cell r="AH284">
            <v>2581.8559907069721</v>
          </cell>
          <cell r="AI284">
            <v>-150.17712635531825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207.29438858347331</v>
          </cell>
          <cell r="AQ284">
            <v>185.02235093190762</v>
          </cell>
          <cell r="AR284">
            <v>-22.272037651565682</v>
          </cell>
          <cell r="AS284">
            <v>3691.4812145596388</v>
          </cell>
          <cell r="AT284">
            <v>1300.586877702181</v>
          </cell>
          <cell r="AU284">
            <v>-2390.8943368574578</v>
          </cell>
          <cell r="AV284">
            <v>203.15708922270318</v>
          </cell>
          <cell r="AW284">
            <v>0</v>
          </cell>
          <cell r="AX284">
            <v>-203.15708922270318</v>
          </cell>
          <cell r="AY284">
            <v>195.14383009105444</v>
          </cell>
          <cell r="AZ284">
            <v>0</v>
          </cell>
          <cell r="BA284">
            <v>-195.14383009105444</v>
          </cell>
          <cell r="BB284">
            <v>91.314245951458958</v>
          </cell>
          <cell r="BC284">
            <v>0</v>
          </cell>
          <cell r="BD284">
            <v>-91.314245951458958</v>
          </cell>
          <cell r="BE284">
            <v>82.758785407945624</v>
          </cell>
          <cell r="BF284">
            <v>780.59971383569996</v>
          </cell>
          <cell r="BG284">
            <v>697.84092842775431</v>
          </cell>
          <cell r="BH284">
            <v>0</v>
          </cell>
          <cell r="BI284">
            <v>0</v>
          </cell>
          <cell r="BJ284">
            <v>0</v>
          </cell>
          <cell r="BK284">
            <v>99.47479716347361</v>
          </cell>
          <cell r="BL284">
            <v>0</v>
          </cell>
          <cell r="BM284">
            <v>-99.47479716347361</v>
          </cell>
          <cell r="BN284">
            <v>25.757134251530275</v>
          </cell>
          <cell r="BO284">
            <v>0</v>
          </cell>
          <cell r="BP284">
            <v>-25.757134251530275</v>
          </cell>
          <cell r="BQ284">
            <v>697.60588208816603</v>
          </cell>
          <cell r="BR284">
            <v>780.59971383569996</v>
          </cell>
          <cell r="BS284">
            <v>82.993831747533932</v>
          </cell>
          <cell r="BT284">
            <v>0</v>
          </cell>
          <cell r="BU284">
            <v>0</v>
          </cell>
          <cell r="BV284">
            <v>0</v>
          </cell>
          <cell r="BW284">
            <v>361.23075026001993</v>
          </cell>
          <cell r="BX284">
            <v>468.33208791463198</v>
          </cell>
          <cell r="BY284">
            <v>107.10133765461205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246.63501600813976</v>
          </cell>
          <cell r="CJ284">
            <v>191.12096570806196</v>
          </cell>
          <cell r="CK284">
            <v>-55.514050300077798</v>
          </cell>
          <cell r="CL284">
            <v>0</v>
          </cell>
          <cell r="CM284">
            <v>0</v>
          </cell>
          <cell r="CN284">
            <v>0</v>
          </cell>
          <cell r="CO284">
            <v>246.63501600813976</v>
          </cell>
          <cell r="CP284">
            <v>191.12096570806196</v>
          </cell>
          <cell r="CQ284">
            <v>-55.514050300077798</v>
          </cell>
          <cell r="CR284">
            <v>7936.2803685617291</v>
          </cell>
          <cell r="CS284">
            <v>5507.5179867994548</v>
          </cell>
          <cell r="CT284">
            <v>-2428.7623817622743</v>
          </cell>
          <cell r="CU284">
            <v>9523.5364422740749</v>
          </cell>
          <cell r="CV284">
            <v>6609.0215841593454</v>
          </cell>
          <cell r="CW284">
            <v>-2914.5148581147296</v>
          </cell>
          <cell r="CX284">
            <v>198.49699640691335</v>
          </cell>
          <cell r="CY284">
            <v>3113.0118545216428</v>
          </cell>
          <cell r="CZ284">
            <v>2914.5148581147296</v>
          </cell>
          <cell r="DA284">
            <v>6903.4826586645486</v>
          </cell>
          <cell r="DB284">
            <v>3</v>
          </cell>
          <cell r="DC284">
            <v>1005.18</v>
          </cell>
          <cell r="DD284">
            <v>0</v>
          </cell>
          <cell r="DE284">
            <v>0</v>
          </cell>
          <cell r="DF284">
            <v>0</v>
          </cell>
          <cell r="DG284">
            <v>-7664.8247824959126</v>
          </cell>
          <cell r="DH284">
            <v>116664.40126417186</v>
          </cell>
          <cell r="DI284">
            <v>661.15935447685456</v>
          </cell>
          <cell r="DJ284">
            <v>2</v>
          </cell>
          <cell r="DK284">
            <v>6.759861248487451</v>
          </cell>
          <cell r="DL284">
            <v>0</v>
          </cell>
          <cell r="DM284">
            <v>6.2416837952132278</v>
          </cell>
          <cell r="DN284">
            <v>1005.1913676500839</v>
          </cell>
          <cell r="DO284">
            <v>0</v>
          </cell>
          <cell r="DP284">
            <v>1005.1913676500839</v>
          </cell>
          <cell r="DQ284"/>
          <cell r="DW284">
            <v>1260</v>
          </cell>
          <cell r="DX284">
            <v>0</v>
          </cell>
        </row>
        <row r="285">
          <cell r="A285">
            <v>150000710</v>
          </cell>
          <cell r="B285" t="str">
            <v>№2/282</v>
          </cell>
          <cell r="C285" t="str">
            <v>ПРОСПЕКТ ЛЕВКА ЛУК'ЯНЕНКА,  17</v>
          </cell>
          <cell r="D285" t="str">
            <v>вул.РОКОССОВСЬКОГО,  17</v>
          </cell>
          <cell r="E285">
            <v>4572.4000000000005</v>
          </cell>
          <cell r="F285">
            <v>4471.6000000000004</v>
          </cell>
          <cell r="G285">
            <v>0</v>
          </cell>
          <cell r="H285">
            <v>100.8</v>
          </cell>
          <cell r="I285">
            <v>18412.064282035408</v>
          </cell>
          <cell r="J285">
            <v>17793.139870293257</v>
          </cell>
          <cell r="K285">
            <v>-618.92441174215128</v>
          </cell>
          <cell r="L285">
            <v>3797.0018287509288</v>
          </cell>
          <cell r="M285">
            <v>3882.878851643989</v>
          </cell>
          <cell r="N285">
            <v>85.877022893060257</v>
          </cell>
          <cell r="O285">
            <v>7419.5093344436491</v>
          </cell>
          <cell r="P285">
            <v>7440.783932762718</v>
          </cell>
          <cell r="Q285">
            <v>21.2745983190689</v>
          </cell>
          <cell r="R285">
            <v>0</v>
          </cell>
          <cell r="S285">
            <v>0</v>
          </cell>
          <cell r="T285">
            <v>0</v>
          </cell>
          <cell r="U285">
            <v>576.07710456562654</v>
          </cell>
          <cell r="V285">
            <v>319.14938844895784</v>
          </cell>
          <cell r="W285">
            <v>-256.92771611666871</v>
          </cell>
          <cell r="X285">
            <v>14091.707649574224</v>
          </cell>
          <cell r="Y285">
            <v>13517.197030414904</v>
          </cell>
          <cell r="Z285">
            <v>-574.51061915932041</v>
          </cell>
          <cell r="AA285">
            <v>0</v>
          </cell>
          <cell r="AB285">
            <v>0</v>
          </cell>
          <cell r="AC285">
            <v>0</v>
          </cell>
          <cell r="AD285">
            <v>20127.547031875343</v>
          </cell>
          <cell r="AE285">
            <v>20210.258492724031</v>
          </cell>
          <cell r="AF285">
            <v>82.711460848688148</v>
          </cell>
          <cell r="AG285">
            <v>64423.907231245183</v>
          </cell>
          <cell r="AH285">
            <v>63163.407566287853</v>
          </cell>
          <cell r="AI285">
            <v>-1260.4996649573295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15236.137560885283</v>
          </cell>
          <cell r="AQ285">
            <v>13196.14732759433</v>
          </cell>
          <cell r="AR285">
            <v>-2039.9902332909533</v>
          </cell>
          <cell r="AS285">
            <v>64502.307545352822</v>
          </cell>
          <cell r="AT285">
            <v>51012.67645576995</v>
          </cell>
          <cell r="AU285">
            <v>-13489.631089582872</v>
          </cell>
          <cell r="AV285">
            <v>2691.9670977045967</v>
          </cell>
          <cell r="AW285">
            <v>1480.3833372748431</v>
          </cell>
          <cell r="AX285">
            <v>-1211.5837604297535</v>
          </cell>
          <cell r="AY285">
            <v>4585.2472025637526</v>
          </cell>
          <cell r="AZ285">
            <v>4026.9354538046</v>
          </cell>
          <cell r="BA285">
            <v>-558.31174875915258</v>
          </cell>
          <cell r="BB285">
            <v>2598.320196055648</v>
          </cell>
          <cell r="BC285">
            <v>0</v>
          </cell>
          <cell r="BD285">
            <v>-2598.320196055648</v>
          </cell>
          <cell r="BE285">
            <v>0</v>
          </cell>
          <cell r="BF285">
            <v>0</v>
          </cell>
          <cell r="BG285">
            <v>0</v>
          </cell>
          <cell r="BH285">
            <v>339.52503401730695</v>
          </cell>
          <cell r="BI285">
            <v>1211.2231726985297</v>
          </cell>
          <cell r="BJ285">
            <v>871.69813868122264</v>
          </cell>
          <cell r="BK285">
            <v>3179.43149016193</v>
          </cell>
          <cell r="BL285">
            <v>0</v>
          </cell>
          <cell r="BM285">
            <v>-3179.43149016193</v>
          </cell>
          <cell r="BN285">
            <v>270.44990964106785</v>
          </cell>
          <cell r="BO285">
            <v>4212.4308892474091</v>
          </cell>
          <cell r="BP285">
            <v>3941.9809796063414</v>
          </cell>
          <cell r="BQ285">
            <v>13664.940930144303</v>
          </cell>
          <cell r="BR285">
            <v>10930.972853025381</v>
          </cell>
          <cell r="BS285">
            <v>-2733.9680771189214</v>
          </cell>
          <cell r="BT285">
            <v>57313.000286097769</v>
          </cell>
          <cell r="BU285">
            <v>88389.827416562752</v>
          </cell>
          <cell r="BV285">
            <v>31076.827130464982</v>
          </cell>
          <cell r="BW285">
            <v>27563.922681457661</v>
          </cell>
          <cell r="BX285">
            <v>28606.606939815334</v>
          </cell>
          <cell r="BY285">
            <v>1042.6842583576727</v>
          </cell>
          <cell r="BZ285">
            <v>11168.459284816881</v>
          </cell>
          <cell r="CA285">
            <v>1148.4444255160865</v>
          </cell>
          <cell r="CB285">
            <v>-10020.014859300794</v>
          </cell>
          <cell r="CC285">
            <v>634.34148119622319</v>
          </cell>
          <cell r="CD285">
            <v>636.18154091837425</v>
          </cell>
          <cell r="CE285">
            <v>1.8400597221510679</v>
          </cell>
          <cell r="CF285">
            <v>79.079874805009382</v>
          </cell>
          <cell r="CG285">
            <v>565.60791489154167</v>
          </cell>
          <cell r="CH285">
            <v>486.52804008653231</v>
          </cell>
          <cell r="CI285">
            <v>5400.6809601087534</v>
          </cell>
          <cell r="CJ285">
            <v>5219.1630764208194</v>
          </cell>
          <cell r="CK285">
            <v>-181.51788368793405</v>
          </cell>
          <cell r="CL285">
            <v>0</v>
          </cell>
          <cell r="CM285">
            <v>0</v>
          </cell>
          <cell r="CN285">
            <v>0</v>
          </cell>
          <cell r="CO285">
            <v>5400.6809601087534</v>
          </cell>
          <cell r="CP285">
            <v>5219.1630764208194</v>
          </cell>
          <cell r="CQ285">
            <v>-181.51788368793405</v>
          </cell>
          <cell r="CR285">
            <v>259986.77783610986</v>
          </cell>
          <cell r="CS285">
            <v>262869.03551680245</v>
          </cell>
          <cell r="CT285">
            <v>2882.2576806925936</v>
          </cell>
          <cell r="CU285">
            <v>311984.1334033318</v>
          </cell>
          <cell r="CV285">
            <v>315442.84262016293</v>
          </cell>
          <cell r="CW285">
            <v>3458.7092168311356</v>
          </cell>
          <cell r="CX285">
            <v>12509.44466436223</v>
          </cell>
          <cell r="CY285">
            <v>9050.7354475311913</v>
          </cell>
          <cell r="CZ285">
            <v>-3458.7092168310392</v>
          </cell>
          <cell r="DA285">
            <v>3476.1665375110897</v>
          </cell>
          <cell r="DB285">
            <v>3</v>
          </cell>
          <cell r="DC285">
            <v>93588.56</v>
          </cell>
          <cell r="DD285">
            <v>5473.61</v>
          </cell>
          <cell r="DE285">
            <v>60499.82</v>
          </cell>
          <cell r="DF285">
            <v>4992.58</v>
          </cell>
          <cell r="DG285">
            <v>-3387.5765534956008</v>
          </cell>
          <cell r="DH285">
            <v>3893922.9368123282</v>
          </cell>
          <cell r="DI285">
            <v>19921.658042744308</v>
          </cell>
          <cell r="DJ285">
            <v>5</v>
          </cell>
          <cell r="DK285">
            <v>7.3971194577490458</v>
          </cell>
          <cell r="DL285">
            <v>0</v>
          </cell>
          <cell r="DM285">
            <v>6.6399740890740819</v>
          </cell>
          <cell r="DN285">
            <v>33076.959367270632</v>
          </cell>
          <cell r="DO285">
            <v>669.3093881786674</v>
          </cell>
          <cell r="DP285">
            <v>33746.268755449302</v>
          </cell>
          <cell r="DQ285"/>
          <cell r="DW285">
            <v>1775.9</v>
          </cell>
          <cell r="DX285">
            <v>0</v>
          </cell>
        </row>
        <row r="286">
          <cell r="A286">
            <v>150000711</v>
          </cell>
          <cell r="B286" t="str">
            <v>№2/283</v>
          </cell>
          <cell r="C286" t="str">
            <v>ПРОСПЕКТ ЛЕВКА ЛУК'ЯНЕНКА,  19</v>
          </cell>
          <cell r="D286" t="str">
            <v>вул.РОКОССОВСЬКОГО,  19</v>
          </cell>
          <cell r="E286">
            <v>4578.4000000000005</v>
          </cell>
          <cell r="F286">
            <v>4538.6000000000004</v>
          </cell>
          <cell r="G286">
            <v>0</v>
          </cell>
          <cell r="H286">
            <v>39.799999999999997</v>
          </cell>
          <cell r="I286">
            <v>19213.450418073022</v>
          </cell>
          <cell r="J286">
            <v>18498.980439764448</v>
          </cell>
          <cell r="K286">
            <v>-714.46997830857435</v>
          </cell>
          <cell r="L286">
            <v>3803.0725004143278</v>
          </cell>
          <cell r="M286">
            <v>3883.3039374940981</v>
          </cell>
          <cell r="N286">
            <v>80.23143707977033</v>
          </cell>
          <cell r="O286">
            <v>7658.9733840564995</v>
          </cell>
          <cell r="P286">
            <v>7680.2927015964096</v>
          </cell>
          <cell r="Q286">
            <v>21.319317539910116</v>
          </cell>
          <cell r="R286">
            <v>0</v>
          </cell>
          <cell r="S286">
            <v>0</v>
          </cell>
          <cell r="T286">
            <v>0</v>
          </cell>
          <cell r="U286">
            <v>873.76799374305619</v>
          </cell>
          <cell r="V286">
            <v>604.00526113004491</v>
          </cell>
          <cell r="W286">
            <v>-269.76273261301128</v>
          </cell>
          <cell r="X286">
            <v>13879.331331743133</v>
          </cell>
          <cell r="Y286">
            <v>13305.428485929178</v>
          </cell>
          <cell r="Z286">
            <v>-573.90284581395463</v>
          </cell>
          <cell r="AA286">
            <v>0</v>
          </cell>
          <cell r="AB286">
            <v>0</v>
          </cell>
          <cell r="AC286">
            <v>0</v>
          </cell>
          <cell r="AD286">
            <v>20152.516110437689</v>
          </cell>
          <cell r="AE286">
            <v>20235.446669761579</v>
          </cell>
          <cell r="AF286">
            <v>82.930559323889611</v>
          </cell>
          <cell r="AG286">
            <v>65581.111738467735</v>
          </cell>
          <cell r="AH286">
            <v>64207.457495675757</v>
          </cell>
          <cell r="AI286">
            <v>-1373.6542427919776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15487.493888665869</v>
          </cell>
          <cell r="AQ286">
            <v>13269.801583394254</v>
          </cell>
          <cell r="AR286">
            <v>-2217.6923052716156</v>
          </cell>
          <cell r="AS286">
            <v>76657.814913441442</v>
          </cell>
          <cell r="AT286">
            <v>6076.7374627769477</v>
          </cell>
          <cell r="AU286">
            <v>-70581.077450664496</v>
          </cell>
          <cell r="AV286">
            <v>2911.0000533538446</v>
          </cell>
          <cell r="AW286">
            <v>2297.3028632624009</v>
          </cell>
          <cell r="AX286">
            <v>-613.69719009144364</v>
          </cell>
          <cell r="AY286">
            <v>4911.3695280799111</v>
          </cell>
          <cell r="AZ286">
            <v>1993.2749308295788</v>
          </cell>
          <cell r="BA286">
            <v>-2918.0945972503323</v>
          </cell>
          <cell r="BB286">
            <v>2637.84475685402</v>
          </cell>
          <cell r="BC286">
            <v>0</v>
          </cell>
          <cell r="BD286">
            <v>-2637.84475685402</v>
          </cell>
          <cell r="BE286">
            <v>0</v>
          </cell>
          <cell r="BF286">
            <v>0</v>
          </cell>
          <cell r="BG286">
            <v>0</v>
          </cell>
          <cell r="BH286">
            <v>886.40212744804091</v>
          </cell>
          <cell r="BI286">
            <v>0</v>
          </cell>
          <cell r="BJ286">
            <v>-886.40212744804091</v>
          </cell>
          <cell r="BK286">
            <v>3368.7032461729877</v>
          </cell>
          <cell r="BL286">
            <v>1919.8361817699697</v>
          </cell>
          <cell r="BM286">
            <v>-1448.867064403018</v>
          </cell>
          <cell r="BN286">
            <v>270.44990964106785</v>
          </cell>
          <cell r="BO286">
            <v>0</v>
          </cell>
          <cell r="BP286">
            <v>-270.44990964106785</v>
          </cell>
          <cell r="BQ286">
            <v>14985.769621549871</v>
          </cell>
          <cell r="BR286">
            <v>6210.4139758619494</v>
          </cell>
          <cell r="BS286">
            <v>-8775.3556456879214</v>
          </cell>
          <cell r="BT286">
            <v>55011.530143723889</v>
          </cell>
          <cell r="BU286">
            <v>75008.336858806419</v>
          </cell>
          <cell r="BV286">
            <v>19996.80671508253</v>
          </cell>
          <cell r="BW286">
            <v>27533.575663796903</v>
          </cell>
          <cell r="BX286">
            <v>28605.595970826143</v>
          </cell>
          <cell r="BY286">
            <v>1072.0203070292409</v>
          </cell>
          <cell r="BZ286">
            <v>12260.629768051896</v>
          </cell>
          <cell r="CA286">
            <v>1098.9726778860895</v>
          </cell>
          <cell r="CB286">
            <v>-11161.657090165807</v>
          </cell>
          <cell r="CC286">
            <v>634.34148119622319</v>
          </cell>
          <cell r="CD286">
            <v>636.18154091837425</v>
          </cell>
          <cell r="CE286">
            <v>1.8400597221510679</v>
          </cell>
          <cell r="CF286">
            <v>79.079874805009382</v>
          </cell>
          <cell r="CG286">
            <v>0</v>
          </cell>
          <cell r="CH286">
            <v>-79.079874805009382</v>
          </cell>
          <cell r="CI286">
            <v>5617.0373736160109</v>
          </cell>
          <cell r="CJ286">
            <v>3001.3105911480779</v>
          </cell>
          <cell r="CK286">
            <v>-2615.7267824679329</v>
          </cell>
          <cell r="CL286">
            <v>0</v>
          </cell>
          <cell r="CM286">
            <v>0</v>
          </cell>
          <cell r="CN286">
            <v>0</v>
          </cell>
          <cell r="CO286">
            <v>5617.0373736160109</v>
          </cell>
          <cell r="CP286">
            <v>3001.3105911480779</v>
          </cell>
          <cell r="CQ286">
            <v>-2615.7267824679329</v>
          </cell>
          <cell r="CR286">
            <v>273848.38446731487</v>
          </cell>
          <cell r="CS286">
            <v>198114.80815729394</v>
          </cell>
          <cell r="CT286">
            <v>-75733.57631002093</v>
          </cell>
          <cell r="CU286">
            <v>328618.06136077782</v>
          </cell>
          <cell r="CV286">
            <v>237737.76978875272</v>
          </cell>
          <cell r="CW286">
            <v>-90880.291572025104</v>
          </cell>
          <cell r="CX286">
            <v>14489.900891850675</v>
          </cell>
          <cell r="CY286">
            <v>105370.19246387562</v>
          </cell>
          <cell r="CZ286">
            <v>90880.291572024944</v>
          </cell>
          <cell r="DA286">
            <v>-35625.124333222193</v>
          </cell>
          <cell r="DB286">
            <v>3</v>
          </cell>
          <cell r="DC286">
            <v>178925.17</v>
          </cell>
          <cell r="DD286">
            <v>0</v>
          </cell>
          <cell r="DE286">
            <v>143667.5</v>
          </cell>
          <cell r="DF286">
            <v>-279.61</v>
          </cell>
          <cell r="DG286">
            <v>49129.780435075751</v>
          </cell>
          <cell r="DH286">
            <v>4117295.5470315423</v>
          </cell>
          <cell r="DI286">
            <v>20217.932281778747</v>
          </cell>
          <cell r="DJ286">
            <v>5</v>
          </cell>
          <cell r="DK286">
            <v>7.7707828592919226</v>
          </cell>
          <cell r="DL286">
            <v>0</v>
          </cell>
          <cell r="DM286">
            <v>7.025507950260196</v>
          </cell>
          <cell r="DN286">
            <v>35268.475085182319</v>
          </cell>
          <cell r="DO286">
            <v>279.61521642035581</v>
          </cell>
          <cell r="DP286">
            <v>35548.090301602671</v>
          </cell>
          <cell r="DQ286"/>
          <cell r="DW286">
            <v>1775.9</v>
          </cell>
          <cell r="DX286">
            <v>0</v>
          </cell>
        </row>
        <row r="287">
          <cell r="A287">
            <v>150000712</v>
          </cell>
          <cell r="B287" t="str">
            <v>№2/284</v>
          </cell>
          <cell r="C287" t="str">
            <v>ПРОСПЕКТ ЛЕВКА ЛУК'ЯНЕНКА,  23</v>
          </cell>
          <cell r="D287" t="str">
            <v>вул.РОКОССОВСЬКОГО,  23</v>
          </cell>
          <cell r="E287">
            <v>3208.53</v>
          </cell>
          <cell r="F287">
            <v>3208.53</v>
          </cell>
          <cell r="G287">
            <v>0</v>
          </cell>
          <cell r="H287">
            <v>0</v>
          </cell>
          <cell r="I287">
            <v>12488.78214641615</v>
          </cell>
          <cell r="J287">
            <v>12078.4335316017</v>
          </cell>
          <cell r="K287">
            <v>-410.34861481444932</v>
          </cell>
          <cell r="L287">
            <v>2607.0557008056066</v>
          </cell>
          <cell r="M287">
            <v>2650.3645774651704</v>
          </cell>
          <cell r="N287">
            <v>43.308876659563794</v>
          </cell>
          <cell r="O287">
            <v>5319.1310334279569</v>
          </cell>
          <cell r="P287">
            <v>5332.3143932594448</v>
          </cell>
          <cell r="Q287">
            <v>13.183359831487905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8568.2468281165293</v>
          </cell>
          <cell r="Y287">
            <v>8042.4900955777002</v>
          </cell>
          <cell r="Z287">
            <v>-525.75673253882906</v>
          </cell>
          <cell r="AA287">
            <v>0</v>
          </cell>
          <cell r="AB287">
            <v>0</v>
          </cell>
          <cell r="AC287">
            <v>0</v>
          </cell>
          <cell r="AD287">
            <v>14125.195354513764</v>
          </cell>
          <cell r="AE287">
            <v>14183.131383781425</v>
          </cell>
          <cell r="AF287">
            <v>57.93602926766107</v>
          </cell>
          <cell r="AG287">
            <v>43108.411063280008</v>
          </cell>
          <cell r="AH287">
            <v>42286.733981685444</v>
          </cell>
          <cell r="AI287">
            <v>-821.67708159456379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10882.955400632345</v>
          </cell>
          <cell r="AQ287">
            <v>9320.2717206001289</v>
          </cell>
          <cell r="AR287">
            <v>-1562.6836800322162</v>
          </cell>
          <cell r="AS287">
            <v>44948.002302088207</v>
          </cell>
          <cell r="AT287">
            <v>4650.5315562208416</v>
          </cell>
          <cell r="AU287">
            <v>-40297.470745867366</v>
          </cell>
          <cell r="AV287">
            <v>1950.4761167474828</v>
          </cell>
          <cell r="AW287">
            <v>0</v>
          </cell>
          <cell r="AX287">
            <v>-1950.4761167474828</v>
          </cell>
          <cell r="AY287">
            <v>2692.3781200901717</v>
          </cell>
          <cell r="AZ287">
            <v>570.54106016942649</v>
          </cell>
          <cell r="BA287">
            <v>-2121.8370599207451</v>
          </cell>
          <cell r="BB287">
            <v>1916.8789751089482</v>
          </cell>
          <cell r="BC287">
            <v>0</v>
          </cell>
          <cell r="BD287">
            <v>-1916.8789751089482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1843.7736717141852</v>
          </cell>
          <cell r="BL287">
            <v>0</v>
          </cell>
          <cell r="BM287">
            <v>-1843.7736717141852</v>
          </cell>
          <cell r="BN287">
            <v>206.0570740122422</v>
          </cell>
          <cell r="BO287">
            <v>0</v>
          </cell>
          <cell r="BP287">
            <v>-206.0570740122422</v>
          </cell>
          <cell r="BQ287">
            <v>8609.56395767303</v>
          </cell>
          <cell r="BR287">
            <v>570.54106016942649</v>
          </cell>
          <cell r="BS287">
            <v>-8039.0228975036034</v>
          </cell>
          <cell r="BT287">
            <v>55772.590378408357</v>
          </cell>
          <cell r="BU287">
            <v>84892.906162304047</v>
          </cell>
          <cell r="BV287">
            <v>29120.31578389569</v>
          </cell>
          <cell r="BW287">
            <v>20084.339067004021</v>
          </cell>
          <cell r="BX287">
            <v>23574.673623356324</v>
          </cell>
          <cell r="BY287">
            <v>3490.3345563523035</v>
          </cell>
          <cell r="BZ287">
            <v>7644.5494848553171</v>
          </cell>
          <cell r="CA287">
            <v>853.02953730326419</v>
          </cell>
          <cell r="CB287">
            <v>-6791.5199475520531</v>
          </cell>
          <cell r="CC287">
            <v>317.17074059811159</v>
          </cell>
          <cell r="CD287">
            <v>318.09077045918713</v>
          </cell>
          <cell r="CE287">
            <v>0.92002986107553397</v>
          </cell>
          <cell r="CF287">
            <v>39.539937402504691</v>
          </cell>
          <cell r="CG287">
            <v>0</v>
          </cell>
          <cell r="CH287">
            <v>-39.539937402504691</v>
          </cell>
          <cell r="CI287">
            <v>4035.3714188311255</v>
          </cell>
          <cell r="CJ287">
            <v>3490.416463288077</v>
          </cell>
          <cell r="CK287">
            <v>-544.95495554304853</v>
          </cell>
          <cell r="CL287">
            <v>0</v>
          </cell>
          <cell r="CM287">
            <v>0</v>
          </cell>
          <cell r="CN287">
            <v>0</v>
          </cell>
          <cell r="CO287">
            <v>4035.3714188311255</v>
          </cell>
          <cell r="CP287">
            <v>3490.416463288077</v>
          </cell>
          <cell r="CQ287">
            <v>-544.95495554304853</v>
          </cell>
          <cell r="CR287">
            <v>195442.49375077299</v>
          </cell>
          <cell r="CS287">
            <v>169957.19487538672</v>
          </cell>
          <cell r="CT287">
            <v>-25485.298875386274</v>
          </cell>
          <cell r="CU287">
            <v>234530.99250092759</v>
          </cell>
          <cell r="CV287">
            <v>203948.63385046404</v>
          </cell>
          <cell r="CW287">
            <v>-30582.358650463546</v>
          </cell>
          <cell r="CX287">
            <v>11708.66553592204</v>
          </cell>
          <cell r="CY287">
            <v>42291.024186385563</v>
          </cell>
          <cell r="CZ287">
            <v>30582.358650463524</v>
          </cell>
          <cell r="DA287">
            <v>26205.329943816469</v>
          </cell>
          <cell r="DB287">
            <v>3</v>
          </cell>
          <cell r="DC287">
            <v>38105.480000000003</v>
          </cell>
          <cell r="DD287">
            <v>0</v>
          </cell>
          <cell r="DE287">
            <v>12671.190000000002</v>
          </cell>
          <cell r="DF287">
            <v>0</v>
          </cell>
          <cell r="DG287">
            <v>25806.319169712369</v>
          </cell>
          <cell r="DH287">
            <v>2954875.8964421954</v>
          </cell>
          <cell r="DI287">
            <v>14296.590885184723</v>
          </cell>
          <cell r="DJ287">
            <v>5</v>
          </cell>
          <cell r="DK287">
            <v>7.9270770856271042</v>
          </cell>
          <cell r="DL287">
            <v>0</v>
          </cell>
          <cell r="DM287">
            <v>7.1613817691385533</v>
          </cell>
          <cell r="DN287">
            <v>25434.264641547135</v>
          </cell>
          <cell r="DO287">
            <v>0</v>
          </cell>
          <cell r="DP287">
            <v>25434.264641547135</v>
          </cell>
          <cell r="DQ287"/>
          <cell r="DW287">
            <v>1437.2600000000002</v>
          </cell>
          <cell r="DX287">
            <v>0</v>
          </cell>
        </row>
        <row r="288">
          <cell r="A288">
            <v>150000713</v>
          </cell>
          <cell r="B288" t="str">
            <v>№2/285</v>
          </cell>
          <cell r="C288" t="str">
            <v>ПРОСПЕКТ ЛЕВКА ЛУК'ЯНЕНКА,  25</v>
          </cell>
          <cell r="D288" t="str">
            <v>вул.РОКОССОВСЬКОГО,  25</v>
          </cell>
          <cell r="E288">
            <v>6255.8</v>
          </cell>
          <cell r="F288">
            <v>5133.3</v>
          </cell>
          <cell r="G288">
            <v>0</v>
          </cell>
          <cell r="H288">
            <v>1122.4999999999998</v>
          </cell>
          <cell r="I288">
            <v>25298.579103145479</v>
          </cell>
          <cell r="J288">
            <v>24353.819108280946</v>
          </cell>
          <cell r="K288">
            <v>-944.75999486453293</v>
          </cell>
          <cell r="L288">
            <v>5073.6249077046905</v>
          </cell>
          <cell r="M288">
            <v>5180.7850319179151</v>
          </cell>
          <cell r="N288">
            <v>107.16012421322466</v>
          </cell>
          <cell r="O288">
            <v>9755.343880611139</v>
          </cell>
          <cell r="P288">
            <v>9780.3516724216825</v>
          </cell>
          <cell r="Q288">
            <v>25.007791810543495</v>
          </cell>
          <cell r="R288">
            <v>0</v>
          </cell>
          <cell r="S288">
            <v>0</v>
          </cell>
          <cell r="T288">
            <v>0</v>
          </cell>
          <cell r="U288">
            <v>1352.3862971900487</v>
          </cell>
          <cell r="V288">
            <v>934.85549214666253</v>
          </cell>
          <cell r="W288">
            <v>-417.53080504338618</v>
          </cell>
          <cell r="X288">
            <v>21947.943676713247</v>
          </cell>
          <cell r="Y288">
            <v>21220.787855204442</v>
          </cell>
          <cell r="Z288">
            <v>-727.15582150880437</v>
          </cell>
          <cell r="AA288">
            <v>0</v>
          </cell>
          <cell r="AB288">
            <v>0</v>
          </cell>
          <cell r="AC288">
            <v>0</v>
          </cell>
          <cell r="AD288">
            <v>27540.519574174883</v>
          </cell>
          <cell r="AE288">
            <v>27645.746826231029</v>
          </cell>
          <cell r="AF288">
            <v>105.22725205614552</v>
          </cell>
          <cell r="AG288">
            <v>90968.397439539491</v>
          </cell>
          <cell r="AH288">
            <v>89116.345986202679</v>
          </cell>
          <cell r="AI288">
            <v>-1852.0514533368114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16635.374683823728</v>
          </cell>
          <cell r="AQ288">
            <v>14850.517435025169</v>
          </cell>
          <cell r="AR288">
            <v>-1784.8572487985584</v>
          </cell>
          <cell r="AS288">
            <v>102218.45421376463</v>
          </cell>
          <cell r="AT288">
            <v>69678.38560298676</v>
          </cell>
          <cell r="AU288">
            <v>-32540.068610777875</v>
          </cell>
          <cell r="AV288">
            <v>3908.394061215522</v>
          </cell>
          <cell r="AW288">
            <v>431.24298690662943</v>
          </cell>
          <cell r="AX288">
            <v>-3477.1510743088925</v>
          </cell>
          <cell r="AY288">
            <v>6552.0850209544478</v>
          </cell>
          <cell r="AZ288">
            <v>7036.4628755305421</v>
          </cell>
          <cell r="BA288">
            <v>484.37785457609425</v>
          </cell>
          <cell r="BB288">
            <v>3593.7860710087598</v>
          </cell>
          <cell r="BC288">
            <v>0</v>
          </cell>
          <cell r="BD288">
            <v>-3593.7860710087598</v>
          </cell>
          <cell r="BE288">
            <v>0</v>
          </cell>
          <cell r="BF288">
            <v>0</v>
          </cell>
          <cell r="BG288">
            <v>0</v>
          </cell>
          <cell r="BH288">
            <v>1372.1877145678275</v>
          </cell>
          <cell r="BI288">
            <v>0</v>
          </cell>
          <cell r="BJ288">
            <v>-1372.1877145678275</v>
          </cell>
          <cell r="BK288">
            <v>5410.5919445814761</v>
          </cell>
          <cell r="BL288">
            <v>0</v>
          </cell>
          <cell r="BM288">
            <v>-5410.5919445814761</v>
          </cell>
          <cell r="BN288">
            <v>309.08561101836329</v>
          </cell>
          <cell r="BO288">
            <v>0</v>
          </cell>
          <cell r="BP288">
            <v>-309.08561101836329</v>
          </cell>
          <cell r="BQ288">
            <v>21146.1304233464</v>
          </cell>
          <cell r="BR288">
            <v>7467.7058624371712</v>
          </cell>
          <cell r="BS288">
            <v>-13678.424560909229</v>
          </cell>
          <cell r="BT288">
            <v>72003.575495727302</v>
          </cell>
          <cell r="BU288">
            <v>107296.18807465061</v>
          </cell>
          <cell r="BV288">
            <v>35292.612578923305</v>
          </cell>
          <cell r="BW288">
            <v>35324.080090570496</v>
          </cell>
          <cell r="BX288">
            <v>45298.0403510662</v>
          </cell>
          <cell r="BY288">
            <v>9973.9602604957036</v>
          </cell>
          <cell r="BZ288">
            <v>14536.510966578775</v>
          </cell>
          <cell r="CA288">
            <v>1333.0760647320772</v>
          </cell>
          <cell r="CB288">
            <v>-13203.434901846698</v>
          </cell>
          <cell r="CC288">
            <v>951.51222179433466</v>
          </cell>
          <cell r="CD288">
            <v>954.27231137756132</v>
          </cell>
          <cell r="CE288">
            <v>2.7600895832266588</v>
          </cell>
          <cell r="CF288">
            <v>118.61981220751407</v>
          </cell>
          <cell r="CG288">
            <v>0</v>
          </cell>
          <cell r="CH288">
            <v>-118.61981220751407</v>
          </cell>
          <cell r="CI288">
            <v>2893.0114132119593</v>
          </cell>
          <cell r="CJ288">
            <v>4495.7872704889232</v>
          </cell>
          <cell r="CK288">
            <v>1602.775857276964</v>
          </cell>
          <cell r="CL288">
            <v>0</v>
          </cell>
          <cell r="CM288">
            <v>0</v>
          </cell>
          <cell r="CN288">
            <v>0</v>
          </cell>
          <cell r="CO288">
            <v>2893.0114132119593</v>
          </cell>
          <cell r="CP288">
            <v>4495.7872704889232</v>
          </cell>
          <cell r="CQ288">
            <v>1602.775857276964</v>
          </cell>
          <cell r="CR288">
            <v>356795.66676056461</v>
          </cell>
          <cell r="CS288">
            <v>340490.31895896717</v>
          </cell>
          <cell r="CT288">
            <v>-16305.34780159744</v>
          </cell>
          <cell r="CU288">
            <v>428154.80011267751</v>
          </cell>
          <cell r="CV288">
            <v>408588.38275076059</v>
          </cell>
          <cell r="CW288">
            <v>-19566.417361916916</v>
          </cell>
          <cell r="CX288">
            <v>18293.749358785815</v>
          </cell>
          <cell r="CY288">
            <v>37860.166720702677</v>
          </cell>
          <cell r="CZ288">
            <v>19566.417361916861</v>
          </cell>
          <cell r="DA288">
            <v>12876.34886018392</v>
          </cell>
          <cell r="DB288">
            <v>3</v>
          </cell>
          <cell r="DC288">
            <v>103282.22</v>
          </cell>
          <cell r="DD288">
            <v>16612.590000000004</v>
          </cell>
          <cell r="DE288">
            <v>64689.57</v>
          </cell>
          <cell r="DF288">
            <v>9119.7100000000028</v>
          </cell>
          <cell r="DG288">
            <v>-25097.09928133525</v>
          </cell>
          <cell r="DH288">
            <v>5357382.5936575597</v>
          </cell>
          <cell r="DI288">
            <v>22860.787599000243</v>
          </cell>
          <cell r="DJ288">
            <v>5</v>
          </cell>
          <cell r="DK288">
            <v>7.5177914708818481</v>
          </cell>
          <cell r="DL288">
            <v>0</v>
          </cell>
          <cell r="DM288">
            <v>6.6752009760051045</v>
          </cell>
          <cell r="DN288">
            <v>38591.078957477795</v>
          </cell>
          <cell r="DO288">
            <v>7492.9130955657283</v>
          </cell>
          <cell r="DP288">
            <v>46083.992053043527</v>
          </cell>
          <cell r="DQ288"/>
          <cell r="DW288">
            <v>2005.6599999999999</v>
          </cell>
          <cell r="DX288">
            <v>0</v>
          </cell>
        </row>
        <row r="289">
          <cell r="A289">
            <v>150000714</v>
          </cell>
          <cell r="B289" t="str">
            <v>№2/286</v>
          </cell>
          <cell r="C289" t="str">
            <v>ПРОСПЕКТ ЛЕВКА ЛУК'ЯНЕНКА,  27</v>
          </cell>
          <cell r="D289" t="str">
            <v>вул.РОКОССОВСЬКОГО,  27</v>
          </cell>
          <cell r="E289">
            <v>2767.8</v>
          </cell>
          <cell r="F289">
            <v>2767.8</v>
          </cell>
          <cell r="G289">
            <v>0</v>
          </cell>
          <cell r="H289">
            <v>0</v>
          </cell>
          <cell r="I289">
            <v>10771.421633292706</v>
          </cell>
          <cell r="J289">
            <v>10467.384542649064</v>
          </cell>
          <cell r="K289">
            <v>-304.03709064364193</v>
          </cell>
          <cell r="L289">
            <v>2362.3779117381155</v>
          </cell>
          <cell r="M289">
            <v>2393.3200432366534</v>
          </cell>
          <cell r="N289">
            <v>30.942131498537947</v>
          </cell>
          <cell r="O289">
            <v>4556.9960065138594</v>
          </cell>
          <cell r="P289">
            <v>4569.1774425783169</v>
          </cell>
          <cell r="Q289">
            <v>12.181436064457557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7645.0657639610727</v>
          </cell>
          <cell r="Y289">
            <v>7094.8509843903812</v>
          </cell>
          <cell r="Z289">
            <v>-550.21477957069146</v>
          </cell>
          <cell r="AA289">
            <v>0</v>
          </cell>
          <cell r="AB289">
            <v>0</v>
          </cell>
          <cell r="AC289">
            <v>0</v>
          </cell>
          <cell r="AD289">
            <v>12183.934807423786</v>
          </cell>
          <cell r="AE289">
            <v>12233.988950140154</v>
          </cell>
          <cell r="AF289">
            <v>50.054142716368005</v>
          </cell>
          <cell r="AG289">
            <v>37519.79612292954</v>
          </cell>
          <cell r="AH289">
            <v>36758.721962994568</v>
          </cell>
          <cell r="AI289">
            <v>-761.07415993497125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6451.6813959668352</v>
          </cell>
          <cell r="AQ289">
            <v>7907.9134676609556</v>
          </cell>
          <cell r="AR289">
            <v>1456.2320716941204</v>
          </cell>
          <cell r="AS289">
            <v>49398.632529957707</v>
          </cell>
          <cell r="AT289">
            <v>25471.432212581967</v>
          </cell>
          <cell r="AU289">
            <v>-23927.20031737574</v>
          </cell>
          <cell r="AV289">
            <v>1739.7340888531789</v>
          </cell>
          <cell r="AW289">
            <v>1924.9743504526677</v>
          </cell>
          <cell r="AX289">
            <v>185.2402615994888</v>
          </cell>
          <cell r="AY289">
            <v>2646.3212291385557</v>
          </cell>
          <cell r="AZ289">
            <v>666.0646154291527</v>
          </cell>
          <cell r="BA289">
            <v>-1980.2566137094032</v>
          </cell>
          <cell r="BB289">
            <v>1555.707737724277</v>
          </cell>
          <cell r="BC289">
            <v>0</v>
          </cell>
          <cell r="BD289">
            <v>-1555.707737724277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1622.5231437104906</v>
          </cell>
          <cell r="BL289">
            <v>3019.4716439340618</v>
          </cell>
          <cell r="BM289">
            <v>1396.9485002235713</v>
          </cell>
          <cell r="BN289">
            <v>154.54280550918165</v>
          </cell>
          <cell r="BO289">
            <v>371.38792017384003</v>
          </cell>
          <cell r="BP289">
            <v>216.84511466465838</v>
          </cell>
          <cell r="BQ289">
            <v>7718.8290049356838</v>
          </cell>
          <cell r="BR289">
            <v>5981.8985299897222</v>
          </cell>
          <cell r="BS289">
            <v>-1736.9304749459616</v>
          </cell>
          <cell r="BT289">
            <v>41379.446219453588</v>
          </cell>
          <cell r="BU289">
            <v>67134.834963131812</v>
          </cell>
          <cell r="BV289">
            <v>25755.388743678224</v>
          </cell>
          <cell r="BW289">
            <v>20070.23006473605</v>
          </cell>
          <cell r="BX289">
            <v>22678.83047970898</v>
          </cell>
          <cell r="BY289">
            <v>2608.6004149729306</v>
          </cell>
          <cell r="BZ289">
            <v>5484.3318227202581</v>
          </cell>
          <cell r="CA289">
            <v>709.02957622391568</v>
          </cell>
          <cell r="CB289">
            <v>-4775.3022464963424</v>
          </cell>
          <cell r="CC289">
            <v>634.34148119622319</v>
          </cell>
          <cell r="CD289">
            <v>636.18154091837425</v>
          </cell>
          <cell r="CE289">
            <v>1.8400597221510679</v>
          </cell>
          <cell r="CF289">
            <v>79.079874805009382</v>
          </cell>
          <cell r="CG289">
            <v>0</v>
          </cell>
          <cell r="CH289">
            <v>-79.079874805009382</v>
          </cell>
          <cell r="CI289">
            <v>14571.703926876673</v>
          </cell>
          <cell r="CJ289">
            <v>15179.713776243285</v>
          </cell>
          <cell r="CK289">
            <v>608.00984936661189</v>
          </cell>
          <cell r="CL289">
            <v>0</v>
          </cell>
          <cell r="CM289">
            <v>0</v>
          </cell>
          <cell r="CN289">
            <v>0</v>
          </cell>
          <cell r="CO289">
            <v>14571.703926876673</v>
          </cell>
          <cell r="CP289">
            <v>15179.713776243285</v>
          </cell>
          <cell r="CQ289">
            <v>608.00984936661189</v>
          </cell>
          <cell r="CR289">
            <v>183308.07244357758</v>
          </cell>
          <cell r="CS289">
            <v>182458.5565094536</v>
          </cell>
          <cell r="CT289">
            <v>-849.51593412397779</v>
          </cell>
          <cell r="CU289">
            <v>219969.68693229309</v>
          </cell>
          <cell r="CV289">
            <v>218950.26781134433</v>
          </cell>
          <cell r="CW289">
            <v>-1019.4191209487617</v>
          </cell>
          <cell r="CX289">
            <v>7013.9901837940097</v>
          </cell>
          <cell r="CY289">
            <v>8033.409304742825</v>
          </cell>
          <cell r="CZ289">
            <v>1019.4191209488154</v>
          </cell>
          <cell r="DA289">
            <v>20964.499923094394</v>
          </cell>
          <cell r="DB289">
            <v>3</v>
          </cell>
          <cell r="DC289">
            <v>58010.09</v>
          </cell>
          <cell r="DD289">
            <v>0</v>
          </cell>
          <cell r="DE289">
            <v>34540.53</v>
          </cell>
          <cell r="DF289">
            <v>0</v>
          </cell>
          <cell r="DG289">
            <v>54421.837981127726</v>
          </cell>
          <cell r="DH289">
            <v>2723804.1253930451</v>
          </cell>
          <cell r="DI289">
            <v>12331.245696233411</v>
          </cell>
          <cell r="DJ289">
            <v>5</v>
          </cell>
          <cell r="DK289">
            <v>8.479528000972838</v>
          </cell>
          <cell r="DL289">
            <v>0</v>
          </cell>
          <cell r="DM289">
            <v>7.5926589352296636</v>
          </cell>
          <cell r="DN289">
            <v>23469.637601092621</v>
          </cell>
          <cell r="DO289">
            <v>0</v>
          </cell>
          <cell r="DP289">
            <v>23469.637601092621</v>
          </cell>
          <cell r="DQ289"/>
          <cell r="DW289">
            <v>1437.2600000000002</v>
          </cell>
          <cell r="DX289">
            <v>0</v>
          </cell>
        </row>
        <row r="290">
          <cell r="A290">
            <v>150000715</v>
          </cell>
          <cell r="B290" t="str">
            <v>№2/287</v>
          </cell>
          <cell r="C290" t="str">
            <v>ПРОСПЕКТ ЛЕВКА ЛУК'ЯНЕНКА,  29</v>
          </cell>
          <cell r="D290" t="str">
            <v>вул.РОКОССОВСЬКОГО,  29</v>
          </cell>
          <cell r="E290">
            <v>4580.1000000000004</v>
          </cell>
          <cell r="F290">
            <v>4580.1000000000004</v>
          </cell>
          <cell r="G290">
            <v>0</v>
          </cell>
          <cell r="H290">
            <v>0</v>
          </cell>
          <cell r="I290">
            <v>18003.072937912824</v>
          </cell>
          <cell r="J290">
            <v>17436.233944269086</v>
          </cell>
          <cell r="K290">
            <v>-566.83899364373792</v>
          </cell>
          <cell r="L290">
            <v>3805.7011172609373</v>
          </cell>
          <cell r="M290">
            <v>3927.2947006883946</v>
          </cell>
          <cell r="N290">
            <v>121.59358342745736</v>
          </cell>
          <cell r="O290">
            <v>7728.2341512359544</v>
          </cell>
          <cell r="P290">
            <v>7748.9129756266202</v>
          </cell>
          <cell r="Q290">
            <v>20.678824390665795</v>
          </cell>
          <cell r="R290">
            <v>0</v>
          </cell>
          <cell r="S290">
            <v>0</v>
          </cell>
          <cell r="T290">
            <v>0</v>
          </cell>
          <cell r="U290">
            <v>891.72923892249673</v>
          </cell>
          <cell r="V290">
            <v>616.42767280776525</v>
          </cell>
          <cell r="W290">
            <v>-275.30156611473149</v>
          </cell>
          <cell r="X290">
            <v>14092.702166368206</v>
          </cell>
          <cell r="Y290">
            <v>13556.458872198313</v>
          </cell>
          <cell r="Z290">
            <v>-536.24329416989349</v>
          </cell>
          <cell r="AA290">
            <v>0</v>
          </cell>
          <cell r="AB290">
            <v>0</v>
          </cell>
          <cell r="AC290">
            <v>0</v>
          </cell>
          <cell r="AD290">
            <v>20162.303581685861</v>
          </cell>
          <cell r="AE290">
            <v>20245.092864172064</v>
          </cell>
          <cell r="AF290">
            <v>82.789282486202865</v>
          </cell>
          <cell r="AG290">
            <v>64683.743193386283</v>
          </cell>
          <cell r="AH290">
            <v>63530.421029762249</v>
          </cell>
          <cell r="AI290">
            <v>-1153.3221636240341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15547.101938398786</v>
          </cell>
          <cell r="AQ290">
            <v>14070.848183977017</v>
          </cell>
          <cell r="AR290">
            <v>-1476.2537544217685</v>
          </cell>
          <cell r="AS290">
            <v>75766.004728740605</v>
          </cell>
          <cell r="AT290">
            <v>10943.662157768009</v>
          </cell>
          <cell r="AU290">
            <v>-64822.3425709726</v>
          </cell>
          <cell r="AV290">
            <v>2579.0306189483849</v>
          </cell>
          <cell r="AW290">
            <v>1153.9366216582528</v>
          </cell>
          <cell r="AX290">
            <v>-1425.0939972901322</v>
          </cell>
          <cell r="AY290">
            <v>4914.7868696245223</v>
          </cell>
          <cell r="AZ290">
            <v>5090.4381682462736</v>
          </cell>
          <cell r="BA290">
            <v>175.65129862175127</v>
          </cell>
          <cell r="BB290">
            <v>2671.5235862455665</v>
          </cell>
          <cell r="BC290">
            <v>0</v>
          </cell>
          <cell r="BD290">
            <v>-2671.5235862455665</v>
          </cell>
          <cell r="BE290">
            <v>0</v>
          </cell>
          <cell r="BF290">
            <v>0</v>
          </cell>
          <cell r="BG290">
            <v>0</v>
          </cell>
          <cell r="BH290">
            <v>904.57350950575074</v>
          </cell>
          <cell r="BI290">
            <v>0</v>
          </cell>
          <cell r="BJ290">
            <v>-904.57350950575074</v>
          </cell>
          <cell r="BK290">
            <v>3367.1552044092791</v>
          </cell>
          <cell r="BL290">
            <v>0</v>
          </cell>
          <cell r="BM290">
            <v>-3367.1552044092791</v>
          </cell>
          <cell r="BN290">
            <v>270.44990964106785</v>
          </cell>
          <cell r="BO290">
            <v>0</v>
          </cell>
          <cell r="BP290">
            <v>-270.44990964106785</v>
          </cell>
          <cell r="BQ290">
            <v>14707.519698374572</v>
          </cell>
          <cell r="BR290">
            <v>6244.3747899045266</v>
          </cell>
          <cell r="BS290">
            <v>-8463.1449084700453</v>
          </cell>
          <cell r="BT290">
            <v>53059.395476146725</v>
          </cell>
          <cell r="BU290">
            <v>90582.473758934007</v>
          </cell>
          <cell r="BV290">
            <v>37523.078282787283</v>
          </cell>
          <cell r="BW290">
            <v>25670.205049643006</v>
          </cell>
          <cell r="BX290">
            <v>29340.001453186276</v>
          </cell>
          <cell r="BY290">
            <v>3669.7964035432706</v>
          </cell>
          <cell r="BZ290">
            <v>15047.797016589337</v>
          </cell>
          <cell r="CA290">
            <v>1154.8212233257207</v>
          </cell>
          <cell r="CB290">
            <v>-13892.975793263617</v>
          </cell>
          <cell r="CC290">
            <v>634.3392722212443</v>
          </cell>
          <cell r="CD290">
            <v>636.18154091837425</v>
          </cell>
          <cell r="CE290">
            <v>1.8422686971299527</v>
          </cell>
          <cell r="CF290">
            <v>79.076383169832056</v>
          </cell>
          <cell r="CG290">
            <v>0</v>
          </cell>
          <cell r="CH290">
            <v>-79.076383169832056</v>
          </cell>
          <cell r="CI290">
            <v>5318.8469616678321</v>
          </cell>
          <cell r="CJ290">
            <v>3930.4770732182596</v>
          </cell>
          <cell r="CK290">
            <v>-1388.3698884495725</v>
          </cell>
          <cell r="CL290">
            <v>0</v>
          </cell>
          <cell r="CM290">
            <v>0</v>
          </cell>
          <cell r="CN290">
            <v>0</v>
          </cell>
          <cell r="CO290">
            <v>5318.8469616678321</v>
          </cell>
          <cell r="CP290">
            <v>3930.4770732182596</v>
          </cell>
          <cell r="CQ290">
            <v>-1388.3698884495725</v>
          </cell>
          <cell r="CR290">
            <v>270514.02971833828</v>
          </cell>
          <cell r="CS290">
            <v>220433.26121099442</v>
          </cell>
          <cell r="CT290">
            <v>-50080.768507343862</v>
          </cell>
          <cell r="CU290">
            <v>324616.83566200593</v>
          </cell>
          <cell r="CV290">
            <v>264519.91345319327</v>
          </cell>
          <cell r="CW290">
            <v>-60096.92220881267</v>
          </cell>
          <cell r="CX290">
            <v>13481.778516012899</v>
          </cell>
          <cell r="CY290">
            <v>73578.700724825379</v>
          </cell>
          <cell r="CZ290">
            <v>60096.922208812481</v>
          </cell>
          <cell r="DA290">
            <v>-61412.179733868383</v>
          </cell>
          <cell r="DB290">
            <v>3</v>
          </cell>
          <cell r="DC290">
            <v>72654.87</v>
          </cell>
          <cell r="DD290">
            <v>0</v>
          </cell>
          <cell r="DE290">
            <v>37694.079999999994</v>
          </cell>
          <cell r="DF290">
            <v>0</v>
          </cell>
          <cell r="DG290">
            <v>32631.86420543096</v>
          </cell>
          <cell r="DH290">
            <v>4057183.3701362256</v>
          </cell>
          <cell r="DI290">
            <v>20406.389429314942</v>
          </cell>
          <cell r="DJ290">
            <v>5</v>
          </cell>
          <cell r="DK290">
            <v>7.6332045256960708</v>
          </cell>
          <cell r="DL290">
            <v>0</v>
          </cell>
          <cell r="DM290">
            <v>6.9428294538943094</v>
          </cell>
          <cell r="DN290">
            <v>34960.840048140577</v>
          </cell>
          <cell r="DO290">
            <v>0</v>
          </cell>
          <cell r="DP290">
            <v>34960.840048140577</v>
          </cell>
          <cell r="DQ290"/>
          <cell r="DW290">
            <v>1775.9</v>
          </cell>
          <cell r="DX290">
            <v>0</v>
          </cell>
        </row>
        <row r="291">
          <cell r="A291">
            <v>150000719</v>
          </cell>
          <cell r="B291" t="str">
            <v>№2/288</v>
          </cell>
          <cell r="C291" t="str">
            <v>ПРОСПЕКТ ЛЕВКА ЛУК'ЯНЕНКА,  37А</v>
          </cell>
          <cell r="D291" t="str">
            <v>вул.РОКОССОВСЬКОГО,  37А</v>
          </cell>
          <cell r="E291">
            <v>6210.5999999999995</v>
          </cell>
          <cell r="F291">
            <v>5974.7</v>
          </cell>
          <cell r="G291">
            <v>0</v>
          </cell>
          <cell r="H291">
            <v>235.9</v>
          </cell>
          <cell r="I291">
            <v>25212.014526372219</v>
          </cell>
          <cell r="J291">
            <v>24279.326921313612</v>
          </cell>
          <cell r="K291">
            <v>-932.68760505860701</v>
          </cell>
          <cell r="L291">
            <v>5075.8221379698052</v>
          </cell>
          <cell r="M291">
            <v>5224.3507092621021</v>
          </cell>
          <cell r="N291">
            <v>148.52857129229687</v>
          </cell>
          <cell r="O291">
            <v>10094.512073092483</v>
          </cell>
          <cell r="P291">
            <v>10122.03494676152</v>
          </cell>
          <cell r="Q291">
            <v>27.522873669036926</v>
          </cell>
          <cell r="R291">
            <v>0</v>
          </cell>
          <cell r="S291">
            <v>0</v>
          </cell>
          <cell r="T291">
            <v>0</v>
          </cell>
          <cell r="U291">
            <v>2001.7811212484776</v>
          </cell>
          <cell r="V291">
            <v>1293.89855415174</v>
          </cell>
          <cell r="W291">
            <v>-707.8825670967376</v>
          </cell>
          <cell r="X291">
            <v>22856.16568844876</v>
          </cell>
          <cell r="Y291">
            <v>22142.543529774797</v>
          </cell>
          <cell r="Z291">
            <v>-713.62215867396299</v>
          </cell>
          <cell r="AA291">
            <v>0</v>
          </cell>
          <cell r="AB291">
            <v>0</v>
          </cell>
          <cell r="AC291">
            <v>0</v>
          </cell>
          <cell r="AD291">
            <v>27340.682024779911</v>
          </cell>
          <cell r="AE291">
            <v>27452.886722681094</v>
          </cell>
          <cell r="AF291">
            <v>112.20469790118295</v>
          </cell>
          <cell r="AG291">
            <v>92580.977571911644</v>
          </cell>
          <cell r="AH291">
            <v>90515.041383944874</v>
          </cell>
          <cell r="AI291">
            <v>-2065.9361879667704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19744.79051257583</v>
          </cell>
          <cell r="AQ291">
            <v>19201.722628219464</v>
          </cell>
          <cell r="AR291">
            <v>-543.06788435636554</v>
          </cell>
          <cell r="AS291">
            <v>81449.612368177623</v>
          </cell>
          <cell r="AT291">
            <v>24912.251132992275</v>
          </cell>
          <cell r="AU291">
            <v>-56537.361235185352</v>
          </cell>
          <cell r="AV291">
            <v>3867.7022668157915</v>
          </cell>
          <cell r="AW291">
            <v>0</v>
          </cell>
          <cell r="AX291">
            <v>-3867.7022668157915</v>
          </cell>
          <cell r="AY291">
            <v>6554.8385121530755</v>
          </cell>
          <cell r="AZ291">
            <v>0</v>
          </cell>
          <cell r="BA291">
            <v>-6554.8385121530755</v>
          </cell>
          <cell r="BB291">
            <v>3640.3011012528223</v>
          </cell>
          <cell r="BC291">
            <v>11680.736476726128</v>
          </cell>
          <cell r="BD291">
            <v>8040.4353754733056</v>
          </cell>
          <cell r="BE291">
            <v>0</v>
          </cell>
          <cell r="BF291">
            <v>0</v>
          </cell>
          <cell r="BG291">
            <v>0</v>
          </cell>
          <cell r="BH291">
            <v>1824.8877599242371</v>
          </cell>
          <cell r="BI291">
            <v>4686.7614884431332</v>
          </cell>
          <cell r="BJ291">
            <v>2861.8737285188963</v>
          </cell>
          <cell r="BK291">
            <v>5562.8444268434196</v>
          </cell>
          <cell r="BL291">
            <v>1968.8779832321352</v>
          </cell>
          <cell r="BM291">
            <v>-3593.9664436112844</v>
          </cell>
          <cell r="BN291">
            <v>309.08561101836329</v>
          </cell>
          <cell r="BO291">
            <v>7310.2206392330872</v>
          </cell>
          <cell r="BP291">
            <v>7001.1350282147241</v>
          </cell>
          <cell r="BQ291">
            <v>21759.659678007709</v>
          </cell>
          <cell r="BR291">
            <v>25646.596587634485</v>
          </cell>
          <cell r="BS291">
            <v>3886.9369096267765</v>
          </cell>
          <cell r="BT291">
            <v>85949.556354397559</v>
          </cell>
          <cell r="BU291">
            <v>129733.26081745322</v>
          </cell>
          <cell r="BV291">
            <v>43783.704463055663</v>
          </cell>
          <cell r="BW291">
            <v>38158.345528713624</v>
          </cell>
          <cell r="BX291">
            <v>43132.26189391379</v>
          </cell>
          <cell r="BY291">
            <v>4973.9163652001662</v>
          </cell>
          <cell r="BZ291">
            <v>15469.375114423918</v>
          </cell>
          <cell r="CA291">
            <v>1432.032924849475</v>
          </cell>
          <cell r="CB291">
            <v>-14037.342189574443</v>
          </cell>
          <cell r="CC291">
            <v>3832.056887906384</v>
          </cell>
          <cell r="CD291">
            <v>3843.1726886878987</v>
          </cell>
          <cell r="CE291">
            <v>11.115800781514736</v>
          </cell>
          <cell r="CF291">
            <v>477.7215236970618</v>
          </cell>
          <cell r="CG291">
            <v>0</v>
          </cell>
          <cell r="CH291">
            <v>-477.7215236970618</v>
          </cell>
          <cell r="CI291">
            <v>26978.969197036557</v>
          </cell>
          <cell r="CJ291">
            <v>25780.296193657545</v>
          </cell>
          <cell r="CK291">
            <v>-1198.6730033790118</v>
          </cell>
          <cell r="CL291">
            <v>0</v>
          </cell>
          <cell r="CM291">
            <v>0</v>
          </cell>
          <cell r="CN291">
            <v>0</v>
          </cell>
          <cell r="CO291">
            <v>26978.969197036557</v>
          </cell>
          <cell r="CP291">
            <v>25780.296193657545</v>
          </cell>
          <cell r="CQ291">
            <v>-1198.6730033790118</v>
          </cell>
          <cell r="CR291">
            <v>386401.06473684794</v>
          </cell>
          <cell r="CS291">
            <v>364196.63625135308</v>
          </cell>
          <cell r="CT291">
            <v>-22204.428485494864</v>
          </cell>
          <cell r="CU291">
            <v>463681.27768421749</v>
          </cell>
          <cell r="CV291">
            <v>437035.96350162366</v>
          </cell>
          <cell r="CW291">
            <v>-26645.314182593836</v>
          </cell>
          <cell r="CX291">
            <v>20384.279984070694</v>
          </cell>
          <cell r="CY291">
            <v>47029.59416666453</v>
          </cell>
          <cell r="CZ291">
            <v>26645.314182593836</v>
          </cell>
          <cell r="DA291">
            <v>47916.223569395443</v>
          </cell>
          <cell r="DB291">
            <v>3</v>
          </cell>
          <cell r="DC291">
            <v>155022.48000000001</v>
          </cell>
          <cell r="DD291">
            <v>4127.1000000000004</v>
          </cell>
          <cell r="DE291">
            <v>106691.97</v>
          </cell>
          <cell r="DF291">
            <v>2403.6400000000003</v>
          </cell>
          <cell r="DG291">
            <v>67791.040740843397</v>
          </cell>
          <cell r="DH291">
            <v>5808786.6920194579</v>
          </cell>
          <cell r="DI291">
            <v>26621.020046294481</v>
          </cell>
          <cell r="DJ291">
            <v>5</v>
          </cell>
          <cell r="DK291">
            <v>8.0903534001952018</v>
          </cell>
          <cell r="DL291">
            <v>0</v>
          </cell>
          <cell r="DM291">
            <v>7.3058540199001181</v>
          </cell>
          <cell r="DN291">
            <v>48337.434460146273</v>
          </cell>
          <cell r="DO291">
            <v>1723.450963294438</v>
          </cell>
          <cell r="DP291">
            <v>50060.885423440712</v>
          </cell>
          <cell r="DQ291"/>
          <cell r="DW291">
            <v>2005.6599999999999</v>
          </cell>
          <cell r="DX291">
            <v>0</v>
          </cell>
        </row>
        <row r="292">
          <cell r="A292">
            <v>150000716</v>
          </cell>
          <cell r="B292" t="str">
            <v>№2/289</v>
          </cell>
          <cell r="C292" t="str">
            <v>ПРОСПЕКТ ЛЕВКА ЛУК'ЯНЕНКА,  39</v>
          </cell>
          <cell r="D292" t="str">
            <v>вул.РОКОССОВСЬКОГО,  39</v>
          </cell>
          <cell r="E292">
            <v>3177.92</v>
          </cell>
          <cell r="F292">
            <v>2685.1</v>
          </cell>
          <cell r="G292">
            <v>0</v>
          </cell>
          <cell r="H292">
            <v>492.82</v>
          </cell>
          <cell r="I292">
            <v>13679.15002144619</v>
          </cell>
          <cell r="J292">
            <v>13212.44986109722</v>
          </cell>
          <cell r="K292">
            <v>-466.7001603489698</v>
          </cell>
          <cell r="L292">
            <v>2545.193833507074</v>
          </cell>
          <cell r="M292">
            <v>2618.1674132357407</v>
          </cell>
          <cell r="N292">
            <v>72.973579728666664</v>
          </cell>
          <cell r="O292">
            <v>5184.1398347189916</v>
          </cell>
          <cell r="P292">
            <v>5198.2439330451198</v>
          </cell>
          <cell r="Q292">
            <v>14.104098326128224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8103.3186271372806</v>
          </cell>
          <cell r="Y292">
            <v>7686.6661751667434</v>
          </cell>
          <cell r="Z292">
            <v>-416.65245197053719</v>
          </cell>
          <cell r="AA292">
            <v>0</v>
          </cell>
          <cell r="AB292">
            <v>0</v>
          </cell>
          <cell r="AC292">
            <v>0</v>
          </cell>
          <cell r="AD292">
            <v>13970.530759491936</v>
          </cell>
          <cell r="AE292">
            <v>14046.499221392489</v>
          </cell>
          <cell r="AF292">
            <v>75.968461900552938</v>
          </cell>
          <cell r="AG292">
            <v>43482.333076301467</v>
          </cell>
          <cell r="AH292">
            <v>42762.026603937309</v>
          </cell>
          <cell r="AI292">
            <v>-720.30647236415825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9328.2211630392721</v>
          </cell>
          <cell r="AQ292">
            <v>8316.3606203652198</v>
          </cell>
          <cell r="AR292">
            <v>-1011.8605426740523</v>
          </cell>
          <cell r="AS292">
            <v>54404.911431364009</v>
          </cell>
          <cell r="AT292">
            <v>25198.361947330457</v>
          </cell>
          <cell r="AU292">
            <v>-29206.549484033552</v>
          </cell>
          <cell r="AV292">
            <v>2194.2316639986379</v>
          </cell>
          <cell r="AW292">
            <v>0</v>
          </cell>
          <cell r="AX292">
            <v>-2194.2316639986379</v>
          </cell>
          <cell r="AY292">
            <v>3162.6989594703091</v>
          </cell>
          <cell r="AZ292">
            <v>0</v>
          </cell>
          <cell r="BA292">
            <v>-3162.6989594703091</v>
          </cell>
          <cell r="BB292">
            <v>1897.3887549576064</v>
          </cell>
          <cell r="BC292">
            <v>0</v>
          </cell>
          <cell r="BD292">
            <v>-1897.3887549576064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1992.6825698887865</v>
          </cell>
          <cell r="BL292">
            <v>0</v>
          </cell>
          <cell r="BM292">
            <v>-1992.6825698887865</v>
          </cell>
          <cell r="BN292">
            <v>206.0570740122422</v>
          </cell>
          <cell r="BO292">
            <v>0</v>
          </cell>
          <cell r="BP292">
            <v>-206.0570740122422</v>
          </cell>
          <cell r="BQ292">
            <v>9453.0590223275813</v>
          </cell>
          <cell r="BR292">
            <v>0</v>
          </cell>
          <cell r="BS292">
            <v>-9453.0590223275813</v>
          </cell>
          <cell r="BT292">
            <v>19262.684692048115</v>
          </cell>
          <cell r="BU292">
            <v>35284.569903747892</v>
          </cell>
          <cell r="BV292">
            <v>16021.885211699777</v>
          </cell>
          <cell r="BW292">
            <v>22996.095767224895</v>
          </cell>
          <cell r="BX292">
            <v>25730.171558191716</v>
          </cell>
          <cell r="BY292">
            <v>2734.0757909668209</v>
          </cell>
          <cell r="BZ292">
            <v>7658.5174669173184</v>
          </cell>
          <cell r="CA292">
            <v>595.13066457623427</v>
          </cell>
          <cell r="CB292">
            <v>-7063.3868023410841</v>
          </cell>
          <cell r="CC292">
            <v>2091.1465608773315</v>
          </cell>
          <cell r="CD292">
            <v>2097.17244963742</v>
          </cell>
          <cell r="CE292">
            <v>6.0258887600884918</v>
          </cell>
          <cell r="CF292">
            <v>260.69739711935142</v>
          </cell>
          <cell r="CG292">
            <v>0</v>
          </cell>
          <cell r="CH292">
            <v>-260.69739711935142</v>
          </cell>
          <cell r="CI292">
            <v>7117.6300029607537</v>
          </cell>
          <cell r="CJ292">
            <v>7139.2867074032838</v>
          </cell>
          <cell r="CK292">
            <v>21.656704442530099</v>
          </cell>
          <cell r="CL292">
            <v>0</v>
          </cell>
          <cell r="CM292">
            <v>0</v>
          </cell>
          <cell r="CN292">
            <v>0</v>
          </cell>
          <cell r="CO292">
            <v>7117.6300029607537</v>
          </cell>
          <cell r="CP292">
            <v>7139.2867074032838</v>
          </cell>
          <cell r="CQ292">
            <v>21.656704442530099</v>
          </cell>
          <cell r="CR292">
            <v>176055.29658018012</v>
          </cell>
          <cell r="CS292">
            <v>147123.08045518951</v>
          </cell>
          <cell r="CT292">
            <v>-28932.216124990606</v>
          </cell>
          <cell r="CU292">
            <v>211266.35589621615</v>
          </cell>
          <cell r="CV292">
            <v>176547.69654622741</v>
          </cell>
          <cell r="CW292">
            <v>-34718.659349988739</v>
          </cell>
          <cell r="CX292">
            <v>10782.876205010178</v>
          </cell>
          <cell r="CY292">
            <v>45501.53555499886</v>
          </cell>
          <cell r="CZ292">
            <v>34718.65934998868</v>
          </cell>
          <cell r="DA292">
            <v>13635.8852210287</v>
          </cell>
          <cell r="DB292">
            <v>3</v>
          </cell>
          <cell r="DC292">
            <v>22105.81</v>
          </cell>
          <cell r="DD292">
            <v>13942.65</v>
          </cell>
          <cell r="DE292">
            <v>2240.1500000000015</v>
          </cell>
          <cell r="DF292">
            <v>10811.8</v>
          </cell>
          <cell r="DG292">
            <v>-1004.5544368296978</v>
          </cell>
          <cell r="DH292">
            <v>2664590.7852147156</v>
          </cell>
          <cell r="DI292">
            <v>11962.350854247672</v>
          </cell>
          <cell r="DJ292">
            <v>5</v>
          </cell>
          <cell r="DK292">
            <v>7.3985367383690868</v>
          </cell>
          <cell r="DL292">
            <v>0</v>
          </cell>
          <cell r="DM292">
            <v>6.3528817287332</v>
          </cell>
          <cell r="DN292">
            <v>19865.810996194836</v>
          </cell>
          <cell r="DO292">
            <v>3130.8271735542958</v>
          </cell>
          <cell r="DP292">
            <v>22996.638169749131</v>
          </cell>
          <cell r="DQ292"/>
          <cell r="DW292">
            <v>1275.9000000000001</v>
          </cell>
          <cell r="DX292">
            <v>0</v>
          </cell>
        </row>
        <row r="293">
          <cell r="A293">
            <v>150000717</v>
          </cell>
          <cell r="B293" t="str">
            <v>№2/290</v>
          </cell>
          <cell r="C293" t="str">
            <v>ПРОСПЕКТ ЛЕВКА ЛУК'ЯНЕНКА,  41</v>
          </cell>
          <cell r="D293" t="str">
            <v>вул.РОКОССОВСЬКОГО,  41</v>
          </cell>
          <cell r="E293">
            <v>3167.7000000000003</v>
          </cell>
          <cell r="F293">
            <v>2595.8000000000002</v>
          </cell>
          <cell r="G293">
            <v>0</v>
          </cell>
          <cell r="H293">
            <v>571.9</v>
          </cell>
          <cell r="I293">
            <v>13507.501739365282</v>
          </cell>
          <cell r="J293">
            <v>13035.473230728994</v>
          </cell>
          <cell r="K293">
            <v>-472.02850863628737</v>
          </cell>
          <cell r="L293">
            <v>2545.8997339871798</v>
          </cell>
          <cell r="M293">
            <v>2641.2909242175342</v>
          </cell>
          <cell r="N293">
            <v>95.391190230354368</v>
          </cell>
          <cell r="O293">
            <v>5175.2363405607539</v>
          </cell>
          <cell r="P293">
            <v>5188.9470159597477</v>
          </cell>
          <cell r="Q293">
            <v>13.710675398993772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8063.3828077047983</v>
          </cell>
          <cell r="Y293">
            <v>7693.5848559318219</v>
          </cell>
          <cell r="Z293">
            <v>-369.79795177297638</v>
          </cell>
          <cell r="AA293">
            <v>0</v>
          </cell>
          <cell r="AB293">
            <v>0</v>
          </cell>
          <cell r="AC293">
            <v>0</v>
          </cell>
          <cell r="AD293">
            <v>13937.379204464847</v>
          </cell>
          <cell r="AE293">
            <v>14001.325665835571</v>
          </cell>
          <cell r="AF293">
            <v>63.946461370724137</v>
          </cell>
          <cell r="AG293">
            <v>43229.399826082859</v>
          </cell>
          <cell r="AH293">
            <v>42560.621692673667</v>
          </cell>
          <cell r="AI293">
            <v>-668.77813340919238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8861.835111943481</v>
          </cell>
          <cell r="AQ293">
            <v>7927.8718943326758</v>
          </cell>
          <cell r="AR293">
            <v>-933.96321761080526</v>
          </cell>
          <cell r="AS293">
            <v>50008.600299074242</v>
          </cell>
          <cell r="AT293">
            <v>41954.354949042769</v>
          </cell>
          <cell r="AU293">
            <v>-8054.2453500314732</v>
          </cell>
          <cell r="AV293">
            <v>2459.1847141015605</v>
          </cell>
          <cell r="AW293">
            <v>0</v>
          </cell>
          <cell r="AX293">
            <v>-2459.1847141015605</v>
          </cell>
          <cell r="AY293">
            <v>3287.7630985204432</v>
          </cell>
          <cell r="AZ293">
            <v>0</v>
          </cell>
          <cell r="BA293">
            <v>-3287.7630985204432</v>
          </cell>
          <cell r="BB293">
            <v>1999.5893393009412</v>
          </cell>
          <cell r="BC293">
            <v>1031.3735201027444</v>
          </cell>
          <cell r="BD293">
            <v>-968.21581919819687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1976.22970805257</v>
          </cell>
          <cell r="BL293">
            <v>0</v>
          </cell>
          <cell r="BM293">
            <v>-1976.22970805257</v>
          </cell>
          <cell r="BN293">
            <v>206.0570740122422</v>
          </cell>
          <cell r="BO293">
            <v>4652.8550332467257</v>
          </cell>
          <cell r="BP293">
            <v>4446.7979592344836</v>
          </cell>
          <cell r="BQ293">
            <v>9928.8239339877564</v>
          </cell>
          <cell r="BR293">
            <v>5684.2285533494705</v>
          </cell>
          <cell r="BS293">
            <v>-4244.5953806382859</v>
          </cell>
          <cell r="BT293">
            <v>35083.173767439861</v>
          </cell>
          <cell r="BU293">
            <v>49131.274531317358</v>
          </cell>
          <cell r="BV293">
            <v>14048.100763877497</v>
          </cell>
          <cell r="BW293">
            <v>22723.883751005211</v>
          </cell>
          <cell r="BX293">
            <v>25419.10293950023</v>
          </cell>
          <cell r="BY293">
            <v>2695.2191884950189</v>
          </cell>
          <cell r="BZ293">
            <v>7658.4751361001363</v>
          </cell>
          <cell r="CA293">
            <v>735.70577087436391</v>
          </cell>
          <cell r="CB293">
            <v>-6922.7693652257722</v>
          </cell>
          <cell r="CC293">
            <v>2029.8927398279138</v>
          </cell>
          <cell r="CD293">
            <v>2035.7809309387976</v>
          </cell>
          <cell r="CE293">
            <v>5.8881911108837812</v>
          </cell>
          <cell r="CF293">
            <v>253.05559937603007</v>
          </cell>
          <cell r="CG293">
            <v>0</v>
          </cell>
          <cell r="CH293">
            <v>-253.05559937603007</v>
          </cell>
          <cell r="CI293">
            <v>6764.1365486132217</v>
          </cell>
          <cell r="CJ293">
            <v>4657.6990317572709</v>
          </cell>
          <cell r="CK293">
            <v>-2106.4375168559509</v>
          </cell>
          <cell r="CL293">
            <v>0</v>
          </cell>
          <cell r="CM293">
            <v>0</v>
          </cell>
          <cell r="CN293">
            <v>0</v>
          </cell>
          <cell r="CO293">
            <v>6764.1365486132217</v>
          </cell>
          <cell r="CP293">
            <v>4657.6990317572709</v>
          </cell>
          <cell r="CQ293">
            <v>-2106.4375168559509</v>
          </cell>
          <cell r="CR293">
            <v>186541.27671345076</v>
          </cell>
          <cell r="CS293">
            <v>180106.64029378662</v>
          </cell>
          <cell r="CT293">
            <v>-6434.6364196641371</v>
          </cell>
          <cell r="CU293">
            <v>223849.53205614092</v>
          </cell>
          <cell r="CV293">
            <v>216127.96835254395</v>
          </cell>
          <cell r="CW293">
            <v>-7721.5637035969703</v>
          </cell>
          <cell r="CX293">
            <v>11284.112117144388</v>
          </cell>
          <cell r="CY293">
            <v>19005.675820741337</v>
          </cell>
          <cell r="CZ293">
            <v>7721.5637035969485</v>
          </cell>
          <cell r="DA293">
            <v>-30712.380829889138</v>
          </cell>
          <cell r="DB293">
            <v>3</v>
          </cell>
          <cell r="DC293">
            <v>25818.85</v>
          </cell>
          <cell r="DD293">
            <v>3784.3</v>
          </cell>
          <cell r="DE293">
            <v>5386.8099999999977</v>
          </cell>
          <cell r="DF293">
            <v>-105.71000000000004</v>
          </cell>
          <cell r="DG293">
            <v>-72322.86160614551</v>
          </cell>
          <cell r="DH293">
            <v>2821603.7300794236</v>
          </cell>
          <cell r="DI293">
            <v>11564.496876115709</v>
          </cell>
          <cell r="DJ293">
            <v>5</v>
          </cell>
          <cell r="DK293">
            <v>7.8714518935153013</v>
          </cell>
          <cell r="DL293">
            <v>0</v>
          </cell>
          <cell r="DM293">
            <v>6.801886035645091</v>
          </cell>
          <cell r="DN293">
            <v>20432.71482518702</v>
          </cell>
          <cell r="DO293">
            <v>3889.9986237854273</v>
          </cell>
          <cell r="DP293">
            <v>24322.713448972449</v>
          </cell>
          <cell r="DQ293"/>
          <cell r="DW293">
            <v>1275.9000000000001</v>
          </cell>
          <cell r="DX293">
            <v>0</v>
          </cell>
        </row>
        <row r="294">
          <cell r="A294">
            <v>150000718</v>
          </cell>
          <cell r="B294" t="str">
            <v>№2/291</v>
          </cell>
          <cell r="C294" t="str">
            <v>ПРОСПЕКТ ЛЕВКА ЛУК'ЯНЕНКА,  45</v>
          </cell>
          <cell r="D294" t="str">
            <v>вул.РОКОССОВСЬКОГО,  45</v>
          </cell>
          <cell r="E294">
            <v>4457.7</v>
          </cell>
          <cell r="F294">
            <v>4457.7</v>
          </cell>
          <cell r="G294">
            <v>0</v>
          </cell>
          <cell r="H294">
            <v>0</v>
          </cell>
          <cell r="I294">
            <v>17143.905371573564</v>
          </cell>
          <cell r="J294">
            <v>16591.542458858781</v>
          </cell>
          <cell r="K294">
            <v>-552.36291271478331</v>
          </cell>
          <cell r="L294">
            <v>3884.3480383547362</v>
          </cell>
          <cell r="M294">
            <v>4009.4584140215516</v>
          </cell>
          <cell r="N294">
            <v>125.11037566681534</v>
          </cell>
          <cell r="O294">
            <v>7381.6667785579857</v>
          </cell>
          <cell r="P294">
            <v>7400.5064395466534</v>
          </cell>
          <cell r="Q294">
            <v>18.839660988667674</v>
          </cell>
          <cell r="R294">
            <v>0</v>
          </cell>
          <cell r="S294">
            <v>0</v>
          </cell>
          <cell r="T294">
            <v>0</v>
          </cell>
          <cell r="U294">
            <v>873.76799374305619</v>
          </cell>
          <cell r="V294">
            <v>604.00526113004491</v>
          </cell>
          <cell r="W294">
            <v>-269.76273261301128</v>
          </cell>
          <cell r="X294">
            <v>14296.115162202088</v>
          </cell>
          <cell r="Y294">
            <v>13765.691150859107</v>
          </cell>
          <cell r="Z294">
            <v>-530.42401134298052</v>
          </cell>
          <cell r="AA294">
            <v>0</v>
          </cell>
          <cell r="AB294">
            <v>0</v>
          </cell>
          <cell r="AC294">
            <v>0</v>
          </cell>
          <cell r="AD294">
            <v>19619.748163167023</v>
          </cell>
          <cell r="AE294">
            <v>19700.606521059279</v>
          </cell>
          <cell r="AF294">
            <v>80.858357892255299</v>
          </cell>
          <cell r="AG294">
            <v>63199.551507598451</v>
          </cell>
          <cell r="AH294">
            <v>62071.810245475419</v>
          </cell>
          <cell r="AI294">
            <v>-1127.7412621230324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10540.49192103709</v>
          </cell>
          <cell r="AQ294">
            <v>6715.1280696641597</v>
          </cell>
          <cell r="AR294">
            <v>-3825.3638513729302</v>
          </cell>
          <cell r="AS294">
            <v>72008.430501583629</v>
          </cell>
          <cell r="AT294">
            <v>61122.692599366834</v>
          </cell>
          <cell r="AU294">
            <v>-10885.737902216795</v>
          </cell>
          <cell r="AV294">
            <v>2831.1207765166687</v>
          </cell>
          <cell r="AW294">
            <v>2875.1968307598459</v>
          </cell>
          <cell r="AX294">
            <v>44.076054243177168</v>
          </cell>
          <cell r="AY294">
            <v>4889.6196985671577</v>
          </cell>
          <cell r="AZ294">
            <v>2648.6294328906129</v>
          </cell>
          <cell r="BA294">
            <v>-2240.9902656765448</v>
          </cell>
          <cell r="BB294">
            <v>2636.5174992332682</v>
          </cell>
          <cell r="BC294">
            <v>4332.2901089698898</v>
          </cell>
          <cell r="BD294">
            <v>1695.7726097366217</v>
          </cell>
          <cell r="BE294">
            <v>0</v>
          </cell>
          <cell r="BF294">
            <v>0</v>
          </cell>
          <cell r="BG294">
            <v>0</v>
          </cell>
          <cell r="BH294">
            <v>886.40212744804091</v>
          </cell>
          <cell r="BI294">
            <v>0</v>
          </cell>
          <cell r="BJ294">
            <v>-886.40212744804091</v>
          </cell>
          <cell r="BK294">
            <v>3182.6636214729606</v>
          </cell>
          <cell r="BL294">
            <v>0</v>
          </cell>
          <cell r="BM294">
            <v>-3182.6636214729606</v>
          </cell>
          <cell r="BN294">
            <v>270.44990964106785</v>
          </cell>
          <cell r="BO294">
            <v>6598.4307670595836</v>
          </cell>
          <cell r="BP294">
            <v>6327.9808574185154</v>
          </cell>
          <cell r="BQ294">
            <v>14696.773632879163</v>
          </cell>
          <cell r="BR294">
            <v>16454.547139679933</v>
          </cell>
          <cell r="BS294">
            <v>1757.7735068007696</v>
          </cell>
          <cell r="BT294">
            <v>55489.987031019919</v>
          </cell>
          <cell r="BU294">
            <v>80032.983508801262</v>
          </cell>
          <cell r="BV294">
            <v>24542.996477781344</v>
          </cell>
          <cell r="BW294">
            <v>28216.499763338339</v>
          </cell>
          <cell r="BX294">
            <v>32112.052123067402</v>
          </cell>
          <cell r="BY294">
            <v>3895.552359729063</v>
          </cell>
          <cell r="BZ294">
            <v>9615.778904306906</v>
          </cell>
          <cell r="CA294">
            <v>1029.2111725493373</v>
          </cell>
          <cell r="CB294">
            <v>-8586.5677317575683</v>
          </cell>
          <cell r="CC294">
            <v>2670.577635836099</v>
          </cell>
          <cell r="CD294">
            <v>2678.3242872663559</v>
          </cell>
          <cell r="CE294">
            <v>7.7466514302568612</v>
          </cell>
          <cell r="CF294">
            <v>332.92627292908963</v>
          </cell>
          <cell r="CG294">
            <v>0</v>
          </cell>
          <cell r="CH294">
            <v>-332.92627292908963</v>
          </cell>
          <cell r="CI294">
            <v>10939.287547745325</v>
          </cell>
          <cell r="CJ294">
            <v>8274.4379062958942</v>
          </cell>
          <cell r="CK294">
            <v>-2664.8496414494311</v>
          </cell>
          <cell r="CL294">
            <v>0</v>
          </cell>
          <cell r="CM294">
            <v>0</v>
          </cell>
          <cell r="CN294">
            <v>0</v>
          </cell>
          <cell r="CO294">
            <v>10939.287547745325</v>
          </cell>
          <cell r="CP294">
            <v>8274.4379062958942</v>
          </cell>
          <cell r="CQ294">
            <v>-2664.8496414494311</v>
          </cell>
          <cell r="CR294">
            <v>267710.30471827398</v>
          </cell>
          <cell r="CS294">
            <v>270491.18705216661</v>
          </cell>
          <cell r="CT294">
            <v>2780.8823338926304</v>
          </cell>
          <cell r="CU294">
            <v>321252.36566192878</v>
          </cell>
          <cell r="CV294">
            <v>324589.42446259991</v>
          </cell>
          <cell r="CW294">
            <v>3337.0588006711332</v>
          </cell>
          <cell r="CX294">
            <v>16112.98821143142</v>
          </cell>
          <cell r="CY294">
            <v>12775.929410760338</v>
          </cell>
          <cell r="CZ294">
            <v>-3337.0588006710823</v>
          </cell>
          <cell r="DA294">
            <v>64137.041043560341</v>
          </cell>
          <cell r="DB294">
            <v>3</v>
          </cell>
          <cell r="DC294">
            <v>51882.29</v>
          </cell>
          <cell r="DD294">
            <v>0</v>
          </cell>
          <cell r="DE294">
            <v>16920.97</v>
          </cell>
          <cell r="DF294">
            <v>0</v>
          </cell>
          <cell r="DG294">
            <v>71866.972060816712</v>
          </cell>
          <cell r="DH294">
            <v>4048384.2464803224</v>
          </cell>
          <cell r="DI294">
            <v>19855.274792193733</v>
          </cell>
          <cell r="DJ294">
            <v>5</v>
          </cell>
          <cell r="DK294">
            <v>7.8428659563397369</v>
          </cell>
          <cell r="DL294">
            <v>0</v>
          </cell>
          <cell r="DM294">
            <v>7.0695130538547231</v>
          </cell>
          <cell r="DN294">
            <v>34961.143573575646</v>
          </cell>
          <cell r="DO294">
            <v>0</v>
          </cell>
          <cell r="DP294">
            <v>34961.143573575646</v>
          </cell>
          <cell r="DQ294"/>
          <cell r="DW294">
            <v>1614.52</v>
          </cell>
          <cell r="DX294">
            <v>0</v>
          </cell>
        </row>
        <row r="295">
          <cell r="A295">
            <v>150000720</v>
          </cell>
          <cell r="B295" t="str">
            <v>№2/292</v>
          </cell>
          <cell r="C295" t="str">
            <v>ПРОСПЕКТ ЛЕВКА ЛУК'ЯНЕНКА,  49А</v>
          </cell>
          <cell r="D295" t="str">
            <v>вул.РОКОССОВСЬКОГО,  49А</v>
          </cell>
          <cell r="E295">
            <v>3670.1</v>
          </cell>
          <cell r="F295">
            <v>3569.1</v>
          </cell>
          <cell r="G295">
            <v>0</v>
          </cell>
          <cell r="H295">
            <v>101</v>
          </cell>
          <cell r="I295">
            <v>12294.629264730118</v>
          </cell>
          <cell r="J295">
            <v>11867.266317230547</v>
          </cell>
          <cell r="K295">
            <v>-427.36294749957051</v>
          </cell>
          <cell r="L295">
            <v>2397.2916922712234</v>
          </cell>
          <cell r="M295">
            <v>2454.8908687414141</v>
          </cell>
          <cell r="N295">
            <v>57.599176470190741</v>
          </cell>
          <cell r="O295">
            <v>5850.8007586344902</v>
          </cell>
          <cell r="P295">
            <v>5865.8459062917855</v>
          </cell>
          <cell r="Q295">
            <v>15.045147657295274</v>
          </cell>
          <cell r="R295">
            <v>1475.9007193232389</v>
          </cell>
          <cell r="S295">
            <v>1480.1043275110142</v>
          </cell>
          <cell r="T295">
            <v>4.2036081877752167</v>
          </cell>
          <cell r="U295">
            <v>0</v>
          </cell>
          <cell r="V295">
            <v>0</v>
          </cell>
          <cell r="W295">
            <v>0</v>
          </cell>
          <cell r="X295">
            <v>5149.4306436918387</v>
          </cell>
          <cell r="Y295">
            <v>4632.2075761974393</v>
          </cell>
          <cell r="Z295">
            <v>-517.2230674943994</v>
          </cell>
          <cell r="AA295">
            <v>0</v>
          </cell>
          <cell r="AB295">
            <v>0</v>
          </cell>
          <cell r="AC295">
            <v>0</v>
          </cell>
          <cell r="AD295">
            <v>16155.885228963809</v>
          </cell>
          <cell r="AE295">
            <v>16222.25697156925</v>
          </cell>
          <cell r="AF295">
            <v>66.371742605440886</v>
          </cell>
          <cell r="AG295">
            <v>43323.938307614721</v>
          </cell>
          <cell r="AH295">
            <v>42522.571967541451</v>
          </cell>
          <cell r="AI295">
            <v>-801.36634007326938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3005.7686344603626</v>
          </cell>
          <cell r="AQ295">
            <v>2590.7534368323945</v>
          </cell>
          <cell r="AR295">
            <v>-415.01519762796806</v>
          </cell>
          <cell r="AS295">
            <v>36020.085162288757</v>
          </cell>
          <cell r="AT295">
            <v>38777.150972310017</v>
          </cell>
          <cell r="AU295">
            <v>2757.0658100212604</v>
          </cell>
          <cell r="AV295">
            <v>2023.8848437357376</v>
          </cell>
          <cell r="AW295">
            <v>0</v>
          </cell>
          <cell r="AX295">
            <v>-2023.8848437357376</v>
          </cell>
          <cell r="AY295">
            <v>3155.3687722106179</v>
          </cell>
          <cell r="AZ295">
            <v>0</v>
          </cell>
          <cell r="BA295">
            <v>-3155.3687722106179</v>
          </cell>
          <cell r="BB295">
            <v>2421.3123363459076</v>
          </cell>
          <cell r="BC295">
            <v>0</v>
          </cell>
          <cell r="BD295">
            <v>-2421.3123363459076</v>
          </cell>
          <cell r="BE295">
            <v>1084.6700569503068</v>
          </cell>
          <cell r="BF295">
            <v>705.11426222136083</v>
          </cell>
          <cell r="BG295">
            <v>-379.55579472894601</v>
          </cell>
          <cell r="BH295">
            <v>0</v>
          </cell>
          <cell r="BI295">
            <v>0</v>
          </cell>
          <cell r="BJ295">
            <v>0</v>
          </cell>
          <cell r="BK295">
            <v>1500.1493908744385</v>
          </cell>
          <cell r="BL295">
            <v>1917.9951146321905</v>
          </cell>
          <cell r="BM295">
            <v>417.84572375775201</v>
          </cell>
          <cell r="BN295">
            <v>167.42137263494675</v>
          </cell>
          <cell r="BO295">
            <v>0</v>
          </cell>
          <cell r="BP295">
            <v>-167.42137263494675</v>
          </cell>
          <cell r="BQ295">
            <v>10352.806772751954</v>
          </cell>
          <cell r="BR295">
            <v>2623.1093768535511</v>
          </cell>
          <cell r="BS295">
            <v>-7729.6973958984026</v>
          </cell>
          <cell r="BT295">
            <v>46571.99383635087</v>
          </cell>
          <cell r="BU295">
            <v>66234.262843902485</v>
          </cell>
          <cell r="BV295">
            <v>19662.269007551615</v>
          </cell>
          <cell r="BW295">
            <v>22214.395379042497</v>
          </cell>
          <cell r="BX295">
            <v>24051.97044844936</v>
          </cell>
          <cell r="BY295">
            <v>1837.5750694068629</v>
          </cell>
          <cell r="BZ295">
            <v>7242.9775631636785</v>
          </cell>
          <cell r="CA295">
            <v>744.6753672671108</v>
          </cell>
          <cell r="CB295">
            <v>-6498.3021958965674</v>
          </cell>
          <cell r="CC295">
            <v>2643.9352936258583</v>
          </cell>
          <cell r="CD295">
            <v>2651.6046625477838</v>
          </cell>
          <cell r="CE295">
            <v>7.6693689219255248</v>
          </cell>
          <cell r="CF295">
            <v>329.60491818727917</v>
          </cell>
          <cell r="CG295">
            <v>0</v>
          </cell>
          <cell r="CH295">
            <v>-329.60491818727917</v>
          </cell>
          <cell r="CI295">
            <v>16498.423624993055</v>
          </cell>
          <cell r="CJ295">
            <v>10429.694825222974</v>
          </cell>
          <cell r="CK295">
            <v>-6068.7287997700805</v>
          </cell>
          <cell r="CL295">
            <v>0</v>
          </cell>
          <cell r="CM295">
            <v>0</v>
          </cell>
          <cell r="CN295">
            <v>0</v>
          </cell>
          <cell r="CO295">
            <v>16498.423624993055</v>
          </cell>
          <cell r="CP295">
            <v>10429.694825222974</v>
          </cell>
          <cell r="CQ295">
            <v>-6068.7287997700805</v>
          </cell>
          <cell r="CR295">
            <v>188203.92949247902</v>
          </cell>
          <cell r="CS295">
            <v>190625.79390092712</v>
          </cell>
          <cell r="CT295">
            <v>2421.8644084481057</v>
          </cell>
          <cell r="CU295">
            <v>225844.7153909748</v>
          </cell>
          <cell r="CV295">
            <v>228750.95268111254</v>
          </cell>
          <cell r="CW295">
            <v>2906.2372901377385</v>
          </cell>
          <cell r="CX295">
            <v>11291.376412554691</v>
          </cell>
          <cell r="CY295">
            <v>8385.1391224170438</v>
          </cell>
          <cell r="CZ295">
            <v>-2906.2372901376475</v>
          </cell>
          <cell r="DA295">
            <v>15960.697104589624</v>
          </cell>
          <cell r="DB295">
            <v>3</v>
          </cell>
          <cell r="DC295">
            <v>49573.19</v>
          </cell>
          <cell r="DD295">
            <v>595.9</v>
          </cell>
          <cell r="DE295">
            <v>25740.870000000003</v>
          </cell>
          <cell r="DF295">
            <v>0</v>
          </cell>
          <cell r="DG295">
            <v>22683.631040974986</v>
          </cell>
          <cell r="DH295">
            <v>2845633.1016423539</v>
          </cell>
          <cell r="DI295">
            <v>15901.238895305536</v>
          </cell>
          <cell r="DJ295">
            <v>5</v>
          </cell>
          <cell r="DK295">
            <v>6.6774282400067522</v>
          </cell>
          <cell r="DL295">
            <v>0</v>
          </cell>
          <cell r="DM295">
            <v>5.9000394254621886</v>
          </cell>
          <cell r="DN295">
            <v>23832.409131408098</v>
          </cell>
          <cell r="DO295">
            <v>595.90398197168111</v>
          </cell>
          <cell r="DP295">
            <v>24428.31311337978</v>
          </cell>
          <cell r="DQ295"/>
          <cell r="DW295">
            <v>1275.9000000000001</v>
          </cell>
          <cell r="DX295">
            <v>0</v>
          </cell>
        </row>
        <row r="296">
          <cell r="A296">
            <v>150000861</v>
          </cell>
          <cell r="B296" t="str">
            <v>№2/366</v>
          </cell>
          <cell r="C296" t="str">
            <v>пр-т МИРУ,  17</v>
          </cell>
          <cell r="D296" t="str">
            <v>пр-т МИРУ,  17</v>
          </cell>
          <cell r="E296">
            <v>3503.3</v>
          </cell>
          <cell r="F296">
            <v>2783.5</v>
          </cell>
          <cell r="G296">
            <v>0</v>
          </cell>
          <cell r="H296">
            <v>719.8</v>
          </cell>
          <cell r="I296">
            <v>13250.246310585335</v>
          </cell>
          <cell r="J296">
            <v>12911.950218997254</v>
          </cell>
          <cell r="K296">
            <v>-338.29609158808125</v>
          </cell>
          <cell r="L296">
            <v>2642.8496443503918</v>
          </cell>
          <cell r="M296">
            <v>2717.773224394301</v>
          </cell>
          <cell r="N296">
            <v>74.923580043909169</v>
          </cell>
          <cell r="O296">
            <v>5136.2034454733175</v>
          </cell>
          <cell r="P296">
            <v>5149.8373799726351</v>
          </cell>
          <cell r="Q296">
            <v>13.633934499317547</v>
          </cell>
          <cell r="R296">
            <v>0</v>
          </cell>
          <cell r="S296">
            <v>0</v>
          </cell>
          <cell r="T296">
            <v>0</v>
          </cell>
          <cell r="U296">
            <v>460.86168365250109</v>
          </cell>
          <cell r="V296">
            <v>255.31951075916618</v>
          </cell>
          <cell r="W296">
            <v>-205.54217289333491</v>
          </cell>
          <cell r="X296">
            <v>10832.701669480024</v>
          </cell>
          <cell r="Y296">
            <v>10584.449457620687</v>
          </cell>
          <cell r="Z296">
            <v>-248.25221185933697</v>
          </cell>
          <cell r="AA296">
            <v>0</v>
          </cell>
          <cell r="AB296">
            <v>0</v>
          </cell>
          <cell r="AC296">
            <v>0</v>
          </cell>
          <cell r="AD296">
            <v>15127.52447313779</v>
          </cell>
          <cell r="AE296">
            <v>15213.418332263069</v>
          </cell>
          <cell r="AF296">
            <v>85.89385912527905</v>
          </cell>
          <cell r="AG296">
            <v>47450.387226679355</v>
          </cell>
          <cell r="AH296">
            <v>46832.748124007114</v>
          </cell>
          <cell r="AI296">
            <v>-617.63910267224128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5736.6583348313607</v>
          </cell>
          <cell r="AQ296">
            <v>7651.0056520987782</v>
          </cell>
          <cell r="AR296">
            <v>1914.3473172674176</v>
          </cell>
          <cell r="AS296">
            <v>46626.278204864531</v>
          </cell>
          <cell r="AT296">
            <v>17006.857634854197</v>
          </cell>
          <cell r="AU296">
            <v>-29619.420570010334</v>
          </cell>
          <cell r="AV296">
            <v>2226.4557441980241</v>
          </cell>
          <cell r="AW296">
            <v>0</v>
          </cell>
          <cell r="AX296">
            <v>-2226.4557441980241</v>
          </cell>
          <cell r="AY296">
            <v>3145.2045105793022</v>
          </cell>
          <cell r="AZ296">
            <v>0</v>
          </cell>
          <cell r="BA296">
            <v>-3145.2045105793022</v>
          </cell>
          <cell r="BB296">
            <v>2212.3759386013071</v>
          </cell>
          <cell r="BC296">
            <v>0</v>
          </cell>
          <cell r="BD296">
            <v>-2212.3759386013071</v>
          </cell>
          <cell r="BE296">
            <v>0</v>
          </cell>
          <cell r="BF296">
            <v>0</v>
          </cell>
          <cell r="BG296">
            <v>0</v>
          </cell>
          <cell r="BH296">
            <v>271.62002721384556</v>
          </cell>
          <cell r="BI296">
            <v>2242.0233663846593</v>
          </cell>
          <cell r="BJ296">
            <v>1970.4033391708138</v>
          </cell>
          <cell r="BK296">
            <v>2586.904348338247</v>
          </cell>
          <cell r="BL296">
            <v>3356.8971610293738</v>
          </cell>
          <cell r="BM296">
            <v>769.9928126911268</v>
          </cell>
          <cell r="BN296">
            <v>47.715091200959833</v>
          </cell>
          <cell r="BO296">
            <v>0</v>
          </cell>
          <cell r="BP296">
            <v>-47.715091200959833</v>
          </cell>
          <cell r="BQ296">
            <v>10490.275660131687</v>
          </cell>
          <cell r="BR296">
            <v>5598.9205274140331</v>
          </cell>
          <cell r="BS296">
            <v>-4891.3551327176538</v>
          </cell>
          <cell r="BT296">
            <v>40210.117045518935</v>
          </cell>
          <cell r="BU296">
            <v>69364.679239866935</v>
          </cell>
          <cell r="BV296">
            <v>29154.562194348</v>
          </cell>
          <cell r="BW296">
            <v>29000.903299516773</v>
          </cell>
          <cell r="BX296">
            <v>31278.176494462052</v>
          </cell>
          <cell r="BY296">
            <v>2277.2731949452791</v>
          </cell>
          <cell r="BZ296">
            <v>17444.770755956164</v>
          </cell>
          <cell r="CA296">
            <v>704.74569736703472</v>
          </cell>
          <cell r="CB296">
            <v>-16740.02505858913</v>
          </cell>
          <cell r="CC296">
            <v>2339.2293631332527</v>
          </cell>
          <cell r="CD296">
            <v>2346.0148593676431</v>
          </cell>
          <cell r="CE296">
            <v>6.7854962343903935</v>
          </cell>
          <cell r="CF296">
            <v>291.6189003246929</v>
          </cell>
          <cell r="CG296">
            <v>0</v>
          </cell>
          <cell r="CH296">
            <v>-291.6189003246929</v>
          </cell>
          <cell r="CI296">
            <v>8324.231383414668</v>
          </cell>
          <cell r="CJ296">
            <v>8373.4626494357053</v>
          </cell>
          <cell r="CK296">
            <v>49.2312660210373</v>
          </cell>
          <cell r="CL296">
            <v>0</v>
          </cell>
          <cell r="CM296">
            <v>0</v>
          </cell>
          <cell r="CN296">
            <v>0</v>
          </cell>
          <cell r="CO296">
            <v>8324.231383414668</v>
          </cell>
          <cell r="CP296">
            <v>8373.4626494357053</v>
          </cell>
          <cell r="CQ296">
            <v>49.2312660210373</v>
          </cell>
          <cell r="CR296">
            <v>207914.47017437141</v>
          </cell>
          <cell r="CS296">
            <v>189156.61087887353</v>
          </cell>
          <cell r="CT296">
            <v>-18757.859295497881</v>
          </cell>
          <cell r="CU296">
            <v>249497.36420924569</v>
          </cell>
          <cell r="CV296">
            <v>226987.93305464822</v>
          </cell>
          <cell r="CW296">
            <v>-22509.431154597463</v>
          </cell>
          <cell r="CX296">
            <v>12658.653967223838</v>
          </cell>
          <cell r="CY296">
            <v>35168.085121821379</v>
          </cell>
          <cell r="CZ296">
            <v>22509.431154597543</v>
          </cell>
          <cell r="DA296">
            <v>-25669.21170263688</v>
          </cell>
          <cell r="DB296">
            <v>2</v>
          </cell>
          <cell r="DC296">
            <v>76462.070000000007</v>
          </cell>
          <cell r="DD296">
            <v>39451.430000000008</v>
          </cell>
          <cell r="DE296">
            <v>54228.850000000006</v>
          </cell>
          <cell r="DF296">
            <v>34633.910000000011</v>
          </cell>
          <cell r="DG296">
            <v>15010.714205542812</v>
          </cell>
          <cell r="DH296">
            <v>3145872.2181176348</v>
          </cell>
          <cell r="DI296">
            <v>12406.093925042111</v>
          </cell>
          <cell r="DJ296">
            <v>4</v>
          </cell>
          <cell r="DK296">
            <v>7.9874904906990762</v>
          </cell>
          <cell r="DL296">
            <v>0</v>
          </cell>
          <cell r="DM296">
            <v>6.6929431308962197</v>
          </cell>
          <cell r="DN296">
            <v>22233.179780860879</v>
          </cell>
          <cell r="DO296">
            <v>4817.5804656190985</v>
          </cell>
          <cell r="DP296">
            <v>27050.760246479978</v>
          </cell>
          <cell r="DQ296">
            <v>1318.33</v>
          </cell>
          <cell r="DW296">
            <v>1437.2600000000002</v>
          </cell>
          <cell r="DX296">
            <v>0</v>
          </cell>
        </row>
        <row r="297">
          <cell r="A297">
            <v>150000872</v>
          </cell>
          <cell r="B297" t="str">
            <v>№2/367</v>
          </cell>
          <cell r="C297" t="str">
            <v>пр-т МИРУ,  17А</v>
          </cell>
          <cell r="D297" t="str">
            <v>пр-т МИРУ,  17А</v>
          </cell>
          <cell r="E297">
            <v>1209.7</v>
          </cell>
          <cell r="F297">
            <v>1076.2</v>
          </cell>
          <cell r="G297">
            <v>0</v>
          </cell>
          <cell r="H297">
            <v>133.5</v>
          </cell>
          <cell r="I297">
            <v>8195.0818393622776</v>
          </cell>
          <cell r="J297">
            <v>7984.3744338243541</v>
          </cell>
          <cell r="K297">
            <v>-210.70740553792348</v>
          </cell>
          <cell r="L297">
            <v>1984.6011688062342</v>
          </cell>
          <cell r="M297">
            <v>2061.9907885282819</v>
          </cell>
          <cell r="N297">
            <v>77.389619722047655</v>
          </cell>
          <cell r="O297">
            <v>1863.9871366021791</v>
          </cell>
          <cell r="P297">
            <v>1868.9221913868505</v>
          </cell>
          <cell r="Q297">
            <v>4.9350547846713653</v>
          </cell>
          <cell r="R297">
            <v>446.18829042590045</v>
          </cell>
          <cell r="S297">
            <v>447.21670812912868</v>
          </cell>
          <cell r="T297">
            <v>1.0284177032282287</v>
          </cell>
          <cell r="U297">
            <v>230.43084182625054</v>
          </cell>
          <cell r="V297">
            <v>127.65975537958309</v>
          </cell>
          <cell r="W297">
            <v>-102.77108644666745</v>
          </cell>
          <cell r="X297">
            <v>3154.0809826477371</v>
          </cell>
          <cell r="Y297">
            <v>2789.8834791909762</v>
          </cell>
          <cell r="Z297">
            <v>-364.19750345676084</v>
          </cell>
          <cell r="AA297">
            <v>0</v>
          </cell>
          <cell r="AB297">
            <v>0</v>
          </cell>
          <cell r="AC297">
            <v>0</v>
          </cell>
          <cell r="AD297">
            <v>5327.1543489486676</v>
          </cell>
          <cell r="AE297">
            <v>5446.1488806380912</v>
          </cell>
          <cell r="AF297">
            <v>118.99453168942364</v>
          </cell>
          <cell r="AG297">
            <v>21201.524608619246</v>
          </cell>
          <cell r="AH297">
            <v>20726.196237077267</v>
          </cell>
          <cell r="AI297">
            <v>-475.32837154197841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1088.2955400632343</v>
          </cell>
          <cell r="AQ297">
            <v>1260</v>
          </cell>
          <cell r="AR297">
            <v>171.70445993676572</v>
          </cell>
          <cell r="AS297">
            <v>13898.569856608246</v>
          </cell>
          <cell r="AT297">
            <v>876.24385304170505</v>
          </cell>
          <cell r="AU297">
            <v>-13022.326003566541</v>
          </cell>
          <cell r="AV297">
            <v>1466.0766171252135</v>
          </cell>
          <cell r="AW297">
            <v>3586.6332820377033</v>
          </cell>
          <cell r="AX297">
            <v>2120.5566649124899</v>
          </cell>
          <cell r="AY297">
            <v>2221.8464831692263</v>
          </cell>
          <cell r="AZ297">
            <v>0</v>
          </cell>
          <cell r="BA297">
            <v>-2221.8464831692263</v>
          </cell>
          <cell r="BB297">
            <v>896.03197307894857</v>
          </cell>
          <cell r="BC297">
            <v>0</v>
          </cell>
          <cell r="BD297">
            <v>-896.03197307894857</v>
          </cell>
          <cell r="BE297">
            <v>349.03320862040675</v>
          </cell>
          <cell r="BF297">
            <v>0</v>
          </cell>
          <cell r="BG297">
            <v>-349.03320862040675</v>
          </cell>
          <cell r="BH297">
            <v>135.81001360692278</v>
          </cell>
          <cell r="BI297">
            <v>0</v>
          </cell>
          <cell r="BJ297">
            <v>-135.81001360692278</v>
          </cell>
          <cell r="BK297">
            <v>548.10756696844544</v>
          </cell>
          <cell r="BL297">
            <v>997.64819664622246</v>
          </cell>
          <cell r="BM297">
            <v>449.54062967777702</v>
          </cell>
          <cell r="BN297">
            <v>23.43899216889255</v>
          </cell>
          <cell r="BO297">
            <v>0</v>
          </cell>
          <cell r="BP297">
            <v>-23.43899216889255</v>
          </cell>
          <cell r="BQ297">
            <v>5640.3448547380558</v>
          </cell>
          <cell r="BR297">
            <v>4584.2814786839263</v>
          </cell>
          <cell r="BS297">
            <v>-1056.0633760541295</v>
          </cell>
          <cell r="BT297">
            <v>22554.39067443517</v>
          </cell>
          <cell r="BU297">
            <v>38100.024130258163</v>
          </cell>
          <cell r="BV297">
            <v>15545.633455822994</v>
          </cell>
          <cell r="BW297">
            <v>8820.9326682855481</v>
          </cell>
          <cell r="BX297">
            <v>9919.8561266671186</v>
          </cell>
          <cell r="BY297">
            <v>1098.9234583815705</v>
          </cell>
          <cell r="BZ297">
            <v>6274.642339609135</v>
          </cell>
          <cell r="CA297">
            <v>373.10207453160695</v>
          </cell>
          <cell r="CB297">
            <v>-5901.5402650775277</v>
          </cell>
          <cell r="CC297">
            <v>988.62119844431368</v>
          </cell>
          <cell r="CD297">
            <v>991.48893152128619</v>
          </cell>
          <cell r="CE297">
            <v>2.8677330769725131</v>
          </cell>
          <cell r="CF297">
            <v>123.24598488360715</v>
          </cell>
          <cell r="CG297">
            <v>0</v>
          </cell>
          <cell r="CH297">
            <v>-123.24598488360715</v>
          </cell>
          <cell r="CI297">
            <v>1326.0837817473518</v>
          </cell>
          <cell r="CJ297">
            <v>1310.1036634174409</v>
          </cell>
          <cell r="CK297">
            <v>-15.980118329910965</v>
          </cell>
          <cell r="CL297">
            <v>0</v>
          </cell>
          <cell r="CM297">
            <v>0</v>
          </cell>
          <cell r="CN297">
            <v>0</v>
          </cell>
          <cell r="CO297">
            <v>1326.0837817473518</v>
          </cell>
          <cell r="CP297">
            <v>1310.1036634174409</v>
          </cell>
          <cell r="CQ297">
            <v>-15.980118329910965</v>
          </cell>
          <cell r="CR297">
            <v>81916.651507433897</v>
          </cell>
          <cell r="CS297">
            <v>78141.29649519852</v>
          </cell>
          <cell r="CT297">
            <v>-3775.3550122353772</v>
          </cell>
          <cell r="CU297">
            <v>98299.981808920667</v>
          </cell>
          <cell r="CV297">
            <v>93769.555794238215</v>
          </cell>
          <cell r="CW297">
            <v>-4530.4260146824527</v>
          </cell>
          <cell r="CX297">
            <v>3175.2664080006543</v>
          </cell>
          <cell r="CY297">
            <v>7705.6924226831279</v>
          </cell>
          <cell r="CZ297">
            <v>4530.4260146824736</v>
          </cell>
          <cell r="DA297">
            <v>59270.925076039952</v>
          </cell>
          <cell r="DB297">
            <v>2</v>
          </cell>
          <cell r="DC297">
            <v>30130.05</v>
          </cell>
          <cell r="DD297">
            <v>288.34000000000003</v>
          </cell>
          <cell r="DE297">
            <v>20703.189999999999</v>
          </cell>
          <cell r="DF297">
            <v>-743.79000000000008</v>
          </cell>
          <cell r="DG297">
            <v>-4433.0280179964029</v>
          </cell>
          <cell r="DH297">
            <v>1217702.9786030557</v>
          </cell>
          <cell r="DI297">
            <v>4960.4772592623312</v>
          </cell>
          <cell r="DJ297">
            <v>4</v>
          </cell>
          <cell r="DK297">
            <v>8.7593620003503041</v>
          </cell>
          <cell r="DL297">
            <v>0</v>
          </cell>
          <cell r="DM297">
            <v>7.7313874537449943</v>
          </cell>
          <cell r="DN297">
            <v>9426.8253847769975</v>
          </cell>
          <cell r="DO297">
            <v>1032.1402250749568</v>
          </cell>
          <cell r="DP297">
            <v>10458.965609851954</v>
          </cell>
          <cell r="DQ297">
            <v>905.4</v>
          </cell>
          <cell r="DW297">
            <v>1260</v>
          </cell>
          <cell r="DX297">
            <v>0</v>
          </cell>
        </row>
        <row r="298">
          <cell r="A298">
            <v>150000862</v>
          </cell>
          <cell r="B298" t="str">
            <v>№2/368</v>
          </cell>
          <cell r="C298" t="str">
            <v>пр-т МИРУ,  21</v>
          </cell>
          <cell r="D298" t="str">
            <v>пр-т МИРУ,  21</v>
          </cell>
          <cell r="E298">
            <v>4885.3</v>
          </cell>
          <cell r="F298">
            <v>3519.5</v>
          </cell>
          <cell r="G298">
            <v>0</v>
          </cell>
          <cell r="H298">
            <v>1365.8</v>
          </cell>
          <cell r="I298">
            <v>15565.248720283596</v>
          </cell>
          <cell r="J298">
            <v>15205.973578512283</v>
          </cell>
          <cell r="K298">
            <v>-359.27514177131343</v>
          </cell>
          <cell r="L298">
            <v>3130.0037777769767</v>
          </cell>
          <cell r="M298">
            <v>3133.2098271273558</v>
          </cell>
          <cell r="N298">
            <v>3.2060493503790894</v>
          </cell>
          <cell r="O298">
            <v>6063.8433809172639</v>
          </cell>
          <cell r="P298">
            <v>6079.8968009407836</v>
          </cell>
          <cell r="Q298">
            <v>16.05342002351972</v>
          </cell>
          <cell r="R298">
            <v>0</v>
          </cell>
          <cell r="S298">
            <v>0</v>
          </cell>
          <cell r="T298">
            <v>0</v>
          </cell>
          <cell r="U298">
            <v>1395.3867643922949</v>
          </cell>
          <cell r="V298">
            <v>773.05074090969777</v>
          </cell>
          <cell r="W298">
            <v>-622.33602348259717</v>
          </cell>
          <cell r="X298">
            <v>15347.934452609094</v>
          </cell>
          <cell r="Y298">
            <v>15086.427556779279</v>
          </cell>
          <cell r="Z298">
            <v>-261.50689582981431</v>
          </cell>
          <cell r="AA298">
            <v>0</v>
          </cell>
          <cell r="AB298">
            <v>0</v>
          </cell>
          <cell r="AC298">
            <v>0</v>
          </cell>
          <cell r="AD298">
            <v>20353.06483997195</v>
          </cell>
          <cell r="AE298">
            <v>19814.422540676598</v>
          </cell>
          <cell r="AF298">
            <v>-538.64229929535213</v>
          </cell>
          <cell r="AG298">
            <v>61855.481935951175</v>
          </cell>
          <cell r="AH298">
            <v>60092.981044945998</v>
          </cell>
          <cell r="AI298">
            <v>-1762.5008910051765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9794.6598605691124</v>
          </cell>
          <cell r="AQ298">
            <v>8803.7892820023008</v>
          </cell>
          <cell r="AR298">
            <v>-990.87057856681167</v>
          </cell>
          <cell r="AS298">
            <v>54522.550855051093</v>
          </cell>
          <cell r="AT298">
            <v>3281.8884136162746</v>
          </cell>
          <cell r="AU298">
            <v>-51240.662441434819</v>
          </cell>
          <cell r="AV298">
            <v>2621.0651607221798</v>
          </cell>
          <cell r="AW298">
            <v>0</v>
          </cell>
          <cell r="AX298">
            <v>-2621.0651607221798</v>
          </cell>
          <cell r="AY298">
            <v>3565.2808504080922</v>
          </cell>
          <cell r="AZ298">
            <v>2569.439246533032</v>
          </cell>
          <cell r="BA298">
            <v>-995.84160387506017</v>
          </cell>
          <cell r="BB298">
            <v>2483.3861499561881</v>
          </cell>
          <cell r="BC298">
            <v>0</v>
          </cell>
          <cell r="BD298">
            <v>-2483.3861499561881</v>
          </cell>
          <cell r="BE298">
            <v>0</v>
          </cell>
          <cell r="BF298">
            <v>0</v>
          </cell>
          <cell r="BG298">
            <v>0</v>
          </cell>
          <cell r="BH298">
            <v>822.40508239747669</v>
          </cell>
          <cell r="BI298">
            <v>0</v>
          </cell>
          <cell r="BJ298">
            <v>-822.40508239747669</v>
          </cell>
          <cell r="BK298">
            <v>2248.6472322013951</v>
          </cell>
          <cell r="BL298">
            <v>2715.5538131462736</v>
          </cell>
          <cell r="BM298">
            <v>466.90658094487844</v>
          </cell>
          <cell r="BN298">
            <v>102.70657282797694</v>
          </cell>
          <cell r="BO298">
            <v>0</v>
          </cell>
          <cell r="BP298">
            <v>-102.70657282797694</v>
          </cell>
          <cell r="BQ298">
            <v>11843.491048513308</v>
          </cell>
          <cell r="BR298">
            <v>5284.9930596793056</v>
          </cell>
          <cell r="BS298">
            <v>-6558.4979888340022</v>
          </cell>
          <cell r="BT298">
            <v>80362.38103566163</v>
          </cell>
          <cell r="BU298">
            <v>108816.8070901638</v>
          </cell>
          <cell r="BV298">
            <v>28454.426054502168</v>
          </cell>
          <cell r="BW298">
            <v>33478.122226220243</v>
          </cell>
          <cell r="BX298">
            <v>33638.462637081015</v>
          </cell>
          <cell r="BY298">
            <v>160.34041086077195</v>
          </cell>
          <cell r="BZ298">
            <v>18509.26612435465</v>
          </cell>
          <cell r="CA298">
            <v>1160.5575591868724</v>
          </cell>
          <cell r="CB298">
            <v>-17348.708565167777</v>
          </cell>
          <cell r="CC298">
            <v>1260.7536938774933</v>
          </cell>
          <cell r="CD298">
            <v>1264.4108125752689</v>
          </cell>
          <cell r="CE298">
            <v>3.6571186977755588</v>
          </cell>
          <cell r="CF298">
            <v>157.17125117495613</v>
          </cell>
          <cell r="CG298">
            <v>550.8838597318088</v>
          </cell>
          <cell r="CH298">
            <v>393.71260855685267</v>
          </cell>
          <cell r="CI298">
            <v>7132.9483380782831</v>
          </cell>
          <cell r="CJ298">
            <v>13897.591391015347</v>
          </cell>
          <cell r="CK298">
            <v>6764.6430529370637</v>
          </cell>
          <cell r="CL298">
            <v>0</v>
          </cell>
          <cell r="CM298">
            <v>0</v>
          </cell>
          <cell r="CN298">
            <v>0</v>
          </cell>
          <cell r="CO298">
            <v>7132.9483380782831</v>
          </cell>
          <cell r="CP298">
            <v>13897.591391015347</v>
          </cell>
          <cell r="CQ298">
            <v>6764.6430529370637</v>
          </cell>
          <cell r="CR298">
            <v>278916.82636945188</v>
          </cell>
          <cell r="CS298">
            <v>236792.36514999805</v>
          </cell>
          <cell r="CT298">
            <v>-42124.461219453835</v>
          </cell>
          <cell r="CU298">
            <v>334700.19164334226</v>
          </cell>
          <cell r="CV298">
            <v>284150.83817999763</v>
          </cell>
          <cell r="CW298">
            <v>-50549.353463344625</v>
          </cell>
          <cell r="CX298">
            <v>17357.094374819753</v>
          </cell>
          <cell r="CY298">
            <v>67906.447838164459</v>
          </cell>
          <cell r="CZ298">
            <v>50549.353463344705</v>
          </cell>
          <cell r="DA298">
            <v>-134802.89245242038</v>
          </cell>
          <cell r="DB298">
            <v>2</v>
          </cell>
          <cell r="DC298">
            <v>101204.44</v>
          </cell>
          <cell r="DD298">
            <v>11643.82</v>
          </cell>
          <cell r="DE298">
            <v>73021</v>
          </cell>
          <cell r="DF298">
            <v>2552.9699999999993</v>
          </cell>
          <cell r="DG298">
            <v>-101973.58922443865</v>
          </cell>
          <cell r="DH298">
            <v>4224687.4322179444</v>
          </cell>
          <cell r="DI298">
            <v>15669.56580613575</v>
          </cell>
          <cell r="DJ298">
            <v>4</v>
          </cell>
          <cell r="DK298">
            <v>8.0078104097976315</v>
          </cell>
          <cell r="DL298">
            <v>0</v>
          </cell>
          <cell r="DM298">
            <v>6.8136973079914576</v>
          </cell>
          <cell r="DN298">
            <v>28183.488737282765</v>
          </cell>
          <cell r="DO298">
            <v>9306.1477832547316</v>
          </cell>
          <cell r="DP298">
            <v>37489.636520537497</v>
          </cell>
          <cell r="DQ298">
            <v>3574.71</v>
          </cell>
          <cell r="DW298">
            <v>1437.2600000000002</v>
          </cell>
          <cell r="DX298">
            <v>0</v>
          </cell>
        </row>
        <row r="299">
          <cell r="A299">
            <v>150000863</v>
          </cell>
          <cell r="B299" t="str">
            <v>№2/369</v>
          </cell>
          <cell r="C299" t="str">
            <v>пр-т МИРУ,  27</v>
          </cell>
          <cell r="D299" t="str">
            <v>пр-т МИРУ,  27</v>
          </cell>
          <cell r="E299">
            <v>3279.2999999999997</v>
          </cell>
          <cell r="F299">
            <v>2279.1</v>
          </cell>
          <cell r="G299">
            <v>0</v>
          </cell>
          <cell r="H299">
            <v>1000.1999999999998</v>
          </cell>
          <cell r="I299">
            <v>11765.722699418113</v>
          </cell>
          <cell r="J299">
            <v>11493.134940147014</v>
          </cell>
          <cell r="K299">
            <v>-272.58775927109855</v>
          </cell>
          <cell r="L299">
            <v>2511.1495509866827</v>
          </cell>
          <cell r="M299">
            <v>2515.8480896939991</v>
          </cell>
          <cell r="N299">
            <v>4.698538707316402</v>
          </cell>
          <cell r="O299">
            <v>4583.3900012218928</v>
          </cell>
          <cell r="P299">
            <v>4595.9856422788653</v>
          </cell>
          <cell r="Q299">
            <v>12.595641056972454</v>
          </cell>
          <cell r="R299">
            <v>1316.9297756143994</v>
          </cell>
          <cell r="S299">
            <v>1320.4633596045123</v>
          </cell>
          <cell r="T299">
            <v>3.533583990112902</v>
          </cell>
          <cell r="U299">
            <v>460.86168365250109</v>
          </cell>
          <cell r="V299">
            <v>255.31951075916618</v>
          </cell>
          <cell r="W299">
            <v>-205.54217289333491</v>
          </cell>
          <cell r="X299">
            <v>10476.838288733208</v>
          </cell>
          <cell r="Y299">
            <v>10125.005614974401</v>
          </cell>
          <cell r="Z299">
            <v>-351.83267375880678</v>
          </cell>
          <cell r="AA299">
            <v>0</v>
          </cell>
          <cell r="AB299">
            <v>0</v>
          </cell>
          <cell r="AC299">
            <v>0</v>
          </cell>
          <cell r="AD299">
            <v>14561.410167280097</v>
          </cell>
          <cell r="AE299">
            <v>14490.346279856611</v>
          </cell>
          <cell r="AF299">
            <v>-71.063887423486449</v>
          </cell>
          <cell r="AG299">
            <v>45676.302166906891</v>
          </cell>
          <cell r="AH299">
            <v>44796.103437314567</v>
          </cell>
          <cell r="AI299">
            <v>-880.19872959232453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2021.1202886888641</v>
          </cell>
          <cell r="AQ299">
            <v>1836.5881278496463</v>
          </cell>
          <cell r="AR299">
            <v>-184.5321608392178</v>
          </cell>
          <cell r="AS299">
            <v>45180.243842498894</v>
          </cell>
          <cell r="AT299">
            <v>5737.8089922370036</v>
          </cell>
          <cell r="AU299">
            <v>-39442.434850261889</v>
          </cell>
          <cell r="AV299">
            <v>2051.3558695846759</v>
          </cell>
          <cell r="AW299">
            <v>0</v>
          </cell>
          <cell r="AX299">
            <v>-2051.3558695846759</v>
          </cell>
          <cell r="AY299">
            <v>3304.9710978175108</v>
          </cell>
          <cell r="AZ299">
            <v>0</v>
          </cell>
          <cell r="BA299">
            <v>-3304.9710978175108</v>
          </cell>
          <cell r="BB299">
            <v>2503.064072207208</v>
          </cell>
          <cell r="BC299">
            <v>997.74700148929367</v>
          </cell>
          <cell r="BD299">
            <v>-1505.3170707179142</v>
          </cell>
          <cell r="BE299">
            <v>1343.2728168160108</v>
          </cell>
          <cell r="BF299">
            <v>0</v>
          </cell>
          <cell r="BG299">
            <v>-1343.2728168160108</v>
          </cell>
          <cell r="BH299">
            <v>271.62002721384556</v>
          </cell>
          <cell r="BI299">
            <v>0</v>
          </cell>
          <cell r="BJ299">
            <v>-271.62002721384556</v>
          </cell>
          <cell r="BK299">
            <v>2309.992633506135</v>
          </cell>
          <cell r="BL299">
            <v>0</v>
          </cell>
          <cell r="BM299">
            <v>-2309.992633506135</v>
          </cell>
          <cell r="BN299">
            <v>276.11647917640448</v>
          </cell>
          <cell r="BO299">
            <v>0</v>
          </cell>
          <cell r="BP299">
            <v>-276.11647917640448</v>
          </cell>
          <cell r="BQ299">
            <v>12060.392996321789</v>
          </cell>
          <cell r="BR299">
            <v>997.74700148929367</v>
          </cell>
          <cell r="BS299">
            <v>-11062.645994832495</v>
          </cell>
          <cell r="BT299">
            <v>54800.78106277933</v>
          </cell>
          <cell r="BU299">
            <v>84065.378249124988</v>
          </cell>
          <cell r="BV299">
            <v>29264.597186345658</v>
          </cell>
          <cell r="BW299">
            <v>30287.730851321605</v>
          </cell>
          <cell r="BX299">
            <v>33775.107856418486</v>
          </cell>
          <cell r="BY299">
            <v>3487.3770050968815</v>
          </cell>
          <cell r="BZ299">
            <v>26657.385607710923</v>
          </cell>
          <cell r="CA299">
            <v>979.85416634338276</v>
          </cell>
          <cell r="CB299">
            <v>-25677.531441367541</v>
          </cell>
          <cell r="CC299">
            <v>1173.5317402130129</v>
          </cell>
          <cell r="CD299">
            <v>1176.9358506989925</v>
          </cell>
          <cell r="CE299">
            <v>3.4041104859795723</v>
          </cell>
          <cell r="CF299">
            <v>146.29776838926739</v>
          </cell>
          <cell r="CG299">
            <v>0</v>
          </cell>
          <cell r="CH299">
            <v>-146.29776838926739</v>
          </cell>
          <cell r="CI299">
            <v>6038.1886011298739</v>
          </cell>
          <cell r="CJ299">
            <v>4486.6561255701545</v>
          </cell>
          <cell r="CK299">
            <v>-1551.5324755597194</v>
          </cell>
          <cell r="CL299">
            <v>0</v>
          </cell>
          <cell r="CM299">
            <v>0</v>
          </cell>
          <cell r="CN299">
            <v>0</v>
          </cell>
          <cell r="CO299">
            <v>6038.1886011298739</v>
          </cell>
          <cell r="CP299">
            <v>4486.6561255701545</v>
          </cell>
          <cell r="CQ299">
            <v>-1551.5324755597194</v>
          </cell>
          <cell r="CR299">
            <v>224041.97492596041</v>
          </cell>
          <cell r="CS299">
            <v>177852.17980704652</v>
          </cell>
          <cell r="CT299">
            <v>-46189.795118913898</v>
          </cell>
          <cell r="CU299">
            <v>268850.36991115246</v>
          </cell>
          <cell r="CV299">
            <v>213422.61576845581</v>
          </cell>
          <cell r="CW299">
            <v>-55427.754142696649</v>
          </cell>
          <cell r="CX299">
            <v>5721.4744105659884</v>
          </cell>
          <cell r="CY299">
            <v>61149.228553262692</v>
          </cell>
          <cell r="CZ299">
            <v>55427.754142696707</v>
          </cell>
          <cell r="DA299">
            <v>-3255.2983270441036</v>
          </cell>
          <cell r="DB299">
            <v>2</v>
          </cell>
          <cell r="DC299">
            <v>100674.67</v>
          </cell>
          <cell r="DD299">
            <v>28406.81</v>
          </cell>
          <cell r="DE299">
            <v>79781.919999999998</v>
          </cell>
          <cell r="DF299">
            <v>20922.91</v>
          </cell>
          <cell r="DG299">
            <v>-34222.616846693098</v>
          </cell>
          <cell r="DH299">
            <v>3294862.1318606213</v>
          </cell>
          <cell r="DI299">
            <v>10150.845507008527</v>
          </cell>
          <cell r="DJ299">
            <v>4</v>
          </cell>
          <cell r="DK299">
            <v>9.167112827545246</v>
          </cell>
          <cell r="DL299">
            <v>0</v>
          </cell>
          <cell r="DM299">
            <v>7.5594591229007184</v>
          </cell>
          <cell r="DN299">
            <v>20892.766845258371</v>
          </cell>
          <cell r="DO299">
            <v>7560.9710147252972</v>
          </cell>
          <cell r="DP299">
            <v>28453.737859983667</v>
          </cell>
          <cell r="DQ299">
            <v>11506.58</v>
          </cell>
          <cell r="DW299">
            <v>1437.2600000000002</v>
          </cell>
          <cell r="DX299">
            <v>0</v>
          </cell>
        </row>
        <row r="300">
          <cell r="A300">
            <v>150000864</v>
          </cell>
          <cell r="B300" t="str">
            <v>№2/370</v>
          </cell>
          <cell r="C300" t="str">
            <v>пр-т МИРУ,  29</v>
          </cell>
          <cell r="D300" t="str">
            <v>пр-т МИРУ,  29</v>
          </cell>
          <cell r="E300">
            <v>3971.86</v>
          </cell>
          <cell r="F300">
            <v>3007.56</v>
          </cell>
          <cell r="G300">
            <v>0</v>
          </cell>
          <cell r="H300">
            <v>964.30000000000007</v>
          </cell>
          <cell r="I300">
            <v>11409.684896800034</v>
          </cell>
          <cell r="J300">
            <v>11186.689508122437</v>
          </cell>
          <cell r="K300">
            <v>-222.99538867759657</v>
          </cell>
          <cell r="L300">
            <v>2226.6150622980604</v>
          </cell>
          <cell r="M300">
            <v>2234.6099087125585</v>
          </cell>
          <cell r="N300">
            <v>7.9948464144981699</v>
          </cell>
          <cell r="O300">
            <v>5144.5066869350776</v>
          </cell>
          <cell r="P300">
            <v>5158.3268583949512</v>
          </cell>
          <cell r="Q300">
            <v>13.820171459873563</v>
          </cell>
          <cell r="R300">
            <v>0</v>
          </cell>
          <cell r="S300">
            <v>0</v>
          </cell>
          <cell r="T300">
            <v>0</v>
          </cell>
          <cell r="U300">
            <v>403.25397319593844</v>
          </cell>
          <cell r="V300">
            <v>223.40457191427038</v>
          </cell>
          <cell r="W300">
            <v>-179.84940128166807</v>
          </cell>
          <cell r="X300">
            <v>14834.106711190818</v>
          </cell>
          <cell r="Y300">
            <v>14444.149140194526</v>
          </cell>
          <cell r="Z300">
            <v>-389.95757099629191</v>
          </cell>
          <cell r="AA300">
            <v>0</v>
          </cell>
          <cell r="AB300">
            <v>0</v>
          </cell>
          <cell r="AC300">
            <v>0</v>
          </cell>
          <cell r="AD300">
            <v>17487.704808112401</v>
          </cell>
          <cell r="AE300">
            <v>17782.415081349904</v>
          </cell>
          <cell r="AF300">
            <v>294.71027323750241</v>
          </cell>
          <cell r="AG300">
            <v>51505.87213853233</v>
          </cell>
          <cell r="AH300">
            <v>51029.59506868865</v>
          </cell>
          <cell r="AI300">
            <v>-476.27706984367978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8084.4811547554564</v>
          </cell>
          <cell r="AQ300">
            <v>7965.0841191641775</v>
          </cell>
          <cell r="AR300">
            <v>-119.39703559127884</v>
          </cell>
          <cell r="AS300">
            <v>51561.126638210349</v>
          </cell>
          <cell r="AT300">
            <v>391.59737205598043</v>
          </cell>
          <cell r="AU300">
            <v>-51169.529266154372</v>
          </cell>
          <cell r="AV300">
            <v>1829.0368572803604</v>
          </cell>
          <cell r="AW300">
            <v>4503.4950019932257</v>
          </cell>
          <cell r="AX300">
            <v>2674.4581447128653</v>
          </cell>
          <cell r="AY300">
            <v>2461.3803932957721</v>
          </cell>
          <cell r="AZ300">
            <v>5124.8656019659602</v>
          </cell>
          <cell r="BA300">
            <v>2663.4852086701881</v>
          </cell>
          <cell r="BB300">
            <v>2881.9625798607603</v>
          </cell>
          <cell r="BC300">
            <v>0</v>
          </cell>
          <cell r="BD300">
            <v>-2881.9625798607603</v>
          </cell>
          <cell r="BE300">
            <v>0</v>
          </cell>
          <cell r="BF300">
            <v>0</v>
          </cell>
          <cell r="BG300">
            <v>0</v>
          </cell>
          <cell r="BH300">
            <v>237.66752381211489</v>
          </cell>
          <cell r="BI300">
            <v>0</v>
          </cell>
          <cell r="BJ300">
            <v>-237.66752381211489</v>
          </cell>
          <cell r="BK300">
            <v>3378.3199430255122</v>
          </cell>
          <cell r="BL300">
            <v>0</v>
          </cell>
          <cell r="BM300">
            <v>-3378.3199430255122</v>
          </cell>
          <cell r="BN300">
            <v>161.36844608583715</v>
          </cell>
          <cell r="BO300">
            <v>0</v>
          </cell>
          <cell r="BP300">
            <v>-161.36844608583715</v>
          </cell>
          <cell r="BQ300">
            <v>10949.735743360357</v>
          </cell>
          <cell r="BR300">
            <v>9628.3606039591868</v>
          </cell>
          <cell r="BS300">
            <v>-1321.3751394011706</v>
          </cell>
          <cell r="BT300">
            <v>59162.393698292341</v>
          </cell>
          <cell r="BU300">
            <v>80429.737271107195</v>
          </cell>
          <cell r="BV300">
            <v>21267.343572814854</v>
          </cell>
          <cell r="BW300">
            <v>42863.52738592375</v>
          </cell>
          <cell r="BX300">
            <v>41894.933980047063</v>
          </cell>
          <cell r="BY300">
            <v>-968.59340587668703</v>
          </cell>
          <cell r="BZ300">
            <v>20513.062794443016</v>
          </cell>
          <cell r="CA300">
            <v>1117.7770271442189</v>
          </cell>
          <cell r="CB300">
            <v>-19395.285767298796</v>
          </cell>
          <cell r="CC300">
            <v>888.0780736747123</v>
          </cell>
          <cell r="CD300">
            <v>890.65415728572395</v>
          </cell>
          <cell r="CE300">
            <v>2.5760836110116543</v>
          </cell>
          <cell r="CF300">
            <v>110.71182472701314</v>
          </cell>
          <cell r="CG300">
            <v>0</v>
          </cell>
          <cell r="CH300">
            <v>-110.71182472701314</v>
          </cell>
          <cell r="CI300">
            <v>4763.4440932212619</v>
          </cell>
          <cell r="CJ300">
            <v>3951.0399041775781</v>
          </cell>
          <cell r="CK300">
            <v>-812.4041890436838</v>
          </cell>
          <cell r="CL300">
            <v>0</v>
          </cell>
          <cell r="CM300">
            <v>0</v>
          </cell>
          <cell r="CN300">
            <v>0</v>
          </cell>
          <cell r="CO300">
            <v>4763.4440932212619</v>
          </cell>
          <cell r="CP300">
            <v>3951.0399041775781</v>
          </cell>
          <cell r="CQ300">
            <v>-812.4041890436838</v>
          </cell>
          <cell r="CR300">
            <v>250402.43354514061</v>
          </cell>
          <cell r="CS300">
            <v>197298.77950362978</v>
          </cell>
          <cell r="CT300">
            <v>-53103.654041510832</v>
          </cell>
          <cell r="CU300">
            <v>300482.92025416874</v>
          </cell>
          <cell r="CV300">
            <v>236758.53540435573</v>
          </cell>
          <cell r="CW300">
            <v>-63724.38484981301</v>
          </cell>
          <cell r="CX300">
            <v>10292.687726358237</v>
          </cell>
          <cell r="CY300">
            <v>74017.072576171209</v>
          </cell>
          <cell r="CZ300">
            <v>63724.384849812974</v>
          </cell>
          <cell r="DA300">
            <v>16620.714990536158</v>
          </cell>
          <cell r="DB300">
            <v>2</v>
          </cell>
          <cell r="DC300">
            <v>158868.38</v>
          </cell>
          <cell r="DD300">
            <v>60974.45</v>
          </cell>
          <cell r="DE300">
            <v>133205.14000000001</v>
          </cell>
          <cell r="DF300">
            <v>52989.81</v>
          </cell>
          <cell r="DG300">
            <v>10786.656235379167</v>
          </cell>
          <cell r="DH300">
            <v>3729307.2957663238</v>
          </cell>
          <cell r="DI300">
            <v>13467.156673439738</v>
          </cell>
          <cell r="DJ300">
            <v>3</v>
          </cell>
          <cell r="DK300">
            <v>8.5328925779856117</v>
          </cell>
          <cell r="DL300">
            <v>0</v>
          </cell>
          <cell r="DM300">
            <v>6.7965536108700011</v>
          </cell>
          <cell r="DN300">
            <v>25663.186401846408</v>
          </cell>
          <cell r="DO300">
            <v>6553.9166469619422</v>
          </cell>
          <cell r="DP300">
            <v>32217.103048808349</v>
          </cell>
          <cell r="DQ300">
            <v>3259.53</v>
          </cell>
          <cell r="DW300">
            <v>1437.2600000000002</v>
          </cell>
          <cell r="DX300">
            <v>0</v>
          </cell>
        </row>
        <row r="301">
          <cell r="A301">
            <v>150000865</v>
          </cell>
          <cell r="B301" t="str">
            <v>№2/371</v>
          </cell>
          <cell r="C301" t="str">
            <v>пр-т МИРУ,  35</v>
          </cell>
          <cell r="D301" t="str">
            <v>пр-т МИРУ,  35</v>
          </cell>
          <cell r="E301">
            <v>9136.98</v>
          </cell>
          <cell r="F301">
            <v>6585.58</v>
          </cell>
          <cell r="G301">
            <v>0</v>
          </cell>
          <cell r="H301">
            <v>2551.4</v>
          </cell>
          <cell r="I301">
            <v>30645.929720176238</v>
          </cell>
          <cell r="J301">
            <v>29986.258289691043</v>
          </cell>
          <cell r="K301">
            <v>-659.67143048519574</v>
          </cell>
          <cell r="L301">
            <v>6548.3283116093362</v>
          </cell>
          <cell r="M301">
            <v>6604.5921990353645</v>
          </cell>
          <cell r="N301">
            <v>56.263887426028305</v>
          </cell>
          <cell r="O301">
            <v>13858.19988086716</v>
          </cell>
          <cell r="P301">
            <v>13895.062441915032</v>
          </cell>
          <cell r="Q301">
            <v>36.862561047872077</v>
          </cell>
          <cell r="R301">
            <v>0</v>
          </cell>
          <cell r="S301">
            <v>0</v>
          </cell>
          <cell r="T301">
            <v>0</v>
          </cell>
          <cell r="U301">
            <v>1056.1413583703152</v>
          </cell>
          <cell r="V301">
            <v>585.10721215642263</v>
          </cell>
          <cell r="W301">
            <v>-471.03414621389254</v>
          </cell>
          <cell r="X301">
            <v>30230.042320329849</v>
          </cell>
          <cell r="Y301">
            <v>30009.216952695133</v>
          </cell>
          <cell r="Z301">
            <v>-220.8253676347158</v>
          </cell>
          <cell r="AA301">
            <v>0</v>
          </cell>
          <cell r="AB301">
            <v>0</v>
          </cell>
          <cell r="AC301">
            <v>0</v>
          </cell>
          <cell r="AD301">
            <v>40109.03251446168</v>
          </cell>
          <cell r="AE301">
            <v>40386.538001858309</v>
          </cell>
          <cell r="AF301">
            <v>277.50548739662918</v>
          </cell>
          <cell r="AG301">
            <v>122447.67410581459</v>
          </cell>
          <cell r="AH301">
            <v>121466.7750973513</v>
          </cell>
          <cell r="AI301">
            <v>-980.89900846328237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25030.797421454401</v>
          </cell>
          <cell r="AQ301">
            <v>25338.945417321462</v>
          </cell>
          <cell r="AR301">
            <v>308.14799586706067</v>
          </cell>
          <cell r="AS301">
            <v>127441.85988258661</v>
          </cell>
          <cell r="AT301">
            <v>6722.9342841667749</v>
          </cell>
          <cell r="AU301">
            <v>-120718.92559841982</v>
          </cell>
          <cell r="AV301">
            <v>5570.9919406535455</v>
          </cell>
          <cell r="AW301">
            <v>489.07359764550097</v>
          </cell>
          <cell r="AX301">
            <v>-5081.9183430080448</v>
          </cell>
          <cell r="AY301">
            <v>7921.1631817458829</v>
          </cell>
          <cell r="AZ301">
            <v>2763.9000575951236</v>
          </cell>
          <cell r="BA301">
            <v>-5157.2631241507588</v>
          </cell>
          <cell r="BB301">
            <v>6731.4953068642772</v>
          </cell>
          <cell r="BC301">
            <v>1973.6124658973918</v>
          </cell>
          <cell r="BD301">
            <v>-4757.8828409668859</v>
          </cell>
          <cell r="BE301">
            <v>0</v>
          </cell>
          <cell r="BF301">
            <v>963</v>
          </cell>
          <cell r="BG301">
            <v>963</v>
          </cell>
          <cell r="BH301">
            <v>622.46256236506269</v>
          </cell>
          <cell r="BI301">
            <v>1112.3865532248451</v>
          </cell>
          <cell r="BJ301">
            <v>489.92399085978241</v>
          </cell>
          <cell r="BK301">
            <v>6412.6757034744905</v>
          </cell>
          <cell r="BL301">
            <v>203.25860468921985</v>
          </cell>
          <cell r="BM301">
            <v>-6209.4170987852704</v>
          </cell>
          <cell r="BN301">
            <v>471.2911639673751</v>
          </cell>
          <cell r="BO301">
            <v>0</v>
          </cell>
          <cell r="BP301">
            <v>-471.2911639673751</v>
          </cell>
          <cell r="BQ301">
            <v>27730.079859070636</v>
          </cell>
          <cell r="BR301">
            <v>7505.2312790520818</v>
          </cell>
          <cell r="BS301">
            <v>-20224.848580018555</v>
          </cell>
          <cell r="BT301">
            <v>90049.929258421806</v>
          </cell>
          <cell r="BU301">
            <v>147065.08796998399</v>
          </cell>
          <cell r="BV301">
            <v>57015.158711562181</v>
          </cell>
          <cell r="BW301">
            <v>59488.886499873479</v>
          </cell>
          <cell r="BX301">
            <v>68775.448041155934</v>
          </cell>
          <cell r="BY301">
            <v>9286.5615412824554</v>
          </cell>
          <cell r="BZ301">
            <v>32529.257582085535</v>
          </cell>
          <cell r="CA301">
            <v>1642.232924069669</v>
          </cell>
          <cell r="CB301">
            <v>-30887.024658015864</v>
          </cell>
          <cell r="CC301">
            <v>980.05758844816467</v>
          </cell>
          <cell r="CD301">
            <v>982.90048071888816</v>
          </cell>
          <cell r="CE301">
            <v>2.842892270723496</v>
          </cell>
          <cell r="CF301">
            <v>122.17840657373951</v>
          </cell>
          <cell r="CG301">
            <v>0</v>
          </cell>
          <cell r="CH301">
            <v>-122.17840657373951</v>
          </cell>
          <cell r="CI301">
            <v>11678.619947880821</v>
          </cell>
          <cell r="CJ301">
            <v>5106.8657723450287</v>
          </cell>
          <cell r="CK301">
            <v>-6571.7541755357925</v>
          </cell>
          <cell r="CL301">
            <v>0</v>
          </cell>
          <cell r="CM301">
            <v>0</v>
          </cell>
          <cell r="CN301">
            <v>0</v>
          </cell>
          <cell r="CO301">
            <v>11678.619947880821</v>
          </cell>
          <cell r="CP301">
            <v>5106.8657723450287</v>
          </cell>
          <cell r="CQ301">
            <v>-6571.7541755357925</v>
          </cell>
          <cell r="CR301">
            <v>497499.34055220982</v>
          </cell>
          <cell r="CS301">
            <v>384606.42126616515</v>
          </cell>
          <cell r="CT301">
            <v>-112892.91928604466</v>
          </cell>
          <cell r="CU301">
            <v>596999.20866265171</v>
          </cell>
          <cell r="CV301">
            <v>461527.70551939815</v>
          </cell>
          <cell r="CW301">
            <v>-135471.50314325356</v>
          </cell>
          <cell r="CX301">
            <v>21551.268463486475</v>
          </cell>
          <cell r="CY301">
            <v>157022.77160674008</v>
          </cell>
          <cell r="CZ301">
            <v>135471.50314325359</v>
          </cell>
          <cell r="DA301">
            <v>-21642.632616018411</v>
          </cell>
          <cell r="DB301">
            <v>2</v>
          </cell>
          <cell r="DC301">
            <v>137908.85999999999</v>
          </cell>
          <cell r="DD301">
            <v>13528.52</v>
          </cell>
          <cell r="DE301">
            <v>89551.409999999989</v>
          </cell>
          <cell r="DF301">
            <v>-2865.8299999999981</v>
          </cell>
          <cell r="DG301">
            <v>-27980.901646318613</v>
          </cell>
          <cell r="DH301">
            <v>7422605.7255136576</v>
          </cell>
          <cell r="DI301">
            <v>29340.505693010604</v>
          </cell>
          <cell r="DJ301">
            <v>5</v>
          </cell>
          <cell r="DK301">
            <v>7.3415064940512069</v>
          </cell>
          <cell r="DL301">
            <v>0</v>
          </cell>
          <cell r="DM301">
            <v>6.227900528828008</v>
          </cell>
          <cell r="DN301">
            <v>48348.07833709375</v>
          </cell>
          <cell r="DO301">
            <v>15889.865409251781</v>
          </cell>
          <cell r="DP301">
            <v>64237.943746345532</v>
          </cell>
          <cell r="DQ301">
            <v>45902.63</v>
          </cell>
          <cell r="DW301">
            <v>2855.2</v>
          </cell>
          <cell r="DX301">
            <v>0</v>
          </cell>
        </row>
        <row r="302">
          <cell r="A302">
            <v>150000873</v>
          </cell>
          <cell r="B302" t="str">
            <v>№2/372</v>
          </cell>
          <cell r="C302" t="str">
            <v>пр-т МИРУ,  35А</v>
          </cell>
          <cell r="D302" t="str">
            <v>пр-т МИРУ,  35А</v>
          </cell>
          <cell r="E302">
            <v>2608.3199999999997</v>
          </cell>
          <cell r="F302">
            <v>2467.7199999999998</v>
          </cell>
          <cell r="G302">
            <v>0</v>
          </cell>
          <cell r="H302">
            <v>140.6</v>
          </cell>
          <cell r="I302">
            <v>9774.3980692407422</v>
          </cell>
          <cell r="J302">
            <v>9570.799488316532</v>
          </cell>
          <cell r="K302">
            <v>-203.59858092421018</v>
          </cell>
          <cell r="L302">
            <v>1810.8894842606715</v>
          </cell>
          <cell r="M302">
            <v>1824.4456893654778</v>
          </cell>
          <cell r="N302">
            <v>13.556205104806395</v>
          </cell>
          <cell r="O302">
            <v>3941.7707081124472</v>
          </cell>
          <cell r="P302">
            <v>3952.5053416537917</v>
          </cell>
          <cell r="Q302">
            <v>10.734633541344465</v>
          </cell>
          <cell r="R302">
            <v>0</v>
          </cell>
          <cell r="S302">
            <v>0</v>
          </cell>
          <cell r="T302">
            <v>0</v>
          </cell>
          <cell r="U302">
            <v>384.05140304375084</v>
          </cell>
          <cell r="V302">
            <v>212.76625896597179</v>
          </cell>
          <cell r="W302">
            <v>-171.28514407777905</v>
          </cell>
          <cell r="X302">
            <v>5699.8879520721075</v>
          </cell>
          <cell r="Y302">
            <v>5273.617602944013</v>
          </cell>
          <cell r="Z302">
            <v>-426.27034912809449</v>
          </cell>
          <cell r="AA302">
            <v>0</v>
          </cell>
          <cell r="AB302">
            <v>0</v>
          </cell>
          <cell r="AC302">
            <v>0</v>
          </cell>
          <cell r="AD302">
            <v>11485.189535875028</v>
          </cell>
          <cell r="AE302">
            <v>11532.107421152234</v>
          </cell>
          <cell r="AF302">
            <v>46.917885277205642</v>
          </cell>
          <cell r="AG302">
            <v>33096.187152604747</v>
          </cell>
          <cell r="AH302">
            <v>32366.241802398021</v>
          </cell>
          <cell r="AI302">
            <v>-729.94535020672629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9017.305903381086</v>
          </cell>
          <cell r="AQ302">
            <v>8774.2678729039799</v>
          </cell>
          <cell r="AR302">
            <v>-243.03803047710608</v>
          </cell>
          <cell r="AS302">
            <v>33043.948531345697</v>
          </cell>
          <cell r="AT302">
            <v>8602.9557850862566</v>
          </cell>
          <cell r="AU302">
            <v>-24440.992746259442</v>
          </cell>
          <cell r="AV302">
            <v>1568.139029702581</v>
          </cell>
          <cell r="AW302">
            <v>316.54139948112498</v>
          </cell>
          <cell r="AX302">
            <v>-1251.597630221456</v>
          </cell>
          <cell r="AY302">
            <v>2164.4703879156823</v>
          </cell>
          <cell r="AZ302">
            <v>0</v>
          </cell>
          <cell r="BA302">
            <v>-2164.4703879156823</v>
          </cell>
          <cell r="BB302">
            <v>2031.6722768352652</v>
          </cell>
          <cell r="BC302">
            <v>0</v>
          </cell>
          <cell r="BD302">
            <v>-2031.6722768352652</v>
          </cell>
          <cell r="BE302">
            <v>0</v>
          </cell>
          <cell r="BF302">
            <v>0</v>
          </cell>
          <cell r="BG302">
            <v>0</v>
          </cell>
          <cell r="BH302">
            <v>226.35002267820468</v>
          </cell>
          <cell r="BI302">
            <v>480.46762398767237</v>
          </cell>
          <cell r="BJ302">
            <v>254.11760130946769</v>
          </cell>
          <cell r="BK302">
            <v>1154.8999464015037</v>
          </cell>
          <cell r="BL302">
            <v>0</v>
          </cell>
          <cell r="BM302">
            <v>-1154.8999464015037</v>
          </cell>
          <cell r="BN302">
            <v>245.85184643085645</v>
          </cell>
          <cell r="BO302">
            <v>0</v>
          </cell>
          <cell r="BP302">
            <v>-245.85184643085645</v>
          </cell>
          <cell r="BQ302">
            <v>7391.3835099640928</v>
          </cell>
          <cell r="BR302">
            <v>797.0090234687973</v>
          </cell>
          <cell r="BS302">
            <v>-6594.3744864952951</v>
          </cell>
          <cell r="BT302">
            <v>38647.167309130127</v>
          </cell>
          <cell r="BU302">
            <v>58789.948579995878</v>
          </cell>
          <cell r="BV302">
            <v>20142.781270865751</v>
          </cell>
          <cell r="BW302">
            <v>14356.097091990612</v>
          </cell>
          <cell r="BX302">
            <v>16301.476883414838</v>
          </cell>
          <cell r="BY302">
            <v>1945.3797914242259</v>
          </cell>
          <cell r="BZ302">
            <v>11065.759257786231</v>
          </cell>
          <cell r="CA302">
            <v>688.40628456036666</v>
          </cell>
          <cell r="CB302">
            <v>-10377.352973225865</v>
          </cell>
          <cell r="CC302">
            <v>735.83611818761892</v>
          </cell>
          <cell r="CD302">
            <v>737.970587465314</v>
          </cell>
          <cell r="CE302">
            <v>2.1344692776950751</v>
          </cell>
          <cell r="CF302">
            <v>91.732654773810893</v>
          </cell>
          <cell r="CG302">
            <v>0</v>
          </cell>
          <cell r="CH302">
            <v>-91.732654773810893</v>
          </cell>
          <cell r="CI302">
            <v>5979.7457564943406</v>
          </cell>
          <cell r="CJ302">
            <v>4212.4788215220215</v>
          </cell>
          <cell r="CK302">
            <v>-1767.2669349723192</v>
          </cell>
          <cell r="CL302">
            <v>0</v>
          </cell>
          <cell r="CM302">
            <v>0</v>
          </cell>
          <cell r="CN302">
            <v>0</v>
          </cell>
          <cell r="CO302">
            <v>5979.7457564943406</v>
          </cell>
          <cell r="CP302">
            <v>4212.4788215220215</v>
          </cell>
          <cell r="CQ302">
            <v>-1767.2669349723192</v>
          </cell>
          <cell r="CR302">
            <v>153425.16328565837</v>
          </cell>
          <cell r="CS302">
            <v>131270.75564081548</v>
          </cell>
          <cell r="CT302">
            <v>-22154.407644842897</v>
          </cell>
          <cell r="CU302">
            <v>184110.19594279004</v>
          </cell>
          <cell r="CV302">
            <v>157524.90676897857</v>
          </cell>
          <cell r="CW302">
            <v>-26585.28917381147</v>
          </cell>
          <cell r="CX302">
            <v>5823.0049961616087</v>
          </cell>
          <cell r="CY302">
            <v>32408.294169973109</v>
          </cell>
          <cell r="CZ302">
            <v>26585.289173811499</v>
          </cell>
          <cell r="DA302">
            <v>19124.420661425</v>
          </cell>
          <cell r="DB302">
            <v>2</v>
          </cell>
          <cell r="DC302">
            <v>23024.39</v>
          </cell>
          <cell r="DD302">
            <v>2981.37</v>
          </cell>
          <cell r="DE302">
            <v>4330.91</v>
          </cell>
          <cell r="DF302">
            <v>2016.6499999999999</v>
          </cell>
          <cell r="DG302">
            <v>51283.973818567873</v>
          </cell>
          <cell r="DH302">
            <v>2279198.4112674198</v>
          </cell>
          <cell r="DI302">
            <v>10999.392748610022</v>
          </cell>
          <cell r="DJ302">
            <v>5</v>
          </cell>
          <cell r="DK302">
            <v>7.575188262115784</v>
          </cell>
          <cell r="DL302">
            <v>0</v>
          </cell>
          <cell r="DM302">
            <v>6.8614704408894349</v>
          </cell>
          <cell r="DN302">
            <v>18693.443578188362</v>
          </cell>
          <cell r="DO302">
            <v>964.72274398905449</v>
          </cell>
          <cell r="DP302">
            <v>19658.166322177418</v>
          </cell>
          <cell r="DQ302"/>
          <cell r="DW302">
            <v>1437.2600000000002</v>
          </cell>
          <cell r="DX302">
            <v>0</v>
          </cell>
        </row>
        <row r="303">
          <cell r="A303">
            <v>150000874</v>
          </cell>
          <cell r="B303" t="str">
            <v>№2/373</v>
          </cell>
          <cell r="C303" t="str">
            <v>пр-т МИРУ,  35Б</v>
          </cell>
          <cell r="D303" t="str">
            <v>пр-т МИРУ,  35Б</v>
          </cell>
          <cell r="E303">
            <v>2600.1999999999998</v>
          </cell>
          <cell r="F303">
            <v>2004.8</v>
          </cell>
          <cell r="G303">
            <v>0</v>
          </cell>
          <cell r="H303">
            <v>595.4</v>
          </cell>
          <cell r="I303">
            <v>8907.3401771252611</v>
          </cell>
          <cell r="J303">
            <v>8712.4263769769732</v>
          </cell>
          <cell r="K303">
            <v>-194.91380014828792</v>
          </cell>
          <cell r="L303">
            <v>1960.7389198856799</v>
          </cell>
          <cell r="M303">
            <v>1957.9917422509129</v>
          </cell>
          <cell r="N303">
            <v>-2.7471776347670129</v>
          </cell>
          <cell r="O303">
            <v>3562.5279900475912</v>
          </cell>
          <cell r="P303">
            <v>3571.9025538949659</v>
          </cell>
          <cell r="Q303">
            <v>9.3745638473747022</v>
          </cell>
          <cell r="R303">
            <v>810.46351173481617</v>
          </cell>
          <cell r="S303">
            <v>812.613858189555</v>
          </cell>
          <cell r="T303">
            <v>2.1503464547388376</v>
          </cell>
          <cell r="U303">
            <v>627.8486918222186</v>
          </cell>
          <cell r="V303">
            <v>1041.789093606139</v>
          </cell>
          <cell r="W303">
            <v>413.94040178392038</v>
          </cell>
          <cell r="X303">
            <v>5068.5574340211342</v>
          </cell>
          <cell r="Y303">
            <v>4603.4770158117335</v>
          </cell>
          <cell r="Z303">
            <v>-465.0804182094007</v>
          </cell>
          <cell r="AA303">
            <v>0</v>
          </cell>
          <cell r="AB303">
            <v>0</v>
          </cell>
          <cell r="AC303">
            <v>0</v>
          </cell>
          <cell r="AD303">
            <v>11501.280969178229</v>
          </cell>
          <cell r="AE303">
            <v>11317.287818860219</v>
          </cell>
          <cell r="AF303">
            <v>-183.99315031801052</v>
          </cell>
          <cell r="AG303">
            <v>32438.757693814929</v>
          </cell>
          <cell r="AH303">
            <v>32017.488459590502</v>
          </cell>
          <cell r="AI303">
            <v>-421.26923422442633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2072.9438858347321</v>
          </cell>
          <cell r="AQ303">
            <v>2280</v>
          </cell>
          <cell r="AR303">
            <v>207.0561141652679</v>
          </cell>
          <cell r="AS303">
            <v>32949.115897719574</v>
          </cell>
          <cell r="AT303">
            <v>2005.206352052352</v>
          </cell>
          <cell r="AU303">
            <v>-30943.909545667222</v>
          </cell>
          <cell r="AV303">
            <v>1497.171208687889</v>
          </cell>
          <cell r="AW303">
            <v>0</v>
          </cell>
          <cell r="AX303">
            <v>-1497.171208687889</v>
          </cell>
          <cell r="AY303">
            <v>2583.749665731355</v>
          </cell>
          <cell r="AZ303">
            <v>396.50086280071275</v>
          </cell>
          <cell r="BA303">
            <v>-2187.2488029306423</v>
          </cell>
          <cell r="BB303">
            <v>1723.6335315318993</v>
          </cell>
          <cell r="BC303">
            <v>0</v>
          </cell>
          <cell r="BD303">
            <v>-1723.6335315318993</v>
          </cell>
          <cell r="BE303">
            <v>651.5685258814143</v>
          </cell>
          <cell r="BF303">
            <v>0</v>
          </cell>
          <cell r="BG303">
            <v>-651.5685258814143</v>
          </cell>
          <cell r="BH303">
            <v>522.78445434993273</v>
          </cell>
          <cell r="BI303">
            <v>0</v>
          </cell>
          <cell r="BJ303">
            <v>-522.78445434993273</v>
          </cell>
          <cell r="BK303">
            <v>856.83155485668453</v>
          </cell>
          <cell r="BL303">
            <v>0</v>
          </cell>
          <cell r="BM303">
            <v>-856.83155485668453</v>
          </cell>
          <cell r="BN303">
            <v>128.5924927507649</v>
          </cell>
          <cell r="BO303">
            <v>0</v>
          </cell>
          <cell r="BP303">
            <v>-128.5924927507649</v>
          </cell>
          <cell r="BQ303">
            <v>7964.3314337899401</v>
          </cell>
          <cell r="BR303">
            <v>396.50086280071275</v>
          </cell>
          <cell r="BS303">
            <v>-7567.8305709892275</v>
          </cell>
          <cell r="BT303">
            <v>53469.744039262849</v>
          </cell>
          <cell r="BU303">
            <v>76517.743945742885</v>
          </cell>
          <cell r="BV303">
            <v>23047.999906480036</v>
          </cell>
          <cell r="BW303">
            <v>19178.003210666211</v>
          </cell>
          <cell r="BX303">
            <v>21160.149528780072</v>
          </cell>
          <cell r="BY303">
            <v>1982.1463181138606</v>
          </cell>
          <cell r="BZ303">
            <v>17080.559196643826</v>
          </cell>
          <cell r="CA303">
            <v>910.34331080925881</v>
          </cell>
          <cell r="CB303">
            <v>-16170.215885834567</v>
          </cell>
          <cell r="CC303">
            <v>380.60488871773373</v>
          </cell>
          <cell r="CD303">
            <v>381.70892455102455</v>
          </cell>
          <cell r="CE303">
            <v>1.1040358332908227</v>
          </cell>
          <cell r="CF303">
            <v>47.447924883005633</v>
          </cell>
          <cell r="CG303">
            <v>0</v>
          </cell>
          <cell r="CH303">
            <v>-47.447924883005633</v>
          </cell>
          <cell r="CI303">
            <v>5738.6518657245706</v>
          </cell>
          <cell r="CJ303">
            <v>5554.0689801359031</v>
          </cell>
          <cell r="CK303">
            <v>-184.58288558866752</v>
          </cell>
          <cell r="CL303">
            <v>0</v>
          </cell>
          <cell r="CM303">
            <v>0</v>
          </cell>
          <cell r="CN303">
            <v>0</v>
          </cell>
          <cell r="CO303">
            <v>5738.6518657245706</v>
          </cell>
          <cell r="CP303">
            <v>5554.0689801359031</v>
          </cell>
          <cell r="CQ303">
            <v>-184.58288558866752</v>
          </cell>
          <cell r="CR303">
            <v>171320.16003705739</v>
          </cell>
          <cell r="CS303">
            <v>141223.21036446272</v>
          </cell>
          <cell r="CT303">
            <v>-30096.949672594666</v>
          </cell>
          <cell r="CU303">
            <v>205584.19204446886</v>
          </cell>
          <cell r="CV303">
            <v>169467.85243735526</v>
          </cell>
          <cell r="CW303">
            <v>-36116.339607113594</v>
          </cell>
          <cell r="CX303">
            <v>5694.9613768570052</v>
          </cell>
          <cell r="CY303">
            <v>41811.300983970621</v>
          </cell>
          <cell r="CZ303">
            <v>36116.339607113616</v>
          </cell>
          <cell r="DA303">
            <v>89804.889714327175</v>
          </cell>
          <cell r="DB303">
            <v>2</v>
          </cell>
          <cell r="DC303">
            <v>51468.59</v>
          </cell>
          <cell r="DD303">
            <v>2819.44</v>
          </cell>
          <cell r="DE303">
            <v>34083.619999999995</v>
          </cell>
          <cell r="DF303">
            <v>-1659.8300000000004</v>
          </cell>
          <cell r="DG303">
            <v>37529.32248703076</v>
          </cell>
          <cell r="DH303">
            <v>2535349.8410559106</v>
          </cell>
          <cell r="DI303">
            <v>8931.8886378382613</v>
          </cell>
          <cell r="DJ303">
            <v>5</v>
          </cell>
          <cell r="DK303">
            <v>8.6733502246606413</v>
          </cell>
          <cell r="DL303">
            <v>0</v>
          </cell>
          <cell r="DM303">
            <v>7.5230777170253642</v>
          </cell>
          <cell r="DN303">
            <v>17388.332530399653</v>
          </cell>
          <cell r="DO303">
            <v>4479.2404727169014</v>
          </cell>
          <cell r="DP303">
            <v>21867.573003116555</v>
          </cell>
          <cell r="DQ303">
            <v>39410.28</v>
          </cell>
          <cell r="DW303">
            <v>1437.2600000000002</v>
          </cell>
          <cell r="DX303">
            <v>0</v>
          </cell>
        </row>
        <row r="304">
          <cell r="A304">
            <v>150000866</v>
          </cell>
          <cell r="B304" t="str">
            <v>№2/374</v>
          </cell>
          <cell r="C304" t="str">
            <v>пр-т МИРУ,  45</v>
          </cell>
          <cell r="D304" t="str">
            <v>пр-т МИРУ,  45</v>
          </cell>
          <cell r="E304">
            <v>5026.91</v>
          </cell>
          <cell r="F304">
            <v>3835.21</v>
          </cell>
          <cell r="G304">
            <v>0</v>
          </cell>
          <cell r="H304">
            <v>1191.7</v>
          </cell>
          <cell r="I304">
            <v>19058.958262617001</v>
          </cell>
          <cell r="J304">
            <v>14909.662196335143</v>
          </cell>
          <cell r="K304">
            <v>-4149.2960662818587</v>
          </cell>
          <cell r="L304">
            <v>3910.5837166319775</v>
          </cell>
          <cell r="M304">
            <v>3413.3072067099579</v>
          </cell>
          <cell r="N304">
            <v>-497.27650992201961</v>
          </cell>
          <cell r="O304">
            <v>8518.4435472286586</v>
          </cell>
          <cell r="P304">
            <v>8541.265176644778</v>
          </cell>
          <cell r="Q304">
            <v>22.821629416119322</v>
          </cell>
          <cell r="R304">
            <v>0</v>
          </cell>
          <cell r="S304">
            <v>0</v>
          </cell>
          <cell r="T304">
            <v>0</v>
          </cell>
          <cell r="U304">
            <v>672.089955326564</v>
          </cell>
          <cell r="V304">
            <v>372.34095319045059</v>
          </cell>
          <cell r="W304">
            <v>-299.7490021361134</v>
          </cell>
          <cell r="X304">
            <v>15288.653484141592</v>
          </cell>
          <cell r="Y304">
            <v>13456.976366532965</v>
          </cell>
          <cell r="Z304">
            <v>-1831.6771176086277</v>
          </cell>
          <cell r="AA304">
            <v>0</v>
          </cell>
          <cell r="AB304">
            <v>0</v>
          </cell>
          <cell r="AC304">
            <v>0</v>
          </cell>
          <cell r="AD304">
            <v>22127.418341051725</v>
          </cell>
          <cell r="AE304">
            <v>22218.417932497308</v>
          </cell>
          <cell r="AF304">
            <v>90.999591445583064</v>
          </cell>
          <cell r="AG304">
            <v>69576.147306997518</v>
          </cell>
          <cell r="AH304">
            <v>62911.969831910603</v>
          </cell>
          <cell r="AI304">
            <v>-6664.1774750869154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14303.312812259654</v>
          </cell>
          <cell r="AQ304">
            <v>13541.947164541394</v>
          </cell>
          <cell r="AR304">
            <v>-761.36564771825942</v>
          </cell>
          <cell r="AS304">
            <v>62217.968697018994</v>
          </cell>
          <cell r="AT304">
            <v>8360.6636819106898</v>
          </cell>
          <cell r="AU304">
            <v>-53857.305015108301</v>
          </cell>
          <cell r="AV304">
            <v>3324.7658125320336</v>
          </cell>
          <cell r="AW304">
            <v>355.06420370318943</v>
          </cell>
          <cell r="AX304">
            <v>-2969.7016088288442</v>
          </cell>
          <cell r="AY304">
            <v>4038.5670147116866</v>
          </cell>
          <cell r="AZ304">
            <v>0</v>
          </cell>
          <cell r="BA304">
            <v>-4038.5670147116866</v>
          </cell>
          <cell r="BB304">
            <v>3096.0507720161172</v>
          </cell>
          <cell r="BC304">
            <v>0</v>
          </cell>
          <cell r="BD304">
            <v>-3096.0507720161172</v>
          </cell>
          <cell r="BE304">
            <v>0</v>
          </cell>
          <cell r="BF304">
            <v>0</v>
          </cell>
          <cell r="BG304">
            <v>0</v>
          </cell>
          <cell r="BH304">
            <v>396.11253968685816</v>
          </cell>
          <cell r="BI304">
            <v>2239.8044883595703</v>
          </cell>
          <cell r="BJ304">
            <v>1843.6919486727122</v>
          </cell>
          <cell r="BK304">
            <v>3506.923796901609</v>
          </cell>
          <cell r="BL304">
            <v>0</v>
          </cell>
          <cell r="BM304">
            <v>-3506.923796901609</v>
          </cell>
          <cell r="BN304">
            <v>1102.9459477132878</v>
          </cell>
          <cell r="BO304">
            <v>7232.0058500227551</v>
          </cell>
          <cell r="BP304">
            <v>6129.0599023094674</v>
          </cell>
          <cell r="BQ304">
            <v>15465.365883561592</v>
          </cell>
          <cell r="BR304">
            <v>9826.8745420855157</v>
          </cell>
          <cell r="BS304">
            <v>-5638.4913414760758</v>
          </cell>
          <cell r="BT304">
            <v>52284.421966837406</v>
          </cell>
          <cell r="BU304">
            <v>94776.440435776793</v>
          </cell>
          <cell r="BV304">
            <v>42492.018468939386</v>
          </cell>
          <cell r="BW304">
            <v>27306.841824535826</v>
          </cell>
          <cell r="BX304">
            <v>30190.994295510045</v>
          </cell>
          <cell r="BY304">
            <v>2884.1524709742189</v>
          </cell>
          <cell r="BZ304">
            <v>26036.333261079264</v>
          </cell>
          <cell r="CA304">
            <v>802.72430858277517</v>
          </cell>
          <cell r="CB304">
            <v>-25233.608952496488</v>
          </cell>
          <cell r="CC304">
            <v>101.49463699139571</v>
          </cell>
          <cell r="CD304">
            <v>101.78904654693989</v>
          </cell>
          <cell r="CE304">
            <v>0.29440955554417769</v>
          </cell>
          <cell r="CF304">
            <v>12.652779968801502</v>
          </cell>
          <cell r="CG304">
            <v>0</v>
          </cell>
          <cell r="CH304">
            <v>-12.652779968801502</v>
          </cell>
          <cell r="CI304">
            <v>9415.49178970705</v>
          </cell>
          <cell r="CJ304">
            <v>4457.6279838452601</v>
          </cell>
          <cell r="CK304">
            <v>-4957.8638058617898</v>
          </cell>
          <cell r="CL304">
            <v>0</v>
          </cell>
          <cell r="CM304">
            <v>0</v>
          </cell>
          <cell r="CN304">
            <v>0</v>
          </cell>
          <cell r="CO304">
            <v>9415.49178970705</v>
          </cell>
          <cell r="CP304">
            <v>4457.6279838452601</v>
          </cell>
          <cell r="CQ304">
            <v>-4957.8638058617898</v>
          </cell>
          <cell r="CR304">
            <v>276720.0309589575</v>
          </cell>
          <cell r="CS304">
            <v>224971.03129071</v>
          </cell>
          <cell r="CT304">
            <v>-51748.999668247503</v>
          </cell>
          <cell r="CU304">
            <v>332064.03715074901</v>
          </cell>
          <cell r="CV304">
            <v>269965.23754885199</v>
          </cell>
          <cell r="CW304">
            <v>-62098.799601897015</v>
          </cell>
          <cell r="CX304">
            <v>10606.873620970771</v>
          </cell>
          <cell r="CY304">
            <v>72705.673222867801</v>
          </cell>
          <cell r="CZ304">
            <v>62098.79960189703</v>
          </cell>
          <cell r="DA304">
            <v>-18440.754756432289</v>
          </cell>
          <cell r="DB304">
            <v>1</v>
          </cell>
          <cell r="DC304">
            <v>120622.02</v>
          </cell>
          <cell r="DD304">
            <v>6764.0199999999995</v>
          </cell>
          <cell r="DE304">
            <v>92771.12</v>
          </cell>
          <cell r="DF304">
            <v>-804.9399999999996</v>
          </cell>
          <cell r="DG304">
            <v>-8551.5727795786224</v>
          </cell>
          <cell r="DH304">
            <v>4112050.9292606371</v>
          </cell>
          <cell r="DI304">
            <v>17084.999275928854</v>
          </cell>
          <cell r="DJ304">
            <v>5</v>
          </cell>
          <cell r="DK304">
            <v>7.2619055734413989</v>
          </cell>
          <cell r="DL304">
            <v>0</v>
          </cell>
          <cell r="DM304">
            <v>6.3514071444574416</v>
          </cell>
          <cell r="DN304">
            <v>27850.932874318187</v>
          </cell>
          <cell r="DO304">
            <v>7568.9718940499333</v>
          </cell>
          <cell r="DP304">
            <v>35419.90476836812</v>
          </cell>
          <cell r="DQ304"/>
          <cell r="DW304">
            <v>1260</v>
          </cell>
          <cell r="DX304">
            <v>0</v>
          </cell>
        </row>
        <row r="305">
          <cell r="A305">
            <v>150000867</v>
          </cell>
          <cell r="B305" t="str">
            <v>№2/375</v>
          </cell>
          <cell r="C305" t="str">
            <v>пр-т МИРУ,  47</v>
          </cell>
          <cell r="D305" t="str">
            <v>пр-т МИРУ,  47</v>
          </cell>
          <cell r="E305">
            <v>2839.58</v>
          </cell>
          <cell r="F305">
            <v>2288.08</v>
          </cell>
          <cell r="G305">
            <v>0</v>
          </cell>
          <cell r="H305">
            <v>551.5</v>
          </cell>
          <cell r="I305">
            <v>9113.0692001698553</v>
          </cell>
          <cell r="J305">
            <v>7107.6911878592655</v>
          </cell>
          <cell r="K305">
            <v>-2005.3780123105898</v>
          </cell>
          <cell r="L305">
            <v>1858.3115521029763</v>
          </cell>
          <cell r="M305">
            <v>1660.2557140128549</v>
          </cell>
          <cell r="N305">
            <v>-198.05583809012137</v>
          </cell>
          <cell r="O305">
            <v>5211.0862303840568</v>
          </cell>
          <cell r="P305">
            <v>5225.1797234708283</v>
          </cell>
          <cell r="Q305">
            <v>14.093493086771559</v>
          </cell>
          <cell r="R305">
            <v>0</v>
          </cell>
          <cell r="S305">
            <v>0</v>
          </cell>
          <cell r="T305">
            <v>0</v>
          </cell>
          <cell r="U305">
            <v>288.03855228281327</v>
          </cell>
          <cell r="V305">
            <v>159.57469422447892</v>
          </cell>
          <cell r="W305">
            <v>-128.46385805833435</v>
          </cell>
          <cell r="X305">
            <v>6077.897665828591</v>
          </cell>
          <cell r="Y305">
            <v>4307.697199484518</v>
          </cell>
          <cell r="Z305">
            <v>-1770.200466344073</v>
          </cell>
          <cell r="AA305">
            <v>0</v>
          </cell>
          <cell r="AB305">
            <v>0</v>
          </cell>
          <cell r="AC305">
            <v>0</v>
          </cell>
          <cell r="AD305">
            <v>12502.596574830499</v>
          </cell>
          <cell r="AE305">
            <v>12553.743118726105</v>
          </cell>
          <cell r="AF305">
            <v>51.146543895605646</v>
          </cell>
          <cell r="AG305">
            <v>35050.999775598786</v>
          </cell>
          <cell r="AH305">
            <v>31014.141637778048</v>
          </cell>
          <cell r="AI305">
            <v>-4036.8581378207382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7618.0687804426416</v>
          </cell>
          <cell r="AQ305">
            <v>7000.3169258665312</v>
          </cell>
          <cell r="AR305">
            <v>-617.75185457611042</v>
          </cell>
          <cell r="AS305">
            <v>28798.173896731885</v>
          </cell>
          <cell r="AT305">
            <v>1253.4627365764745</v>
          </cell>
          <cell r="AU305">
            <v>-27544.71116015541</v>
          </cell>
          <cell r="AV305">
            <v>1628.6926832401737</v>
          </cell>
          <cell r="AW305">
            <v>0</v>
          </cell>
          <cell r="AX305">
            <v>-1628.6926832401737</v>
          </cell>
          <cell r="AY305">
            <v>2344.7030945568636</v>
          </cell>
          <cell r="AZ305">
            <v>5576.3083022952242</v>
          </cell>
          <cell r="BA305">
            <v>3231.6052077383606</v>
          </cell>
          <cell r="BB305">
            <v>1846.8373688370771</v>
          </cell>
          <cell r="BC305">
            <v>0</v>
          </cell>
          <cell r="BD305">
            <v>-1846.8373688370771</v>
          </cell>
          <cell r="BE305">
            <v>0</v>
          </cell>
          <cell r="BF305">
            <v>0</v>
          </cell>
          <cell r="BG305">
            <v>0</v>
          </cell>
          <cell r="BH305">
            <v>169.76251700865348</v>
          </cell>
          <cell r="BI305">
            <v>0</v>
          </cell>
          <cell r="BJ305">
            <v>-169.76251700865348</v>
          </cell>
          <cell r="BK305">
            <v>1456.4831838468581</v>
          </cell>
          <cell r="BL305">
            <v>0</v>
          </cell>
          <cell r="BM305">
            <v>-1456.4831838468581</v>
          </cell>
          <cell r="BN305">
            <v>530.21755035491526</v>
          </cell>
          <cell r="BO305">
            <v>3392.7069499238742</v>
          </cell>
          <cell r="BP305">
            <v>2862.489399568959</v>
          </cell>
          <cell r="BQ305">
            <v>7976.696397844541</v>
          </cell>
          <cell r="BR305">
            <v>8969.0152522190983</v>
          </cell>
          <cell r="BS305">
            <v>992.3188543745573</v>
          </cell>
          <cell r="BT305">
            <v>17458.278493486196</v>
          </cell>
          <cell r="BU305">
            <v>38592.172068050022</v>
          </cell>
          <cell r="BV305">
            <v>21133.893574563826</v>
          </cell>
          <cell r="BW305">
            <v>14936.725726018032</v>
          </cell>
          <cell r="BX305">
            <v>17787.868727996181</v>
          </cell>
          <cell r="BY305">
            <v>2851.1430019781492</v>
          </cell>
          <cell r="BZ305">
            <v>13389.692528112386</v>
          </cell>
          <cell r="CA305">
            <v>358.84294530885188</v>
          </cell>
          <cell r="CB305">
            <v>-13030.849582803534</v>
          </cell>
          <cell r="CC305">
            <v>745.35124040556207</v>
          </cell>
          <cell r="CD305">
            <v>747.51331057908965</v>
          </cell>
          <cell r="CE305">
            <v>2.1620701735275816</v>
          </cell>
          <cell r="CF305">
            <v>92.918852895886047</v>
          </cell>
          <cell r="CG305">
            <v>0</v>
          </cell>
          <cell r="CH305">
            <v>-92.918852895886047</v>
          </cell>
          <cell r="CI305">
            <v>2840.0993272742403</v>
          </cell>
          <cell r="CJ305">
            <v>1405.1543716285278</v>
          </cell>
          <cell r="CK305">
            <v>-1434.9449556457125</v>
          </cell>
          <cell r="CL305">
            <v>0</v>
          </cell>
          <cell r="CM305">
            <v>0</v>
          </cell>
          <cell r="CN305">
            <v>0</v>
          </cell>
          <cell r="CO305">
            <v>2840.0993272742403</v>
          </cell>
          <cell r="CP305">
            <v>1405.1543716285278</v>
          </cell>
          <cell r="CQ305">
            <v>-1434.9449556457125</v>
          </cell>
          <cell r="CR305">
            <v>128907.00501881016</v>
          </cell>
          <cell r="CS305">
            <v>107128.48797600283</v>
          </cell>
          <cell r="CT305">
            <v>-21778.517042807332</v>
          </cell>
          <cell r="CU305">
            <v>154688.40602257219</v>
          </cell>
          <cell r="CV305">
            <v>128554.18557120339</v>
          </cell>
          <cell r="CW305">
            <v>-26134.220451368805</v>
          </cell>
          <cell r="CX305">
            <v>7702.1969656797655</v>
          </cell>
          <cell r="CY305">
            <v>33836.417417048578</v>
          </cell>
          <cell r="CZ305">
            <v>26134.220451368812</v>
          </cell>
          <cell r="DA305">
            <v>-10355.955458684213</v>
          </cell>
          <cell r="DB305">
            <v>1</v>
          </cell>
          <cell r="DC305">
            <v>32249.75</v>
          </cell>
          <cell r="DD305">
            <v>10016.719999999999</v>
          </cell>
          <cell r="DE305">
            <v>18326.54</v>
          </cell>
          <cell r="DF305">
            <v>7113.1399999999994</v>
          </cell>
          <cell r="DG305">
            <v>-45754.760406753398</v>
          </cell>
          <cell r="DH305">
            <v>1948687.2358590234</v>
          </cell>
          <cell r="DI305">
            <v>10198.115727702596</v>
          </cell>
          <cell r="DJ305">
            <v>5</v>
          </cell>
          <cell r="DK305">
            <v>6.0850856482864097</v>
          </cell>
          <cell r="DL305">
            <v>0</v>
          </cell>
          <cell r="DM305">
            <v>5.264905183626917</v>
          </cell>
          <cell r="DN305">
            <v>13923.162770131168</v>
          </cell>
          <cell r="DO305">
            <v>2903.5952087702449</v>
          </cell>
          <cell r="DP305">
            <v>16826.757978901413</v>
          </cell>
          <cell r="DQ305"/>
          <cell r="DW305">
            <v>1260</v>
          </cell>
          <cell r="DX305">
            <v>0</v>
          </cell>
        </row>
        <row r="306">
          <cell r="A306">
            <v>150000868</v>
          </cell>
          <cell r="B306" t="str">
            <v>№2/376</v>
          </cell>
          <cell r="C306" t="str">
            <v>пр-т МИРУ,  55</v>
          </cell>
          <cell r="D306" t="str">
            <v>пр-т МИРУ,  55</v>
          </cell>
          <cell r="E306">
            <v>3295.32</v>
          </cell>
          <cell r="F306">
            <v>2609.92</v>
          </cell>
          <cell r="G306">
            <v>0</v>
          </cell>
          <cell r="H306">
            <v>685.4</v>
          </cell>
          <cell r="I306">
            <v>12015.894421088262</v>
          </cell>
          <cell r="J306">
            <v>9410.4440507446889</v>
          </cell>
          <cell r="K306">
            <v>-2605.450370343573</v>
          </cell>
          <cell r="L306">
            <v>2613.6473916009513</v>
          </cell>
          <cell r="M306">
            <v>2295.992432823874</v>
          </cell>
          <cell r="N306">
            <v>-317.65495877707735</v>
          </cell>
          <cell r="O306">
            <v>5839.0811793431194</v>
          </cell>
          <cell r="P306">
            <v>5854.7406967621755</v>
          </cell>
          <cell r="Q306">
            <v>15.659517419056101</v>
          </cell>
          <cell r="R306">
            <v>0</v>
          </cell>
          <cell r="S306">
            <v>0</v>
          </cell>
          <cell r="T306">
            <v>0</v>
          </cell>
          <cell r="U306">
            <v>480.06425380468852</v>
          </cell>
          <cell r="V306">
            <v>265.9578237074648</v>
          </cell>
          <cell r="W306">
            <v>-214.10643009722372</v>
          </cell>
          <cell r="X306">
            <v>8115.907903832448</v>
          </cell>
          <cell r="Y306">
            <v>5916.7551593979606</v>
          </cell>
          <cell r="Z306">
            <v>-2199.1527444344874</v>
          </cell>
          <cell r="AA306">
            <v>0</v>
          </cell>
          <cell r="AB306">
            <v>0</v>
          </cell>
          <cell r="AC306">
            <v>0</v>
          </cell>
          <cell r="AD306">
            <v>14506.266114886808</v>
          </cell>
          <cell r="AE306">
            <v>14565.846896037072</v>
          </cell>
          <cell r="AF306">
            <v>59.580781150263647</v>
          </cell>
          <cell r="AG306">
            <v>43570.861264556275</v>
          </cell>
          <cell r="AH306">
            <v>38309.737059473235</v>
          </cell>
          <cell r="AI306">
            <v>-5261.1242050830406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9950.1306520067155</v>
          </cell>
          <cell r="AQ306">
            <v>8729.3014109490159</v>
          </cell>
          <cell r="AR306">
            <v>-1220.8292410576996</v>
          </cell>
          <cell r="AS306">
            <v>30762.814812536115</v>
          </cell>
          <cell r="AT306">
            <v>11022.516193333122</v>
          </cell>
          <cell r="AU306">
            <v>-19740.298619202993</v>
          </cell>
          <cell r="AV306">
            <v>1952.414736489256</v>
          </cell>
          <cell r="AW306">
            <v>507.17055751810352</v>
          </cell>
          <cell r="AX306">
            <v>-1445.2441789711525</v>
          </cell>
          <cell r="AY306">
            <v>2701.0307813839659</v>
          </cell>
          <cell r="AZ306">
            <v>0</v>
          </cell>
          <cell r="BA306">
            <v>-2701.0307813839659</v>
          </cell>
          <cell r="BB306">
            <v>1758.9014827732226</v>
          </cell>
          <cell r="BC306">
            <v>0</v>
          </cell>
          <cell r="BD306">
            <v>-1758.9014827732226</v>
          </cell>
          <cell r="BE306">
            <v>0</v>
          </cell>
          <cell r="BF306">
            <v>0</v>
          </cell>
          <cell r="BG306">
            <v>0</v>
          </cell>
          <cell r="BH306">
            <v>282.9375283477558</v>
          </cell>
          <cell r="BI306">
            <v>0</v>
          </cell>
          <cell r="BJ306">
            <v>-282.9375283477558</v>
          </cell>
          <cell r="BK306">
            <v>1691.2580213441661</v>
          </cell>
          <cell r="BL306">
            <v>2626.3928540686829</v>
          </cell>
          <cell r="BM306">
            <v>935.13483272451685</v>
          </cell>
          <cell r="BN306">
            <v>596.36947916012787</v>
          </cell>
          <cell r="BO306">
            <v>0</v>
          </cell>
          <cell r="BP306">
            <v>-596.36947916012787</v>
          </cell>
          <cell r="BQ306">
            <v>8982.912029498495</v>
          </cell>
          <cell r="BR306">
            <v>3133.5634115867865</v>
          </cell>
          <cell r="BS306">
            <v>-5849.3486179117081</v>
          </cell>
          <cell r="BT306">
            <v>43021.642471377825</v>
          </cell>
          <cell r="BU306">
            <v>76654.860581709218</v>
          </cell>
          <cell r="BV306">
            <v>33633.218110331392</v>
          </cell>
          <cell r="BW306">
            <v>17259.256823210329</v>
          </cell>
          <cell r="BX306">
            <v>17590.045970054827</v>
          </cell>
          <cell r="BY306">
            <v>330.78914684449774</v>
          </cell>
          <cell r="BZ306">
            <v>32836.987734711132</v>
          </cell>
          <cell r="CA306">
            <v>727.66738178040373</v>
          </cell>
          <cell r="CB306">
            <v>-32109.320352930728</v>
          </cell>
          <cell r="CC306">
            <v>1272.4890112796236</v>
          </cell>
          <cell r="CD306">
            <v>1276.1801710822588</v>
          </cell>
          <cell r="CE306">
            <v>3.691159802635184</v>
          </cell>
          <cell r="CF306">
            <v>158.63422885884887</v>
          </cell>
          <cell r="CG306">
            <v>0</v>
          </cell>
          <cell r="CH306">
            <v>-158.63422885884887</v>
          </cell>
          <cell r="CI306">
            <v>7949.1283455536941</v>
          </cell>
          <cell r="CJ306">
            <v>4369.487476777098</v>
          </cell>
          <cell r="CK306">
            <v>-3579.6408687765961</v>
          </cell>
          <cell r="CL306">
            <v>0</v>
          </cell>
          <cell r="CM306">
            <v>0</v>
          </cell>
          <cell r="CN306">
            <v>0</v>
          </cell>
          <cell r="CO306">
            <v>7949.1283455536941</v>
          </cell>
          <cell r="CP306">
            <v>4369.487476777098</v>
          </cell>
          <cell r="CQ306">
            <v>-3579.6408687765961</v>
          </cell>
          <cell r="CR306">
            <v>195764.85737358907</v>
          </cell>
          <cell r="CS306">
            <v>161813.359656746</v>
          </cell>
          <cell r="CT306">
            <v>-33951.497716843063</v>
          </cell>
          <cell r="CU306">
            <v>234917.82884830688</v>
          </cell>
          <cell r="CV306">
            <v>194176.03158809521</v>
          </cell>
          <cell r="CW306">
            <v>-40741.797260211664</v>
          </cell>
          <cell r="CX306">
            <v>4604.9456020135513</v>
          </cell>
          <cell r="CY306">
            <v>45346.742862225263</v>
          </cell>
          <cell r="CZ306">
            <v>40741.797260211708</v>
          </cell>
          <cell r="DA306">
            <v>-37834.289464810747</v>
          </cell>
          <cell r="DB306">
            <v>1</v>
          </cell>
          <cell r="DC306">
            <v>45758.21</v>
          </cell>
          <cell r="DD306">
            <v>0</v>
          </cell>
          <cell r="DE306">
            <v>25663.29</v>
          </cell>
          <cell r="DF306">
            <v>-4719.12</v>
          </cell>
          <cell r="DG306">
            <v>-21475.743571173924</v>
          </cell>
          <cell r="DH306">
            <v>2874273.2934038453</v>
          </cell>
          <cell r="DI306">
            <v>11628.117870603106</v>
          </cell>
          <cell r="DJ306">
            <v>5</v>
          </cell>
          <cell r="DK306">
            <v>7.6996208968915782</v>
          </cell>
          <cell r="DL306">
            <v>0</v>
          </cell>
          <cell r="DM306">
            <v>6.8851921480062472</v>
          </cell>
          <cell r="DN306">
            <v>20095.394571215267</v>
          </cell>
          <cell r="DO306">
            <v>4719.1106982434821</v>
          </cell>
          <cell r="DP306">
            <v>24814.50526945875</v>
          </cell>
          <cell r="DQ306"/>
          <cell r="DW306">
            <v>1437.2600000000002</v>
          </cell>
          <cell r="DX306">
            <v>0</v>
          </cell>
        </row>
        <row r="307">
          <cell r="A307">
            <v>150000869</v>
          </cell>
          <cell r="B307" t="str">
            <v>№2/377</v>
          </cell>
          <cell r="C307" t="str">
            <v>пр-т МИРУ,  61</v>
          </cell>
          <cell r="D307" t="str">
            <v>пр-т МИРУ,  61</v>
          </cell>
          <cell r="E307">
            <v>5801.57</v>
          </cell>
          <cell r="F307">
            <v>4601.47</v>
          </cell>
          <cell r="G307">
            <v>0</v>
          </cell>
          <cell r="H307">
            <v>1200.0999999999999</v>
          </cell>
          <cell r="I307">
            <v>20651.060589170698</v>
          </cell>
          <cell r="J307">
            <v>16282.298275639841</v>
          </cell>
          <cell r="K307">
            <v>-4368.7623135308568</v>
          </cell>
          <cell r="L307">
            <v>4600.9048469188328</v>
          </cell>
          <cell r="M307">
            <v>3984.6104250720718</v>
          </cell>
          <cell r="N307">
            <v>-616.294421846761</v>
          </cell>
          <cell r="O307">
            <v>8811.4751521381786</v>
          </cell>
          <cell r="P307">
            <v>8835.1170791160803</v>
          </cell>
          <cell r="Q307">
            <v>23.641926977901676</v>
          </cell>
          <cell r="R307">
            <v>1992.8696260188331</v>
          </cell>
          <cell r="S307">
            <v>1998.1214625834184</v>
          </cell>
          <cell r="T307">
            <v>5.2518365645853464</v>
          </cell>
          <cell r="U307">
            <v>1406.8641947859144</v>
          </cell>
          <cell r="V307">
            <v>609.3345289250916</v>
          </cell>
          <cell r="W307">
            <v>-797.52966586082277</v>
          </cell>
          <cell r="X307">
            <v>16958.127516536388</v>
          </cell>
          <cell r="Y307">
            <v>12126.044630133076</v>
          </cell>
          <cell r="Z307">
            <v>-4832.0828864033119</v>
          </cell>
          <cell r="AA307">
            <v>0</v>
          </cell>
          <cell r="AB307">
            <v>0</v>
          </cell>
          <cell r="AC307">
            <v>0</v>
          </cell>
          <cell r="AD307">
            <v>25422.132964050365</v>
          </cell>
          <cell r="AE307">
            <v>25647.379676922508</v>
          </cell>
          <cell r="AF307">
            <v>225.24671287214369</v>
          </cell>
          <cell r="AG307">
            <v>79843.43488961921</v>
          </cell>
          <cell r="AH307">
            <v>69482.906078392087</v>
          </cell>
          <cell r="AI307">
            <v>-10360.528811227123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4405.005757398807</v>
          </cell>
          <cell r="AQ307">
            <v>9461.6080195683917</v>
          </cell>
          <cell r="AR307">
            <v>5056.6022621695847</v>
          </cell>
          <cell r="AS307">
            <v>99759.105772337454</v>
          </cell>
          <cell r="AT307">
            <v>6291.3366026296226</v>
          </cell>
          <cell r="AU307">
            <v>-93467.769169707826</v>
          </cell>
          <cell r="AV307">
            <v>3661.3648384265971</v>
          </cell>
          <cell r="AW307">
            <v>430.04681676810355</v>
          </cell>
          <cell r="AX307">
            <v>-3231.3180216584933</v>
          </cell>
          <cell r="AY307">
            <v>5504.578164786014</v>
          </cell>
          <cell r="AZ307">
            <v>2185.4246311310726</v>
          </cell>
          <cell r="BA307">
            <v>-3319.1535336549414</v>
          </cell>
          <cell r="BB307">
            <v>3182.0111549112403</v>
          </cell>
          <cell r="BC307">
            <v>0</v>
          </cell>
          <cell r="BD307">
            <v>-3182.0111549112403</v>
          </cell>
          <cell r="BE307">
            <v>1835.1734118466297</v>
          </cell>
          <cell r="BF307">
            <v>0</v>
          </cell>
          <cell r="BG307">
            <v>-1835.1734118466297</v>
          </cell>
          <cell r="BH307">
            <v>1140.4112954261464</v>
          </cell>
          <cell r="BI307">
            <v>0</v>
          </cell>
          <cell r="BJ307">
            <v>-1140.4112954261464</v>
          </cell>
          <cell r="BK307">
            <v>3571.4758748143827</v>
          </cell>
          <cell r="BL307">
            <v>2369.7826957431303</v>
          </cell>
          <cell r="BM307">
            <v>-1201.6931790712524</v>
          </cell>
          <cell r="BN307">
            <v>1504.4147875582228</v>
          </cell>
          <cell r="BO307">
            <v>7077.2254898314477</v>
          </cell>
          <cell r="BP307">
            <v>5572.8107022732247</v>
          </cell>
          <cell r="BQ307">
            <v>20399.429527769236</v>
          </cell>
          <cell r="BR307">
            <v>12062.479633473755</v>
          </cell>
          <cell r="BS307">
            <v>-8336.9498942954815</v>
          </cell>
          <cell r="BT307">
            <v>45229.083827151881</v>
          </cell>
          <cell r="BU307">
            <v>86604.297710425293</v>
          </cell>
          <cell r="BV307">
            <v>41375.213883273413</v>
          </cell>
          <cell r="BW307">
            <v>36716.735260437767</v>
          </cell>
          <cell r="BX307">
            <v>42928.916278168712</v>
          </cell>
          <cell r="BY307">
            <v>6212.1810177309453</v>
          </cell>
          <cell r="BZ307">
            <v>29690.19246819846</v>
          </cell>
          <cell r="CA307">
            <v>834.77537825462423</v>
          </cell>
          <cell r="CB307">
            <v>-28855.417089943836</v>
          </cell>
          <cell r="CC307">
            <v>2793.0055417069707</v>
          </cell>
          <cell r="CD307">
            <v>2801.107324663602</v>
          </cell>
          <cell r="CE307">
            <v>8.1017829566312685</v>
          </cell>
          <cell r="CF307">
            <v>348.18868876645644</v>
          </cell>
          <cell r="CG307">
            <v>0</v>
          </cell>
          <cell r="CH307">
            <v>-348.18868876645644</v>
          </cell>
          <cell r="CI307">
            <v>13074.548694838431</v>
          </cell>
          <cell r="CJ307">
            <v>6545.2074348964015</v>
          </cell>
          <cell r="CK307">
            <v>-6529.3412599420299</v>
          </cell>
          <cell r="CL307">
            <v>0</v>
          </cell>
          <cell r="CM307">
            <v>0</v>
          </cell>
          <cell r="CN307">
            <v>0</v>
          </cell>
          <cell r="CO307">
            <v>13074.548694838431</v>
          </cell>
          <cell r="CP307">
            <v>6545.2074348964015</v>
          </cell>
          <cell r="CQ307">
            <v>-6529.3412599420299</v>
          </cell>
          <cell r="CR307">
            <v>332258.73042822472</v>
          </cell>
          <cell r="CS307">
            <v>237012.63446047247</v>
          </cell>
          <cell r="CT307">
            <v>-95246.095967752248</v>
          </cell>
          <cell r="CU307">
            <v>398710.47651386965</v>
          </cell>
          <cell r="CV307">
            <v>284415.16135256697</v>
          </cell>
          <cell r="CW307">
            <v>-114295.31516130269</v>
          </cell>
          <cell r="CX307">
            <v>21474.950811560979</v>
          </cell>
          <cell r="CY307">
            <v>135770.26597286359</v>
          </cell>
          <cell r="CZ307">
            <v>114295.31516130261</v>
          </cell>
          <cell r="DA307">
            <v>-43460.149376374844</v>
          </cell>
          <cell r="DB307">
            <v>1</v>
          </cell>
          <cell r="DC307">
            <v>78288.88</v>
          </cell>
          <cell r="DD307">
            <v>17086.489999999998</v>
          </cell>
          <cell r="DE307">
            <v>42936.250000000007</v>
          </cell>
          <cell r="DF307">
            <v>9031.5399999999972</v>
          </cell>
          <cell r="DG307">
            <v>253.59828801278491</v>
          </cell>
          <cell r="DH307">
            <v>5042225.1279051676</v>
          </cell>
          <cell r="DI307">
            <v>20507.033565552352</v>
          </cell>
          <cell r="DJ307">
            <v>5</v>
          </cell>
          <cell r="DK307">
            <v>7.6829440494040595</v>
          </cell>
          <cell r="DL307">
            <v>0</v>
          </cell>
          <cell r="DM307">
            <v>6.7119303502721923</v>
          </cell>
          <cell r="DN307">
            <v>35352.836555011301</v>
          </cell>
          <cell r="DO307">
            <v>8054.9876133616572</v>
          </cell>
          <cell r="DP307">
            <v>43407.824168372958</v>
          </cell>
          <cell r="DQ307"/>
          <cell r="DW307">
            <v>1775.9</v>
          </cell>
          <cell r="DX307">
            <v>0</v>
          </cell>
        </row>
        <row r="308">
          <cell r="A308">
            <v>150000875</v>
          </cell>
          <cell r="B308" t="str">
            <v>№2/378</v>
          </cell>
          <cell r="C308" t="str">
            <v>пр-т МИРУ,  75Б</v>
          </cell>
          <cell r="D308" t="str">
            <v>пр-т МИРУ,  75Б</v>
          </cell>
          <cell r="E308">
            <v>3191.4</v>
          </cell>
          <cell r="F308">
            <v>3191.4</v>
          </cell>
          <cell r="G308">
            <v>0</v>
          </cell>
          <cell r="H308">
            <v>0</v>
          </cell>
          <cell r="I308">
            <v>14357.202003992019</v>
          </cell>
          <cell r="J308">
            <v>11297.130924710231</v>
          </cell>
          <cell r="K308">
            <v>-3060.0710792817881</v>
          </cell>
          <cell r="L308">
            <v>2821.3658469669672</v>
          </cell>
          <cell r="M308">
            <v>2424.1050917252032</v>
          </cell>
          <cell r="N308">
            <v>-397.26075524176395</v>
          </cell>
          <cell r="O308">
            <v>5504.9592562508251</v>
          </cell>
          <cell r="P308">
            <v>5519.4146217957177</v>
          </cell>
          <cell r="Q308">
            <v>14.455365544892629</v>
          </cell>
          <cell r="R308">
            <v>0</v>
          </cell>
          <cell r="S308">
            <v>0</v>
          </cell>
          <cell r="T308">
            <v>0</v>
          </cell>
          <cell r="U308">
            <v>480.06425380468852</v>
          </cell>
          <cell r="V308">
            <v>265.9578237074648</v>
          </cell>
          <cell r="W308">
            <v>-214.10643009722372</v>
          </cell>
          <cell r="X308">
            <v>8163.9279823835041</v>
          </cell>
          <cell r="Y308">
            <v>5984.7237919973395</v>
          </cell>
          <cell r="Z308">
            <v>-2179.2041903861646</v>
          </cell>
          <cell r="AA308">
            <v>0</v>
          </cell>
          <cell r="AB308">
            <v>0</v>
          </cell>
          <cell r="AC308">
            <v>0</v>
          </cell>
          <cell r="AD308">
            <v>14044.88208761221</v>
          </cell>
          <cell r="AE308">
            <v>14102.884342259869</v>
          </cell>
          <cell r="AF308">
            <v>58.002254647659356</v>
          </cell>
          <cell r="AG308">
            <v>45372.401431010214</v>
          </cell>
          <cell r="AH308">
            <v>39594.216596195824</v>
          </cell>
          <cell r="AI308">
            <v>-5778.1848348143903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10882.955400632345</v>
          </cell>
          <cell r="AQ308">
            <v>5392.3125702716889</v>
          </cell>
          <cell r="AR308">
            <v>-5490.6428303606563</v>
          </cell>
          <cell r="AS308">
            <v>38688.549863654662</v>
          </cell>
          <cell r="AT308">
            <v>14539.080206660825</v>
          </cell>
          <cell r="AU308">
            <v>-24149.469656993839</v>
          </cell>
          <cell r="AV308">
            <v>2485.5017922346724</v>
          </cell>
          <cell r="AW308">
            <v>0</v>
          </cell>
          <cell r="AX308">
            <v>-2485.5017922346724</v>
          </cell>
          <cell r="AY308">
            <v>3713.6210154760038</v>
          </cell>
          <cell r="AZ308">
            <v>6648.2973791566701</v>
          </cell>
          <cell r="BA308">
            <v>2934.6763636806663</v>
          </cell>
          <cell r="BB308">
            <v>2033.5184796017256</v>
          </cell>
          <cell r="BC308">
            <v>1451.859145189771</v>
          </cell>
          <cell r="BD308">
            <v>-581.65933441195466</v>
          </cell>
          <cell r="BE308">
            <v>0</v>
          </cell>
          <cell r="BF308">
            <v>0</v>
          </cell>
          <cell r="BG308">
            <v>0</v>
          </cell>
          <cell r="BH308">
            <v>282.9375283477558</v>
          </cell>
          <cell r="BI308">
            <v>1830.4808940205376</v>
          </cell>
          <cell r="BJ308">
            <v>1547.5433656727819</v>
          </cell>
          <cell r="BK308">
            <v>1880.2062185722007</v>
          </cell>
          <cell r="BL308">
            <v>3087.939100474121</v>
          </cell>
          <cell r="BM308">
            <v>1207.7328819019203</v>
          </cell>
          <cell r="BN308">
            <v>889.4426240733228</v>
          </cell>
          <cell r="BO308">
            <v>0</v>
          </cell>
          <cell r="BP308">
            <v>-889.4426240733228</v>
          </cell>
          <cell r="BQ308">
            <v>11285.227658305683</v>
          </cell>
          <cell r="BR308">
            <v>13018.576518841101</v>
          </cell>
          <cell r="BS308">
            <v>1733.3488605354178</v>
          </cell>
          <cell r="BT308">
            <v>31774.247909240526</v>
          </cell>
          <cell r="BU308">
            <v>49405.384865383596</v>
          </cell>
          <cell r="BV308">
            <v>17631.136956143069</v>
          </cell>
          <cell r="BW308">
            <v>18783.346294382391</v>
          </cell>
          <cell r="BX308">
            <v>20916.334469600424</v>
          </cell>
          <cell r="BY308">
            <v>2132.9881752180336</v>
          </cell>
          <cell r="BZ308">
            <v>14668.425992669883</v>
          </cell>
          <cell r="CA308">
            <v>372.82670703223653</v>
          </cell>
          <cell r="CB308">
            <v>-14295.599285637647</v>
          </cell>
          <cell r="CC308">
            <v>935.65368476442916</v>
          </cell>
          <cell r="CD308">
            <v>938.36777285460209</v>
          </cell>
          <cell r="CE308">
            <v>2.7140880901729361</v>
          </cell>
          <cell r="CF308">
            <v>116.64281533738884</v>
          </cell>
          <cell r="CG308">
            <v>0</v>
          </cell>
          <cell r="CH308">
            <v>-116.64281533738884</v>
          </cell>
          <cell r="CI308">
            <v>5259.0577935751762</v>
          </cell>
          <cell r="CJ308">
            <v>2243.9147403108286</v>
          </cell>
          <cell r="CK308">
            <v>-3015.1430532643476</v>
          </cell>
          <cell r="CL308">
            <v>0</v>
          </cell>
          <cell r="CM308">
            <v>0</v>
          </cell>
          <cell r="CN308">
            <v>0</v>
          </cell>
          <cell r="CO308">
            <v>5259.0577935751762</v>
          </cell>
          <cell r="CP308">
            <v>2243.9147403108286</v>
          </cell>
          <cell r="CQ308">
            <v>-3015.1430532643476</v>
          </cell>
          <cell r="CR308">
            <v>177766.50884357269</v>
          </cell>
          <cell r="CS308">
            <v>146421.01444715116</v>
          </cell>
          <cell r="CT308">
            <v>-31345.494396421534</v>
          </cell>
          <cell r="CU308">
            <v>213319.81061228723</v>
          </cell>
          <cell r="CV308">
            <v>175705.21733658138</v>
          </cell>
          <cell r="CW308">
            <v>-37614.593275705847</v>
          </cell>
          <cell r="CX308">
            <v>6862.8947655713364</v>
          </cell>
          <cell r="CY308">
            <v>44477.488041277225</v>
          </cell>
          <cell r="CZ308">
            <v>37614.593275705891</v>
          </cell>
          <cell r="DA308">
            <v>-55107.865507270071</v>
          </cell>
          <cell r="DB308">
            <v>1</v>
          </cell>
          <cell r="DC308">
            <v>53994.87</v>
          </cell>
          <cell r="DD308">
            <v>0</v>
          </cell>
          <cell r="DE308">
            <v>31169.390000000003</v>
          </cell>
          <cell r="DF308">
            <v>0</v>
          </cell>
          <cell r="DG308">
            <v>-43482.446078907116</v>
          </cell>
          <cell r="DH308">
            <v>2642192.4645343027</v>
          </cell>
          <cell r="DI308">
            <v>14212.69849539497</v>
          </cell>
          <cell r="DJ308">
            <v>5</v>
          </cell>
          <cell r="DK308">
            <v>7.1522840824765055</v>
          </cell>
          <cell r="DL308">
            <v>0</v>
          </cell>
          <cell r="DM308">
            <v>6.421864148050517</v>
          </cell>
          <cell r="DN308">
            <v>22825.799420815521</v>
          </cell>
          <cell r="DO308">
            <v>0</v>
          </cell>
          <cell r="DP308">
            <v>22825.799420815521</v>
          </cell>
          <cell r="DQ308"/>
          <cell r="DW308">
            <v>1275.9000000000001</v>
          </cell>
          <cell r="DX308">
            <v>0</v>
          </cell>
        </row>
        <row r="309">
          <cell r="A309">
            <v>150000871</v>
          </cell>
          <cell r="B309" t="str">
            <v>№2/379</v>
          </cell>
          <cell r="C309" t="str">
            <v>пр-т МИРУ,  7А</v>
          </cell>
          <cell r="D309" t="str">
            <v>пр-т МИРУ,  7А</v>
          </cell>
          <cell r="E309">
            <v>152.6</v>
          </cell>
          <cell r="F309">
            <v>152.6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251.35632778058695</v>
          </cell>
          <cell r="AQ309">
            <v>140.47538423161123</v>
          </cell>
          <cell r="AR309">
            <v>-110.88094354897572</v>
          </cell>
          <cell r="AS309">
            <v>2558.6431857112575</v>
          </cell>
          <cell r="AT309">
            <v>13345</v>
          </cell>
          <cell r="AU309">
            <v>10786.356814288742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2809.9995134918445</v>
          </cell>
          <cell r="CS309">
            <v>13485.475384231611</v>
          </cell>
          <cell r="CT309">
            <v>10675.475870739767</v>
          </cell>
          <cell r="CU309">
            <v>3371.9994161902132</v>
          </cell>
          <cell r="CV309">
            <v>16182.570461077932</v>
          </cell>
          <cell r="CW309">
            <v>12810.571044887718</v>
          </cell>
          <cell r="CX309">
            <v>117.61963174093643</v>
          </cell>
          <cell r="CY309">
            <v>-12692.951413146779</v>
          </cell>
          <cell r="CZ309">
            <v>-12810.571044887714</v>
          </cell>
          <cell r="DA309">
            <v>5139.7036176034217</v>
          </cell>
          <cell r="DB309">
            <v>2</v>
          </cell>
          <cell r="DC309">
            <v>371.63</v>
          </cell>
          <cell r="DD309">
            <v>0</v>
          </cell>
          <cell r="DE309">
            <v>12.060000000000002</v>
          </cell>
          <cell r="DF309">
            <v>0</v>
          </cell>
          <cell r="DG309">
            <v>-3219.5141914928699</v>
          </cell>
          <cell r="DH309">
            <v>41875.428575173792</v>
          </cell>
          <cell r="DI309">
            <v>679.87141167902973</v>
          </cell>
          <cell r="DJ309">
            <v>1</v>
          </cell>
          <cell r="DK309">
            <v>2.3563027468185278</v>
          </cell>
          <cell r="DL309">
            <v>0</v>
          </cell>
          <cell r="DM309">
            <v>2.3563027468185278</v>
          </cell>
          <cell r="DN309">
            <v>359.57179916450735</v>
          </cell>
          <cell r="DO309">
            <v>0</v>
          </cell>
          <cell r="DP309">
            <v>359.57179916450735</v>
          </cell>
          <cell r="DQ309"/>
        </row>
        <row r="310">
          <cell r="A310">
            <v>150000886</v>
          </cell>
          <cell r="B310" t="str">
            <v>№2/380</v>
          </cell>
          <cell r="C310" t="str">
            <v>пр-т ПЕРЕМОГИ,  100</v>
          </cell>
          <cell r="D310" t="str">
            <v>пр-т ПЕРЕМОГИ,  100</v>
          </cell>
          <cell r="E310">
            <v>3185.0699999999997</v>
          </cell>
          <cell r="F310">
            <v>2134.77</v>
          </cell>
          <cell r="G310">
            <v>0</v>
          </cell>
          <cell r="H310">
            <v>1050.3</v>
          </cell>
          <cell r="I310">
            <v>7437.2036385523716</v>
          </cell>
          <cell r="J310">
            <v>7291.5875395561279</v>
          </cell>
          <cell r="K310">
            <v>-145.61609899624364</v>
          </cell>
          <cell r="L310">
            <v>1154.0694251831419</v>
          </cell>
          <cell r="M310">
            <v>1154.3435929157811</v>
          </cell>
          <cell r="N310">
            <v>0.27416773263917094</v>
          </cell>
          <cell r="O310">
            <v>3231.1376686554913</v>
          </cell>
          <cell r="P310">
            <v>3239.9883781081967</v>
          </cell>
          <cell r="Q310">
            <v>8.8507094527053596</v>
          </cell>
          <cell r="R310">
            <v>821.82901167226828</v>
          </cell>
          <cell r="S310">
            <v>824.16924274078804</v>
          </cell>
          <cell r="T310">
            <v>2.3402310685197563</v>
          </cell>
          <cell r="U310">
            <v>404.18666517161955</v>
          </cell>
          <cell r="V310">
            <v>733.0046884821179</v>
          </cell>
          <cell r="W310">
            <v>328.81802331049835</v>
          </cell>
          <cell r="X310">
            <v>3932.7150978483101</v>
          </cell>
          <cell r="Y310">
            <v>3321.8835800728475</v>
          </cell>
          <cell r="Z310">
            <v>-610.83151777546254</v>
          </cell>
          <cell r="AA310">
            <v>0</v>
          </cell>
          <cell r="AB310">
            <v>0</v>
          </cell>
          <cell r="AC310">
            <v>0</v>
          </cell>
          <cell r="AD310">
            <v>9392.9893522815964</v>
          </cell>
          <cell r="AE310">
            <v>11711.851572604539</v>
          </cell>
          <cell r="AF310">
            <v>2318.8622203229424</v>
          </cell>
          <cell r="AG310">
            <v>26374.130859364799</v>
          </cell>
          <cell r="AH310">
            <v>28276.828594480401</v>
          </cell>
          <cell r="AI310">
            <v>1902.697735115602</v>
          </cell>
          <cell r="AJ310">
            <v>29061.984273967024</v>
          </cell>
          <cell r="AK310">
            <v>27431.853349041427</v>
          </cell>
          <cell r="AL310">
            <v>-1630.1309249255974</v>
          </cell>
          <cell r="AM310">
            <v>0</v>
          </cell>
          <cell r="AN310">
            <v>0</v>
          </cell>
          <cell r="AO310">
            <v>0</v>
          </cell>
          <cell r="AP310">
            <v>2487.5326630016789</v>
          </cell>
          <cell r="AQ310">
            <v>2580</v>
          </cell>
          <cell r="AR310">
            <v>92.467336998321116</v>
          </cell>
          <cell r="AS310">
            <v>34740.170776460342</v>
          </cell>
          <cell r="AT310">
            <v>17423.380194086469</v>
          </cell>
          <cell r="AU310">
            <v>-17316.790582373873</v>
          </cell>
          <cell r="AV310">
            <v>746.07794172186129</v>
          </cell>
          <cell r="AW310">
            <v>0</v>
          </cell>
          <cell r="AX310">
            <v>-746.07794172186129</v>
          </cell>
          <cell r="AY310">
            <v>810.50275780443064</v>
          </cell>
          <cell r="AZ310">
            <v>1202.5171137800528</v>
          </cell>
          <cell r="BA310">
            <v>392.01435597562215</v>
          </cell>
          <cell r="BB310">
            <v>926.50074068336767</v>
          </cell>
          <cell r="BC310">
            <v>2544.8920626544873</v>
          </cell>
          <cell r="BD310">
            <v>1618.3913219711196</v>
          </cell>
          <cell r="BE310">
            <v>366.53852325125513</v>
          </cell>
          <cell r="BF310">
            <v>0</v>
          </cell>
          <cell r="BG310">
            <v>-366.53852325125513</v>
          </cell>
          <cell r="BH310">
            <v>189.85220952626184</v>
          </cell>
          <cell r="BI310">
            <v>0</v>
          </cell>
          <cell r="BJ310">
            <v>-189.85220952626184</v>
          </cell>
          <cell r="BK310">
            <v>594.94582040923478</v>
          </cell>
          <cell r="BL310">
            <v>0</v>
          </cell>
          <cell r="BM310">
            <v>-594.94582040923478</v>
          </cell>
          <cell r="BN310">
            <v>59.370194449777287</v>
          </cell>
          <cell r="BO310">
            <v>0</v>
          </cell>
          <cell r="BP310">
            <v>-59.370194449777287</v>
          </cell>
          <cell r="BQ310">
            <v>3693.788187846189</v>
          </cell>
          <cell r="BR310">
            <v>3747.4091764345403</v>
          </cell>
          <cell r="BS310">
            <v>53.620988588351338</v>
          </cell>
          <cell r="BT310">
            <v>49400.942842719713</v>
          </cell>
          <cell r="BU310">
            <v>58976.013699496572</v>
          </cell>
          <cell r="BV310">
            <v>9575.0708567768597</v>
          </cell>
          <cell r="BW310">
            <v>20973.133229361109</v>
          </cell>
          <cell r="BX310">
            <v>23500.776899293953</v>
          </cell>
          <cell r="BY310">
            <v>2527.6436699328442</v>
          </cell>
          <cell r="BZ310">
            <v>6955.3456124050726</v>
          </cell>
          <cell r="CA310">
            <v>742.44025117468323</v>
          </cell>
          <cell r="CB310">
            <v>-6212.9053612303896</v>
          </cell>
          <cell r="CC310">
            <v>158.5853702990558</v>
          </cell>
          <cell r="CD310">
            <v>159.04538522959356</v>
          </cell>
          <cell r="CE310">
            <v>0.46001493053776699</v>
          </cell>
          <cell r="CF310">
            <v>19.769968701252346</v>
          </cell>
          <cell r="CG310">
            <v>0</v>
          </cell>
          <cell r="CH310">
            <v>-19.769968701252346</v>
          </cell>
          <cell r="CI310">
            <v>9583.4459786832304</v>
          </cell>
          <cell r="CJ310">
            <v>7439.4511396235794</v>
          </cell>
          <cell r="CK310">
            <v>-2143.994839059651</v>
          </cell>
          <cell r="CL310">
            <v>4486.3757229335233</v>
          </cell>
          <cell r="CM310">
            <v>7783.4120364260361</v>
          </cell>
          <cell r="CN310">
            <v>3297.0363134925128</v>
          </cell>
          <cell r="CO310">
            <v>14069.821701616755</v>
          </cell>
          <cell r="CP310">
            <v>15222.863176049616</v>
          </cell>
          <cell r="CQ310">
            <v>1153.0414744328609</v>
          </cell>
          <cell r="CR310">
            <v>187935.20548574303</v>
          </cell>
          <cell r="CS310">
            <v>178060.61072528726</v>
          </cell>
          <cell r="CT310">
            <v>-9874.5947604557732</v>
          </cell>
          <cell r="CU310">
            <v>225522.24658289165</v>
          </cell>
          <cell r="CV310">
            <v>213672.73287034471</v>
          </cell>
          <cell r="CW310">
            <v>-11849.513712546934</v>
          </cell>
          <cell r="CX310">
            <v>24359.332218138912</v>
          </cell>
          <cell r="CY310">
            <v>36208.845930685813</v>
          </cell>
          <cell r="CZ310">
            <v>11849.513712546901</v>
          </cell>
          <cell r="DA310">
            <v>93961.804930649014</v>
          </cell>
          <cell r="DB310">
            <v>2</v>
          </cell>
          <cell r="DC310">
            <v>102107.87</v>
          </cell>
          <cell r="DD310">
            <v>28965.09</v>
          </cell>
          <cell r="DE310">
            <v>78156.579999999987</v>
          </cell>
          <cell r="DF310">
            <v>21689.98</v>
          </cell>
          <cell r="DG310">
            <v>105031.27148318349</v>
          </cell>
          <cell r="DH310">
            <v>2998578.9456123668</v>
          </cell>
          <cell r="DI310">
            <v>9504.2548256390801</v>
          </cell>
          <cell r="DJ310">
            <v>9</v>
          </cell>
          <cell r="DK310">
            <v>8.8998555302470557</v>
          </cell>
          <cell r="DL310">
            <v>11.219643795454548</v>
          </cell>
          <cell r="DM310">
            <v>7.6980570415446872</v>
          </cell>
          <cell r="DN310">
            <v>23951.358985222505</v>
          </cell>
          <cell r="DO310">
            <v>8085.2693107343848</v>
          </cell>
          <cell r="DP310">
            <v>32036.628295956889</v>
          </cell>
          <cell r="DQ310"/>
          <cell r="DW310">
            <v>1260</v>
          </cell>
          <cell r="DX310">
            <v>0</v>
          </cell>
        </row>
        <row r="311">
          <cell r="A311">
            <v>150000887</v>
          </cell>
          <cell r="B311" t="str">
            <v>№2/381</v>
          </cell>
          <cell r="C311" t="str">
            <v>пр-т ПЕРЕМОГИ,  102</v>
          </cell>
          <cell r="D311" t="str">
            <v>пр-т ПЕРЕМОГИ,  102</v>
          </cell>
          <cell r="E311">
            <v>6424.13</v>
          </cell>
          <cell r="F311">
            <v>6424.13</v>
          </cell>
          <cell r="G311">
            <v>653.79999999999995</v>
          </cell>
          <cell r="H311">
            <v>0</v>
          </cell>
          <cell r="I311">
            <v>25666.836056018004</v>
          </cell>
          <cell r="J311">
            <v>25091.574569465731</v>
          </cell>
          <cell r="K311">
            <v>-575.26148655227371</v>
          </cell>
          <cell r="L311">
            <v>4118.8782405671764</v>
          </cell>
          <cell r="M311">
            <v>4124.4492116243291</v>
          </cell>
          <cell r="N311">
            <v>5.5709710571527467</v>
          </cell>
          <cell r="O311">
            <v>10674.578866295255</v>
          </cell>
          <cell r="P311">
            <v>10703.346529533592</v>
          </cell>
          <cell r="Q311">
            <v>28.767663238337263</v>
          </cell>
          <cell r="R311">
            <v>2253.8594592920267</v>
          </cell>
          <cell r="S311">
            <v>2259.6845736328478</v>
          </cell>
          <cell r="T311">
            <v>5.8251143408210737</v>
          </cell>
          <cell r="U311">
            <v>1212.3634053951998</v>
          </cell>
          <cell r="V311">
            <v>2198.5174844050134</v>
          </cell>
          <cell r="W311">
            <v>986.15407900981359</v>
          </cell>
          <cell r="X311">
            <v>11015.542673016731</v>
          </cell>
          <cell r="Y311">
            <v>10479.920508763877</v>
          </cell>
          <cell r="Z311">
            <v>-535.62216425285442</v>
          </cell>
          <cell r="AA311">
            <v>0</v>
          </cell>
          <cell r="AB311">
            <v>0</v>
          </cell>
          <cell r="AC311">
            <v>0</v>
          </cell>
          <cell r="AD311">
            <v>28269.10245032789</v>
          </cell>
          <cell r="AE311">
            <v>28386.053455159214</v>
          </cell>
          <cell r="AF311">
            <v>116.9510048313241</v>
          </cell>
          <cell r="AG311">
            <v>83211.161150912289</v>
          </cell>
          <cell r="AH311">
            <v>83243.546332584607</v>
          </cell>
          <cell r="AI311">
            <v>32.38518167231814</v>
          </cell>
          <cell r="AJ311">
            <v>87185.971805637542</v>
          </cell>
          <cell r="AK311">
            <v>83004.114465532359</v>
          </cell>
          <cell r="AL311">
            <v>-4181.8573401051835</v>
          </cell>
          <cell r="AM311">
            <v>0</v>
          </cell>
          <cell r="AN311">
            <v>0</v>
          </cell>
          <cell r="AO311">
            <v>0</v>
          </cell>
          <cell r="AP311">
            <v>5596.9484917537775</v>
          </cell>
          <cell r="AQ311">
            <v>4949.7682571836522</v>
          </cell>
          <cell r="AR311">
            <v>-647.18023457012532</v>
          </cell>
          <cell r="AS311">
            <v>104697.90979069284</v>
          </cell>
          <cell r="AT311">
            <v>5716.9086392627078</v>
          </cell>
          <cell r="AU311">
            <v>-98981.00115143013</v>
          </cell>
          <cell r="AV311">
            <v>2426.1571924174605</v>
          </cell>
          <cell r="AW311">
            <v>0</v>
          </cell>
          <cell r="AX311">
            <v>-2426.1571924174605</v>
          </cell>
          <cell r="AY311">
            <v>2244.0788521731592</v>
          </cell>
          <cell r="AZ311">
            <v>0</v>
          </cell>
          <cell r="BA311">
            <v>-2244.0788521731592</v>
          </cell>
          <cell r="BB311">
            <v>2019.0963933046362</v>
          </cell>
          <cell r="BC311">
            <v>0</v>
          </cell>
          <cell r="BD311">
            <v>-2019.0963933046362</v>
          </cell>
          <cell r="BE311">
            <v>488.49838178225792</v>
          </cell>
          <cell r="BF311">
            <v>0</v>
          </cell>
          <cell r="BG311">
            <v>-488.49838178225792</v>
          </cell>
          <cell r="BH311">
            <v>409.27076059297889</v>
          </cell>
          <cell r="BI311">
            <v>0</v>
          </cell>
          <cell r="BJ311">
            <v>-409.27076059297889</v>
          </cell>
          <cell r="BK311">
            <v>1789.7835611313583</v>
          </cell>
          <cell r="BL311">
            <v>0</v>
          </cell>
          <cell r="BM311">
            <v>-1789.7835611313583</v>
          </cell>
          <cell r="BN311">
            <v>128.39931424387845</v>
          </cell>
          <cell r="BO311">
            <v>4470.1826450859999</v>
          </cell>
          <cell r="BP311">
            <v>4341.7833308421214</v>
          </cell>
          <cell r="BQ311">
            <v>9505.2844556457276</v>
          </cell>
          <cell r="BR311">
            <v>4470.1826450859999</v>
          </cell>
          <cell r="BS311">
            <v>-5035.1018105597277</v>
          </cell>
          <cell r="BT311">
            <v>81199.06210516658</v>
          </cell>
          <cell r="BU311">
            <v>102695.52549366119</v>
          </cell>
          <cell r="BV311">
            <v>21496.463388494609</v>
          </cell>
          <cell r="BW311">
            <v>57326.908486776454</v>
          </cell>
          <cell r="BX311">
            <v>63922.483454660549</v>
          </cell>
          <cell r="BY311">
            <v>6595.5749678840948</v>
          </cell>
          <cell r="BZ311">
            <v>20832.108322032753</v>
          </cell>
          <cell r="CA311">
            <v>1316.5232917400087</v>
          </cell>
          <cell r="CB311">
            <v>-19515.585030292743</v>
          </cell>
          <cell r="CC311">
            <v>1113.2692994993718</v>
          </cell>
          <cell r="CD311">
            <v>1116.4986043117469</v>
          </cell>
          <cell r="CE311">
            <v>3.229304812375176</v>
          </cell>
          <cell r="CF311">
            <v>138.78518028279152</v>
          </cell>
          <cell r="CG311">
            <v>0</v>
          </cell>
          <cell r="CH311">
            <v>-138.78518028279152</v>
          </cell>
          <cell r="CI311">
            <v>9561.0625362989067</v>
          </cell>
          <cell r="CJ311">
            <v>7264.9149259252572</v>
          </cell>
          <cell r="CK311">
            <v>-2296.1476103736495</v>
          </cell>
          <cell r="CL311">
            <v>19809.801612882678</v>
          </cell>
          <cell r="CM311">
            <v>26552.496495662639</v>
          </cell>
          <cell r="CN311">
            <v>6742.6948827799606</v>
          </cell>
          <cell r="CO311">
            <v>29370.864149181587</v>
          </cell>
          <cell r="CP311">
            <v>33817.411421587894</v>
          </cell>
          <cell r="CQ311">
            <v>4446.5472724063075</v>
          </cell>
          <cell r="CR311">
            <v>480178.27323758166</v>
          </cell>
          <cell r="CS311">
            <v>384252.96260561072</v>
          </cell>
          <cell r="CT311">
            <v>-95925.310631970933</v>
          </cell>
          <cell r="CU311">
            <v>576213.92788509792</v>
          </cell>
          <cell r="CV311">
            <v>461103.55512673286</v>
          </cell>
          <cell r="CW311">
            <v>-115110.37275836506</v>
          </cell>
          <cell r="CX311">
            <v>19712.159638577479</v>
          </cell>
          <cell r="CY311">
            <v>134822.5323969427</v>
          </cell>
          <cell r="CZ311">
            <v>115110.37275836522</v>
          </cell>
          <cell r="DA311">
            <v>-106256.46341430911</v>
          </cell>
          <cell r="DB311">
            <v>2</v>
          </cell>
          <cell r="DC311">
            <v>198382.28</v>
          </cell>
          <cell r="DD311">
            <v>0</v>
          </cell>
          <cell r="DE311">
            <v>136996.07</v>
          </cell>
          <cell r="DF311">
            <v>0</v>
          </cell>
          <cell r="DG311">
            <v>106513.95623329584</v>
          </cell>
          <cell r="DH311">
            <v>7151113.0502841044</v>
          </cell>
          <cell r="DI311">
            <v>28605.522817619451</v>
          </cell>
          <cell r="DJ311">
            <v>9</v>
          </cell>
          <cell r="DK311">
            <v>7.2396719270937275</v>
          </cell>
          <cell r="DL311">
            <v>9.8345987034590312</v>
          </cell>
          <cell r="DM311">
            <v>6.1286123873299072</v>
          </cell>
          <cell r="DN311">
            <v>61482.177442464628</v>
          </cell>
          <cell r="DO311">
            <v>0</v>
          </cell>
          <cell r="DP311">
            <v>61482.177442464628</v>
          </cell>
          <cell r="DQ311"/>
          <cell r="DW311">
            <v>1714.44</v>
          </cell>
          <cell r="DX311">
            <v>0</v>
          </cell>
        </row>
        <row r="312">
          <cell r="A312">
            <v>150000888</v>
          </cell>
          <cell r="B312" t="str">
            <v>№2/382</v>
          </cell>
          <cell r="C312" t="str">
            <v>пр-т ПЕРЕМОГИ,  103</v>
          </cell>
          <cell r="D312" t="str">
            <v>пр-т ПЕРЕМОГИ,  103</v>
          </cell>
          <cell r="E312">
            <v>3375.56</v>
          </cell>
          <cell r="F312">
            <v>2586.9899999999998</v>
          </cell>
          <cell r="G312">
            <v>0</v>
          </cell>
          <cell r="H312">
            <v>788.57</v>
          </cell>
          <cell r="I312">
            <v>11963.391750349376</v>
          </cell>
          <cell r="J312">
            <v>11721.631231248626</v>
          </cell>
          <cell r="K312">
            <v>-241.76051910074966</v>
          </cell>
          <cell r="L312">
            <v>2454.9994497614775</v>
          </cell>
          <cell r="M312">
            <v>2463.0509240299925</v>
          </cell>
          <cell r="N312">
            <v>8.051474268514994</v>
          </cell>
          <cell r="O312">
            <v>5119.8837579226274</v>
          </cell>
          <cell r="P312">
            <v>5133.4387260744907</v>
          </cell>
          <cell r="Q312">
            <v>13.55496815186325</v>
          </cell>
          <cell r="R312">
            <v>0</v>
          </cell>
          <cell r="S312">
            <v>0</v>
          </cell>
          <cell r="T312">
            <v>0</v>
          </cell>
          <cell r="U312">
            <v>480.06425380468852</v>
          </cell>
          <cell r="V312">
            <v>265.9578237074648</v>
          </cell>
          <cell r="W312">
            <v>-214.10643009722372</v>
          </cell>
          <cell r="X312">
            <v>8196.3098359349297</v>
          </cell>
          <cell r="Y312">
            <v>9354.5035102085603</v>
          </cell>
          <cell r="Z312">
            <v>1158.1936742736307</v>
          </cell>
          <cell r="AA312">
            <v>0</v>
          </cell>
          <cell r="AB312">
            <v>0</v>
          </cell>
          <cell r="AC312">
            <v>0</v>
          </cell>
          <cell r="AD312">
            <v>14854.90969135776</v>
          </cell>
          <cell r="AE312">
            <v>14917.691865720955</v>
          </cell>
          <cell r="AF312">
            <v>62.782174363195736</v>
          </cell>
          <cell r="AG312">
            <v>43069.558739130858</v>
          </cell>
          <cell r="AH312">
            <v>43856.274080990086</v>
          </cell>
          <cell r="AI312">
            <v>786.71534185922792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9950.1306520067155</v>
          </cell>
          <cell r="AQ312">
            <v>9970.2664984286184</v>
          </cell>
          <cell r="AR312">
            <v>20.135846421902897</v>
          </cell>
          <cell r="AS312">
            <v>38681.288264991243</v>
          </cell>
          <cell r="AT312">
            <v>337</v>
          </cell>
          <cell r="AU312">
            <v>-38344.288264991243</v>
          </cell>
          <cell r="AV312">
            <v>1999.4089605194786</v>
          </cell>
          <cell r="AW312">
            <v>0</v>
          </cell>
          <cell r="AX312">
            <v>-1999.4089605194786</v>
          </cell>
          <cell r="AY312">
            <v>3229.349826766384</v>
          </cell>
          <cell r="AZ312">
            <v>0</v>
          </cell>
          <cell r="BA312">
            <v>-3229.349826766384</v>
          </cell>
          <cell r="BB312">
            <v>2417.1428187072765</v>
          </cell>
          <cell r="BC312">
            <v>0</v>
          </cell>
          <cell r="BD312">
            <v>-2417.1428187072765</v>
          </cell>
          <cell r="BE312">
            <v>0</v>
          </cell>
          <cell r="BF312">
            <v>0</v>
          </cell>
          <cell r="BG312">
            <v>0</v>
          </cell>
          <cell r="BH312">
            <v>282.9375283477558</v>
          </cell>
          <cell r="BI312">
            <v>0</v>
          </cell>
          <cell r="BJ312">
            <v>-282.9375283477558</v>
          </cell>
          <cell r="BK312">
            <v>1726.8726614203729</v>
          </cell>
          <cell r="BL312">
            <v>7504.6327808874221</v>
          </cell>
          <cell r="BM312">
            <v>5777.7601194670497</v>
          </cell>
          <cell r="BN312">
            <v>191.24672181761227</v>
          </cell>
          <cell r="BO312">
            <v>0</v>
          </cell>
          <cell r="BP312">
            <v>-191.24672181761227</v>
          </cell>
          <cell r="BQ312">
            <v>9846.9585175788779</v>
          </cell>
          <cell r="BR312">
            <v>7504.6327808874221</v>
          </cell>
          <cell r="BS312">
            <v>-2342.3257366914559</v>
          </cell>
          <cell r="BT312">
            <v>37335.943593627351</v>
          </cell>
          <cell r="BU312">
            <v>60783.19816197324</v>
          </cell>
          <cell r="BV312">
            <v>23447.254568345888</v>
          </cell>
          <cell r="BW312">
            <v>25679.619031920731</v>
          </cell>
          <cell r="BX312">
            <v>25880.43684429639</v>
          </cell>
          <cell r="BY312">
            <v>200.81781237565883</v>
          </cell>
          <cell r="BZ312">
            <v>18234.719121467322</v>
          </cell>
          <cell r="CA312">
            <v>767.9842272119497</v>
          </cell>
          <cell r="CB312">
            <v>-17466.734894255373</v>
          </cell>
          <cell r="CC312">
            <v>843.67416999097691</v>
          </cell>
          <cell r="CD312">
            <v>846.12144942143777</v>
          </cell>
          <cell r="CE312">
            <v>2.4472794304608669</v>
          </cell>
          <cell r="CF312">
            <v>105.1762334906625</v>
          </cell>
          <cell r="CG312">
            <v>0</v>
          </cell>
          <cell r="CH312">
            <v>-105.1762334906625</v>
          </cell>
          <cell r="CI312">
            <v>5981.8497503200151</v>
          </cell>
          <cell r="CJ312">
            <v>3673.3587274362653</v>
          </cell>
          <cell r="CK312">
            <v>-2308.4910228837498</v>
          </cell>
          <cell r="CL312">
            <v>0</v>
          </cell>
          <cell r="CM312">
            <v>0</v>
          </cell>
          <cell r="CN312">
            <v>0</v>
          </cell>
          <cell r="CO312">
            <v>5981.8497503200151</v>
          </cell>
          <cell r="CP312">
            <v>3673.3587274362653</v>
          </cell>
          <cell r="CQ312">
            <v>-2308.4910228837498</v>
          </cell>
          <cell r="CR312">
            <v>189728.91807452479</v>
          </cell>
          <cell r="CS312">
            <v>153619.27277064539</v>
          </cell>
          <cell r="CT312">
            <v>-36109.645303879399</v>
          </cell>
          <cell r="CU312">
            <v>227674.70168942973</v>
          </cell>
          <cell r="CV312">
            <v>184343.12732477445</v>
          </cell>
          <cell r="CW312">
            <v>-43331.574364655273</v>
          </cell>
          <cell r="CX312">
            <v>15392.350748721048</v>
          </cell>
          <cell r="CY312">
            <v>58723.925113376259</v>
          </cell>
          <cell r="CZ312">
            <v>43331.574364655215</v>
          </cell>
          <cell r="DA312">
            <v>-67670.53051757114</v>
          </cell>
          <cell r="DB312">
            <v>2</v>
          </cell>
          <cell r="DC312">
            <v>45226.03</v>
          </cell>
          <cell r="DD312">
            <v>17960.169999999998</v>
          </cell>
          <cell r="DE312">
            <v>25856.23</v>
          </cell>
          <cell r="DF312">
            <v>13024.699999999997</v>
          </cell>
          <cell r="DG312">
            <v>38204.589844673814</v>
          </cell>
          <cell r="DH312">
            <v>2916804.6292578094</v>
          </cell>
          <cell r="DI312">
            <v>11525.691633679769</v>
          </cell>
          <cell r="DJ312">
            <v>5</v>
          </cell>
          <cell r="DK312">
            <v>7.4873672254519379</v>
          </cell>
          <cell r="DL312">
            <v>0</v>
          </cell>
          <cell r="DM312">
            <v>6.2794670321847175</v>
          </cell>
          <cell r="DN312">
            <v>19369.744138571907</v>
          </cell>
          <cell r="DO312">
            <v>4951.799317569903</v>
          </cell>
          <cell r="DP312">
            <v>24321.543456141808</v>
          </cell>
          <cell r="DQ312"/>
          <cell r="DW312">
            <v>1437.2600000000002</v>
          </cell>
          <cell r="DX312">
            <v>0</v>
          </cell>
        </row>
        <row r="313">
          <cell r="A313">
            <v>150000889</v>
          </cell>
          <cell r="B313" t="str">
            <v>№2/383</v>
          </cell>
          <cell r="C313" t="str">
            <v>пр-т ПЕРЕМОГИ,  104</v>
          </cell>
          <cell r="D313" t="str">
            <v>пр-т ПЕРЕМОГИ,  104</v>
          </cell>
          <cell r="E313">
            <v>5272.67</v>
          </cell>
          <cell r="F313">
            <v>4417.47</v>
          </cell>
          <cell r="G313">
            <v>0</v>
          </cell>
          <cell r="H313">
            <v>855.19999999999993</v>
          </cell>
          <cell r="I313">
            <v>24198.127665578621</v>
          </cell>
          <cell r="J313">
            <v>23672.67997446809</v>
          </cell>
          <cell r="K313">
            <v>-525.44769111053029</v>
          </cell>
          <cell r="L313">
            <v>3823.2233865737271</v>
          </cell>
          <cell r="M313">
            <v>3845.2031726011173</v>
          </cell>
          <cell r="N313">
            <v>21.979786027390219</v>
          </cell>
          <cell r="O313">
            <v>7634.4951882792311</v>
          </cell>
          <cell r="P313">
            <v>7655.1714751581858</v>
          </cell>
          <cell r="Q313">
            <v>20.67628687895467</v>
          </cell>
          <cell r="R313">
            <v>1773.3558185469703</v>
          </cell>
          <cell r="S313">
            <v>1778.2141728686875</v>
          </cell>
          <cell r="T313">
            <v>4.8583543217171155</v>
          </cell>
          <cell r="U313">
            <v>982.47122867153735</v>
          </cell>
          <cell r="V313">
            <v>1701.0196398630162</v>
          </cell>
          <cell r="W313">
            <v>718.54841119147886</v>
          </cell>
          <cell r="X313">
            <v>6456.5397822550513</v>
          </cell>
          <cell r="Y313">
            <v>5976.0470882280915</v>
          </cell>
          <cell r="Z313">
            <v>-480.49269402695973</v>
          </cell>
          <cell r="AA313">
            <v>0</v>
          </cell>
          <cell r="AB313">
            <v>0</v>
          </cell>
          <cell r="AC313">
            <v>0</v>
          </cell>
          <cell r="AD313">
            <v>23162.851018618898</v>
          </cell>
          <cell r="AE313">
            <v>23297.562712784256</v>
          </cell>
          <cell r="AF313">
            <v>134.71169416535849</v>
          </cell>
          <cell r="AG313">
            <v>68031.064088524043</v>
          </cell>
          <cell r="AH313">
            <v>67925.898235971443</v>
          </cell>
          <cell r="AI313">
            <v>-105.16585255259997</v>
          </cell>
          <cell r="AJ313">
            <v>52525.423503431812</v>
          </cell>
          <cell r="AK313">
            <v>45728.026941240183</v>
          </cell>
          <cell r="AL313">
            <v>-6797.3965621916286</v>
          </cell>
          <cell r="AM313">
            <v>432.86</v>
          </cell>
          <cell r="AN313">
            <v>965.56636092643271</v>
          </cell>
          <cell r="AO313">
            <v>532.70636092643269</v>
          </cell>
          <cell r="AP313">
            <v>4664.1237431281479</v>
          </cell>
          <cell r="AQ313">
            <v>3269.2137480731112</v>
          </cell>
          <cell r="AR313">
            <v>-1394.9099950550367</v>
          </cell>
          <cell r="AS313">
            <v>87992.296484000486</v>
          </cell>
          <cell r="AT313">
            <v>130251.70672742941</v>
          </cell>
          <cell r="AU313">
            <v>42259.410243428923</v>
          </cell>
          <cell r="AV313">
            <v>2736.5703631398897</v>
          </cell>
          <cell r="AW313">
            <v>0</v>
          </cell>
          <cell r="AX313">
            <v>-2736.5703631398897</v>
          </cell>
          <cell r="AY313">
            <v>2806.9876858135567</v>
          </cell>
          <cell r="AZ313">
            <v>0</v>
          </cell>
          <cell r="BA313">
            <v>-2806.9876858135567</v>
          </cell>
          <cell r="BB313">
            <v>2680.3965430040394</v>
          </cell>
          <cell r="BC313">
            <v>6608.7558956652883</v>
          </cell>
          <cell r="BD313">
            <v>3928.359352661249</v>
          </cell>
          <cell r="BE313">
            <v>744.90484643683021</v>
          </cell>
          <cell r="BF313">
            <v>0</v>
          </cell>
          <cell r="BG313">
            <v>-744.90484643683021</v>
          </cell>
          <cell r="BH313">
            <v>529.86792634769995</v>
          </cell>
          <cell r="BI313">
            <v>0</v>
          </cell>
          <cell r="BJ313">
            <v>-529.86792634769995</v>
          </cell>
          <cell r="BK313">
            <v>2161.4565224391431</v>
          </cell>
          <cell r="BL313">
            <v>1733.6751431329153</v>
          </cell>
          <cell r="BM313">
            <v>-427.78137930622779</v>
          </cell>
          <cell r="BN313">
            <v>0</v>
          </cell>
          <cell r="BO313">
            <v>0</v>
          </cell>
          <cell r="BP313">
            <v>0</v>
          </cell>
          <cell r="BQ313">
            <v>11660.183887181158</v>
          </cell>
          <cell r="BR313">
            <v>8342.4310387982041</v>
          </cell>
          <cell r="BS313">
            <v>-3317.7528483829537</v>
          </cell>
          <cell r="BT313">
            <v>63046.935042031371</v>
          </cell>
          <cell r="BU313">
            <v>70057.018619172377</v>
          </cell>
          <cell r="BV313">
            <v>7010.0835771410057</v>
          </cell>
          <cell r="BW313">
            <v>69423.705148733163</v>
          </cell>
          <cell r="BX313">
            <v>76896.720504998142</v>
          </cell>
          <cell r="BY313">
            <v>7473.0153562649793</v>
          </cell>
          <cell r="BZ313">
            <v>6887.4885820401469</v>
          </cell>
          <cell r="CA313">
            <v>1004.1260310064561</v>
          </cell>
          <cell r="CB313">
            <v>-5883.3625510336906</v>
          </cell>
          <cell r="CC313">
            <v>875.39124405078803</v>
          </cell>
          <cell r="CD313">
            <v>877.93052646735646</v>
          </cell>
          <cell r="CE313">
            <v>2.539282416568426</v>
          </cell>
          <cell r="CF313">
            <v>109.13022723091295</v>
          </cell>
          <cell r="CG313">
            <v>0</v>
          </cell>
          <cell r="CH313">
            <v>-109.13022723091295</v>
          </cell>
          <cell r="CI313">
            <v>18613.11655305119</v>
          </cell>
          <cell r="CJ313">
            <v>18078.716700144309</v>
          </cell>
          <cell r="CK313">
            <v>-534.39985290688128</v>
          </cell>
          <cell r="CL313">
            <v>33917.082581746268</v>
          </cell>
          <cell r="CM313">
            <v>30382.984742972196</v>
          </cell>
          <cell r="CN313">
            <v>-3534.0978387740724</v>
          </cell>
          <cell r="CO313">
            <v>52530.199134797454</v>
          </cell>
          <cell r="CP313">
            <v>48461.701443116501</v>
          </cell>
          <cell r="CQ313">
            <v>-4068.4976916809537</v>
          </cell>
          <cell r="CR313">
            <v>418178.80108514946</v>
          </cell>
          <cell r="CS313">
            <v>453780.34017719957</v>
          </cell>
          <cell r="CT313">
            <v>35601.539092050109</v>
          </cell>
          <cell r="CU313">
            <v>501814.56130217935</v>
          </cell>
          <cell r="CV313">
            <v>544536.40821263951</v>
          </cell>
          <cell r="CW313">
            <v>42721.846910460154</v>
          </cell>
          <cell r="CX313">
            <v>18207.049728208887</v>
          </cell>
          <cell r="CY313">
            <v>-24514.797182251292</v>
          </cell>
          <cell r="CZ313">
            <v>-42721.846910460183</v>
          </cell>
          <cell r="DA313">
            <v>-112628.86444023621</v>
          </cell>
          <cell r="DB313">
            <v>2</v>
          </cell>
          <cell r="DC313">
            <v>69811.42</v>
          </cell>
          <cell r="DD313">
            <v>0</v>
          </cell>
          <cell r="DE313">
            <v>21377.809999999998</v>
          </cell>
          <cell r="DF313">
            <v>-5242.47</v>
          </cell>
          <cell r="DG313">
            <v>-34265.17088770587</v>
          </cell>
          <cell r="DH313">
            <v>6240259.3323646588</v>
          </cell>
          <cell r="DI313">
            <v>19667.174064794723</v>
          </cell>
          <cell r="DJ313">
            <v>16</v>
          </cell>
          <cell r="DK313">
            <v>8.1045430552691222</v>
          </cell>
          <cell r="DL313">
            <v>10.96409028004641</v>
          </cell>
          <cell r="DM313">
            <v>6.1300948562952104</v>
          </cell>
          <cell r="DN313">
            <v>48433.539889396619</v>
          </cell>
          <cell r="DO313">
            <v>5242.4571211036637</v>
          </cell>
          <cell r="DP313">
            <v>53675.997010500287</v>
          </cell>
          <cell r="DQ313"/>
          <cell r="DW313">
            <v>1437.2600000000002</v>
          </cell>
          <cell r="DX313">
            <v>0</v>
          </cell>
        </row>
        <row r="314">
          <cell r="A314">
            <v>150000890</v>
          </cell>
          <cell r="B314" t="str">
            <v>№2/384</v>
          </cell>
          <cell r="C314" t="str">
            <v>пр-т ПЕРЕМОГИ,  107</v>
          </cell>
          <cell r="D314" t="str">
            <v>пр-т ПЕРЕМОГИ,  107</v>
          </cell>
          <cell r="E314">
            <v>8461.5199999999986</v>
          </cell>
          <cell r="F314">
            <v>8246.2199999999993</v>
          </cell>
          <cell r="G314">
            <v>801.12</v>
          </cell>
          <cell r="H314">
            <v>215.29999999999998</v>
          </cell>
          <cell r="I314">
            <v>22016.418317181</v>
          </cell>
          <cell r="J314">
            <v>21706.695381331218</v>
          </cell>
          <cell r="K314">
            <v>-309.72293584978252</v>
          </cell>
          <cell r="L314">
            <v>4510.2056767641152</v>
          </cell>
          <cell r="M314">
            <v>4540.0564929207521</v>
          </cell>
          <cell r="N314">
            <v>29.850816156636938</v>
          </cell>
          <cell r="O314">
            <v>14000.844528256934</v>
          </cell>
          <cell r="P314">
            <v>14038.396439237878</v>
          </cell>
          <cell r="Q314">
            <v>37.55191098094474</v>
          </cell>
          <cell r="R314">
            <v>3279.2460630009787</v>
          </cell>
          <cell r="S314">
            <v>3287.5908338471577</v>
          </cell>
          <cell r="T314">
            <v>8.3447708461790171</v>
          </cell>
          <cell r="U314">
            <v>1565.3428859805206</v>
          </cell>
          <cell r="V314">
            <v>2903.1533383583351</v>
          </cell>
          <cell r="W314">
            <v>1337.8104523778145</v>
          </cell>
          <cell r="X314">
            <v>14558.953720883275</v>
          </cell>
          <cell r="Y314">
            <v>13925.196238237651</v>
          </cell>
          <cell r="Z314">
            <v>-633.7574826456239</v>
          </cell>
          <cell r="AA314">
            <v>0</v>
          </cell>
          <cell r="AB314">
            <v>0</v>
          </cell>
          <cell r="AC314">
            <v>0</v>
          </cell>
          <cell r="AD314">
            <v>37213.738465377486</v>
          </cell>
          <cell r="AE314">
            <v>37462.116891801561</v>
          </cell>
          <cell r="AF314">
            <v>248.37842642407486</v>
          </cell>
          <cell r="AG314">
            <v>97144.749657444307</v>
          </cell>
          <cell r="AH314">
            <v>97863.205615734551</v>
          </cell>
          <cell r="AI314">
            <v>718.45595829024387</v>
          </cell>
          <cell r="AJ314">
            <v>73276.973209822114</v>
          </cell>
          <cell r="AK314">
            <v>68399.177481896884</v>
          </cell>
          <cell r="AL314">
            <v>-4877.7957279252296</v>
          </cell>
          <cell r="AM314">
            <v>2943.2147071692361</v>
          </cell>
          <cell r="AN314">
            <v>6472.7619854614477</v>
          </cell>
          <cell r="AO314">
            <v>3529.5472782922116</v>
          </cell>
          <cell r="AP314">
            <v>7339.0890430150921</v>
          </cell>
          <cell r="AQ314">
            <v>8160</v>
          </cell>
          <cell r="AR314">
            <v>820.9109569849079</v>
          </cell>
          <cell r="AS314">
            <v>121519.34985016537</v>
          </cell>
          <cell r="AT314">
            <v>36103.961761988823</v>
          </cell>
          <cell r="AU314">
            <v>-85415.388088176551</v>
          </cell>
          <cell r="AV314">
            <v>2472.2276434412511</v>
          </cell>
          <cell r="AW314">
            <v>448.18794590112498</v>
          </cell>
          <cell r="AX314">
            <v>-2024.0396975401261</v>
          </cell>
          <cell r="AY314">
            <v>2843.225898912357</v>
          </cell>
          <cell r="AZ314">
            <v>4516.7726163450225</v>
          </cell>
          <cell r="BA314">
            <v>1673.5467174326654</v>
          </cell>
          <cell r="BB314">
            <v>3242.8939118948551</v>
          </cell>
          <cell r="BC314">
            <v>1261.1208512863634</v>
          </cell>
          <cell r="BD314">
            <v>-1981.7730606084917</v>
          </cell>
          <cell r="BE314">
            <v>1481.0649492739526</v>
          </cell>
          <cell r="BF314">
            <v>0</v>
          </cell>
          <cell r="BG314">
            <v>-1481.0649492739526</v>
          </cell>
          <cell r="BH314">
            <v>836.08587086864065</v>
          </cell>
          <cell r="BI314">
            <v>0</v>
          </cell>
          <cell r="BJ314">
            <v>-836.08587086864065</v>
          </cell>
          <cell r="BK314">
            <v>3641.7641207620763</v>
          </cell>
          <cell r="BL314">
            <v>0</v>
          </cell>
          <cell r="BM314">
            <v>-3641.7641207620763</v>
          </cell>
          <cell r="BN314">
            <v>131.03942050466026</v>
          </cell>
          <cell r="BO314">
            <v>0</v>
          </cell>
          <cell r="BP314">
            <v>-131.03942050466026</v>
          </cell>
          <cell r="BQ314">
            <v>14648.301815657793</v>
          </cell>
          <cell r="BR314">
            <v>6226.0814135325109</v>
          </cell>
          <cell r="BS314">
            <v>-8422.2204021252819</v>
          </cell>
          <cell r="BT314">
            <v>169966.12443918444</v>
          </cell>
          <cell r="BU314">
            <v>227903.19394388841</v>
          </cell>
          <cell r="BV314">
            <v>57937.069504703977</v>
          </cell>
          <cell r="BW314">
            <v>87652.257407066936</v>
          </cell>
          <cell r="BX314">
            <v>99548.656688701303</v>
          </cell>
          <cell r="BY314">
            <v>11896.399281634367</v>
          </cell>
          <cell r="BZ314">
            <v>18744.266234517254</v>
          </cell>
          <cell r="CA314">
            <v>2484.425123832822</v>
          </cell>
          <cell r="CB314">
            <v>-16259.841110684432</v>
          </cell>
          <cell r="CC314">
            <v>1941.084932460443</v>
          </cell>
          <cell r="CD314">
            <v>1946.7155152102255</v>
          </cell>
          <cell r="CE314">
            <v>5.6305827497824339</v>
          </cell>
          <cell r="CF314">
            <v>241.98441690332868</v>
          </cell>
          <cell r="CG314">
            <v>0</v>
          </cell>
          <cell r="CH314">
            <v>-241.98441690332868</v>
          </cell>
          <cell r="CI314">
            <v>11066.391332389467</v>
          </cell>
          <cell r="CJ314">
            <v>6478.2190793321543</v>
          </cell>
          <cell r="CK314">
            <v>-4588.1722530573124</v>
          </cell>
          <cell r="CL314">
            <v>22974.637052853643</v>
          </cell>
          <cell r="CM314">
            <v>30882.148561862388</v>
          </cell>
          <cell r="CN314">
            <v>7907.5115090087456</v>
          </cell>
          <cell r="CO314">
            <v>34041.028385243109</v>
          </cell>
          <cell r="CP314">
            <v>37360.367641194542</v>
          </cell>
          <cell r="CQ314">
            <v>3319.3392559514323</v>
          </cell>
          <cell r="CR314">
            <v>629458.42409864953</v>
          </cell>
          <cell r="CS314">
            <v>592468.54717144137</v>
          </cell>
          <cell r="CT314">
            <v>-36989.876927208155</v>
          </cell>
          <cell r="CU314">
            <v>755350.10891837941</v>
          </cell>
          <cell r="CV314">
            <v>710962.25660572958</v>
          </cell>
          <cell r="CW314">
            <v>-44387.852312649833</v>
          </cell>
          <cell r="CX314">
            <v>26293.128541112557</v>
          </cell>
          <cell r="CY314">
            <v>70680.980853762128</v>
          </cell>
          <cell r="CZ314">
            <v>44387.852312649571</v>
          </cell>
          <cell r="DA314">
            <v>51911.597213418747</v>
          </cell>
          <cell r="DB314">
            <v>2</v>
          </cell>
          <cell r="DC314">
            <v>147663.46</v>
          </cell>
          <cell r="DD314">
            <v>7017.829999999999</v>
          </cell>
          <cell r="DE314">
            <v>68135.209999999992</v>
          </cell>
          <cell r="DF314">
            <v>5635.0599999999995</v>
          </cell>
          <cell r="DG314">
            <v>-69225.241211770335</v>
          </cell>
          <cell r="DH314">
            <v>9379718.8495139033</v>
          </cell>
          <cell r="DI314">
            <v>37087.297374711103</v>
          </cell>
          <cell r="DJ314">
            <v>9</v>
          </cell>
          <cell r="DK314">
            <v>7.7533011084020513</v>
          </cell>
          <cell r="DL314">
            <v>9.8206746535835983</v>
          </cell>
          <cell r="DM314">
            <v>6.4224705101611157</v>
          </cell>
          <cell r="DN314">
            <v>79327.229447358302</v>
          </cell>
          <cell r="DO314">
            <v>491.34</v>
          </cell>
          <cell r="DP314">
            <v>79818.569447358299</v>
          </cell>
          <cell r="DQ314"/>
          <cell r="DW314">
            <v>2005.6599999999999</v>
          </cell>
          <cell r="DX314">
            <v>0</v>
          </cell>
        </row>
        <row r="315">
          <cell r="A315">
            <v>150001561</v>
          </cell>
          <cell r="B315" t="str">
            <v>№2/388</v>
          </cell>
          <cell r="C315" t="str">
            <v>пр-т ПЕРЕМОГИ,  108г</v>
          </cell>
          <cell r="D315" t="str">
            <v>пр-т ПЕРЕМОГИ,  108г</v>
          </cell>
          <cell r="E315">
            <v>3560.6</v>
          </cell>
          <cell r="F315">
            <v>3560.6</v>
          </cell>
          <cell r="G315">
            <v>191</v>
          </cell>
          <cell r="H315">
            <v>0</v>
          </cell>
          <cell r="I315">
            <v>22898.567862561598</v>
          </cell>
          <cell r="J315">
            <v>22224.052042008156</v>
          </cell>
          <cell r="K315">
            <v>-674.51582055344261</v>
          </cell>
          <cell r="L315">
            <v>3757.7716245962229</v>
          </cell>
          <cell r="M315">
            <v>3791.1298584516007</v>
          </cell>
          <cell r="N315">
            <v>33.358233855377875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423.02974471483947</v>
          </cell>
          <cell r="V315">
            <v>581.06750441688325</v>
          </cell>
          <cell r="W315">
            <v>158.03775970204379</v>
          </cell>
          <cell r="X315">
            <v>7563.221708769368</v>
          </cell>
          <cell r="Y315">
            <v>6845.5356532067717</v>
          </cell>
          <cell r="Z315">
            <v>-717.68605556259627</v>
          </cell>
          <cell r="AA315">
            <v>0</v>
          </cell>
          <cell r="AB315">
            <v>0</v>
          </cell>
          <cell r="AC315">
            <v>0</v>
          </cell>
          <cell r="AD315">
            <v>15546.87089881507</v>
          </cell>
          <cell r="AE315">
            <v>15620.994469901589</v>
          </cell>
          <cell r="AF315">
            <v>74.123571086518496</v>
          </cell>
          <cell r="AG315">
            <v>50189.461839457093</v>
          </cell>
          <cell r="AH315">
            <v>49062.779527985003</v>
          </cell>
          <cell r="AI315">
            <v>-1126.6823114720901</v>
          </cell>
          <cell r="AJ315">
            <v>12063.588596483358</v>
          </cell>
          <cell r="AK315">
            <v>13602.900445140222</v>
          </cell>
          <cell r="AL315">
            <v>1539.3118486568637</v>
          </cell>
          <cell r="AM315">
            <v>1775.1490866101851</v>
          </cell>
          <cell r="AN315">
            <v>2001.4094508109033</v>
          </cell>
          <cell r="AO315">
            <v>226.26036420071819</v>
          </cell>
          <cell r="AP315">
            <v>5130.5361174409636</v>
          </cell>
          <cell r="AQ315">
            <v>3108.1659372408594</v>
          </cell>
          <cell r="AR315">
            <v>-2022.3701802001042</v>
          </cell>
          <cell r="AS315">
            <v>43620.084754178184</v>
          </cell>
          <cell r="AT315">
            <v>94179.66103381729</v>
          </cell>
          <cell r="AU315">
            <v>50559.576279639106</v>
          </cell>
          <cell r="AV315">
            <v>1736.0457159294465</v>
          </cell>
          <cell r="AW315">
            <v>0</v>
          </cell>
          <cell r="AX315">
            <v>-1736.0457159294465</v>
          </cell>
          <cell r="AY315">
            <v>2268.33402102832</v>
          </cell>
          <cell r="AZ315">
            <v>0</v>
          </cell>
          <cell r="BA315">
            <v>-2268.33402102832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260.84729391566782</v>
          </cell>
          <cell r="BI315">
            <v>0</v>
          </cell>
          <cell r="BJ315">
            <v>-260.84729391566782</v>
          </cell>
          <cell r="BK315">
            <v>719.17243174396424</v>
          </cell>
          <cell r="BL315">
            <v>13331.88833759977</v>
          </cell>
          <cell r="BM315">
            <v>12612.715905855806</v>
          </cell>
          <cell r="BN315">
            <v>0</v>
          </cell>
          <cell r="BO315">
            <v>8782.0509023480008</v>
          </cell>
          <cell r="BP315">
            <v>8782.0509023480008</v>
          </cell>
          <cell r="BQ315">
            <v>4984.3994626173981</v>
          </cell>
          <cell r="BR315">
            <v>22113.939239947773</v>
          </cell>
          <cell r="BS315">
            <v>17129.539777330374</v>
          </cell>
          <cell r="BT315">
            <v>20927.588399255132</v>
          </cell>
          <cell r="BU315">
            <v>44051.532192724735</v>
          </cell>
          <cell r="BV315">
            <v>23123.943793469603</v>
          </cell>
          <cell r="BW315">
            <v>33637.636116178619</v>
          </cell>
          <cell r="BX315">
            <v>37432.457783667312</v>
          </cell>
          <cell r="BY315">
            <v>3794.8216674886935</v>
          </cell>
          <cell r="BZ315">
            <v>16693.199029321037</v>
          </cell>
          <cell r="CA315">
            <v>572.65820555420805</v>
          </cell>
          <cell r="CB315">
            <v>-16120.540823766829</v>
          </cell>
          <cell r="CC315">
            <v>108.15522254395607</v>
          </cell>
          <cell r="CD315">
            <v>108.4689527265828</v>
          </cell>
          <cell r="CE315">
            <v>0.31373018262672758</v>
          </cell>
          <cell r="CF315">
            <v>13.483118654254103</v>
          </cell>
          <cell r="CG315">
            <v>0</v>
          </cell>
          <cell r="CH315">
            <v>-13.483118654254103</v>
          </cell>
          <cell r="CI315">
            <v>3595.5446544792612</v>
          </cell>
          <cell r="CJ315">
            <v>5222.5018840106786</v>
          </cell>
          <cell r="CK315">
            <v>1626.9572295314174</v>
          </cell>
          <cell r="CL315">
            <v>10202.448840578963</v>
          </cell>
          <cell r="CM315">
            <v>11768.399368982615</v>
          </cell>
          <cell r="CN315">
            <v>1565.9505284036513</v>
          </cell>
          <cell r="CO315">
            <v>13797.993495058225</v>
          </cell>
          <cell r="CP315">
            <v>16990.901252993295</v>
          </cell>
          <cell r="CQ315">
            <v>3192.9077579350705</v>
          </cell>
          <cell r="CR315">
            <v>202941.2752377984</v>
          </cell>
          <cell r="CS315">
            <v>283224.87402260816</v>
          </cell>
          <cell r="CT315">
            <v>80283.598784809757</v>
          </cell>
          <cell r="CU315">
            <v>243529.53028535808</v>
          </cell>
          <cell r="CV315">
            <v>339869.84882712975</v>
          </cell>
          <cell r="CW315">
            <v>96340.318541771674</v>
          </cell>
          <cell r="CX315">
            <v>9083.5941786399817</v>
          </cell>
          <cell r="CY315">
            <v>-87256.724363131769</v>
          </cell>
          <cell r="CZ315">
            <v>-96340.318541771747</v>
          </cell>
          <cell r="DA315">
            <v>-9398.5982121753914</v>
          </cell>
          <cell r="DB315">
            <v>2</v>
          </cell>
          <cell r="DC315">
            <v>78427.25</v>
          </cell>
          <cell r="DD315">
            <v>0</v>
          </cell>
          <cell r="DE315">
            <v>52095.880000000005</v>
          </cell>
          <cell r="DF315">
            <v>0</v>
          </cell>
          <cell r="DG315">
            <v>-122108.53280215821</v>
          </cell>
          <cell r="DH315">
            <v>3031357.4935679771</v>
          </cell>
          <cell r="DI315">
            <v>15667.338180278348</v>
          </cell>
          <cell r="DJ315">
            <v>9</v>
          </cell>
          <cell r="DK315">
            <v>6.4201620091394016</v>
          </cell>
          <cell r="DL315">
            <v>7.3818616937169246</v>
          </cell>
          <cell r="DM315">
            <v>5.2557361314935935</v>
          </cell>
          <cell r="DN315">
            <v>26100.172106894173</v>
          </cell>
          <cell r="DO315">
            <v>0</v>
          </cell>
          <cell r="DP315">
            <v>26100.172106894173</v>
          </cell>
          <cell r="DQ315"/>
          <cell r="DW315">
            <v>1260</v>
          </cell>
          <cell r="DX315">
            <v>0</v>
          </cell>
        </row>
        <row r="316">
          <cell r="A316">
            <v>150000892</v>
          </cell>
          <cell r="B316" t="str">
            <v>№2/389</v>
          </cell>
          <cell r="C316" t="str">
            <v>пр-т ПЕРЕМОГИ,  115</v>
          </cell>
          <cell r="D316" t="str">
            <v>пр-т ПЕРЕМОГИ,  115</v>
          </cell>
          <cell r="E316">
            <v>4158.7</v>
          </cell>
          <cell r="F316">
            <v>4158.7</v>
          </cell>
          <cell r="G316">
            <v>391.15</v>
          </cell>
          <cell r="H316">
            <v>0</v>
          </cell>
          <cell r="I316">
            <v>18253.755580851335</v>
          </cell>
          <cell r="J316">
            <v>17662.412825355459</v>
          </cell>
          <cell r="K316">
            <v>-591.34275549587619</v>
          </cell>
          <cell r="L316">
            <v>2936.7748271683099</v>
          </cell>
          <cell r="M316">
            <v>2969.9933111869541</v>
          </cell>
          <cell r="N316">
            <v>33.218484018644176</v>
          </cell>
          <cell r="O316">
            <v>6021.9199620997515</v>
          </cell>
          <cell r="P316">
            <v>6038.8020124100012</v>
          </cell>
          <cell r="Q316">
            <v>16.882050310249724</v>
          </cell>
          <cell r="R316">
            <v>1492.5730818983245</v>
          </cell>
          <cell r="S316">
            <v>1495.656494254692</v>
          </cell>
          <cell r="T316">
            <v>3.0834123563674893</v>
          </cell>
          <cell r="U316">
            <v>814.57759694097626</v>
          </cell>
          <cell r="V316">
            <v>523.55135638168383</v>
          </cell>
          <cell r="W316">
            <v>-291.02624055929243</v>
          </cell>
          <cell r="X316">
            <v>6193.4563149658907</v>
          </cell>
          <cell r="Y316">
            <v>6585.4826057592145</v>
          </cell>
          <cell r="Z316">
            <v>392.02629079332382</v>
          </cell>
          <cell r="AA316">
            <v>0</v>
          </cell>
          <cell r="AB316">
            <v>0</v>
          </cell>
          <cell r="AC316">
            <v>0</v>
          </cell>
          <cell r="AD316">
            <v>18292.862717290362</v>
          </cell>
          <cell r="AE316">
            <v>18369.132203520217</v>
          </cell>
          <cell r="AF316">
            <v>76.269486229855829</v>
          </cell>
          <cell r="AG316">
            <v>54005.92008121495</v>
          </cell>
          <cell r="AH316">
            <v>53645.030808868221</v>
          </cell>
          <cell r="AI316">
            <v>-360.88927234672883</v>
          </cell>
          <cell r="AJ316">
            <v>58123.987531670507</v>
          </cell>
          <cell r="AK316">
            <v>55341.922953572925</v>
          </cell>
          <cell r="AL316">
            <v>-2782.0645780975829</v>
          </cell>
          <cell r="AM316">
            <v>0</v>
          </cell>
          <cell r="AN316">
            <v>0</v>
          </cell>
          <cell r="AO316">
            <v>0</v>
          </cell>
          <cell r="AP316">
            <v>3679.4753973566503</v>
          </cell>
          <cell r="AQ316">
            <v>3225.0575789349718</v>
          </cell>
          <cell r="AR316">
            <v>-454.41781842167848</v>
          </cell>
          <cell r="AS316">
            <v>68031.998369199093</v>
          </cell>
          <cell r="AT316">
            <v>6237.7576473629961</v>
          </cell>
          <cell r="AU316">
            <v>-61794.240721836097</v>
          </cell>
          <cell r="AV316">
            <v>1805.5771612164474</v>
          </cell>
          <cell r="AW316">
            <v>0</v>
          </cell>
          <cell r="AX316">
            <v>-1805.5771612164474</v>
          </cell>
          <cell r="AY316">
            <v>2259.3896220562692</v>
          </cell>
          <cell r="AZ316">
            <v>2928.2496433445322</v>
          </cell>
          <cell r="BA316">
            <v>668.86002128826294</v>
          </cell>
          <cell r="BB316">
            <v>2174.4176460770577</v>
          </cell>
          <cell r="BC316">
            <v>4323.0843624900845</v>
          </cell>
          <cell r="BD316">
            <v>2148.6667164130267</v>
          </cell>
          <cell r="BE316">
            <v>622.01721731335374</v>
          </cell>
          <cell r="BF316">
            <v>2205.5804944373485</v>
          </cell>
          <cell r="BG316">
            <v>1583.5632771239948</v>
          </cell>
          <cell r="BH316">
            <v>436.90552003595383</v>
          </cell>
          <cell r="BI316">
            <v>0</v>
          </cell>
          <cell r="BJ316">
            <v>-436.90552003595383</v>
          </cell>
          <cell r="BK316">
            <v>1527.1255668084445</v>
          </cell>
          <cell r="BL316">
            <v>0</v>
          </cell>
          <cell r="BM316">
            <v>-1527.1255668084445</v>
          </cell>
          <cell r="BN316">
            <v>231.81420826377246</v>
          </cell>
          <cell r="BO316">
            <v>0</v>
          </cell>
          <cell r="BP316">
            <v>-231.81420826377246</v>
          </cell>
          <cell r="BQ316">
            <v>9057.2469417712982</v>
          </cell>
          <cell r="BR316">
            <v>9456.9145002719652</v>
          </cell>
          <cell r="BS316">
            <v>399.66755850066693</v>
          </cell>
          <cell r="BT316">
            <v>72014.753266507134</v>
          </cell>
          <cell r="BU316">
            <v>94035.009108091108</v>
          </cell>
          <cell r="BV316">
            <v>22020.255841583974</v>
          </cell>
          <cell r="BW316">
            <v>44143.425319918664</v>
          </cell>
          <cell r="BX316">
            <v>51822.410239654659</v>
          </cell>
          <cell r="BY316">
            <v>7678.9849197359945</v>
          </cell>
          <cell r="BZ316">
            <v>6581.6249932030823</v>
          </cell>
          <cell r="CA316">
            <v>1155.1207894677814</v>
          </cell>
          <cell r="CB316">
            <v>-5426.5042037353014</v>
          </cell>
          <cell r="CC316">
            <v>1540.5934383072076</v>
          </cell>
          <cell r="CD316">
            <v>1545.0622993514098</v>
          </cell>
          <cell r="CE316">
            <v>4.4688610442021854</v>
          </cell>
          <cell r="CF316">
            <v>192.05733794518608</v>
          </cell>
          <cell r="CG316">
            <v>0</v>
          </cell>
          <cell r="CH316">
            <v>-192.05733794518608</v>
          </cell>
          <cell r="CI316">
            <v>12276.162072754676</v>
          </cell>
          <cell r="CJ316">
            <v>15317.801630448997</v>
          </cell>
          <cell r="CK316">
            <v>3041.6395576943214</v>
          </cell>
          <cell r="CL316">
            <v>11340.736519287437</v>
          </cell>
          <cell r="CM316">
            <v>15691.033147523787</v>
          </cell>
          <cell r="CN316">
            <v>4350.2966282363504</v>
          </cell>
          <cell r="CO316">
            <v>23616.898592042111</v>
          </cell>
          <cell r="CP316">
            <v>31008.834777972785</v>
          </cell>
          <cell r="CQ316">
            <v>7391.9361859306737</v>
          </cell>
          <cell r="CR316">
            <v>340987.98126913595</v>
          </cell>
          <cell r="CS316">
            <v>307473.12070354878</v>
          </cell>
          <cell r="CT316">
            <v>-33514.86056558718</v>
          </cell>
          <cell r="CU316">
            <v>409185.57752296311</v>
          </cell>
          <cell r="CV316">
            <v>368967.74484425853</v>
          </cell>
          <cell r="CW316">
            <v>-40217.832678704581</v>
          </cell>
          <cell r="CX316">
            <v>10753.507653111943</v>
          </cell>
          <cell r="CY316">
            <v>50971.34033181642</v>
          </cell>
          <cell r="CZ316">
            <v>40217.832678704479</v>
          </cell>
          <cell r="DA316">
            <v>6222.2548555587418</v>
          </cell>
          <cell r="DB316">
            <v>3</v>
          </cell>
          <cell r="DC316">
            <v>98990.92</v>
          </cell>
          <cell r="DD316">
            <v>0</v>
          </cell>
          <cell r="DE316">
            <v>55701.74</v>
          </cell>
          <cell r="DF316">
            <v>0</v>
          </cell>
          <cell r="DG316">
            <v>79334.129765573191</v>
          </cell>
          <cell r="DH316">
            <v>5039269.0221129004</v>
          </cell>
          <cell r="DI316">
            <v>18506.670098122682</v>
          </cell>
          <cell r="DJ316">
            <v>9</v>
          </cell>
          <cell r="DK316">
            <v>8.0097522517954243</v>
          </cell>
          <cell r="DL316">
            <v>10.661838454999675</v>
          </cell>
          <cell r="DM316">
            <v>6.6630170544216814</v>
          </cell>
          <cell r="DN316">
            <v>43302.0240644238</v>
          </cell>
          <cell r="DO316">
            <v>0</v>
          </cell>
          <cell r="DP316">
            <v>43302.0240644238</v>
          </cell>
          <cell r="DQ316"/>
          <cell r="DW316">
            <v>1437.2600000000002</v>
          </cell>
          <cell r="DX316">
            <v>0</v>
          </cell>
        </row>
        <row r="317">
          <cell r="A317">
            <v>150000893</v>
          </cell>
          <cell r="B317" t="str">
            <v>№2/390</v>
          </cell>
          <cell r="C317" t="str">
            <v>пр-т ПЕРЕМОГИ,  117</v>
          </cell>
          <cell r="D317" t="str">
            <v>пр-т ПЕРЕМОГИ,  117</v>
          </cell>
          <cell r="E317">
            <v>2749.1</v>
          </cell>
          <cell r="F317">
            <v>2749.1</v>
          </cell>
          <cell r="G317">
            <v>0</v>
          </cell>
          <cell r="H317">
            <v>0</v>
          </cell>
          <cell r="I317">
            <v>11824.804485657776</v>
          </cell>
          <cell r="J317">
            <v>11496.608550620678</v>
          </cell>
          <cell r="K317">
            <v>-328.19593503709802</v>
          </cell>
          <cell r="L317">
            <v>2209.54372458646</v>
          </cell>
          <cell r="M317">
            <v>2224.1358748930584</v>
          </cell>
          <cell r="N317">
            <v>14.592150306598342</v>
          </cell>
          <cell r="O317">
            <v>4457.786006049786</v>
          </cell>
          <cell r="P317">
            <v>4469.8697497946523</v>
          </cell>
          <cell r="Q317">
            <v>12.083743744866297</v>
          </cell>
          <cell r="R317">
            <v>0</v>
          </cell>
          <cell r="S317">
            <v>0</v>
          </cell>
          <cell r="T317">
            <v>0</v>
          </cell>
          <cell r="U317">
            <v>824.46082545889499</v>
          </cell>
          <cell r="V317">
            <v>522.4778908824112</v>
          </cell>
          <cell r="W317">
            <v>-301.98293457648379</v>
          </cell>
          <cell r="X317">
            <v>7513.9762735766399</v>
          </cell>
          <cell r="Y317">
            <v>6986.596966414304</v>
          </cell>
          <cell r="Z317">
            <v>-527.37930716233586</v>
          </cell>
          <cell r="AA317">
            <v>0</v>
          </cell>
          <cell r="AB317">
            <v>0</v>
          </cell>
          <cell r="AC317">
            <v>0</v>
          </cell>
          <cell r="AD317">
            <v>12101.616872277162</v>
          </cell>
          <cell r="AE317">
            <v>12151.33283576497</v>
          </cell>
          <cell r="AF317">
            <v>49.71596348780804</v>
          </cell>
          <cell r="AG317">
            <v>38932.18818760672</v>
          </cell>
          <cell r="AH317">
            <v>37851.021868370073</v>
          </cell>
          <cell r="AI317">
            <v>-1081.1663192366468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7026.9946140247266</v>
          </cell>
          <cell r="AQ317">
            <v>4249.7532954489961</v>
          </cell>
          <cell r="AR317">
            <v>-2777.2413185757305</v>
          </cell>
          <cell r="AS317">
            <v>61808.769445108883</v>
          </cell>
          <cell r="AT317">
            <v>69340.331265948029</v>
          </cell>
          <cell r="AU317">
            <v>7531.5618208391461</v>
          </cell>
          <cell r="AV317">
            <v>2050.5460473731441</v>
          </cell>
          <cell r="AW317">
            <v>0</v>
          </cell>
          <cell r="AX317">
            <v>-2050.5460473731441</v>
          </cell>
          <cell r="AY317">
            <v>2794.4832670258947</v>
          </cell>
          <cell r="AZ317">
            <v>3313.1726554984525</v>
          </cell>
          <cell r="BA317">
            <v>518.68938847255777</v>
          </cell>
          <cell r="BB317">
            <v>1744.2087638224655</v>
          </cell>
          <cell r="BC317">
            <v>10970.203972206207</v>
          </cell>
          <cell r="BD317">
            <v>9225.9952083837416</v>
          </cell>
          <cell r="BE317">
            <v>0</v>
          </cell>
          <cell r="BF317">
            <v>0</v>
          </cell>
          <cell r="BG317">
            <v>0</v>
          </cell>
          <cell r="BH317">
            <v>689.50093837730344</v>
          </cell>
          <cell r="BI317">
            <v>0</v>
          </cell>
          <cell r="BJ317">
            <v>-689.50093837730344</v>
          </cell>
          <cell r="BK317">
            <v>1708.6981396467215</v>
          </cell>
          <cell r="BL317">
            <v>0</v>
          </cell>
          <cell r="BM317">
            <v>-1708.6981396467215</v>
          </cell>
          <cell r="BN317">
            <v>154.54280550918165</v>
          </cell>
          <cell r="BO317">
            <v>0</v>
          </cell>
          <cell r="BP317">
            <v>-154.54280550918165</v>
          </cell>
          <cell r="BQ317">
            <v>9141.9799617547105</v>
          </cell>
          <cell r="BR317">
            <v>14283.37662770466</v>
          </cell>
          <cell r="BS317">
            <v>5141.3966659499492</v>
          </cell>
          <cell r="BT317">
            <v>34866.406373397178</v>
          </cell>
          <cell r="BU317">
            <v>18946.285816860847</v>
          </cell>
          <cell r="BV317">
            <v>-15920.120556536331</v>
          </cell>
          <cell r="BW317">
            <v>19337.201229105322</v>
          </cell>
          <cell r="BX317">
            <v>6373.696894596922</v>
          </cell>
          <cell r="BY317">
            <v>-12963.5043345084</v>
          </cell>
          <cell r="BZ317">
            <v>5688.3430774631661</v>
          </cell>
          <cell r="CA317">
            <v>168.07831164113554</v>
          </cell>
          <cell r="CB317">
            <v>-5520.2647658220303</v>
          </cell>
          <cell r="CC317">
            <v>1882.7255161903902</v>
          </cell>
          <cell r="CD317">
            <v>1888.1868134457347</v>
          </cell>
          <cell r="CE317">
            <v>5.4612972553445616</v>
          </cell>
          <cell r="CF317">
            <v>234.70906842126794</v>
          </cell>
          <cell r="CG317">
            <v>0</v>
          </cell>
          <cell r="CH317">
            <v>-234.70906842126794</v>
          </cell>
          <cell r="CI317">
            <v>3683.9745944009392</v>
          </cell>
          <cell r="CJ317">
            <v>2659.6929520779304</v>
          </cell>
          <cell r="CK317">
            <v>-1024.2816423230088</v>
          </cell>
          <cell r="CL317">
            <v>0</v>
          </cell>
          <cell r="CM317">
            <v>0</v>
          </cell>
          <cell r="CN317">
            <v>0</v>
          </cell>
          <cell r="CO317">
            <v>3683.9745944009392</v>
          </cell>
          <cell r="CP317">
            <v>2659.6929520779304</v>
          </cell>
          <cell r="CQ317">
            <v>-1024.2816423230088</v>
          </cell>
          <cell r="CR317">
            <v>182603.29206747332</v>
          </cell>
          <cell r="CS317">
            <v>155760.42384609432</v>
          </cell>
          <cell r="CT317">
            <v>-26842.868221379002</v>
          </cell>
          <cell r="CU317">
            <v>219123.95048096796</v>
          </cell>
          <cell r="CV317">
            <v>186912.50861531319</v>
          </cell>
          <cell r="CW317">
            <v>-32211.441865654779</v>
          </cell>
          <cell r="CX317">
            <v>10955.360290461855</v>
          </cell>
          <cell r="CY317">
            <v>43166.802156116573</v>
          </cell>
          <cell r="CZ317">
            <v>32211.44186565472</v>
          </cell>
          <cell r="DA317">
            <v>61493.033288484599</v>
          </cell>
          <cell r="DB317">
            <v>3</v>
          </cell>
          <cell r="DC317">
            <v>47089.120000000003</v>
          </cell>
          <cell r="DD317">
            <v>0</v>
          </cell>
          <cell r="DE317">
            <v>23296.22</v>
          </cell>
          <cell r="DF317">
            <v>0</v>
          </cell>
          <cell r="DG317">
            <v>-51646.934576857893</v>
          </cell>
          <cell r="DH317">
            <v>2760951.729257158</v>
          </cell>
          <cell r="DI317">
            <v>12247.932489166582</v>
          </cell>
          <cell r="DJ317">
            <v>5</v>
          </cell>
          <cell r="DK317">
            <v>8.6547750377959005</v>
          </cell>
          <cell r="DL317">
            <v>0</v>
          </cell>
          <cell r="DM317">
            <v>7.8018711004564727</v>
          </cell>
          <cell r="DN317">
            <v>23792.842056404708</v>
          </cell>
          <cell r="DO317">
            <v>0</v>
          </cell>
          <cell r="DP317">
            <v>23792.842056404708</v>
          </cell>
          <cell r="DQ317"/>
          <cell r="DW317">
            <v>1437.2600000000002</v>
          </cell>
          <cell r="DX317">
            <v>0</v>
          </cell>
        </row>
        <row r="318">
          <cell r="A318">
            <v>150000894</v>
          </cell>
          <cell r="B318" t="str">
            <v>№2/391</v>
          </cell>
          <cell r="C318" t="str">
            <v>пр-т ПЕРЕМОГИ,  119</v>
          </cell>
          <cell r="D318" t="str">
            <v>пр-т ПЕРЕМОГИ,  119</v>
          </cell>
          <cell r="E318">
            <v>4409.3999999999996</v>
          </cell>
          <cell r="F318">
            <v>3582</v>
          </cell>
          <cell r="G318">
            <v>0</v>
          </cell>
          <cell r="H318">
            <v>827.4</v>
          </cell>
          <cell r="I318">
            <v>16491.557678317167</v>
          </cell>
          <cell r="J318">
            <v>15905.973094168485</v>
          </cell>
          <cell r="K318">
            <v>-585.58458414868255</v>
          </cell>
          <cell r="L318">
            <v>3738.9647044078383</v>
          </cell>
          <cell r="M318">
            <v>3808.4634680894487</v>
          </cell>
          <cell r="N318">
            <v>69.498763681610399</v>
          </cell>
          <cell r="O318">
            <v>6267.6083810107957</v>
          </cell>
          <cell r="P318">
            <v>6285.4070574469688</v>
          </cell>
          <cell r="Q318">
            <v>17.798676436173082</v>
          </cell>
          <cell r="R318">
            <v>0</v>
          </cell>
          <cell r="S318">
            <v>0</v>
          </cell>
          <cell r="T318">
            <v>0</v>
          </cell>
          <cell r="U318">
            <v>1102.0768224269368</v>
          </cell>
          <cell r="V318">
            <v>709.11061888910751</v>
          </cell>
          <cell r="W318">
            <v>-392.9662035378293</v>
          </cell>
          <cell r="X318">
            <v>14583.670090296262</v>
          </cell>
          <cell r="Y318">
            <v>14049.176269290077</v>
          </cell>
          <cell r="Z318">
            <v>-534.49382100618459</v>
          </cell>
          <cell r="AA318">
            <v>0</v>
          </cell>
          <cell r="AB318">
            <v>0</v>
          </cell>
          <cell r="AC318">
            <v>0</v>
          </cell>
          <cell r="AD318">
            <v>18887.010550539271</v>
          </cell>
          <cell r="AE318">
            <v>19482.318054927873</v>
          </cell>
          <cell r="AF318">
            <v>595.30750438860196</v>
          </cell>
          <cell r="AG318">
            <v>61070.888226998271</v>
          </cell>
          <cell r="AH318">
            <v>60240.448562811958</v>
          </cell>
          <cell r="AI318">
            <v>-830.43966418631317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9566.5885066347873</v>
          </cell>
          <cell r="AQ318">
            <v>9498.5455346783547</v>
          </cell>
          <cell r="AR318">
            <v>-68.042971956432666</v>
          </cell>
          <cell r="AS318">
            <v>72561.70203391838</v>
          </cell>
          <cell r="AT318">
            <v>7011.4662921983272</v>
          </cell>
          <cell r="AU318">
            <v>-65550.235741720055</v>
          </cell>
          <cell r="AV318">
            <v>2757.3979376152397</v>
          </cell>
          <cell r="AW318">
            <v>0</v>
          </cell>
          <cell r="AX318">
            <v>-2757.3979376152397</v>
          </cell>
          <cell r="AY318">
            <v>4752.443527222571</v>
          </cell>
          <cell r="AZ318">
            <v>944.70188941412084</v>
          </cell>
          <cell r="BA318">
            <v>-3807.7416378084499</v>
          </cell>
          <cell r="BB318">
            <v>2213.2028544583213</v>
          </cell>
          <cell r="BC318">
            <v>779.56306004609996</v>
          </cell>
          <cell r="BD318">
            <v>-1433.6397944122214</v>
          </cell>
          <cell r="BE318">
            <v>0</v>
          </cell>
          <cell r="BF318">
            <v>0</v>
          </cell>
          <cell r="BG318">
            <v>0</v>
          </cell>
          <cell r="BH318">
            <v>954.83230950892528</v>
          </cell>
          <cell r="BI318">
            <v>0</v>
          </cell>
          <cell r="BJ318">
            <v>-954.83230950892528</v>
          </cell>
          <cell r="BK318">
            <v>2358.106651837034</v>
          </cell>
          <cell r="BL318">
            <v>0</v>
          </cell>
          <cell r="BM318">
            <v>-2358.106651837034</v>
          </cell>
          <cell r="BN318">
            <v>231.81420826377246</v>
          </cell>
          <cell r="BO318">
            <v>11687.024298487751</v>
          </cell>
          <cell r="BP318">
            <v>11455.210090223978</v>
          </cell>
          <cell r="BQ318">
            <v>13267.797488905864</v>
          </cell>
          <cell r="BR318">
            <v>13411.289247947972</v>
          </cell>
          <cell r="BS318">
            <v>143.49175904210824</v>
          </cell>
          <cell r="BT318">
            <v>45392.740760448229</v>
          </cell>
          <cell r="BU318">
            <v>61980.818372320864</v>
          </cell>
          <cell r="BV318">
            <v>16588.077611872635</v>
          </cell>
          <cell r="BW318">
            <v>29459.532721759508</v>
          </cell>
          <cell r="BX318">
            <v>32642.967959730471</v>
          </cell>
          <cell r="BY318">
            <v>3183.4352379709635</v>
          </cell>
          <cell r="BZ318">
            <v>5936.0954678380267</v>
          </cell>
          <cell r="CA318">
            <v>781.80204421411486</v>
          </cell>
          <cell r="CB318">
            <v>-5154.2934236239116</v>
          </cell>
          <cell r="CC318">
            <v>2594.1077702778948</v>
          </cell>
          <cell r="CD318">
            <v>2601.632602508645</v>
          </cell>
          <cell r="CE318">
            <v>7.5248322307502349</v>
          </cell>
          <cell r="CF318">
            <v>323.39319402134561</v>
          </cell>
          <cell r="CG318">
            <v>1148.0617956607732</v>
          </cell>
          <cell r="CH318">
            <v>824.66860163942761</v>
          </cell>
          <cell r="CI318">
            <v>9136.7553180465347</v>
          </cell>
          <cell r="CJ318">
            <v>4371.1281237911753</v>
          </cell>
          <cell r="CK318">
            <v>-4765.6271942553594</v>
          </cell>
          <cell r="CL318">
            <v>0</v>
          </cell>
          <cell r="CM318">
            <v>0</v>
          </cell>
          <cell r="CN318">
            <v>0</v>
          </cell>
          <cell r="CO318">
            <v>9136.7553180465347</v>
          </cell>
          <cell r="CP318">
            <v>4371.1281237911753</v>
          </cell>
          <cell r="CQ318">
            <v>-4765.6271942553594</v>
          </cell>
          <cell r="CR318">
            <v>249309.60148884886</v>
          </cell>
          <cell r="CS318">
            <v>193688.16053586267</v>
          </cell>
          <cell r="CT318">
            <v>-55621.440952986188</v>
          </cell>
          <cell r="CU318">
            <v>299171.52178661863</v>
          </cell>
          <cell r="CV318">
            <v>232425.79264303521</v>
          </cell>
          <cell r="CW318">
            <v>-66745.729143583419</v>
          </cell>
          <cell r="CX318">
            <v>21868.214186392674</v>
          </cell>
          <cell r="CY318">
            <v>88613.943329976086</v>
          </cell>
          <cell r="CZ318">
            <v>66745.729143583419</v>
          </cell>
          <cell r="DA318">
            <v>7821.817227343563</v>
          </cell>
          <cell r="DB318">
            <v>3</v>
          </cell>
          <cell r="DC318">
            <v>84766.66</v>
          </cell>
          <cell r="DD318">
            <v>9130.9499999999989</v>
          </cell>
          <cell r="DE318">
            <v>57082.89</v>
          </cell>
          <cell r="DF318">
            <v>3823.3199999999997</v>
          </cell>
          <cell r="DG318">
            <v>-18247.232318330673</v>
          </cell>
          <cell r="DH318">
            <v>3852476.8316761358</v>
          </cell>
          <cell r="DI318">
            <v>15958.711642426504</v>
          </cell>
          <cell r="DJ318">
            <v>5</v>
          </cell>
          <cell r="DK318">
            <v>7.7261722130816439</v>
          </cell>
          <cell r="DL318">
            <v>0</v>
          </cell>
          <cell r="DM318">
            <v>6.7321212123773488</v>
          </cell>
          <cell r="DN318">
            <v>27675.148867258449</v>
          </cell>
          <cell r="DO318">
            <v>5570.1570911210183</v>
          </cell>
          <cell r="DP318">
            <v>33245.305958379467</v>
          </cell>
          <cell r="DQ318"/>
          <cell r="DW318">
            <v>1775.9</v>
          </cell>
          <cell r="DX318">
            <v>0</v>
          </cell>
        </row>
        <row r="319">
          <cell r="A319">
            <v>150000895</v>
          </cell>
          <cell r="B319" t="str">
            <v>№2/392</v>
          </cell>
          <cell r="C319" t="str">
            <v>пр-т ПЕРЕМОГИ,  121</v>
          </cell>
          <cell r="D319" t="str">
            <v>пр-т ПЕРЕМОГИ,  121</v>
          </cell>
          <cell r="E319">
            <v>2741.6</v>
          </cell>
          <cell r="F319">
            <v>2741.6</v>
          </cell>
          <cell r="G319">
            <v>0</v>
          </cell>
          <cell r="H319">
            <v>0</v>
          </cell>
          <cell r="I319">
            <v>11756.059798197137</v>
          </cell>
          <cell r="J319">
            <v>11339.489153718132</v>
          </cell>
          <cell r="K319">
            <v>-416.57064447900484</v>
          </cell>
          <cell r="L319">
            <v>2275.8853662971733</v>
          </cell>
          <cell r="M319">
            <v>2282.8124929670798</v>
          </cell>
          <cell r="N319">
            <v>6.9271266699065563</v>
          </cell>
          <cell r="O319">
            <v>4428.5198172112659</v>
          </cell>
          <cell r="P319">
            <v>4439.8439150884769</v>
          </cell>
          <cell r="Q319">
            <v>11.324097877210988</v>
          </cell>
          <cell r="R319">
            <v>0</v>
          </cell>
          <cell r="S319">
            <v>0</v>
          </cell>
          <cell r="T319">
            <v>0</v>
          </cell>
          <cell r="U319">
            <v>384.05140304375084</v>
          </cell>
          <cell r="V319">
            <v>212.76625896597179</v>
          </cell>
          <cell r="W319">
            <v>-171.28514407777905</v>
          </cell>
          <cell r="X319">
            <v>7292.2950441830408</v>
          </cell>
          <cell r="Y319">
            <v>6834.5250527107246</v>
          </cell>
          <cell r="Z319">
            <v>-457.76999147231618</v>
          </cell>
          <cell r="AA319">
            <v>0</v>
          </cell>
          <cell r="AB319">
            <v>0</v>
          </cell>
          <cell r="AC319">
            <v>0</v>
          </cell>
          <cell r="AD319">
            <v>12068.024420389182</v>
          </cell>
          <cell r="AE319">
            <v>12117.648987204897</v>
          </cell>
          <cell r="AF319">
            <v>49.624566815715298</v>
          </cell>
          <cell r="AG319">
            <v>38204.835849321549</v>
          </cell>
          <cell r="AH319">
            <v>37227.085860655279</v>
          </cell>
          <cell r="AI319">
            <v>-977.74998866626993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6451.6813959668352</v>
          </cell>
          <cell r="AQ319">
            <v>8277.0251871449709</v>
          </cell>
          <cell r="AR319">
            <v>1825.3437911781357</v>
          </cell>
          <cell r="AS319">
            <v>52325.601652376536</v>
          </cell>
          <cell r="AT319">
            <v>9106.7497054583491</v>
          </cell>
          <cell r="AU319">
            <v>-43218.851946918185</v>
          </cell>
          <cell r="AV319">
            <v>1795.1274141680262</v>
          </cell>
          <cell r="AW319">
            <v>0</v>
          </cell>
          <cell r="AX319">
            <v>-1795.1274141680262</v>
          </cell>
          <cell r="AY319">
            <v>2874.9858439882346</v>
          </cell>
          <cell r="AZ319">
            <v>1258.4046860032297</v>
          </cell>
          <cell r="BA319">
            <v>-1616.5811579850049</v>
          </cell>
          <cell r="BB319">
            <v>1708.0709133333419</v>
          </cell>
          <cell r="BC319">
            <v>3808.5868986739188</v>
          </cell>
          <cell r="BD319">
            <v>2100.5159853405767</v>
          </cell>
          <cell r="BE319">
            <v>0</v>
          </cell>
          <cell r="BF319">
            <v>0</v>
          </cell>
          <cell r="BG319">
            <v>0</v>
          </cell>
          <cell r="BH319">
            <v>226.35002267820468</v>
          </cell>
          <cell r="BI319">
            <v>0</v>
          </cell>
          <cell r="BJ319">
            <v>-226.35002267820468</v>
          </cell>
          <cell r="BK319">
            <v>1665.8115635198146</v>
          </cell>
          <cell r="BL319">
            <v>179.7251651707027</v>
          </cell>
          <cell r="BM319">
            <v>-1486.086398349112</v>
          </cell>
          <cell r="BN319">
            <v>154.54280550918165</v>
          </cell>
          <cell r="BO319">
            <v>3089.3021136974285</v>
          </cell>
          <cell r="BP319">
            <v>2934.7593081882469</v>
          </cell>
          <cell r="BQ319">
            <v>8424.8885631968024</v>
          </cell>
          <cell r="BR319">
            <v>8336.0188635452796</v>
          </cell>
          <cell r="BS319">
            <v>-88.869699651522751</v>
          </cell>
          <cell r="BT319">
            <v>32740.53035928377</v>
          </cell>
          <cell r="BU319">
            <v>43907.255397389767</v>
          </cell>
          <cell r="BV319">
            <v>11166.725038105997</v>
          </cell>
          <cell r="BW319">
            <v>19401.849371312623</v>
          </cell>
          <cell r="BX319">
            <v>20483.797768718625</v>
          </cell>
          <cell r="BY319">
            <v>1081.9483974060022</v>
          </cell>
          <cell r="BZ319">
            <v>5549.8438864843465</v>
          </cell>
          <cell r="CA319">
            <v>634.76850397161058</v>
          </cell>
          <cell r="CB319">
            <v>-4915.0753825127358</v>
          </cell>
          <cell r="CC319">
            <v>1876.3186672303084</v>
          </cell>
          <cell r="CD319">
            <v>1881.7613798824591</v>
          </cell>
          <cell r="CE319">
            <v>5.4427126521507034</v>
          </cell>
          <cell r="CF319">
            <v>233.91036168573726</v>
          </cell>
          <cell r="CG319">
            <v>0</v>
          </cell>
          <cell r="CH319">
            <v>-233.91036168573726</v>
          </cell>
          <cell r="CI319">
            <v>6801.2272146961586</v>
          </cell>
          <cell r="CJ319">
            <v>1788.0003339260836</v>
          </cell>
          <cell r="CK319">
            <v>-5013.2268807700748</v>
          </cell>
          <cell r="CL319">
            <v>0</v>
          </cell>
          <cell r="CM319">
            <v>0</v>
          </cell>
          <cell r="CN319">
            <v>0</v>
          </cell>
          <cell r="CO319">
            <v>6801.2272146961586</v>
          </cell>
          <cell r="CP319">
            <v>1788.0003339260836</v>
          </cell>
          <cell r="CQ319">
            <v>-5013.2268807700748</v>
          </cell>
          <cell r="CR319">
            <v>172010.68732155464</v>
          </cell>
          <cell r="CS319">
            <v>131642.46300069243</v>
          </cell>
          <cell r="CT319">
            <v>-40368.224320862209</v>
          </cell>
          <cell r="CU319">
            <v>206412.82478586555</v>
          </cell>
          <cell r="CV319">
            <v>157970.9556008309</v>
          </cell>
          <cell r="CW319">
            <v>-48441.869185034651</v>
          </cell>
          <cell r="CX319">
            <v>10331.210793389135</v>
          </cell>
          <cell r="CY319">
            <v>58773.079978423782</v>
          </cell>
          <cell r="CZ319">
            <v>48441.869185034651</v>
          </cell>
          <cell r="DA319">
            <v>-35423.089908608104</v>
          </cell>
          <cell r="DB319">
            <v>3</v>
          </cell>
          <cell r="DC319">
            <v>50904.79</v>
          </cell>
          <cell r="DD319">
            <v>0</v>
          </cell>
          <cell r="DE319">
            <v>28463.41</v>
          </cell>
          <cell r="DF319">
            <v>0</v>
          </cell>
          <cell r="DG319">
            <v>-60501.847575890191</v>
          </cell>
          <cell r="DH319">
            <v>2600928.4269510563</v>
          </cell>
          <cell r="DI319">
            <v>12213.627050962596</v>
          </cell>
          <cell r="DJ319">
            <v>5</v>
          </cell>
          <cell r="DK319">
            <v>8.1855151919008158</v>
          </cell>
          <cell r="DL319">
            <v>0</v>
          </cell>
          <cell r="DM319">
            <v>7.3256505788503974</v>
          </cell>
          <cell r="DN319">
            <v>22441.408450115276</v>
          </cell>
          <cell r="DO319">
            <v>0</v>
          </cell>
          <cell r="DP319">
            <v>22441.408450115276</v>
          </cell>
          <cell r="DQ319"/>
          <cell r="DW319">
            <v>1437.2600000000002</v>
          </cell>
          <cell r="DX319">
            <v>0</v>
          </cell>
        </row>
        <row r="320">
          <cell r="A320">
            <v>150000922</v>
          </cell>
          <cell r="B320" t="str">
            <v>№2/393</v>
          </cell>
          <cell r="C320" t="str">
            <v>пр-т ПЕРЕМОГИ,  123А</v>
          </cell>
          <cell r="D320" t="str">
            <v>пр-т ПЕРЕМОГИ,  123А</v>
          </cell>
          <cell r="E320">
            <v>4244.42</v>
          </cell>
          <cell r="F320">
            <v>4244.42</v>
          </cell>
          <cell r="G320">
            <v>410.5</v>
          </cell>
          <cell r="H320">
            <v>0</v>
          </cell>
          <cell r="I320">
            <v>18074.720678034118</v>
          </cell>
          <cell r="J320">
            <v>17637.995738996044</v>
          </cell>
          <cell r="K320">
            <v>-436.72493903807481</v>
          </cell>
          <cell r="L320">
            <v>2923.5766697191352</v>
          </cell>
          <cell r="M320">
            <v>2959.7154795563383</v>
          </cell>
          <cell r="N320">
            <v>36.138809837203098</v>
          </cell>
          <cell r="O320">
            <v>6160.0271022514726</v>
          </cell>
          <cell r="P320">
            <v>6177.8472843604841</v>
          </cell>
          <cell r="Q320">
            <v>17.820182109011512</v>
          </cell>
          <cell r="R320">
            <v>1523.9277032048637</v>
          </cell>
          <cell r="S320">
            <v>1528.0396955947324</v>
          </cell>
          <cell r="T320">
            <v>4.1119923898686466</v>
          </cell>
          <cell r="U320">
            <v>878.58616411493483</v>
          </cell>
          <cell r="V320">
            <v>559.01239954267908</v>
          </cell>
          <cell r="W320">
            <v>-319.57376457225575</v>
          </cell>
          <cell r="X320">
            <v>6250.3911739859514</v>
          </cell>
          <cell r="Y320">
            <v>6565.5895976211514</v>
          </cell>
          <cell r="Z320">
            <v>315.19842363520002</v>
          </cell>
          <cell r="AA320">
            <v>0</v>
          </cell>
          <cell r="AB320">
            <v>0</v>
          </cell>
          <cell r="AC320">
            <v>0</v>
          </cell>
          <cell r="AD320">
            <v>18691.648974476495</v>
          </cell>
          <cell r="AE320">
            <v>18767.825266107542</v>
          </cell>
          <cell r="AF320">
            <v>76.176291631047206</v>
          </cell>
          <cell r="AG320">
            <v>54502.878465786969</v>
          </cell>
          <cell r="AH320">
            <v>54196.025461778976</v>
          </cell>
          <cell r="AI320">
            <v>-306.85300400799315</v>
          </cell>
          <cell r="AJ320">
            <v>58123.987531670507</v>
          </cell>
          <cell r="AK320">
            <v>55341.922953572925</v>
          </cell>
          <cell r="AL320">
            <v>-2782.0645780975829</v>
          </cell>
          <cell r="AM320">
            <v>0</v>
          </cell>
          <cell r="AN320">
            <v>0</v>
          </cell>
          <cell r="AO320">
            <v>0</v>
          </cell>
          <cell r="AP320">
            <v>3627.6518002107832</v>
          </cell>
          <cell r="AQ320">
            <v>3106.1426767644216</v>
          </cell>
          <cell r="AR320">
            <v>-521.50912344636163</v>
          </cell>
          <cell r="AS320">
            <v>74474.538347084759</v>
          </cell>
          <cell r="AT320">
            <v>897.79127948918313</v>
          </cell>
          <cell r="AU320">
            <v>-73576.74706759557</v>
          </cell>
          <cell r="AV320">
            <v>1844.3336893447035</v>
          </cell>
          <cell r="AW320">
            <v>0</v>
          </cell>
          <cell r="AX320">
            <v>-1844.3336893447035</v>
          </cell>
          <cell r="AY320">
            <v>2246.0932946405555</v>
          </cell>
          <cell r="AZ320">
            <v>921.68258948520452</v>
          </cell>
          <cell r="BA320">
            <v>-1324.410705155351</v>
          </cell>
          <cell r="BB320">
            <v>2351.5415225674737</v>
          </cell>
          <cell r="BC320">
            <v>0</v>
          </cell>
          <cell r="BD320">
            <v>-2351.5415225674737</v>
          </cell>
          <cell r="BE320">
            <v>634.31573413949002</v>
          </cell>
          <cell r="BF320">
            <v>1112.8421518724895</v>
          </cell>
          <cell r="BG320">
            <v>478.52641773299945</v>
          </cell>
          <cell r="BH320">
            <v>474.63052381565456</v>
          </cell>
          <cell r="BI320">
            <v>0</v>
          </cell>
          <cell r="BJ320">
            <v>-474.63052381565456</v>
          </cell>
          <cell r="BK320">
            <v>1465.425131955034</v>
          </cell>
          <cell r="BL320">
            <v>0</v>
          </cell>
          <cell r="BM320">
            <v>-1465.425131955034</v>
          </cell>
          <cell r="BN320">
            <v>231.81420826377246</v>
          </cell>
          <cell r="BO320">
            <v>0</v>
          </cell>
          <cell r="BP320">
            <v>-231.81420826377246</v>
          </cell>
          <cell r="BQ320">
            <v>9248.1541047266855</v>
          </cell>
          <cell r="BR320">
            <v>2034.524741357694</v>
          </cell>
          <cell r="BS320">
            <v>-7213.6293633689911</v>
          </cell>
          <cell r="BT320">
            <v>62665.458676149858</v>
          </cell>
          <cell r="BU320">
            <v>77684.722277849141</v>
          </cell>
          <cell r="BV320">
            <v>15019.263601699284</v>
          </cell>
          <cell r="BW320">
            <v>42945.334572870874</v>
          </cell>
          <cell r="BX320">
            <v>50766.046721957653</v>
          </cell>
          <cell r="BY320">
            <v>7820.7121490867794</v>
          </cell>
          <cell r="BZ320">
            <v>6581.6249932030823</v>
          </cell>
          <cell r="CA320">
            <v>1090.7608056508248</v>
          </cell>
          <cell r="CB320">
            <v>-5490.8641875522571</v>
          </cell>
          <cell r="CC320">
            <v>1982.3171287381974</v>
          </cell>
          <cell r="CD320">
            <v>1988.0673153699195</v>
          </cell>
          <cell r="CE320">
            <v>5.7501866317220447</v>
          </cell>
          <cell r="CF320">
            <v>247.12460876565436</v>
          </cell>
          <cell r="CG320">
            <v>0</v>
          </cell>
          <cell r="CH320">
            <v>-247.12460876565436</v>
          </cell>
          <cell r="CI320">
            <v>18618.116130022314</v>
          </cell>
          <cell r="CJ320">
            <v>20955.735398621</v>
          </cell>
          <cell r="CK320">
            <v>2337.6192685986862</v>
          </cell>
          <cell r="CL320">
            <v>12883.893382770671</v>
          </cell>
          <cell r="CM320">
            <v>15604.660299161385</v>
          </cell>
          <cell r="CN320">
            <v>2720.766916390714</v>
          </cell>
          <cell r="CO320">
            <v>31502.009512792985</v>
          </cell>
          <cell r="CP320">
            <v>36560.395697782384</v>
          </cell>
          <cell r="CQ320">
            <v>5058.3861849893983</v>
          </cell>
          <cell r="CR320">
            <v>345901.07974200032</v>
          </cell>
          <cell r="CS320">
            <v>283666.39993157313</v>
          </cell>
          <cell r="CT320">
            <v>-62234.679810427187</v>
          </cell>
          <cell r="CU320">
            <v>415081.29569040035</v>
          </cell>
          <cell r="CV320">
            <v>340399.67991788773</v>
          </cell>
          <cell r="CW320">
            <v>-74681.615772512625</v>
          </cell>
          <cell r="CX320">
            <v>11788.271695509697</v>
          </cell>
          <cell r="CY320">
            <v>86469.887468022425</v>
          </cell>
          <cell r="CZ320">
            <v>74681.615772512727</v>
          </cell>
          <cell r="DA320">
            <v>-8190.7010524972866</v>
          </cell>
          <cell r="DB320">
            <v>3</v>
          </cell>
          <cell r="DC320">
            <v>68133.649999999994</v>
          </cell>
          <cell r="DD320">
            <v>0</v>
          </cell>
          <cell r="DE320">
            <v>24108.019999999997</v>
          </cell>
          <cell r="DF320">
            <v>0</v>
          </cell>
          <cell r="DG320">
            <v>-80896.614168663509</v>
          </cell>
          <cell r="DH320">
            <v>5122434.80863092</v>
          </cell>
          <cell r="DI320">
            <v>18921.676795356638</v>
          </cell>
          <cell r="DJ320">
            <v>9</v>
          </cell>
          <cell r="DK320">
            <v>7.9718684868463505</v>
          </cell>
          <cell r="DL320">
            <v>10.625038256535507</v>
          </cell>
          <cell r="DM320">
            <v>6.6997151817991467</v>
          </cell>
          <cell r="DN320">
            <v>44007.99868634704</v>
          </cell>
          <cell r="DO320">
            <v>0</v>
          </cell>
          <cell r="DP320">
            <v>44007.99868634704</v>
          </cell>
          <cell r="DQ320"/>
          <cell r="DW320">
            <v>1437.2600000000002</v>
          </cell>
          <cell r="DX320">
            <v>0</v>
          </cell>
        </row>
        <row r="321">
          <cell r="A321">
            <v>150000896</v>
          </cell>
          <cell r="B321" t="str">
            <v>№2/394</v>
          </cell>
          <cell r="C321" t="str">
            <v>пр-т ПЕРЕМОГИ,  125</v>
          </cell>
          <cell r="D321" t="str">
            <v>пр-т ПЕРЕМОГИ,  125</v>
          </cell>
          <cell r="E321">
            <v>2712.45</v>
          </cell>
          <cell r="F321">
            <v>2712.45</v>
          </cell>
          <cell r="G321">
            <v>0</v>
          </cell>
          <cell r="H321">
            <v>0</v>
          </cell>
          <cell r="I321">
            <v>12034.361456117167</v>
          </cell>
          <cell r="J321">
            <v>11719.051706755341</v>
          </cell>
          <cell r="K321">
            <v>-315.30974936182611</v>
          </cell>
          <cell r="L321">
            <v>2222.1397933551416</v>
          </cell>
          <cell r="M321">
            <v>2241.4474002670968</v>
          </cell>
          <cell r="N321">
            <v>19.30760691195519</v>
          </cell>
          <cell r="O321">
            <v>4547.1025307806485</v>
          </cell>
          <cell r="P321">
            <v>4559.2425956724601</v>
          </cell>
          <cell r="Q321">
            <v>12.140064891811562</v>
          </cell>
          <cell r="R321">
            <v>0</v>
          </cell>
          <cell r="S321">
            <v>0</v>
          </cell>
          <cell r="T321">
            <v>0</v>
          </cell>
          <cell r="U321">
            <v>563.27539113083458</v>
          </cell>
          <cell r="V321">
            <v>312.05717981675872</v>
          </cell>
          <cell r="W321">
            <v>-251.21821131407586</v>
          </cell>
          <cell r="X321">
            <v>7482.3332176109925</v>
          </cell>
          <cell r="Y321">
            <v>6925.4742672194616</v>
          </cell>
          <cell r="Z321">
            <v>-556.85895039153093</v>
          </cell>
          <cell r="AA321">
            <v>0</v>
          </cell>
          <cell r="AB321">
            <v>0</v>
          </cell>
          <cell r="AC321">
            <v>0</v>
          </cell>
          <cell r="AD321">
            <v>11939.128048933049</v>
          </cell>
          <cell r="AE321">
            <v>11988.26969071848</v>
          </cell>
          <cell r="AF321">
            <v>49.141641785430693</v>
          </cell>
          <cell r="AG321">
            <v>38788.340437927836</v>
          </cell>
          <cell r="AH321">
            <v>37745.542840449598</v>
          </cell>
          <cell r="AI321">
            <v>-1042.7975974782385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6451.6813959668352</v>
          </cell>
          <cell r="AQ321">
            <v>8601.1879137324686</v>
          </cell>
          <cell r="AR321">
            <v>2149.5065177656334</v>
          </cell>
          <cell r="AS321">
            <v>49987.475581697065</v>
          </cell>
          <cell r="AT321">
            <v>15499.770928218784</v>
          </cell>
          <cell r="AU321">
            <v>-34487.704653478278</v>
          </cell>
          <cell r="AV321">
            <v>1870.5374960751001</v>
          </cell>
          <cell r="AW321">
            <v>1618.5441064928971</v>
          </cell>
          <cell r="AX321">
            <v>-251.99338958220301</v>
          </cell>
          <cell r="AY321">
            <v>2456.8531117322209</v>
          </cell>
          <cell r="AZ321">
            <v>1198.7071082293417</v>
          </cell>
          <cell r="BA321">
            <v>-1258.1460035028792</v>
          </cell>
          <cell r="BB321">
            <v>1815.7403015082982</v>
          </cell>
          <cell r="BC321">
            <v>791.79563473999997</v>
          </cell>
          <cell r="BD321">
            <v>-1023.9446667682982</v>
          </cell>
          <cell r="BE321">
            <v>0</v>
          </cell>
          <cell r="BF321">
            <v>0</v>
          </cell>
          <cell r="BG321">
            <v>0</v>
          </cell>
          <cell r="BH321">
            <v>331.98003326136688</v>
          </cell>
          <cell r="BI321">
            <v>0</v>
          </cell>
          <cell r="BJ321">
            <v>-331.98003326136688</v>
          </cell>
          <cell r="BK321">
            <v>1839.4790925975522</v>
          </cell>
          <cell r="BL321">
            <v>0</v>
          </cell>
          <cell r="BM321">
            <v>-1839.4790925975522</v>
          </cell>
          <cell r="BN321">
            <v>154.54280550918165</v>
          </cell>
          <cell r="BO321">
            <v>3529.4487595704632</v>
          </cell>
          <cell r="BP321">
            <v>3374.9059540612816</v>
          </cell>
          <cell r="BQ321">
            <v>8469.1328406837201</v>
          </cell>
          <cell r="BR321">
            <v>7138.4956090327014</v>
          </cell>
          <cell r="BS321">
            <v>-1330.6372316510187</v>
          </cell>
          <cell r="BT321">
            <v>37821.929933366831</v>
          </cell>
          <cell r="BU321">
            <v>54515.320796241249</v>
          </cell>
          <cell r="BV321">
            <v>16693.390862874418</v>
          </cell>
          <cell r="BW321">
            <v>19576.056015154485</v>
          </cell>
          <cell r="BX321">
            <v>20742.682228255799</v>
          </cell>
          <cell r="BY321">
            <v>1166.6262131013136</v>
          </cell>
          <cell r="BZ321">
            <v>6490.3895600318183</v>
          </cell>
          <cell r="CA321">
            <v>666.7785652774586</v>
          </cell>
          <cell r="CB321">
            <v>-5823.61099475436</v>
          </cell>
          <cell r="CC321">
            <v>1877.4921989705217</v>
          </cell>
          <cell r="CD321">
            <v>1882.9383157331581</v>
          </cell>
          <cell r="CE321">
            <v>5.4461167626363931</v>
          </cell>
          <cell r="CF321">
            <v>234.05665945412659</v>
          </cell>
          <cell r="CG321">
            <v>0</v>
          </cell>
          <cell r="CH321">
            <v>-234.05665945412659</v>
          </cell>
          <cell r="CI321">
            <v>13680.666273940915</v>
          </cell>
          <cell r="CJ321">
            <v>8183.9547065361558</v>
          </cell>
          <cell r="CK321">
            <v>-5496.7115674047591</v>
          </cell>
          <cell r="CL321">
            <v>0</v>
          </cell>
          <cell r="CM321">
            <v>0</v>
          </cell>
          <cell r="CN321">
            <v>0</v>
          </cell>
          <cell r="CO321">
            <v>13680.666273940915</v>
          </cell>
          <cell r="CP321">
            <v>8183.9547065361558</v>
          </cell>
          <cell r="CQ321">
            <v>-5496.7115674047591</v>
          </cell>
          <cell r="CR321">
            <v>183377.22089719414</v>
          </cell>
          <cell r="CS321">
            <v>154976.67190347737</v>
          </cell>
          <cell r="CT321">
            <v>-28400.548993716773</v>
          </cell>
          <cell r="CU321">
            <v>220052.66507663295</v>
          </cell>
          <cell r="CV321">
            <v>185972.00628417285</v>
          </cell>
          <cell r="CW321">
            <v>-34080.658792460104</v>
          </cell>
          <cell r="CX321">
            <v>11023.475505447128</v>
          </cell>
          <cell r="CY321">
            <v>45104.134297907243</v>
          </cell>
          <cell r="CZ321">
            <v>34080.658792460119</v>
          </cell>
          <cell r="DA321">
            <v>8979.0665997480683</v>
          </cell>
          <cell r="DB321">
            <v>3</v>
          </cell>
          <cell r="DC321">
            <v>80026.100000000006</v>
          </cell>
          <cell r="DD321">
            <v>0</v>
          </cell>
          <cell r="DE321">
            <v>56164.560000000005</v>
          </cell>
          <cell r="DF321">
            <v>0</v>
          </cell>
          <cell r="DG321">
            <v>83591.975209226483</v>
          </cell>
          <cell r="DH321">
            <v>2772913.6869849609</v>
          </cell>
          <cell r="DI321">
            <v>12082.86541313311</v>
          </cell>
          <cell r="DJ321">
            <v>5</v>
          </cell>
          <cell r="DK321">
            <v>8.797003930619816</v>
          </cell>
          <cell r="DL321">
            <v>0</v>
          </cell>
          <cell r="DM321">
            <v>7.9208474808007558</v>
          </cell>
          <cell r="DN321">
            <v>23861.433311609719</v>
          </cell>
          <cell r="DO321">
            <v>0</v>
          </cell>
          <cell r="DP321">
            <v>23861.433311609719</v>
          </cell>
          <cell r="DQ321"/>
          <cell r="DW321">
            <v>1260</v>
          </cell>
          <cell r="DX321">
            <v>0</v>
          </cell>
        </row>
        <row r="322">
          <cell r="A322">
            <v>150000898</v>
          </cell>
          <cell r="B322" t="str">
            <v>№2/395</v>
          </cell>
          <cell r="C322" t="str">
            <v>пр-т ПЕРЕМОГИ,  128</v>
          </cell>
          <cell r="D322" t="str">
            <v>пр-т ПЕРЕМОГИ,  128</v>
          </cell>
          <cell r="E322">
            <v>472.1</v>
          </cell>
          <cell r="F322">
            <v>472.1</v>
          </cell>
          <cell r="G322">
            <v>0</v>
          </cell>
          <cell r="H322">
            <v>0</v>
          </cell>
          <cell r="I322">
            <v>2053.2998761703902</v>
          </cell>
          <cell r="J322">
            <v>1990.0688183790394</v>
          </cell>
          <cell r="K322">
            <v>-63.23105779135085</v>
          </cell>
          <cell r="L322">
            <v>498.46062145060313</v>
          </cell>
          <cell r="M322">
            <v>502.16958733915158</v>
          </cell>
          <cell r="N322">
            <v>3.7089658885484482</v>
          </cell>
          <cell r="O322">
            <v>729.07208430073047</v>
          </cell>
          <cell r="P322">
            <v>731.35085569305681</v>
          </cell>
          <cell r="Q322">
            <v>2.2787713923263482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894.76572858299983</v>
          </cell>
          <cell r="Y322">
            <v>2625.3345212726249</v>
          </cell>
          <cell r="Z322">
            <v>1730.5687926896251</v>
          </cell>
          <cell r="AA322">
            <v>0</v>
          </cell>
          <cell r="AB322">
            <v>0</v>
          </cell>
          <cell r="AC322">
            <v>0</v>
          </cell>
          <cell r="AD322">
            <v>2078.1977103059357</v>
          </cell>
          <cell r="AE322">
            <v>2086.7353794931591</v>
          </cell>
          <cell r="AF322">
            <v>8.5376691872234005</v>
          </cell>
          <cell r="AG322">
            <v>6253.7960208106597</v>
          </cell>
          <cell r="AH322">
            <v>7935.6591621770312</v>
          </cell>
          <cell r="AI322">
            <v>1681.8631413663716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1499.4610950821248</v>
          </cell>
          <cell r="AQ322">
            <v>940.60969150615665</v>
          </cell>
          <cell r="AR322">
            <v>-558.85140357596811</v>
          </cell>
          <cell r="AS322">
            <v>7551.0173942780975</v>
          </cell>
          <cell r="AT322">
            <v>1966.3309794084619</v>
          </cell>
          <cell r="AU322">
            <v>-5584.6864148696359</v>
          </cell>
          <cell r="AV322">
            <v>343.98321222527812</v>
          </cell>
          <cell r="AW322">
            <v>0</v>
          </cell>
          <cell r="AX322">
            <v>-343.98321222527812</v>
          </cell>
          <cell r="AY322">
            <v>549.14113903576197</v>
          </cell>
          <cell r="AZ322">
            <v>0</v>
          </cell>
          <cell r="BA322">
            <v>-549.14113903576197</v>
          </cell>
          <cell r="BB322">
            <v>199.76454929517013</v>
          </cell>
          <cell r="BC322">
            <v>0</v>
          </cell>
          <cell r="BD322">
            <v>-199.76454929517013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177.65710200371774</v>
          </cell>
          <cell r="BL322">
            <v>0</v>
          </cell>
          <cell r="BM322">
            <v>-177.65710200371774</v>
          </cell>
          <cell r="BN322">
            <v>38.635701377295412</v>
          </cell>
          <cell r="BO322">
            <v>934.49465035000003</v>
          </cell>
          <cell r="BP322">
            <v>895.85894897270464</v>
          </cell>
          <cell r="BQ322">
            <v>1309.1817039372233</v>
          </cell>
          <cell r="BR322">
            <v>934.49465035000003</v>
          </cell>
          <cell r="BS322">
            <v>-374.68705358722332</v>
          </cell>
          <cell r="BT322">
            <v>5770.1323642669313</v>
          </cell>
          <cell r="BU322">
            <v>7493.0721499658503</v>
          </cell>
          <cell r="BV322">
            <v>1722.939785698919</v>
          </cell>
          <cell r="BW322">
            <v>4213.7044368123406</v>
          </cell>
          <cell r="BX322">
            <v>4059.5962154024983</v>
          </cell>
          <cell r="BY322">
            <v>-154.10822140984237</v>
          </cell>
          <cell r="BZ322">
            <v>639.1646938406401</v>
          </cell>
          <cell r="CA322">
            <v>132.98539270187527</v>
          </cell>
          <cell r="CB322">
            <v>-506.1793011387648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1337.6661143291192</v>
          </cell>
          <cell r="CJ322">
            <v>418.20552797404952</v>
          </cell>
          <cell r="CK322">
            <v>-919.46058635506961</v>
          </cell>
          <cell r="CL322">
            <v>0</v>
          </cell>
          <cell r="CM322">
            <v>0</v>
          </cell>
          <cell r="CN322">
            <v>0</v>
          </cell>
          <cell r="CO322">
            <v>1337.6661143291192</v>
          </cell>
          <cell r="CP322">
            <v>418.20552797404952</v>
          </cell>
          <cell r="CQ322">
            <v>-919.46058635506961</v>
          </cell>
          <cell r="CR322">
            <v>28574.123823357135</v>
          </cell>
          <cell r="CS322">
            <v>23880.953769485917</v>
          </cell>
          <cell r="CT322">
            <v>-4693.1700538712175</v>
          </cell>
          <cell r="CU322">
            <v>34288.948588028557</v>
          </cell>
          <cell r="CV322">
            <v>28657.1445233831</v>
          </cell>
          <cell r="CW322">
            <v>-5631.8040646454574</v>
          </cell>
          <cell r="CX322">
            <v>668.68159429146874</v>
          </cell>
          <cell r="CY322">
            <v>6300.4856589369219</v>
          </cell>
          <cell r="CZ322">
            <v>5631.8040646454529</v>
          </cell>
          <cell r="DA322">
            <v>-3932.5282141224343</v>
          </cell>
          <cell r="DB322">
            <v>3</v>
          </cell>
          <cell r="DC322">
            <v>3650.05</v>
          </cell>
          <cell r="DD322">
            <v>0</v>
          </cell>
          <cell r="DE322">
            <v>49.620000000000346</v>
          </cell>
          <cell r="DF322">
            <v>0</v>
          </cell>
          <cell r="DG322">
            <v>-20019.278165131131</v>
          </cell>
          <cell r="DH322">
            <v>419491.56218784035</v>
          </cell>
          <cell r="DI322">
            <v>2103.3243345587807</v>
          </cell>
          <cell r="DJ322">
            <v>2</v>
          </cell>
          <cell r="DK322">
            <v>7.6264420039828673</v>
          </cell>
          <cell r="DL322">
            <v>0</v>
          </cell>
          <cell r="DM322">
            <v>6.4470616410577799</v>
          </cell>
          <cell r="DN322">
            <v>3600.4432700803118</v>
          </cell>
          <cell r="DO322">
            <v>0</v>
          </cell>
          <cell r="DP322">
            <v>3600.4432700803118</v>
          </cell>
          <cell r="DQ322"/>
          <cell r="DW322">
            <v>0</v>
          </cell>
          <cell r="DX322">
            <v>0</v>
          </cell>
        </row>
        <row r="323">
          <cell r="A323">
            <v>150000899</v>
          </cell>
          <cell r="B323" t="str">
            <v>№2/396</v>
          </cell>
          <cell r="C323" t="str">
            <v>пр-т ПЕРЕМОГИ,  143</v>
          </cell>
          <cell r="D323" t="str">
            <v>пр-т ПЕРЕМОГИ,  143</v>
          </cell>
          <cell r="E323">
            <v>6211.85</v>
          </cell>
          <cell r="F323">
            <v>6211.85</v>
          </cell>
          <cell r="G323">
            <v>656.15</v>
          </cell>
          <cell r="H323">
            <v>0</v>
          </cell>
          <cell r="I323">
            <v>28378.30816896115</v>
          </cell>
          <cell r="J323">
            <v>27522.367239511645</v>
          </cell>
          <cell r="K323">
            <v>-855.94092944950535</v>
          </cell>
          <cell r="L323">
            <v>4477.3948096381764</v>
          </cell>
          <cell r="M323">
            <v>4526.1992320532308</v>
          </cell>
          <cell r="N323">
            <v>48.804422415054432</v>
          </cell>
          <cell r="O323">
            <v>8933.9182697014949</v>
          </cell>
          <cell r="P323">
            <v>8958.2054048220452</v>
          </cell>
          <cell r="Q323">
            <v>24.287135120550374</v>
          </cell>
          <cell r="R323">
            <v>2181.7518658628305</v>
          </cell>
          <cell r="S323">
            <v>2186.3649906285436</v>
          </cell>
          <cell r="T323">
            <v>4.6131247657131098</v>
          </cell>
          <cell r="U323">
            <v>1221.9646904712938</v>
          </cell>
          <cell r="V323">
            <v>785.39604797073514</v>
          </cell>
          <cell r="W323">
            <v>-436.56864250055867</v>
          </cell>
          <cell r="X323">
            <v>11030.81513724787</v>
          </cell>
          <cell r="Y323">
            <v>10657.009014692136</v>
          </cell>
          <cell r="Z323">
            <v>-373.80612255573396</v>
          </cell>
          <cell r="AA323">
            <v>0</v>
          </cell>
          <cell r="AB323">
            <v>0</v>
          </cell>
          <cell r="AC323">
            <v>0</v>
          </cell>
          <cell r="AD323">
            <v>27345.174395352034</v>
          </cell>
          <cell r="AE323">
            <v>27457.479113056215</v>
          </cell>
          <cell r="AF323">
            <v>112.3047177041808</v>
          </cell>
          <cell r="AG323">
            <v>83569.327337234863</v>
          </cell>
          <cell r="AH323">
            <v>82093.021042734559</v>
          </cell>
          <cell r="AI323">
            <v>-1476.3062945003039</v>
          </cell>
          <cell r="AJ323">
            <v>84433.223698761896</v>
          </cell>
          <cell r="AK323">
            <v>82119.199065604436</v>
          </cell>
          <cell r="AL323">
            <v>-2314.0246331574599</v>
          </cell>
          <cell r="AM323">
            <v>735.78842272642305</v>
          </cell>
          <cell r="AN323">
            <v>568.78385466232589</v>
          </cell>
          <cell r="AO323">
            <v>-167.00456806409716</v>
          </cell>
          <cell r="AP323">
            <v>5804.2428803372504</v>
          </cell>
          <cell r="AQ323">
            <v>4815.2725721437882</v>
          </cell>
          <cell r="AR323">
            <v>-988.97030819346219</v>
          </cell>
          <cell r="AS323">
            <v>118446.41553167118</v>
          </cell>
          <cell r="AT323">
            <v>107551.65826843727</v>
          </cell>
          <cell r="AU323">
            <v>-10894.757263233914</v>
          </cell>
          <cell r="AV323">
            <v>3170.6713270725577</v>
          </cell>
          <cell r="AW323">
            <v>1353.7407385015222</v>
          </cell>
          <cell r="AX323">
            <v>-1816.9305885710355</v>
          </cell>
          <cell r="AY323">
            <v>3442.9426386083092</v>
          </cell>
          <cell r="AZ323">
            <v>7636.7491493079069</v>
          </cell>
          <cell r="BA323">
            <v>4193.8065106995982</v>
          </cell>
          <cell r="BB323">
            <v>3641.2044512191128</v>
          </cell>
          <cell r="BC323">
            <v>806.97263289390003</v>
          </cell>
          <cell r="BD323">
            <v>-2834.2318183252128</v>
          </cell>
          <cell r="BE323">
            <v>943.21010576647143</v>
          </cell>
          <cell r="BF323">
            <v>0</v>
          </cell>
          <cell r="BG323">
            <v>-943.21010576647143</v>
          </cell>
          <cell r="BH323">
            <v>655.35811463036464</v>
          </cell>
          <cell r="BI323">
            <v>0</v>
          </cell>
          <cell r="BJ323">
            <v>-655.35811463036464</v>
          </cell>
          <cell r="BK323">
            <v>2168.1678222926312</v>
          </cell>
          <cell r="BL323">
            <v>3665.0134018810268</v>
          </cell>
          <cell r="BM323">
            <v>1496.8455795883956</v>
          </cell>
          <cell r="BN323">
            <v>341.28202883277618</v>
          </cell>
          <cell r="BO323">
            <v>6791.1842891599999</v>
          </cell>
          <cell r="BP323">
            <v>6449.9022603272242</v>
          </cell>
          <cell r="BQ323">
            <v>14362.836488422223</v>
          </cell>
          <cell r="BR323">
            <v>20253.660211744354</v>
          </cell>
          <cell r="BS323">
            <v>5890.8237233221316</v>
          </cell>
          <cell r="BT323">
            <v>112165.82518293519</v>
          </cell>
          <cell r="BU323">
            <v>129459.2378296729</v>
          </cell>
          <cell r="BV323">
            <v>17293.412646737706</v>
          </cell>
          <cell r="BW323">
            <v>56060.359367921337</v>
          </cell>
          <cell r="BX323">
            <v>63599.279864204036</v>
          </cell>
          <cell r="BY323">
            <v>7538.9204962826989</v>
          </cell>
          <cell r="BZ323">
            <v>6276.7753087557976</v>
          </cell>
          <cell r="CA323">
            <v>1770.0123894438593</v>
          </cell>
          <cell r="CB323">
            <v>-4506.7629193119383</v>
          </cell>
          <cell r="CC323">
            <v>2086.9834731355741</v>
          </cell>
          <cell r="CD323">
            <v>2093.0372696214513</v>
          </cell>
          <cell r="CE323">
            <v>6.0537964858772284</v>
          </cell>
          <cell r="CF323">
            <v>260.17278810848092</v>
          </cell>
          <cell r="CG323">
            <v>0</v>
          </cell>
          <cell r="CH323">
            <v>-260.17278810848092</v>
          </cell>
          <cell r="CI323">
            <v>31796.513382214776</v>
          </cell>
          <cell r="CJ323">
            <v>21970.301107231673</v>
          </cell>
          <cell r="CK323">
            <v>-9826.2122749831033</v>
          </cell>
          <cell r="CL323">
            <v>21844.540768623672</v>
          </cell>
          <cell r="CM323">
            <v>27712.348873533549</v>
          </cell>
          <cell r="CN323">
            <v>5867.8081049098764</v>
          </cell>
          <cell r="CO323">
            <v>53641.054150838449</v>
          </cell>
          <cell r="CP323">
            <v>49682.649980765222</v>
          </cell>
          <cell r="CQ323">
            <v>-3958.4041700732269</v>
          </cell>
          <cell r="CR323">
            <v>537843.00463084877</v>
          </cell>
          <cell r="CS323">
            <v>544005.81234903424</v>
          </cell>
          <cell r="CT323">
            <v>6162.8077181854751</v>
          </cell>
          <cell r="CU323">
            <v>645411.60555701854</v>
          </cell>
          <cell r="CV323">
            <v>652806.97481884109</v>
          </cell>
          <cell r="CW323">
            <v>7395.3692618225468</v>
          </cell>
          <cell r="CX323">
            <v>18562.955723700383</v>
          </cell>
          <cell r="CY323">
            <v>11167.586461877647</v>
          </cell>
          <cell r="CZ323">
            <v>-7395.369261822736</v>
          </cell>
          <cell r="DA323">
            <v>-154789.38032722985</v>
          </cell>
          <cell r="DB323">
            <v>3</v>
          </cell>
          <cell r="DC323">
            <v>148449.15</v>
          </cell>
          <cell r="DD323">
            <v>0</v>
          </cell>
          <cell r="DE323">
            <v>80034.51999999999</v>
          </cell>
          <cell r="DF323">
            <v>0</v>
          </cell>
          <cell r="DG323">
            <v>-155325.77018735255</v>
          </cell>
          <cell r="DH323">
            <v>7967694.7353686262</v>
          </cell>
          <cell r="DI323">
            <v>27676.023652359974</v>
          </cell>
          <cell r="DJ323">
            <v>9</v>
          </cell>
          <cell r="DK323">
            <v>8.6547520342139315</v>
          </cell>
          <cell r="DL323">
            <v>11.289988256620733</v>
          </cell>
          <cell r="DM323">
            <v>7.5060255393045789</v>
          </cell>
          <cell r="DN323">
            <v>68402.603304557284</v>
          </cell>
          <cell r="DO323">
            <v>0</v>
          </cell>
          <cell r="DP323">
            <v>68402.603304557284</v>
          </cell>
          <cell r="DQ323"/>
          <cell r="DW323">
            <v>1881.4599999999998</v>
          </cell>
          <cell r="DX323">
            <v>0</v>
          </cell>
        </row>
        <row r="324">
          <cell r="A324">
            <v>150000900</v>
          </cell>
          <cell r="B324" t="str">
            <v>№2/397</v>
          </cell>
          <cell r="C324" t="str">
            <v>пр-т ПЕРЕМОГИ,  145</v>
          </cell>
          <cell r="D324" t="str">
            <v>пр-т ПЕРЕМОГИ,  145</v>
          </cell>
          <cell r="E324">
            <v>4358.51</v>
          </cell>
          <cell r="F324">
            <v>3895.01</v>
          </cell>
          <cell r="G324">
            <v>0</v>
          </cell>
          <cell r="H324">
            <v>463.5</v>
          </cell>
          <cell r="I324">
            <v>12557.364474395126</v>
          </cell>
          <cell r="J324">
            <v>12195.891443076676</v>
          </cell>
          <cell r="K324">
            <v>-361.47303131845001</v>
          </cell>
          <cell r="L324">
            <v>1675.5144144308115</v>
          </cell>
          <cell r="M324">
            <v>1686.5473902977478</v>
          </cell>
          <cell r="N324">
            <v>11.03297586693634</v>
          </cell>
          <cell r="O324">
            <v>5740.4563417675481</v>
          </cell>
          <cell r="P324">
            <v>5756.0321454026125</v>
          </cell>
          <cell r="Q324">
            <v>15.575803635064403</v>
          </cell>
          <cell r="R324">
            <v>1463.3025612769029</v>
          </cell>
          <cell r="S324">
            <v>1466.3092936173368</v>
          </cell>
          <cell r="T324">
            <v>3.0067323404339277</v>
          </cell>
          <cell r="U324">
            <v>829.75837602603292</v>
          </cell>
          <cell r="V324">
            <v>533.60601632488033</v>
          </cell>
          <cell r="W324">
            <v>-296.15235970115259</v>
          </cell>
          <cell r="X324">
            <v>6516.0283140164674</v>
          </cell>
          <cell r="Y324">
            <v>6146.8854205390371</v>
          </cell>
          <cell r="Z324">
            <v>-369.14289347743033</v>
          </cell>
          <cell r="AA324">
            <v>0</v>
          </cell>
          <cell r="AB324">
            <v>0</v>
          </cell>
          <cell r="AC324">
            <v>0</v>
          </cell>
          <cell r="AD324">
            <v>19184.26541911449</v>
          </cell>
          <cell r="AE324">
            <v>19263.241506922652</v>
          </cell>
          <cell r="AF324">
            <v>78.976087808161537</v>
          </cell>
          <cell r="AG324">
            <v>47966.689901027377</v>
          </cell>
          <cell r="AH324">
            <v>47048.513216180945</v>
          </cell>
          <cell r="AI324">
            <v>-918.17668484643218</v>
          </cell>
          <cell r="AJ324">
            <v>40315.030016351338</v>
          </cell>
          <cell r="AK324">
            <v>35497.181393385195</v>
          </cell>
          <cell r="AL324">
            <v>-4817.848622966143</v>
          </cell>
          <cell r="AM324">
            <v>735.78842272642305</v>
          </cell>
          <cell r="AN324">
            <v>1748.3068215086607</v>
          </cell>
          <cell r="AO324">
            <v>1012.5183987822377</v>
          </cell>
          <cell r="AP324">
            <v>3316.7102173355729</v>
          </cell>
          <cell r="AQ324">
            <v>3480</v>
          </cell>
          <cell r="AR324">
            <v>163.28978266442709</v>
          </cell>
          <cell r="AS324">
            <v>76917.253844199717</v>
          </cell>
          <cell r="AT324">
            <v>132247.96687475516</v>
          </cell>
          <cell r="AU324">
            <v>55330.713030555446</v>
          </cell>
          <cell r="AV324">
            <v>3963.2284862710403</v>
          </cell>
          <cell r="AW324">
            <v>0</v>
          </cell>
          <cell r="AX324">
            <v>-3963.2284862710403</v>
          </cell>
          <cell r="AY324">
            <v>1205.4030289467332</v>
          </cell>
          <cell r="AZ324">
            <v>743.34082157950525</v>
          </cell>
          <cell r="BA324">
            <v>-462.06220736722798</v>
          </cell>
          <cell r="BB324">
            <v>2137.3601556676335</v>
          </cell>
          <cell r="BC324">
            <v>1054.5142952903445</v>
          </cell>
          <cell r="BD324">
            <v>-1082.845860377289</v>
          </cell>
          <cell r="BE324">
            <v>628.35230707887297</v>
          </cell>
          <cell r="BF324">
            <v>0</v>
          </cell>
          <cell r="BG324">
            <v>-628.35230707887297</v>
          </cell>
          <cell r="BH324">
            <v>444.90326334224767</v>
          </cell>
          <cell r="BI324">
            <v>0</v>
          </cell>
          <cell r="BJ324">
            <v>-444.90326334224767</v>
          </cell>
          <cell r="BK324">
            <v>1322.5729579010278</v>
          </cell>
          <cell r="BL324">
            <v>1865.6780041508889</v>
          </cell>
          <cell r="BM324">
            <v>543.10504624986106</v>
          </cell>
          <cell r="BN324">
            <v>0</v>
          </cell>
          <cell r="BO324">
            <v>0</v>
          </cell>
          <cell r="BP324">
            <v>0</v>
          </cell>
          <cell r="BQ324">
            <v>9701.8201992075556</v>
          </cell>
          <cell r="BR324">
            <v>3663.5331210207387</v>
          </cell>
          <cell r="BS324">
            <v>-6038.2870781868169</v>
          </cell>
          <cell r="BT324">
            <v>49200.435029449873</v>
          </cell>
          <cell r="BU324">
            <v>59205.897268760586</v>
          </cell>
          <cell r="BV324">
            <v>10005.462239310713</v>
          </cell>
          <cell r="BW324">
            <v>34731.260681856031</v>
          </cell>
          <cell r="BX324">
            <v>39129.759787888979</v>
          </cell>
          <cell r="BY324">
            <v>4398.4991060329485</v>
          </cell>
          <cell r="BZ324">
            <v>2205.3534868601446</v>
          </cell>
          <cell r="CA324">
            <v>998.31720221603541</v>
          </cell>
          <cell r="CB324">
            <v>-1207.0362846441092</v>
          </cell>
          <cell r="CC324">
            <v>1246.4810105505783</v>
          </cell>
          <cell r="CD324">
            <v>1250.0967279046054</v>
          </cell>
          <cell r="CE324">
            <v>3.6157173540270833</v>
          </cell>
          <cell r="CF324">
            <v>155.39195399184348</v>
          </cell>
          <cell r="CG324">
            <v>0</v>
          </cell>
          <cell r="CH324">
            <v>-155.39195399184348</v>
          </cell>
          <cell r="CI324">
            <v>16442.886730043519</v>
          </cell>
          <cell r="CJ324">
            <v>19273.995934441784</v>
          </cell>
          <cell r="CK324">
            <v>2831.1092043982644</v>
          </cell>
          <cell r="CL324">
            <v>25170.294648877989</v>
          </cell>
          <cell r="CM324">
            <v>28911.597255081248</v>
          </cell>
          <cell r="CN324">
            <v>3741.3026062032586</v>
          </cell>
          <cell r="CO324">
            <v>41613.181378921508</v>
          </cell>
          <cell r="CP324">
            <v>48185.593189523031</v>
          </cell>
          <cell r="CQ324">
            <v>6572.411810601523</v>
          </cell>
          <cell r="CR324">
            <v>308105.39614247798</v>
          </cell>
          <cell r="CS324">
            <v>372455.16560314392</v>
          </cell>
          <cell r="CT324">
            <v>64349.769460665935</v>
          </cell>
          <cell r="CU324">
            <v>369726.47537097358</v>
          </cell>
          <cell r="CV324">
            <v>446946.19872377272</v>
          </cell>
          <cell r="CW324">
            <v>77219.723352799134</v>
          </cell>
          <cell r="CX324">
            <v>10170.156104579435</v>
          </cell>
          <cell r="CY324">
            <v>-67049.567248219653</v>
          </cell>
          <cell r="CZ324">
            <v>-77219.72335279909</v>
          </cell>
          <cell r="DA324">
            <v>41582.756574905769</v>
          </cell>
          <cell r="DB324">
            <v>3</v>
          </cell>
          <cell r="DC324">
            <v>75299.33</v>
          </cell>
          <cell r="DD324">
            <v>-1376.4</v>
          </cell>
          <cell r="DE324">
            <v>38508.490000000005</v>
          </cell>
          <cell r="DF324">
            <v>-4125.04</v>
          </cell>
          <cell r="DG324">
            <v>77.014510803855956</v>
          </cell>
          <cell r="DH324">
            <v>4558759.5777066369</v>
          </cell>
          <cell r="DI324">
            <v>17353.249981677181</v>
          </cell>
          <cell r="DJ324">
            <v>14</v>
          </cell>
          <cell r="DK324">
            <v>7.0745907135665433</v>
          </cell>
          <cell r="DL324">
            <v>9.4241036941083891</v>
          </cell>
          <cell r="DM324">
            <v>5.9302372572221804</v>
          </cell>
          <cell r="DN324">
            <v>36706.978129589115</v>
          </cell>
          <cell r="DO324">
            <v>2748.6649687224808</v>
          </cell>
          <cell r="DP324">
            <v>39455.643098311593</v>
          </cell>
          <cell r="DQ324">
            <v>25916.17</v>
          </cell>
          <cell r="DW324">
            <v>1517.94</v>
          </cell>
          <cell r="DX324">
            <v>0</v>
          </cell>
        </row>
        <row r="325">
          <cell r="A325">
            <v>150000901</v>
          </cell>
          <cell r="B325" t="str">
            <v>№2/398</v>
          </cell>
          <cell r="C325" t="str">
            <v>пр-т ПЕРЕМОГИ,  147</v>
          </cell>
          <cell r="D325" t="str">
            <v>пр-т ПЕРЕМОГИ,  147</v>
          </cell>
          <cell r="E325">
            <v>10089.4</v>
          </cell>
          <cell r="F325">
            <v>8353.4</v>
          </cell>
          <cell r="G325">
            <v>0</v>
          </cell>
          <cell r="H325">
            <v>1736</v>
          </cell>
          <cell r="I325">
            <v>38262.132943732533</v>
          </cell>
          <cell r="J325">
            <v>36975.604138696537</v>
          </cell>
          <cell r="K325">
            <v>-1286.5288050359959</v>
          </cell>
          <cell r="L325">
            <v>6479.0087869999497</v>
          </cell>
          <cell r="M325">
            <v>6555.8254513648935</v>
          </cell>
          <cell r="N325">
            <v>76.81666436494379</v>
          </cell>
          <cell r="O325">
            <v>13055.240467176907</v>
          </cell>
          <cell r="P325">
            <v>13087.737915053242</v>
          </cell>
          <cell r="Q325">
            <v>32.497447876334263</v>
          </cell>
          <cell r="R325">
            <v>3227.7731690326777</v>
          </cell>
          <cell r="S325">
            <v>3233.6873528540291</v>
          </cell>
          <cell r="T325">
            <v>5.9141838213513438</v>
          </cell>
          <cell r="U325">
            <v>1739.4411151559509</v>
          </cell>
          <cell r="V325">
            <v>1118.0689853708459</v>
          </cell>
          <cell r="W325">
            <v>-621.37212978510502</v>
          </cell>
          <cell r="X325">
            <v>13516.108883620735</v>
          </cell>
          <cell r="Y325">
            <v>13170.768366752292</v>
          </cell>
          <cell r="Z325">
            <v>-345.34051686844214</v>
          </cell>
          <cell r="AA325">
            <v>0</v>
          </cell>
          <cell r="AB325">
            <v>0</v>
          </cell>
          <cell r="AC325">
            <v>0</v>
          </cell>
          <cell r="AD325">
            <v>44027.655808145209</v>
          </cell>
          <cell r="AE325">
            <v>44822.281022833457</v>
          </cell>
          <cell r="AF325">
            <v>794.62521468824707</v>
          </cell>
          <cell r="AG325">
            <v>120307.36117386396</v>
          </cell>
          <cell r="AH325">
            <v>118963.9732329253</v>
          </cell>
          <cell r="AI325">
            <v>-1343.3879409386573</v>
          </cell>
          <cell r="AJ325">
            <v>86972.989003564246</v>
          </cell>
          <cell r="AK325">
            <v>83004.67488186741</v>
          </cell>
          <cell r="AL325">
            <v>-3968.3141216968361</v>
          </cell>
          <cell r="AM325">
            <v>0</v>
          </cell>
          <cell r="AN325">
            <v>0</v>
          </cell>
          <cell r="AO325">
            <v>0</v>
          </cell>
          <cell r="AP325">
            <v>6840.7148232546169</v>
          </cell>
          <cell r="AQ325">
            <v>5647.8731513373723</v>
          </cell>
          <cell r="AR325">
            <v>-1192.8416719172446</v>
          </cell>
          <cell r="AS325">
            <v>172641.59912406901</v>
          </cell>
          <cell r="AT325">
            <v>145818.55069206565</v>
          </cell>
          <cell r="AU325">
            <v>-26823.048432003357</v>
          </cell>
          <cell r="AV325">
            <v>5068.4892275865413</v>
          </cell>
          <cell r="AW325">
            <v>827.64827069082219</v>
          </cell>
          <cell r="AX325">
            <v>-4240.8409568957195</v>
          </cell>
          <cell r="AY325">
            <v>4621.6152489981532</v>
          </cell>
          <cell r="AZ325">
            <v>1228.8074627065296</v>
          </cell>
          <cell r="BA325">
            <v>-3392.8077862916234</v>
          </cell>
          <cell r="BB325">
            <v>5211.3682558226683</v>
          </cell>
          <cell r="BC325">
            <v>1030.1968757551272</v>
          </cell>
          <cell r="BD325">
            <v>-4181.1713800675407</v>
          </cell>
          <cell r="BE325">
            <v>1748.3631972541284</v>
          </cell>
          <cell r="BF325">
            <v>765</v>
          </cell>
          <cell r="BG325">
            <v>-983.36319725412841</v>
          </cell>
          <cell r="BH325">
            <v>932.82094298192305</v>
          </cell>
          <cell r="BI325">
            <v>5019.5085951419278</v>
          </cell>
          <cell r="BJ325">
            <v>4086.6876521600047</v>
          </cell>
          <cell r="BK325">
            <v>2470.5788164985152</v>
          </cell>
          <cell r="BL325">
            <v>591.35038148288879</v>
          </cell>
          <cell r="BM325">
            <v>-1879.2284350156265</v>
          </cell>
          <cell r="BN325">
            <v>463.62841652754491</v>
          </cell>
          <cell r="BO325">
            <v>6356.8062330399998</v>
          </cell>
          <cell r="BP325">
            <v>5893.1778165124551</v>
          </cell>
          <cell r="BQ325">
            <v>20516.864105669472</v>
          </cell>
          <cell r="BR325">
            <v>15819.317818817297</v>
          </cell>
          <cell r="BS325">
            <v>-4697.5462868521754</v>
          </cell>
          <cell r="BT325">
            <v>131791.26302263746</v>
          </cell>
          <cell r="BU325">
            <v>164205.13083515665</v>
          </cell>
          <cell r="BV325">
            <v>32413.867812519195</v>
          </cell>
          <cell r="BW325">
            <v>90803.150762479156</v>
          </cell>
          <cell r="BX325">
            <v>108126.48550770627</v>
          </cell>
          <cell r="BY325">
            <v>17323.334745227112</v>
          </cell>
          <cell r="BZ325">
            <v>5937.4901569311596</v>
          </cell>
          <cell r="CA325">
            <v>2191.794041886214</v>
          </cell>
          <cell r="CB325">
            <v>-3745.6961150449456</v>
          </cell>
          <cell r="CC325">
            <v>2596.9940240173373</v>
          </cell>
          <cell r="CD325">
            <v>2604.5272285198234</v>
          </cell>
          <cell r="CE325">
            <v>7.5332045024861145</v>
          </cell>
          <cell r="CF325">
            <v>323.75300745170847</v>
          </cell>
          <cell r="CG325">
            <v>0</v>
          </cell>
          <cell r="CH325">
            <v>-323.75300745170847</v>
          </cell>
          <cell r="CI325">
            <v>21579.027993544783</v>
          </cell>
          <cell r="CJ325">
            <v>17602.561755861163</v>
          </cell>
          <cell r="CK325">
            <v>-3976.4662376836204</v>
          </cell>
          <cell r="CL325">
            <v>25484.030166277829</v>
          </cell>
          <cell r="CM325">
            <v>34347.994169755286</v>
          </cell>
          <cell r="CN325">
            <v>8863.9640034774566</v>
          </cell>
          <cell r="CO325">
            <v>47063.058159822613</v>
          </cell>
          <cell r="CP325">
            <v>51950.555925616449</v>
          </cell>
          <cell r="CQ325">
            <v>4887.4977657938362</v>
          </cell>
          <cell r="CR325">
            <v>685795.23736376059</v>
          </cell>
          <cell r="CS325">
            <v>698332.88331589848</v>
          </cell>
          <cell r="CT325">
            <v>12537.645952137886</v>
          </cell>
          <cell r="CU325">
            <v>822954.28483651264</v>
          </cell>
          <cell r="CV325">
            <v>837999.45997907815</v>
          </cell>
          <cell r="CW325">
            <v>15045.175142565509</v>
          </cell>
          <cell r="CX325">
            <v>17610.397350311807</v>
          </cell>
          <cell r="CY325">
            <v>2565.2222077465849</v>
          </cell>
          <cell r="CZ325">
            <v>-15045.175142565222</v>
          </cell>
          <cell r="DA325">
            <v>50189.281271321495</v>
          </cell>
          <cell r="DB325">
            <v>3</v>
          </cell>
          <cell r="DC325">
            <v>225704.78</v>
          </cell>
          <cell r="DD325">
            <v>174277.97</v>
          </cell>
          <cell r="DE325">
            <v>148933.28</v>
          </cell>
          <cell r="DF325">
            <v>165104.29</v>
          </cell>
          <cell r="DG325">
            <v>56523.941999984439</v>
          </cell>
          <cell r="DH325">
            <v>10086776.186241895</v>
          </cell>
          <cell r="DI325">
            <v>37202.688394124518</v>
          </cell>
          <cell r="DJ325">
            <v>10</v>
          </cell>
          <cell r="DK325">
            <v>7.2958814534340899</v>
          </cell>
          <cell r="DL325">
            <v>9.1888989670177477</v>
          </cell>
          <cell r="DM325">
            <v>5.8893470295298558</v>
          </cell>
          <cell r="DN325">
            <v>76758.548631086043</v>
          </cell>
          <cell r="DO325">
            <v>10223.90644326383</v>
          </cell>
          <cell r="DP325">
            <v>86982.455074349869</v>
          </cell>
          <cell r="DQ325">
            <v>54821.53</v>
          </cell>
          <cell r="DW325">
            <v>1873.6599999999996</v>
          </cell>
          <cell r="DX325">
            <v>0</v>
          </cell>
        </row>
        <row r="326">
          <cell r="A326">
            <v>150000902</v>
          </cell>
          <cell r="B326" t="str">
            <v>№2/399</v>
          </cell>
          <cell r="C326" t="str">
            <v>пр-т ПЕРЕМОГИ,  149</v>
          </cell>
          <cell r="D326" t="str">
            <v>пр-т ПЕРЕМОГИ,  149</v>
          </cell>
          <cell r="E326">
            <v>3581.3</v>
          </cell>
          <cell r="F326">
            <v>3581.3</v>
          </cell>
          <cell r="G326">
            <v>455.7</v>
          </cell>
          <cell r="H326">
            <v>0</v>
          </cell>
          <cell r="I326">
            <v>11896.428564864305</v>
          </cell>
          <cell r="J326">
            <v>11519.3781401286</v>
          </cell>
          <cell r="K326">
            <v>-377.05042473570575</v>
          </cell>
          <cell r="L326">
            <v>2904.5015176399857</v>
          </cell>
          <cell r="M326">
            <v>2947.6005328282167</v>
          </cell>
          <cell r="N326">
            <v>43.099015188231078</v>
          </cell>
          <cell r="O326">
            <v>5191.0796242033775</v>
          </cell>
          <cell r="P326">
            <v>5205.1842299521813</v>
          </cell>
          <cell r="Q326">
            <v>14.104605748803806</v>
          </cell>
          <cell r="R326">
            <v>1279.1343342655296</v>
          </cell>
          <cell r="S326">
            <v>1281.5603428364407</v>
          </cell>
          <cell r="T326">
            <v>2.4260085709111081</v>
          </cell>
          <cell r="U326">
            <v>820.97845365837225</v>
          </cell>
          <cell r="V326">
            <v>527.09746069778339</v>
          </cell>
          <cell r="W326">
            <v>-293.88099296058886</v>
          </cell>
          <cell r="X326">
            <v>8730.3912446525574</v>
          </cell>
          <cell r="Y326">
            <v>9012.7505313515976</v>
          </cell>
          <cell r="Z326">
            <v>282.35928669904024</v>
          </cell>
          <cell r="AA326">
            <v>0</v>
          </cell>
          <cell r="AB326">
            <v>0</v>
          </cell>
          <cell r="AC326">
            <v>0</v>
          </cell>
          <cell r="AD326">
            <v>15764.985087732786</v>
          </cell>
          <cell r="AE326">
            <v>15829.750931113853</v>
          </cell>
          <cell r="AF326">
            <v>64.765843381066588</v>
          </cell>
          <cell r="AG326">
            <v>46587.49882701692</v>
          </cell>
          <cell r="AH326">
            <v>46323.322168908671</v>
          </cell>
          <cell r="AI326">
            <v>-264.17665810824838</v>
          </cell>
          <cell r="AJ326">
            <v>35808.058051843043</v>
          </cell>
          <cell r="AK326">
            <v>34162.490109089173</v>
          </cell>
          <cell r="AL326">
            <v>-1645.5679427538707</v>
          </cell>
          <cell r="AM326">
            <v>735.78842272642305</v>
          </cell>
          <cell r="AN326">
            <v>1615.410566276706</v>
          </cell>
          <cell r="AO326">
            <v>879.622143550283</v>
          </cell>
          <cell r="AP326">
            <v>3316.7102173355729</v>
          </cell>
          <cell r="AQ326">
            <v>3929.9473727309892</v>
          </cell>
          <cell r="AR326">
            <v>613.23715539541627</v>
          </cell>
          <cell r="AS326">
            <v>96292.200153481361</v>
          </cell>
          <cell r="AT326">
            <v>13684.106784831067</v>
          </cell>
          <cell r="AU326">
            <v>-82608.093368650298</v>
          </cell>
          <cell r="AV326">
            <v>1566.05209276507</v>
          </cell>
          <cell r="AW326">
            <v>1584.5592261573313</v>
          </cell>
          <cell r="AX326">
            <v>18.507133392261267</v>
          </cell>
          <cell r="AY326">
            <v>1797.3524290172086</v>
          </cell>
          <cell r="AZ326">
            <v>8156.1131526041527</v>
          </cell>
          <cell r="BA326">
            <v>6358.7607235869436</v>
          </cell>
          <cell r="BB326">
            <v>1977.7523229734138</v>
          </cell>
          <cell r="BC326">
            <v>0</v>
          </cell>
          <cell r="BD326">
            <v>-1977.7523229734138</v>
          </cell>
          <cell r="BE326">
            <v>559.79870751372107</v>
          </cell>
          <cell r="BF326">
            <v>0</v>
          </cell>
          <cell r="BG326">
            <v>-559.79870751372107</v>
          </cell>
          <cell r="BH326">
            <v>440.67802041392389</v>
          </cell>
          <cell r="BI326">
            <v>0</v>
          </cell>
          <cell r="BJ326">
            <v>-440.67802041392389</v>
          </cell>
          <cell r="BK326">
            <v>1875.6992780691385</v>
          </cell>
          <cell r="BL326">
            <v>0</v>
          </cell>
          <cell r="BM326">
            <v>-1875.6992780691385</v>
          </cell>
          <cell r="BN326">
            <v>154.54280550918165</v>
          </cell>
          <cell r="BO326">
            <v>0</v>
          </cell>
          <cell r="BP326">
            <v>-154.54280550918165</v>
          </cell>
          <cell r="BQ326">
            <v>8371.8756562616582</v>
          </cell>
          <cell r="BR326">
            <v>9740.6723787614847</v>
          </cell>
          <cell r="BS326">
            <v>1368.7967224998265</v>
          </cell>
          <cell r="BT326">
            <v>26468.652992260169</v>
          </cell>
          <cell r="BU326">
            <v>34909.705683724802</v>
          </cell>
          <cell r="BV326">
            <v>8441.0526914646325</v>
          </cell>
          <cell r="BW326">
            <v>47128.578247733429</v>
          </cell>
          <cell r="BX326">
            <v>41645.682778875431</v>
          </cell>
          <cell r="BY326">
            <v>-5482.8954688579979</v>
          </cell>
          <cell r="BZ326">
            <v>10051.260354216331</v>
          </cell>
          <cell r="CA326">
            <v>574.89808306387522</v>
          </cell>
          <cell r="CB326">
            <v>-9476.3622711524549</v>
          </cell>
          <cell r="CC326">
            <v>1566.1891170734748</v>
          </cell>
          <cell r="CD326">
            <v>1570.7322245274659</v>
          </cell>
          <cell r="CE326">
            <v>4.5431074539910696</v>
          </cell>
          <cell r="CF326">
            <v>195.24821089356817</v>
          </cell>
          <cell r="CG326">
            <v>0</v>
          </cell>
          <cell r="CH326">
            <v>-195.24821089356817</v>
          </cell>
          <cell r="CI326">
            <v>5797.8269615828667</v>
          </cell>
          <cell r="CJ326">
            <v>2392.1319208998621</v>
          </cell>
          <cell r="CK326">
            <v>-3405.6950406830047</v>
          </cell>
          <cell r="CL326">
            <v>7431.5323631948486</v>
          </cell>
          <cell r="CM326">
            <v>9036.0910360180042</v>
          </cell>
          <cell r="CN326">
            <v>1604.5586728231556</v>
          </cell>
          <cell r="CO326">
            <v>13229.359324777715</v>
          </cell>
          <cell r="CP326">
            <v>11428.222956917867</v>
          </cell>
          <cell r="CQ326">
            <v>-1801.1363678598482</v>
          </cell>
          <cell r="CR326">
            <v>289751.41957561974</v>
          </cell>
          <cell r="CS326">
            <v>199585.19110770751</v>
          </cell>
          <cell r="CT326">
            <v>-90166.228467912239</v>
          </cell>
          <cell r="CU326">
            <v>347701.7034907437</v>
          </cell>
          <cell r="CV326">
            <v>239502.22932924901</v>
          </cell>
          <cell r="CW326">
            <v>-108199.4741614947</v>
          </cell>
          <cell r="CX326">
            <v>12142.502623625787</v>
          </cell>
          <cell r="CY326">
            <v>120341.97678512039</v>
          </cell>
          <cell r="CZ326">
            <v>108199.47416149461</v>
          </cell>
          <cell r="DA326">
            <v>-265680.59595210676</v>
          </cell>
          <cell r="DB326">
            <v>3</v>
          </cell>
          <cell r="DC326">
            <v>121410.91</v>
          </cell>
          <cell r="DD326">
            <v>0</v>
          </cell>
          <cell r="DE326">
            <v>84248.38</v>
          </cell>
          <cell r="DF326">
            <v>0</v>
          </cell>
          <cell r="DG326">
            <v>-105706.56490860891</v>
          </cell>
          <cell r="DH326">
            <v>4318130.4733724343</v>
          </cell>
          <cell r="DI326">
            <v>15955.592966226141</v>
          </cell>
          <cell r="DJ326">
            <v>9</v>
          </cell>
          <cell r="DK326">
            <v>8.6732415343402582</v>
          </cell>
          <cell r="DL326">
            <v>10.625234747775217</v>
          </cell>
          <cell r="DM326">
            <v>7.0042042462515921</v>
          </cell>
          <cell r="DN326">
            <v>37162.629894845079</v>
          </cell>
          <cell r="DO326">
            <v>0</v>
          </cell>
          <cell r="DP326">
            <v>37162.629894845079</v>
          </cell>
          <cell r="DQ326"/>
          <cell r="DW326">
            <v>1267.2600000000002</v>
          </cell>
          <cell r="DX326">
            <v>0</v>
          </cell>
        </row>
        <row r="327">
          <cell r="A327">
            <v>150000903</v>
          </cell>
          <cell r="B327" t="str">
            <v>№2/400</v>
          </cell>
          <cell r="C327" t="str">
            <v>пр-т ПЕРЕМОГИ,  151</v>
          </cell>
          <cell r="D327" t="str">
            <v>пр-т ПЕРЕМОГИ,  151</v>
          </cell>
          <cell r="E327">
            <v>4073.8</v>
          </cell>
          <cell r="F327">
            <v>4073.8</v>
          </cell>
          <cell r="G327">
            <v>501.2</v>
          </cell>
          <cell r="H327">
            <v>0</v>
          </cell>
          <cell r="I327">
            <v>11994.184435934852</v>
          </cell>
          <cell r="J327">
            <v>11713.980705129454</v>
          </cell>
          <cell r="K327">
            <v>-280.20373080539866</v>
          </cell>
          <cell r="L327">
            <v>1719.1248520295469</v>
          </cell>
          <cell r="M327">
            <v>1739.6452359474465</v>
          </cell>
          <cell r="N327">
            <v>20.520383917899608</v>
          </cell>
          <cell r="O327">
            <v>5952.1256420517757</v>
          </cell>
          <cell r="P327">
            <v>5968.7119405659241</v>
          </cell>
          <cell r="Q327">
            <v>16.586298514148439</v>
          </cell>
          <cell r="R327">
            <v>1547.7148769083647</v>
          </cell>
          <cell r="S327">
            <v>1550.7691045213996</v>
          </cell>
          <cell r="T327">
            <v>3.0542276130349819</v>
          </cell>
          <cell r="U327">
            <v>820.97845365837225</v>
          </cell>
          <cell r="V327">
            <v>527.09746069778339</v>
          </cell>
          <cell r="W327">
            <v>-293.88099296058886</v>
          </cell>
          <cell r="X327">
            <v>8805.2123648023553</v>
          </cell>
          <cell r="Y327">
            <v>8300.2591616612226</v>
          </cell>
          <cell r="Z327">
            <v>-504.95320314113269</v>
          </cell>
          <cell r="AA327">
            <v>0</v>
          </cell>
          <cell r="AB327">
            <v>0</v>
          </cell>
          <cell r="AC327">
            <v>0</v>
          </cell>
          <cell r="AD327">
            <v>17932.98418183504</v>
          </cell>
          <cell r="AE327">
            <v>18006.656617198118</v>
          </cell>
          <cell r="AF327">
            <v>73.672435363077966</v>
          </cell>
          <cell r="AG327">
            <v>48772.324807220306</v>
          </cell>
          <cell r="AH327">
            <v>47807.120225721344</v>
          </cell>
          <cell r="AI327">
            <v>-965.20458149896149</v>
          </cell>
          <cell r="AJ327">
            <v>41108.042962755644</v>
          </cell>
          <cell r="AK327">
            <v>40483.100482637965</v>
          </cell>
          <cell r="AL327">
            <v>-624.94248011767922</v>
          </cell>
          <cell r="AM327">
            <v>735.78842272642305</v>
          </cell>
          <cell r="AN327">
            <v>435.88759943037121</v>
          </cell>
          <cell r="AO327">
            <v>-299.90082329605184</v>
          </cell>
          <cell r="AP327">
            <v>3316.7102173355729</v>
          </cell>
          <cell r="AQ327">
            <v>3835.6766948078493</v>
          </cell>
          <cell r="AR327">
            <v>518.96647747227644</v>
          </cell>
          <cell r="AS327">
            <v>111722.07116690805</v>
          </cell>
          <cell r="AT327">
            <v>105848.48708581051</v>
          </cell>
          <cell r="AU327">
            <v>-5873.5840810975351</v>
          </cell>
          <cell r="AV327">
            <v>1428.6677666021919</v>
          </cell>
          <cell r="AW327">
            <v>0</v>
          </cell>
          <cell r="AX327">
            <v>-1428.6677666021919</v>
          </cell>
          <cell r="AY327">
            <v>1125.0457686809154</v>
          </cell>
          <cell r="AZ327">
            <v>0</v>
          </cell>
          <cell r="BA327">
            <v>-1125.0457686809154</v>
          </cell>
          <cell r="BB327">
            <v>2130.1735951645437</v>
          </cell>
          <cell r="BC327">
            <v>0</v>
          </cell>
          <cell r="BD327">
            <v>-2130.1735951645437</v>
          </cell>
          <cell r="BE327">
            <v>673.63049698109296</v>
          </cell>
          <cell r="BF327">
            <v>0</v>
          </cell>
          <cell r="BG327">
            <v>-673.63049698109296</v>
          </cell>
          <cell r="BH327">
            <v>440.67802041392389</v>
          </cell>
          <cell r="BI327">
            <v>0</v>
          </cell>
          <cell r="BJ327">
            <v>-440.67802041392389</v>
          </cell>
          <cell r="BK327">
            <v>1762.3820126582268</v>
          </cell>
          <cell r="BL327">
            <v>2162.744805579337</v>
          </cell>
          <cell r="BM327">
            <v>400.36279292111021</v>
          </cell>
          <cell r="BN327">
            <v>154.54280550918165</v>
          </cell>
          <cell r="BO327">
            <v>5361.4028103199998</v>
          </cell>
          <cell r="BP327">
            <v>5206.8600048108183</v>
          </cell>
          <cell r="BQ327">
            <v>7715.1204660100757</v>
          </cell>
          <cell r="BR327">
            <v>7524.1476158993373</v>
          </cell>
          <cell r="BS327">
            <v>-190.97285011073836</v>
          </cell>
          <cell r="BT327">
            <v>35179.247426510563</v>
          </cell>
          <cell r="BU327">
            <v>44446.614407652087</v>
          </cell>
          <cell r="BV327">
            <v>9267.3669811415239</v>
          </cell>
          <cell r="BW327">
            <v>42569.490816607249</v>
          </cell>
          <cell r="BX327">
            <v>36780.121936971154</v>
          </cell>
          <cell r="BY327">
            <v>-5789.3688796360948</v>
          </cell>
          <cell r="BZ327">
            <v>12594.734303305224</v>
          </cell>
          <cell r="CA327">
            <v>751.96360637618977</v>
          </cell>
          <cell r="CB327">
            <v>-11842.770696929034</v>
          </cell>
          <cell r="CC327">
            <v>1829.7580025105055</v>
          </cell>
          <cell r="CD327">
            <v>1835.0656547790504</v>
          </cell>
          <cell r="CE327">
            <v>5.3076522685448708</v>
          </cell>
          <cell r="CF327">
            <v>228.10589887504958</v>
          </cell>
          <cell r="CG327">
            <v>0</v>
          </cell>
          <cell r="CH327">
            <v>-228.10589887504958</v>
          </cell>
          <cell r="CI327">
            <v>8453.1994873725271</v>
          </cell>
          <cell r="CJ327">
            <v>6345.8465612854143</v>
          </cell>
          <cell r="CK327">
            <v>-2107.3529260871128</v>
          </cell>
          <cell r="CL327">
            <v>10638.613892693942</v>
          </cell>
          <cell r="CM327">
            <v>12959.83820686728</v>
          </cell>
          <cell r="CN327">
            <v>2321.2243141733379</v>
          </cell>
          <cell r="CO327">
            <v>19091.813380066469</v>
          </cell>
          <cell r="CP327">
            <v>19305.684768152692</v>
          </cell>
          <cell r="CQ327">
            <v>213.87138808622331</v>
          </cell>
          <cell r="CR327">
            <v>324863.20787083113</v>
          </cell>
          <cell r="CS327">
            <v>309053.87007823854</v>
          </cell>
          <cell r="CT327">
            <v>-15809.337792592589</v>
          </cell>
          <cell r="CU327">
            <v>389835.84944499732</v>
          </cell>
          <cell r="CV327">
            <v>370864.64409388625</v>
          </cell>
          <cell r="CW327">
            <v>-18971.205351111072</v>
          </cell>
          <cell r="CX327">
            <v>10028.868953841782</v>
          </cell>
          <cell r="CY327">
            <v>29000.07430495293</v>
          </cell>
          <cell r="CZ327">
            <v>18971.205351111148</v>
          </cell>
          <cell r="DA327">
            <v>-103255.5411010345</v>
          </cell>
          <cell r="DB327">
            <v>3</v>
          </cell>
          <cell r="DC327">
            <v>75781.929999999993</v>
          </cell>
          <cell r="DD327">
            <v>0</v>
          </cell>
          <cell r="DE327">
            <v>34570.619999999995</v>
          </cell>
          <cell r="DF327">
            <v>0</v>
          </cell>
          <cell r="DG327">
            <v>-91636.838918660535</v>
          </cell>
          <cell r="DH327">
            <v>4798376.620786069</v>
          </cell>
          <cell r="DI327">
            <v>18149.804435766913</v>
          </cell>
          <cell r="DJ327">
            <v>9</v>
          </cell>
          <cell r="DK327">
            <v>8.4809318324036482</v>
          </cell>
          <cell r="DL327">
            <v>10.352028425238695</v>
          </cell>
          <cell r="DM327">
            <v>7.1979993188468825</v>
          </cell>
          <cell r="DN327">
            <v>41234.299786408475</v>
          </cell>
          <cell r="DO327">
            <v>0</v>
          </cell>
          <cell r="DP327">
            <v>41234.299786408475</v>
          </cell>
          <cell r="DQ327"/>
          <cell r="DW327">
            <v>1267.2600000000002</v>
          </cell>
          <cell r="DX327">
            <v>0</v>
          </cell>
        </row>
        <row r="328">
          <cell r="A328">
            <v>150000904</v>
          </cell>
          <cell r="B328" t="str">
            <v>№2/401</v>
          </cell>
          <cell r="C328" t="str">
            <v>пр-т ПЕРЕМОГИ,  153</v>
          </cell>
          <cell r="D328" t="str">
            <v>пр-т ПЕРЕМОГИ,  153</v>
          </cell>
          <cell r="E328">
            <v>4388.5</v>
          </cell>
          <cell r="F328">
            <v>4388.5</v>
          </cell>
          <cell r="G328">
            <v>446.3</v>
          </cell>
          <cell r="H328">
            <v>0</v>
          </cell>
          <cell r="I328">
            <v>17502.003843481682</v>
          </cell>
          <cell r="J328">
            <v>16941.724983500902</v>
          </cell>
          <cell r="K328">
            <v>-560.27885998077909</v>
          </cell>
          <cell r="L328">
            <v>2989.5227985424199</v>
          </cell>
          <cell r="M328">
            <v>3022.3546419784134</v>
          </cell>
          <cell r="N328">
            <v>32.831843435993505</v>
          </cell>
          <cell r="O328">
            <v>6342.9177331608107</v>
          </cell>
          <cell r="P328">
            <v>6359.4058801649335</v>
          </cell>
          <cell r="Q328">
            <v>16.488147004122766</v>
          </cell>
          <cell r="R328">
            <v>1531.0970357809967</v>
          </cell>
          <cell r="S328">
            <v>1535.2574725958941</v>
          </cell>
          <cell r="T328">
            <v>4.1604368148973663</v>
          </cell>
          <cell r="U328">
            <v>840.18102381055974</v>
          </cell>
          <cell r="V328">
            <v>537.73577364608184</v>
          </cell>
          <cell r="W328">
            <v>-302.4452501644779</v>
          </cell>
          <cell r="X328">
            <v>6495.9277488524313</v>
          </cell>
          <cell r="Y328">
            <v>5987.3183807472951</v>
          </cell>
          <cell r="Z328">
            <v>-508.60936810513613</v>
          </cell>
          <cell r="AA328">
            <v>0</v>
          </cell>
          <cell r="AB328">
            <v>0</v>
          </cell>
          <cell r="AC328">
            <v>0</v>
          </cell>
          <cell r="AD328">
            <v>19314.83916420985</v>
          </cell>
          <cell r="AE328">
            <v>19394.468196466114</v>
          </cell>
          <cell r="AF328">
            <v>79.629032256263599</v>
          </cell>
          <cell r="AG328">
            <v>55016.489347838753</v>
          </cell>
          <cell r="AH328">
            <v>53778.265329099639</v>
          </cell>
          <cell r="AI328">
            <v>-1238.2240187391144</v>
          </cell>
          <cell r="AJ328">
            <v>28905.8334368297</v>
          </cell>
          <cell r="AK328">
            <v>35149.293366725804</v>
          </cell>
          <cell r="AL328">
            <v>6243.4599298961039</v>
          </cell>
          <cell r="AM328">
            <v>2378.8213707298173</v>
          </cell>
          <cell r="AN328">
            <v>2925.2477020528131</v>
          </cell>
          <cell r="AO328">
            <v>546.42633132299579</v>
          </cell>
          <cell r="AP328">
            <v>3886.7697859401228</v>
          </cell>
          <cell r="AQ328">
            <v>3251.1194591148155</v>
          </cell>
          <cell r="AR328">
            <v>-635.65032682530727</v>
          </cell>
          <cell r="AS328">
            <v>103056.80130866976</v>
          </cell>
          <cell r="AT328">
            <v>69508.415481888645</v>
          </cell>
          <cell r="AU328">
            <v>-33548.385826781116</v>
          </cell>
          <cell r="AV328">
            <v>2094.1491578681675</v>
          </cell>
          <cell r="AW328">
            <v>0</v>
          </cell>
          <cell r="AX328">
            <v>-2094.1491578681675</v>
          </cell>
          <cell r="AY328">
            <v>2298.2514148083155</v>
          </cell>
          <cell r="AZ328">
            <v>2503.5151930568909</v>
          </cell>
          <cell r="BA328">
            <v>205.26377824857536</v>
          </cell>
          <cell r="BB328">
            <v>2432.459573664024</v>
          </cell>
          <cell r="BC328">
            <v>43831.745340195077</v>
          </cell>
          <cell r="BD328">
            <v>41399.285766531051</v>
          </cell>
          <cell r="BE328">
            <v>701.42643734442743</v>
          </cell>
          <cell r="BF328">
            <v>876.26885324</v>
          </cell>
          <cell r="BG328">
            <v>174.84241589557257</v>
          </cell>
          <cell r="BH328">
            <v>451.99552154783402</v>
          </cell>
          <cell r="BI328">
            <v>7531.899884688265</v>
          </cell>
          <cell r="BJ328">
            <v>7079.9043631404311</v>
          </cell>
          <cell r="BK328">
            <v>1797.9925324424162</v>
          </cell>
          <cell r="BL328">
            <v>6115.2138298589334</v>
          </cell>
          <cell r="BM328">
            <v>4317.2212974165177</v>
          </cell>
          <cell r="BN328">
            <v>231.81420826377246</v>
          </cell>
          <cell r="BO328">
            <v>3008.4290945600001</v>
          </cell>
          <cell r="BP328">
            <v>2776.6148862962277</v>
          </cell>
          <cell r="BQ328">
            <v>10008.088845938957</v>
          </cell>
          <cell r="BR328">
            <v>63867.072195599168</v>
          </cell>
          <cell r="BS328">
            <v>53858.983349660208</v>
          </cell>
          <cell r="BT328">
            <v>37068.311840578273</v>
          </cell>
          <cell r="BU328">
            <v>30002.151741519843</v>
          </cell>
          <cell r="BV328">
            <v>-7066.1600990584302</v>
          </cell>
          <cell r="BW328">
            <v>32437.224314121522</v>
          </cell>
          <cell r="BX328">
            <v>12901.613195944083</v>
          </cell>
          <cell r="BY328">
            <v>-19535.611118177439</v>
          </cell>
          <cell r="BZ328">
            <v>12471.34719353286</v>
          </cell>
          <cell r="CA328">
            <v>551.20834778404981</v>
          </cell>
          <cell r="CB328">
            <v>-11920.13884574881</v>
          </cell>
          <cell r="CC328">
            <v>1712.7219992298023</v>
          </cell>
          <cell r="CD328">
            <v>1717.6901604796103</v>
          </cell>
          <cell r="CE328">
            <v>4.968161249807963</v>
          </cell>
          <cell r="CF328">
            <v>213.51566197352534</v>
          </cell>
          <cell r="CG328">
            <v>0</v>
          </cell>
          <cell r="CH328">
            <v>-213.51566197352534</v>
          </cell>
          <cell r="CI328">
            <v>9929.3431440372697</v>
          </cell>
          <cell r="CJ328">
            <v>14006.565126593516</v>
          </cell>
          <cell r="CK328">
            <v>4077.2219825562461</v>
          </cell>
          <cell r="CL328">
            <v>6360.0884107368447</v>
          </cell>
          <cell r="CM328">
            <v>7808.9041001302494</v>
          </cell>
          <cell r="CN328">
            <v>1448.8156893934047</v>
          </cell>
          <cell r="CO328">
            <v>16289.431554774113</v>
          </cell>
          <cell r="CP328">
            <v>21815.469226723766</v>
          </cell>
          <cell r="CQ328">
            <v>5526.0376719496526</v>
          </cell>
          <cell r="CR328">
            <v>303445.35666015721</v>
          </cell>
          <cell r="CS328">
            <v>295467.54620693222</v>
          </cell>
          <cell r="CT328">
            <v>-7977.8104532249854</v>
          </cell>
          <cell r="CU328">
            <v>364134.42799218866</v>
          </cell>
          <cell r="CV328">
            <v>354561.05544831866</v>
          </cell>
          <cell r="CW328">
            <v>-9573.3725438700058</v>
          </cell>
          <cell r="CX328">
            <v>10056.294100828502</v>
          </cell>
          <cell r="CY328">
            <v>19629.666644698445</v>
          </cell>
          <cell r="CZ328">
            <v>9573.3725438699439</v>
          </cell>
          <cell r="DA328">
            <v>-55559.930674060786</v>
          </cell>
          <cell r="DB328">
            <v>3</v>
          </cell>
          <cell r="DC328">
            <v>60974.82</v>
          </cell>
          <cell r="DD328">
            <v>0</v>
          </cell>
          <cell r="DE328">
            <v>22405.120000000003</v>
          </cell>
          <cell r="DF328">
            <v>0</v>
          </cell>
          <cell r="DG328">
            <v>38777.349451368907</v>
          </cell>
          <cell r="DH328">
            <v>4490288.6651162058</v>
          </cell>
          <cell r="DI328">
            <v>19546.525848357844</v>
          </cell>
          <cell r="DJ328">
            <v>10</v>
          </cell>
          <cell r="DK328">
            <v>7.543398130088617</v>
          </cell>
          <cell r="DL328">
            <v>8.9298056005489101</v>
          </cell>
          <cell r="DM328">
            <v>6.6318634776074372</v>
          </cell>
          <cell r="DN328">
            <v>38569.698223942461</v>
          </cell>
          <cell r="DO328">
            <v>0</v>
          </cell>
          <cell r="DP328">
            <v>38569.698223942461</v>
          </cell>
          <cell r="DQ328"/>
          <cell r="DW328">
            <v>1267.2600000000002</v>
          </cell>
          <cell r="DX328">
            <v>0</v>
          </cell>
        </row>
        <row r="329">
          <cell r="A329">
            <v>150000905</v>
          </cell>
          <cell r="B329" t="str">
            <v>№2/402</v>
          </cell>
          <cell r="C329" t="str">
            <v>пр-т ПЕРЕМОГИ,  155</v>
          </cell>
          <cell r="D329" t="str">
            <v>пр-т ПЕРЕМОГИ,  155</v>
          </cell>
          <cell r="E329">
            <v>5221.3</v>
          </cell>
          <cell r="F329">
            <v>5045.5</v>
          </cell>
          <cell r="G329">
            <v>0</v>
          </cell>
          <cell r="H329">
            <v>175.8</v>
          </cell>
          <cell r="I329">
            <v>12464.935986261831</v>
          </cell>
          <cell r="J329">
            <v>12179.972620807115</v>
          </cell>
          <cell r="K329">
            <v>-284.96336545471604</v>
          </cell>
          <cell r="L329">
            <v>2191.4262502319698</v>
          </cell>
          <cell r="M329">
            <v>2213.3357401484959</v>
          </cell>
          <cell r="N329">
            <v>21.909489916526127</v>
          </cell>
          <cell r="O329">
            <v>7468.0414346165144</v>
          </cell>
          <cell r="P329">
            <v>7488.4958303759122</v>
          </cell>
          <cell r="Q329">
            <v>20.454395759397812</v>
          </cell>
          <cell r="R329">
            <v>1731.1458928697032</v>
          </cell>
          <cell r="S329">
            <v>1735.2604029432853</v>
          </cell>
          <cell r="T329">
            <v>4.1145100735820961</v>
          </cell>
          <cell r="U329">
            <v>829.75837602603292</v>
          </cell>
          <cell r="V329">
            <v>533.60601632488033</v>
          </cell>
          <cell r="W329">
            <v>-296.15235970115259</v>
          </cell>
          <cell r="X329">
            <v>7496.84740118629</v>
          </cell>
          <cell r="Y329">
            <v>6981.1817152730218</v>
          </cell>
          <cell r="Z329">
            <v>-515.66568591326813</v>
          </cell>
          <cell r="AA329">
            <v>0</v>
          </cell>
          <cell r="AB329">
            <v>0</v>
          </cell>
          <cell r="AC329">
            <v>0</v>
          </cell>
          <cell r="AD329">
            <v>22988.929918433718</v>
          </cell>
          <cell r="AE329">
            <v>23083.000367336863</v>
          </cell>
          <cell r="AF329">
            <v>94.070448903145007</v>
          </cell>
          <cell r="AG329">
            <v>55171.085259626059</v>
          </cell>
          <cell r="AH329">
            <v>54214.85269320957</v>
          </cell>
          <cell r="AI329">
            <v>-956.23256641648914</v>
          </cell>
          <cell r="AJ329">
            <v>37971.316198640292</v>
          </cell>
          <cell r="AK329">
            <v>35776.830207563362</v>
          </cell>
          <cell r="AL329">
            <v>-2194.4859910769301</v>
          </cell>
          <cell r="AM329">
            <v>0</v>
          </cell>
          <cell r="AN329">
            <v>0</v>
          </cell>
          <cell r="AO329">
            <v>0</v>
          </cell>
          <cell r="AP329">
            <v>3472.1810087731774</v>
          </cell>
          <cell r="AQ329">
            <v>0</v>
          </cell>
          <cell r="AR329">
            <v>-3472.1810087731774</v>
          </cell>
          <cell r="AS329">
            <v>117829.04979885575</v>
          </cell>
          <cell r="AT329">
            <v>157754.00650233298</v>
          </cell>
          <cell r="AU329">
            <v>39924.956703477234</v>
          </cell>
          <cell r="AV329">
            <v>1701.5800669028895</v>
          </cell>
          <cell r="AW329">
            <v>0</v>
          </cell>
          <cell r="AX329">
            <v>-1701.5800669028895</v>
          </cell>
          <cell r="AY329">
            <v>1646.8356745055437</v>
          </cell>
          <cell r="AZ329">
            <v>0</v>
          </cell>
          <cell r="BA329">
            <v>-1646.8356745055437</v>
          </cell>
          <cell r="BB329">
            <v>2988.8807566305195</v>
          </cell>
          <cell r="BC329">
            <v>1194.0567054421499</v>
          </cell>
          <cell r="BD329">
            <v>-1794.8240511883696</v>
          </cell>
          <cell r="BE329">
            <v>744.16472170777888</v>
          </cell>
          <cell r="BF329">
            <v>0</v>
          </cell>
          <cell r="BG329">
            <v>-744.16472170777888</v>
          </cell>
          <cell r="BH329">
            <v>444.90326334224767</v>
          </cell>
          <cell r="BI329">
            <v>0</v>
          </cell>
          <cell r="BJ329">
            <v>-444.90326334224767</v>
          </cell>
          <cell r="BK329">
            <v>1579.0286215435735</v>
          </cell>
          <cell r="BL329">
            <v>0</v>
          </cell>
          <cell r="BM329">
            <v>-1579.0286215435735</v>
          </cell>
          <cell r="BN329">
            <v>0</v>
          </cell>
          <cell r="BO329">
            <v>0</v>
          </cell>
          <cell r="BP329">
            <v>0</v>
          </cell>
          <cell r="BQ329">
            <v>9105.3931046325524</v>
          </cell>
          <cell r="BR329">
            <v>1194.0567054421499</v>
          </cell>
          <cell r="BS329">
            <v>-7911.3363991904025</v>
          </cell>
          <cell r="BT329">
            <v>33130.755712508209</v>
          </cell>
          <cell r="BU329">
            <v>47119.178470608109</v>
          </cell>
          <cell r="BV329">
            <v>13988.4227580999</v>
          </cell>
          <cell r="BW329">
            <v>51849.408391292418</v>
          </cell>
          <cell r="BX329">
            <v>54175.086467295507</v>
          </cell>
          <cell r="BY329">
            <v>2325.6780760030888</v>
          </cell>
          <cell r="BZ329">
            <v>7636.9680614949648</v>
          </cell>
          <cell r="CA329">
            <v>716.52100658754284</v>
          </cell>
          <cell r="CB329">
            <v>-6920.4470549074222</v>
          </cell>
          <cell r="CC329">
            <v>1365.4200382748704</v>
          </cell>
          <cell r="CD329">
            <v>1369.3807668268005</v>
          </cell>
          <cell r="CE329">
            <v>3.9607285519300603</v>
          </cell>
          <cell r="CF329">
            <v>170.21943051778268</v>
          </cell>
          <cell r="CG329">
            <v>0</v>
          </cell>
          <cell r="CH329">
            <v>-170.21943051778268</v>
          </cell>
          <cell r="CI329">
            <v>14446.912710948491</v>
          </cell>
          <cell r="CJ329">
            <v>14937.431686433432</v>
          </cell>
          <cell r="CK329">
            <v>490.51897548494162</v>
          </cell>
          <cell r="CL329">
            <v>16098.118307185732</v>
          </cell>
          <cell r="CM329">
            <v>20211.112041693166</v>
          </cell>
          <cell r="CN329">
            <v>4112.9937345074341</v>
          </cell>
          <cell r="CO329">
            <v>30545.031018134221</v>
          </cell>
          <cell r="CP329">
            <v>35148.543728126599</v>
          </cell>
          <cell r="CQ329">
            <v>4603.5127099923775</v>
          </cell>
          <cell r="CR329">
            <v>348246.82802275033</v>
          </cell>
          <cell r="CS329">
            <v>387468.4565479926</v>
          </cell>
          <cell r="CT329">
            <v>39221.628525242268</v>
          </cell>
          <cell r="CU329">
            <v>417896.19362730038</v>
          </cell>
          <cell r="CV329">
            <v>464962.1478575911</v>
          </cell>
          <cell r="CW329">
            <v>47065.954230290721</v>
          </cell>
          <cell r="CX329">
            <v>14258.527185052992</v>
          </cell>
          <cell r="CY329">
            <v>-32807.427045237804</v>
          </cell>
          <cell r="CZ329">
            <v>-47065.954230290794</v>
          </cell>
          <cell r="DA329">
            <v>-88957.633274707448</v>
          </cell>
          <cell r="DB329">
            <v>3</v>
          </cell>
          <cell r="DC329">
            <v>71678.14</v>
          </cell>
          <cell r="DD329">
            <v>1585.88</v>
          </cell>
          <cell r="DE329">
            <v>28112.28</v>
          </cell>
          <cell r="DF329">
            <v>559.38000000000011</v>
          </cell>
          <cell r="DG329">
            <v>-64753.89736678882</v>
          </cell>
          <cell r="DH329">
            <v>5185856.6497482406</v>
          </cell>
          <cell r="DI329">
            <v>22486.100929785262</v>
          </cell>
          <cell r="DJ329">
            <v>14</v>
          </cell>
          <cell r="DK329">
            <v>7.1076007775859509</v>
          </cell>
          <cell r="DL329">
            <v>8.6346032205628411</v>
          </cell>
          <cell r="DM329">
            <v>5.8390969416046543</v>
          </cell>
          <cell r="DN329">
            <v>43565.890549349817</v>
          </cell>
          <cell r="DO329">
            <v>1026.5132423340983</v>
          </cell>
          <cell r="DP329">
            <v>44592.403791683915</v>
          </cell>
          <cell r="DQ329"/>
          <cell r="DW329">
            <v>1260</v>
          </cell>
          <cell r="DX329">
            <v>0</v>
          </cell>
        </row>
        <row r="330">
          <cell r="A330">
            <v>150000906</v>
          </cell>
          <cell r="B330" t="str">
            <v>№2/403</v>
          </cell>
          <cell r="C330" t="str">
            <v>пр-т ПЕРЕМОГИ,  159</v>
          </cell>
          <cell r="D330" t="str">
            <v>пр-т ПЕРЕМОГИ,  159</v>
          </cell>
          <cell r="E330">
            <v>3937.18</v>
          </cell>
          <cell r="F330">
            <v>3937.18</v>
          </cell>
          <cell r="G330">
            <v>436.6</v>
          </cell>
          <cell r="H330">
            <v>0</v>
          </cell>
          <cell r="I330">
            <v>12274.211329534124</v>
          </cell>
          <cell r="J330">
            <v>11929.453285020607</v>
          </cell>
          <cell r="K330">
            <v>-344.75804451351723</v>
          </cell>
          <cell r="L330">
            <v>2908.9966447686456</v>
          </cell>
          <cell r="M330">
            <v>2944.1998460273403</v>
          </cell>
          <cell r="N330">
            <v>35.203201258694662</v>
          </cell>
          <cell r="O330">
            <v>5610.7990521467009</v>
          </cell>
          <cell r="P330">
            <v>5625.3826175863605</v>
          </cell>
          <cell r="Q330">
            <v>14.583565439659651</v>
          </cell>
          <cell r="R330">
            <v>1352.995817598395</v>
          </cell>
          <cell r="S330">
            <v>1356.2387872804049</v>
          </cell>
          <cell r="T330">
            <v>3.2429696820099707</v>
          </cell>
          <cell r="U330">
            <v>820.97845365837225</v>
          </cell>
          <cell r="V330">
            <v>527.09746069778339</v>
          </cell>
          <cell r="W330">
            <v>-293.88099296058886</v>
          </cell>
          <cell r="X330">
            <v>9396.877106250513</v>
          </cell>
          <cell r="Y330">
            <v>8604.1834891601102</v>
          </cell>
          <cell r="Z330">
            <v>-792.69361709040277</v>
          </cell>
          <cell r="AA330">
            <v>0</v>
          </cell>
          <cell r="AB330">
            <v>0</v>
          </cell>
          <cell r="AC330">
            <v>0</v>
          </cell>
          <cell r="AD330">
            <v>17329.212359363137</v>
          </cell>
          <cell r="AE330">
            <v>17400.595467572384</v>
          </cell>
          <cell r="AF330">
            <v>71.383108209247439</v>
          </cell>
          <cell r="AG330">
            <v>49694.070763319891</v>
          </cell>
          <cell r="AH330">
            <v>48387.150953344993</v>
          </cell>
          <cell r="AI330">
            <v>-1306.9198099748974</v>
          </cell>
          <cell r="AJ330">
            <v>43912.643141920737</v>
          </cell>
          <cell r="AK330">
            <v>41931.640873473429</v>
          </cell>
          <cell r="AL330">
            <v>-1981.0022684473079</v>
          </cell>
          <cell r="AM330">
            <v>0</v>
          </cell>
          <cell r="AN330">
            <v>0</v>
          </cell>
          <cell r="AO330">
            <v>0</v>
          </cell>
          <cell r="AP330">
            <v>3731.2989945025183</v>
          </cell>
          <cell r="AQ330">
            <v>3152.4735047716536</v>
          </cell>
          <cell r="AR330">
            <v>-578.82548973086477</v>
          </cell>
          <cell r="AS330">
            <v>117759.81755825976</v>
          </cell>
          <cell r="AT330">
            <v>143811.01491959608</v>
          </cell>
          <cell r="AU330">
            <v>26051.197361336323</v>
          </cell>
          <cell r="AV330">
            <v>1415.4945090150893</v>
          </cell>
          <cell r="AW330">
            <v>0</v>
          </cell>
          <cell r="AX330">
            <v>-1415.4945090150893</v>
          </cell>
          <cell r="AY330">
            <v>1750.7379834634689</v>
          </cell>
          <cell r="AZ330">
            <v>1796.5116058778501</v>
          </cell>
          <cell r="BA330">
            <v>45.77362241438118</v>
          </cell>
          <cell r="BB330">
            <v>1574.3716939205976</v>
          </cell>
          <cell r="BC330">
            <v>1496.4044294833034</v>
          </cell>
          <cell r="BD330">
            <v>-77.967264437294261</v>
          </cell>
          <cell r="BE330">
            <v>430.19688851787254</v>
          </cell>
          <cell r="BF330">
            <v>0</v>
          </cell>
          <cell r="BG330">
            <v>-430.19688851787254</v>
          </cell>
          <cell r="BH330">
            <v>333.82081920300374</v>
          </cell>
          <cell r="BI330">
            <v>0</v>
          </cell>
          <cell r="BJ330">
            <v>-333.82081920300374</v>
          </cell>
          <cell r="BK330">
            <v>1566.7852214690047</v>
          </cell>
          <cell r="BL330">
            <v>0</v>
          </cell>
          <cell r="BM330">
            <v>-1566.7852214690047</v>
          </cell>
          <cell r="BN330">
            <v>154.54280550918165</v>
          </cell>
          <cell r="BO330">
            <v>4962.5748764399996</v>
          </cell>
          <cell r="BP330">
            <v>4808.032070930818</v>
          </cell>
          <cell r="BQ330">
            <v>7225.9499210982176</v>
          </cell>
          <cell r="BR330">
            <v>8255.4909118011528</v>
          </cell>
          <cell r="BS330">
            <v>1029.5409907029352</v>
          </cell>
          <cell r="BT330">
            <v>28288.696054451328</v>
          </cell>
          <cell r="BU330">
            <v>34366.197302693843</v>
          </cell>
          <cell r="BV330">
            <v>6077.5012482425154</v>
          </cell>
          <cell r="BW330">
            <v>42338.606240113397</v>
          </cell>
          <cell r="BX330">
            <v>37569.8557298675</v>
          </cell>
          <cell r="BY330">
            <v>-4768.7505102458963</v>
          </cell>
          <cell r="BZ330">
            <v>9870.8667716311593</v>
          </cell>
          <cell r="CA330">
            <v>678.96360955713931</v>
          </cell>
          <cell r="CB330">
            <v>-9191.9031620740207</v>
          </cell>
          <cell r="CC330">
            <v>1524.3225793145241</v>
          </cell>
          <cell r="CD330">
            <v>1528.7442428268532</v>
          </cell>
          <cell r="CE330">
            <v>4.4216635123291326</v>
          </cell>
          <cell r="CF330">
            <v>190.02893915643762</v>
          </cell>
          <cell r="CG330">
            <v>0</v>
          </cell>
          <cell r="CH330">
            <v>-190.02893915643762</v>
          </cell>
          <cell r="CI330">
            <v>5755.4941828705241</v>
          </cell>
          <cell r="CJ330">
            <v>5072.3999455152125</v>
          </cell>
          <cell r="CK330">
            <v>-683.09423735531163</v>
          </cell>
          <cell r="CL330">
            <v>10170.061882003656</v>
          </cell>
          <cell r="CM330">
            <v>11812.502210816871</v>
          </cell>
          <cell r="CN330">
            <v>1642.4403288132144</v>
          </cell>
          <cell r="CO330">
            <v>15925.556064874181</v>
          </cell>
          <cell r="CP330">
            <v>16884.902156332082</v>
          </cell>
          <cell r="CQ330">
            <v>959.34609145790091</v>
          </cell>
          <cell r="CR330">
            <v>320461.85702864215</v>
          </cell>
          <cell r="CS330">
            <v>336566.43420426472</v>
          </cell>
          <cell r="CT330">
            <v>16104.577175622573</v>
          </cell>
          <cell r="CU330">
            <v>384554.22843437054</v>
          </cell>
          <cell r="CV330">
            <v>403879.72104511765</v>
          </cell>
          <cell r="CW330">
            <v>19325.492610747111</v>
          </cell>
          <cell r="CX330">
            <v>11092.317764209312</v>
          </cell>
          <cell r="CY330">
            <v>-8233.1748465378987</v>
          </cell>
          <cell r="CZ330">
            <v>-19325.492610747213</v>
          </cell>
          <cell r="DA330">
            <v>53378.057049799791</v>
          </cell>
          <cell r="DB330">
            <v>3</v>
          </cell>
          <cell r="DC330">
            <v>66129.02</v>
          </cell>
          <cell r="DD330">
            <v>0</v>
          </cell>
          <cell r="DE330">
            <v>25370.530000000006</v>
          </cell>
          <cell r="DF330">
            <v>0</v>
          </cell>
          <cell r="DG330">
            <v>55113.339395980351</v>
          </cell>
          <cell r="DH330">
            <v>4747758.5543829575</v>
          </cell>
          <cell r="DI330">
            <v>17537.474640084307</v>
          </cell>
          <cell r="DJ330">
            <v>9</v>
          </cell>
          <cell r="DK330">
            <v>8.4300525856395492</v>
          </cell>
          <cell r="DL330">
            <v>10.593430625712054</v>
          </cell>
          <cell r="DM330">
            <v>7.1130132208325394</v>
          </cell>
          <cell r="DN330">
            <v>40763.712338645331</v>
          </cell>
          <cell r="DO330">
            <v>0</v>
          </cell>
          <cell r="DP330">
            <v>40763.712338645331</v>
          </cell>
          <cell r="DQ330"/>
          <cell r="DW330">
            <v>1267.2600000000002</v>
          </cell>
          <cell r="DX330">
            <v>0</v>
          </cell>
        </row>
        <row r="331">
          <cell r="A331">
            <v>150000907</v>
          </cell>
          <cell r="B331" t="str">
            <v>№2/404</v>
          </cell>
          <cell r="C331" t="str">
            <v>пр-т ПЕРЕМОГИ,  162</v>
          </cell>
          <cell r="D331" t="str">
            <v>пр-т ПЕРЕМОГИ,  162</v>
          </cell>
          <cell r="E331">
            <v>6309.2</v>
          </cell>
          <cell r="F331">
            <v>6309.2</v>
          </cell>
          <cell r="G331">
            <v>689.99</v>
          </cell>
          <cell r="H331">
            <v>0</v>
          </cell>
          <cell r="I331">
            <v>27562.417480463901</v>
          </cell>
          <cell r="J331">
            <v>26686.526523954239</v>
          </cell>
          <cell r="K331">
            <v>-875.89095650966192</v>
          </cell>
          <cell r="L331">
            <v>4592.9973920322718</v>
          </cell>
          <cell r="M331">
            <v>4678.4974545818086</v>
          </cell>
          <cell r="N331">
            <v>85.500062549536779</v>
          </cell>
          <cell r="O331">
            <v>9172.8802428599065</v>
          </cell>
          <cell r="P331">
            <v>9196.5746080614445</v>
          </cell>
          <cell r="Q331">
            <v>23.694365201537948</v>
          </cell>
          <cell r="R331">
            <v>2173.0352378233893</v>
          </cell>
          <cell r="S331">
            <v>2180.2617823829632</v>
          </cell>
          <cell r="T331">
            <v>7.2265445595739948</v>
          </cell>
          <cell r="U331">
            <v>1221.9646904712938</v>
          </cell>
          <cell r="V331">
            <v>785.39604797073514</v>
          </cell>
          <cell r="W331">
            <v>-436.56864250055867</v>
          </cell>
          <cell r="X331">
            <v>10941.266609152855</v>
          </cell>
          <cell r="Y331">
            <v>11074.497990961761</v>
          </cell>
          <cell r="Z331">
            <v>133.23138180890601</v>
          </cell>
          <cell r="AA331">
            <v>0</v>
          </cell>
          <cell r="AB331">
            <v>0</v>
          </cell>
          <cell r="AC331">
            <v>0</v>
          </cell>
          <cell r="AD331">
            <v>27769.065121343687</v>
          </cell>
          <cell r="AE331">
            <v>27883.4864658281</v>
          </cell>
          <cell r="AF331">
            <v>114.42134448441357</v>
          </cell>
          <cell r="AG331">
            <v>83433.626774147298</v>
          </cell>
          <cell r="AH331">
            <v>82485.240873741059</v>
          </cell>
          <cell r="AI331">
            <v>-948.38590040623967</v>
          </cell>
          <cell r="AJ331">
            <v>87185.971805637542</v>
          </cell>
          <cell r="AK331">
            <v>83004.114465532359</v>
          </cell>
          <cell r="AL331">
            <v>-4181.8573401051835</v>
          </cell>
          <cell r="AM331">
            <v>0</v>
          </cell>
          <cell r="AN331">
            <v>0</v>
          </cell>
          <cell r="AO331">
            <v>0</v>
          </cell>
          <cell r="AP331">
            <v>5596.9484917537775</v>
          </cell>
          <cell r="AQ331">
            <v>4826.166852426627</v>
          </cell>
          <cell r="AR331">
            <v>-770.78163932715051</v>
          </cell>
          <cell r="AS331">
            <v>131753.07981704027</v>
          </cell>
          <cell r="AT331">
            <v>67844.702529007467</v>
          </cell>
          <cell r="AU331">
            <v>-63908.377288032803</v>
          </cell>
          <cell r="AV331">
            <v>2888.9169092047996</v>
          </cell>
          <cell r="AW331">
            <v>0</v>
          </cell>
          <cell r="AX331">
            <v>-2888.9169092047996</v>
          </cell>
          <cell r="AY331">
            <v>3038.7368023680792</v>
          </cell>
          <cell r="AZ331">
            <v>0</v>
          </cell>
          <cell r="BA331">
            <v>-3038.7368023680792</v>
          </cell>
          <cell r="BB331">
            <v>6802.3080963831935</v>
          </cell>
          <cell r="BC331">
            <v>3010.2094262010032</v>
          </cell>
          <cell r="BD331">
            <v>-3792.0986701821903</v>
          </cell>
          <cell r="BE331">
            <v>1650.2795163495252</v>
          </cell>
          <cell r="BF331">
            <v>931</v>
          </cell>
          <cell r="BG331">
            <v>-719.27951634952524</v>
          </cell>
          <cell r="BH331">
            <v>655.35811463036464</v>
          </cell>
          <cell r="BI331">
            <v>5082.5942977019095</v>
          </cell>
          <cell r="BJ331">
            <v>4427.2361830715445</v>
          </cell>
          <cell r="BK331">
            <v>3212.0048555403873</v>
          </cell>
          <cell r="BL331">
            <v>668.47560115347426</v>
          </cell>
          <cell r="BM331">
            <v>-2543.5292543869132</v>
          </cell>
          <cell r="BN331">
            <v>341.28202883277618</v>
          </cell>
          <cell r="BO331">
            <v>0</v>
          </cell>
          <cell r="BP331">
            <v>-341.28202883277618</v>
          </cell>
          <cell r="BQ331">
            <v>18588.886323309122</v>
          </cell>
          <cell r="BR331">
            <v>9692.2793250563864</v>
          </cell>
          <cell r="BS331">
            <v>-8896.6069982527351</v>
          </cell>
          <cell r="BT331">
            <v>56112.517231466671</v>
          </cell>
          <cell r="BU331">
            <v>82411.324663868567</v>
          </cell>
          <cell r="BV331">
            <v>26298.807432401896</v>
          </cell>
          <cell r="BW331">
            <v>39320.637725584034</v>
          </cell>
          <cell r="BX331">
            <v>44787.137105221875</v>
          </cell>
          <cell r="BY331">
            <v>5466.4993796378403</v>
          </cell>
          <cell r="BZ331">
            <v>10989.039884479516</v>
          </cell>
          <cell r="CA331">
            <v>1104.2686072207093</v>
          </cell>
          <cell r="CB331">
            <v>-9884.7712772588075</v>
          </cell>
          <cell r="CC331">
            <v>2497.7195822101285</v>
          </cell>
          <cell r="CD331">
            <v>2504.9648173660985</v>
          </cell>
          <cell r="CE331">
            <v>7.2452351559700219</v>
          </cell>
          <cell r="CF331">
            <v>311.37700704472451</v>
          </cell>
          <cell r="CG331">
            <v>0</v>
          </cell>
          <cell r="CH331">
            <v>-311.37700704472451</v>
          </cell>
          <cell r="CI331">
            <v>29102.776390852163</v>
          </cell>
          <cell r="CJ331">
            <v>24310.960767966826</v>
          </cell>
          <cell r="CK331">
            <v>-4791.8156228853368</v>
          </cell>
          <cell r="CL331">
            <v>17236.380890564338</v>
          </cell>
          <cell r="CM331">
            <v>24392.937754399736</v>
          </cell>
          <cell r="CN331">
            <v>7156.556863835398</v>
          </cell>
          <cell r="CO331">
            <v>46339.157281416497</v>
          </cell>
          <cell r="CP331">
            <v>48703.898522366566</v>
          </cell>
          <cell r="CQ331">
            <v>2364.7412409500685</v>
          </cell>
          <cell r="CR331">
            <v>482128.96192408958</v>
          </cell>
          <cell r="CS331">
            <v>427364.09776180773</v>
          </cell>
          <cell r="CT331">
            <v>-54764.864162281854</v>
          </cell>
          <cell r="CU331">
            <v>578554.75430890743</v>
          </cell>
          <cell r="CV331">
            <v>512836.91731416923</v>
          </cell>
          <cell r="CW331">
            <v>-65717.836994738202</v>
          </cell>
          <cell r="CX331">
            <v>16744.895551345573</v>
          </cell>
          <cell r="CY331">
            <v>82462.732546083804</v>
          </cell>
          <cell r="CZ331">
            <v>65717.836994738231</v>
          </cell>
          <cell r="DA331">
            <v>-77914.104624292784</v>
          </cell>
          <cell r="DB331">
            <v>3</v>
          </cell>
          <cell r="DC331">
            <v>67087.91</v>
          </cell>
          <cell r="DD331">
            <v>0</v>
          </cell>
          <cell r="DE331">
            <v>5684.6500000000015</v>
          </cell>
          <cell r="DF331">
            <v>0</v>
          </cell>
          <cell r="DG331">
            <v>-8178.6311680877116</v>
          </cell>
          <cell r="DH331">
            <v>7143595.7983230352</v>
          </cell>
          <cell r="DI331">
            <v>28102.569451535273</v>
          </cell>
          <cell r="DJ331">
            <v>9</v>
          </cell>
          <cell r="DK331">
            <v>7.3782950850425717</v>
          </cell>
          <cell r="DL331">
            <v>10.021445041756982</v>
          </cell>
          <cell r="DM331">
            <v>6.6097601721448127</v>
          </cell>
          <cell r="DN331">
            <v>61403.55401881977</v>
          </cell>
          <cell r="DO331">
            <v>0</v>
          </cell>
          <cell r="DP331">
            <v>61403.55401881977</v>
          </cell>
          <cell r="DQ331"/>
          <cell r="DW331">
            <v>1881.4599999999998</v>
          </cell>
          <cell r="DX331">
            <v>0</v>
          </cell>
        </row>
        <row r="332">
          <cell r="A332">
            <v>150000908</v>
          </cell>
          <cell r="B332" t="str">
            <v>№2/405</v>
          </cell>
          <cell r="C332" t="str">
            <v>пр-т ПЕРЕМОГИ,  164</v>
          </cell>
          <cell r="D332" t="str">
            <v>пр-т ПЕРЕМОГИ,  164</v>
          </cell>
          <cell r="E332">
            <v>6324.72</v>
          </cell>
          <cell r="F332">
            <v>6280.52</v>
          </cell>
          <cell r="G332">
            <v>653.29</v>
          </cell>
          <cell r="H332">
            <v>44.2</v>
          </cell>
          <cell r="I332">
            <v>27215.360687804543</v>
          </cell>
          <cell r="J332">
            <v>26422.462191863106</v>
          </cell>
          <cell r="K332">
            <v>-792.89849594143743</v>
          </cell>
          <cell r="L332">
            <v>4667.877423748253</v>
          </cell>
          <cell r="M332">
            <v>4737.0209437827561</v>
          </cell>
          <cell r="N332">
            <v>69.143520034503126</v>
          </cell>
          <cell r="O332">
            <v>9193.2076505391415</v>
          </cell>
          <cell r="P332">
            <v>9219.7155390145035</v>
          </cell>
          <cell r="Q332">
            <v>26.507888475362051</v>
          </cell>
          <cell r="R332">
            <v>2160.7598730742229</v>
          </cell>
          <cell r="S332">
            <v>2165.9362800761264</v>
          </cell>
          <cell r="T332">
            <v>5.1764070019034989</v>
          </cell>
          <cell r="U332">
            <v>1221.9646904712938</v>
          </cell>
          <cell r="V332">
            <v>785.39604797073514</v>
          </cell>
          <cell r="W332">
            <v>-436.56864250055867</v>
          </cell>
          <cell r="X332">
            <v>10073.100010643326</v>
          </cell>
          <cell r="Y332">
            <v>9370.3665773394805</v>
          </cell>
          <cell r="Z332">
            <v>-702.73343330384523</v>
          </cell>
          <cell r="AA332">
            <v>0</v>
          </cell>
          <cell r="AB332">
            <v>0</v>
          </cell>
          <cell r="AC332">
            <v>0</v>
          </cell>
          <cell r="AD332">
            <v>27841.598437462733</v>
          </cell>
          <cell r="AE332">
            <v>27955.977524651498</v>
          </cell>
          <cell r="AF332">
            <v>114.37908718876497</v>
          </cell>
          <cell r="AG332">
            <v>82373.868773743525</v>
          </cell>
          <cell r="AH332">
            <v>80656.875104698207</v>
          </cell>
          <cell r="AI332">
            <v>-1716.9936690453178</v>
          </cell>
          <cell r="AJ332">
            <v>80514.252211302097</v>
          </cell>
          <cell r="AK332">
            <v>66753.091818127403</v>
          </cell>
          <cell r="AL332">
            <v>-13761.160393174694</v>
          </cell>
          <cell r="AM332">
            <v>1471.5968454528456</v>
          </cell>
          <cell r="AN332">
            <v>871.78856506759666</v>
          </cell>
          <cell r="AO332">
            <v>-599.80828038524896</v>
          </cell>
          <cell r="AP332">
            <v>5493.3012974620415</v>
          </cell>
          <cell r="AQ332">
            <v>4596.5990105288029</v>
          </cell>
          <cell r="AR332">
            <v>-896.70228693323861</v>
          </cell>
          <cell r="AS332">
            <v>135048.88791940451</v>
          </cell>
          <cell r="AT332">
            <v>28008.356596903439</v>
          </cell>
          <cell r="AU332">
            <v>-107040.53132250108</v>
          </cell>
          <cell r="AV332">
            <v>2942.9868039397943</v>
          </cell>
          <cell r="AW332">
            <v>1437.3062526763365</v>
          </cell>
          <cell r="AX332">
            <v>-1505.6805512634578</v>
          </cell>
          <cell r="AY332">
            <v>3174.8379135343484</v>
          </cell>
          <cell r="AZ332">
            <v>2002.4325358207007</v>
          </cell>
          <cell r="BA332">
            <v>-1172.4053777136478</v>
          </cell>
          <cell r="BB332">
            <v>6815.0493923576123</v>
          </cell>
          <cell r="BC332">
            <v>1068.7054002953271</v>
          </cell>
          <cell r="BD332">
            <v>-5746.343992062285</v>
          </cell>
          <cell r="BE332">
            <v>1650.5675376048648</v>
          </cell>
          <cell r="BF332">
            <v>9894.0245454838514</v>
          </cell>
          <cell r="BG332">
            <v>8243.4570078789875</v>
          </cell>
          <cell r="BH332">
            <v>655.35811463036464</v>
          </cell>
          <cell r="BI332">
            <v>0</v>
          </cell>
          <cell r="BJ332">
            <v>-655.35811463036464</v>
          </cell>
          <cell r="BK332">
            <v>3223.1234799518115</v>
          </cell>
          <cell r="BL332">
            <v>3214.6469570142176</v>
          </cell>
          <cell r="BM332">
            <v>-8.4765229375939271</v>
          </cell>
          <cell r="BN332">
            <v>341.28202883277618</v>
          </cell>
          <cell r="BO332">
            <v>0</v>
          </cell>
          <cell r="BP332">
            <v>-341.28202883277618</v>
          </cell>
          <cell r="BQ332">
            <v>18803.205270851569</v>
          </cell>
          <cell r="BR332">
            <v>17617.115691290433</v>
          </cell>
          <cell r="BS332">
            <v>-1186.0895795611359</v>
          </cell>
          <cell r="BT332">
            <v>55520.863000629332</v>
          </cell>
          <cell r="BU332">
            <v>70281.737413205599</v>
          </cell>
          <cell r="BV332">
            <v>14760.874412576268</v>
          </cell>
          <cell r="BW332">
            <v>43202.6390467085</v>
          </cell>
          <cell r="BX332">
            <v>46476.735871021265</v>
          </cell>
          <cell r="BY332">
            <v>3274.0968243127645</v>
          </cell>
          <cell r="BZ332">
            <v>10926.753114612517</v>
          </cell>
          <cell r="CA332">
            <v>1085.1937682258124</v>
          </cell>
          <cell r="CB332">
            <v>-9841.5593463867044</v>
          </cell>
          <cell r="CC332">
            <v>2645.203976588251</v>
          </cell>
          <cell r="CD332">
            <v>2652.8770256296207</v>
          </cell>
          <cell r="CE332">
            <v>7.6730490413697225</v>
          </cell>
          <cell r="CF332">
            <v>329.7630779368892</v>
          </cell>
          <cell r="CG332">
            <v>0</v>
          </cell>
          <cell r="CH332">
            <v>-329.7630779368892</v>
          </cell>
          <cell r="CI332">
            <v>17464.653140845297</v>
          </cell>
          <cell r="CJ332">
            <v>8464.1768060516242</v>
          </cell>
          <cell r="CK332">
            <v>-9000.4763347936732</v>
          </cell>
          <cell r="CL332">
            <v>15897.737700413521</v>
          </cell>
          <cell r="CM332">
            <v>21071.490038764212</v>
          </cell>
          <cell r="CN332">
            <v>5173.7523383506905</v>
          </cell>
          <cell r="CO332">
            <v>33362.390841258821</v>
          </cell>
          <cell r="CP332">
            <v>29535.666844815838</v>
          </cell>
          <cell r="CQ332">
            <v>-3826.7239964429828</v>
          </cell>
          <cell r="CR332">
            <v>469692.72537595092</v>
          </cell>
          <cell r="CS332">
            <v>348536.03770951403</v>
          </cell>
          <cell r="CT332">
            <v>-121156.68766643689</v>
          </cell>
          <cell r="CU332">
            <v>563631.27045114106</v>
          </cell>
          <cell r="CV332">
            <v>418243.24525141681</v>
          </cell>
          <cell r="CW332">
            <v>-145388.02519972424</v>
          </cell>
          <cell r="CX332">
            <v>7066.2200661756333</v>
          </cell>
          <cell r="CY332">
            <v>152454.24526589992</v>
          </cell>
          <cell r="CZ332">
            <v>145388.0251997243</v>
          </cell>
          <cell r="DA332">
            <v>-73282.4280544176</v>
          </cell>
          <cell r="DB332">
            <v>3</v>
          </cell>
          <cell r="DC332">
            <v>99442.8</v>
          </cell>
          <cell r="DD332">
            <v>290.41000000000003</v>
          </cell>
          <cell r="DE332">
            <v>40403.310000000005</v>
          </cell>
          <cell r="DF332">
            <v>0</v>
          </cell>
          <cell r="DG332">
            <v>-60486.519906925038</v>
          </cell>
          <cell r="DH332">
            <v>6848369.8862078004</v>
          </cell>
          <cell r="DI332">
            <v>27981.297499858323</v>
          </cell>
          <cell r="DJ332">
            <v>9</v>
          </cell>
          <cell r="DK332">
            <v>7.4177480777308054</v>
          </cell>
          <cell r="DL332">
            <v>9.6305829673265624</v>
          </cell>
          <cell r="DM332">
            <v>6.5704141753041121</v>
          </cell>
          <cell r="DN332">
            <v>59039.446032929809</v>
          </cell>
          <cell r="DO332">
            <v>290.41230654844179</v>
          </cell>
          <cell r="DP332">
            <v>59329.858339478247</v>
          </cell>
          <cell r="DQ332"/>
          <cell r="DW332">
            <v>1818.8400000000001</v>
          </cell>
          <cell r="DX332">
            <v>4274.3999999999996</v>
          </cell>
        </row>
        <row r="333">
          <cell r="A333">
            <v>150000909</v>
          </cell>
          <cell r="B333" t="str">
            <v>№2/406</v>
          </cell>
          <cell r="C333" t="str">
            <v>пр-т ПЕРЕМОГИ,  166</v>
          </cell>
          <cell r="D333" t="str">
            <v>пр-т ПЕРЕМОГИ,  166</v>
          </cell>
          <cell r="E333">
            <v>6336.6</v>
          </cell>
          <cell r="F333">
            <v>6336.6</v>
          </cell>
          <cell r="G333">
            <v>691.97</v>
          </cell>
          <cell r="H333">
            <v>0</v>
          </cell>
          <cell r="I333">
            <v>27653.460680062668</v>
          </cell>
          <cell r="J333">
            <v>26823.897643590335</v>
          </cell>
          <cell r="K333">
            <v>-829.5630364723329</v>
          </cell>
          <cell r="L333">
            <v>4583.2119556411026</v>
          </cell>
          <cell r="M333">
            <v>4668.0828512541239</v>
          </cell>
          <cell r="N333">
            <v>84.870895613021275</v>
          </cell>
          <cell r="O333">
            <v>9225.2900921147848</v>
          </cell>
          <cell r="P333">
            <v>9249.2513765279855</v>
          </cell>
          <cell r="Q333">
            <v>23.961284413200701</v>
          </cell>
          <cell r="R333">
            <v>2246.3965654183171</v>
          </cell>
          <cell r="S333">
            <v>2251.2457081213506</v>
          </cell>
          <cell r="T333">
            <v>4.8491427030335217</v>
          </cell>
          <cell r="U333">
            <v>1221.9646904712938</v>
          </cell>
          <cell r="V333">
            <v>785.39604797073514</v>
          </cell>
          <cell r="W333">
            <v>-436.56864250055867</v>
          </cell>
          <cell r="X333">
            <v>9901.3365427958433</v>
          </cell>
          <cell r="Y333">
            <v>9139.8611113022398</v>
          </cell>
          <cell r="Z333">
            <v>-761.47543149360354</v>
          </cell>
          <cell r="AA333">
            <v>0</v>
          </cell>
          <cell r="AB333">
            <v>0</v>
          </cell>
          <cell r="AC333">
            <v>0</v>
          </cell>
          <cell r="AD333">
            <v>27889.825014776514</v>
          </cell>
          <cell r="AE333">
            <v>28004.730814033701</v>
          </cell>
          <cell r="AF333">
            <v>114.90579925718703</v>
          </cell>
          <cell r="AG333">
            <v>82721.485541280519</v>
          </cell>
          <cell r="AH333">
            <v>80922.465552800481</v>
          </cell>
          <cell r="AI333">
            <v>-1799.0199884800386</v>
          </cell>
          <cell r="AJ333">
            <v>54330.813676732738</v>
          </cell>
          <cell r="AK333">
            <v>51855.353498096752</v>
          </cell>
          <cell r="AL333">
            <v>-2475.4601786359854</v>
          </cell>
          <cell r="AM333">
            <v>1341.6662844428133</v>
          </cell>
          <cell r="AN333">
            <v>1748.3001384052336</v>
          </cell>
          <cell r="AO333">
            <v>406.63385396242029</v>
          </cell>
          <cell r="AP333">
            <v>5596.9484917537775</v>
          </cell>
          <cell r="AQ333">
            <v>4986.0072095728356</v>
          </cell>
          <cell r="AR333">
            <v>-610.94128218094193</v>
          </cell>
          <cell r="AS333">
            <v>130588.39322669533</v>
          </cell>
          <cell r="AT333">
            <v>130105.40466529527</v>
          </cell>
          <cell r="AU333">
            <v>-482.98856140006683</v>
          </cell>
          <cell r="AV333">
            <v>2766.1575678924655</v>
          </cell>
          <cell r="AW333">
            <v>738.03660386464696</v>
          </cell>
          <cell r="AX333">
            <v>-2028.1209640278184</v>
          </cell>
          <cell r="AY333">
            <v>3032.5026538094007</v>
          </cell>
          <cell r="AZ333">
            <v>0</v>
          </cell>
          <cell r="BA333">
            <v>-3032.5026538094007</v>
          </cell>
          <cell r="BB333">
            <v>7201.4002697625092</v>
          </cell>
          <cell r="BC333">
            <v>1068.7054002953271</v>
          </cell>
          <cell r="BD333">
            <v>-6132.6948694671819</v>
          </cell>
          <cell r="BE333">
            <v>2398.6548759785155</v>
          </cell>
          <cell r="BF333">
            <v>0</v>
          </cell>
          <cell r="BG333">
            <v>-2398.6548759785155</v>
          </cell>
          <cell r="BH333">
            <v>655.35811463036464</v>
          </cell>
          <cell r="BI333">
            <v>0</v>
          </cell>
          <cell r="BJ333">
            <v>-655.35811463036464</v>
          </cell>
          <cell r="BK333">
            <v>3200.0787811144019</v>
          </cell>
          <cell r="BL333">
            <v>4907.5700346171743</v>
          </cell>
          <cell r="BM333">
            <v>1707.4912535027725</v>
          </cell>
          <cell r="BN333">
            <v>341.28202883277618</v>
          </cell>
          <cell r="BO333">
            <v>8175.1790823560004</v>
          </cell>
          <cell r="BP333">
            <v>7833.8970535232238</v>
          </cell>
          <cell r="BQ333">
            <v>19595.434292020433</v>
          </cell>
          <cell r="BR333">
            <v>14889.491121133149</v>
          </cell>
          <cell r="BS333">
            <v>-4705.9431708872835</v>
          </cell>
          <cell r="BT333">
            <v>52281.721937596682</v>
          </cell>
          <cell r="BU333">
            <v>69708.457302540337</v>
          </cell>
          <cell r="BV333">
            <v>17426.735364943655</v>
          </cell>
          <cell r="BW333">
            <v>44694.159463286218</v>
          </cell>
          <cell r="BX333">
            <v>48112.425257578499</v>
          </cell>
          <cell r="BY333">
            <v>3418.2657942922815</v>
          </cell>
          <cell r="BZ333">
            <v>12173.24583342189</v>
          </cell>
          <cell r="CA333">
            <v>1078.7939920951892</v>
          </cell>
          <cell r="CB333">
            <v>-11094.451841326701</v>
          </cell>
          <cell r="CC333">
            <v>2644.5696351070546</v>
          </cell>
          <cell r="CD333">
            <v>2652.240844088702</v>
          </cell>
          <cell r="CE333">
            <v>7.6712089816473963</v>
          </cell>
          <cell r="CF333">
            <v>329.68399806208413</v>
          </cell>
          <cell r="CG333">
            <v>1101.7677194636176</v>
          </cell>
          <cell r="CH333">
            <v>772.08372140153347</v>
          </cell>
          <cell r="CI333">
            <v>15467.658224459105</v>
          </cell>
          <cell r="CJ333">
            <v>14819.035576268638</v>
          </cell>
          <cell r="CK333">
            <v>-648.62264819046686</v>
          </cell>
          <cell r="CL333">
            <v>23602.77527848641</v>
          </cell>
          <cell r="CM333">
            <v>22220.716804309839</v>
          </cell>
          <cell r="CN333">
            <v>-1382.0584741765706</v>
          </cell>
          <cell r="CO333">
            <v>39070.433502945511</v>
          </cell>
          <cell r="CP333">
            <v>37039.752380578473</v>
          </cell>
          <cell r="CQ333">
            <v>-2030.6811223670375</v>
          </cell>
          <cell r="CR333">
            <v>445368.55588334514</v>
          </cell>
          <cell r="CS333">
            <v>444200.45968164853</v>
          </cell>
          <cell r="CT333">
            <v>-1168.0962016966077</v>
          </cell>
          <cell r="CU333">
            <v>534442.26706001419</v>
          </cell>
          <cell r="CV333">
            <v>533040.55161797826</v>
          </cell>
          <cell r="CW333">
            <v>-1401.7154420359293</v>
          </cell>
          <cell r="CX333">
            <v>15508.904547867987</v>
          </cell>
          <cell r="CY333">
            <v>16910.61998990384</v>
          </cell>
          <cell r="CZ333">
            <v>1401.7154420358529</v>
          </cell>
          <cell r="DA333">
            <v>-48100.274730629746</v>
          </cell>
          <cell r="DB333">
            <v>3</v>
          </cell>
          <cell r="DC333">
            <v>146849.60000000001</v>
          </cell>
          <cell r="DD333">
            <v>0</v>
          </cell>
          <cell r="DE333">
            <v>89821.56</v>
          </cell>
          <cell r="DF333">
            <v>0</v>
          </cell>
          <cell r="DG333">
            <v>10758.305046991212</v>
          </cell>
          <cell r="DH333">
            <v>6599414.0592945851</v>
          </cell>
          <cell r="DI333">
            <v>28224.866111106632</v>
          </cell>
          <cell r="DJ333">
            <v>9</v>
          </cell>
          <cell r="DK333">
            <v>7.3259359668589692</v>
          </cell>
          <cell r="DL333">
            <v>9.2048707157791654</v>
          </cell>
          <cell r="DM333">
            <v>6.4580004185193491</v>
          </cell>
          <cell r="DN333">
            <v>57027.417299395951</v>
          </cell>
          <cell r="DO333">
            <v>0</v>
          </cell>
          <cell r="DP333">
            <v>57027.417299395951</v>
          </cell>
          <cell r="DQ333"/>
          <cell r="DW333">
            <v>1494.44</v>
          </cell>
          <cell r="DX333">
            <v>0</v>
          </cell>
        </row>
        <row r="334">
          <cell r="A334">
            <v>150000910</v>
          </cell>
          <cell r="B334" t="str">
            <v>№2/407</v>
          </cell>
          <cell r="C334" t="str">
            <v>пр-т ПЕРЕМОГИ,  168</v>
          </cell>
          <cell r="D334" t="str">
            <v>пр-т ПЕРЕМОГИ,  168</v>
          </cell>
          <cell r="E334">
            <v>6347.25</v>
          </cell>
          <cell r="F334">
            <v>6232.15</v>
          </cell>
          <cell r="G334">
            <v>576.05999999999995</v>
          </cell>
          <cell r="H334">
            <v>115.1</v>
          </cell>
          <cell r="I334">
            <v>27071.298136106656</v>
          </cell>
          <cell r="J334">
            <v>26213.769173028631</v>
          </cell>
          <cell r="K334">
            <v>-857.52896307802439</v>
          </cell>
          <cell r="L334">
            <v>4235.4441684212097</v>
          </cell>
          <cell r="M334">
            <v>4303.6224772441728</v>
          </cell>
          <cell r="N334">
            <v>68.178308822963118</v>
          </cell>
          <cell r="O334">
            <v>9231.0885104458248</v>
          </cell>
          <cell r="P334">
            <v>9256.9584722521267</v>
          </cell>
          <cell r="Q334">
            <v>25.869961806301944</v>
          </cell>
          <cell r="R334">
            <v>2181.7832378233888</v>
          </cell>
          <cell r="S334">
            <v>2188.2617823829632</v>
          </cell>
          <cell r="T334">
            <v>6.4785445595744022</v>
          </cell>
          <cell r="U334">
            <v>1221.9646904712938</v>
          </cell>
          <cell r="V334">
            <v>785.39604797073514</v>
          </cell>
          <cell r="W334">
            <v>-436.56864250055867</v>
          </cell>
          <cell r="X334">
            <v>9984.1764259294087</v>
          </cell>
          <cell r="Y334">
            <v>9724.3330498449759</v>
          </cell>
          <cell r="Z334">
            <v>-259.84337608443275</v>
          </cell>
          <cell r="AA334">
            <v>0</v>
          </cell>
          <cell r="AB334">
            <v>0</v>
          </cell>
          <cell r="AC334">
            <v>0</v>
          </cell>
          <cell r="AD334">
            <v>27941.06476084275</v>
          </cell>
          <cell r="AE334">
            <v>28055.829172352172</v>
          </cell>
          <cell r="AF334">
            <v>114.76441150942264</v>
          </cell>
          <cell r="AG334">
            <v>81866.819930040525</v>
          </cell>
          <cell r="AH334">
            <v>80528.170175075778</v>
          </cell>
          <cell r="AI334">
            <v>-1338.6497549647465</v>
          </cell>
          <cell r="AJ334">
            <v>52889.610333342811</v>
          </cell>
          <cell r="AK334">
            <v>48753.282697884497</v>
          </cell>
          <cell r="AL334">
            <v>-4136.327635458314</v>
          </cell>
          <cell r="AM334">
            <v>2207.4062844428131</v>
          </cell>
          <cell r="AN334">
            <v>4590.875764183158</v>
          </cell>
          <cell r="AO334">
            <v>2383.4694797403449</v>
          </cell>
          <cell r="AP334">
            <v>5493.3012974620415</v>
          </cell>
          <cell r="AQ334">
            <v>4836.5396569998447</v>
          </cell>
          <cell r="AR334">
            <v>-656.76164046219674</v>
          </cell>
          <cell r="AS334">
            <v>120620.02142799093</v>
          </cell>
          <cell r="AT334">
            <v>19334.113541167007</v>
          </cell>
          <cell r="AU334">
            <v>-101285.90788682392</v>
          </cell>
          <cell r="AV334">
            <v>2970.5529095574957</v>
          </cell>
          <cell r="AW334">
            <v>271.90966608378176</v>
          </cell>
          <cell r="AX334">
            <v>-2698.6432434737139</v>
          </cell>
          <cell r="AY334">
            <v>3035.6688756186531</v>
          </cell>
          <cell r="AZ334">
            <v>3303.2015722511933</v>
          </cell>
          <cell r="BA334">
            <v>267.53269663254014</v>
          </cell>
          <cell r="BB334">
            <v>5936.0199043137854</v>
          </cell>
          <cell r="BC334">
            <v>3647.4520020144182</v>
          </cell>
          <cell r="BD334">
            <v>-2288.5679022993672</v>
          </cell>
          <cell r="BE334">
            <v>1658.6953679528119</v>
          </cell>
          <cell r="BF334">
            <v>353.86828631974277</v>
          </cell>
          <cell r="BG334">
            <v>-1304.8270816330692</v>
          </cell>
          <cell r="BH334">
            <v>655.35811463036464</v>
          </cell>
          <cell r="BI334">
            <v>0</v>
          </cell>
          <cell r="BJ334">
            <v>-655.35811463036464</v>
          </cell>
          <cell r="BK334">
            <v>3208.2330964803036</v>
          </cell>
          <cell r="BL334">
            <v>16911.01514285912</v>
          </cell>
          <cell r="BM334">
            <v>13702.782046378816</v>
          </cell>
          <cell r="BN334">
            <v>341.28202883277618</v>
          </cell>
          <cell r="BO334">
            <v>0</v>
          </cell>
          <cell r="BP334">
            <v>-341.28202883277618</v>
          </cell>
          <cell r="BQ334">
            <v>17805.81029738619</v>
          </cell>
          <cell r="BR334">
            <v>24487.446669528254</v>
          </cell>
          <cell r="BS334">
            <v>6681.6363721420639</v>
          </cell>
          <cell r="BT334">
            <v>51684.808945810364</v>
          </cell>
          <cell r="BU334">
            <v>73709.365189709846</v>
          </cell>
          <cell r="BV334">
            <v>22024.556243899482</v>
          </cell>
          <cell r="BW334">
            <v>38570.819307510828</v>
          </cell>
          <cell r="BX334">
            <v>41784.051474766231</v>
          </cell>
          <cell r="BY334">
            <v>3213.2321672554026</v>
          </cell>
          <cell r="BZ334">
            <v>12450.244215379531</v>
          </cell>
          <cell r="CA334">
            <v>1076.8803025658185</v>
          </cell>
          <cell r="CB334">
            <v>-11373.363912813713</v>
          </cell>
          <cell r="CC334">
            <v>2459.6590933383554</v>
          </cell>
          <cell r="CD334">
            <v>2466.7939249109963</v>
          </cell>
          <cell r="CE334">
            <v>7.1348315726409055</v>
          </cell>
          <cell r="CF334">
            <v>306.63221455642389</v>
          </cell>
          <cell r="CG334">
            <v>0</v>
          </cell>
          <cell r="CH334">
            <v>-306.63221455642389</v>
          </cell>
          <cell r="CI334">
            <v>32117.745636090192</v>
          </cell>
          <cell r="CJ334">
            <v>37249.337845015565</v>
          </cell>
          <cell r="CK334">
            <v>5131.5922089253727</v>
          </cell>
          <cell r="CL334">
            <v>17650.924267137685</v>
          </cell>
          <cell r="CM334">
            <v>25454.588399161934</v>
          </cell>
          <cell r="CN334">
            <v>7803.6641320242488</v>
          </cell>
          <cell r="CO334">
            <v>49768.669903227878</v>
          </cell>
          <cell r="CP334">
            <v>62703.926244177499</v>
          </cell>
          <cell r="CQ334">
            <v>12935.256340949622</v>
          </cell>
          <cell r="CR334">
            <v>436123.80325048877</v>
          </cell>
          <cell r="CS334">
            <v>364271.44564096892</v>
          </cell>
          <cell r="CT334">
            <v>-71852.357609519851</v>
          </cell>
          <cell r="CU334">
            <v>523348.56390058651</v>
          </cell>
          <cell r="CV334">
            <v>437125.73476916266</v>
          </cell>
          <cell r="CW334">
            <v>-86222.829131423845</v>
          </cell>
          <cell r="CX334">
            <v>15109.512585680408</v>
          </cell>
          <cell r="CY334">
            <v>101332.34171710414</v>
          </cell>
          <cell r="CZ334">
            <v>86222.829131423729</v>
          </cell>
          <cell r="DA334">
            <v>-66807.621683144098</v>
          </cell>
          <cell r="DB334">
            <v>3</v>
          </cell>
          <cell r="DC334">
            <v>115088.26</v>
          </cell>
          <cell r="DD334">
            <v>705.56</v>
          </cell>
          <cell r="DE334">
            <v>60340.369999999995</v>
          </cell>
          <cell r="DF334">
            <v>0</v>
          </cell>
          <cell r="DG334">
            <v>15834.641803115141</v>
          </cell>
          <cell r="DH334">
            <v>6461496.917835203</v>
          </cell>
          <cell r="DI334">
            <v>27766.24249958475</v>
          </cell>
          <cell r="DJ334">
            <v>9</v>
          </cell>
          <cell r="DK334">
            <v>6.8907134369906746</v>
          </cell>
          <cell r="DL334">
            <v>8.968651389174136</v>
          </cell>
          <cell r="DM334">
            <v>6.130049130651634</v>
          </cell>
          <cell r="DN334">
            <v>54696.963818306787</v>
          </cell>
          <cell r="DO334">
            <v>705.56865493800308</v>
          </cell>
          <cell r="DP334">
            <v>55402.532473244792</v>
          </cell>
          <cell r="DQ334"/>
          <cell r="DW334">
            <v>1494.44</v>
          </cell>
          <cell r="DX334">
            <v>0</v>
          </cell>
        </row>
        <row r="335">
          <cell r="A335">
            <v>150000911</v>
          </cell>
          <cell r="B335" t="str">
            <v>№2/408</v>
          </cell>
          <cell r="C335" t="str">
            <v>пр-т ПЕРЕМОГИ,  170</v>
          </cell>
          <cell r="D335" t="str">
            <v>пр-т ПЕРЕМОГИ,  170</v>
          </cell>
          <cell r="E335">
            <v>5865.08</v>
          </cell>
          <cell r="F335">
            <v>5865.08</v>
          </cell>
          <cell r="G335">
            <v>0</v>
          </cell>
          <cell r="H335">
            <v>0</v>
          </cell>
          <cell r="I335">
            <v>22671.604583964294</v>
          </cell>
          <cell r="J335">
            <v>21900.639953288413</v>
          </cell>
          <cell r="K335">
            <v>-770.96463067588047</v>
          </cell>
          <cell r="L335">
            <v>4803.3100092489103</v>
          </cell>
          <cell r="M335">
            <v>4871.6054220319575</v>
          </cell>
          <cell r="N335">
            <v>68.295412783047141</v>
          </cell>
          <cell r="O335">
            <v>9786.7556325449223</v>
          </cell>
          <cell r="P335">
            <v>9814.7873154306908</v>
          </cell>
          <cell r="Q335">
            <v>28.031682885768532</v>
          </cell>
          <cell r="R335">
            <v>0</v>
          </cell>
          <cell r="S335">
            <v>0</v>
          </cell>
          <cell r="T335">
            <v>0</v>
          </cell>
          <cell r="U335">
            <v>1352.3862971900487</v>
          </cell>
          <cell r="V335">
            <v>934.85549214666253</v>
          </cell>
          <cell r="W335">
            <v>-417.53080504338618</v>
          </cell>
          <cell r="X335">
            <v>21067.354472588813</v>
          </cell>
          <cell r="Y335">
            <v>20432.001773042859</v>
          </cell>
          <cell r="Z335">
            <v>-635.35269954595424</v>
          </cell>
          <cell r="AA335">
            <v>0</v>
          </cell>
          <cell r="AB335">
            <v>0</v>
          </cell>
          <cell r="AC335">
            <v>0</v>
          </cell>
          <cell r="AD335">
            <v>25815.363817445523</v>
          </cell>
          <cell r="AE335">
            <v>25921.651751244801</v>
          </cell>
          <cell r="AF335">
            <v>106.28793379927811</v>
          </cell>
          <cell r="AG335">
            <v>85496.774812982505</v>
          </cell>
          <cell r="AH335">
            <v>83875.541707185388</v>
          </cell>
          <cell r="AI335">
            <v>-1621.2331057971169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13946.46120478334</v>
          </cell>
          <cell r="AQ335">
            <v>8563.3473658475868</v>
          </cell>
          <cell r="AR335">
            <v>-5383.1138389357529</v>
          </cell>
          <cell r="AS335">
            <v>106990.26899372297</v>
          </cell>
          <cell r="AT335">
            <v>87632.892659294754</v>
          </cell>
          <cell r="AU335">
            <v>-19357.37633442822</v>
          </cell>
          <cell r="AV335">
            <v>3585.3489719489667</v>
          </cell>
          <cell r="AW335">
            <v>0</v>
          </cell>
          <cell r="AX335">
            <v>-3585.3489719489667</v>
          </cell>
          <cell r="AY335">
            <v>5601.0785188308946</v>
          </cell>
          <cell r="AZ335">
            <v>2122.315160640595</v>
          </cell>
          <cell r="BA335">
            <v>-3478.7633581902996</v>
          </cell>
          <cell r="BB335">
            <v>3486.1932571237439</v>
          </cell>
          <cell r="BC335">
            <v>8572.9596913617552</v>
          </cell>
          <cell r="BD335">
            <v>5086.7664342380112</v>
          </cell>
          <cell r="BE335">
            <v>0</v>
          </cell>
          <cell r="BF335">
            <v>0</v>
          </cell>
          <cell r="BG335">
            <v>0</v>
          </cell>
          <cell r="BH335">
            <v>1372.1877145678275</v>
          </cell>
          <cell r="BI335">
            <v>0</v>
          </cell>
          <cell r="BJ335">
            <v>-1372.1877145678275</v>
          </cell>
          <cell r="BK335">
            <v>5086.1939110480635</v>
          </cell>
          <cell r="BL335">
            <v>0</v>
          </cell>
          <cell r="BM335">
            <v>-5086.1939110480635</v>
          </cell>
          <cell r="BN335">
            <v>309.08561101836329</v>
          </cell>
          <cell r="BO335">
            <v>0</v>
          </cell>
          <cell r="BP335">
            <v>-309.08561101836329</v>
          </cell>
          <cell r="BQ335">
            <v>19440.087984537862</v>
          </cell>
          <cell r="BR335">
            <v>10695.274852002351</v>
          </cell>
          <cell r="BS335">
            <v>-8744.8131325355116</v>
          </cell>
          <cell r="BT335">
            <v>63260.674523453454</v>
          </cell>
          <cell r="BU335">
            <v>78564.504561050722</v>
          </cell>
          <cell r="BV335">
            <v>15303.830037597269</v>
          </cell>
          <cell r="BW335">
            <v>39114.298438503225</v>
          </cell>
          <cell r="BX335">
            <v>38752.429858343618</v>
          </cell>
          <cell r="BY335">
            <v>-361.86858015960752</v>
          </cell>
          <cell r="BZ335">
            <v>9740.3524440409019</v>
          </cell>
          <cell r="CA335">
            <v>1021.9456986838209</v>
          </cell>
          <cell r="CB335">
            <v>-8718.4067453570806</v>
          </cell>
          <cell r="CC335">
            <v>2821.868079101399</v>
          </cell>
          <cell r="CD335">
            <v>2830.0535847753877</v>
          </cell>
          <cell r="CE335">
            <v>8.1855056739887004</v>
          </cell>
          <cell r="CF335">
            <v>351.78682307008432</v>
          </cell>
          <cell r="CG335">
            <v>0</v>
          </cell>
          <cell r="CH335">
            <v>-351.78682307008432</v>
          </cell>
          <cell r="CI335">
            <v>12209.022112142262</v>
          </cell>
          <cell r="CJ335">
            <v>7922.4951633960382</v>
          </cell>
          <cell r="CK335">
            <v>-4286.5269487462238</v>
          </cell>
          <cell r="CL335">
            <v>0</v>
          </cell>
          <cell r="CM335">
            <v>0</v>
          </cell>
          <cell r="CN335">
            <v>0</v>
          </cell>
          <cell r="CO335">
            <v>12209.022112142262</v>
          </cell>
          <cell r="CP335">
            <v>7922.4951633960382</v>
          </cell>
          <cell r="CQ335">
            <v>-4286.5269487462238</v>
          </cell>
          <cell r="CR335">
            <v>353371.59541633789</v>
          </cell>
          <cell r="CS335">
            <v>319858.48545057967</v>
          </cell>
          <cell r="CT335">
            <v>-33513.109965758224</v>
          </cell>
          <cell r="CU335">
            <v>424045.91449960548</v>
          </cell>
          <cell r="CV335">
            <v>383830.18254069559</v>
          </cell>
          <cell r="CW335">
            <v>-40215.731958909892</v>
          </cell>
          <cell r="CX335">
            <v>20487.080551703737</v>
          </cell>
          <cell r="CY335">
            <v>60702.812510613629</v>
          </cell>
          <cell r="CZ335">
            <v>40215.731958909892</v>
          </cell>
          <cell r="DA335">
            <v>-12982.951966728964</v>
          </cell>
          <cell r="DB335">
            <v>3</v>
          </cell>
          <cell r="DC335">
            <v>86916.43</v>
          </cell>
          <cell r="DD335">
            <v>0</v>
          </cell>
          <cell r="DE335">
            <v>40906.639999999992</v>
          </cell>
          <cell r="DF335">
            <v>0</v>
          </cell>
          <cell r="DG335">
            <v>34500.365588630782</v>
          </cell>
          <cell r="DH335">
            <v>5334395.9406157108</v>
          </cell>
          <cell r="DI335">
            <v>26125.952475745507</v>
          </cell>
          <cell r="DJ335">
            <v>5</v>
          </cell>
          <cell r="DK335">
            <v>7.8447328223455042</v>
          </cell>
          <cell r="DL335">
            <v>0</v>
          </cell>
          <cell r="DM335">
            <v>7.0278492285946648</v>
          </cell>
          <cell r="DN335">
            <v>46009.985581682166</v>
          </cell>
          <cell r="DO335">
            <v>0</v>
          </cell>
          <cell r="DP335">
            <v>46009.985581682166</v>
          </cell>
          <cell r="DQ335"/>
          <cell r="DW335">
            <v>1873.6599999999996</v>
          </cell>
          <cell r="DX335">
            <v>0</v>
          </cell>
        </row>
        <row r="336">
          <cell r="A336">
            <v>150000912</v>
          </cell>
          <cell r="B336" t="str">
            <v>№2/409</v>
          </cell>
          <cell r="C336" t="str">
            <v>пр-т ПЕРЕМОГИ,  174</v>
          </cell>
          <cell r="D336" t="str">
            <v>пр-т ПЕРЕМОГИ,  174</v>
          </cell>
          <cell r="E336">
            <v>4467.0200000000004</v>
          </cell>
          <cell r="F336">
            <v>4467.0200000000004</v>
          </cell>
          <cell r="G336">
            <v>0</v>
          </cell>
          <cell r="H336">
            <v>0</v>
          </cell>
          <cell r="I336">
            <v>18347.077216642814</v>
          </cell>
          <cell r="J336">
            <v>17683.182277055585</v>
          </cell>
          <cell r="K336">
            <v>-663.8949395872296</v>
          </cell>
          <cell r="L336">
            <v>3335.2673371647784</v>
          </cell>
          <cell r="M336">
            <v>3355.2264041319904</v>
          </cell>
          <cell r="N336">
            <v>19.959066967212038</v>
          </cell>
          <cell r="O336">
            <v>7007.3237243046451</v>
          </cell>
          <cell r="P336">
            <v>7026.2017685175842</v>
          </cell>
          <cell r="Q336">
            <v>18.87804421293913</v>
          </cell>
          <cell r="R336">
            <v>0</v>
          </cell>
          <cell r="S336">
            <v>0</v>
          </cell>
          <cell r="T336">
            <v>0</v>
          </cell>
          <cell r="U336">
            <v>646.34056683895699</v>
          </cell>
          <cell r="V336">
            <v>446.7927400086736</v>
          </cell>
          <cell r="W336">
            <v>-199.54782683028338</v>
          </cell>
          <cell r="X336">
            <v>13852.580882778915</v>
          </cell>
          <cell r="Y336">
            <v>13116.313390330875</v>
          </cell>
          <cell r="Z336">
            <v>-736.26749244803977</v>
          </cell>
          <cell r="AA336">
            <v>0</v>
          </cell>
          <cell r="AB336">
            <v>0</v>
          </cell>
          <cell r="AC336">
            <v>0</v>
          </cell>
          <cell r="AD336">
            <v>19665.392967937674</v>
          </cell>
          <cell r="AE336">
            <v>19746.06597924394</v>
          </cell>
          <cell r="AF336">
            <v>80.673011306265835</v>
          </cell>
          <cell r="AG336">
            <v>62853.982695667786</v>
          </cell>
          <cell r="AH336">
            <v>61373.782559288651</v>
          </cell>
          <cell r="AI336">
            <v>-1480.2001363791351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10540.49192103709</v>
          </cell>
          <cell r="AQ336">
            <v>7755.8088805433345</v>
          </cell>
          <cell r="AR336">
            <v>-2784.6830404937555</v>
          </cell>
          <cell r="AS336">
            <v>83192.498131762361</v>
          </cell>
          <cell r="AT336">
            <v>29659.234017701081</v>
          </cell>
          <cell r="AU336">
            <v>-53533.264114061283</v>
          </cell>
          <cell r="AV336">
            <v>2866.3986666129695</v>
          </cell>
          <cell r="AW336">
            <v>3710.5490251174515</v>
          </cell>
          <cell r="AX336">
            <v>844.15035850448203</v>
          </cell>
          <cell r="AY336">
            <v>4391.2919893054641</v>
          </cell>
          <cell r="AZ336">
            <v>9983.9233030092564</v>
          </cell>
          <cell r="BA336">
            <v>5592.6313137037923</v>
          </cell>
          <cell r="BB336">
            <v>2687.6091867689465</v>
          </cell>
          <cell r="BC336">
            <v>0</v>
          </cell>
          <cell r="BD336">
            <v>-2687.6091867689465</v>
          </cell>
          <cell r="BE336">
            <v>0</v>
          </cell>
          <cell r="BF336">
            <v>0</v>
          </cell>
          <cell r="BG336">
            <v>0</v>
          </cell>
          <cell r="BH336">
            <v>655.73215469919853</v>
          </cell>
          <cell r="BI336">
            <v>0</v>
          </cell>
          <cell r="BJ336">
            <v>-655.73215469919853</v>
          </cell>
          <cell r="BK336">
            <v>3177.4610312443515</v>
          </cell>
          <cell r="BL336">
            <v>0</v>
          </cell>
          <cell r="BM336">
            <v>-3177.4610312443515</v>
          </cell>
          <cell r="BN336">
            <v>218.93564113800724</v>
          </cell>
          <cell r="BO336">
            <v>0</v>
          </cell>
          <cell r="BP336">
            <v>-218.93564113800724</v>
          </cell>
          <cell r="BQ336">
            <v>13997.428669768937</v>
          </cell>
          <cell r="BR336">
            <v>13694.472328126707</v>
          </cell>
          <cell r="BS336">
            <v>-302.95634164222975</v>
          </cell>
          <cell r="BT336">
            <v>58338.866053935788</v>
          </cell>
          <cell r="BU336">
            <v>73344.318188555713</v>
          </cell>
          <cell r="BV336">
            <v>15005.452134619925</v>
          </cell>
          <cell r="BW336">
            <v>28591.837632068826</v>
          </cell>
          <cell r="BX336">
            <v>28429.529809218715</v>
          </cell>
          <cell r="BY336">
            <v>-162.30782285011082</v>
          </cell>
          <cell r="BZ336">
            <v>9107.948537384571</v>
          </cell>
          <cell r="CA336">
            <v>902.30798924464898</v>
          </cell>
          <cell r="CB336">
            <v>-8205.6405481399215</v>
          </cell>
          <cell r="CC336">
            <v>2655.987781768586</v>
          </cell>
          <cell r="CD336">
            <v>2663.6921118252326</v>
          </cell>
          <cell r="CE336">
            <v>7.7043300566465405</v>
          </cell>
          <cell r="CF336">
            <v>331.10743580857439</v>
          </cell>
          <cell r="CG336">
            <v>0</v>
          </cell>
          <cell r="CH336">
            <v>-331.10743580857439</v>
          </cell>
          <cell r="CI336">
            <v>8300.7855775769476</v>
          </cell>
          <cell r="CJ336">
            <v>5338.7134798841389</v>
          </cell>
          <cell r="CK336">
            <v>-2962.0720976928087</v>
          </cell>
          <cell r="CL336">
            <v>0</v>
          </cell>
          <cell r="CM336">
            <v>0</v>
          </cell>
          <cell r="CN336">
            <v>0</v>
          </cell>
          <cell r="CO336">
            <v>8300.7855775769476</v>
          </cell>
          <cell r="CP336">
            <v>5338.7134798841389</v>
          </cell>
          <cell r="CQ336">
            <v>-2962.0720976928087</v>
          </cell>
          <cell r="CR336">
            <v>277910.93443677947</v>
          </cell>
          <cell r="CS336">
            <v>223161.85936438822</v>
          </cell>
          <cell r="CT336">
            <v>-54749.07507239125</v>
          </cell>
          <cell r="CU336">
            <v>333493.12132413534</v>
          </cell>
          <cell r="CV336">
            <v>267794.23123726586</v>
          </cell>
          <cell r="CW336">
            <v>-65698.890086869476</v>
          </cell>
          <cell r="CX336">
            <v>16652.473289485246</v>
          </cell>
          <cell r="CY336">
            <v>82351.363376354726</v>
          </cell>
          <cell r="CZ336">
            <v>65698.890086869476</v>
          </cell>
          <cell r="DA336">
            <v>-38390.501910122213</v>
          </cell>
          <cell r="DB336">
            <v>3</v>
          </cell>
          <cell r="DC336">
            <v>94194.89</v>
          </cell>
          <cell r="DD336">
            <v>0</v>
          </cell>
          <cell r="DE336">
            <v>57901.46</v>
          </cell>
          <cell r="DF336">
            <v>0</v>
          </cell>
          <cell r="DG336">
            <v>-267.25506978714839</v>
          </cell>
          <cell r="DH336">
            <v>4201747.1353634475</v>
          </cell>
          <cell r="DI336">
            <v>19903.926140919393</v>
          </cell>
          <cell r="DJ336">
            <v>5</v>
          </cell>
          <cell r="DK336">
            <v>8.1223629099364683</v>
          </cell>
          <cell r="DL336">
            <v>0</v>
          </cell>
          <cell r="DM336">
            <v>7.3355364195120245</v>
          </cell>
          <cell r="DN336">
            <v>36282.757565944405</v>
          </cell>
          <cell r="DO336">
            <v>0</v>
          </cell>
          <cell r="DP336">
            <v>36282.757565944405</v>
          </cell>
          <cell r="DQ336"/>
          <cell r="DW336">
            <v>1529.52</v>
          </cell>
          <cell r="DX336">
            <v>0</v>
          </cell>
        </row>
        <row r="337">
          <cell r="A337">
            <v>150000913</v>
          </cell>
          <cell r="B337" t="str">
            <v>№2/410</v>
          </cell>
          <cell r="C337" t="str">
            <v>пр-т ПЕРЕМОГИ,  176</v>
          </cell>
          <cell r="D337" t="str">
            <v>пр-т ПЕРЕМОГИ,  176</v>
          </cell>
          <cell r="E337">
            <v>2778.22</v>
          </cell>
          <cell r="F337">
            <v>2778.22</v>
          </cell>
          <cell r="G337">
            <v>0</v>
          </cell>
          <cell r="H337">
            <v>0</v>
          </cell>
          <cell r="I337">
            <v>12348.295684846022</v>
          </cell>
          <cell r="J337">
            <v>11867.673764092524</v>
          </cell>
          <cell r="K337">
            <v>-480.62192075349776</v>
          </cell>
          <cell r="L337">
            <v>2203.3926264068723</v>
          </cell>
          <cell r="M337">
            <v>2224.1358748930584</v>
          </cell>
          <cell r="N337">
            <v>20.743248486186076</v>
          </cell>
          <cell r="O337">
            <v>4609.5222247250003</v>
          </cell>
          <cell r="P337">
            <v>4620.9858715128212</v>
          </cell>
          <cell r="Q337">
            <v>11.463646787820835</v>
          </cell>
          <cell r="R337">
            <v>0</v>
          </cell>
          <cell r="S337">
            <v>0</v>
          </cell>
          <cell r="T337">
            <v>0</v>
          </cell>
          <cell r="U337">
            <v>646.34056683895699</v>
          </cell>
          <cell r="V337">
            <v>446.7927400086736</v>
          </cell>
          <cell r="W337">
            <v>-199.54782683028338</v>
          </cell>
          <cell r="X337">
            <v>7473.5571822173379</v>
          </cell>
          <cell r="Y337">
            <v>6996.2949862586011</v>
          </cell>
          <cell r="Z337">
            <v>-477.26219595873681</v>
          </cell>
          <cell r="AA337">
            <v>0</v>
          </cell>
          <cell r="AB337">
            <v>0</v>
          </cell>
          <cell r="AC337">
            <v>0</v>
          </cell>
          <cell r="AD337">
            <v>12234.421843673648</v>
          </cell>
          <cell r="AE337">
            <v>12284.310532699821</v>
          </cell>
          <cell r="AF337">
            <v>49.888689026172869</v>
          </cell>
          <cell r="AG337">
            <v>39515.530128707833</v>
          </cell>
          <cell r="AH337">
            <v>38440.193769465499</v>
          </cell>
          <cell r="AI337">
            <v>-1075.3363592423339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7026.9946140247266</v>
          </cell>
          <cell r="AQ337">
            <v>8368.9858057972033</v>
          </cell>
          <cell r="AR337">
            <v>1341.9911917724767</v>
          </cell>
          <cell r="AS337">
            <v>54280.686971457733</v>
          </cell>
          <cell r="AT337">
            <v>26241.000549182078</v>
          </cell>
          <cell r="AU337">
            <v>-28039.686422275656</v>
          </cell>
          <cell r="AV337">
            <v>1947.3088872261631</v>
          </cell>
          <cell r="AW337">
            <v>0</v>
          </cell>
          <cell r="AX337">
            <v>-1947.3088872261631</v>
          </cell>
          <cell r="AY337">
            <v>2441.4059804442759</v>
          </cell>
          <cell r="AZ337">
            <v>0</v>
          </cell>
          <cell r="BA337">
            <v>-2441.4059804442759</v>
          </cell>
          <cell r="BB337">
            <v>1617.2947573856713</v>
          </cell>
          <cell r="BC337">
            <v>5081.318401417584</v>
          </cell>
          <cell r="BD337">
            <v>3464.0236440319127</v>
          </cell>
          <cell r="BE337">
            <v>0</v>
          </cell>
          <cell r="BF337">
            <v>0</v>
          </cell>
          <cell r="BG337">
            <v>0</v>
          </cell>
          <cell r="BH337">
            <v>655.73215469919853</v>
          </cell>
          <cell r="BI337">
            <v>0</v>
          </cell>
          <cell r="BJ337">
            <v>-655.73215469919853</v>
          </cell>
          <cell r="BK337">
            <v>1647.1793962592931</v>
          </cell>
          <cell r="BL337">
            <v>909.37621783474344</v>
          </cell>
          <cell r="BM337">
            <v>-737.80317842454963</v>
          </cell>
          <cell r="BN337">
            <v>154.54280550918165</v>
          </cell>
          <cell r="BO337">
            <v>0</v>
          </cell>
          <cell r="BP337">
            <v>-154.54280550918165</v>
          </cell>
          <cell r="BQ337">
            <v>8463.4639815237842</v>
          </cell>
          <cell r="BR337">
            <v>5990.6946192523274</v>
          </cell>
          <cell r="BS337">
            <v>-2472.7693622714569</v>
          </cell>
          <cell r="BT337">
            <v>37299.611146232884</v>
          </cell>
          <cell r="BU337">
            <v>59403.217934487082</v>
          </cell>
          <cell r="BV337">
            <v>22103.606788254197</v>
          </cell>
          <cell r="BW337">
            <v>19163.785686897379</v>
          </cell>
          <cell r="BX337">
            <v>20725.21728200472</v>
          </cell>
          <cell r="BY337">
            <v>1561.4315951073404</v>
          </cell>
          <cell r="BZ337">
            <v>9142.3840047619215</v>
          </cell>
          <cell r="CA337">
            <v>817.85547915506788</v>
          </cell>
          <cell r="CB337">
            <v>-8324.5285256068528</v>
          </cell>
          <cell r="CC337">
            <v>1868.4528328634754</v>
          </cell>
          <cell r="CD337">
            <v>1873.8727287750712</v>
          </cell>
          <cell r="CE337">
            <v>5.4198959115958587</v>
          </cell>
          <cell r="CF337">
            <v>232.92977123815518</v>
          </cell>
          <cell r="CG337">
            <v>0</v>
          </cell>
          <cell r="CH337">
            <v>-232.92977123815518</v>
          </cell>
          <cell r="CI337">
            <v>5610.7253921389874</v>
          </cell>
          <cell r="CJ337">
            <v>4365.1969611823315</v>
          </cell>
          <cell r="CK337">
            <v>-1245.5284309566559</v>
          </cell>
          <cell r="CL337">
            <v>0</v>
          </cell>
          <cell r="CM337">
            <v>0</v>
          </cell>
          <cell r="CN337">
            <v>0</v>
          </cell>
          <cell r="CO337">
            <v>5610.7253921389874</v>
          </cell>
          <cell r="CP337">
            <v>4365.1969611823315</v>
          </cell>
          <cell r="CQ337">
            <v>-1245.5284309566559</v>
          </cell>
          <cell r="CR337">
            <v>182604.56452984686</v>
          </cell>
          <cell r="CS337">
            <v>166226.23512930138</v>
          </cell>
          <cell r="CT337">
            <v>-16378.329400545481</v>
          </cell>
          <cell r="CU337">
            <v>219125.47743581622</v>
          </cell>
          <cell r="CV337">
            <v>199471.48215516165</v>
          </cell>
          <cell r="CW337">
            <v>-19653.995280654577</v>
          </cell>
          <cell r="CX337">
            <v>10482.986334355688</v>
          </cell>
          <cell r="CY337">
            <v>30136.981615010314</v>
          </cell>
          <cell r="CZ337">
            <v>19653.995280654628</v>
          </cell>
          <cell r="DA337">
            <v>39708.616458447526</v>
          </cell>
          <cell r="DB337">
            <v>3</v>
          </cell>
          <cell r="DC337">
            <v>45472.84</v>
          </cell>
          <cell r="DD337">
            <v>0</v>
          </cell>
          <cell r="DE337">
            <v>21777.129999999997</v>
          </cell>
          <cell r="DF337">
            <v>0</v>
          </cell>
          <cell r="DG337">
            <v>14876.36309153639</v>
          </cell>
          <cell r="DH337">
            <v>2755301.5652420633</v>
          </cell>
          <cell r="DI337">
            <v>12384.79782184535</v>
          </cell>
          <cell r="DJ337">
            <v>5</v>
          </cell>
          <cell r="DK337">
            <v>8.5290738740287573</v>
          </cell>
          <cell r="DL337">
            <v>0</v>
          </cell>
          <cell r="DM337">
            <v>7.6899568580041704</v>
          </cell>
          <cell r="DN337">
            <v>23695.643618304173</v>
          </cell>
          <cell r="DO337">
            <v>0</v>
          </cell>
          <cell r="DP337">
            <v>23695.643618304173</v>
          </cell>
          <cell r="DQ337"/>
          <cell r="DW337">
            <v>1275.9000000000001</v>
          </cell>
          <cell r="DX337">
            <v>0</v>
          </cell>
        </row>
        <row r="338">
          <cell r="A338">
            <v>150000914</v>
          </cell>
          <cell r="B338" t="str">
            <v>№2/411</v>
          </cell>
          <cell r="C338" t="str">
            <v>пр-т ПЕРЕМОГИ,  178</v>
          </cell>
          <cell r="D338" t="str">
            <v>пр-т ПЕРЕМОГИ,  178</v>
          </cell>
          <cell r="E338">
            <v>2763.5</v>
          </cell>
          <cell r="F338">
            <v>2763.5</v>
          </cell>
          <cell r="G338">
            <v>0</v>
          </cell>
          <cell r="H338">
            <v>0</v>
          </cell>
          <cell r="I338">
            <v>11733.604654026538</v>
          </cell>
          <cell r="J338">
            <v>11422.061198566165</v>
          </cell>
          <cell r="K338">
            <v>-311.54345546037257</v>
          </cell>
          <cell r="L338">
            <v>2209.54372458646</v>
          </cell>
          <cell r="M338">
            <v>2224.1358748930584</v>
          </cell>
          <cell r="N338">
            <v>14.592150306598342</v>
          </cell>
          <cell r="O338">
            <v>4609.5222247250003</v>
          </cell>
          <cell r="P338">
            <v>4622.2658715128209</v>
          </cell>
          <cell r="Q338">
            <v>12.74364678782058</v>
          </cell>
          <cell r="R338">
            <v>0</v>
          </cell>
          <cell r="S338">
            <v>0</v>
          </cell>
          <cell r="T338">
            <v>0</v>
          </cell>
          <cell r="U338">
            <v>646.34056683895699</v>
          </cell>
          <cell r="V338">
            <v>446.7927400086736</v>
          </cell>
          <cell r="W338">
            <v>-199.54782683028338</v>
          </cell>
          <cell r="X338">
            <v>7473.5571822173379</v>
          </cell>
          <cell r="Y338">
            <v>6896.3846928372268</v>
          </cell>
          <cell r="Z338">
            <v>-577.17248938011107</v>
          </cell>
          <cell r="AA338">
            <v>0</v>
          </cell>
          <cell r="AB338">
            <v>0</v>
          </cell>
          <cell r="AC338">
            <v>0</v>
          </cell>
          <cell r="AD338">
            <v>12161.542660826788</v>
          </cell>
          <cell r="AE338">
            <v>12211.784460655092</v>
          </cell>
          <cell r="AF338">
            <v>50.241799828303556</v>
          </cell>
          <cell r="AG338">
            <v>38834.111013221074</v>
          </cell>
          <cell r="AH338">
            <v>37823.424838473038</v>
          </cell>
          <cell r="AI338">
            <v>-1010.6861747480361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7026.9946140247266</v>
          </cell>
          <cell r="AQ338">
            <v>8349.0729045837979</v>
          </cell>
          <cell r="AR338">
            <v>1322.0782905590713</v>
          </cell>
          <cell r="AS338">
            <v>57119.165232774234</v>
          </cell>
          <cell r="AT338">
            <v>91502.083965870974</v>
          </cell>
          <cell r="AU338">
            <v>34382.91873309674</v>
          </cell>
          <cell r="AV338">
            <v>1779.2035345944512</v>
          </cell>
          <cell r="AW338">
            <v>0</v>
          </cell>
          <cell r="AX338">
            <v>-1779.2035345944512</v>
          </cell>
          <cell r="AY338">
            <v>2794.4832670258947</v>
          </cell>
          <cell r="AZ338">
            <v>0</v>
          </cell>
          <cell r="BA338">
            <v>-2794.4832670258947</v>
          </cell>
          <cell r="BB338">
            <v>1617.2947573856713</v>
          </cell>
          <cell r="BC338">
            <v>0</v>
          </cell>
          <cell r="BD338">
            <v>-1617.2947573856713</v>
          </cell>
          <cell r="BE338">
            <v>0</v>
          </cell>
          <cell r="BF338">
            <v>0</v>
          </cell>
          <cell r="BG338">
            <v>0</v>
          </cell>
          <cell r="BH338">
            <v>655.73215469919853</v>
          </cell>
          <cell r="BI338">
            <v>0</v>
          </cell>
          <cell r="BJ338">
            <v>-655.73215469919853</v>
          </cell>
          <cell r="BK338">
            <v>1647.1793962592931</v>
          </cell>
          <cell r="BL338">
            <v>0</v>
          </cell>
          <cell r="BM338">
            <v>-1647.1793962592931</v>
          </cell>
          <cell r="BN338">
            <v>154.54280550918165</v>
          </cell>
          <cell r="BO338">
            <v>2780.1139905359541</v>
          </cell>
          <cell r="BP338">
            <v>2625.5711850267726</v>
          </cell>
          <cell r="BQ338">
            <v>8648.4359154736903</v>
          </cell>
          <cell r="BR338">
            <v>2780.1139905359541</v>
          </cell>
          <cell r="BS338">
            <v>-5868.3219249377362</v>
          </cell>
          <cell r="BT338">
            <v>34673.11230393935</v>
          </cell>
          <cell r="BU338">
            <v>55934.990510714117</v>
          </cell>
          <cell r="BV338">
            <v>21261.878206774767</v>
          </cell>
          <cell r="BW338">
            <v>19172.397189386687</v>
          </cell>
          <cell r="BX338">
            <v>20247.532280465442</v>
          </cell>
          <cell r="BY338">
            <v>1075.1350910787551</v>
          </cell>
          <cell r="BZ338">
            <v>8895.4316469231653</v>
          </cell>
          <cell r="CA338">
            <v>794.87639884951204</v>
          </cell>
          <cell r="CB338">
            <v>-8100.5552480736533</v>
          </cell>
          <cell r="CC338">
            <v>1659.7544855499177</v>
          </cell>
          <cell r="CD338">
            <v>1664.569001812926</v>
          </cell>
          <cell r="CE338">
            <v>4.8145162630082723</v>
          </cell>
          <cell r="CF338">
            <v>206.91249242730711</v>
          </cell>
          <cell r="CG338">
            <v>0</v>
          </cell>
          <cell r="CH338">
            <v>-206.91249242730711</v>
          </cell>
          <cell r="CI338">
            <v>5638.6188601400145</v>
          </cell>
          <cell r="CJ338">
            <v>4567.4296378962999</v>
          </cell>
          <cell r="CK338">
            <v>-1071.1892222437145</v>
          </cell>
          <cell r="CL338">
            <v>0</v>
          </cell>
          <cell r="CM338">
            <v>0</v>
          </cell>
          <cell r="CN338">
            <v>0</v>
          </cell>
          <cell r="CO338">
            <v>5638.6188601400145</v>
          </cell>
          <cell r="CP338">
            <v>4567.4296378962999</v>
          </cell>
          <cell r="CQ338">
            <v>-1071.1892222437145</v>
          </cell>
          <cell r="CR338">
            <v>181874.93375386015</v>
          </cell>
          <cell r="CS338">
            <v>223664.09352920207</v>
          </cell>
          <cell r="CT338">
            <v>41789.159775341919</v>
          </cell>
          <cell r="CU338">
            <v>218249.92050463217</v>
          </cell>
          <cell r="CV338">
            <v>268396.91223504249</v>
          </cell>
          <cell r="CW338">
            <v>50146.991730410315</v>
          </cell>
          <cell r="CX338">
            <v>10970.626821107473</v>
          </cell>
          <cell r="CY338">
            <v>-39176.364909302793</v>
          </cell>
          <cell r="CZ338">
            <v>-50146.991730410264</v>
          </cell>
          <cell r="DA338">
            <v>56352.501936501387</v>
          </cell>
          <cell r="DB338">
            <v>3</v>
          </cell>
          <cell r="DC338">
            <v>42598.23</v>
          </cell>
          <cell r="DD338">
            <v>0</v>
          </cell>
          <cell r="DE338">
            <v>18913.150000000001</v>
          </cell>
          <cell r="DF338">
            <v>0</v>
          </cell>
          <cell r="DG338">
            <v>-12299.695603485801</v>
          </cell>
          <cell r="DH338">
            <v>2750646.5679088756</v>
          </cell>
          <cell r="DI338">
            <v>12306.74181180199</v>
          </cell>
          <cell r="DJ338">
            <v>5</v>
          </cell>
          <cell r="DK338">
            <v>8.5706860638392488</v>
          </cell>
          <cell r="DL338">
            <v>0</v>
          </cell>
          <cell r="DM338">
            <v>7.726786044263994</v>
          </cell>
          <cell r="DN338">
            <v>23685.090937419765</v>
          </cell>
          <cell r="DO338">
            <v>0</v>
          </cell>
          <cell r="DP338">
            <v>23685.090937419765</v>
          </cell>
          <cell r="DQ338"/>
          <cell r="DW338">
            <v>1275.9000000000001</v>
          </cell>
          <cell r="DX338">
            <v>0</v>
          </cell>
        </row>
        <row r="339">
          <cell r="A339">
            <v>150000915</v>
          </cell>
          <cell r="B339" t="str">
            <v>№2/412</v>
          </cell>
          <cell r="C339" t="str">
            <v>пр-т ПЕРЕМОГИ,  180</v>
          </cell>
          <cell r="D339" t="str">
            <v>пр-т ПЕРЕМОГИ,  180</v>
          </cell>
          <cell r="E339">
            <v>2745.7</v>
          </cell>
          <cell r="F339">
            <v>2745.7</v>
          </cell>
          <cell r="G339">
            <v>0</v>
          </cell>
          <cell r="H339">
            <v>0</v>
          </cell>
          <cell r="I339">
            <v>12283.321702843912</v>
          </cell>
          <cell r="J339">
            <v>11904.321555680051</v>
          </cell>
          <cell r="K339">
            <v>-379.00014716386067</v>
          </cell>
          <cell r="L339">
            <v>2203.3926264068723</v>
          </cell>
          <cell r="M339">
            <v>2224.1358748930584</v>
          </cell>
          <cell r="N339">
            <v>20.743248486186076</v>
          </cell>
          <cell r="O339">
            <v>4609.5222247250003</v>
          </cell>
          <cell r="P339">
            <v>4621.7058715128205</v>
          </cell>
          <cell r="Q339">
            <v>12.18364678782018</v>
          </cell>
          <cell r="R339">
            <v>0</v>
          </cell>
          <cell r="S339">
            <v>0</v>
          </cell>
          <cell r="T339">
            <v>0</v>
          </cell>
          <cell r="U339">
            <v>646.34056683895699</v>
          </cell>
          <cell r="V339">
            <v>446.7927400086736</v>
          </cell>
          <cell r="W339">
            <v>-199.54782683028338</v>
          </cell>
          <cell r="X339">
            <v>7472.7640196263892</v>
          </cell>
          <cell r="Y339">
            <v>6895.296197658804</v>
          </cell>
          <cell r="Z339">
            <v>-577.46782196758522</v>
          </cell>
          <cell r="AA339">
            <v>0</v>
          </cell>
          <cell r="AB339">
            <v>0</v>
          </cell>
          <cell r="AC339">
            <v>0</v>
          </cell>
          <cell r="AD339">
            <v>12080.011746522476</v>
          </cell>
          <cell r="AE339">
            <v>12130.174945023766</v>
          </cell>
          <cell r="AF339">
            <v>50.163198501290026</v>
          </cell>
          <cell r="AG339">
            <v>39295.352886963607</v>
          </cell>
          <cell r="AH339">
            <v>38222.427184777174</v>
          </cell>
          <cell r="AI339">
            <v>-1072.9257021864323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7026.9946140247266</v>
          </cell>
          <cell r="AQ339">
            <v>4318.5080873548868</v>
          </cell>
          <cell r="AR339">
            <v>-2708.4865266698398</v>
          </cell>
          <cell r="AS339">
            <v>51801.446658151181</v>
          </cell>
          <cell r="AT339">
            <v>74287.847811587271</v>
          </cell>
          <cell r="AU339">
            <v>22486.401153436091</v>
          </cell>
          <cell r="AV339">
            <v>1934.6438275389326</v>
          </cell>
          <cell r="AW339">
            <v>320.49635058032499</v>
          </cell>
          <cell r="AX339">
            <v>-1614.1474769586075</v>
          </cell>
          <cell r="AY339">
            <v>2441.4059804442759</v>
          </cell>
          <cell r="AZ339">
            <v>0</v>
          </cell>
          <cell r="BA339">
            <v>-2441.4059804442759</v>
          </cell>
          <cell r="BB339">
            <v>1617.2947573856713</v>
          </cell>
          <cell r="BC339">
            <v>0</v>
          </cell>
          <cell r="BD339">
            <v>-1617.2947573856713</v>
          </cell>
          <cell r="BE339">
            <v>0</v>
          </cell>
          <cell r="BF339">
            <v>0</v>
          </cell>
          <cell r="BG339">
            <v>0</v>
          </cell>
          <cell r="BH339">
            <v>655.73215469919853</v>
          </cell>
          <cell r="BI339">
            <v>0</v>
          </cell>
          <cell r="BJ339">
            <v>-655.73215469919853</v>
          </cell>
          <cell r="BK339">
            <v>1647.1428350304489</v>
          </cell>
          <cell r="BL339">
            <v>0</v>
          </cell>
          <cell r="BM339">
            <v>-1647.1428350304489</v>
          </cell>
          <cell r="BN339">
            <v>154.54280550918165</v>
          </cell>
          <cell r="BO339">
            <v>2661.6829796211987</v>
          </cell>
          <cell r="BP339">
            <v>2507.1401741120171</v>
          </cell>
          <cell r="BQ339">
            <v>8450.7623606077086</v>
          </cell>
          <cell r="BR339">
            <v>2982.1793302015235</v>
          </cell>
          <cell r="BS339">
            <v>-5468.5830304061856</v>
          </cell>
          <cell r="BT339">
            <v>45839.178029390772</v>
          </cell>
          <cell r="BU339">
            <v>62731.28362444917</v>
          </cell>
          <cell r="BV339">
            <v>16892.105595058398</v>
          </cell>
          <cell r="BW339">
            <v>18874.224493615318</v>
          </cell>
          <cell r="BX339">
            <v>20773.654362008572</v>
          </cell>
          <cell r="BY339">
            <v>1899.4298683932539</v>
          </cell>
          <cell r="BZ339">
            <v>8941.5980439161049</v>
          </cell>
          <cell r="CA339">
            <v>872.89952892984036</v>
          </cell>
          <cell r="CB339">
            <v>-8068.6985149862649</v>
          </cell>
          <cell r="CC339">
            <v>1659.4373148093198</v>
          </cell>
          <cell r="CD339">
            <v>1664.2509110424669</v>
          </cell>
          <cell r="CE339">
            <v>4.8135962331471092</v>
          </cell>
          <cell r="CF339">
            <v>206.87295248990458</v>
          </cell>
          <cell r="CG339">
            <v>0</v>
          </cell>
          <cell r="CH339">
            <v>-206.87295248990458</v>
          </cell>
          <cell r="CI339">
            <v>6598.8382682705251</v>
          </cell>
          <cell r="CJ339">
            <v>4765.7518220249303</v>
          </cell>
          <cell r="CK339">
            <v>-1833.0864462455947</v>
          </cell>
          <cell r="CL339">
            <v>0</v>
          </cell>
          <cell r="CM339">
            <v>0</v>
          </cell>
          <cell r="CN339">
            <v>0</v>
          </cell>
          <cell r="CO339">
            <v>6598.8382682705251</v>
          </cell>
          <cell r="CP339">
            <v>4765.7518220249303</v>
          </cell>
          <cell r="CQ339">
            <v>-1833.0864462455947</v>
          </cell>
          <cell r="CR339">
            <v>188694.70562223918</v>
          </cell>
          <cell r="CS339">
            <v>210618.80266237588</v>
          </cell>
          <cell r="CT339">
            <v>21924.097040136694</v>
          </cell>
          <cell r="CU339">
            <v>226433.64674668701</v>
          </cell>
          <cell r="CV339">
            <v>252742.56319485104</v>
          </cell>
          <cell r="CW339">
            <v>26308.916448164033</v>
          </cell>
          <cell r="CX339">
            <v>7330.2219774187097</v>
          </cell>
          <cell r="CY339">
            <v>-18978.694470745329</v>
          </cell>
          <cell r="CZ339">
            <v>-26308.91644816404</v>
          </cell>
          <cell r="DA339">
            <v>48826.214304024084</v>
          </cell>
          <cell r="DB339">
            <v>3</v>
          </cell>
          <cell r="DC339">
            <v>58092.68</v>
          </cell>
          <cell r="DD339">
            <v>0</v>
          </cell>
          <cell r="DE339">
            <v>33990.050000000003</v>
          </cell>
          <cell r="DF339">
            <v>0</v>
          </cell>
          <cell r="DG339">
            <v>32606.442490176822</v>
          </cell>
          <cell r="DH339">
            <v>2805166.4246892687</v>
          </cell>
          <cell r="DI339">
            <v>12222.537554392202</v>
          </cell>
          <cell r="DJ339">
            <v>5</v>
          </cell>
          <cell r="DK339">
            <v>8.7783236794065278</v>
          </cell>
          <cell r="DL339">
            <v>0</v>
          </cell>
          <cell r="DM339">
            <v>7.9417458643846528</v>
          </cell>
          <cell r="DN339">
            <v>24102.643326546502</v>
          </cell>
          <cell r="DO339">
            <v>0</v>
          </cell>
          <cell r="DP339">
            <v>24102.643326546502</v>
          </cell>
          <cell r="DQ339"/>
          <cell r="DW339">
            <v>1260</v>
          </cell>
          <cell r="DX339">
            <v>0</v>
          </cell>
        </row>
        <row r="340">
          <cell r="A340">
            <v>150000916</v>
          </cell>
          <cell r="B340" t="str">
            <v>№2/413</v>
          </cell>
          <cell r="C340" t="str">
            <v>пр-т ПЕРЕМОГИ,  182</v>
          </cell>
          <cell r="D340" t="str">
            <v>пр-т ПЕРЕМОГИ,  182</v>
          </cell>
          <cell r="E340">
            <v>5790.5</v>
          </cell>
          <cell r="F340">
            <v>5601.9</v>
          </cell>
          <cell r="G340">
            <v>0</v>
          </cell>
          <cell r="H340">
            <v>188.6</v>
          </cell>
          <cell r="I340">
            <v>22896.736694703319</v>
          </cell>
          <cell r="J340">
            <v>22257.467143663747</v>
          </cell>
          <cell r="K340">
            <v>-639.26955103957152</v>
          </cell>
          <cell r="L340">
            <v>4498.2931414173472</v>
          </cell>
          <cell r="M340">
            <v>4566.3078140408434</v>
          </cell>
          <cell r="N340">
            <v>68.014672623496153</v>
          </cell>
          <cell r="O340">
            <v>9682.9943413691708</v>
          </cell>
          <cell r="P340">
            <v>9709.7716321735079</v>
          </cell>
          <cell r="Q340">
            <v>26.777290804337099</v>
          </cell>
          <cell r="R340">
            <v>0</v>
          </cell>
          <cell r="S340">
            <v>0</v>
          </cell>
          <cell r="T340">
            <v>0</v>
          </cell>
          <cell r="U340">
            <v>1352.3862971900487</v>
          </cell>
          <cell r="V340">
            <v>934.85549214666253</v>
          </cell>
          <cell r="W340">
            <v>-417.53080504338618</v>
          </cell>
          <cell r="X340">
            <v>21228.036543026126</v>
          </cell>
          <cell r="Y340">
            <v>20411.135889797559</v>
          </cell>
          <cell r="Z340">
            <v>-816.90065322856753</v>
          </cell>
          <cell r="AA340">
            <v>0</v>
          </cell>
          <cell r="AB340">
            <v>0</v>
          </cell>
          <cell r="AC340">
            <v>0</v>
          </cell>
          <cell r="AD340">
            <v>25490.206466205422</v>
          </cell>
          <cell r="AE340">
            <v>25594.664721362285</v>
          </cell>
          <cell r="AF340">
            <v>104.45825515686374</v>
          </cell>
          <cell r="AG340">
            <v>85148.653483911432</v>
          </cell>
          <cell r="AH340">
            <v>83474.202693184605</v>
          </cell>
          <cell r="AI340">
            <v>-1674.4507907268271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13408.821088452771</v>
          </cell>
          <cell r="AQ340">
            <v>16356.408355445103</v>
          </cell>
          <cell r="AR340">
            <v>2947.5872669923319</v>
          </cell>
          <cell r="AS340">
            <v>110614.06449930332</v>
          </cell>
          <cell r="AT340">
            <v>50446.246111922592</v>
          </cell>
          <cell r="AU340">
            <v>-60167.818387380728</v>
          </cell>
          <cell r="AV340">
            <v>3868.4924125734406</v>
          </cell>
          <cell r="AW340">
            <v>711.25363377424037</v>
          </cell>
          <cell r="AX340">
            <v>-3157.2387787992002</v>
          </cell>
          <cell r="AY340">
            <v>5452.9011689774006</v>
          </cell>
          <cell r="AZ340">
            <v>3467.8153331132044</v>
          </cell>
          <cell r="BA340">
            <v>-1985.0858358641963</v>
          </cell>
          <cell r="BB340">
            <v>3463.6792433439709</v>
          </cell>
          <cell r="BC340">
            <v>4861.2839232915794</v>
          </cell>
          <cell r="BD340">
            <v>1397.6046799476085</v>
          </cell>
          <cell r="BE340">
            <v>0</v>
          </cell>
          <cell r="BF340">
            <v>0</v>
          </cell>
          <cell r="BG340">
            <v>0</v>
          </cell>
          <cell r="BH340">
            <v>1372.1877145678275</v>
          </cell>
          <cell r="BI340">
            <v>0</v>
          </cell>
          <cell r="BJ340">
            <v>-1372.1877145678275</v>
          </cell>
          <cell r="BK340">
            <v>5079.4884214768736</v>
          </cell>
          <cell r="BL340">
            <v>31013.671979167855</v>
          </cell>
          <cell r="BM340">
            <v>25934.18355769098</v>
          </cell>
          <cell r="BN340">
            <v>309.08561101836329</v>
          </cell>
          <cell r="BO340">
            <v>6253.656309808176</v>
          </cell>
          <cell r="BP340">
            <v>5944.5706987898129</v>
          </cell>
          <cell r="BQ340">
            <v>19545.834571957876</v>
          </cell>
          <cell r="BR340">
            <v>46307.68117915505</v>
          </cell>
          <cell r="BS340">
            <v>26761.846607197174</v>
          </cell>
          <cell r="BT340">
            <v>62073.90022771783</v>
          </cell>
          <cell r="BU340">
            <v>89580.174260922431</v>
          </cell>
          <cell r="BV340">
            <v>27506.274033204601</v>
          </cell>
          <cell r="BW340">
            <v>39377.954798526502</v>
          </cell>
          <cell r="BX340">
            <v>38256.719410312377</v>
          </cell>
          <cell r="BY340">
            <v>-1121.2353882141251</v>
          </cell>
          <cell r="BZ340">
            <v>9463.3540620832646</v>
          </cell>
          <cell r="CA340">
            <v>1055.353670074473</v>
          </cell>
          <cell r="CB340">
            <v>-8408.0003920087911</v>
          </cell>
          <cell r="CC340">
            <v>2510.4064118340525</v>
          </cell>
          <cell r="CD340">
            <v>2517.6884481844654</v>
          </cell>
          <cell r="CE340">
            <v>7.2820363504129091</v>
          </cell>
          <cell r="CF340">
            <v>312.95860454082458</v>
          </cell>
          <cell r="CG340">
            <v>1131.2158297830833</v>
          </cell>
          <cell r="CH340">
            <v>818.25722524225876</v>
          </cell>
          <cell r="CI340">
            <v>5970.8089660055002</v>
          </cell>
          <cell r="CJ340">
            <v>3762.741196313561</v>
          </cell>
          <cell r="CK340">
            <v>-2208.0677696919392</v>
          </cell>
          <cell r="CL340">
            <v>0</v>
          </cell>
          <cell r="CM340">
            <v>0</v>
          </cell>
          <cell r="CN340">
            <v>0</v>
          </cell>
          <cell r="CO340">
            <v>5970.8089660055002</v>
          </cell>
          <cell r="CP340">
            <v>3762.741196313561</v>
          </cell>
          <cell r="CQ340">
            <v>-2208.0677696919392</v>
          </cell>
          <cell r="CR340">
            <v>348426.75671433343</v>
          </cell>
          <cell r="CS340">
            <v>332888.43115529773</v>
          </cell>
          <cell r="CT340">
            <v>-15538.3255590357</v>
          </cell>
          <cell r="CU340">
            <v>418112.10805720009</v>
          </cell>
          <cell r="CV340">
            <v>399466.11738635728</v>
          </cell>
          <cell r="CW340">
            <v>-18645.990670842817</v>
          </cell>
          <cell r="CX340">
            <v>20167.800389844477</v>
          </cell>
          <cell r="CY340">
            <v>38813.791060687181</v>
          </cell>
          <cell r="CZ340">
            <v>18645.990670842704</v>
          </cell>
          <cell r="DA340">
            <v>65828.46003954098</v>
          </cell>
          <cell r="DB340">
            <v>3</v>
          </cell>
          <cell r="DC340">
            <v>111070.34</v>
          </cell>
          <cell r="DD340">
            <v>2804.4700000000003</v>
          </cell>
          <cell r="DE340">
            <v>66977.87</v>
          </cell>
          <cell r="DF340">
            <v>1481.77</v>
          </cell>
          <cell r="DG340">
            <v>44701.070894868812</v>
          </cell>
          <cell r="DH340">
            <v>5259358.9013645351</v>
          </cell>
          <cell r="DI340">
            <v>24957.874581158299</v>
          </cell>
          <cell r="DJ340">
            <v>5</v>
          </cell>
          <cell r="DK340">
            <v>7.8693440968051283</v>
          </cell>
          <cell r="DL340">
            <v>0</v>
          </cell>
          <cell r="DM340">
            <v>7.013204499743031</v>
          </cell>
          <cell r="DN340">
            <v>44083.278695892644</v>
          </cell>
          <cell r="DO340">
            <v>1322.6903686515357</v>
          </cell>
          <cell r="DP340">
            <v>45405.969064544181</v>
          </cell>
          <cell r="DQ340"/>
          <cell r="DW340">
            <v>2005.6599999999999</v>
          </cell>
          <cell r="DX340">
            <v>0</v>
          </cell>
        </row>
        <row r="341">
          <cell r="A341">
            <v>150000917</v>
          </cell>
          <cell r="B341" t="str">
            <v>№2/414</v>
          </cell>
          <cell r="C341" t="str">
            <v>пр-т ПЕРЕМОГИ,  187</v>
          </cell>
          <cell r="D341" t="str">
            <v>пр-т ПЕРЕМОГИ,  187</v>
          </cell>
          <cell r="E341">
            <v>4446.8999999999996</v>
          </cell>
          <cell r="F341">
            <v>4446.8999999999996</v>
          </cell>
          <cell r="G341">
            <v>0</v>
          </cell>
          <cell r="H341">
            <v>0</v>
          </cell>
          <cell r="I341">
            <v>17676.31434811185</v>
          </cell>
          <cell r="J341">
            <v>17068.130891443401</v>
          </cell>
          <cell r="K341">
            <v>-608.18345666844834</v>
          </cell>
          <cell r="L341">
            <v>3337.8650263061159</v>
          </cell>
          <cell r="M341">
            <v>3357.9894621577014</v>
          </cell>
          <cell r="N341">
            <v>20.124435851585531</v>
          </cell>
          <cell r="O341">
            <v>7249.3479839195061</v>
          </cell>
          <cell r="P341">
            <v>7269.1117783789805</v>
          </cell>
          <cell r="Q341">
            <v>19.763794459474411</v>
          </cell>
          <cell r="R341">
            <v>0</v>
          </cell>
          <cell r="S341">
            <v>0</v>
          </cell>
          <cell r="T341">
            <v>0</v>
          </cell>
          <cell r="U341">
            <v>873.76799374305619</v>
          </cell>
          <cell r="V341">
            <v>604.00526113004491</v>
          </cell>
          <cell r="W341">
            <v>-269.76273261301128</v>
          </cell>
          <cell r="X341">
            <v>13548.444401708633</v>
          </cell>
          <cell r="Y341">
            <v>13622.694342394321</v>
          </cell>
          <cell r="Z341">
            <v>74.249940685687761</v>
          </cell>
          <cell r="AA341">
            <v>0</v>
          </cell>
          <cell r="AB341">
            <v>0</v>
          </cell>
          <cell r="AC341">
            <v>0</v>
          </cell>
          <cell r="AD341">
            <v>19571.340398212909</v>
          </cell>
          <cell r="AE341">
            <v>19652.069799099849</v>
          </cell>
          <cell r="AF341">
            <v>80.729400886939402</v>
          </cell>
          <cell r="AG341">
            <v>62257.080152002069</v>
          </cell>
          <cell r="AH341">
            <v>61574.001534604293</v>
          </cell>
          <cell r="AI341">
            <v>-683.07861739777582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10540.49192103709</v>
          </cell>
          <cell r="AQ341">
            <v>12815.847322205937</v>
          </cell>
          <cell r="AR341">
            <v>2275.3554011688466</v>
          </cell>
          <cell r="AS341">
            <v>80745.877148472442</v>
          </cell>
          <cell r="AT341">
            <v>5329.2864046683808</v>
          </cell>
          <cell r="AU341">
            <v>-75416.590743804059</v>
          </cell>
          <cell r="AV341">
            <v>3035.2619178428172</v>
          </cell>
          <cell r="AW341">
            <v>1252.7654439607561</v>
          </cell>
          <cell r="AX341">
            <v>-1782.4964738820611</v>
          </cell>
          <cell r="AY341">
            <v>4394.8706108782135</v>
          </cell>
          <cell r="AZ341">
            <v>0</v>
          </cell>
          <cell r="BA341">
            <v>-4394.8706108782135</v>
          </cell>
          <cell r="BB341">
            <v>2695.067730069255</v>
          </cell>
          <cell r="BC341">
            <v>0</v>
          </cell>
          <cell r="BD341">
            <v>-2695.067730069255</v>
          </cell>
          <cell r="BE341">
            <v>0</v>
          </cell>
          <cell r="BF341">
            <v>0</v>
          </cell>
          <cell r="BG341">
            <v>0</v>
          </cell>
          <cell r="BH341">
            <v>886.40212744804091</v>
          </cell>
          <cell r="BI341">
            <v>0</v>
          </cell>
          <cell r="BJ341">
            <v>-886.40212744804091</v>
          </cell>
          <cell r="BK341">
            <v>3203.5449375465782</v>
          </cell>
          <cell r="BL341">
            <v>3967.5311960287568</v>
          </cell>
          <cell r="BM341">
            <v>763.98625848217853</v>
          </cell>
          <cell r="BN341">
            <v>206.0570740122422</v>
          </cell>
          <cell r="BO341">
            <v>0</v>
          </cell>
          <cell r="BP341">
            <v>-206.0570740122422</v>
          </cell>
          <cell r="BQ341">
            <v>14421.204397797146</v>
          </cell>
          <cell r="BR341">
            <v>5220.2966399895131</v>
          </cell>
          <cell r="BS341">
            <v>-9200.9077578076322</v>
          </cell>
          <cell r="BT341">
            <v>65646.604836904968</v>
          </cell>
          <cell r="BU341">
            <v>103004.03745044541</v>
          </cell>
          <cell r="BV341">
            <v>37357.432613540441</v>
          </cell>
          <cell r="BW341">
            <v>28659.16065272905</v>
          </cell>
          <cell r="BX341">
            <v>31335.341910143838</v>
          </cell>
          <cell r="BY341">
            <v>2676.181257414788</v>
          </cell>
          <cell r="BZ341">
            <v>8427.1835121060558</v>
          </cell>
          <cell r="CA341">
            <v>1061.8060756283053</v>
          </cell>
          <cell r="CB341">
            <v>-7365.377436477751</v>
          </cell>
          <cell r="CC341">
            <v>2978.8675956974648</v>
          </cell>
          <cell r="CD341">
            <v>2987.5085161526858</v>
          </cell>
          <cell r="CE341">
            <v>8.6409204552210213</v>
          </cell>
          <cell r="CF341">
            <v>371.35909208432417</v>
          </cell>
          <cell r="CG341">
            <v>0</v>
          </cell>
          <cell r="CH341">
            <v>-371.35909208432417</v>
          </cell>
          <cell r="CI341">
            <v>5583.3423727835461</v>
          </cell>
          <cell r="CJ341">
            <v>4309.8649576133957</v>
          </cell>
          <cell r="CK341">
            <v>-1273.4774151701504</v>
          </cell>
          <cell r="CL341">
            <v>0</v>
          </cell>
          <cell r="CM341">
            <v>0</v>
          </cell>
          <cell r="CN341">
            <v>0</v>
          </cell>
          <cell r="CO341">
            <v>5583.3423727835461</v>
          </cell>
          <cell r="CP341">
            <v>4309.8649576133957</v>
          </cell>
          <cell r="CQ341">
            <v>-1273.4774151701504</v>
          </cell>
          <cell r="CR341">
            <v>279631.17168161419</v>
          </cell>
          <cell r="CS341">
            <v>227637.99081145177</v>
          </cell>
          <cell r="CT341">
            <v>-51993.18087016241</v>
          </cell>
          <cell r="CU341">
            <v>335557.406017937</v>
          </cell>
          <cell r="CV341">
            <v>273165.58897374209</v>
          </cell>
          <cell r="CW341">
            <v>-62391.817044194904</v>
          </cell>
          <cell r="CX341">
            <v>16843.072307291564</v>
          </cell>
          <cell r="CY341">
            <v>79234.889351486447</v>
          </cell>
          <cell r="CZ341">
            <v>62391.817044194882</v>
          </cell>
          <cell r="DA341">
            <v>-68714.4354684235</v>
          </cell>
          <cell r="DB341">
            <v>3</v>
          </cell>
          <cell r="DC341">
            <v>159178.69</v>
          </cell>
          <cell r="DD341">
            <v>0</v>
          </cell>
          <cell r="DE341">
            <v>122626.05</v>
          </cell>
          <cell r="DF341">
            <v>0</v>
          </cell>
          <cell r="DG341">
            <v>-101296.01292653487</v>
          </cell>
          <cell r="DH341">
            <v>4228805.7399027422</v>
          </cell>
          <cell r="DI341">
            <v>19805.821498159414</v>
          </cell>
          <cell r="DJ341">
            <v>5</v>
          </cell>
          <cell r="DK341">
            <v>8.2198362419243942</v>
          </cell>
          <cell r="DL341">
            <v>0</v>
          </cell>
          <cell r="DM341">
            <v>7.4313916652449672</v>
          </cell>
          <cell r="DN341">
            <v>36552.789784213586</v>
          </cell>
          <cell r="DO341">
            <v>0</v>
          </cell>
          <cell r="DP341">
            <v>36552.789784213586</v>
          </cell>
          <cell r="DQ341"/>
          <cell r="DW341">
            <v>1775.9</v>
          </cell>
          <cell r="DX341">
            <v>0</v>
          </cell>
        </row>
        <row r="342">
          <cell r="A342">
            <v>150000918</v>
          </cell>
          <cell r="B342" t="str">
            <v>№2/415</v>
          </cell>
          <cell r="C342" t="str">
            <v>пр-т ПЕРЕМОГИ,  189</v>
          </cell>
          <cell r="D342" t="str">
            <v>пр-т ПЕРЕМОГИ,  189</v>
          </cell>
          <cell r="E342">
            <v>4596.3999999999996</v>
          </cell>
          <cell r="F342">
            <v>4596.3999999999996</v>
          </cell>
          <cell r="G342">
            <v>0</v>
          </cell>
          <cell r="H342">
            <v>0</v>
          </cell>
          <cell r="I342">
            <v>18681.549364053557</v>
          </cell>
          <cell r="J342">
            <v>18135.387935832914</v>
          </cell>
          <cell r="K342">
            <v>-546.16142822064285</v>
          </cell>
          <cell r="L342">
            <v>3803.0725004143278</v>
          </cell>
          <cell r="M342">
            <v>3883.3039374940981</v>
          </cell>
          <cell r="N342">
            <v>80.23143707977033</v>
          </cell>
          <cell r="O342">
            <v>7496.3511285243003</v>
          </cell>
          <cell r="P342">
            <v>7517.8114138710771</v>
          </cell>
          <cell r="Q342">
            <v>21.4602853467768</v>
          </cell>
          <cell r="R342">
            <v>0</v>
          </cell>
          <cell r="S342">
            <v>0</v>
          </cell>
          <cell r="T342">
            <v>0</v>
          </cell>
          <cell r="U342">
            <v>873.76799374305619</v>
          </cell>
          <cell r="V342">
            <v>604.00526113004491</v>
          </cell>
          <cell r="W342">
            <v>-269.76273261301128</v>
          </cell>
          <cell r="X342">
            <v>14139.321559969496</v>
          </cell>
          <cell r="Y342">
            <v>14129.688516437107</v>
          </cell>
          <cell r="Z342">
            <v>-9.6330435323889105</v>
          </cell>
          <cell r="AA342">
            <v>0</v>
          </cell>
          <cell r="AB342">
            <v>0</v>
          </cell>
          <cell r="AC342">
            <v>0</v>
          </cell>
          <cell r="AD342">
            <v>20218.476168641486</v>
          </cell>
          <cell r="AE342">
            <v>20302.749692370315</v>
          </cell>
          <cell r="AF342">
            <v>84.273523728828877</v>
          </cell>
          <cell r="AG342">
            <v>65212.538715346222</v>
          </cell>
          <cell r="AH342">
            <v>64572.946757135556</v>
          </cell>
          <cell r="AI342">
            <v>-639.59195821066533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15236.137560885283</v>
          </cell>
          <cell r="AQ342">
            <v>15555.475999249844</v>
          </cell>
          <cell r="AR342">
            <v>319.33843836456072</v>
          </cell>
          <cell r="AS342">
            <v>72776.874804708394</v>
          </cell>
          <cell r="AT342">
            <v>10334.400355641863</v>
          </cell>
          <cell r="AU342">
            <v>-62442.474449066533</v>
          </cell>
          <cell r="AV342">
            <v>3324.2006310553647</v>
          </cell>
          <cell r="AW342">
            <v>340.49329434032501</v>
          </cell>
          <cell r="AX342">
            <v>-2983.7073367150397</v>
          </cell>
          <cell r="AY342">
            <v>4911.3695280799111</v>
          </cell>
          <cell r="AZ342">
            <v>1110.9893130504838</v>
          </cell>
          <cell r="BA342">
            <v>-3800.3802150294273</v>
          </cell>
          <cell r="BB342">
            <v>2904.6818011158816</v>
          </cell>
          <cell r="BC342">
            <v>0</v>
          </cell>
          <cell r="BD342">
            <v>-2904.6818011158816</v>
          </cell>
          <cell r="BE342">
            <v>0</v>
          </cell>
          <cell r="BF342">
            <v>0</v>
          </cell>
          <cell r="BG342">
            <v>0</v>
          </cell>
          <cell r="BH342">
            <v>886.40212744804091</v>
          </cell>
          <cell r="BI342">
            <v>0</v>
          </cell>
          <cell r="BJ342">
            <v>-886.40212744804091</v>
          </cell>
          <cell r="BK342">
            <v>3386.3942068438382</v>
          </cell>
          <cell r="BL342">
            <v>2766.7182757694959</v>
          </cell>
          <cell r="BM342">
            <v>-619.67593107434232</v>
          </cell>
          <cell r="BN342">
            <v>270.44990964106785</v>
          </cell>
          <cell r="BO342">
            <v>0</v>
          </cell>
          <cell r="BP342">
            <v>-270.44990964106785</v>
          </cell>
          <cell r="BQ342">
            <v>15683.498204184101</v>
          </cell>
          <cell r="BR342">
            <v>4218.2008831603052</v>
          </cell>
          <cell r="BS342">
            <v>-11465.297321023796</v>
          </cell>
          <cell r="BT342">
            <v>49451.082158683035</v>
          </cell>
          <cell r="BU342">
            <v>72109.575690669037</v>
          </cell>
          <cell r="BV342">
            <v>22658.493531986001</v>
          </cell>
          <cell r="BW342">
            <v>28204.855320451759</v>
          </cell>
          <cell r="BX342">
            <v>34673.199024759764</v>
          </cell>
          <cell r="BY342">
            <v>6468.3437043080048</v>
          </cell>
          <cell r="BZ342">
            <v>8967.2546247765131</v>
          </cell>
          <cell r="CA342">
            <v>966.47594407810834</v>
          </cell>
          <cell r="CB342">
            <v>-8000.778680698405</v>
          </cell>
          <cell r="CC342">
            <v>1733.6552681092783</v>
          </cell>
          <cell r="CD342">
            <v>1738.6841513299169</v>
          </cell>
          <cell r="CE342">
            <v>5.0288832206385905</v>
          </cell>
          <cell r="CF342">
            <v>216.1252978420907</v>
          </cell>
          <cell r="CG342">
            <v>0</v>
          </cell>
          <cell r="CH342">
            <v>-216.1252978420907</v>
          </cell>
          <cell r="CI342">
            <v>7850.4388440967132</v>
          </cell>
          <cell r="CJ342">
            <v>9202.8879886390496</v>
          </cell>
          <cell r="CK342">
            <v>1352.4491445423364</v>
          </cell>
          <cell r="CL342">
            <v>0</v>
          </cell>
          <cell r="CM342">
            <v>0</v>
          </cell>
          <cell r="CN342">
            <v>0</v>
          </cell>
          <cell r="CO342">
            <v>7850.4388440967132</v>
          </cell>
          <cell r="CP342">
            <v>9202.8879886390496</v>
          </cell>
          <cell r="CQ342">
            <v>1352.4491445423364</v>
          </cell>
          <cell r="CR342">
            <v>265332.4607990834</v>
          </cell>
          <cell r="CS342">
            <v>213371.84679466346</v>
          </cell>
          <cell r="CT342">
            <v>-51960.614004419942</v>
          </cell>
          <cell r="CU342">
            <v>318398.95295890007</v>
          </cell>
          <cell r="CV342">
            <v>256046.21615359615</v>
          </cell>
          <cell r="CW342">
            <v>-62352.736805303924</v>
          </cell>
          <cell r="CX342">
            <v>15572.778963009005</v>
          </cell>
          <cell r="CY342">
            <v>77925.515768312878</v>
          </cell>
          <cell r="CZ342">
            <v>62352.736805303874</v>
          </cell>
          <cell r="DA342">
            <v>228447.76419756023</v>
          </cell>
          <cell r="DB342">
            <v>3</v>
          </cell>
          <cell r="DC342">
            <v>116498.58</v>
          </cell>
          <cell r="DD342">
            <v>0</v>
          </cell>
          <cell r="DE342">
            <v>82084.899999999994</v>
          </cell>
          <cell r="DF342">
            <v>0</v>
          </cell>
          <cell r="DG342">
            <v>30854.195938611403</v>
          </cell>
          <cell r="DH342">
            <v>4007660.7830629088</v>
          </cell>
          <cell r="DI342">
            <v>20454.951673006297</v>
          </cell>
          <cell r="DJ342">
            <v>5</v>
          </cell>
          <cell r="DK342">
            <v>7.48710234054938</v>
          </cell>
          <cell r="DL342">
            <v>0</v>
          </cell>
          <cell r="DM342">
            <v>6.7328010586403986</v>
          </cell>
          <cell r="DN342">
            <v>34413.717198101171</v>
          </cell>
          <cell r="DO342">
            <v>0</v>
          </cell>
          <cell r="DP342">
            <v>34413.717198101171</v>
          </cell>
          <cell r="DQ342"/>
          <cell r="DW342">
            <v>1775.9</v>
          </cell>
          <cell r="DX342">
            <v>0</v>
          </cell>
        </row>
        <row r="343">
          <cell r="A343">
            <v>150000919</v>
          </cell>
          <cell r="B343" t="str">
            <v>№2/416</v>
          </cell>
          <cell r="C343" t="str">
            <v>пр-т ПЕРЕМОГИ,  193</v>
          </cell>
          <cell r="D343" t="str">
            <v>пр-т ПЕРЕМОГИ,  193</v>
          </cell>
          <cell r="E343">
            <v>4567.8</v>
          </cell>
          <cell r="F343">
            <v>4567.8</v>
          </cell>
          <cell r="G343">
            <v>0</v>
          </cell>
          <cell r="H343">
            <v>0</v>
          </cell>
          <cell r="I343">
            <v>19168.176441850046</v>
          </cell>
          <cell r="J343">
            <v>18482.584592409188</v>
          </cell>
          <cell r="K343">
            <v>-685.59184944085791</v>
          </cell>
          <cell r="L343">
            <v>3802.6723723852369</v>
          </cell>
          <cell r="M343">
            <v>3882.878851643989</v>
          </cell>
          <cell r="N343">
            <v>80.206479258752097</v>
          </cell>
          <cell r="O343">
            <v>7369.0139055485179</v>
          </cell>
          <cell r="P343">
            <v>7389.4675954343729</v>
          </cell>
          <cell r="Q343">
            <v>20.453689885855056</v>
          </cell>
          <cell r="R343">
            <v>0</v>
          </cell>
          <cell r="S343">
            <v>0</v>
          </cell>
          <cell r="T343">
            <v>0</v>
          </cell>
          <cell r="U343">
            <v>873.76799374305619</v>
          </cell>
          <cell r="V343">
            <v>604.00526113004491</v>
          </cell>
          <cell r="W343">
            <v>-269.76273261301128</v>
          </cell>
          <cell r="X343">
            <v>14339.323099786199</v>
          </cell>
          <cell r="Y343">
            <v>13963.939779323719</v>
          </cell>
          <cell r="Z343">
            <v>-375.3833204624807</v>
          </cell>
          <cell r="AA343">
            <v>0</v>
          </cell>
          <cell r="AB343">
            <v>0</v>
          </cell>
          <cell r="AC343">
            <v>0</v>
          </cell>
          <cell r="AD343">
            <v>20104.411513950079</v>
          </cell>
          <cell r="AE343">
            <v>20187.260969867151</v>
          </cell>
          <cell r="AF343">
            <v>82.849455917072191</v>
          </cell>
          <cell r="AG343">
            <v>65657.365327263135</v>
          </cell>
          <cell r="AH343">
            <v>64510.137049808465</v>
          </cell>
          <cell r="AI343">
            <v>-1147.2282774546693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15547.079143760491</v>
          </cell>
          <cell r="AQ343">
            <v>15171.615672618585</v>
          </cell>
          <cell r="AR343">
            <v>-375.46347114190576</v>
          </cell>
          <cell r="AS343">
            <v>72953.324439608448</v>
          </cell>
          <cell r="AT343">
            <v>97353.365877374701</v>
          </cell>
          <cell r="AU343">
            <v>24400.041437766253</v>
          </cell>
          <cell r="AV343">
            <v>2908.9078391524522</v>
          </cell>
          <cell r="AW343">
            <v>2258.4756415662173</v>
          </cell>
          <cell r="AX343">
            <v>-650.43219758623491</v>
          </cell>
          <cell r="AY343">
            <v>4910.7403261311811</v>
          </cell>
          <cell r="AZ343">
            <v>1883.2804363109901</v>
          </cell>
          <cell r="BA343">
            <v>-3027.4598898201912</v>
          </cell>
          <cell r="BB343">
            <v>2776.0241908092448</v>
          </cell>
          <cell r="BC343">
            <v>0</v>
          </cell>
          <cell r="BD343">
            <v>-2776.0241908092448</v>
          </cell>
          <cell r="BE343">
            <v>0</v>
          </cell>
          <cell r="BF343">
            <v>0</v>
          </cell>
          <cell r="BG343">
            <v>0</v>
          </cell>
          <cell r="BH343">
            <v>886.40212744804091</v>
          </cell>
          <cell r="BI343">
            <v>0</v>
          </cell>
          <cell r="BJ343">
            <v>-886.40212744804091</v>
          </cell>
          <cell r="BK343">
            <v>3393.9103872237138</v>
          </cell>
          <cell r="BL343">
            <v>591.35038148288868</v>
          </cell>
          <cell r="BM343">
            <v>-2802.5600057408251</v>
          </cell>
          <cell r="BN343">
            <v>270.44990964106785</v>
          </cell>
          <cell r="BO343">
            <v>1359.4478470556301</v>
          </cell>
          <cell r="BP343">
            <v>1088.9979374145623</v>
          </cell>
          <cell r="BQ343">
            <v>15146.4347804057</v>
          </cell>
          <cell r="BR343">
            <v>6092.5543064157264</v>
          </cell>
          <cell r="BS343">
            <v>-9053.8804739899733</v>
          </cell>
          <cell r="BT343">
            <v>49742.138457791007</v>
          </cell>
          <cell r="BU343">
            <v>71627.523449695465</v>
          </cell>
          <cell r="BV343">
            <v>21885.384991904459</v>
          </cell>
          <cell r="BW343">
            <v>28058.687593140068</v>
          </cell>
          <cell r="BX343">
            <v>31089.343293567043</v>
          </cell>
          <cell r="BY343">
            <v>3030.6557004269744</v>
          </cell>
          <cell r="BZ343">
            <v>7598.3830878623739</v>
          </cell>
          <cell r="CA343">
            <v>931.32677211374028</v>
          </cell>
          <cell r="CB343">
            <v>-6667.056315748634</v>
          </cell>
          <cell r="CC343">
            <v>3450.8176577074546</v>
          </cell>
          <cell r="CD343">
            <v>3460.8275825959563</v>
          </cell>
          <cell r="CE343">
            <v>10.0099248885017</v>
          </cell>
          <cell r="CF343">
            <v>430.19451893925111</v>
          </cell>
          <cell r="CG343">
            <v>0</v>
          </cell>
          <cell r="CH343">
            <v>-430.19451893925111</v>
          </cell>
          <cell r="CI343">
            <v>8658.2443424316461</v>
          </cell>
          <cell r="CJ343">
            <v>5758.3656423640859</v>
          </cell>
          <cell r="CK343">
            <v>-2899.8787000675602</v>
          </cell>
          <cell r="CL343">
            <v>0</v>
          </cell>
          <cell r="CM343">
            <v>0</v>
          </cell>
          <cell r="CN343">
            <v>0</v>
          </cell>
          <cell r="CO343">
            <v>8658.2443424316461</v>
          </cell>
          <cell r="CP343">
            <v>5758.3656423640859</v>
          </cell>
          <cell r="CQ343">
            <v>-2899.8787000675602</v>
          </cell>
          <cell r="CR343">
            <v>267242.66934890952</v>
          </cell>
          <cell r="CS343">
            <v>295995.05964655371</v>
          </cell>
          <cell r="CT343">
            <v>28752.39029764419</v>
          </cell>
          <cell r="CU343">
            <v>320691.2032186914</v>
          </cell>
          <cell r="CV343">
            <v>355194.07157586445</v>
          </cell>
          <cell r="CW343">
            <v>34502.868357173051</v>
          </cell>
          <cell r="CX343">
            <v>16080.341699661694</v>
          </cell>
          <cell r="CY343">
            <v>-18422.526657511295</v>
          </cell>
          <cell r="CZ343">
            <v>-34502.868357172993</v>
          </cell>
          <cell r="DA343">
            <v>28460.711771528222</v>
          </cell>
          <cell r="DB343">
            <v>3</v>
          </cell>
          <cell r="DC343">
            <v>94918.13</v>
          </cell>
          <cell r="DD343">
            <v>0</v>
          </cell>
          <cell r="DE343">
            <v>60090.000000000007</v>
          </cell>
          <cell r="DF343">
            <v>0</v>
          </cell>
          <cell r="DG343">
            <v>-24393.00896280515</v>
          </cell>
          <cell r="DH343">
            <v>4041258.539020237</v>
          </cell>
          <cell r="DI343">
            <v>20345.798005993609</v>
          </cell>
          <cell r="DJ343">
            <v>5</v>
          </cell>
          <cell r="DK343">
            <v>7.6191697546239041</v>
          </cell>
          <cell r="DL343">
            <v>0</v>
          </cell>
          <cell r="DM343">
            <v>6.8641223384512502</v>
          </cell>
          <cell r="DN343">
            <v>34802.843605171074</v>
          </cell>
          <cell r="DO343">
            <v>0</v>
          </cell>
          <cell r="DP343">
            <v>34802.843605171074</v>
          </cell>
          <cell r="DQ343"/>
          <cell r="DW343">
            <v>1267.2600000000002</v>
          </cell>
          <cell r="DX343">
            <v>0</v>
          </cell>
        </row>
        <row r="344">
          <cell r="A344">
            <v>150000920</v>
          </cell>
          <cell r="B344" t="str">
            <v>№2/417</v>
          </cell>
          <cell r="C344" t="str">
            <v>пр-т ПЕРЕМОГИ,  195</v>
          </cell>
          <cell r="D344" t="str">
            <v>пр-т ПЕРЕМОГИ,  195</v>
          </cell>
          <cell r="E344">
            <v>4553.3</v>
          </cell>
          <cell r="F344">
            <v>4553.3</v>
          </cell>
          <cell r="G344">
            <v>0</v>
          </cell>
          <cell r="H344">
            <v>0</v>
          </cell>
          <cell r="I344">
            <v>18563.704490901153</v>
          </cell>
          <cell r="J344">
            <v>17952.687494926708</v>
          </cell>
          <cell r="K344">
            <v>-611.01699597444531</v>
          </cell>
          <cell r="L344">
            <v>3803.0725004143278</v>
          </cell>
          <cell r="M344">
            <v>3883.3039374940981</v>
          </cell>
          <cell r="N344">
            <v>80.23143707977033</v>
          </cell>
          <cell r="O344">
            <v>7425.1519940333274</v>
          </cell>
          <cell r="P344">
            <v>7446.3897374700791</v>
          </cell>
          <cell r="Q344">
            <v>21.237743436751771</v>
          </cell>
          <cell r="R344">
            <v>0</v>
          </cell>
          <cell r="S344">
            <v>0</v>
          </cell>
          <cell r="T344">
            <v>0</v>
          </cell>
          <cell r="U344">
            <v>873.76799374305619</v>
          </cell>
          <cell r="V344">
            <v>604.00526113004491</v>
          </cell>
          <cell r="W344">
            <v>-269.76273261301128</v>
          </cell>
          <cell r="X344">
            <v>14350.127493907843</v>
          </cell>
          <cell r="Y344">
            <v>14046.868118350676</v>
          </cell>
          <cell r="Z344">
            <v>-303.259375557167</v>
          </cell>
          <cell r="AA344">
            <v>0</v>
          </cell>
          <cell r="AB344">
            <v>0</v>
          </cell>
          <cell r="AC344">
            <v>0</v>
          </cell>
          <cell r="AD344">
            <v>20045.199997052685</v>
          </cell>
          <cell r="AE344">
            <v>20127.433334767491</v>
          </cell>
          <cell r="AF344">
            <v>82.233337714806112</v>
          </cell>
          <cell r="AG344">
            <v>65061.024470052391</v>
          </cell>
          <cell r="AH344">
            <v>64060.687884139101</v>
          </cell>
          <cell r="AI344">
            <v>-1000.33658591329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15547.079143760491</v>
          </cell>
          <cell r="AQ344">
            <v>14281.750442872575</v>
          </cell>
          <cell r="AR344">
            <v>-1265.3287008879161</v>
          </cell>
          <cell r="AS344">
            <v>82964.736502575339</v>
          </cell>
          <cell r="AT344">
            <v>77395.728090875462</v>
          </cell>
          <cell r="AU344">
            <v>-5569.0084116998769</v>
          </cell>
          <cell r="AV344">
            <v>3097.0364301313357</v>
          </cell>
          <cell r="AW344">
            <v>1134.8366127733539</v>
          </cell>
          <cell r="AX344">
            <v>-1962.1998173579818</v>
          </cell>
          <cell r="AY344">
            <v>4911.3695280799111</v>
          </cell>
          <cell r="AZ344">
            <v>4367.6585769732355</v>
          </cell>
          <cell r="BA344">
            <v>-543.71095110667557</v>
          </cell>
          <cell r="BB344">
            <v>2835.8510733786425</v>
          </cell>
          <cell r="BC344">
            <v>0</v>
          </cell>
          <cell r="BD344">
            <v>-2835.8510733786425</v>
          </cell>
          <cell r="BE344">
            <v>0</v>
          </cell>
          <cell r="BF344">
            <v>0</v>
          </cell>
          <cell r="BG344">
            <v>0</v>
          </cell>
          <cell r="BH344">
            <v>886.40212744804091</v>
          </cell>
          <cell r="BI344">
            <v>0</v>
          </cell>
          <cell r="BJ344">
            <v>-886.40212744804091</v>
          </cell>
          <cell r="BK344">
            <v>3396.4981804944373</v>
          </cell>
          <cell r="BL344">
            <v>2667.6791049277244</v>
          </cell>
          <cell r="BM344">
            <v>-728.81907556671285</v>
          </cell>
          <cell r="BN344">
            <v>270.44990964106785</v>
          </cell>
          <cell r="BO344">
            <v>6109.7352990395975</v>
          </cell>
          <cell r="BP344">
            <v>5839.2853893985293</v>
          </cell>
          <cell r="BQ344">
            <v>15397.607249173432</v>
          </cell>
          <cell r="BR344">
            <v>14279.90959371391</v>
          </cell>
          <cell r="BS344">
            <v>-1117.6976554595221</v>
          </cell>
          <cell r="BT344">
            <v>47170.889002257536</v>
          </cell>
          <cell r="BU344">
            <v>67788.144611339943</v>
          </cell>
          <cell r="BV344">
            <v>20617.255609082407</v>
          </cell>
          <cell r="BW344">
            <v>28953.046887447559</v>
          </cell>
          <cell r="BX344">
            <v>30840.434635028876</v>
          </cell>
          <cell r="BY344">
            <v>1887.3877475813169</v>
          </cell>
          <cell r="BZ344">
            <v>8198.5462487705918</v>
          </cell>
          <cell r="CA344">
            <v>880.14945436111293</v>
          </cell>
          <cell r="CB344">
            <v>-7318.3967944094784</v>
          </cell>
          <cell r="CC344">
            <v>3455.2580480758274</v>
          </cell>
          <cell r="CD344">
            <v>3465.2808533823845</v>
          </cell>
          <cell r="CE344">
            <v>10.022805306557075</v>
          </cell>
          <cell r="CF344">
            <v>430.74807806288607</v>
          </cell>
          <cell r="CG344">
            <v>0</v>
          </cell>
          <cell r="CH344">
            <v>-430.74807806288607</v>
          </cell>
          <cell r="CI344">
            <v>12887.630198547926</v>
          </cell>
          <cell r="CJ344">
            <v>11706.566702865442</v>
          </cell>
          <cell r="CK344">
            <v>-1181.0634956824833</v>
          </cell>
          <cell r="CL344">
            <v>0</v>
          </cell>
          <cell r="CM344">
            <v>0</v>
          </cell>
          <cell r="CN344">
            <v>0</v>
          </cell>
          <cell r="CO344">
            <v>12887.630198547926</v>
          </cell>
          <cell r="CP344">
            <v>11706.566702865442</v>
          </cell>
          <cell r="CQ344">
            <v>-1181.0634956824833</v>
          </cell>
          <cell r="CR344">
            <v>280066.56582872395</v>
          </cell>
          <cell r="CS344">
            <v>284698.65226857876</v>
          </cell>
          <cell r="CT344">
            <v>4632.0864398548147</v>
          </cell>
          <cell r="CU344">
            <v>336079.87899446872</v>
          </cell>
          <cell r="CV344">
            <v>341638.38272229448</v>
          </cell>
          <cell r="CW344">
            <v>5558.503727825766</v>
          </cell>
          <cell r="CX344">
            <v>10704.804110845444</v>
          </cell>
          <cell r="CY344">
            <v>5146.3003830196685</v>
          </cell>
          <cell r="CZ344">
            <v>-5558.5037278257751</v>
          </cell>
          <cell r="DA344">
            <v>282.85421503297766</v>
          </cell>
          <cell r="DB344">
            <v>3</v>
          </cell>
          <cell r="DC344">
            <v>101302.55</v>
          </cell>
          <cell r="DD344">
            <v>0</v>
          </cell>
          <cell r="DE344">
            <v>65337.780000000006</v>
          </cell>
          <cell r="DF344">
            <v>0</v>
          </cell>
          <cell r="DG344">
            <v>-19191.690125896595</v>
          </cell>
          <cell r="DH344">
            <v>4161416.1972637698</v>
          </cell>
          <cell r="DI344">
            <v>20288.325258872646</v>
          </cell>
          <cell r="DJ344">
            <v>5</v>
          </cell>
          <cell r="DK344">
            <v>7.8986039132955721</v>
          </cell>
          <cell r="DL344">
            <v>0</v>
          </cell>
          <cell r="DM344">
            <v>7.0960274222428144</v>
          </cell>
          <cell r="DN344">
            <v>35964.713198408732</v>
          </cell>
          <cell r="DO344">
            <v>0</v>
          </cell>
          <cell r="DP344">
            <v>35964.713198408732</v>
          </cell>
          <cell r="DQ344"/>
          <cell r="DW344">
            <v>1614.52</v>
          </cell>
          <cell r="DX344">
            <v>0</v>
          </cell>
        </row>
        <row r="345">
          <cell r="A345">
            <v>150000921</v>
          </cell>
          <cell r="B345" t="str">
            <v>№2/418</v>
          </cell>
          <cell r="C345" t="str">
            <v>пр-т ПЕРЕМОГИ,  199</v>
          </cell>
          <cell r="D345" t="str">
            <v>пр-т ПЕРЕМОГИ,  199</v>
          </cell>
          <cell r="E345">
            <v>6174.13</v>
          </cell>
          <cell r="F345">
            <v>6129.03</v>
          </cell>
          <cell r="G345">
            <v>0</v>
          </cell>
          <cell r="H345">
            <v>45.1</v>
          </cell>
          <cell r="I345">
            <v>23668.529098476502</v>
          </cell>
          <cell r="J345">
            <v>22951.705191744059</v>
          </cell>
          <cell r="K345">
            <v>-716.82390673244299</v>
          </cell>
          <cell r="L345">
            <v>4791.3837871362257</v>
          </cell>
          <cell r="M345">
            <v>4844.4517620882034</v>
          </cell>
          <cell r="N345">
            <v>53.067974951977703</v>
          </cell>
          <cell r="O345">
            <v>10225.342876938661</v>
          </cell>
          <cell r="P345">
            <v>10254.601925065292</v>
          </cell>
          <cell r="Q345">
            <v>29.25904812663066</v>
          </cell>
          <cell r="R345">
            <v>0</v>
          </cell>
          <cell r="S345">
            <v>0</v>
          </cell>
          <cell r="T345">
            <v>0</v>
          </cell>
          <cell r="U345">
            <v>2001.7811212484776</v>
          </cell>
          <cell r="V345">
            <v>1293.89855415174</v>
          </cell>
          <cell r="W345">
            <v>-707.8825670967376</v>
          </cell>
          <cell r="X345">
            <v>22968.398671360013</v>
          </cell>
          <cell r="Y345">
            <v>22676.586614945991</v>
          </cell>
          <cell r="Z345">
            <v>-291.81205641402266</v>
          </cell>
          <cell r="AA345">
            <v>0</v>
          </cell>
          <cell r="AB345">
            <v>0</v>
          </cell>
          <cell r="AC345">
            <v>0</v>
          </cell>
          <cell r="AD345">
            <v>27178.985566586955</v>
          </cell>
          <cell r="AE345">
            <v>27290.619197986874</v>
          </cell>
          <cell r="AF345">
            <v>111.63363139991998</v>
          </cell>
          <cell r="AG345">
            <v>90834.42112174684</v>
          </cell>
          <cell r="AH345">
            <v>89311.863245982153</v>
          </cell>
          <cell r="AI345">
            <v>-1522.5578757646872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19900.261304013431</v>
          </cell>
          <cell r="AQ345">
            <v>9120.3348858177342</v>
          </cell>
          <cell r="AR345">
            <v>-10779.926418195697</v>
          </cell>
          <cell r="AS345">
            <v>74763.584487679705</v>
          </cell>
          <cell r="AT345">
            <v>62471.595378773854</v>
          </cell>
          <cell r="AU345">
            <v>-12291.989108905851</v>
          </cell>
          <cell r="AV345">
            <v>3621.4420214814249</v>
          </cell>
          <cell r="AW345">
            <v>0</v>
          </cell>
          <cell r="AX345">
            <v>-3621.4420214814249</v>
          </cell>
          <cell r="AY345">
            <v>6068.9243004271393</v>
          </cell>
          <cell r="AZ345">
            <v>8566.9842561324003</v>
          </cell>
          <cell r="BA345">
            <v>2498.059955705261</v>
          </cell>
          <cell r="BB345">
            <v>3677.5231540836357</v>
          </cell>
          <cell r="BC345">
            <v>457.62286001016361</v>
          </cell>
          <cell r="BD345">
            <v>-3219.9002940734722</v>
          </cell>
          <cell r="BE345">
            <v>0</v>
          </cell>
          <cell r="BF345">
            <v>0</v>
          </cell>
          <cell r="BG345">
            <v>0</v>
          </cell>
          <cell r="BH345">
            <v>1824.8877599242371</v>
          </cell>
          <cell r="BI345">
            <v>997.04677979813732</v>
          </cell>
          <cell r="BJ345">
            <v>-827.84098012609979</v>
          </cell>
          <cell r="BK345">
            <v>5577.7933223025957</v>
          </cell>
          <cell r="BL345">
            <v>2173.3708111619303</v>
          </cell>
          <cell r="BM345">
            <v>-3404.4225111406654</v>
          </cell>
          <cell r="BN345">
            <v>309.08561101836329</v>
          </cell>
          <cell r="BO345">
            <v>0</v>
          </cell>
          <cell r="BP345">
            <v>-309.08561101836329</v>
          </cell>
          <cell r="BQ345">
            <v>21079.656169237398</v>
          </cell>
          <cell r="BR345">
            <v>12195.024707102632</v>
          </cell>
          <cell r="BS345">
            <v>-8884.6314621347665</v>
          </cell>
          <cell r="BT345">
            <v>68903.859341244592</v>
          </cell>
          <cell r="BU345">
            <v>106384.24161261745</v>
          </cell>
          <cell r="BV345">
            <v>37480.382271372859</v>
          </cell>
          <cell r="BW345">
            <v>38166.666472369398</v>
          </cell>
          <cell r="BX345">
            <v>41888.092883488862</v>
          </cell>
          <cell r="BY345">
            <v>3721.4264111194643</v>
          </cell>
          <cell r="BZ345">
            <v>10155.850016977362</v>
          </cell>
          <cell r="CA345">
            <v>1126.5161614134522</v>
          </cell>
          <cell r="CB345">
            <v>-9029.3338555639093</v>
          </cell>
          <cell r="CC345">
            <v>4064.2258700242019</v>
          </cell>
          <cell r="CD345">
            <v>4076.0151326640243</v>
          </cell>
          <cell r="CE345">
            <v>11.789262639822482</v>
          </cell>
          <cell r="CF345">
            <v>506.6647578756951</v>
          </cell>
          <cell r="CG345">
            <v>0</v>
          </cell>
          <cell r="CH345">
            <v>-506.6647578756951</v>
          </cell>
          <cell r="CI345">
            <v>16676.39770099258</v>
          </cell>
          <cell r="CJ345">
            <v>21021.679605885969</v>
          </cell>
          <cell r="CK345">
            <v>4345.2819048933889</v>
          </cell>
          <cell r="CL345">
            <v>0</v>
          </cell>
          <cell r="CM345">
            <v>0</v>
          </cell>
          <cell r="CN345">
            <v>0</v>
          </cell>
          <cell r="CO345">
            <v>16676.39770099258</v>
          </cell>
          <cell r="CP345">
            <v>21021.679605885969</v>
          </cell>
          <cell r="CQ345">
            <v>4345.2819048933889</v>
          </cell>
          <cell r="CR345">
            <v>345051.58724216116</v>
          </cell>
          <cell r="CS345">
            <v>347595.36361374613</v>
          </cell>
          <cell r="CT345">
            <v>2543.7763715849724</v>
          </cell>
          <cell r="CU345">
            <v>414061.90469059336</v>
          </cell>
          <cell r="CV345">
            <v>417114.43633649533</v>
          </cell>
          <cell r="CW345">
            <v>3052.5316459019668</v>
          </cell>
          <cell r="CX345">
            <v>20698.552042102081</v>
          </cell>
          <cell r="CY345">
            <v>17646.020396200194</v>
          </cell>
          <cell r="CZ345">
            <v>-3052.5316459018868</v>
          </cell>
          <cell r="DA345">
            <v>-42298.651110995532</v>
          </cell>
          <cell r="DB345">
            <v>3</v>
          </cell>
          <cell r="DC345">
            <v>90796.66</v>
          </cell>
          <cell r="DD345">
            <v>285.33999999999997</v>
          </cell>
          <cell r="DE345">
            <v>46153.440000000002</v>
          </cell>
          <cell r="DF345">
            <v>-8.6800000000000068</v>
          </cell>
          <cell r="DG345">
            <v>-115497.79046819056</v>
          </cell>
          <cell r="DH345">
            <v>5217125.4807923455</v>
          </cell>
          <cell r="DI345">
            <v>27306.816942754202</v>
          </cell>
          <cell r="DJ345">
            <v>5</v>
          </cell>
          <cell r="DK345">
            <v>7.2839356487330598</v>
          </cell>
          <cell r="DL345">
            <v>0</v>
          </cell>
          <cell r="DM345">
            <v>6.5195377705101913</v>
          </cell>
          <cell r="DN345">
            <v>44643.460109154381</v>
          </cell>
          <cell r="DO345">
            <v>294.03115345000964</v>
          </cell>
          <cell r="DP345">
            <v>44937.491262604388</v>
          </cell>
          <cell r="DQ345"/>
          <cell r="DW345">
            <v>1873.6599999999996</v>
          </cell>
          <cell r="DX345">
            <v>0</v>
          </cell>
        </row>
        <row r="346">
          <cell r="A346">
            <v>150000878</v>
          </cell>
          <cell r="B346" t="str">
            <v>№2/420</v>
          </cell>
          <cell r="C346" t="str">
            <v>пр-т ПЕРЕМОГИ,  89</v>
          </cell>
          <cell r="D346" t="str">
            <v>пр-т ПЕРЕМОГИ,  89</v>
          </cell>
          <cell r="E346">
            <v>2114.4899999999998</v>
          </cell>
          <cell r="F346">
            <v>1684.76</v>
          </cell>
          <cell r="G346">
            <v>0</v>
          </cell>
          <cell r="H346">
            <v>429.73</v>
          </cell>
          <cell r="I346">
            <v>7043.8426990294674</v>
          </cell>
          <cell r="J346">
            <v>6908.5242938488082</v>
          </cell>
          <cell r="K346">
            <v>-135.31840518065928</v>
          </cell>
          <cell r="L346">
            <v>1150.2763794735345</v>
          </cell>
          <cell r="M346">
            <v>1160.5925999003211</v>
          </cell>
          <cell r="N346">
            <v>10.316220426786685</v>
          </cell>
          <cell r="O346">
            <v>3842.3290125741087</v>
          </cell>
          <cell r="P346">
            <v>3852.8718077683166</v>
          </cell>
          <cell r="Q346">
            <v>10.542795194207883</v>
          </cell>
          <cell r="R346">
            <v>0</v>
          </cell>
          <cell r="S346">
            <v>0</v>
          </cell>
          <cell r="T346">
            <v>0</v>
          </cell>
          <cell r="U346">
            <v>307.24112243500076</v>
          </cell>
          <cell r="V346">
            <v>170.21300717277745</v>
          </cell>
          <cell r="W346">
            <v>-137.02811526222331</v>
          </cell>
          <cell r="X346">
            <v>5030.0876172359658</v>
          </cell>
          <cell r="Y346">
            <v>4512.2008187734164</v>
          </cell>
          <cell r="Z346">
            <v>-517.88679846254945</v>
          </cell>
          <cell r="AA346">
            <v>0</v>
          </cell>
          <cell r="AB346">
            <v>0</v>
          </cell>
          <cell r="AC346">
            <v>0</v>
          </cell>
          <cell r="AD346">
            <v>10121.95002369213</v>
          </cell>
          <cell r="AE346">
            <v>9351.614887046424</v>
          </cell>
          <cell r="AF346">
            <v>-770.33513664570637</v>
          </cell>
          <cell r="AG346">
            <v>27495.726854440203</v>
          </cell>
          <cell r="AH346">
            <v>25956.017414510065</v>
          </cell>
          <cell r="AI346">
            <v>-1539.7094399301386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4353.1821602529371</v>
          </cell>
          <cell r="AQ346">
            <v>4048.5455467496231</v>
          </cell>
          <cell r="AR346">
            <v>-304.63661350331404</v>
          </cell>
          <cell r="AS346">
            <v>23519.98514177301</v>
          </cell>
          <cell r="AT346">
            <v>86991.006571393911</v>
          </cell>
          <cell r="AU346">
            <v>63471.021429620901</v>
          </cell>
          <cell r="AV346">
            <v>1205.8195183977718</v>
          </cell>
          <cell r="AW346">
            <v>0</v>
          </cell>
          <cell r="AX346">
            <v>-1205.8195183977718</v>
          </cell>
          <cell r="AY346">
            <v>1293.255089884505</v>
          </cell>
          <cell r="AZ346">
            <v>0</v>
          </cell>
          <cell r="BA346">
            <v>-1293.255089884505</v>
          </cell>
          <cell r="BB346">
            <v>1741.6026267710399</v>
          </cell>
          <cell r="BC346">
            <v>0</v>
          </cell>
          <cell r="BD346">
            <v>-1741.6026267710399</v>
          </cell>
          <cell r="BE346">
            <v>0</v>
          </cell>
          <cell r="BF346">
            <v>0</v>
          </cell>
          <cell r="BG346">
            <v>0</v>
          </cell>
          <cell r="BH346">
            <v>181.08001814256374</v>
          </cell>
          <cell r="BI346">
            <v>0</v>
          </cell>
          <cell r="BJ346">
            <v>-181.08001814256374</v>
          </cell>
          <cell r="BK346">
            <v>797.70550249388293</v>
          </cell>
          <cell r="BL346">
            <v>0</v>
          </cell>
          <cell r="BM346">
            <v>-797.70550249388293</v>
          </cell>
          <cell r="BN346">
            <v>125.952386489983</v>
          </cell>
          <cell r="BO346">
            <v>0</v>
          </cell>
          <cell r="BP346">
            <v>-125.952386489983</v>
          </cell>
          <cell r="BQ346">
            <v>5345.4151421797469</v>
          </cell>
          <cell r="BR346">
            <v>0</v>
          </cell>
          <cell r="BS346">
            <v>-5345.4151421797469</v>
          </cell>
          <cell r="BT346">
            <v>36797.432050439376</v>
          </cell>
          <cell r="BU346">
            <v>56921.799850376476</v>
          </cell>
          <cell r="BV346">
            <v>20124.367799937099</v>
          </cell>
          <cell r="BW346">
            <v>24748.480883581862</v>
          </cell>
          <cell r="BX346">
            <v>28624.85337523455</v>
          </cell>
          <cell r="BY346">
            <v>3876.372491652688</v>
          </cell>
          <cell r="BZ346">
            <v>7166.3182516971647</v>
          </cell>
          <cell r="CA346">
            <v>696.20363616852012</v>
          </cell>
          <cell r="CB346">
            <v>-6470.1146155286442</v>
          </cell>
          <cell r="CC346">
            <v>583.59416270052543</v>
          </cell>
          <cell r="CD346">
            <v>585.28701764490427</v>
          </cell>
          <cell r="CE346">
            <v>1.692854944378837</v>
          </cell>
          <cell r="CF346">
            <v>72.753484820608634</v>
          </cell>
          <cell r="CG346">
            <v>0</v>
          </cell>
          <cell r="CH346">
            <v>-72.753484820608634</v>
          </cell>
          <cell r="CI346">
            <v>3428.4027879039595</v>
          </cell>
          <cell r="CJ346">
            <v>8112.9959434126285</v>
          </cell>
          <cell r="CK346">
            <v>4684.593155508669</v>
          </cell>
          <cell r="CL346">
            <v>0</v>
          </cell>
          <cell r="CM346">
            <v>0</v>
          </cell>
          <cell r="CN346">
            <v>0</v>
          </cell>
          <cell r="CO346">
            <v>3428.4027879039595</v>
          </cell>
          <cell r="CP346">
            <v>8112.9959434126285</v>
          </cell>
          <cell r="CQ346">
            <v>4684.593155508669</v>
          </cell>
          <cell r="CR346">
            <v>133511.29091978938</v>
          </cell>
          <cell r="CS346">
            <v>211936.70935549069</v>
          </cell>
          <cell r="CT346">
            <v>78425.418435701315</v>
          </cell>
          <cell r="CU346">
            <v>160213.54910374724</v>
          </cell>
          <cell r="CV346">
            <v>254324.05122658881</v>
          </cell>
          <cell r="CW346">
            <v>94110.502122841572</v>
          </cell>
          <cell r="CX346">
            <v>-5502.5919405026843</v>
          </cell>
          <cell r="CY346">
            <v>-99613.094063344237</v>
          </cell>
          <cell r="CZ346">
            <v>-94110.502122841557</v>
          </cell>
          <cell r="DA346">
            <v>144349.97472666675</v>
          </cell>
          <cell r="DB346">
            <v>2</v>
          </cell>
          <cell r="DC346">
            <v>51829.22</v>
          </cell>
          <cell r="DD346">
            <v>17363.550000000003</v>
          </cell>
          <cell r="DE346">
            <v>38356.17</v>
          </cell>
          <cell r="DF346">
            <v>14795.150000000003</v>
          </cell>
          <cell r="DG346">
            <v>904.10185699764406</v>
          </cell>
          <cell r="DH346">
            <v>1856531.4859589345</v>
          </cell>
          <cell r="DI346">
            <v>7512.712756604722</v>
          </cell>
          <cell r="DJ346">
            <v>4</v>
          </cell>
          <cell r="DK346">
            <v>7.9970230109244014</v>
          </cell>
          <cell r="DL346">
            <v>0</v>
          </cell>
          <cell r="DM346">
            <v>6.2320124793657383</v>
          </cell>
          <cell r="DN346">
            <v>13473.064487884994</v>
          </cell>
          <cell r="DO346">
            <v>2678.0827227578388</v>
          </cell>
          <cell r="DP346">
            <v>16151.147210642834</v>
          </cell>
          <cell r="DQ346">
            <v>12185.04</v>
          </cell>
          <cell r="DW346">
            <v>1437.2600000000002</v>
          </cell>
          <cell r="DX346">
            <v>0</v>
          </cell>
        </row>
        <row r="347">
          <cell r="A347">
            <v>150000879</v>
          </cell>
          <cell r="B347" t="str">
            <v>№2/421</v>
          </cell>
          <cell r="C347" t="str">
            <v>пр-т ПЕРЕМОГИ,  90</v>
          </cell>
          <cell r="D347" t="str">
            <v>пр-т ПЕРЕМОГИ,  90</v>
          </cell>
          <cell r="E347">
            <v>4509.08</v>
          </cell>
          <cell r="F347">
            <v>3612.98</v>
          </cell>
          <cell r="G347">
            <v>0</v>
          </cell>
          <cell r="H347">
            <v>896.1</v>
          </cell>
          <cell r="I347">
            <v>14518.498873842727</v>
          </cell>
          <cell r="J347">
            <v>14221.771664832122</v>
          </cell>
          <cell r="K347">
            <v>-296.72720901060529</v>
          </cell>
          <cell r="L347">
            <v>2696.2695959112348</v>
          </cell>
          <cell r="M347">
            <v>2704.9512576833749</v>
          </cell>
          <cell r="N347">
            <v>8.6816617721401599</v>
          </cell>
          <cell r="O347">
            <v>7324.8101766170166</v>
          </cell>
          <cell r="P347">
            <v>7344.3242837097605</v>
          </cell>
          <cell r="Q347">
            <v>19.51410709274387</v>
          </cell>
          <cell r="R347">
            <v>0</v>
          </cell>
          <cell r="S347">
            <v>0</v>
          </cell>
          <cell r="T347">
            <v>0</v>
          </cell>
          <cell r="U347">
            <v>576.07710456562654</v>
          </cell>
          <cell r="V347">
            <v>319.14938844895784</v>
          </cell>
          <cell r="W347">
            <v>-256.92771611666871</v>
          </cell>
          <cell r="X347">
            <v>11575.008549289416</v>
          </cell>
          <cell r="Y347">
            <v>11235.439556656856</v>
          </cell>
          <cell r="Z347">
            <v>-339.56899263255946</v>
          </cell>
          <cell r="AA347">
            <v>0</v>
          </cell>
          <cell r="AB347">
            <v>0</v>
          </cell>
          <cell r="AC347">
            <v>0</v>
          </cell>
          <cell r="AD347">
            <v>19929.340279356285</v>
          </cell>
          <cell r="AE347">
            <v>20094.940852638607</v>
          </cell>
          <cell r="AF347">
            <v>165.60057328232142</v>
          </cell>
          <cell r="AG347">
            <v>56620.00457958231</v>
          </cell>
          <cell r="AH347">
            <v>55920.57700396968</v>
          </cell>
          <cell r="AI347">
            <v>-699.42757561262988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12904.075689321211</v>
          </cell>
          <cell r="AQ347">
            <v>13100.60966736362</v>
          </cell>
          <cell r="AR347">
            <v>196.53397804240922</v>
          </cell>
          <cell r="AS347">
            <v>47382.188332697944</v>
          </cell>
          <cell r="AT347">
            <v>16771.767440224641</v>
          </cell>
          <cell r="AU347">
            <v>-30610.420892473303</v>
          </cell>
          <cell r="AV347">
            <v>2383.7899695010906</v>
          </cell>
          <cell r="AW347">
            <v>17232.917882957576</v>
          </cell>
          <cell r="AX347">
            <v>14849.127913456485</v>
          </cell>
          <cell r="AY347">
            <v>2977.0774639743295</v>
          </cell>
          <cell r="AZ347">
            <v>0</v>
          </cell>
          <cell r="BA347">
            <v>-2977.0774639743295</v>
          </cell>
          <cell r="BB347">
            <v>2625.5132703270101</v>
          </cell>
          <cell r="BC347">
            <v>0</v>
          </cell>
          <cell r="BD347">
            <v>-2625.5132703270101</v>
          </cell>
          <cell r="BE347">
            <v>0</v>
          </cell>
          <cell r="BF347">
            <v>0</v>
          </cell>
          <cell r="BG347">
            <v>0</v>
          </cell>
          <cell r="BH347">
            <v>339.52503401730695</v>
          </cell>
          <cell r="BI347">
            <v>464.00837060753145</v>
          </cell>
          <cell r="BJ347">
            <v>124.4833365902245</v>
          </cell>
          <cell r="BK347">
            <v>2570.8398450373497</v>
          </cell>
          <cell r="BL347">
            <v>451.37849776910139</v>
          </cell>
          <cell r="BM347">
            <v>-2119.4613472682486</v>
          </cell>
          <cell r="BN347">
            <v>370.194412030119</v>
          </cell>
          <cell r="BO347">
            <v>0</v>
          </cell>
          <cell r="BP347">
            <v>-370.194412030119</v>
          </cell>
          <cell r="BQ347">
            <v>11266.939994887205</v>
          </cell>
          <cell r="BR347">
            <v>18148.30475133421</v>
          </cell>
          <cell r="BS347">
            <v>6881.3647564470048</v>
          </cell>
          <cell r="BT347">
            <v>38382.787766573885</v>
          </cell>
          <cell r="BU347">
            <v>67860.886157154921</v>
          </cell>
          <cell r="BV347">
            <v>29478.098390581035</v>
          </cell>
          <cell r="BW347">
            <v>23839.118968662449</v>
          </cell>
          <cell r="BX347">
            <v>27334.996062516453</v>
          </cell>
          <cell r="BY347">
            <v>3495.8770938540038</v>
          </cell>
          <cell r="BZ347">
            <v>13985.299332912455</v>
          </cell>
          <cell r="CA347">
            <v>761.14653726292909</v>
          </cell>
          <cell r="CB347">
            <v>-13224.152795649527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5184.8453617876366</v>
          </cell>
          <cell r="CJ347">
            <v>5175.2567242817604</v>
          </cell>
          <cell r="CK347">
            <v>-9.5886375058762496</v>
          </cell>
          <cell r="CL347">
            <v>0</v>
          </cell>
          <cell r="CM347">
            <v>0</v>
          </cell>
          <cell r="CN347">
            <v>0</v>
          </cell>
          <cell r="CO347">
            <v>5184.8453617876366</v>
          </cell>
          <cell r="CP347">
            <v>5175.2567242817604</v>
          </cell>
          <cell r="CQ347">
            <v>-9.5886375058762496</v>
          </cell>
          <cell r="CR347">
            <v>209565.26002642512</v>
          </cell>
          <cell r="CS347">
            <v>205073.54434410823</v>
          </cell>
          <cell r="CT347">
            <v>-4491.7156823168916</v>
          </cell>
          <cell r="CU347">
            <v>251478.31203171014</v>
          </cell>
          <cell r="CV347">
            <v>246088.25321292988</v>
          </cell>
          <cell r="CW347">
            <v>-5390.0588187802641</v>
          </cell>
          <cell r="CX347">
            <v>8944.8223850019513</v>
          </cell>
          <cell r="CY347">
            <v>14334.881203782221</v>
          </cell>
          <cell r="CZ347">
            <v>5390.0588187802696</v>
          </cell>
          <cell r="DA347">
            <v>326048.45938662079</v>
          </cell>
          <cell r="DB347">
            <v>2</v>
          </cell>
          <cell r="DC347">
            <v>44476.160000000003</v>
          </cell>
          <cell r="DD347">
            <v>5543.1</v>
          </cell>
          <cell r="DE347">
            <v>22609.640000000003</v>
          </cell>
          <cell r="DF347">
            <v>512.36999999999989</v>
          </cell>
          <cell r="DG347">
            <v>-24666.010875037871</v>
          </cell>
          <cell r="DH347">
            <v>3125077.6130005452</v>
          </cell>
          <cell r="DI347">
            <v>16090.275225564654</v>
          </cell>
          <cell r="DJ347">
            <v>5</v>
          </cell>
          <cell r="DK347">
            <v>6.0521933450964189</v>
          </cell>
          <cell r="DL347">
            <v>0</v>
          </cell>
          <cell r="DM347">
            <v>5.2165901156293035</v>
          </cell>
          <cell r="DN347">
            <v>21866.453511966462</v>
          </cell>
          <cell r="DO347">
            <v>4674.5864026154186</v>
          </cell>
          <cell r="DP347">
            <v>26541.039914581881</v>
          </cell>
          <cell r="DQ347">
            <v>99996.9</v>
          </cell>
          <cell r="DW347">
            <v>2179.08</v>
          </cell>
          <cell r="DX347">
            <v>0</v>
          </cell>
        </row>
        <row r="348">
          <cell r="A348">
            <v>150000880</v>
          </cell>
          <cell r="B348" t="str">
            <v>№2/422</v>
          </cell>
          <cell r="C348" t="str">
            <v>пр-т ПЕРЕМОГИ,  91</v>
          </cell>
          <cell r="D348" t="str">
            <v>пр-т ПЕРЕМОГИ,  91</v>
          </cell>
          <cell r="E348">
            <v>2732.15</v>
          </cell>
          <cell r="F348">
            <v>1891.75</v>
          </cell>
          <cell r="G348">
            <v>0</v>
          </cell>
          <cell r="H348">
            <v>840.40000000000009</v>
          </cell>
          <cell r="I348">
            <v>9514.1148498355178</v>
          </cell>
          <cell r="J348">
            <v>9291.5572893902045</v>
          </cell>
          <cell r="K348">
            <v>-222.55756044531336</v>
          </cell>
          <cell r="L348">
            <v>1910.8452864183987</v>
          </cell>
          <cell r="M348">
            <v>1916.8123367961991</v>
          </cell>
          <cell r="N348">
            <v>5.9670503778004331</v>
          </cell>
          <cell r="O348">
            <v>4411.3125283089366</v>
          </cell>
          <cell r="P348">
            <v>4423.0969521117304</v>
          </cell>
          <cell r="Q348">
            <v>11.784423802793754</v>
          </cell>
          <cell r="R348">
            <v>0</v>
          </cell>
          <cell r="S348">
            <v>0</v>
          </cell>
          <cell r="T348">
            <v>0</v>
          </cell>
          <cell r="U348">
            <v>384.05140304375084</v>
          </cell>
          <cell r="V348">
            <v>212.76625896597179</v>
          </cell>
          <cell r="W348">
            <v>-171.28514407777905</v>
          </cell>
          <cell r="X348">
            <v>7579.3831670618001</v>
          </cell>
          <cell r="Y348">
            <v>7135.1873055504584</v>
          </cell>
          <cell r="Z348">
            <v>-444.19586151134172</v>
          </cell>
          <cell r="AA348">
            <v>0</v>
          </cell>
          <cell r="AB348">
            <v>0</v>
          </cell>
          <cell r="AC348">
            <v>0</v>
          </cell>
          <cell r="AD348">
            <v>12010.262606758612</v>
          </cell>
          <cell r="AE348">
            <v>12060.954903348582</v>
          </cell>
          <cell r="AF348">
            <v>50.692296589970283</v>
          </cell>
          <cell r="AG348">
            <v>35809.969841427017</v>
          </cell>
          <cell r="AH348">
            <v>35040.37504616315</v>
          </cell>
          <cell r="AI348">
            <v>-769.59479526386713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4664.1237431281479</v>
          </cell>
          <cell r="AQ348">
            <v>4259.1821943047689</v>
          </cell>
          <cell r="AR348">
            <v>-404.94154882337898</v>
          </cell>
          <cell r="AS348">
            <v>33120.745860481824</v>
          </cell>
          <cell r="AT348">
            <v>17378.355744170214</v>
          </cell>
          <cell r="AU348">
            <v>-15742.39011631161</v>
          </cell>
          <cell r="AV348">
            <v>1717.8205974673574</v>
          </cell>
          <cell r="AW348">
            <v>0</v>
          </cell>
          <cell r="AX348">
            <v>-1717.8205974673574</v>
          </cell>
          <cell r="AY348">
            <v>2109.3001047438352</v>
          </cell>
          <cell r="AZ348">
            <v>0</v>
          </cell>
          <cell r="BA348">
            <v>-2109.3001047438352</v>
          </cell>
          <cell r="BB348">
            <v>1776.9935971228588</v>
          </cell>
          <cell r="BC348">
            <v>0</v>
          </cell>
          <cell r="BD348">
            <v>-1776.9935971228588</v>
          </cell>
          <cell r="BE348">
            <v>0</v>
          </cell>
          <cell r="BF348">
            <v>0</v>
          </cell>
          <cell r="BG348">
            <v>0</v>
          </cell>
          <cell r="BH348">
            <v>226.35002267820468</v>
          </cell>
          <cell r="BI348">
            <v>0</v>
          </cell>
          <cell r="BJ348">
            <v>-226.35002267820468</v>
          </cell>
          <cell r="BK348">
            <v>1560.7615221498761</v>
          </cell>
          <cell r="BL348">
            <v>0</v>
          </cell>
          <cell r="BM348">
            <v>-1560.7615221498761</v>
          </cell>
          <cell r="BN348">
            <v>167.80772964871966</v>
          </cell>
          <cell r="BO348">
            <v>0</v>
          </cell>
          <cell r="BP348">
            <v>-167.80772964871966</v>
          </cell>
          <cell r="BQ348">
            <v>7559.0335738108515</v>
          </cell>
          <cell r="BR348">
            <v>0</v>
          </cell>
          <cell r="BS348">
            <v>-7559.0335738108515</v>
          </cell>
          <cell r="BT348">
            <v>29460.289917985527</v>
          </cell>
          <cell r="BU348">
            <v>54340.992408608072</v>
          </cell>
          <cell r="BV348">
            <v>24880.702490622545</v>
          </cell>
          <cell r="BW348">
            <v>20555.057559308814</v>
          </cell>
          <cell r="BX348">
            <v>24000.753501287902</v>
          </cell>
          <cell r="BY348">
            <v>3445.6959419790874</v>
          </cell>
          <cell r="BZ348">
            <v>15761.597139034402</v>
          </cell>
          <cell r="CA348">
            <v>666.92267730236586</v>
          </cell>
          <cell r="CB348">
            <v>-15094.674461732036</v>
          </cell>
          <cell r="CC348">
            <v>1030.8049069438625</v>
          </cell>
          <cell r="CD348">
            <v>1033.795003992358</v>
          </cell>
          <cell r="CE348">
            <v>2.9900970484954996</v>
          </cell>
          <cell r="CF348">
            <v>128.50479655814027</v>
          </cell>
          <cell r="CG348">
            <v>0</v>
          </cell>
          <cell r="CH348">
            <v>-128.50479655814027</v>
          </cell>
          <cell r="CI348">
            <v>7592.2214955068048</v>
          </cell>
          <cell r="CJ348">
            <v>7140.0089204886235</v>
          </cell>
          <cell r="CK348">
            <v>-452.21257501818127</v>
          </cell>
          <cell r="CL348">
            <v>0</v>
          </cell>
          <cell r="CM348">
            <v>0</v>
          </cell>
          <cell r="CN348">
            <v>0</v>
          </cell>
          <cell r="CO348">
            <v>7592.2214955068048</v>
          </cell>
          <cell r="CP348">
            <v>7140.0089204886235</v>
          </cell>
          <cell r="CQ348">
            <v>-452.21257501818127</v>
          </cell>
          <cell r="CR348">
            <v>155682.3488341854</v>
          </cell>
          <cell r="CS348">
            <v>143860.38549631744</v>
          </cell>
          <cell r="CT348">
            <v>-11821.963337867957</v>
          </cell>
          <cell r="CU348">
            <v>186818.81860102247</v>
          </cell>
          <cell r="CV348">
            <v>172632.46259558093</v>
          </cell>
          <cell r="CW348">
            <v>-14186.356005441543</v>
          </cell>
          <cell r="CX348">
            <v>5603.5128763759039</v>
          </cell>
          <cell r="CY348">
            <v>19789.868881817441</v>
          </cell>
          <cell r="CZ348">
            <v>14186.356005441537</v>
          </cell>
          <cell r="DA348">
            <v>-114722.38419010204</v>
          </cell>
          <cell r="DB348">
            <v>2</v>
          </cell>
          <cell r="DC348">
            <v>16283.83</v>
          </cell>
          <cell r="DD348">
            <v>14469.41</v>
          </cell>
          <cell r="DE348">
            <v>1699.7800000000007</v>
          </cell>
          <cell r="DF348">
            <v>9131</v>
          </cell>
          <cell r="DG348">
            <v>-87813.469464516966</v>
          </cell>
          <cell r="DH348">
            <v>2309067.9777287804</v>
          </cell>
          <cell r="DI348">
            <v>8428.2224314797131</v>
          </cell>
          <cell r="DJ348">
            <v>4</v>
          </cell>
          <cell r="DK348">
            <v>7.709332045006752</v>
          </cell>
          <cell r="DL348">
            <v>0</v>
          </cell>
          <cell r="DM348">
            <v>6.3521746420943002</v>
          </cell>
          <cell r="DN348">
            <v>14584.128896141523</v>
          </cell>
          <cell r="DO348">
            <v>5338.3675692160505</v>
          </cell>
          <cell r="DP348">
            <v>19922.496465357573</v>
          </cell>
          <cell r="DQ348">
            <v>7842.43</v>
          </cell>
          <cell r="DW348">
            <v>1437.2600000000002</v>
          </cell>
          <cell r="DX348">
            <v>0</v>
          </cell>
        </row>
        <row r="349">
          <cell r="A349">
            <v>150000881</v>
          </cell>
          <cell r="B349" t="str">
            <v>№2/423</v>
          </cell>
          <cell r="C349" t="str">
            <v>пр-т ПЕРЕМОГИ,  92</v>
          </cell>
          <cell r="D349" t="str">
            <v>пр-т ПЕРЕМОГИ,  92</v>
          </cell>
          <cell r="E349">
            <v>2405.4</v>
          </cell>
          <cell r="F349">
            <v>2076.5</v>
          </cell>
          <cell r="G349">
            <v>0</v>
          </cell>
          <cell r="H349">
            <v>328.9</v>
          </cell>
          <cell r="I349">
            <v>7298.3209970367152</v>
          </cell>
          <cell r="J349">
            <v>7184.8526927894018</v>
          </cell>
          <cell r="K349">
            <v>-113.46830424731343</v>
          </cell>
          <cell r="L349">
            <v>1070.7796897179569</v>
          </cell>
          <cell r="M349">
            <v>1072.6405968069625</v>
          </cell>
          <cell r="N349">
            <v>1.8609070890056501</v>
          </cell>
          <cell r="O349">
            <v>3700.0438762700437</v>
          </cell>
          <cell r="P349">
            <v>3709.9510269436341</v>
          </cell>
          <cell r="Q349">
            <v>9.9071506735904222</v>
          </cell>
          <cell r="R349">
            <v>855.955369527882</v>
          </cell>
          <cell r="S349">
            <v>858.22832772090453</v>
          </cell>
          <cell r="T349">
            <v>2.2729581930225322</v>
          </cell>
          <cell r="U349">
            <v>404.18666517161955</v>
          </cell>
          <cell r="V349">
            <v>733.0046884821179</v>
          </cell>
          <cell r="W349">
            <v>328.81802331049835</v>
          </cell>
          <cell r="X349">
            <v>4070.3938830485554</v>
          </cell>
          <cell r="Y349">
            <v>3557.4047757531844</v>
          </cell>
          <cell r="Z349">
            <v>-512.98910729537101</v>
          </cell>
          <cell r="AA349">
            <v>0</v>
          </cell>
          <cell r="AB349">
            <v>0</v>
          </cell>
          <cell r="AC349">
            <v>0</v>
          </cell>
          <cell r="AD349">
            <v>10588.639636453927</v>
          </cell>
          <cell r="AE349">
            <v>10632.139974227588</v>
          </cell>
          <cell r="AF349">
            <v>43.500337773661158</v>
          </cell>
          <cell r="AG349">
            <v>27988.3201172267</v>
          </cell>
          <cell r="AH349">
            <v>27748.222082723798</v>
          </cell>
          <cell r="AI349">
            <v>-240.09803450290201</v>
          </cell>
          <cell r="AJ349">
            <v>22415.453181778816</v>
          </cell>
          <cell r="AK349">
            <v>18902.48986011052</v>
          </cell>
          <cell r="AL349">
            <v>-3512.963321668296</v>
          </cell>
          <cell r="AM349">
            <v>0</v>
          </cell>
          <cell r="AN349">
            <v>0</v>
          </cell>
          <cell r="AO349">
            <v>0</v>
          </cell>
          <cell r="AP349">
            <v>2487.5326630016789</v>
          </cell>
          <cell r="AQ349">
            <v>2880</v>
          </cell>
          <cell r="AR349">
            <v>392.46733699832112</v>
          </cell>
          <cell r="AS349">
            <v>33924.122533390379</v>
          </cell>
          <cell r="AT349">
            <v>42428.771868940363</v>
          </cell>
          <cell r="AU349">
            <v>8504.6493355499842</v>
          </cell>
          <cell r="AV349">
            <v>365.0578859940814</v>
          </cell>
          <cell r="AW349">
            <v>0</v>
          </cell>
          <cell r="AX349">
            <v>-365.0578859940814</v>
          </cell>
          <cell r="AY349">
            <v>313.53487039065863</v>
          </cell>
          <cell r="AZ349">
            <v>0</v>
          </cell>
          <cell r="BA349">
            <v>-313.53487039065863</v>
          </cell>
          <cell r="BB349">
            <v>445.91306184326555</v>
          </cell>
          <cell r="BC349">
            <v>0</v>
          </cell>
          <cell r="BD349">
            <v>-445.91306184326555</v>
          </cell>
          <cell r="BE349">
            <v>225.96427638279874</v>
          </cell>
          <cell r="BF349">
            <v>0</v>
          </cell>
          <cell r="BG349">
            <v>-225.96427638279874</v>
          </cell>
          <cell r="BH349">
            <v>136.42360892080177</v>
          </cell>
          <cell r="BI349">
            <v>0</v>
          </cell>
          <cell r="BJ349">
            <v>-136.42360892080177</v>
          </cell>
          <cell r="BK349">
            <v>214.50307704120178</v>
          </cell>
          <cell r="BL349">
            <v>1108.6737086607302</v>
          </cell>
          <cell r="BM349">
            <v>894.17063161952842</v>
          </cell>
          <cell r="BN349">
            <v>59.370194449777287</v>
          </cell>
          <cell r="BO349">
            <v>0</v>
          </cell>
          <cell r="BP349">
            <v>-59.370194449777287</v>
          </cell>
          <cell r="BQ349">
            <v>1760.7669750225853</v>
          </cell>
          <cell r="BR349">
            <v>1108.6737086607302</v>
          </cell>
          <cell r="BS349">
            <v>-652.09326636185506</v>
          </cell>
          <cell r="BT349">
            <v>45596.298374852806</v>
          </cell>
          <cell r="BU349">
            <v>54892.664110964768</v>
          </cell>
          <cell r="BV349">
            <v>9296.3657361119622</v>
          </cell>
          <cell r="BW349">
            <v>25820.218040504245</v>
          </cell>
          <cell r="BX349">
            <v>27693.897309333875</v>
          </cell>
          <cell r="BY349">
            <v>1873.67926882963</v>
          </cell>
          <cell r="BZ349">
            <v>12723.193193423916</v>
          </cell>
          <cell r="CA349">
            <v>831.95535471378412</v>
          </cell>
          <cell r="CB349">
            <v>-11891.237838710133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4029.580252540241</v>
          </cell>
          <cell r="CJ349">
            <v>2797.9194177506552</v>
          </cell>
          <cell r="CK349">
            <v>-1231.6608347895858</v>
          </cell>
          <cell r="CL349">
            <v>9531.0607122234542</v>
          </cell>
          <cell r="CM349">
            <v>12126.621068227552</v>
          </cell>
          <cell r="CN349">
            <v>2595.5603560040981</v>
          </cell>
          <cell r="CO349">
            <v>13560.640964763696</v>
          </cell>
          <cell r="CP349">
            <v>14924.540485978207</v>
          </cell>
          <cell r="CQ349">
            <v>1363.899521214511</v>
          </cell>
          <cell r="CR349">
            <v>186276.54604396486</v>
          </cell>
          <cell r="CS349">
            <v>191411.21478142604</v>
          </cell>
          <cell r="CT349">
            <v>5134.6687374611793</v>
          </cell>
          <cell r="CU349">
            <v>223531.85525275781</v>
          </cell>
          <cell r="CV349">
            <v>229693.45773771123</v>
          </cell>
          <cell r="CW349">
            <v>6161.6024849534151</v>
          </cell>
          <cell r="CX349">
            <v>5312.5002011787283</v>
          </cell>
          <cell r="CY349">
            <v>-849.10228377476597</v>
          </cell>
          <cell r="CZ349">
            <v>-6161.6024849534942</v>
          </cell>
          <cell r="DA349">
            <v>-54832.954602380138</v>
          </cell>
          <cell r="DB349">
            <v>2</v>
          </cell>
          <cell r="DC349">
            <v>32474</v>
          </cell>
          <cell r="DD349">
            <v>1525.4900000000002</v>
          </cell>
          <cell r="DE349">
            <v>10821.46</v>
          </cell>
          <cell r="DF349">
            <v>-574.88999999999987</v>
          </cell>
          <cell r="DG349">
            <v>-68374.375359572761</v>
          </cell>
          <cell r="DH349">
            <v>2746132.2654472385</v>
          </cell>
          <cell r="DI349">
            <v>9251.3301857896804</v>
          </cell>
          <cell r="DJ349">
            <v>9</v>
          </cell>
          <cell r="DK349">
            <v>7.8868585812326746</v>
          </cell>
          <cell r="DL349">
            <v>10.427408049654879</v>
          </cell>
          <cell r="DM349">
            <v>6.386088659631211</v>
          </cell>
          <cell r="DN349">
            <v>21652.512815108355</v>
          </cell>
          <cell r="DO349">
            <v>2100.384560152705</v>
          </cell>
          <cell r="DP349">
            <v>23752.897375261062</v>
          </cell>
          <cell r="DQ349"/>
          <cell r="DW349">
            <v>1437.2600000000002</v>
          </cell>
          <cell r="DX349">
            <v>1100</v>
          </cell>
        </row>
        <row r="350">
          <cell r="A350">
            <v>150000882</v>
          </cell>
          <cell r="B350" t="str">
            <v>№2/424</v>
          </cell>
          <cell r="C350" t="str">
            <v>пр-т ПЕРЕМОГИ,  93</v>
          </cell>
          <cell r="D350" t="str">
            <v>пр-т ПЕРЕМОГИ,  93</v>
          </cell>
          <cell r="E350">
            <v>3011.4300000000003</v>
          </cell>
          <cell r="F350">
            <v>2322.13</v>
          </cell>
          <cell r="G350">
            <v>0</v>
          </cell>
          <cell r="H350">
            <v>689.30000000000007</v>
          </cell>
          <cell r="I350">
            <v>9238.9098640162247</v>
          </cell>
          <cell r="J350">
            <v>9075.3546269805884</v>
          </cell>
          <cell r="K350">
            <v>-163.55523703563631</v>
          </cell>
          <cell r="L350">
            <v>1906.264570352791</v>
          </cell>
          <cell r="M350">
            <v>1920.4885384818028</v>
          </cell>
          <cell r="N350">
            <v>14.223968129011837</v>
          </cell>
          <cell r="O350">
            <v>4836.4617088845735</v>
          </cell>
          <cell r="P350">
            <v>4849.3597014200741</v>
          </cell>
          <cell r="Q350">
            <v>12.897992535500634</v>
          </cell>
          <cell r="R350">
            <v>0</v>
          </cell>
          <cell r="S350">
            <v>0</v>
          </cell>
          <cell r="T350">
            <v>0</v>
          </cell>
          <cell r="U350">
            <v>384.05140304375084</v>
          </cell>
          <cell r="V350">
            <v>212.76625896597179</v>
          </cell>
          <cell r="W350">
            <v>-171.28514407777905</v>
          </cell>
          <cell r="X350">
            <v>6157.6294310582325</v>
          </cell>
          <cell r="Y350">
            <v>5644.2557597821742</v>
          </cell>
          <cell r="Z350">
            <v>-513.3736712760583</v>
          </cell>
          <cell r="AA350">
            <v>0</v>
          </cell>
          <cell r="AB350">
            <v>0</v>
          </cell>
          <cell r="AC350">
            <v>0</v>
          </cell>
          <cell r="AD350">
            <v>13251.609970264195</v>
          </cell>
          <cell r="AE350">
            <v>13312.833198973587</v>
          </cell>
          <cell r="AF350">
            <v>61.22322870939206</v>
          </cell>
          <cell r="AG350">
            <v>35774.926947619766</v>
          </cell>
          <cell r="AH350">
            <v>35015.058084604199</v>
          </cell>
          <cell r="AI350">
            <v>-759.8688630155666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7618.0687804426416</v>
          </cell>
          <cell r="AQ350">
            <v>7268.5856266600968</v>
          </cell>
          <cell r="AR350">
            <v>-349.48315378254483</v>
          </cell>
          <cell r="AS350">
            <v>38223.022547111803</v>
          </cell>
          <cell r="AT350">
            <v>470.8885206534955</v>
          </cell>
          <cell r="AU350">
            <v>-37752.134026458305</v>
          </cell>
          <cell r="AV350">
            <v>1553.1665850405295</v>
          </cell>
          <cell r="AW350">
            <v>0</v>
          </cell>
          <cell r="AX350">
            <v>-1553.1665850405295</v>
          </cell>
          <cell r="AY350">
            <v>2402.2524244971232</v>
          </cell>
          <cell r="AZ350">
            <v>0</v>
          </cell>
          <cell r="BA350">
            <v>-2402.2524244971232</v>
          </cell>
          <cell r="BB350">
            <v>2166.3036398053005</v>
          </cell>
          <cell r="BC350">
            <v>1959.2301248988854</v>
          </cell>
          <cell r="BD350">
            <v>-207.07351490641508</v>
          </cell>
          <cell r="BE350">
            <v>0</v>
          </cell>
          <cell r="BF350">
            <v>0</v>
          </cell>
          <cell r="BG350">
            <v>0</v>
          </cell>
          <cell r="BH350">
            <v>226.35002267820468</v>
          </cell>
          <cell r="BI350">
            <v>0</v>
          </cell>
          <cell r="BJ350">
            <v>-226.35002267820468</v>
          </cell>
          <cell r="BK350">
            <v>1184.0242544948294</v>
          </cell>
          <cell r="BL350">
            <v>0</v>
          </cell>
          <cell r="BM350">
            <v>-1184.0242544948294</v>
          </cell>
          <cell r="BN350">
            <v>89.570434359696492</v>
          </cell>
          <cell r="BO350">
            <v>0</v>
          </cell>
          <cell r="BP350">
            <v>-89.570434359696492</v>
          </cell>
          <cell r="BQ350">
            <v>7621.6673608756837</v>
          </cell>
          <cell r="BR350">
            <v>1959.2301248988854</v>
          </cell>
          <cell r="BS350">
            <v>-5662.4372359767985</v>
          </cell>
          <cell r="BT350">
            <v>31153.4560774733</v>
          </cell>
          <cell r="BU350">
            <v>47211.309928280447</v>
          </cell>
          <cell r="BV350">
            <v>16057.853850807147</v>
          </cell>
          <cell r="BW350">
            <v>14479.300367340771</v>
          </cell>
          <cell r="BX350">
            <v>14958.988215220576</v>
          </cell>
          <cell r="BY350">
            <v>479.68784787980439</v>
          </cell>
          <cell r="BZ350">
            <v>11857.25562797875</v>
          </cell>
          <cell r="CA350">
            <v>589.94298496791987</v>
          </cell>
          <cell r="CB350">
            <v>-11267.31264301083</v>
          </cell>
          <cell r="CC350">
            <v>567.73562567061981</v>
          </cell>
          <cell r="CD350">
            <v>569.38247912194504</v>
          </cell>
          <cell r="CE350">
            <v>1.646853451325228</v>
          </cell>
          <cell r="CF350">
            <v>70.776487950483414</v>
          </cell>
          <cell r="CG350">
            <v>0</v>
          </cell>
          <cell r="CH350">
            <v>-70.776487950483414</v>
          </cell>
          <cell r="CI350">
            <v>3854.0120441216836</v>
          </cell>
          <cell r="CJ350">
            <v>3417.1042879353595</v>
          </cell>
          <cell r="CK350">
            <v>-436.90775618632415</v>
          </cell>
          <cell r="CL350">
            <v>0</v>
          </cell>
          <cell r="CM350">
            <v>0</v>
          </cell>
          <cell r="CN350">
            <v>0</v>
          </cell>
          <cell r="CO350">
            <v>3854.0120441216836</v>
          </cell>
          <cell r="CP350">
            <v>3417.1042879353595</v>
          </cell>
          <cell r="CQ350">
            <v>-436.90775618632415</v>
          </cell>
          <cell r="CR350">
            <v>151220.22186658549</v>
          </cell>
          <cell r="CS350">
            <v>111460.49025234292</v>
          </cell>
          <cell r="CT350">
            <v>-39759.73161424257</v>
          </cell>
          <cell r="CU350">
            <v>181464.26623990259</v>
          </cell>
          <cell r="CV350">
            <v>133752.58830281149</v>
          </cell>
          <cell r="CW350">
            <v>-47711.677937091095</v>
          </cell>
          <cell r="CX350">
            <v>9125.5653089817461</v>
          </cell>
          <cell r="CY350">
            <v>56837.243246072845</v>
          </cell>
          <cell r="CZ350">
            <v>47711.677937091095</v>
          </cell>
          <cell r="DA350">
            <v>-50304.467448483716</v>
          </cell>
          <cell r="DB350">
            <v>2</v>
          </cell>
          <cell r="DC350">
            <v>51080.51</v>
          </cell>
          <cell r="DD350">
            <v>5951.95</v>
          </cell>
          <cell r="DE350">
            <v>35401.72</v>
          </cell>
          <cell r="DF350">
            <v>1831.8599999999997</v>
          </cell>
          <cell r="DG350">
            <v>7256.8740348016145</v>
          </cell>
          <cell r="DH350">
            <v>2287077.9785866123</v>
          </cell>
          <cell r="DI350">
            <v>10348.970550765844</v>
          </cell>
          <cell r="DJ350">
            <v>5</v>
          </cell>
          <cell r="DK350">
            <v>6.7518985170599288</v>
          </cell>
          <cell r="DL350">
            <v>0</v>
          </cell>
          <cell r="DM350">
            <v>5.9772279470564795</v>
          </cell>
          <cell r="DN350">
            <v>15678.786103420372</v>
          </cell>
          <cell r="DO350">
            <v>4120.1032239060314</v>
          </cell>
          <cell r="DP350">
            <v>19798.889327326404</v>
          </cell>
          <cell r="DQ350"/>
          <cell r="DW350">
            <v>1437.2600000000002</v>
          </cell>
          <cell r="DX350">
            <v>0</v>
          </cell>
        </row>
        <row r="351">
          <cell r="A351">
            <v>150000883</v>
          </cell>
          <cell r="B351" t="str">
            <v>№2/425</v>
          </cell>
          <cell r="C351" t="str">
            <v>пр-т ПЕРЕМОГИ,  94</v>
          </cell>
          <cell r="D351" t="str">
            <v>пр-т ПЕРЕМОГИ,  94</v>
          </cell>
          <cell r="E351">
            <v>1851.98</v>
          </cell>
          <cell r="F351">
            <v>1851.98</v>
          </cell>
          <cell r="G351">
            <v>0</v>
          </cell>
          <cell r="H351">
            <v>0</v>
          </cell>
          <cell r="I351">
            <v>6769.2883250597606</v>
          </cell>
          <cell r="J351">
            <v>6624.6795746802545</v>
          </cell>
          <cell r="K351">
            <v>-144.60875037950609</v>
          </cell>
          <cell r="L351">
            <v>1129.7580788189896</v>
          </cell>
          <cell r="M351">
            <v>1136.0923601575546</v>
          </cell>
          <cell r="N351">
            <v>6.3342813385650061</v>
          </cell>
          <cell r="O351">
            <v>3073.7306562754893</v>
          </cell>
          <cell r="P351">
            <v>3082.0944166928093</v>
          </cell>
          <cell r="Q351">
            <v>8.3637604173200089</v>
          </cell>
          <cell r="R351">
            <v>0</v>
          </cell>
          <cell r="S351">
            <v>0</v>
          </cell>
          <cell r="T351">
            <v>0</v>
          </cell>
          <cell r="U351">
            <v>288.03855228281327</v>
          </cell>
          <cell r="V351">
            <v>159.57469422447892</v>
          </cell>
          <cell r="W351">
            <v>-128.46385805833435</v>
          </cell>
          <cell r="X351">
            <v>3545.604364296375</v>
          </cell>
          <cell r="Y351">
            <v>3170.5032042197081</v>
          </cell>
          <cell r="Z351">
            <v>-375.10116007666693</v>
          </cell>
          <cell r="AA351">
            <v>0</v>
          </cell>
          <cell r="AB351">
            <v>0</v>
          </cell>
          <cell r="AC351">
            <v>0</v>
          </cell>
          <cell r="AD351">
            <v>8152.3535115242157</v>
          </cell>
          <cell r="AE351">
            <v>8185.854399919378</v>
          </cell>
          <cell r="AF351">
            <v>33.500888395162292</v>
          </cell>
          <cell r="AG351">
            <v>22958.773488257644</v>
          </cell>
          <cell r="AH351">
            <v>22358.798649894183</v>
          </cell>
          <cell r="AI351">
            <v>-599.97483836346146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6218.8316575041981</v>
          </cell>
          <cell r="AQ351">
            <v>5869.0349743818224</v>
          </cell>
          <cell r="AR351">
            <v>-349.79668312237573</v>
          </cell>
          <cell r="AS351">
            <v>23261.534269122731</v>
          </cell>
          <cell r="AT351">
            <v>32311.573139113127</v>
          </cell>
          <cell r="AU351">
            <v>9050.0388699903961</v>
          </cell>
          <cell r="AV351">
            <v>1077.5974269818012</v>
          </cell>
          <cell r="AW351">
            <v>0</v>
          </cell>
          <cell r="AX351">
            <v>-1077.5974269818012</v>
          </cell>
          <cell r="AY351">
            <v>1256.8286039169118</v>
          </cell>
          <cell r="AZ351">
            <v>0</v>
          </cell>
          <cell r="BA351">
            <v>-1256.8286039169118</v>
          </cell>
          <cell r="BB351">
            <v>1212.8598918039531</v>
          </cell>
          <cell r="BC351">
            <v>0</v>
          </cell>
          <cell r="BD351">
            <v>-1212.8598918039531</v>
          </cell>
          <cell r="BE351">
            <v>0</v>
          </cell>
          <cell r="BF351">
            <v>0</v>
          </cell>
          <cell r="BG351">
            <v>0</v>
          </cell>
          <cell r="BH351">
            <v>169.76251700865348</v>
          </cell>
          <cell r="BI351">
            <v>393.54378863526256</v>
          </cell>
          <cell r="BJ351">
            <v>223.78127162660908</v>
          </cell>
          <cell r="BK351">
            <v>645.89725263511434</v>
          </cell>
          <cell r="BL351">
            <v>0</v>
          </cell>
          <cell r="BM351">
            <v>-645.89725263511434</v>
          </cell>
          <cell r="BN351">
            <v>55.184660133903613</v>
          </cell>
          <cell r="BO351">
            <v>0</v>
          </cell>
          <cell r="BP351">
            <v>-55.184660133903613</v>
          </cell>
          <cell r="BQ351">
            <v>4418.1303524803379</v>
          </cell>
          <cell r="BR351">
            <v>393.54378863526256</v>
          </cell>
          <cell r="BS351">
            <v>-4024.5865638450755</v>
          </cell>
          <cell r="BT351">
            <v>27612.999750938547</v>
          </cell>
          <cell r="BU351">
            <v>39267.834299089031</v>
          </cell>
          <cell r="BV351">
            <v>11654.834548150484</v>
          </cell>
          <cell r="BW351">
            <v>8698.3714599060604</v>
          </cell>
          <cell r="BX351">
            <v>9756.9324379020454</v>
          </cell>
          <cell r="BY351">
            <v>1058.560977995985</v>
          </cell>
          <cell r="BZ351">
            <v>7608.9332002385072</v>
          </cell>
          <cell r="CA351">
            <v>487.84590291479572</v>
          </cell>
          <cell r="CB351">
            <v>-7121.087297323711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469.31377753297795</v>
          </cell>
          <cell r="CJ351">
            <v>199.43824571819908</v>
          </cell>
          <cell r="CK351">
            <v>-269.87553181477887</v>
          </cell>
          <cell r="CL351">
            <v>0</v>
          </cell>
          <cell r="CM351">
            <v>0</v>
          </cell>
          <cell r="CN351">
            <v>0</v>
          </cell>
          <cell r="CO351">
            <v>469.31377753297795</v>
          </cell>
          <cell r="CP351">
            <v>199.43824571819908</v>
          </cell>
          <cell r="CQ351">
            <v>-269.87553181477887</v>
          </cell>
          <cell r="CR351">
            <v>116296.887955981</v>
          </cell>
          <cell r="CS351">
            <v>110645.00143764845</v>
          </cell>
          <cell r="CT351">
            <v>-5651.8865183325543</v>
          </cell>
          <cell r="CU351">
            <v>139556.2655471772</v>
          </cell>
          <cell r="CV351">
            <v>132774.00172517812</v>
          </cell>
          <cell r="CW351">
            <v>-6782.2638219990768</v>
          </cell>
          <cell r="CX351">
            <v>3874.8256143728395</v>
          </cell>
          <cell r="CY351">
            <v>10657.089436371893</v>
          </cell>
          <cell r="CZ351">
            <v>6782.2638219990531</v>
          </cell>
          <cell r="DA351">
            <v>13245.761534740697</v>
          </cell>
          <cell r="DB351">
            <v>2</v>
          </cell>
          <cell r="DC351">
            <v>26250.880000000001</v>
          </cell>
          <cell r="DD351">
            <v>0</v>
          </cell>
          <cell r="DE351">
            <v>13299.220000000001</v>
          </cell>
          <cell r="DF351">
            <v>0</v>
          </cell>
          <cell r="DG351">
            <v>43605.571724454756</v>
          </cell>
          <cell r="DH351">
            <v>1721173.0939386007</v>
          </cell>
          <cell r="DI351">
            <v>8250.8588607133825</v>
          </cell>
          <cell r="DJ351">
            <v>5</v>
          </cell>
          <cell r="DK351">
            <v>6.9933988360880432</v>
          </cell>
          <cell r="DL351">
            <v>0</v>
          </cell>
          <cell r="DM351">
            <v>6.4272201856842139</v>
          </cell>
          <cell r="DN351">
            <v>12951.634776458335</v>
          </cell>
          <cell r="DO351">
            <v>0</v>
          </cell>
          <cell r="DP351">
            <v>12951.634776458335</v>
          </cell>
          <cell r="DQ351"/>
          <cell r="DW351">
            <v>1437.2600000000002</v>
          </cell>
          <cell r="DX351">
            <v>15050</v>
          </cell>
        </row>
        <row r="352">
          <cell r="A352">
            <v>150000884</v>
          </cell>
          <cell r="B352" t="str">
            <v>№2/426</v>
          </cell>
          <cell r="C352" t="str">
            <v>пр-т ПЕРЕМОГИ,  96</v>
          </cell>
          <cell r="D352" t="str">
            <v>пр-т ПЕРЕМОГИ,  96</v>
          </cell>
          <cell r="E352">
            <v>3396.3</v>
          </cell>
          <cell r="F352">
            <v>2555.1</v>
          </cell>
          <cell r="G352">
            <v>0</v>
          </cell>
          <cell r="H352">
            <v>841.2</v>
          </cell>
          <cell r="I352">
            <v>11969.352721163707</v>
          </cell>
          <cell r="J352">
            <v>11730.284380960729</v>
          </cell>
          <cell r="K352">
            <v>-239.0683402029772</v>
          </cell>
          <cell r="L352">
            <v>2409.9249902988045</v>
          </cell>
          <cell r="M352">
            <v>2422.3314165113443</v>
          </cell>
          <cell r="N352">
            <v>12.406426212539827</v>
          </cell>
          <cell r="O352">
            <v>5255.0462573346958</v>
          </cell>
          <cell r="P352">
            <v>5269.2094947022524</v>
          </cell>
          <cell r="Q352">
            <v>14.163237367556576</v>
          </cell>
          <cell r="R352">
            <v>0</v>
          </cell>
          <cell r="S352">
            <v>0</v>
          </cell>
          <cell r="T352">
            <v>0</v>
          </cell>
          <cell r="U352">
            <v>480.06425380468852</v>
          </cell>
          <cell r="V352">
            <v>265.9578237074648</v>
          </cell>
          <cell r="W352">
            <v>-214.10643009722372</v>
          </cell>
          <cell r="X352">
            <v>8195.0833850128965</v>
          </cell>
          <cell r="Y352">
            <v>7733.3225681654512</v>
          </cell>
          <cell r="Z352">
            <v>-461.76081684744531</v>
          </cell>
          <cell r="AA352">
            <v>0</v>
          </cell>
          <cell r="AB352">
            <v>0</v>
          </cell>
          <cell r="AC352">
            <v>0</v>
          </cell>
          <cell r="AD352">
            <v>14962.298847955382</v>
          </cell>
          <cell r="AE352">
            <v>15012.030013498445</v>
          </cell>
          <cell r="AF352">
            <v>49.731165543062161</v>
          </cell>
          <cell r="AG352">
            <v>43271.770455570178</v>
          </cell>
          <cell r="AH352">
            <v>42433.135697545687</v>
          </cell>
          <cell r="AI352">
            <v>-838.63475802449102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9950.1306520067155</v>
          </cell>
          <cell r="AQ352">
            <v>10140.301364198987</v>
          </cell>
          <cell r="AR352">
            <v>190.17071219227182</v>
          </cell>
          <cell r="AS352">
            <v>47411.693965637816</v>
          </cell>
          <cell r="AT352">
            <v>15965.601772289519</v>
          </cell>
          <cell r="AU352">
            <v>-31446.092193348297</v>
          </cell>
          <cell r="AV352">
            <v>2000.0293266251347</v>
          </cell>
          <cell r="AW352">
            <v>4108.5479215509022</v>
          </cell>
          <cell r="AX352">
            <v>2108.5185949257675</v>
          </cell>
          <cell r="AY352">
            <v>3167.7886017300284</v>
          </cell>
          <cell r="AZ352">
            <v>0</v>
          </cell>
          <cell r="BA352">
            <v>-3167.7886017300284</v>
          </cell>
          <cell r="BB352">
            <v>2345.9430516663233</v>
          </cell>
          <cell r="BC352">
            <v>0</v>
          </cell>
          <cell r="BD352">
            <v>-2345.9430516663233</v>
          </cell>
          <cell r="BE352">
            <v>0</v>
          </cell>
          <cell r="BF352">
            <v>0</v>
          </cell>
          <cell r="BG352">
            <v>0</v>
          </cell>
          <cell r="BH352">
            <v>282.9375283477558</v>
          </cell>
          <cell r="BI352">
            <v>0</v>
          </cell>
          <cell r="BJ352">
            <v>-282.9375283477558</v>
          </cell>
          <cell r="BK352">
            <v>1734.9216154641908</v>
          </cell>
          <cell r="BL352">
            <v>4402.7077130865327</v>
          </cell>
          <cell r="BM352">
            <v>2667.7860976223419</v>
          </cell>
          <cell r="BN352">
            <v>209.08353728679697</v>
          </cell>
          <cell r="BO352">
            <v>0</v>
          </cell>
          <cell r="BP352">
            <v>-209.08353728679697</v>
          </cell>
          <cell r="BQ352">
            <v>9740.7036611202293</v>
          </cell>
          <cell r="BR352">
            <v>8511.2556346374349</v>
          </cell>
          <cell r="BS352">
            <v>-1229.4480264827944</v>
          </cell>
          <cell r="BT352">
            <v>18995.705347681807</v>
          </cell>
          <cell r="BU352">
            <v>42871.495425639478</v>
          </cell>
          <cell r="BV352">
            <v>23875.79007795767</v>
          </cell>
          <cell r="BW352">
            <v>23033.848817905076</v>
          </cell>
          <cell r="BX352">
            <v>23344.260841736952</v>
          </cell>
          <cell r="BY352">
            <v>310.41202383187556</v>
          </cell>
          <cell r="BZ352">
            <v>13218.278726340886</v>
          </cell>
          <cell r="CA352">
            <v>512.55852308891838</v>
          </cell>
          <cell r="CB352">
            <v>-12705.720203251967</v>
          </cell>
          <cell r="CC352">
            <v>754.86636262350555</v>
          </cell>
          <cell r="CD352">
            <v>757.05603369286553</v>
          </cell>
          <cell r="CE352">
            <v>2.1896710693599744</v>
          </cell>
          <cell r="CF352">
            <v>94.105051017961159</v>
          </cell>
          <cell r="CG352">
            <v>0</v>
          </cell>
          <cell r="CH352">
            <v>-94.105051017961159</v>
          </cell>
          <cell r="CI352">
            <v>6803.6330822771288</v>
          </cell>
          <cell r="CJ352">
            <v>4921.032632721046</v>
          </cell>
          <cell r="CK352">
            <v>-1882.6004495560828</v>
          </cell>
          <cell r="CL352">
            <v>0</v>
          </cell>
          <cell r="CM352">
            <v>0</v>
          </cell>
          <cell r="CN352">
            <v>0</v>
          </cell>
          <cell r="CO352">
            <v>6803.6330822771288</v>
          </cell>
          <cell r="CP352">
            <v>4921.032632721046</v>
          </cell>
          <cell r="CQ352">
            <v>-1882.6004495560828</v>
          </cell>
          <cell r="CR352">
            <v>173274.73612218129</v>
          </cell>
          <cell r="CS352">
            <v>149456.69792555089</v>
          </cell>
          <cell r="CT352">
            <v>-23818.038196630398</v>
          </cell>
          <cell r="CU352">
            <v>207929.68334661753</v>
          </cell>
          <cell r="CV352">
            <v>179348.03751066106</v>
          </cell>
          <cell r="CW352">
            <v>-28581.645835956471</v>
          </cell>
          <cell r="CX352">
            <v>3949.5482889014293</v>
          </cell>
          <cell r="CY352">
            <v>32531.194124857961</v>
          </cell>
          <cell r="CZ352">
            <v>28581.645835956529</v>
          </cell>
          <cell r="DA352">
            <v>-65482.258959575644</v>
          </cell>
          <cell r="DB352">
            <v>2</v>
          </cell>
          <cell r="DC352">
            <v>40219.620000000003</v>
          </cell>
          <cell r="DD352">
            <v>652.13</v>
          </cell>
          <cell r="DE352">
            <v>22993.430000000004</v>
          </cell>
          <cell r="DF352">
            <v>-4084.4199999999992</v>
          </cell>
          <cell r="DG352">
            <v>33336.06155793817</v>
          </cell>
          <cell r="DH352">
            <v>2542550.7796262274</v>
          </cell>
          <cell r="DI352">
            <v>11383.613656494683</v>
          </cell>
          <cell r="DJ352">
            <v>5</v>
          </cell>
          <cell r="DK352">
            <v>6.7418637608642786</v>
          </cell>
          <cell r="DL352">
            <v>0</v>
          </cell>
          <cell r="DM352">
            <v>5.630713297008203</v>
          </cell>
          <cell r="DN352">
            <v>17226.136095384318</v>
          </cell>
          <cell r="DO352">
            <v>4736.5560254433003</v>
          </cell>
          <cell r="DP352">
            <v>21962.692120827618</v>
          </cell>
          <cell r="DQ352"/>
          <cell r="DW352">
            <v>1437.2600000000002</v>
          </cell>
          <cell r="DX352">
            <v>0</v>
          </cell>
        </row>
        <row r="353">
          <cell r="A353">
            <v>150000885</v>
          </cell>
          <cell r="B353" t="str">
            <v>№2/427</v>
          </cell>
          <cell r="C353" t="str">
            <v>пр-т ПЕРЕМОГИ,  98</v>
          </cell>
          <cell r="D353" t="str">
            <v>пр-т ПЕРЕМОГИ,  98</v>
          </cell>
          <cell r="E353">
            <v>1494.66</v>
          </cell>
          <cell r="F353">
            <v>1448.46</v>
          </cell>
          <cell r="G353">
            <v>0</v>
          </cell>
          <cell r="H353">
            <v>46.2</v>
          </cell>
          <cell r="I353">
            <v>5772.9671232427545</v>
          </cell>
          <cell r="J353">
            <v>5645.8560681608751</v>
          </cell>
          <cell r="K353">
            <v>-127.11105508187939</v>
          </cell>
          <cell r="L353">
            <v>1012.2896914044153</v>
          </cell>
          <cell r="M353">
            <v>1014.6057393760442</v>
          </cell>
          <cell r="N353">
            <v>2.3160479716289046</v>
          </cell>
          <cell r="O353">
            <v>2441.8433957798306</v>
          </cell>
          <cell r="P353">
            <v>2448.6116879793135</v>
          </cell>
          <cell r="Q353">
            <v>6.7682921994828575</v>
          </cell>
          <cell r="R353">
            <v>0</v>
          </cell>
          <cell r="S353">
            <v>0</v>
          </cell>
          <cell r="T353">
            <v>0</v>
          </cell>
          <cell r="U353">
            <v>230.43084182625054</v>
          </cell>
          <cell r="V353">
            <v>127.65975537958309</v>
          </cell>
          <cell r="W353">
            <v>-102.77108644666745</v>
          </cell>
          <cell r="X353">
            <v>3321.9126427225287</v>
          </cell>
          <cell r="Y353">
            <v>5857.5149006005995</v>
          </cell>
          <cell r="Z353">
            <v>2535.6022578780708</v>
          </cell>
          <cell r="AA353">
            <v>0</v>
          </cell>
          <cell r="AB353">
            <v>0</v>
          </cell>
          <cell r="AC353">
            <v>0</v>
          </cell>
          <cell r="AD353">
            <v>6579.3629222053887</v>
          </cell>
          <cell r="AE353">
            <v>6606.4062983383646</v>
          </cell>
          <cell r="AF353">
            <v>27.043376132975936</v>
          </cell>
          <cell r="AG353">
            <v>19358.80661718117</v>
          </cell>
          <cell r="AH353">
            <v>21700.654449834779</v>
          </cell>
          <cell r="AI353">
            <v>2341.8478326536097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4975.0653260033578</v>
          </cell>
          <cell r="AQ353">
            <v>5033.6996983319405</v>
          </cell>
          <cell r="AR353">
            <v>58.634372328582685</v>
          </cell>
          <cell r="AS353">
            <v>22886.623712043052</v>
          </cell>
          <cell r="AT353">
            <v>343.63277720001878</v>
          </cell>
          <cell r="AU353">
            <v>-22542.990934843034</v>
          </cell>
          <cell r="AV353">
            <v>945.23354325894047</v>
          </cell>
          <cell r="AW353">
            <v>0</v>
          </cell>
          <cell r="AX353">
            <v>-945.23354325894047</v>
          </cell>
          <cell r="AY353">
            <v>1332.2066727741576</v>
          </cell>
          <cell r="AZ353">
            <v>0</v>
          </cell>
          <cell r="BA353">
            <v>-1332.2066727741576</v>
          </cell>
          <cell r="BB353">
            <v>965.41891643569807</v>
          </cell>
          <cell r="BC353">
            <v>0</v>
          </cell>
          <cell r="BD353">
            <v>-965.41891643569807</v>
          </cell>
          <cell r="BE353">
            <v>0</v>
          </cell>
          <cell r="BF353">
            <v>0</v>
          </cell>
          <cell r="BG353">
            <v>0</v>
          </cell>
          <cell r="BH353">
            <v>135.81001360692278</v>
          </cell>
          <cell r="BI353">
            <v>0</v>
          </cell>
          <cell r="BJ353">
            <v>-135.81001360692278</v>
          </cell>
          <cell r="BK353">
            <v>595.23220319913173</v>
          </cell>
          <cell r="BL353">
            <v>0</v>
          </cell>
          <cell r="BM353">
            <v>-595.23220319913173</v>
          </cell>
          <cell r="BN353">
            <v>86.350792578255252</v>
          </cell>
          <cell r="BO353">
            <v>0</v>
          </cell>
          <cell r="BP353">
            <v>-86.350792578255252</v>
          </cell>
          <cell r="BQ353">
            <v>4060.252141853106</v>
          </cell>
          <cell r="BR353">
            <v>0</v>
          </cell>
          <cell r="BS353">
            <v>-4060.252141853106</v>
          </cell>
          <cell r="BT353">
            <v>22350.404521492917</v>
          </cell>
          <cell r="BU353">
            <v>32707.519903729284</v>
          </cell>
          <cell r="BV353">
            <v>10357.115382236367</v>
          </cell>
          <cell r="BW353">
            <v>10451.751199487482</v>
          </cell>
          <cell r="BX353">
            <v>10540.706092367238</v>
          </cell>
          <cell r="BY353">
            <v>88.954892879755789</v>
          </cell>
          <cell r="BZ353">
            <v>6397.4825853233551</v>
          </cell>
          <cell r="CA353">
            <v>440.78611341692954</v>
          </cell>
          <cell r="CB353">
            <v>-5956.6964719064254</v>
          </cell>
          <cell r="CC353">
            <v>266.42342210241372</v>
          </cell>
          <cell r="CD353">
            <v>267.19624718571714</v>
          </cell>
          <cell r="CE353">
            <v>0.7728250833034167</v>
          </cell>
          <cell r="CF353">
            <v>33.213547418103936</v>
          </cell>
          <cell r="CG353">
            <v>0</v>
          </cell>
          <cell r="CH353">
            <v>-33.213547418103936</v>
          </cell>
          <cell r="CI353">
            <v>2208.6536266776316</v>
          </cell>
          <cell r="CJ353">
            <v>2835.3028051543993</v>
          </cell>
          <cell r="CK353">
            <v>626.6491784767677</v>
          </cell>
          <cell r="CL353">
            <v>0</v>
          </cell>
          <cell r="CM353">
            <v>0</v>
          </cell>
          <cell r="CN353">
            <v>0</v>
          </cell>
          <cell r="CO353">
            <v>2208.6536266776316</v>
          </cell>
          <cell r="CP353">
            <v>2835.3028051543993</v>
          </cell>
          <cell r="CQ353">
            <v>626.6491784767677</v>
          </cell>
          <cell r="CR353">
            <v>92988.676699582575</v>
          </cell>
          <cell r="CS353">
            <v>73869.498087220301</v>
          </cell>
          <cell r="CT353">
            <v>-19119.178612362273</v>
          </cell>
          <cell r="CU353">
            <v>111586.41203949909</v>
          </cell>
          <cell r="CV353">
            <v>88643.397704664356</v>
          </cell>
          <cell r="CW353">
            <v>-22943.014334834734</v>
          </cell>
          <cell r="CX353">
            <v>3899.7461665836245</v>
          </cell>
          <cell r="CY353">
            <v>26842.760501418372</v>
          </cell>
          <cell r="CZ353">
            <v>22943.014334834748</v>
          </cell>
          <cell r="DA353">
            <v>-63896.459344256116</v>
          </cell>
          <cell r="DB353">
            <v>2</v>
          </cell>
          <cell r="DC353">
            <v>13573.39</v>
          </cell>
          <cell r="DD353">
            <v>328.2</v>
          </cell>
          <cell r="DE353">
            <v>1978.1599999999999</v>
          </cell>
          <cell r="DF353">
            <v>0</v>
          </cell>
          <cell r="DG353">
            <v>-55904.216103311774</v>
          </cell>
          <cell r="DH353">
            <v>1385833.8984729927</v>
          </cell>
          <cell r="DI353">
            <v>6452.9865837215384</v>
          </cell>
          <cell r="DJ353">
            <v>4</v>
          </cell>
          <cell r="DK353">
            <v>8.0052408947880487</v>
          </cell>
          <cell r="DL353">
            <v>0</v>
          </cell>
          <cell r="DM353">
            <v>7.1038795746682535</v>
          </cell>
          <cell r="DN353">
            <v>11595.271226464698</v>
          </cell>
          <cell r="DO353">
            <v>328.19923634967336</v>
          </cell>
          <cell r="DP353">
            <v>11923.470462814372</v>
          </cell>
          <cell r="DQ353"/>
          <cell r="DW353">
            <v>1260</v>
          </cell>
          <cell r="DX353">
            <v>0</v>
          </cell>
        </row>
      </sheetData>
      <sheetData sheetId="4"/>
      <sheetData sheetId="5"/>
      <sheetData sheetId="6"/>
      <sheetData sheetId="7">
        <row r="11">
          <cell r="F11">
            <v>7007.3083642088477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248.49274725836409</v>
          </cell>
          <cell r="AE11">
            <v>390.80605341636021</v>
          </cell>
          <cell r="AF11">
            <v>0</v>
          </cell>
          <cell r="AH11">
            <v>415.24428567514417</v>
          </cell>
          <cell r="AI11">
            <v>0</v>
          </cell>
          <cell r="AK11">
            <v>292.62102030101107</v>
          </cell>
          <cell r="AL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T11">
            <v>196.45060848099661</v>
          </cell>
          <cell r="AU11">
            <v>0</v>
          </cell>
          <cell r="AW11">
            <v>32.19641781441284</v>
          </cell>
          <cell r="AX11">
            <v>0</v>
          </cell>
        </row>
        <row r="12">
          <cell r="F12">
            <v>30197.124126475002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O12">
            <v>0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3747.2925068229565</v>
          </cell>
          <cell r="AC12">
            <v>0</v>
          </cell>
          <cell r="AD12">
            <v>3885.9439774210337</v>
          </cell>
          <cell r="AE12">
            <v>1427.2091192015264</v>
          </cell>
          <cell r="AF12">
            <v>471.99457025096359</v>
          </cell>
          <cell r="AH12">
            <v>2330.001197107576</v>
          </cell>
          <cell r="AI12">
            <v>0</v>
          </cell>
          <cell r="AK12">
            <v>1630.5739444473554</v>
          </cell>
          <cell r="AL12">
            <v>0</v>
          </cell>
          <cell r="AN12">
            <v>0</v>
          </cell>
          <cell r="AO12">
            <v>0</v>
          </cell>
          <cell r="AQ12">
            <v>226.35002267820468</v>
          </cell>
          <cell r="AR12">
            <v>538.44584269462018</v>
          </cell>
          <cell r="AT12">
            <v>981.28246746955438</v>
          </cell>
          <cell r="AU12">
            <v>1210.7967459379233</v>
          </cell>
          <cell r="AW12">
            <v>473.56778583732347</v>
          </cell>
          <cell r="AX12">
            <v>5581.6815762670003</v>
          </cell>
        </row>
        <row r="13">
          <cell r="F13">
            <v>54041.82175561833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X13">
            <v>409.61037308435925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4623.1287233964067</v>
          </cell>
          <cell r="AE13">
            <v>1878.6981375567279</v>
          </cell>
          <cell r="AF13">
            <v>0</v>
          </cell>
          <cell r="AH13">
            <v>2778.6326076083055</v>
          </cell>
          <cell r="AI13">
            <v>0</v>
          </cell>
          <cell r="AK13">
            <v>2366.0996529153717</v>
          </cell>
          <cell r="AL13">
            <v>0</v>
          </cell>
          <cell r="AN13">
            <v>0</v>
          </cell>
          <cell r="AO13">
            <v>0</v>
          </cell>
          <cell r="AQ13">
            <v>636.68593308572247</v>
          </cell>
          <cell r="AR13">
            <v>0</v>
          </cell>
          <cell r="AT13">
            <v>1490.8062531967689</v>
          </cell>
          <cell r="AU13">
            <v>2105.355400192449</v>
          </cell>
          <cell r="AW13">
            <v>99.486931046535688</v>
          </cell>
          <cell r="AX13">
            <v>0</v>
          </cell>
        </row>
        <row r="14">
          <cell r="F14">
            <v>163178.50523605145</v>
          </cell>
          <cell r="I14">
            <v>18</v>
          </cell>
          <cell r="J14">
            <v>14362.541615109529</v>
          </cell>
          <cell r="L14">
            <v>0</v>
          </cell>
          <cell r="M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296</v>
          </cell>
          <cell r="AB14">
            <v>132.05404403729605</v>
          </cell>
          <cell r="AC14">
            <v>0</v>
          </cell>
          <cell r="AD14">
            <v>281.11900023406389</v>
          </cell>
          <cell r="AE14">
            <v>2255.5912641446703</v>
          </cell>
          <cell r="AF14">
            <v>0</v>
          </cell>
          <cell r="AH14">
            <v>2368.5054473436035</v>
          </cell>
          <cell r="AI14">
            <v>2873.9239916609299</v>
          </cell>
          <cell r="AK14">
            <v>3055.4810533254149</v>
          </cell>
          <cell r="AL14">
            <v>982.43573288694427</v>
          </cell>
          <cell r="AN14">
            <v>659.54707397421259</v>
          </cell>
          <cell r="AO14">
            <v>0</v>
          </cell>
          <cell r="AQ14">
            <v>495.07237898341083</v>
          </cell>
          <cell r="AR14">
            <v>0</v>
          </cell>
          <cell r="AT14">
            <v>2110.7074985743129</v>
          </cell>
          <cell r="AU14">
            <v>0</v>
          </cell>
          <cell r="AW14">
            <v>231.81420826377246</v>
          </cell>
          <cell r="AX14">
            <v>0</v>
          </cell>
        </row>
        <row r="15">
          <cell r="F15">
            <v>168231.331480227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9</v>
          </cell>
          <cell r="P15">
            <v>3014.4562867736499</v>
          </cell>
          <cell r="R15">
            <v>3</v>
          </cell>
          <cell r="S15">
            <v>3761.8742104659732</v>
          </cell>
          <cell r="U15">
            <v>0</v>
          </cell>
          <cell r="V15">
            <v>0</v>
          </cell>
          <cell r="W15">
            <v>0</v>
          </cell>
          <cell r="X15">
            <v>508.74479848509526</v>
          </cell>
          <cell r="Y15">
            <v>18029.080076167244</v>
          </cell>
          <cell r="Z15">
            <v>0</v>
          </cell>
          <cell r="AA15">
            <v>0</v>
          </cell>
          <cell r="AB15">
            <v>1609.1880447959372</v>
          </cell>
          <cell r="AC15">
            <v>555.51382149040671</v>
          </cell>
          <cell r="AD15">
            <v>1845.3743009240943</v>
          </cell>
          <cell r="AE15">
            <v>2269.8223729766542</v>
          </cell>
          <cell r="AF15">
            <v>1316.0072934296429</v>
          </cell>
          <cell r="AH15">
            <v>2487.7885270829511</v>
          </cell>
          <cell r="AI15">
            <v>5203.6621024858314</v>
          </cell>
          <cell r="AK15">
            <v>2956.2145856782577</v>
          </cell>
          <cell r="AL15">
            <v>1692.5726780869081</v>
          </cell>
          <cell r="AN15">
            <v>662.77235831760231</v>
          </cell>
          <cell r="AO15">
            <v>0</v>
          </cell>
          <cell r="AQ15">
            <v>495.07237898341083</v>
          </cell>
          <cell r="AR15">
            <v>0</v>
          </cell>
          <cell r="AT15">
            <v>1942.2746079274461</v>
          </cell>
          <cell r="AU15">
            <v>3023.682940087363</v>
          </cell>
          <cell r="AW15">
            <v>199.6177904493596</v>
          </cell>
          <cell r="AX15">
            <v>0</v>
          </cell>
        </row>
        <row r="16">
          <cell r="F16">
            <v>47166.056398654429</v>
          </cell>
          <cell r="I16">
            <v>92</v>
          </cell>
          <cell r="J16">
            <v>25362.743516478324</v>
          </cell>
          <cell r="L16">
            <v>0</v>
          </cell>
          <cell r="M16">
            <v>4478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W16">
            <v>10</v>
          </cell>
          <cell r="X16">
            <v>8461</v>
          </cell>
          <cell r="Y16">
            <v>3565.1415310770258</v>
          </cell>
          <cell r="Z16">
            <v>0</v>
          </cell>
          <cell r="AA16">
            <v>0</v>
          </cell>
          <cell r="AB16">
            <v>1553.5594546272382</v>
          </cell>
          <cell r="AC16">
            <v>0</v>
          </cell>
          <cell r="AD16">
            <v>2310.6130785706628</v>
          </cell>
          <cell r="AE16">
            <v>1948.5391243464062</v>
          </cell>
          <cell r="AF16">
            <v>2330.2834939688255</v>
          </cell>
          <cell r="AH16">
            <v>3002.3482661913254</v>
          </cell>
          <cell r="AI16">
            <v>3765.6786680817454</v>
          </cell>
          <cell r="AK16">
            <v>1800.8993368731394</v>
          </cell>
          <cell r="AL16">
            <v>0</v>
          </cell>
          <cell r="AN16">
            <v>0</v>
          </cell>
          <cell r="AO16">
            <v>0</v>
          </cell>
          <cell r="AQ16">
            <v>485.78591796691938</v>
          </cell>
          <cell r="AR16">
            <v>0</v>
          </cell>
          <cell r="AT16">
            <v>1943.4859949545594</v>
          </cell>
          <cell r="AU16">
            <v>0</v>
          </cell>
          <cell r="AW16">
            <v>206.0570740122422</v>
          </cell>
          <cell r="AX16">
            <v>3369.4998712157189</v>
          </cell>
        </row>
        <row r="17">
          <cell r="F17">
            <v>41112.207500688011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469.96038901695198</v>
          </cell>
          <cell r="AC17">
            <v>0</v>
          </cell>
          <cell r="AD17">
            <v>258.34278856118908</v>
          </cell>
          <cell r="AE17">
            <v>1392.733409623761</v>
          </cell>
          <cell r="AF17">
            <v>0</v>
          </cell>
          <cell r="AH17">
            <v>2636.3310724170451</v>
          </cell>
          <cell r="AI17">
            <v>0</v>
          </cell>
          <cell r="AK17">
            <v>2052.9364057136145</v>
          </cell>
          <cell r="AL17">
            <v>1466.2085221648515</v>
          </cell>
          <cell r="AN17">
            <v>0</v>
          </cell>
          <cell r="AO17">
            <v>0</v>
          </cell>
          <cell r="AQ17">
            <v>226.35002267820468</v>
          </cell>
          <cell r="AR17">
            <v>0</v>
          </cell>
          <cell r="AT17">
            <v>1647.5241990536408</v>
          </cell>
          <cell r="AU17">
            <v>0</v>
          </cell>
          <cell r="AW17">
            <v>41.275807638077268</v>
          </cell>
          <cell r="AX17">
            <v>1086.7894557032</v>
          </cell>
        </row>
        <row r="18">
          <cell r="F18">
            <v>28266.1693951587</v>
          </cell>
          <cell r="I18">
            <v>2.4</v>
          </cell>
          <cell r="J18">
            <v>1301.428331303393</v>
          </cell>
          <cell r="L18">
            <v>0</v>
          </cell>
          <cell r="M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W18">
            <v>0</v>
          </cell>
          <cell r="X18">
            <v>518.54930209615691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1375.7574008760623</v>
          </cell>
          <cell r="AF18">
            <v>352.16494577075309</v>
          </cell>
          <cell r="AH18">
            <v>1742.9450615703729</v>
          </cell>
          <cell r="AI18">
            <v>0</v>
          </cell>
          <cell r="AK18">
            <v>1289.6151203237248</v>
          </cell>
          <cell r="AL18">
            <v>1653.4525042026278</v>
          </cell>
          <cell r="AN18">
            <v>0</v>
          </cell>
          <cell r="AO18">
            <v>0</v>
          </cell>
          <cell r="AQ18">
            <v>181.08001814256374</v>
          </cell>
          <cell r="AR18">
            <v>0</v>
          </cell>
          <cell r="AT18">
            <v>984.12187751458191</v>
          </cell>
          <cell r="AU18">
            <v>0</v>
          </cell>
          <cell r="AW18">
            <v>50.162018954855199</v>
          </cell>
          <cell r="AX18">
            <v>763.45755556819995</v>
          </cell>
        </row>
        <row r="19">
          <cell r="F19">
            <v>44228.03046493759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3262.5005367786921</v>
          </cell>
          <cell r="Z19">
            <v>0</v>
          </cell>
          <cell r="AA19">
            <v>0</v>
          </cell>
          <cell r="AB19">
            <v>0</v>
          </cell>
          <cell r="AC19">
            <v>39212.897581388839</v>
          </cell>
          <cell r="AD19">
            <v>0</v>
          </cell>
          <cell r="AE19">
            <v>1640.2043115847168</v>
          </cell>
          <cell r="AF19">
            <v>0</v>
          </cell>
          <cell r="AH19">
            <v>2204.3636371182188</v>
          </cell>
          <cell r="AI19">
            <v>0</v>
          </cell>
          <cell r="AK19">
            <v>1521.7198724683378</v>
          </cell>
          <cell r="AL19">
            <v>1923.2911962155592</v>
          </cell>
          <cell r="AN19">
            <v>0</v>
          </cell>
          <cell r="AO19">
            <v>0</v>
          </cell>
          <cell r="AQ19">
            <v>226.35002267820468</v>
          </cell>
          <cell r="AR19">
            <v>0</v>
          </cell>
          <cell r="AT19">
            <v>1609.8302008523756</v>
          </cell>
          <cell r="AU19">
            <v>176.70892977667361</v>
          </cell>
          <cell r="AW19">
            <v>50.162018954855199</v>
          </cell>
          <cell r="AX19">
            <v>4143.1669347787465</v>
          </cell>
        </row>
        <row r="20">
          <cell r="F20">
            <v>65847.822902426225</v>
          </cell>
          <cell r="I20">
            <v>17.399999999999999</v>
          </cell>
          <cell r="J20">
            <v>6041</v>
          </cell>
          <cell r="L20">
            <v>0</v>
          </cell>
          <cell r="M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2140.3155105927831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3990.2337881393078</v>
          </cell>
          <cell r="AE20">
            <v>2217.6452763311972</v>
          </cell>
          <cell r="AF20">
            <v>1589.3576569193528</v>
          </cell>
          <cell r="AH20">
            <v>2508.5834989599157</v>
          </cell>
          <cell r="AI20">
            <v>5030.0201335806169</v>
          </cell>
          <cell r="AK20">
            <v>2837.6927307133283</v>
          </cell>
          <cell r="AL20">
            <v>0</v>
          </cell>
          <cell r="AN20">
            <v>0</v>
          </cell>
          <cell r="AO20">
            <v>0</v>
          </cell>
          <cell r="AQ20">
            <v>226.35002267820468</v>
          </cell>
          <cell r="AR20">
            <v>1784.7303144474527</v>
          </cell>
          <cell r="AT20">
            <v>1739.2016136080842</v>
          </cell>
          <cell r="AU20">
            <v>993.06977248955263</v>
          </cell>
          <cell r="AW20">
            <v>39.60159391172779</v>
          </cell>
          <cell r="AX20">
            <v>7231.9178803111272</v>
          </cell>
        </row>
        <row r="21">
          <cell r="F21">
            <v>49523.198175706988</v>
          </cell>
          <cell r="I21">
            <v>1.6</v>
          </cell>
          <cell r="J21">
            <v>828</v>
          </cell>
          <cell r="L21">
            <v>0</v>
          </cell>
          <cell r="M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X21">
            <v>2878.3026781529597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2187.9824033624291</v>
          </cell>
          <cell r="AE21">
            <v>2258.4805401062613</v>
          </cell>
          <cell r="AF21">
            <v>0</v>
          </cell>
          <cell r="AH21">
            <v>2787.9812437424321</v>
          </cell>
          <cell r="AI21">
            <v>0</v>
          </cell>
          <cell r="AK21">
            <v>2472.5262466755958</v>
          </cell>
          <cell r="AL21">
            <v>0</v>
          </cell>
          <cell r="AN21">
            <v>0</v>
          </cell>
          <cell r="AO21">
            <v>0</v>
          </cell>
          <cell r="AQ21">
            <v>135.81001360692278</v>
          </cell>
          <cell r="AR21">
            <v>0</v>
          </cell>
          <cell r="AT21">
            <v>2446.6071631957511</v>
          </cell>
          <cell r="AU21">
            <v>2873.7829392513991</v>
          </cell>
          <cell r="AW21">
            <v>31.552489458124587</v>
          </cell>
          <cell r="AX21">
            <v>769.58382970000002</v>
          </cell>
        </row>
        <row r="22">
          <cell r="F22">
            <v>18983.886536159502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1209.1352124913644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1912.0261305320159</v>
          </cell>
          <cell r="AE22">
            <v>1064.2347833204324</v>
          </cell>
          <cell r="AF22">
            <v>0</v>
          </cell>
          <cell r="AH22">
            <v>1626.6504103253174</v>
          </cell>
          <cell r="AI22">
            <v>0</v>
          </cell>
          <cell r="AK22">
            <v>900.74137574306974</v>
          </cell>
          <cell r="AL22">
            <v>0</v>
          </cell>
          <cell r="AN22">
            <v>0</v>
          </cell>
          <cell r="AO22">
            <v>0</v>
          </cell>
          <cell r="AQ22">
            <v>90.540009071281872</v>
          </cell>
          <cell r="AR22">
            <v>2025.4790136307784</v>
          </cell>
          <cell r="AT22">
            <v>932.57451767691566</v>
          </cell>
          <cell r="AU22">
            <v>0</v>
          </cell>
          <cell r="AW22">
            <v>31.552489458124587</v>
          </cell>
          <cell r="AX22">
            <v>4163.972744114968</v>
          </cell>
        </row>
        <row r="23">
          <cell r="F23">
            <v>18573.555838612043</v>
          </cell>
          <cell r="I23">
            <v>0</v>
          </cell>
          <cell r="J23">
            <v>0</v>
          </cell>
          <cell r="L23">
            <v>0</v>
          </cell>
          <cell r="M23">
            <v>2251.9468496855816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823.24445165581039</v>
          </cell>
          <cell r="AC23">
            <v>5190.341026818609</v>
          </cell>
          <cell r="AD23">
            <v>230.18479547546244</v>
          </cell>
          <cell r="AE23">
            <v>1014.7276300250901</v>
          </cell>
          <cell r="AF23">
            <v>0</v>
          </cell>
          <cell r="AH23">
            <v>1261.0400108782064</v>
          </cell>
          <cell r="AI23">
            <v>0</v>
          </cell>
          <cell r="AK23">
            <v>999.90918402473358</v>
          </cell>
          <cell r="AL23">
            <v>0</v>
          </cell>
          <cell r="AN23">
            <v>0</v>
          </cell>
          <cell r="AO23">
            <v>0</v>
          </cell>
          <cell r="AQ23">
            <v>90.540009071281872</v>
          </cell>
          <cell r="AR23">
            <v>0</v>
          </cell>
          <cell r="AT23">
            <v>574.51373892420088</v>
          </cell>
          <cell r="AU23">
            <v>0</v>
          </cell>
          <cell r="AW23">
            <v>22.666278141346641</v>
          </cell>
          <cell r="AX23">
            <v>1399.8707557903615</v>
          </cell>
        </row>
        <row r="24">
          <cell r="F24">
            <v>40228.801932347989</v>
          </cell>
          <cell r="I24">
            <v>0</v>
          </cell>
          <cell r="J24">
            <v>0</v>
          </cell>
          <cell r="L24">
            <v>2</v>
          </cell>
          <cell r="M24">
            <v>123598.52257883977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4481.8710262597124</v>
          </cell>
          <cell r="Z24">
            <v>0</v>
          </cell>
          <cell r="AA24">
            <v>0</v>
          </cell>
          <cell r="AB24">
            <v>0</v>
          </cell>
          <cell r="AC24">
            <v>2872.5101558774077</v>
          </cell>
          <cell r="AD24">
            <v>5057.57281377664</v>
          </cell>
          <cell r="AE24">
            <v>1702.1197058511123</v>
          </cell>
          <cell r="AF24">
            <v>0</v>
          </cell>
          <cell r="AH24">
            <v>1999.4483884239389</v>
          </cell>
          <cell r="AI24">
            <v>0</v>
          </cell>
          <cell r="AK24">
            <v>1767.4595096789446</v>
          </cell>
          <cell r="AL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T24">
            <v>1569.5410327540526</v>
          </cell>
          <cell r="AU24">
            <v>0</v>
          </cell>
          <cell r="AW24">
            <v>38.828879884181887</v>
          </cell>
          <cell r="AX24">
            <v>4101.5414916316531</v>
          </cell>
        </row>
        <row r="25">
          <cell r="F25">
            <v>24210.711590753981</v>
          </cell>
          <cell r="I25">
            <v>85.47</v>
          </cell>
          <cell r="J25">
            <v>55027</v>
          </cell>
          <cell r="L25">
            <v>0</v>
          </cell>
          <cell r="M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1041.4862829785673</v>
          </cell>
          <cell r="AF25">
            <v>0</v>
          </cell>
          <cell r="AH25">
            <v>1605.0149284290383</v>
          </cell>
          <cell r="AI25">
            <v>0</v>
          </cell>
          <cell r="AK25">
            <v>1329.1824424379524</v>
          </cell>
          <cell r="AL25">
            <v>0</v>
          </cell>
          <cell r="AN25">
            <v>0</v>
          </cell>
          <cell r="AO25">
            <v>0</v>
          </cell>
          <cell r="AQ25">
            <v>90.540009071281872</v>
          </cell>
          <cell r="AR25">
            <v>0</v>
          </cell>
          <cell r="AT25">
            <v>663.56253794779616</v>
          </cell>
          <cell r="AU25">
            <v>0</v>
          </cell>
          <cell r="AW25">
            <v>23.43899216889255</v>
          </cell>
          <cell r="AX25">
            <v>527.51809613428497</v>
          </cell>
        </row>
        <row r="27">
          <cell r="F27">
            <v>29830.612754218095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W27">
            <v>0</v>
          </cell>
          <cell r="X27">
            <v>1542.0052344113897</v>
          </cell>
          <cell r="Y27">
            <v>0</v>
          </cell>
          <cell r="Z27">
            <v>0</v>
          </cell>
          <cell r="AA27">
            <v>0</v>
          </cell>
          <cell r="AB27">
            <v>2006.0881383652704</v>
          </cell>
          <cell r="AC27">
            <v>0</v>
          </cell>
          <cell r="AD27">
            <v>21614.208671092299</v>
          </cell>
          <cell r="AE27">
            <v>1326.072988258054</v>
          </cell>
          <cell r="AF27">
            <v>0</v>
          </cell>
          <cell r="AH27">
            <v>1665.0035995341407</v>
          </cell>
          <cell r="AI27">
            <v>0</v>
          </cell>
          <cell r="AK27">
            <v>1020.6343089401273</v>
          </cell>
          <cell r="AL27">
            <v>0</v>
          </cell>
          <cell r="AN27">
            <v>512.21803290052799</v>
          </cell>
          <cell r="AO27">
            <v>0</v>
          </cell>
          <cell r="AQ27">
            <v>190.96652807121143</v>
          </cell>
          <cell r="AR27">
            <v>1922.676424476216</v>
          </cell>
          <cell r="AT27">
            <v>1033.2287758300006</v>
          </cell>
          <cell r="AU27">
            <v>5733.9351785458439</v>
          </cell>
          <cell r="AW27">
            <v>206.88358228608948</v>
          </cell>
          <cell r="AX27">
            <v>0</v>
          </cell>
        </row>
        <row r="28">
          <cell r="F28">
            <v>5676.0543869605881</v>
          </cell>
          <cell r="I28">
            <v>1</v>
          </cell>
          <cell r="J28">
            <v>748.45877909033675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527.41897351165028</v>
          </cell>
          <cell r="AF28">
            <v>0</v>
          </cell>
          <cell r="AH28">
            <v>514.12116588249478</v>
          </cell>
          <cell r="AI28">
            <v>0</v>
          </cell>
          <cell r="AK28">
            <v>378.02936575476383</v>
          </cell>
          <cell r="AL28">
            <v>0</v>
          </cell>
          <cell r="AN28">
            <v>0</v>
          </cell>
          <cell r="AO28">
            <v>0</v>
          </cell>
          <cell r="AQ28">
            <v>84.881258504326738</v>
          </cell>
          <cell r="AR28">
            <v>793.40395032881929</v>
          </cell>
          <cell r="AT28">
            <v>408.43365181053935</v>
          </cell>
          <cell r="AU28">
            <v>0</v>
          </cell>
          <cell r="AW28">
            <v>96.298317164478306</v>
          </cell>
          <cell r="AX28">
            <v>0</v>
          </cell>
        </row>
        <row r="29">
          <cell r="F29">
            <v>2605.0427081578005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T29">
            <v>0</v>
          </cell>
          <cell r="AU29">
            <v>0</v>
          </cell>
          <cell r="AW29">
            <v>0</v>
          </cell>
          <cell r="AX29">
            <v>0</v>
          </cell>
        </row>
        <row r="30">
          <cell r="F30">
            <v>63678.154585421609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O30">
            <v>0</v>
          </cell>
          <cell r="P30">
            <v>0</v>
          </cell>
          <cell r="R30">
            <v>3</v>
          </cell>
          <cell r="S30">
            <v>5006.539877215303</v>
          </cell>
          <cell r="U30">
            <v>0</v>
          </cell>
          <cell r="V30">
            <v>0</v>
          </cell>
          <cell r="W30">
            <v>0</v>
          </cell>
          <cell r="X30">
            <v>382.64798815393942</v>
          </cell>
          <cell r="Y30">
            <v>2300.9196308063397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850.46873332429948</v>
          </cell>
          <cell r="AE30">
            <v>2006.6509221194897</v>
          </cell>
          <cell r="AF30">
            <v>699.58396102074971</v>
          </cell>
          <cell r="AH30">
            <v>1547.7139301204609</v>
          </cell>
          <cell r="AI30">
            <v>2051.2013702267818</v>
          </cell>
          <cell r="AK30">
            <v>2117.6628893005545</v>
          </cell>
          <cell r="AL30">
            <v>0</v>
          </cell>
          <cell r="AN30">
            <v>623.96204174319314</v>
          </cell>
          <cell r="AO30">
            <v>548.24795760195309</v>
          </cell>
          <cell r="AQ30">
            <v>397.29426606726793</v>
          </cell>
          <cell r="AR30">
            <v>484.68361961872921</v>
          </cell>
          <cell r="AT30">
            <v>1781.7314630249405</v>
          </cell>
          <cell r="AU30">
            <v>4986.552541270401</v>
          </cell>
          <cell r="AW30">
            <v>480.77558199996633</v>
          </cell>
          <cell r="AX30">
            <v>4105.0867629801878</v>
          </cell>
        </row>
        <row r="31">
          <cell r="F31">
            <v>2049.1697154749631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</row>
        <row r="32">
          <cell r="F32">
            <v>3824.7566881297553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186.12559094002523</v>
          </cell>
          <cell r="AF32">
            <v>0</v>
          </cell>
          <cell r="AH32">
            <v>286.41951489209708</v>
          </cell>
          <cell r="AI32">
            <v>0</v>
          </cell>
          <cell r="AK32">
            <v>102.52268334339573</v>
          </cell>
          <cell r="AL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T32">
            <v>121.78366382137995</v>
          </cell>
          <cell r="AU32">
            <v>0</v>
          </cell>
          <cell r="AW32">
            <v>79.653937672857353</v>
          </cell>
          <cell r="AX32">
            <v>0</v>
          </cell>
        </row>
        <row r="33">
          <cell r="F33">
            <v>4740.9740093497439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H33">
            <v>0</v>
          </cell>
          <cell r="AI33">
            <v>0</v>
          </cell>
          <cell r="AK33">
            <v>0</v>
          </cell>
          <cell r="AL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T33">
            <v>0</v>
          </cell>
          <cell r="AU33">
            <v>0</v>
          </cell>
          <cell r="AW33">
            <v>0</v>
          </cell>
          <cell r="AX33">
            <v>0</v>
          </cell>
        </row>
        <row r="34">
          <cell r="F34">
            <v>51469.128201835665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X34">
            <v>595.75976803326876</v>
          </cell>
          <cell r="Y34">
            <v>31846.265645312033</v>
          </cell>
          <cell r="Z34">
            <v>0</v>
          </cell>
          <cell r="AA34">
            <v>0</v>
          </cell>
          <cell r="AB34">
            <v>508.49721339591429</v>
          </cell>
          <cell r="AC34">
            <v>0</v>
          </cell>
          <cell r="AD34">
            <v>2832.3467018836827</v>
          </cell>
          <cell r="AE34">
            <v>2110.5906078898979</v>
          </cell>
          <cell r="AF34">
            <v>1378.7254319870619</v>
          </cell>
          <cell r="AH34">
            <v>3345.8321752868178</v>
          </cell>
          <cell r="AI34">
            <v>0</v>
          </cell>
          <cell r="AK34">
            <v>2251.8662408095929</v>
          </cell>
          <cell r="AL34">
            <v>0</v>
          </cell>
          <cell r="AN34">
            <v>0</v>
          </cell>
          <cell r="AO34">
            <v>0</v>
          </cell>
          <cell r="AQ34">
            <v>282.9375283477558</v>
          </cell>
          <cell r="AR34">
            <v>2948.7625493858854</v>
          </cell>
          <cell r="AT34">
            <v>1728.6691985504835</v>
          </cell>
          <cell r="AU34">
            <v>400.47451438863499</v>
          </cell>
          <cell r="AW34">
            <v>1263.6937847480581</v>
          </cell>
          <cell r="AX34">
            <v>3582.6837588106009</v>
          </cell>
        </row>
        <row r="35">
          <cell r="F35">
            <v>10163.74231839984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7268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623.21206266044942</v>
          </cell>
          <cell r="AF35">
            <v>0</v>
          </cell>
          <cell r="AH35">
            <v>770.50872011131241</v>
          </cell>
          <cell r="AI35">
            <v>0</v>
          </cell>
          <cell r="AK35">
            <v>443.29437771507861</v>
          </cell>
          <cell r="AL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T35">
            <v>339.28526291062803</v>
          </cell>
          <cell r="AU35">
            <v>0</v>
          </cell>
          <cell r="AW35">
            <v>64.070871450681551</v>
          </cell>
          <cell r="AX35">
            <v>0</v>
          </cell>
        </row>
        <row r="36">
          <cell r="F36">
            <v>65002.316818011888</v>
          </cell>
          <cell r="I36">
            <v>28</v>
          </cell>
          <cell r="J36">
            <v>6909.0500852971436</v>
          </cell>
          <cell r="L36">
            <v>0</v>
          </cell>
          <cell r="M36">
            <v>0</v>
          </cell>
          <cell r="O36">
            <v>0</v>
          </cell>
          <cell r="P36">
            <v>0</v>
          </cell>
          <cell r="R36">
            <v>1</v>
          </cell>
          <cell r="S36">
            <v>655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1613.7967412471708</v>
          </cell>
          <cell r="AE36">
            <v>1319.6284672546874</v>
          </cell>
          <cell r="AF36">
            <v>0</v>
          </cell>
          <cell r="AH36">
            <v>1565.9560887731561</v>
          </cell>
          <cell r="AI36">
            <v>0</v>
          </cell>
          <cell r="AK36">
            <v>1703.5360211206889</v>
          </cell>
          <cell r="AL36">
            <v>0</v>
          </cell>
          <cell r="AN36">
            <v>785.08444384642053</v>
          </cell>
          <cell r="AO36">
            <v>0</v>
          </cell>
          <cell r="AQ36">
            <v>433.13301965798371</v>
          </cell>
          <cell r="AR36">
            <v>0</v>
          </cell>
          <cell r="AT36">
            <v>1034.3785608693925</v>
          </cell>
          <cell r="AU36">
            <v>0</v>
          </cell>
          <cell r="AW36">
            <v>109.78978474714778</v>
          </cell>
          <cell r="AX36">
            <v>5709.2126109029996</v>
          </cell>
        </row>
        <row r="37">
          <cell r="F37">
            <v>3585.7040510158231</v>
          </cell>
          <cell r="I37">
            <v>16.920000000000002</v>
          </cell>
          <cell r="J37">
            <v>8881.427907137253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673.44402845337891</v>
          </cell>
          <cell r="AE37">
            <v>0</v>
          </cell>
          <cell r="AF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T37">
            <v>0</v>
          </cell>
          <cell r="AU37">
            <v>0</v>
          </cell>
          <cell r="AW37">
            <v>0</v>
          </cell>
          <cell r="AX37">
            <v>0</v>
          </cell>
        </row>
        <row r="38">
          <cell r="F38">
            <v>5776.4262947489697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311.20530639081164</v>
          </cell>
          <cell r="AF38">
            <v>0</v>
          </cell>
          <cell r="AH38">
            <v>428.77277027398185</v>
          </cell>
          <cell r="AI38">
            <v>0</v>
          </cell>
          <cell r="AK38">
            <v>298.4338577465308</v>
          </cell>
          <cell r="AL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T38">
            <v>145.40568262315608</v>
          </cell>
          <cell r="AU38">
            <v>0</v>
          </cell>
          <cell r="AW38">
            <v>79.653937672857353</v>
          </cell>
          <cell r="AX38">
            <v>0</v>
          </cell>
        </row>
        <row r="39">
          <cell r="F39">
            <v>4807.0991940708063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128.65513255941875</v>
          </cell>
          <cell r="AE39">
            <v>351.07832637158896</v>
          </cell>
          <cell r="AF39">
            <v>0</v>
          </cell>
          <cell r="AH39">
            <v>428.77277027398185</v>
          </cell>
          <cell r="AI39">
            <v>0</v>
          </cell>
          <cell r="AK39">
            <v>308.19421667243518</v>
          </cell>
          <cell r="AL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T39">
            <v>143.96843858710719</v>
          </cell>
          <cell r="AU39">
            <v>0</v>
          </cell>
          <cell r="AW39">
            <v>79.653937672857353</v>
          </cell>
          <cell r="AX39">
            <v>0</v>
          </cell>
        </row>
        <row r="40">
          <cell r="F40">
            <v>32728.844953798121</v>
          </cell>
          <cell r="I40">
            <v>28.5</v>
          </cell>
          <cell r="J40">
            <v>11945.135679900821</v>
          </cell>
          <cell r="L40">
            <v>0</v>
          </cell>
          <cell r="M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147.98410270592336</v>
          </cell>
          <cell r="AD40">
            <v>0</v>
          </cell>
          <cell r="AE40">
            <v>1464.4461478088729</v>
          </cell>
          <cell r="AF40">
            <v>3047.6754916444115</v>
          </cell>
          <cell r="AH40">
            <v>2665.6002572620237</v>
          </cell>
          <cell r="AI40">
            <v>0</v>
          </cell>
          <cell r="AK40">
            <v>1401.6997167888262</v>
          </cell>
          <cell r="AL40">
            <v>0</v>
          </cell>
          <cell r="AN40">
            <v>0</v>
          </cell>
          <cell r="AO40">
            <v>0</v>
          </cell>
          <cell r="AQ40">
            <v>226.35002267820468</v>
          </cell>
          <cell r="AR40">
            <v>504.72798816099402</v>
          </cell>
          <cell r="AT40">
            <v>1205.8529531902157</v>
          </cell>
          <cell r="AU40">
            <v>1314.7192261408081</v>
          </cell>
          <cell r="AW40">
            <v>108.37314236331359</v>
          </cell>
          <cell r="AX40">
            <v>0</v>
          </cell>
        </row>
        <row r="41">
          <cell r="F41">
            <v>35450.948294131224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W41">
            <v>0</v>
          </cell>
          <cell r="X41">
            <v>530.26023696492518</v>
          </cell>
          <cell r="Y41">
            <v>2017.8741934587933</v>
          </cell>
          <cell r="Z41">
            <v>0</v>
          </cell>
          <cell r="AA41">
            <v>0</v>
          </cell>
          <cell r="AB41">
            <v>0</v>
          </cell>
          <cell r="AC41">
            <v>3021.279194291963</v>
          </cell>
          <cell r="AD41">
            <v>1127.3331703965237</v>
          </cell>
          <cell r="AE41">
            <v>1667.8612715336869</v>
          </cell>
          <cell r="AF41">
            <v>0</v>
          </cell>
          <cell r="AH41">
            <v>1777.5095135333454</v>
          </cell>
          <cell r="AI41">
            <v>0</v>
          </cell>
          <cell r="AK41">
            <v>1970.0939915721565</v>
          </cell>
          <cell r="AL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T41">
            <v>1058.8801765482506</v>
          </cell>
          <cell r="AU41">
            <v>606.64902946580617</v>
          </cell>
          <cell r="AW41">
            <v>54.99148162701713</v>
          </cell>
          <cell r="AX41">
            <v>0</v>
          </cell>
        </row>
        <row r="42">
          <cell r="F42">
            <v>64651.329064752121</v>
          </cell>
          <cell r="I42">
            <v>70</v>
          </cell>
          <cell r="J42">
            <v>21214</v>
          </cell>
          <cell r="L42">
            <v>0</v>
          </cell>
          <cell r="M42">
            <v>3128</v>
          </cell>
          <cell r="O42">
            <v>106</v>
          </cell>
          <cell r="P42">
            <v>64021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4476.2756749261926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3980.1615615092969</v>
          </cell>
          <cell r="AE42">
            <v>2021.842601717316</v>
          </cell>
          <cell r="AF42">
            <v>1817.6889085106104</v>
          </cell>
          <cell r="AH42">
            <v>2684.4929403019896</v>
          </cell>
          <cell r="AI42">
            <v>4955.6566349614295</v>
          </cell>
          <cell r="AK42">
            <v>2938.4286646636356</v>
          </cell>
          <cell r="AL42">
            <v>0</v>
          </cell>
          <cell r="AN42">
            <v>0</v>
          </cell>
          <cell r="AO42">
            <v>0</v>
          </cell>
          <cell r="AQ42">
            <v>282.9375283477558</v>
          </cell>
          <cell r="AR42">
            <v>0</v>
          </cell>
          <cell r="AT42">
            <v>1736.918680507395</v>
          </cell>
          <cell r="AU42">
            <v>625.80671471951871</v>
          </cell>
          <cell r="AW42">
            <v>58.211123408458413</v>
          </cell>
          <cell r="AX42">
            <v>3881.1204258349726</v>
          </cell>
        </row>
        <row r="43">
          <cell r="F43">
            <v>64723.94470583435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W43">
            <v>0</v>
          </cell>
          <cell r="X43">
            <v>6231.3067394748277</v>
          </cell>
          <cell r="Y43">
            <v>0</v>
          </cell>
          <cell r="Z43">
            <v>0</v>
          </cell>
          <cell r="AA43">
            <v>0</v>
          </cell>
          <cell r="AB43">
            <v>860.88916276447526</v>
          </cell>
          <cell r="AC43">
            <v>0</v>
          </cell>
          <cell r="AD43">
            <v>800.57627451729797</v>
          </cell>
          <cell r="AE43">
            <v>2025.0780868476816</v>
          </cell>
          <cell r="AF43">
            <v>3329.307448707822</v>
          </cell>
          <cell r="AH43">
            <v>2507.9542970111806</v>
          </cell>
          <cell r="AI43">
            <v>0</v>
          </cell>
          <cell r="AK43">
            <v>2558.1756158574008</v>
          </cell>
          <cell r="AL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T43">
            <v>1736.9459130729497</v>
          </cell>
          <cell r="AU43">
            <v>0</v>
          </cell>
          <cell r="AW43">
            <v>52.544553873121771</v>
          </cell>
          <cell r="AX43">
            <v>0</v>
          </cell>
        </row>
        <row r="44">
          <cell r="F44">
            <v>55861.561771840737</v>
          </cell>
          <cell r="I44">
            <v>9.9749999999999996</v>
          </cell>
          <cell r="J44">
            <v>8149.4748552515284</v>
          </cell>
          <cell r="L44">
            <v>0</v>
          </cell>
          <cell r="M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7131.7698783863052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3182.3331382392057</v>
          </cell>
          <cell r="AE44">
            <v>2142.2438545457367</v>
          </cell>
          <cell r="AF44">
            <v>0</v>
          </cell>
          <cell r="AH44">
            <v>2684.4929403019896</v>
          </cell>
          <cell r="AI44">
            <v>0</v>
          </cell>
          <cell r="AK44">
            <v>2558.1756158574008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T44">
            <v>1736.9459130729497</v>
          </cell>
          <cell r="AU44">
            <v>7746.1300910274604</v>
          </cell>
          <cell r="AW44">
            <v>54.218767599471221</v>
          </cell>
          <cell r="AX44">
            <v>7293.4097856278477</v>
          </cell>
        </row>
        <row r="45">
          <cell r="F45">
            <v>66131.903946554405</v>
          </cell>
          <cell r="I45">
            <v>140</v>
          </cell>
          <cell r="J45">
            <v>43193.740006575557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838.42411391786356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2333.1989954012397</v>
          </cell>
          <cell r="AF45">
            <v>0</v>
          </cell>
          <cell r="AH45">
            <v>2978.7240124533387</v>
          </cell>
          <cell r="AI45">
            <v>5966.4304807987955</v>
          </cell>
          <cell r="AK45">
            <v>2875.4359958482482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T45">
            <v>1736.9459130729497</v>
          </cell>
          <cell r="AU45">
            <v>0</v>
          </cell>
          <cell r="AW45">
            <v>54.218767599471221</v>
          </cell>
          <cell r="AX45">
            <v>0</v>
          </cell>
        </row>
        <row r="46">
          <cell r="F46">
            <v>66086.824341023006</v>
          </cell>
          <cell r="I46">
            <v>8</v>
          </cell>
          <cell r="J46">
            <v>1937</v>
          </cell>
          <cell r="L46">
            <v>0</v>
          </cell>
          <cell r="M46">
            <v>0</v>
          </cell>
          <cell r="O46">
            <v>0</v>
          </cell>
          <cell r="P46">
            <v>0</v>
          </cell>
          <cell r="R46">
            <v>2</v>
          </cell>
          <cell r="S46">
            <v>16173.945209559861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55223.878679031317</v>
          </cell>
          <cell r="Z46">
            <v>0</v>
          </cell>
          <cell r="AA46">
            <v>0</v>
          </cell>
          <cell r="AB46">
            <v>824.77083308471185</v>
          </cell>
          <cell r="AC46">
            <v>0</v>
          </cell>
          <cell r="AD46">
            <v>1238.4660703672903</v>
          </cell>
          <cell r="AE46">
            <v>1064.5630628686656</v>
          </cell>
          <cell r="AF46">
            <v>0</v>
          </cell>
          <cell r="AH46">
            <v>1130.6473527336998</v>
          </cell>
          <cell r="AI46">
            <v>0</v>
          </cell>
          <cell r="AK46">
            <v>2083.294488994788</v>
          </cell>
          <cell r="AL46">
            <v>639.51295309639056</v>
          </cell>
          <cell r="AN46">
            <v>723.62545217255649</v>
          </cell>
          <cell r="AO46">
            <v>0</v>
          </cell>
          <cell r="AQ46">
            <v>225.99776077391701</v>
          </cell>
          <cell r="AR46">
            <v>0</v>
          </cell>
          <cell r="AT46">
            <v>826.83549422708074</v>
          </cell>
          <cell r="AU46">
            <v>0</v>
          </cell>
          <cell r="AW46">
            <v>128.78567125765136</v>
          </cell>
          <cell r="AX46">
            <v>4182.1384116839999</v>
          </cell>
        </row>
        <row r="47">
          <cell r="F47">
            <v>66650.173386838505</v>
          </cell>
          <cell r="I47">
            <v>8.6999999999999993</v>
          </cell>
          <cell r="J47">
            <v>3186.9154631018559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W47">
            <v>4</v>
          </cell>
          <cell r="X47">
            <v>427</v>
          </cell>
          <cell r="Y47">
            <v>7864.6253898669129</v>
          </cell>
          <cell r="Z47">
            <v>0</v>
          </cell>
          <cell r="AA47">
            <v>0</v>
          </cell>
          <cell r="AB47">
            <v>396.02666297208384</v>
          </cell>
          <cell r="AC47">
            <v>190.79236074722508</v>
          </cell>
          <cell r="AD47">
            <v>0</v>
          </cell>
          <cell r="AE47">
            <v>1815.2225514338804</v>
          </cell>
          <cell r="AF47">
            <v>10985.280685587217</v>
          </cell>
          <cell r="AH47">
            <v>1461.6434834064046</v>
          </cell>
          <cell r="AI47">
            <v>1542.89744798531</v>
          </cell>
          <cell r="AK47">
            <v>1466.8513622000223</v>
          </cell>
          <cell r="AL47">
            <v>1957.6765178958926</v>
          </cell>
          <cell r="AN47">
            <v>579.02864465440189</v>
          </cell>
          <cell r="AO47">
            <v>0</v>
          </cell>
          <cell r="AQ47">
            <v>410.49801739016317</v>
          </cell>
          <cell r="AR47">
            <v>0</v>
          </cell>
          <cell r="AT47">
            <v>1622.8547123060234</v>
          </cell>
          <cell r="AU47">
            <v>5904.4234222670102</v>
          </cell>
          <cell r="AW47">
            <v>300.05006642518327</v>
          </cell>
          <cell r="AX47">
            <v>0</v>
          </cell>
        </row>
        <row r="48">
          <cell r="F48">
            <v>5856.9836051769889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O48">
            <v>0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X48">
            <v>114.11352813985806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326.24437678993155</v>
          </cell>
          <cell r="AF48">
            <v>0</v>
          </cell>
          <cell r="AH48">
            <v>528.79423889752343</v>
          </cell>
          <cell r="AI48">
            <v>0</v>
          </cell>
          <cell r="AK48">
            <v>163.44704511595194</v>
          </cell>
          <cell r="AL48">
            <v>0</v>
          </cell>
          <cell r="AN48">
            <v>0</v>
          </cell>
          <cell r="AO48">
            <v>0</v>
          </cell>
          <cell r="AQ48">
            <v>67.90500680346139</v>
          </cell>
          <cell r="AR48">
            <v>0</v>
          </cell>
          <cell r="AT48">
            <v>142.60149329185407</v>
          </cell>
          <cell r="AU48">
            <v>0</v>
          </cell>
          <cell r="AW48">
            <v>154.49259874162507</v>
          </cell>
          <cell r="AX48">
            <v>855.20707564400414</v>
          </cell>
        </row>
        <row r="49">
          <cell r="F49">
            <v>5679.6594630307709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X49">
            <v>114.11352813985806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321.8296515917707</v>
          </cell>
          <cell r="AF49">
            <v>0</v>
          </cell>
          <cell r="AH49">
            <v>524.38077281525307</v>
          </cell>
          <cell r="AI49">
            <v>0</v>
          </cell>
          <cell r="AK49">
            <v>298.90256258449443</v>
          </cell>
          <cell r="AL49">
            <v>0</v>
          </cell>
          <cell r="AN49">
            <v>0</v>
          </cell>
          <cell r="AO49">
            <v>0</v>
          </cell>
          <cell r="AQ49">
            <v>67.90500680346139</v>
          </cell>
          <cell r="AR49">
            <v>0</v>
          </cell>
          <cell r="AT49">
            <v>146.5938378364344</v>
          </cell>
          <cell r="AU49">
            <v>0</v>
          </cell>
          <cell r="AW49">
            <v>152.75812295588</v>
          </cell>
          <cell r="AX49">
            <v>0</v>
          </cell>
        </row>
        <row r="50">
          <cell r="F50">
            <v>48289.019985620245</v>
          </cell>
          <cell r="I50">
            <v>5.09</v>
          </cell>
          <cell r="J50">
            <v>1233.0101596835389</v>
          </cell>
          <cell r="L50">
            <v>0</v>
          </cell>
          <cell r="M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X50">
            <v>718.45223683280562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3644.4460067014711</v>
          </cell>
          <cell r="AD50">
            <v>1516.5956657348934</v>
          </cell>
          <cell r="AE50">
            <v>3083.1320400723675</v>
          </cell>
          <cell r="AF50">
            <v>275.42523712368603</v>
          </cell>
          <cell r="AH50">
            <v>4736.2655167007933</v>
          </cell>
          <cell r="AI50">
            <v>0</v>
          </cell>
          <cell r="AK50">
            <v>2935.0769253349131</v>
          </cell>
          <cell r="AL50">
            <v>5278.2855364948446</v>
          </cell>
          <cell r="AN50">
            <v>0</v>
          </cell>
          <cell r="AO50">
            <v>0</v>
          </cell>
          <cell r="AQ50">
            <v>396.11253968685816</v>
          </cell>
          <cell r="AR50">
            <v>416.32736112493444</v>
          </cell>
          <cell r="AT50">
            <v>3476.904761401363</v>
          </cell>
          <cell r="AU50">
            <v>897.64144058308545</v>
          </cell>
          <cell r="AW50">
            <v>892.68889189507263</v>
          </cell>
          <cell r="AX50">
            <v>10517.130919935411</v>
          </cell>
        </row>
        <row r="51">
          <cell r="F51">
            <v>10690.112561068632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620.6592795209516</v>
          </cell>
          <cell r="AF51">
            <v>372.72529226087789</v>
          </cell>
          <cell r="AH51">
            <v>933.80833218647399</v>
          </cell>
          <cell r="AI51">
            <v>0</v>
          </cell>
          <cell r="AK51">
            <v>449.94787870297876</v>
          </cell>
          <cell r="AL51">
            <v>660.51051783229582</v>
          </cell>
          <cell r="AN51">
            <v>0</v>
          </cell>
          <cell r="AO51">
            <v>0</v>
          </cell>
          <cell r="AQ51">
            <v>101.85751020519211</v>
          </cell>
          <cell r="AR51">
            <v>0</v>
          </cell>
          <cell r="AT51">
            <v>422.93924135349971</v>
          </cell>
          <cell r="AU51">
            <v>0</v>
          </cell>
          <cell r="AW51">
            <v>110.82007011720901</v>
          </cell>
          <cell r="AX51">
            <v>0</v>
          </cell>
        </row>
        <row r="52">
          <cell r="F52">
            <v>3181.8268032640517</v>
          </cell>
          <cell r="I52">
            <v>17</v>
          </cell>
          <cell r="J52">
            <v>5782.1899237149701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971.46321167783356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T52">
            <v>0</v>
          </cell>
          <cell r="AU52">
            <v>0</v>
          </cell>
          <cell r="AW52">
            <v>0</v>
          </cell>
          <cell r="AX52">
            <v>0</v>
          </cell>
        </row>
        <row r="53">
          <cell r="F53">
            <v>34274.55656590053</v>
          </cell>
          <cell r="I53">
            <v>1.5</v>
          </cell>
          <cell r="J53">
            <v>168.24349920584268</v>
          </cell>
          <cell r="L53">
            <v>0</v>
          </cell>
          <cell r="M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5923.8685337075331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1513.5879956719591</v>
          </cell>
          <cell r="AF53">
            <v>3357.4912038997713</v>
          </cell>
          <cell r="AH53">
            <v>2227.1742442247591</v>
          </cell>
          <cell r="AI53">
            <v>1778.882322286561</v>
          </cell>
          <cell r="AK53">
            <v>2052.7410121340672</v>
          </cell>
          <cell r="AL53">
            <v>1079.1576513360451</v>
          </cell>
          <cell r="AN53">
            <v>0</v>
          </cell>
          <cell r="AO53">
            <v>0</v>
          </cell>
          <cell r="AQ53">
            <v>226.35002267820468</v>
          </cell>
          <cell r="AR53">
            <v>0</v>
          </cell>
          <cell r="AT53">
            <v>1152.5342823009516</v>
          </cell>
          <cell r="AU53">
            <v>1049.8982803023334</v>
          </cell>
          <cell r="AW53">
            <v>70.381369342306485</v>
          </cell>
          <cell r="AX53">
            <v>0</v>
          </cell>
        </row>
        <row r="54">
          <cell r="F54">
            <v>26386.395585697552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3946.4251142929788</v>
          </cell>
          <cell r="AD54">
            <v>3669.4837473365155</v>
          </cell>
          <cell r="AE54">
            <v>1065.1991226468858</v>
          </cell>
          <cell r="AF54">
            <v>0</v>
          </cell>
          <cell r="AH54">
            <v>1439.4734268948339</v>
          </cell>
          <cell r="AI54">
            <v>0</v>
          </cell>
          <cell r="AK54">
            <v>878.50986710206598</v>
          </cell>
          <cell r="AL54">
            <v>0</v>
          </cell>
          <cell r="AN54">
            <v>0</v>
          </cell>
          <cell r="AO54">
            <v>0</v>
          </cell>
          <cell r="AQ54">
            <v>135.81001360692278</v>
          </cell>
          <cell r="AR54">
            <v>774.76073821739612</v>
          </cell>
          <cell r="AT54">
            <v>917.7572304706149</v>
          </cell>
          <cell r="AU54">
            <v>10199.114660215631</v>
          </cell>
          <cell r="AW54">
            <v>70.381369342306485</v>
          </cell>
          <cell r="AX54">
            <v>0</v>
          </cell>
        </row>
        <row r="55">
          <cell r="F55">
            <v>79000.184967771565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1710.4411597478049</v>
          </cell>
          <cell r="Z55">
            <v>0</v>
          </cell>
          <cell r="AA55">
            <v>0</v>
          </cell>
          <cell r="AB55">
            <v>0</v>
          </cell>
          <cell r="AC55">
            <v>2540.8400695140231</v>
          </cell>
          <cell r="AD55">
            <v>0</v>
          </cell>
          <cell r="AE55">
            <v>1601.5274852858249</v>
          </cell>
          <cell r="AF55">
            <v>3264.9694063399338</v>
          </cell>
          <cell r="AH55">
            <v>1478.1882938751712</v>
          </cell>
          <cell r="AI55">
            <v>0</v>
          </cell>
          <cell r="AK55">
            <v>1152.8097593506864</v>
          </cell>
          <cell r="AL55">
            <v>806.97263289390003</v>
          </cell>
          <cell r="AN55">
            <v>512.67289573423704</v>
          </cell>
          <cell r="AO55">
            <v>1047.800462372076</v>
          </cell>
          <cell r="AQ55">
            <v>436.90552003595383</v>
          </cell>
          <cell r="AR55">
            <v>0</v>
          </cell>
          <cell r="AT55">
            <v>1722.0024731140184</v>
          </cell>
          <cell r="AU55">
            <v>0</v>
          </cell>
          <cell r="AW55">
            <v>244.69277538953756</v>
          </cell>
          <cell r="AX55">
            <v>0</v>
          </cell>
        </row>
        <row r="56">
          <cell r="F56">
            <v>3854.1768256511687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T56">
            <v>0</v>
          </cell>
          <cell r="AU56">
            <v>0</v>
          </cell>
          <cell r="AW56">
            <v>0</v>
          </cell>
          <cell r="AX56">
            <v>0</v>
          </cell>
        </row>
        <row r="58">
          <cell r="F58">
            <v>4106.4734629443892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T58">
            <v>0</v>
          </cell>
          <cell r="AU58">
            <v>0</v>
          </cell>
          <cell r="AW58">
            <v>0</v>
          </cell>
          <cell r="AX58">
            <v>0</v>
          </cell>
        </row>
        <row r="59">
          <cell r="F59">
            <v>3635.0266229903832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T59">
            <v>7.9846890891606872</v>
          </cell>
          <cell r="AU59">
            <v>0</v>
          </cell>
          <cell r="AW59">
            <v>0</v>
          </cell>
          <cell r="AX59">
            <v>0</v>
          </cell>
        </row>
        <row r="60">
          <cell r="F60">
            <v>2354.1041448688707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T60">
            <v>7.9846890891606872</v>
          </cell>
          <cell r="AU60">
            <v>0</v>
          </cell>
          <cell r="AW60">
            <v>0</v>
          </cell>
          <cell r="AX60">
            <v>0</v>
          </cell>
        </row>
        <row r="62">
          <cell r="F62">
            <v>23329.283610944945</v>
          </cell>
          <cell r="I62">
            <v>45.75</v>
          </cell>
          <cell r="J62">
            <v>26372.608600955697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W62">
            <v>1</v>
          </cell>
          <cell r="X62">
            <v>424.6254700986305</v>
          </cell>
          <cell r="Y62">
            <v>9861.8104774999156</v>
          </cell>
          <cell r="Z62">
            <v>0</v>
          </cell>
          <cell r="AA62">
            <v>0</v>
          </cell>
          <cell r="AB62">
            <v>2764</v>
          </cell>
          <cell r="AC62">
            <v>0</v>
          </cell>
          <cell r="AD62">
            <v>0</v>
          </cell>
          <cell r="AE62">
            <v>1519.4616855828201</v>
          </cell>
          <cell r="AF62">
            <v>7960.6446587581977</v>
          </cell>
          <cell r="AH62">
            <v>1829.7094457090345</v>
          </cell>
          <cell r="AI62">
            <v>0</v>
          </cell>
          <cell r="AK62">
            <v>1820.4875951790718</v>
          </cell>
          <cell r="AL62">
            <v>0</v>
          </cell>
          <cell r="AN62">
            <v>0</v>
          </cell>
          <cell r="AO62">
            <v>0</v>
          </cell>
          <cell r="AQ62">
            <v>181.08001814256374</v>
          </cell>
          <cell r="AR62">
            <v>2560.2511340297519</v>
          </cell>
          <cell r="AT62">
            <v>1007.6403260555462</v>
          </cell>
          <cell r="AU62">
            <v>867.75934537491833</v>
          </cell>
          <cell r="AW62">
            <v>102.19143014294637</v>
          </cell>
          <cell r="AX62">
            <v>0</v>
          </cell>
        </row>
        <row r="63">
          <cell r="F63">
            <v>29570.050746045144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2924.6824552556573</v>
          </cell>
          <cell r="AE63">
            <v>1188.8499916323412</v>
          </cell>
          <cell r="AF63">
            <v>0</v>
          </cell>
          <cell r="AH63">
            <v>1282.8786741429667</v>
          </cell>
          <cell r="AI63">
            <v>0</v>
          </cell>
          <cell r="AK63">
            <v>1713.649778761928</v>
          </cell>
          <cell r="AL63">
            <v>0</v>
          </cell>
          <cell r="AN63">
            <v>1124.9494631599032</v>
          </cell>
          <cell r="AO63">
            <v>0</v>
          </cell>
          <cell r="AQ63">
            <v>181.08001814256374</v>
          </cell>
          <cell r="AR63">
            <v>148.72415250426442</v>
          </cell>
          <cell r="AT63">
            <v>1032.1704396536463</v>
          </cell>
          <cell r="AU63">
            <v>0</v>
          </cell>
          <cell r="AW63">
            <v>70.381369342306485</v>
          </cell>
          <cell r="AX63">
            <v>0</v>
          </cell>
        </row>
        <row r="64">
          <cell r="F64">
            <v>27455.653805384976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5188.2789256239394</v>
          </cell>
          <cell r="AE64">
            <v>1770.7532837857966</v>
          </cell>
          <cell r="AF64">
            <v>0</v>
          </cell>
          <cell r="AH64">
            <v>2314.2153534381155</v>
          </cell>
          <cell r="AI64">
            <v>0</v>
          </cell>
          <cell r="AK64">
            <v>2243.0939463104696</v>
          </cell>
          <cell r="AL64">
            <v>0</v>
          </cell>
          <cell r="AN64">
            <v>0</v>
          </cell>
          <cell r="AO64">
            <v>0</v>
          </cell>
          <cell r="AQ64">
            <v>226.35002267820468</v>
          </cell>
          <cell r="AR64">
            <v>0</v>
          </cell>
          <cell r="AT64">
            <v>1337.3182186541244</v>
          </cell>
          <cell r="AU64">
            <v>2973.9576653399872</v>
          </cell>
          <cell r="AW64">
            <v>183.26201019963793</v>
          </cell>
          <cell r="AX64">
            <v>3989.4135767078797</v>
          </cell>
        </row>
        <row r="65">
          <cell r="F65">
            <v>10999.062324363909</v>
          </cell>
          <cell r="I65">
            <v>8.49</v>
          </cell>
          <cell r="J65">
            <v>2055.0318869290213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896.2238645550085</v>
          </cell>
          <cell r="AE65">
            <v>814.38562260754838</v>
          </cell>
          <cell r="AF65">
            <v>0</v>
          </cell>
          <cell r="AH65">
            <v>993.07620683833602</v>
          </cell>
          <cell r="AI65">
            <v>0</v>
          </cell>
          <cell r="AK65">
            <v>514.62253824724314</v>
          </cell>
          <cell r="AL65">
            <v>0</v>
          </cell>
          <cell r="AN65">
            <v>310.55155992045951</v>
          </cell>
          <cell r="AO65">
            <v>0</v>
          </cell>
          <cell r="AQ65">
            <v>0</v>
          </cell>
          <cell r="AR65">
            <v>0</v>
          </cell>
          <cell r="AT65">
            <v>654.70351442887124</v>
          </cell>
          <cell r="AU65">
            <v>0</v>
          </cell>
          <cell r="AW65">
            <v>323.54404464977466</v>
          </cell>
          <cell r="AX65">
            <v>2960.3255682942668</v>
          </cell>
        </row>
        <row r="67">
          <cell r="F67">
            <v>26567.801666581323</v>
          </cell>
          <cell r="I67">
            <v>2.85</v>
          </cell>
          <cell r="J67">
            <v>829.52850986175474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W67">
            <v>3</v>
          </cell>
          <cell r="X67">
            <v>750.13094114117484</v>
          </cell>
          <cell r="Y67">
            <v>8085.6740099385033</v>
          </cell>
          <cell r="Z67">
            <v>0</v>
          </cell>
          <cell r="AA67">
            <v>0</v>
          </cell>
          <cell r="AB67">
            <v>0</v>
          </cell>
          <cell r="AC67">
            <v>548.64776063233376</v>
          </cell>
          <cell r="AD67">
            <v>5334.9263000444407</v>
          </cell>
          <cell r="AE67">
            <v>1086.5148230804289</v>
          </cell>
          <cell r="AF67">
            <v>16832.148707978471</v>
          </cell>
          <cell r="AH67">
            <v>1500.8661229317843</v>
          </cell>
          <cell r="AI67">
            <v>0</v>
          </cell>
          <cell r="AK67">
            <v>1201.8881014473986</v>
          </cell>
          <cell r="AL67">
            <v>0</v>
          </cell>
          <cell r="AN67">
            <v>0</v>
          </cell>
          <cell r="AO67">
            <v>0</v>
          </cell>
          <cell r="AQ67">
            <v>169.76251700865348</v>
          </cell>
          <cell r="AR67">
            <v>0</v>
          </cell>
          <cell r="AT67">
            <v>645.45835876692411</v>
          </cell>
          <cell r="AU67">
            <v>3281.1161694687517</v>
          </cell>
          <cell r="AW67">
            <v>110.82007011720901</v>
          </cell>
          <cell r="AX67">
            <v>1394.0767414220215</v>
          </cell>
        </row>
        <row r="68">
          <cell r="F68">
            <v>15993.580360006146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884.65580303263732</v>
          </cell>
          <cell r="AF68">
            <v>0</v>
          </cell>
          <cell r="AH68">
            <v>1097.5408869378446</v>
          </cell>
          <cell r="AI68">
            <v>2503.3916264483914</v>
          </cell>
          <cell r="AK68">
            <v>750.37207580193353</v>
          </cell>
          <cell r="AL68">
            <v>0</v>
          </cell>
          <cell r="AN68">
            <v>0</v>
          </cell>
          <cell r="AO68">
            <v>0</v>
          </cell>
          <cell r="AQ68">
            <v>90.540009071281872</v>
          </cell>
          <cell r="AR68">
            <v>0</v>
          </cell>
          <cell r="AT68">
            <v>538.77861941311676</v>
          </cell>
          <cell r="AU68">
            <v>565.91387857950178</v>
          </cell>
          <cell r="AW68">
            <v>79.460759165970885</v>
          </cell>
          <cell r="AX68">
            <v>0</v>
          </cell>
        </row>
        <row r="69">
          <cell r="F69">
            <v>14477.454235118572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X69">
            <v>262.1342979346382</v>
          </cell>
          <cell r="Y69">
            <v>0</v>
          </cell>
          <cell r="Z69">
            <v>0</v>
          </cell>
          <cell r="AA69">
            <v>0</v>
          </cell>
          <cell r="AB69">
            <v>912.69028472757088</v>
          </cell>
          <cell r="AC69">
            <v>0</v>
          </cell>
          <cell r="AD69">
            <v>2218.6829164067894</v>
          </cell>
          <cell r="AE69">
            <v>941.21814557497805</v>
          </cell>
          <cell r="AF69">
            <v>0</v>
          </cell>
          <cell r="AH69">
            <v>1123.3026115466992</v>
          </cell>
          <cell r="AI69">
            <v>0</v>
          </cell>
          <cell r="AK69">
            <v>1047.0551546127617</v>
          </cell>
          <cell r="AL69">
            <v>1322.1204411355916</v>
          </cell>
          <cell r="AN69">
            <v>0</v>
          </cell>
          <cell r="AO69">
            <v>0</v>
          </cell>
          <cell r="AQ69">
            <v>226.35002267820468</v>
          </cell>
          <cell r="AR69">
            <v>0</v>
          </cell>
          <cell r="AT69">
            <v>591.35950888008915</v>
          </cell>
          <cell r="AU69">
            <v>0</v>
          </cell>
          <cell r="AW69">
            <v>82.873579454298635</v>
          </cell>
          <cell r="AX69">
            <v>0</v>
          </cell>
        </row>
        <row r="70">
          <cell r="F70">
            <v>15117.909621163479</v>
          </cell>
          <cell r="I70">
            <v>5</v>
          </cell>
          <cell r="J70">
            <v>1524.7186977040847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X70">
            <v>357.45586081996117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1044.1590422288018</v>
          </cell>
          <cell r="AF70">
            <v>0</v>
          </cell>
          <cell r="AH70">
            <v>1265.4812652107053</v>
          </cell>
          <cell r="AI70">
            <v>0</v>
          </cell>
          <cell r="AK70">
            <v>1501.5393693919746</v>
          </cell>
          <cell r="AL70">
            <v>0</v>
          </cell>
          <cell r="AN70">
            <v>0</v>
          </cell>
          <cell r="AO70">
            <v>0</v>
          </cell>
          <cell r="AQ70">
            <v>169.76251700865348</v>
          </cell>
          <cell r="AR70">
            <v>0</v>
          </cell>
          <cell r="AT70">
            <v>662.92033022255634</v>
          </cell>
          <cell r="AU70">
            <v>0</v>
          </cell>
          <cell r="AW70">
            <v>80.877401549805043</v>
          </cell>
          <cell r="AX70">
            <v>0</v>
          </cell>
        </row>
        <row r="71">
          <cell r="F71">
            <v>48964.030904752923</v>
          </cell>
          <cell r="I71">
            <v>16.68</v>
          </cell>
          <cell r="J71">
            <v>10119.387264513789</v>
          </cell>
          <cell r="L71">
            <v>1</v>
          </cell>
          <cell r="M71">
            <v>34259.470179127304</v>
          </cell>
          <cell r="O71">
            <v>0</v>
          </cell>
          <cell r="P71">
            <v>0</v>
          </cell>
          <cell r="R71">
            <v>1</v>
          </cell>
          <cell r="S71">
            <v>14064.95854234366</v>
          </cell>
          <cell r="U71">
            <v>8752</v>
          </cell>
          <cell r="V71">
            <v>0</v>
          </cell>
          <cell r="W71">
            <v>0</v>
          </cell>
          <cell r="X71">
            <v>454.5476813017259</v>
          </cell>
          <cell r="Y71">
            <v>26578.538320987871</v>
          </cell>
          <cell r="Z71">
            <v>0</v>
          </cell>
          <cell r="AA71">
            <v>0</v>
          </cell>
          <cell r="AB71">
            <v>0</v>
          </cell>
          <cell r="AC71">
            <v>680.13014662143041</v>
          </cell>
          <cell r="AD71">
            <v>900.32647712546577</v>
          </cell>
          <cell r="AE71">
            <v>752.10087350080607</v>
          </cell>
          <cell r="AF71">
            <v>0</v>
          </cell>
          <cell r="AH71">
            <v>391.53369135641162</v>
          </cell>
          <cell r="AI71">
            <v>0</v>
          </cell>
          <cell r="AK71">
            <v>627.23001148294441</v>
          </cell>
          <cell r="AL71">
            <v>0</v>
          </cell>
          <cell r="AN71">
            <v>209.51671564874493</v>
          </cell>
          <cell r="AO71">
            <v>0</v>
          </cell>
          <cell r="AQ71">
            <v>138.30985910978683</v>
          </cell>
          <cell r="AR71">
            <v>0</v>
          </cell>
          <cell r="AT71">
            <v>592.80642060472871</v>
          </cell>
          <cell r="AU71">
            <v>2203.3106709928916</v>
          </cell>
          <cell r="AW71">
            <v>103.0285370061211</v>
          </cell>
          <cell r="AX71">
            <v>2808.4596569599998</v>
          </cell>
        </row>
        <row r="72">
          <cell r="F72">
            <v>174577.60783100722</v>
          </cell>
          <cell r="I72">
            <v>222.29</v>
          </cell>
          <cell r="J72">
            <v>129429.01128883737</v>
          </cell>
          <cell r="L72">
            <v>0</v>
          </cell>
          <cell r="M72">
            <v>0</v>
          </cell>
          <cell r="O72">
            <v>0</v>
          </cell>
          <cell r="P72">
            <v>0</v>
          </cell>
          <cell r="R72">
            <v>2</v>
          </cell>
          <cell r="S72">
            <v>15982.730032239924</v>
          </cell>
          <cell r="U72">
            <v>0</v>
          </cell>
          <cell r="V72">
            <v>0</v>
          </cell>
          <cell r="W72">
            <v>0</v>
          </cell>
          <cell r="X72">
            <v>885.53731920465054</v>
          </cell>
          <cell r="Y72">
            <v>1364.4802776189422</v>
          </cell>
          <cell r="Z72">
            <v>0</v>
          </cell>
          <cell r="AA72">
            <v>0</v>
          </cell>
          <cell r="AB72">
            <v>1202</v>
          </cell>
          <cell r="AC72">
            <v>0</v>
          </cell>
          <cell r="AD72">
            <v>0</v>
          </cell>
          <cell r="AE72">
            <v>1628.2528859899051</v>
          </cell>
          <cell r="AF72">
            <v>0</v>
          </cell>
          <cell r="AH72">
            <v>2268.7161354618324</v>
          </cell>
          <cell r="AI72">
            <v>8132.950491981137</v>
          </cell>
          <cell r="AK72">
            <v>2009.6644130133018</v>
          </cell>
          <cell r="AL72">
            <v>4116.9562963474509</v>
          </cell>
          <cell r="AN72">
            <v>514.84676018334017</v>
          </cell>
          <cell r="AO72">
            <v>807</v>
          </cell>
          <cell r="AQ72">
            <v>414.92951115993395</v>
          </cell>
          <cell r="AR72">
            <v>0</v>
          </cell>
          <cell r="AT72">
            <v>1767.6731016767544</v>
          </cell>
          <cell r="AU72">
            <v>1010.4232548013701</v>
          </cell>
          <cell r="AW72">
            <v>231.81420826377246</v>
          </cell>
          <cell r="AX72">
            <v>0</v>
          </cell>
        </row>
        <row r="73">
          <cell r="F73">
            <v>106072.7487076097</v>
          </cell>
          <cell r="I73">
            <v>0</v>
          </cell>
          <cell r="J73">
            <v>0</v>
          </cell>
          <cell r="L73">
            <v>0</v>
          </cell>
          <cell r="M73">
            <v>0</v>
          </cell>
          <cell r="O73">
            <v>0</v>
          </cell>
          <cell r="P73">
            <v>0</v>
          </cell>
          <cell r="R73">
            <v>3</v>
          </cell>
          <cell r="S73">
            <v>96813.304481095925</v>
          </cell>
          <cell r="U73">
            <v>7290.5575727399228</v>
          </cell>
          <cell r="V73">
            <v>0</v>
          </cell>
          <cell r="W73">
            <v>8</v>
          </cell>
          <cell r="X73">
            <v>1007.2146111144707</v>
          </cell>
          <cell r="Y73">
            <v>10016.301868254644</v>
          </cell>
          <cell r="Z73">
            <v>0</v>
          </cell>
          <cell r="AA73">
            <v>0</v>
          </cell>
          <cell r="AB73">
            <v>10441.205353381454</v>
          </cell>
          <cell r="AC73">
            <v>1357.6117887339126</v>
          </cell>
          <cell r="AD73">
            <v>718.27961038197873</v>
          </cell>
          <cell r="AE73">
            <v>1168.5863694073892</v>
          </cell>
          <cell r="AF73">
            <v>0</v>
          </cell>
          <cell r="AH73">
            <v>1014.9942475037803</v>
          </cell>
          <cell r="AI73">
            <v>0</v>
          </cell>
          <cell r="AK73">
            <v>1182.7290179439863</v>
          </cell>
          <cell r="AL73">
            <v>0</v>
          </cell>
          <cell r="AN73">
            <v>379.83590668131512</v>
          </cell>
          <cell r="AO73">
            <v>390.29985691784998</v>
          </cell>
          <cell r="AQ73">
            <v>280.39221859754372</v>
          </cell>
          <cell r="AR73">
            <v>0</v>
          </cell>
          <cell r="AT73">
            <v>1106.3716326038743</v>
          </cell>
          <cell r="AU73">
            <v>2133.5374989664788</v>
          </cell>
          <cell r="AW73">
            <v>154.54280550918165</v>
          </cell>
          <cell r="AX73">
            <v>0</v>
          </cell>
        </row>
        <row r="74">
          <cell r="F74">
            <v>241001.29061931779</v>
          </cell>
          <cell r="I74">
            <v>192.73</v>
          </cell>
          <cell r="J74">
            <v>133118.08178203093</v>
          </cell>
          <cell r="L74">
            <v>0</v>
          </cell>
          <cell r="M74">
            <v>0</v>
          </cell>
          <cell r="O74">
            <v>0</v>
          </cell>
          <cell r="P74">
            <v>0</v>
          </cell>
          <cell r="R74">
            <v>1</v>
          </cell>
          <cell r="S74">
            <v>874.62877346840946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22276.51854785781</v>
          </cell>
          <cell r="Z74">
            <v>0</v>
          </cell>
          <cell r="AA74">
            <v>0</v>
          </cell>
          <cell r="AB74">
            <v>11769.270781471272</v>
          </cell>
          <cell r="AC74">
            <v>0</v>
          </cell>
          <cell r="AD74">
            <v>3523.9201905523601</v>
          </cell>
          <cell r="AE74">
            <v>3485.9500714975416</v>
          </cell>
          <cell r="AF74">
            <v>1487.6301443637983</v>
          </cell>
          <cell r="AH74">
            <v>3500.7199521795769</v>
          </cell>
          <cell r="AI74">
            <v>0</v>
          </cell>
          <cell r="AK74">
            <v>5451.9408579346746</v>
          </cell>
          <cell r="AL74">
            <v>0</v>
          </cell>
          <cell r="AN74">
            <v>1367.7291450194161</v>
          </cell>
          <cell r="AO74">
            <v>1148</v>
          </cell>
          <cell r="AQ74">
            <v>661.0168651973197</v>
          </cell>
          <cell r="AR74">
            <v>0</v>
          </cell>
          <cell r="AT74">
            <v>3231.1285783967401</v>
          </cell>
          <cell r="AU74">
            <v>7579.4949772765867</v>
          </cell>
          <cell r="AW74">
            <v>270.44990964106785</v>
          </cell>
          <cell r="AX74">
            <v>18412.818962083449</v>
          </cell>
        </row>
        <row r="75">
          <cell r="F75">
            <v>173456.23835719514</v>
          </cell>
          <cell r="I75">
            <v>17.399999999999999</v>
          </cell>
          <cell r="J75">
            <v>4647.0896634747551</v>
          </cell>
          <cell r="L75">
            <v>0</v>
          </cell>
          <cell r="M75">
            <v>0</v>
          </cell>
          <cell r="O75">
            <v>0</v>
          </cell>
          <cell r="P75">
            <v>0</v>
          </cell>
          <cell r="R75">
            <v>3</v>
          </cell>
          <cell r="S75">
            <v>82335.340851883986</v>
          </cell>
          <cell r="U75">
            <v>7515.6298335471365</v>
          </cell>
          <cell r="V75">
            <v>0</v>
          </cell>
          <cell r="W75">
            <v>0</v>
          </cell>
          <cell r="X75">
            <v>592.09815747317168</v>
          </cell>
          <cell r="Y75">
            <v>3239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1529.9220794887747</v>
          </cell>
          <cell r="AE75">
            <v>2243.7767226950527</v>
          </cell>
          <cell r="AF75">
            <v>6775.0452105408531</v>
          </cell>
          <cell r="AH75">
            <v>2335.5953988148099</v>
          </cell>
          <cell r="AI75">
            <v>2343.503577452595</v>
          </cell>
          <cell r="AK75">
            <v>3372.0796353124006</v>
          </cell>
          <cell r="AL75">
            <v>1054.5142952903445</v>
          </cell>
          <cell r="AN75">
            <v>964.49303932480098</v>
          </cell>
          <cell r="AO75">
            <v>1276.3538271621001</v>
          </cell>
          <cell r="AQ75">
            <v>440.67802041392389</v>
          </cell>
          <cell r="AR75">
            <v>0</v>
          </cell>
          <cell r="AT75">
            <v>2086.4076353394785</v>
          </cell>
          <cell r="AU75">
            <v>2516.4344032549598</v>
          </cell>
          <cell r="AW75">
            <v>167.42137263494675</v>
          </cell>
          <cell r="AX75">
            <v>0</v>
          </cell>
        </row>
        <row r="76">
          <cell r="F76">
            <v>47338.052827091858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W76">
            <v>6</v>
          </cell>
          <cell r="X76">
            <v>472.50065312689196</v>
          </cell>
          <cell r="Y76">
            <v>12235.596652839951</v>
          </cell>
          <cell r="Z76">
            <v>0</v>
          </cell>
          <cell r="AA76">
            <v>0</v>
          </cell>
          <cell r="AB76">
            <v>141.95896387798635</v>
          </cell>
          <cell r="AC76">
            <v>0</v>
          </cell>
          <cell r="AD76">
            <v>0</v>
          </cell>
          <cell r="AE76">
            <v>1948.6811423385761</v>
          </cell>
          <cell r="AF76">
            <v>0</v>
          </cell>
          <cell r="AH76">
            <v>2483.6472355723236</v>
          </cell>
          <cell r="AI76">
            <v>0</v>
          </cell>
          <cell r="AK76">
            <v>2304.5221001494551</v>
          </cell>
          <cell r="AL76">
            <v>0</v>
          </cell>
          <cell r="AN76">
            <v>0</v>
          </cell>
          <cell r="AO76">
            <v>0</v>
          </cell>
          <cell r="AQ76">
            <v>101.85751020519211</v>
          </cell>
          <cell r="AR76">
            <v>0</v>
          </cell>
          <cell r="AT76">
            <v>1695.0173021186622</v>
          </cell>
          <cell r="AU76">
            <v>0</v>
          </cell>
          <cell r="AW76">
            <v>179.97797558256781</v>
          </cell>
          <cell r="AX76">
            <v>0</v>
          </cell>
        </row>
        <row r="79">
          <cell r="F79">
            <v>35622.23135205701</v>
          </cell>
          <cell r="I79">
            <v>36</v>
          </cell>
          <cell r="J79">
            <v>23231.346498836312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W79">
            <v>4</v>
          </cell>
          <cell r="X79">
            <v>832.52967614147985</v>
          </cell>
          <cell r="Y79">
            <v>0</v>
          </cell>
          <cell r="Z79">
            <v>0</v>
          </cell>
          <cell r="AA79">
            <v>0</v>
          </cell>
          <cell r="AB79">
            <v>2624.6088461660761</v>
          </cell>
          <cell r="AC79">
            <v>0</v>
          </cell>
          <cell r="AD79">
            <v>1706.7936200658401</v>
          </cell>
          <cell r="AE79">
            <v>1578.6275986303197</v>
          </cell>
          <cell r="AF79">
            <v>0</v>
          </cell>
          <cell r="AH79">
            <v>2202.2397530001631</v>
          </cell>
          <cell r="AI79">
            <v>2913.6280338663282</v>
          </cell>
          <cell r="AK79">
            <v>1200.6537425950821</v>
          </cell>
          <cell r="AL79">
            <v>51.992053775999999</v>
          </cell>
          <cell r="AN79">
            <v>934.47811657506998</v>
          </cell>
          <cell r="AO79">
            <v>0</v>
          </cell>
          <cell r="AQ79">
            <v>507.69445283805231</v>
          </cell>
          <cell r="AR79">
            <v>0</v>
          </cell>
          <cell r="AT79">
            <v>1284.0561520523518</v>
          </cell>
          <cell r="AU79">
            <v>1298.6085154476873</v>
          </cell>
          <cell r="AW79">
            <v>673.37473029335808</v>
          </cell>
          <cell r="AX79">
            <v>0</v>
          </cell>
        </row>
        <row r="80">
          <cell r="F80">
            <v>14910.422012490337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912.19252952684133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897.30850402930992</v>
          </cell>
          <cell r="AF80">
            <v>0</v>
          </cell>
          <cell r="AH80">
            <v>1767.741177868583</v>
          </cell>
          <cell r="AI80">
            <v>0</v>
          </cell>
          <cell r="AK80">
            <v>488.59643291679106</v>
          </cell>
          <cell r="AL80">
            <v>0</v>
          </cell>
          <cell r="AN80">
            <v>365.13046683526835</v>
          </cell>
          <cell r="AO80">
            <v>0</v>
          </cell>
          <cell r="AQ80">
            <v>135.81001360692278</v>
          </cell>
          <cell r="AR80">
            <v>0</v>
          </cell>
          <cell r="AT80">
            <v>697.37277832797031</v>
          </cell>
          <cell r="AU80">
            <v>0</v>
          </cell>
          <cell r="AW80">
            <v>404.81307921704934</v>
          </cell>
          <cell r="AX80">
            <v>374.54545586028001</v>
          </cell>
        </row>
        <row r="81">
          <cell r="F81">
            <v>68452.213293113979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19213.553176788675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2043.5418696733052</v>
          </cell>
          <cell r="AF81">
            <v>0</v>
          </cell>
          <cell r="AH81">
            <v>2924.2107194804553</v>
          </cell>
          <cell r="AI81">
            <v>1095.0942476351499</v>
          </cell>
          <cell r="AK81">
            <v>1509.3129150742395</v>
          </cell>
          <cell r="AL81">
            <v>0</v>
          </cell>
          <cell r="AN81">
            <v>670.27906774698181</v>
          </cell>
          <cell r="AO81">
            <v>0</v>
          </cell>
          <cell r="AQ81">
            <v>632.91343270775224</v>
          </cell>
          <cell r="AR81">
            <v>0</v>
          </cell>
          <cell r="AT81">
            <v>1783.9863524116527</v>
          </cell>
          <cell r="AU81">
            <v>694.82260686979976</v>
          </cell>
          <cell r="AW81">
            <v>209.70576912409348</v>
          </cell>
          <cell r="AX81">
            <v>2240.1847182129</v>
          </cell>
        </row>
        <row r="82">
          <cell r="F82">
            <v>27605.219211375748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381.2862515412919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1477.3016419121507</v>
          </cell>
          <cell r="AF82">
            <v>707.12426764617521</v>
          </cell>
          <cell r="AH82">
            <v>1487.2213335729978</v>
          </cell>
          <cell r="AI82">
            <v>2230.5521223824899</v>
          </cell>
          <cell r="AK82">
            <v>2082.6002666720556</v>
          </cell>
          <cell r="AL82">
            <v>0</v>
          </cell>
          <cell r="AN82">
            <v>0</v>
          </cell>
          <cell r="AO82">
            <v>0</v>
          </cell>
          <cell r="AQ82">
            <v>226.35002267820468</v>
          </cell>
          <cell r="AR82">
            <v>464.80188273267919</v>
          </cell>
          <cell r="AT82">
            <v>1190.7608192720263</v>
          </cell>
          <cell r="AU82">
            <v>0</v>
          </cell>
          <cell r="AW82">
            <v>97.040003292640307</v>
          </cell>
          <cell r="AX82">
            <v>0</v>
          </cell>
        </row>
        <row r="83">
          <cell r="F83">
            <v>33194.807312032615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W83">
            <v>5</v>
          </cell>
          <cell r="X83">
            <v>672.75414111963357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1965.2115564520216</v>
          </cell>
          <cell r="AF83">
            <v>0</v>
          </cell>
          <cell r="AH83">
            <v>3458.6373115811493</v>
          </cell>
          <cell r="AI83">
            <v>0</v>
          </cell>
          <cell r="AK83">
            <v>2700.4174938437268</v>
          </cell>
          <cell r="AL83">
            <v>0</v>
          </cell>
          <cell r="AN83">
            <v>0</v>
          </cell>
          <cell r="AO83">
            <v>0</v>
          </cell>
          <cell r="AQ83">
            <v>282.9375283477558</v>
          </cell>
          <cell r="AR83">
            <v>0</v>
          </cell>
          <cell r="AT83">
            <v>1745.6892473114606</v>
          </cell>
          <cell r="AU83">
            <v>0</v>
          </cell>
          <cell r="AW83">
            <v>97.040003292640307</v>
          </cell>
          <cell r="AX83">
            <v>0</v>
          </cell>
        </row>
        <row r="84">
          <cell r="F84">
            <v>22195.589780262511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298.61285236026208</v>
          </cell>
          <cell r="AC84">
            <v>1421.1259325604301</v>
          </cell>
          <cell r="AD84">
            <v>0</v>
          </cell>
          <cell r="AE84">
            <v>1019.8512289791123</v>
          </cell>
          <cell r="AF84">
            <v>0</v>
          </cell>
          <cell r="AH84">
            <v>1753.1926091296573</v>
          </cell>
          <cell r="AI84">
            <v>0</v>
          </cell>
          <cell r="AK84">
            <v>1481.5492461374311</v>
          </cell>
          <cell r="AL84">
            <v>0</v>
          </cell>
          <cell r="AN84">
            <v>0</v>
          </cell>
          <cell r="AO84">
            <v>0</v>
          </cell>
          <cell r="AQ84">
            <v>169.76251700865348</v>
          </cell>
          <cell r="AR84">
            <v>0</v>
          </cell>
          <cell r="AT84">
            <v>661.89133273991047</v>
          </cell>
          <cell r="AU84">
            <v>0</v>
          </cell>
          <cell r="AW84">
            <v>92.983254648024285</v>
          </cell>
          <cell r="AX84">
            <v>0</v>
          </cell>
        </row>
        <row r="85">
          <cell r="F85">
            <v>53312.908447564791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4371.3325531129622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4151.9940195234367</v>
          </cell>
          <cell r="AE85">
            <v>1686.1428106589324</v>
          </cell>
          <cell r="AF85">
            <v>0</v>
          </cell>
          <cell r="AH85">
            <v>2216.5223916169739</v>
          </cell>
          <cell r="AI85">
            <v>0</v>
          </cell>
          <cell r="AK85">
            <v>2620.2631746896077</v>
          </cell>
          <cell r="AL85">
            <v>9563.0944083643353</v>
          </cell>
          <cell r="AN85">
            <v>1152.859369992721</v>
          </cell>
          <cell r="AO85">
            <v>0</v>
          </cell>
          <cell r="AQ85">
            <v>366.13349795522981</v>
          </cell>
          <cell r="AR85">
            <v>0</v>
          </cell>
          <cell r="AT85">
            <v>791.0719153080388</v>
          </cell>
          <cell r="AU85">
            <v>2861.2110204274854</v>
          </cell>
          <cell r="AW85">
            <v>110.82007011720901</v>
          </cell>
          <cell r="AX85">
            <v>5934.5907324580003</v>
          </cell>
        </row>
        <row r="86">
          <cell r="F86">
            <v>16958.965379607256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799.441650651484</v>
          </cell>
          <cell r="AF86">
            <v>0</v>
          </cell>
          <cell r="AH86">
            <v>864.8806380040246</v>
          </cell>
          <cell r="AI86">
            <v>0</v>
          </cell>
          <cell r="AK86">
            <v>1017.2178580557119</v>
          </cell>
          <cell r="AL86">
            <v>0</v>
          </cell>
          <cell r="AN86">
            <v>0</v>
          </cell>
          <cell r="AO86">
            <v>0</v>
          </cell>
          <cell r="AQ86">
            <v>135.81001360692278</v>
          </cell>
          <cell r="AR86">
            <v>0</v>
          </cell>
          <cell r="AT86">
            <v>592.87659980702949</v>
          </cell>
          <cell r="AU86">
            <v>0</v>
          </cell>
          <cell r="AW86">
            <v>110.82007011720901</v>
          </cell>
          <cell r="AX86">
            <v>0</v>
          </cell>
        </row>
        <row r="87">
          <cell r="F87">
            <v>5765.7442812433619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316.30032576463708</v>
          </cell>
          <cell r="AF87">
            <v>0</v>
          </cell>
          <cell r="AH87">
            <v>492.02142759707908</v>
          </cell>
          <cell r="AI87">
            <v>0</v>
          </cell>
          <cell r="AK87">
            <v>110.35197961777264</v>
          </cell>
          <cell r="AL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T87">
            <v>132.58827691200756</v>
          </cell>
          <cell r="AU87">
            <v>0</v>
          </cell>
          <cell r="AW87">
            <v>22.666278141346641</v>
          </cell>
          <cell r="AX87">
            <v>0</v>
          </cell>
        </row>
        <row r="88">
          <cell r="F88">
            <v>3085.3578969943337</v>
          </cell>
          <cell r="I88">
            <v>5.0999999999999996</v>
          </cell>
          <cell r="J88">
            <v>3158.5233342702945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T88">
            <v>0</v>
          </cell>
          <cell r="AU88">
            <v>0</v>
          </cell>
          <cell r="AW88">
            <v>0</v>
          </cell>
          <cell r="AX88">
            <v>1673.295126862</v>
          </cell>
        </row>
        <row r="90">
          <cell r="F90">
            <v>25593.005624512738</v>
          </cell>
          <cell r="I90">
            <v>2.85</v>
          </cell>
          <cell r="J90">
            <v>2113.846816282065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X90">
            <v>220.60133124889035</v>
          </cell>
          <cell r="Y90">
            <v>2017.9014965566148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1196.7618617514299</v>
          </cell>
          <cell r="AF90">
            <v>0</v>
          </cell>
          <cell r="AH90">
            <v>1367.9390549814113</v>
          </cell>
          <cell r="AI90">
            <v>0</v>
          </cell>
          <cell r="AK90">
            <v>1479.0423915897932</v>
          </cell>
          <cell r="AL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T90">
            <v>643.0629805436007</v>
          </cell>
          <cell r="AU90">
            <v>2103.7172245762877</v>
          </cell>
          <cell r="AW90">
            <v>82.100865426752748</v>
          </cell>
          <cell r="AX90">
            <v>0</v>
          </cell>
        </row>
        <row r="91">
          <cell r="F91">
            <v>10963.272440790217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W91">
            <v>0</v>
          </cell>
          <cell r="X91">
            <v>298.22031816979614</v>
          </cell>
          <cell r="Y91">
            <v>902.63312849952956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616.14184879074492</v>
          </cell>
          <cell r="AF91">
            <v>0</v>
          </cell>
          <cell r="AH91">
            <v>968.02645881659566</v>
          </cell>
          <cell r="AI91">
            <v>0</v>
          </cell>
          <cell r="AK91">
            <v>530.47662510914381</v>
          </cell>
          <cell r="AL91">
            <v>0</v>
          </cell>
          <cell r="AN91">
            <v>0</v>
          </cell>
          <cell r="AO91">
            <v>0</v>
          </cell>
          <cell r="AQ91">
            <v>101.85751020519211</v>
          </cell>
          <cell r="AR91">
            <v>0</v>
          </cell>
          <cell r="AT91">
            <v>469.30987405223647</v>
          </cell>
          <cell r="AU91">
            <v>0</v>
          </cell>
          <cell r="AW91">
            <v>64.586014135712162</v>
          </cell>
          <cell r="AX91">
            <v>0</v>
          </cell>
        </row>
        <row r="92">
          <cell r="F92">
            <v>40733.356410112261</v>
          </cell>
          <cell r="I92">
            <v>248.94</v>
          </cell>
          <cell r="J92">
            <v>88419</v>
          </cell>
          <cell r="L92">
            <v>0</v>
          </cell>
          <cell r="M92">
            <v>0</v>
          </cell>
          <cell r="O92">
            <v>0</v>
          </cell>
          <cell r="P92">
            <v>0</v>
          </cell>
          <cell r="R92">
            <v>2</v>
          </cell>
          <cell r="S92">
            <v>1797.6987702945846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980.59556663462035</v>
          </cell>
          <cell r="AF92">
            <v>356.5310496730479</v>
          </cell>
          <cell r="AH92">
            <v>897.87934699388927</v>
          </cell>
          <cell r="AI92">
            <v>0</v>
          </cell>
          <cell r="AK92">
            <v>1097.3268701913589</v>
          </cell>
          <cell r="AL92">
            <v>0</v>
          </cell>
          <cell r="AN92">
            <v>523.19064215760568</v>
          </cell>
          <cell r="AO92">
            <v>0</v>
          </cell>
          <cell r="AQ92">
            <v>231.29453585921289</v>
          </cell>
          <cell r="AR92">
            <v>0</v>
          </cell>
          <cell r="AT92">
            <v>797.98477460732738</v>
          </cell>
          <cell r="AU92">
            <v>0</v>
          </cell>
          <cell r="AW92">
            <v>32.775953335072273</v>
          </cell>
          <cell r="AX92">
            <v>2082.2614168294685</v>
          </cell>
        </row>
        <row r="93">
          <cell r="F93">
            <v>25471.18777525163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12162.824263467934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963.64376966768327</v>
          </cell>
          <cell r="AF93">
            <v>0</v>
          </cell>
          <cell r="AH93">
            <v>1603.3239127024901</v>
          </cell>
          <cell r="AI93">
            <v>0</v>
          </cell>
          <cell r="AK93">
            <v>1334.9239733705122</v>
          </cell>
          <cell r="AL93">
            <v>0</v>
          </cell>
          <cell r="AN93">
            <v>0</v>
          </cell>
          <cell r="AO93">
            <v>0</v>
          </cell>
          <cell r="AQ93">
            <v>169.76251700865348</v>
          </cell>
          <cell r="AR93">
            <v>148.16961909976442</v>
          </cell>
          <cell r="AT93">
            <v>657.41970871352896</v>
          </cell>
          <cell r="AU93">
            <v>0</v>
          </cell>
          <cell r="AW93">
            <v>79.653937672857353</v>
          </cell>
          <cell r="AX93">
            <v>0</v>
          </cell>
        </row>
        <row r="95">
          <cell r="F95">
            <v>180261.06203789284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  <cell r="O95">
            <v>0</v>
          </cell>
          <cell r="P95">
            <v>0</v>
          </cell>
          <cell r="R95">
            <v>2</v>
          </cell>
          <cell r="S95">
            <v>79622.565676021943</v>
          </cell>
          <cell r="U95">
            <v>0</v>
          </cell>
          <cell r="V95">
            <v>0</v>
          </cell>
          <cell r="W95">
            <v>0</v>
          </cell>
          <cell r="X95">
            <v>443.51761473928138</v>
          </cell>
          <cell r="Y95">
            <v>157734.27126368336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15754.780235337192</v>
          </cell>
          <cell r="AE95">
            <v>1261.2970230463038</v>
          </cell>
          <cell r="AF95">
            <v>856.00568418513114</v>
          </cell>
          <cell r="AH95">
            <v>707.421441678929</v>
          </cell>
          <cell r="AI95">
            <v>0</v>
          </cell>
          <cell r="AK95">
            <v>1301.5059516786418</v>
          </cell>
          <cell r="AL95">
            <v>4662.2944534681219</v>
          </cell>
          <cell r="AN95">
            <v>672.16102662369747</v>
          </cell>
          <cell r="AO95">
            <v>0</v>
          </cell>
          <cell r="AQ95">
            <v>677.88156493969336</v>
          </cell>
          <cell r="AR95">
            <v>0</v>
          </cell>
          <cell r="AT95">
            <v>3325.0503578691087</v>
          </cell>
          <cell r="AU95">
            <v>17005.371001367155</v>
          </cell>
          <cell r="AW95">
            <v>1140.7427618352356</v>
          </cell>
          <cell r="AX95">
            <v>0</v>
          </cell>
        </row>
        <row r="96">
          <cell r="F96">
            <v>139866.36752796502</v>
          </cell>
          <cell r="I96">
            <v>13.04</v>
          </cell>
          <cell r="J96">
            <v>10201.98889215947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R96">
            <v>2</v>
          </cell>
          <cell r="S96">
            <v>5270.0295080617316</v>
          </cell>
          <cell r="U96">
            <v>0</v>
          </cell>
          <cell r="V96">
            <v>0</v>
          </cell>
          <cell r="W96">
            <v>2</v>
          </cell>
          <cell r="X96">
            <v>416.30390721330747</v>
          </cell>
          <cell r="Y96">
            <v>121849.0642584812</v>
          </cell>
          <cell r="Z96">
            <v>0</v>
          </cell>
          <cell r="AA96">
            <v>0</v>
          </cell>
          <cell r="AB96">
            <v>0</v>
          </cell>
          <cell r="AC96">
            <v>4485.9573517663039</v>
          </cell>
          <cell r="AD96">
            <v>6760.8012123273184</v>
          </cell>
          <cell r="AE96">
            <v>2318.8461292163402</v>
          </cell>
          <cell r="AF96">
            <v>1318.7578567516159</v>
          </cell>
          <cell r="AH96">
            <v>2227.2820939186895</v>
          </cell>
          <cell r="AI96">
            <v>0</v>
          </cell>
          <cell r="AK96">
            <v>2636.497868551367</v>
          </cell>
          <cell r="AL96">
            <v>1142.8186032487322</v>
          </cell>
          <cell r="AN96">
            <v>1027.4386227156665</v>
          </cell>
          <cell r="AO96">
            <v>0</v>
          </cell>
          <cell r="AQ96">
            <v>1681.8767175285404</v>
          </cell>
          <cell r="AR96">
            <v>0</v>
          </cell>
          <cell r="AT96">
            <v>2973.0751110509514</v>
          </cell>
          <cell r="AU96">
            <v>19489.093255930969</v>
          </cell>
          <cell r="AW96">
            <v>732.8907762509134</v>
          </cell>
          <cell r="AX96">
            <v>0</v>
          </cell>
        </row>
        <row r="97">
          <cell r="F97">
            <v>26135.391487179033</v>
          </cell>
          <cell r="I97">
            <v>69.289999999999992</v>
          </cell>
          <cell r="J97">
            <v>26821.668204276721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1511.6499994144633</v>
          </cell>
          <cell r="AF97">
            <v>627.97140388658067</v>
          </cell>
          <cell r="AH97">
            <v>2252.9424149406304</v>
          </cell>
          <cell r="AI97">
            <v>0</v>
          </cell>
          <cell r="AK97">
            <v>821.52039429816375</v>
          </cell>
          <cell r="AL97">
            <v>0</v>
          </cell>
          <cell r="AN97">
            <v>538.03884617851088</v>
          </cell>
          <cell r="AO97">
            <v>0</v>
          </cell>
          <cell r="AQ97">
            <v>507.69445283805231</v>
          </cell>
          <cell r="AR97">
            <v>0</v>
          </cell>
          <cell r="AT97">
            <v>1473.4707363779032</v>
          </cell>
          <cell r="AU97">
            <v>3899.3759004065523</v>
          </cell>
          <cell r="AW97">
            <v>553.93937608249007</v>
          </cell>
          <cell r="AX97">
            <v>0</v>
          </cell>
        </row>
        <row r="98">
          <cell r="F98">
            <v>214136.12152522817</v>
          </cell>
          <cell r="I98">
            <v>17.399999999999999</v>
          </cell>
          <cell r="J98">
            <v>6883.3927352601268</v>
          </cell>
          <cell r="L98">
            <v>0</v>
          </cell>
          <cell r="M98">
            <v>0</v>
          </cell>
          <cell r="O98">
            <v>0</v>
          </cell>
          <cell r="P98">
            <v>0</v>
          </cell>
          <cell r="R98">
            <v>5</v>
          </cell>
          <cell r="S98">
            <v>12139.937679368888</v>
          </cell>
          <cell r="U98">
            <v>0</v>
          </cell>
          <cell r="V98">
            <v>0</v>
          </cell>
          <cell r="W98">
            <v>7</v>
          </cell>
          <cell r="X98">
            <v>288.42267455979595</v>
          </cell>
          <cell r="Y98">
            <v>37305.435753616635</v>
          </cell>
          <cell r="Z98">
            <v>0</v>
          </cell>
          <cell r="AA98">
            <v>0</v>
          </cell>
          <cell r="AB98">
            <v>7814.8163222597514</v>
          </cell>
          <cell r="AC98">
            <v>7137.3138285740006</v>
          </cell>
          <cell r="AD98">
            <v>26106.376469057876</v>
          </cell>
          <cell r="AE98">
            <v>1067.1455597563888</v>
          </cell>
          <cell r="AF98">
            <v>2529.6937279996509</v>
          </cell>
          <cell r="AH98">
            <v>1604.5111155511065</v>
          </cell>
          <cell r="AI98">
            <v>7245.668937201659</v>
          </cell>
          <cell r="AK98">
            <v>1204.7231607254566</v>
          </cell>
          <cell r="AL98">
            <v>0</v>
          </cell>
          <cell r="AN98">
            <v>771.43538169103658</v>
          </cell>
          <cell r="AO98">
            <v>3476.2876682233041</v>
          </cell>
          <cell r="AQ98">
            <v>1407.9349396723242</v>
          </cell>
          <cell r="AR98">
            <v>1065.6453268944231</v>
          </cell>
          <cell r="AT98">
            <v>1748.3902606329634</v>
          </cell>
          <cell r="AU98">
            <v>8102.1043968881677</v>
          </cell>
          <cell r="AW98">
            <v>1078.4646146671982</v>
          </cell>
          <cell r="AX98">
            <v>23204.609039609684</v>
          </cell>
        </row>
        <row r="99">
          <cell r="F99">
            <v>49617.055455883557</v>
          </cell>
          <cell r="I99">
            <v>0</v>
          </cell>
          <cell r="J99">
            <v>0</v>
          </cell>
          <cell r="L99">
            <v>0</v>
          </cell>
          <cell r="M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818.56495711009256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1258.7820847334667</v>
          </cell>
          <cell r="AE99">
            <v>1725.2691923704474</v>
          </cell>
          <cell r="AF99">
            <v>527.72371755561187</v>
          </cell>
          <cell r="AH99">
            <v>2120.5384324725233</v>
          </cell>
          <cell r="AI99">
            <v>3946.9223552812609</v>
          </cell>
          <cell r="AK99">
            <v>1504.4286433640834</v>
          </cell>
          <cell r="AL99">
            <v>0</v>
          </cell>
          <cell r="AN99">
            <v>780.37141631041163</v>
          </cell>
          <cell r="AO99">
            <v>0</v>
          </cell>
          <cell r="AQ99">
            <v>507.69445283805231</v>
          </cell>
          <cell r="AR99">
            <v>0</v>
          </cell>
          <cell r="AT99">
            <v>1580.8764791108576</v>
          </cell>
          <cell r="AU99">
            <v>0</v>
          </cell>
          <cell r="AW99">
            <v>727.09171108840246</v>
          </cell>
          <cell r="AX99">
            <v>0</v>
          </cell>
        </row>
        <row r="100">
          <cell r="F100">
            <v>222197.3847942311</v>
          </cell>
          <cell r="I100">
            <v>130.44999999999999</v>
          </cell>
          <cell r="J100">
            <v>42412.318825347764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R100">
            <v>12</v>
          </cell>
          <cell r="S100">
            <v>370092.40083772445</v>
          </cell>
          <cell r="U100">
            <v>37224.700410548197</v>
          </cell>
          <cell r="V100">
            <v>0</v>
          </cell>
          <cell r="W100">
            <v>0</v>
          </cell>
          <cell r="X100">
            <v>0</v>
          </cell>
          <cell r="Y100">
            <v>612.49416320357818</v>
          </cell>
          <cell r="Z100">
            <v>0</v>
          </cell>
          <cell r="AA100">
            <v>0</v>
          </cell>
          <cell r="AB100">
            <v>0</v>
          </cell>
          <cell r="AC100">
            <v>2907.6372586792791</v>
          </cell>
          <cell r="AD100">
            <v>7966.0906982297638</v>
          </cell>
          <cell r="AE100">
            <v>3765.4142683658602</v>
          </cell>
          <cell r="AF100">
            <v>2932.8689434617359</v>
          </cell>
          <cell r="AH100">
            <v>3659.5267598264309</v>
          </cell>
          <cell r="AI100">
            <v>0</v>
          </cell>
          <cell r="AK100">
            <v>4352.2256403574884</v>
          </cell>
          <cell r="AL100">
            <v>380.93953441624404</v>
          </cell>
          <cell r="AN100">
            <v>1571.7076660265955</v>
          </cell>
          <cell r="AO100">
            <v>438.45034351095308</v>
          </cell>
          <cell r="AQ100">
            <v>2591.8022562001706</v>
          </cell>
          <cell r="AR100">
            <v>0</v>
          </cell>
          <cell r="AT100">
            <v>5466.0283027941214</v>
          </cell>
          <cell r="AU100">
            <v>10705.264005741155</v>
          </cell>
          <cell r="AW100">
            <v>1175.1285360610286</v>
          </cell>
          <cell r="AX100">
            <v>0</v>
          </cell>
        </row>
        <row r="101">
          <cell r="F101">
            <v>3893.3647835792876</v>
          </cell>
          <cell r="I101">
            <v>0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T101">
            <v>0</v>
          </cell>
          <cell r="AU101">
            <v>0</v>
          </cell>
          <cell r="AW101">
            <v>0</v>
          </cell>
          <cell r="AX101">
            <v>0</v>
          </cell>
        </row>
        <row r="102">
          <cell r="F102">
            <v>3372.17047921022</v>
          </cell>
          <cell r="I102">
            <v>4.2699999999999996</v>
          </cell>
          <cell r="J102">
            <v>1244.5672455863019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4161.5575587041903</v>
          </cell>
          <cell r="AD102">
            <v>0</v>
          </cell>
          <cell r="AE102">
            <v>0</v>
          </cell>
          <cell r="AF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T102">
            <v>0</v>
          </cell>
          <cell r="AU102">
            <v>0</v>
          </cell>
          <cell r="AW102">
            <v>0</v>
          </cell>
          <cell r="AX102">
            <v>0</v>
          </cell>
        </row>
        <row r="103">
          <cell r="F103">
            <v>3285.9486246341257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H103">
            <v>0</v>
          </cell>
          <cell r="AI103">
            <v>0</v>
          </cell>
          <cell r="AK103">
            <v>133.75386500455394</v>
          </cell>
          <cell r="AL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</row>
        <row r="104">
          <cell r="F104">
            <v>6672.0615471410683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W104">
            <v>0</v>
          </cell>
          <cell r="AX104">
            <v>0</v>
          </cell>
        </row>
        <row r="106">
          <cell r="F106">
            <v>3183.6453651199299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T106">
            <v>0</v>
          </cell>
          <cell r="AU106">
            <v>0</v>
          </cell>
          <cell r="AW106">
            <v>0</v>
          </cell>
          <cell r="AX106">
            <v>0</v>
          </cell>
        </row>
        <row r="107">
          <cell r="F107">
            <v>1627.6900841210879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</row>
        <row r="108">
          <cell r="F108">
            <v>128041.71985334081</v>
          </cell>
          <cell r="I108">
            <v>52.36</v>
          </cell>
          <cell r="J108">
            <v>54007.488939855604</v>
          </cell>
          <cell r="L108">
            <v>0</v>
          </cell>
          <cell r="M108">
            <v>0</v>
          </cell>
          <cell r="O108">
            <v>0</v>
          </cell>
          <cell r="P108">
            <v>0</v>
          </cell>
          <cell r="R108">
            <v>1</v>
          </cell>
          <cell r="S108">
            <v>5114.4469532842641</v>
          </cell>
          <cell r="U108">
            <v>0</v>
          </cell>
          <cell r="V108">
            <v>0</v>
          </cell>
          <cell r="W108">
            <v>0</v>
          </cell>
          <cell r="X108">
            <v>130.18202016909828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436.81281591006319</v>
          </cell>
          <cell r="AE108">
            <v>2064.6876206062589</v>
          </cell>
          <cell r="AF108">
            <v>0</v>
          </cell>
          <cell r="AH108">
            <v>2083.7149824630305</v>
          </cell>
          <cell r="AI108">
            <v>2131.4716500541349</v>
          </cell>
          <cell r="AK108">
            <v>1635.8455336458235</v>
          </cell>
          <cell r="AL108">
            <v>858.89868450435006</v>
          </cell>
          <cell r="AN108">
            <v>667.55116856416032</v>
          </cell>
          <cell r="AO108">
            <v>546.58312943999999</v>
          </cell>
          <cell r="AQ108">
            <v>391.02192018643387</v>
          </cell>
          <cell r="AR108">
            <v>0</v>
          </cell>
          <cell r="AT108">
            <v>1524.1653837447379</v>
          </cell>
          <cell r="AU108">
            <v>0</v>
          </cell>
          <cell r="AW108">
            <v>167.42137263494675</v>
          </cell>
          <cell r="AX108">
            <v>0</v>
          </cell>
        </row>
        <row r="109">
          <cell r="F109">
            <v>51183.76586894448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132.05404403729605</v>
          </cell>
          <cell r="AC109">
            <v>0</v>
          </cell>
          <cell r="AD109">
            <v>0</v>
          </cell>
          <cell r="AE109">
            <v>1026.0448076944131</v>
          </cell>
          <cell r="AF109">
            <v>0</v>
          </cell>
          <cell r="AH109">
            <v>1180.0282251690849</v>
          </cell>
          <cell r="AI109">
            <v>0</v>
          </cell>
          <cell r="AK109">
            <v>1408.9459189496924</v>
          </cell>
          <cell r="AL109">
            <v>387.08407254824999</v>
          </cell>
          <cell r="AN109">
            <v>414.61511485143393</v>
          </cell>
          <cell r="AO109">
            <v>0</v>
          </cell>
          <cell r="AQ109">
            <v>149.55853276555055</v>
          </cell>
          <cell r="AR109">
            <v>0</v>
          </cell>
          <cell r="AT109">
            <v>802.99596273253985</v>
          </cell>
          <cell r="AU109">
            <v>1268.7893401217375</v>
          </cell>
          <cell r="AW109">
            <v>90.14996988035594</v>
          </cell>
          <cell r="AX109">
            <v>0</v>
          </cell>
        </row>
        <row r="110">
          <cell r="F110">
            <v>100929.17348322996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557.0591754698678</v>
          </cell>
          <cell r="Z110">
            <v>0</v>
          </cell>
          <cell r="AA110">
            <v>0</v>
          </cell>
          <cell r="AB110">
            <v>0</v>
          </cell>
          <cell r="AC110">
            <v>1650.4172770399186</v>
          </cell>
          <cell r="AD110">
            <v>800.57627451729797</v>
          </cell>
          <cell r="AE110">
            <v>1993.0390339689543</v>
          </cell>
          <cell r="AF110">
            <v>0</v>
          </cell>
          <cell r="AH110">
            <v>2333.3307107406322</v>
          </cell>
          <cell r="AI110">
            <v>1678.8759548064568</v>
          </cell>
          <cell r="AK110">
            <v>2586.3311856995765</v>
          </cell>
          <cell r="AL110">
            <v>1503.2004940656079</v>
          </cell>
          <cell r="AN110">
            <v>726.40283790692558</v>
          </cell>
          <cell r="AO110">
            <v>1837.8578088519419</v>
          </cell>
          <cell r="AQ110">
            <v>466.45953630909321</v>
          </cell>
          <cell r="AR110">
            <v>0</v>
          </cell>
          <cell r="AT110">
            <v>1537.7204655582048</v>
          </cell>
          <cell r="AU110">
            <v>3431.9152114880726</v>
          </cell>
          <cell r="AW110">
            <v>167.42137263494675</v>
          </cell>
          <cell r="AX110">
            <v>0</v>
          </cell>
        </row>
        <row r="111">
          <cell r="F111">
            <v>104286.34776947083</v>
          </cell>
          <cell r="I111">
            <v>0</v>
          </cell>
          <cell r="J111">
            <v>0</v>
          </cell>
          <cell r="L111">
            <v>4</v>
          </cell>
          <cell r="M111">
            <v>22887.409348734509</v>
          </cell>
          <cell r="O111">
            <v>0</v>
          </cell>
          <cell r="P111">
            <v>0</v>
          </cell>
          <cell r="R111">
            <v>1</v>
          </cell>
          <cell r="S111">
            <v>3684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13273.773583128312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1631.623390322289</v>
          </cell>
          <cell r="AE111">
            <v>1339.3705028566678</v>
          </cell>
          <cell r="AF111">
            <v>527.72371755561187</v>
          </cell>
          <cell r="AH111">
            <v>522.52522295848973</v>
          </cell>
          <cell r="AI111">
            <v>2376.414288087331</v>
          </cell>
          <cell r="AK111">
            <v>589.463836218707</v>
          </cell>
          <cell r="AL111">
            <v>0</v>
          </cell>
          <cell r="AN111">
            <v>406.90734903374596</v>
          </cell>
          <cell r="AO111">
            <v>0</v>
          </cell>
          <cell r="AQ111">
            <v>387.90847936969089</v>
          </cell>
          <cell r="AR111">
            <v>0</v>
          </cell>
          <cell r="AT111">
            <v>1569.9057602314899</v>
          </cell>
          <cell r="AU111">
            <v>6144.6952894282495</v>
          </cell>
          <cell r="AW111">
            <v>539.88914933749982</v>
          </cell>
          <cell r="AX111">
            <v>0</v>
          </cell>
        </row>
        <row r="113">
          <cell r="F113">
            <v>196947.72796897485</v>
          </cell>
          <cell r="I113">
            <v>27</v>
          </cell>
          <cell r="J113">
            <v>13568.557660823375</v>
          </cell>
          <cell r="L113">
            <v>0</v>
          </cell>
          <cell r="M113">
            <v>0</v>
          </cell>
          <cell r="O113">
            <v>240.6</v>
          </cell>
          <cell r="P113">
            <v>90740.217388277</v>
          </cell>
          <cell r="R113">
            <v>3</v>
          </cell>
          <cell r="S113">
            <v>5808</v>
          </cell>
          <cell r="U113">
            <v>0</v>
          </cell>
          <cell r="V113">
            <v>0</v>
          </cell>
          <cell r="W113">
            <v>36</v>
          </cell>
          <cell r="X113">
            <v>14862.706877562459</v>
          </cell>
          <cell r="Y113">
            <v>9840.2501341062944</v>
          </cell>
          <cell r="Z113">
            <v>0</v>
          </cell>
          <cell r="AA113">
            <v>0</v>
          </cell>
          <cell r="AB113">
            <v>239.74637320845852</v>
          </cell>
          <cell r="AC113">
            <v>0</v>
          </cell>
          <cell r="AD113">
            <v>11971.204174088902</v>
          </cell>
          <cell r="AE113">
            <v>1331.1505926922312</v>
          </cell>
          <cell r="AF113">
            <v>273.9376929885193</v>
          </cell>
          <cell r="AH113">
            <v>1870.4725145517361</v>
          </cell>
          <cell r="AI113">
            <v>946.36313919312875</v>
          </cell>
          <cell r="AK113">
            <v>3036.5325113640702</v>
          </cell>
          <cell r="AL113">
            <v>4638.5410550123324</v>
          </cell>
          <cell r="AN113">
            <v>940.52078809550483</v>
          </cell>
          <cell r="AO113">
            <v>0</v>
          </cell>
          <cell r="AQ113">
            <v>1433.7581576859413</v>
          </cell>
          <cell r="AR113">
            <v>0</v>
          </cell>
          <cell r="AT113">
            <v>3377.6593982909926</v>
          </cell>
          <cell r="AU113">
            <v>6064.8887396996333</v>
          </cell>
          <cell r="AW113">
            <v>888.32896381456862</v>
          </cell>
          <cell r="AX113">
            <v>13771.414254505135</v>
          </cell>
        </row>
        <row r="115">
          <cell r="F115">
            <v>17863.470358185143</v>
          </cell>
          <cell r="I115">
            <v>21.34</v>
          </cell>
          <cell r="J115">
            <v>11040.417899406693</v>
          </cell>
          <cell r="L115">
            <v>0</v>
          </cell>
          <cell r="M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253.82770459748866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1195.5390301054586</v>
          </cell>
          <cell r="AF115">
            <v>0</v>
          </cell>
          <cell r="AH115">
            <v>1455.6102155209821</v>
          </cell>
          <cell r="AI115">
            <v>0</v>
          </cell>
          <cell r="AK115">
            <v>490.16008395079297</v>
          </cell>
          <cell r="AL115">
            <v>0</v>
          </cell>
          <cell r="AN115">
            <v>0</v>
          </cell>
          <cell r="AO115">
            <v>0</v>
          </cell>
          <cell r="AQ115">
            <v>169.76251700865348</v>
          </cell>
          <cell r="AR115">
            <v>0</v>
          </cell>
          <cell r="AT115">
            <v>775.57295146346485</v>
          </cell>
          <cell r="AU115">
            <v>0</v>
          </cell>
          <cell r="AW115">
            <v>448.89388537943842</v>
          </cell>
          <cell r="AX115">
            <v>0</v>
          </cell>
        </row>
        <row r="116">
          <cell r="F116">
            <v>180232.4748719862</v>
          </cell>
          <cell r="I116">
            <v>156.18</v>
          </cell>
          <cell r="J116">
            <v>67474.38720038539</v>
          </cell>
          <cell r="L116">
            <v>0</v>
          </cell>
          <cell r="M116">
            <v>0</v>
          </cell>
          <cell r="O116">
            <v>22</v>
          </cell>
          <cell r="P116">
            <v>7641.7970605390801</v>
          </cell>
          <cell r="R116">
            <v>4</v>
          </cell>
          <cell r="S116">
            <v>89497.41138899987</v>
          </cell>
          <cell r="U116">
            <v>7649.4559604461028</v>
          </cell>
          <cell r="V116">
            <v>0</v>
          </cell>
          <cell r="W116">
            <v>26</v>
          </cell>
          <cell r="X116">
            <v>15741</v>
          </cell>
          <cell r="Y116">
            <v>0</v>
          </cell>
          <cell r="Z116">
            <v>0</v>
          </cell>
          <cell r="AA116">
            <v>0</v>
          </cell>
          <cell r="AB116">
            <v>1613.4120936844872</v>
          </cell>
          <cell r="AC116">
            <v>2198.1924197024159</v>
          </cell>
          <cell r="AD116">
            <v>6856.4624021952268</v>
          </cell>
          <cell r="AE116">
            <v>1026.6423585751272</v>
          </cell>
          <cell r="AF116">
            <v>591.28868768881694</v>
          </cell>
          <cell r="AH116">
            <v>1195.3394164834467</v>
          </cell>
          <cell r="AI116">
            <v>4042.1656489151546</v>
          </cell>
          <cell r="AK116">
            <v>1509.5696455963105</v>
          </cell>
          <cell r="AL116">
            <v>0</v>
          </cell>
          <cell r="AN116">
            <v>705.3478646448832</v>
          </cell>
          <cell r="AO116">
            <v>0</v>
          </cell>
          <cell r="AQ116">
            <v>1118.0562880433408</v>
          </cell>
          <cell r="AR116">
            <v>1437.5564717240734</v>
          </cell>
          <cell r="AT116">
            <v>3609.5874677747051</v>
          </cell>
          <cell r="AU116">
            <v>8961.592666731276</v>
          </cell>
          <cell r="AW116">
            <v>888.32896381456862</v>
          </cell>
          <cell r="AX116">
            <v>14227.048163898313</v>
          </cell>
        </row>
        <row r="117">
          <cell r="F117">
            <v>69594.046512108369</v>
          </cell>
          <cell r="I117">
            <v>0</v>
          </cell>
          <cell r="J117">
            <v>0</v>
          </cell>
          <cell r="L117">
            <v>0</v>
          </cell>
          <cell r="M117">
            <v>0</v>
          </cell>
          <cell r="O117">
            <v>0</v>
          </cell>
          <cell r="P117">
            <v>0</v>
          </cell>
          <cell r="R117">
            <v>4</v>
          </cell>
          <cell r="S117">
            <v>76186.604002047534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316.85207204016422</v>
          </cell>
          <cell r="AE117">
            <v>1188.7521902885537</v>
          </cell>
          <cell r="AF117">
            <v>527.72371755561187</v>
          </cell>
          <cell r="AH117">
            <v>1289.5511985491619</v>
          </cell>
          <cell r="AI117">
            <v>0</v>
          </cell>
          <cell r="AK117">
            <v>1794.0875969202609</v>
          </cell>
          <cell r="AL117">
            <v>14861.681466427579</v>
          </cell>
          <cell r="AN117">
            <v>495.74371014088223</v>
          </cell>
          <cell r="AO117">
            <v>12458.673079920201</v>
          </cell>
          <cell r="AQ117">
            <v>397.29426606726793</v>
          </cell>
          <cell r="AR117">
            <v>0</v>
          </cell>
          <cell r="AT117">
            <v>1771.0173975437333</v>
          </cell>
          <cell r="AU117">
            <v>3136.3490224332895</v>
          </cell>
          <cell r="AW117">
            <v>422.38787384110697</v>
          </cell>
          <cell r="AX117">
            <v>0</v>
          </cell>
        </row>
        <row r="118">
          <cell r="F118">
            <v>79126.141982545829</v>
          </cell>
          <cell r="I118">
            <v>0</v>
          </cell>
          <cell r="J118">
            <v>0</v>
          </cell>
          <cell r="L118">
            <v>0</v>
          </cell>
          <cell r="M118">
            <v>0</v>
          </cell>
          <cell r="O118">
            <v>0</v>
          </cell>
          <cell r="P118">
            <v>0</v>
          </cell>
          <cell r="R118">
            <v>1</v>
          </cell>
          <cell r="S118">
            <v>1360.2954424036004</v>
          </cell>
          <cell r="U118">
            <v>0</v>
          </cell>
          <cell r="V118">
            <v>0</v>
          </cell>
          <cell r="W118">
            <v>0</v>
          </cell>
          <cell r="X118">
            <v>71.491172163992246</v>
          </cell>
          <cell r="Y118">
            <v>3243.1906104835903</v>
          </cell>
          <cell r="Z118">
            <v>0</v>
          </cell>
          <cell r="AA118">
            <v>0</v>
          </cell>
          <cell r="AB118">
            <v>0</v>
          </cell>
          <cell r="AC118">
            <v>3889.3700355199699</v>
          </cell>
          <cell r="AD118">
            <v>1017.4979960548035</v>
          </cell>
          <cell r="AE118">
            <v>1800.2770964211204</v>
          </cell>
          <cell r="AF118">
            <v>527.72371755561187</v>
          </cell>
          <cell r="AH118">
            <v>1624.9914282202853</v>
          </cell>
          <cell r="AI118">
            <v>0</v>
          </cell>
          <cell r="AK118">
            <v>1663.961898201984</v>
          </cell>
          <cell r="AL118">
            <v>1095.8237984348568</v>
          </cell>
          <cell r="AN118">
            <v>615.17440394463563</v>
          </cell>
          <cell r="AO118">
            <v>2364.6819563445451</v>
          </cell>
          <cell r="AQ118">
            <v>397.29426606726793</v>
          </cell>
          <cell r="AR118">
            <v>1307.0381522802945</v>
          </cell>
          <cell r="AT118">
            <v>1710.4676460226092</v>
          </cell>
          <cell r="AU118">
            <v>0</v>
          </cell>
          <cell r="AW118">
            <v>426.69806305200518</v>
          </cell>
          <cell r="AX118">
            <v>0</v>
          </cell>
        </row>
        <row r="119">
          <cell r="F119">
            <v>74838.762753907446</v>
          </cell>
          <cell r="I119">
            <v>111</v>
          </cell>
          <cell r="J119">
            <v>40003.79389604579</v>
          </cell>
          <cell r="L119">
            <v>2</v>
          </cell>
          <cell r="M119">
            <v>17680.285702466706</v>
          </cell>
          <cell r="O119">
            <v>0</v>
          </cell>
          <cell r="P119">
            <v>0</v>
          </cell>
          <cell r="R119">
            <v>2</v>
          </cell>
          <cell r="S119">
            <v>100471.64445012582</v>
          </cell>
          <cell r="U119">
            <v>0</v>
          </cell>
          <cell r="V119">
            <v>0</v>
          </cell>
          <cell r="W119">
            <v>0</v>
          </cell>
          <cell r="X119">
            <v>117.51786967147679</v>
          </cell>
          <cell r="Y119">
            <v>21857.468344713299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601.90455708856246</v>
          </cell>
          <cell r="AE119">
            <v>2094.1150197150664</v>
          </cell>
          <cell r="AF119">
            <v>1355.8718912144586</v>
          </cell>
          <cell r="AH119">
            <v>1660.7091814111761</v>
          </cell>
          <cell r="AI119">
            <v>12550.256093164056</v>
          </cell>
          <cell r="AK119">
            <v>1939.0094312621961</v>
          </cell>
          <cell r="AL119">
            <v>2661.5714154231418</v>
          </cell>
          <cell r="AN119">
            <v>634.59991543872763</v>
          </cell>
          <cell r="AO119">
            <v>532.08207401446475</v>
          </cell>
          <cell r="AQ119">
            <v>432.50703290736249</v>
          </cell>
          <cell r="AR119">
            <v>0</v>
          </cell>
          <cell r="AT119">
            <v>1833.4465465966025</v>
          </cell>
          <cell r="AU119">
            <v>6544.0859048708026</v>
          </cell>
          <cell r="AW119">
            <v>349.18180000997728</v>
          </cell>
          <cell r="AX119">
            <v>0</v>
          </cell>
        </row>
        <row r="120">
          <cell r="F120">
            <v>192026.05707851207</v>
          </cell>
          <cell r="I120">
            <v>0</v>
          </cell>
          <cell r="J120">
            <v>0</v>
          </cell>
          <cell r="L120">
            <v>1</v>
          </cell>
          <cell r="M120">
            <v>30532.40595812496</v>
          </cell>
          <cell r="O120">
            <v>0</v>
          </cell>
          <cell r="P120">
            <v>0</v>
          </cell>
          <cell r="R120">
            <v>3</v>
          </cell>
          <cell r="S120">
            <v>6244.5781952977832</v>
          </cell>
          <cell r="U120">
            <v>0</v>
          </cell>
          <cell r="V120">
            <v>0</v>
          </cell>
          <cell r="W120">
            <v>19</v>
          </cell>
          <cell r="X120">
            <v>11744.895766777954</v>
          </cell>
          <cell r="Y120">
            <v>100374.43048689424</v>
          </cell>
          <cell r="Z120">
            <v>0</v>
          </cell>
          <cell r="AA120">
            <v>0</v>
          </cell>
          <cell r="AB120">
            <v>0</v>
          </cell>
          <cell r="AC120">
            <v>102495.29037059913</v>
          </cell>
          <cell r="AD120">
            <v>9882.606356943088</v>
          </cell>
          <cell r="AE120">
            <v>2836.2820528323095</v>
          </cell>
          <cell r="AF120">
            <v>2307.4522080334245</v>
          </cell>
          <cell r="AH120">
            <v>2776.5361440375082</v>
          </cell>
          <cell r="AI120">
            <v>3309.3753905172575</v>
          </cell>
          <cell r="AK120">
            <v>4708.3673748692399</v>
          </cell>
          <cell r="AL120">
            <v>51.992053775999999</v>
          </cell>
          <cell r="AN120">
            <v>1347.8047260093115</v>
          </cell>
          <cell r="AO120">
            <v>0</v>
          </cell>
          <cell r="AQ120">
            <v>1872.7643776946679</v>
          </cell>
          <cell r="AR120">
            <v>0</v>
          </cell>
          <cell r="AT120">
            <v>4341.7970754130993</v>
          </cell>
          <cell r="AU120">
            <v>0</v>
          </cell>
          <cell r="AW120">
            <v>1060.7879647297675</v>
          </cell>
          <cell r="AX120">
            <v>12840.309038746444</v>
          </cell>
        </row>
        <row r="121">
          <cell r="F121">
            <v>141628.8108924549</v>
          </cell>
          <cell r="I121">
            <v>50</v>
          </cell>
          <cell r="J121">
            <v>3470.0655956439427</v>
          </cell>
          <cell r="L121">
            <v>0</v>
          </cell>
          <cell r="M121">
            <v>0</v>
          </cell>
          <cell r="O121">
            <v>0</v>
          </cell>
          <cell r="P121">
            <v>0</v>
          </cell>
          <cell r="R121">
            <v>4</v>
          </cell>
          <cell r="S121">
            <v>13103.126046875868</v>
          </cell>
          <cell r="U121">
            <v>0</v>
          </cell>
          <cell r="V121">
            <v>0</v>
          </cell>
          <cell r="W121">
            <v>0</v>
          </cell>
          <cell r="X121">
            <v>557.63114287913947</v>
          </cell>
          <cell r="Y121">
            <v>1617.8928592264022</v>
          </cell>
          <cell r="Z121">
            <v>0</v>
          </cell>
          <cell r="AA121">
            <v>0</v>
          </cell>
          <cell r="AB121">
            <v>36693.247460579056</v>
          </cell>
          <cell r="AC121">
            <v>432.83200907898043</v>
          </cell>
          <cell r="AD121">
            <v>2822.7648236575019</v>
          </cell>
          <cell r="AE121">
            <v>1807.7801329315394</v>
          </cell>
          <cell r="AF121">
            <v>321.96308066569685</v>
          </cell>
          <cell r="AH121">
            <v>2617.2149430967711</v>
          </cell>
          <cell r="AI121">
            <v>0</v>
          </cell>
          <cell r="AK121">
            <v>3074.8390507955819</v>
          </cell>
          <cell r="AL121">
            <v>4732.4747414387084</v>
          </cell>
          <cell r="AN121">
            <v>1212.3882364131543</v>
          </cell>
          <cell r="AO121">
            <v>14082.981954027804</v>
          </cell>
          <cell r="AQ121">
            <v>1279.7288707725245</v>
          </cell>
          <cell r="AR121">
            <v>0</v>
          </cell>
          <cell r="AT121">
            <v>2397.2487211031216</v>
          </cell>
          <cell r="AU121">
            <v>8100.7660245845973</v>
          </cell>
          <cell r="AW121">
            <v>823.35633721748945</v>
          </cell>
          <cell r="AX121">
            <v>0</v>
          </cell>
        </row>
        <row r="122">
          <cell r="F122">
            <v>8331.3762096608207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505.18819305261957</v>
          </cell>
          <cell r="AF122">
            <v>0</v>
          </cell>
          <cell r="AH122">
            <v>475.44509868180637</v>
          </cell>
          <cell r="AI122">
            <v>0</v>
          </cell>
          <cell r="AK122">
            <v>288.71449063176749</v>
          </cell>
          <cell r="AL122">
            <v>1370.1486166811239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T122">
            <v>150.2727044787587</v>
          </cell>
          <cell r="AU122">
            <v>0</v>
          </cell>
          <cell r="AW122">
            <v>79.653937672857353</v>
          </cell>
          <cell r="AX122">
            <v>0</v>
          </cell>
        </row>
        <row r="123">
          <cell r="F123">
            <v>53748.641342920862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134423.24756411678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1748.6255990570835</v>
          </cell>
          <cell r="AF123">
            <v>0</v>
          </cell>
          <cell r="AH123">
            <v>1233.2271807174266</v>
          </cell>
          <cell r="AI123">
            <v>0</v>
          </cell>
          <cell r="AK123">
            <v>0</v>
          </cell>
          <cell r="AL123">
            <v>0</v>
          </cell>
          <cell r="AN123">
            <v>0</v>
          </cell>
          <cell r="AO123">
            <v>0</v>
          </cell>
          <cell r="AQ123">
            <v>0</v>
          </cell>
          <cell r="AR123">
            <v>0</v>
          </cell>
          <cell r="AT123">
            <v>879.93367675378681</v>
          </cell>
          <cell r="AU123">
            <v>0</v>
          </cell>
          <cell r="AW123">
            <v>0</v>
          </cell>
          <cell r="AX123">
            <v>0</v>
          </cell>
        </row>
        <row r="124">
          <cell r="F124">
            <v>5462.6498214475632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371.49073879109818</v>
          </cell>
          <cell r="AF124">
            <v>0</v>
          </cell>
          <cell r="AH124">
            <v>437.42543156777549</v>
          </cell>
          <cell r="AI124">
            <v>0</v>
          </cell>
          <cell r="AK124">
            <v>236.7899911176726</v>
          </cell>
          <cell r="AL124">
            <v>1825.0324797898315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T124">
            <v>142.59639898361308</v>
          </cell>
          <cell r="AU124">
            <v>0</v>
          </cell>
          <cell r="AW124">
            <v>79.653937672857353</v>
          </cell>
          <cell r="AX124">
            <v>0</v>
          </cell>
        </row>
        <row r="125">
          <cell r="F125">
            <v>6464.4412429170925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307.49684806803538</v>
          </cell>
          <cell r="AF125">
            <v>0</v>
          </cell>
          <cell r="AH125">
            <v>492.56759564226218</v>
          </cell>
          <cell r="AI125">
            <v>0</v>
          </cell>
          <cell r="AK125">
            <v>192.34285104818184</v>
          </cell>
          <cell r="AL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T125">
            <v>153.26229064812722</v>
          </cell>
          <cell r="AU125">
            <v>0</v>
          </cell>
          <cell r="AW125">
            <v>79.653937672857353</v>
          </cell>
          <cell r="AX125">
            <v>0</v>
          </cell>
        </row>
        <row r="126">
          <cell r="F126">
            <v>14069.506749850776</v>
          </cell>
          <cell r="I126">
            <v>2.85</v>
          </cell>
          <cell r="J126">
            <v>2044.543127122223</v>
          </cell>
          <cell r="L126">
            <v>0</v>
          </cell>
          <cell r="M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982.6481265830231</v>
          </cell>
          <cell r="AE126">
            <v>623.97704367041581</v>
          </cell>
          <cell r="AF126">
            <v>0</v>
          </cell>
          <cell r="AH126">
            <v>885.25857898516438</v>
          </cell>
          <cell r="AI126">
            <v>0</v>
          </cell>
          <cell r="AK126">
            <v>385.84119530925278</v>
          </cell>
          <cell r="AL126">
            <v>663.8087342452958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T126">
            <v>615.17929032086113</v>
          </cell>
          <cell r="AU126">
            <v>0</v>
          </cell>
          <cell r="AW126">
            <v>149.90652134390623</v>
          </cell>
          <cell r="AX126">
            <v>2694.642809421</v>
          </cell>
        </row>
        <row r="127">
          <cell r="F127">
            <v>12970.807353933285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W127">
            <v>4</v>
          </cell>
          <cell r="X127">
            <v>2537</v>
          </cell>
          <cell r="Y127">
            <v>1609.265511210212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817.05385261039783</v>
          </cell>
          <cell r="AF127">
            <v>0</v>
          </cell>
          <cell r="AH127">
            <v>1059.622897108904</v>
          </cell>
          <cell r="AI127">
            <v>0</v>
          </cell>
          <cell r="AK127">
            <v>585.30094374428961</v>
          </cell>
          <cell r="AL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T127">
            <v>335.35772736029821</v>
          </cell>
          <cell r="AU127">
            <v>0</v>
          </cell>
          <cell r="AW127">
            <v>149.90652134390623</v>
          </cell>
          <cell r="AX127">
            <v>5378.2915641319996</v>
          </cell>
        </row>
        <row r="128">
          <cell r="F128">
            <v>9255.1118914872277</v>
          </cell>
          <cell r="I128">
            <v>9.11</v>
          </cell>
          <cell r="J128">
            <v>3972.4259860546335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280.99541634677252</v>
          </cell>
          <cell r="AE128">
            <v>617.70473639156012</v>
          </cell>
          <cell r="AF128">
            <v>0</v>
          </cell>
          <cell r="AH128">
            <v>876.97807413098144</v>
          </cell>
          <cell r="AI128">
            <v>0</v>
          </cell>
          <cell r="AK128">
            <v>256.77680268599653</v>
          </cell>
          <cell r="AL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T128">
            <v>218.4642482207135</v>
          </cell>
          <cell r="AU128">
            <v>2663.3659014179279</v>
          </cell>
          <cell r="AW128">
            <v>149.90652134390623</v>
          </cell>
          <cell r="AX128">
            <v>1572.14982353</v>
          </cell>
        </row>
        <row r="129">
          <cell r="F129">
            <v>7852.4720786856515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421.40131680045005</v>
          </cell>
          <cell r="AF129">
            <v>0</v>
          </cell>
          <cell r="AH129">
            <v>851.41293964178567</v>
          </cell>
          <cell r="AI129">
            <v>0</v>
          </cell>
          <cell r="AK129">
            <v>232.82560992445858</v>
          </cell>
          <cell r="AL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T129">
            <v>334.00883087073663</v>
          </cell>
          <cell r="AU129">
            <v>0</v>
          </cell>
          <cell r="AW129">
            <v>64.070871450681551</v>
          </cell>
          <cell r="AX129">
            <v>0</v>
          </cell>
        </row>
        <row r="130">
          <cell r="F130">
            <v>7641.4797315500164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470.22282126805533</v>
          </cell>
          <cell r="AF130">
            <v>0</v>
          </cell>
          <cell r="AH130">
            <v>748.95514987107981</v>
          </cell>
          <cell r="AI130">
            <v>0</v>
          </cell>
          <cell r="AK130">
            <v>281.68619503153957</v>
          </cell>
          <cell r="AL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T130">
            <v>344.07597903520514</v>
          </cell>
          <cell r="AU130">
            <v>0</v>
          </cell>
          <cell r="AW130">
            <v>64.070871450681551</v>
          </cell>
          <cell r="AX130">
            <v>585.74381097000003</v>
          </cell>
        </row>
        <row r="131">
          <cell r="F131">
            <v>12611.543637432987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780.35799225800974</v>
          </cell>
          <cell r="AF131">
            <v>0</v>
          </cell>
          <cell r="AH131">
            <v>1163.0270588798046</v>
          </cell>
          <cell r="AI131">
            <v>0</v>
          </cell>
          <cell r="AK131">
            <v>710.69752719022415</v>
          </cell>
          <cell r="AL131">
            <v>0</v>
          </cell>
          <cell r="AN131">
            <v>0</v>
          </cell>
          <cell r="AO131">
            <v>0</v>
          </cell>
          <cell r="AQ131">
            <v>101.85751020519211</v>
          </cell>
          <cell r="AR131">
            <v>0</v>
          </cell>
          <cell r="AT131">
            <v>470.03922165343084</v>
          </cell>
          <cell r="AU131">
            <v>0</v>
          </cell>
          <cell r="AW131">
            <v>168.19408666249268</v>
          </cell>
          <cell r="AX131">
            <v>0</v>
          </cell>
        </row>
        <row r="132">
          <cell r="F132">
            <v>20857.054388941426</v>
          </cell>
          <cell r="I132">
            <v>0</v>
          </cell>
          <cell r="J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996.16224031378511</v>
          </cell>
          <cell r="AF132">
            <v>0</v>
          </cell>
          <cell r="AH132">
            <v>1336.2182370231208</v>
          </cell>
          <cell r="AI132">
            <v>0</v>
          </cell>
          <cell r="AK132">
            <v>1075.4901039842534</v>
          </cell>
          <cell r="AL132">
            <v>0</v>
          </cell>
          <cell r="AN132">
            <v>0</v>
          </cell>
          <cell r="AO132">
            <v>0</v>
          </cell>
          <cell r="AQ132">
            <v>135.81001360692278</v>
          </cell>
          <cell r="AR132">
            <v>0</v>
          </cell>
          <cell r="AT132">
            <v>596.05229503007979</v>
          </cell>
          <cell r="AU132">
            <v>591.10217486236036</v>
          </cell>
          <cell r="AW132">
            <v>168.19408666249268</v>
          </cell>
          <cell r="AX132">
            <v>0</v>
          </cell>
        </row>
        <row r="133">
          <cell r="F133">
            <v>10230.904528999688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372.56881068658322</v>
          </cell>
          <cell r="AF133">
            <v>0</v>
          </cell>
          <cell r="AH133">
            <v>834.303876326725</v>
          </cell>
          <cell r="AI133">
            <v>0</v>
          </cell>
          <cell r="AK133">
            <v>239.71320187850401</v>
          </cell>
          <cell r="AL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T133">
            <v>338.32710021992875</v>
          </cell>
          <cell r="AU133">
            <v>0</v>
          </cell>
          <cell r="AW133">
            <v>64.070871450681551</v>
          </cell>
          <cell r="AX133">
            <v>0</v>
          </cell>
        </row>
        <row r="134">
          <cell r="F134">
            <v>18530.233691800568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8606.7735026535283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478.8694142927539</v>
          </cell>
          <cell r="AE134">
            <v>1006.6427906211362</v>
          </cell>
          <cell r="AF134">
            <v>0</v>
          </cell>
          <cell r="AH134">
            <v>1332.2066727741576</v>
          </cell>
          <cell r="AI134">
            <v>0</v>
          </cell>
          <cell r="AK134">
            <v>1076.865619278444</v>
          </cell>
          <cell r="AL134">
            <v>0</v>
          </cell>
          <cell r="AN134">
            <v>0</v>
          </cell>
          <cell r="AO134">
            <v>0</v>
          </cell>
          <cell r="AQ134">
            <v>135.81001360692278</v>
          </cell>
          <cell r="AR134">
            <v>0</v>
          </cell>
          <cell r="AT134">
            <v>590.1618360023914</v>
          </cell>
          <cell r="AU134">
            <v>0</v>
          </cell>
          <cell r="AW134">
            <v>135.54691899867808</v>
          </cell>
          <cell r="AX134">
            <v>0</v>
          </cell>
        </row>
        <row r="135">
          <cell r="F135">
            <v>10360.240640989259</v>
          </cell>
          <cell r="I135">
            <v>0</v>
          </cell>
          <cell r="J135">
            <v>0</v>
          </cell>
          <cell r="L135">
            <v>0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512.54357529558081</v>
          </cell>
          <cell r="AF135">
            <v>0</v>
          </cell>
          <cell r="AH135">
            <v>675.61398960635961</v>
          </cell>
          <cell r="AI135">
            <v>0</v>
          </cell>
          <cell r="AK135">
            <v>367.93939553845786</v>
          </cell>
          <cell r="AL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T135">
            <v>391.1731396862661</v>
          </cell>
          <cell r="AU135">
            <v>69.538740391940053</v>
          </cell>
          <cell r="AW135">
            <v>64.070871450681551</v>
          </cell>
          <cell r="AX135">
            <v>0</v>
          </cell>
        </row>
        <row r="136">
          <cell r="F136">
            <v>22963.64679653342</v>
          </cell>
          <cell r="I136">
            <v>0</v>
          </cell>
          <cell r="J136">
            <v>0</v>
          </cell>
          <cell r="L136">
            <v>0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330.57488376610007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508.7139234965673</v>
          </cell>
          <cell r="AE136">
            <v>1470.1502185118147</v>
          </cell>
          <cell r="AF136">
            <v>948.1245720560587</v>
          </cell>
          <cell r="AH136">
            <v>2208.6050487383845</v>
          </cell>
          <cell r="AI136">
            <v>0</v>
          </cell>
          <cell r="AK136">
            <v>1854.3874454515872</v>
          </cell>
          <cell r="AL136">
            <v>0</v>
          </cell>
          <cell r="AN136">
            <v>0</v>
          </cell>
          <cell r="AO136">
            <v>0</v>
          </cell>
          <cell r="AQ136">
            <v>226.35002267820468</v>
          </cell>
          <cell r="AR136">
            <v>0</v>
          </cell>
          <cell r="AT136">
            <v>1111.5710826653649</v>
          </cell>
          <cell r="AU136">
            <v>0</v>
          </cell>
          <cell r="AW136">
            <v>135.54691899867808</v>
          </cell>
          <cell r="AX136">
            <v>0</v>
          </cell>
        </row>
        <row r="137">
          <cell r="F137">
            <v>23762.745675163591</v>
          </cell>
          <cell r="I137">
            <v>0</v>
          </cell>
          <cell r="J137">
            <v>0</v>
          </cell>
          <cell r="L137">
            <v>0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3</v>
          </cell>
          <cell r="X137">
            <v>2092.9823443279843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417.74364821167865</v>
          </cell>
          <cell r="AE137">
            <v>1078.5833217559218</v>
          </cell>
          <cell r="AF137">
            <v>489.07359764550097</v>
          </cell>
          <cell r="AH137">
            <v>1456.2083766268156</v>
          </cell>
          <cell r="AI137">
            <v>0</v>
          </cell>
          <cell r="AK137">
            <v>1421.2457711132358</v>
          </cell>
          <cell r="AL137">
            <v>0</v>
          </cell>
          <cell r="AN137">
            <v>0</v>
          </cell>
          <cell r="AO137">
            <v>0</v>
          </cell>
          <cell r="AQ137">
            <v>169.76251700865348</v>
          </cell>
          <cell r="AR137">
            <v>0</v>
          </cell>
          <cell r="AT137">
            <v>661.53188540047643</v>
          </cell>
          <cell r="AU137">
            <v>0</v>
          </cell>
          <cell r="AW137">
            <v>135.54691899867808</v>
          </cell>
          <cell r="AX137">
            <v>0</v>
          </cell>
        </row>
        <row r="138">
          <cell r="F138">
            <v>44142.630594778719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0</v>
          </cell>
          <cell r="P138">
            <v>0</v>
          </cell>
          <cell r="R138">
            <v>1</v>
          </cell>
          <cell r="S138">
            <v>3991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754.00971516886102</v>
          </cell>
          <cell r="Z138">
            <v>0</v>
          </cell>
          <cell r="AA138">
            <v>0</v>
          </cell>
          <cell r="AB138">
            <v>8503.974369666892</v>
          </cell>
          <cell r="AC138">
            <v>0</v>
          </cell>
          <cell r="AD138">
            <v>71</v>
          </cell>
          <cell r="AE138">
            <v>1003.22095594322</v>
          </cell>
          <cell r="AF138">
            <v>0</v>
          </cell>
          <cell r="AH138">
            <v>1070.2926105544559</v>
          </cell>
          <cell r="AI138">
            <v>0</v>
          </cell>
          <cell r="AK138">
            <v>1244.3660524327313</v>
          </cell>
          <cell r="AL138">
            <v>0</v>
          </cell>
          <cell r="AN138">
            <v>361.83812748533342</v>
          </cell>
          <cell r="AO138">
            <v>0</v>
          </cell>
          <cell r="AQ138">
            <v>231.29453585921289</v>
          </cell>
          <cell r="AR138">
            <v>0</v>
          </cell>
          <cell r="AT138">
            <v>742.05113482786408</v>
          </cell>
          <cell r="AU138">
            <v>0</v>
          </cell>
          <cell r="AW138">
            <v>12.427817276363353</v>
          </cell>
          <cell r="AX138">
            <v>0</v>
          </cell>
        </row>
        <row r="139">
          <cell r="F139">
            <v>69074.496582324326</v>
          </cell>
          <cell r="I139">
            <v>8.48</v>
          </cell>
          <cell r="J139">
            <v>2939.5444524387003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18459.961579053943</v>
          </cell>
          <cell r="Z139">
            <v>0</v>
          </cell>
          <cell r="AA139">
            <v>0</v>
          </cell>
          <cell r="AB139">
            <v>0</v>
          </cell>
          <cell r="AC139">
            <v>4240.1940860809691</v>
          </cell>
          <cell r="AD139">
            <v>1069.9347058093294</v>
          </cell>
          <cell r="AE139">
            <v>2240.5207320599366</v>
          </cell>
          <cell r="AF139">
            <v>1700.1578603041735</v>
          </cell>
          <cell r="AH139">
            <v>2030.2165138465402</v>
          </cell>
          <cell r="AI139">
            <v>0</v>
          </cell>
          <cell r="AK139">
            <v>1968.7168662601357</v>
          </cell>
          <cell r="AL139">
            <v>0</v>
          </cell>
          <cell r="AN139">
            <v>641.45195798311477</v>
          </cell>
          <cell r="AO139">
            <v>0</v>
          </cell>
          <cell r="AQ139">
            <v>433.13301965798371</v>
          </cell>
          <cell r="AR139">
            <v>0</v>
          </cell>
          <cell r="AT139">
            <v>1587.0835439694083</v>
          </cell>
          <cell r="AU139">
            <v>0</v>
          </cell>
          <cell r="AW139">
            <v>109.78978474714778</v>
          </cell>
          <cell r="AX139">
            <v>5492.6297331160004</v>
          </cell>
        </row>
        <row r="140">
          <cell r="F140">
            <v>1968.4660055528757</v>
          </cell>
          <cell r="I140">
            <v>29.5</v>
          </cell>
          <cell r="J140">
            <v>7236</v>
          </cell>
          <cell r="L140">
            <v>0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T140">
            <v>0</v>
          </cell>
          <cell r="AU140">
            <v>0</v>
          </cell>
          <cell r="AW140">
            <v>0</v>
          </cell>
          <cell r="AX140">
            <v>0</v>
          </cell>
        </row>
        <row r="141">
          <cell r="F141">
            <v>5785.6378333995926</v>
          </cell>
          <cell r="I141">
            <v>0</v>
          </cell>
          <cell r="J141">
            <v>0</v>
          </cell>
          <cell r="L141">
            <v>0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377.03342910586059</v>
          </cell>
          <cell r="AF141">
            <v>0</v>
          </cell>
          <cell r="AH141">
            <v>506.69586764327033</v>
          </cell>
          <cell r="AI141">
            <v>0</v>
          </cell>
          <cell r="AK141">
            <v>0</v>
          </cell>
          <cell r="AL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T141">
            <v>171.3184090391037</v>
          </cell>
          <cell r="AU141">
            <v>0</v>
          </cell>
          <cell r="AW141">
            <v>51.514268503060549</v>
          </cell>
          <cell r="AX141">
            <v>1147.6023835599999</v>
          </cell>
        </row>
        <row r="144">
          <cell r="F144">
            <v>2542.2446399845494</v>
          </cell>
          <cell r="I144">
            <v>0</v>
          </cell>
          <cell r="J144">
            <v>0</v>
          </cell>
          <cell r="L144">
            <v>0</v>
          </cell>
          <cell r="M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H144">
            <v>0</v>
          </cell>
          <cell r="AI144">
            <v>0</v>
          </cell>
          <cell r="AK144">
            <v>0</v>
          </cell>
          <cell r="AL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T144">
            <v>0</v>
          </cell>
          <cell r="AU144">
            <v>0</v>
          </cell>
          <cell r="AW144">
            <v>0</v>
          </cell>
          <cell r="AX144">
            <v>1901.9714648300001</v>
          </cell>
        </row>
        <row r="145">
          <cell r="F145">
            <v>2946.1888711463766</v>
          </cell>
          <cell r="I145">
            <v>0</v>
          </cell>
          <cell r="J145">
            <v>0</v>
          </cell>
          <cell r="L145">
            <v>0</v>
          </cell>
          <cell r="M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H145">
            <v>0</v>
          </cell>
          <cell r="AI145">
            <v>0</v>
          </cell>
          <cell r="AK145">
            <v>0</v>
          </cell>
          <cell r="AL145">
            <v>0</v>
          </cell>
          <cell r="AN145">
            <v>0</v>
          </cell>
          <cell r="AO145">
            <v>0</v>
          </cell>
          <cell r="AQ145">
            <v>0</v>
          </cell>
          <cell r="AR145">
            <v>0</v>
          </cell>
          <cell r="AT145">
            <v>0</v>
          </cell>
          <cell r="AU145">
            <v>0</v>
          </cell>
          <cell r="AW145">
            <v>0</v>
          </cell>
          <cell r="AX145">
            <v>0</v>
          </cell>
        </row>
        <row r="146">
          <cell r="F146">
            <v>1878.5234291652218</v>
          </cell>
          <cell r="I146">
            <v>0</v>
          </cell>
          <cell r="J146">
            <v>0</v>
          </cell>
          <cell r="L146">
            <v>0</v>
          </cell>
          <cell r="M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H146">
            <v>0</v>
          </cell>
          <cell r="AI146">
            <v>0</v>
          </cell>
          <cell r="AK146">
            <v>0</v>
          </cell>
          <cell r="AL146">
            <v>0</v>
          </cell>
          <cell r="AN146">
            <v>0</v>
          </cell>
          <cell r="AO146">
            <v>0</v>
          </cell>
          <cell r="AQ146">
            <v>0</v>
          </cell>
          <cell r="AR146">
            <v>0</v>
          </cell>
          <cell r="AT146">
            <v>0</v>
          </cell>
          <cell r="AU146">
            <v>0</v>
          </cell>
          <cell r="AW146">
            <v>0</v>
          </cell>
          <cell r="AX146">
            <v>0</v>
          </cell>
        </row>
        <row r="147">
          <cell r="F147">
            <v>44806.823020693235</v>
          </cell>
          <cell r="I147">
            <v>0</v>
          </cell>
          <cell r="J147">
            <v>0</v>
          </cell>
          <cell r="L147">
            <v>4</v>
          </cell>
          <cell r="M147">
            <v>18785.335522684014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238.30390721330744</v>
          </cell>
          <cell r="Y147">
            <v>50888.838869192565</v>
          </cell>
          <cell r="Z147">
            <v>0</v>
          </cell>
          <cell r="AA147">
            <v>0</v>
          </cell>
          <cell r="AB147">
            <v>0</v>
          </cell>
          <cell r="AC147">
            <v>1036.0040656341851</v>
          </cell>
          <cell r="AD147">
            <v>0</v>
          </cell>
          <cell r="AE147">
            <v>1834.3692319603454</v>
          </cell>
          <cell r="AF147">
            <v>414.24694737034849</v>
          </cell>
          <cell r="AH147">
            <v>2850.8299563756905</v>
          </cell>
          <cell r="AI147">
            <v>8282.593808518126</v>
          </cell>
          <cell r="AK147">
            <v>1819.6970898527968</v>
          </cell>
          <cell r="AL147">
            <v>0</v>
          </cell>
          <cell r="AN147">
            <v>0</v>
          </cell>
          <cell r="AO147">
            <v>0</v>
          </cell>
          <cell r="AQ147">
            <v>203.71502041038423</v>
          </cell>
          <cell r="AR147">
            <v>0</v>
          </cell>
          <cell r="AT147">
            <v>2124.5402055113627</v>
          </cell>
          <cell r="AU147">
            <v>0</v>
          </cell>
          <cell r="AW147">
            <v>206.0570740122422</v>
          </cell>
          <cell r="AX147">
            <v>5016.3353894336842</v>
          </cell>
        </row>
        <row r="148">
          <cell r="F148">
            <v>116084.11388254644</v>
          </cell>
          <cell r="I148">
            <v>0</v>
          </cell>
          <cell r="J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R148">
            <v>2</v>
          </cell>
          <cell r="S148">
            <v>13624.070558308333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5964.5258388105631</v>
          </cell>
          <cell r="Z148">
            <v>0</v>
          </cell>
          <cell r="AA148">
            <v>0</v>
          </cell>
          <cell r="AB148">
            <v>0</v>
          </cell>
          <cell r="AC148">
            <v>7265</v>
          </cell>
          <cell r="AD148">
            <v>1235.5523669712054</v>
          </cell>
          <cell r="AE148">
            <v>2931.489472709849</v>
          </cell>
          <cell r="AF148">
            <v>275.42523712368603</v>
          </cell>
          <cell r="AH148">
            <v>3087.9358320371412</v>
          </cell>
          <cell r="AI148">
            <v>2738.1815747602373</v>
          </cell>
          <cell r="AK148">
            <v>3115.6804404828349</v>
          </cell>
          <cell r="AL148">
            <v>0</v>
          </cell>
          <cell r="AN148">
            <v>971.754566438859</v>
          </cell>
          <cell r="AO148">
            <v>0</v>
          </cell>
          <cell r="AQ148">
            <v>650.59781744368001</v>
          </cell>
          <cell r="AR148">
            <v>0</v>
          </cell>
          <cell r="AT148">
            <v>2966.527210246732</v>
          </cell>
          <cell r="AU148">
            <v>3137.4519014546377</v>
          </cell>
          <cell r="AW148">
            <v>517.14489372672665</v>
          </cell>
          <cell r="AX148">
            <v>7020.8606057243496</v>
          </cell>
        </row>
        <row r="149">
          <cell r="F149">
            <v>139958.4729503539</v>
          </cell>
          <cell r="I149">
            <v>432.4</v>
          </cell>
          <cell r="J149">
            <v>135555</v>
          </cell>
          <cell r="L149">
            <v>0</v>
          </cell>
          <cell r="M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2177.2480926577109</v>
          </cell>
          <cell r="Z149">
            <v>0</v>
          </cell>
          <cell r="AA149">
            <v>0</v>
          </cell>
          <cell r="AB149">
            <v>1059.9452125690291</v>
          </cell>
          <cell r="AC149">
            <v>563.44515734826552</v>
          </cell>
          <cell r="AD149">
            <v>5062.2555016383003</v>
          </cell>
          <cell r="AE149">
            <v>3386.7700355658972</v>
          </cell>
          <cell r="AF149">
            <v>662.93141411936881</v>
          </cell>
          <cell r="AH149">
            <v>3567.5684575037239</v>
          </cell>
          <cell r="AI149">
            <v>0</v>
          </cell>
          <cell r="AK149">
            <v>4560.0589995561013</v>
          </cell>
          <cell r="AL149">
            <v>0</v>
          </cell>
          <cell r="AN149">
            <v>1305.7806932769347</v>
          </cell>
          <cell r="AO149">
            <v>0</v>
          </cell>
          <cell r="AQ149">
            <v>650.59781744368001</v>
          </cell>
          <cell r="AR149">
            <v>0</v>
          </cell>
          <cell r="AT149">
            <v>3095.8159568462024</v>
          </cell>
          <cell r="AU149">
            <v>904.12540647134904</v>
          </cell>
          <cell r="AW149">
            <v>525.24599868725898</v>
          </cell>
          <cell r="AX149">
            <v>14635.695957452564</v>
          </cell>
        </row>
        <row r="152">
          <cell r="F152">
            <v>2157.5573850616111</v>
          </cell>
          <cell r="I152">
            <v>0</v>
          </cell>
          <cell r="J152">
            <v>0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H152">
            <v>0</v>
          </cell>
          <cell r="AI152">
            <v>0</v>
          </cell>
          <cell r="AK152">
            <v>0</v>
          </cell>
          <cell r="AL152">
            <v>0</v>
          </cell>
          <cell r="AN152">
            <v>0</v>
          </cell>
          <cell r="AO152">
            <v>0</v>
          </cell>
          <cell r="AQ152">
            <v>0</v>
          </cell>
          <cell r="AR152">
            <v>0</v>
          </cell>
          <cell r="AT152">
            <v>0</v>
          </cell>
          <cell r="AU152">
            <v>0</v>
          </cell>
          <cell r="AW152">
            <v>0</v>
          </cell>
          <cell r="AX152">
            <v>1678.6323345200001</v>
          </cell>
        </row>
        <row r="153">
          <cell r="F153">
            <v>65424.596867609958</v>
          </cell>
          <cell r="I153">
            <v>12</v>
          </cell>
          <cell r="J153">
            <v>5958.288513466714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3</v>
          </cell>
          <cell r="X153">
            <v>258</v>
          </cell>
          <cell r="Y153">
            <v>0</v>
          </cell>
          <cell r="Z153">
            <v>0</v>
          </cell>
          <cell r="AA153">
            <v>32327</v>
          </cell>
          <cell r="AB153">
            <v>0</v>
          </cell>
          <cell r="AC153">
            <v>0</v>
          </cell>
          <cell r="AD153">
            <v>1693.5275975080433</v>
          </cell>
          <cell r="AE153">
            <v>2201.4841662613853</v>
          </cell>
          <cell r="AF153">
            <v>0</v>
          </cell>
          <cell r="AH153">
            <v>1578.1414168521771</v>
          </cell>
          <cell r="AI153">
            <v>0</v>
          </cell>
          <cell r="AK153">
            <v>1264.6096676337515</v>
          </cell>
          <cell r="AL153">
            <v>761.87906883248809</v>
          </cell>
          <cell r="AN153">
            <v>671.31973344763787</v>
          </cell>
          <cell r="AO153">
            <v>0</v>
          </cell>
          <cell r="AQ153">
            <v>329.29723397842776</v>
          </cell>
          <cell r="AR153">
            <v>0</v>
          </cell>
          <cell r="AT153">
            <v>1671.6891531212254</v>
          </cell>
          <cell r="AU153">
            <v>4527.2344549699519</v>
          </cell>
          <cell r="AW153">
            <v>384.16717923690555</v>
          </cell>
          <cell r="AX153">
            <v>3844.8911001287815</v>
          </cell>
        </row>
        <row r="154">
          <cell r="F154">
            <v>74490.11858500824</v>
          </cell>
          <cell r="I154">
            <v>0</v>
          </cell>
          <cell r="J154">
            <v>0</v>
          </cell>
          <cell r="L154">
            <v>0</v>
          </cell>
          <cell r="M154">
            <v>0</v>
          </cell>
          <cell r="O154">
            <v>0</v>
          </cell>
          <cell r="P154">
            <v>0</v>
          </cell>
          <cell r="R154">
            <v>1</v>
          </cell>
          <cell r="S154">
            <v>5902.1785794315692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2104.3297361662899</v>
          </cell>
          <cell r="AF154">
            <v>271.65398952433094</v>
          </cell>
          <cell r="AH154">
            <v>1463.0602542276322</v>
          </cell>
          <cell r="AI154">
            <v>0</v>
          </cell>
          <cell r="AK154">
            <v>1818.0105343472412</v>
          </cell>
          <cell r="AL154">
            <v>0</v>
          </cell>
          <cell r="AN154">
            <v>659.94767430621994</v>
          </cell>
          <cell r="AO154">
            <v>0</v>
          </cell>
          <cell r="AQ154">
            <v>375.43112927405667</v>
          </cell>
          <cell r="AR154">
            <v>0</v>
          </cell>
          <cell r="AT154">
            <v>1776.3843714366517</v>
          </cell>
          <cell r="AU154">
            <v>3134.0955390085919</v>
          </cell>
          <cell r="AW154">
            <v>400.34168731530383</v>
          </cell>
          <cell r="AX154">
            <v>0</v>
          </cell>
        </row>
        <row r="155">
          <cell r="F155">
            <v>2448.4845983642258</v>
          </cell>
          <cell r="I155">
            <v>0</v>
          </cell>
          <cell r="J155">
            <v>0</v>
          </cell>
          <cell r="L155">
            <v>0</v>
          </cell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H155">
            <v>0</v>
          </cell>
          <cell r="AI155">
            <v>0</v>
          </cell>
          <cell r="AK155">
            <v>0</v>
          </cell>
          <cell r="AL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T155">
            <v>0</v>
          </cell>
          <cell r="AU155">
            <v>0</v>
          </cell>
          <cell r="AW155">
            <v>0</v>
          </cell>
          <cell r="AX155">
            <v>2388.5238380000001</v>
          </cell>
        </row>
        <row r="156">
          <cell r="F156">
            <v>2539.1365738847985</v>
          </cell>
          <cell r="I156">
            <v>0</v>
          </cell>
          <cell r="J156">
            <v>0</v>
          </cell>
          <cell r="L156">
            <v>0</v>
          </cell>
          <cell r="M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H156">
            <v>0</v>
          </cell>
          <cell r="AI156">
            <v>0</v>
          </cell>
          <cell r="AK156">
            <v>119.91862457894398</v>
          </cell>
          <cell r="AL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T156">
            <v>0</v>
          </cell>
          <cell r="AU156">
            <v>0</v>
          </cell>
          <cell r="AW156">
            <v>0</v>
          </cell>
          <cell r="AX156">
            <v>0</v>
          </cell>
        </row>
        <row r="157">
          <cell r="F157">
            <v>15944.460230434355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6025.8206846263247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6359.8282581138728</v>
          </cell>
          <cell r="AE157">
            <v>922.93907239012071</v>
          </cell>
          <cell r="AF157">
            <v>0</v>
          </cell>
          <cell r="AH157">
            <v>1106.1935482316383</v>
          </cell>
          <cell r="AI157">
            <v>0</v>
          </cell>
          <cell r="AK157">
            <v>1082.6199428749082</v>
          </cell>
          <cell r="AL157">
            <v>0</v>
          </cell>
          <cell r="AN157">
            <v>0</v>
          </cell>
          <cell r="AO157">
            <v>0</v>
          </cell>
          <cell r="AQ157">
            <v>135.81001360692278</v>
          </cell>
          <cell r="AR157">
            <v>0</v>
          </cell>
          <cell r="AT157">
            <v>411.28405909176161</v>
          </cell>
          <cell r="AU157">
            <v>0</v>
          </cell>
          <cell r="AW157">
            <v>159.30787534571471</v>
          </cell>
          <cell r="AX157">
            <v>0</v>
          </cell>
        </row>
        <row r="158">
          <cell r="F158">
            <v>83943.126860466073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R158">
            <v>1</v>
          </cell>
          <cell r="S158">
            <v>2121</v>
          </cell>
          <cell r="U158">
            <v>0</v>
          </cell>
          <cell r="V158">
            <v>0</v>
          </cell>
          <cell r="W158">
            <v>0</v>
          </cell>
          <cell r="X158">
            <v>2275.2293444255392</v>
          </cell>
          <cell r="Y158">
            <v>1710.1832111045073</v>
          </cell>
          <cell r="Z158">
            <v>0</v>
          </cell>
          <cell r="AA158">
            <v>0</v>
          </cell>
          <cell r="AB158">
            <v>974.11284754905523</v>
          </cell>
          <cell r="AC158">
            <v>206.40534848596172</v>
          </cell>
          <cell r="AD158">
            <v>10475.583843852419</v>
          </cell>
          <cell r="AE158">
            <v>1486.7051315001395</v>
          </cell>
          <cell r="AF158">
            <v>527.72371755561187</v>
          </cell>
          <cell r="AH158">
            <v>1458.7111798168198</v>
          </cell>
          <cell r="AI158">
            <v>0</v>
          </cell>
          <cell r="AK158">
            <v>1815.9460172528909</v>
          </cell>
          <cell r="AL158">
            <v>380.93953441624404</v>
          </cell>
          <cell r="AN158">
            <v>512.02237440790429</v>
          </cell>
          <cell r="AO158">
            <v>0</v>
          </cell>
          <cell r="AQ158">
            <v>527.44552910723553</v>
          </cell>
          <cell r="AR158">
            <v>0</v>
          </cell>
          <cell r="AT158">
            <v>1562.3162084801202</v>
          </cell>
          <cell r="AU158">
            <v>17348.346744930317</v>
          </cell>
          <cell r="AW158">
            <v>454.19380386551364</v>
          </cell>
          <cell r="AX158">
            <v>0</v>
          </cell>
        </row>
        <row r="159">
          <cell r="F159">
            <v>22528.386339417299</v>
          </cell>
          <cell r="I159">
            <v>128</v>
          </cell>
          <cell r="J159">
            <v>99530.839845672555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488.86255758881788</v>
          </cell>
          <cell r="AD159">
            <v>0</v>
          </cell>
          <cell r="AE159">
            <v>923.8363328743369</v>
          </cell>
          <cell r="AF159">
            <v>825.81534884054884</v>
          </cell>
          <cell r="AH159">
            <v>1106.1935482316383</v>
          </cell>
          <cell r="AI159">
            <v>0</v>
          </cell>
          <cell r="AK159">
            <v>1070.7169138983722</v>
          </cell>
          <cell r="AL159">
            <v>0</v>
          </cell>
          <cell r="AN159">
            <v>0</v>
          </cell>
          <cell r="AO159">
            <v>0</v>
          </cell>
          <cell r="AQ159">
            <v>135.81001360692278</v>
          </cell>
          <cell r="AR159">
            <v>0</v>
          </cell>
          <cell r="AT159">
            <v>582.09636891695868</v>
          </cell>
          <cell r="AU159">
            <v>903.53985371822569</v>
          </cell>
          <cell r="AW159">
            <v>159.30787534571471</v>
          </cell>
          <cell r="AX159">
            <v>0</v>
          </cell>
        </row>
        <row r="160">
          <cell r="F160">
            <v>10291.619468486449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3399.8617456509937</v>
          </cell>
          <cell r="AD160">
            <v>0</v>
          </cell>
          <cell r="AE160">
            <v>580.26088416097025</v>
          </cell>
          <cell r="AF160">
            <v>0</v>
          </cell>
          <cell r="AH160">
            <v>897.42306811450396</v>
          </cell>
          <cell r="AI160">
            <v>0</v>
          </cell>
          <cell r="AK160">
            <v>514.19766101553637</v>
          </cell>
          <cell r="AL160">
            <v>0</v>
          </cell>
          <cell r="AN160">
            <v>0</v>
          </cell>
          <cell r="AO160">
            <v>0</v>
          </cell>
          <cell r="AQ160">
            <v>0</v>
          </cell>
          <cell r="AR160">
            <v>0</v>
          </cell>
          <cell r="AT160">
            <v>435.36129999472382</v>
          </cell>
          <cell r="AU160">
            <v>0</v>
          </cell>
          <cell r="AW160">
            <v>64.070871450681551</v>
          </cell>
          <cell r="AX160">
            <v>569.49203397799999</v>
          </cell>
        </row>
        <row r="161">
          <cell r="F161">
            <v>6471.064802014198</v>
          </cell>
          <cell r="I161">
            <v>0</v>
          </cell>
          <cell r="J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2324.3911964461658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365.1060178293198</v>
          </cell>
          <cell r="AF161">
            <v>0</v>
          </cell>
          <cell r="AH161">
            <v>389.05157553354968</v>
          </cell>
          <cell r="AI161">
            <v>0</v>
          </cell>
          <cell r="AK161">
            <v>308.01341668149536</v>
          </cell>
          <cell r="AL161">
            <v>0</v>
          </cell>
          <cell r="AN161">
            <v>0</v>
          </cell>
          <cell r="AO161">
            <v>897.39183562630001</v>
          </cell>
          <cell r="AQ161">
            <v>0</v>
          </cell>
          <cell r="AR161">
            <v>0</v>
          </cell>
          <cell r="AT161">
            <v>99.293518982907685</v>
          </cell>
          <cell r="AU161">
            <v>0</v>
          </cell>
          <cell r="AW161">
            <v>79.653937672857353</v>
          </cell>
          <cell r="AX161">
            <v>2752.9112993839999</v>
          </cell>
        </row>
        <row r="162">
          <cell r="F162">
            <v>39593.812365708378</v>
          </cell>
          <cell r="I162">
            <v>2</v>
          </cell>
          <cell r="J162">
            <v>224.33520584101547</v>
          </cell>
          <cell r="L162">
            <v>1</v>
          </cell>
          <cell r="M162">
            <v>12557.288813615627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6643.571156208508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750.98973712666441</v>
          </cell>
          <cell r="AE162">
            <v>2011.3284829745048</v>
          </cell>
          <cell r="AF162">
            <v>0</v>
          </cell>
          <cell r="AH162">
            <v>3163.1478355323297</v>
          </cell>
          <cell r="AI162">
            <v>0</v>
          </cell>
          <cell r="AK162">
            <v>2727.2419948838851</v>
          </cell>
          <cell r="AL162">
            <v>0</v>
          </cell>
          <cell r="AN162">
            <v>0</v>
          </cell>
          <cell r="AO162">
            <v>0</v>
          </cell>
          <cell r="AQ162">
            <v>290.48252910369604</v>
          </cell>
          <cell r="AR162">
            <v>416.32736112493444</v>
          </cell>
          <cell r="AT162">
            <v>1736.174876520347</v>
          </cell>
          <cell r="AU162">
            <v>757.11718909218871</v>
          </cell>
          <cell r="AW162">
            <v>110.49810593906487</v>
          </cell>
          <cell r="AX162">
            <v>0</v>
          </cell>
        </row>
        <row r="163">
          <cell r="F163">
            <v>4705.5334152952973</v>
          </cell>
          <cell r="I163">
            <v>0</v>
          </cell>
          <cell r="J163">
            <v>0</v>
          </cell>
          <cell r="L163">
            <v>0</v>
          </cell>
          <cell r="M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225.05520486442964</v>
          </cell>
          <cell r="AF163">
            <v>0</v>
          </cell>
          <cell r="AH163">
            <v>332.90934851992216</v>
          </cell>
          <cell r="AI163">
            <v>0</v>
          </cell>
          <cell r="AK163">
            <v>232.83581033072002</v>
          </cell>
          <cell r="AL163">
            <v>0</v>
          </cell>
          <cell r="AN163">
            <v>0</v>
          </cell>
          <cell r="AO163">
            <v>0</v>
          </cell>
          <cell r="AQ163">
            <v>0</v>
          </cell>
          <cell r="AR163">
            <v>0</v>
          </cell>
          <cell r="AT163">
            <v>138.30944698045937</v>
          </cell>
          <cell r="AU163">
            <v>0</v>
          </cell>
          <cell r="AW163">
            <v>81.07058005669154</v>
          </cell>
          <cell r="AX163">
            <v>0</v>
          </cell>
        </row>
        <row r="164">
          <cell r="F164">
            <v>3718.8426037437812</v>
          </cell>
          <cell r="I164">
            <v>2.84</v>
          </cell>
          <cell r="J164">
            <v>769.17800335257834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280.64800918298931</v>
          </cell>
          <cell r="AE164">
            <v>0</v>
          </cell>
          <cell r="AF164">
            <v>0</v>
          </cell>
          <cell r="AH164">
            <v>0</v>
          </cell>
          <cell r="AI164">
            <v>0</v>
          </cell>
          <cell r="AK164">
            <v>208.58674335457337</v>
          </cell>
          <cell r="AL164">
            <v>0</v>
          </cell>
          <cell r="AN164">
            <v>0</v>
          </cell>
          <cell r="AO164">
            <v>0</v>
          </cell>
          <cell r="AQ164">
            <v>0</v>
          </cell>
          <cell r="AR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</row>
        <row r="165">
          <cell r="F165">
            <v>42890.347626002178</v>
          </cell>
          <cell r="I165">
            <v>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11000.912732353414</v>
          </cell>
          <cell r="AE165">
            <v>1187.9777266053393</v>
          </cell>
          <cell r="AF165">
            <v>0</v>
          </cell>
          <cell r="AH165">
            <v>1559.1955766226779</v>
          </cell>
          <cell r="AI165">
            <v>0</v>
          </cell>
          <cell r="AK165">
            <v>2696.6757278422033</v>
          </cell>
          <cell r="AL165">
            <v>0</v>
          </cell>
          <cell r="AN165">
            <v>1098.972830449251</v>
          </cell>
          <cell r="AO165">
            <v>0</v>
          </cell>
          <cell r="AQ165">
            <v>226.35002267820468</v>
          </cell>
          <cell r="AR165">
            <v>892.23699869614256</v>
          </cell>
          <cell r="AT165">
            <v>1176.1516128038961</v>
          </cell>
          <cell r="AU165">
            <v>938.16598089821059</v>
          </cell>
          <cell r="AW165">
            <v>152.48223476905923</v>
          </cell>
          <cell r="AX165">
            <v>0</v>
          </cell>
        </row>
        <row r="166">
          <cell r="F166">
            <v>29606.418669990057</v>
          </cell>
          <cell r="I166">
            <v>4.2699999999999996</v>
          </cell>
          <cell r="J166">
            <v>1447.8888934971828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20</v>
          </cell>
          <cell r="X166">
            <v>17079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16189.01131237851</v>
          </cell>
          <cell r="AD166">
            <v>765</v>
          </cell>
          <cell r="AE166">
            <v>1545.5706323862264</v>
          </cell>
          <cell r="AF166">
            <v>0</v>
          </cell>
          <cell r="AH166">
            <v>1733.5474972850527</v>
          </cell>
          <cell r="AI166">
            <v>0</v>
          </cell>
          <cell r="AK166">
            <v>1397.0750792049093</v>
          </cell>
          <cell r="AL166">
            <v>0</v>
          </cell>
          <cell r="AN166">
            <v>0</v>
          </cell>
          <cell r="AO166">
            <v>0</v>
          </cell>
          <cell r="AQ166">
            <v>181.08001814256374</v>
          </cell>
          <cell r="AR166">
            <v>0</v>
          </cell>
          <cell r="AT166">
            <v>980.65556960641049</v>
          </cell>
          <cell r="AU166">
            <v>0</v>
          </cell>
          <cell r="AW166">
            <v>92.983254648024285</v>
          </cell>
          <cell r="AX166">
            <v>4080.4874683600001</v>
          </cell>
        </row>
        <row r="167">
          <cell r="F167">
            <v>43302.964654086769</v>
          </cell>
          <cell r="I167">
            <v>0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202.62640796194373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2845.8443390503908</v>
          </cell>
          <cell r="AE167">
            <v>1170.1716607884007</v>
          </cell>
          <cell r="AF167">
            <v>664.49651020956799</v>
          </cell>
          <cell r="AH167">
            <v>1734.059890425008</v>
          </cell>
          <cell r="AI167">
            <v>0</v>
          </cell>
          <cell r="AK167">
            <v>2140.1703581104111</v>
          </cell>
          <cell r="AL167">
            <v>0</v>
          </cell>
          <cell r="AN167">
            <v>1002.7802225405482</v>
          </cell>
          <cell r="AO167">
            <v>0</v>
          </cell>
          <cell r="AQ167">
            <v>226.35002267820468</v>
          </cell>
          <cell r="AR167">
            <v>866.66979229146114</v>
          </cell>
          <cell r="AT167">
            <v>1130.8660322431301</v>
          </cell>
          <cell r="AU167">
            <v>871.72892506646372</v>
          </cell>
          <cell r="AW167">
            <v>80.684223042918575</v>
          </cell>
          <cell r="AX167">
            <v>0</v>
          </cell>
        </row>
        <row r="168">
          <cell r="F168">
            <v>114393.42530260238</v>
          </cell>
          <cell r="I168">
            <v>10.06</v>
          </cell>
          <cell r="J168">
            <v>8667.8205667409147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R168">
            <v>3</v>
          </cell>
          <cell r="S168">
            <v>15758.75271255137</v>
          </cell>
          <cell r="U168">
            <v>0</v>
          </cell>
          <cell r="V168">
            <v>0</v>
          </cell>
          <cell r="W168">
            <v>7</v>
          </cell>
          <cell r="X168">
            <v>1509</v>
          </cell>
          <cell r="Y168">
            <v>6545.2351419554607</v>
          </cell>
          <cell r="Z168">
            <v>0</v>
          </cell>
          <cell r="AA168">
            <v>0</v>
          </cell>
          <cell r="AB168">
            <v>0</v>
          </cell>
          <cell r="AC168">
            <v>4208</v>
          </cell>
          <cell r="AD168">
            <v>1580.5761049640789</v>
          </cell>
          <cell r="AE168">
            <v>3118.5787354496661</v>
          </cell>
          <cell r="AF168">
            <v>1090.179175769382</v>
          </cell>
          <cell r="AH168">
            <v>2433.9368275917241</v>
          </cell>
          <cell r="AI168">
            <v>4124.2642766981162</v>
          </cell>
          <cell r="AK168">
            <v>3072.895873567631</v>
          </cell>
          <cell r="AL168">
            <v>0</v>
          </cell>
          <cell r="AN168">
            <v>1039.1238412729692</v>
          </cell>
          <cell r="AO168">
            <v>0</v>
          </cell>
          <cell r="AQ168">
            <v>646.8253170657099</v>
          </cell>
          <cell r="AR168">
            <v>0</v>
          </cell>
          <cell r="AT168">
            <v>3585.8277751674677</v>
          </cell>
          <cell r="AU168">
            <v>15011.5875810257</v>
          </cell>
          <cell r="AW168">
            <v>673.37473029335808</v>
          </cell>
          <cell r="AX168">
            <v>8131.2028635160004</v>
          </cell>
        </row>
        <row r="169">
          <cell r="F169">
            <v>3902.5189274900263</v>
          </cell>
          <cell r="I169">
            <v>0</v>
          </cell>
          <cell r="J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H169">
            <v>0</v>
          </cell>
          <cell r="AI169">
            <v>0</v>
          </cell>
          <cell r="AK169">
            <v>0</v>
          </cell>
          <cell r="AL169">
            <v>0</v>
          </cell>
          <cell r="AN169">
            <v>0</v>
          </cell>
          <cell r="AO169">
            <v>0</v>
          </cell>
          <cell r="AQ169">
            <v>0</v>
          </cell>
          <cell r="AR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</row>
        <row r="170">
          <cell r="F170">
            <v>228930.58870925877</v>
          </cell>
          <cell r="I170">
            <v>0</v>
          </cell>
          <cell r="J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7</v>
          </cell>
          <cell r="S170">
            <v>127098.75178304334</v>
          </cell>
          <cell r="U170">
            <v>7622.6867826521711</v>
          </cell>
          <cell r="V170">
            <v>0</v>
          </cell>
          <cell r="W170">
            <v>5</v>
          </cell>
          <cell r="X170">
            <v>648.18715346270449</v>
          </cell>
          <cell r="Y170">
            <v>0</v>
          </cell>
          <cell r="Z170">
            <v>0</v>
          </cell>
          <cell r="AA170">
            <v>0</v>
          </cell>
          <cell r="AB170">
            <v>150.44556759024371</v>
          </cell>
          <cell r="AC170">
            <v>869.44986085658309</v>
          </cell>
          <cell r="AD170">
            <v>6418.3998160728997</v>
          </cell>
          <cell r="AE170">
            <v>2366.40755471988</v>
          </cell>
          <cell r="AF170">
            <v>2840.9282934168987</v>
          </cell>
          <cell r="AH170">
            <v>3171.7516994732855</v>
          </cell>
          <cell r="AI170">
            <v>2424.3372782689366</v>
          </cell>
          <cell r="AK170">
            <v>1945.6649790603728</v>
          </cell>
          <cell r="AL170">
            <v>3666.664463790195</v>
          </cell>
          <cell r="AN170">
            <v>864.6004234103417</v>
          </cell>
          <cell r="AO170">
            <v>0</v>
          </cell>
          <cell r="AQ170">
            <v>913.05896108811021</v>
          </cell>
          <cell r="AR170">
            <v>0</v>
          </cell>
          <cell r="AT170">
            <v>5416.3891859924524</v>
          </cell>
          <cell r="AU170">
            <v>2970.8002827908203</v>
          </cell>
          <cell r="AW170">
            <v>1044.4167294808919</v>
          </cell>
          <cell r="AX170">
            <v>14745.226177052</v>
          </cell>
        </row>
        <row r="171">
          <cell r="F171">
            <v>41780.985102858467</v>
          </cell>
          <cell r="I171">
            <v>34.72</v>
          </cell>
          <cell r="J171">
            <v>13151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1014.0571947185192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1800.140832747066</v>
          </cell>
          <cell r="AF171">
            <v>0</v>
          </cell>
          <cell r="AH171">
            <v>2453.4410040382973</v>
          </cell>
          <cell r="AI171">
            <v>0</v>
          </cell>
          <cell r="AK171">
            <v>1745.2543954246667</v>
          </cell>
          <cell r="AL171">
            <v>0</v>
          </cell>
          <cell r="AN171">
            <v>668.43462328196438</v>
          </cell>
          <cell r="AO171">
            <v>0</v>
          </cell>
          <cell r="AQ171">
            <v>644.23093384166259</v>
          </cell>
          <cell r="AR171">
            <v>0</v>
          </cell>
          <cell r="AT171">
            <v>1666.3094026325482</v>
          </cell>
          <cell r="AU171">
            <v>5331.3944712832053</v>
          </cell>
          <cell r="AW171">
            <v>1324.3267362130173</v>
          </cell>
          <cell r="AX171">
            <v>0</v>
          </cell>
        </row>
        <row r="172">
          <cell r="F172">
            <v>75493.812350188717</v>
          </cell>
          <cell r="I172">
            <v>0</v>
          </cell>
          <cell r="J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676.04908807993922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3207.0096506050095</v>
          </cell>
          <cell r="AE172">
            <v>1223.6808475559349</v>
          </cell>
          <cell r="AF172">
            <v>1375.3748763290137</v>
          </cell>
          <cell r="AH172">
            <v>1521.9806330303768</v>
          </cell>
          <cell r="AI172">
            <v>4362.1880739788567</v>
          </cell>
          <cell r="AK172">
            <v>1260.5152803664917</v>
          </cell>
          <cell r="AL172">
            <v>1912.9040107978021</v>
          </cell>
          <cell r="AN172">
            <v>513.84314230203643</v>
          </cell>
          <cell r="AO172">
            <v>0</v>
          </cell>
          <cell r="AQ172">
            <v>379.05758550447285</v>
          </cell>
          <cell r="AR172">
            <v>0</v>
          </cell>
          <cell r="AT172">
            <v>1635.979583051336</v>
          </cell>
          <cell r="AU172">
            <v>12264.231218757792</v>
          </cell>
          <cell r="AW172">
            <v>359.92682328114608</v>
          </cell>
          <cell r="AX172">
            <v>5314.2915215032926</v>
          </cell>
        </row>
        <row r="173">
          <cell r="F173">
            <v>67905.042212736735</v>
          </cell>
          <cell r="I173">
            <v>8.5</v>
          </cell>
          <cell r="J173">
            <v>3436.5134620477847</v>
          </cell>
          <cell r="L173">
            <v>0</v>
          </cell>
          <cell r="M173">
            <v>0</v>
          </cell>
          <cell r="O173">
            <v>14</v>
          </cell>
          <cell r="P173">
            <v>4537</v>
          </cell>
          <cell r="R173">
            <v>1</v>
          </cell>
          <cell r="S173">
            <v>1360.2954424036004</v>
          </cell>
          <cell r="U173">
            <v>0</v>
          </cell>
          <cell r="V173">
            <v>0</v>
          </cell>
          <cell r="W173">
            <v>2</v>
          </cell>
          <cell r="X173">
            <v>1604.1810823057854</v>
          </cell>
          <cell r="Y173">
            <v>676.04908807993922</v>
          </cell>
          <cell r="Z173">
            <v>0</v>
          </cell>
          <cell r="AA173">
            <v>0</v>
          </cell>
          <cell r="AB173">
            <v>0</v>
          </cell>
          <cell r="AC173">
            <v>2861.8794702557761</v>
          </cell>
          <cell r="AD173">
            <v>287.97019640967835</v>
          </cell>
          <cell r="AE173">
            <v>859.63025401100003</v>
          </cell>
          <cell r="AF173">
            <v>674.69890186767543</v>
          </cell>
          <cell r="AH173">
            <v>1460.03963997042</v>
          </cell>
          <cell r="AI173">
            <v>7834.5380818058784</v>
          </cell>
          <cell r="AK173">
            <v>1960.6019219708307</v>
          </cell>
          <cell r="AL173">
            <v>4429.3308390270458</v>
          </cell>
          <cell r="AN173">
            <v>566.03764973408784</v>
          </cell>
          <cell r="AO173">
            <v>0</v>
          </cell>
          <cell r="AQ173">
            <v>379.05758550447285</v>
          </cell>
          <cell r="AR173">
            <v>0</v>
          </cell>
          <cell r="AT173">
            <v>1031.9588851928279</v>
          </cell>
          <cell r="AU173">
            <v>11312.35572685156</v>
          </cell>
          <cell r="AW173">
            <v>351.8257183206137</v>
          </cell>
          <cell r="AX173">
            <v>5616.3463846574905</v>
          </cell>
        </row>
        <row r="174">
          <cell r="F174">
            <v>77868.354252530495</v>
          </cell>
          <cell r="I174">
            <v>0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R174">
            <v>2</v>
          </cell>
          <cell r="S174">
            <v>9440.1251116387684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24034.013128046576</v>
          </cell>
          <cell r="AE174">
            <v>1868.7625257950508</v>
          </cell>
          <cell r="AF174">
            <v>680.78371094034844</v>
          </cell>
          <cell r="AH174">
            <v>1971.4066740184032</v>
          </cell>
          <cell r="AI174">
            <v>6535.1574855248764</v>
          </cell>
          <cell r="AK174">
            <v>1999.7131546459175</v>
          </cell>
          <cell r="AL174">
            <v>0</v>
          </cell>
          <cell r="AN174">
            <v>747.9183987288327</v>
          </cell>
          <cell r="AO174">
            <v>0</v>
          </cell>
          <cell r="AQ174">
            <v>397.29426606726793</v>
          </cell>
          <cell r="AR174">
            <v>0</v>
          </cell>
          <cell r="AT174">
            <v>2059.6839584266236</v>
          </cell>
          <cell r="AU174">
            <v>1888.2058801100907</v>
          </cell>
          <cell r="AW174">
            <v>355.49197917522361</v>
          </cell>
          <cell r="AX174">
            <v>1066.42330687</v>
          </cell>
        </row>
        <row r="175">
          <cell r="F175">
            <v>80888.240269095477</v>
          </cell>
          <cell r="I175">
            <v>45.8</v>
          </cell>
          <cell r="J175">
            <v>15709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R175">
            <v>1</v>
          </cell>
          <cell r="S175">
            <v>2845.2243205682171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2315.3915304410043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2549.4796053138812</v>
          </cell>
          <cell r="AE175">
            <v>2317.5572298276406</v>
          </cell>
          <cell r="AF175">
            <v>768.21609510368512</v>
          </cell>
          <cell r="AH175">
            <v>1940.5325373939572</v>
          </cell>
          <cell r="AI175">
            <v>3158.578420957178</v>
          </cell>
          <cell r="AK175">
            <v>2221.042726451607</v>
          </cell>
          <cell r="AL175">
            <v>0</v>
          </cell>
          <cell r="AN175">
            <v>785.52754008822455</v>
          </cell>
          <cell r="AO175">
            <v>0</v>
          </cell>
          <cell r="AQ175">
            <v>440.05203366330267</v>
          </cell>
          <cell r="AR175">
            <v>7580.9592137266955</v>
          </cell>
          <cell r="AT175">
            <v>2202.9688422659369</v>
          </cell>
          <cell r="AU175">
            <v>3955.3846030101522</v>
          </cell>
          <cell r="AW175">
            <v>460.20321177898524</v>
          </cell>
          <cell r="AX175">
            <v>4743.9346073650004</v>
          </cell>
        </row>
        <row r="176">
          <cell r="F176">
            <v>153661.28333766945</v>
          </cell>
          <cell r="I176">
            <v>61.87</v>
          </cell>
          <cell r="J176">
            <v>20072.015332591964</v>
          </cell>
          <cell r="L176">
            <v>0</v>
          </cell>
          <cell r="M176">
            <v>0</v>
          </cell>
          <cell r="O176">
            <v>155.5</v>
          </cell>
          <cell r="P176">
            <v>64686</v>
          </cell>
          <cell r="R176">
            <v>4</v>
          </cell>
          <cell r="S176">
            <v>24742.676738460937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821.25626898158021</v>
          </cell>
          <cell r="Z176">
            <v>0</v>
          </cell>
          <cell r="AA176">
            <v>0</v>
          </cell>
          <cell r="AB176">
            <v>0</v>
          </cell>
          <cell r="AC176">
            <v>3046.7668352108026</v>
          </cell>
          <cell r="AD176">
            <v>12103.751305750118</v>
          </cell>
          <cell r="AE176">
            <v>611.0944948703243</v>
          </cell>
          <cell r="AF176">
            <v>273.9376929885193</v>
          </cell>
          <cell r="AH176">
            <v>1049.7525762724731</v>
          </cell>
          <cell r="AI176">
            <v>5771.8893240119796</v>
          </cell>
          <cell r="AK176">
            <v>555.08732856075585</v>
          </cell>
          <cell r="AL176">
            <v>1523.7581376649762</v>
          </cell>
          <cell r="AN176">
            <v>486.68637286415805</v>
          </cell>
          <cell r="AO176">
            <v>0</v>
          </cell>
          <cell r="AQ176">
            <v>651.26530354267561</v>
          </cell>
          <cell r="AR176">
            <v>0</v>
          </cell>
          <cell r="AT176">
            <v>967.86316066441805</v>
          </cell>
          <cell r="AU176">
            <v>3525.0968402714652</v>
          </cell>
          <cell r="AW176">
            <v>1060.7879647297675</v>
          </cell>
          <cell r="AX176">
            <v>0</v>
          </cell>
        </row>
        <row r="177">
          <cell r="F177">
            <v>216216.71504847822</v>
          </cell>
          <cell r="I177">
            <v>132.60399999999998</v>
          </cell>
          <cell r="J177">
            <v>50216.114047688512</v>
          </cell>
          <cell r="L177">
            <v>0</v>
          </cell>
          <cell r="M177">
            <v>0</v>
          </cell>
          <cell r="O177">
            <v>191.5</v>
          </cell>
          <cell r="P177">
            <v>73863.012037863577</v>
          </cell>
          <cell r="R177">
            <v>9</v>
          </cell>
          <cell r="S177">
            <v>206846.64033579128</v>
          </cell>
          <cell r="U177">
            <v>0</v>
          </cell>
          <cell r="V177">
            <v>0</v>
          </cell>
          <cell r="W177">
            <v>4</v>
          </cell>
          <cell r="X177">
            <v>351</v>
          </cell>
          <cell r="Y177">
            <v>2986.5377243029961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8877.031465322294</v>
          </cell>
          <cell r="AE177">
            <v>2726.7349971655212</v>
          </cell>
          <cell r="AF177">
            <v>1359.92186800677</v>
          </cell>
          <cell r="AH177">
            <v>1997.3645284093027</v>
          </cell>
          <cell r="AI177">
            <v>10226.273796586343</v>
          </cell>
          <cell r="AK177">
            <v>3074.6237963690573</v>
          </cell>
          <cell r="AL177">
            <v>0</v>
          </cell>
          <cell r="AN177">
            <v>1197.7285781495787</v>
          </cell>
          <cell r="AO177">
            <v>0</v>
          </cell>
          <cell r="AQ177">
            <v>1354.5356497485695</v>
          </cell>
          <cell r="AR177">
            <v>1959.0823694717819</v>
          </cell>
          <cell r="AT177">
            <v>4274.2518430032524</v>
          </cell>
          <cell r="AU177">
            <v>9688.3878977902641</v>
          </cell>
          <cell r="AW177">
            <v>823.35633721748945</v>
          </cell>
          <cell r="AX177">
            <v>438.67713853039999</v>
          </cell>
        </row>
        <row r="178">
          <cell r="F178">
            <v>2697.486603567937</v>
          </cell>
          <cell r="I178">
            <v>0</v>
          </cell>
          <cell r="J178">
            <v>0</v>
          </cell>
          <cell r="L178">
            <v>0</v>
          </cell>
          <cell r="M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H178">
            <v>0</v>
          </cell>
          <cell r="AI178">
            <v>0</v>
          </cell>
          <cell r="AK178">
            <v>0</v>
          </cell>
          <cell r="AL178">
            <v>0</v>
          </cell>
          <cell r="AN178">
            <v>0</v>
          </cell>
          <cell r="AO178">
            <v>0</v>
          </cell>
          <cell r="AQ178">
            <v>0</v>
          </cell>
          <cell r="AR178">
            <v>0</v>
          </cell>
          <cell r="AT178">
            <v>0</v>
          </cell>
          <cell r="AU178">
            <v>0</v>
          </cell>
          <cell r="AW178">
            <v>0</v>
          </cell>
          <cell r="AX178">
            <v>0</v>
          </cell>
        </row>
        <row r="179">
          <cell r="F179">
            <v>146595.58389545028</v>
          </cell>
          <cell r="I179">
            <v>76.209999999999994</v>
          </cell>
          <cell r="J179">
            <v>31132.951653278309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R179">
            <v>1</v>
          </cell>
          <cell r="S179">
            <v>5396.958613296094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15606.925818872727</v>
          </cell>
          <cell r="AD179">
            <v>6189.5508739622728</v>
          </cell>
          <cell r="AE179">
            <v>1927.1756415339489</v>
          </cell>
          <cell r="AF179">
            <v>1144.6618646653308</v>
          </cell>
          <cell r="AH179">
            <v>2385.2949437980787</v>
          </cell>
          <cell r="AI179">
            <v>2936.8243423494673</v>
          </cell>
          <cell r="AK179">
            <v>2810.6239235995595</v>
          </cell>
          <cell r="AL179">
            <v>0</v>
          </cell>
          <cell r="AN179">
            <v>1027.7594422007928</v>
          </cell>
          <cell r="AO179">
            <v>0</v>
          </cell>
          <cell r="AQ179">
            <v>1523.4317016537975</v>
          </cell>
          <cell r="AR179">
            <v>0</v>
          </cell>
          <cell r="AT179">
            <v>2866.7842304529377</v>
          </cell>
          <cell r="AU179">
            <v>7529.746962416034</v>
          </cell>
          <cell r="AW179">
            <v>860.69864863856924</v>
          </cell>
          <cell r="AX179">
            <v>13495.202156525</v>
          </cell>
        </row>
        <row r="180">
          <cell r="F180">
            <v>125479.88033256886</v>
          </cell>
          <cell r="I180">
            <v>0</v>
          </cell>
          <cell r="J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2</v>
          </cell>
          <cell r="S180">
            <v>4509</v>
          </cell>
          <cell r="U180">
            <v>0</v>
          </cell>
          <cell r="V180">
            <v>0</v>
          </cell>
          <cell r="W180">
            <v>3</v>
          </cell>
          <cell r="X180">
            <v>600.5862433608379</v>
          </cell>
          <cell r="Y180">
            <v>7152.6925247545641</v>
          </cell>
          <cell r="Z180">
            <v>0</v>
          </cell>
          <cell r="AA180">
            <v>0</v>
          </cell>
          <cell r="AB180">
            <v>0</v>
          </cell>
          <cell r="AC180">
            <v>547.26493048783993</v>
          </cell>
          <cell r="AD180">
            <v>5721.494504307545</v>
          </cell>
          <cell r="AE180">
            <v>565.87426020397197</v>
          </cell>
          <cell r="AF180">
            <v>963.17910696155377</v>
          </cell>
          <cell r="AH180">
            <v>819.30662167323101</v>
          </cell>
          <cell r="AI180">
            <v>3526.1275550517685</v>
          </cell>
          <cell r="AK180">
            <v>480.31778719488585</v>
          </cell>
          <cell r="AL180">
            <v>0</v>
          </cell>
          <cell r="AN180">
            <v>409.78260753857842</v>
          </cell>
          <cell r="AO180">
            <v>0</v>
          </cell>
          <cell r="AQ180">
            <v>405.12514725149742</v>
          </cell>
          <cell r="AR180">
            <v>0</v>
          </cell>
          <cell r="AT180">
            <v>632.19878762302687</v>
          </cell>
          <cell r="AU180">
            <v>1280.8526342823393</v>
          </cell>
          <cell r="AW180">
            <v>1028.4282220979401</v>
          </cell>
          <cell r="AX180">
            <v>15474.132004325</v>
          </cell>
        </row>
        <row r="181">
          <cell r="F181">
            <v>2143.67009217228</v>
          </cell>
          <cell r="I181">
            <v>0</v>
          </cell>
          <cell r="J181">
            <v>0</v>
          </cell>
          <cell r="L181">
            <v>0</v>
          </cell>
          <cell r="M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H181">
            <v>0</v>
          </cell>
          <cell r="AI181">
            <v>0</v>
          </cell>
          <cell r="AK181">
            <v>0</v>
          </cell>
          <cell r="AL181">
            <v>0</v>
          </cell>
          <cell r="AN181">
            <v>0</v>
          </cell>
          <cell r="AO181">
            <v>0</v>
          </cell>
          <cell r="AQ181">
            <v>0</v>
          </cell>
          <cell r="AR181">
            <v>0</v>
          </cell>
          <cell r="AT181">
            <v>0</v>
          </cell>
          <cell r="AU181">
            <v>0</v>
          </cell>
          <cell r="AW181">
            <v>0</v>
          </cell>
          <cell r="AX181">
            <v>0</v>
          </cell>
        </row>
        <row r="182">
          <cell r="F182">
            <v>2093.4817180835716</v>
          </cell>
          <cell r="I182">
            <v>0</v>
          </cell>
          <cell r="J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H182">
            <v>0</v>
          </cell>
          <cell r="AI182">
            <v>0</v>
          </cell>
          <cell r="AK182">
            <v>0</v>
          </cell>
          <cell r="AL182">
            <v>0</v>
          </cell>
          <cell r="AN182">
            <v>0</v>
          </cell>
          <cell r="AO182">
            <v>0</v>
          </cell>
          <cell r="AQ182">
            <v>0</v>
          </cell>
          <cell r="AR182">
            <v>0</v>
          </cell>
          <cell r="AT182">
            <v>0</v>
          </cell>
          <cell r="AU182">
            <v>0</v>
          </cell>
          <cell r="AW182">
            <v>0</v>
          </cell>
          <cell r="AX182">
            <v>0</v>
          </cell>
        </row>
        <row r="183">
          <cell r="F183">
            <v>116628.41856309476</v>
          </cell>
          <cell r="I183">
            <v>6</v>
          </cell>
          <cell r="J183">
            <v>560.4614629011819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R183">
            <v>5</v>
          </cell>
          <cell r="S183">
            <v>218906.68671915212</v>
          </cell>
          <cell r="U183">
            <v>487</v>
          </cell>
          <cell r="V183">
            <v>0</v>
          </cell>
          <cell r="W183">
            <v>9</v>
          </cell>
          <cell r="X183">
            <v>2407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201.56563642701104</v>
          </cell>
          <cell r="AD183">
            <v>5553.0784540827108</v>
          </cell>
          <cell r="AE183">
            <v>1625.1280424486122</v>
          </cell>
          <cell r="AF183">
            <v>1683.4927039917134</v>
          </cell>
          <cell r="AH183">
            <v>1321.6527476344224</v>
          </cell>
          <cell r="AI183">
            <v>0</v>
          </cell>
          <cell r="AK183">
            <v>2298.9717813320417</v>
          </cell>
          <cell r="AL183">
            <v>761.87906883248809</v>
          </cell>
          <cell r="AN183">
            <v>703.6182470099385</v>
          </cell>
          <cell r="AO183">
            <v>718.34862679647222</v>
          </cell>
          <cell r="AQ183">
            <v>954.11337010337263</v>
          </cell>
          <cell r="AR183">
            <v>0</v>
          </cell>
          <cell r="AT183">
            <v>2493.8393789727793</v>
          </cell>
          <cell r="AU183">
            <v>5915.8565211893892</v>
          </cell>
          <cell r="AW183">
            <v>1028.4282220979401</v>
          </cell>
          <cell r="AX183">
            <v>0</v>
          </cell>
        </row>
        <row r="185">
          <cell r="F185">
            <v>2283.1134216217802</v>
          </cell>
          <cell r="I185">
            <v>0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H185">
            <v>0</v>
          </cell>
          <cell r="AI185">
            <v>0</v>
          </cell>
          <cell r="AK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R185">
            <v>0</v>
          </cell>
          <cell r="AT185">
            <v>0</v>
          </cell>
          <cell r="AU185">
            <v>0</v>
          </cell>
          <cell r="AW185">
            <v>0</v>
          </cell>
          <cell r="AX185">
            <v>2075.2383857599998</v>
          </cell>
        </row>
        <row r="187">
          <cell r="F187">
            <v>2961.0349925613423</v>
          </cell>
          <cell r="I187">
            <v>0</v>
          </cell>
          <cell r="J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N187">
            <v>0</v>
          </cell>
          <cell r="AO187">
            <v>0</v>
          </cell>
          <cell r="AQ187">
            <v>0</v>
          </cell>
          <cell r="AR187">
            <v>0</v>
          </cell>
          <cell r="AT187">
            <v>0</v>
          </cell>
          <cell r="AU187">
            <v>0</v>
          </cell>
          <cell r="AW187">
            <v>0</v>
          </cell>
          <cell r="AX187">
            <v>2268.5421754399999</v>
          </cell>
        </row>
        <row r="188">
          <cell r="F188">
            <v>1996.3417327747941</v>
          </cell>
          <cell r="I188">
            <v>0</v>
          </cell>
          <cell r="J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H188">
            <v>0</v>
          </cell>
          <cell r="AI188">
            <v>0</v>
          </cell>
          <cell r="AK188">
            <v>0</v>
          </cell>
          <cell r="AL188">
            <v>0</v>
          </cell>
          <cell r="AN188">
            <v>0</v>
          </cell>
          <cell r="AO188">
            <v>0</v>
          </cell>
          <cell r="AQ188">
            <v>0</v>
          </cell>
          <cell r="AR188">
            <v>0</v>
          </cell>
          <cell r="AT188">
            <v>0</v>
          </cell>
          <cell r="AU188">
            <v>0</v>
          </cell>
          <cell r="AW188">
            <v>0</v>
          </cell>
          <cell r="AX188">
            <v>1280.92</v>
          </cell>
        </row>
        <row r="189">
          <cell r="F189">
            <v>3141.780579090735</v>
          </cell>
          <cell r="I189">
            <v>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H189">
            <v>0</v>
          </cell>
          <cell r="AI189">
            <v>0</v>
          </cell>
          <cell r="AK189">
            <v>0</v>
          </cell>
          <cell r="AL189">
            <v>0</v>
          </cell>
          <cell r="AN189">
            <v>0</v>
          </cell>
          <cell r="AO189">
            <v>0</v>
          </cell>
          <cell r="AQ189">
            <v>0</v>
          </cell>
          <cell r="AR189">
            <v>0</v>
          </cell>
          <cell r="AT189">
            <v>0</v>
          </cell>
          <cell r="AU189">
            <v>0</v>
          </cell>
          <cell r="AW189">
            <v>0</v>
          </cell>
          <cell r="AX189">
            <v>1766.4</v>
          </cell>
        </row>
        <row r="190">
          <cell r="F190">
            <v>4720.7044150081801</v>
          </cell>
          <cell r="I190">
            <v>0</v>
          </cell>
          <cell r="J190">
            <v>0</v>
          </cell>
          <cell r="L190">
            <v>0</v>
          </cell>
          <cell r="M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H190">
            <v>0</v>
          </cell>
          <cell r="AI190">
            <v>0</v>
          </cell>
          <cell r="AK190">
            <v>0</v>
          </cell>
          <cell r="AL190">
            <v>0</v>
          </cell>
          <cell r="AN190">
            <v>0</v>
          </cell>
          <cell r="AO190">
            <v>0</v>
          </cell>
          <cell r="AQ190">
            <v>0</v>
          </cell>
          <cell r="AR190">
            <v>0</v>
          </cell>
          <cell r="AT190">
            <v>0</v>
          </cell>
          <cell r="AU190">
            <v>0</v>
          </cell>
          <cell r="AW190">
            <v>0</v>
          </cell>
          <cell r="AX190">
            <v>3375.0397301600001</v>
          </cell>
        </row>
        <row r="191">
          <cell r="F191">
            <v>2003.4811747357487</v>
          </cell>
          <cell r="I191">
            <v>0</v>
          </cell>
          <cell r="J191">
            <v>0</v>
          </cell>
          <cell r="L191">
            <v>0</v>
          </cell>
          <cell r="M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H191">
            <v>0</v>
          </cell>
          <cell r="AI191">
            <v>0</v>
          </cell>
          <cell r="AK191">
            <v>0</v>
          </cell>
          <cell r="AL191">
            <v>0</v>
          </cell>
          <cell r="AN191">
            <v>0</v>
          </cell>
          <cell r="AO191">
            <v>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W191">
            <v>0</v>
          </cell>
          <cell r="AX191">
            <v>974.29553764000002</v>
          </cell>
        </row>
        <row r="192">
          <cell r="F192">
            <v>69734.71773530214</v>
          </cell>
          <cell r="I192">
            <v>0</v>
          </cell>
          <cell r="J192">
            <v>0</v>
          </cell>
          <cell r="L192">
            <v>0</v>
          </cell>
          <cell r="M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4661.0453941268715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1767.2290601683867</v>
          </cell>
          <cell r="AE192">
            <v>3379.283383110193</v>
          </cell>
          <cell r="AF192">
            <v>0</v>
          </cell>
          <cell r="AH192">
            <v>4769.2249085863168</v>
          </cell>
          <cell r="AI192">
            <v>1605.9973575179408</v>
          </cell>
          <cell r="AK192">
            <v>3730.509050495913</v>
          </cell>
          <cell r="AL192">
            <v>0</v>
          </cell>
          <cell r="AN192">
            <v>0</v>
          </cell>
          <cell r="AO192">
            <v>0</v>
          </cell>
          <cell r="AQ192">
            <v>339.52503401730695</v>
          </cell>
          <cell r="AR192">
            <v>1133.7402444184133</v>
          </cell>
          <cell r="AT192">
            <v>3215.9559099893386</v>
          </cell>
          <cell r="AU192">
            <v>3543.7164155103328</v>
          </cell>
          <cell r="AW192">
            <v>20.219350387451261</v>
          </cell>
          <cell r="AX192">
            <v>0</v>
          </cell>
        </row>
        <row r="193">
          <cell r="F193">
            <v>29100.237351494325</v>
          </cell>
          <cell r="I193">
            <v>0</v>
          </cell>
          <cell r="J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2005.0141269599699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667.17411009158468</v>
          </cell>
          <cell r="AE193">
            <v>1305.3025065941415</v>
          </cell>
          <cell r="AF193">
            <v>0</v>
          </cell>
          <cell r="AH193">
            <v>1713.7715601147258</v>
          </cell>
          <cell r="AI193">
            <v>2290.419905761205</v>
          </cell>
          <cell r="AK193">
            <v>1191.4952730492337</v>
          </cell>
          <cell r="AL193">
            <v>0</v>
          </cell>
          <cell r="AN193">
            <v>541.15586661803172</v>
          </cell>
          <cell r="AO193">
            <v>0</v>
          </cell>
          <cell r="AQ193">
            <v>237.66752381211489</v>
          </cell>
          <cell r="AR193">
            <v>0</v>
          </cell>
          <cell r="AT193">
            <v>1525.2760703453005</v>
          </cell>
          <cell r="AU193">
            <v>5355.3623088538016</v>
          </cell>
          <cell r="AW193">
            <v>115.90710413188623</v>
          </cell>
          <cell r="AX193">
            <v>3196.4251024579148</v>
          </cell>
        </row>
        <row r="194">
          <cell r="F194">
            <v>5959.2683221273592</v>
          </cell>
          <cell r="I194">
            <v>3.6</v>
          </cell>
          <cell r="J194">
            <v>849</v>
          </cell>
          <cell r="L194">
            <v>0</v>
          </cell>
          <cell r="M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342.72311806921147</v>
          </cell>
          <cell r="AF194">
            <v>0</v>
          </cell>
          <cell r="AH194">
            <v>445.9002249461646</v>
          </cell>
          <cell r="AI194">
            <v>0</v>
          </cell>
          <cell r="AK194">
            <v>346.48993478746672</v>
          </cell>
          <cell r="AL194">
            <v>0</v>
          </cell>
          <cell r="AN194">
            <v>0</v>
          </cell>
          <cell r="AO194">
            <v>0</v>
          </cell>
          <cell r="AQ194">
            <v>0</v>
          </cell>
          <cell r="AR194">
            <v>0</v>
          </cell>
          <cell r="AT194">
            <v>304.36772849014744</v>
          </cell>
          <cell r="AU194">
            <v>0</v>
          </cell>
          <cell r="AW194">
            <v>99.14237776997301</v>
          </cell>
          <cell r="AX194">
            <v>0</v>
          </cell>
        </row>
        <row r="196">
          <cell r="F196">
            <v>2679.6719185667275</v>
          </cell>
          <cell r="I196">
            <v>0</v>
          </cell>
          <cell r="J196">
            <v>0</v>
          </cell>
          <cell r="L196">
            <v>0</v>
          </cell>
          <cell r="M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N196">
            <v>0</v>
          </cell>
          <cell r="AO196">
            <v>0</v>
          </cell>
          <cell r="AQ196">
            <v>0</v>
          </cell>
          <cell r="AR196">
            <v>0</v>
          </cell>
          <cell r="AT196">
            <v>0</v>
          </cell>
          <cell r="AU196">
            <v>0</v>
          </cell>
          <cell r="AW196">
            <v>0</v>
          </cell>
          <cell r="AX196">
            <v>2151.8933368399998</v>
          </cell>
        </row>
        <row r="197">
          <cell r="F197">
            <v>3481.1700288634047</v>
          </cell>
          <cell r="I197">
            <v>0</v>
          </cell>
          <cell r="J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N197">
            <v>0</v>
          </cell>
          <cell r="AO197">
            <v>0</v>
          </cell>
          <cell r="AQ197">
            <v>0</v>
          </cell>
          <cell r="AR197">
            <v>0</v>
          </cell>
          <cell r="AT197">
            <v>0</v>
          </cell>
          <cell r="AU197">
            <v>0</v>
          </cell>
          <cell r="AW197">
            <v>0</v>
          </cell>
          <cell r="AX197">
            <v>2517.3930311200002</v>
          </cell>
        </row>
        <row r="198">
          <cell r="F198">
            <v>2621.5823039232719</v>
          </cell>
          <cell r="I198">
            <v>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N198">
            <v>0</v>
          </cell>
          <cell r="AO198">
            <v>0</v>
          </cell>
          <cell r="AQ198">
            <v>0</v>
          </cell>
          <cell r="AR198">
            <v>0</v>
          </cell>
          <cell r="AT198">
            <v>0</v>
          </cell>
          <cell r="AU198">
            <v>0</v>
          </cell>
          <cell r="AW198">
            <v>0</v>
          </cell>
          <cell r="AX198">
            <v>974.29553764000002</v>
          </cell>
        </row>
        <row r="199">
          <cell r="F199">
            <v>5056.0957964239151</v>
          </cell>
          <cell r="I199">
            <v>15.2</v>
          </cell>
          <cell r="J199">
            <v>3739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304.73561775365101</v>
          </cell>
          <cell r="AF199">
            <v>0</v>
          </cell>
          <cell r="AH199">
            <v>266.55891752188097</v>
          </cell>
          <cell r="AI199">
            <v>0</v>
          </cell>
          <cell r="AK199">
            <v>208.94993515757648</v>
          </cell>
          <cell r="AL199">
            <v>0</v>
          </cell>
          <cell r="AN199">
            <v>130.73308733871869</v>
          </cell>
          <cell r="AO199">
            <v>0</v>
          </cell>
          <cell r="AQ199">
            <v>0</v>
          </cell>
          <cell r="AR199">
            <v>0</v>
          </cell>
          <cell r="AT199">
            <v>154.73053795402592</v>
          </cell>
          <cell r="AU199">
            <v>0</v>
          </cell>
          <cell r="AW199">
            <v>32.19641781441284</v>
          </cell>
          <cell r="AX199">
            <v>1781.94987728</v>
          </cell>
        </row>
        <row r="200">
          <cell r="F200">
            <v>67210.033548036459</v>
          </cell>
          <cell r="I200">
            <v>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1312.9776036267381</v>
          </cell>
          <cell r="Y200">
            <v>0</v>
          </cell>
          <cell r="Z200">
            <v>0</v>
          </cell>
          <cell r="AA200">
            <v>0</v>
          </cell>
          <cell r="AB200">
            <v>5086.3934231262538</v>
          </cell>
          <cell r="AC200">
            <v>3227.3389021744019</v>
          </cell>
          <cell r="AD200">
            <v>4255.9865697982768</v>
          </cell>
          <cell r="AE200">
            <v>2813.1517427203316</v>
          </cell>
          <cell r="AF200">
            <v>341.33937713576938</v>
          </cell>
          <cell r="AH200">
            <v>5017.2933041667038</v>
          </cell>
          <cell r="AI200">
            <v>0</v>
          </cell>
          <cell r="AK200">
            <v>4164.9604011780584</v>
          </cell>
          <cell r="AL200">
            <v>654.85420560556304</v>
          </cell>
          <cell r="AN200">
            <v>0</v>
          </cell>
          <cell r="AO200">
            <v>0</v>
          </cell>
          <cell r="AQ200">
            <v>1161.7946550398567</v>
          </cell>
          <cell r="AR200">
            <v>0</v>
          </cell>
          <cell r="AT200">
            <v>3016.9675767806566</v>
          </cell>
          <cell r="AU200">
            <v>359.24524219012426</v>
          </cell>
          <cell r="AW200">
            <v>103.54367969115168</v>
          </cell>
          <cell r="AX200">
            <v>0</v>
          </cell>
        </row>
        <row r="201">
          <cell r="F201">
            <v>178268.42340110382</v>
          </cell>
          <cell r="I201">
            <v>26.79</v>
          </cell>
          <cell r="J201">
            <v>19298.853908490146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R201">
            <v>2</v>
          </cell>
          <cell r="S201">
            <v>97107.132470833443</v>
          </cell>
          <cell r="U201">
            <v>8819.5200402958799</v>
          </cell>
          <cell r="V201">
            <v>0</v>
          </cell>
          <cell r="W201">
            <v>0</v>
          </cell>
          <cell r="X201">
            <v>131.13523579795151</v>
          </cell>
          <cell r="Y201">
            <v>511.68828238720596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259.1031687787534</v>
          </cell>
          <cell r="AE201">
            <v>2591.6452701258286</v>
          </cell>
          <cell r="AF201">
            <v>0</v>
          </cell>
          <cell r="AH201">
            <v>2835.3715553428124</v>
          </cell>
          <cell r="AI201">
            <v>3174.5271559253533</v>
          </cell>
          <cell r="AK201">
            <v>3479.1096229362538</v>
          </cell>
          <cell r="AL201">
            <v>0</v>
          </cell>
          <cell r="AN201">
            <v>944.52759355668161</v>
          </cell>
          <cell r="AO201">
            <v>0</v>
          </cell>
          <cell r="AQ201">
            <v>655.35811463036464</v>
          </cell>
          <cell r="AR201">
            <v>0</v>
          </cell>
          <cell r="AT201">
            <v>2515.9532658405428</v>
          </cell>
          <cell r="AU201">
            <v>831.38797548462003</v>
          </cell>
          <cell r="AW201">
            <v>206.0570740122422</v>
          </cell>
          <cell r="AX201">
            <v>0</v>
          </cell>
        </row>
        <row r="202">
          <cell r="F202">
            <v>58567.736883783553</v>
          </cell>
          <cell r="I202">
            <v>0</v>
          </cell>
          <cell r="J202">
            <v>0</v>
          </cell>
          <cell r="L202">
            <v>0</v>
          </cell>
          <cell r="M202">
            <v>0</v>
          </cell>
          <cell r="O202">
            <v>13</v>
          </cell>
          <cell r="P202">
            <v>4551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1345.9785296596094</v>
          </cell>
          <cell r="Y202">
            <v>2344.3646265462744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338.93096249764824</v>
          </cell>
          <cell r="AE202">
            <v>1964.4539500133958</v>
          </cell>
          <cell r="AF202">
            <v>1020.3680806661047</v>
          </cell>
          <cell r="AH202">
            <v>3793.2668311090069</v>
          </cell>
          <cell r="AI202">
            <v>1085.3415150196006</v>
          </cell>
          <cell r="AK202">
            <v>1746.3806154632443</v>
          </cell>
          <cell r="AL202">
            <v>7001.9597529599305</v>
          </cell>
          <cell r="AN202">
            <v>1399.4374744808731</v>
          </cell>
          <cell r="AO202">
            <v>2356.1047509747959</v>
          </cell>
          <cell r="AQ202">
            <v>485.78591796691938</v>
          </cell>
          <cell r="AR202">
            <v>0</v>
          </cell>
          <cell r="AT202">
            <v>1656.5308339460287</v>
          </cell>
          <cell r="AU202">
            <v>0</v>
          </cell>
          <cell r="AW202">
            <v>141.66423838341649</v>
          </cell>
          <cell r="AX202">
            <v>1886.5523592784048</v>
          </cell>
        </row>
        <row r="203">
          <cell r="F203">
            <v>177986.1758151403</v>
          </cell>
          <cell r="I203">
            <v>148.1</v>
          </cell>
          <cell r="J203">
            <v>92634.267869557458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476.60781442661488</v>
          </cell>
          <cell r="Y203">
            <v>0</v>
          </cell>
          <cell r="Z203">
            <v>0</v>
          </cell>
          <cell r="AA203">
            <v>0</v>
          </cell>
          <cell r="AB203">
            <v>10893.574088656685</v>
          </cell>
          <cell r="AC203">
            <v>618.79751579604317</v>
          </cell>
          <cell r="AD203">
            <v>990.76908521469818</v>
          </cell>
          <cell r="AE203">
            <v>2588.8152678602319</v>
          </cell>
          <cell r="AF203">
            <v>2191.1815567737581</v>
          </cell>
          <cell r="AH203">
            <v>2834.4277524197123</v>
          </cell>
          <cell r="AI203">
            <v>4506.9812555463723</v>
          </cell>
          <cell r="AK203">
            <v>3411.846897289146</v>
          </cell>
          <cell r="AL203">
            <v>0</v>
          </cell>
          <cell r="AN203">
            <v>904.59123979636092</v>
          </cell>
          <cell r="AO203">
            <v>0</v>
          </cell>
          <cell r="AQ203">
            <v>655.35811463036464</v>
          </cell>
          <cell r="AR203">
            <v>0</v>
          </cell>
          <cell r="AT203">
            <v>2470.1204096376314</v>
          </cell>
          <cell r="AU203">
            <v>0</v>
          </cell>
          <cell r="AW203">
            <v>206.0570740122422</v>
          </cell>
          <cell r="AX203">
            <v>5100.3739899085631</v>
          </cell>
        </row>
        <row r="204">
          <cell r="F204">
            <v>178495.01070611959</v>
          </cell>
          <cell r="I204">
            <v>103.87</v>
          </cell>
          <cell r="J204">
            <v>104357.33181373427</v>
          </cell>
          <cell r="L204">
            <v>0</v>
          </cell>
          <cell r="M204">
            <v>0</v>
          </cell>
          <cell r="O204">
            <v>25.2</v>
          </cell>
          <cell r="P204">
            <v>8359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2</v>
          </cell>
          <cell r="X204">
            <v>414.76838186981519</v>
          </cell>
          <cell r="Y204">
            <v>0</v>
          </cell>
          <cell r="Z204">
            <v>0</v>
          </cell>
          <cell r="AA204">
            <v>0</v>
          </cell>
          <cell r="AB204">
            <v>1938.6185254230636</v>
          </cell>
          <cell r="AC204">
            <v>1788.4661345871277</v>
          </cell>
          <cell r="AD204">
            <v>4030.7968823292254</v>
          </cell>
          <cell r="AE204">
            <v>2330.5772091304407</v>
          </cell>
          <cell r="AF204">
            <v>1000.8970345232095</v>
          </cell>
          <cell r="AH204">
            <v>2412.7018991360951</v>
          </cell>
          <cell r="AI204">
            <v>1009.1087414576288</v>
          </cell>
          <cell r="AK204">
            <v>3035.6335546753348</v>
          </cell>
          <cell r="AL204">
            <v>2195.2597204529761</v>
          </cell>
          <cell r="AN204">
            <v>780.90103850257378</v>
          </cell>
          <cell r="AO204">
            <v>0</v>
          </cell>
          <cell r="AQ204">
            <v>575.21524680688776</v>
          </cell>
          <cell r="AR204">
            <v>4628.8112178599768</v>
          </cell>
          <cell r="AT204">
            <v>2300.8425040701991</v>
          </cell>
          <cell r="AU204">
            <v>1632.0079449031614</v>
          </cell>
          <cell r="AW204">
            <v>206.0570740122422</v>
          </cell>
          <cell r="AX204">
            <v>4282.2615761738634</v>
          </cell>
        </row>
        <row r="205">
          <cell r="F205">
            <v>64875.816431458035</v>
          </cell>
          <cell r="I205">
            <v>0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R205">
            <v>1</v>
          </cell>
          <cell r="S205">
            <v>2226.6232764722035</v>
          </cell>
          <cell r="U205">
            <v>0</v>
          </cell>
          <cell r="V205">
            <v>0</v>
          </cell>
          <cell r="W205">
            <v>4</v>
          </cell>
          <cell r="X205">
            <v>635.62547009863033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2130.4024229984561</v>
          </cell>
          <cell r="AD205">
            <v>0</v>
          </cell>
          <cell r="AE205">
            <v>1673.9140218479301</v>
          </cell>
          <cell r="AF205">
            <v>0</v>
          </cell>
          <cell r="AH205">
            <v>1478.111031904333</v>
          </cell>
          <cell r="AI205">
            <v>0</v>
          </cell>
          <cell r="AK205">
            <v>2289.904544143385</v>
          </cell>
          <cell r="AL205">
            <v>1404.0256190504656</v>
          </cell>
          <cell r="AN205">
            <v>764.21326130445937</v>
          </cell>
          <cell r="AO205">
            <v>0</v>
          </cell>
          <cell r="AQ205">
            <v>444.45052079189384</v>
          </cell>
          <cell r="AR205">
            <v>0</v>
          </cell>
          <cell r="AT205">
            <v>1445.6575885210168</v>
          </cell>
          <cell r="AU205">
            <v>0</v>
          </cell>
          <cell r="AW205">
            <v>64.392835628825679</v>
          </cell>
          <cell r="AX205">
            <v>0</v>
          </cell>
        </row>
        <row r="206">
          <cell r="F206">
            <v>6805.8673935001443</v>
          </cell>
          <cell r="I206">
            <v>0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912.69028472757088</v>
          </cell>
          <cell r="AC206">
            <v>0</v>
          </cell>
          <cell r="AD206">
            <v>0</v>
          </cell>
          <cell r="AE206">
            <v>525.57316506160964</v>
          </cell>
          <cell r="AF206">
            <v>0</v>
          </cell>
          <cell r="AH206">
            <v>699.11595192939751</v>
          </cell>
          <cell r="AI206">
            <v>0</v>
          </cell>
          <cell r="AK206">
            <v>318.77612660283285</v>
          </cell>
          <cell r="AL206">
            <v>0</v>
          </cell>
          <cell r="AN206">
            <v>0</v>
          </cell>
          <cell r="AO206">
            <v>0</v>
          </cell>
          <cell r="AQ206">
            <v>0</v>
          </cell>
          <cell r="AR206">
            <v>0</v>
          </cell>
          <cell r="AT206">
            <v>334.45442868276655</v>
          </cell>
          <cell r="AU206">
            <v>0</v>
          </cell>
          <cell r="AW206">
            <v>64.070871450681551</v>
          </cell>
          <cell r="AX206">
            <v>0</v>
          </cell>
        </row>
        <row r="207">
          <cell r="F207">
            <v>5914.6068692993513</v>
          </cell>
          <cell r="I207">
            <v>0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H207">
            <v>0</v>
          </cell>
          <cell r="AI207">
            <v>0</v>
          </cell>
          <cell r="AK207">
            <v>0</v>
          </cell>
          <cell r="AL207">
            <v>0</v>
          </cell>
          <cell r="AN207">
            <v>0</v>
          </cell>
          <cell r="AO207">
            <v>0</v>
          </cell>
          <cell r="AQ207">
            <v>0</v>
          </cell>
          <cell r="AR207">
            <v>0</v>
          </cell>
          <cell r="AT207">
            <v>237.4206472352474</v>
          </cell>
          <cell r="AU207">
            <v>0</v>
          </cell>
          <cell r="AW207">
            <v>161.2544779609766</v>
          </cell>
          <cell r="AX207">
            <v>0</v>
          </cell>
        </row>
        <row r="208">
          <cell r="F208">
            <v>8540.8714081707294</v>
          </cell>
          <cell r="I208">
            <v>0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246.76399970403261</v>
          </cell>
          <cell r="AF208">
            <v>0</v>
          </cell>
          <cell r="AH208">
            <v>357.73369559259703</v>
          </cell>
          <cell r="AI208">
            <v>0</v>
          </cell>
          <cell r="AK208">
            <v>267.95810326131925</v>
          </cell>
          <cell r="AL208">
            <v>0</v>
          </cell>
          <cell r="AN208">
            <v>0</v>
          </cell>
          <cell r="AO208">
            <v>0</v>
          </cell>
          <cell r="AQ208">
            <v>0</v>
          </cell>
          <cell r="AR208">
            <v>0</v>
          </cell>
          <cell r="AT208">
            <v>291.34659520262221</v>
          </cell>
          <cell r="AU208">
            <v>912.22088949723991</v>
          </cell>
          <cell r="AW208">
            <v>119.4628961595439</v>
          </cell>
          <cell r="AX208">
            <v>576.08846680399995</v>
          </cell>
        </row>
        <row r="209">
          <cell r="F209">
            <v>8356.9292090072158</v>
          </cell>
          <cell r="I209">
            <v>0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217.46933703980113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563.87826532295651</v>
          </cell>
          <cell r="AF209">
            <v>0</v>
          </cell>
          <cell r="AH209">
            <v>699.11595192939751</v>
          </cell>
          <cell r="AI209">
            <v>0</v>
          </cell>
          <cell r="AK209">
            <v>0</v>
          </cell>
          <cell r="AL209">
            <v>0</v>
          </cell>
          <cell r="AN209">
            <v>0</v>
          </cell>
          <cell r="AO209">
            <v>0</v>
          </cell>
          <cell r="AQ209">
            <v>0</v>
          </cell>
          <cell r="AR209">
            <v>0</v>
          </cell>
          <cell r="AT209">
            <v>331.85940472878929</v>
          </cell>
          <cell r="AU209">
            <v>0</v>
          </cell>
          <cell r="AW209">
            <v>64.070871450681551</v>
          </cell>
          <cell r="AX209">
            <v>0</v>
          </cell>
        </row>
        <row r="210">
          <cell r="F210">
            <v>5173.0918510393585</v>
          </cell>
          <cell r="I210">
            <v>0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341.35434024206074</v>
          </cell>
          <cell r="AF210">
            <v>0</v>
          </cell>
          <cell r="AH210">
            <v>490.89497127283636</v>
          </cell>
          <cell r="AI210">
            <v>0</v>
          </cell>
          <cell r="AK210">
            <v>305.4677198933839</v>
          </cell>
          <cell r="AL210">
            <v>0</v>
          </cell>
          <cell r="AN210">
            <v>0</v>
          </cell>
          <cell r="AO210">
            <v>0</v>
          </cell>
          <cell r="AQ210">
            <v>0</v>
          </cell>
          <cell r="AR210">
            <v>0</v>
          </cell>
          <cell r="AT210">
            <v>169.12000974302478</v>
          </cell>
          <cell r="AU210">
            <v>846.369578480222</v>
          </cell>
          <cell r="AW210">
            <v>79.653937672857353</v>
          </cell>
          <cell r="AX210">
            <v>0</v>
          </cell>
        </row>
        <row r="211">
          <cell r="F211">
            <v>29875.491007920278</v>
          </cell>
          <cell r="I211">
            <v>36.4</v>
          </cell>
          <cell r="J211">
            <v>15610</v>
          </cell>
          <cell r="L211">
            <v>1</v>
          </cell>
          <cell r="M211">
            <v>427.69294245699376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1150.4490360436853</v>
          </cell>
          <cell r="Z211">
            <v>0</v>
          </cell>
          <cell r="AA211">
            <v>0</v>
          </cell>
          <cell r="AB211">
            <v>478.7482461246716</v>
          </cell>
          <cell r="AC211">
            <v>28948.598292519695</v>
          </cell>
          <cell r="AD211">
            <v>3172.3937000871229</v>
          </cell>
          <cell r="AE211">
            <v>1426.3650657621638</v>
          </cell>
          <cell r="AF211">
            <v>1829.6437322267266</v>
          </cell>
          <cell r="AH211">
            <v>1968.4675085046897</v>
          </cell>
          <cell r="AI211">
            <v>0</v>
          </cell>
          <cell r="AK211">
            <v>1666.9895949564948</v>
          </cell>
          <cell r="AL211">
            <v>0</v>
          </cell>
          <cell r="AN211">
            <v>700.64011630695586</v>
          </cell>
          <cell r="AO211">
            <v>3723.2648498197973</v>
          </cell>
          <cell r="AQ211">
            <v>500.14945208211213</v>
          </cell>
          <cell r="AR211">
            <v>0</v>
          </cell>
          <cell r="AT211">
            <v>1204.3729777059989</v>
          </cell>
          <cell r="AU211">
            <v>0</v>
          </cell>
          <cell r="AW211">
            <v>138.89534645137701</v>
          </cell>
          <cell r="AX211">
            <v>0</v>
          </cell>
        </row>
        <row r="212">
          <cell r="F212">
            <v>3322.902606545204</v>
          </cell>
          <cell r="I212">
            <v>0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323.56701706634902</v>
          </cell>
          <cell r="AF212">
            <v>0</v>
          </cell>
          <cell r="AH212">
            <v>409.22413321908328</v>
          </cell>
          <cell r="AI212">
            <v>0</v>
          </cell>
          <cell r="AK212">
            <v>270.28865397694375</v>
          </cell>
          <cell r="AL212">
            <v>0</v>
          </cell>
          <cell r="AN212">
            <v>0</v>
          </cell>
          <cell r="AO212">
            <v>0</v>
          </cell>
          <cell r="AQ212">
            <v>0</v>
          </cell>
          <cell r="AR212">
            <v>0</v>
          </cell>
          <cell r="AT212">
            <v>1.147020302873283</v>
          </cell>
          <cell r="AU212">
            <v>0</v>
          </cell>
          <cell r="AW212">
            <v>79.653937672857353</v>
          </cell>
          <cell r="AX212">
            <v>0</v>
          </cell>
        </row>
        <row r="213">
          <cell r="F213">
            <v>6046.1488177662422</v>
          </cell>
          <cell r="I213">
            <v>0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1362.481936061416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429.44679272075632</v>
          </cell>
          <cell r="AF213">
            <v>0</v>
          </cell>
          <cell r="AH213">
            <v>804.72684674143397</v>
          </cell>
          <cell r="AI213">
            <v>0</v>
          </cell>
          <cell r="AK213">
            <v>329.48198887635783</v>
          </cell>
          <cell r="AL213">
            <v>0</v>
          </cell>
          <cell r="AN213">
            <v>0</v>
          </cell>
          <cell r="AO213">
            <v>0</v>
          </cell>
          <cell r="AQ213">
            <v>0</v>
          </cell>
          <cell r="AR213">
            <v>0</v>
          </cell>
          <cell r="AT213">
            <v>208.26223389744248</v>
          </cell>
          <cell r="AU213">
            <v>0</v>
          </cell>
          <cell r="AW213">
            <v>64.070871450681551</v>
          </cell>
          <cell r="AX213">
            <v>0</v>
          </cell>
        </row>
        <row r="214">
          <cell r="F214">
            <v>60780.66453564995</v>
          </cell>
          <cell r="I214">
            <v>5.57</v>
          </cell>
          <cell r="J214">
            <v>2600.9401791730552</v>
          </cell>
          <cell r="L214">
            <v>3</v>
          </cell>
          <cell r="M214">
            <v>208629.45580100769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3</v>
          </cell>
          <cell r="X214">
            <v>261</v>
          </cell>
          <cell r="Y214">
            <v>0</v>
          </cell>
          <cell r="Z214">
            <v>0</v>
          </cell>
          <cell r="AA214">
            <v>0</v>
          </cell>
          <cell r="AB214">
            <v>2854.9498316558929</v>
          </cell>
          <cell r="AC214">
            <v>0</v>
          </cell>
          <cell r="AD214">
            <v>6699.4120681812365</v>
          </cell>
          <cell r="AE214">
            <v>2838.6237363103828</v>
          </cell>
          <cell r="AF214">
            <v>1788.0073460339131</v>
          </cell>
          <cell r="AH214">
            <v>3983.8265076868583</v>
          </cell>
          <cell r="AI214">
            <v>832.92320353512014</v>
          </cell>
          <cell r="AK214">
            <v>3681.6411804388963</v>
          </cell>
          <cell r="AL214">
            <v>0</v>
          </cell>
          <cell r="AN214">
            <v>1273.5801168189519</v>
          </cell>
          <cell r="AO214">
            <v>9221.5149797636241</v>
          </cell>
          <cell r="AQ214">
            <v>814.52332812734471</v>
          </cell>
          <cell r="AR214">
            <v>0</v>
          </cell>
          <cell r="AT214">
            <v>2808.5082879646334</v>
          </cell>
          <cell r="AU214">
            <v>4243.6444280413434</v>
          </cell>
          <cell r="AW214">
            <v>146.81566523372251</v>
          </cell>
          <cell r="AX214">
            <v>0</v>
          </cell>
        </row>
        <row r="216">
          <cell r="F216">
            <v>4581.9097689263735</v>
          </cell>
          <cell r="I216">
            <v>0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58</v>
          </cell>
          <cell r="AD216">
            <v>0</v>
          </cell>
          <cell r="AE216">
            <v>278.66676726796425</v>
          </cell>
          <cell r="AF216">
            <v>0</v>
          </cell>
          <cell r="AH216">
            <v>342.88086910065334</v>
          </cell>
          <cell r="AI216">
            <v>0</v>
          </cell>
          <cell r="AK216">
            <v>205.84963570369266</v>
          </cell>
          <cell r="AL216">
            <v>0</v>
          </cell>
          <cell r="AN216">
            <v>0</v>
          </cell>
          <cell r="AO216">
            <v>0</v>
          </cell>
          <cell r="AQ216">
            <v>0</v>
          </cell>
          <cell r="AR216">
            <v>0</v>
          </cell>
          <cell r="AT216">
            <v>147.55474975057967</v>
          </cell>
          <cell r="AU216">
            <v>0</v>
          </cell>
          <cell r="AW216">
            <v>27.495740813508565</v>
          </cell>
          <cell r="AX216">
            <v>1197.2525579190001</v>
          </cell>
        </row>
        <row r="217">
          <cell r="F217">
            <v>70410.489964122971</v>
          </cell>
          <cell r="I217">
            <v>0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R217">
            <v>1</v>
          </cell>
          <cell r="S217">
            <v>1386.690875142624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1177.9383828770735</v>
          </cell>
          <cell r="AC217">
            <v>0</v>
          </cell>
          <cell r="AD217">
            <v>0</v>
          </cell>
          <cell r="AE217">
            <v>763.78500345051793</v>
          </cell>
          <cell r="AF217">
            <v>291.77148727723926</v>
          </cell>
          <cell r="AH217">
            <v>1472.8977139381132</v>
          </cell>
          <cell r="AI217">
            <v>3945.794007270867</v>
          </cell>
          <cell r="AK217">
            <v>1304.7770216392439</v>
          </cell>
          <cell r="AL217">
            <v>0</v>
          </cell>
          <cell r="AN217">
            <v>603.02540280949552</v>
          </cell>
          <cell r="AO217">
            <v>0</v>
          </cell>
          <cell r="AQ217">
            <v>524.75410904004332</v>
          </cell>
          <cell r="AR217">
            <v>0</v>
          </cell>
          <cell r="AT217">
            <v>969.84839286799263</v>
          </cell>
          <cell r="AU217">
            <v>518.39632622262423</v>
          </cell>
          <cell r="AW217">
            <v>537.07828074798442</v>
          </cell>
          <cell r="AX217">
            <v>0</v>
          </cell>
        </row>
        <row r="218">
          <cell r="F218">
            <v>239421.47892994626</v>
          </cell>
          <cell r="I218">
            <v>41.8</v>
          </cell>
          <cell r="J218">
            <v>21349.754319579613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R218">
            <v>5</v>
          </cell>
          <cell r="S218">
            <v>14264.845422693013</v>
          </cell>
          <cell r="U218">
            <v>0</v>
          </cell>
          <cell r="V218">
            <v>0</v>
          </cell>
          <cell r="W218">
            <v>5</v>
          </cell>
          <cell r="X218">
            <v>1104.7964452395356</v>
          </cell>
          <cell r="Y218">
            <v>27990.387653286314</v>
          </cell>
          <cell r="Z218">
            <v>0</v>
          </cell>
          <cell r="AA218">
            <v>0</v>
          </cell>
          <cell r="AB218">
            <v>1823.2243334303641</v>
          </cell>
          <cell r="AC218">
            <v>4947.7173583457134</v>
          </cell>
          <cell r="AD218">
            <v>10467.463743019538</v>
          </cell>
          <cell r="AE218">
            <v>6236.145921757794</v>
          </cell>
          <cell r="AF218">
            <v>975</v>
          </cell>
          <cell r="AH218">
            <v>7184.3608313109498</v>
          </cell>
          <cell r="AI218">
            <v>22530.724690927622</v>
          </cell>
          <cell r="AK218">
            <v>6357.6105863985085</v>
          </cell>
          <cell r="AL218">
            <v>0</v>
          </cell>
          <cell r="AN218">
            <v>2520.5442729840115</v>
          </cell>
          <cell r="AO218">
            <v>434.08200230550096</v>
          </cell>
          <cell r="AQ218">
            <v>1376.3827239709185</v>
          </cell>
          <cell r="AR218">
            <v>0</v>
          </cell>
          <cell r="AT218">
            <v>8168.8125238767107</v>
          </cell>
          <cell r="AU218">
            <v>6587.2315372411686</v>
          </cell>
          <cell r="AW218">
            <v>1303.9428811476193</v>
          </cell>
          <cell r="AX218">
            <v>12372.275635531589</v>
          </cell>
        </row>
        <row r="219">
          <cell r="F219">
            <v>7564.3121135102501</v>
          </cell>
          <cell r="I219">
            <v>0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912.69028472757088</v>
          </cell>
          <cell r="AC219">
            <v>0</v>
          </cell>
          <cell r="AD219">
            <v>0</v>
          </cell>
          <cell r="AE219">
            <v>501.99854229310296</v>
          </cell>
          <cell r="AF219">
            <v>0</v>
          </cell>
          <cell r="AH219">
            <v>655.92766310689035</v>
          </cell>
          <cell r="AI219">
            <v>0</v>
          </cell>
          <cell r="AK219">
            <v>319.8461692413112</v>
          </cell>
          <cell r="AL219">
            <v>13011.312292999584</v>
          </cell>
          <cell r="AN219">
            <v>0</v>
          </cell>
          <cell r="AO219">
            <v>0</v>
          </cell>
          <cell r="AQ219">
            <v>0</v>
          </cell>
          <cell r="AR219">
            <v>0</v>
          </cell>
          <cell r="AT219">
            <v>207.40378249143839</v>
          </cell>
          <cell r="AU219">
            <v>0</v>
          </cell>
          <cell r="AW219">
            <v>64.070871450681551</v>
          </cell>
          <cell r="AX219">
            <v>0</v>
          </cell>
        </row>
        <row r="220">
          <cell r="F220">
            <v>99073.098162583949</v>
          </cell>
          <cell r="I220">
            <v>0</v>
          </cell>
          <cell r="J220">
            <v>0</v>
          </cell>
          <cell r="L220">
            <v>4</v>
          </cell>
          <cell r="M220">
            <v>22189.208209401939</v>
          </cell>
          <cell r="O220">
            <v>0</v>
          </cell>
          <cell r="P220">
            <v>0</v>
          </cell>
          <cell r="R220">
            <v>1</v>
          </cell>
          <cell r="S220">
            <v>10382.663298952939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17849.750810497877</v>
          </cell>
          <cell r="Z220">
            <v>0</v>
          </cell>
          <cell r="AA220">
            <v>0</v>
          </cell>
          <cell r="AB220">
            <v>394.79827875826231</v>
          </cell>
          <cell r="AC220">
            <v>0</v>
          </cell>
          <cell r="AD220">
            <v>3724.5582479360678</v>
          </cell>
          <cell r="AE220">
            <v>1549.4842883611616</v>
          </cell>
          <cell r="AF220">
            <v>430.726959519101</v>
          </cell>
          <cell r="AH220">
            <v>1019.1223840430279</v>
          </cell>
          <cell r="AI220">
            <v>2437.4861276306642</v>
          </cell>
          <cell r="AK220">
            <v>1787.6612709291248</v>
          </cell>
          <cell r="AL220">
            <v>0</v>
          </cell>
          <cell r="AN220">
            <v>395.44438160106455</v>
          </cell>
          <cell r="AO220">
            <v>1737.9924740369104</v>
          </cell>
          <cell r="AQ220">
            <v>722.94281072410706</v>
          </cell>
          <cell r="AR220">
            <v>0</v>
          </cell>
          <cell r="AT220">
            <v>1571.5778704478862</v>
          </cell>
          <cell r="AU220">
            <v>3250.317633545631</v>
          </cell>
          <cell r="AW220">
            <v>526.74853361060559</v>
          </cell>
          <cell r="AX220">
            <v>0</v>
          </cell>
        </row>
        <row r="221">
          <cell r="F221">
            <v>6964.133518357482</v>
          </cell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538.77775360293617</v>
          </cell>
          <cell r="AE221">
            <v>315.34963195087863</v>
          </cell>
          <cell r="AF221">
            <v>0</v>
          </cell>
          <cell r="AH221">
            <v>655.92766310689035</v>
          </cell>
          <cell r="AI221">
            <v>0</v>
          </cell>
          <cell r="AK221">
            <v>0</v>
          </cell>
          <cell r="AL221">
            <v>0</v>
          </cell>
          <cell r="AN221">
            <v>0</v>
          </cell>
          <cell r="AO221">
            <v>0</v>
          </cell>
          <cell r="AQ221">
            <v>0</v>
          </cell>
          <cell r="AR221">
            <v>0</v>
          </cell>
          <cell r="AT221">
            <v>341.20149096310729</v>
          </cell>
          <cell r="AU221">
            <v>0</v>
          </cell>
          <cell r="AW221">
            <v>64.070871450681551</v>
          </cell>
          <cell r="AX221">
            <v>0</v>
          </cell>
        </row>
        <row r="222">
          <cell r="F222">
            <v>137579.20043621992</v>
          </cell>
          <cell r="I222">
            <v>86.94</v>
          </cell>
          <cell r="J222">
            <v>29216.180905254168</v>
          </cell>
          <cell r="L222">
            <v>2</v>
          </cell>
          <cell r="M222">
            <v>160612.13534376869</v>
          </cell>
          <cell r="O222">
            <v>182.2</v>
          </cell>
          <cell r="P222">
            <v>69700.990362329409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3848.6107053950013</v>
          </cell>
          <cell r="AC222">
            <v>6686.5187758337688</v>
          </cell>
          <cell r="AD222">
            <v>2717.3637189915162</v>
          </cell>
          <cell r="AE222">
            <v>2710.1698520161849</v>
          </cell>
          <cell r="AF222">
            <v>1111.1159889847941</v>
          </cell>
          <cell r="AH222">
            <v>2782.5068912024003</v>
          </cell>
          <cell r="AI222">
            <v>6495.9368971524464</v>
          </cell>
          <cell r="AK222">
            <v>3121.6369421729401</v>
          </cell>
          <cell r="AL222">
            <v>1523.7581376649762</v>
          </cell>
          <cell r="AN222">
            <v>1287.0966304443668</v>
          </cell>
          <cell r="AO222">
            <v>0</v>
          </cell>
          <cell r="AQ222">
            <v>740.60153317097661</v>
          </cell>
          <cell r="AR222">
            <v>0</v>
          </cell>
          <cell r="AT222">
            <v>3372.5052087082249</v>
          </cell>
          <cell r="AU222">
            <v>4264.9885218112659</v>
          </cell>
          <cell r="AW222">
            <v>813.75627146515524</v>
          </cell>
          <cell r="AX222">
            <v>3716.0503409034895</v>
          </cell>
        </row>
        <row r="223">
          <cell r="F223">
            <v>125730.01123565051</v>
          </cell>
          <cell r="I223">
            <v>0</v>
          </cell>
          <cell r="J223">
            <v>0</v>
          </cell>
          <cell r="L223">
            <v>0</v>
          </cell>
          <cell r="M223">
            <v>312.02999999999997</v>
          </cell>
          <cell r="O223">
            <v>0</v>
          </cell>
          <cell r="P223">
            <v>0</v>
          </cell>
          <cell r="R223">
            <v>3</v>
          </cell>
          <cell r="S223">
            <v>11904.492910184377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6594.7109929772432</v>
          </cell>
          <cell r="AE223">
            <v>567.72016199106929</v>
          </cell>
          <cell r="AF223">
            <v>745.21377779366821</v>
          </cell>
          <cell r="AH223">
            <v>847.50822639781688</v>
          </cell>
          <cell r="AI223">
            <v>0</v>
          </cell>
          <cell r="AK223">
            <v>546.64870365822458</v>
          </cell>
          <cell r="AL223">
            <v>0</v>
          </cell>
          <cell r="AN223">
            <v>485.16993921107371</v>
          </cell>
          <cell r="AO223">
            <v>0</v>
          </cell>
          <cell r="AQ223">
            <v>491.89265594480912</v>
          </cell>
          <cell r="AR223">
            <v>0</v>
          </cell>
          <cell r="AT223">
            <v>868.4187557401716</v>
          </cell>
          <cell r="AU223">
            <v>0</v>
          </cell>
          <cell r="AW223">
            <v>986.39146725712453</v>
          </cell>
          <cell r="AX223">
            <v>0</v>
          </cell>
        </row>
        <row r="224">
          <cell r="F224">
            <v>33681.582904851719</v>
          </cell>
          <cell r="I224">
            <v>71.36</v>
          </cell>
          <cell r="J224">
            <v>26736.871173538981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W224">
            <v>3</v>
          </cell>
          <cell r="X224">
            <v>1074.5699444248396</v>
          </cell>
          <cell r="Y224">
            <v>1484.9730386898955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6378.961711274982</v>
          </cell>
          <cell r="AE224">
            <v>729.45396719186544</v>
          </cell>
          <cell r="AF224">
            <v>786.88028318186889</v>
          </cell>
          <cell r="AH224">
            <v>806.47159178945753</v>
          </cell>
          <cell r="AI224">
            <v>0</v>
          </cell>
          <cell r="AK224">
            <v>676.40172339648484</v>
          </cell>
          <cell r="AL224">
            <v>0</v>
          </cell>
          <cell r="AN224">
            <v>366.67443980671288</v>
          </cell>
          <cell r="AO224">
            <v>622.83093257350083</v>
          </cell>
          <cell r="AQ224">
            <v>205.24900869508159</v>
          </cell>
          <cell r="AR224">
            <v>0</v>
          </cell>
          <cell r="AT224">
            <v>344.370450284578</v>
          </cell>
          <cell r="AU224">
            <v>2431.2588501124069</v>
          </cell>
          <cell r="AW224">
            <v>221.53068081055713</v>
          </cell>
          <cell r="AX224">
            <v>1878.8737064906281</v>
          </cell>
        </row>
        <row r="225">
          <cell r="F225">
            <v>65048.893073865867</v>
          </cell>
          <cell r="I225">
            <v>0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457.40732818828559</v>
          </cell>
          <cell r="Y225">
            <v>2153.0602639161984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5887.4812334702465</v>
          </cell>
          <cell r="AE225">
            <v>1938.0005982659375</v>
          </cell>
          <cell r="AF225">
            <v>3495.0311479236639</v>
          </cell>
          <cell r="AH225">
            <v>1397.6193082489942</v>
          </cell>
          <cell r="AI225">
            <v>0</v>
          </cell>
          <cell r="AK225">
            <v>1202.6387625850678</v>
          </cell>
          <cell r="AL225">
            <v>0</v>
          </cell>
          <cell r="AN225">
            <v>541.21643799138292</v>
          </cell>
          <cell r="AO225">
            <v>0</v>
          </cell>
          <cell r="AQ225">
            <v>357.06941678470321</v>
          </cell>
          <cell r="AR225">
            <v>0</v>
          </cell>
          <cell r="AT225">
            <v>1495.4630132883694</v>
          </cell>
          <cell r="AU225">
            <v>8044.9022028583586</v>
          </cell>
          <cell r="AW225">
            <v>481.20718252954578</v>
          </cell>
          <cell r="AX225">
            <v>6336.8411542312633</v>
          </cell>
        </row>
        <row r="226">
          <cell r="F226">
            <v>35883.977236699575</v>
          </cell>
          <cell r="I226">
            <v>0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R226">
            <v>1</v>
          </cell>
          <cell r="S226">
            <v>23386.917691194722</v>
          </cell>
          <cell r="U226">
            <v>0</v>
          </cell>
          <cell r="V226">
            <v>0</v>
          </cell>
          <cell r="W226">
            <v>1</v>
          </cell>
          <cell r="X226">
            <v>1505.7636501463244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547.77703785182439</v>
          </cell>
          <cell r="AE226">
            <v>1016.5152402823314</v>
          </cell>
          <cell r="AF226">
            <v>0</v>
          </cell>
          <cell r="AH226">
            <v>872.67358302351101</v>
          </cell>
          <cell r="AI226">
            <v>0</v>
          </cell>
          <cell r="AK226">
            <v>684.78857319807628</v>
          </cell>
          <cell r="AL226">
            <v>0</v>
          </cell>
          <cell r="AN226">
            <v>348.89476539439505</v>
          </cell>
          <cell r="AO226">
            <v>0</v>
          </cell>
          <cell r="AQ226">
            <v>205.24900869508159</v>
          </cell>
          <cell r="AR226">
            <v>0</v>
          </cell>
          <cell r="AT226">
            <v>615.66906150875866</v>
          </cell>
          <cell r="AU226">
            <v>0</v>
          </cell>
          <cell r="AW226">
            <v>178.76869777369234</v>
          </cell>
          <cell r="AX226">
            <v>1141.464691227553</v>
          </cell>
        </row>
        <row r="227">
          <cell r="F227">
            <v>8033.8654468337763</v>
          </cell>
          <cell r="I227">
            <v>2.84</v>
          </cell>
          <cell r="J227">
            <v>691.58751095590753</v>
          </cell>
          <cell r="L227">
            <v>1</v>
          </cell>
          <cell r="M227">
            <v>33497.292146481333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182.98929473345493</v>
          </cell>
          <cell r="AE227">
            <v>560.73863183803599</v>
          </cell>
          <cell r="AF227">
            <v>0</v>
          </cell>
          <cell r="AH227">
            <v>853.10428621546544</v>
          </cell>
          <cell r="AI227">
            <v>0</v>
          </cell>
          <cell r="AK227">
            <v>502.69177624307343</v>
          </cell>
          <cell r="AL227">
            <v>0</v>
          </cell>
          <cell r="AN227">
            <v>0</v>
          </cell>
          <cell r="AO227">
            <v>0</v>
          </cell>
          <cell r="AQ227">
            <v>0</v>
          </cell>
          <cell r="AR227">
            <v>0</v>
          </cell>
          <cell r="AT227">
            <v>211.83538226484188</v>
          </cell>
          <cell r="AU227">
            <v>0</v>
          </cell>
          <cell r="AW227">
            <v>64.070871450681551</v>
          </cell>
          <cell r="AX227">
            <v>0</v>
          </cell>
        </row>
        <row r="228">
          <cell r="F228">
            <v>34575.505417002867</v>
          </cell>
          <cell r="I228">
            <v>0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  <cell r="W228">
            <v>16</v>
          </cell>
          <cell r="X228">
            <v>3613.5022400603134</v>
          </cell>
          <cell r="Y228">
            <v>53838.702124854346</v>
          </cell>
          <cell r="Z228">
            <v>0</v>
          </cell>
          <cell r="AA228">
            <v>0</v>
          </cell>
          <cell r="AB228">
            <v>1044.5475343866342</v>
          </cell>
          <cell r="AC228">
            <v>0</v>
          </cell>
          <cell r="AD228">
            <v>1461.7517182231099</v>
          </cell>
          <cell r="AE228">
            <v>1007.9687271665393</v>
          </cell>
          <cell r="AF228">
            <v>0</v>
          </cell>
          <cell r="AH228">
            <v>1005.0775654916182</v>
          </cell>
          <cell r="AI228">
            <v>0</v>
          </cell>
          <cell r="AK228">
            <v>770.29151994116444</v>
          </cell>
          <cell r="AL228">
            <v>0</v>
          </cell>
          <cell r="AN228">
            <v>335.61154040896656</v>
          </cell>
          <cell r="AO228">
            <v>0</v>
          </cell>
          <cell r="AQ228">
            <v>205.24900869508159</v>
          </cell>
          <cell r="AR228">
            <v>0</v>
          </cell>
          <cell r="AT228">
            <v>615.78883184509607</v>
          </cell>
          <cell r="AU228">
            <v>2602.5452944699882</v>
          </cell>
          <cell r="AW228">
            <v>274.52522320481575</v>
          </cell>
          <cell r="AX228">
            <v>0</v>
          </cell>
        </row>
        <row r="229">
          <cell r="F229">
            <v>63958.272266606422</v>
          </cell>
          <cell r="I229">
            <v>0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1200</v>
          </cell>
          <cell r="U229">
            <v>0</v>
          </cell>
          <cell r="V229">
            <v>0</v>
          </cell>
          <cell r="W229">
            <v>5</v>
          </cell>
          <cell r="X229">
            <v>613.02657004138678</v>
          </cell>
          <cell r="Y229">
            <v>0</v>
          </cell>
          <cell r="Z229">
            <v>0</v>
          </cell>
          <cell r="AA229">
            <v>0</v>
          </cell>
          <cell r="AB229">
            <v>11077.977333281651</v>
          </cell>
          <cell r="AC229">
            <v>40520</v>
          </cell>
          <cell r="AD229">
            <v>3752.8883157704131</v>
          </cell>
          <cell r="AE229">
            <v>1961.7169224274664</v>
          </cell>
          <cell r="AF229">
            <v>527.72371755561187</v>
          </cell>
          <cell r="AH229">
            <v>1612.9431835789132</v>
          </cell>
          <cell r="AI229">
            <v>0</v>
          </cell>
          <cell r="AK229">
            <v>1343.7889218491116</v>
          </cell>
          <cell r="AL229">
            <v>0</v>
          </cell>
          <cell r="AN229">
            <v>617.61767637282423</v>
          </cell>
          <cell r="AO229">
            <v>0</v>
          </cell>
          <cell r="AQ229">
            <v>410.49801739016317</v>
          </cell>
          <cell r="AR229">
            <v>0</v>
          </cell>
          <cell r="AT229">
            <v>1535.8100399471139</v>
          </cell>
          <cell r="AU229">
            <v>3890.2132350196166</v>
          </cell>
          <cell r="AW229">
            <v>375.18824405155624</v>
          </cell>
          <cell r="AX229">
            <v>0</v>
          </cell>
        </row>
        <row r="230">
          <cell r="F230">
            <v>33215.276667352213</v>
          </cell>
          <cell r="I230">
            <v>8.6999999999999993</v>
          </cell>
          <cell r="J230">
            <v>2630.4464266683317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113.70500715606384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1885.8892846750373</v>
          </cell>
          <cell r="AE230">
            <v>361.25648959532458</v>
          </cell>
          <cell r="AF230">
            <v>0</v>
          </cell>
          <cell r="AH230">
            <v>417.28378756052484</v>
          </cell>
          <cell r="AI230">
            <v>0</v>
          </cell>
          <cell r="AK230">
            <v>414.61760138807352</v>
          </cell>
          <cell r="AL230">
            <v>947.49409846507069</v>
          </cell>
          <cell r="AN230">
            <v>186.80935432399548</v>
          </cell>
          <cell r="AO230">
            <v>0</v>
          </cell>
          <cell r="AQ230">
            <v>125.10610778689157</v>
          </cell>
          <cell r="AR230">
            <v>0</v>
          </cell>
          <cell r="AT230">
            <v>174.20893205796861</v>
          </cell>
          <cell r="AU230">
            <v>1773.2036463021441</v>
          </cell>
          <cell r="AW230">
            <v>177.73841240363112</v>
          </cell>
          <cell r="AX230">
            <v>0</v>
          </cell>
        </row>
        <row r="233">
          <cell r="F233">
            <v>112779.96685150759</v>
          </cell>
          <cell r="I233">
            <v>4</v>
          </cell>
          <cell r="J233">
            <v>4154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R233">
            <v>3</v>
          </cell>
          <cell r="S233">
            <v>6415.2855084734283</v>
          </cell>
          <cell r="U233">
            <v>0</v>
          </cell>
          <cell r="V233">
            <v>0</v>
          </cell>
          <cell r="W233">
            <v>2</v>
          </cell>
          <cell r="X233">
            <v>162</v>
          </cell>
          <cell r="Y233">
            <v>35945.738705277123</v>
          </cell>
          <cell r="Z233">
            <v>0</v>
          </cell>
          <cell r="AA233">
            <v>0</v>
          </cell>
          <cell r="AB233">
            <v>10062.271731031273</v>
          </cell>
          <cell r="AC233">
            <v>2805.1980506345408</v>
          </cell>
          <cell r="AD233">
            <v>2728.2803275801762</v>
          </cell>
          <cell r="AE233">
            <v>2244.329866191048</v>
          </cell>
          <cell r="AF233">
            <v>956.8270562943917</v>
          </cell>
          <cell r="AH233">
            <v>2684.8945225459947</v>
          </cell>
          <cell r="AI233">
            <v>0</v>
          </cell>
          <cell r="AK233">
            <v>3166.8487726313133</v>
          </cell>
          <cell r="AL233">
            <v>432.93158819224402</v>
          </cell>
          <cell r="AN233">
            <v>971.10662347758466</v>
          </cell>
          <cell r="AO233">
            <v>0</v>
          </cell>
          <cell r="AQ233">
            <v>646.8253170657099</v>
          </cell>
          <cell r="AR233">
            <v>0</v>
          </cell>
          <cell r="AT233">
            <v>2298.6598107974814</v>
          </cell>
          <cell r="AU233">
            <v>10608.912809502242</v>
          </cell>
          <cell r="AW233">
            <v>506.77855818602274</v>
          </cell>
          <cell r="AX233">
            <v>0</v>
          </cell>
        </row>
        <row r="234">
          <cell r="F234">
            <v>49439.357703697664</v>
          </cell>
          <cell r="I234">
            <v>86.95</v>
          </cell>
          <cell r="J234">
            <v>28655.051959919147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9895.7864756329927</v>
          </cell>
          <cell r="AC234">
            <v>214.69979883354068</v>
          </cell>
          <cell r="AD234">
            <v>386.780230064732</v>
          </cell>
          <cell r="AE234">
            <v>2059.6995045880913</v>
          </cell>
          <cell r="AF234">
            <v>0</v>
          </cell>
          <cell r="AH234">
            <v>2920.2436224790308</v>
          </cell>
          <cell r="AI234">
            <v>0</v>
          </cell>
          <cell r="AK234">
            <v>2210.1453916578917</v>
          </cell>
          <cell r="AL234">
            <v>6284.4709198616365</v>
          </cell>
          <cell r="AN234">
            <v>962.16477086428472</v>
          </cell>
          <cell r="AO234">
            <v>0</v>
          </cell>
          <cell r="AQ234">
            <v>644.23093384166259</v>
          </cell>
          <cell r="AR234">
            <v>0</v>
          </cell>
          <cell r="AT234">
            <v>1968.0584296903007</v>
          </cell>
          <cell r="AU234">
            <v>9654.634353127356</v>
          </cell>
          <cell r="AW234">
            <v>485.99602811608759</v>
          </cell>
          <cell r="AX234">
            <v>0</v>
          </cell>
        </row>
        <row r="235">
          <cell r="F235">
            <v>116241.70830690638</v>
          </cell>
          <cell r="I235">
            <v>250</v>
          </cell>
          <cell r="J235">
            <v>121463</v>
          </cell>
          <cell r="L235">
            <v>0</v>
          </cell>
          <cell r="M235">
            <v>0</v>
          </cell>
          <cell r="O235">
            <v>69</v>
          </cell>
          <cell r="P235">
            <v>23587</v>
          </cell>
          <cell r="R235">
            <v>4</v>
          </cell>
          <cell r="S235">
            <v>13872.931330719601</v>
          </cell>
          <cell r="U235">
            <v>325</v>
          </cell>
          <cell r="V235">
            <v>0</v>
          </cell>
          <cell r="W235">
            <v>3</v>
          </cell>
          <cell r="X235">
            <v>1289.9924970934937</v>
          </cell>
          <cell r="Y235">
            <v>3852.2094469172844</v>
          </cell>
          <cell r="Z235">
            <v>0</v>
          </cell>
          <cell r="AA235">
            <v>0</v>
          </cell>
          <cell r="AB235">
            <v>15378.064568903725</v>
          </cell>
          <cell r="AC235">
            <v>0</v>
          </cell>
          <cell r="AD235">
            <v>2474.2515213904658</v>
          </cell>
          <cell r="AE235">
            <v>2378.3723282913775</v>
          </cell>
          <cell r="AF235">
            <v>1382.7810568360851</v>
          </cell>
          <cell r="AH235">
            <v>2183.0821847602715</v>
          </cell>
          <cell r="AI235">
            <v>3451.8955475997009</v>
          </cell>
          <cell r="AK235">
            <v>2290.4464672108161</v>
          </cell>
          <cell r="AL235">
            <v>3166.7271244504232</v>
          </cell>
          <cell r="AN235">
            <v>963.00959949538674</v>
          </cell>
          <cell r="AO235">
            <v>13055.456359295815</v>
          </cell>
          <cell r="AQ235">
            <v>484.24330889796863</v>
          </cell>
          <cell r="AR235">
            <v>0</v>
          </cell>
          <cell r="AT235">
            <v>2765.2940081329857</v>
          </cell>
          <cell r="AU235">
            <v>1038.8182999828916</v>
          </cell>
          <cell r="AW235">
            <v>648.8056392552304</v>
          </cell>
          <cell r="AX235">
            <v>0</v>
          </cell>
        </row>
        <row r="236">
          <cell r="F236">
            <v>196072.55915758372</v>
          </cell>
          <cell r="I236">
            <v>0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R236">
            <v>3</v>
          </cell>
          <cell r="S236">
            <v>7748.5312210885559</v>
          </cell>
          <cell r="U236">
            <v>0</v>
          </cell>
          <cell r="V236">
            <v>0</v>
          </cell>
          <cell r="W236">
            <v>0</v>
          </cell>
          <cell r="X236">
            <v>295.76919226703075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6565.0649839569505</v>
          </cell>
          <cell r="AE236">
            <v>2132.7868606106863</v>
          </cell>
          <cell r="AF236">
            <v>1134.9861735692598</v>
          </cell>
          <cell r="AH236">
            <v>1298.3609969811878</v>
          </cell>
          <cell r="AI236">
            <v>5801.0246148822998</v>
          </cell>
          <cell r="AK236">
            <v>1661.806997438988</v>
          </cell>
          <cell r="AL236">
            <v>999.69411339984447</v>
          </cell>
          <cell r="AN236">
            <v>787.79603311142853</v>
          </cell>
          <cell r="AO236">
            <v>709.09552607150101</v>
          </cell>
          <cell r="AQ236">
            <v>705.85375310985967</v>
          </cell>
          <cell r="AR236">
            <v>0</v>
          </cell>
          <cell r="AT236">
            <v>3484.7507642694359</v>
          </cell>
          <cell r="AU236">
            <v>507.45180577129332</v>
          </cell>
          <cell r="AW236">
            <v>787.5557143472347</v>
          </cell>
          <cell r="AX236">
            <v>0</v>
          </cell>
        </row>
        <row r="237">
          <cell r="F237">
            <v>229729.2264927908</v>
          </cell>
          <cell r="I237">
            <v>208.03</v>
          </cell>
          <cell r="J237">
            <v>66845.838133090394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R237">
            <v>8</v>
          </cell>
          <cell r="S237">
            <v>29976.468287310512</v>
          </cell>
          <cell r="U237">
            <v>10422.75264715728</v>
          </cell>
          <cell r="V237">
            <v>0</v>
          </cell>
          <cell r="W237">
            <v>2.1</v>
          </cell>
          <cell r="X237">
            <v>789.92667511896468</v>
          </cell>
          <cell r="Y237">
            <v>0</v>
          </cell>
          <cell r="Z237">
            <v>0</v>
          </cell>
          <cell r="AA237">
            <v>0</v>
          </cell>
          <cell r="AB237">
            <v>1782.9468611648917</v>
          </cell>
          <cell r="AC237">
            <v>0</v>
          </cell>
          <cell r="AD237">
            <v>8092.8628354973807</v>
          </cell>
          <cell r="AE237">
            <v>2492.3215328829965</v>
          </cell>
          <cell r="AF237">
            <v>1224.2447015138307</v>
          </cell>
          <cell r="AH237">
            <v>5898.1136991357762</v>
          </cell>
          <cell r="AI237">
            <v>0</v>
          </cell>
          <cell r="AK237">
            <v>4797.7571562653993</v>
          </cell>
          <cell r="AL237">
            <v>1559.5293305305636</v>
          </cell>
          <cell r="AN237">
            <v>1557.9312361195755</v>
          </cell>
          <cell r="AO237">
            <v>1633.8067434425</v>
          </cell>
          <cell r="AQ237">
            <v>781.73687729236246</v>
          </cell>
          <cell r="AR237">
            <v>0</v>
          </cell>
          <cell r="AT237">
            <v>3773.6366877162163</v>
          </cell>
          <cell r="AU237">
            <v>628.94076918568931</v>
          </cell>
          <cell r="AW237">
            <v>42.04852166562317</v>
          </cell>
          <cell r="AX237">
            <v>0</v>
          </cell>
        </row>
        <row r="239">
          <cell r="F239">
            <v>119171.95005401135</v>
          </cell>
          <cell r="I239">
            <v>0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R239">
            <v>4</v>
          </cell>
          <cell r="S239">
            <v>55654.022245011212</v>
          </cell>
          <cell r="U239">
            <v>5950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11349</v>
          </cell>
          <cell r="AC239">
            <v>151.47979193004454</v>
          </cell>
          <cell r="AD239">
            <v>0</v>
          </cell>
          <cell r="AE239">
            <v>2024.0900264129903</v>
          </cell>
          <cell r="AF239">
            <v>1615.2166287147945</v>
          </cell>
          <cell r="AH239">
            <v>1520.1862501427524</v>
          </cell>
          <cell r="AI239">
            <v>0</v>
          </cell>
          <cell r="AK239">
            <v>1970.5166490187848</v>
          </cell>
          <cell r="AL239">
            <v>0</v>
          </cell>
          <cell r="AN239">
            <v>926.01236324857337</v>
          </cell>
          <cell r="AO239">
            <v>1760.5823107445101</v>
          </cell>
          <cell r="AQ239">
            <v>426.65812741876528</v>
          </cell>
          <cell r="AR239">
            <v>0</v>
          </cell>
          <cell r="AT239">
            <v>2293.6500299407307</v>
          </cell>
          <cell r="AU239">
            <v>2278.6419739310109</v>
          </cell>
          <cell r="AW239">
            <v>59.048230271633159</v>
          </cell>
          <cell r="AX239">
            <v>0</v>
          </cell>
        </row>
        <row r="240">
          <cell r="F240">
            <v>91181.440987835027</v>
          </cell>
          <cell r="I240">
            <v>0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R240">
            <v>2</v>
          </cell>
          <cell r="S240">
            <v>15630.049749355041</v>
          </cell>
          <cell r="U240">
            <v>0</v>
          </cell>
          <cell r="V240">
            <v>0</v>
          </cell>
          <cell r="W240">
            <v>0</v>
          </cell>
          <cell r="X240">
            <v>560.08226878190487</v>
          </cell>
          <cell r="Y240">
            <v>1270.46623194881</v>
          </cell>
          <cell r="Z240">
            <v>0</v>
          </cell>
          <cell r="AA240">
            <v>0</v>
          </cell>
          <cell r="AB240">
            <v>0</v>
          </cell>
          <cell r="AC240">
            <v>117.47979193004454</v>
          </cell>
          <cell r="AD240">
            <v>7971.082518863559</v>
          </cell>
          <cell r="AE240">
            <v>1902.2844523820754</v>
          </cell>
          <cell r="AF240">
            <v>0</v>
          </cell>
          <cell r="AH240">
            <v>1095.9651719087196</v>
          </cell>
          <cell r="AI240">
            <v>0</v>
          </cell>
          <cell r="AK240">
            <v>2049.3341666245442</v>
          </cell>
          <cell r="AL240">
            <v>0</v>
          </cell>
          <cell r="AN240">
            <v>585.10944323983222</v>
          </cell>
          <cell r="AO240">
            <v>0</v>
          </cell>
          <cell r="AQ240">
            <v>326.27581844706356</v>
          </cell>
          <cell r="AR240">
            <v>0</v>
          </cell>
          <cell r="AT240">
            <v>1222.6856815373828</v>
          </cell>
          <cell r="AU240">
            <v>1364.873765063167</v>
          </cell>
          <cell r="AW240">
            <v>50.162018954855199</v>
          </cell>
          <cell r="AX240">
            <v>0</v>
          </cell>
        </row>
        <row r="241">
          <cell r="F241">
            <v>38346.593573400365</v>
          </cell>
          <cell r="I241">
            <v>0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2702.4390079369982</v>
          </cell>
          <cell r="AC241">
            <v>0</v>
          </cell>
          <cell r="AD241">
            <v>334.58633859437975</v>
          </cell>
          <cell r="AE241">
            <v>638.63570598236527</v>
          </cell>
          <cell r="AF241">
            <v>0</v>
          </cell>
          <cell r="AH241">
            <v>779.20226982919451</v>
          </cell>
          <cell r="AI241">
            <v>0</v>
          </cell>
          <cell r="AK241">
            <v>0</v>
          </cell>
          <cell r="AL241">
            <v>0</v>
          </cell>
          <cell r="AN241">
            <v>0</v>
          </cell>
          <cell r="AO241">
            <v>0</v>
          </cell>
          <cell r="AQ241">
            <v>163.13790922353178</v>
          </cell>
          <cell r="AR241">
            <v>0</v>
          </cell>
          <cell r="AT241">
            <v>588.11845982891407</v>
          </cell>
          <cell r="AU241">
            <v>0</v>
          </cell>
          <cell r="AW241">
            <v>32.325203485670492</v>
          </cell>
          <cell r="AX241">
            <v>4664.777413453</v>
          </cell>
        </row>
        <row r="242">
          <cell r="F242">
            <v>37352.434331972945</v>
          </cell>
          <cell r="I242">
            <v>0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2998.2404092798301</v>
          </cell>
          <cell r="Z242">
            <v>0</v>
          </cell>
          <cell r="AA242">
            <v>0</v>
          </cell>
          <cell r="AB242">
            <v>0</v>
          </cell>
          <cell r="AC242">
            <v>357.76224922595486</v>
          </cell>
          <cell r="AD242">
            <v>962.18592202561467</v>
          </cell>
          <cell r="AE242">
            <v>2014.1252832887828</v>
          </cell>
          <cell r="AF242">
            <v>0</v>
          </cell>
          <cell r="AH242">
            <v>3173.4918433998027</v>
          </cell>
          <cell r="AI242">
            <v>0</v>
          </cell>
          <cell r="AK242">
            <v>2647.3438780809224</v>
          </cell>
          <cell r="AL242">
            <v>0</v>
          </cell>
          <cell r="AN242">
            <v>0</v>
          </cell>
          <cell r="AO242">
            <v>0</v>
          </cell>
          <cell r="AQ242">
            <v>0</v>
          </cell>
          <cell r="AR242">
            <v>0</v>
          </cell>
          <cell r="AT242">
            <v>1755.9963567361547</v>
          </cell>
          <cell r="AU242">
            <v>0</v>
          </cell>
          <cell r="AW242">
            <v>54.99148162701713</v>
          </cell>
          <cell r="AX242">
            <v>0</v>
          </cell>
        </row>
        <row r="243">
          <cell r="F243">
            <v>62426.434889667536</v>
          </cell>
          <cell r="I243">
            <v>165.6</v>
          </cell>
          <cell r="J243">
            <v>67455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  <cell r="W243">
            <v>2</v>
          </cell>
          <cell r="X243">
            <v>1465.1183702092915</v>
          </cell>
          <cell r="Y243">
            <v>7013.4150995610007</v>
          </cell>
          <cell r="Z243">
            <v>0</v>
          </cell>
          <cell r="AA243">
            <v>0</v>
          </cell>
          <cell r="AB243">
            <v>0</v>
          </cell>
          <cell r="AC243">
            <v>2002.6379814534191</v>
          </cell>
          <cell r="AD243">
            <v>3163.6950915934699</v>
          </cell>
          <cell r="AE243">
            <v>1844.6999701576517</v>
          </cell>
          <cell r="AF243">
            <v>0</v>
          </cell>
          <cell r="AH243">
            <v>2978.7240124533387</v>
          </cell>
          <cell r="AI243">
            <v>0</v>
          </cell>
          <cell r="AK243">
            <v>2602.9389310286206</v>
          </cell>
          <cell r="AL243">
            <v>0</v>
          </cell>
          <cell r="AN243">
            <v>0</v>
          </cell>
          <cell r="AO243">
            <v>0</v>
          </cell>
          <cell r="AQ243">
            <v>226.35002267820468</v>
          </cell>
          <cell r="AR243">
            <v>0</v>
          </cell>
          <cell r="AT243">
            <v>1728.9612239837886</v>
          </cell>
          <cell r="AU243">
            <v>176.70892977667361</v>
          </cell>
          <cell r="AW243">
            <v>50.934732982401115</v>
          </cell>
          <cell r="AX243">
            <v>0</v>
          </cell>
        </row>
        <row r="244">
          <cell r="F244">
            <v>60827.505897822957</v>
          </cell>
          <cell r="I244">
            <v>0</v>
          </cell>
          <cell r="J244">
            <v>0</v>
          </cell>
          <cell r="L244">
            <v>0</v>
          </cell>
          <cell r="M244">
            <v>0</v>
          </cell>
          <cell r="O244">
            <v>9</v>
          </cell>
          <cell r="P244">
            <v>3179.4342494965495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1228.7913688575195</v>
          </cell>
          <cell r="Z244">
            <v>0</v>
          </cell>
          <cell r="AA244">
            <v>0</v>
          </cell>
          <cell r="AB244">
            <v>1806.4387410537649</v>
          </cell>
          <cell r="AC244">
            <v>2408.4419560428714</v>
          </cell>
          <cell r="AD244">
            <v>602.84843552161192</v>
          </cell>
          <cell r="AE244">
            <v>1801.9496911110746</v>
          </cell>
          <cell r="AF244">
            <v>0</v>
          </cell>
          <cell r="AH244">
            <v>2978.7240124533387</v>
          </cell>
          <cell r="AI244">
            <v>0</v>
          </cell>
          <cell r="AK244">
            <v>3208.5520612283658</v>
          </cell>
          <cell r="AL244">
            <v>0</v>
          </cell>
          <cell r="AN244">
            <v>0</v>
          </cell>
          <cell r="AO244">
            <v>0</v>
          </cell>
          <cell r="AQ244">
            <v>226.35002267820468</v>
          </cell>
          <cell r="AR244">
            <v>0</v>
          </cell>
          <cell r="AT244">
            <v>1738.4630039998897</v>
          </cell>
          <cell r="AU244">
            <v>1102.1574769873018</v>
          </cell>
          <cell r="AW244">
            <v>41.275807638077268</v>
          </cell>
          <cell r="AX244">
            <v>3947.3587885413904</v>
          </cell>
        </row>
        <row r="245">
          <cell r="F245">
            <v>35028.568928812754</v>
          </cell>
          <cell r="I245">
            <v>21.1</v>
          </cell>
          <cell r="J245">
            <v>15346.227943486636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24779</v>
          </cell>
          <cell r="AB245">
            <v>0</v>
          </cell>
          <cell r="AC245">
            <v>0</v>
          </cell>
          <cell r="AD245">
            <v>1120.2690007603649</v>
          </cell>
          <cell r="AE245">
            <v>1459.6613288203541</v>
          </cell>
          <cell r="AF245">
            <v>0</v>
          </cell>
          <cell r="AH245">
            <v>2453.5796144423052</v>
          </cell>
          <cell r="AI245">
            <v>2043.8781002995891</v>
          </cell>
          <cell r="AK245">
            <v>1874.3501136410139</v>
          </cell>
          <cell r="AL245">
            <v>0</v>
          </cell>
          <cell r="AN245">
            <v>0</v>
          </cell>
          <cell r="AO245">
            <v>0</v>
          </cell>
          <cell r="AQ245">
            <v>226.35002267820468</v>
          </cell>
          <cell r="AR245">
            <v>0</v>
          </cell>
          <cell r="AT245">
            <v>1201.7707554674312</v>
          </cell>
          <cell r="AU245">
            <v>0</v>
          </cell>
          <cell r="AW245">
            <v>31.552489458124587</v>
          </cell>
          <cell r="AX245">
            <v>2934.3460105618965</v>
          </cell>
        </row>
        <row r="246">
          <cell r="F246">
            <v>47334.300587312267</v>
          </cell>
          <cell r="I246">
            <v>0</v>
          </cell>
          <cell r="J246">
            <v>0</v>
          </cell>
          <cell r="L246">
            <v>1</v>
          </cell>
          <cell r="M246">
            <v>13420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5901.7367317183653</v>
          </cell>
          <cell r="Z246">
            <v>0</v>
          </cell>
          <cell r="AA246">
            <v>0</v>
          </cell>
          <cell r="AB246">
            <v>0</v>
          </cell>
          <cell r="AC246">
            <v>1126.579930776559</v>
          </cell>
          <cell r="AD246">
            <v>41603.187353967114</v>
          </cell>
          <cell r="AE246">
            <v>1709.5380217592365</v>
          </cell>
          <cell r="AF246">
            <v>0</v>
          </cell>
          <cell r="AH246">
            <v>3269.4725924929908</v>
          </cell>
          <cell r="AI246">
            <v>0</v>
          </cell>
          <cell r="AK246">
            <v>1572.8447846421107</v>
          </cell>
          <cell r="AL246">
            <v>0</v>
          </cell>
          <cell r="AN246">
            <v>0</v>
          </cell>
          <cell r="AO246">
            <v>0</v>
          </cell>
          <cell r="AQ246">
            <v>271.62002721384556</v>
          </cell>
          <cell r="AR246">
            <v>0</v>
          </cell>
          <cell r="AT246">
            <v>2290.9990654296698</v>
          </cell>
          <cell r="AU246">
            <v>0</v>
          </cell>
          <cell r="AW246">
            <v>57.438409380912496</v>
          </cell>
          <cell r="AX246">
            <v>5519.8044332453574</v>
          </cell>
        </row>
        <row r="247">
          <cell r="F247">
            <v>12186.760425787783</v>
          </cell>
          <cell r="I247">
            <v>0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560.54475491021685</v>
          </cell>
          <cell r="AF247">
            <v>0</v>
          </cell>
          <cell r="AH247">
            <v>604.66511570813873</v>
          </cell>
          <cell r="AI247">
            <v>0</v>
          </cell>
          <cell r="AK247">
            <v>532.87260708181589</v>
          </cell>
          <cell r="AL247">
            <v>0</v>
          </cell>
          <cell r="AN247">
            <v>0</v>
          </cell>
          <cell r="AO247">
            <v>0</v>
          </cell>
          <cell r="AQ247">
            <v>0</v>
          </cell>
          <cell r="AR247">
            <v>0</v>
          </cell>
          <cell r="AT247">
            <v>190.55073364756538</v>
          </cell>
          <cell r="AU247">
            <v>0</v>
          </cell>
          <cell r="AW247">
            <v>12.105853098219228</v>
          </cell>
          <cell r="AX247">
            <v>0</v>
          </cell>
        </row>
        <row r="248">
          <cell r="F248">
            <v>1253.4354096745753</v>
          </cell>
          <cell r="I248">
            <v>0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H248">
            <v>0</v>
          </cell>
          <cell r="AI248">
            <v>0</v>
          </cell>
          <cell r="AK248">
            <v>0</v>
          </cell>
          <cell r="AL248">
            <v>0</v>
          </cell>
          <cell r="AN248">
            <v>0</v>
          </cell>
          <cell r="AO248">
            <v>0</v>
          </cell>
          <cell r="AQ248">
            <v>0</v>
          </cell>
          <cell r="AR248">
            <v>0</v>
          </cell>
          <cell r="AT248">
            <v>0</v>
          </cell>
          <cell r="AU248">
            <v>0</v>
          </cell>
          <cell r="AW248">
            <v>0</v>
          </cell>
          <cell r="AX248">
            <v>0</v>
          </cell>
        </row>
        <row r="249">
          <cell r="F249">
            <v>3949.086569294534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209.67204677688625</v>
          </cell>
          <cell r="AF249">
            <v>0</v>
          </cell>
          <cell r="AH249">
            <v>290.23481986853352</v>
          </cell>
          <cell r="AI249">
            <v>0</v>
          </cell>
          <cell r="AK249">
            <v>0</v>
          </cell>
          <cell r="AL249">
            <v>0</v>
          </cell>
          <cell r="AN249">
            <v>0</v>
          </cell>
          <cell r="AO249">
            <v>0</v>
          </cell>
          <cell r="AQ249">
            <v>0</v>
          </cell>
          <cell r="AR249">
            <v>0</v>
          </cell>
          <cell r="AT249">
            <v>147.27370257396424</v>
          </cell>
          <cell r="AU249">
            <v>0</v>
          </cell>
          <cell r="AW249">
            <v>64.070871450681551</v>
          </cell>
          <cell r="AX249">
            <v>0</v>
          </cell>
        </row>
        <row r="250">
          <cell r="F250">
            <v>9210.3063208582844</v>
          </cell>
          <cell r="I250">
            <v>0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410.65188521707967</v>
          </cell>
          <cell r="AF250">
            <v>0</v>
          </cell>
          <cell r="AH250">
            <v>457.72059791053721</v>
          </cell>
          <cell r="AI250">
            <v>0</v>
          </cell>
          <cell r="AK250">
            <v>429.08935415499866</v>
          </cell>
          <cell r="AL250">
            <v>0</v>
          </cell>
          <cell r="AN250">
            <v>0</v>
          </cell>
          <cell r="AO250">
            <v>0</v>
          </cell>
          <cell r="AQ250">
            <v>67.90500680346139</v>
          </cell>
          <cell r="AR250">
            <v>0</v>
          </cell>
          <cell r="AT250">
            <v>186.8281710175556</v>
          </cell>
          <cell r="AU250">
            <v>0</v>
          </cell>
          <cell r="AW250">
            <v>50.934732982401115</v>
          </cell>
          <cell r="AX250">
            <v>905.68856706307645</v>
          </cell>
        </row>
        <row r="251">
          <cell r="F251">
            <v>5544.8618560404657</v>
          </cell>
          <cell r="I251">
            <v>0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404.1846616788423</v>
          </cell>
          <cell r="AF251">
            <v>0</v>
          </cell>
          <cell r="AH251">
            <v>523.60671454233568</v>
          </cell>
          <cell r="AI251">
            <v>0</v>
          </cell>
          <cell r="AK251">
            <v>280.63191615981856</v>
          </cell>
          <cell r="AL251">
            <v>0</v>
          </cell>
          <cell r="AN251">
            <v>0</v>
          </cell>
          <cell r="AO251">
            <v>0</v>
          </cell>
          <cell r="AQ251">
            <v>0</v>
          </cell>
          <cell r="AR251">
            <v>0</v>
          </cell>
          <cell r="AT251">
            <v>327.3146691890131</v>
          </cell>
          <cell r="AU251">
            <v>0</v>
          </cell>
          <cell r="AW251">
            <v>57.438409380912496</v>
          </cell>
          <cell r="AX251">
            <v>0</v>
          </cell>
        </row>
        <row r="252">
          <cell r="F252">
            <v>13669.989926650109</v>
          </cell>
          <cell r="I252">
            <v>0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870.1576319267831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63.925956667248464</v>
          </cell>
          <cell r="AE252">
            <v>863.59772096043298</v>
          </cell>
          <cell r="AF252">
            <v>353.76054788612788</v>
          </cell>
          <cell r="AH252">
            <v>1106.1935482316383</v>
          </cell>
          <cell r="AI252">
            <v>0</v>
          </cell>
          <cell r="AK252">
            <v>843.58528967914015</v>
          </cell>
          <cell r="AL252">
            <v>0</v>
          </cell>
          <cell r="AN252">
            <v>0</v>
          </cell>
          <cell r="AO252">
            <v>0</v>
          </cell>
          <cell r="AQ252">
            <v>0</v>
          </cell>
          <cell r="AR252">
            <v>479.81746655732121</v>
          </cell>
          <cell r="AT252">
            <v>552.79243926563413</v>
          </cell>
          <cell r="AU252">
            <v>0</v>
          </cell>
          <cell r="AW252">
            <v>57.438409380912496</v>
          </cell>
          <cell r="AX252">
            <v>0</v>
          </cell>
        </row>
        <row r="253">
          <cell r="F253">
            <v>4302.5833636556908</v>
          </cell>
          <cell r="I253">
            <v>0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1365.7035594191289</v>
          </cell>
          <cell r="AF253">
            <v>0</v>
          </cell>
          <cell r="AH253">
            <v>2143.5042448176973</v>
          </cell>
          <cell r="AI253">
            <v>0</v>
          </cell>
          <cell r="AK253">
            <v>1744.9062770190326</v>
          </cell>
          <cell r="AL253">
            <v>0</v>
          </cell>
          <cell r="AN253">
            <v>0</v>
          </cell>
          <cell r="AO253">
            <v>0</v>
          </cell>
          <cell r="AQ253">
            <v>0</v>
          </cell>
          <cell r="AR253">
            <v>0</v>
          </cell>
          <cell r="AT253">
            <v>850.1377089714357</v>
          </cell>
          <cell r="AU253">
            <v>0</v>
          </cell>
          <cell r="AW253">
            <v>0</v>
          </cell>
          <cell r="AX253">
            <v>0</v>
          </cell>
        </row>
        <row r="254">
          <cell r="F254">
            <v>1888.419158187412</v>
          </cell>
          <cell r="I254">
            <v>0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636.78045828559414</v>
          </cell>
          <cell r="AE254">
            <v>1112.4586635456358</v>
          </cell>
          <cell r="AF254">
            <v>0</v>
          </cell>
          <cell r="AH254">
            <v>1716.4894849985837</v>
          </cell>
          <cell r="AI254">
            <v>0</v>
          </cell>
          <cell r="AK254">
            <v>1523.7536474436763</v>
          </cell>
          <cell r="AL254">
            <v>0</v>
          </cell>
          <cell r="AN254">
            <v>0</v>
          </cell>
          <cell r="AO254">
            <v>0</v>
          </cell>
          <cell r="AQ254">
            <v>0</v>
          </cell>
          <cell r="AR254">
            <v>0</v>
          </cell>
          <cell r="AT254">
            <v>610.46510845650778</v>
          </cell>
          <cell r="AU254">
            <v>0</v>
          </cell>
          <cell r="AW254">
            <v>0</v>
          </cell>
          <cell r="AX254">
            <v>0</v>
          </cell>
        </row>
        <row r="255">
          <cell r="F255">
            <v>82373.315039350127</v>
          </cell>
          <cell r="I255">
            <v>0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R255">
            <v>3</v>
          </cell>
          <cell r="S255">
            <v>58012.681147640193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945.34531979928818</v>
          </cell>
          <cell r="Z255">
            <v>0</v>
          </cell>
          <cell r="AA255">
            <v>0</v>
          </cell>
          <cell r="AB255">
            <v>4551.4980814956698</v>
          </cell>
          <cell r="AC255">
            <v>287.9117873377225</v>
          </cell>
          <cell r="AD255">
            <v>2841.4606602174008</v>
          </cell>
          <cell r="AE255">
            <v>1397.4058308086057</v>
          </cell>
          <cell r="AF255">
            <v>1112.5486985183848</v>
          </cell>
          <cell r="AH255">
            <v>1258.0098193958092</v>
          </cell>
          <cell r="AI255">
            <v>0</v>
          </cell>
          <cell r="AK255">
            <v>1491.3614071241718</v>
          </cell>
          <cell r="AL255">
            <v>0</v>
          </cell>
          <cell r="AN255">
            <v>182.16628183808774</v>
          </cell>
          <cell r="AO255">
            <v>0</v>
          </cell>
          <cell r="AQ255">
            <v>296.58120550339578</v>
          </cell>
          <cell r="AR255">
            <v>0</v>
          </cell>
          <cell r="AT255">
            <v>1713.9251838736388</v>
          </cell>
          <cell r="AU255">
            <v>2005.4202757549467</v>
          </cell>
          <cell r="AW255">
            <v>105.55683093787984</v>
          </cell>
          <cell r="AX255">
            <v>12702.530811934001</v>
          </cell>
        </row>
        <row r="256">
          <cell r="F256">
            <v>5216.09422842398</v>
          </cell>
          <cell r="I256">
            <v>0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1150.9596100440281</v>
          </cell>
          <cell r="AF256">
            <v>0</v>
          </cell>
          <cell r="AH256">
            <v>1895.1455885692108</v>
          </cell>
          <cell r="AI256">
            <v>0</v>
          </cell>
          <cell r="AK256">
            <v>1193.6722612172443</v>
          </cell>
          <cell r="AL256">
            <v>0</v>
          </cell>
          <cell r="AN256">
            <v>19.87816325923189</v>
          </cell>
          <cell r="AO256">
            <v>0</v>
          </cell>
          <cell r="AQ256">
            <v>0</v>
          </cell>
          <cell r="AR256">
            <v>0</v>
          </cell>
          <cell r="AT256">
            <v>974.80359395032804</v>
          </cell>
          <cell r="AU256">
            <v>0</v>
          </cell>
          <cell r="AW256">
            <v>0</v>
          </cell>
          <cell r="AX256">
            <v>0</v>
          </cell>
        </row>
        <row r="257">
          <cell r="F257">
            <v>41026.612371401039</v>
          </cell>
          <cell r="I257">
            <v>53</v>
          </cell>
          <cell r="J257">
            <v>18250.455600203022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1741.1898373133474</v>
          </cell>
          <cell r="AF257">
            <v>841.8627706236158</v>
          </cell>
          <cell r="AH257">
            <v>2698.752976407603</v>
          </cell>
          <cell r="AI257">
            <v>0</v>
          </cell>
          <cell r="AK257">
            <v>832.6241926102465</v>
          </cell>
          <cell r="AL257">
            <v>0</v>
          </cell>
          <cell r="AN257">
            <v>0</v>
          </cell>
          <cell r="AO257">
            <v>0</v>
          </cell>
          <cell r="AQ257">
            <v>0</v>
          </cell>
          <cell r="AR257">
            <v>0</v>
          </cell>
          <cell r="AT257">
            <v>1716.5152354244083</v>
          </cell>
          <cell r="AU257">
            <v>0</v>
          </cell>
          <cell r="AW257">
            <v>154.54280550918165</v>
          </cell>
          <cell r="AX257">
            <v>0</v>
          </cell>
        </row>
        <row r="258">
          <cell r="F258">
            <v>18554.589894181263</v>
          </cell>
          <cell r="I258">
            <v>0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  <cell r="W258">
            <v>8</v>
          </cell>
          <cell r="X258">
            <v>478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955.43559777738403</v>
          </cell>
          <cell r="AE258">
            <v>568.14098837397296</v>
          </cell>
          <cell r="AF258">
            <v>0</v>
          </cell>
          <cell r="AH258">
            <v>776.04886947326156</v>
          </cell>
          <cell r="AI258">
            <v>0</v>
          </cell>
          <cell r="AK258">
            <v>363.36279882686028</v>
          </cell>
          <cell r="AL258">
            <v>0</v>
          </cell>
          <cell r="AN258">
            <v>0</v>
          </cell>
          <cell r="AO258">
            <v>0</v>
          </cell>
          <cell r="AQ258">
            <v>135.81001360692278</v>
          </cell>
          <cell r="AR258">
            <v>0</v>
          </cell>
          <cell r="AT258">
            <v>387.47224573020981</v>
          </cell>
          <cell r="AU258">
            <v>366.48772601357666</v>
          </cell>
          <cell r="AW258">
            <v>51.77183984557584</v>
          </cell>
          <cell r="AX258">
            <v>0</v>
          </cell>
        </row>
        <row r="259">
          <cell r="F259">
            <v>149219.45867404246</v>
          </cell>
          <cell r="I259">
            <v>60.349999999999994</v>
          </cell>
          <cell r="J259">
            <v>29508.635054001814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R259">
            <v>5</v>
          </cell>
          <cell r="S259">
            <v>21809.782541189365</v>
          </cell>
          <cell r="U259">
            <v>0</v>
          </cell>
          <cell r="V259">
            <v>0</v>
          </cell>
          <cell r="W259">
            <v>6</v>
          </cell>
          <cell r="X259">
            <v>501.22183469410999</v>
          </cell>
          <cell r="Y259">
            <v>1349.7224752995232</v>
          </cell>
          <cell r="Z259">
            <v>0</v>
          </cell>
          <cell r="AA259">
            <v>0</v>
          </cell>
          <cell r="AB259">
            <v>0</v>
          </cell>
          <cell r="AC259">
            <v>12846.957465978341</v>
          </cell>
          <cell r="AD259">
            <v>673.44402845337891</v>
          </cell>
          <cell r="AE259">
            <v>2560.7188641592602</v>
          </cell>
          <cell r="AF259">
            <v>3003.0971357121953</v>
          </cell>
          <cell r="AH259">
            <v>2503.5294334838254</v>
          </cell>
          <cell r="AI259">
            <v>0</v>
          </cell>
          <cell r="AK259">
            <v>2545.0105995330505</v>
          </cell>
          <cell r="AL259">
            <v>4802.5115458452237</v>
          </cell>
          <cell r="AN259">
            <v>322.99674026901044</v>
          </cell>
          <cell r="AO259">
            <v>0</v>
          </cell>
          <cell r="AQ259">
            <v>324.0874895676053</v>
          </cell>
          <cell r="AR259">
            <v>1241.6980407141316</v>
          </cell>
          <cell r="AT259">
            <v>1932.0870059321273</v>
          </cell>
          <cell r="AU259">
            <v>4079.5358971971282</v>
          </cell>
          <cell r="AW259">
            <v>328.40346170701099</v>
          </cell>
          <cell r="AX259">
            <v>0</v>
          </cell>
        </row>
        <row r="260">
          <cell r="F260">
            <v>98706.955959652332</v>
          </cell>
          <cell r="I260">
            <v>64</v>
          </cell>
          <cell r="J260">
            <v>20355.5938864036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R260">
            <v>0</v>
          </cell>
          <cell r="S260">
            <v>0</v>
          </cell>
          <cell r="U260">
            <v>57421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1795.0332430856574</v>
          </cell>
          <cell r="AD260">
            <v>0</v>
          </cell>
          <cell r="AE260">
            <v>2843.763932476018</v>
          </cell>
          <cell r="AF260">
            <v>0</v>
          </cell>
          <cell r="AH260">
            <v>3248.2726594459173</v>
          </cell>
          <cell r="AI260">
            <v>1830.6058002981117</v>
          </cell>
          <cell r="AK260">
            <v>2736.3153025733855</v>
          </cell>
          <cell r="AL260">
            <v>0</v>
          </cell>
          <cell r="AN260">
            <v>181.63970165061181</v>
          </cell>
          <cell r="AO260">
            <v>0</v>
          </cell>
          <cell r="AQ260">
            <v>202.26869605414396</v>
          </cell>
          <cell r="AR260">
            <v>2736.2859111191829</v>
          </cell>
          <cell r="AT260">
            <v>1749.3991444936728</v>
          </cell>
          <cell r="AU260">
            <v>3883.1462910796058</v>
          </cell>
          <cell r="AW260">
            <v>167.42137263494675</v>
          </cell>
          <cell r="AX260">
            <v>4932.1680519975707</v>
          </cell>
        </row>
        <row r="261">
          <cell r="F261">
            <v>20333.908038686695</v>
          </cell>
          <cell r="I261">
            <v>0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R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1385.0074064827411</v>
          </cell>
          <cell r="AF261">
            <v>0</v>
          </cell>
          <cell r="AH261">
            <v>1856.9206324831173</v>
          </cell>
          <cell r="AI261">
            <v>0</v>
          </cell>
          <cell r="AK261">
            <v>1764.5292842693709</v>
          </cell>
          <cell r="AL261">
            <v>0</v>
          </cell>
          <cell r="AN261">
            <v>0</v>
          </cell>
          <cell r="AO261">
            <v>0</v>
          </cell>
          <cell r="AQ261">
            <v>169.76251700865348</v>
          </cell>
          <cell r="AR261">
            <v>0</v>
          </cell>
          <cell r="AT261">
            <v>812.35279757172566</v>
          </cell>
          <cell r="AU261">
            <v>0</v>
          </cell>
          <cell r="AW261">
            <v>13.780066824568697</v>
          </cell>
          <cell r="AX261">
            <v>3871.0066633910001</v>
          </cell>
        </row>
        <row r="262">
          <cell r="F262">
            <v>79705.691000207633</v>
          </cell>
          <cell r="I262">
            <v>0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7282.1156481526978</v>
          </cell>
          <cell r="Z262">
            <v>0</v>
          </cell>
          <cell r="AA262">
            <v>0</v>
          </cell>
          <cell r="AB262">
            <v>1619.5319851962784</v>
          </cell>
          <cell r="AC262">
            <v>0</v>
          </cell>
          <cell r="AD262">
            <v>1403.9394092949551</v>
          </cell>
          <cell r="AE262">
            <v>2216.7789093487368</v>
          </cell>
          <cell r="AF262">
            <v>2224.4628013282272</v>
          </cell>
          <cell r="AH262">
            <v>3623.3095598920154</v>
          </cell>
          <cell r="AI262">
            <v>12168.763622801722</v>
          </cell>
          <cell r="AK262">
            <v>2345.1660438585645</v>
          </cell>
          <cell r="AL262">
            <v>8101.2131585628849</v>
          </cell>
          <cell r="AN262">
            <v>0</v>
          </cell>
          <cell r="AO262">
            <v>0</v>
          </cell>
          <cell r="AQ262">
            <v>120.3755975546722</v>
          </cell>
          <cell r="AR262">
            <v>0</v>
          </cell>
          <cell r="AT262">
            <v>2676.9640802783265</v>
          </cell>
          <cell r="AU262">
            <v>3665.3860014140901</v>
          </cell>
          <cell r="AW262">
            <v>231.81420826377246</v>
          </cell>
          <cell r="AX262">
            <v>5178.1997684099997</v>
          </cell>
        </row>
        <row r="263">
          <cell r="F263">
            <v>18368.793194107137</v>
          </cell>
          <cell r="I263">
            <v>0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6609.469620531896</v>
          </cell>
          <cell r="AC263">
            <v>0</v>
          </cell>
          <cell r="AD263">
            <v>0</v>
          </cell>
          <cell r="AE263">
            <v>1213.9016038681509</v>
          </cell>
          <cell r="AF263">
            <v>1269.419559694481</v>
          </cell>
          <cell r="AH263">
            <v>1512.9739854328304</v>
          </cell>
          <cell r="AI263">
            <v>0</v>
          </cell>
          <cell r="AK263">
            <v>1514.957139704564</v>
          </cell>
          <cell r="AL263">
            <v>0</v>
          </cell>
          <cell r="AN263">
            <v>0</v>
          </cell>
          <cell r="AO263">
            <v>0</v>
          </cell>
          <cell r="AQ263">
            <v>135.81001360692278</v>
          </cell>
          <cell r="AR263">
            <v>0</v>
          </cell>
          <cell r="AT263">
            <v>794.74414685111049</v>
          </cell>
          <cell r="AU263">
            <v>938.16598089821059</v>
          </cell>
          <cell r="AW263">
            <v>168.19408666249268</v>
          </cell>
          <cell r="AX263">
            <v>0</v>
          </cell>
        </row>
        <row r="264">
          <cell r="F264">
            <v>59837.089235714651</v>
          </cell>
          <cell r="I264">
            <v>1.42</v>
          </cell>
          <cell r="J264">
            <v>823.1870933268799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  <cell r="W264">
            <v>6.5</v>
          </cell>
          <cell r="X264">
            <v>5930.5751435983966</v>
          </cell>
          <cell r="Y264">
            <v>0</v>
          </cell>
          <cell r="Z264">
            <v>0</v>
          </cell>
          <cell r="AA264">
            <v>0</v>
          </cell>
          <cell r="AB264">
            <v>1839.2780698668164</v>
          </cell>
          <cell r="AC264">
            <v>0</v>
          </cell>
          <cell r="AD264">
            <v>235.78644211677036</v>
          </cell>
          <cell r="AE264">
            <v>1795.7364554690516</v>
          </cell>
          <cell r="AF264">
            <v>0</v>
          </cell>
          <cell r="AH264">
            <v>2535.368073355306</v>
          </cell>
          <cell r="AI264">
            <v>579.71223035203479</v>
          </cell>
          <cell r="AK264">
            <v>2479.5150408744557</v>
          </cell>
          <cell r="AL264">
            <v>0</v>
          </cell>
          <cell r="AN264">
            <v>0</v>
          </cell>
          <cell r="AO264">
            <v>0</v>
          </cell>
          <cell r="AQ264">
            <v>339.52503401730695</v>
          </cell>
          <cell r="AR264">
            <v>0</v>
          </cell>
          <cell r="AT264">
            <v>1813.8295288695174</v>
          </cell>
          <cell r="AU264">
            <v>121.68657532546392</v>
          </cell>
          <cell r="AW264">
            <v>196.91329135294893</v>
          </cell>
          <cell r="AX264">
            <v>0</v>
          </cell>
        </row>
        <row r="265">
          <cell r="F265">
            <v>39918.520555731491</v>
          </cell>
          <cell r="I265">
            <v>4</v>
          </cell>
          <cell r="J265">
            <v>1205.3176422019528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89</v>
          </cell>
          <cell r="AB265">
            <v>1982.0241151803855</v>
          </cell>
          <cell r="AC265">
            <v>0</v>
          </cell>
          <cell r="AD265">
            <v>2763.9104937257116</v>
          </cell>
          <cell r="AE265">
            <v>1813.982809221817</v>
          </cell>
          <cell r="AF265">
            <v>0</v>
          </cell>
          <cell r="AH265">
            <v>2139.5665069675765</v>
          </cell>
          <cell r="AI265">
            <v>0</v>
          </cell>
          <cell r="AK265">
            <v>2071.1213173767824</v>
          </cell>
          <cell r="AL265">
            <v>0</v>
          </cell>
          <cell r="AN265">
            <v>0</v>
          </cell>
          <cell r="AO265">
            <v>0</v>
          </cell>
          <cell r="AQ265">
            <v>282.9375283477558</v>
          </cell>
          <cell r="AR265">
            <v>0</v>
          </cell>
          <cell r="AT265">
            <v>1543.4429244645003</v>
          </cell>
          <cell r="AU265">
            <v>1793.7030185560775</v>
          </cell>
          <cell r="AW265">
            <v>144.75509449360013</v>
          </cell>
          <cell r="AX265">
            <v>0</v>
          </cell>
        </row>
        <row r="266">
          <cell r="F266">
            <v>15621.794971352234</v>
          </cell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479.21639352990803</v>
          </cell>
          <cell r="AE266">
            <v>605.6236427631676</v>
          </cell>
          <cell r="AF266">
            <v>0</v>
          </cell>
          <cell r="AH266">
            <v>884.06805002351734</v>
          </cell>
          <cell r="AI266">
            <v>408.24941022231127</v>
          </cell>
          <cell r="AK266">
            <v>453.87257521909419</v>
          </cell>
          <cell r="AL266">
            <v>0</v>
          </cell>
          <cell r="AN266">
            <v>0</v>
          </cell>
          <cell r="AO266">
            <v>0</v>
          </cell>
          <cell r="AQ266">
            <v>135.81001360692278</v>
          </cell>
          <cell r="AR266">
            <v>0</v>
          </cell>
          <cell r="AT266">
            <v>453.72064224326812</v>
          </cell>
          <cell r="AU266">
            <v>0</v>
          </cell>
          <cell r="AW266">
            <v>22.666278141346641</v>
          </cell>
          <cell r="AX266">
            <v>0</v>
          </cell>
        </row>
        <row r="267">
          <cell r="F267">
            <v>43973.58319701557</v>
          </cell>
          <cell r="I267">
            <v>0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640.56090258937047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5443.0172157550032</v>
          </cell>
          <cell r="AE267">
            <v>1889.9748094258673</v>
          </cell>
          <cell r="AF267">
            <v>1746.9985763489183</v>
          </cell>
          <cell r="AH267">
            <v>2808.1969782501506</v>
          </cell>
          <cell r="AI267">
            <v>0</v>
          </cell>
          <cell r="AK267">
            <v>1958.2722269834471</v>
          </cell>
          <cell r="AL267">
            <v>0</v>
          </cell>
          <cell r="AN267">
            <v>0</v>
          </cell>
          <cell r="AO267">
            <v>0</v>
          </cell>
          <cell r="AQ267">
            <v>226.35002267820468</v>
          </cell>
          <cell r="AR267">
            <v>0</v>
          </cell>
          <cell r="AT267">
            <v>1955.8704904300914</v>
          </cell>
          <cell r="AU267">
            <v>0</v>
          </cell>
          <cell r="AW267">
            <v>206.0570740122422</v>
          </cell>
          <cell r="AX267">
            <v>371.38792017384003</v>
          </cell>
        </row>
        <row r="268">
          <cell r="F268">
            <v>37389.380122019764</v>
          </cell>
          <cell r="I268">
            <v>0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1590.2753108199136</v>
          </cell>
          <cell r="AF268">
            <v>0</v>
          </cell>
          <cell r="AH268">
            <v>1959.0914728652101</v>
          </cell>
          <cell r="AI268">
            <v>0</v>
          </cell>
          <cell r="AK268">
            <v>1662.3952499503157</v>
          </cell>
          <cell r="AL268">
            <v>0</v>
          </cell>
          <cell r="AN268">
            <v>501.08556478340154</v>
          </cell>
          <cell r="AO268">
            <v>0</v>
          </cell>
          <cell r="AQ268">
            <v>226.35002267820468</v>
          </cell>
          <cell r="AR268">
            <v>462.73662468131209</v>
          </cell>
          <cell r="AT268">
            <v>1619.6819747314394</v>
          </cell>
          <cell r="AU268">
            <v>0</v>
          </cell>
          <cell r="AW268">
            <v>183.26201019963793</v>
          </cell>
          <cell r="AX268">
            <v>0</v>
          </cell>
        </row>
        <row r="269">
          <cell r="F269">
            <v>4471.3884779894079</v>
          </cell>
          <cell r="I269">
            <v>0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R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1102.8618893811772</v>
          </cell>
          <cell r="AF269">
            <v>0</v>
          </cell>
          <cell r="AH269">
            <v>1369.0825031069769</v>
          </cell>
          <cell r="AI269">
            <v>0</v>
          </cell>
          <cell r="AK269">
            <v>1002.6716589791738</v>
          </cell>
          <cell r="AL269">
            <v>0</v>
          </cell>
          <cell r="AN269">
            <v>0</v>
          </cell>
          <cell r="AO269">
            <v>0</v>
          </cell>
          <cell r="AQ269">
            <v>0</v>
          </cell>
          <cell r="AR269">
            <v>0</v>
          </cell>
          <cell r="AT269">
            <v>589.7432827841551</v>
          </cell>
          <cell r="AU269">
            <v>0</v>
          </cell>
          <cell r="AW269">
            <v>25.757134251530275</v>
          </cell>
          <cell r="AX269">
            <v>514.52176042799999</v>
          </cell>
        </row>
        <row r="270">
          <cell r="F270">
            <v>16618.706011186063</v>
          </cell>
          <cell r="I270">
            <v>0</v>
          </cell>
          <cell r="J270">
            <v>0</v>
          </cell>
          <cell r="L270">
            <v>1</v>
          </cell>
          <cell r="M270">
            <v>80101.804292519781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1104.4515467328572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556.69349349250365</v>
          </cell>
          <cell r="AE270">
            <v>2384.5860958702492</v>
          </cell>
          <cell r="AF270">
            <v>0</v>
          </cell>
          <cell r="AH270">
            <v>3507.6754353247234</v>
          </cell>
          <cell r="AI270">
            <v>0</v>
          </cell>
          <cell r="AK270">
            <v>2399.4596293697086</v>
          </cell>
          <cell r="AL270">
            <v>0</v>
          </cell>
          <cell r="AN270">
            <v>0</v>
          </cell>
          <cell r="AO270">
            <v>0</v>
          </cell>
          <cell r="AQ270">
            <v>169.76251700865348</v>
          </cell>
          <cell r="AR270">
            <v>1102.036601290617</v>
          </cell>
          <cell r="AT270">
            <v>2185.188935813127</v>
          </cell>
          <cell r="AU270">
            <v>863.2953249895204</v>
          </cell>
          <cell r="AW270">
            <v>168.19408666249268</v>
          </cell>
          <cell r="AX270">
            <v>0</v>
          </cell>
        </row>
        <row r="271">
          <cell r="F271">
            <v>55620.745689387833</v>
          </cell>
          <cell r="I271">
            <v>0</v>
          </cell>
          <cell r="J271">
            <v>0</v>
          </cell>
          <cell r="L271">
            <v>1</v>
          </cell>
          <cell r="M271">
            <v>141003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773.94026140829078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1497.7261533301723</v>
          </cell>
          <cell r="AE271">
            <v>1076.7498934430512</v>
          </cell>
          <cell r="AF271">
            <v>246.80422554558174</v>
          </cell>
          <cell r="AH271">
            <v>1808.3656729887593</v>
          </cell>
          <cell r="AI271">
            <v>0</v>
          </cell>
          <cell r="AK271">
            <v>1301.6269349165682</v>
          </cell>
          <cell r="AL271">
            <v>0</v>
          </cell>
          <cell r="AN271">
            <v>0</v>
          </cell>
          <cell r="AO271">
            <v>0</v>
          </cell>
          <cell r="AQ271">
            <v>339.52503401730695</v>
          </cell>
          <cell r="AR271">
            <v>755.30966191292123</v>
          </cell>
          <cell r="AT271">
            <v>1252.3507807845497</v>
          </cell>
          <cell r="AU271">
            <v>0</v>
          </cell>
          <cell r="AW271">
            <v>276.11647917640448</v>
          </cell>
          <cell r="AX271">
            <v>0</v>
          </cell>
        </row>
        <row r="272">
          <cell r="F272">
            <v>41512.016180408857</v>
          </cell>
          <cell r="I272">
            <v>37.4</v>
          </cell>
          <cell r="J272">
            <v>14211.720879700268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14951.083236938535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622.90980817723323</v>
          </cell>
          <cell r="AF272">
            <v>1420.55989481347</v>
          </cell>
          <cell r="AH272">
            <v>1064.323034581844</v>
          </cell>
          <cell r="AI272">
            <v>4069.0025503700049</v>
          </cell>
          <cell r="AK272">
            <v>688.96232883166499</v>
          </cell>
          <cell r="AL272">
            <v>2280.3441940761272</v>
          </cell>
          <cell r="AN272">
            <v>0</v>
          </cell>
          <cell r="AO272">
            <v>0</v>
          </cell>
          <cell r="AQ272">
            <v>113.17501133910234</v>
          </cell>
          <cell r="AR272">
            <v>0</v>
          </cell>
          <cell r="AT272">
            <v>717.96596422440598</v>
          </cell>
          <cell r="AU272">
            <v>166.38317306659178</v>
          </cell>
          <cell r="AW272">
            <v>105.5398575956453</v>
          </cell>
          <cell r="AX272">
            <v>2823.3489029615021</v>
          </cell>
        </row>
        <row r="273">
          <cell r="F273">
            <v>36273.601175917931</v>
          </cell>
          <cell r="I273">
            <v>0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345.60875228992813</v>
          </cell>
          <cell r="Y273">
            <v>10072.073619737603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787.57983956965313</v>
          </cell>
          <cell r="AF273">
            <v>1299.6428409417858</v>
          </cell>
          <cell r="AH273">
            <v>1292.7307267386593</v>
          </cell>
          <cell r="AI273">
            <v>0</v>
          </cell>
          <cell r="AK273">
            <v>721.45470039678253</v>
          </cell>
          <cell r="AL273">
            <v>6139.6882044226613</v>
          </cell>
          <cell r="AN273">
            <v>0</v>
          </cell>
          <cell r="AO273">
            <v>0</v>
          </cell>
          <cell r="AQ273">
            <v>282.9375283477558</v>
          </cell>
          <cell r="AR273">
            <v>0</v>
          </cell>
          <cell r="AT273">
            <v>1100.3532136819683</v>
          </cell>
          <cell r="AU273">
            <v>2422.0845783130308</v>
          </cell>
          <cell r="AW273">
            <v>74.438117986922506</v>
          </cell>
          <cell r="AX273">
            <v>3201.0891275874701</v>
          </cell>
        </row>
        <row r="274">
          <cell r="F274">
            <v>41319.084770794456</v>
          </cell>
          <cell r="I274">
            <v>67.3</v>
          </cell>
          <cell r="J274">
            <v>26850.459695755304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476.60781442661488</v>
          </cell>
          <cell r="Y274">
            <v>1591.2678091521764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1700.3404267863709</v>
          </cell>
          <cell r="AE274">
            <v>717.37304434131363</v>
          </cell>
          <cell r="AF274">
            <v>0</v>
          </cell>
          <cell r="AH274">
            <v>712.47959545294157</v>
          </cell>
          <cell r="AI274">
            <v>3076.4987391814348</v>
          </cell>
          <cell r="AK274">
            <v>715.77429168174103</v>
          </cell>
          <cell r="AL274">
            <v>0</v>
          </cell>
          <cell r="AN274">
            <v>0</v>
          </cell>
          <cell r="AO274">
            <v>0</v>
          </cell>
          <cell r="AQ274">
            <v>226.35002267820468</v>
          </cell>
          <cell r="AR274">
            <v>978.23542855730432</v>
          </cell>
          <cell r="AT274">
            <v>682.28436035697769</v>
          </cell>
          <cell r="AU274">
            <v>0</v>
          </cell>
          <cell r="AW274">
            <v>71.991190233027112</v>
          </cell>
          <cell r="AX274">
            <v>2962.0098678149147</v>
          </cell>
        </row>
        <row r="275">
          <cell r="F275">
            <v>31461.768097812968</v>
          </cell>
          <cell r="I275">
            <v>0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1598.7508274084419</v>
          </cell>
          <cell r="AD275">
            <v>673.44402845337891</v>
          </cell>
          <cell r="AE275">
            <v>591.11072017712468</v>
          </cell>
          <cell r="AF275">
            <v>2236.255859513577</v>
          </cell>
          <cell r="AH275">
            <v>773.35912088467899</v>
          </cell>
          <cell r="AI275">
            <v>1890.5123808654023</v>
          </cell>
          <cell r="AK275">
            <v>907.88233484421858</v>
          </cell>
          <cell r="AL275">
            <v>0</v>
          </cell>
          <cell r="AN275">
            <v>62.848897336776218</v>
          </cell>
          <cell r="AO275">
            <v>0</v>
          </cell>
          <cell r="AQ275">
            <v>0</v>
          </cell>
          <cell r="AR275">
            <v>0</v>
          </cell>
          <cell r="AT275">
            <v>716.93167692030534</v>
          </cell>
          <cell r="AU275">
            <v>0</v>
          </cell>
          <cell r="AW275">
            <v>73.601011123747753</v>
          </cell>
          <cell r="AX275">
            <v>2940.3973301922965</v>
          </cell>
        </row>
        <row r="276">
          <cell r="F276">
            <v>45584.643934515043</v>
          </cell>
          <cell r="I276">
            <v>0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1807.6983371243439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3008.5753402511968</v>
          </cell>
          <cell r="AE276">
            <v>2303.9187675613407</v>
          </cell>
          <cell r="AF276">
            <v>2804.2432361869614</v>
          </cell>
          <cell r="AH276">
            <v>3268.5871378092629</v>
          </cell>
          <cell r="AI276">
            <v>6455.7959795011293</v>
          </cell>
          <cell r="AK276">
            <v>2190.7116465161548</v>
          </cell>
          <cell r="AL276">
            <v>0</v>
          </cell>
          <cell r="AN276">
            <v>0</v>
          </cell>
          <cell r="AO276">
            <v>0</v>
          </cell>
          <cell r="AQ276">
            <v>226.35002267820468</v>
          </cell>
          <cell r="AR276">
            <v>982.39936882725226</v>
          </cell>
          <cell r="AT276">
            <v>1846.6513937158413</v>
          </cell>
          <cell r="AU276">
            <v>2151.6825760187135</v>
          </cell>
          <cell r="AW276">
            <v>71.991190233027112</v>
          </cell>
          <cell r="AX276">
            <v>3082.7976227439285</v>
          </cell>
        </row>
        <row r="277">
          <cell r="F277">
            <v>5141.6926302860902</v>
          </cell>
          <cell r="I277">
            <v>0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1995.3795536091852</v>
          </cell>
          <cell r="AE277">
            <v>1681.3129502146553</v>
          </cell>
          <cell r="AF277">
            <v>0</v>
          </cell>
          <cell r="AH277">
            <v>2713.9454240671466</v>
          </cell>
          <cell r="AI277">
            <v>0</v>
          </cell>
          <cell r="AK277">
            <v>1438.5200978236953</v>
          </cell>
          <cell r="AL277">
            <v>0</v>
          </cell>
          <cell r="AN277">
            <v>0</v>
          </cell>
          <cell r="AO277">
            <v>0</v>
          </cell>
          <cell r="AQ277">
            <v>766.02652989336866</v>
          </cell>
          <cell r="AR277">
            <v>0</v>
          </cell>
          <cell r="AT277">
            <v>1304.6090408696964</v>
          </cell>
          <cell r="AU277">
            <v>0</v>
          </cell>
          <cell r="AW277">
            <v>38.635701377295412</v>
          </cell>
          <cell r="AX277">
            <v>0</v>
          </cell>
        </row>
        <row r="278">
          <cell r="F278">
            <v>39465.278534153302</v>
          </cell>
          <cell r="I278">
            <v>0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214.47351649197674</v>
          </cell>
          <cell r="Y278">
            <v>11680.926874143068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1004.5381149604426</v>
          </cell>
          <cell r="AE278">
            <v>1994.8272942185986</v>
          </cell>
          <cell r="AF278">
            <v>4000.3779912462987</v>
          </cell>
          <cell r="AH278">
            <v>3447.5669676762286</v>
          </cell>
          <cell r="AI278">
            <v>0</v>
          </cell>
          <cell r="AK278">
            <v>1880.5334422971368</v>
          </cell>
          <cell r="AL278">
            <v>3765.0065006211025</v>
          </cell>
          <cell r="AN278">
            <v>0</v>
          </cell>
          <cell r="AO278">
            <v>0</v>
          </cell>
          <cell r="AQ278">
            <v>282.9375283477558</v>
          </cell>
          <cell r="AR278">
            <v>0</v>
          </cell>
          <cell r="AT278">
            <v>1748.7876245055331</v>
          </cell>
          <cell r="AU278">
            <v>938.16598089821059</v>
          </cell>
          <cell r="AW278">
            <v>63.104978916249173</v>
          </cell>
          <cell r="AX278">
            <v>4348.6091856311832</v>
          </cell>
        </row>
        <row r="279">
          <cell r="F279">
            <v>27821.838935314445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71.491172163992246</v>
          </cell>
          <cell r="Y279">
            <v>579.40936139365192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2881.355265750637</v>
          </cell>
          <cell r="AF279">
            <v>0</v>
          </cell>
          <cell r="AH279">
            <v>4163.336642694685</v>
          </cell>
          <cell r="AI279">
            <v>0</v>
          </cell>
          <cell r="AK279">
            <v>2686.944274391989</v>
          </cell>
          <cell r="AL279">
            <v>0</v>
          </cell>
          <cell r="AN279">
            <v>216.86363934702837</v>
          </cell>
          <cell r="AO279">
            <v>858.89868450435006</v>
          </cell>
          <cell r="AQ279">
            <v>1412.1912574899077</v>
          </cell>
          <cell r="AR279">
            <v>0</v>
          </cell>
          <cell r="AT279">
            <v>2863.0403877786944</v>
          </cell>
          <cell r="AU279">
            <v>0</v>
          </cell>
          <cell r="AW279">
            <v>71.991190233027112</v>
          </cell>
          <cell r="AX279">
            <v>5017.8391734122933</v>
          </cell>
        </row>
        <row r="280">
          <cell r="F280">
            <v>33104.603052396109</v>
          </cell>
          <cell r="I280">
            <v>0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309.79507937729966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1699.8653513045674</v>
          </cell>
          <cell r="AF280">
            <v>0</v>
          </cell>
          <cell r="AH280">
            <v>2340.4707092818057</v>
          </cell>
          <cell r="AI280">
            <v>0</v>
          </cell>
          <cell r="AK280">
            <v>1555.202946440955</v>
          </cell>
          <cell r="AL280">
            <v>0</v>
          </cell>
          <cell r="AN280">
            <v>0</v>
          </cell>
          <cell r="AO280">
            <v>0</v>
          </cell>
          <cell r="AQ280">
            <v>226.35002267820468</v>
          </cell>
          <cell r="AR280">
            <v>0</v>
          </cell>
          <cell r="AT280">
            <v>1667.1082163570441</v>
          </cell>
          <cell r="AU280">
            <v>0</v>
          </cell>
          <cell r="AW280">
            <v>92.983254648024285</v>
          </cell>
          <cell r="AX280">
            <v>3722.294962106077</v>
          </cell>
        </row>
        <row r="281">
          <cell r="F281">
            <v>104379.10500846971</v>
          </cell>
          <cell r="I281">
            <v>0</v>
          </cell>
          <cell r="J281">
            <v>0</v>
          </cell>
          <cell r="L281">
            <v>2</v>
          </cell>
          <cell r="M281">
            <v>99730.775287628901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614.41555962653899</v>
          </cell>
          <cell r="Y281">
            <v>210.05844343273924</v>
          </cell>
          <cell r="Z281">
            <v>0</v>
          </cell>
          <cell r="AA281">
            <v>0</v>
          </cell>
          <cell r="AB281">
            <v>1020.2040138881625</v>
          </cell>
          <cell r="AC281">
            <v>0</v>
          </cell>
          <cell r="AD281">
            <v>549.85893829538611</v>
          </cell>
          <cell r="AE281">
            <v>3085.3661846872324</v>
          </cell>
          <cell r="AF281">
            <v>0</v>
          </cell>
          <cell r="AH281">
            <v>5085.6911977164564</v>
          </cell>
          <cell r="AI281">
            <v>0</v>
          </cell>
          <cell r="AK281">
            <v>3032.2257189437737</v>
          </cell>
          <cell r="AL281">
            <v>0</v>
          </cell>
          <cell r="AN281">
            <v>0</v>
          </cell>
          <cell r="AO281">
            <v>0</v>
          </cell>
          <cell r="AQ281">
            <v>1189.1318616383001</v>
          </cell>
          <cell r="AR281">
            <v>0</v>
          </cell>
          <cell r="AT281">
            <v>4536.4140736653453</v>
          </cell>
          <cell r="AU281">
            <v>366.48772601357666</v>
          </cell>
          <cell r="AW281">
            <v>122.92592321542823</v>
          </cell>
          <cell r="AX281">
            <v>0</v>
          </cell>
        </row>
        <row r="282">
          <cell r="F282">
            <v>2735.618217128545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2094.9763777735479</v>
          </cell>
          <cell r="AF282">
            <v>0</v>
          </cell>
          <cell r="AH282">
            <v>3414.3524278142531</v>
          </cell>
          <cell r="AI282">
            <v>0</v>
          </cell>
          <cell r="AK282">
            <v>1990.1201540664147</v>
          </cell>
          <cell r="AL282">
            <v>0</v>
          </cell>
          <cell r="AN282">
            <v>0</v>
          </cell>
          <cell r="AO282">
            <v>0</v>
          </cell>
          <cell r="AQ282">
            <v>1185.8412348117029</v>
          </cell>
          <cell r="AR282">
            <v>0</v>
          </cell>
          <cell r="AT282">
            <v>1900.4772546094782</v>
          </cell>
          <cell r="AU282">
            <v>0</v>
          </cell>
          <cell r="AW282">
            <v>0</v>
          </cell>
          <cell r="AX282">
            <v>1774.8169317575841</v>
          </cell>
        </row>
        <row r="284">
          <cell r="F284">
            <v>4219.6889672367224</v>
          </cell>
          <cell r="I284">
            <v>8.5399999999999991</v>
          </cell>
          <cell r="J284">
            <v>2529.2765410601078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1273.6427380794116</v>
          </cell>
          <cell r="AF284">
            <v>0</v>
          </cell>
          <cell r="AH284">
            <v>1716.1153370067982</v>
          </cell>
          <cell r="AI284">
            <v>0</v>
          </cell>
          <cell r="AK284">
            <v>1086.3608679074032</v>
          </cell>
          <cell r="AL284">
            <v>0</v>
          </cell>
          <cell r="AN284">
            <v>0</v>
          </cell>
          <cell r="AO284">
            <v>0</v>
          </cell>
          <cell r="AQ284">
            <v>0</v>
          </cell>
          <cell r="AR284">
            <v>0</v>
          </cell>
          <cell r="AT284">
            <v>702.18733583365986</v>
          </cell>
          <cell r="AU284">
            <v>0</v>
          </cell>
          <cell r="AW284">
            <v>0</v>
          </cell>
          <cell r="AX284">
            <v>511.88292117934719</v>
          </cell>
        </row>
        <row r="285">
          <cell r="F285">
            <v>3362.6411529214829</v>
          </cell>
          <cell r="I285">
            <v>0</v>
          </cell>
          <cell r="J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1545.7860333541164</v>
          </cell>
          <cell r="AF285">
            <v>0</v>
          </cell>
          <cell r="AH285">
            <v>2537.8551481651898</v>
          </cell>
          <cell r="AI285">
            <v>0</v>
          </cell>
          <cell r="AK285">
            <v>1444.1799924345055</v>
          </cell>
          <cell r="AL285">
            <v>0</v>
          </cell>
          <cell r="AN285">
            <v>0</v>
          </cell>
          <cell r="AO285">
            <v>0</v>
          </cell>
          <cell r="AQ285">
            <v>766.02652989336866</v>
          </cell>
          <cell r="AR285">
            <v>0</v>
          </cell>
          <cell r="AT285">
            <v>1136.5153945192765</v>
          </cell>
          <cell r="AU285">
            <v>0</v>
          </cell>
          <cell r="AW285">
            <v>0</v>
          </cell>
          <cell r="AX285">
            <v>1478.7804376295485</v>
          </cell>
        </row>
        <row r="286">
          <cell r="F286">
            <v>3691.4812145596388</v>
          </cell>
          <cell r="I286">
            <v>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458.32953738194459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842.25734032023638</v>
          </cell>
          <cell r="AE286">
            <v>1149.0213163323474</v>
          </cell>
          <cell r="AF286">
            <v>0</v>
          </cell>
          <cell r="AH286">
            <v>1718.4686880225361</v>
          </cell>
          <cell r="AI286">
            <v>0</v>
          </cell>
          <cell r="AK286">
            <v>1368.9665262719352</v>
          </cell>
          <cell r="AL286">
            <v>0</v>
          </cell>
          <cell r="AN286">
            <v>810.40370351096044</v>
          </cell>
          <cell r="AO286">
            <v>780.59971383569996</v>
          </cell>
          <cell r="AQ286">
            <v>0</v>
          </cell>
          <cell r="AR286">
            <v>0</v>
          </cell>
          <cell r="AT286">
            <v>725.19433002731489</v>
          </cell>
          <cell r="AU286">
            <v>0</v>
          </cell>
          <cell r="AW286">
            <v>25.757134251530275</v>
          </cell>
          <cell r="AX286">
            <v>0</v>
          </cell>
        </row>
        <row r="287">
          <cell r="F287">
            <v>64502.307545352822</v>
          </cell>
          <cell r="I287">
            <v>0</v>
          </cell>
          <cell r="J287">
            <v>0</v>
          </cell>
          <cell r="L287">
            <v>0</v>
          </cell>
          <cell r="M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45472.493583748685</v>
          </cell>
          <cell r="Z287">
            <v>0</v>
          </cell>
          <cell r="AA287">
            <v>0</v>
          </cell>
          <cell r="AB287">
            <v>2387.8035746603491</v>
          </cell>
          <cell r="AC287">
            <v>0</v>
          </cell>
          <cell r="AD287">
            <v>3152.379297360907</v>
          </cell>
          <cell r="AE287">
            <v>1105.8920626624754</v>
          </cell>
          <cell r="AF287">
            <v>1480.3833372748431</v>
          </cell>
          <cell r="AH287">
            <v>2029.1396602074301</v>
          </cell>
          <cell r="AI287">
            <v>4026.9354538046</v>
          </cell>
          <cell r="AK287">
            <v>1149.8999998987952</v>
          </cell>
          <cell r="AL287">
            <v>0</v>
          </cell>
          <cell r="AN287">
            <v>0</v>
          </cell>
          <cell r="AO287">
            <v>0</v>
          </cell>
          <cell r="AQ287">
            <v>339.52503401730695</v>
          </cell>
          <cell r="AR287">
            <v>1211.2231726985297</v>
          </cell>
          <cell r="AT287">
            <v>2015.0644661989165</v>
          </cell>
          <cell r="AU287">
            <v>0</v>
          </cell>
          <cell r="AW287">
            <v>270.44990964106785</v>
          </cell>
          <cell r="AX287">
            <v>4212.4308892474091</v>
          </cell>
        </row>
        <row r="288">
          <cell r="F288">
            <v>76657.814913441442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2816.3784754281169</v>
          </cell>
          <cell r="Z288">
            <v>0</v>
          </cell>
          <cell r="AA288">
            <v>0</v>
          </cell>
          <cell r="AB288">
            <v>0</v>
          </cell>
          <cell r="AC288">
            <v>494.42802485118295</v>
          </cell>
          <cell r="AD288">
            <v>2765.9309624976481</v>
          </cell>
          <cell r="AE288">
            <v>1324.4963787319505</v>
          </cell>
          <cell r="AF288">
            <v>2297.3028632624009</v>
          </cell>
          <cell r="AH288">
            <v>2354.7182309530826</v>
          </cell>
          <cell r="AI288">
            <v>1993.2749308295788</v>
          </cell>
          <cell r="AK288">
            <v>1199.3246590303247</v>
          </cell>
          <cell r="AL288">
            <v>0</v>
          </cell>
          <cell r="AN288">
            <v>0</v>
          </cell>
          <cell r="AO288">
            <v>0</v>
          </cell>
          <cell r="AQ288">
            <v>120.3755975546722</v>
          </cell>
          <cell r="AR288">
            <v>0</v>
          </cell>
          <cell r="AT288">
            <v>2203.6160439211394</v>
          </cell>
          <cell r="AU288">
            <v>1919.8361817699697</v>
          </cell>
          <cell r="AW288">
            <v>270.44990964106785</v>
          </cell>
          <cell r="AX288">
            <v>0</v>
          </cell>
        </row>
        <row r="289">
          <cell r="F289">
            <v>44948.002302088207</v>
          </cell>
          <cell r="I289">
            <v>0</v>
          </cell>
          <cell r="J289">
            <v>0</v>
          </cell>
          <cell r="L289">
            <v>0</v>
          </cell>
          <cell r="M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1091.3323496510825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962.73411941403924</v>
          </cell>
          <cell r="AD289">
            <v>2596.4650871557196</v>
          </cell>
          <cell r="AE289">
            <v>1419.1805627741412</v>
          </cell>
          <cell r="AF289">
            <v>0</v>
          </cell>
          <cell r="AH289">
            <v>1732.9519943774503</v>
          </cell>
          <cell r="AI289">
            <v>570.54106016942649</v>
          </cell>
          <cell r="AK289">
            <v>1937.0594821244647</v>
          </cell>
          <cell r="AL289">
            <v>0</v>
          </cell>
          <cell r="AN289">
            <v>382.95594015596635</v>
          </cell>
          <cell r="AO289">
            <v>0</v>
          </cell>
          <cell r="AQ289">
            <v>230.86432360383978</v>
          </cell>
          <cell r="AR289">
            <v>0</v>
          </cell>
          <cell r="AT289">
            <v>1824.6144792182813</v>
          </cell>
          <cell r="AU289">
            <v>0</v>
          </cell>
          <cell r="AW289">
            <v>535.6222488437628</v>
          </cell>
          <cell r="AX289">
            <v>0</v>
          </cell>
        </row>
        <row r="290">
          <cell r="F290">
            <v>102218.45421376463</v>
          </cell>
          <cell r="I290">
            <v>185</v>
          </cell>
          <cell r="J290">
            <v>54174.497888903148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8</v>
          </cell>
          <cell r="X290">
            <v>588</v>
          </cell>
          <cell r="Y290">
            <v>8858.8985719119701</v>
          </cell>
          <cell r="Z290">
            <v>0</v>
          </cell>
          <cell r="AA290">
            <v>0</v>
          </cell>
          <cell r="AB290">
            <v>0</v>
          </cell>
          <cell r="AC290">
            <v>6056.9891421716238</v>
          </cell>
          <cell r="AD290">
            <v>0</v>
          </cell>
          <cell r="AE290">
            <v>1816.4138967888775</v>
          </cell>
          <cell r="AF290">
            <v>431.24298690662943</v>
          </cell>
          <cell r="AH290">
            <v>3140.112153435306</v>
          </cell>
          <cell r="AI290">
            <v>7036.4628755305421</v>
          </cell>
          <cell r="AK290">
            <v>1607.1291305969937</v>
          </cell>
          <cell r="AL290">
            <v>0</v>
          </cell>
          <cell r="AN290">
            <v>0</v>
          </cell>
          <cell r="AO290">
            <v>0</v>
          </cell>
          <cell r="AQ290">
            <v>186.34647975612475</v>
          </cell>
          <cell r="AR290">
            <v>0</v>
          </cell>
          <cell r="AT290">
            <v>3665.3929289388925</v>
          </cell>
          <cell r="AU290">
            <v>0</v>
          </cell>
          <cell r="AW290">
            <v>309.08561101836329</v>
          </cell>
          <cell r="AX290">
            <v>0</v>
          </cell>
        </row>
        <row r="291">
          <cell r="F291">
            <v>49398.632529957707</v>
          </cell>
          <cell r="I291">
            <v>83</v>
          </cell>
          <cell r="J291">
            <v>25471.432212581967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1739.9472153047977</v>
          </cell>
          <cell r="AF291">
            <v>1924.9743504526677</v>
          </cell>
          <cell r="AH291">
            <v>2469.2339771805359</v>
          </cell>
          <cell r="AI291">
            <v>666.0646154291527</v>
          </cell>
          <cell r="AK291">
            <v>674.45389029944818</v>
          </cell>
          <cell r="AL291">
            <v>0</v>
          </cell>
          <cell r="AN291">
            <v>0</v>
          </cell>
          <cell r="AO291">
            <v>0</v>
          </cell>
          <cell r="AQ291">
            <v>0</v>
          </cell>
          <cell r="AR291">
            <v>0</v>
          </cell>
          <cell r="AT291">
            <v>1933.4660395952055</v>
          </cell>
          <cell r="AU291">
            <v>3019.4716439340618</v>
          </cell>
          <cell r="AW291">
            <v>154.54280550918165</v>
          </cell>
          <cell r="AX291">
            <v>371.38792017384003</v>
          </cell>
        </row>
        <row r="292">
          <cell r="F292">
            <v>75766.004728740605</v>
          </cell>
          <cell r="I292">
            <v>0</v>
          </cell>
          <cell r="J292">
            <v>0</v>
          </cell>
          <cell r="L292">
            <v>0</v>
          </cell>
          <cell r="M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8</v>
          </cell>
          <cell r="X292">
            <v>592</v>
          </cell>
          <cell r="Y292">
            <v>8328.3865069672283</v>
          </cell>
          <cell r="Z292">
            <v>0</v>
          </cell>
          <cell r="AA292">
            <v>0</v>
          </cell>
          <cell r="AB292">
            <v>1769.3446883031322</v>
          </cell>
          <cell r="AC292">
            <v>0</v>
          </cell>
          <cell r="AD292">
            <v>253.93096249764827</v>
          </cell>
          <cell r="AE292">
            <v>1432.5826061678667</v>
          </cell>
          <cell r="AF292">
            <v>1153.9366216582528</v>
          </cell>
          <cell r="AH292">
            <v>2885.3865037651071</v>
          </cell>
          <cell r="AI292">
            <v>5090.4381682462736</v>
          </cell>
          <cell r="AK292">
            <v>1759.6250065527756</v>
          </cell>
          <cell r="AL292">
            <v>0</v>
          </cell>
          <cell r="AN292">
            <v>0</v>
          </cell>
          <cell r="AO292">
            <v>0</v>
          </cell>
          <cell r="AQ292">
            <v>122.87168868821882</v>
          </cell>
          <cell r="AR292">
            <v>0</v>
          </cell>
          <cell r="AT292">
            <v>2404.2036459491255</v>
          </cell>
          <cell r="AU292">
            <v>0</v>
          </cell>
          <cell r="AW292">
            <v>270.44990964106785</v>
          </cell>
          <cell r="AX292">
            <v>0</v>
          </cell>
        </row>
        <row r="293">
          <cell r="F293">
            <v>81449.612368177623</v>
          </cell>
          <cell r="I293">
            <v>16.440000000000001</v>
          </cell>
          <cell r="J293">
            <v>12526.230573945744</v>
          </cell>
          <cell r="L293">
            <v>0</v>
          </cell>
          <cell r="M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1812.7686521472381</v>
          </cell>
          <cell r="Z293">
            <v>0</v>
          </cell>
          <cell r="AA293">
            <v>0</v>
          </cell>
          <cell r="AB293">
            <v>8446.316756394388</v>
          </cell>
          <cell r="AC293">
            <v>0</v>
          </cell>
          <cell r="AD293">
            <v>2126.9351505049008</v>
          </cell>
          <cell r="AE293">
            <v>3013.494702518321</v>
          </cell>
          <cell r="AF293">
            <v>0</v>
          </cell>
          <cell r="AH293">
            <v>4868.5589776579345</v>
          </cell>
          <cell r="AI293">
            <v>0</v>
          </cell>
          <cell r="AK293">
            <v>3746.6933393946647</v>
          </cell>
          <cell r="AL293">
            <v>11680.736476726128</v>
          </cell>
          <cell r="AN293">
            <v>707.57373791742839</v>
          </cell>
          <cell r="AO293">
            <v>0</v>
          </cell>
          <cell r="AQ293">
            <v>1008.940607335265</v>
          </cell>
          <cell r="AR293">
            <v>4686.7614884431332</v>
          </cell>
          <cell r="AT293">
            <v>4141.4252872231436</v>
          </cell>
          <cell r="AU293">
            <v>1968.8779832321352</v>
          </cell>
          <cell r="AW293">
            <v>309.08561101836329</v>
          </cell>
          <cell r="AX293">
            <v>7310.2206392330872</v>
          </cell>
        </row>
        <row r="294">
          <cell r="F294">
            <v>54404.911431364009</v>
          </cell>
          <cell r="I294">
            <v>69.569999999999993</v>
          </cell>
          <cell r="J294">
            <v>22577.382337337989</v>
          </cell>
          <cell r="L294">
            <v>0</v>
          </cell>
          <cell r="M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2197.7567845837211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423.22282540874562</v>
          </cell>
          <cell r="AE294">
            <v>1543.9024019567828</v>
          </cell>
          <cell r="AF294">
            <v>0</v>
          </cell>
          <cell r="AH294">
            <v>2507.6184535932584</v>
          </cell>
          <cell r="AI294">
            <v>0</v>
          </cell>
          <cell r="AK294">
            <v>2132.6341057660734</v>
          </cell>
          <cell r="AL294">
            <v>0</v>
          </cell>
          <cell r="AN294">
            <v>519.41255181515908</v>
          </cell>
          <cell r="AO294">
            <v>0</v>
          </cell>
          <cell r="AQ294">
            <v>230.86432360383978</v>
          </cell>
          <cell r="AR294">
            <v>0</v>
          </cell>
          <cell r="AT294">
            <v>1541.6724626254922</v>
          </cell>
          <cell r="AU294">
            <v>0</v>
          </cell>
          <cell r="AW294">
            <v>206.0570740122422</v>
          </cell>
          <cell r="AX294">
            <v>0</v>
          </cell>
        </row>
        <row r="295">
          <cell r="F295">
            <v>50008.600299074242</v>
          </cell>
          <cell r="I295">
            <v>138</v>
          </cell>
          <cell r="J295">
            <v>38436.12056171005</v>
          </cell>
          <cell r="L295">
            <v>0</v>
          </cell>
          <cell r="M295">
            <v>0</v>
          </cell>
          <cell r="O295">
            <v>0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3518.2343873327209</v>
          </cell>
          <cell r="AE295">
            <v>1857.5036248395995</v>
          </cell>
          <cell r="AF295">
            <v>0</v>
          </cell>
          <cell r="AH295">
            <v>2522.4466686813166</v>
          </cell>
          <cell r="AI295">
            <v>0</v>
          </cell>
          <cell r="AK295">
            <v>1850.4532749104117</v>
          </cell>
          <cell r="AL295">
            <v>1031.3735201027444</v>
          </cell>
          <cell r="AN295">
            <v>0</v>
          </cell>
          <cell r="AO295">
            <v>0</v>
          </cell>
          <cell r="AQ295">
            <v>0</v>
          </cell>
          <cell r="AR295">
            <v>0</v>
          </cell>
          <cell r="AT295">
            <v>1551.214371955185</v>
          </cell>
          <cell r="AU295">
            <v>0</v>
          </cell>
          <cell r="AW295">
            <v>206.0570740122422</v>
          </cell>
          <cell r="AX295">
            <v>4652.8550332467257</v>
          </cell>
        </row>
        <row r="296">
          <cell r="F296">
            <v>72008.430501583629</v>
          </cell>
          <cell r="I296">
            <v>190.7</v>
          </cell>
          <cell r="J296">
            <v>53898.38876678513</v>
          </cell>
          <cell r="L296">
            <v>0</v>
          </cell>
          <cell r="M296">
            <v>0</v>
          </cell>
          <cell r="O296">
            <v>7</v>
          </cell>
          <cell r="P296">
            <v>2045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1675.6071959693318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3503.6966366123679</v>
          </cell>
          <cell r="AE296">
            <v>2884.1419474724985</v>
          </cell>
          <cell r="AF296">
            <v>2875.1968307598459</v>
          </cell>
          <cell r="AH296">
            <v>4906.4104352254744</v>
          </cell>
          <cell r="AI296">
            <v>2648.6294328906129</v>
          </cell>
          <cell r="AK296">
            <v>2702.7997712376532</v>
          </cell>
          <cell r="AL296">
            <v>4332.2901089698898</v>
          </cell>
          <cell r="AN296">
            <v>0</v>
          </cell>
          <cell r="AO296">
            <v>0</v>
          </cell>
          <cell r="AQ296">
            <v>886.40212744804091</v>
          </cell>
          <cell r="AR296">
            <v>0</v>
          </cell>
          <cell r="AT296">
            <v>3208.8042536582898</v>
          </cell>
          <cell r="AU296">
            <v>0</v>
          </cell>
          <cell r="AW296">
            <v>270.44990964106785</v>
          </cell>
          <cell r="AX296">
            <v>6598.4307670595836</v>
          </cell>
        </row>
        <row r="297">
          <cell r="F297">
            <v>36020.085162288757</v>
          </cell>
          <cell r="I297">
            <v>105</v>
          </cell>
          <cell r="J297">
            <v>34269.644057933809</v>
          </cell>
          <cell r="L297">
            <v>0</v>
          </cell>
          <cell r="M297">
            <v>0</v>
          </cell>
          <cell r="O297">
            <v>0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4507.5069143762066</v>
          </cell>
          <cell r="AD297">
            <v>0</v>
          </cell>
          <cell r="AE297">
            <v>1393.2629866844229</v>
          </cell>
          <cell r="AF297">
            <v>0</v>
          </cell>
          <cell r="AH297">
            <v>2046.8222308998083</v>
          </cell>
          <cell r="AI297">
            <v>0</v>
          </cell>
          <cell r="AK297">
            <v>1707.0177158824299</v>
          </cell>
          <cell r="AL297">
            <v>0</v>
          </cell>
          <cell r="AN297">
            <v>294.17624151051575</v>
          </cell>
          <cell r="AO297">
            <v>705.11426222136083</v>
          </cell>
          <cell r="AQ297">
            <v>0</v>
          </cell>
          <cell r="AR297">
            <v>0</v>
          </cell>
          <cell r="AT297">
            <v>1050.1113769515866</v>
          </cell>
          <cell r="AU297">
            <v>1917.9951146321905</v>
          </cell>
          <cell r="AW297">
            <v>167.42137263494675</v>
          </cell>
          <cell r="AX297">
            <v>0</v>
          </cell>
        </row>
        <row r="298">
          <cell r="F298">
            <v>46626.278204864531</v>
          </cell>
          <cell r="I298">
            <v>1</v>
          </cell>
          <cell r="J298">
            <v>5172.8584712387365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1537.5140314894034</v>
          </cell>
          <cell r="Z298">
            <v>0</v>
          </cell>
          <cell r="AA298">
            <v>0</v>
          </cell>
          <cell r="AB298">
            <v>0</v>
          </cell>
          <cell r="AC298">
            <v>9873.2623067173117</v>
          </cell>
          <cell r="AD298">
            <v>423.22282540874562</v>
          </cell>
          <cell r="AE298">
            <v>2226.4557441980241</v>
          </cell>
          <cell r="AF298">
            <v>0</v>
          </cell>
          <cell r="AH298">
            <v>3145.2045105793022</v>
          </cell>
          <cell r="AI298">
            <v>0</v>
          </cell>
          <cell r="AK298">
            <v>2212.3759386013071</v>
          </cell>
          <cell r="AL298">
            <v>0</v>
          </cell>
          <cell r="AN298">
            <v>0</v>
          </cell>
          <cell r="AO298">
            <v>0</v>
          </cell>
          <cell r="AQ298">
            <v>271.62002721384556</v>
          </cell>
          <cell r="AR298">
            <v>2242.0233663846593</v>
          </cell>
          <cell r="AT298">
            <v>2586.904348338247</v>
          </cell>
          <cell r="AU298">
            <v>3356.8971610293738</v>
          </cell>
          <cell r="AW298">
            <v>47.715091200959833</v>
          </cell>
          <cell r="AX298">
            <v>0</v>
          </cell>
        </row>
        <row r="299">
          <cell r="F299">
            <v>13898.569856608246</v>
          </cell>
          <cell r="I299">
            <v>1</v>
          </cell>
          <cell r="J299">
            <v>876.24385304170505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1466.0766171252135</v>
          </cell>
          <cell r="AF299">
            <v>3586.6332820377033</v>
          </cell>
          <cell r="AH299">
            <v>2221.8464831692263</v>
          </cell>
          <cell r="AI299">
            <v>0</v>
          </cell>
          <cell r="AK299">
            <v>896.03197307894857</v>
          </cell>
          <cell r="AL299">
            <v>0</v>
          </cell>
          <cell r="AN299">
            <v>349.03320862040675</v>
          </cell>
          <cell r="AO299">
            <v>0</v>
          </cell>
          <cell r="AQ299">
            <v>135.81001360692278</v>
          </cell>
          <cell r="AR299">
            <v>0</v>
          </cell>
          <cell r="AT299">
            <v>548.10756696844544</v>
          </cell>
          <cell r="AU299">
            <v>997.64819664622246</v>
          </cell>
          <cell r="AW299">
            <v>23.43899216889255</v>
          </cell>
          <cell r="AX299">
            <v>0</v>
          </cell>
        </row>
        <row r="300">
          <cell r="F300">
            <v>54522.550855051093</v>
          </cell>
          <cell r="I300">
            <v>0</v>
          </cell>
          <cell r="J300">
            <v>0</v>
          </cell>
          <cell r="L300">
            <v>0</v>
          </cell>
          <cell r="M300">
            <v>0</v>
          </cell>
          <cell r="O300">
            <v>0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6</v>
          </cell>
          <cell r="X300">
            <v>3281.8884136162746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2621.0651607221798</v>
          </cell>
          <cell r="AF300">
            <v>0</v>
          </cell>
          <cell r="AH300">
            <v>3565.2808504080922</v>
          </cell>
          <cell r="AI300">
            <v>2569.439246533032</v>
          </cell>
          <cell r="AK300">
            <v>2483.3861499561881</v>
          </cell>
          <cell r="AL300">
            <v>0</v>
          </cell>
          <cell r="AN300">
            <v>0</v>
          </cell>
          <cell r="AO300">
            <v>0</v>
          </cell>
          <cell r="AQ300">
            <v>822.40508239747669</v>
          </cell>
          <cell r="AR300">
            <v>0</v>
          </cell>
          <cell r="AT300">
            <v>2248.6472322013951</v>
          </cell>
          <cell r="AU300">
            <v>2715.5538131462736</v>
          </cell>
          <cell r="AW300">
            <v>102.70657282797694</v>
          </cell>
          <cell r="AX300">
            <v>0</v>
          </cell>
        </row>
        <row r="301">
          <cell r="F301">
            <v>45180.243842498894</v>
          </cell>
          <cell r="I301">
            <v>21.37</v>
          </cell>
          <cell r="J301">
            <v>5380.3531314170441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357.45586081996117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2051.3558695846759</v>
          </cell>
          <cell r="AF301">
            <v>0</v>
          </cell>
          <cell r="AH301">
            <v>3304.9710978175108</v>
          </cell>
          <cell r="AI301">
            <v>0</v>
          </cell>
          <cell r="AK301">
            <v>2503.064072207208</v>
          </cell>
          <cell r="AL301">
            <v>997.74700148929367</v>
          </cell>
          <cell r="AN301">
            <v>1343.2728168160108</v>
          </cell>
          <cell r="AO301">
            <v>0</v>
          </cell>
          <cell r="AQ301">
            <v>271.62002721384556</v>
          </cell>
          <cell r="AR301">
            <v>0</v>
          </cell>
          <cell r="AT301">
            <v>2309.992633506135</v>
          </cell>
          <cell r="AU301">
            <v>0</v>
          </cell>
          <cell r="AW301">
            <v>276.11647917640448</v>
          </cell>
          <cell r="AX301">
            <v>0</v>
          </cell>
        </row>
        <row r="302">
          <cell r="F302">
            <v>51561.126638210349</v>
          </cell>
          <cell r="I302">
            <v>0</v>
          </cell>
          <cell r="J302">
            <v>0</v>
          </cell>
          <cell r="L302">
            <v>0</v>
          </cell>
          <cell r="M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274.11758012593589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117.47979193004454</v>
          </cell>
          <cell r="AD302">
            <v>0</v>
          </cell>
          <cell r="AE302">
            <v>1829.0368572803604</v>
          </cell>
          <cell r="AF302">
            <v>4503.4950019932257</v>
          </cell>
          <cell r="AH302">
            <v>2461.3803932957721</v>
          </cell>
          <cell r="AI302">
            <v>5124.8656019659602</v>
          </cell>
          <cell r="AK302">
            <v>2881.9625798607603</v>
          </cell>
          <cell r="AL302">
            <v>0</v>
          </cell>
          <cell r="AN302">
            <v>0</v>
          </cell>
          <cell r="AO302">
            <v>0</v>
          </cell>
          <cell r="AQ302">
            <v>237.66752381211489</v>
          </cell>
          <cell r="AR302">
            <v>0</v>
          </cell>
          <cell r="AT302">
            <v>3378.3199430255122</v>
          </cell>
          <cell r="AU302">
            <v>0</v>
          </cell>
          <cell r="AW302">
            <v>161.36844608583715</v>
          </cell>
          <cell r="AX302">
            <v>0</v>
          </cell>
        </row>
        <row r="303">
          <cell r="F303">
            <v>127441.85988258661</v>
          </cell>
          <cell r="I303">
            <v>1.4</v>
          </cell>
          <cell r="J303">
            <v>647.17827457326962</v>
          </cell>
          <cell r="L303">
            <v>0</v>
          </cell>
          <cell r="M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  <cell r="W303">
            <v>4</v>
          </cell>
          <cell r="X303">
            <v>496.31850210937301</v>
          </cell>
          <cell r="Y303">
            <v>1733.9412738779965</v>
          </cell>
          <cell r="Z303">
            <v>0</v>
          </cell>
          <cell r="AA303">
            <v>0</v>
          </cell>
          <cell r="AB303">
            <v>2388</v>
          </cell>
          <cell r="AC303">
            <v>0</v>
          </cell>
          <cell r="AD303">
            <v>1457.4962336061351</v>
          </cell>
          <cell r="AE303">
            <v>5570.9919406535455</v>
          </cell>
          <cell r="AF303">
            <v>489.07359764550097</v>
          </cell>
          <cell r="AH303">
            <v>7921.1631817458829</v>
          </cell>
          <cell r="AI303">
            <v>2763.9000575951236</v>
          </cell>
          <cell r="AK303">
            <v>6731.4953068642772</v>
          </cell>
          <cell r="AL303">
            <v>1973.6124658973918</v>
          </cell>
          <cell r="AN303">
            <v>0</v>
          </cell>
          <cell r="AO303">
            <v>963</v>
          </cell>
          <cell r="AQ303">
            <v>622.46256236506269</v>
          </cell>
          <cell r="AR303">
            <v>1112.3865532248451</v>
          </cell>
          <cell r="AT303">
            <v>6412.6757034744905</v>
          </cell>
          <cell r="AU303">
            <v>203.25860468921985</v>
          </cell>
          <cell r="AW303">
            <v>471.2911639673751</v>
          </cell>
          <cell r="AX303">
            <v>0</v>
          </cell>
        </row>
        <row r="304">
          <cell r="F304">
            <v>33043.948531345697</v>
          </cell>
          <cell r="I304">
            <v>0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626</v>
          </cell>
          <cell r="Z304">
            <v>0</v>
          </cell>
          <cell r="AA304">
            <v>0</v>
          </cell>
          <cell r="AB304">
            <v>0</v>
          </cell>
          <cell r="AC304">
            <v>488.06679329716451</v>
          </cell>
          <cell r="AD304">
            <v>7488.888991789092</v>
          </cell>
          <cell r="AE304">
            <v>1568.139029702581</v>
          </cell>
          <cell r="AF304">
            <v>316.54139948112498</v>
          </cell>
          <cell r="AH304">
            <v>2164.4703879156823</v>
          </cell>
          <cell r="AI304">
            <v>0</v>
          </cell>
          <cell r="AK304">
            <v>2031.6722768352652</v>
          </cell>
          <cell r="AL304">
            <v>0</v>
          </cell>
          <cell r="AN304">
            <v>0</v>
          </cell>
          <cell r="AO304">
            <v>0</v>
          </cell>
          <cell r="AQ304">
            <v>226.35002267820468</v>
          </cell>
          <cell r="AR304">
            <v>480.46762398767237</v>
          </cell>
          <cell r="AT304">
            <v>1154.8999464015037</v>
          </cell>
          <cell r="AU304">
            <v>0</v>
          </cell>
          <cell r="AW304">
            <v>245.85184643085645</v>
          </cell>
          <cell r="AX304">
            <v>0</v>
          </cell>
        </row>
        <row r="305">
          <cell r="F305">
            <v>32949.115897719574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2005.206352052352</v>
          </cell>
          <cell r="AE305">
            <v>1497.171208687889</v>
          </cell>
          <cell r="AF305">
            <v>0</v>
          </cell>
          <cell r="AH305">
            <v>2583.749665731355</v>
          </cell>
          <cell r="AI305">
            <v>396.50086280071275</v>
          </cell>
          <cell r="AK305">
            <v>1723.6335315318993</v>
          </cell>
          <cell r="AL305">
            <v>0</v>
          </cell>
          <cell r="AN305">
            <v>651.5685258814143</v>
          </cell>
          <cell r="AO305">
            <v>0</v>
          </cell>
          <cell r="AQ305">
            <v>522.78445434993273</v>
          </cell>
          <cell r="AR305">
            <v>0</v>
          </cell>
          <cell r="AT305">
            <v>856.83155485668453</v>
          </cell>
          <cell r="AU305">
            <v>0</v>
          </cell>
          <cell r="AW305">
            <v>128.5924927507649</v>
          </cell>
          <cell r="AX305">
            <v>0</v>
          </cell>
        </row>
        <row r="306">
          <cell r="F306">
            <v>62217.968697018994</v>
          </cell>
          <cell r="I306">
            <v>5.78</v>
          </cell>
          <cell r="J306">
            <v>1208.8201677640889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7151.8435141465998</v>
          </cell>
          <cell r="AE306">
            <v>3324.7658125320336</v>
          </cell>
          <cell r="AF306">
            <v>355.06420370318943</v>
          </cell>
          <cell r="AH306">
            <v>4038.5670147116866</v>
          </cell>
          <cell r="AI306">
            <v>0</v>
          </cell>
          <cell r="AK306">
            <v>3096.0507720161172</v>
          </cell>
          <cell r="AL306">
            <v>0</v>
          </cell>
          <cell r="AN306">
            <v>0</v>
          </cell>
          <cell r="AO306">
            <v>0</v>
          </cell>
          <cell r="AQ306">
            <v>396.11253968685816</v>
          </cell>
          <cell r="AR306">
            <v>2239.8044883595703</v>
          </cell>
          <cell r="AT306">
            <v>3506.923796901609</v>
          </cell>
          <cell r="AU306">
            <v>0</v>
          </cell>
          <cell r="AW306">
            <v>1102.9459477132878</v>
          </cell>
          <cell r="AX306">
            <v>7232.0058500227551</v>
          </cell>
        </row>
        <row r="307">
          <cell r="F307">
            <v>28798.173896731885</v>
          </cell>
          <cell r="I307">
            <v>0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1253.4627365764745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1628.6926832401737</v>
          </cell>
          <cell r="AF307">
            <v>0</v>
          </cell>
          <cell r="AH307">
            <v>2344.7030945568636</v>
          </cell>
          <cell r="AI307">
            <v>5576.3083022952242</v>
          </cell>
          <cell r="AK307">
            <v>1846.8373688370771</v>
          </cell>
          <cell r="AL307">
            <v>0</v>
          </cell>
          <cell r="AN307">
            <v>0</v>
          </cell>
          <cell r="AO307">
            <v>0</v>
          </cell>
          <cell r="AQ307">
            <v>169.76251700865348</v>
          </cell>
          <cell r="AR307">
            <v>0</v>
          </cell>
          <cell r="AT307">
            <v>1456.4831838468581</v>
          </cell>
          <cell r="AU307">
            <v>0</v>
          </cell>
          <cell r="AW307">
            <v>530.21755035491526</v>
          </cell>
          <cell r="AX307">
            <v>3392.7069499238742</v>
          </cell>
        </row>
        <row r="308">
          <cell r="F308">
            <v>30762.814812536115</v>
          </cell>
          <cell r="I308">
            <v>0</v>
          </cell>
          <cell r="J308">
            <v>0</v>
          </cell>
          <cell r="L308">
            <v>0</v>
          </cell>
          <cell r="M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  <cell r="W308">
            <v>3</v>
          </cell>
          <cell r="X308">
            <v>856.12874273331795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10166.387450599803</v>
          </cell>
          <cell r="AE308">
            <v>1952.414736489256</v>
          </cell>
          <cell r="AF308">
            <v>507.17055751810352</v>
          </cell>
          <cell r="AH308">
            <v>2701.0307813839659</v>
          </cell>
          <cell r="AI308">
            <v>0</v>
          </cell>
          <cell r="AK308">
            <v>1758.9014827732226</v>
          </cell>
          <cell r="AL308">
            <v>0</v>
          </cell>
          <cell r="AN308">
            <v>0</v>
          </cell>
          <cell r="AO308">
            <v>0</v>
          </cell>
          <cell r="AQ308">
            <v>282.9375283477558</v>
          </cell>
          <cell r="AR308">
            <v>0</v>
          </cell>
          <cell r="AT308">
            <v>1691.2580213441661</v>
          </cell>
          <cell r="AU308">
            <v>2626.3928540686829</v>
          </cell>
          <cell r="AW308">
            <v>596.36947916012787</v>
          </cell>
          <cell r="AX308">
            <v>0</v>
          </cell>
        </row>
        <row r="309">
          <cell r="F309">
            <v>99759.105772337454</v>
          </cell>
          <cell r="I309">
            <v>0</v>
          </cell>
          <cell r="J309">
            <v>0</v>
          </cell>
          <cell r="L309">
            <v>0</v>
          </cell>
          <cell r="M309">
            <v>5530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  <cell r="W309">
            <v>2</v>
          </cell>
          <cell r="X309">
            <v>177</v>
          </cell>
          <cell r="Y309">
            <v>584.33660262962292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3661.3648384265971</v>
          </cell>
          <cell r="AF309">
            <v>430.04681676810355</v>
          </cell>
          <cell r="AH309">
            <v>5504.578164786014</v>
          </cell>
          <cell r="AI309">
            <v>2185.4246311310726</v>
          </cell>
          <cell r="AK309">
            <v>3182.0111549112403</v>
          </cell>
          <cell r="AL309">
            <v>0</v>
          </cell>
          <cell r="AN309">
            <v>1835.1734118466297</v>
          </cell>
          <cell r="AO309">
            <v>0</v>
          </cell>
          <cell r="AQ309">
            <v>1140.4112954261464</v>
          </cell>
          <cell r="AR309">
            <v>0</v>
          </cell>
          <cell r="AT309">
            <v>3571.4758748143827</v>
          </cell>
          <cell r="AU309">
            <v>2369.7826957431303</v>
          </cell>
          <cell r="AW309">
            <v>1504.4147875582228</v>
          </cell>
          <cell r="AX309">
            <v>7077.2254898314477</v>
          </cell>
        </row>
        <row r="310">
          <cell r="F310">
            <v>38688.549863654662</v>
          </cell>
          <cell r="I310">
            <v>4.2699999999999996</v>
          </cell>
          <cell r="J310">
            <v>1279.0756647864066</v>
          </cell>
          <cell r="L310">
            <v>0</v>
          </cell>
          <cell r="M310">
            <v>3505.9856427255972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8173.0289717614141</v>
          </cell>
          <cell r="Z310">
            <v>0</v>
          </cell>
          <cell r="AA310">
            <v>0</v>
          </cell>
          <cell r="AB310">
            <v>0</v>
          </cell>
          <cell r="AC310">
            <v>981.388180189227</v>
          </cell>
          <cell r="AD310">
            <v>599.60174719817769</v>
          </cell>
          <cell r="AE310">
            <v>2485.5017922346724</v>
          </cell>
          <cell r="AF310">
            <v>0</v>
          </cell>
          <cell r="AH310">
            <v>3713.6210154760038</v>
          </cell>
          <cell r="AI310">
            <v>6648.2973791566701</v>
          </cell>
          <cell r="AK310">
            <v>2033.5184796017256</v>
          </cell>
          <cell r="AL310">
            <v>1451.859145189771</v>
          </cell>
          <cell r="AN310">
            <v>0</v>
          </cell>
          <cell r="AO310">
            <v>0</v>
          </cell>
          <cell r="AQ310">
            <v>282.9375283477558</v>
          </cell>
          <cell r="AR310">
            <v>1830.4808940205376</v>
          </cell>
          <cell r="AT310">
            <v>1880.2062185722007</v>
          </cell>
          <cell r="AU310">
            <v>3087.939100474121</v>
          </cell>
          <cell r="AW310">
            <v>889.4426240733228</v>
          </cell>
          <cell r="AX310">
            <v>0</v>
          </cell>
        </row>
        <row r="312">
          <cell r="F312">
            <v>34740.170776460342</v>
          </cell>
          <cell r="I312">
            <v>0</v>
          </cell>
          <cell r="J312">
            <v>0</v>
          </cell>
          <cell r="L312">
            <v>0</v>
          </cell>
          <cell r="M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U312">
            <v>477</v>
          </cell>
          <cell r="V312">
            <v>0</v>
          </cell>
          <cell r="W312">
            <v>0</v>
          </cell>
          <cell r="X312">
            <v>32.409331381009807</v>
          </cell>
          <cell r="Y312">
            <v>15756.827678040459</v>
          </cell>
          <cell r="Z312">
            <v>0</v>
          </cell>
          <cell r="AA312">
            <v>0</v>
          </cell>
          <cell r="AB312">
            <v>0</v>
          </cell>
          <cell r="AC312">
            <v>918.98677813498307</v>
          </cell>
          <cell r="AD312">
            <v>238.15640653001185</v>
          </cell>
          <cell r="AE312">
            <v>746.07794172186129</v>
          </cell>
          <cell r="AF312">
            <v>0</v>
          </cell>
          <cell r="AH312">
            <v>810.50275780443064</v>
          </cell>
          <cell r="AI312">
            <v>1202.5171137800528</v>
          </cell>
          <cell r="AK312">
            <v>926.50074068336767</v>
          </cell>
          <cell r="AL312">
            <v>2544.8920626544873</v>
          </cell>
          <cell r="AN312">
            <v>366.53852325125513</v>
          </cell>
          <cell r="AO312">
            <v>0</v>
          </cell>
          <cell r="AQ312">
            <v>189.85220952626184</v>
          </cell>
          <cell r="AR312">
            <v>0</v>
          </cell>
          <cell r="AT312">
            <v>594.94582040923478</v>
          </cell>
          <cell r="AU312">
            <v>0</v>
          </cell>
          <cell r="AW312">
            <v>59.370194449777287</v>
          </cell>
          <cell r="AX312">
            <v>0</v>
          </cell>
        </row>
        <row r="313">
          <cell r="F313">
            <v>104697.90979069284</v>
          </cell>
          <cell r="I313">
            <v>0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R313">
            <v>2</v>
          </cell>
          <cell r="S313">
            <v>2652.7205821932571</v>
          </cell>
          <cell r="U313">
            <v>0</v>
          </cell>
          <cell r="V313">
            <v>0</v>
          </cell>
          <cell r="W313">
            <v>3</v>
          </cell>
          <cell r="X313">
            <v>576.01646287650681</v>
          </cell>
          <cell r="Y313">
            <v>1610.3179608912694</v>
          </cell>
          <cell r="Z313">
            <v>0</v>
          </cell>
          <cell r="AA313">
            <v>0</v>
          </cell>
          <cell r="AB313">
            <v>0</v>
          </cell>
          <cell r="AC313">
            <v>877.85363330167468</v>
          </cell>
          <cell r="AD313">
            <v>0</v>
          </cell>
          <cell r="AE313">
            <v>2426.1571924174605</v>
          </cell>
          <cell r="AF313">
            <v>0</v>
          </cell>
          <cell r="AH313">
            <v>2244.0788521731592</v>
          </cell>
          <cell r="AI313">
            <v>0</v>
          </cell>
          <cell r="AK313">
            <v>2019.0963933046362</v>
          </cell>
          <cell r="AL313">
            <v>0</v>
          </cell>
          <cell r="AN313">
            <v>488.49838178225792</v>
          </cell>
          <cell r="AO313">
            <v>0</v>
          </cell>
          <cell r="AQ313">
            <v>409.27076059297889</v>
          </cell>
          <cell r="AR313">
            <v>0</v>
          </cell>
          <cell r="AT313">
            <v>1789.7835611313583</v>
          </cell>
          <cell r="AU313">
            <v>0</v>
          </cell>
          <cell r="AW313">
            <v>128.39931424387845</v>
          </cell>
          <cell r="AX313">
            <v>4470.1826450859999</v>
          </cell>
        </row>
        <row r="314">
          <cell r="F314">
            <v>38681.288264991243</v>
          </cell>
          <cell r="I314">
            <v>0</v>
          </cell>
          <cell r="J314">
            <v>0</v>
          </cell>
          <cell r="L314">
            <v>0</v>
          </cell>
          <cell r="M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337</v>
          </cell>
          <cell r="AD314">
            <v>0</v>
          </cell>
          <cell r="AE314">
            <v>1999.4089605194786</v>
          </cell>
          <cell r="AF314">
            <v>0</v>
          </cell>
          <cell r="AH314">
            <v>3229.349826766384</v>
          </cell>
          <cell r="AI314">
            <v>0</v>
          </cell>
          <cell r="AK314">
            <v>2417.1428187072765</v>
          </cell>
          <cell r="AL314">
            <v>0</v>
          </cell>
          <cell r="AN314">
            <v>0</v>
          </cell>
          <cell r="AO314">
            <v>0</v>
          </cell>
          <cell r="AQ314">
            <v>282.9375283477558</v>
          </cell>
          <cell r="AR314">
            <v>0</v>
          </cell>
          <cell r="AT314">
            <v>1726.8726614203729</v>
          </cell>
          <cell r="AU314">
            <v>7504.6327808874221</v>
          </cell>
          <cell r="AW314">
            <v>191.24672181761227</v>
          </cell>
          <cell r="AX314">
            <v>0</v>
          </cell>
        </row>
        <row r="315">
          <cell r="F315">
            <v>87992.296484000486</v>
          </cell>
          <cell r="I315">
            <v>0</v>
          </cell>
          <cell r="J315">
            <v>0</v>
          </cell>
          <cell r="L315">
            <v>0</v>
          </cell>
          <cell r="M315">
            <v>0</v>
          </cell>
          <cell r="O315">
            <v>0</v>
          </cell>
          <cell r="P315">
            <v>0</v>
          </cell>
          <cell r="R315">
            <v>3</v>
          </cell>
          <cell r="S315">
            <v>77108.679383775714</v>
          </cell>
          <cell r="U315">
            <v>126</v>
          </cell>
          <cell r="V315">
            <v>0</v>
          </cell>
          <cell r="W315">
            <v>10.5</v>
          </cell>
          <cell r="X315">
            <v>10873.431711497031</v>
          </cell>
          <cell r="Y315">
            <v>33636.02523634713</v>
          </cell>
          <cell r="Z315">
            <v>0</v>
          </cell>
          <cell r="AA315">
            <v>0</v>
          </cell>
          <cell r="AB315">
            <v>2315.0250230620145</v>
          </cell>
          <cell r="AC315">
            <v>0</v>
          </cell>
          <cell r="AD315">
            <v>6192.5453727475497</v>
          </cell>
          <cell r="AE315">
            <v>2736.5703631398897</v>
          </cell>
          <cell r="AF315">
            <v>0</v>
          </cell>
          <cell r="AH315">
            <v>2806.9876858135567</v>
          </cell>
          <cell r="AI315">
            <v>0</v>
          </cell>
          <cell r="AK315">
            <v>2680.3965430040394</v>
          </cell>
          <cell r="AL315">
            <v>6608.7558956652883</v>
          </cell>
          <cell r="AN315">
            <v>744.90484643683021</v>
          </cell>
          <cell r="AO315">
            <v>0</v>
          </cell>
          <cell r="AQ315">
            <v>529.86792634769995</v>
          </cell>
          <cell r="AR315">
            <v>0</v>
          </cell>
          <cell r="AT315">
            <v>2161.4565224391431</v>
          </cell>
          <cell r="AU315">
            <v>1733.6751431329153</v>
          </cell>
          <cell r="AW315">
            <v>0</v>
          </cell>
          <cell r="AX315">
            <v>0</v>
          </cell>
        </row>
        <row r="316">
          <cell r="F316">
            <v>121519.34985016537</v>
          </cell>
          <cell r="I316">
            <v>0</v>
          </cell>
          <cell r="J316">
            <v>0</v>
          </cell>
          <cell r="L316">
            <v>0</v>
          </cell>
          <cell r="M316">
            <v>0</v>
          </cell>
          <cell r="O316">
            <v>0</v>
          </cell>
          <cell r="P316">
            <v>0</v>
          </cell>
          <cell r="R316">
            <v>2</v>
          </cell>
          <cell r="S316">
            <v>20234.078373979381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870.52927634114951</v>
          </cell>
          <cell r="Z316">
            <v>0</v>
          </cell>
          <cell r="AA316">
            <v>0</v>
          </cell>
          <cell r="AB316">
            <v>11543.278175093064</v>
          </cell>
          <cell r="AC316">
            <v>716.27944689400454</v>
          </cell>
          <cell r="AD316">
            <v>2739.7964896812236</v>
          </cell>
          <cell r="AE316">
            <v>2472.2276434412511</v>
          </cell>
          <cell r="AF316">
            <v>448.18794590112498</v>
          </cell>
          <cell r="AH316">
            <v>2843.225898912357</v>
          </cell>
          <cell r="AI316">
            <v>4516.7726163450225</v>
          </cell>
          <cell r="AK316">
            <v>3242.8939118948551</v>
          </cell>
          <cell r="AL316">
            <v>1261.1208512863634</v>
          </cell>
          <cell r="AN316">
            <v>1481.0649492739526</v>
          </cell>
          <cell r="AO316">
            <v>0</v>
          </cell>
          <cell r="AQ316">
            <v>836.08587086864065</v>
          </cell>
          <cell r="AR316">
            <v>0</v>
          </cell>
          <cell r="AT316">
            <v>3641.7641207620763</v>
          </cell>
          <cell r="AU316">
            <v>0</v>
          </cell>
          <cell r="AW316">
            <v>131.03942050466026</v>
          </cell>
          <cell r="AX316">
            <v>0</v>
          </cell>
        </row>
        <row r="317">
          <cell r="F317">
            <v>43620.084754178184</v>
          </cell>
          <cell r="I317">
            <v>86.122</v>
          </cell>
          <cell r="J317">
            <v>24825.747865797108</v>
          </cell>
          <cell r="L317">
            <v>1</v>
          </cell>
          <cell r="M317">
            <v>41551</v>
          </cell>
          <cell r="O317">
            <v>0</v>
          </cell>
          <cell r="P317">
            <v>0</v>
          </cell>
          <cell r="R317">
            <v>1</v>
          </cell>
          <cell r="S317">
            <v>851</v>
          </cell>
          <cell r="U317">
            <v>0</v>
          </cell>
          <cell r="V317">
            <v>0</v>
          </cell>
          <cell r="W317">
            <v>4.13</v>
          </cell>
          <cell r="X317">
            <v>5120</v>
          </cell>
          <cell r="Y317">
            <v>3464</v>
          </cell>
          <cell r="Z317">
            <v>0</v>
          </cell>
          <cell r="AA317">
            <v>0</v>
          </cell>
          <cell r="AB317">
            <v>8703.3034782012128</v>
          </cell>
          <cell r="AC317">
            <v>2165.2513166573221</v>
          </cell>
          <cell r="AD317">
            <v>7499.3583731616418</v>
          </cell>
          <cell r="AE317">
            <v>1736.0457159294465</v>
          </cell>
          <cell r="AF317">
            <v>0</v>
          </cell>
          <cell r="AH317">
            <v>2268.33402102832</v>
          </cell>
          <cell r="AI317">
            <v>0</v>
          </cell>
          <cell r="AK317">
            <v>0</v>
          </cell>
          <cell r="AL317">
            <v>0</v>
          </cell>
          <cell r="AN317">
            <v>0</v>
          </cell>
          <cell r="AO317">
            <v>0</v>
          </cell>
          <cell r="AQ317">
            <v>260.84729391566782</v>
          </cell>
          <cell r="AR317">
            <v>0</v>
          </cell>
          <cell r="AT317">
            <v>719.17243174396424</v>
          </cell>
          <cell r="AU317">
            <v>13331.88833759977</v>
          </cell>
          <cell r="AW317">
            <v>0</v>
          </cell>
          <cell r="AX317">
            <v>8782.0509023480008</v>
          </cell>
        </row>
        <row r="318">
          <cell r="F318">
            <v>68031.998369199093</v>
          </cell>
          <cell r="I318">
            <v>0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R318">
            <v>1</v>
          </cell>
          <cell r="S318">
            <v>2598</v>
          </cell>
          <cell r="U318">
            <v>0</v>
          </cell>
          <cell r="V318">
            <v>0</v>
          </cell>
          <cell r="W318">
            <v>0</v>
          </cell>
          <cell r="X318">
            <v>281.87947881802654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1872.0370041947685</v>
          </cell>
          <cell r="AD318">
            <v>1485.8411643502013</v>
          </cell>
          <cell r="AE318">
            <v>1805.5771612164474</v>
          </cell>
          <cell r="AF318">
            <v>0</v>
          </cell>
          <cell r="AH318">
            <v>2259.3896220562692</v>
          </cell>
          <cell r="AI318">
            <v>2928.2496433445322</v>
          </cell>
          <cell r="AK318">
            <v>2174.4176460770577</v>
          </cell>
          <cell r="AL318">
            <v>4323.0843624900845</v>
          </cell>
          <cell r="AN318">
            <v>622.01721731335374</v>
          </cell>
          <cell r="AO318">
            <v>2205.5804944373485</v>
          </cell>
          <cell r="AQ318">
            <v>436.90552003595383</v>
          </cell>
          <cell r="AR318">
            <v>0</v>
          </cell>
          <cell r="AT318">
            <v>1527.1255668084445</v>
          </cell>
          <cell r="AU318">
            <v>0</v>
          </cell>
          <cell r="AW318">
            <v>231.81420826377246</v>
          </cell>
          <cell r="AX318">
            <v>0</v>
          </cell>
        </row>
        <row r="319">
          <cell r="F319">
            <v>61808.769445108883</v>
          </cell>
          <cell r="I319">
            <v>4.95</v>
          </cell>
          <cell r="J319">
            <v>3934.353742123526</v>
          </cell>
          <cell r="L319">
            <v>0</v>
          </cell>
          <cell r="M319">
            <v>0</v>
          </cell>
          <cell r="O319">
            <v>133.30000000000001</v>
          </cell>
          <cell r="P319">
            <v>54787</v>
          </cell>
          <cell r="R319">
            <v>0</v>
          </cell>
          <cell r="S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678.28100675970541</v>
          </cell>
          <cell r="Y319">
            <v>0</v>
          </cell>
          <cell r="Z319">
            <v>0</v>
          </cell>
          <cell r="AA319">
            <v>0</v>
          </cell>
          <cell r="AB319">
            <v>132.05404403729605</v>
          </cell>
          <cell r="AC319">
            <v>0</v>
          </cell>
          <cell r="AD319">
            <v>9808.6424730274957</v>
          </cell>
          <cell r="AE319">
            <v>2050.5460473731441</v>
          </cell>
          <cell r="AF319">
            <v>0</v>
          </cell>
          <cell r="AH319">
            <v>2794.4832670258947</v>
          </cell>
          <cell r="AI319">
            <v>3313.1726554984525</v>
          </cell>
          <cell r="AK319">
            <v>1744.2087638224655</v>
          </cell>
          <cell r="AL319">
            <v>10970.203972206207</v>
          </cell>
          <cell r="AN319">
            <v>0</v>
          </cell>
          <cell r="AO319">
            <v>0</v>
          </cell>
          <cell r="AQ319">
            <v>689.50093837730344</v>
          </cell>
          <cell r="AR319">
            <v>0</v>
          </cell>
          <cell r="AT319">
            <v>1708.6981396467215</v>
          </cell>
          <cell r="AU319">
            <v>0</v>
          </cell>
          <cell r="AW319">
            <v>154.54280550918165</v>
          </cell>
          <cell r="AX319">
            <v>0</v>
          </cell>
        </row>
        <row r="320">
          <cell r="F320">
            <v>72561.70203391838</v>
          </cell>
          <cell r="I320">
            <v>0</v>
          </cell>
          <cell r="J320">
            <v>0</v>
          </cell>
          <cell r="L320">
            <v>0</v>
          </cell>
          <cell r="M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2029.2921821067416</v>
          </cell>
          <cell r="Z320">
            <v>0</v>
          </cell>
          <cell r="AA320">
            <v>0</v>
          </cell>
          <cell r="AB320">
            <v>4066</v>
          </cell>
          <cell r="AC320">
            <v>249</v>
          </cell>
          <cell r="AD320">
            <v>667.17411009158468</v>
          </cell>
          <cell r="AE320">
            <v>2757.3979376152397</v>
          </cell>
          <cell r="AF320">
            <v>0</v>
          </cell>
          <cell r="AH320">
            <v>4752.443527222571</v>
          </cell>
          <cell r="AI320">
            <v>944.70188941412084</v>
          </cell>
          <cell r="AK320">
            <v>2213.2028544583213</v>
          </cell>
          <cell r="AL320">
            <v>779.56306004609996</v>
          </cell>
          <cell r="AN320">
            <v>0</v>
          </cell>
          <cell r="AO320">
            <v>0</v>
          </cell>
          <cell r="AQ320">
            <v>954.83230950892528</v>
          </cell>
          <cell r="AR320">
            <v>0</v>
          </cell>
          <cell r="AT320">
            <v>2358.106651837034</v>
          </cell>
          <cell r="AU320">
            <v>0</v>
          </cell>
          <cell r="AW320">
            <v>231.81420826377246</v>
          </cell>
          <cell r="AX320">
            <v>11687.024298487751</v>
          </cell>
        </row>
        <row r="321">
          <cell r="F321">
            <v>52325.601652376536</v>
          </cell>
          <cell r="I321">
            <v>0</v>
          </cell>
          <cell r="J321">
            <v>0</v>
          </cell>
          <cell r="L321">
            <v>0</v>
          </cell>
          <cell r="M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  <cell r="W321">
            <v>18</v>
          </cell>
          <cell r="X321">
            <v>7128.8021121047168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1977.9475933536326</v>
          </cell>
          <cell r="AE321">
            <v>1795.1274141680262</v>
          </cell>
          <cell r="AF321">
            <v>0</v>
          </cell>
          <cell r="AH321">
            <v>2874.9858439882346</v>
          </cell>
          <cell r="AI321">
            <v>1258.4046860032297</v>
          </cell>
          <cell r="AK321">
            <v>1708.0709133333419</v>
          </cell>
          <cell r="AL321">
            <v>3808.5868986739188</v>
          </cell>
          <cell r="AN321">
            <v>0</v>
          </cell>
          <cell r="AO321">
            <v>0</v>
          </cell>
          <cell r="AQ321">
            <v>226.35002267820468</v>
          </cell>
          <cell r="AR321">
            <v>0</v>
          </cell>
          <cell r="AT321">
            <v>1665.8115635198146</v>
          </cell>
          <cell r="AU321">
            <v>179.7251651707027</v>
          </cell>
          <cell r="AW321">
            <v>154.54280550918165</v>
          </cell>
          <cell r="AX321">
            <v>3089.3021136974285</v>
          </cell>
        </row>
        <row r="322">
          <cell r="F322">
            <v>74474.538347084759</v>
          </cell>
          <cell r="I322">
            <v>0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72.747629616974706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825.04364987220845</v>
          </cell>
          <cell r="AE322">
            <v>1844.3336893447035</v>
          </cell>
          <cell r="AF322">
            <v>0</v>
          </cell>
          <cell r="AH322">
            <v>2246.0932946405555</v>
          </cell>
          <cell r="AI322">
            <v>921.68258948520452</v>
          </cell>
          <cell r="AK322">
            <v>2351.5415225674737</v>
          </cell>
          <cell r="AL322">
            <v>0</v>
          </cell>
          <cell r="AN322">
            <v>634.31573413949002</v>
          </cell>
          <cell r="AO322">
            <v>1112.8421518724895</v>
          </cell>
          <cell r="AQ322">
            <v>474.63052381565456</v>
          </cell>
          <cell r="AR322">
            <v>0</v>
          </cell>
          <cell r="AT322">
            <v>1465.425131955034</v>
          </cell>
          <cell r="AU322">
            <v>0</v>
          </cell>
          <cell r="AW322">
            <v>231.81420826377246</v>
          </cell>
          <cell r="AX322">
            <v>0</v>
          </cell>
        </row>
        <row r="323">
          <cell r="F323">
            <v>49987.475581697065</v>
          </cell>
          <cell r="I323">
            <v>0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  <cell r="W323">
            <v>58</v>
          </cell>
          <cell r="X323">
            <v>12719.260375387132</v>
          </cell>
          <cell r="Y323">
            <v>489.05506470411859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2291.4554881275353</v>
          </cell>
          <cell r="AE323">
            <v>1870.5374960751001</v>
          </cell>
          <cell r="AF323">
            <v>1618.5441064928971</v>
          </cell>
          <cell r="AH323">
            <v>2456.8531117322209</v>
          </cell>
          <cell r="AI323">
            <v>1198.7071082293417</v>
          </cell>
          <cell r="AK323">
            <v>1815.7403015082982</v>
          </cell>
          <cell r="AL323">
            <v>791.79563473999997</v>
          </cell>
          <cell r="AN323">
            <v>0</v>
          </cell>
          <cell r="AO323">
            <v>0</v>
          </cell>
          <cell r="AQ323">
            <v>331.98003326136688</v>
          </cell>
          <cell r="AR323">
            <v>0</v>
          </cell>
          <cell r="AT323">
            <v>1839.4790925975522</v>
          </cell>
          <cell r="AU323">
            <v>0</v>
          </cell>
          <cell r="AW323">
            <v>154.54280550918165</v>
          </cell>
          <cell r="AX323">
            <v>3529.4487595704632</v>
          </cell>
        </row>
        <row r="324">
          <cell r="F324">
            <v>7551.0173942780975</v>
          </cell>
          <cell r="I324">
            <v>0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1743.242214137043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223.08876527141891</v>
          </cell>
          <cell r="AE324">
            <v>343.98321222527812</v>
          </cell>
          <cell r="AF324">
            <v>0</v>
          </cell>
          <cell r="AH324">
            <v>549.14113903576197</v>
          </cell>
          <cell r="AI324">
            <v>0</v>
          </cell>
          <cell r="AK324">
            <v>199.76454929517013</v>
          </cell>
          <cell r="AL324">
            <v>0</v>
          </cell>
          <cell r="AN324">
            <v>0</v>
          </cell>
          <cell r="AO324">
            <v>0</v>
          </cell>
          <cell r="AQ324">
            <v>0</v>
          </cell>
          <cell r="AR324">
            <v>0</v>
          </cell>
          <cell r="AT324">
            <v>177.65710200371774</v>
          </cell>
          <cell r="AU324">
            <v>0</v>
          </cell>
          <cell r="AW324">
            <v>38.635701377295412</v>
          </cell>
          <cell r="AX324">
            <v>934.49465035000003</v>
          </cell>
        </row>
        <row r="325">
          <cell r="F325">
            <v>118446.41553167118</v>
          </cell>
          <cell r="I325">
            <v>0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R325">
            <v>2</v>
          </cell>
          <cell r="S325">
            <v>96654.993916662454</v>
          </cell>
          <cell r="U325">
            <v>9326</v>
          </cell>
          <cell r="V325">
            <v>0</v>
          </cell>
          <cell r="W325">
            <v>0</v>
          </cell>
          <cell r="X325">
            <v>0</v>
          </cell>
          <cell r="Y325">
            <v>413</v>
          </cell>
          <cell r="Z325">
            <v>0</v>
          </cell>
          <cell r="AA325">
            <v>0</v>
          </cell>
          <cell r="AB325">
            <v>0</v>
          </cell>
          <cell r="AC325">
            <v>481.23291228631496</v>
          </cell>
          <cell r="AD325">
            <v>676.43143948851321</v>
          </cell>
          <cell r="AE325">
            <v>3170.6713270725577</v>
          </cell>
          <cell r="AF325">
            <v>1353.7407385015222</v>
          </cell>
          <cell r="AH325">
            <v>3442.9426386083092</v>
          </cell>
          <cell r="AI325">
            <v>7636.7491493079069</v>
          </cell>
          <cell r="AK325">
            <v>3641.2044512191128</v>
          </cell>
          <cell r="AL325">
            <v>806.97263289390003</v>
          </cell>
          <cell r="AN325">
            <v>943.21010576647143</v>
          </cell>
          <cell r="AO325">
            <v>0</v>
          </cell>
          <cell r="AQ325">
            <v>655.35811463036464</v>
          </cell>
          <cell r="AR325">
            <v>0</v>
          </cell>
          <cell r="AT325">
            <v>2168.1678222926312</v>
          </cell>
          <cell r="AU325">
            <v>3665.0134018810268</v>
          </cell>
          <cell r="AW325">
            <v>341.28202883277618</v>
          </cell>
          <cell r="AX325">
            <v>6791.1842891599999</v>
          </cell>
        </row>
        <row r="326">
          <cell r="F326">
            <v>76917.253844199717</v>
          </cell>
          <cell r="I326">
            <v>264</v>
          </cell>
          <cell r="J326">
            <v>129621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R326">
            <v>1</v>
          </cell>
          <cell r="S326">
            <v>2376.5786873509437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250.38818740422008</v>
          </cell>
          <cell r="AD326">
            <v>0</v>
          </cell>
          <cell r="AE326">
            <v>3963.2284862710403</v>
          </cell>
          <cell r="AF326">
            <v>0</v>
          </cell>
          <cell r="AH326">
            <v>1205.4030289467332</v>
          </cell>
          <cell r="AI326">
            <v>743.34082157950525</v>
          </cell>
          <cell r="AK326">
            <v>2137.3601556676335</v>
          </cell>
          <cell r="AL326">
            <v>1054.5142952903445</v>
          </cell>
          <cell r="AN326">
            <v>628.35230707887297</v>
          </cell>
          <cell r="AO326">
            <v>0</v>
          </cell>
          <cell r="AQ326">
            <v>444.90326334224767</v>
          </cell>
          <cell r="AR326">
            <v>0</v>
          </cell>
          <cell r="AT326">
            <v>1322.5729579010278</v>
          </cell>
          <cell r="AU326">
            <v>1865.6780041508889</v>
          </cell>
          <cell r="AW326">
            <v>0</v>
          </cell>
          <cell r="AX326">
            <v>0</v>
          </cell>
        </row>
        <row r="327">
          <cell r="F327">
            <v>172641.59912406901</v>
          </cell>
          <cell r="I327">
            <v>56.71</v>
          </cell>
          <cell r="J327">
            <v>45558.86822427102</v>
          </cell>
          <cell r="L327">
            <v>4</v>
          </cell>
          <cell r="M327">
            <v>21419.994817252285</v>
          </cell>
          <cell r="O327">
            <v>0</v>
          </cell>
          <cell r="P327">
            <v>0</v>
          </cell>
          <cell r="R327">
            <v>4</v>
          </cell>
          <cell r="S327">
            <v>17966.244334053878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47473.871241326604</v>
          </cell>
          <cell r="Z327">
            <v>0</v>
          </cell>
          <cell r="AA327">
            <v>0</v>
          </cell>
          <cell r="AB327">
            <v>8521.406921410271</v>
          </cell>
          <cell r="AC327">
            <v>2953.0355398104584</v>
          </cell>
          <cell r="AD327">
            <v>1925.1296139411213</v>
          </cell>
          <cell r="AE327">
            <v>5068.4892275865413</v>
          </cell>
          <cell r="AF327">
            <v>827.64827069082219</v>
          </cell>
          <cell r="AH327">
            <v>4621.6152489981532</v>
          </cell>
          <cell r="AI327">
            <v>1228.8074627065296</v>
          </cell>
          <cell r="AK327">
            <v>5211.3682558226683</v>
          </cell>
          <cell r="AL327">
            <v>1030.1968757551272</v>
          </cell>
          <cell r="AN327">
            <v>1748.3631972541284</v>
          </cell>
          <cell r="AO327">
            <v>765</v>
          </cell>
          <cell r="AQ327">
            <v>932.82094298192305</v>
          </cell>
          <cell r="AR327">
            <v>5019.5085951419278</v>
          </cell>
          <cell r="AT327">
            <v>2470.5788164985152</v>
          </cell>
          <cell r="AU327">
            <v>591.35038148288879</v>
          </cell>
          <cell r="AW327">
            <v>463.62841652754491</v>
          </cell>
          <cell r="AX327">
            <v>6356.8062330399998</v>
          </cell>
        </row>
        <row r="328">
          <cell r="F328">
            <v>96292.200153481361</v>
          </cell>
          <cell r="I328">
            <v>0</v>
          </cell>
          <cell r="J328">
            <v>0</v>
          </cell>
          <cell r="L328">
            <v>0</v>
          </cell>
          <cell r="M328">
            <v>0</v>
          </cell>
          <cell r="O328">
            <v>36</v>
          </cell>
          <cell r="P328">
            <v>11794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1127.2720756480901</v>
          </cell>
          <cell r="AC328">
            <v>687.45716940962393</v>
          </cell>
          <cell r="AD328">
            <v>75.377539773353334</v>
          </cell>
          <cell r="AE328">
            <v>1566.05209276507</v>
          </cell>
          <cell r="AF328">
            <v>1584.5592261573313</v>
          </cell>
          <cell r="AH328">
            <v>1797.3524290172086</v>
          </cell>
          <cell r="AI328">
            <v>8156.1131526041527</v>
          </cell>
          <cell r="AK328">
            <v>1977.7523229734138</v>
          </cell>
          <cell r="AL328">
            <v>0</v>
          </cell>
          <cell r="AN328">
            <v>559.79870751372107</v>
          </cell>
          <cell r="AO328">
            <v>0</v>
          </cell>
          <cell r="AQ328">
            <v>440.67802041392389</v>
          </cell>
          <cell r="AR328">
            <v>0</v>
          </cell>
          <cell r="AT328">
            <v>1875.6992780691385</v>
          </cell>
          <cell r="AU328">
            <v>0</v>
          </cell>
          <cell r="AW328">
            <v>154.54280550918165</v>
          </cell>
          <cell r="AX328">
            <v>0</v>
          </cell>
        </row>
        <row r="329">
          <cell r="F329">
            <v>111722.07116690805</v>
          </cell>
          <cell r="I329">
            <v>0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R329">
            <v>2</v>
          </cell>
          <cell r="S329">
            <v>85199.327541106104</v>
          </cell>
          <cell r="U329">
            <v>6574</v>
          </cell>
          <cell r="V329">
            <v>0</v>
          </cell>
          <cell r="W329">
            <v>0</v>
          </cell>
          <cell r="X329">
            <v>0</v>
          </cell>
          <cell r="Y329">
            <v>7707.8210133789335</v>
          </cell>
          <cell r="Z329">
            <v>0</v>
          </cell>
          <cell r="AA329">
            <v>0</v>
          </cell>
          <cell r="AB329">
            <v>5084.6266134460675</v>
          </cell>
          <cell r="AC329">
            <v>944.17885845829665</v>
          </cell>
          <cell r="AD329">
            <v>338.53305942110876</v>
          </cell>
          <cell r="AE329">
            <v>1428.6677666021919</v>
          </cell>
          <cell r="AF329">
            <v>0</v>
          </cell>
          <cell r="AH329">
            <v>1125.0457686809154</v>
          </cell>
          <cell r="AI329">
            <v>0</v>
          </cell>
          <cell r="AK329">
            <v>2130.1735951645437</v>
          </cell>
          <cell r="AL329">
            <v>0</v>
          </cell>
          <cell r="AN329">
            <v>673.63049698109296</v>
          </cell>
          <cell r="AO329">
            <v>0</v>
          </cell>
          <cell r="AQ329">
            <v>440.67802041392389</v>
          </cell>
          <cell r="AR329">
            <v>0</v>
          </cell>
          <cell r="AT329">
            <v>1762.3820126582268</v>
          </cell>
          <cell r="AU329">
            <v>2162.744805579337</v>
          </cell>
          <cell r="AW329">
            <v>154.54280550918165</v>
          </cell>
          <cell r="AX329">
            <v>5361.4028103199998</v>
          </cell>
        </row>
        <row r="330">
          <cell r="F330">
            <v>103056.80130866976</v>
          </cell>
          <cell r="I330">
            <v>0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R330">
            <v>1</v>
          </cell>
          <cell r="S330">
            <v>514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57264.075721813679</v>
          </cell>
          <cell r="Z330">
            <v>0</v>
          </cell>
          <cell r="AA330">
            <v>0</v>
          </cell>
          <cell r="AB330">
            <v>5828.4789766751301</v>
          </cell>
          <cell r="AC330">
            <v>2747.1091563635659</v>
          </cell>
          <cell r="AD330">
            <v>3154.7516270362639</v>
          </cell>
          <cell r="AE330">
            <v>2094.1491578681675</v>
          </cell>
          <cell r="AF330">
            <v>0</v>
          </cell>
          <cell r="AH330">
            <v>2298.2514148083155</v>
          </cell>
          <cell r="AI330">
            <v>2503.5151930568909</v>
          </cell>
          <cell r="AK330">
            <v>2432.459573664024</v>
          </cell>
          <cell r="AL330">
            <v>43831.745340195077</v>
          </cell>
          <cell r="AN330">
            <v>701.42643734442743</v>
          </cell>
          <cell r="AO330">
            <v>876.26885324</v>
          </cell>
          <cell r="AQ330">
            <v>451.99552154783402</v>
          </cell>
          <cell r="AR330">
            <v>7531.899884688265</v>
          </cell>
          <cell r="AT330">
            <v>1797.9925324424162</v>
          </cell>
          <cell r="AU330">
            <v>6115.2138298589334</v>
          </cell>
          <cell r="AW330">
            <v>231.81420826377246</v>
          </cell>
          <cell r="AX330">
            <v>3008.4290945600001</v>
          </cell>
        </row>
        <row r="331">
          <cell r="F331">
            <v>117829.04979885575</v>
          </cell>
          <cell r="I331">
            <v>138</v>
          </cell>
          <cell r="J331">
            <v>38054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R331">
            <v>2</v>
          </cell>
          <cell r="S331">
            <v>8027.4472716448681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105236.16203644124</v>
          </cell>
          <cell r="Z331">
            <v>0</v>
          </cell>
          <cell r="AA331">
            <v>0</v>
          </cell>
          <cell r="AB331">
            <v>0</v>
          </cell>
          <cell r="AC331">
            <v>3993</v>
          </cell>
          <cell r="AD331">
            <v>2443.3971942468702</v>
          </cell>
          <cell r="AE331">
            <v>1701.5800669028895</v>
          </cell>
          <cell r="AF331">
            <v>0</v>
          </cell>
          <cell r="AH331">
            <v>1646.8356745055437</v>
          </cell>
          <cell r="AI331">
            <v>0</v>
          </cell>
          <cell r="AK331">
            <v>2988.8807566305195</v>
          </cell>
          <cell r="AL331">
            <v>1194.0567054421499</v>
          </cell>
          <cell r="AN331">
            <v>744.16472170777888</v>
          </cell>
          <cell r="AO331">
            <v>0</v>
          </cell>
          <cell r="AQ331">
            <v>444.90326334224767</v>
          </cell>
          <cell r="AR331">
            <v>0</v>
          </cell>
          <cell r="AT331">
            <v>1579.0286215435735</v>
          </cell>
          <cell r="AU331">
            <v>0</v>
          </cell>
          <cell r="AW331">
            <v>0</v>
          </cell>
          <cell r="AX331">
            <v>0</v>
          </cell>
        </row>
        <row r="332">
          <cell r="F332">
            <v>117759.81755825976</v>
          </cell>
          <cell r="I332">
            <v>0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95547.454916421513</v>
          </cell>
          <cell r="Z332">
            <v>0</v>
          </cell>
          <cell r="AA332">
            <v>0</v>
          </cell>
          <cell r="AB332">
            <v>47353.380530472015</v>
          </cell>
          <cell r="AC332">
            <v>910.17947270257878</v>
          </cell>
          <cell r="AD332">
            <v>0</v>
          </cell>
          <cell r="AE332">
            <v>1415.4945090150893</v>
          </cell>
          <cell r="AF332">
            <v>0</v>
          </cell>
          <cell r="AH332">
            <v>1750.7379834634689</v>
          </cell>
          <cell r="AI332">
            <v>1796.5116058778501</v>
          </cell>
          <cell r="AK332">
            <v>1574.3716939205976</v>
          </cell>
          <cell r="AL332">
            <v>1496.4044294833034</v>
          </cell>
          <cell r="AN332">
            <v>430.19688851787254</v>
          </cell>
          <cell r="AO332">
            <v>0</v>
          </cell>
          <cell r="AQ332">
            <v>333.82081920300374</v>
          </cell>
          <cell r="AR332">
            <v>0</v>
          </cell>
          <cell r="AT332">
            <v>1566.7852214690047</v>
          </cell>
          <cell r="AU332">
            <v>0</v>
          </cell>
          <cell r="AW332">
            <v>154.54280550918165</v>
          </cell>
          <cell r="AX332">
            <v>4962.5748764399996</v>
          </cell>
        </row>
        <row r="333">
          <cell r="F333">
            <v>131753.07981704027</v>
          </cell>
          <cell r="I333">
            <v>87</v>
          </cell>
          <cell r="J333">
            <v>26273.674611952618</v>
          </cell>
          <cell r="L333">
            <v>0</v>
          </cell>
          <cell r="M333">
            <v>0</v>
          </cell>
          <cell r="O333">
            <v>0</v>
          </cell>
          <cell r="P333">
            <v>0</v>
          </cell>
          <cell r="R333">
            <v>4</v>
          </cell>
          <cell r="S333">
            <v>28911.017657249566</v>
          </cell>
          <cell r="U333">
            <v>0</v>
          </cell>
          <cell r="V333">
            <v>0</v>
          </cell>
          <cell r="W333">
            <v>0</v>
          </cell>
          <cell r="X333">
            <v>3899.19661665477</v>
          </cell>
          <cell r="Y333">
            <v>0</v>
          </cell>
          <cell r="Z333">
            <v>0</v>
          </cell>
          <cell r="AA333">
            <v>4206</v>
          </cell>
          <cell r="AB333">
            <v>138.02306135554494</v>
          </cell>
          <cell r="AC333">
            <v>1039</v>
          </cell>
          <cell r="AD333">
            <v>3377.7905817949645</v>
          </cell>
          <cell r="AE333">
            <v>2888.9169092047996</v>
          </cell>
          <cell r="AF333">
            <v>0</v>
          </cell>
          <cell r="AH333">
            <v>3038.7368023680792</v>
          </cell>
          <cell r="AI333">
            <v>0</v>
          </cell>
          <cell r="AK333">
            <v>6802.3080963831935</v>
          </cell>
          <cell r="AL333">
            <v>3010.2094262010032</v>
          </cell>
          <cell r="AN333">
            <v>1650.2795163495252</v>
          </cell>
          <cell r="AO333">
            <v>931</v>
          </cell>
          <cell r="AQ333">
            <v>655.35811463036464</v>
          </cell>
          <cell r="AR333">
            <v>5082.5942977019095</v>
          </cell>
          <cell r="AT333">
            <v>3212.0048555403873</v>
          </cell>
          <cell r="AU333">
            <v>668.47560115347426</v>
          </cell>
          <cell r="AW333">
            <v>341.28202883277618</v>
          </cell>
          <cell r="AX333">
            <v>0</v>
          </cell>
        </row>
        <row r="334">
          <cell r="F334">
            <v>135048.88791940451</v>
          </cell>
          <cell r="I334">
            <v>0</v>
          </cell>
          <cell r="J334">
            <v>0</v>
          </cell>
          <cell r="L334">
            <v>0</v>
          </cell>
          <cell r="M334">
            <v>0</v>
          </cell>
          <cell r="O334">
            <v>0</v>
          </cell>
          <cell r="P334">
            <v>0</v>
          </cell>
          <cell r="R334">
            <v>5</v>
          </cell>
          <cell r="S334">
            <v>19593.265998551364</v>
          </cell>
          <cell r="U334">
            <v>0</v>
          </cell>
          <cell r="V334">
            <v>0</v>
          </cell>
          <cell r="W334">
            <v>0</v>
          </cell>
          <cell r="X334">
            <v>3307.9305794432371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3986.8910181484753</v>
          </cell>
          <cell r="AD334">
            <v>1120.2690007603649</v>
          </cell>
          <cell r="AE334">
            <v>2942.9868039397943</v>
          </cell>
          <cell r="AF334">
            <v>1437.3062526763365</v>
          </cell>
          <cell r="AH334">
            <v>3174.8379135343484</v>
          </cell>
          <cell r="AI334">
            <v>2002.4325358207007</v>
          </cell>
          <cell r="AK334">
            <v>6815.0493923576123</v>
          </cell>
          <cell r="AL334">
            <v>1068.7054002953271</v>
          </cell>
          <cell r="AN334">
            <v>1650.5675376048648</v>
          </cell>
          <cell r="AO334">
            <v>9894.0245454838514</v>
          </cell>
          <cell r="AQ334">
            <v>655.35811463036464</v>
          </cell>
          <cell r="AR334">
            <v>0</v>
          </cell>
          <cell r="AT334">
            <v>3223.1234799518115</v>
          </cell>
          <cell r="AU334">
            <v>3214.6469570142176</v>
          </cell>
          <cell r="AW334">
            <v>341.28202883277618</v>
          </cell>
          <cell r="AX334">
            <v>0</v>
          </cell>
        </row>
        <row r="335">
          <cell r="F335">
            <v>130588.39322669533</v>
          </cell>
          <cell r="I335">
            <v>258</v>
          </cell>
          <cell r="J335">
            <v>86822</v>
          </cell>
          <cell r="L335">
            <v>0</v>
          </cell>
          <cell r="M335">
            <v>0</v>
          </cell>
          <cell r="O335">
            <v>0</v>
          </cell>
          <cell r="P335">
            <v>0</v>
          </cell>
          <cell r="R335">
            <v>2</v>
          </cell>
          <cell r="S335">
            <v>17439.528699994342</v>
          </cell>
          <cell r="U335">
            <v>0</v>
          </cell>
          <cell r="V335">
            <v>0</v>
          </cell>
          <cell r="W335">
            <v>0</v>
          </cell>
          <cell r="X335">
            <v>3150.650000682454</v>
          </cell>
          <cell r="Y335">
            <v>2964.3700980168369</v>
          </cell>
          <cell r="Z335">
            <v>0</v>
          </cell>
          <cell r="AA335">
            <v>0</v>
          </cell>
          <cell r="AB335">
            <v>0</v>
          </cell>
          <cell r="AC335">
            <v>19728.855866601643</v>
          </cell>
          <cell r="AD335">
            <v>0</v>
          </cell>
          <cell r="AE335">
            <v>2766.1575678924655</v>
          </cell>
          <cell r="AF335">
            <v>738.03660386464696</v>
          </cell>
          <cell r="AH335">
            <v>3032.5026538094007</v>
          </cell>
          <cell r="AI335">
            <v>0</v>
          </cell>
          <cell r="AK335">
            <v>7201.4002697625092</v>
          </cell>
          <cell r="AL335">
            <v>1068.7054002953271</v>
          </cell>
          <cell r="AN335">
            <v>2398.6548759785155</v>
          </cell>
          <cell r="AO335">
            <v>0</v>
          </cell>
          <cell r="AQ335">
            <v>655.35811463036464</v>
          </cell>
          <cell r="AR335">
            <v>0</v>
          </cell>
          <cell r="AT335">
            <v>3200.0787811144019</v>
          </cell>
          <cell r="AU335">
            <v>4907.5700346171743</v>
          </cell>
          <cell r="AW335">
            <v>341.28202883277618</v>
          </cell>
          <cell r="AX335">
            <v>8175.1790823560004</v>
          </cell>
        </row>
        <row r="336">
          <cell r="F336">
            <v>120620.02142799093</v>
          </cell>
          <cell r="I336">
            <v>0</v>
          </cell>
          <cell r="J336">
            <v>0</v>
          </cell>
          <cell r="L336">
            <v>0</v>
          </cell>
          <cell r="M336">
            <v>0</v>
          </cell>
          <cell r="O336">
            <v>0</v>
          </cell>
          <cell r="P336">
            <v>0</v>
          </cell>
          <cell r="R336">
            <v>1</v>
          </cell>
          <cell r="S336">
            <v>15228.269774084423</v>
          </cell>
          <cell r="U336">
            <v>0</v>
          </cell>
          <cell r="V336">
            <v>0</v>
          </cell>
          <cell r="W336">
            <v>0</v>
          </cell>
          <cell r="X336">
            <v>2519.3489070590863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728.01201583563989</v>
          </cell>
          <cell r="AD336">
            <v>858.48284418785852</v>
          </cell>
          <cell r="AE336">
            <v>2970.5529095574957</v>
          </cell>
          <cell r="AF336">
            <v>271.90966608378176</v>
          </cell>
          <cell r="AH336">
            <v>3035.6688756186531</v>
          </cell>
          <cell r="AI336">
            <v>3303.2015722511933</v>
          </cell>
          <cell r="AK336">
            <v>5936.0199043137854</v>
          </cell>
          <cell r="AL336">
            <v>3647.4520020144182</v>
          </cell>
          <cell r="AN336">
            <v>1658.6953679528119</v>
          </cell>
          <cell r="AO336">
            <v>353.86828631974277</v>
          </cell>
          <cell r="AQ336">
            <v>655.35811463036464</v>
          </cell>
          <cell r="AR336">
            <v>0</v>
          </cell>
          <cell r="AT336">
            <v>3208.2330964803036</v>
          </cell>
          <cell r="AU336">
            <v>16911.01514285912</v>
          </cell>
          <cell r="AW336">
            <v>341.28202883277618</v>
          </cell>
          <cell r="AX336">
            <v>0</v>
          </cell>
        </row>
        <row r="337">
          <cell r="F337">
            <v>106990.26899372297</v>
          </cell>
          <cell r="I337">
            <v>227</v>
          </cell>
          <cell r="J337">
            <v>63817.526756896601</v>
          </cell>
          <cell r="L337">
            <v>0</v>
          </cell>
          <cell r="M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608.5600921921548</v>
          </cell>
          <cell r="Y337">
            <v>8219.7793212262422</v>
          </cell>
          <cell r="Z337">
            <v>0</v>
          </cell>
          <cell r="AA337">
            <v>0</v>
          </cell>
          <cell r="AB337">
            <v>10090.037312569017</v>
          </cell>
          <cell r="AC337">
            <v>4769</v>
          </cell>
          <cell r="AD337">
            <v>127.98917641074496</v>
          </cell>
          <cell r="AE337">
            <v>3585.3489719489667</v>
          </cell>
          <cell r="AF337">
            <v>0</v>
          </cell>
          <cell r="AH337">
            <v>5601.0785188308946</v>
          </cell>
          <cell r="AI337">
            <v>2122.315160640595</v>
          </cell>
          <cell r="AK337">
            <v>3486.1932571237439</v>
          </cell>
          <cell r="AL337">
            <v>8572.9596913617552</v>
          </cell>
          <cell r="AN337">
            <v>0</v>
          </cell>
          <cell r="AO337">
            <v>0</v>
          </cell>
          <cell r="AQ337">
            <v>1372.1877145678275</v>
          </cell>
          <cell r="AR337">
            <v>0</v>
          </cell>
          <cell r="AT337">
            <v>5086.1939110480635</v>
          </cell>
          <cell r="AU337">
            <v>0</v>
          </cell>
          <cell r="AW337">
            <v>309.08561101836329</v>
          </cell>
          <cell r="AX337">
            <v>0</v>
          </cell>
        </row>
        <row r="338">
          <cell r="F338">
            <v>83192.498131762361</v>
          </cell>
          <cell r="I338">
            <v>62</v>
          </cell>
          <cell r="J338">
            <v>20204.666121646907</v>
          </cell>
          <cell r="L338">
            <v>0</v>
          </cell>
          <cell r="M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417.09992445392049</v>
          </cell>
          <cell r="Y338">
            <v>0</v>
          </cell>
          <cell r="Z338">
            <v>0</v>
          </cell>
          <cell r="AA338">
            <v>0</v>
          </cell>
          <cell r="AB338">
            <v>5537.5538329836718</v>
          </cell>
          <cell r="AC338">
            <v>0</v>
          </cell>
          <cell r="AD338">
            <v>3499.9141386165866</v>
          </cell>
          <cell r="AE338">
            <v>2866.3986666129695</v>
          </cell>
          <cell r="AF338">
            <v>3710.5490251174515</v>
          </cell>
          <cell r="AH338">
            <v>4391.2919893054641</v>
          </cell>
          <cell r="AI338">
            <v>9983.9233030092564</v>
          </cell>
          <cell r="AK338">
            <v>2687.6091867689465</v>
          </cell>
          <cell r="AL338">
            <v>0</v>
          </cell>
          <cell r="AN338">
            <v>0</v>
          </cell>
          <cell r="AO338">
            <v>0</v>
          </cell>
          <cell r="AQ338">
            <v>655.73215469919853</v>
          </cell>
          <cell r="AR338">
            <v>0</v>
          </cell>
          <cell r="AT338">
            <v>3177.4610312443515</v>
          </cell>
          <cell r="AU338">
            <v>0</v>
          </cell>
          <cell r="AW338">
            <v>218.93564113800724</v>
          </cell>
          <cell r="AX338">
            <v>0</v>
          </cell>
        </row>
        <row r="339">
          <cell r="F339">
            <v>54280.686971457733</v>
          </cell>
          <cell r="I339">
            <v>70.7</v>
          </cell>
          <cell r="J339">
            <v>20687.28622982356</v>
          </cell>
          <cell r="L339">
            <v>0</v>
          </cell>
          <cell r="M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333.62547009863044</v>
          </cell>
          <cell r="Y339">
            <v>4334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886.08884925988639</v>
          </cell>
          <cell r="AE339">
            <v>1947.3088872261631</v>
          </cell>
          <cell r="AF339">
            <v>0</v>
          </cell>
          <cell r="AH339">
            <v>2441.4059804442759</v>
          </cell>
          <cell r="AI339">
            <v>0</v>
          </cell>
          <cell r="AK339">
            <v>1617.2947573856713</v>
          </cell>
          <cell r="AL339">
            <v>5081.318401417584</v>
          </cell>
          <cell r="AN339">
            <v>0</v>
          </cell>
          <cell r="AO339">
            <v>0</v>
          </cell>
          <cell r="AQ339">
            <v>655.73215469919853</v>
          </cell>
          <cell r="AR339">
            <v>0</v>
          </cell>
          <cell r="AT339">
            <v>1647.1793962592931</v>
          </cell>
          <cell r="AU339">
            <v>909.37621783474344</v>
          </cell>
          <cell r="AW339">
            <v>154.54280550918165</v>
          </cell>
          <cell r="AX339">
            <v>0</v>
          </cell>
        </row>
        <row r="340">
          <cell r="F340">
            <v>57119.165232774234</v>
          </cell>
          <cell r="I340">
            <v>280</v>
          </cell>
          <cell r="J340">
            <v>81083.344379337505</v>
          </cell>
          <cell r="L340">
            <v>0</v>
          </cell>
          <cell r="M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226.45679868327443</v>
          </cell>
          <cell r="Y340">
            <v>10192.28278785019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1779.2035345944512</v>
          </cell>
          <cell r="AF340">
            <v>0</v>
          </cell>
          <cell r="AH340">
            <v>2794.4832670258947</v>
          </cell>
          <cell r="AI340">
            <v>0</v>
          </cell>
          <cell r="AK340">
            <v>1617.2947573856713</v>
          </cell>
          <cell r="AL340">
            <v>0</v>
          </cell>
          <cell r="AN340">
            <v>0</v>
          </cell>
          <cell r="AO340">
            <v>0</v>
          </cell>
          <cell r="AQ340">
            <v>655.73215469919853</v>
          </cell>
          <cell r="AR340">
            <v>0</v>
          </cell>
          <cell r="AT340">
            <v>1647.1793962592931</v>
          </cell>
          <cell r="AU340">
            <v>0</v>
          </cell>
          <cell r="AW340">
            <v>154.54280550918165</v>
          </cell>
          <cell r="AX340">
            <v>2780.1139905359541</v>
          </cell>
        </row>
        <row r="341">
          <cell r="F341">
            <v>51801.446658151181</v>
          </cell>
          <cell r="I341">
            <v>140</v>
          </cell>
          <cell r="J341">
            <v>57684.704902397229</v>
          </cell>
          <cell r="L341">
            <v>0</v>
          </cell>
          <cell r="M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417.09992445392049</v>
          </cell>
          <cell r="Y341">
            <v>10323.166085725892</v>
          </cell>
          <cell r="Z341">
            <v>0</v>
          </cell>
          <cell r="AA341">
            <v>0</v>
          </cell>
          <cell r="AB341">
            <v>0</v>
          </cell>
          <cell r="AC341">
            <v>1799.425476270322</v>
          </cell>
          <cell r="AD341">
            <v>4063.4514227399313</v>
          </cell>
          <cell r="AE341">
            <v>1934.6438275389326</v>
          </cell>
          <cell r="AF341">
            <v>320.49635058032499</v>
          </cell>
          <cell r="AH341">
            <v>2441.4059804442759</v>
          </cell>
          <cell r="AI341">
            <v>0</v>
          </cell>
          <cell r="AK341">
            <v>1617.2947573856713</v>
          </cell>
          <cell r="AL341">
            <v>0</v>
          </cell>
          <cell r="AN341">
            <v>0</v>
          </cell>
          <cell r="AO341">
            <v>0</v>
          </cell>
          <cell r="AQ341">
            <v>655.73215469919853</v>
          </cell>
          <cell r="AR341">
            <v>0</v>
          </cell>
          <cell r="AT341">
            <v>1647.1428350304489</v>
          </cell>
          <cell r="AU341">
            <v>0</v>
          </cell>
          <cell r="AW341">
            <v>154.54280550918165</v>
          </cell>
          <cell r="AX341">
            <v>2661.6829796211987</v>
          </cell>
        </row>
        <row r="342">
          <cell r="F342">
            <v>110614.06449930332</v>
          </cell>
          <cell r="I342">
            <v>63.2</v>
          </cell>
          <cell r="J342">
            <v>17651</v>
          </cell>
          <cell r="L342">
            <v>0</v>
          </cell>
          <cell r="M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942.04938862952054</v>
          </cell>
          <cell r="Y342">
            <v>27713.579621001729</v>
          </cell>
          <cell r="Z342">
            <v>0</v>
          </cell>
          <cell r="AA342">
            <v>0</v>
          </cell>
          <cell r="AB342">
            <v>2424.2628334548085</v>
          </cell>
          <cell r="AC342">
            <v>471</v>
          </cell>
          <cell r="AD342">
            <v>1244.3542688365378</v>
          </cell>
          <cell r="AE342">
            <v>3868.4924125734406</v>
          </cell>
          <cell r="AF342">
            <v>711.25363377424037</v>
          </cell>
          <cell r="AH342">
            <v>5452.9011689774006</v>
          </cell>
          <cell r="AI342">
            <v>3467.8153331132044</v>
          </cell>
          <cell r="AK342">
            <v>3463.6792433439709</v>
          </cell>
          <cell r="AL342">
            <v>4861.2839232915794</v>
          </cell>
          <cell r="AN342">
            <v>0</v>
          </cell>
          <cell r="AO342">
            <v>0</v>
          </cell>
          <cell r="AQ342">
            <v>1372.1877145678275</v>
          </cell>
          <cell r="AR342">
            <v>0</v>
          </cell>
          <cell r="AT342">
            <v>5079.4884214768736</v>
          </cell>
          <cell r="AU342">
            <v>31013.671979167855</v>
          </cell>
          <cell r="AW342">
            <v>309.08561101836329</v>
          </cell>
          <cell r="AX342">
            <v>6253.656309808176</v>
          </cell>
        </row>
        <row r="343">
          <cell r="F343">
            <v>80745.877148472442</v>
          </cell>
          <cell r="I343">
            <v>0</v>
          </cell>
          <cell r="J343">
            <v>0</v>
          </cell>
          <cell r="L343">
            <v>0</v>
          </cell>
          <cell r="M343">
            <v>0</v>
          </cell>
          <cell r="O343">
            <v>8</v>
          </cell>
          <cell r="P343">
            <v>1997.7</v>
          </cell>
          <cell r="R343">
            <v>0</v>
          </cell>
          <cell r="S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377.72598502435665</v>
          </cell>
          <cell r="Z343">
            <v>0</v>
          </cell>
          <cell r="AA343">
            <v>0</v>
          </cell>
          <cell r="AB343">
            <v>0</v>
          </cell>
          <cell r="AC343">
            <v>347.3995851386523</v>
          </cell>
          <cell r="AD343">
            <v>2606.4608345053716</v>
          </cell>
          <cell r="AE343">
            <v>3035.2619178428172</v>
          </cell>
          <cell r="AF343">
            <v>1252.7654439607561</v>
          </cell>
          <cell r="AH343">
            <v>4394.8706108782135</v>
          </cell>
          <cell r="AI343">
            <v>0</v>
          </cell>
          <cell r="AK343">
            <v>2695.067730069255</v>
          </cell>
          <cell r="AL343">
            <v>0</v>
          </cell>
          <cell r="AN343">
            <v>0</v>
          </cell>
          <cell r="AO343">
            <v>0</v>
          </cell>
          <cell r="AQ343">
            <v>886.40212744804091</v>
          </cell>
          <cell r="AR343">
            <v>0</v>
          </cell>
          <cell r="AT343">
            <v>3203.5449375465782</v>
          </cell>
          <cell r="AU343">
            <v>3967.5311960287568</v>
          </cell>
          <cell r="AW343">
            <v>206.0570740122422</v>
          </cell>
          <cell r="AX343">
            <v>0</v>
          </cell>
        </row>
        <row r="344">
          <cell r="F344">
            <v>72776.874804708394</v>
          </cell>
          <cell r="I344">
            <v>0</v>
          </cell>
          <cell r="J344">
            <v>0</v>
          </cell>
          <cell r="L344">
            <v>0</v>
          </cell>
          <cell r="M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640.69707625063518</v>
          </cell>
          <cell r="Y344">
            <v>3537.7686521472378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6155.9346272439898</v>
          </cell>
          <cell r="AE344">
            <v>3324.2006310553647</v>
          </cell>
          <cell r="AF344">
            <v>340.49329434032501</v>
          </cell>
          <cell r="AH344">
            <v>4911.3695280799111</v>
          </cell>
          <cell r="AI344">
            <v>1110.9893130504838</v>
          </cell>
          <cell r="AK344">
            <v>2904.6818011158816</v>
          </cell>
          <cell r="AL344">
            <v>0</v>
          </cell>
          <cell r="AN344">
            <v>0</v>
          </cell>
          <cell r="AO344">
            <v>0</v>
          </cell>
          <cell r="AQ344">
            <v>886.40212744804091</v>
          </cell>
          <cell r="AR344">
            <v>0</v>
          </cell>
          <cell r="AT344">
            <v>3386.3942068438382</v>
          </cell>
          <cell r="AU344">
            <v>2766.7182757694959</v>
          </cell>
          <cell r="AW344">
            <v>270.44990964106785</v>
          </cell>
          <cell r="AX344">
            <v>0</v>
          </cell>
        </row>
        <row r="345">
          <cell r="F345">
            <v>72953.324439608448</v>
          </cell>
          <cell r="I345">
            <v>0</v>
          </cell>
          <cell r="J345">
            <v>0</v>
          </cell>
          <cell r="L345">
            <v>7</v>
          </cell>
          <cell r="M345">
            <v>62420.160906139092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56.512069424870063</v>
          </cell>
          <cell r="Y345">
            <v>24273.243702319349</v>
          </cell>
          <cell r="Z345">
            <v>0</v>
          </cell>
          <cell r="AA345">
            <v>0</v>
          </cell>
          <cell r="AB345">
            <v>8834.1603232314501</v>
          </cell>
          <cell r="AC345">
            <v>0</v>
          </cell>
          <cell r="AD345">
            <v>1769.2888762599298</v>
          </cell>
          <cell r="AE345">
            <v>2908.9078391524522</v>
          </cell>
          <cell r="AF345">
            <v>2258.4756415662173</v>
          </cell>
          <cell r="AH345">
            <v>4910.7403261311811</v>
          </cell>
          <cell r="AI345">
            <v>1883.2804363109901</v>
          </cell>
          <cell r="AK345">
            <v>2776.0241908092448</v>
          </cell>
          <cell r="AL345">
            <v>0</v>
          </cell>
          <cell r="AN345">
            <v>0</v>
          </cell>
          <cell r="AO345">
            <v>0</v>
          </cell>
          <cell r="AQ345">
            <v>886.40212744804091</v>
          </cell>
          <cell r="AR345">
            <v>0</v>
          </cell>
          <cell r="AT345">
            <v>3393.9103872237138</v>
          </cell>
          <cell r="AU345">
            <v>591.35038148288868</v>
          </cell>
          <cell r="AW345">
            <v>270.44990964106785</v>
          </cell>
          <cell r="AX345">
            <v>1359.4478470556301</v>
          </cell>
        </row>
        <row r="346">
          <cell r="F346">
            <v>82964.736502575339</v>
          </cell>
          <cell r="I346">
            <v>0</v>
          </cell>
          <cell r="J346">
            <v>0</v>
          </cell>
          <cell r="L346">
            <v>0</v>
          </cell>
          <cell r="M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643.4205494759301</v>
          </cell>
          <cell r="Y346">
            <v>76752.307541399525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3097.0364301313357</v>
          </cell>
          <cell r="AF346">
            <v>1134.8366127733539</v>
          </cell>
          <cell r="AH346">
            <v>4911.3695280799111</v>
          </cell>
          <cell r="AI346">
            <v>4367.6585769732355</v>
          </cell>
          <cell r="AK346">
            <v>2835.8510733786425</v>
          </cell>
          <cell r="AL346">
            <v>0</v>
          </cell>
          <cell r="AN346">
            <v>0</v>
          </cell>
          <cell r="AO346">
            <v>0</v>
          </cell>
          <cell r="AQ346">
            <v>886.40212744804091</v>
          </cell>
          <cell r="AR346">
            <v>0</v>
          </cell>
          <cell r="AT346">
            <v>3396.4981804944373</v>
          </cell>
          <cell r="AU346">
            <v>2667.6791049277244</v>
          </cell>
          <cell r="AW346">
            <v>270.44990964106785</v>
          </cell>
          <cell r="AX346">
            <v>6109.7352990395975</v>
          </cell>
        </row>
        <row r="347">
          <cell r="F347">
            <v>74763.584487679705</v>
          </cell>
          <cell r="I347">
            <v>68.710000000000008</v>
          </cell>
          <cell r="J347">
            <v>34959.079154363841</v>
          </cell>
          <cell r="L347">
            <v>0</v>
          </cell>
          <cell r="M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U347">
            <v>0</v>
          </cell>
          <cell r="V347">
            <v>0</v>
          </cell>
          <cell r="W347">
            <v>6</v>
          </cell>
          <cell r="X347">
            <v>457</v>
          </cell>
          <cell r="Y347">
            <v>18066.957685477966</v>
          </cell>
          <cell r="Z347">
            <v>0</v>
          </cell>
          <cell r="AA347">
            <v>0</v>
          </cell>
          <cell r="AB347">
            <v>5235</v>
          </cell>
          <cell r="AC347">
            <v>0</v>
          </cell>
          <cell r="AD347">
            <v>3753.5585389320531</v>
          </cell>
          <cell r="AE347">
            <v>3621.4420214814249</v>
          </cell>
          <cell r="AF347">
            <v>0</v>
          </cell>
          <cell r="AH347">
            <v>6068.9243004271393</v>
          </cell>
          <cell r="AI347">
            <v>8566.9842561324003</v>
          </cell>
          <cell r="AK347">
            <v>3677.5231540836357</v>
          </cell>
          <cell r="AL347">
            <v>457.62286001016361</v>
          </cell>
          <cell r="AN347">
            <v>0</v>
          </cell>
          <cell r="AO347">
            <v>0</v>
          </cell>
          <cell r="AQ347">
            <v>1824.8877599242371</v>
          </cell>
          <cell r="AR347">
            <v>997.04677979813732</v>
          </cell>
          <cell r="AT347">
            <v>5577.7933223025957</v>
          </cell>
          <cell r="AU347">
            <v>2173.3708111619303</v>
          </cell>
          <cell r="AW347">
            <v>309.08561101836329</v>
          </cell>
          <cell r="AX347">
            <v>0</v>
          </cell>
        </row>
        <row r="348">
          <cell r="F348">
            <v>23519.98514177301</v>
          </cell>
          <cell r="I348">
            <v>0</v>
          </cell>
          <cell r="J348">
            <v>0</v>
          </cell>
          <cell r="L348">
            <v>2</v>
          </cell>
          <cell r="M348">
            <v>85152.873808091303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1331.0975388629031</v>
          </cell>
          <cell r="Y348">
            <v>18.968431142562569</v>
          </cell>
          <cell r="Z348">
            <v>0</v>
          </cell>
          <cell r="AA348">
            <v>0</v>
          </cell>
          <cell r="AB348">
            <v>0</v>
          </cell>
          <cell r="AC348">
            <v>488.06679329716451</v>
          </cell>
          <cell r="AD348">
            <v>0</v>
          </cell>
          <cell r="AE348">
            <v>1205.8195183977718</v>
          </cell>
          <cell r="AF348">
            <v>0</v>
          </cell>
          <cell r="AH348">
            <v>1293.255089884505</v>
          </cell>
          <cell r="AI348">
            <v>0</v>
          </cell>
          <cell r="AK348">
            <v>1741.6026267710399</v>
          </cell>
          <cell r="AL348">
            <v>0</v>
          </cell>
          <cell r="AN348">
            <v>0</v>
          </cell>
          <cell r="AO348">
            <v>0</v>
          </cell>
          <cell r="AQ348">
            <v>181.08001814256374</v>
          </cell>
          <cell r="AR348">
            <v>0</v>
          </cell>
          <cell r="AT348">
            <v>797.70550249388293</v>
          </cell>
          <cell r="AU348">
            <v>0</v>
          </cell>
          <cell r="AW348">
            <v>125.952386489983</v>
          </cell>
          <cell r="AX348">
            <v>0</v>
          </cell>
        </row>
        <row r="349">
          <cell r="F349">
            <v>47382.188332697944</v>
          </cell>
          <cell r="I349">
            <v>8.84</v>
          </cell>
          <cell r="J349">
            <v>2355.9664261600374</v>
          </cell>
          <cell r="L349">
            <v>0</v>
          </cell>
          <cell r="M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U349">
            <v>0</v>
          </cell>
          <cell r="V349">
            <v>0</v>
          </cell>
          <cell r="W349">
            <v>5</v>
          </cell>
          <cell r="X349">
            <v>773.79381973734053</v>
          </cell>
          <cell r="Y349">
            <v>358.69696374838628</v>
          </cell>
          <cell r="Z349">
            <v>0</v>
          </cell>
          <cell r="AA349">
            <v>0</v>
          </cell>
          <cell r="AB349">
            <v>1764.0991326185435</v>
          </cell>
          <cell r="AC349">
            <v>0</v>
          </cell>
          <cell r="AD349">
            <v>11519.211097960335</v>
          </cell>
          <cell r="AE349">
            <v>2383.7899695010906</v>
          </cell>
          <cell r="AF349">
            <v>17232.917882957576</v>
          </cell>
          <cell r="AH349">
            <v>2977.0774639743295</v>
          </cell>
          <cell r="AI349">
            <v>0</v>
          </cell>
          <cell r="AK349">
            <v>2625.5132703270101</v>
          </cell>
          <cell r="AL349">
            <v>0</v>
          </cell>
          <cell r="AN349">
            <v>0</v>
          </cell>
          <cell r="AO349">
            <v>0</v>
          </cell>
          <cell r="AQ349">
            <v>339.52503401730695</v>
          </cell>
          <cell r="AR349">
            <v>464.00837060753145</v>
          </cell>
          <cell r="AT349">
            <v>2570.8398450373497</v>
          </cell>
          <cell r="AU349">
            <v>451.37849776910139</v>
          </cell>
          <cell r="AW349">
            <v>370.194412030119</v>
          </cell>
          <cell r="AX349">
            <v>0</v>
          </cell>
        </row>
        <row r="350">
          <cell r="F350">
            <v>33120.745860481824</v>
          </cell>
          <cell r="I350">
            <v>18.5</v>
          </cell>
          <cell r="J350">
            <v>12976.992062376874</v>
          </cell>
          <cell r="L350">
            <v>0</v>
          </cell>
          <cell r="M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6</v>
          </cell>
          <cell r="X350">
            <v>1008.207836542407</v>
          </cell>
          <cell r="Y350">
            <v>752.80538301590946</v>
          </cell>
          <cell r="Z350">
            <v>0</v>
          </cell>
          <cell r="AA350">
            <v>0</v>
          </cell>
          <cell r="AB350">
            <v>0</v>
          </cell>
          <cell r="AC350">
            <v>1631.235783757807</v>
          </cell>
          <cell r="AD350">
            <v>1009.1146784772147</v>
          </cell>
          <cell r="AE350">
            <v>1717.8205974673574</v>
          </cell>
          <cell r="AF350">
            <v>0</v>
          </cell>
          <cell r="AH350">
            <v>2109.3001047438352</v>
          </cell>
          <cell r="AI350">
            <v>0</v>
          </cell>
          <cell r="AK350">
            <v>1776.9935971228588</v>
          </cell>
          <cell r="AL350">
            <v>0</v>
          </cell>
          <cell r="AN350">
            <v>0</v>
          </cell>
          <cell r="AO350">
            <v>0</v>
          </cell>
          <cell r="AQ350">
            <v>226.35002267820468</v>
          </cell>
          <cell r="AR350">
            <v>0</v>
          </cell>
          <cell r="AT350">
            <v>1560.7615221498761</v>
          </cell>
          <cell r="AU350">
            <v>0</v>
          </cell>
          <cell r="AW350">
            <v>167.80772964871966</v>
          </cell>
          <cell r="AX350">
            <v>0</v>
          </cell>
        </row>
        <row r="351">
          <cell r="F351">
            <v>33924.122533390379</v>
          </cell>
          <cell r="I351">
            <v>0</v>
          </cell>
          <cell r="J351">
            <v>0</v>
          </cell>
          <cell r="L351">
            <v>0</v>
          </cell>
          <cell r="M351">
            <v>0</v>
          </cell>
          <cell r="O351">
            <v>0</v>
          </cell>
          <cell r="P351">
            <v>0</v>
          </cell>
          <cell r="R351">
            <v>3</v>
          </cell>
          <cell r="S351">
            <v>42428.771868940363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365.0578859940814</v>
          </cell>
          <cell r="AF351">
            <v>0</v>
          </cell>
          <cell r="AH351">
            <v>313.53487039065863</v>
          </cell>
          <cell r="AI351">
            <v>0</v>
          </cell>
          <cell r="AK351">
            <v>445.91306184326555</v>
          </cell>
          <cell r="AL351">
            <v>0</v>
          </cell>
          <cell r="AN351">
            <v>225.96427638279874</v>
          </cell>
          <cell r="AO351">
            <v>0</v>
          </cell>
          <cell r="AQ351">
            <v>136.42360892080177</v>
          </cell>
          <cell r="AR351">
            <v>0</v>
          </cell>
          <cell r="AT351">
            <v>214.50307704120178</v>
          </cell>
          <cell r="AU351">
            <v>1108.6737086607302</v>
          </cell>
          <cell r="AW351">
            <v>59.370194449777287</v>
          </cell>
          <cell r="AX351">
            <v>0</v>
          </cell>
        </row>
        <row r="352">
          <cell r="F352">
            <v>38223.022547111803</v>
          </cell>
          <cell r="I352">
            <v>0</v>
          </cell>
          <cell r="J352">
            <v>0</v>
          </cell>
          <cell r="L352">
            <v>0</v>
          </cell>
          <cell r="M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470.8885206534955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1553.1665850405295</v>
          </cell>
          <cell r="AF352">
            <v>0</v>
          </cell>
          <cell r="AH352">
            <v>2402.2524244971232</v>
          </cell>
          <cell r="AI352">
            <v>0</v>
          </cell>
          <cell r="AK352">
            <v>2166.3036398053005</v>
          </cell>
          <cell r="AL352">
            <v>1959.2301248988854</v>
          </cell>
          <cell r="AN352">
            <v>0</v>
          </cell>
          <cell r="AO352">
            <v>0</v>
          </cell>
          <cell r="AQ352">
            <v>226.35002267820468</v>
          </cell>
          <cell r="AR352">
            <v>0</v>
          </cell>
          <cell r="AT352">
            <v>1184.0242544948294</v>
          </cell>
          <cell r="AU352">
            <v>0</v>
          </cell>
          <cell r="AW352">
            <v>89.570434359696492</v>
          </cell>
          <cell r="AX352">
            <v>0</v>
          </cell>
        </row>
        <row r="353">
          <cell r="F353">
            <v>23261.534269122731</v>
          </cell>
          <cell r="I353">
            <v>37</v>
          </cell>
          <cell r="J353">
            <v>25391.769540100475</v>
          </cell>
          <cell r="L353">
            <v>0</v>
          </cell>
          <cell r="M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6</v>
          </cell>
          <cell r="X353">
            <v>1167.6521079676563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5752.1514910449951</v>
          </cell>
          <cell r="AE353">
            <v>1077.5974269818012</v>
          </cell>
          <cell r="AF353">
            <v>0</v>
          </cell>
          <cell r="AH353">
            <v>1256.8286039169118</v>
          </cell>
          <cell r="AI353">
            <v>0</v>
          </cell>
          <cell r="AK353">
            <v>1212.8598918039531</v>
          </cell>
          <cell r="AL353">
            <v>0</v>
          </cell>
          <cell r="AN353">
            <v>0</v>
          </cell>
          <cell r="AO353">
            <v>0</v>
          </cell>
          <cell r="AQ353">
            <v>169.76251700865348</v>
          </cell>
          <cell r="AR353">
            <v>393.54378863526256</v>
          </cell>
          <cell r="AT353">
            <v>645.89725263511434</v>
          </cell>
          <cell r="AU353">
            <v>0</v>
          </cell>
          <cell r="AW353">
            <v>55.184660133903613</v>
          </cell>
          <cell r="AX353">
            <v>0</v>
          </cell>
        </row>
        <row r="354">
          <cell r="F354">
            <v>47411.693965637816</v>
          </cell>
          <cell r="I354">
            <v>1.42</v>
          </cell>
          <cell r="J354">
            <v>823.1870933268799</v>
          </cell>
          <cell r="L354">
            <v>0</v>
          </cell>
          <cell r="M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U354">
            <v>0</v>
          </cell>
          <cell r="V354">
            <v>0</v>
          </cell>
          <cell r="W354">
            <v>7</v>
          </cell>
          <cell r="X354">
            <v>2875.3867086634682</v>
          </cell>
          <cell r="Y354">
            <v>0</v>
          </cell>
          <cell r="Z354">
            <v>0</v>
          </cell>
          <cell r="AA354">
            <v>0</v>
          </cell>
          <cell r="AB354">
            <v>993.48833655630585</v>
          </cell>
          <cell r="AC354">
            <v>553.47403373252268</v>
          </cell>
          <cell r="AD354">
            <v>10720.065600010341</v>
          </cell>
          <cell r="AE354">
            <v>2000.0293266251347</v>
          </cell>
          <cell r="AF354">
            <v>4108.5479215509022</v>
          </cell>
          <cell r="AH354">
            <v>3167.7886017300284</v>
          </cell>
          <cell r="AI354">
            <v>0</v>
          </cell>
          <cell r="AK354">
            <v>2345.9430516663233</v>
          </cell>
          <cell r="AL354">
            <v>0</v>
          </cell>
          <cell r="AN354">
            <v>0</v>
          </cell>
          <cell r="AO354">
            <v>0</v>
          </cell>
          <cell r="AQ354">
            <v>282.9375283477558</v>
          </cell>
          <cell r="AR354">
            <v>0</v>
          </cell>
          <cell r="AT354">
            <v>1734.9216154641908</v>
          </cell>
          <cell r="AU354">
            <v>4402.7077130865327</v>
          </cell>
          <cell r="AW354">
            <v>209.08353728679697</v>
          </cell>
          <cell r="AX354">
            <v>0</v>
          </cell>
        </row>
        <row r="355">
          <cell r="F355">
            <v>22886.623712043052</v>
          </cell>
          <cell r="I355">
            <v>0</v>
          </cell>
          <cell r="J355">
            <v>0</v>
          </cell>
          <cell r="L355">
            <v>0</v>
          </cell>
          <cell r="M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343.63277720001878</v>
          </cell>
          <cell r="AE355">
            <v>945.23354325894047</v>
          </cell>
          <cell r="AF355">
            <v>0</v>
          </cell>
          <cell r="AH355">
            <v>1332.2066727741576</v>
          </cell>
          <cell r="AI355">
            <v>0</v>
          </cell>
          <cell r="AK355">
            <v>965.41891643569807</v>
          </cell>
          <cell r="AL355">
            <v>0</v>
          </cell>
          <cell r="AN355">
            <v>0</v>
          </cell>
          <cell r="AO355">
            <v>0</v>
          </cell>
          <cell r="AQ355">
            <v>135.81001360692278</v>
          </cell>
          <cell r="AR355">
            <v>0</v>
          </cell>
          <cell r="AT355">
            <v>595.23220319913173</v>
          </cell>
          <cell r="AU355">
            <v>0</v>
          </cell>
          <cell r="AW355">
            <v>86.350792578255252</v>
          </cell>
          <cell r="AX355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B6B56-D312-4E19-ADD6-5F1BFEE955F5}">
  <sheetPr codeName="Лист1">
    <tabColor rgb="FFFF0000"/>
  </sheetPr>
  <dimension ref="A1:AT412"/>
  <sheetViews>
    <sheetView tabSelected="1" workbookViewId="0">
      <selection activeCell="L38" sqref="L38"/>
    </sheetView>
  </sheetViews>
  <sheetFormatPr defaultColWidth="8.88671875" defaultRowHeight="13.8" x14ac:dyDescent="0.3"/>
  <cols>
    <col min="1" max="1" width="7.33203125" style="318" customWidth="1"/>
    <col min="2" max="2" width="50.44140625" style="318" customWidth="1"/>
    <col min="3" max="3" width="17.33203125" style="175" customWidth="1"/>
    <col min="4" max="4" width="15" style="318" customWidth="1"/>
    <col min="5" max="5" width="12.33203125" style="318" customWidth="1"/>
    <col min="6" max="6" width="14" style="318" customWidth="1"/>
    <col min="7" max="7" width="11.6640625" style="318" bestFit="1" customWidth="1"/>
    <col min="8" max="8" width="13.5546875" style="318" customWidth="1"/>
    <col min="9" max="9" width="13.6640625" style="318" customWidth="1"/>
    <col min="10" max="10" width="12.21875" style="318" customWidth="1"/>
    <col min="11" max="11" width="11.109375" style="318" customWidth="1"/>
    <col min="12" max="16384" width="8.88671875" style="318"/>
  </cols>
  <sheetData>
    <row r="1" spans="1:9" ht="14.4" x14ac:dyDescent="0.3">
      <c r="A1" s="477" t="s">
        <v>1039</v>
      </c>
      <c r="H1" s="614" t="s">
        <v>1056</v>
      </c>
    </row>
    <row r="2" spans="1:9" ht="16.2" customHeight="1" x14ac:dyDescent="0.3">
      <c r="A2" s="318" t="s">
        <v>0</v>
      </c>
      <c r="C2" s="552" t="s">
        <v>739</v>
      </c>
      <c r="E2" s="615"/>
      <c r="F2" s="616"/>
      <c r="I2" s="553" t="s">
        <v>968</v>
      </c>
    </row>
    <row r="3" spans="1:9" ht="7.2" customHeight="1" x14ac:dyDescent="0.3"/>
    <row r="4" spans="1:9" ht="15.6" x14ac:dyDescent="0.3">
      <c r="A4" s="405" t="s">
        <v>1045</v>
      </c>
      <c r="E4" s="607"/>
      <c r="F4" s="608" t="str">
        <f>звіт!E1</f>
        <v>01.03.2019 - 01.03.2026</v>
      </c>
      <c r="I4" s="554"/>
    </row>
    <row r="5" spans="1:9" ht="9" customHeight="1" thickBot="1" x14ac:dyDescent="0.35"/>
    <row r="6" spans="1:9" ht="17.850000000000001" customHeight="1" x14ac:dyDescent="0.3">
      <c r="A6" s="625" t="s">
        <v>908</v>
      </c>
      <c r="B6" s="627" t="s">
        <v>909</v>
      </c>
      <c r="C6" s="629" t="s">
        <v>969</v>
      </c>
      <c r="D6" s="629"/>
      <c r="E6" s="629"/>
      <c r="F6" s="630"/>
      <c r="I6" s="361">
        <f>E43</f>
        <v>-17996.20296245697</v>
      </c>
    </row>
    <row r="7" spans="1:9" ht="22.8" customHeight="1" thickBot="1" x14ac:dyDescent="0.35">
      <c r="A7" s="626"/>
      <c r="B7" s="628"/>
      <c r="C7" s="555" t="s">
        <v>970</v>
      </c>
      <c r="D7" s="556" t="s">
        <v>841</v>
      </c>
      <c r="E7" s="557" t="s">
        <v>75</v>
      </c>
      <c r="F7" s="558" t="s">
        <v>964</v>
      </c>
      <c r="I7" s="559" t="str">
        <f>звіт!E3</f>
        <v>на 01.03.2026</v>
      </c>
    </row>
    <row r="8" spans="1:9" ht="16.649999999999999" customHeight="1" x14ac:dyDescent="0.3">
      <c r="A8" s="368"/>
      <c r="B8" s="519" t="s">
        <v>911</v>
      </c>
      <c r="C8" s="520">
        <f>VLOOKUP($C$2,звіт!$C$9:$DG$387,3,FALSE)</f>
        <v>3560.6</v>
      </c>
      <c r="D8" s="560"/>
      <c r="E8" s="560"/>
      <c r="F8" s="393"/>
      <c r="I8" s="361">
        <f>D57</f>
        <v>36156.541142735317</v>
      </c>
    </row>
    <row r="9" spans="1:9" ht="15" customHeight="1" x14ac:dyDescent="0.3">
      <c r="A9" s="370" t="s">
        <v>912</v>
      </c>
      <c r="B9" s="406" t="s">
        <v>913</v>
      </c>
      <c r="C9" s="176"/>
      <c r="D9" s="355"/>
      <c r="E9" s="355"/>
      <c r="F9" s="395"/>
      <c r="H9" s="361"/>
    </row>
    <row r="10" spans="1:9" ht="15" customHeight="1" x14ac:dyDescent="0.3">
      <c r="A10" s="372" t="s">
        <v>914</v>
      </c>
      <c r="B10" s="521" t="s">
        <v>915</v>
      </c>
      <c r="C10" s="347">
        <f>C11+C12+C13+C14+C15+C16+C17+C18</f>
        <v>319454.63929149543</v>
      </c>
      <c r="D10" s="347">
        <f>D11+D12+D13+D14+D15+D16+D17+D18</f>
        <v>326885.44117071439</v>
      </c>
      <c r="E10" s="347">
        <f>D10-C10</f>
        <v>7430.8018792189541</v>
      </c>
      <c r="F10" s="397">
        <f>D10/C10</f>
        <v>1.0232608983100056</v>
      </c>
      <c r="G10" s="361"/>
    </row>
    <row r="11" spans="1:9" ht="15" customHeight="1" x14ac:dyDescent="0.3">
      <c r="A11" s="374" t="s">
        <v>916</v>
      </c>
      <c r="B11" s="522" t="s">
        <v>917</v>
      </c>
      <c r="C11" s="176">
        <f>VLOOKUP($C$2,звіт!$C$9:$DG$387,7,FALSE)</f>
        <v>142077.82644254106</v>
      </c>
      <c r="D11" s="176">
        <f>VLOOKUP($C$2,звіт!$C$9:$DG$387,8,FALSE)</f>
        <v>141391.71900745935</v>
      </c>
      <c r="E11" s="176">
        <f t="shared" ref="E11:E43" si="0">D11-C11</f>
        <v>-686.10743508170708</v>
      </c>
      <c r="F11" s="398">
        <f t="shared" ref="F11:F17" si="1">IF(D11=0,0,D11/C11)</f>
        <v>0.99517090419905052</v>
      </c>
      <c r="G11" s="361"/>
    </row>
    <row r="12" spans="1:9" ht="15" customHeight="1" x14ac:dyDescent="0.3">
      <c r="A12" s="374" t="s">
        <v>918</v>
      </c>
      <c r="B12" s="522" t="s">
        <v>886</v>
      </c>
      <c r="C12" s="176">
        <f>VLOOKUP($C$2,звіт!$C$9:$DG$387,10,FALSE)</f>
        <v>23390.154291890714</v>
      </c>
      <c r="D12" s="176">
        <f>VLOOKUP($C$2,звіт!$C$9:$DG$387,11,FALSE)</f>
        <v>22857.564348421482</v>
      </c>
      <c r="E12" s="176">
        <f t="shared" si="0"/>
        <v>-532.58994346923282</v>
      </c>
      <c r="F12" s="398">
        <f t="shared" si="1"/>
        <v>0.97723016544384744</v>
      </c>
      <c r="G12" s="361"/>
    </row>
    <row r="13" spans="1:9" ht="15" customHeight="1" x14ac:dyDescent="0.3">
      <c r="A13" s="374" t="s">
        <v>919</v>
      </c>
      <c r="B13" s="522" t="s">
        <v>887</v>
      </c>
      <c r="C13" s="176">
        <f>VLOOKUP($C$2,звіт!$C$9:$DG$387,13,FALSE)</f>
        <v>0</v>
      </c>
      <c r="D13" s="176">
        <f>VLOOKUP($C$2,звіт!$C$9:$DG$387,14,FALSE)</f>
        <v>0</v>
      </c>
      <c r="E13" s="176">
        <f t="shared" si="0"/>
        <v>0</v>
      </c>
      <c r="F13" s="398">
        <f t="shared" si="1"/>
        <v>0</v>
      </c>
      <c r="G13" s="361"/>
    </row>
    <row r="14" spans="1:9" ht="15" customHeight="1" x14ac:dyDescent="0.3">
      <c r="A14" s="374" t="s">
        <v>920</v>
      </c>
      <c r="B14" s="522" t="s">
        <v>921</v>
      </c>
      <c r="C14" s="176">
        <f>VLOOKUP($C$2,звіт!$C$9:$DG$387,16,FALSE)</f>
        <v>0</v>
      </c>
      <c r="D14" s="176">
        <f>VLOOKUP($C$2,звіт!$C$9:$DG$387,17,FALSE)</f>
        <v>0</v>
      </c>
      <c r="E14" s="176">
        <f t="shared" si="0"/>
        <v>0</v>
      </c>
      <c r="F14" s="398">
        <f t="shared" si="1"/>
        <v>0</v>
      </c>
      <c r="G14" s="361"/>
    </row>
    <row r="15" spans="1:9" ht="15" customHeight="1" x14ac:dyDescent="0.3">
      <c r="A15" s="374" t="s">
        <v>922</v>
      </c>
      <c r="B15" s="522" t="s">
        <v>923</v>
      </c>
      <c r="C15" s="176">
        <f>VLOOKUP($C$2,звіт!$C$9:$DG$387,19,FALSE)</f>
        <v>2257.672130121965</v>
      </c>
      <c r="D15" s="176">
        <f>VLOOKUP($C$2,звіт!$C$9:$DG$387,20,FALSE)</f>
        <v>3787.0289745149676</v>
      </c>
      <c r="E15" s="176">
        <f t="shared" si="0"/>
        <v>1529.3568443930026</v>
      </c>
      <c r="F15" s="398">
        <f t="shared" si="1"/>
        <v>1.6774043157056568</v>
      </c>
      <c r="G15" s="361"/>
    </row>
    <row r="16" spans="1:9" ht="15" customHeight="1" x14ac:dyDescent="0.3">
      <c r="A16" s="374" t="s">
        <v>924</v>
      </c>
      <c r="B16" s="522" t="s">
        <v>890</v>
      </c>
      <c r="C16" s="176">
        <f>VLOOKUP($C$2,звіт!$C$9:$DG$387,22,FALSE)</f>
        <v>46001.963344368181</v>
      </c>
      <c r="D16" s="176">
        <f>VLOOKUP($C$2,звіт!$C$9:$DG$387,23,FALSE)</f>
        <v>43183.21435284186</v>
      </c>
      <c r="E16" s="176">
        <f t="shared" si="0"/>
        <v>-2818.7489915263213</v>
      </c>
      <c r="F16" s="398">
        <f t="shared" si="1"/>
        <v>0.938725463293266</v>
      </c>
      <c r="G16" s="361"/>
    </row>
    <row r="17" spans="1:12" ht="15" customHeight="1" x14ac:dyDescent="0.3">
      <c r="A17" s="374" t="s">
        <v>925</v>
      </c>
      <c r="B17" s="522" t="s">
        <v>850</v>
      </c>
      <c r="C17" s="176">
        <f>VLOOKUP($C$2,звіт!$C$9:$DG$387,25,FALSE)</f>
        <v>3792.0960000000009</v>
      </c>
      <c r="D17" s="176">
        <f>VLOOKUP($C$2,звіт!$C$9:$DG$387,26,FALSE)</f>
        <v>0</v>
      </c>
      <c r="E17" s="176">
        <f t="shared" si="0"/>
        <v>-3792.0960000000009</v>
      </c>
      <c r="F17" s="398">
        <f t="shared" si="1"/>
        <v>0</v>
      </c>
      <c r="G17" s="361"/>
    </row>
    <row r="18" spans="1:12" ht="15" customHeight="1" x14ac:dyDescent="0.3">
      <c r="A18" s="374" t="s">
        <v>926</v>
      </c>
      <c r="B18" s="523" t="s">
        <v>927</v>
      </c>
      <c r="C18" s="176">
        <f>VLOOKUP($C$2,звіт!$C$9:$DG$387,28,FALSE)</f>
        <v>101934.92708257353</v>
      </c>
      <c r="D18" s="176">
        <f>VLOOKUP($C$2,звіт!$C$9:$DG$387,29,FALSE)</f>
        <v>115665.91448747672</v>
      </c>
      <c r="E18" s="176">
        <f t="shared" si="0"/>
        <v>13730.987404903193</v>
      </c>
      <c r="F18" s="398">
        <f>D18/C18</f>
        <v>1.1347034603142478</v>
      </c>
      <c r="G18" s="361"/>
    </row>
    <row r="19" spans="1:12" ht="15" customHeight="1" x14ac:dyDescent="0.3">
      <c r="A19" s="370" t="s">
        <v>928</v>
      </c>
      <c r="B19" s="524" t="s">
        <v>19</v>
      </c>
      <c r="C19" s="347">
        <f>VLOOKUP($C$2,звіт!$C$9:$DG$387,34,FALSE)</f>
        <v>73211.664518344449</v>
      </c>
      <c r="D19" s="347">
        <f>VLOOKUP($C$2,звіт!$C$9:$DG$387,35,FALSE)</f>
        <v>73644.113532161602</v>
      </c>
      <c r="E19" s="347">
        <f t="shared" si="0"/>
        <v>432.44901381715317</v>
      </c>
      <c r="F19" s="397">
        <f>IF(D19=0,0,D19/C19)</f>
        <v>1.0059068321511635</v>
      </c>
      <c r="G19" s="361"/>
    </row>
    <row r="20" spans="1:12" ht="15" customHeight="1" x14ac:dyDescent="0.3">
      <c r="A20" s="370" t="s">
        <v>929</v>
      </c>
      <c r="B20" s="524" t="s">
        <v>20</v>
      </c>
      <c r="C20" s="347">
        <f>VLOOKUP($C$2,звіт!$C$9:$DG$387,37,FALSE)</f>
        <v>10526.975399801824</v>
      </c>
      <c r="D20" s="347">
        <f>VLOOKUP($C$2,звіт!$C$9:$DG$387,38,FALSE)</f>
        <v>10915.763137146303</v>
      </c>
      <c r="E20" s="347">
        <f t="shared" si="0"/>
        <v>388.78773734447896</v>
      </c>
      <c r="F20" s="397">
        <f>IF(D20=0,0,D20/C20)</f>
        <v>1.0369325207458733</v>
      </c>
      <c r="G20" s="361"/>
    </row>
    <row r="21" spans="1:12" ht="15" customHeight="1" x14ac:dyDescent="0.3">
      <c r="A21" s="370" t="s">
        <v>930</v>
      </c>
      <c r="B21" s="521" t="s">
        <v>21</v>
      </c>
      <c r="C21" s="347">
        <f>VLOOKUP($C$2,звіт!$C$9:$DG$387,40,FALSE)</f>
        <v>32174.64485050469</v>
      </c>
      <c r="D21" s="347">
        <f>VLOOKUP($C$2,звіт!$C$9:$DG$387,41,FALSE)</f>
        <v>27275.329744732117</v>
      </c>
      <c r="E21" s="347">
        <f t="shared" si="0"/>
        <v>-4899.3151057725736</v>
      </c>
      <c r="F21" s="397">
        <f>IF(D21=0,0,D21/C21)</f>
        <v>0.84772745344862066</v>
      </c>
      <c r="G21" s="361"/>
      <c r="I21" s="318" t="s">
        <v>1055</v>
      </c>
    </row>
    <row r="22" spans="1:12" s="563" customFormat="1" ht="15.6" customHeight="1" x14ac:dyDescent="0.3">
      <c r="A22" s="525" t="s">
        <v>931</v>
      </c>
      <c r="B22" s="526" t="s">
        <v>971</v>
      </c>
      <c r="C22" s="345">
        <v>0</v>
      </c>
      <c r="D22" s="345">
        <v>0</v>
      </c>
      <c r="E22" s="345">
        <f t="shared" si="0"/>
        <v>0</v>
      </c>
      <c r="F22" s="561"/>
      <c r="G22" s="361"/>
      <c r="I22" s="562" t="s">
        <v>1012</v>
      </c>
      <c r="J22" s="562" t="s">
        <v>1013</v>
      </c>
      <c r="K22" s="562" t="s">
        <v>1002</v>
      </c>
      <c r="L22" s="562" t="s">
        <v>1014</v>
      </c>
    </row>
    <row r="23" spans="1:12" ht="77.400000000000006" customHeight="1" x14ac:dyDescent="0.3">
      <c r="A23" s="370" t="s">
        <v>933</v>
      </c>
      <c r="B23" s="521" t="s">
        <v>1043</v>
      </c>
      <c r="C23" s="347">
        <f>VLOOKUP($C$2,звіт!$C$9:$DG$387,43,FALSE)</f>
        <v>238412.64982957439</v>
      </c>
      <c r="D23" s="347">
        <f>VLOOKUP($C$2,звіт!$C$9:$DG$387,44,FALSE)</f>
        <v>171179.44093226266</v>
      </c>
      <c r="E23" s="347">
        <f t="shared" si="0"/>
        <v>-67233.208897311735</v>
      </c>
      <c r="F23" s="397">
        <f>D23/C23</f>
        <v>0.71799646979565745</v>
      </c>
      <c r="G23" s="361"/>
      <c r="I23" s="176">
        <f>(C23+C24)*1.2</f>
        <v>359372.21017061727</v>
      </c>
      <c r="J23" s="176">
        <f>(D23+D24)*1.2</f>
        <v>278811.41295400611</v>
      </c>
      <c r="K23" s="176">
        <f>J23-I23</f>
        <v>-80560.797216611158</v>
      </c>
      <c r="L23" s="564">
        <f>J23/I23</f>
        <v>0.77582908489678781</v>
      </c>
    </row>
    <row r="24" spans="1:12" ht="13.8" customHeight="1" x14ac:dyDescent="0.3">
      <c r="A24" s="370" t="s">
        <v>935</v>
      </c>
      <c r="B24" s="521" t="s">
        <v>936</v>
      </c>
      <c r="C24" s="347">
        <f>C25+C26+C27+C28+C29+C30+C31</f>
        <v>61064.191979273361</v>
      </c>
      <c r="D24" s="347">
        <f>D25+D26+D27+D28+D29+D30+D31</f>
        <v>61163.403196075786</v>
      </c>
      <c r="E24" s="347">
        <f t="shared" si="0"/>
        <v>99.211216802425042</v>
      </c>
      <c r="F24" s="397">
        <f t="shared" ref="F24:F37" si="2">IF(D24=0,0,D24/C24)</f>
        <v>1.0016247036698054</v>
      </c>
      <c r="G24" s="361"/>
    </row>
    <row r="25" spans="1:12" ht="15" customHeight="1" x14ac:dyDescent="0.3">
      <c r="A25" s="374" t="s">
        <v>937</v>
      </c>
      <c r="B25" s="522" t="s">
        <v>917</v>
      </c>
      <c r="C25" s="176">
        <f>VLOOKUP($C$2,звіт!$C$9:$DG$387,46,FALSE)</f>
        <v>24155.707397192298</v>
      </c>
      <c r="D25" s="176">
        <f>VLOOKUP($C$2,звіт!$C$9:$DG$387,47,FALSE)</f>
        <v>525</v>
      </c>
      <c r="E25" s="176">
        <f t="shared" si="0"/>
        <v>-23630.707397192298</v>
      </c>
      <c r="F25" s="398">
        <f t="shared" si="2"/>
        <v>2.1733994015055116E-2</v>
      </c>
      <c r="G25" s="361"/>
    </row>
    <row r="26" spans="1:12" ht="15" customHeight="1" x14ac:dyDescent="0.3">
      <c r="A26" s="374" t="s">
        <v>938</v>
      </c>
      <c r="B26" s="522" t="s">
        <v>886</v>
      </c>
      <c r="C26" s="176">
        <f>VLOOKUP($C$2,звіт!$C$9:$DG$387,49,FALSE)</f>
        <v>28249.864335552382</v>
      </c>
      <c r="D26" s="176">
        <f>VLOOKUP($C$2,звіт!$C$9:$DG$387,50,FALSE)</f>
        <v>336</v>
      </c>
      <c r="E26" s="176">
        <f t="shared" si="0"/>
        <v>-27913.864335552382</v>
      </c>
      <c r="F26" s="398">
        <f t="shared" si="2"/>
        <v>1.189386242740801E-2</v>
      </c>
      <c r="G26" s="361"/>
    </row>
    <row r="27" spans="1:12" ht="15" customHeight="1" x14ac:dyDescent="0.3">
      <c r="A27" s="374" t="s">
        <v>939</v>
      </c>
      <c r="B27" s="522" t="s">
        <v>887</v>
      </c>
      <c r="C27" s="176">
        <f>VLOOKUP($C$2,звіт!$C$9:$DG$387,52,FALSE)</f>
        <v>0</v>
      </c>
      <c r="D27" s="176">
        <f>VLOOKUP($C$2,звіт!$C$9:$DG$387,53,FALSE)</f>
        <v>0</v>
      </c>
      <c r="E27" s="176">
        <f t="shared" si="0"/>
        <v>0</v>
      </c>
      <c r="F27" s="398">
        <f t="shared" si="2"/>
        <v>0</v>
      </c>
      <c r="G27" s="361"/>
    </row>
    <row r="28" spans="1:12" ht="15" customHeight="1" x14ac:dyDescent="0.3">
      <c r="A28" s="374" t="s">
        <v>940</v>
      </c>
      <c r="B28" s="522" t="s">
        <v>921</v>
      </c>
      <c r="C28" s="176">
        <f>VLOOKUP($C$2,звіт!$C$9:$DG$387,55,FALSE)</f>
        <v>0</v>
      </c>
      <c r="D28" s="176">
        <f>VLOOKUP($C$2,звіт!$C$9:$DG$387,56,FALSE)</f>
        <v>0</v>
      </c>
      <c r="E28" s="176">
        <f t="shared" si="0"/>
        <v>0</v>
      </c>
      <c r="F28" s="398">
        <f t="shared" si="2"/>
        <v>0</v>
      </c>
      <c r="G28" s="361"/>
    </row>
    <row r="29" spans="1:12" ht="15" customHeight="1" x14ac:dyDescent="0.3">
      <c r="A29" s="374" t="s">
        <v>941</v>
      </c>
      <c r="B29" s="522" t="s">
        <v>923</v>
      </c>
      <c r="C29" s="176">
        <f>VLOOKUP($C$2,звіт!$C$9:$DG$387,58,FALSE)</f>
        <v>3055.1577002390277</v>
      </c>
      <c r="D29" s="176">
        <f>VLOOKUP($C$2,звіт!$C$9:$DG$387,59,FALSE)</f>
        <v>3869.4917767572533</v>
      </c>
      <c r="E29" s="176">
        <f t="shared" ref="E29" si="3">D29-C29</f>
        <v>814.33407651822563</v>
      </c>
      <c r="F29" s="398">
        <f t="shared" ref="F29" si="4">IF(D29=0,0,D29/C29)</f>
        <v>1.2665440400849077</v>
      </c>
      <c r="G29" s="361"/>
    </row>
    <row r="30" spans="1:12" ht="15" customHeight="1" x14ac:dyDescent="0.3">
      <c r="A30" s="374" t="s">
        <v>942</v>
      </c>
      <c r="B30" s="522" t="s">
        <v>890</v>
      </c>
      <c r="C30" s="176">
        <f>VLOOKUP($C$2,звіт!$C$9:$DG$387,61,FALSE)</f>
        <v>4655.4385462896644</v>
      </c>
      <c r="D30" s="176">
        <f>VLOOKUP($C$2,звіт!$C$9:$DG$387,62,FALSE)</f>
        <v>47650.860516970526</v>
      </c>
      <c r="E30" s="176">
        <f t="shared" si="0"/>
        <v>42995.421970680865</v>
      </c>
      <c r="F30" s="398">
        <f t="shared" si="2"/>
        <v>10.235525620877922</v>
      </c>
      <c r="G30" s="361"/>
    </row>
    <row r="31" spans="1:12" ht="15" customHeight="1" x14ac:dyDescent="0.3">
      <c r="A31" s="374" t="s">
        <v>943</v>
      </c>
      <c r="B31" s="522" t="s">
        <v>850</v>
      </c>
      <c r="C31" s="176">
        <f>VLOOKUP($C$2,звіт!$C$9:$DG$387,64,FALSE)</f>
        <v>948.02400000000023</v>
      </c>
      <c r="D31" s="176">
        <f>VLOOKUP($C$2,звіт!$C$9:$DG$387,65,FALSE)</f>
        <v>8782.0509023480008</v>
      </c>
      <c r="E31" s="176">
        <f t="shared" si="0"/>
        <v>7834.0269023480005</v>
      </c>
      <c r="F31" s="398">
        <f t="shared" si="2"/>
        <v>9.2635322548247707</v>
      </c>
      <c r="G31" s="361"/>
    </row>
    <row r="32" spans="1:12" ht="20.399999999999999" x14ac:dyDescent="0.3">
      <c r="A32" s="370" t="s">
        <v>944</v>
      </c>
      <c r="B32" s="526" t="s">
        <v>971</v>
      </c>
      <c r="C32" s="345">
        <v>0</v>
      </c>
      <c r="D32" s="345">
        <v>0</v>
      </c>
      <c r="E32" s="342">
        <f t="shared" si="0"/>
        <v>0</v>
      </c>
      <c r="F32" s="398">
        <f t="shared" si="2"/>
        <v>0</v>
      </c>
      <c r="G32" s="361"/>
    </row>
    <row r="33" spans="1:10" ht="15" customHeight="1" x14ac:dyDescent="0.3">
      <c r="A33" s="370" t="s">
        <v>946</v>
      </c>
      <c r="B33" s="521" t="s">
        <v>24</v>
      </c>
      <c r="C33" s="347">
        <f>VLOOKUP($C$2,звіт!$C$9:$DG$387,70,FALSE)</f>
        <v>148939.32694409575</v>
      </c>
      <c r="D33" s="347">
        <f>VLOOKUP($C$2,звіт!$C$9:$DG$387,71,FALSE)</f>
        <v>230248.13064141397</v>
      </c>
      <c r="E33" s="347">
        <f t="shared" si="0"/>
        <v>81308.803697318217</v>
      </c>
      <c r="F33" s="397">
        <f t="shared" si="2"/>
        <v>1.545918968250994</v>
      </c>
      <c r="G33" s="361"/>
    </row>
    <row r="34" spans="1:10" ht="22.8" customHeight="1" x14ac:dyDescent="0.3">
      <c r="A34" s="370" t="s">
        <v>947</v>
      </c>
      <c r="B34" s="521" t="s">
        <v>25</v>
      </c>
      <c r="C34" s="347">
        <f>VLOOKUP($C$2,звіт!$C$9:$DG$387,73,FALSE)</f>
        <v>187287.98842488788</v>
      </c>
      <c r="D34" s="347">
        <f>VLOOKUP($C$2,звіт!$C$9:$DG$387,74,FALSE)</f>
        <v>192556.70326656086</v>
      </c>
      <c r="E34" s="347">
        <f t="shared" si="0"/>
        <v>5268.714841672976</v>
      </c>
      <c r="F34" s="397">
        <f t="shared" si="2"/>
        <v>1.0281316217125478</v>
      </c>
      <c r="G34" s="361"/>
    </row>
    <row r="35" spans="1:10" ht="37.200000000000003" customHeight="1" x14ac:dyDescent="0.3">
      <c r="A35" s="370" t="s">
        <v>948</v>
      </c>
      <c r="B35" s="521" t="s">
        <v>26</v>
      </c>
      <c r="C35" s="347">
        <f>VLOOKUP($C$2,звіт!$C$9:$DG$387,76,FALSE)</f>
        <v>70530.396567782998</v>
      </c>
      <c r="D35" s="347">
        <f>VLOOKUP($C$2,звіт!$C$9:$DG$387,77,FALSE)</f>
        <v>40228.988824289227</v>
      </c>
      <c r="E35" s="347">
        <f t="shared" si="0"/>
        <v>-30301.407743493772</v>
      </c>
      <c r="F35" s="397">
        <f t="shared" si="2"/>
        <v>0.5703780324789085</v>
      </c>
      <c r="G35" s="361"/>
      <c r="H35" s="361"/>
      <c r="I35" s="361"/>
    </row>
    <row r="36" spans="1:10" ht="15" customHeight="1" x14ac:dyDescent="0.3">
      <c r="A36" s="370" t="s">
        <v>949</v>
      </c>
      <c r="B36" s="521" t="s">
        <v>27</v>
      </c>
      <c r="C36" s="347">
        <f>VLOOKUP($C$2,звіт!$C$9:$DG$387,79,FALSE)</f>
        <v>667.58196490620799</v>
      </c>
      <c r="D36" s="347">
        <f>VLOOKUP($C$2,звіт!$C$9:$DG$387,80,FALSE)</f>
        <v>673.1957730240041</v>
      </c>
      <c r="E36" s="347">
        <f t="shared" si="0"/>
        <v>5.6138081177961112</v>
      </c>
      <c r="F36" s="397">
        <f t="shared" si="2"/>
        <v>1.0084091668332964</v>
      </c>
      <c r="G36" s="361"/>
    </row>
    <row r="37" spans="1:10" ht="15" customHeight="1" x14ac:dyDescent="0.3">
      <c r="A37" s="370" t="s">
        <v>950</v>
      </c>
      <c r="B37" s="521" t="s">
        <v>28</v>
      </c>
      <c r="C37" s="347">
        <f>VLOOKUP($C$2,звіт!$C$9:$DG$387,82,FALSE)</f>
        <v>82.115445982359802</v>
      </c>
      <c r="D37" s="347">
        <f>VLOOKUP($C$2,звіт!$C$9:$DG$387,83,FALSE)</f>
        <v>0</v>
      </c>
      <c r="E37" s="347">
        <f t="shared" si="0"/>
        <v>-82.115445982359802</v>
      </c>
      <c r="F37" s="397">
        <f t="shared" si="2"/>
        <v>0</v>
      </c>
      <c r="G37" s="361"/>
    </row>
    <row r="38" spans="1:10" ht="41.4" customHeight="1" x14ac:dyDescent="0.3">
      <c r="A38" s="370" t="s">
        <v>951</v>
      </c>
      <c r="B38" s="521" t="s">
        <v>952</v>
      </c>
      <c r="C38" s="347">
        <f>C39+C40</f>
        <v>94577.273812077081</v>
      </c>
      <c r="D38" s="347">
        <f>D39+D40</f>
        <v>87162.103008297854</v>
      </c>
      <c r="E38" s="347">
        <f t="shared" si="0"/>
        <v>-7415.1708037792268</v>
      </c>
      <c r="F38" s="397">
        <f>D38/C38</f>
        <v>0.92159669543327072</v>
      </c>
      <c r="G38" s="361"/>
    </row>
    <row r="39" spans="1:10" ht="15" customHeight="1" x14ac:dyDescent="0.3">
      <c r="A39" s="378" t="s">
        <v>953</v>
      </c>
      <c r="B39" s="527" t="s">
        <v>66</v>
      </c>
      <c r="C39" s="176">
        <f>VLOOKUP($C$2,звіт!$C$9:$DG$387,85,FALSE)</f>
        <v>28450.931010811229</v>
      </c>
      <c r="D39" s="176">
        <f>VLOOKUP($C$2,звіт!$C$9:$DG$387,86,FALSE)</f>
        <v>26387.486759258369</v>
      </c>
      <c r="E39" s="176">
        <f t="shared" si="0"/>
        <v>-2063.4442515528608</v>
      </c>
      <c r="F39" s="398">
        <f>D39/C39</f>
        <v>0.92747357719967893</v>
      </c>
      <c r="G39" s="361"/>
    </row>
    <row r="40" spans="1:10" ht="15" customHeight="1" x14ac:dyDescent="0.3">
      <c r="A40" s="378" t="s">
        <v>954</v>
      </c>
      <c r="B40" s="527" t="s">
        <v>67</v>
      </c>
      <c r="C40" s="176">
        <f>VLOOKUP($C$2,звіт!$C$9:$DG$387,88,FALSE)</f>
        <v>66126.342801265855</v>
      </c>
      <c r="D40" s="176">
        <f>VLOOKUP($C$2,звіт!$C$9:$DG$387,89,FALSE)</f>
        <v>60774.616249039478</v>
      </c>
      <c r="E40" s="176">
        <f t="shared" si="0"/>
        <v>-5351.726552226377</v>
      </c>
      <c r="F40" s="398">
        <f>IF(D40=0,0,D40/C40)</f>
        <v>0.91906816065255115</v>
      </c>
      <c r="G40" s="361"/>
    </row>
    <row r="41" spans="1:10" ht="15" customHeight="1" x14ac:dyDescent="0.3">
      <c r="A41" s="370" t="s">
        <v>955</v>
      </c>
      <c r="B41" s="518" t="s">
        <v>956</v>
      </c>
      <c r="C41" s="176">
        <f>VLOOKUP($C$2,звіт!$C$9:$DV$387,124,FALSE)</f>
        <v>0</v>
      </c>
      <c r="D41" s="176"/>
      <c r="E41" s="176"/>
      <c r="F41" s="398"/>
      <c r="G41" s="361"/>
    </row>
    <row r="42" spans="1:10" ht="20.399999999999999" customHeight="1" thickBot="1" x14ac:dyDescent="0.35">
      <c r="A42" s="528" t="s">
        <v>957</v>
      </c>
      <c r="B42" s="529" t="s">
        <v>30</v>
      </c>
      <c r="C42" s="565">
        <f>C10+C19+C20+C21+C22+C23+C24+C32+C33+C34+C35+C36+C37+C38+C41</f>
        <v>1236929.4490287267</v>
      </c>
      <c r="D42" s="565">
        <f>D10+D19+D20+D21+D22+D23+D24+D32+D33+D34+D35+D36+D37+D38+D41</f>
        <v>1221932.6132266792</v>
      </c>
      <c r="E42" s="565">
        <f t="shared" si="0"/>
        <v>-14996.835802047513</v>
      </c>
      <c r="F42" s="566">
        <f>D42/C42</f>
        <v>0.98787575490758717</v>
      </c>
      <c r="G42" s="361"/>
      <c r="I42" s="361">
        <f>'[1]звіт будинок'!C42+'[2]Звіт-будинок'!C42+'[3]Звіт-будинок'!C42+'[4]Звіт-будинок'!C42+'[5]Звіт-будинок'!C42+'[6]Звіт-будинок'!C42+'[7]Звіт-будинок'!C42</f>
        <v>1366833.99570467</v>
      </c>
      <c r="J42" s="361">
        <f>'[1]звіт будинок'!D42+'[2]Звіт-будинок'!D42+'[3]Звіт-будинок'!D42+'[4]Звіт-будинок'!D42+'[5]Звіт-будинок'!D42+'[6]Звіт-будинок'!D42+'[7]Звіт-будинок'!D42</f>
        <v>1123902.9396842518</v>
      </c>
    </row>
    <row r="43" spans="1:10" ht="20.399999999999999" customHeight="1" thickBot="1" x14ac:dyDescent="0.35">
      <c r="A43" s="530" t="s">
        <v>958</v>
      </c>
      <c r="B43" s="531" t="s">
        <v>959</v>
      </c>
      <c r="C43" s="567">
        <f>C42*1.2</f>
        <v>1484315.338834472</v>
      </c>
      <c r="D43" s="567">
        <f>D42*1.2</f>
        <v>1466319.135872015</v>
      </c>
      <c r="E43" s="567">
        <f t="shared" si="0"/>
        <v>-17996.20296245697</v>
      </c>
      <c r="F43" s="568">
        <f>D43/C43</f>
        <v>0.98787575490758717</v>
      </c>
      <c r="I43" s="176">
        <f>VLOOKUP($C$2,звіт!$C$9:$DG$387,97,FALSE)</f>
        <v>1484315.338834472</v>
      </c>
      <c r="J43" s="176">
        <f>VLOOKUP($C$2,звіт!$C$9:$DG$387,98,FALSE)</f>
        <v>1466319.135872015</v>
      </c>
    </row>
    <row r="44" spans="1:10" ht="14.4" hidden="1" thickBot="1" x14ac:dyDescent="0.35">
      <c r="A44" s="532" t="s">
        <v>960</v>
      </c>
      <c r="B44" s="533" t="s">
        <v>962</v>
      </c>
      <c r="C44" s="534">
        <f>VLOOKUP($C$2,звіт!$C$9:$DG$387,100,FALSE)</f>
        <v>52427.444287219303</v>
      </c>
      <c r="D44" s="534">
        <f>C45-D43</f>
        <v>70423.647249676287</v>
      </c>
      <c r="E44" s="534">
        <f t="shared" ref="E44" si="5">D44-C44</f>
        <v>17996.202962456984</v>
      </c>
      <c r="F44" s="535"/>
      <c r="I44" s="361">
        <f>I43-C43</f>
        <v>0</v>
      </c>
      <c r="J44" s="361">
        <f>J43-D43</f>
        <v>0</v>
      </c>
    </row>
    <row r="45" spans="1:10" ht="16.2" hidden="1" thickBot="1" x14ac:dyDescent="0.35">
      <c r="A45" s="569" t="s">
        <v>991</v>
      </c>
      <c r="B45" s="401" t="s">
        <v>963</v>
      </c>
      <c r="C45" s="567">
        <f>C43+C44</f>
        <v>1536742.7831216913</v>
      </c>
      <c r="D45" s="570"/>
      <c r="E45" s="570"/>
      <c r="F45" s="571"/>
    </row>
    <row r="46" spans="1:10" ht="10.199999999999999" customHeight="1" thickBot="1" x14ac:dyDescent="0.35"/>
    <row r="47" spans="1:10" ht="14.4" x14ac:dyDescent="0.3">
      <c r="A47" s="631" t="s">
        <v>972</v>
      </c>
      <c r="B47" s="632"/>
      <c r="C47" s="572" t="str">
        <f>I7</f>
        <v>на 01.03.2026</v>
      </c>
      <c r="D47" s="536">
        <f>VLOOKUP($C$2,звіт!$C$9:$DG$387,107,FALSE)</f>
        <v>51547.78</v>
      </c>
      <c r="E47" s="633">
        <f>D47+D48</f>
        <v>51547.78</v>
      </c>
      <c r="I47" s="611">
        <f>D47/C78</f>
        <v>1.9576565898394198</v>
      </c>
      <c r="J47" s="175"/>
    </row>
    <row r="48" spans="1:10" ht="15" thickBot="1" x14ac:dyDescent="0.35">
      <c r="A48" s="635" t="s">
        <v>973</v>
      </c>
      <c r="B48" s="636"/>
      <c r="C48" s="573" t="str">
        <f>I7</f>
        <v>на 01.03.2026</v>
      </c>
      <c r="D48" s="537">
        <f>VLOOKUP($C$2,звіт!$C$9:$DG$387,108,FALSE)</f>
        <v>0</v>
      </c>
      <c r="E48" s="634"/>
      <c r="I48" s="330" t="s">
        <v>1017</v>
      </c>
    </row>
    <row r="49" spans="1:9" ht="15" thickBot="1" x14ac:dyDescent="0.35">
      <c r="A49" s="544"/>
      <c r="B49" s="545"/>
      <c r="C49" s="573"/>
      <c r="D49" s="613"/>
      <c r="E49" s="574"/>
    </row>
    <row r="50" spans="1:9" ht="24.6" customHeight="1" thickBot="1" x14ac:dyDescent="0.35">
      <c r="A50" s="617" t="s">
        <v>1035</v>
      </c>
      <c r="B50" s="618"/>
      <c r="C50" s="538">
        <v>43525</v>
      </c>
      <c r="D50" s="536">
        <f>VLOOKUP($C$2,звіт!$C$9:$EJ$387,130,FALSE)*-1</f>
        <v>2493</v>
      </c>
      <c r="E50" s="539" t="str">
        <f>IF(D50&gt;0,"недовиконано","перевиконано")</f>
        <v>недовиконано</v>
      </c>
    </row>
    <row r="51" spans="1:9" ht="13.8" customHeight="1" x14ac:dyDescent="0.3">
      <c r="A51" s="540"/>
      <c r="B51" s="541" t="s">
        <v>974</v>
      </c>
      <c r="C51" s="542"/>
      <c r="D51" s="536"/>
      <c r="E51" s="543"/>
    </row>
    <row r="52" spans="1:9" ht="16.2" customHeight="1" x14ac:dyDescent="0.3">
      <c r="A52" s="619" t="s">
        <v>993</v>
      </c>
      <c r="B52" s="620"/>
      <c r="C52" s="575" t="str">
        <f>I7</f>
        <v>на 01.03.2026</v>
      </c>
      <c r="D52" s="576">
        <f>E43*-1</f>
        <v>17996.20296245697</v>
      </c>
      <c r="E52" s="577" t="str">
        <f>IF(D52&gt;0,"недовиконано","перевиконано")</f>
        <v>недовиконано</v>
      </c>
    </row>
    <row r="53" spans="1:9" ht="10.8" customHeight="1" thickBot="1" x14ac:dyDescent="0.35">
      <c r="A53" s="621"/>
      <c r="B53" s="622"/>
      <c r="C53" s="546"/>
      <c r="D53" s="547"/>
      <c r="E53" s="548"/>
    </row>
    <row r="54" spans="1:9" ht="21.9" customHeight="1" thickBot="1" x14ac:dyDescent="0.35">
      <c r="A54" s="544"/>
      <c r="B54" s="549" t="s">
        <v>992</v>
      </c>
      <c r="C54" s="550" t="str">
        <f>C52</f>
        <v>на 01.03.2026</v>
      </c>
      <c r="D54" s="551">
        <f>D50+D52</f>
        <v>20489.20296245697</v>
      </c>
      <c r="E54" s="548" t="str">
        <f t="shared" ref="E54" si="6">IF(D54&gt;0,"недовиконано","перевиконано")</f>
        <v>недовиконано</v>
      </c>
    </row>
    <row r="55" spans="1:9" ht="14.4" x14ac:dyDescent="0.3">
      <c r="A55" s="578"/>
      <c r="B55" s="579" t="s">
        <v>1019</v>
      </c>
      <c r="C55" s="580"/>
      <c r="D55" s="609">
        <f>VLOOKUP($C$2,'звіт 03.19-03.24'!$C$9:$DH$354,110,FALSE)</f>
        <v>15667.338180278348</v>
      </c>
      <c r="E55" s="581"/>
      <c r="G55" s="582"/>
    </row>
    <row r="56" spans="1:9" ht="15" thickBot="1" x14ac:dyDescent="0.35">
      <c r="A56" s="578"/>
      <c r="B56" s="583" t="s">
        <v>1044</v>
      </c>
      <c r="C56" s="584"/>
      <c r="D56" s="610">
        <f>VLOOKUP($C$2,'звіт 03.19-03.24'!$C$9:$DI$354,111,FALSE)</f>
        <v>0</v>
      </c>
      <c r="E56" s="581"/>
      <c r="G56" s="582"/>
    </row>
    <row r="57" spans="1:9" ht="22.8" customHeight="1" thickBot="1" x14ac:dyDescent="0.35">
      <c r="A57" s="637" t="s">
        <v>1046</v>
      </c>
      <c r="B57" s="638"/>
      <c r="C57" s="592"/>
      <c r="D57" s="593">
        <f>D54+D55+D56</f>
        <v>36156.541142735317</v>
      </c>
      <c r="E57" s="594" t="str">
        <f>IF(D57&gt;0,"недовиконано","перевиконано")</f>
        <v>недовиконано</v>
      </c>
      <c r="F57" s="320"/>
      <c r="I57" s="361">
        <f>D54+D55+D56</f>
        <v>36156.541142735317</v>
      </c>
    </row>
    <row r="58" spans="1:9" ht="6" customHeight="1" x14ac:dyDescent="0.3">
      <c r="A58" s="578"/>
      <c r="B58" s="585"/>
      <c r="C58" s="586"/>
      <c r="D58" s="587"/>
      <c r="E58" s="581"/>
      <c r="G58" s="582"/>
    </row>
    <row r="59" spans="1:9" ht="22.8" x14ac:dyDescent="0.3">
      <c r="B59" s="350" t="s">
        <v>975</v>
      </c>
      <c r="C59" s="623" t="s">
        <v>976</v>
      </c>
      <c r="D59" s="624"/>
      <c r="E59" s="588" t="s">
        <v>1038</v>
      </c>
      <c r="F59" s="588" t="s">
        <v>1004</v>
      </c>
    </row>
    <row r="60" spans="1:9" x14ac:dyDescent="0.3">
      <c r="B60" s="589" t="s">
        <v>978</v>
      </c>
      <c r="C60" s="589" t="s">
        <v>869</v>
      </c>
      <c r="D60" s="343">
        <f>'пр буд'!C6</f>
        <v>93.122</v>
      </c>
      <c r="E60" s="343">
        <f>'пр буд'!D6</f>
        <v>36937.747865797108</v>
      </c>
      <c r="F60" s="343">
        <f>E60*1.2</f>
        <v>44325.297438956528</v>
      </c>
      <c r="I60" s="612">
        <f>F60/D60</f>
        <v>475.99168229802331</v>
      </c>
    </row>
    <row r="61" spans="1:9" x14ac:dyDescent="0.3">
      <c r="B61" s="589" t="s">
        <v>979</v>
      </c>
      <c r="C61" s="589" t="s">
        <v>867</v>
      </c>
      <c r="D61" s="343">
        <f>'пр буд'!C7</f>
        <v>1</v>
      </c>
      <c r="E61" s="343">
        <f>'пр буд'!D7</f>
        <v>45724.68</v>
      </c>
      <c r="F61" s="343">
        <f t="shared" ref="F61:F70" si="7">E61*1.2</f>
        <v>54869.616000000002</v>
      </c>
    </row>
    <row r="62" spans="1:9" x14ac:dyDescent="0.3">
      <c r="B62" s="589" t="s">
        <v>980</v>
      </c>
      <c r="C62" s="589" t="s">
        <v>868</v>
      </c>
      <c r="D62" s="343">
        <f>'пр буд'!C8</f>
        <v>0</v>
      </c>
      <c r="E62" s="343">
        <f>'пр буд'!D8</f>
        <v>0</v>
      </c>
      <c r="F62" s="343">
        <f t="shared" si="7"/>
        <v>0</v>
      </c>
    </row>
    <row r="63" spans="1:9" x14ac:dyDescent="0.3">
      <c r="B63" s="589" t="s">
        <v>981</v>
      </c>
      <c r="C63" s="589"/>
      <c r="D63" s="343"/>
      <c r="E63" s="343">
        <f>'пр буд'!D9</f>
        <v>851</v>
      </c>
      <c r="F63" s="343">
        <f t="shared" si="7"/>
        <v>1021.1999999999999</v>
      </c>
    </row>
    <row r="64" spans="1:9" x14ac:dyDescent="0.3">
      <c r="B64" s="589" t="s">
        <v>982</v>
      </c>
      <c r="C64" s="589"/>
      <c r="D64" s="343"/>
      <c r="E64" s="343">
        <f>'пр буд'!D10</f>
        <v>0</v>
      </c>
      <c r="F64" s="343">
        <f t="shared" si="7"/>
        <v>0</v>
      </c>
    </row>
    <row r="65" spans="2:10" x14ac:dyDescent="0.3">
      <c r="B65" s="589" t="s">
        <v>857</v>
      </c>
      <c r="C65" s="589"/>
      <c r="D65" s="343"/>
      <c r="E65" s="343">
        <f>'пр буд'!D11</f>
        <v>5120</v>
      </c>
      <c r="F65" s="343">
        <f t="shared" si="7"/>
        <v>6144</v>
      </c>
    </row>
    <row r="66" spans="2:10" x14ac:dyDescent="0.3">
      <c r="B66" s="589" t="s">
        <v>1052</v>
      </c>
      <c r="C66" s="589"/>
      <c r="D66" s="343"/>
      <c r="E66" s="343">
        <f>'пр буд'!D12</f>
        <v>3835</v>
      </c>
      <c r="F66" s="343">
        <f t="shared" si="7"/>
        <v>4602</v>
      </c>
    </row>
    <row r="67" spans="2:10" x14ac:dyDescent="0.3">
      <c r="B67" s="589" t="s">
        <v>859</v>
      </c>
      <c r="C67" s="589"/>
      <c r="D67" s="343"/>
      <c r="E67" s="343">
        <f>'пр буд'!D13</f>
        <v>0</v>
      </c>
      <c r="F67" s="343">
        <f t="shared" si="7"/>
        <v>0</v>
      </c>
    </row>
    <row r="68" spans="2:10" x14ac:dyDescent="0.3">
      <c r="B68" s="589" t="s">
        <v>984</v>
      </c>
      <c r="C68" s="589"/>
      <c r="D68" s="343"/>
      <c r="E68" s="343">
        <f>'пр буд'!D14</f>
        <v>23346.213115513085</v>
      </c>
      <c r="F68" s="343">
        <f t="shared" si="7"/>
        <v>28015.455738615699</v>
      </c>
    </row>
    <row r="69" spans="2:10" x14ac:dyDescent="0.3">
      <c r="B69" s="589" t="s">
        <v>861</v>
      </c>
      <c r="C69" s="589"/>
      <c r="D69" s="343"/>
      <c r="E69" s="343">
        <f>'пр буд'!D15</f>
        <v>21367.251316657323</v>
      </c>
      <c r="F69" s="343">
        <f t="shared" si="7"/>
        <v>25640.701579988785</v>
      </c>
    </row>
    <row r="70" spans="2:10" x14ac:dyDescent="0.3">
      <c r="B70" s="589" t="s">
        <v>985</v>
      </c>
      <c r="C70" s="589"/>
      <c r="D70" s="343"/>
      <c r="E70" s="343">
        <f>'пр буд'!D16</f>
        <v>33997.548634295119</v>
      </c>
      <c r="F70" s="343">
        <f t="shared" si="7"/>
        <v>40797.058361154144</v>
      </c>
    </row>
    <row r="71" spans="2:10" x14ac:dyDescent="0.3">
      <c r="B71" s="350" t="s">
        <v>1048</v>
      </c>
      <c r="C71" s="350"/>
      <c r="D71" s="350"/>
      <c r="E71" s="346">
        <f>SUM(E60:E70)</f>
        <v>171179.44093226263</v>
      </c>
      <c r="F71" s="346">
        <f>SUM(F60:F70)</f>
        <v>205415.32911871516</v>
      </c>
      <c r="H71" s="361"/>
      <c r="I71" s="361">
        <f>D23*1.2</f>
        <v>205415.32911871519</v>
      </c>
    </row>
    <row r="72" spans="2:10" x14ac:dyDescent="0.3">
      <c r="B72" s="406" t="s">
        <v>1049</v>
      </c>
      <c r="C72" s="347"/>
      <c r="D72" s="406"/>
      <c r="E72" s="347">
        <f>D24</f>
        <v>61163.403196075786</v>
      </c>
      <c r="F72" s="347">
        <f>E72*1.2</f>
        <v>73396.083835290934</v>
      </c>
      <c r="I72" s="361">
        <f>I71-F71</f>
        <v>0</v>
      </c>
      <c r="J72" s="318">
        <f>I72/1.2</f>
        <v>0</v>
      </c>
    </row>
    <row r="73" spans="2:10" ht="15" customHeight="1" x14ac:dyDescent="0.3">
      <c r="B73" s="603" t="s">
        <v>1050</v>
      </c>
      <c r="C73" s="604"/>
      <c r="D73" s="605"/>
      <c r="E73" s="604">
        <f>SUM(E71:E72)</f>
        <v>232342.84412833842</v>
      </c>
      <c r="F73" s="606">
        <f>SUM(F71:F72)</f>
        <v>278811.41295400611</v>
      </c>
    </row>
    <row r="74" spans="2:10" ht="15" customHeight="1" x14ac:dyDescent="0.3">
      <c r="B74" s="355"/>
      <c r="C74" s="355"/>
      <c r="D74" s="355"/>
      <c r="E74" s="355"/>
      <c r="F74" s="355"/>
    </row>
    <row r="77" spans="2:10" hidden="1" x14ac:dyDescent="0.3">
      <c r="B77" s="350" t="s">
        <v>1051</v>
      </c>
      <c r="C77" s="346" t="s">
        <v>987</v>
      </c>
      <c r="D77" s="349" t="s">
        <v>988</v>
      </c>
    </row>
    <row r="78" spans="2:10" hidden="1" x14ac:dyDescent="0.3">
      <c r="B78" s="350" t="s">
        <v>989</v>
      </c>
      <c r="C78" s="347">
        <f>VLOOKUP($C$2,звіт!$C$6:$DT$387,120,FALSE)</f>
        <v>26331.37</v>
      </c>
      <c r="D78" s="590">
        <f>C78*12</f>
        <v>315976.44</v>
      </c>
    </row>
    <row r="79" spans="2:10" hidden="1" x14ac:dyDescent="0.3">
      <c r="B79" s="350" t="s">
        <v>990</v>
      </c>
      <c r="C79" s="347">
        <f>VLOOKUP($C$2,звіт!$C$6:$EG$387,128,FALSE)</f>
        <v>5804.6088170587036</v>
      </c>
      <c r="D79" s="590">
        <f>C79*12</f>
        <v>69655.305804704447</v>
      </c>
    </row>
    <row r="80" spans="2:10" x14ac:dyDescent="0.3">
      <c r="B80" s="318" t="s">
        <v>1053</v>
      </c>
      <c r="D80" s="318" t="s">
        <v>1054</v>
      </c>
    </row>
    <row r="82" spans="2:4" x14ac:dyDescent="0.3">
      <c r="B82" s="318" t="s">
        <v>1010</v>
      </c>
      <c r="D82" s="318" t="s">
        <v>1011</v>
      </c>
    </row>
    <row r="84" spans="2:4" x14ac:dyDescent="0.3">
      <c r="B84" s="591" t="str">
        <f>I7</f>
        <v>на 01.03.2026</v>
      </c>
    </row>
    <row r="412" spans="45:46" x14ac:dyDescent="0.3">
      <c r="AS412" s="318">
        <v>209.13</v>
      </c>
      <c r="AT412" s="318">
        <v>1.99</v>
      </c>
    </row>
  </sheetData>
  <mergeCells count="12">
    <mergeCell ref="E2:F2"/>
    <mergeCell ref="A50:B50"/>
    <mergeCell ref="A52:B52"/>
    <mergeCell ref="A53:B53"/>
    <mergeCell ref="C59:D59"/>
    <mergeCell ref="A6:A7"/>
    <mergeCell ref="B6:B7"/>
    <mergeCell ref="C6:F6"/>
    <mergeCell ref="A47:B47"/>
    <mergeCell ref="E47:E48"/>
    <mergeCell ref="A48:B48"/>
    <mergeCell ref="A57:B57"/>
  </mergeCells>
  <conditionalFormatting sqref="D54">
    <cfRule type="iconSet" priority="7">
      <iconSet iconSet="3Symbols">
        <cfvo type="percent" val="0"/>
        <cfvo type="num" val="0"/>
        <cfvo type="num" val="1"/>
      </iconSet>
    </cfRule>
  </conditionalFormatting>
  <conditionalFormatting sqref="D57">
    <cfRule type="iconSet" priority="2">
      <iconSet iconSet="3Symbols2">
        <cfvo type="percent" val="0"/>
        <cfvo type="percent" val="33"/>
        <cfvo type="percent" val="67"/>
      </iconSet>
    </cfRule>
  </conditionalFormatting>
  <conditionalFormatting sqref="E54 E57">
    <cfRule type="expression" dxfId="4" priority="6">
      <formula>$E$54=перевиконано</formula>
    </cfRule>
  </conditionalFormatting>
  <pageMargins left="0.70866141732283472" right="0.11811023622047245" top="0.15748031496062992" bottom="0.15748031496062992" header="0.31496062992125984" footer="0.31496062992125984"/>
  <pageSetup paperSize="9" scale="70" orientation="portrait" horizontalDpi="4294967295" verticalDpi="4294967295" r:id="rId1"/>
  <drawing r:id="rId2"/>
  <legacyDrawing r:id="rId3"/>
  <controls>
    <mc:AlternateContent xmlns:mc="http://schemas.openxmlformats.org/markup-compatibility/2006">
      <mc:Choice Requires="x14">
        <control shapeId="8193" r:id="rId4" name="ComboBox1">
          <controlPr defaultSize="0" autoLine="0" linkedCell="C2" listFillRange="звіт!C9:C387" r:id="rId5">
            <anchor moveWithCells="1">
              <from>
                <xdr:col>8</xdr:col>
                <xdr:colOff>60960</xdr:colOff>
                <xdr:row>2</xdr:row>
                <xdr:rowOff>83820</xdr:rowOff>
              </from>
              <to>
                <xdr:col>12</xdr:col>
                <xdr:colOff>502920</xdr:colOff>
                <xdr:row>4</xdr:row>
                <xdr:rowOff>68580</xdr:rowOff>
              </to>
            </anchor>
          </controlPr>
        </control>
      </mc:Choice>
      <mc:Fallback>
        <control shapeId="8193" r:id="rId4" name="ComboBox1"/>
      </mc:Fallback>
    </mc:AlternateContent>
  </control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C62BB03-21F7-4AA9-A132-E4F0D4B8D537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0"/>
              <x14:cfIcon iconSet="3Symbols" iconId="0"/>
              <x14:cfIcon iconSet="3Symbols" iconId="2"/>
            </x14:iconSet>
          </x14:cfRule>
          <xm:sqref>D57</xm:sqref>
        </x14:conditionalFormatting>
        <x14:conditionalFormatting xmlns:xm="http://schemas.microsoft.com/office/excel/2006/main">
          <x14:cfRule type="iconSet" priority="3" id="{00000000-000E-0000-0000-000001000000}">
            <x14:iconSet iconSet="3Symbol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Symbols" iconId="0"/>
              <x14:cfIcon iconSet="3Symbols" iconId="0"/>
              <x14:cfIcon iconSet="3Symbols" iconId="2"/>
            </x14:iconSet>
          </x14:cfRule>
          <xm:sqref>H9 I8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DFE49-31DB-4EA1-9BEE-001C6AA6F23D}">
  <sheetPr codeName="Лист3" filterMode="1"/>
  <dimension ref="A1:BD394"/>
  <sheetViews>
    <sheetView topLeftCell="V1" zoomScale="80" zoomScaleNormal="80" workbookViewId="0">
      <selection activeCell="AK366" sqref="AK366"/>
    </sheetView>
  </sheetViews>
  <sheetFormatPr defaultColWidth="8.6640625" defaultRowHeight="13.8" x14ac:dyDescent="0.3"/>
  <cols>
    <col min="1" max="1" width="16.44140625" style="1" customWidth="1"/>
    <col min="2" max="2" width="41.77734375" style="196" customWidth="1"/>
    <col min="3" max="3" width="11.6640625" style="1" customWidth="1"/>
    <col min="4" max="4" width="23.77734375" style="197" customWidth="1"/>
    <col min="5" max="5" width="15.44140625" style="1" customWidth="1"/>
    <col min="6" max="8" width="13.33203125" style="6" customWidth="1"/>
    <col min="9" max="9" width="12.33203125" style="6" customWidth="1"/>
    <col min="10" max="10" width="10.88671875" style="6" customWidth="1"/>
    <col min="11" max="11" width="9.44140625" style="198" customWidth="1"/>
    <col min="12" max="12" width="7.109375" style="6" customWidth="1"/>
    <col min="13" max="13" width="11.33203125" style="6" customWidth="1"/>
    <col min="14" max="14" width="9" style="6" customWidth="1"/>
    <col min="15" max="15" width="8.88671875" style="6" customWidth="1"/>
    <col min="16" max="16" width="12" style="6" customWidth="1"/>
    <col min="17" max="17" width="8" style="199" customWidth="1"/>
    <col min="18" max="18" width="6.33203125" style="6" customWidth="1"/>
    <col min="19" max="19" width="11.77734375" style="6" customWidth="1"/>
    <col min="20" max="20" width="9" style="200" customWidth="1"/>
    <col min="21" max="21" width="11.109375" style="6" customWidth="1"/>
    <col min="22" max="22" width="9.88671875" style="6" customWidth="1"/>
    <col min="23" max="23" width="6.33203125" style="6" customWidth="1"/>
    <col min="24" max="24" width="9.44140625" style="6" customWidth="1"/>
    <col min="25" max="25" width="9.109375" style="6" customWidth="1"/>
    <col min="26" max="26" width="11.33203125" style="6" customWidth="1"/>
    <col min="27" max="27" width="8.33203125" style="6" customWidth="1"/>
    <col min="28" max="28" width="11.33203125" style="6" customWidth="1"/>
    <col min="29" max="29" width="9.44140625" style="6" customWidth="1"/>
    <col min="30" max="30" width="12.5546875" style="6" customWidth="1"/>
    <col min="31" max="32" width="8.6640625" style="6"/>
    <col min="33" max="33" width="12.109375" style="6" customWidth="1"/>
    <col min="34" max="35" width="8.6640625" style="6"/>
    <col min="36" max="36" width="16" style="6" customWidth="1"/>
    <col min="37" max="38" width="8.6640625" style="6"/>
    <col min="39" max="39" width="14" style="6" customWidth="1"/>
    <col min="40" max="40" width="12.5546875" style="6" customWidth="1"/>
    <col min="41" max="41" width="8.6640625" style="6"/>
    <col min="42" max="42" width="9.88671875" style="6" customWidth="1"/>
    <col min="43" max="43" width="10.21875" style="6" customWidth="1"/>
    <col min="44" max="44" width="8.6640625" style="6"/>
    <col min="45" max="45" width="11.33203125" style="6" customWidth="1"/>
    <col min="46" max="46" width="9.88671875" style="6" customWidth="1"/>
    <col min="47" max="47" width="10.21875" style="6" customWidth="1"/>
    <col min="48" max="48" width="11.5546875" style="6" customWidth="1"/>
    <col min="49" max="50" width="8.6640625" style="6"/>
    <col min="51" max="51" width="12" style="6" customWidth="1"/>
    <col min="52" max="52" width="11.6640625" style="6" customWidth="1"/>
    <col min="53" max="53" width="10.6640625" style="6" customWidth="1"/>
    <col min="54" max="54" width="10.88671875" style="6" customWidth="1"/>
    <col min="55" max="55" width="8.6640625" style="1"/>
    <col min="56" max="56" width="8.6640625" style="8"/>
    <col min="57" max="16384" width="8.6640625" style="1"/>
  </cols>
  <sheetData>
    <row r="1" spans="1:56" x14ac:dyDescent="0.3">
      <c r="A1" s="1" t="s">
        <v>0</v>
      </c>
    </row>
    <row r="3" spans="1:56" ht="17.399999999999999" x14ac:dyDescent="0.3">
      <c r="A3" s="201" t="s">
        <v>834</v>
      </c>
      <c r="J3" s="202" t="s">
        <v>3</v>
      </c>
      <c r="K3" s="203"/>
    </row>
    <row r="4" spans="1:56" x14ac:dyDescent="0.3">
      <c r="AF4" s="170"/>
      <c r="AI4" s="170"/>
      <c r="AR4" s="12"/>
      <c r="AU4" s="12"/>
    </row>
    <row r="6" spans="1:56" ht="21" thickBot="1" x14ac:dyDescent="0.35">
      <c r="AX6" s="204"/>
    </row>
    <row r="7" spans="1:56" ht="26.85" customHeight="1" thickBot="1" x14ac:dyDescent="0.35">
      <c r="A7" s="647" t="s">
        <v>835</v>
      </c>
      <c r="B7" s="831" t="s">
        <v>836</v>
      </c>
      <c r="C7" s="748" t="s">
        <v>48</v>
      </c>
      <c r="D7" s="835" t="s">
        <v>837</v>
      </c>
      <c r="E7" s="838" t="s">
        <v>14</v>
      </c>
      <c r="F7" s="825" t="s">
        <v>838</v>
      </c>
      <c r="G7" s="826"/>
      <c r="H7" s="826"/>
      <c r="I7" s="826"/>
      <c r="J7" s="826"/>
      <c r="K7" s="826"/>
      <c r="L7" s="826"/>
      <c r="M7" s="826"/>
      <c r="N7" s="826"/>
      <c r="O7" s="826"/>
      <c r="P7" s="826"/>
      <c r="Q7" s="826"/>
      <c r="R7" s="826"/>
      <c r="S7" s="826"/>
      <c r="T7" s="826"/>
      <c r="U7" s="826"/>
      <c r="V7" s="826"/>
      <c r="W7" s="826"/>
      <c r="X7" s="826"/>
      <c r="Y7" s="826"/>
      <c r="Z7" s="826"/>
      <c r="AA7" s="826"/>
      <c r="AB7" s="826"/>
      <c r="AC7" s="826"/>
      <c r="AD7" s="827"/>
      <c r="AE7" s="808" t="s">
        <v>839</v>
      </c>
      <c r="AF7" s="809"/>
      <c r="AG7" s="809"/>
      <c r="AH7" s="809"/>
      <c r="AI7" s="809"/>
      <c r="AJ7" s="809"/>
      <c r="AK7" s="809"/>
      <c r="AL7" s="809"/>
      <c r="AM7" s="809"/>
      <c r="AN7" s="809"/>
      <c r="AO7" s="809"/>
      <c r="AP7" s="809"/>
      <c r="AQ7" s="809"/>
      <c r="AR7" s="809"/>
      <c r="AS7" s="809"/>
      <c r="AT7" s="809"/>
      <c r="AU7" s="809"/>
      <c r="AV7" s="809"/>
      <c r="AW7" s="809"/>
      <c r="AX7" s="809"/>
      <c r="AY7" s="809"/>
      <c r="AZ7" s="809"/>
      <c r="BA7" s="809"/>
      <c r="BB7" s="810"/>
    </row>
    <row r="8" spans="1:56" ht="22.2" customHeight="1" thickBot="1" x14ac:dyDescent="0.35">
      <c r="A8" s="747"/>
      <c r="B8" s="832"/>
      <c r="C8" s="749"/>
      <c r="D8" s="836"/>
      <c r="E8" s="839"/>
      <c r="F8" s="811" t="s">
        <v>840</v>
      </c>
      <c r="G8" s="814" t="s">
        <v>841</v>
      </c>
      <c r="H8" s="811" t="s">
        <v>842</v>
      </c>
      <c r="I8" s="815" t="s">
        <v>843</v>
      </c>
      <c r="J8" s="816"/>
      <c r="K8" s="816"/>
      <c r="L8" s="816"/>
      <c r="M8" s="816"/>
      <c r="N8" s="816"/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7"/>
      <c r="AE8" s="818" t="s">
        <v>844</v>
      </c>
      <c r="AF8" s="734"/>
      <c r="AG8" s="819"/>
      <c r="AH8" s="739" t="s">
        <v>845</v>
      </c>
      <c r="AI8" s="823"/>
      <c r="AJ8" s="823"/>
      <c r="AK8" s="739" t="s">
        <v>846</v>
      </c>
      <c r="AL8" s="823"/>
      <c r="AM8" s="823"/>
      <c r="AN8" s="739" t="s">
        <v>847</v>
      </c>
      <c r="AO8" s="823"/>
      <c r="AP8" s="823"/>
      <c r="AQ8" s="739" t="s">
        <v>848</v>
      </c>
      <c r="AR8" s="823"/>
      <c r="AS8" s="823"/>
      <c r="AT8" s="739" t="s">
        <v>849</v>
      </c>
      <c r="AU8" s="823"/>
      <c r="AV8" s="823"/>
      <c r="AW8" s="739" t="s">
        <v>850</v>
      </c>
      <c r="AX8" s="823"/>
      <c r="AY8" s="823"/>
      <c r="AZ8" s="739" t="s">
        <v>820</v>
      </c>
      <c r="BA8" s="823"/>
      <c r="BB8" s="828"/>
      <c r="BD8" s="25" t="s">
        <v>851</v>
      </c>
    </row>
    <row r="9" spans="1:56" ht="36.6" customHeight="1" x14ac:dyDescent="0.3">
      <c r="A9" s="747"/>
      <c r="B9" s="832"/>
      <c r="C9" s="749"/>
      <c r="D9" s="836"/>
      <c r="E9" s="839"/>
      <c r="F9" s="812"/>
      <c r="G9" s="812"/>
      <c r="H9" s="812"/>
      <c r="I9" s="738" t="s">
        <v>852</v>
      </c>
      <c r="J9" s="804"/>
      <c r="K9" s="805"/>
      <c r="L9" s="806" t="s">
        <v>853</v>
      </c>
      <c r="M9" s="804"/>
      <c r="N9" s="807"/>
      <c r="O9" s="738" t="s">
        <v>854</v>
      </c>
      <c r="P9" s="804"/>
      <c r="Q9" s="805"/>
      <c r="R9" s="806" t="s">
        <v>855</v>
      </c>
      <c r="S9" s="804"/>
      <c r="T9" s="807"/>
      <c r="U9" s="738" t="s">
        <v>856</v>
      </c>
      <c r="V9" s="805"/>
      <c r="W9" s="806" t="s">
        <v>857</v>
      </c>
      <c r="X9" s="807"/>
      <c r="Y9" s="738" t="s">
        <v>858</v>
      </c>
      <c r="Z9" s="805"/>
      <c r="AA9" s="206" t="s">
        <v>859</v>
      </c>
      <c r="AB9" s="207" t="s">
        <v>860</v>
      </c>
      <c r="AC9" s="208" t="s">
        <v>861</v>
      </c>
      <c r="AD9" s="209" t="s">
        <v>862</v>
      </c>
      <c r="AE9" s="820"/>
      <c r="AF9" s="821"/>
      <c r="AG9" s="822"/>
      <c r="AH9" s="824"/>
      <c r="AI9" s="824"/>
      <c r="AJ9" s="824"/>
      <c r="AK9" s="824"/>
      <c r="AL9" s="824"/>
      <c r="AM9" s="824"/>
      <c r="AN9" s="824"/>
      <c r="AO9" s="824"/>
      <c r="AP9" s="824"/>
      <c r="AQ9" s="824"/>
      <c r="AR9" s="824"/>
      <c r="AS9" s="824"/>
      <c r="AT9" s="824"/>
      <c r="AU9" s="824"/>
      <c r="AV9" s="824"/>
      <c r="AW9" s="824"/>
      <c r="AX9" s="824"/>
      <c r="AY9" s="824"/>
      <c r="AZ9" s="824"/>
      <c r="BA9" s="824"/>
      <c r="BB9" s="829"/>
      <c r="BD9" s="25" t="s">
        <v>863</v>
      </c>
    </row>
    <row r="10" spans="1:56" ht="33.9" customHeight="1" thickBot="1" x14ac:dyDescent="0.35">
      <c r="A10" s="830"/>
      <c r="B10" s="833"/>
      <c r="C10" s="834"/>
      <c r="D10" s="837"/>
      <c r="E10" s="840"/>
      <c r="F10" s="813"/>
      <c r="G10" s="813"/>
      <c r="H10" s="813"/>
      <c r="I10" s="210" t="s">
        <v>864</v>
      </c>
      <c r="J10" s="211" t="s">
        <v>865</v>
      </c>
      <c r="K10" s="212" t="s">
        <v>866</v>
      </c>
      <c r="L10" s="213" t="s">
        <v>867</v>
      </c>
      <c r="M10" s="211" t="s">
        <v>865</v>
      </c>
      <c r="N10" s="65" t="s">
        <v>866</v>
      </c>
      <c r="O10" s="210" t="s">
        <v>868</v>
      </c>
      <c r="P10" s="211" t="s">
        <v>865</v>
      </c>
      <c r="Q10" s="64" t="s">
        <v>866</v>
      </c>
      <c r="R10" s="213" t="s">
        <v>867</v>
      </c>
      <c r="S10" s="211" t="s">
        <v>865</v>
      </c>
      <c r="T10" s="214" t="s">
        <v>866</v>
      </c>
      <c r="U10" s="210" t="s">
        <v>865</v>
      </c>
      <c r="V10" s="212" t="s">
        <v>866</v>
      </c>
      <c r="W10" s="213" t="s">
        <v>869</v>
      </c>
      <c r="X10" s="215" t="s">
        <v>865</v>
      </c>
      <c r="Y10" s="210" t="s">
        <v>865</v>
      </c>
      <c r="Z10" s="212" t="s">
        <v>866</v>
      </c>
      <c r="AA10" s="216" t="s">
        <v>865</v>
      </c>
      <c r="AB10" s="217" t="s">
        <v>865</v>
      </c>
      <c r="AC10" s="216" t="s">
        <v>865</v>
      </c>
      <c r="AD10" s="217" t="s">
        <v>865</v>
      </c>
      <c r="AE10" s="210" t="s">
        <v>74</v>
      </c>
      <c r="AF10" s="211" t="s">
        <v>73</v>
      </c>
      <c r="AG10" s="211" t="s">
        <v>866</v>
      </c>
      <c r="AH10" s="211" t="s">
        <v>74</v>
      </c>
      <c r="AI10" s="211" t="s">
        <v>73</v>
      </c>
      <c r="AJ10" s="211" t="s">
        <v>866</v>
      </c>
      <c r="AK10" s="211" t="s">
        <v>74</v>
      </c>
      <c r="AL10" s="211" t="s">
        <v>73</v>
      </c>
      <c r="AM10" s="211" t="s">
        <v>866</v>
      </c>
      <c r="AN10" s="211" t="s">
        <v>74</v>
      </c>
      <c r="AO10" s="211" t="s">
        <v>73</v>
      </c>
      <c r="AP10" s="211" t="s">
        <v>866</v>
      </c>
      <c r="AQ10" s="211" t="s">
        <v>74</v>
      </c>
      <c r="AR10" s="211" t="s">
        <v>73</v>
      </c>
      <c r="AS10" s="211" t="s">
        <v>866</v>
      </c>
      <c r="AT10" s="211" t="s">
        <v>74</v>
      </c>
      <c r="AU10" s="211" t="s">
        <v>73</v>
      </c>
      <c r="AV10" s="211" t="s">
        <v>866</v>
      </c>
      <c r="AW10" s="211" t="s">
        <v>74</v>
      </c>
      <c r="AX10" s="211" t="s">
        <v>73</v>
      </c>
      <c r="AY10" s="211" t="s">
        <v>866</v>
      </c>
      <c r="AZ10" s="211" t="s">
        <v>74</v>
      </c>
      <c r="BA10" s="211" t="s">
        <v>73</v>
      </c>
      <c r="BB10" s="218" t="s">
        <v>75</v>
      </c>
      <c r="BD10" s="25"/>
    </row>
    <row r="11" spans="1:56" ht="24.9" hidden="1" customHeight="1" x14ac:dyDescent="0.3">
      <c r="A11" s="81">
        <v>150001053</v>
      </c>
      <c r="B11" s="489" t="s">
        <v>87</v>
      </c>
      <c r="C11" s="113">
        <v>2</v>
      </c>
      <c r="D11" s="219" t="s">
        <v>870</v>
      </c>
      <c r="E11" s="220">
        <v>372.8</v>
      </c>
      <c r="F11" s="221">
        <v>25483.864249860671</v>
      </c>
      <c r="G11" s="221">
        <v>33642.370000000003</v>
      </c>
      <c r="H11" s="221">
        <v>8158.5057501393312</v>
      </c>
      <c r="I11" s="97">
        <v>0</v>
      </c>
      <c r="J11" s="222">
        <v>0</v>
      </c>
      <c r="K11" s="223"/>
      <c r="L11" s="97">
        <v>1</v>
      </c>
      <c r="M11" s="222">
        <v>26835</v>
      </c>
      <c r="N11" s="95"/>
      <c r="O11" s="97">
        <v>0</v>
      </c>
      <c r="P11" s="222">
        <v>0</v>
      </c>
      <c r="Q11" s="224"/>
      <c r="R11" s="97">
        <v>0</v>
      </c>
      <c r="S11" s="222">
        <v>0</v>
      </c>
      <c r="T11" s="225"/>
      <c r="U11" s="97">
        <v>0</v>
      </c>
      <c r="V11" s="222">
        <v>0</v>
      </c>
      <c r="W11" s="97">
        <v>0</v>
      </c>
      <c r="X11" s="222">
        <v>0</v>
      </c>
      <c r="Y11" s="97">
        <v>0</v>
      </c>
      <c r="Z11" s="222">
        <v>0</v>
      </c>
      <c r="AA11" s="97">
        <v>0</v>
      </c>
      <c r="AB11" s="222">
        <v>0</v>
      </c>
      <c r="AC11" s="97">
        <v>6092</v>
      </c>
      <c r="AD11" s="222">
        <v>715.37</v>
      </c>
      <c r="AE11" s="97">
        <v>3011.6509322651673</v>
      </c>
      <c r="AF11" s="222">
        <v>0</v>
      </c>
      <c r="AG11" s="96"/>
      <c r="AH11" s="97">
        <v>3130.5106188677651</v>
      </c>
      <c r="AI11" s="222">
        <v>0</v>
      </c>
      <c r="AJ11" s="96"/>
      <c r="AK11" s="97">
        <v>1044.0563241191271</v>
      </c>
      <c r="AL11" s="222">
        <v>633</v>
      </c>
      <c r="AM11" s="96"/>
      <c r="AN11" s="97">
        <v>0</v>
      </c>
      <c r="AO11" s="222">
        <v>0</v>
      </c>
      <c r="AP11" s="96"/>
      <c r="AQ11" s="97">
        <v>0</v>
      </c>
      <c r="AR11" s="222">
        <v>0</v>
      </c>
      <c r="AS11" s="96"/>
      <c r="AT11" s="97">
        <v>661.88651780136729</v>
      </c>
      <c r="AU11" s="222">
        <v>0</v>
      </c>
      <c r="AV11" s="96"/>
      <c r="AW11" s="97">
        <v>100.65600000000002</v>
      </c>
      <c r="AX11" s="222">
        <v>0</v>
      </c>
      <c r="AY11" s="96"/>
      <c r="AZ11" s="96">
        <v>7948.7603930534269</v>
      </c>
      <c r="BA11" s="96">
        <v>633</v>
      </c>
      <c r="BB11" s="94">
        <v>-7315.7603930534269</v>
      </c>
      <c r="BD11" s="8">
        <v>3</v>
      </c>
    </row>
    <row r="12" spans="1:56" ht="24.9" hidden="1" customHeight="1" x14ac:dyDescent="0.3">
      <c r="A12" s="81">
        <v>150000753</v>
      </c>
      <c r="B12" s="490" t="s">
        <v>89</v>
      </c>
      <c r="C12" s="121">
        <v>5</v>
      </c>
      <c r="D12" s="226" t="s">
        <v>870</v>
      </c>
      <c r="E12" s="220">
        <v>1840.7</v>
      </c>
      <c r="F12" s="221">
        <v>100758.88170145365</v>
      </c>
      <c r="G12" s="221">
        <v>121542.21</v>
      </c>
      <c r="H12" s="221">
        <v>20783.328298546359</v>
      </c>
      <c r="I12" s="97">
        <v>11.4</v>
      </c>
      <c r="J12" s="96">
        <v>3618</v>
      </c>
      <c r="K12" s="227"/>
      <c r="L12" s="97">
        <v>2</v>
      </c>
      <c r="M12" s="96">
        <v>107843.21</v>
      </c>
      <c r="N12" s="117"/>
      <c r="O12" s="97">
        <v>0</v>
      </c>
      <c r="P12" s="96">
        <v>0</v>
      </c>
      <c r="Q12" s="228"/>
      <c r="R12" s="97">
        <v>0</v>
      </c>
      <c r="S12" s="96">
        <v>0</v>
      </c>
      <c r="T12" s="229"/>
      <c r="U12" s="97">
        <v>0</v>
      </c>
      <c r="V12" s="96">
        <v>0</v>
      </c>
      <c r="W12" s="97">
        <v>0</v>
      </c>
      <c r="X12" s="96">
        <v>0</v>
      </c>
      <c r="Y12" s="97">
        <v>167</v>
      </c>
      <c r="Z12" s="96">
        <v>0</v>
      </c>
      <c r="AA12" s="97">
        <v>0</v>
      </c>
      <c r="AB12" s="96">
        <v>0</v>
      </c>
      <c r="AC12" s="97">
        <v>7185</v>
      </c>
      <c r="AD12" s="96">
        <v>2729</v>
      </c>
      <c r="AE12" s="97">
        <v>10093.088431519685</v>
      </c>
      <c r="AF12" s="96">
        <v>6104</v>
      </c>
      <c r="AG12" s="77"/>
      <c r="AH12" s="97">
        <v>15190.684646317386</v>
      </c>
      <c r="AI12" s="96">
        <v>92</v>
      </c>
      <c r="AJ12" s="77"/>
      <c r="AK12" s="97">
        <v>5445.5848411992702</v>
      </c>
      <c r="AL12" s="96">
        <v>2525</v>
      </c>
      <c r="AM12" s="77"/>
      <c r="AN12" s="97">
        <v>0</v>
      </c>
      <c r="AO12" s="96">
        <v>0</v>
      </c>
      <c r="AP12" s="77"/>
      <c r="AQ12" s="97">
        <v>0</v>
      </c>
      <c r="AR12" s="96">
        <v>0</v>
      </c>
      <c r="AS12" s="77"/>
      <c r="AT12" s="97">
        <v>5772.5037112716291</v>
      </c>
      <c r="AU12" s="96">
        <v>1960</v>
      </c>
      <c r="AV12" s="161"/>
      <c r="AW12" s="97">
        <v>1678.0824775991032</v>
      </c>
      <c r="AX12" s="96">
        <v>0</v>
      </c>
      <c r="AY12" s="77"/>
      <c r="AZ12" s="96">
        <v>38179.944107907075</v>
      </c>
      <c r="BA12" s="96">
        <v>10681</v>
      </c>
      <c r="BB12" s="94">
        <v>-27498.944107907075</v>
      </c>
      <c r="BD12" s="8">
        <v>2</v>
      </c>
    </row>
    <row r="13" spans="1:56" ht="24.9" hidden="1" customHeight="1" x14ac:dyDescent="0.3">
      <c r="A13" s="81">
        <v>150000754</v>
      </c>
      <c r="B13" s="490" t="s">
        <v>91</v>
      </c>
      <c r="C13" s="121">
        <v>5</v>
      </c>
      <c r="D13" s="226" t="s">
        <v>870</v>
      </c>
      <c r="E13" s="220">
        <v>2805.68</v>
      </c>
      <c r="F13" s="221">
        <v>210049.67283916136</v>
      </c>
      <c r="G13" s="221">
        <v>282761.68746841839</v>
      </c>
      <c r="H13" s="221">
        <v>72712.014629257028</v>
      </c>
      <c r="I13" s="97">
        <v>41</v>
      </c>
      <c r="J13" s="96">
        <v>7114</v>
      </c>
      <c r="K13" s="227"/>
      <c r="L13" s="97">
        <v>1</v>
      </c>
      <c r="M13" s="96">
        <v>49648</v>
      </c>
      <c r="N13" s="117"/>
      <c r="O13" s="97">
        <v>517.5</v>
      </c>
      <c r="P13" s="96">
        <v>138168</v>
      </c>
      <c r="Q13" s="228"/>
      <c r="R13" s="97">
        <v>0</v>
      </c>
      <c r="S13" s="96">
        <v>0</v>
      </c>
      <c r="T13" s="229"/>
      <c r="U13" s="97">
        <v>0</v>
      </c>
      <c r="V13" s="96">
        <v>0</v>
      </c>
      <c r="W13" s="97">
        <v>70</v>
      </c>
      <c r="X13" s="96">
        <v>32020.687468418411</v>
      </c>
      <c r="Y13" s="97">
        <v>8653</v>
      </c>
      <c r="Z13" s="96">
        <v>0</v>
      </c>
      <c r="AA13" s="97">
        <v>0</v>
      </c>
      <c r="AB13" s="96">
        <v>432</v>
      </c>
      <c r="AC13" s="97">
        <v>32493</v>
      </c>
      <c r="AD13" s="96">
        <v>14233</v>
      </c>
      <c r="AE13" s="97">
        <v>13718.008570922564</v>
      </c>
      <c r="AF13" s="96">
        <v>1773</v>
      </c>
      <c r="AG13" s="77"/>
      <c r="AH13" s="97">
        <v>18045.7763024737</v>
      </c>
      <c r="AI13" s="96">
        <v>40</v>
      </c>
      <c r="AJ13" s="77"/>
      <c r="AK13" s="97">
        <v>7780.8974149121786</v>
      </c>
      <c r="AL13" s="96">
        <v>0</v>
      </c>
      <c r="AM13" s="77"/>
      <c r="AN13" s="97">
        <v>0</v>
      </c>
      <c r="AO13" s="96">
        <v>0</v>
      </c>
      <c r="AP13" s="77"/>
      <c r="AQ13" s="97">
        <v>6988.161289912372</v>
      </c>
      <c r="AR13" s="96">
        <v>0</v>
      </c>
      <c r="AS13" s="77"/>
      <c r="AT13" s="97">
        <v>8975.8673845186677</v>
      </c>
      <c r="AU13" s="96">
        <v>7387</v>
      </c>
      <c r="AV13" s="77"/>
      <c r="AW13" s="97">
        <v>758.37060000000031</v>
      </c>
      <c r="AX13" s="96">
        <v>0</v>
      </c>
      <c r="AY13" s="77"/>
      <c r="AZ13" s="96">
        <v>56267.081562739484</v>
      </c>
      <c r="BA13" s="96">
        <v>9200</v>
      </c>
      <c r="BB13" s="94">
        <v>-47067.081562739484</v>
      </c>
      <c r="BD13" s="8">
        <v>2</v>
      </c>
    </row>
    <row r="14" spans="1:56" ht="24.9" hidden="1" customHeight="1" x14ac:dyDescent="0.3">
      <c r="A14" s="81">
        <v>150000702</v>
      </c>
      <c r="B14" s="490" t="s">
        <v>1020</v>
      </c>
      <c r="C14" s="121">
        <v>9</v>
      </c>
      <c r="D14" s="226" t="s">
        <v>870</v>
      </c>
      <c r="E14" s="220">
        <v>6095.61</v>
      </c>
      <c r="F14" s="221">
        <v>454067.00424010574</v>
      </c>
      <c r="G14" s="221">
        <v>750166.27999999991</v>
      </c>
      <c r="H14" s="221">
        <v>296099.27575989417</v>
      </c>
      <c r="I14" s="97">
        <v>391.71000000000004</v>
      </c>
      <c r="J14" s="96">
        <v>157387</v>
      </c>
      <c r="K14" s="227"/>
      <c r="L14" s="97">
        <v>2</v>
      </c>
      <c r="M14" s="96">
        <v>92611</v>
      </c>
      <c r="N14" s="230"/>
      <c r="O14" s="97">
        <v>931</v>
      </c>
      <c r="P14" s="96">
        <v>179953</v>
      </c>
      <c r="Q14" s="228"/>
      <c r="R14" s="97">
        <v>15</v>
      </c>
      <c r="S14" s="96">
        <v>266932</v>
      </c>
      <c r="T14" s="229"/>
      <c r="U14" s="97">
        <v>9732</v>
      </c>
      <c r="V14" s="96">
        <v>0</v>
      </c>
      <c r="W14" s="97">
        <v>59.5</v>
      </c>
      <c r="X14" s="96">
        <v>5999</v>
      </c>
      <c r="Y14" s="97">
        <v>10101.709999999999</v>
      </c>
      <c r="Z14" s="96">
        <v>0</v>
      </c>
      <c r="AA14" s="97">
        <v>0</v>
      </c>
      <c r="AB14" s="96">
        <v>5252.57</v>
      </c>
      <c r="AC14" s="97">
        <v>13388</v>
      </c>
      <c r="AD14" s="96">
        <v>8810</v>
      </c>
      <c r="AE14" s="97">
        <v>24111.497452780965</v>
      </c>
      <c r="AF14" s="96">
        <v>1748</v>
      </c>
      <c r="AG14" s="77"/>
      <c r="AH14" s="97">
        <v>28569.018398835116</v>
      </c>
      <c r="AI14" s="96">
        <v>8901</v>
      </c>
      <c r="AJ14" s="77"/>
      <c r="AK14" s="97">
        <v>12610.931783716738</v>
      </c>
      <c r="AL14" s="96">
        <v>1505</v>
      </c>
      <c r="AM14" s="77"/>
      <c r="AN14" s="97">
        <v>19716.149567451397</v>
      </c>
      <c r="AO14" s="96">
        <v>0</v>
      </c>
      <c r="AP14" s="77"/>
      <c r="AQ14" s="97">
        <v>9383.4348834010289</v>
      </c>
      <c r="AR14" s="96">
        <v>108.5</v>
      </c>
      <c r="AS14" s="77"/>
      <c r="AT14" s="97">
        <v>18230.033757990292</v>
      </c>
      <c r="AU14" s="96">
        <v>1622</v>
      </c>
      <c r="AV14" s="77"/>
      <c r="AW14" s="97">
        <v>1645.7822999999999</v>
      </c>
      <c r="AX14" s="96">
        <v>0</v>
      </c>
      <c r="AY14" s="77"/>
      <c r="AZ14" s="96">
        <v>114266.84814417556</v>
      </c>
      <c r="BA14" s="96">
        <v>13884.5</v>
      </c>
      <c r="BB14" s="94">
        <v>-100382.34814417556</v>
      </c>
      <c r="BD14" s="8">
        <v>3</v>
      </c>
    </row>
    <row r="15" spans="1:56" ht="24.9" hidden="1" customHeight="1" x14ac:dyDescent="0.3">
      <c r="A15" s="81">
        <v>150000703</v>
      </c>
      <c r="B15" s="490" t="s">
        <v>1021</v>
      </c>
      <c r="C15" s="121">
        <v>9</v>
      </c>
      <c r="D15" s="226" t="s">
        <v>870</v>
      </c>
      <c r="E15" s="220">
        <v>6316</v>
      </c>
      <c r="F15" s="221">
        <v>468014.093674929</v>
      </c>
      <c r="G15" s="221">
        <v>537277.10567685997</v>
      </c>
      <c r="H15" s="221">
        <v>69263.012001930969</v>
      </c>
      <c r="I15" s="97">
        <v>15.899999999999999</v>
      </c>
      <c r="J15" s="96">
        <v>19175</v>
      </c>
      <c r="K15" s="231"/>
      <c r="L15" s="97">
        <v>0</v>
      </c>
      <c r="M15" s="96">
        <v>2112</v>
      </c>
      <c r="N15" s="117"/>
      <c r="O15" s="97">
        <v>435</v>
      </c>
      <c r="P15" s="96">
        <v>89929</v>
      </c>
      <c r="Q15" s="228"/>
      <c r="R15" s="97">
        <v>19</v>
      </c>
      <c r="S15" s="96">
        <v>295594.57498519309</v>
      </c>
      <c r="T15" s="232"/>
      <c r="U15" s="97">
        <v>2213</v>
      </c>
      <c r="V15" s="96">
        <v>0</v>
      </c>
      <c r="W15" s="97">
        <v>80</v>
      </c>
      <c r="X15" s="96">
        <v>16706.820845083512</v>
      </c>
      <c r="Y15" s="97">
        <v>75552.46984658335</v>
      </c>
      <c r="Z15" s="96">
        <v>0</v>
      </c>
      <c r="AA15" s="97">
        <v>0</v>
      </c>
      <c r="AB15" s="96">
        <v>12172</v>
      </c>
      <c r="AC15" s="97">
        <v>18299.240000000002</v>
      </c>
      <c r="AD15" s="96">
        <v>5523</v>
      </c>
      <c r="AE15" s="97">
        <v>23662.821317086724</v>
      </c>
      <c r="AF15" s="96">
        <v>5422</v>
      </c>
      <c r="AG15" s="161"/>
      <c r="AH15" s="97">
        <v>28226.395757843631</v>
      </c>
      <c r="AI15" s="96">
        <v>15584.198002466706</v>
      </c>
      <c r="AJ15" s="161"/>
      <c r="AK15" s="97">
        <v>13350.249662414924</v>
      </c>
      <c r="AL15" s="96">
        <v>949.28487379341368</v>
      </c>
      <c r="AM15" s="77"/>
      <c r="AN15" s="97">
        <v>19959.536364315562</v>
      </c>
      <c r="AO15" s="96">
        <v>417</v>
      </c>
      <c r="AP15" s="108"/>
      <c r="AQ15" s="97">
        <v>9383.4348834010289</v>
      </c>
      <c r="AR15" s="96">
        <v>15344.807573224418</v>
      </c>
      <c r="AS15" s="161"/>
      <c r="AT15" s="97">
        <v>17135.338399440549</v>
      </c>
      <c r="AU15" s="96">
        <v>28064</v>
      </c>
      <c r="AV15" s="77"/>
      <c r="AW15" s="97">
        <v>1705.4820000000004</v>
      </c>
      <c r="AX15" s="96">
        <v>3674</v>
      </c>
      <c r="AY15" s="77"/>
      <c r="AZ15" s="96">
        <v>113423.25838450242</v>
      </c>
      <c r="BA15" s="96">
        <v>69455.290449484542</v>
      </c>
      <c r="BB15" s="94">
        <v>-43967.967935017878</v>
      </c>
      <c r="BD15" s="8">
        <v>3</v>
      </c>
    </row>
    <row r="16" spans="1:56" ht="24.9" hidden="1" customHeight="1" x14ac:dyDescent="0.3">
      <c r="A16" s="81">
        <v>150000636</v>
      </c>
      <c r="B16" s="490" t="s">
        <v>293</v>
      </c>
      <c r="C16" s="121">
        <v>5</v>
      </c>
      <c r="D16" s="226" t="s">
        <v>870</v>
      </c>
      <c r="E16" s="220">
        <v>3175.8</v>
      </c>
      <c r="F16" s="221">
        <v>161312.36161820768</v>
      </c>
      <c r="G16" s="221">
        <v>180922</v>
      </c>
      <c r="H16" s="221">
        <v>19609.63838179232</v>
      </c>
      <c r="I16" s="97">
        <v>10</v>
      </c>
      <c r="J16" s="96">
        <v>5749</v>
      </c>
      <c r="K16" s="227"/>
      <c r="L16" s="97">
        <v>3.5</v>
      </c>
      <c r="M16" s="96">
        <v>132353</v>
      </c>
      <c r="N16" s="229"/>
      <c r="O16" s="97">
        <v>0</v>
      </c>
      <c r="P16" s="96">
        <v>0</v>
      </c>
      <c r="Q16" s="228"/>
      <c r="R16" s="97">
        <v>0</v>
      </c>
      <c r="S16" s="96">
        <v>0</v>
      </c>
      <c r="T16" s="229"/>
      <c r="U16" s="97">
        <v>0</v>
      </c>
      <c r="V16" s="96">
        <v>0</v>
      </c>
      <c r="W16" s="97">
        <v>6</v>
      </c>
      <c r="X16" s="96">
        <v>418</v>
      </c>
      <c r="Y16" s="97">
        <v>33882</v>
      </c>
      <c r="Z16" s="96">
        <v>0</v>
      </c>
      <c r="AA16" s="97">
        <v>0</v>
      </c>
      <c r="AB16" s="96">
        <v>0</v>
      </c>
      <c r="AC16" s="97">
        <v>2950</v>
      </c>
      <c r="AD16" s="96">
        <v>5570</v>
      </c>
      <c r="AE16" s="97">
        <v>13873.013271777039</v>
      </c>
      <c r="AF16" s="96">
        <v>6840</v>
      </c>
      <c r="AG16" s="77"/>
      <c r="AH16" s="97">
        <v>20393.945841840457</v>
      </c>
      <c r="AI16" s="96">
        <v>8236</v>
      </c>
      <c r="AJ16" s="77"/>
      <c r="AK16" s="97">
        <v>7325.4246603468573</v>
      </c>
      <c r="AL16" s="96">
        <v>2586</v>
      </c>
      <c r="AM16" s="108"/>
      <c r="AN16" s="97">
        <v>0</v>
      </c>
      <c r="AO16" s="96">
        <v>0</v>
      </c>
      <c r="AP16" s="77"/>
      <c r="AQ16" s="97">
        <v>6988.161289912372</v>
      </c>
      <c r="AR16" s="96">
        <v>0</v>
      </c>
      <c r="AS16" s="77"/>
      <c r="AT16" s="97">
        <v>10706.129166878814</v>
      </c>
      <c r="AU16" s="96">
        <v>17930</v>
      </c>
      <c r="AV16" s="242"/>
      <c r="AW16" s="97">
        <v>857.4579</v>
      </c>
      <c r="AX16" s="96">
        <v>0</v>
      </c>
      <c r="AY16" s="77"/>
      <c r="AZ16" s="96">
        <v>60144.132130755541</v>
      </c>
      <c r="BA16" s="96">
        <v>35592</v>
      </c>
      <c r="BB16" s="94">
        <v>-24552.132130755541</v>
      </c>
      <c r="BD16" s="8">
        <v>3</v>
      </c>
    </row>
    <row r="17" spans="1:56" ht="24.9" hidden="1" customHeight="1" x14ac:dyDescent="0.3">
      <c r="A17" s="81">
        <v>150000736</v>
      </c>
      <c r="B17" s="490" t="s">
        <v>582</v>
      </c>
      <c r="C17" s="121">
        <v>4</v>
      </c>
      <c r="D17" s="226" t="s">
        <v>870</v>
      </c>
      <c r="E17" s="220">
        <v>2844.3999999999996</v>
      </c>
      <c r="F17" s="221">
        <v>131769.67556871322</v>
      </c>
      <c r="G17" s="221">
        <v>202236.39</v>
      </c>
      <c r="H17" s="221">
        <v>70466.714431286789</v>
      </c>
      <c r="I17" s="97">
        <v>1.75</v>
      </c>
      <c r="J17" s="96">
        <v>1847.12</v>
      </c>
      <c r="K17" s="227"/>
      <c r="L17" s="97">
        <v>3</v>
      </c>
      <c r="M17" s="96">
        <v>121196</v>
      </c>
      <c r="N17" s="230"/>
      <c r="O17" s="97">
        <v>0</v>
      </c>
      <c r="P17" s="96">
        <v>0</v>
      </c>
      <c r="Q17" s="228"/>
      <c r="R17" s="97">
        <v>0</v>
      </c>
      <c r="S17" s="96">
        <v>0</v>
      </c>
      <c r="T17" s="229"/>
      <c r="U17" s="97">
        <v>0</v>
      </c>
      <c r="V17" s="96">
        <v>0</v>
      </c>
      <c r="W17" s="97">
        <v>20</v>
      </c>
      <c r="X17" s="96">
        <v>13812</v>
      </c>
      <c r="Y17" s="97">
        <v>60560.270000000004</v>
      </c>
      <c r="Z17" s="96">
        <v>0</v>
      </c>
      <c r="AA17" s="97">
        <v>0</v>
      </c>
      <c r="AB17" s="96">
        <v>460</v>
      </c>
      <c r="AC17" s="97">
        <v>2437</v>
      </c>
      <c r="AD17" s="96">
        <v>1924</v>
      </c>
      <c r="AE17" s="97">
        <v>10724.996277395472</v>
      </c>
      <c r="AF17" s="96">
        <v>4973</v>
      </c>
      <c r="AG17" s="77"/>
      <c r="AH17" s="97">
        <v>16707.664604218833</v>
      </c>
      <c r="AI17" s="96">
        <v>4940</v>
      </c>
      <c r="AJ17" s="77"/>
      <c r="AK17" s="97">
        <v>8384.1768112173304</v>
      </c>
      <c r="AL17" s="96">
        <v>3447</v>
      </c>
      <c r="AM17" s="77"/>
      <c r="AN17" s="97">
        <v>0</v>
      </c>
      <c r="AO17" s="96">
        <v>0</v>
      </c>
      <c r="AP17" s="77"/>
      <c r="AQ17" s="97">
        <v>0</v>
      </c>
      <c r="AR17" s="96">
        <v>1067.3185707928915</v>
      </c>
      <c r="AS17" s="77"/>
      <c r="AT17" s="97">
        <v>9801.3872983675374</v>
      </c>
      <c r="AU17" s="96">
        <v>3140</v>
      </c>
      <c r="AV17" s="77"/>
      <c r="AW17" s="97">
        <v>768.66300000000001</v>
      </c>
      <c r="AX17" s="96">
        <v>0</v>
      </c>
      <c r="AY17" s="77"/>
      <c r="AZ17" s="96">
        <v>46386.887991199175</v>
      </c>
      <c r="BA17" s="96">
        <v>17567.318570792893</v>
      </c>
      <c r="BB17" s="94">
        <v>-28819.569420406282</v>
      </c>
      <c r="BD17" s="8">
        <v>2</v>
      </c>
    </row>
    <row r="18" spans="1:56" ht="24.9" hidden="1" customHeight="1" x14ac:dyDescent="0.3">
      <c r="A18" s="81">
        <v>150000743</v>
      </c>
      <c r="B18" s="490" t="s">
        <v>585</v>
      </c>
      <c r="C18" s="121">
        <v>4</v>
      </c>
      <c r="D18" s="226" t="s">
        <v>870</v>
      </c>
      <c r="E18" s="220">
        <v>2296.6999999999998</v>
      </c>
      <c r="F18" s="221">
        <v>91869.022079826595</v>
      </c>
      <c r="G18" s="221">
        <v>284955.86381640204</v>
      </c>
      <c r="H18" s="221">
        <v>193086.84173657544</v>
      </c>
      <c r="I18" s="97">
        <v>405.5</v>
      </c>
      <c r="J18" s="96">
        <v>212457</v>
      </c>
      <c r="K18" s="227"/>
      <c r="L18" s="97">
        <v>1</v>
      </c>
      <c r="M18" s="96">
        <v>60016</v>
      </c>
      <c r="N18" s="117"/>
      <c r="O18" s="97">
        <v>0</v>
      </c>
      <c r="P18" s="96">
        <v>0</v>
      </c>
      <c r="Q18" s="228"/>
      <c r="R18" s="97">
        <v>0</v>
      </c>
      <c r="S18" s="96">
        <v>0</v>
      </c>
      <c r="T18" s="229"/>
      <c r="U18" s="97">
        <v>0</v>
      </c>
      <c r="V18" s="96">
        <v>0</v>
      </c>
      <c r="W18" s="97">
        <v>31</v>
      </c>
      <c r="X18" s="96">
        <v>8154.863816402034</v>
      </c>
      <c r="Y18" s="97">
        <v>0</v>
      </c>
      <c r="Z18" s="96">
        <v>0</v>
      </c>
      <c r="AA18" s="97">
        <v>0</v>
      </c>
      <c r="AB18" s="96">
        <v>1726</v>
      </c>
      <c r="AC18" s="97">
        <v>1495</v>
      </c>
      <c r="AD18" s="96">
        <v>1107</v>
      </c>
      <c r="AE18" s="97">
        <v>9891.4758041623918</v>
      </c>
      <c r="AF18" s="96">
        <v>2778</v>
      </c>
      <c r="AG18" s="77"/>
      <c r="AH18" s="97">
        <v>12502.659192023268</v>
      </c>
      <c r="AI18" s="96">
        <v>27</v>
      </c>
      <c r="AJ18" s="77"/>
      <c r="AK18" s="97">
        <v>4877.0514925082534</v>
      </c>
      <c r="AL18" s="96">
        <v>241</v>
      </c>
      <c r="AM18" s="77"/>
      <c r="AN18" s="97">
        <v>0</v>
      </c>
      <c r="AO18" s="96">
        <v>0</v>
      </c>
      <c r="AP18" s="77"/>
      <c r="AQ18" s="97">
        <v>0</v>
      </c>
      <c r="AR18" s="96">
        <v>0</v>
      </c>
      <c r="AS18" s="77"/>
      <c r="AT18" s="97">
        <v>5939.0269453406145</v>
      </c>
      <c r="AU18" s="96">
        <v>1733.0473232175486</v>
      </c>
      <c r="AV18" s="77"/>
      <c r="AW18" s="97">
        <v>620.10900000000015</v>
      </c>
      <c r="AX18" s="96">
        <v>1409</v>
      </c>
      <c r="AY18" s="77"/>
      <c r="AZ18" s="96">
        <v>33830.322434034526</v>
      </c>
      <c r="BA18" s="96">
        <v>6188.0473232175482</v>
      </c>
      <c r="BB18" s="94">
        <v>-27642.275110816976</v>
      </c>
      <c r="BD18" s="8">
        <v>2</v>
      </c>
    </row>
    <row r="19" spans="1:56" ht="24.9" hidden="1" customHeight="1" x14ac:dyDescent="0.3">
      <c r="A19" s="81">
        <v>150000737</v>
      </c>
      <c r="B19" s="490" t="s">
        <v>588</v>
      </c>
      <c r="C19" s="121">
        <v>4</v>
      </c>
      <c r="D19" s="226" t="s">
        <v>870</v>
      </c>
      <c r="E19" s="220">
        <v>2613.6000000000004</v>
      </c>
      <c r="F19" s="221">
        <v>142709.84432039643</v>
      </c>
      <c r="G19" s="221">
        <v>187271.91</v>
      </c>
      <c r="H19" s="221">
        <v>44562.065679603576</v>
      </c>
      <c r="I19" s="97">
        <v>106.5</v>
      </c>
      <c r="J19" s="96">
        <v>31320.19</v>
      </c>
      <c r="K19" s="231"/>
      <c r="L19" s="97">
        <v>2</v>
      </c>
      <c r="M19" s="96">
        <v>113742</v>
      </c>
      <c r="N19" s="230"/>
      <c r="O19" s="97">
        <v>0</v>
      </c>
      <c r="P19" s="96">
        <v>0</v>
      </c>
      <c r="Q19" s="228"/>
      <c r="R19" s="97">
        <v>0</v>
      </c>
      <c r="S19" s="96">
        <v>0</v>
      </c>
      <c r="T19" s="229"/>
      <c r="U19" s="97">
        <v>0</v>
      </c>
      <c r="V19" s="96">
        <v>0</v>
      </c>
      <c r="W19" s="97">
        <v>0</v>
      </c>
      <c r="X19" s="96">
        <v>0</v>
      </c>
      <c r="Y19" s="97">
        <v>3600</v>
      </c>
      <c r="Z19" s="96">
        <v>0</v>
      </c>
      <c r="AA19" s="97">
        <v>26897</v>
      </c>
      <c r="AB19" s="96">
        <v>5653</v>
      </c>
      <c r="AC19" s="97">
        <v>1729</v>
      </c>
      <c r="AD19" s="96">
        <v>4330.72</v>
      </c>
      <c r="AE19" s="97">
        <v>12858.108007328861</v>
      </c>
      <c r="AF19" s="96">
        <v>4143</v>
      </c>
      <c r="AG19" s="77"/>
      <c r="AH19" s="97">
        <v>16558.834937327378</v>
      </c>
      <c r="AI19" s="96">
        <v>638</v>
      </c>
      <c r="AJ19" s="77"/>
      <c r="AK19" s="97">
        <v>5906.1881572624497</v>
      </c>
      <c r="AL19" s="96">
        <v>6741</v>
      </c>
      <c r="AM19" s="77"/>
      <c r="AN19" s="97">
        <v>0</v>
      </c>
      <c r="AO19" s="96">
        <v>0</v>
      </c>
      <c r="AP19" s="77"/>
      <c r="AQ19" s="97">
        <v>0</v>
      </c>
      <c r="AR19" s="96">
        <v>1059.0296082014213</v>
      </c>
      <c r="AS19" s="77"/>
      <c r="AT19" s="97">
        <v>9495.8284493393585</v>
      </c>
      <c r="AU19" s="96">
        <v>750.76839060195266</v>
      </c>
      <c r="AV19" s="77"/>
      <c r="AW19" s="97">
        <v>695.00699999999972</v>
      </c>
      <c r="AX19" s="96">
        <v>0</v>
      </c>
      <c r="AY19" s="77"/>
      <c r="AZ19" s="96">
        <v>45513.966551258047</v>
      </c>
      <c r="BA19" s="96">
        <v>13331.797998803373</v>
      </c>
      <c r="BB19" s="94">
        <v>-32182.168552454674</v>
      </c>
      <c r="BD19" s="8">
        <v>2</v>
      </c>
    </row>
    <row r="20" spans="1:56" ht="24.9" hidden="1" customHeight="1" x14ac:dyDescent="0.3">
      <c r="A20" s="81">
        <v>150000738</v>
      </c>
      <c r="B20" s="490" t="s">
        <v>591</v>
      </c>
      <c r="C20" s="121">
        <v>5</v>
      </c>
      <c r="D20" s="226" t="s">
        <v>870</v>
      </c>
      <c r="E20" s="220">
        <v>3567.9</v>
      </c>
      <c r="F20" s="221">
        <v>242494.02159382997</v>
      </c>
      <c r="G20" s="221">
        <v>232795.23945081799</v>
      </c>
      <c r="H20" s="221">
        <v>-9698.7821430119802</v>
      </c>
      <c r="I20" s="97">
        <v>245.9</v>
      </c>
      <c r="J20" s="96">
        <v>40601.894116485702</v>
      </c>
      <c r="K20" s="227"/>
      <c r="L20" s="97">
        <v>1</v>
      </c>
      <c r="M20" s="96">
        <v>44019</v>
      </c>
      <c r="N20" s="230"/>
      <c r="O20" s="97">
        <v>126</v>
      </c>
      <c r="P20" s="96">
        <v>26049</v>
      </c>
      <c r="Q20" s="228"/>
      <c r="R20" s="97">
        <v>0</v>
      </c>
      <c r="S20" s="96">
        <v>0</v>
      </c>
      <c r="T20" s="229"/>
      <c r="U20" s="97">
        <v>0</v>
      </c>
      <c r="V20" s="96">
        <v>0</v>
      </c>
      <c r="W20" s="97">
        <v>59.5</v>
      </c>
      <c r="X20" s="96">
        <v>37395</v>
      </c>
      <c r="Y20" s="97">
        <v>50973</v>
      </c>
      <c r="Z20" s="96">
        <v>0</v>
      </c>
      <c r="AA20" s="97">
        <v>0</v>
      </c>
      <c r="AB20" s="96">
        <v>14148</v>
      </c>
      <c r="AC20" s="97">
        <v>4828.3453343322808</v>
      </c>
      <c r="AD20" s="96">
        <v>14781</v>
      </c>
      <c r="AE20" s="97">
        <v>15301.19248921609</v>
      </c>
      <c r="AF20" s="96">
        <v>5018.5200000000004</v>
      </c>
      <c r="AG20" s="77"/>
      <c r="AH20" s="97">
        <v>18917.837975110568</v>
      </c>
      <c r="AI20" s="96">
        <v>1151</v>
      </c>
      <c r="AJ20" s="77"/>
      <c r="AK20" s="97">
        <v>10499.407585651094</v>
      </c>
      <c r="AL20" s="96">
        <v>0</v>
      </c>
      <c r="AM20" s="77"/>
      <c r="AN20" s="97">
        <v>0</v>
      </c>
      <c r="AO20" s="96">
        <v>0</v>
      </c>
      <c r="AP20" s="77"/>
      <c r="AQ20" s="97">
        <v>0</v>
      </c>
      <c r="AR20" s="96">
        <v>1820.1866671432276</v>
      </c>
      <c r="AS20" s="77"/>
      <c r="AT20" s="97">
        <v>10770.152118359949</v>
      </c>
      <c r="AU20" s="96">
        <v>35626.768390601952</v>
      </c>
      <c r="AV20" s="244"/>
      <c r="AW20" s="97">
        <v>963.38699999999972</v>
      </c>
      <c r="AX20" s="96">
        <v>0</v>
      </c>
      <c r="AY20" s="77"/>
      <c r="AZ20" s="96">
        <v>56451.977168337697</v>
      </c>
      <c r="BA20" s="96">
        <v>43616.475057745178</v>
      </c>
      <c r="BB20" s="94">
        <v>-12835.502110592519</v>
      </c>
      <c r="BD20" s="8">
        <v>2</v>
      </c>
    </row>
    <row r="21" spans="1:56" ht="24.9" hidden="1" customHeight="1" x14ac:dyDescent="0.3">
      <c r="A21" s="81">
        <v>150000739</v>
      </c>
      <c r="B21" s="490" t="s">
        <v>594</v>
      </c>
      <c r="C21" s="121">
        <v>4</v>
      </c>
      <c r="D21" s="226" t="s">
        <v>870</v>
      </c>
      <c r="E21" s="220">
        <v>3672.7</v>
      </c>
      <c r="F21" s="221">
        <v>168814.6422132685</v>
      </c>
      <c r="G21" s="221">
        <v>423816.9981216623</v>
      </c>
      <c r="H21" s="221">
        <v>255002.3559083938</v>
      </c>
      <c r="I21" s="97">
        <v>592.95000000000005</v>
      </c>
      <c r="J21" s="96">
        <v>298909.02</v>
      </c>
      <c r="K21" s="227"/>
      <c r="L21" s="97">
        <v>0</v>
      </c>
      <c r="M21" s="96">
        <v>2538</v>
      </c>
      <c r="N21" s="117"/>
      <c r="O21" s="97">
        <v>0</v>
      </c>
      <c r="P21" s="96">
        <v>0</v>
      </c>
      <c r="Q21" s="228"/>
      <c r="R21" s="97">
        <v>0</v>
      </c>
      <c r="S21" s="96">
        <v>0</v>
      </c>
      <c r="T21" s="229"/>
      <c r="U21" s="97">
        <v>0</v>
      </c>
      <c r="V21" s="96">
        <v>0</v>
      </c>
      <c r="W21" s="97">
        <v>9.1999999999999993</v>
      </c>
      <c r="X21" s="96">
        <v>8270.5781216622345</v>
      </c>
      <c r="Y21" s="97">
        <v>81292.399999999994</v>
      </c>
      <c r="Z21" s="96">
        <v>0</v>
      </c>
      <c r="AA21" s="97">
        <v>7210</v>
      </c>
      <c r="AB21" s="96">
        <v>3387</v>
      </c>
      <c r="AC21" s="97">
        <v>1663</v>
      </c>
      <c r="AD21" s="96">
        <v>20547</v>
      </c>
      <c r="AE21" s="97">
        <v>16432.763420033727</v>
      </c>
      <c r="AF21" s="96">
        <v>18839</v>
      </c>
      <c r="AG21" s="161"/>
      <c r="AH21" s="97">
        <v>21038.864945696747</v>
      </c>
      <c r="AI21" s="96">
        <v>122</v>
      </c>
      <c r="AJ21" s="77"/>
      <c r="AK21" s="97">
        <v>10078.631277640943</v>
      </c>
      <c r="AL21" s="96">
        <v>3486</v>
      </c>
      <c r="AM21" s="77"/>
      <c r="AN21" s="97">
        <v>0</v>
      </c>
      <c r="AO21" s="96">
        <v>0</v>
      </c>
      <c r="AP21" s="77"/>
      <c r="AQ21" s="97">
        <v>0</v>
      </c>
      <c r="AR21" s="96">
        <v>2509</v>
      </c>
      <c r="AS21" s="77"/>
      <c r="AT21" s="97">
        <v>14935.319121768081</v>
      </c>
      <c r="AU21" s="96">
        <v>1131</v>
      </c>
      <c r="AV21" s="77"/>
      <c r="AW21" s="97">
        <v>976.10399999999981</v>
      </c>
      <c r="AX21" s="96">
        <v>0</v>
      </c>
      <c r="AY21" s="77"/>
      <c r="AZ21" s="96">
        <v>63461.6827651395</v>
      </c>
      <c r="BA21" s="96">
        <v>26087</v>
      </c>
      <c r="BB21" s="94">
        <v>-37374.6827651395</v>
      </c>
      <c r="BD21" s="8">
        <v>2</v>
      </c>
    </row>
    <row r="22" spans="1:56" ht="24.9" hidden="1" customHeight="1" x14ac:dyDescent="0.3">
      <c r="A22" s="81">
        <v>150000740</v>
      </c>
      <c r="B22" s="490" t="s">
        <v>597</v>
      </c>
      <c r="C22" s="121">
        <v>3</v>
      </c>
      <c r="D22" s="226" t="s">
        <v>870</v>
      </c>
      <c r="E22" s="220">
        <v>1366.1</v>
      </c>
      <c r="F22" s="221">
        <v>65158.408795302195</v>
      </c>
      <c r="G22" s="221">
        <v>88119.677026710633</v>
      </c>
      <c r="H22" s="221">
        <v>22961.268231408438</v>
      </c>
      <c r="I22" s="97">
        <v>14</v>
      </c>
      <c r="J22" s="96">
        <v>3206.1835422240815</v>
      </c>
      <c r="K22" s="227"/>
      <c r="L22" s="97">
        <v>1</v>
      </c>
      <c r="M22" s="96">
        <v>36629</v>
      </c>
      <c r="N22" s="117"/>
      <c r="O22" s="97">
        <v>0</v>
      </c>
      <c r="P22" s="96">
        <v>0</v>
      </c>
      <c r="Q22" s="228"/>
      <c r="R22" s="97">
        <v>0</v>
      </c>
      <c r="S22" s="96">
        <v>0</v>
      </c>
      <c r="T22" s="229"/>
      <c r="U22" s="97">
        <v>0</v>
      </c>
      <c r="V22" s="96">
        <v>0</v>
      </c>
      <c r="W22" s="97">
        <v>0</v>
      </c>
      <c r="X22" s="96">
        <v>0</v>
      </c>
      <c r="Y22" s="97">
        <v>20389.179914608314</v>
      </c>
      <c r="Z22" s="96">
        <v>0</v>
      </c>
      <c r="AA22" s="97">
        <v>0</v>
      </c>
      <c r="AB22" s="96">
        <v>3651</v>
      </c>
      <c r="AC22" s="97">
        <v>23470.603569878225</v>
      </c>
      <c r="AD22" s="96">
        <v>773.71</v>
      </c>
      <c r="AE22" s="97">
        <v>7896.5467647535379</v>
      </c>
      <c r="AF22" s="96">
        <v>0</v>
      </c>
      <c r="AG22" s="77"/>
      <c r="AH22" s="97">
        <v>12765.347239720188</v>
      </c>
      <c r="AI22" s="96">
        <v>2149</v>
      </c>
      <c r="AJ22" s="77"/>
      <c r="AK22" s="97">
        <v>3831.5341394496472</v>
      </c>
      <c r="AL22" s="96">
        <v>3892</v>
      </c>
      <c r="AM22" s="77"/>
      <c r="AN22" s="97">
        <v>0</v>
      </c>
      <c r="AO22" s="96">
        <v>0</v>
      </c>
      <c r="AP22" s="77"/>
      <c r="AQ22" s="97">
        <v>0</v>
      </c>
      <c r="AR22" s="96">
        <v>1211.4153617716138</v>
      </c>
      <c r="AS22" s="77"/>
      <c r="AT22" s="97">
        <v>4529.4385582688801</v>
      </c>
      <c r="AU22" s="96">
        <v>1459.41165023136</v>
      </c>
      <c r="AV22" s="77"/>
      <c r="AW22" s="97">
        <v>368.84699999999998</v>
      </c>
      <c r="AX22" s="96">
        <v>0</v>
      </c>
      <c r="AY22" s="77"/>
      <c r="AZ22" s="96">
        <v>29391.713702192254</v>
      </c>
      <c r="BA22" s="96">
        <v>8711.8270120029738</v>
      </c>
      <c r="BB22" s="94">
        <v>-20679.88669018928</v>
      </c>
      <c r="BD22" s="8">
        <v>2</v>
      </c>
    </row>
    <row r="23" spans="1:56" ht="24.9" hidden="1" customHeight="1" x14ac:dyDescent="0.3">
      <c r="A23" s="81">
        <v>150000744</v>
      </c>
      <c r="B23" s="490" t="s">
        <v>600</v>
      </c>
      <c r="C23" s="121">
        <v>4</v>
      </c>
      <c r="D23" s="226" t="s">
        <v>870</v>
      </c>
      <c r="E23" s="220">
        <v>1504.4</v>
      </c>
      <c r="F23" s="221">
        <v>60909.395761219421</v>
      </c>
      <c r="G23" s="221">
        <v>33461.43</v>
      </c>
      <c r="H23" s="221">
        <v>-27447.965761219421</v>
      </c>
      <c r="I23" s="97">
        <v>2.8</v>
      </c>
      <c r="J23" s="96">
        <v>535</v>
      </c>
      <c r="K23" s="227"/>
      <c r="L23" s="97">
        <v>0</v>
      </c>
      <c r="M23" s="96">
        <v>404</v>
      </c>
      <c r="N23" s="117"/>
      <c r="O23" s="97">
        <v>0</v>
      </c>
      <c r="P23" s="96">
        <v>0</v>
      </c>
      <c r="Q23" s="228"/>
      <c r="R23" s="97">
        <v>0</v>
      </c>
      <c r="S23" s="96">
        <v>0</v>
      </c>
      <c r="T23" s="229"/>
      <c r="U23" s="97">
        <v>0</v>
      </c>
      <c r="V23" s="96">
        <v>0</v>
      </c>
      <c r="W23" s="97">
        <v>0</v>
      </c>
      <c r="X23" s="96">
        <v>3964</v>
      </c>
      <c r="Y23" s="97">
        <v>22606</v>
      </c>
      <c r="Z23" s="96">
        <v>0</v>
      </c>
      <c r="AA23" s="97">
        <v>0</v>
      </c>
      <c r="AB23" s="96">
        <v>3495</v>
      </c>
      <c r="AC23" s="97">
        <v>242</v>
      </c>
      <c r="AD23" s="96">
        <v>2215.4300000000003</v>
      </c>
      <c r="AE23" s="97">
        <v>7473.5080098326089</v>
      </c>
      <c r="AF23" s="96">
        <v>2715.6369068731519</v>
      </c>
      <c r="AG23" s="77"/>
      <c r="AH23" s="97">
        <v>9945.9779853842556</v>
      </c>
      <c r="AI23" s="96">
        <v>1885</v>
      </c>
      <c r="AJ23" s="77"/>
      <c r="AK23" s="97">
        <v>4140.4808764747431</v>
      </c>
      <c r="AL23" s="96">
        <v>1226</v>
      </c>
      <c r="AM23" s="77"/>
      <c r="AN23" s="97">
        <v>0</v>
      </c>
      <c r="AO23" s="96">
        <v>0</v>
      </c>
      <c r="AP23" s="77"/>
      <c r="AQ23" s="97">
        <v>0</v>
      </c>
      <c r="AR23" s="96">
        <v>0</v>
      </c>
      <c r="AS23" s="77"/>
      <c r="AT23" s="97">
        <v>2733.7073916203744</v>
      </c>
      <c r="AU23" s="96">
        <v>0</v>
      </c>
      <c r="AV23" s="77"/>
      <c r="AW23" s="97">
        <v>406.24199999999985</v>
      </c>
      <c r="AX23" s="96">
        <v>0</v>
      </c>
      <c r="AY23" s="77"/>
      <c r="AZ23" s="96">
        <v>24699.916263311978</v>
      </c>
      <c r="BA23" s="96">
        <v>5826.6369068731519</v>
      </c>
      <c r="BB23" s="94">
        <v>-18873.279356438827</v>
      </c>
      <c r="BD23" s="8">
        <v>2</v>
      </c>
    </row>
    <row r="24" spans="1:56" ht="24.9" hidden="1" customHeight="1" x14ac:dyDescent="0.3">
      <c r="A24" s="81">
        <v>150000741</v>
      </c>
      <c r="B24" s="490" t="s">
        <v>603</v>
      </c>
      <c r="C24" s="121">
        <v>4</v>
      </c>
      <c r="D24" s="226" t="s">
        <v>870</v>
      </c>
      <c r="E24" s="220">
        <v>2594.3000000000002</v>
      </c>
      <c r="F24" s="221">
        <v>139887.80002784124</v>
      </c>
      <c r="G24" s="221">
        <v>120557.73</v>
      </c>
      <c r="H24" s="221">
        <v>-19330.070027841241</v>
      </c>
      <c r="I24" s="97">
        <v>4</v>
      </c>
      <c r="J24" s="96">
        <v>10044</v>
      </c>
      <c r="K24" s="227"/>
      <c r="L24" s="97">
        <v>1</v>
      </c>
      <c r="M24" s="96">
        <v>40985</v>
      </c>
      <c r="N24" s="229"/>
      <c r="O24" s="97">
        <v>0</v>
      </c>
      <c r="P24" s="96">
        <v>0</v>
      </c>
      <c r="Q24" s="228"/>
      <c r="R24" s="97">
        <v>0</v>
      </c>
      <c r="S24" s="96">
        <v>0</v>
      </c>
      <c r="T24" s="229"/>
      <c r="U24" s="97">
        <v>0</v>
      </c>
      <c r="V24" s="96">
        <v>0</v>
      </c>
      <c r="W24" s="97">
        <v>0</v>
      </c>
      <c r="X24" s="96">
        <v>1705</v>
      </c>
      <c r="Y24" s="97">
        <v>26919</v>
      </c>
      <c r="Z24" s="96">
        <v>0</v>
      </c>
      <c r="AA24" s="97">
        <v>0</v>
      </c>
      <c r="AB24" s="96">
        <v>14935</v>
      </c>
      <c r="AC24" s="97">
        <v>5802</v>
      </c>
      <c r="AD24" s="96">
        <v>20167.73</v>
      </c>
      <c r="AE24" s="97">
        <v>12839.800702135915</v>
      </c>
      <c r="AF24" s="96">
        <v>3326</v>
      </c>
      <c r="AG24" s="77"/>
      <c r="AH24" s="97">
        <v>14407.77145878294</v>
      </c>
      <c r="AI24" s="96">
        <v>32</v>
      </c>
      <c r="AJ24" s="77"/>
      <c r="AK24" s="97">
        <v>6754.6102135135206</v>
      </c>
      <c r="AL24" s="96">
        <v>0</v>
      </c>
      <c r="AM24" s="77"/>
      <c r="AN24" s="97">
        <v>0</v>
      </c>
      <c r="AO24" s="96">
        <v>0</v>
      </c>
      <c r="AP24" s="77"/>
      <c r="AQ24" s="97">
        <v>0</v>
      </c>
      <c r="AR24" s="96">
        <v>0</v>
      </c>
      <c r="AS24" s="77"/>
      <c r="AT24" s="97">
        <v>8867.2834622538085</v>
      </c>
      <c r="AU24" s="96">
        <v>993</v>
      </c>
      <c r="AV24" s="77"/>
      <c r="AW24" s="97">
        <v>748.87199999999984</v>
      </c>
      <c r="AX24" s="96">
        <v>0</v>
      </c>
      <c r="AY24" s="77"/>
      <c r="AZ24" s="96">
        <v>43618.337836686187</v>
      </c>
      <c r="BA24" s="96">
        <v>4351</v>
      </c>
      <c r="BB24" s="94">
        <v>-39267.337836686187</v>
      </c>
      <c r="BD24" s="8">
        <v>2</v>
      </c>
    </row>
    <row r="25" spans="1:56" ht="24.9" hidden="1" customHeight="1" x14ac:dyDescent="0.3">
      <c r="A25" s="81">
        <v>150000742</v>
      </c>
      <c r="B25" s="490" t="s">
        <v>606</v>
      </c>
      <c r="C25" s="121">
        <v>5</v>
      </c>
      <c r="D25" s="226" t="s">
        <v>870</v>
      </c>
      <c r="E25" s="220">
        <v>1869.5</v>
      </c>
      <c r="F25" s="221">
        <v>82137.687504563917</v>
      </c>
      <c r="G25" s="221">
        <v>49328</v>
      </c>
      <c r="H25" s="221">
        <v>-32809.687504563917</v>
      </c>
      <c r="I25" s="97">
        <v>155.80000000000001</v>
      </c>
      <c r="J25" s="96">
        <v>45825</v>
      </c>
      <c r="K25" s="231"/>
      <c r="L25" s="97">
        <v>0</v>
      </c>
      <c r="M25" s="96">
        <v>0</v>
      </c>
      <c r="N25" s="117"/>
      <c r="O25" s="97">
        <v>0</v>
      </c>
      <c r="P25" s="96">
        <v>0</v>
      </c>
      <c r="Q25" s="228"/>
      <c r="R25" s="97">
        <v>0</v>
      </c>
      <c r="S25" s="96">
        <v>0</v>
      </c>
      <c r="T25" s="229"/>
      <c r="U25" s="97">
        <v>0</v>
      </c>
      <c r="V25" s="96">
        <v>0</v>
      </c>
      <c r="W25" s="97">
        <v>0</v>
      </c>
      <c r="X25" s="96">
        <v>0</v>
      </c>
      <c r="Y25" s="97">
        <v>0</v>
      </c>
      <c r="Z25" s="96">
        <v>0</v>
      </c>
      <c r="AA25" s="97">
        <v>0</v>
      </c>
      <c r="AB25" s="96">
        <v>0</v>
      </c>
      <c r="AC25" s="97">
        <v>0</v>
      </c>
      <c r="AD25" s="96">
        <v>3503</v>
      </c>
      <c r="AE25" s="97">
        <v>8006.4674059786639</v>
      </c>
      <c r="AF25" s="96">
        <v>1003</v>
      </c>
      <c r="AG25" s="77"/>
      <c r="AH25" s="97">
        <v>10669.209172537963</v>
      </c>
      <c r="AI25" s="96">
        <v>0</v>
      </c>
      <c r="AJ25" s="77"/>
      <c r="AK25" s="97">
        <v>4947.6472481481896</v>
      </c>
      <c r="AL25" s="96">
        <v>0</v>
      </c>
      <c r="AM25" s="77"/>
      <c r="AN25" s="97">
        <v>0</v>
      </c>
      <c r="AO25" s="96">
        <v>0</v>
      </c>
      <c r="AP25" s="77"/>
      <c r="AQ25" s="97">
        <v>0</v>
      </c>
      <c r="AR25" s="96">
        <v>0</v>
      </c>
      <c r="AS25" s="77"/>
      <c r="AT25" s="97">
        <v>3646.4275591428577</v>
      </c>
      <c r="AU25" s="96">
        <v>1811</v>
      </c>
      <c r="AV25" s="77"/>
      <c r="AW25" s="97">
        <v>482.97600000000006</v>
      </c>
      <c r="AX25" s="96">
        <v>474</v>
      </c>
      <c r="AY25" s="77"/>
      <c r="AZ25" s="96">
        <v>27752.727385807677</v>
      </c>
      <c r="BA25" s="96">
        <v>3288</v>
      </c>
      <c r="BB25" s="94">
        <v>-24464.727385807677</v>
      </c>
      <c r="BD25" s="8">
        <v>2</v>
      </c>
    </row>
    <row r="26" spans="1:56" ht="24.9" hidden="1" customHeight="1" x14ac:dyDescent="0.3">
      <c r="A26" s="81">
        <v>150000745</v>
      </c>
      <c r="B26" s="490" t="s">
        <v>609</v>
      </c>
      <c r="C26" s="121">
        <v>1</v>
      </c>
      <c r="D26" s="226" t="s">
        <v>870</v>
      </c>
      <c r="E26" s="220">
        <v>275.3</v>
      </c>
      <c r="F26" s="221">
        <v>10466.709970063508</v>
      </c>
      <c r="G26" s="221">
        <v>546</v>
      </c>
      <c r="H26" s="221">
        <v>-9920.7099700635081</v>
      </c>
      <c r="I26" s="97">
        <v>0</v>
      </c>
      <c r="J26" s="96">
        <v>0</v>
      </c>
      <c r="K26" s="227"/>
      <c r="L26" s="97">
        <v>0</v>
      </c>
      <c r="M26" s="96">
        <v>0</v>
      </c>
      <c r="N26" s="117"/>
      <c r="O26" s="97">
        <v>0</v>
      </c>
      <c r="P26" s="96">
        <v>0</v>
      </c>
      <c r="Q26" s="228"/>
      <c r="R26" s="97">
        <v>0</v>
      </c>
      <c r="S26" s="96">
        <v>0</v>
      </c>
      <c r="T26" s="229"/>
      <c r="U26" s="97">
        <v>0</v>
      </c>
      <c r="V26" s="96">
        <v>0</v>
      </c>
      <c r="W26" s="97">
        <v>0</v>
      </c>
      <c r="X26" s="96">
        <v>0</v>
      </c>
      <c r="Y26" s="97">
        <v>0</v>
      </c>
      <c r="Z26" s="96">
        <v>0</v>
      </c>
      <c r="AA26" s="97">
        <v>0</v>
      </c>
      <c r="AB26" s="96">
        <v>0</v>
      </c>
      <c r="AC26" s="97">
        <v>0</v>
      </c>
      <c r="AD26" s="96">
        <v>546</v>
      </c>
      <c r="AE26" s="97">
        <v>0</v>
      </c>
      <c r="AF26" s="96">
        <v>0</v>
      </c>
      <c r="AG26" s="77"/>
      <c r="AH26" s="97">
        <v>0</v>
      </c>
      <c r="AI26" s="96">
        <v>0</v>
      </c>
      <c r="AJ26" s="77"/>
      <c r="AK26" s="97">
        <v>0</v>
      </c>
      <c r="AL26" s="96">
        <v>0</v>
      </c>
      <c r="AM26" s="77"/>
      <c r="AN26" s="97">
        <v>0</v>
      </c>
      <c r="AO26" s="96">
        <v>0</v>
      </c>
      <c r="AP26" s="77"/>
      <c r="AQ26" s="97">
        <v>0</v>
      </c>
      <c r="AR26" s="96">
        <v>0</v>
      </c>
      <c r="AS26" s="77"/>
      <c r="AT26" s="97">
        <v>0</v>
      </c>
      <c r="AU26" s="96">
        <v>0</v>
      </c>
      <c r="AV26" s="77"/>
      <c r="AW26" s="97">
        <v>74.331000000000003</v>
      </c>
      <c r="AX26" s="96">
        <v>0</v>
      </c>
      <c r="AY26" s="77"/>
      <c r="AZ26" s="96">
        <v>74.331000000000003</v>
      </c>
      <c r="BA26" s="96">
        <v>0</v>
      </c>
      <c r="BB26" s="94">
        <v>-74.331000000000003</v>
      </c>
      <c r="BD26" s="8">
        <v>2</v>
      </c>
    </row>
    <row r="27" spans="1:56" ht="24.9" hidden="1" customHeight="1" x14ac:dyDescent="0.3">
      <c r="A27" s="81">
        <v>150000836</v>
      </c>
      <c r="B27" s="490" t="s">
        <v>622</v>
      </c>
      <c r="C27" s="121">
        <v>3</v>
      </c>
      <c r="D27" s="226" t="s">
        <v>870</v>
      </c>
      <c r="E27" s="220">
        <v>1578.7</v>
      </c>
      <c r="F27" s="221">
        <v>110543.66724686795</v>
      </c>
      <c r="G27" s="221">
        <v>106217.4621278437</v>
      </c>
      <c r="H27" s="221">
        <v>-4326.2051190242491</v>
      </c>
      <c r="I27" s="97">
        <v>97.15</v>
      </c>
      <c r="J27" s="96">
        <v>16312.902127843696</v>
      </c>
      <c r="K27" s="227"/>
      <c r="L27" s="97">
        <v>0</v>
      </c>
      <c r="M27" s="96">
        <v>0</v>
      </c>
      <c r="N27" s="117"/>
      <c r="O27" s="97">
        <v>0</v>
      </c>
      <c r="P27" s="96">
        <v>0</v>
      </c>
      <c r="Q27" s="228"/>
      <c r="R27" s="97">
        <v>0</v>
      </c>
      <c r="S27" s="96">
        <v>0</v>
      </c>
      <c r="T27" s="229"/>
      <c r="U27" s="97">
        <v>0</v>
      </c>
      <c r="V27" s="96">
        <v>0</v>
      </c>
      <c r="W27" s="97">
        <v>0</v>
      </c>
      <c r="X27" s="96">
        <v>0</v>
      </c>
      <c r="Y27" s="97">
        <v>51235</v>
      </c>
      <c r="Z27" s="96">
        <v>0</v>
      </c>
      <c r="AA27" s="97">
        <v>0</v>
      </c>
      <c r="AB27" s="96">
        <v>18640.86</v>
      </c>
      <c r="AC27" s="97">
        <v>3248</v>
      </c>
      <c r="AD27" s="96">
        <v>16780.7</v>
      </c>
      <c r="AE27" s="97">
        <v>9296.9259217102353</v>
      </c>
      <c r="AF27" s="96">
        <v>0</v>
      </c>
      <c r="AG27" s="77"/>
      <c r="AH27" s="97">
        <v>12392.979827408526</v>
      </c>
      <c r="AI27" s="96">
        <v>24891.57</v>
      </c>
      <c r="AJ27" s="77"/>
      <c r="AK27" s="97">
        <v>3945.2713287056604</v>
      </c>
      <c r="AL27" s="96">
        <v>1161</v>
      </c>
      <c r="AM27" s="77"/>
      <c r="AN27" s="97">
        <v>6280.2462146593762</v>
      </c>
      <c r="AO27" s="96">
        <v>0</v>
      </c>
      <c r="AP27" s="77"/>
      <c r="AQ27" s="97">
        <v>2096.0691568951001</v>
      </c>
      <c r="AR27" s="96">
        <v>0</v>
      </c>
      <c r="AS27" s="77"/>
      <c r="AT27" s="97">
        <v>2315.6547556876021</v>
      </c>
      <c r="AU27" s="96">
        <v>1657.3338849372135</v>
      </c>
      <c r="AV27" s="77"/>
      <c r="AW27" s="97">
        <v>797.27105478935221</v>
      </c>
      <c r="AX27" s="96">
        <v>0</v>
      </c>
      <c r="AY27" s="77"/>
      <c r="AZ27" s="96">
        <v>37124.418259855855</v>
      </c>
      <c r="BA27" s="96">
        <v>27709.903884937212</v>
      </c>
      <c r="BB27" s="94">
        <v>-9414.5143749186427</v>
      </c>
      <c r="BD27" s="8">
        <v>1</v>
      </c>
    </row>
    <row r="28" spans="1:56" ht="24.9" hidden="1" customHeight="1" x14ac:dyDescent="0.3">
      <c r="A28" s="81">
        <v>150000837</v>
      </c>
      <c r="B28" s="490" t="s">
        <v>625</v>
      </c>
      <c r="C28" s="121">
        <v>3</v>
      </c>
      <c r="D28" s="226" t="s">
        <v>870</v>
      </c>
      <c r="E28" s="220">
        <v>631.1</v>
      </c>
      <c r="F28" s="221">
        <v>23631.489436112784</v>
      </c>
      <c r="G28" s="221">
        <v>27727.97</v>
      </c>
      <c r="H28" s="221">
        <v>4096.4805638872167</v>
      </c>
      <c r="I28" s="97">
        <v>23.65</v>
      </c>
      <c r="J28" s="96">
        <v>16348.970000000001</v>
      </c>
      <c r="K28" s="231"/>
      <c r="L28" s="97">
        <v>0</v>
      </c>
      <c r="M28" s="96">
        <v>7232</v>
      </c>
      <c r="N28" s="230"/>
      <c r="O28" s="97">
        <v>0</v>
      </c>
      <c r="P28" s="96">
        <v>0</v>
      </c>
      <c r="Q28" s="228"/>
      <c r="R28" s="97">
        <v>0</v>
      </c>
      <c r="S28" s="96">
        <v>0</v>
      </c>
      <c r="T28" s="229"/>
      <c r="U28" s="97">
        <v>0</v>
      </c>
      <c r="V28" s="96">
        <v>0</v>
      </c>
      <c r="W28" s="97">
        <v>0</v>
      </c>
      <c r="X28" s="96">
        <v>0</v>
      </c>
      <c r="Y28" s="97">
        <v>128</v>
      </c>
      <c r="Z28" s="96">
        <v>0</v>
      </c>
      <c r="AA28" s="97">
        <v>0</v>
      </c>
      <c r="AB28" s="96">
        <v>0</v>
      </c>
      <c r="AC28" s="97">
        <v>0</v>
      </c>
      <c r="AD28" s="96">
        <v>4019</v>
      </c>
      <c r="AE28" s="97">
        <v>4285.4877252560418</v>
      </c>
      <c r="AF28" s="96">
        <v>0</v>
      </c>
      <c r="AG28" s="77"/>
      <c r="AH28" s="97">
        <v>3960.3748917684593</v>
      </c>
      <c r="AI28" s="96">
        <v>0</v>
      </c>
      <c r="AJ28" s="77"/>
      <c r="AK28" s="97">
        <v>1442.4635422796916</v>
      </c>
      <c r="AL28" s="96">
        <v>987</v>
      </c>
      <c r="AM28" s="77"/>
      <c r="AN28" s="97">
        <v>0</v>
      </c>
      <c r="AO28" s="96">
        <v>0</v>
      </c>
      <c r="AP28" s="77"/>
      <c r="AQ28" s="97">
        <v>0</v>
      </c>
      <c r="AR28" s="96">
        <v>305.83164913890846</v>
      </c>
      <c r="AS28" s="77"/>
      <c r="AT28" s="97">
        <v>1430.9733029098124</v>
      </c>
      <c r="AU28" s="96">
        <v>0</v>
      </c>
      <c r="AV28" s="77"/>
      <c r="AW28" s="97">
        <v>382.04253793417581</v>
      </c>
      <c r="AX28" s="96">
        <v>0</v>
      </c>
      <c r="AY28" s="77"/>
      <c r="AZ28" s="96">
        <v>11501.342000148179</v>
      </c>
      <c r="BA28" s="96">
        <v>1292.8316491389085</v>
      </c>
      <c r="BB28" s="94">
        <v>-10208.51035100927</v>
      </c>
      <c r="BD28" s="8">
        <v>1</v>
      </c>
    </row>
    <row r="29" spans="1:56" ht="24.9" hidden="1" customHeight="1" x14ac:dyDescent="0.3">
      <c r="A29" s="81">
        <v>150000839</v>
      </c>
      <c r="B29" s="490" t="s">
        <v>628</v>
      </c>
      <c r="C29" s="121">
        <v>1</v>
      </c>
      <c r="D29" s="226" t="s">
        <v>870</v>
      </c>
      <c r="E29" s="220">
        <v>128.19999999999999</v>
      </c>
      <c r="F29" s="221">
        <v>9663.66032446184</v>
      </c>
      <c r="G29" s="221">
        <v>1868</v>
      </c>
      <c r="H29" s="221">
        <v>-7795.66032446184</v>
      </c>
      <c r="I29" s="97">
        <v>4</v>
      </c>
      <c r="J29" s="96">
        <v>1868</v>
      </c>
      <c r="K29" s="227"/>
      <c r="L29" s="97">
        <v>0</v>
      </c>
      <c r="M29" s="96">
        <v>0</v>
      </c>
      <c r="N29" s="117"/>
      <c r="O29" s="97">
        <v>0</v>
      </c>
      <c r="P29" s="96">
        <v>0</v>
      </c>
      <c r="Q29" s="228"/>
      <c r="R29" s="97">
        <v>0</v>
      </c>
      <c r="S29" s="96">
        <v>0</v>
      </c>
      <c r="T29" s="229"/>
      <c r="U29" s="97">
        <v>0</v>
      </c>
      <c r="V29" s="96">
        <v>0</v>
      </c>
      <c r="W29" s="97">
        <v>0</v>
      </c>
      <c r="X29" s="96">
        <v>0</v>
      </c>
      <c r="Y29" s="97">
        <v>0</v>
      </c>
      <c r="Z29" s="96">
        <v>0</v>
      </c>
      <c r="AA29" s="97">
        <v>0</v>
      </c>
      <c r="AB29" s="96">
        <v>0</v>
      </c>
      <c r="AC29" s="97">
        <v>0</v>
      </c>
      <c r="AD29" s="96">
        <v>0</v>
      </c>
      <c r="AE29" s="97">
        <v>0</v>
      </c>
      <c r="AF29" s="96">
        <v>0</v>
      </c>
      <c r="AG29" s="77"/>
      <c r="AH29" s="97">
        <v>0</v>
      </c>
      <c r="AI29" s="96">
        <v>0</v>
      </c>
      <c r="AJ29" s="77"/>
      <c r="AK29" s="97">
        <v>0</v>
      </c>
      <c r="AL29" s="96">
        <v>0</v>
      </c>
      <c r="AM29" s="77"/>
      <c r="AN29" s="97">
        <v>0</v>
      </c>
      <c r="AO29" s="96">
        <v>0</v>
      </c>
      <c r="AP29" s="77"/>
      <c r="AQ29" s="97">
        <v>0</v>
      </c>
      <c r="AR29" s="96">
        <v>0</v>
      </c>
      <c r="AS29" s="77"/>
      <c r="AT29" s="97">
        <v>0</v>
      </c>
      <c r="AU29" s="96">
        <v>0</v>
      </c>
      <c r="AV29" s="77"/>
      <c r="AW29" s="97">
        <v>51.324594556269744</v>
      </c>
      <c r="AX29" s="96">
        <v>0</v>
      </c>
      <c r="AY29" s="77"/>
      <c r="AZ29" s="96">
        <v>51.324594556269744</v>
      </c>
      <c r="BA29" s="96">
        <v>0</v>
      </c>
      <c r="BB29" s="94">
        <v>-51.324594556269744</v>
      </c>
      <c r="BD29" s="8">
        <v>1</v>
      </c>
    </row>
    <row r="30" spans="1:56" ht="24.9" hidden="1" customHeight="1" x14ac:dyDescent="0.3">
      <c r="A30" s="81">
        <v>150000840</v>
      </c>
      <c r="B30" s="490" t="s">
        <v>631</v>
      </c>
      <c r="C30" s="121">
        <v>9</v>
      </c>
      <c r="D30" s="226" t="s">
        <v>870</v>
      </c>
      <c r="E30" s="220">
        <v>4216.5600000000004</v>
      </c>
      <c r="F30" s="221">
        <v>225772.78520328589</v>
      </c>
      <c r="G30" s="221">
        <v>369108.90711572854</v>
      </c>
      <c r="H30" s="221">
        <v>143336.12191244264</v>
      </c>
      <c r="I30" s="97">
        <v>166.85</v>
      </c>
      <c r="J30" s="96">
        <v>55912</v>
      </c>
      <c r="K30" s="231"/>
      <c r="L30" s="97">
        <v>1</v>
      </c>
      <c r="M30" s="96">
        <v>30594.57</v>
      </c>
      <c r="N30" s="117"/>
      <c r="O30" s="97">
        <v>0</v>
      </c>
      <c r="P30" s="96">
        <v>0</v>
      </c>
      <c r="Q30" s="228"/>
      <c r="R30" s="97">
        <v>8</v>
      </c>
      <c r="S30" s="96">
        <v>49755.369999999995</v>
      </c>
      <c r="T30" s="236"/>
      <c r="U30" s="97">
        <v>0</v>
      </c>
      <c r="V30" s="96">
        <v>0</v>
      </c>
      <c r="W30" s="97">
        <v>91</v>
      </c>
      <c r="X30" s="96">
        <v>28700.329927061241</v>
      </c>
      <c r="Y30" s="97">
        <v>26858</v>
      </c>
      <c r="Z30" s="96">
        <v>0</v>
      </c>
      <c r="AA30" s="97">
        <v>587</v>
      </c>
      <c r="AB30" s="96">
        <v>28415.176582509077</v>
      </c>
      <c r="AC30" s="97">
        <v>124642</v>
      </c>
      <c r="AD30" s="96">
        <v>23644.460606158202</v>
      </c>
      <c r="AE30" s="97">
        <v>16393.308204727069</v>
      </c>
      <c r="AF30" s="96">
        <v>4564.2299999999996</v>
      </c>
      <c r="AG30" s="77"/>
      <c r="AH30" s="97">
        <v>17559.140677724197</v>
      </c>
      <c r="AI30" s="96">
        <v>6523</v>
      </c>
      <c r="AJ30" s="161"/>
      <c r="AK30" s="97">
        <v>9327.5707483665519</v>
      </c>
      <c r="AL30" s="96">
        <v>0</v>
      </c>
      <c r="AM30" s="77"/>
      <c r="AN30" s="97">
        <v>13443.990872831813</v>
      </c>
      <c r="AO30" s="96">
        <v>0</v>
      </c>
      <c r="AP30" s="77"/>
      <c r="AQ30" s="97">
        <v>6664.3927379831712</v>
      </c>
      <c r="AR30" s="96">
        <v>5013.9393068542504</v>
      </c>
      <c r="AS30" s="77"/>
      <c r="AT30" s="97">
        <v>8383.2632417612767</v>
      </c>
      <c r="AU30" s="96">
        <v>4012.3432915853305</v>
      </c>
      <c r="AV30" s="77"/>
      <c r="AW30" s="97">
        <v>2557.3279745091186</v>
      </c>
      <c r="AX30" s="96">
        <v>0</v>
      </c>
      <c r="AY30" s="77"/>
      <c r="AZ30" s="96">
        <v>74328.994457903187</v>
      </c>
      <c r="BA30" s="96">
        <v>20113.512598439582</v>
      </c>
      <c r="BB30" s="94">
        <v>-54215.481859463602</v>
      </c>
      <c r="BD30" s="8">
        <v>1</v>
      </c>
    </row>
    <row r="31" spans="1:56" ht="24.9" hidden="1" customHeight="1" x14ac:dyDescent="0.3">
      <c r="A31" s="81">
        <v>150000841</v>
      </c>
      <c r="B31" s="490" t="s">
        <v>634</v>
      </c>
      <c r="C31" s="121">
        <v>1</v>
      </c>
      <c r="D31" s="226" t="s">
        <v>870</v>
      </c>
      <c r="E31" s="220">
        <v>172.4</v>
      </c>
      <c r="F31" s="221">
        <v>7994.0047028372255</v>
      </c>
      <c r="G31" s="221">
        <v>0</v>
      </c>
      <c r="H31" s="221">
        <v>-7994.0047028372255</v>
      </c>
      <c r="I31" s="97">
        <v>0</v>
      </c>
      <c r="J31" s="96">
        <v>0</v>
      </c>
      <c r="K31" s="227"/>
      <c r="L31" s="97">
        <v>0</v>
      </c>
      <c r="M31" s="96">
        <v>0</v>
      </c>
      <c r="N31" s="117"/>
      <c r="O31" s="97">
        <v>0</v>
      </c>
      <c r="P31" s="96">
        <v>0</v>
      </c>
      <c r="Q31" s="228"/>
      <c r="R31" s="97">
        <v>0</v>
      </c>
      <c r="S31" s="96">
        <v>0</v>
      </c>
      <c r="T31" s="229"/>
      <c r="U31" s="97">
        <v>0</v>
      </c>
      <c r="V31" s="96">
        <v>0</v>
      </c>
      <c r="W31" s="97">
        <v>0</v>
      </c>
      <c r="X31" s="96">
        <v>0</v>
      </c>
      <c r="Y31" s="97">
        <v>0</v>
      </c>
      <c r="Z31" s="96">
        <v>0</v>
      </c>
      <c r="AA31" s="97">
        <v>0</v>
      </c>
      <c r="AB31" s="96">
        <v>0</v>
      </c>
      <c r="AC31" s="97">
        <v>0</v>
      </c>
      <c r="AD31" s="96">
        <v>0</v>
      </c>
      <c r="AE31" s="97">
        <v>0</v>
      </c>
      <c r="AF31" s="96">
        <v>0</v>
      </c>
      <c r="AG31" s="77"/>
      <c r="AH31" s="97">
        <v>0</v>
      </c>
      <c r="AI31" s="96">
        <v>0</v>
      </c>
      <c r="AJ31" s="77"/>
      <c r="AK31" s="97">
        <v>0</v>
      </c>
      <c r="AL31" s="96">
        <v>0</v>
      </c>
      <c r="AM31" s="77"/>
      <c r="AN31" s="97">
        <v>0</v>
      </c>
      <c r="AO31" s="96">
        <v>0</v>
      </c>
      <c r="AP31" s="77"/>
      <c r="AQ31" s="97">
        <v>0</v>
      </c>
      <c r="AR31" s="96">
        <v>0</v>
      </c>
      <c r="AS31" s="77"/>
      <c r="AT31" s="97">
        <v>0</v>
      </c>
      <c r="AU31" s="96">
        <v>0</v>
      </c>
      <c r="AV31" s="77"/>
      <c r="AW31" s="97">
        <v>68.050841658216257</v>
      </c>
      <c r="AX31" s="96">
        <v>0</v>
      </c>
      <c r="AY31" s="77"/>
      <c r="AZ31" s="96">
        <v>68.050841658216257</v>
      </c>
      <c r="BA31" s="96">
        <v>0</v>
      </c>
      <c r="BB31" s="94">
        <v>-68.050841658216257</v>
      </c>
      <c r="BD31" s="8">
        <v>1</v>
      </c>
    </row>
    <row r="32" spans="1:56" ht="24.9" hidden="1" customHeight="1" x14ac:dyDescent="0.3">
      <c r="A32" s="81">
        <v>150000848</v>
      </c>
      <c r="B32" s="490" t="s">
        <v>637</v>
      </c>
      <c r="C32" s="121">
        <v>2</v>
      </c>
      <c r="D32" s="226" t="s">
        <v>870</v>
      </c>
      <c r="E32" s="220">
        <v>261.2</v>
      </c>
      <c r="F32" s="221">
        <v>15923.381726264191</v>
      </c>
      <c r="G32" s="221">
        <v>190</v>
      </c>
      <c r="H32" s="221">
        <v>-15733.381726264191</v>
      </c>
      <c r="I32" s="97">
        <v>0</v>
      </c>
      <c r="J32" s="96">
        <v>0</v>
      </c>
      <c r="K32" s="227"/>
      <c r="L32" s="97">
        <v>0</v>
      </c>
      <c r="M32" s="96">
        <v>0</v>
      </c>
      <c r="N32" s="117"/>
      <c r="O32" s="97">
        <v>0</v>
      </c>
      <c r="P32" s="96">
        <v>0</v>
      </c>
      <c r="Q32" s="228"/>
      <c r="R32" s="97">
        <v>0</v>
      </c>
      <c r="S32" s="96">
        <v>0</v>
      </c>
      <c r="T32" s="229"/>
      <c r="U32" s="97">
        <v>0</v>
      </c>
      <c r="V32" s="96">
        <v>0</v>
      </c>
      <c r="W32" s="97">
        <v>0</v>
      </c>
      <c r="X32" s="96">
        <v>0</v>
      </c>
      <c r="Y32" s="97">
        <v>0</v>
      </c>
      <c r="Z32" s="96">
        <v>0</v>
      </c>
      <c r="AA32" s="97">
        <v>0</v>
      </c>
      <c r="AB32" s="96">
        <v>0</v>
      </c>
      <c r="AC32" s="97">
        <v>0</v>
      </c>
      <c r="AD32" s="96">
        <v>190</v>
      </c>
      <c r="AE32" s="97">
        <v>1612.3553286269828</v>
      </c>
      <c r="AF32" s="96">
        <v>0</v>
      </c>
      <c r="AG32" s="77"/>
      <c r="AH32" s="97">
        <v>2079.4024974751815</v>
      </c>
      <c r="AI32" s="96">
        <v>0</v>
      </c>
      <c r="AJ32" s="77"/>
      <c r="AK32" s="97">
        <v>570.33047623012999</v>
      </c>
      <c r="AL32" s="96">
        <v>0</v>
      </c>
      <c r="AM32" s="77"/>
      <c r="AN32" s="97">
        <v>0</v>
      </c>
      <c r="AO32" s="96">
        <v>0</v>
      </c>
      <c r="AP32" s="77"/>
      <c r="AQ32" s="97">
        <v>0</v>
      </c>
      <c r="AR32" s="96">
        <v>0</v>
      </c>
      <c r="AS32" s="77"/>
      <c r="AT32" s="97">
        <v>247.92618947202834</v>
      </c>
      <c r="AU32" s="96">
        <v>0</v>
      </c>
      <c r="AV32" s="77"/>
      <c r="AW32" s="97">
        <v>70.524000000000015</v>
      </c>
      <c r="AX32" s="96">
        <v>0</v>
      </c>
      <c r="AY32" s="77"/>
      <c r="AZ32" s="96">
        <v>4580.5384918043237</v>
      </c>
      <c r="BA32" s="96">
        <v>0</v>
      </c>
      <c r="BB32" s="94">
        <v>-4580.5384918043237</v>
      </c>
      <c r="BD32" s="8">
        <v>2</v>
      </c>
    </row>
    <row r="33" spans="1:56" ht="24.9" hidden="1" customHeight="1" x14ac:dyDescent="0.3">
      <c r="A33" s="81">
        <v>150000845</v>
      </c>
      <c r="B33" s="490" t="s">
        <v>640</v>
      </c>
      <c r="C33" s="121">
        <v>1</v>
      </c>
      <c r="D33" s="226" t="s">
        <v>870</v>
      </c>
      <c r="E33" s="220">
        <v>252.8</v>
      </c>
      <c r="F33" s="221">
        <v>15910.822021596588</v>
      </c>
      <c r="G33" s="221">
        <v>0</v>
      </c>
      <c r="H33" s="221">
        <v>-15910.822021596588</v>
      </c>
      <c r="I33" s="97">
        <v>0</v>
      </c>
      <c r="J33" s="96">
        <v>0</v>
      </c>
      <c r="K33" s="227"/>
      <c r="L33" s="97">
        <v>0</v>
      </c>
      <c r="M33" s="96">
        <v>0</v>
      </c>
      <c r="N33" s="117"/>
      <c r="O33" s="97">
        <v>0</v>
      </c>
      <c r="P33" s="96">
        <v>0</v>
      </c>
      <c r="Q33" s="228"/>
      <c r="R33" s="97">
        <v>0</v>
      </c>
      <c r="S33" s="96">
        <v>0</v>
      </c>
      <c r="T33" s="229"/>
      <c r="U33" s="97">
        <v>0</v>
      </c>
      <c r="V33" s="96">
        <v>0</v>
      </c>
      <c r="W33" s="97">
        <v>0</v>
      </c>
      <c r="X33" s="96">
        <v>0</v>
      </c>
      <c r="Y33" s="97">
        <v>0</v>
      </c>
      <c r="Z33" s="96">
        <v>0</v>
      </c>
      <c r="AA33" s="97">
        <v>0</v>
      </c>
      <c r="AB33" s="96">
        <v>0</v>
      </c>
      <c r="AC33" s="97">
        <v>0</v>
      </c>
      <c r="AD33" s="96">
        <v>0</v>
      </c>
      <c r="AE33" s="97">
        <v>0</v>
      </c>
      <c r="AF33" s="96">
        <v>0</v>
      </c>
      <c r="AG33" s="77"/>
      <c r="AH33" s="97">
        <v>0</v>
      </c>
      <c r="AI33" s="96">
        <v>0</v>
      </c>
      <c r="AJ33" s="77"/>
      <c r="AK33" s="97">
        <v>0</v>
      </c>
      <c r="AL33" s="96">
        <v>0</v>
      </c>
      <c r="AM33" s="77"/>
      <c r="AN33" s="97">
        <v>0</v>
      </c>
      <c r="AO33" s="96">
        <v>0</v>
      </c>
      <c r="AP33" s="77"/>
      <c r="AQ33" s="97">
        <v>0</v>
      </c>
      <c r="AR33" s="96">
        <v>0</v>
      </c>
      <c r="AS33" s="77"/>
      <c r="AT33" s="97">
        <v>0</v>
      </c>
      <c r="AU33" s="96">
        <v>0</v>
      </c>
      <c r="AV33" s="77"/>
      <c r="AW33" s="97">
        <v>99.288963932870004</v>
      </c>
      <c r="AX33" s="96">
        <v>0</v>
      </c>
      <c r="AY33" s="77"/>
      <c r="AZ33" s="96">
        <v>99.288963932870004</v>
      </c>
      <c r="BA33" s="96">
        <v>0</v>
      </c>
      <c r="BB33" s="94">
        <v>-99.288963932870004</v>
      </c>
      <c r="BD33" s="8">
        <v>1</v>
      </c>
    </row>
    <row r="34" spans="1:56" ht="24.9" hidden="1" customHeight="1" x14ac:dyDescent="0.3">
      <c r="A34" s="81">
        <v>150000672</v>
      </c>
      <c r="B34" s="491" t="s">
        <v>499</v>
      </c>
      <c r="C34" s="124">
        <v>5</v>
      </c>
      <c r="D34" s="243" t="s">
        <v>871</v>
      </c>
      <c r="E34" s="220">
        <v>3174.5</v>
      </c>
      <c r="F34" s="221">
        <v>163629.40161432049</v>
      </c>
      <c r="G34" s="221">
        <v>119382.65471553543</v>
      </c>
      <c r="H34" s="221">
        <v>-44246.746898785059</v>
      </c>
      <c r="I34" s="97">
        <v>75</v>
      </c>
      <c r="J34" s="96">
        <v>33961.03</v>
      </c>
      <c r="K34" s="227"/>
      <c r="L34" s="97">
        <v>0</v>
      </c>
      <c r="M34" s="96">
        <v>1896.07</v>
      </c>
      <c r="N34" s="117"/>
      <c r="O34" s="97">
        <v>0</v>
      </c>
      <c r="P34" s="96">
        <v>0</v>
      </c>
      <c r="Q34" s="228"/>
      <c r="R34" s="97">
        <v>0</v>
      </c>
      <c r="S34" s="96">
        <v>0</v>
      </c>
      <c r="T34" s="229"/>
      <c r="U34" s="97">
        <v>0</v>
      </c>
      <c r="V34" s="96">
        <v>0</v>
      </c>
      <c r="W34" s="97">
        <v>50</v>
      </c>
      <c r="X34" s="96">
        <v>21151.534715535425</v>
      </c>
      <c r="Y34" s="97">
        <v>37156.020000000004</v>
      </c>
      <c r="Z34" s="96">
        <v>0</v>
      </c>
      <c r="AA34" s="97">
        <v>465</v>
      </c>
      <c r="AB34" s="96">
        <v>249</v>
      </c>
      <c r="AC34" s="97">
        <v>3115</v>
      </c>
      <c r="AD34" s="96">
        <v>21389</v>
      </c>
      <c r="AE34" s="97">
        <v>15989.061373908233</v>
      </c>
      <c r="AF34" s="96">
        <v>7530.82</v>
      </c>
      <c r="AG34" s="161"/>
      <c r="AH34" s="97">
        <v>23535.955962505803</v>
      </c>
      <c r="AI34" s="96">
        <v>2334.92</v>
      </c>
      <c r="AJ34" s="77"/>
      <c r="AK34" s="97">
        <v>9071.1789639946182</v>
      </c>
      <c r="AL34" s="96">
        <v>5012.7824366515142</v>
      </c>
      <c r="AM34" s="77"/>
      <c r="AN34" s="97">
        <v>0</v>
      </c>
      <c r="AO34" s="96">
        <v>0</v>
      </c>
      <c r="AP34" s="77"/>
      <c r="AQ34" s="97">
        <v>0</v>
      </c>
      <c r="AR34" s="96">
        <v>0</v>
      </c>
      <c r="AS34" s="77"/>
      <c r="AT34" s="97">
        <v>10319.108337450249</v>
      </c>
      <c r="AU34" s="96">
        <v>0</v>
      </c>
      <c r="AV34" s="77"/>
      <c r="AW34" s="97">
        <v>5019.3913302196979</v>
      </c>
      <c r="AX34" s="96">
        <v>0</v>
      </c>
      <c r="AY34" s="77"/>
      <c r="AZ34" s="96">
        <v>63934.695968078602</v>
      </c>
      <c r="BA34" s="96">
        <v>14878.522436651514</v>
      </c>
      <c r="BB34" s="94">
        <v>-49056.173531427092</v>
      </c>
      <c r="BD34" s="8">
        <v>2</v>
      </c>
    </row>
    <row r="35" spans="1:56" ht="24.9" hidden="1" customHeight="1" x14ac:dyDescent="0.3">
      <c r="A35" s="81">
        <v>150000673</v>
      </c>
      <c r="B35" s="490" t="s">
        <v>503</v>
      </c>
      <c r="C35" s="121">
        <v>2</v>
      </c>
      <c r="D35" s="226" t="s">
        <v>870</v>
      </c>
      <c r="E35" s="220">
        <v>603.29999999999995</v>
      </c>
      <c r="F35" s="221">
        <v>37314.29823103884</v>
      </c>
      <c r="G35" s="221">
        <v>35538.9</v>
      </c>
      <c r="H35" s="221">
        <v>-1775.3982310388383</v>
      </c>
      <c r="I35" s="97">
        <v>8.68</v>
      </c>
      <c r="J35" s="96">
        <v>6043</v>
      </c>
      <c r="K35" s="231"/>
      <c r="L35" s="97">
        <v>0</v>
      </c>
      <c r="M35" s="96">
        <v>0</v>
      </c>
      <c r="N35" s="117"/>
      <c r="O35" s="97">
        <v>6</v>
      </c>
      <c r="P35" s="96">
        <v>1778</v>
      </c>
      <c r="Q35" s="228"/>
      <c r="R35" s="97">
        <v>0</v>
      </c>
      <c r="S35" s="96">
        <v>0</v>
      </c>
      <c r="T35" s="229"/>
      <c r="U35" s="97">
        <v>0</v>
      </c>
      <c r="V35" s="96">
        <v>0</v>
      </c>
      <c r="W35" s="97">
        <v>0</v>
      </c>
      <c r="X35" s="96">
        <v>0</v>
      </c>
      <c r="Y35" s="97">
        <v>23550.9</v>
      </c>
      <c r="Z35" s="96">
        <v>0</v>
      </c>
      <c r="AA35" s="97">
        <v>0</v>
      </c>
      <c r="AB35" s="96">
        <v>0</v>
      </c>
      <c r="AC35" s="97">
        <v>820</v>
      </c>
      <c r="AD35" s="96">
        <v>3347</v>
      </c>
      <c r="AE35" s="97">
        <v>5106.250835767175</v>
      </c>
      <c r="AF35" s="96">
        <v>519</v>
      </c>
      <c r="AG35" s="77"/>
      <c r="AH35" s="97">
        <v>5632.8364373812337</v>
      </c>
      <c r="AI35" s="96">
        <v>0</v>
      </c>
      <c r="AJ35" s="77"/>
      <c r="AK35" s="97">
        <v>1546.1488333521879</v>
      </c>
      <c r="AL35" s="96">
        <v>1877</v>
      </c>
      <c r="AM35" s="77"/>
      <c r="AN35" s="97">
        <v>0</v>
      </c>
      <c r="AO35" s="96">
        <v>0</v>
      </c>
      <c r="AP35" s="77"/>
      <c r="AQ35" s="97">
        <v>0</v>
      </c>
      <c r="AR35" s="96">
        <v>0</v>
      </c>
      <c r="AS35" s="77"/>
      <c r="AT35" s="97">
        <v>496.60272646211826</v>
      </c>
      <c r="AU35" s="96">
        <v>711</v>
      </c>
      <c r="AV35" s="77"/>
      <c r="AW35" s="97">
        <v>162.89099999999999</v>
      </c>
      <c r="AX35" s="96">
        <v>0</v>
      </c>
      <c r="AY35" s="77"/>
      <c r="AZ35" s="96">
        <v>12944.729832962716</v>
      </c>
      <c r="BA35" s="96">
        <v>3107</v>
      </c>
      <c r="BB35" s="94">
        <v>-9837.7298329627156</v>
      </c>
      <c r="BD35" s="8">
        <v>2</v>
      </c>
    </row>
    <row r="36" spans="1:56" ht="24.9" hidden="1" customHeight="1" x14ac:dyDescent="0.3">
      <c r="A36" s="81">
        <v>150000676</v>
      </c>
      <c r="B36" s="490" t="s">
        <v>507</v>
      </c>
      <c r="C36" s="121">
        <v>9</v>
      </c>
      <c r="D36" s="226" t="s">
        <v>870</v>
      </c>
      <c r="E36" s="220">
        <v>4198.2</v>
      </c>
      <c r="F36" s="221">
        <v>234262.98567989052</v>
      </c>
      <c r="G36" s="221">
        <v>114937.42</v>
      </c>
      <c r="H36" s="221">
        <v>-119325.56567989053</v>
      </c>
      <c r="I36" s="97">
        <v>27</v>
      </c>
      <c r="J36" s="96">
        <v>19260</v>
      </c>
      <c r="K36" s="227"/>
      <c r="L36" s="97">
        <v>0</v>
      </c>
      <c r="M36" s="96">
        <v>0</v>
      </c>
      <c r="N36" s="117"/>
      <c r="O36" s="97">
        <v>45</v>
      </c>
      <c r="P36" s="96">
        <v>7416</v>
      </c>
      <c r="Q36" s="228"/>
      <c r="R36" s="97">
        <v>9</v>
      </c>
      <c r="S36" s="96">
        <v>11581</v>
      </c>
      <c r="T36" s="236"/>
      <c r="U36" s="97">
        <v>0</v>
      </c>
      <c r="V36" s="96">
        <v>0</v>
      </c>
      <c r="W36" s="97">
        <v>0</v>
      </c>
      <c r="X36" s="96">
        <v>0</v>
      </c>
      <c r="Y36" s="97">
        <v>62582.42</v>
      </c>
      <c r="Z36" s="96">
        <v>0</v>
      </c>
      <c r="AA36" s="97">
        <v>0</v>
      </c>
      <c r="AB36" s="96">
        <v>1002</v>
      </c>
      <c r="AC36" s="97">
        <v>3104</v>
      </c>
      <c r="AD36" s="96">
        <v>9992</v>
      </c>
      <c r="AE36" s="97">
        <v>16175.335860488154</v>
      </c>
      <c r="AF36" s="96">
        <v>4132</v>
      </c>
      <c r="AG36" s="234"/>
      <c r="AH36" s="97">
        <v>18012.722217883289</v>
      </c>
      <c r="AI36" s="96">
        <v>3953</v>
      </c>
      <c r="AJ36" s="77"/>
      <c r="AK36" s="97">
        <v>8842.845424052357</v>
      </c>
      <c r="AL36" s="96">
        <v>627</v>
      </c>
      <c r="AM36" s="77"/>
      <c r="AN36" s="97">
        <v>16432.718948394231</v>
      </c>
      <c r="AO36" s="96">
        <v>0</v>
      </c>
      <c r="AP36" s="77"/>
      <c r="AQ36" s="97">
        <v>6664.3927379831712</v>
      </c>
      <c r="AR36" s="96">
        <v>6463</v>
      </c>
      <c r="AS36" s="77"/>
      <c r="AT36" s="97">
        <v>9680.1744436063</v>
      </c>
      <c r="AU36" s="96">
        <v>1489</v>
      </c>
      <c r="AV36" s="77"/>
      <c r="AW36" s="97">
        <v>1133.5410000000002</v>
      </c>
      <c r="AX36" s="96">
        <v>0</v>
      </c>
      <c r="AY36" s="77"/>
      <c r="AZ36" s="96">
        <v>76941.730632407503</v>
      </c>
      <c r="BA36" s="96">
        <v>16664</v>
      </c>
      <c r="BB36" s="94">
        <v>-60277.730632407503</v>
      </c>
      <c r="BD36" s="8">
        <v>2</v>
      </c>
    </row>
    <row r="37" spans="1:56" ht="24.9" hidden="1" customHeight="1" x14ac:dyDescent="0.3">
      <c r="A37" s="81">
        <v>150000671</v>
      </c>
      <c r="B37" s="490" t="s">
        <v>511</v>
      </c>
      <c r="C37" s="121">
        <v>1</v>
      </c>
      <c r="D37" s="226" t="s">
        <v>870</v>
      </c>
      <c r="E37" s="220">
        <v>229.7</v>
      </c>
      <c r="F37" s="221">
        <v>13031.024317702488</v>
      </c>
      <c r="G37" s="221">
        <v>0</v>
      </c>
      <c r="H37" s="221">
        <v>-13031.024317702488</v>
      </c>
      <c r="I37" s="97">
        <v>0</v>
      </c>
      <c r="J37" s="96">
        <v>0</v>
      </c>
      <c r="K37" s="227"/>
      <c r="L37" s="97">
        <v>0</v>
      </c>
      <c r="M37" s="96">
        <v>0</v>
      </c>
      <c r="N37" s="117"/>
      <c r="O37" s="97">
        <v>0</v>
      </c>
      <c r="P37" s="96">
        <v>0</v>
      </c>
      <c r="Q37" s="228"/>
      <c r="R37" s="97">
        <v>0</v>
      </c>
      <c r="S37" s="96">
        <v>0</v>
      </c>
      <c r="T37" s="229"/>
      <c r="U37" s="97">
        <v>0</v>
      </c>
      <c r="V37" s="96">
        <v>0</v>
      </c>
      <c r="W37" s="97">
        <v>0</v>
      </c>
      <c r="X37" s="96">
        <v>0</v>
      </c>
      <c r="Y37" s="97">
        <v>0</v>
      </c>
      <c r="Z37" s="96">
        <v>0</v>
      </c>
      <c r="AA37" s="97">
        <v>0</v>
      </c>
      <c r="AB37" s="96">
        <v>0</v>
      </c>
      <c r="AC37" s="97">
        <v>0</v>
      </c>
      <c r="AD37" s="96">
        <v>0</v>
      </c>
      <c r="AE37" s="97">
        <v>0</v>
      </c>
      <c r="AF37" s="96">
        <v>0</v>
      </c>
      <c r="AG37" s="77"/>
      <c r="AH37" s="97">
        <v>0</v>
      </c>
      <c r="AI37" s="96">
        <v>0</v>
      </c>
      <c r="AJ37" s="77"/>
      <c r="AK37" s="97">
        <v>0</v>
      </c>
      <c r="AL37" s="96">
        <v>0</v>
      </c>
      <c r="AM37" s="77"/>
      <c r="AN37" s="97">
        <v>0</v>
      </c>
      <c r="AO37" s="96">
        <v>0</v>
      </c>
      <c r="AP37" s="77"/>
      <c r="AQ37" s="97">
        <v>0</v>
      </c>
      <c r="AR37" s="96">
        <v>0</v>
      </c>
      <c r="AS37" s="77"/>
      <c r="AT37" s="97">
        <v>0</v>
      </c>
      <c r="AU37" s="96">
        <v>0</v>
      </c>
      <c r="AV37" s="77"/>
      <c r="AW37" s="97">
        <v>61.262999999999991</v>
      </c>
      <c r="AX37" s="96">
        <v>0</v>
      </c>
      <c r="AY37" s="77"/>
      <c r="AZ37" s="96">
        <v>61.262999999999991</v>
      </c>
      <c r="BA37" s="96">
        <v>0</v>
      </c>
      <c r="BB37" s="94">
        <v>-61.262999999999991</v>
      </c>
      <c r="BD37" s="8">
        <v>2</v>
      </c>
    </row>
    <row r="38" spans="1:56" ht="24.9" hidden="1" customHeight="1" x14ac:dyDescent="0.3">
      <c r="A38" s="81">
        <v>150000726</v>
      </c>
      <c r="B38" s="490" t="s">
        <v>515</v>
      </c>
      <c r="C38" s="121">
        <v>2</v>
      </c>
      <c r="D38" s="226" t="s">
        <v>870</v>
      </c>
      <c r="E38" s="220">
        <v>409.7</v>
      </c>
      <c r="F38" s="221">
        <v>22091.317147115602</v>
      </c>
      <c r="G38" s="221">
        <v>18716</v>
      </c>
      <c r="H38" s="221">
        <v>-3375.317147115602</v>
      </c>
      <c r="I38" s="97">
        <v>0</v>
      </c>
      <c r="J38" s="96">
        <v>0</v>
      </c>
      <c r="K38" s="227"/>
      <c r="L38" s="97">
        <v>1</v>
      </c>
      <c r="M38" s="96">
        <v>15006</v>
      </c>
      <c r="N38" s="117"/>
      <c r="O38" s="97">
        <v>0</v>
      </c>
      <c r="P38" s="96">
        <v>0</v>
      </c>
      <c r="Q38" s="228"/>
      <c r="R38" s="97">
        <v>0</v>
      </c>
      <c r="S38" s="96">
        <v>0</v>
      </c>
      <c r="T38" s="229"/>
      <c r="U38" s="97">
        <v>0</v>
      </c>
      <c r="V38" s="96">
        <v>0</v>
      </c>
      <c r="W38" s="97">
        <v>0</v>
      </c>
      <c r="X38" s="96">
        <v>3349</v>
      </c>
      <c r="Y38" s="97">
        <v>30</v>
      </c>
      <c r="Z38" s="96">
        <v>0</v>
      </c>
      <c r="AA38" s="97">
        <v>0</v>
      </c>
      <c r="AB38" s="96">
        <v>0</v>
      </c>
      <c r="AC38" s="97">
        <v>0</v>
      </c>
      <c r="AD38" s="96">
        <v>331</v>
      </c>
      <c r="AE38" s="97">
        <v>2633.7639328669311</v>
      </c>
      <c r="AF38" s="96">
        <v>3883</v>
      </c>
      <c r="AG38" s="77"/>
      <c r="AH38" s="97">
        <v>3064.1775162588265</v>
      </c>
      <c r="AI38" s="96">
        <v>0</v>
      </c>
      <c r="AJ38" s="77"/>
      <c r="AK38" s="97">
        <v>1098.6225521654037</v>
      </c>
      <c r="AL38" s="96">
        <v>2019</v>
      </c>
      <c r="AM38" s="77"/>
      <c r="AN38" s="97">
        <v>0</v>
      </c>
      <c r="AO38" s="96">
        <v>0</v>
      </c>
      <c r="AP38" s="77"/>
      <c r="AQ38" s="97">
        <v>0</v>
      </c>
      <c r="AR38" s="96">
        <v>0</v>
      </c>
      <c r="AS38" s="77"/>
      <c r="AT38" s="97">
        <v>532.20201874139093</v>
      </c>
      <c r="AU38" s="96">
        <v>1631</v>
      </c>
      <c r="AV38" s="77"/>
      <c r="AW38" s="97">
        <v>110.34900000000002</v>
      </c>
      <c r="AX38" s="96">
        <v>0</v>
      </c>
      <c r="AY38" s="77"/>
      <c r="AZ38" s="96">
        <v>7439.1150200325519</v>
      </c>
      <c r="BA38" s="96">
        <v>7533</v>
      </c>
      <c r="BB38" s="94">
        <v>93.884979967448089</v>
      </c>
      <c r="BD38" s="8">
        <v>2</v>
      </c>
    </row>
    <row r="39" spans="1:56" ht="24.9" hidden="1" customHeight="1" x14ac:dyDescent="0.3">
      <c r="A39" s="81">
        <v>150000728</v>
      </c>
      <c r="B39" s="490" t="s">
        <v>518</v>
      </c>
      <c r="C39" s="121">
        <v>2</v>
      </c>
      <c r="D39" s="226" t="s">
        <v>870</v>
      </c>
      <c r="E39" s="220">
        <v>450.6</v>
      </c>
      <c r="F39" s="221">
        <v>19317.21028294634</v>
      </c>
      <c r="G39" s="221">
        <v>31874</v>
      </c>
      <c r="H39" s="221">
        <v>12556.78971705366</v>
      </c>
      <c r="I39" s="97">
        <v>0</v>
      </c>
      <c r="J39" s="96">
        <v>0</v>
      </c>
      <c r="K39" s="227"/>
      <c r="L39" s="97">
        <v>1</v>
      </c>
      <c r="M39" s="96">
        <v>28395</v>
      </c>
      <c r="N39" s="117"/>
      <c r="O39" s="97">
        <v>0</v>
      </c>
      <c r="P39" s="96">
        <v>0</v>
      </c>
      <c r="Q39" s="228"/>
      <c r="R39" s="97">
        <v>0</v>
      </c>
      <c r="S39" s="96">
        <v>0</v>
      </c>
      <c r="T39" s="229"/>
      <c r="U39" s="97">
        <v>0</v>
      </c>
      <c r="V39" s="96">
        <v>0</v>
      </c>
      <c r="W39" s="97">
        <v>0</v>
      </c>
      <c r="X39" s="96">
        <v>3349</v>
      </c>
      <c r="Y39" s="97">
        <v>0</v>
      </c>
      <c r="Z39" s="96">
        <v>0</v>
      </c>
      <c r="AA39" s="97">
        <v>0</v>
      </c>
      <c r="AB39" s="96">
        <v>0</v>
      </c>
      <c r="AC39" s="97">
        <v>0</v>
      </c>
      <c r="AD39" s="96">
        <v>130</v>
      </c>
      <c r="AE39" s="97">
        <v>2795.6421903564706</v>
      </c>
      <c r="AF39" s="96">
        <v>0</v>
      </c>
      <c r="AG39" s="77"/>
      <c r="AH39" s="97">
        <v>3064.1775162588265</v>
      </c>
      <c r="AI39" s="96">
        <v>0</v>
      </c>
      <c r="AJ39" s="77"/>
      <c r="AK39" s="97">
        <v>1246.031625921215</v>
      </c>
      <c r="AL39" s="96">
        <v>0</v>
      </c>
      <c r="AM39" s="77"/>
      <c r="AN39" s="97">
        <v>0</v>
      </c>
      <c r="AO39" s="96">
        <v>0</v>
      </c>
      <c r="AP39" s="77"/>
      <c r="AQ39" s="97">
        <v>0</v>
      </c>
      <c r="AR39" s="96">
        <v>0</v>
      </c>
      <c r="AS39" s="77"/>
      <c r="AT39" s="97">
        <v>532.20201874139093</v>
      </c>
      <c r="AU39" s="96">
        <v>1409</v>
      </c>
      <c r="AV39" s="77"/>
      <c r="AW39" s="97">
        <v>121.66200000000001</v>
      </c>
      <c r="AX39" s="96">
        <v>0</v>
      </c>
      <c r="AY39" s="77"/>
      <c r="AZ39" s="96">
        <v>7759.7153512779032</v>
      </c>
      <c r="BA39" s="96">
        <v>1409</v>
      </c>
      <c r="BB39" s="94">
        <v>-6350.7153512779032</v>
      </c>
      <c r="BD39" s="8">
        <v>2</v>
      </c>
    </row>
    <row r="40" spans="1:56" ht="24.9" hidden="1" customHeight="1" x14ac:dyDescent="0.3">
      <c r="A40" s="81">
        <v>150000729</v>
      </c>
      <c r="B40" s="490" t="s">
        <v>521</v>
      </c>
      <c r="C40" s="121">
        <v>5</v>
      </c>
      <c r="D40" s="226" t="s">
        <v>870</v>
      </c>
      <c r="E40" s="220">
        <v>2102.6</v>
      </c>
      <c r="F40" s="221">
        <v>106601.9434522224</v>
      </c>
      <c r="G40" s="221">
        <v>91867</v>
      </c>
      <c r="H40" s="221">
        <v>-14734.943452222404</v>
      </c>
      <c r="I40" s="97">
        <v>239.25</v>
      </c>
      <c r="J40" s="96">
        <v>80196</v>
      </c>
      <c r="K40" s="237"/>
      <c r="L40" s="97">
        <v>0</v>
      </c>
      <c r="M40" s="96">
        <v>0</v>
      </c>
      <c r="N40" s="117"/>
      <c r="O40" s="97">
        <v>0</v>
      </c>
      <c r="P40" s="96">
        <v>0</v>
      </c>
      <c r="Q40" s="228"/>
      <c r="R40" s="97">
        <v>0</v>
      </c>
      <c r="S40" s="96">
        <v>0</v>
      </c>
      <c r="T40" s="229"/>
      <c r="U40" s="97">
        <v>0</v>
      </c>
      <c r="V40" s="96">
        <v>0</v>
      </c>
      <c r="W40" s="97">
        <v>0</v>
      </c>
      <c r="X40" s="96">
        <v>0</v>
      </c>
      <c r="Y40" s="97">
        <v>5965</v>
      </c>
      <c r="Z40" s="96">
        <v>0</v>
      </c>
      <c r="AA40" s="97">
        <v>0</v>
      </c>
      <c r="AB40" s="96">
        <v>0</v>
      </c>
      <c r="AC40" s="97">
        <v>0</v>
      </c>
      <c r="AD40" s="96">
        <v>5706</v>
      </c>
      <c r="AE40" s="97">
        <v>11860.520606402488</v>
      </c>
      <c r="AF40" s="96">
        <v>20746</v>
      </c>
      <c r="AG40" s="161"/>
      <c r="AH40" s="97">
        <v>16397.274355421338</v>
      </c>
      <c r="AI40" s="96">
        <v>3957</v>
      </c>
      <c r="AJ40" s="77"/>
      <c r="AK40" s="97">
        <v>5353.5051894743156</v>
      </c>
      <c r="AL40" s="96">
        <v>6015</v>
      </c>
      <c r="AM40" s="77"/>
      <c r="AN40" s="97">
        <v>0</v>
      </c>
      <c r="AO40" s="96">
        <v>0</v>
      </c>
      <c r="AP40" s="77"/>
      <c r="AQ40" s="97">
        <v>0</v>
      </c>
      <c r="AR40" s="96">
        <v>0</v>
      </c>
      <c r="AS40" s="77"/>
      <c r="AT40" s="97">
        <v>7576.2149932039083</v>
      </c>
      <c r="AU40" s="96">
        <v>6461</v>
      </c>
      <c r="AV40" s="77"/>
      <c r="AW40" s="97">
        <v>568.53899999999987</v>
      </c>
      <c r="AX40" s="96">
        <v>3206</v>
      </c>
      <c r="AY40" s="77"/>
      <c r="AZ40" s="96">
        <v>41756.05414450205</v>
      </c>
      <c r="BA40" s="96">
        <v>40385</v>
      </c>
      <c r="BB40" s="94">
        <v>-1371.0541445020499</v>
      </c>
      <c r="BD40" s="8">
        <v>2</v>
      </c>
    </row>
    <row r="41" spans="1:56" ht="24.9" hidden="1" customHeight="1" x14ac:dyDescent="0.3">
      <c r="A41" s="81">
        <v>150000721</v>
      </c>
      <c r="B41" s="490" t="s">
        <v>524</v>
      </c>
      <c r="C41" s="121">
        <v>4</v>
      </c>
      <c r="D41" s="226" t="s">
        <v>870</v>
      </c>
      <c r="E41" s="220">
        <v>2790</v>
      </c>
      <c r="F41" s="221">
        <v>135335.0227659994</v>
      </c>
      <c r="G41" s="221">
        <v>170133.26569881028</v>
      </c>
      <c r="H41" s="221">
        <v>34798.242932810885</v>
      </c>
      <c r="I41" s="97">
        <v>151</v>
      </c>
      <c r="J41" s="96">
        <v>31994</v>
      </c>
      <c r="K41" s="227"/>
      <c r="L41" s="97">
        <v>0</v>
      </c>
      <c r="M41" s="96">
        <v>0</v>
      </c>
      <c r="N41" s="117"/>
      <c r="O41" s="97">
        <v>48</v>
      </c>
      <c r="P41" s="96">
        <v>7849</v>
      </c>
      <c r="Q41" s="228"/>
      <c r="R41" s="97">
        <v>0</v>
      </c>
      <c r="S41" s="96">
        <v>0</v>
      </c>
      <c r="T41" s="229"/>
      <c r="U41" s="97">
        <v>0</v>
      </c>
      <c r="V41" s="96">
        <v>0</v>
      </c>
      <c r="W41" s="97">
        <v>44.5</v>
      </c>
      <c r="X41" s="96">
        <v>18862.755698810273</v>
      </c>
      <c r="Y41" s="97">
        <v>88426.51</v>
      </c>
      <c r="Z41" s="96">
        <v>0</v>
      </c>
      <c r="AA41" s="97">
        <v>0</v>
      </c>
      <c r="AB41" s="96">
        <v>0</v>
      </c>
      <c r="AC41" s="97">
        <v>2212</v>
      </c>
      <c r="AD41" s="96">
        <v>20789</v>
      </c>
      <c r="AE41" s="97">
        <v>13056.231026184285</v>
      </c>
      <c r="AF41" s="96">
        <v>15965</v>
      </c>
      <c r="AG41" s="77"/>
      <c r="AH41" s="97">
        <v>13560.418415644011</v>
      </c>
      <c r="AI41" s="96">
        <v>26</v>
      </c>
      <c r="AJ41" s="77"/>
      <c r="AK41" s="97">
        <v>7859.4184729683629</v>
      </c>
      <c r="AL41" s="96">
        <v>7971</v>
      </c>
      <c r="AM41" s="77"/>
      <c r="AN41" s="97">
        <v>0</v>
      </c>
      <c r="AO41" s="96">
        <v>0</v>
      </c>
      <c r="AP41" s="77"/>
      <c r="AQ41" s="97">
        <v>0</v>
      </c>
      <c r="AR41" s="96">
        <v>0</v>
      </c>
      <c r="AS41" s="77"/>
      <c r="AT41" s="97">
        <v>4974.1311233432516</v>
      </c>
      <c r="AU41" s="96">
        <v>8271.5503151311277</v>
      </c>
      <c r="AV41" s="77"/>
      <c r="AW41" s="97">
        <v>753.16499999999996</v>
      </c>
      <c r="AX41" s="96">
        <v>0</v>
      </c>
      <c r="AY41" s="77"/>
      <c r="AZ41" s="96">
        <v>40203.364038139909</v>
      </c>
      <c r="BA41" s="96">
        <v>32233.550315131128</v>
      </c>
      <c r="BB41" s="94">
        <v>-7969.8137230087814</v>
      </c>
      <c r="BD41" s="8">
        <v>2</v>
      </c>
    </row>
    <row r="42" spans="1:56" ht="24.9" hidden="1" customHeight="1" x14ac:dyDescent="0.3">
      <c r="A42" s="81">
        <v>150000722</v>
      </c>
      <c r="B42" s="490" t="s">
        <v>527</v>
      </c>
      <c r="C42" s="121">
        <v>5</v>
      </c>
      <c r="D42" s="226" t="s">
        <v>870</v>
      </c>
      <c r="E42" s="220">
        <v>3559.5</v>
      </c>
      <c r="F42" s="221">
        <v>246264.00804409897</v>
      </c>
      <c r="G42" s="221">
        <v>227657.72165664003</v>
      </c>
      <c r="H42" s="221">
        <v>-18606.286387458938</v>
      </c>
      <c r="I42" s="97">
        <v>413.1</v>
      </c>
      <c r="J42" s="96">
        <v>95753.19</v>
      </c>
      <c r="K42" s="227"/>
      <c r="L42" s="97">
        <v>1</v>
      </c>
      <c r="M42" s="96">
        <v>27994</v>
      </c>
      <c r="N42" s="117"/>
      <c r="O42" s="97">
        <v>149</v>
      </c>
      <c r="P42" s="96">
        <v>31473.682387106674</v>
      </c>
      <c r="Q42" s="245"/>
      <c r="R42" s="97">
        <v>0</v>
      </c>
      <c r="S42" s="96">
        <v>0</v>
      </c>
      <c r="T42" s="229"/>
      <c r="U42" s="97">
        <v>0</v>
      </c>
      <c r="V42" s="96">
        <v>0</v>
      </c>
      <c r="W42" s="97">
        <v>28</v>
      </c>
      <c r="X42" s="96">
        <v>12151.849269533363</v>
      </c>
      <c r="Y42" s="97">
        <v>50212</v>
      </c>
      <c r="Z42" s="96">
        <v>0</v>
      </c>
      <c r="AA42" s="97">
        <v>0</v>
      </c>
      <c r="AB42" s="96">
        <v>2258</v>
      </c>
      <c r="AC42" s="97">
        <v>390</v>
      </c>
      <c r="AD42" s="96">
        <v>7425</v>
      </c>
      <c r="AE42" s="97">
        <v>15297.665782988892</v>
      </c>
      <c r="AF42" s="96">
        <v>14199.71</v>
      </c>
      <c r="AG42" s="77"/>
      <c r="AH42" s="97">
        <v>18911.758980915911</v>
      </c>
      <c r="AI42" s="96">
        <v>2614</v>
      </c>
      <c r="AJ42" s="77"/>
      <c r="AK42" s="97">
        <v>10670.150169733537</v>
      </c>
      <c r="AL42" s="96">
        <v>0</v>
      </c>
      <c r="AM42" s="77"/>
      <c r="AN42" s="97">
        <v>0</v>
      </c>
      <c r="AO42" s="96">
        <v>0</v>
      </c>
      <c r="AP42" s="77"/>
      <c r="AQ42" s="97">
        <v>0</v>
      </c>
      <c r="AR42" s="96">
        <v>0</v>
      </c>
      <c r="AS42" s="77"/>
      <c r="AT42" s="97">
        <v>10763.739057727304</v>
      </c>
      <c r="AU42" s="96">
        <v>21735</v>
      </c>
      <c r="AV42" s="77"/>
      <c r="AW42" s="97">
        <v>961.06500000000017</v>
      </c>
      <c r="AX42" s="96">
        <v>1386</v>
      </c>
      <c r="AY42" s="77"/>
      <c r="AZ42" s="96">
        <v>56604.378991365651</v>
      </c>
      <c r="BA42" s="96">
        <v>39934.71</v>
      </c>
      <c r="BB42" s="94">
        <v>-16669.668991365652</v>
      </c>
      <c r="BD42" s="8">
        <v>2</v>
      </c>
    </row>
    <row r="43" spans="1:56" ht="24.9" hidden="1" customHeight="1" x14ac:dyDescent="0.3">
      <c r="A43" s="81">
        <v>150000723</v>
      </c>
      <c r="B43" s="490" t="s">
        <v>530</v>
      </c>
      <c r="C43" s="121">
        <v>5</v>
      </c>
      <c r="D43" s="226" t="s">
        <v>870</v>
      </c>
      <c r="E43" s="220">
        <v>3575.2</v>
      </c>
      <c r="F43" s="221">
        <v>246745.95429886525</v>
      </c>
      <c r="G43" s="221">
        <v>279302.19510466309</v>
      </c>
      <c r="H43" s="221">
        <v>32556.240805797832</v>
      </c>
      <c r="I43" s="97">
        <v>22</v>
      </c>
      <c r="J43" s="96">
        <v>7966</v>
      </c>
      <c r="K43" s="227"/>
      <c r="L43" s="97">
        <v>3.5</v>
      </c>
      <c r="M43" s="96">
        <v>154306</v>
      </c>
      <c r="N43" s="117"/>
      <c r="O43" s="97">
        <v>68</v>
      </c>
      <c r="P43" s="96">
        <v>14126</v>
      </c>
      <c r="Q43" s="245"/>
      <c r="R43" s="97">
        <v>0</v>
      </c>
      <c r="S43" s="96">
        <v>0</v>
      </c>
      <c r="T43" s="229"/>
      <c r="U43" s="97">
        <v>0</v>
      </c>
      <c r="V43" s="96">
        <v>0</v>
      </c>
      <c r="W43" s="97">
        <v>23</v>
      </c>
      <c r="X43" s="96">
        <v>21816.445104663097</v>
      </c>
      <c r="Y43" s="97">
        <v>51986</v>
      </c>
      <c r="Z43" s="96">
        <v>0</v>
      </c>
      <c r="AA43" s="97">
        <v>0</v>
      </c>
      <c r="AB43" s="96">
        <v>5601.62</v>
      </c>
      <c r="AC43" s="97">
        <v>4763</v>
      </c>
      <c r="AD43" s="96">
        <v>18737.13</v>
      </c>
      <c r="AE43" s="97">
        <v>15299.445553472528</v>
      </c>
      <c r="AF43" s="96">
        <v>10727.46</v>
      </c>
      <c r="AG43" s="161"/>
      <c r="AH43" s="97">
        <v>18911.758980915911</v>
      </c>
      <c r="AI43" s="96">
        <v>65</v>
      </c>
      <c r="AJ43" s="77"/>
      <c r="AK43" s="97">
        <v>10739.469277301272</v>
      </c>
      <c r="AL43" s="96">
        <v>184</v>
      </c>
      <c r="AM43" s="77"/>
      <c r="AN43" s="97">
        <v>0</v>
      </c>
      <c r="AO43" s="96">
        <v>0</v>
      </c>
      <c r="AP43" s="77"/>
      <c r="AQ43" s="97">
        <v>0</v>
      </c>
      <c r="AR43" s="96">
        <v>0</v>
      </c>
      <c r="AS43" s="77"/>
      <c r="AT43" s="97">
        <v>10765.55078054064</v>
      </c>
      <c r="AU43" s="96">
        <v>3854.0071113496087</v>
      </c>
      <c r="AV43" s="77"/>
      <c r="AW43" s="97">
        <v>965.3580000000004</v>
      </c>
      <c r="AX43" s="96">
        <v>3417</v>
      </c>
      <c r="AY43" s="77"/>
      <c r="AZ43" s="96">
        <v>56681.582592230348</v>
      </c>
      <c r="BA43" s="96">
        <v>18247.467111349608</v>
      </c>
      <c r="BB43" s="94">
        <v>-38434.115480880741</v>
      </c>
      <c r="BD43" s="8">
        <v>2</v>
      </c>
    </row>
    <row r="44" spans="1:56" ht="24.9" hidden="1" customHeight="1" x14ac:dyDescent="0.3">
      <c r="A44" s="81">
        <v>150000724</v>
      </c>
      <c r="B44" s="490" t="s">
        <v>533</v>
      </c>
      <c r="C44" s="121">
        <v>5</v>
      </c>
      <c r="D44" s="226" t="s">
        <v>870</v>
      </c>
      <c r="E44" s="220">
        <v>3564.2</v>
      </c>
      <c r="F44" s="221">
        <v>233354.46679944574</v>
      </c>
      <c r="G44" s="221">
        <v>239397.34136875323</v>
      </c>
      <c r="H44" s="221">
        <v>6042.8745693074889</v>
      </c>
      <c r="I44" s="97">
        <v>380</v>
      </c>
      <c r="J44" s="96">
        <v>92358.491368753239</v>
      </c>
      <c r="K44" s="227"/>
      <c r="L44" s="97">
        <v>2</v>
      </c>
      <c r="M44" s="96">
        <v>35764</v>
      </c>
      <c r="N44" s="117"/>
      <c r="O44" s="97">
        <v>321</v>
      </c>
      <c r="P44" s="96">
        <v>39151.740000000005</v>
      </c>
      <c r="Q44" s="245"/>
      <c r="R44" s="97">
        <v>0</v>
      </c>
      <c r="S44" s="96">
        <v>0</v>
      </c>
      <c r="T44" s="229"/>
      <c r="U44" s="97">
        <v>0</v>
      </c>
      <c r="V44" s="96">
        <v>0</v>
      </c>
      <c r="W44" s="97">
        <v>0</v>
      </c>
      <c r="X44" s="96">
        <v>0</v>
      </c>
      <c r="Y44" s="97">
        <v>50339.11</v>
      </c>
      <c r="Z44" s="96">
        <v>0</v>
      </c>
      <c r="AA44" s="97">
        <v>258</v>
      </c>
      <c r="AB44" s="96">
        <v>0</v>
      </c>
      <c r="AC44" s="97">
        <v>1351</v>
      </c>
      <c r="AD44" s="96">
        <v>20175</v>
      </c>
      <c r="AE44" s="97">
        <v>15298.542255499558</v>
      </c>
      <c r="AF44" s="96">
        <v>24640.888827684441</v>
      </c>
      <c r="AG44" s="77"/>
      <c r="AH44" s="97">
        <v>18911.758980915911</v>
      </c>
      <c r="AI44" s="96">
        <v>5074.68</v>
      </c>
      <c r="AJ44" s="77"/>
      <c r="AK44" s="97">
        <v>10739.469277301272</v>
      </c>
      <c r="AL44" s="96">
        <v>0</v>
      </c>
      <c r="AM44" s="77"/>
      <c r="AN44" s="97">
        <v>0</v>
      </c>
      <c r="AO44" s="96">
        <v>0</v>
      </c>
      <c r="AP44" s="77"/>
      <c r="AQ44" s="97">
        <v>0</v>
      </c>
      <c r="AR44" s="96">
        <v>0</v>
      </c>
      <c r="AS44" s="77"/>
      <c r="AT44" s="97">
        <v>10765.55078054064</v>
      </c>
      <c r="AU44" s="96">
        <v>2324</v>
      </c>
      <c r="AV44" s="77"/>
      <c r="AW44" s="97">
        <v>962.54999999999973</v>
      </c>
      <c r="AX44" s="96">
        <v>0</v>
      </c>
      <c r="AY44" s="77"/>
      <c r="AZ44" s="96">
        <v>56677.871294257384</v>
      </c>
      <c r="BA44" s="96">
        <v>32039.568827684441</v>
      </c>
      <c r="BB44" s="94">
        <v>-24638.302466572943</v>
      </c>
      <c r="BD44" s="8">
        <v>2</v>
      </c>
    </row>
    <row r="45" spans="1:56" ht="24.9" hidden="1" customHeight="1" x14ac:dyDescent="0.3">
      <c r="A45" s="81">
        <v>150000725</v>
      </c>
      <c r="B45" s="490" t="s">
        <v>536</v>
      </c>
      <c r="C45" s="121">
        <v>5</v>
      </c>
      <c r="D45" s="226" t="s">
        <v>870</v>
      </c>
      <c r="E45" s="220">
        <v>3571.96</v>
      </c>
      <c r="F45" s="221">
        <v>245959.84454189093</v>
      </c>
      <c r="G45" s="221">
        <v>235750.61552057191</v>
      </c>
      <c r="H45" s="221">
        <v>-10209.229021319014</v>
      </c>
      <c r="I45" s="97">
        <v>337.4</v>
      </c>
      <c r="J45" s="96">
        <v>70353.73</v>
      </c>
      <c r="K45" s="227"/>
      <c r="L45" s="97">
        <v>0</v>
      </c>
      <c r="M45" s="96">
        <v>9387</v>
      </c>
      <c r="N45" s="117"/>
      <c r="O45" s="97">
        <v>142</v>
      </c>
      <c r="P45" s="96">
        <v>39162</v>
      </c>
      <c r="Q45" s="228"/>
      <c r="R45" s="97">
        <v>0</v>
      </c>
      <c r="S45" s="96">
        <v>0</v>
      </c>
      <c r="T45" s="229"/>
      <c r="U45" s="97">
        <v>0</v>
      </c>
      <c r="V45" s="96">
        <v>0</v>
      </c>
      <c r="W45" s="97">
        <v>16</v>
      </c>
      <c r="X45" s="96">
        <v>19582.175520571931</v>
      </c>
      <c r="Y45" s="97">
        <v>2656.71</v>
      </c>
      <c r="Z45" s="96">
        <v>0</v>
      </c>
      <c r="AA45" s="97">
        <v>0</v>
      </c>
      <c r="AB45" s="96">
        <v>6285</v>
      </c>
      <c r="AC45" s="97">
        <v>69327</v>
      </c>
      <c r="AD45" s="96">
        <v>18997</v>
      </c>
      <c r="AE45" s="97">
        <v>15298.542255499558</v>
      </c>
      <c r="AF45" s="96">
        <v>6703.6100000000006</v>
      </c>
      <c r="AG45" s="77"/>
      <c r="AH45" s="97">
        <v>18911.758980915911</v>
      </c>
      <c r="AI45" s="96">
        <v>1289</v>
      </c>
      <c r="AJ45" s="77"/>
      <c r="AK45" s="97">
        <v>10656.006326056497</v>
      </c>
      <c r="AL45" s="96">
        <v>0</v>
      </c>
      <c r="AM45" s="77"/>
      <c r="AN45" s="97">
        <v>0</v>
      </c>
      <c r="AO45" s="96">
        <v>263</v>
      </c>
      <c r="AP45" s="77"/>
      <c r="AQ45" s="97">
        <v>0</v>
      </c>
      <c r="AR45" s="96">
        <v>0</v>
      </c>
      <c r="AS45" s="77"/>
      <c r="AT45" s="97">
        <v>10765.55078054064</v>
      </c>
      <c r="AU45" s="96">
        <v>2005</v>
      </c>
      <c r="AV45" s="77"/>
      <c r="AW45" s="97">
        <v>964.48320000000024</v>
      </c>
      <c r="AX45" s="96">
        <v>2345</v>
      </c>
      <c r="AY45" s="77"/>
      <c r="AZ45" s="96">
        <v>56596.341543012604</v>
      </c>
      <c r="BA45" s="96">
        <v>12605.61</v>
      </c>
      <c r="BB45" s="94">
        <v>-43990.731543012604</v>
      </c>
      <c r="BD45" s="8">
        <v>2</v>
      </c>
    </row>
    <row r="46" spans="1:56" ht="24.9" hidden="1" customHeight="1" x14ac:dyDescent="0.3">
      <c r="A46" s="81">
        <v>150000648</v>
      </c>
      <c r="B46" s="490" t="s">
        <v>895</v>
      </c>
      <c r="C46" s="121">
        <v>9</v>
      </c>
      <c r="D46" s="226" t="s">
        <v>870</v>
      </c>
      <c r="E46" s="220">
        <v>3815</v>
      </c>
      <c r="F46" s="221">
        <v>177353.32807772007</v>
      </c>
      <c r="G46" s="221">
        <v>189590</v>
      </c>
      <c r="H46" s="221">
        <v>12236.671922279929</v>
      </c>
      <c r="I46" s="97">
        <v>156</v>
      </c>
      <c r="J46" s="96">
        <v>48367</v>
      </c>
      <c r="K46" s="227"/>
      <c r="L46" s="97">
        <v>1</v>
      </c>
      <c r="M46" s="96">
        <v>80890</v>
      </c>
      <c r="N46" s="117"/>
      <c r="O46" s="97">
        <v>0</v>
      </c>
      <c r="P46" s="96">
        <v>0</v>
      </c>
      <c r="Q46" s="228"/>
      <c r="R46" s="97">
        <v>3</v>
      </c>
      <c r="S46" s="96">
        <v>4412</v>
      </c>
      <c r="T46" s="229"/>
      <c r="U46" s="97">
        <v>0</v>
      </c>
      <c r="V46" s="96">
        <v>0</v>
      </c>
      <c r="W46" s="97">
        <v>0</v>
      </c>
      <c r="X46" s="96">
        <v>0</v>
      </c>
      <c r="Y46" s="97">
        <v>47067</v>
      </c>
      <c r="Z46" s="96">
        <v>0</v>
      </c>
      <c r="AA46" s="97">
        <v>0</v>
      </c>
      <c r="AB46" s="96">
        <v>1491</v>
      </c>
      <c r="AC46" s="97">
        <v>5623</v>
      </c>
      <c r="AD46" s="96">
        <v>1740</v>
      </c>
      <c r="AE46" s="97">
        <v>9939.621062153039</v>
      </c>
      <c r="AF46" s="96">
        <v>1471</v>
      </c>
      <c r="AG46" s="77"/>
      <c r="AH46" s="97">
        <v>10513.376686773427</v>
      </c>
      <c r="AI46" s="96">
        <v>0</v>
      </c>
      <c r="AJ46" s="77"/>
      <c r="AK46" s="97">
        <v>9756.87662491437</v>
      </c>
      <c r="AL46" s="96">
        <v>0</v>
      </c>
      <c r="AM46" s="77"/>
      <c r="AN46" s="97">
        <v>12898.955286910008</v>
      </c>
      <c r="AO46" s="96">
        <v>0</v>
      </c>
      <c r="AP46" s="77"/>
      <c r="AQ46" s="97">
        <v>3332.4820137124525</v>
      </c>
      <c r="AR46" s="96">
        <v>0</v>
      </c>
      <c r="AS46" s="77"/>
      <c r="AT46" s="97">
        <v>2807.6869557301634</v>
      </c>
      <c r="AU46" s="96">
        <v>2472</v>
      </c>
      <c r="AV46" s="77"/>
      <c r="AW46" s="97">
        <v>1030.0499999999997</v>
      </c>
      <c r="AX46" s="96">
        <v>0</v>
      </c>
      <c r="AY46" s="77"/>
      <c r="AZ46" s="96">
        <v>50279.048630193458</v>
      </c>
      <c r="BA46" s="96">
        <v>3943</v>
      </c>
      <c r="BB46" s="94">
        <v>-46336.048630193458</v>
      </c>
      <c r="BD46" s="8">
        <v>3</v>
      </c>
    </row>
    <row r="47" spans="1:56" ht="24.9" hidden="1" customHeight="1" x14ac:dyDescent="0.3">
      <c r="A47" s="81">
        <v>150000497</v>
      </c>
      <c r="B47" s="490" t="s">
        <v>97</v>
      </c>
      <c r="C47" s="121">
        <v>9</v>
      </c>
      <c r="D47" s="226" t="s">
        <v>870</v>
      </c>
      <c r="E47" s="220">
        <v>4163.4000000000005</v>
      </c>
      <c r="F47" s="221">
        <v>228583.23554392628</v>
      </c>
      <c r="G47" s="221">
        <v>220558.05427632871</v>
      </c>
      <c r="H47" s="221">
        <v>-8025.1812675975671</v>
      </c>
      <c r="I47" s="97">
        <v>54.6</v>
      </c>
      <c r="J47" s="96">
        <v>29689</v>
      </c>
      <c r="K47" s="233"/>
      <c r="L47" s="97">
        <v>0</v>
      </c>
      <c r="M47" s="96">
        <v>0</v>
      </c>
      <c r="N47" s="117"/>
      <c r="O47" s="97">
        <v>0</v>
      </c>
      <c r="P47" s="96">
        <v>0</v>
      </c>
      <c r="Q47" s="228"/>
      <c r="R47" s="97">
        <v>9</v>
      </c>
      <c r="S47" s="96">
        <v>23753</v>
      </c>
      <c r="T47" s="229"/>
      <c r="U47" s="97">
        <v>244</v>
      </c>
      <c r="V47" s="96">
        <v>0</v>
      </c>
      <c r="W47" s="97">
        <v>39</v>
      </c>
      <c r="X47" s="96">
        <v>15600.543414508164</v>
      </c>
      <c r="Y47" s="97">
        <v>107986.72</v>
      </c>
      <c r="Z47" s="96">
        <v>0</v>
      </c>
      <c r="AA47" s="97">
        <v>0</v>
      </c>
      <c r="AB47" s="96">
        <v>10428</v>
      </c>
      <c r="AC47" s="97">
        <v>13585.320861820544</v>
      </c>
      <c r="AD47" s="96">
        <v>19271.47</v>
      </c>
      <c r="AE47" s="97">
        <v>14979.667327948668</v>
      </c>
      <c r="AF47" s="96">
        <v>13426.52</v>
      </c>
      <c r="AG47" s="77"/>
      <c r="AH47" s="97">
        <v>16161.672932352192</v>
      </c>
      <c r="AI47" s="96">
        <v>5751.7044492882906</v>
      </c>
      <c r="AJ47" s="77"/>
      <c r="AK47" s="97">
        <v>7279.0540410584408</v>
      </c>
      <c r="AL47" s="96">
        <v>2122</v>
      </c>
      <c r="AM47" s="77"/>
      <c r="AN47" s="97">
        <v>11966.739179792183</v>
      </c>
      <c r="AO47" s="96">
        <v>3204.295231359828</v>
      </c>
      <c r="AP47" s="77"/>
      <c r="AQ47" s="97">
        <v>6664.3927379831712</v>
      </c>
      <c r="AR47" s="96">
        <v>15.939306854250665</v>
      </c>
      <c r="AS47" s="77"/>
      <c r="AT47" s="97">
        <v>5649.3906610785416</v>
      </c>
      <c r="AU47" s="96">
        <v>20131.46611926191</v>
      </c>
      <c r="AV47" s="77"/>
      <c r="AW47" s="97">
        <v>1345.820954525778</v>
      </c>
      <c r="AX47" s="96">
        <v>5921</v>
      </c>
      <c r="AY47" s="77"/>
      <c r="AZ47" s="96">
        <v>64046.737834738975</v>
      </c>
      <c r="BA47" s="96">
        <v>50572.925106764276</v>
      </c>
      <c r="BB47" s="94">
        <v>-13473.812727974699</v>
      </c>
      <c r="BD47" s="8">
        <v>1</v>
      </c>
    </row>
    <row r="48" spans="1:56" ht="24.9" hidden="1" customHeight="1" x14ac:dyDescent="0.3">
      <c r="A48" s="81">
        <v>150000495</v>
      </c>
      <c r="B48" s="490" t="s">
        <v>99</v>
      </c>
      <c r="C48" s="121">
        <v>2</v>
      </c>
      <c r="D48" s="226" t="s">
        <v>870</v>
      </c>
      <c r="E48" s="220">
        <v>409.93</v>
      </c>
      <c r="F48" s="221">
        <v>22066.70262034707</v>
      </c>
      <c r="G48" s="221">
        <v>12946.132962845377</v>
      </c>
      <c r="H48" s="221">
        <v>-9120.5696575016937</v>
      </c>
      <c r="I48" s="97">
        <v>2.5</v>
      </c>
      <c r="J48" s="96">
        <v>2080</v>
      </c>
      <c r="K48" s="231"/>
      <c r="L48" s="97">
        <v>0</v>
      </c>
      <c r="M48" s="96">
        <v>1518</v>
      </c>
      <c r="N48" s="117"/>
      <c r="O48" s="97">
        <v>0</v>
      </c>
      <c r="P48" s="96">
        <v>0</v>
      </c>
      <c r="Q48" s="228"/>
      <c r="R48" s="97">
        <v>0</v>
      </c>
      <c r="S48" s="96">
        <v>0</v>
      </c>
      <c r="T48" s="229"/>
      <c r="U48" s="97">
        <v>0</v>
      </c>
      <c r="V48" s="96">
        <v>0</v>
      </c>
      <c r="W48" s="97">
        <v>9.5</v>
      </c>
      <c r="X48" s="96">
        <v>6192.0162495128425</v>
      </c>
      <c r="Y48" s="97">
        <v>0</v>
      </c>
      <c r="Z48" s="96">
        <v>0</v>
      </c>
      <c r="AA48" s="97">
        <v>0</v>
      </c>
      <c r="AB48" s="96">
        <v>185</v>
      </c>
      <c r="AC48" s="97">
        <v>380.11671333253418</v>
      </c>
      <c r="AD48" s="96">
        <v>2591</v>
      </c>
      <c r="AE48" s="97">
        <v>3127.8906687559997</v>
      </c>
      <c r="AF48" s="96">
        <v>299</v>
      </c>
      <c r="AG48" s="77"/>
      <c r="AH48" s="97">
        <v>3882.6349165045244</v>
      </c>
      <c r="AI48" s="96">
        <v>0</v>
      </c>
      <c r="AJ48" s="77"/>
      <c r="AK48" s="97">
        <v>748.31442646568291</v>
      </c>
      <c r="AL48" s="96">
        <v>745</v>
      </c>
      <c r="AM48" s="77"/>
      <c r="AN48" s="97">
        <v>0</v>
      </c>
      <c r="AO48" s="96">
        <v>0</v>
      </c>
      <c r="AP48" s="77"/>
      <c r="AQ48" s="97">
        <v>0</v>
      </c>
      <c r="AR48" s="96">
        <v>377</v>
      </c>
      <c r="AS48" s="77"/>
      <c r="AT48" s="97">
        <v>496.60277172093168</v>
      </c>
      <c r="AU48" s="96">
        <v>0</v>
      </c>
      <c r="AV48" s="77"/>
      <c r="AW48" s="97">
        <v>697.71066225113134</v>
      </c>
      <c r="AX48" s="96">
        <v>0</v>
      </c>
      <c r="AY48" s="77"/>
      <c r="AZ48" s="96">
        <v>8953.1534456982699</v>
      </c>
      <c r="BA48" s="96">
        <v>1421</v>
      </c>
      <c r="BB48" s="94">
        <v>-7532.1534456982699</v>
      </c>
      <c r="BD48" s="8">
        <v>1</v>
      </c>
    </row>
    <row r="49" spans="1:56" ht="24.9" hidden="1" customHeight="1" x14ac:dyDescent="0.3">
      <c r="A49" s="81">
        <v>150000496</v>
      </c>
      <c r="B49" s="490" t="s">
        <v>101</v>
      </c>
      <c r="C49" s="121">
        <v>2</v>
      </c>
      <c r="D49" s="226" t="s">
        <v>870</v>
      </c>
      <c r="E49" s="220">
        <v>403.93</v>
      </c>
      <c r="F49" s="221">
        <v>21107.408855695619</v>
      </c>
      <c r="G49" s="221">
        <v>11715.016249512842</v>
      </c>
      <c r="H49" s="221">
        <v>-9392.3926061827769</v>
      </c>
      <c r="I49" s="97">
        <v>2.85</v>
      </c>
      <c r="J49" s="96">
        <v>2665</v>
      </c>
      <c r="K49" s="227"/>
      <c r="L49" s="97">
        <v>0</v>
      </c>
      <c r="M49" s="96">
        <v>0</v>
      </c>
      <c r="N49" s="117"/>
      <c r="O49" s="97">
        <v>0</v>
      </c>
      <c r="P49" s="96">
        <v>0</v>
      </c>
      <c r="Q49" s="228"/>
      <c r="R49" s="97">
        <v>0</v>
      </c>
      <c r="S49" s="96">
        <v>0</v>
      </c>
      <c r="T49" s="229"/>
      <c r="U49" s="97">
        <v>0</v>
      </c>
      <c r="V49" s="96">
        <v>0</v>
      </c>
      <c r="W49" s="97">
        <v>9</v>
      </c>
      <c r="X49" s="96">
        <v>6016.0162495128425</v>
      </c>
      <c r="Y49" s="97">
        <v>0</v>
      </c>
      <c r="Z49" s="96">
        <v>0</v>
      </c>
      <c r="AA49" s="97">
        <v>0</v>
      </c>
      <c r="AB49" s="96">
        <v>0</v>
      </c>
      <c r="AC49" s="97">
        <v>0</v>
      </c>
      <c r="AD49" s="96">
        <v>3034</v>
      </c>
      <c r="AE49" s="97">
        <v>3127.8906687559997</v>
      </c>
      <c r="AF49" s="96">
        <v>0</v>
      </c>
      <c r="AG49" s="77"/>
      <c r="AH49" s="97">
        <v>3882.6349165045244</v>
      </c>
      <c r="AI49" s="96">
        <v>0</v>
      </c>
      <c r="AJ49" s="77"/>
      <c r="AK49" s="97">
        <v>726.40146162106896</v>
      </c>
      <c r="AL49" s="96">
        <v>0</v>
      </c>
      <c r="AM49" s="77"/>
      <c r="AN49" s="97">
        <v>0</v>
      </c>
      <c r="AO49" s="96">
        <v>0</v>
      </c>
      <c r="AP49" s="77"/>
      <c r="AQ49" s="97">
        <v>0</v>
      </c>
      <c r="AR49" s="96">
        <v>750</v>
      </c>
      <c r="AS49" s="77"/>
      <c r="AT49" s="97">
        <v>496.60277172093168</v>
      </c>
      <c r="AU49" s="96">
        <v>0</v>
      </c>
      <c r="AV49" s="77"/>
      <c r="AW49" s="97">
        <v>681.11726349476123</v>
      </c>
      <c r="AX49" s="96">
        <v>0</v>
      </c>
      <c r="AY49" s="77"/>
      <c r="AZ49" s="96">
        <v>8914.6470820972863</v>
      </c>
      <c r="BA49" s="96">
        <v>750</v>
      </c>
      <c r="BB49" s="94">
        <v>-8164.6470820972863</v>
      </c>
      <c r="BD49" s="8">
        <v>1</v>
      </c>
    </row>
    <row r="50" spans="1:56" ht="24.9" hidden="1" customHeight="1" x14ac:dyDescent="0.3">
      <c r="A50" s="81">
        <v>150000498</v>
      </c>
      <c r="B50" s="490" t="s">
        <v>103</v>
      </c>
      <c r="C50" s="121">
        <v>5</v>
      </c>
      <c r="D50" s="226" t="s">
        <v>870</v>
      </c>
      <c r="E50" s="220">
        <v>4890.7</v>
      </c>
      <c r="F50" s="221">
        <v>180070.97920135708</v>
      </c>
      <c r="G50" s="221">
        <v>230412.77259558957</v>
      </c>
      <c r="H50" s="221">
        <v>50341.793394232489</v>
      </c>
      <c r="I50" s="97">
        <v>114.1</v>
      </c>
      <c r="J50" s="96">
        <v>26284</v>
      </c>
      <c r="K50" s="231"/>
      <c r="L50" s="97">
        <v>0</v>
      </c>
      <c r="M50" s="96">
        <v>3761</v>
      </c>
      <c r="N50" s="117"/>
      <c r="O50" s="97">
        <v>0</v>
      </c>
      <c r="P50" s="96">
        <v>0</v>
      </c>
      <c r="Q50" s="228"/>
      <c r="R50" s="97">
        <v>0</v>
      </c>
      <c r="S50" s="96">
        <v>0</v>
      </c>
      <c r="T50" s="229"/>
      <c r="U50" s="97">
        <v>0</v>
      </c>
      <c r="V50" s="96">
        <v>0</v>
      </c>
      <c r="W50" s="97">
        <v>63</v>
      </c>
      <c r="X50" s="96">
        <v>20154.97259558957</v>
      </c>
      <c r="Y50" s="97">
        <v>12125</v>
      </c>
      <c r="Z50" s="96">
        <v>0</v>
      </c>
      <c r="AA50" s="97">
        <v>126705</v>
      </c>
      <c r="AB50" s="96">
        <v>10442</v>
      </c>
      <c r="AC50" s="97">
        <v>10056.799999999999</v>
      </c>
      <c r="AD50" s="96">
        <v>20884</v>
      </c>
      <c r="AE50" s="97">
        <v>22096.022770137173</v>
      </c>
      <c r="AF50" s="96">
        <v>5039</v>
      </c>
      <c r="AG50" s="234"/>
      <c r="AH50" s="97">
        <v>31181.769165610709</v>
      </c>
      <c r="AI50" s="96">
        <v>3586.6066836154196</v>
      </c>
      <c r="AJ50" s="77"/>
      <c r="AK50" s="97">
        <v>10532.510001970229</v>
      </c>
      <c r="AL50" s="96">
        <v>7574.05</v>
      </c>
      <c r="AM50" s="77"/>
      <c r="AN50" s="97">
        <v>0</v>
      </c>
      <c r="AO50" s="96">
        <v>0</v>
      </c>
      <c r="AP50" s="77"/>
      <c r="AQ50" s="97">
        <v>0</v>
      </c>
      <c r="AR50" s="96">
        <v>9126</v>
      </c>
      <c r="AS50" s="77"/>
      <c r="AT50" s="97">
        <v>20737.231796526088</v>
      </c>
      <c r="AU50" s="96">
        <v>14416</v>
      </c>
      <c r="AV50" s="77"/>
      <c r="AW50" s="97">
        <v>4004.2752474728518</v>
      </c>
      <c r="AX50" s="96">
        <v>0</v>
      </c>
      <c r="AY50" s="77"/>
      <c r="AZ50" s="96">
        <v>88551.808981717055</v>
      </c>
      <c r="BA50" s="96">
        <v>39741.656683615423</v>
      </c>
      <c r="BB50" s="94">
        <v>-48810.152298101631</v>
      </c>
      <c r="BD50" s="8">
        <v>1</v>
      </c>
    </row>
    <row r="51" spans="1:56" ht="24.9" hidden="1" customHeight="1" x14ac:dyDescent="0.3">
      <c r="A51" s="81">
        <v>150000969</v>
      </c>
      <c r="B51" s="490" t="s">
        <v>105</v>
      </c>
      <c r="C51" s="121">
        <v>3</v>
      </c>
      <c r="D51" s="226" t="s">
        <v>870</v>
      </c>
      <c r="E51" s="220">
        <v>853.2</v>
      </c>
      <c r="F51" s="221">
        <v>38483.737448578038</v>
      </c>
      <c r="G51" s="221">
        <v>42452.75</v>
      </c>
      <c r="H51" s="221">
        <v>3969.0125514219617</v>
      </c>
      <c r="I51" s="97">
        <v>0</v>
      </c>
      <c r="J51" s="96">
        <v>0</v>
      </c>
      <c r="K51" s="227"/>
      <c r="L51" s="97">
        <v>0</v>
      </c>
      <c r="M51" s="96">
        <v>0</v>
      </c>
      <c r="N51" s="117"/>
      <c r="O51" s="97">
        <v>0</v>
      </c>
      <c r="P51" s="96">
        <v>0</v>
      </c>
      <c r="Q51" s="228"/>
      <c r="R51" s="97">
        <v>0</v>
      </c>
      <c r="S51" s="96">
        <v>0</v>
      </c>
      <c r="T51" s="229"/>
      <c r="U51" s="97">
        <v>0</v>
      </c>
      <c r="V51" s="96">
        <v>0</v>
      </c>
      <c r="W51" s="97">
        <v>0</v>
      </c>
      <c r="X51" s="96">
        <v>1199.75</v>
      </c>
      <c r="Y51" s="97">
        <v>39525</v>
      </c>
      <c r="Z51" s="96">
        <v>0</v>
      </c>
      <c r="AA51" s="97">
        <v>0</v>
      </c>
      <c r="AB51" s="96">
        <v>0</v>
      </c>
      <c r="AC51" s="97">
        <v>0</v>
      </c>
      <c r="AD51" s="96">
        <v>1728</v>
      </c>
      <c r="AE51" s="97">
        <v>4825.7113992102159</v>
      </c>
      <c r="AF51" s="96">
        <v>0</v>
      </c>
      <c r="AG51" s="77"/>
      <c r="AH51" s="97">
        <v>6929.3249287301969</v>
      </c>
      <c r="AI51" s="96">
        <v>0</v>
      </c>
      <c r="AJ51" s="77"/>
      <c r="AK51" s="97">
        <v>1638.8695891760569</v>
      </c>
      <c r="AL51" s="96">
        <v>4398</v>
      </c>
      <c r="AM51" s="77"/>
      <c r="AN51" s="97">
        <v>0</v>
      </c>
      <c r="AO51" s="96">
        <v>0</v>
      </c>
      <c r="AP51" s="77"/>
      <c r="AQ51" s="97">
        <v>0</v>
      </c>
      <c r="AR51" s="96">
        <v>0</v>
      </c>
      <c r="AS51" s="77"/>
      <c r="AT51" s="97">
        <v>1812.5332763390447</v>
      </c>
      <c r="AU51" s="96">
        <v>838</v>
      </c>
      <c r="AV51" s="77"/>
      <c r="AW51" s="97">
        <v>203.04</v>
      </c>
      <c r="AX51" s="96">
        <v>1197</v>
      </c>
      <c r="AY51" s="77"/>
      <c r="AZ51" s="96">
        <v>15409.479193455514</v>
      </c>
      <c r="BA51" s="96">
        <v>6433</v>
      </c>
      <c r="BB51" s="94">
        <v>-8976.4791934555142</v>
      </c>
      <c r="BD51" s="8">
        <v>2</v>
      </c>
    </row>
    <row r="52" spans="1:56" ht="24.9" hidden="1" customHeight="1" x14ac:dyDescent="0.3">
      <c r="A52" s="81">
        <v>150000989</v>
      </c>
      <c r="B52" s="490" t="s">
        <v>107</v>
      </c>
      <c r="C52" s="121">
        <v>1</v>
      </c>
      <c r="D52" s="226" t="s">
        <v>870</v>
      </c>
      <c r="E52" s="220">
        <v>256.90000000000003</v>
      </c>
      <c r="F52" s="221">
        <v>10042.393076364688</v>
      </c>
      <c r="G52" s="221">
        <v>2831</v>
      </c>
      <c r="H52" s="221">
        <v>-7211.3930763646877</v>
      </c>
      <c r="I52" s="97">
        <v>10</v>
      </c>
      <c r="J52" s="96">
        <v>2126</v>
      </c>
      <c r="K52" s="227"/>
      <c r="L52" s="97">
        <v>0</v>
      </c>
      <c r="M52" s="96">
        <v>0</v>
      </c>
      <c r="N52" s="117"/>
      <c r="O52" s="97">
        <v>0</v>
      </c>
      <c r="P52" s="96">
        <v>0</v>
      </c>
      <c r="Q52" s="228"/>
      <c r="R52" s="97">
        <v>0</v>
      </c>
      <c r="S52" s="96">
        <v>0</v>
      </c>
      <c r="T52" s="229"/>
      <c r="U52" s="97">
        <v>0</v>
      </c>
      <c r="V52" s="96">
        <v>0</v>
      </c>
      <c r="W52" s="97">
        <v>0</v>
      </c>
      <c r="X52" s="96">
        <v>0</v>
      </c>
      <c r="Y52" s="97">
        <v>0</v>
      </c>
      <c r="Z52" s="96">
        <v>0</v>
      </c>
      <c r="AA52" s="97">
        <v>0</v>
      </c>
      <c r="AB52" s="96">
        <v>0</v>
      </c>
      <c r="AC52" s="97">
        <v>0</v>
      </c>
      <c r="AD52" s="96">
        <v>705</v>
      </c>
      <c r="AE52" s="97">
        <v>0.72659166666666664</v>
      </c>
      <c r="AF52" s="96">
        <v>0</v>
      </c>
      <c r="AG52" s="77"/>
      <c r="AH52" s="97">
        <v>0</v>
      </c>
      <c r="AI52" s="96">
        <v>0</v>
      </c>
      <c r="AJ52" s="77"/>
      <c r="AK52" s="97">
        <v>0</v>
      </c>
      <c r="AL52" s="96">
        <v>0</v>
      </c>
      <c r="AM52" s="77"/>
      <c r="AN52" s="97">
        <v>0</v>
      </c>
      <c r="AO52" s="96">
        <v>0</v>
      </c>
      <c r="AP52" s="77"/>
      <c r="AQ52" s="97">
        <v>0</v>
      </c>
      <c r="AR52" s="96">
        <v>0</v>
      </c>
      <c r="AS52" s="77"/>
      <c r="AT52" s="97">
        <v>0</v>
      </c>
      <c r="AU52" s="96">
        <v>0</v>
      </c>
      <c r="AV52" s="77"/>
      <c r="AW52" s="97">
        <v>69.36569999999999</v>
      </c>
      <c r="AX52" s="96">
        <v>0</v>
      </c>
      <c r="AY52" s="77"/>
      <c r="AZ52" s="96">
        <v>70.092291666666654</v>
      </c>
      <c r="BA52" s="96">
        <v>0</v>
      </c>
      <c r="BB52" s="94">
        <v>-70.092291666666654</v>
      </c>
      <c r="BD52" s="8">
        <v>3</v>
      </c>
    </row>
    <row r="53" spans="1:56" ht="24.9" hidden="1" customHeight="1" x14ac:dyDescent="0.3">
      <c r="A53" s="81">
        <v>150000970</v>
      </c>
      <c r="B53" s="490" t="s">
        <v>109</v>
      </c>
      <c r="C53" s="121">
        <v>5</v>
      </c>
      <c r="D53" s="226" t="s">
        <v>870</v>
      </c>
      <c r="E53" s="220">
        <v>3070.2</v>
      </c>
      <c r="F53" s="221">
        <v>116513.45854676755</v>
      </c>
      <c r="G53" s="221">
        <v>64103</v>
      </c>
      <c r="H53" s="221">
        <v>-52410.45854676755</v>
      </c>
      <c r="I53" s="97">
        <v>0</v>
      </c>
      <c r="J53" s="96">
        <v>0</v>
      </c>
      <c r="K53" s="227"/>
      <c r="L53" s="97">
        <v>1</v>
      </c>
      <c r="M53" s="96">
        <v>57562</v>
      </c>
      <c r="N53" s="117"/>
      <c r="O53" s="97">
        <v>0</v>
      </c>
      <c r="P53" s="96">
        <v>0</v>
      </c>
      <c r="Q53" s="228"/>
      <c r="R53" s="97">
        <v>0</v>
      </c>
      <c r="S53" s="96">
        <v>0</v>
      </c>
      <c r="T53" s="229"/>
      <c r="U53" s="97">
        <v>0</v>
      </c>
      <c r="V53" s="96">
        <v>0</v>
      </c>
      <c r="W53" s="97">
        <v>0</v>
      </c>
      <c r="X53" s="96">
        <v>0</v>
      </c>
      <c r="Y53" s="97">
        <v>2058</v>
      </c>
      <c r="Z53" s="96">
        <v>0</v>
      </c>
      <c r="AA53" s="97">
        <v>0</v>
      </c>
      <c r="AB53" s="96">
        <v>922</v>
      </c>
      <c r="AC53" s="97">
        <v>2353</v>
      </c>
      <c r="AD53" s="96">
        <v>1208</v>
      </c>
      <c r="AE53" s="97">
        <v>11114.487029481905</v>
      </c>
      <c r="AF53" s="96">
        <v>1267</v>
      </c>
      <c r="AG53" s="77"/>
      <c r="AH53" s="97">
        <v>15501.074895114878</v>
      </c>
      <c r="AI53" s="96">
        <v>1427</v>
      </c>
      <c r="AJ53" s="77"/>
      <c r="AK53" s="97">
        <v>7964.3379846010821</v>
      </c>
      <c r="AL53" s="96">
        <v>10519</v>
      </c>
      <c r="AM53" s="77"/>
      <c r="AN53" s="97">
        <v>0</v>
      </c>
      <c r="AO53" s="96">
        <v>0</v>
      </c>
      <c r="AP53" s="77"/>
      <c r="AQ53" s="97">
        <v>0</v>
      </c>
      <c r="AR53" s="96">
        <v>1088</v>
      </c>
      <c r="AS53" s="77"/>
      <c r="AT53" s="97">
        <v>6234.6443710910034</v>
      </c>
      <c r="AU53" s="96">
        <v>32155.468546428758</v>
      </c>
      <c r="AV53" s="77"/>
      <c r="AW53" s="97">
        <v>795.71699999999998</v>
      </c>
      <c r="AX53" s="96">
        <v>3552</v>
      </c>
      <c r="AY53" s="77"/>
      <c r="AZ53" s="96">
        <v>41610.261280288862</v>
      </c>
      <c r="BA53" s="96">
        <v>50008.468546428761</v>
      </c>
      <c r="BB53" s="94">
        <v>8398.2072661398997</v>
      </c>
      <c r="BD53" s="8">
        <v>2</v>
      </c>
    </row>
    <row r="54" spans="1:56" ht="24.9" hidden="1" customHeight="1" x14ac:dyDescent="0.3">
      <c r="A54" s="81">
        <v>150000971</v>
      </c>
      <c r="B54" s="490" t="s">
        <v>111</v>
      </c>
      <c r="C54" s="121">
        <v>3</v>
      </c>
      <c r="D54" s="226" t="s">
        <v>870</v>
      </c>
      <c r="E54" s="220">
        <v>1499.03</v>
      </c>
      <c r="F54" s="221">
        <v>85111.07534328349</v>
      </c>
      <c r="G54" s="221">
        <v>73117.228794552153</v>
      </c>
      <c r="H54" s="221">
        <v>-11993.846548731337</v>
      </c>
      <c r="I54" s="97">
        <v>24</v>
      </c>
      <c r="J54" s="96">
        <v>26018.53</v>
      </c>
      <c r="K54" s="227"/>
      <c r="L54" s="97">
        <v>0</v>
      </c>
      <c r="M54" s="96">
        <v>0</v>
      </c>
      <c r="N54" s="117"/>
      <c r="O54" s="97">
        <v>0</v>
      </c>
      <c r="P54" s="96">
        <v>0</v>
      </c>
      <c r="Q54" s="228"/>
      <c r="R54" s="97">
        <v>0</v>
      </c>
      <c r="S54" s="96">
        <v>0</v>
      </c>
      <c r="T54" s="229"/>
      <c r="U54" s="97">
        <v>0</v>
      </c>
      <c r="V54" s="96">
        <v>0</v>
      </c>
      <c r="W54" s="97">
        <v>1.5</v>
      </c>
      <c r="X54" s="96">
        <v>539</v>
      </c>
      <c r="Y54" s="97">
        <v>20625</v>
      </c>
      <c r="Z54" s="96">
        <v>0</v>
      </c>
      <c r="AA54" s="97">
        <v>0</v>
      </c>
      <c r="AB54" s="96">
        <v>4132</v>
      </c>
      <c r="AC54" s="97">
        <v>18581.128794552144</v>
      </c>
      <c r="AD54" s="96">
        <v>3221.57</v>
      </c>
      <c r="AE54" s="97">
        <v>7742.143601125983</v>
      </c>
      <c r="AF54" s="96">
        <v>1908</v>
      </c>
      <c r="AG54" s="77"/>
      <c r="AH54" s="97">
        <v>10799.982130751319</v>
      </c>
      <c r="AI54" s="96">
        <v>4965</v>
      </c>
      <c r="AJ54" s="77"/>
      <c r="AK54" s="97">
        <v>3444.534914644611</v>
      </c>
      <c r="AL54" s="96">
        <v>0</v>
      </c>
      <c r="AM54" s="77"/>
      <c r="AN54" s="97">
        <v>0</v>
      </c>
      <c r="AO54" s="96">
        <v>0</v>
      </c>
      <c r="AP54" s="77"/>
      <c r="AQ54" s="97">
        <v>0</v>
      </c>
      <c r="AR54" s="96">
        <v>0</v>
      </c>
      <c r="AS54" s="77"/>
      <c r="AT54" s="97">
        <v>5169.001464620771</v>
      </c>
      <c r="AU54" s="96">
        <v>5421.1274400774864</v>
      </c>
      <c r="AV54" s="161"/>
      <c r="AW54" s="97">
        <v>381.54510000000005</v>
      </c>
      <c r="AX54" s="96">
        <v>2300</v>
      </c>
      <c r="AY54" s="77"/>
      <c r="AZ54" s="96">
        <v>27537.207211142682</v>
      </c>
      <c r="BA54" s="96">
        <v>14594.127440077486</v>
      </c>
      <c r="BB54" s="94">
        <v>-12943.079771065197</v>
      </c>
      <c r="BD54" s="8">
        <v>2</v>
      </c>
    </row>
    <row r="55" spans="1:56" ht="24.9" hidden="1" customHeight="1" x14ac:dyDescent="0.3">
      <c r="A55" s="81">
        <v>150000991</v>
      </c>
      <c r="B55" s="490" t="s">
        <v>113</v>
      </c>
      <c r="C55" s="121">
        <v>9</v>
      </c>
      <c r="D55" s="226" t="s">
        <v>870</v>
      </c>
      <c r="E55" s="220">
        <v>4082.7</v>
      </c>
      <c r="F55" s="221">
        <v>229489.00532420736</v>
      </c>
      <c r="G55" s="221">
        <v>293551</v>
      </c>
      <c r="H55" s="221">
        <v>64061.994675792637</v>
      </c>
      <c r="I55" s="97">
        <v>336.8</v>
      </c>
      <c r="J55" s="96">
        <v>100415</v>
      </c>
      <c r="K55" s="227"/>
      <c r="L55" s="97">
        <v>0</v>
      </c>
      <c r="M55" s="96">
        <v>247</v>
      </c>
      <c r="N55" s="117"/>
      <c r="O55" s="97">
        <v>0</v>
      </c>
      <c r="P55" s="96">
        <v>0</v>
      </c>
      <c r="Q55" s="228"/>
      <c r="R55" s="97">
        <v>8</v>
      </c>
      <c r="S55" s="96">
        <v>141711</v>
      </c>
      <c r="T55" s="229"/>
      <c r="U55" s="97">
        <v>13617</v>
      </c>
      <c r="V55" s="96">
        <v>0</v>
      </c>
      <c r="W55" s="97">
        <v>2</v>
      </c>
      <c r="X55" s="96">
        <v>609</v>
      </c>
      <c r="Y55" s="97">
        <v>12673</v>
      </c>
      <c r="Z55" s="96">
        <v>0</v>
      </c>
      <c r="AA55" s="97">
        <v>0</v>
      </c>
      <c r="AB55" s="96">
        <v>518</v>
      </c>
      <c r="AC55" s="97">
        <v>17059</v>
      </c>
      <c r="AD55" s="96">
        <v>6702</v>
      </c>
      <c r="AE55" s="97">
        <v>8387.2964123963848</v>
      </c>
      <c r="AF55" s="96">
        <v>143</v>
      </c>
      <c r="AG55" s="77"/>
      <c r="AH55" s="97">
        <v>8523.0763810763438</v>
      </c>
      <c r="AI55" s="96">
        <v>10826</v>
      </c>
      <c r="AJ55" s="77"/>
      <c r="AK55" s="97">
        <v>3771.069250900141</v>
      </c>
      <c r="AL55" s="96">
        <v>7369</v>
      </c>
      <c r="AM55" s="77"/>
      <c r="AN55" s="97">
        <v>5709.5287872256704</v>
      </c>
      <c r="AO55" s="96">
        <v>4424</v>
      </c>
      <c r="AP55" s="77"/>
      <c r="AQ55" s="97">
        <v>3843.6815874066688</v>
      </c>
      <c r="AR55" s="96">
        <v>47.5</v>
      </c>
      <c r="AS55" s="77"/>
      <c r="AT55" s="97">
        <v>6947.4589730397965</v>
      </c>
      <c r="AU55" s="96">
        <v>22386</v>
      </c>
      <c r="AV55" s="77"/>
      <c r="AW55" s="97">
        <v>550.71899999999994</v>
      </c>
      <c r="AX55" s="96">
        <v>0</v>
      </c>
      <c r="AY55" s="77"/>
      <c r="AZ55" s="96">
        <v>37732.830392044998</v>
      </c>
      <c r="BA55" s="96">
        <v>45195.5</v>
      </c>
      <c r="BB55" s="94">
        <v>7462.669607955002</v>
      </c>
      <c r="BD55" s="8">
        <v>3</v>
      </c>
    </row>
    <row r="56" spans="1:56" ht="24.9" hidden="1" customHeight="1" x14ac:dyDescent="0.3">
      <c r="A56" s="81">
        <v>150000999</v>
      </c>
      <c r="B56" s="490" t="s">
        <v>115</v>
      </c>
      <c r="C56" s="121">
        <v>1</v>
      </c>
      <c r="D56" s="226" t="s">
        <v>870</v>
      </c>
      <c r="E56" s="220">
        <v>298.60000000000002</v>
      </c>
      <c r="F56" s="221">
        <v>12651.507137646273</v>
      </c>
      <c r="G56" s="221">
        <v>1205</v>
      </c>
      <c r="H56" s="221">
        <v>-11446.507137646273</v>
      </c>
      <c r="I56" s="97">
        <v>8</v>
      </c>
      <c r="J56" s="96">
        <v>1205</v>
      </c>
      <c r="K56" s="227"/>
      <c r="L56" s="97">
        <v>0</v>
      </c>
      <c r="M56" s="96">
        <v>0</v>
      </c>
      <c r="N56" s="117"/>
      <c r="O56" s="97">
        <v>0</v>
      </c>
      <c r="P56" s="96">
        <v>0</v>
      </c>
      <c r="Q56" s="228"/>
      <c r="R56" s="97">
        <v>0</v>
      </c>
      <c r="S56" s="96">
        <v>0</v>
      </c>
      <c r="T56" s="229"/>
      <c r="U56" s="97">
        <v>0</v>
      </c>
      <c r="V56" s="96">
        <v>0</v>
      </c>
      <c r="W56" s="97">
        <v>0</v>
      </c>
      <c r="X56" s="96">
        <v>0</v>
      </c>
      <c r="Y56" s="97">
        <v>0</v>
      </c>
      <c r="Z56" s="96">
        <v>0</v>
      </c>
      <c r="AA56" s="97">
        <v>0</v>
      </c>
      <c r="AB56" s="96">
        <v>0</v>
      </c>
      <c r="AC56" s="97">
        <v>0</v>
      </c>
      <c r="AD56" s="96">
        <v>0</v>
      </c>
      <c r="AE56" s="97">
        <v>0</v>
      </c>
      <c r="AF56" s="96">
        <v>0</v>
      </c>
      <c r="AG56" s="77"/>
      <c r="AH56" s="97">
        <v>0</v>
      </c>
      <c r="AI56" s="96">
        <v>0</v>
      </c>
      <c r="AJ56" s="77"/>
      <c r="AK56" s="97">
        <v>0</v>
      </c>
      <c r="AL56" s="96">
        <v>0</v>
      </c>
      <c r="AM56" s="77"/>
      <c r="AN56" s="97">
        <v>0</v>
      </c>
      <c r="AO56" s="96">
        <v>0</v>
      </c>
      <c r="AP56" s="77"/>
      <c r="AQ56" s="97">
        <v>0</v>
      </c>
      <c r="AR56" s="96">
        <v>0</v>
      </c>
      <c r="AS56" s="77"/>
      <c r="AT56" s="97">
        <v>0</v>
      </c>
      <c r="AU56" s="96">
        <v>0</v>
      </c>
      <c r="AV56" s="77"/>
      <c r="AW56" s="97">
        <v>80.622</v>
      </c>
      <c r="AX56" s="96">
        <v>0</v>
      </c>
      <c r="AY56" s="77"/>
      <c r="AZ56" s="96">
        <v>80.622</v>
      </c>
      <c r="BA56" s="96">
        <v>0</v>
      </c>
      <c r="BB56" s="94">
        <v>-80.622</v>
      </c>
      <c r="BD56" s="8">
        <v>3</v>
      </c>
    </row>
    <row r="57" spans="1:56" ht="24.9" hidden="1" customHeight="1" x14ac:dyDescent="0.3">
      <c r="A57" s="81">
        <v>150000993</v>
      </c>
      <c r="B57" s="490" t="s">
        <v>117</v>
      </c>
      <c r="C57" s="121">
        <v>1</v>
      </c>
      <c r="D57" s="226" t="s">
        <v>870</v>
      </c>
      <c r="E57" s="220">
        <v>298.39999999999998</v>
      </c>
      <c r="F57" s="221">
        <v>12542.185793270175</v>
      </c>
      <c r="G57" s="221">
        <v>1308</v>
      </c>
      <c r="H57" s="221">
        <v>-11234.185793270175</v>
      </c>
      <c r="I57" s="97">
        <v>1.42</v>
      </c>
      <c r="J57" s="96">
        <v>733</v>
      </c>
      <c r="K57" s="227"/>
      <c r="L57" s="97">
        <v>0</v>
      </c>
      <c r="M57" s="96">
        <v>0</v>
      </c>
      <c r="N57" s="117"/>
      <c r="O57" s="97">
        <v>0</v>
      </c>
      <c r="P57" s="96">
        <v>0</v>
      </c>
      <c r="Q57" s="228"/>
      <c r="R57" s="97">
        <v>0</v>
      </c>
      <c r="S57" s="96">
        <v>0</v>
      </c>
      <c r="T57" s="229"/>
      <c r="U57" s="97">
        <v>0</v>
      </c>
      <c r="V57" s="96">
        <v>0</v>
      </c>
      <c r="W57" s="97">
        <v>0</v>
      </c>
      <c r="X57" s="96">
        <v>0</v>
      </c>
      <c r="Y57" s="97">
        <v>0</v>
      </c>
      <c r="Z57" s="96">
        <v>0</v>
      </c>
      <c r="AA57" s="97">
        <v>0</v>
      </c>
      <c r="AB57" s="96">
        <v>0</v>
      </c>
      <c r="AC57" s="97">
        <v>0</v>
      </c>
      <c r="AD57" s="96">
        <v>575</v>
      </c>
      <c r="AE57" s="97">
        <v>0</v>
      </c>
      <c r="AF57" s="96">
        <v>0</v>
      </c>
      <c r="AG57" s="77"/>
      <c r="AH57" s="97">
        <v>0</v>
      </c>
      <c r="AI57" s="96">
        <v>0</v>
      </c>
      <c r="AJ57" s="77"/>
      <c r="AK57" s="97">
        <v>0</v>
      </c>
      <c r="AL57" s="96">
        <v>0</v>
      </c>
      <c r="AM57" s="77"/>
      <c r="AN57" s="97">
        <v>0</v>
      </c>
      <c r="AO57" s="96">
        <v>0</v>
      </c>
      <c r="AP57" s="77"/>
      <c r="AQ57" s="97">
        <v>0</v>
      </c>
      <c r="AR57" s="96">
        <v>0</v>
      </c>
      <c r="AS57" s="77"/>
      <c r="AT57" s="97">
        <v>0</v>
      </c>
      <c r="AU57" s="96">
        <v>0</v>
      </c>
      <c r="AV57" s="77"/>
      <c r="AW57" s="97">
        <v>80.568000000000012</v>
      </c>
      <c r="AX57" s="96">
        <v>0</v>
      </c>
      <c r="AY57" s="77"/>
      <c r="AZ57" s="96">
        <v>80.568000000000012</v>
      </c>
      <c r="BA57" s="96">
        <v>0</v>
      </c>
      <c r="BB57" s="94">
        <v>-80.568000000000012</v>
      </c>
      <c r="BD57" s="8">
        <v>3</v>
      </c>
    </row>
    <row r="58" spans="1:56" ht="24.9" hidden="1" customHeight="1" x14ac:dyDescent="0.3">
      <c r="A58" s="81">
        <v>150001004</v>
      </c>
      <c r="B58" s="490" t="s">
        <v>119</v>
      </c>
      <c r="C58" s="121">
        <v>1</v>
      </c>
      <c r="D58" s="226" t="s">
        <v>870</v>
      </c>
      <c r="E58" s="220">
        <v>315.7</v>
      </c>
      <c r="F58" s="221">
        <v>13136.09517862223</v>
      </c>
      <c r="G58" s="221">
        <v>9016</v>
      </c>
      <c r="H58" s="221">
        <v>-4120.0951786222304</v>
      </c>
      <c r="I58" s="97">
        <v>26.8</v>
      </c>
      <c r="J58" s="96">
        <v>9016</v>
      </c>
      <c r="K58" s="227"/>
      <c r="L58" s="97">
        <v>0</v>
      </c>
      <c r="M58" s="96">
        <v>0</v>
      </c>
      <c r="N58" s="117"/>
      <c r="O58" s="97">
        <v>0</v>
      </c>
      <c r="P58" s="96">
        <v>0</v>
      </c>
      <c r="Q58" s="228"/>
      <c r="R58" s="97">
        <v>0</v>
      </c>
      <c r="S58" s="96">
        <v>0</v>
      </c>
      <c r="T58" s="229"/>
      <c r="U58" s="97">
        <v>0</v>
      </c>
      <c r="V58" s="96">
        <v>0</v>
      </c>
      <c r="W58" s="97">
        <v>0</v>
      </c>
      <c r="X58" s="96">
        <v>0</v>
      </c>
      <c r="Y58" s="97">
        <v>0</v>
      </c>
      <c r="Z58" s="96">
        <v>0</v>
      </c>
      <c r="AA58" s="97">
        <v>0</v>
      </c>
      <c r="AB58" s="96">
        <v>0</v>
      </c>
      <c r="AC58" s="97">
        <v>0</v>
      </c>
      <c r="AD58" s="96">
        <v>0</v>
      </c>
      <c r="AE58" s="97">
        <v>0</v>
      </c>
      <c r="AF58" s="96">
        <v>0</v>
      </c>
      <c r="AG58" s="77"/>
      <c r="AH58" s="97">
        <v>0</v>
      </c>
      <c r="AI58" s="96">
        <v>0</v>
      </c>
      <c r="AJ58" s="77"/>
      <c r="AK58" s="97">
        <v>0</v>
      </c>
      <c r="AL58" s="96">
        <v>0</v>
      </c>
      <c r="AM58" s="77"/>
      <c r="AN58" s="97">
        <v>0</v>
      </c>
      <c r="AO58" s="96">
        <v>0</v>
      </c>
      <c r="AP58" s="77"/>
      <c r="AQ58" s="97">
        <v>0</v>
      </c>
      <c r="AR58" s="96">
        <v>0</v>
      </c>
      <c r="AS58" s="77"/>
      <c r="AT58" s="97">
        <v>0</v>
      </c>
      <c r="AU58" s="96">
        <v>0</v>
      </c>
      <c r="AV58" s="77"/>
      <c r="AW58" s="97">
        <v>83.591999999999999</v>
      </c>
      <c r="AX58" s="96">
        <v>0</v>
      </c>
      <c r="AY58" s="77"/>
      <c r="AZ58" s="96">
        <v>83.591999999999999</v>
      </c>
      <c r="BA58" s="96">
        <v>0</v>
      </c>
      <c r="BB58" s="94">
        <v>-83.591999999999999</v>
      </c>
      <c r="BD58" s="8">
        <v>3</v>
      </c>
    </row>
    <row r="59" spans="1:56" ht="24.9" hidden="1" customHeight="1" x14ac:dyDescent="0.3">
      <c r="A59" s="81">
        <v>150000994</v>
      </c>
      <c r="B59" s="490" t="s">
        <v>121</v>
      </c>
      <c r="C59" s="121">
        <v>1</v>
      </c>
      <c r="D59" s="226" t="s">
        <v>870</v>
      </c>
      <c r="E59" s="220">
        <v>239.9</v>
      </c>
      <c r="F59" s="221">
        <v>11514.321799586383</v>
      </c>
      <c r="G59" s="221">
        <v>6313</v>
      </c>
      <c r="H59" s="221">
        <v>-5201.3217995863833</v>
      </c>
      <c r="I59" s="97">
        <v>23.67</v>
      </c>
      <c r="J59" s="96">
        <v>5738</v>
      </c>
      <c r="K59" s="227"/>
      <c r="L59" s="97">
        <v>0</v>
      </c>
      <c r="M59" s="96">
        <v>0</v>
      </c>
      <c r="N59" s="117"/>
      <c r="O59" s="97">
        <v>0</v>
      </c>
      <c r="P59" s="96">
        <v>0</v>
      </c>
      <c r="Q59" s="228"/>
      <c r="R59" s="97">
        <v>0</v>
      </c>
      <c r="S59" s="96">
        <v>0</v>
      </c>
      <c r="T59" s="229"/>
      <c r="U59" s="97">
        <v>0</v>
      </c>
      <c r="V59" s="96">
        <v>0</v>
      </c>
      <c r="W59" s="97">
        <v>0</v>
      </c>
      <c r="X59" s="96">
        <v>0</v>
      </c>
      <c r="Y59" s="97">
        <v>0</v>
      </c>
      <c r="Z59" s="96">
        <v>0</v>
      </c>
      <c r="AA59" s="97">
        <v>0</v>
      </c>
      <c r="AB59" s="96">
        <v>0</v>
      </c>
      <c r="AC59" s="97">
        <v>0</v>
      </c>
      <c r="AD59" s="96">
        <v>575</v>
      </c>
      <c r="AE59" s="97">
        <v>0</v>
      </c>
      <c r="AF59" s="96">
        <v>0</v>
      </c>
      <c r="AG59" s="77"/>
      <c r="AH59" s="97">
        <v>0</v>
      </c>
      <c r="AI59" s="96">
        <v>0</v>
      </c>
      <c r="AJ59" s="77"/>
      <c r="AK59" s="97">
        <v>0</v>
      </c>
      <c r="AL59" s="96">
        <v>0</v>
      </c>
      <c r="AM59" s="77"/>
      <c r="AN59" s="97">
        <v>0</v>
      </c>
      <c r="AO59" s="96">
        <v>0</v>
      </c>
      <c r="AP59" s="77"/>
      <c r="AQ59" s="97">
        <v>0</v>
      </c>
      <c r="AR59" s="96">
        <v>0</v>
      </c>
      <c r="AS59" s="77"/>
      <c r="AT59" s="97">
        <v>0</v>
      </c>
      <c r="AU59" s="96">
        <v>0</v>
      </c>
      <c r="AV59" s="77"/>
      <c r="AW59" s="97">
        <v>64.77300000000001</v>
      </c>
      <c r="AX59" s="96">
        <v>0</v>
      </c>
      <c r="AY59" s="77"/>
      <c r="AZ59" s="96">
        <v>64.77300000000001</v>
      </c>
      <c r="BA59" s="96">
        <v>0</v>
      </c>
      <c r="BB59" s="94">
        <v>-64.77300000000001</v>
      </c>
      <c r="BD59" s="8">
        <v>3</v>
      </c>
    </row>
    <row r="60" spans="1:56" ht="24.9" hidden="1" customHeight="1" x14ac:dyDescent="0.3">
      <c r="A60" s="81">
        <v>150000995</v>
      </c>
      <c r="B60" s="490" t="s">
        <v>123</v>
      </c>
      <c r="C60" s="121">
        <v>1</v>
      </c>
      <c r="D60" s="226" t="s">
        <v>870</v>
      </c>
      <c r="E60" s="220">
        <v>135.6</v>
      </c>
      <c r="F60" s="221">
        <v>7385.5809699252641</v>
      </c>
      <c r="G60" s="221">
        <v>613</v>
      </c>
      <c r="H60" s="221">
        <v>-6772.5809699252641</v>
      </c>
      <c r="I60" s="97">
        <v>4</v>
      </c>
      <c r="J60" s="96">
        <v>613</v>
      </c>
      <c r="K60" s="227"/>
      <c r="L60" s="97">
        <v>0</v>
      </c>
      <c r="M60" s="96">
        <v>0</v>
      </c>
      <c r="N60" s="117"/>
      <c r="O60" s="97">
        <v>0</v>
      </c>
      <c r="P60" s="96">
        <v>0</v>
      </c>
      <c r="Q60" s="228"/>
      <c r="R60" s="97">
        <v>0</v>
      </c>
      <c r="S60" s="96">
        <v>0</v>
      </c>
      <c r="T60" s="229"/>
      <c r="U60" s="97">
        <v>0</v>
      </c>
      <c r="V60" s="96">
        <v>0</v>
      </c>
      <c r="W60" s="97">
        <v>0</v>
      </c>
      <c r="X60" s="96">
        <v>0</v>
      </c>
      <c r="Y60" s="97">
        <v>0</v>
      </c>
      <c r="Z60" s="96">
        <v>0</v>
      </c>
      <c r="AA60" s="97">
        <v>0</v>
      </c>
      <c r="AB60" s="96">
        <v>0</v>
      </c>
      <c r="AC60" s="97">
        <v>0</v>
      </c>
      <c r="AD60" s="96">
        <v>0</v>
      </c>
      <c r="AE60" s="97">
        <v>0</v>
      </c>
      <c r="AF60" s="96">
        <v>0</v>
      </c>
      <c r="AG60" s="77"/>
      <c r="AH60" s="97">
        <v>0</v>
      </c>
      <c r="AI60" s="96">
        <v>0</v>
      </c>
      <c r="AJ60" s="77"/>
      <c r="AK60" s="97">
        <v>0</v>
      </c>
      <c r="AL60" s="96">
        <v>0</v>
      </c>
      <c r="AM60" s="77"/>
      <c r="AN60" s="97">
        <v>0</v>
      </c>
      <c r="AO60" s="96">
        <v>0</v>
      </c>
      <c r="AP60" s="77"/>
      <c r="AQ60" s="97">
        <v>0</v>
      </c>
      <c r="AR60" s="96">
        <v>0</v>
      </c>
      <c r="AS60" s="77"/>
      <c r="AT60" s="97">
        <v>0</v>
      </c>
      <c r="AU60" s="96">
        <v>0</v>
      </c>
      <c r="AV60" s="77"/>
      <c r="AW60" s="97">
        <v>36.611999999999995</v>
      </c>
      <c r="AX60" s="96">
        <v>0</v>
      </c>
      <c r="AY60" s="77"/>
      <c r="AZ60" s="96">
        <v>36.611999999999995</v>
      </c>
      <c r="BA60" s="96">
        <v>0</v>
      </c>
      <c r="BB60" s="94">
        <v>-36.611999999999995</v>
      </c>
      <c r="BD60" s="8">
        <v>3</v>
      </c>
    </row>
    <row r="61" spans="1:56" ht="24.9" hidden="1" customHeight="1" x14ac:dyDescent="0.3">
      <c r="A61" s="81">
        <v>150001002</v>
      </c>
      <c r="B61" s="490" t="s">
        <v>125</v>
      </c>
      <c r="C61" s="121">
        <v>1</v>
      </c>
      <c r="D61" s="226" t="s">
        <v>870</v>
      </c>
      <c r="E61" s="220">
        <v>229.9</v>
      </c>
      <c r="F61" s="221">
        <v>11564.306515043869</v>
      </c>
      <c r="G61" s="221">
        <v>10247</v>
      </c>
      <c r="H61" s="221">
        <v>-1317.3065150438688</v>
      </c>
      <c r="I61" s="97">
        <v>5</v>
      </c>
      <c r="J61" s="96">
        <v>1318</v>
      </c>
      <c r="K61" s="227"/>
      <c r="L61" s="97">
        <v>0</v>
      </c>
      <c r="M61" s="96">
        <v>0</v>
      </c>
      <c r="N61" s="117"/>
      <c r="O61" s="97">
        <v>0</v>
      </c>
      <c r="P61" s="96">
        <v>0</v>
      </c>
      <c r="Q61" s="228"/>
      <c r="R61" s="97">
        <v>0</v>
      </c>
      <c r="S61" s="96">
        <v>0</v>
      </c>
      <c r="T61" s="229"/>
      <c r="U61" s="97">
        <v>0</v>
      </c>
      <c r="V61" s="96">
        <v>0</v>
      </c>
      <c r="W61" s="97">
        <v>0</v>
      </c>
      <c r="X61" s="96">
        <v>0</v>
      </c>
      <c r="Y61" s="97">
        <v>1970</v>
      </c>
      <c r="Z61" s="96">
        <v>0</v>
      </c>
      <c r="AA61" s="97">
        <v>6074</v>
      </c>
      <c r="AB61" s="96">
        <v>0</v>
      </c>
      <c r="AC61" s="97">
        <v>885</v>
      </c>
      <c r="AD61" s="96">
        <v>0</v>
      </c>
      <c r="AE61" s="97">
        <v>0</v>
      </c>
      <c r="AF61" s="96">
        <v>0</v>
      </c>
      <c r="AG61" s="77"/>
      <c r="AH61" s="97">
        <v>0</v>
      </c>
      <c r="AI61" s="96">
        <v>0</v>
      </c>
      <c r="AJ61" s="77"/>
      <c r="AK61" s="97">
        <v>0</v>
      </c>
      <c r="AL61" s="96">
        <v>0</v>
      </c>
      <c r="AM61" s="77"/>
      <c r="AN61" s="97">
        <v>0</v>
      </c>
      <c r="AO61" s="96">
        <v>0</v>
      </c>
      <c r="AP61" s="77"/>
      <c r="AQ61" s="97">
        <v>0</v>
      </c>
      <c r="AR61" s="96">
        <v>0</v>
      </c>
      <c r="AS61" s="77"/>
      <c r="AT61" s="97">
        <v>0</v>
      </c>
      <c r="AU61" s="96">
        <v>676</v>
      </c>
      <c r="AV61" s="77"/>
      <c r="AW61" s="97">
        <v>62.072999999999993</v>
      </c>
      <c r="AX61" s="96">
        <v>0</v>
      </c>
      <c r="AY61" s="77"/>
      <c r="AZ61" s="96">
        <v>62.072999999999993</v>
      </c>
      <c r="BA61" s="96">
        <v>676</v>
      </c>
      <c r="BB61" s="94">
        <v>613.92700000000002</v>
      </c>
      <c r="BD61" s="8">
        <v>3</v>
      </c>
    </row>
    <row r="62" spans="1:56" ht="24.9" hidden="1" customHeight="1" x14ac:dyDescent="0.3">
      <c r="A62" s="81">
        <v>150000972</v>
      </c>
      <c r="B62" s="490" t="s">
        <v>127</v>
      </c>
      <c r="C62" s="121">
        <v>4</v>
      </c>
      <c r="D62" s="226" t="s">
        <v>870</v>
      </c>
      <c r="E62" s="220">
        <v>2167.6</v>
      </c>
      <c r="F62" s="221">
        <v>83192.624562252837</v>
      </c>
      <c r="G62" s="221">
        <v>102844.05944069984</v>
      </c>
      <c r="H62" s="221">
        <v>19651.434878447006</v>
      </c>
      <c r="I62" s="97">
        <v>48</v>
      </c>
      <c r="J62" s="96">
        <v>21259</v>
      </c>
      <c r="K62" s="227"/>
      <c r="L62" s="97">
        <v>1.5</v>
      </c>
      <c r="M62" s="96">
        <v>59731</v>
      </c>
      <c r="N62" s="229"/>
      <c r="O62" s="97">
        <v>0</v>
      </c>
      <c r="P62" s="96">
        <v>0</v>
      </c>
      <c r="Q62" s="228"/>
      <c r="R62" s="97">
        <v>0</v>
      </c>
      <c r="S62" s="96">
        <v>0</v>
      </c>
      <c r="T62" s="229"/>
      <c r="U62" s="97">
        <v>0</v>
      </c>
      <c r="V62" s="96">
        <v>0</v>
      </c>
      <c r="W62" s="97">
        <v>28</v>
      </c>
      <c r="X62" s="96">
        <v>11261.059440699839</v>
      </c>
      <c r="Y62" s="97">
        <v>7293</v>
      </c>
      <c r="Z62" s="96">
        <v>0</v>
      </c>
      <c r="AA62" s="97">
        <v>0</v>
      </c>
      <c r="AB62" s="96">
        <v>1740</v>
      </c>
      <c r="AC62" s="97">
        <v>861</v>
      </c>
      <c r="AD62" s="96">
        <v>699</v>
      </c>
      <c r="AE62" s="97">
        <v>10998.759730441809</v>
      </c>
      <c r="AF62" s="96">
        <v>1326.0160892234735</v>
      </c>
      <c r="AG62" s="77"/>
      <c r="AH62" s="97">
        <v>12544.855773167712</v>
      </c>
      <c r="AI62" s="96">
        <v>0</v>
      </c>
      <c r="AJ62" s="77"/>
      <c r="AK62" s="97">
        <v>6677.5524795722658</v>
      </c>
      <c r="AL62" s="96">
        <v>0</v>
      </c>
      <c r="AM62" s="77"/>
      <c r="AN62" s="97">
        <v>0</v>
      </c>
      <c r="AO62" s="96">
        <v>0</v>
      </c>
      <c r="AP62" s="77"/>
      <c r="AQ62" s="97">
        <v>0</v>
      </c>
      <c r="AR62" s="96">
        <v>0</v>
      </c>
      <c r="AS62" s="77"/>
      <c r="AT62" s="97">
        <v>5997.2092010319275</v>
      </c>
      <c r="AU62" s="96">
        <v>860.00711134960898</v>
      </c>
      <c r="AV62" s="77"/>
      <c r="AW62" s="97">
        <v>620.81100000000004</v>
      </c>
      <c r="AX62" s="96">
        <v>4258</v>
      </c>
      <c r="AY62" s="77"/>
      <c r="AZ62" s="96">
        <v>36839.188184213715</v>
      </c>
      <c r="BA62" s="96">
        <v>6444.0232005730822</v>
      </c>
      <c r="BB62" s="94">
        <v>-30395.164983640632</v>
      </c>
      <c r="BD62" s="8">
        <v>2</v>
      </c>
    </row>
    <row r="63" spans="1:56" ht="24.9" hidden="1" customHeight="1" x14ac:dyDescent="0.3">
      <c r="A63" s="81">
        <v>150000974</v>
      </c>
      <c r="B63" s="490" t="s">
        <v>129</v>
      </c>
      <c r="C63" s="121">
        <v>4</v>
      </c>
      <c r="D63" s="226" t="s">
        <v>870</v>
      </c>
      <c r="E63" s="220">
        <v>2330.5700000000002</v>
      </c>
      <c r="F63" s="221">
        <v>102868.93536599982</v>
      </c>
      <c r="G63" s="221">
        <v>134964.90548892238</v>
      </c>
      <c r="H63" s="221">
        <v>32095.970122922561</v>
      </c>
      <c r="I63" s="97">
        <v>15</v>
      </c>
      <c r="J63" s="96">
        <v>11970.295035712961</v>
      </c>
      <c r="K63" s="227"/>
      <c r="L63" s="97">
        <v>0</v>
      </c>
      <c r="M63" s="96">
        <v>0</v>
      </c>
      <c r="N63" s="117"/>
      <c r="O63" s="97">
        <v>0</v>
      </c>
      <c r="P63" s="96">
        <v>0</v>
      </c>
      <c r="Q63" s="228"/>
      <c r="R63" s="97">
        <v>0</v>
      </c>
      <c r="S63" s="96">
        <v>0</v>
      </c>
      <c r="T63" s="229"/>
      <c r="U63" s="97">
        <v>0</v>
      </c>
      <c r="V63" s="96">
        <v>0</v>
      </c>
      <c r="W63" s="97">
        <v>0</v>
      </c>
      <c r="X63" s="96">
        <v>0</v>
      </c>
      <c r="Y63" s="97">
        <v>114207</v>
      </c>
      <c r="Z63" s="96">
        <v>0</v>
      </c>
      <c r="AA63" s="97">
        <v>0</v>
      </c>
      <c r="AB63" s="96">
        <v>0</v>
      </c>
      <c r="AC63" s="97">
        <v>2555.610453209425</v>
      </c>
      <c r="AD63" s="96">
        <v>6232</v>
      </c>
      <c r="AE63" s="97">
        <v>8836.8942288441049</v>
      </c>
      <c r="AF63" s="96">
        <v>509</v>
      </c>
      <c r="AG63" s="234"/>
      <c r="AH63" s="97">
        <v>8601.2143663094994</v>
      </c>
      <c r="AI63" s="96">
        <v>3238</v>
      </c>
      <c r="AJ63" s="234"/>
      <c r="AK63" s="97">
        <v>6630.8212099586581</v>
      </c>
      <c r="AL63" s="96">
        <v>0</v>
      </c>
      <c r="AM63" s="77"/>
      <c r="AN63" s="97">
        <v>10082.773215440726</v>
      </c>
      <c r="AO63" s="96">
        <v>0</v>
      </c>
      <c r="AP63" s="77"/>
      <c r="AQ63" s="97">
        <v>0</v>
      </c>
      <c r="AR63" s="96">
        <v>1742</v>
      </c>
      <c r="AS63" s="77"/>
      <c r="AT63" s="97">
        <v>5626.075923073442</v>
      </c>
      <c r="AU63" s="96">
        <v>0</v>
      </c>
      <c r="AV63" s="77"/>
      <c r="AW63" s="97">
        <v>625.20389999999998</v>
      </c>
      <c r="AX63" s="96">
        <v>2863</v>
      </c>
      <c r="AY63" s="77"/>
      <c r="AZ63" s="96">
        <v>40402.982843626429</v>
      </c>
      <c r="BA63" s="96">
        <v>8352</v>
      </c>
      <c r="BB63" s="94">
        <v>-32050.982843626429</v>
      </c>
      <c r="BD63" s="8">
        <v>2</v>
      </c>
    </row>
    <row r="64" spans="1:56" ht="24.9" hidden="1" customHeight="1" x14ac:dyDescent="0.3">
      <c r="A64" s="81">
        <v>150000975</v>
      </c>
      <c r="B64" s="490" t="s">
        <v>131</v>
      </c>
      <c r="C64" s="121">
        <v>4</v>
      </c>
      <c r="D64" s="226" t="s">
        <v>870</v>
      </c>
      <c r="E64" s="220">
        <v>3253.33</v>
      </c>
      <c r="F64" s="221">
        <v>109149.34029473376</v>
      </c>
      <c r="G64" s="221">
        <v>144878.77046065722</v>
      </c>
      <c r="H64" s="221">
        <v>35729.430165923462</v>
      </c>
      <c r="I64" s="97">
        <v>0</v>
      </c>
      <c r="J64" s="96">
        <v>11364</v>
      </c>
      <c r="K64" s="227"/>
      <c r="L64" s="97">
        <v>1</v>
      </c>
      <c r="M64" s="96">
        <v>46821</v>
      </c>
      <c r="N64" s="117"/>
      <c r="O64" s="97">
        <v>0</v>
      </c>
      <c r="P64" s="96">
        <v>0</v>
      </c>
      <c r="Q64" s="228"/>
      <c r="R64" s="97">
        <v>0</v>
      </c>
      <c r="S64" s="96">
        <v>0</v>
      </c>
      <c r="T64" s="229"/>
      <c r="U64" s="97">
        <v>0</v>
      </c>
      <c r="V64" s="96">
        <v>0</v>
      </c>
      <c r="W64" s="97">
        <v>0</v>
      </c>
      <c r="X64" s="96">
        <v>0</v>
      </c>
      <c r="Y64" s="97">
        <v>29206.400000000001</v>
      </c>
      <c r="Z64" s="96">
        <v>0</v>
      </c>
      <c r="AA64" s="97">
        <v>23392</v>
      </c>
      <c r="AB64" s="96">
        <v>0</v>
      </c>
      <c r="AC64" s="97">
        <v>27275.370460657239</v>
      </c>
      <c r="AD64" s="96">
        <v>6820</v>
      </c>
      <c r="AE64" s="97">
        <v>13177.250217652112</v>
      </c>
      <c r="AF64" s="96">
        <v>3063.31</v>
      </c>
      <c r="AG64" s="77"/>
      <c r="AH64" s="97">
        <v>17711.248266006645</v>
      </c>
      <c r="AI64" s="96">
        <v>0</v>
      </c>
      <c r="AJ64" s="77"/>
      <c r="AK64" s="97">
        <v>9646.4559336926122</v>
      </c>
      <c r="AL64" s="96">
        <v>3297.9893863603038</v>
      </c>
      <c r="AM64" s="77"/>
      <c r="AN64" s="97">
        <v>0</v>
      </c>
      <c r="AO64" s="96">
        <v>0</v>
      </c>
      <c r="AP64" s="77"/>
      <c r="AQ64" s="97">
        <v>0</v>
      </c>
      <c r="AR64" s="96">
        <v>0</v>
      </c>
      <c r="AS64" s="77"/>
      <c r="AT64" s="97">
        <v>11834.245723708182</v>
      </c>
      <c r="AU64" s="96">
        <v>844</v>
      </c>
      <c r="AV64" s="77"/>
      <c r="AW64" s="97">
        <v>878.48009999999999</v>
      </c>
      <c r="AX64" s="96">
        <v>4772</v>
      </c>
      <c r="AY64" s="77"/>
      <c r="AZ64" s="96">
        <v>53247.680241059556</v>
      </c>
      <c r="BA64" s="96">
        <v>11977.299386360304</v>
      </c>
      <c r="BB64" s="94">
        <v>-41270.380854699251</v>
      </c>
      <c r="BD64" s="8">
        <v>2</v>
      </c>
    </row>
    <row r="65" spans="1:56" ht="24.9" hidden="1" customHeight="1" x14ac:dyDescent="0.3">
      <c r="A65" s="81">
        <v>150000976</v>
      </c>
      <c r="B65" s="490" t="s">
        <v>133</v>
      </c>
      <c r="C65" s="121">
        <v>2</v>
      </c>
      <c r="D65" s="226" t="s">
        <v>870</v>
      </c>
      <c r="E65" s="220">
        <v>922.6</v>
      </c>
      <c r="F65" s="221">
        <v>45162.072483226162</v>
      </c>
      <c r="G65" s="221">
        <v>13517</v>
      </c>
      <c r="H65" s="221">
        <v>-31645.072483226162</v>
      </c>
      <c r="I65" s="97">
        <v>0</v>
      </c>
      <c r="J65" s="96">
        <v>0</v>
      </c>
      <c r="K65" s="227"/>
      <c r="L65" s="97">
        <v>0</v>
      </c>
      <c r="M65" s="96">
        <v>0</v>
      </c>
      <c r="N65" s="117"/>
      <c r="O65" s="97">
        <v>0</v>
      </c>
      <c r="P65" s="96">
        <v>0</v>
      </c>
      <c r="Q65" s="228"/>
      <c r="R65" s="97">
        <v>0</v>
      </c>
      <c r="S65" s="96">
        <v>0</v>
      </c>
      <c r="T65" s="229"/>
      <c r="U65" s="97">
        <v>0</v>
      </c>
      <c r="V65" s="96">
        <v>0</v>
      </c>
      <c r="W65" s="97">
        <v>6.25</v>
      </c>
      <c r="X65" s="96">
        <v>565</v>
      </c>
      <c r="Y65" s="97">
        <v>10387</v>
      </c>
      <c r="Z65" s="96">
        <v>0</v>
      </c>
      <c r="AA65" s="97">
        <v>0</v>
      </c>
      <c r="AB65" s="96">
        <v>0</v>
      </c>
      <c r="AC65" s="97">
        <v>704</v>
      </c>
      <c r="AD65" s="96">
        <v>1861</v>
      </c>
      <c r="AE65" s="97">
        <v>6427.555881371738</v>
      </c>
      <c r="AF65" s="96">
        <v>1596</v>
      </c>
      <c r="AG65" s="77"/>
      <c r="AH65" s="97">
        <v>7574.2440325864754</v>
      </c>
      <c r="AI65" s="96">
        <v>0</v>
      </c>
      <c r="AJ65" s="77"/>
      <c r="AK65" s="97">
        <v>2127.1749977547665</v>
      </c>
      <c r="AL65" s="96">
        <v>0</v>
      </c>
      <c r="AM65" s="77"/>
      <c r="AN65" s="97">
        <v>3750.2129103977604</v>
      </c>
      <c r="AO65" s="96">
        <v>0</v>
      </c>
      <c r="AP65" s="77"/>
      <c r="AQ65" s="97">
        <v>0</v>
      </c>
      <c r="AR65" s="96">
        <v>0</v>
      </c>
      <c r="AS65" s="77"/>
      <c r="AT65" s="97">
        <v>744.52847026377219</v>
      </c>
      <c r="AU65" s="96">
        <v>0</v>
      </c>
      <c r="AV65" s="77"/>
      <c r="AW65" s="97">
        <v>1476.8223923843786</v>
      </c>
      <c r="AX65" s="96">
        <v>0</v>
      </c>
      <c r="AY65" s="77"/>
      <c r="AZ65" s="96">
        <v>22100.538684758892</v>
      </c>
      <c r="BA65" s="96">
        <v>1596</v>
      </c>
      <c r="BB65" s="94">
        <v>-20504.538684758892</v>
      </c>
      <c r="BD65" s="8">
        <v>2</v>
      </c>
    </row>
    <row r="66" spans="1:56" ht="24.9" hidden="1" customHeight="1" x14ac:dyDescent="0.3">
      <c r="A66" s="81">
        <v>150000977</v>
      </c>
      <c r="B66" s="490" t="s">
        <v>135</v>
      </c>
      <c r="C66" s="121">
        <v>2</v>
      </c>
      <c r="D66" s="226" t="s">
        <v>870</v>
      </c>
      <c r="E66" s="220">
        <v>909.2</v>
      </c>
      <c r="F66" s="221">
        <v>54386.283166297653</v>
      </c>
      <c r="G66" s="221">
        <v>42343.61</v>
      </c>
      <c r="H66" s="221">
        <v>-12042.673166297653</v>
      </c>
      <c r="I66" s="97">
        <v>8</v>
      </c>
      <c r="J66" s="96">
        <v>1558</v>
      </c>
      <c r="K66" s="227"/>
      <c r="L66" s="97">
        <v>0</v>
      </c>
      <c r="M66" s="96">
        <v>0</v>
      </c>
      <c r="N66" s="117"/>
      <c r="O66" s="97">
        <v>0</v>
      </c>
      <c r="P66" s="96">
        <v>0</v>
      </c>
      <c r="Q66" s="228"/>
      <c r="R66" s="97">
        <v>0</v>
      </c>
      <c r="S66" s="96">
        <v>0</v>
      </c>
      <c r="T66" s="229"/>
      <c r="U66" s="97">
        <v>0</v>
      </c>
      <c r="V66" s="96">
        <v>0</v>
      </c>
      <c r="W66" s="97">
        <v>0</v>
      </c>
      <c r="X66" s="96">
        <v>0</v>
      </c>
      <c r="Y66" s="97">
        <v>29151</v>
      </c>
      <c r="Z66" s="96">
        <v>0</v>
      </c>
      <c r="AA66" s="97">
        <v>4782</v>
      </c>
      <c r="AB66" s="96">
        <v>0</v>
      </c>
      <c r="AC66" s="97">
        <v>1521</v>
      </c>
      <c r="AD66" s="96">
        <v>5331.61</v>
      </c>
      <c r="AE66" s="97">
        <v>6363.4940454504267</v>
      </c>
      <c r="AF66" s="96">
        <v>1991</v>
      </c>
      <c r="AG66" s="77"/>
      <c r="AH66" s="97">
        <v>7574.2440325864754</v>
      </c>
      <c r="AI66" s="96">
        <v>0</v>
      </c>
      <c r="AJ66" s="77"/>
      <c r="AK66" s="97">
        <v>2402.1907004476388</v>
      </c>
      <c r="AL66" s="96">
        <v>0</v>
      </c>
      <c r="AM66" s="77"/>
      <c r="AN66" s="97">
        <v>0</v>
      </c>
      <c r="AO66" s="96">
        <v>0</v>
      </c>
      <c r="AP66" s="77"/>
      <c r="AQ66" s="97">
        <v>0</v>
      </c>
      <c r="AR66" s="96">
        <v>0</v>
      </c>
      <c r="AS66" s="77"/>
      <c r="AT66" s="97">
        <v>744.52847026377219</v>
      </c>
      <c r="AU66" s="96">
        <v>0</v>
      </c>
      <c r="AV66" s="77"/>
      <c r="AW66" s="97">
        <v>244.43099999999995</v>
      </c>
      <c r="AX66" s="96">
        <v>0</v>
      </c>
      <c r="AY66" s="77"/>
      <c r="AZ66" s="96">
        <v>17328.888248748313</v>
      </c>
      <c r="BA66" s="96">
        <v>1991</v>
      </c>
      <c r="BB66" s="94">
        <v>-15337.888248748313</v>
      </c>
      <c r="BD66" s="8">
        <v>2</v>
      </c>
    </row>
    <row r="67" spans="1:56" ht="24.9" hidden="1" customHeight="1" x14ac:dyDescent="0.3">
      <c r="A67" s="81">
        <v>150000978</v>
      </c>
      <c r="B67" s="490" t="s">
        <v>137</v>
      </c>
      <c r="C67" s="121">
        <v>5</v>
      </c>
      <c r="D67" s="226" t="s">
        <v>870</v>
      </c>
      <c r="E67" s="220">
        <v>1867.1</v>
      </c>
      <c r="F67" s="221">
        <v>83570.380639467665</v>
      </c>
      <c r="G67" s="221">
        <v>82610.5</v>
      </c>
      <c r="H67" s="221">
        <v>-959.88063946766488</v>
      </c>
      <c r="I67" s="97">
        <v>0</v>
      </c>
      <c r="J67" s="96">
        <v>0</v>
      </c>
      <c r="K67" s="227"/>
      <c r="L67" s="97">
        <v>2</v>
      </c>
      <c r="M67" s="96">
        <v>20883.5</v>
      </c>
      <c r="N67" s="117"/>
      <c r="O67" s="97">
        <v>0</v>
      </c>
      <c r="P67" s="96">
        <v>0</v>
      </c>
      <c r="Q67" s="228"/>
      <c r="R67" s="97">
        <v>0</v>
      </c>
      <c r="S67" s="96">
        <v>0</v>
      </c>
      <c r="T67" s="229"/>
      <c r="U67" s="97">
        <v>0</v>
      </c>
      <c r="V67" s="96">
        <v>0</v>
      </c>
      <c r="W67" s="97">
        <v>0</v>
      </c>
      <c r="X67" s="96">
        <v>10129</v>
      </c>
      <c r="Y67" s="97">
        <v>25764</v>
      </c>
      <c r="Z67" s="96">
        <v>0</v>
      </c>
      <c r="AA67" s="97">
        <v>0</v>
      </c>
      <c r="AB67" s="96">
        <v>0</v>
      </c>
      <c r="AC67" s="97">
        <v>24899</v>
      </c>
      <c r="AD67" s="96">
        <v>935</v>
      </c>
      <c r="AE67" s="97">
        <v>7959.4241185191759</v>
      </c>
      <c r="AF67" s="96">
        <v>680</v>
      </c>
      <c r="AG67" s="77"/>
      <c r="AH67" s="97">
        <v>9575.9057362059939</v>
      </c>
      <c r="AI67" s="96">
        <v>4940.6400000000003</v>
      </c>
      <c r="AJ67" s="77"/>
      <c r="AK67" s="97">
        <v>4771.3300270846075</v>
      </c>
      <c r="AL67" s="96">
        <v>0</v>
      </c>
      <c r="AM67" s="77"/>
      <c r="AN67" s="97">
        <v>0</v>
      </c>
      <c r="AO67" s="96">
        <v>0</v>
      </c>
      <c r="AP67" s="77"/>
      <c r="AQ67" s="97">
        <v>0</v>
      </c>
      <c r="AR67" s="96">
        <v>0</v>
      </c>
      <c r="AS67" s="77"/>
      <c r="AT67" s="97">
        <v>3283.1749890077708</v>
      </c>
      <c r="AU67" s="96">
        <v>2544</v>
      </c>
      <c r="AV67" s="77"/>
      <c r="AW67" s="97">
        <v>504.11699999999985</v>
      </c>
      <c r="AX67" s="96">
        <v>0</v>
      </c>
      <c r="AY67" s="77"/>
      <c r="AZ67" s="96">
        <v>26093.951870817546</v>
      </c>
      <c r="BA67" s="96">
        <v>8164.64</v>
      </c>
      <c r="BB67" s="94">
        <v>-17929.311870817546</v>
      </c>
      <c r="BD67" s="8">
        <v>2</v>
      </c>
    </row>
    <row r="68" spans="1:56" ht="24.9" hidden="1" customHeight="1" x14ac:dyDescent="0.3">
      <c r="A68" s="81">
        <v>150000966</v>
      </c>
      <c r="B68" s="490" t="s">
        <v>139</v>
      </c>
      <c r="C68" s="121">
        <v>4</v>
      </c>
      <c r="D68" s="226" t="s">
        <v>870</v>
      </c>
      <c r="E68" s="220">
        <v>1172.81</v>
      </c>
      <c r="F68" s="221">
        <v>49729.578568388482</v>
      </c>
      <c r="G68" s="221">
        <v>39818</v>
      </c>
      <c r="H68" s="221">
        <v>-9911.5785683884824</v>
      </c>
      <c r="I68" s="97">
        <v>7.13</v>
      </c>
      <c r="J68" s="96">
        <v>3702</v>
      </c>
      <c r="K68" s="227"/>
      <c r="L68" s="97">
        <v>1</v>
      </c>
      <c r="M68" s="96">
        <v>35429</v>
      </c>
      <c r="N68" s="117"/>
      <c r="O68" s="97">
        <v>0</v>
      </c>
      <c r="P68" s="96">
        <v>0</v>
      </c>
      <c r="Q68" s="228"/>
      <c r="R68" s="97">
        <v>0</v>
      </c>
      <c r="S68" s="96">
        <v>0</v>
      </c>
      <c r="T68" s="229"/>
      <c r="U68" s="97">
        <v>0</v>
      </c>
      <c r="V68" s="96">
        <v>0</v>
      </c>
      <c r="W68" s="97">
        <v>0</v>
      </c>
      <c r="X68" s="96">
        <v>0</v>
      </c>
      <c r="Y68" s="97">
        <v>0</v>
      </c>
      <c r="Z68" s="96">
        <v>0</v>
      </c>
      <c r="AA68" s="97">
        <v>0</v>
      </c>
      <c r="AB68" s="96">
        <v>0</v>
      </c>
      <c r="AC68" s="97">
        <v>0</v>
      </c>
      <c r="AD68" s="96">
        <v>687</v>
      </c>
      <c r="AE68" s="97">
        <v>6324.4288524386629</v>
      </c>
      <c r="AF68" s="96">
        <v>808</v>
      </c>
      <c r="AG68" s="77"/>
      <c r="AH68" s="97">
        <v>8231.1421171312231</v>
      </c>
      <c r="AI68" s="96">
        <v>0</v>
      </c>
      <c r="AJ68" s="77"/>
      <c r="AK68" s="97">
        <v>3152.2298383849607</v>
      </c>
      <c r="AL68" s="96">
        <v>4479.0723236204876</v>
      </c>
      <c r="AM68" s="77"/>
      <c r="AN68" s="97">
        <v>0</v>
      </c>
      <c r="AO68" s="96">
        <v>0</v>
      </c>
      <c r="AP68" s="77"/>
      <c r="AQ68" s="97">
        <v>0</v>
      </c>
      <c r="AR68" s="96">
        <v>0</v>
      </c>
      <c r="AS68" s="77"/>
      <c r="AT68" s="97">
        <v>2959.2731109535621</v>
      </c>
      <c r="AU68" s="96">
        <v>0</v>
      </c>
      <c r="AV68" s="77"/>
      <c r="AW68" s="97">
        <v>317.9547</v>
      </c>
      <c r="AX68" s="96">
        <v>1004</v>
      </c>
      <c r="AY68" s="77"/>
      <c r="AZ68" s="96">
        <v>20985.028618908407</v>
      </c>
      <c r="BA68" s="96">
        <v>6291.0723236204876</v>
      </c>
      <c r="BB68" s="94">
        <v>-14693.956295287921</v>
      </c>
      <c r="BD68" s="8">
        <v>2</v>
      </c>
    </row>
    <row r="69" spans="1:56" ht="24.9" hidden="1" customHeight="1" x14ac:dyDescent="0.3">
      <c r="A69" s="81">
        <v>150000967</v>
      </c>
      <c r="B69" s="490" t="s">
        <v>141</v>
      </c>
      <c r="C69" s="121">
        <v>4</v>
      </c>
      <c r="D69" s="226" t="s">
        <v>870</v>
      </c>
      <c r="E69" s="220">
        <v>1448.3</v>
      </c>
      <c r="F69" s="221">
        <v>58067.969658649199</v>
      </c>
      <c r="G69" s="221">
        <v>88179.475274835597</v>
      </c>
      <c r="H69" s="221">
        <v>30111.505616186398</v>
      </c>
      <c r="I69" s="97">
        <v>20</v>
      </c>
      <c r="J69" s="96">
        <v>3626</v>
      </c>
      <c r="K69" s="227"/>
      <c r="L69" s="97">
        <v>1</v>
      </c>
      <c r="M69" s="96">
        <v>50200</v>
      </c>
      <c r="N69" s="229"/>
      <c r="O69" s="97">
        <v>0</v>
      </c>
      <c r="P69" s="96">
        <v>0</v>
      </c>
      <c r="Q69" s="228"/>
      <c r="R69" s="97">
        <v>0</v>
      </c>
      <c r="S69" s="96">
        <v>0</v>
      </c>
      <c r="T69" s="229"/>
      <c r="U69" s="97">
        <v>0</v>
      </c>
      <c r="V69" s="96">
        <v>0</v>
      </c>
      <c r="W69" s="97">
        <v>22</v>
      </c>
      <c r="X69" s="96">
        <v>9391.4752748355877</v>
      </c>
      <c r="Y69" s="97">
        <v>8965</v>
      </c>
      <c r="Z69" s="96">
        <v>0</v>
      </c>
      <c r="AA69" s="97">
        <v>0</v>
      </c>
      <c r="AB69" s="96">
        <v>0</v>
      </c>
      <c r="AC69" s="97">
        <v>9791</v>
      </c>
      <c r="AD69" s="96">
        <v>6206</v>
      </c>
      <c r="AE69" s="97">
        <v>6904.1318414587695</v>
      </c>
      <c r="AF69" s="96">
        <v>232</v>
      </c>
      <c r="AG69" s="77"/>
      <c r="AH69" s="97">
        <v>8500.6602747571669</v>
      </c>
      <c r="AI69" s="96">
        <v>0</v>
      </c>
      <c r="AJ69" s="77"/>
      <c r="AK69" s="97">
        <v>4422.5154226921313</v>
      </c>
      <c r="AL69" s="96">
        <v>0</v>
      </c>
      <c r="AM69" s="77"/>
      <c r="AN69" s="97">
        <v>0</v>
      </c>
      <c r="AO69" s="96">
        <v>0</v>
      </c>
      <c r="AP69" s="77"/>
      <c r="AQ69" s="97">
        <v>0</v>
      </c>
      <c r="AR69" s="96">
        <v>0</v>
      </c>
      <c r="AS69" s="77"/>
      <c r="AT69" s="97">
        <v>3196.8715891687989</v>
      </c>
      <c r="AU69" s="96">
        <v>4830</v>
      </c>
      <c r="AV69" s="77"/>
      <c r="AW69" s="97">
        <v>403.43400000000014</v>
      </c>
      <c r="AX69" s="96">
        <v>0</v>
      </c>
      <c r="AY69" s="77"/>
      <c r="AZ69" s="96">
        <v>23427.613128076868</v>
      </c>
      <c r="BA69" s="96">
        <v>5062</v>
      </c>
      <c r="BB69" s="94">
        <v>-18365.613128076868</v>
      </c>
      <c r="BD69" s="8">
        <v>2</v>
      </c>
    </row>
    <row r="70" spans="1:56" ht="24.9" hidden="1" customHeight="1" x14ac:dyDescent="0.3">
      <c r="A70" s="81">
        <v>150000968</v>
      </c>
      <c r="B70" s="490" t="s">
        <v>143</v>
      </c>
      <c r="C70" s="121">
        <v>5</v>
      </c>
      <c r="D70" s="226" t="s">
        <v>870</v>
      </c>
      <c r="E70" s="220">
        <v>2117.4</v>
      </c>
      <c r="F70" s="221">
        <v>60143.653326707448</v>
      </c>
      <c r="G70" s="221">
        <v>79756.271963942694</v>
      </c>
      <c r="H70" s="221">
        <v>19612.618637235246</v>
      </c>
      <c r="I70" s="97">
        <v>45</v>
      </c>
      <c r="J70" s="96">
        <v>10336.040000000001</v>
      </c>
      <c r="K70" s="227"/>
      <c r="L70" s="97">
        <v>1</v>
      </c>
      <c r="M70" s="96">
        <v>45439.519999999997</v>
      </c>
      <c r="N70" s="117"/>
      <c r="O70" s="97">
        <v>0</v>
      </c>
      <c r="P70" s="96">
        <v>0</v>
      </c>
      <c r="Q70" s="228"/>
      <c r="R70" s="97">
        <v>0</v>
      </c>
      <c r="S70" s="96">
        <v>0</v>
      </c>
      <c r="T70" s="229"/>
      <c r="U70" s="97">
        <v>0</v>
      </c>
      <c r="V70" s="96">
        <v>0</v>
      </c>
      <c r="W70" s="97">
        <v>32</v>
      </c>
      <c r="X70" s="96">
        <v>13550.790829321255</v>
      </c>
      <c r="Y70" s="97">
        <v>0</v>
      </c>
      <c r="Z70" s="96">
        <v>0</v>
      </c>
      <c r="AA70" s="97">
        <v>0</v>
      </c>
      <c r="AB70" s="96">
        <v>1089</v>
      </c>
      <c r="AC70" s="97">
        <v>6633.9211346214415</v>
      </c>
      <c r="AD70" s="96">
        <v>2707</v>
      </c>
      <c r="AE70" s="97">
        <v>7968.2561018525093</v>
      </c>
      <c r="AF70" s="96">
        <v>1875.676267020488</v>
      </c>
      <c r="AG70" s="77"/>
      <c r="AH70" s="97">
        <v>9575.9057362059939</v>
      </c>
      <c r="AI70" s="96">
        <v>1292</v>
      </c>
      <c r="AJ70" s="77"/>
      <c r="AK70" s="97">
        <v>6132.9322504426427</v>
      </c>
      <c r="AL70" s="96">
        <v>0</v>
      </c>
      <c r="AM70" s="77"/>
      <c r="AN70" s="97">
        <v>0</v>
      </c>
      <c r="AO70" s="96">
        <v>0</v>
      </c>
      <c r="AP70" s="77"/>
      <c r="AQ70" s="97">
        <v>0</v>
      </c>
      <c r="AR70" s="96">
        <v>0</v>
      </c>
      <c r="AS70" s="77"/>
      <c r="AT70" s="97">
        <v>3657.6671359660581</v>
      </c>
      <c r="AU70" s="96">
        <v>7700.22</v>
      </c>
      <c r="AV70" s="77"/>
      <c r="AW70" s="97">
        <v>620.43300000000022</v>
      </c>
      <c r="AX70" s="96">
        <v>0</v>
      </c>
      <c r="AY70" s="77"/>
      <c r="AZ70" s="96">
        <v>27955.194224467203</v>
      </c>
      <c r="BA70" s="96">
        <v>10867.896267020489</v>
      </c>
      <c r="BB70" s="94">
        <v>-17087.297957446714</v>
      </c>
      <c r="BD70" s="8">
        <v>2</v>
      </c>
    </row>
    <row r="71" spans="1:56" ht="24.9" hidden="1" customHeight="1" x14ac:dyDescent="0.3">
      <c r="A71" s="81">
        <v>150000981</v>
      </c>
      <c r="B71" s="490" t="s">
        <v>145</v>
      </c>
      <c r="C71" s="121">
        <v>9</v>
      </c>
      <c r="D71" s="226" t="s">
        <v>870</v>
      </c>
      <c r="E71" s="220">
        <v>2214.37</v>
      </c>
      <c r="F71" s="221">
        <v>135404.02958051665</v>
      </c>
      <c r="G71" s="221">
        <v>105892.74001304818</v>
      </c>
      <c r="H71" s="221">
        <v>-29511.28956746847</v>
      </c>
      <c r="I71" s="97">
        <v>9</v>
      </c>
      <c r="J71" s="96">
        <v>3399</v>
      </c>
      <c r="K71" s="227"/>
      <c r="L71" s="97">
        <v>0</v>
      </c>
      <c r="M71" s="96">
        <v>0</v>
      </c>
      <c r="N71" s="117"/>
      <c r="O71" s="97">
        <v>40</v>
      </c>
      <c r="P71" s="96">
        <v>9908</v>
      </c>
      <c r="Q71" s="228"/>
      <c r="R71" s="97">
        <v>10</v>
      </c>
      <c r="S71" s="96">
        <v>34677.403926086525</v>
      </c>
      <c r="T71" s="229"/>
      <c r="U71" s="97">
        <v>0</v>
      </c>
      <c r="V71" s="96">
        <v>0</v>
      </c>
      <c r="W71" s="97">
        <v>28</v>
      </c>
      <c r="X71" s="96">
        <v>8141.036086961657</v>
      </c>
      <c r="Y71" s="97">
        <v>23500</v>
      </c>
      <c r="Z71" s="96">
        <v>0</v>
      </c>
      <c r="AA71" s="97">
        <v>0</v>
      </c>
      <c r="AB71" s="96">
        <v>2281.2200000000003</v>
      </c>
      <c r="AC71" s="97">
        <v>6260.88</v>
      </c>
      <c r="AD71" s="96">
        <v>17725.2</v>
      </c>
      <c r="AE71" s="97">
        <v>7888.1997394909795</v>
      </c>
      <c r="AF71" s="96">
        <v>4340</v>
      </c>
      <c r="AG71" s="77"/>
      <c r="AH71" s="97">
        <v>9035.1573780025537</v>
      </c>
      <c r="AI71" s="96">
        <v>24549</v>
      </c>
      <c r="AJ71" s="234"/>
      <c r="AK71" s="97">
        <v>3756.452476894829</v>
      </c>
      <c r="AL71" s="96">
        <v>1369</v>
      </c>
      <c r="AM71" s="161"/>
      <c r="AN71" s="97">
        <v>7413.0015396863246</v>
      </c>
      <c r="AO71" s="96">
        <v>0</v>
      </c>
      <c r="AP71" s="77"/>
      <c r="AQ71" s="97">
        <v>3025.7622694959232</v>
      </c>
      <c r="AR71" s="96">
        <v>17</v>
      </c>
      <c r="AS71" s="77"/>
      <c r="AT71" s="97">
        <v>4869.7896051985708</v>
      </c>
      <c r="AU71" s="96">
        <v>0</v>
      </c>
      <c r="AV71" s="77"/>
      <c r="AW71" s="97">
        <v>597.87990000000002</v>
      </c>
      <c r="AX71" s="96">
        <v>0</v>
      </c>
      <c r="AY71" s="77"/>
      <c r="AZ71" s="96">
        <v>36586.242908769185</v>
      </c>
      <c r="BA71" s="96">
        <v>30275</v>
      </c>
      <c r="BB71" s="94">
        <v>-6311.2429087691853</v>
      </c>
      <c r="BD71" s="8">
        <v>3</v>
      </c>
    </row>
    <row r="72" spans="1:56" ht="24.9" hidden="1" customHeight="1" x14ac:dyDescent="0.3">
      <c r="A72" s="81">
        <v>150000982</v>
      </c>
      <c r="B72" s="490" t="s">
        <v>147</v>
      </c>
      <c r="C72" s="121">
        <v>9</v>
      </c>
      <c r="D72" s="226" t="s">
        <v>870</v>
      </c>
      <c r="E72" s="220">
        <v>5953.29</v>
      </c>
      <c r="F72" s="221">
        <v>405185.65408275154</v>
      </c>
      <c r="G72" s="221">
        <v>445443.92920117185</v>
      </c>
      <c r="H72" s="221">
        <v>40258.275118420308</v>
      </c>
      <c r="I72" s="97">
        <v>66.19</v>
      </c>
      <c r="J72" s="96">
        <v>38929</v>
      </c>
      <c r="K72" s="233"/>
      <c r="L72" s="97">
        <v>0</v>
      </c>
      <c r="M72" s="96">
        <v>0</v>
      </c>
      <c r="N72" s="117"/>
      <c r="O72" s="97">
        <v>743</v>
      </c>
      <c r="P72" s="96">
        <v>205428</v>
      </c>
      <c r="Q72" s="235"/>
      <c r="R72" s="97">
        <v>14</v>
      </c>
      <c r="S72" s="96">
        <v>72708</v>
      </c>
      <c r="T72" s="236"/>
      <c r="U72" s="97">
        <v>32799</v>
      </c>
      <c r="V72" s="96">
        <v>0</v>
      </c>
      <c r="W72" s="97">
        <v>71</v>
      </c>
      <c r="X72" s="96">
        <v>16845.929201171853</v>
      </c>
      <c r="Y72" s="97">
        <v>19787</v>
      </c>
      <c r="Z72" s="96">
        <v>0</v>
      </c>
      <c r="AA72" s="97">
        <v>0</v>
      </c>
      <c r="AB72" s="96">
        <v>7312.3099999999995</v>
      </c>
      <c r="AC72" s="97">
        <v>24351.690000000002</v>
      </c>
      <c r="AD72" s="96">
        <v>27283</v>
      </c>
      <c r="AE72" s="97">
        <v>14163.239203487994</v>
      </c>
      <c r="AF72" s="96">
        <v>10911</v>
      </c>
      <c r="AG72" s="234"/>
      <c r="AH72" s="97">
        <v>26986.812569534148</v>
      </c>
      <c r="AI72" s="96">
        <v>28533.078327781419</v>
      </c>
      <c r="AJ72" s="77"/>
      <c r="AK72" s="97">
        <v>10588.986056182523</v>
      </c>
      <c r="AL72" s="96">
        <v>11990.081138621012</v>
      </c>
      <c r="AM72" s="161"/>
      <c r="AN72" s="97">
        <v>18928.849478318585</v>
      </c>
      <c r="AO72" s="96">
        <v>7365</v>
      </c>
      <c r="AP72" s="77"/>
      <c r="AQ72" s="97">
        <v>9076.7152658050072</v>
      </c>
      <c r="AR72" s="96">
        <v>88</v>
      </c>
      <c r="AS72" s="234"/>
      <c r="AT72" s="97">
        <v>14216.044798116278</v>
      </c>
      <c r="AU72" s="96">
        <v>10555.179882325325</v>
      </c>
      <c r="AV72" s="77"/>
      <c r="AW72" s="97">
        <v>1607.2101</v>
      </c>
      <c r="AX72" s="96">
        <v>0</v>
      </c>
      <c r="AY72" s="77"/>
      <c r="AZ72" s="96">
        <v>95567.857471444528</v>
      </c>
      <c r="BA72" s="96">
        <v>69442.33934872775</v>
      </c>
      <c r="BB72" s="94">
        <v>-26125.518122716778</v>
      </c>
      <c r="BD72" s="8">
        <v>3</v>
      </c>
    </row>
    <row r="73" spans="1:56" ht="24.9" hidden="1" customHeight="1" x14ac:dyDescent="0.3">
      <c r="A73" s="81">
        <v>150000983</v>
      </c>
      <c r="B73" s="490" t="s">
        <v>149</v>
      </c>
      <c r="C73" s="121">
        <v>9</v>
      </c>
      <c r="D73" s="226" t="s">
        <v>870</v>
      </c>
      <c r="E73" s="220">
        <v>3858.65</v>
      </c>
      <c r="F73" s="221">
        <v>268358.17258413904</v>
      </c>
      <c r="G73" s="221">
        <v>245171.18</v>
      </c>
      <c r="H73" s="221">
        <v>-23186.99258413905</v>
      </c>
      <c r="I73" s="97">
        <v>192.6</v>
      </c>
      <c r="J73" s="96">
        <v>70918</v>
      </c>
      <c r="K73" s="227"/>
      <c r="L73" s="97">
        <v>0</v>
      </c>
      <c r="M73" s="96">
        <v>2506</v>
      </c>
      <c r="N73" s="117"/>
      <c r="O73" s="97">
        <v>183</v>
      </c>
      <c r="P73" s="96">
        <v>50378</v>
      </c>
      <c r="Q73" s="228"/>
      <c r="R73" s="97">
        <v>5</v>
      </c>
      <c r="S73" s="96">
        <v>10396</v>
      </c>
      <c r="T73" s="232"/>
      <c r="U73" s="97">
        <v>0</v>
      </c>
      <c r="V73" s="96">
        <v>0</v>
      </c>
      <c r="W73" s="97">
        <v>50</v>
      </c>
      <c r="X73" s="96">
        <v>35676.910000000003</v>
      </c>
      <c r="Y73" s="97">
        <v>53020</v>
      </c>
      <c r="Z73" s="96">
        <v>0</v>
      </c>
      <c r="AA73" s="97">
        <v>0</v>
      </c>
      <c r="AB73" s="96">
        <v>6366.2699999999995</v>
      </c>
      <c r="AC73" s="97">
        <v>6714</v>
      </c>
      <c r="AD73" s="96">
        <v>9196</v>
      </c>
      <c r="AE73" s="97">
        <v>9263.1460403405617</v>
      </c>
      <c r="AF73" s="96">
        <v>14086</v>
      </c>
      <c r="AG73" s="234"/>
      <c r="AH73" s="97">
        <v>10162.863107293695</v>
      </c>
      <c r="AI73" s="96">
        <v>373</v>
      </c>
      <c r="AJ73" s="77"/>
      <c r="AK73" s="97">
        <v>6778.1386375267994</v>
      </c>
      <c r="AL73" s="96">
        <v>3330</v>
      </c>
      <c r="AM73" s="77"/>
      <c r="AN73" s="97">
        <v>12985.834042626606</v>
      </c>
      <c r="AO73" s="96">
        <v>1045</v>
      </c>
      <c r="AP73" s="77"/>
      <c r="AQ73" s="97">
        <v>6050.9532495501126</v>
      </c>
      <c r="AR73" s="96">
        <v>9308</v>
      </c>
      <c r="AS73" s="234"/>
      <c r="AT73" s="97">
        <v>8666.8983838098993</v>
      </c>
      <c r="AU73" s="96">
        <v>5726</v>
      </c>
      <c r="AV73" s="77"/>
      <c r="AW73" s="97">
        <v>1041.768</v>
      </c>
      <c r="AX73" s="96">
        <v>0</v>
      </c>
      <c r="AY73" s="77"/>
      <c r="AZ73" s="96">
        <v>54949.601461147671</v>
      </c>
      <c r="BA73" s="96">
        <v>33868</v>
      </c>
      <c r="BB73" s="94">
        <v>-21081.601461147671</v>
      </c>
      <c r="BD73" s="8">
        <v>3</v>
      </c>
    </row>
    <row r="74" spans="1:56" ht="24.9" hidden="1" customHeight="1" x14ac:dyDescent="0.3">
      <c r="A74" s="81">
        <v>150000984</v>
      </c>
      <c r="B74" s="490" t="s">
        <v>151</v>
      </c>
      <c r="C74" s="121">
        <v>9</v>
      </c>
      <c r="D74" s="226" t="s">
        <v>870</v>
      </c>
      <c r="E74" s="220">
        <v>9788.74</v>
      </c>
      <c r="F74" s="221">
        <v>619528.94541276561</v>
      </c>
      <c r="G74" s="221">
        <v>581661.67999999993</v>
      </c>
      <c r="H74" s="221">
        <v>-37867.265412765671</v>
      </c>
      <c r="I74" s="97">
        <v>380.64</v>
      </c>
      <c r="J74" s="96">
        <v>102247</v>
      </c>
      <c r="K74" s="227"/>
      <c r="L74" s="97">
        <v>0</v>
      </c>
      <c r="M74" s="96">
        <v>640.45000000000005</v>
      </c>
      <c r="N74" s="117"/>
      <c r="O74" s="97">
        <v>693.5</v>
      </c>
      <c r="P74" s="96">
        <v>144830</v>
      </c>
      <c r="Q74" s="235"/>
      <c r="R74" s="97">
        <v>22</v>
      </c>
      <c r="S74" s="96">
        <v>271260.19</v>
      </c>
      <c r="T74" s="232"/>
      <c r="U74" s="97">
        <v>1143</v>
      </c>
      <c r="V74" s="96">
        <v>0</v>
      </c>
      <c r="W74" s="97">
        <v>0</v>
      </c>
      <c r="X74" s="96">
        <v>0</v>
      </c>
      <c r="Y74" s="97">
        <v>5118</v>
      </c>
      <c r="Z74" s="96">
        <v>0</v>
      </c>
      <c r="AA74" s="97">
        <v>0</v>
      </c>
      <c r="AB74" s="96">
        <v>12577.21</v>
      </c>
      <c r="AC74" s="97">
        <v>14498.24</v>
      </c>
      <c r="AD74" s="96">
        <v>29347.59</v>
      </c>
      <c r="AE74" s="97">
        <v>28372.599294441967</v>
      </c>
      <c r="AF74" s="96">
        <v>12205.124990120859</v>
      </c>
      <c r="AG74" s="77"/>
      <c r="AH74" s="97">
        <v>32272.630240917941</v>
      </c>
      <c r="AI74" s="96">
        <v>5865</v>
      </c>
      <c r="AJ74" s="77"/>
      <c r="AK74" s="97">
        <v>26818.904634342372</v>
      </c>
      <c r="AL74" s="96">
        <v>22769.158006000001</v>
      </c>
      <c r="AM74" s="77"/>
      <c r="AN74" s="97">
        <v>32278.316396120335</v>
      </c>
      <c r="AO74" s="96">
        <v>6523</v>
      </c>
      <c r="AP74" s="77"/>
      <c r="AQ74" s="97">
        <v>9996.8741185930758</v>
      </c>
      <c r="AR74" s="96">
        <v>22188</v>
      </c>
      <c r="AS74" s="77"/>
      <c r="AT74" s="97">
        <v>23304.584004441782</v>
      </c>
      <c r="AU74" s="96">
        <v>16481</v>
      </c>
      <c r="AV74" s="77"/>
      <c r="AW74" s="97">
        <v>2642.9597999999996</v>
      </c>
      <c r="AX74" s="96">
        <v>0</v>
      </c>
      <c r="AY74" s="77"/>
      <c r="AZ74" s="96">
        <v>155686.86848885746</v>
      </c>
      <c r="BA74" s="96">
        <v>86031.282996120863</v>
      </c>
      <c r="BB74" s="94">
        <v>-69655.585492736602</v>
      </c>
      <c r="BD74" s="8">
        <v>3</v>
      </c>
    </row>
    <row r="75" spans="1:56" ht="24.9" hidden="1" customHeight="1" x14ac:dyDescent="0.3">
      <c r="A75" s="81">
        <v>150000986</v>
      </c>
      <c r="B75" s="490" t="s">
        <v>153</v>
      </c>
      <c r="C75" s="121">
        <v>9</v>
      </c>
      <c r="D75" s="226" t="s">
        <v>870</v>
      </c>
      <c r="E75" s="220">
        <v>6581.9</v>
      </c>
      <c r="F75" s="221">
        <v>520943.77125398931</v>
      </c>
      <c r="G75" s="221">
        <v>540446.53274325351</v>
      </c>
      <c r="H75" s="221">
        <v>19502.761489264201</v>
      </c>
      <c r="I75" s="97">
        <v>19.38</v>
      </c>
      <c r="J75" s="96">
        <v>8848.06</v>
      </c>
      <c r="K75" s="233"/>
      <c r="L75" s="97">
        <v>2</v>
      </c>
      <c r="M75" s="96">
        <v>173631.26</v>
      </c>
      <c r="N75" s="117"/>
      <c r="O75" s="97">
        <v>670</v>
      </c>
      <c r="P75" s="96">
        <v>138692.08462720001</v>
      </c>
      <c r="Q75" s="235"/>
      <c r="R75" s="97">
        <v>23</v>
      </c>
      <c r="S75" s="96">
        <v>171117.21794127167</v>
      </c>
      <c r="T75" s="229"/>
      <c r="U75" s="97">
        <v>573.73</v>
      </c>
      <c r="V75" s="96">
        <v>0</v>
      </c>
      <c r="W75" s="97">
        <v>31</v>
      </c>
      <c r="X75" s="96">
        <v>10640.293782011662</v>
      </c>
      <c r="Y75" s="97">
        <v>15451</v>
      </c>
      <c r="Z75" s="96">
        <v>0</v>
      </c>
      <c r="AA75" s="97">
        <v>0</v>
      </c>
      <c r="AB75" s="96">
        <v>4758</v>
      </c>
      <c r="AC75" s="97">
        <v>8495.3494130842373</v>
      </c>
      <c r="AD75" s="96">
        <v>8239.5369796859486</v>
      </c>
      <c r="AE75" s="97">
        <v>18926.452093924014</v>
      </c>
      <c r="AF75" s="96">
        <v>954.83999999999992</v>
      </c>
      <c r="AG75" s="77"/>
      <c r="AH75" s="97">
        <v>21561.131869124667</v>
      </c>
      <c r="AI75" s="96">
        <v>3120.31</v>
      </c>
      <c r="AJ75" s="77"/>
      <c r="AK75" s="97">
        <v>17742.544614756531</v>
      </c>
      <c r="AL75" s="96">
        <v>1972</v>
      </c>
      <c r="AM75" s="77"/>
      <c r="AN75" s="97">
        <v>21885.910473716987</v>
      </c>
      <c r="AO75" s="96">
        <v>15013</v>
      </c>
      <c r="AP75" s="77"/>
      <c r="AQ75" s="97">
        <v>6664.3927379831712</v>
      </c>
      <c r="AR75" s="96">
        <v>2084</v>
      </c>
      <c r="AS75" s="77"/>
      <c r="AT75" s="97">
        <v>15188.252941193823</v>
      </c>
      <c r="AU75" s="96">
        <v>16614.941049814784</v>
      </c>
      <c r="AV75" s="77"/>
      <c r="AW75" s="97">
        <v>1777.8689999999997</v>
      </c>
      <c r="AX75" s="96">
        <v>0</v>
      </c>
      <c r="AY75" s="77"/>
      <c r="AZ75" s="96">
        <v>103746.5537306992</v>
      </c>
      <c r="BA75" s="96">
        <v>39759.091049814786</v>
      </c>
      <c r="BB75" s="94">
        <v>-63987.462680884419</v>
      </c>
      <c r="BD75" s="8">
        <v>3</v>
      </c>
    </row>
    <row r="76" spans="1:56" ht="24.9" hidden="1" customHeight="1" x14ac:dyDescent="0.3">
      <c r="A76" s="81">
        <v>150000996</v>
      </c>
      <c r="B76" s="490" t="s">
        <v>155</v>
      </c>
      <c r="C76" s="121">
        <v>5</v>
      </c>
      <c r="D76" s="226" t="s">
        <v>870</v>
      </c>
      <c r="E76" s="220">
        <v>3446.77</v>
      </c>
      <c r="F76" s="221">
        <v>177302.75005869035</v>
      </c>
      <c r="G76" s="221">
        <v>181985.69314783739</v>
      </c>
      <c r="H76" s="221">
        <v>4682.9430891470402</v>
      </c>
      <c r="I76" s="97">
        <v>254.14</v>
      </c>
      <c r="J76" s="96">
        <v>60709</v>
      </c>
      <c r="K76" s="237"/>
      <c r="L76" s="97">
        <v>2</v>
      </c>
      <c r="M76" s="96">
        <v>68768</v>
      </c>
      <c r="N76" s="117"/>
      <c r="O76" s="97">
        <v>0</v>
      </c>
      <c r="P76" s="96">
        <v>0</v>
      </c>
      <c r="Q76" s="228"/>
      <c r="R76" s="97">
        <v>0</v>
      </c>
      <c r="S76" s="96">
        <v>0</v>
      </c>
      <c r="T76" s="229"/>
      <c r="U76" s="97">
        <v>0</v>
      </c>
      <c r="V76" s="96">
        <v>0</v>
      </c>
      <c r="W76" s="97">
        <v>21</v>
      </c>
      <c r="X76" s="96">
        <v>8756.75</v>
      </c>
      <c r="Y76" s="97">
        <v>34378</v>
      </c>
      <c r="Z76" s="96">
        <v>0</v>
      </c>
      <c r="AA76" s="97">
        <v>0</v>
      </c>
      <c r="AB76" s="96">
        <v>733</v>
      </c>
      <c r="AC76" s="97">
        <v>1560.8605267438491</v>
      </c>
      <c r="AD76" s="96">
        <v>7080.0826210935429</v>
      </c>
      <c r="AE76" s="97">
        <v>14784.383230497266</v>
      </c>
      <c r="AF76" s="96">
        <v>1362</v>
      </c>
      <c r="AG76" s="77"/>
      <c r="AH76" s="97">
        <v>18655.722035447154</v>
      </c>
      <c r="AI76" s="96">
        <v>6953.72</v>
      </c>
      <c r="AJ76" s="77"/>
      <c r="AK76" s="97">
        <v>9541.6695757849211</v>
      </c>
      <c r="AL76" s="96">
        <v>631</v>
      </c>
      <c r="AM76" s="77"/>
      <c r="AN76" s="97">
        <v>0</v>
      </c>
      <c r="AO76" s="96">
        <v>0</v>
      </c>
      <c r="AP76" s="77"/>
      <c r="AQ76" s="97">
        <v>0</v>
      </c>
      <c r="AR76" s="96">
        <v>0</v>
      </c>
      <c r="AS76" s="77"/>
      <c r="AT76" s="97">
        <v>9606.4518614097378</v>
      </c>
      <c r="AU76" s="96">
        <v>8183.0071113496087</v>
      </c>
      <c r="AV76" s="77"/>
      <c r="AW76" s="97">
        <v>930.60090000000014</v>
      </c>
      <c r="AX76" s="96">
        <v>2883</v>
      </c>
      <c r="AY76" s="77"/>
      <c r="AZ76" s="96">
        <v>53518.827603139078</v>
      </c>
      <c r="BA76" s="96">
        <v>20012.72711134961</v>
      </c>
      <c r="BB76" s="94">
        <v>-33506.100491789468</v>
      </c>
      <c r="BD76" s="8">
        <v>2</v>
      </c>
    </row>
    <row r="77" spans="1:56" ht="24.9" hidden="1" customHeight="1" x14ac:dyDescent="0.3">
      <c r="A77" s="81">
        <v>150000987</v>
      </c>
      <c r="B77" s="490" t="s">
        <v>157</v>
      </c>
      <c r="C77" s="121">
        <v>1</v>
      </c>
      <c r="D77" s="226" t="s">
        <v>870</v>
      </c>
      <c r="E77" s="220">
        <v>244.2</v>
      </c>
      <c r="F77" s="221">
        <v>582.76139406971856</v>
      </c>
      <c r="G77" s="221">
        <v>353</v>
      </c>
      <c r="H77" s="221">
        <v>-229.76139406971856</v>
      </c>
      <c r="I77" s="97">
        <v>4</v>
      </c>
      <c r="J77" s="96">
        <v>353</v>
      </c>
      <c r="K77" s="227"/>
      <c r="L77" s="97">
        <v>0</v>
      </c>
      <c r="M77" s="96">
        <v>0</v>
      </c>
      <c r="N77" s="117"/>
      <c r="O77" s="97">
        <v>0</v>
      </c>
      <c r="P77" s="96">
        <v>0</v>
      </c>
      <c r="Q77" s="228"/>
      <c r="R77" s="97">
        <v>0</v>
      </c>
      <c r="S77" s="96">
        <v>0</v>
      </c>
      <c r="T77" s="229"/>
      <c r="U77" s="97">
        <v>0</v>
      </c>
      <c r="V77" s="96">
        <v>0</v>
      </c>
      <c r="W77" s="97">
        <v>0</v>
      </c>
      <c r="X77" s="96">
        <v>0</v>
      </c>
      <c r="Y77" s="97">
        <v>0</v>
      </c>
      <c r="Z77" s="96">
        <v>0</v>
      </c>
      <c r="AA77" s="97">
        <v>0</v>
      </c>
      <c r="AB77" s="96">
        <v>0</v>
      </c>
      <c r="AC77" s="97">
        <v>0</v>
      </c>
      <c r="AD77" s="96">
        <v>0</v>
      </c>
      <c r="AE77" s="97">
        <v>0</v>
      </c>
      <c r="AF77" s="96">
        <v>0</v>
      </c>
      <c r="AG77" s="77"/>
      <c r="AH77" s="97">
        <v>0</v>
      </c>
      <c r="AI77" s="96">
        <v>0</v>
      </c>
      <c r="AJ77" s="77"/>
      <c r="AK77" s="97">
        <v>0</v>
      </c>
      <c r="AL77" s="96">
        <v>0</v>
      </c>
      <c r="AM77" s="77"/>
      <c r="AN77" s="97">
        <v>0</v>
      </c>
      <c r="AO77" s="96">
        <v>0</v>
      </c>
      <c r="AP77" s="77"/>
      <c r="AQ77" s="97">
        <v>0</v>
      </c>
      <c r="AR77" s="96">
        <v>0</v>
      </c>
      <c r="AS77" s="77"/>
      <c r="AT77" s="97">
        <v>0</v>
      </c>
      <c r="AU77" s="96">
        <v>0</v>
      </c>
      <c r="AV77" s="77"/>
      <c r="AW77" s="97">
        <v>65.74499999999999</v>
      </c>
      <c r="AX77" s="96">
        <v>0</v>
      </c>
      <c r="AY77" s="77"/>
      <c r="AZ77" s="96">
        <v>65.74499999999999</v>
      </c>
      <c r="BA77" s="96">
        <v>0</v>
      </c>
      <c r="BB77" s="94">
        <v>-65.74499999999999</v>
      </c>
      <c r="BD77" s="8">
        <v>3</v>
      </c>
    </row>
    <row r="78" spans="1:56" ht="24.9" hidden="1" customHeight="1" x14ac:dyDescent="0.3">
      <c r="A78" s="81">
        <v>150000988</v>
      </c>
      <c r="B78" s="490" t="s">
        <v>159</v>
      </c>
      <c r="C78" s="121">
        <v>1</v>
      </c>
      <c r="D78" s="226" t="s">
        <v>870</v>
      </c>
      <c r="E78" s="220">
        <v>323.7</v>
      </c>
      <c r="F78" s="221">
        <v>13145.394784968457</v>
      </c>
      <c r="G78" s="221">
        <v>6621</v>
      </c>
      <c r="H78" s="221">
        <v>-6524.3947849684573</v>
      </c>
      <c r="I78" s="97">
        <v>10</v>
      </c>
      <c r="J78" s="96">
        <v>6621</v>
      </c>
      <c r="K78" s="227"/>
      <c r="L78" s="97">
        <v>0</v>
      </c>
      <c r="M78" s="96">
        <v>0</v>
      </c>
      <c r="N78" s="117"/>
      <c r="O78" s="97">
        <v>0</v>
      </c>
      <c r="P78" s="96">
        <v>0</v>
      </c>
      <c r="Q78" s="228"/>
      <c r="R78" s="97">
        <v>0</v>
      </c>
      <c r="S78" s="96">
        <v>0</v>
      </c>
      <c r="T78" s="229"/>
      <c r="U78" s="97">
        <v>0</v>
      </c>
      <c r="V78" s="96">
        <v>0</v>
      </c>
      <c r="W78" s="97">
        <v>0</v>
      </c>
      <c r="X78" s="96">
        <v>0</v>
      </c>
      <c r="Y78" s="97">
        <v>0</v>
      </c>
      <c r="Z78" s="96">
        <v>0</v>
      </c>
      <c r="AA78" s="97">
        <v>0</v>
      </c>
      <c r="AB78" s="96">
        <v>0</v>
      </c>
      <c r="AC78" s="97">
        <v>0</v>
      </c>
      <c r="AD78" s="96">
        <v>0</v>
      </c>
      <c r="AE78" s="97">
        <v>0</v>
      </c>
      <c r="AF78" s="96">
        <v>0</v>
      </c>
      <c r="AG78" s="77"/>
      <c r="AH78" s="97">
        <v>0</v>
      </c>
      <c r="AI78" s="96">
        <v>0</v>
      </c>
      <c r="AJ78" s="77"/>
      <c r="AK78" s="97">
        <v>0</v>
      </c>
      <c r="AL78" s="96">
        <v>0</v>
      </c>
      <c r="AM78" s="77"/>
      <c r="AN78" s="97">
        <v>0</v>
      </c>
      <c r="AO78" s="96">
        <v>0</v>
      </c>
      <c r="AP78" s="77"/>
      <c r="AQ78" s="97">
        <v>0</v>
      </c>
      <c r="AR78" s="96">
        <v>0</v>
      </c>
      <c r="AS78" s="77"/>
      <c r="AT78" s="97">
        <v>0</v>
      </c>
      <c r="AU78" s="96">
        <v>0</v>
      </c>
      <c r="AV78" s="77"/>
      <c r="AW78" s="97">
        <v>84.456000000000003</v>
      </c>
      <c r="AX78" s="96">
        <v>0</v>
      </c>
      <c r="AY78" s="77"/>
      <c r="AZ78" s="96">
        <v>84.456000000000003</v>
      </c>
      <c r="BA78" s="96">
        <v>0</v>
      </c>
      <c r="BB78" s="94">
        <v>-84.456000000000003</v>
      </c>
      <c r="BD78" s="8">
        <v>3</v>
      </c>
    </row>
    <row r="79" spans="1:56" ht="24.9" hidden="1" customHeight="1" x14ac:dyDescent="0.3">
      <c r="A79" s="81">
        <v>150000548</v>
      </c>
      <c r="B79" s="490" t="s">
        <v>161</v>
      </c>
      <c r="C79" s="121">
        <v>5</v>
      </c>
      <c r="D79" s="226" t="s">
        <v>870</v>
      </c>
      <c r="E79" s="220">
        <v>2189.9</v>
      </c>
      <c r="F79" s="221">
        <v>112256.35508713494</v>
      </c>
      <c r="G79" s="221">
        <v>152284.64025729249</v>
      </c>
      <c r="H79" s="221">
        <v>40028.285170157542</v>
      </c>
      <c r="I79" s="97">
        <v>120.65</v>
      </c>
      <c r="J79" s="96">
        <v>22530</v>
      </c>
      <c r="K79" s="233"/>
      <c r="L79" s="97">
        <v>1</v>
      </c>
      <c r="M79" s="96">
        <v>37022.6402572925</v>
      </c>
      <c r="N79" s="117"/>
      <c r="O79" s="97">
        <v>0</v>
      </c>
      <c r="P79" s="96">
        <v>0</v>
      </c>
      <c r="Q79" s="228"/>
      <c r="R79" s="97">
        <v>0</v>
      </c>
      <c r="S79" s="96">
        <v>0</v>
      </c>
      <c r="T79" s="229"/>
      <c r="U79" s="97">
        <v>0</v>
      </c>
      <c r="V79" s="96">
        <v>0</v>
      </c>
      <c r="W79" s="97">
        <v>1</v>
      </c>
      <c r="X79" s="96">
        <v>380</v>
      </c>
      <c r="Y79" s="97">
        <v>56859</v>
      </c>
      <c r="Z79" s="96">
        <v>0</v>
      </c>
      <c r="AA79" s="97">
        <v>0</v>
      </c>
      <c r="AB79" s="96">
        <v>4458</v>
      </c>
      <c r="AC79" s="97">
        <v>10350</v>
      </c>
      <c r="AD79" s="96">
        <v>20685</v>
      </c>
      <c r="AE79" s="97">
        <v>11180.408595258708</v>
      </c>
      <c r="AF79" s="96">
        <v>1929.988175457047</v>
      </c>
      <c r="AG79" s="77"/>
      <c r="AH79" s="97">
        <v>15250.300956600473</v>
      </c>
      <c r="AI79" s="96">
        <v>3936</v>
      </c>
      <c r="AJ79" s="77"/>
      <c r="AK79" s="97">
        <v>4718.539690680409</v>
      </c>
      <c r="AL79" s="96">
        <v>0</v>
      </c>
      <c r="AM79" s="77"/>
      <c r="AN79" s="97">
        <v>6810.9471799080738</v>
      </c>
      <c r="AO79" s="96">
        <v>0</v>
      </c>
      <c r="AP79" s="77"/>
      <c r="AQ79" s="97">
        <v>5241.120967434279</v>
      </c>
      <c r="AR79" s="96">
        <v>2269.7228418</v>
      </c>
      <c r="AS79" s="77"/>
      <c r="AT79" s="97">
        <v>7076.4787250143654</v>
      </c>
      <c r="AU79" s="96">
        <v>5473.1</v>
      </c>
      <c r="AV79" s="77"/>
      <c r="AW79" s="97">
        <v>2956.9577290659254</v>
      </c>
      <c r="AX79" s="96">
        <v>6459</v>
      </c>
      <c r="AY79" s="77"/>
      <c r="AZ79" s="96">
        <v>53234.753843962229</v>
      </c>
      <c r="BA79" s="96">
        <v>20067.811017257045</v>
      </c>
      <c r="BB79" s="94">
        <v>-33166.942826705184</v>
      </c>
      <c r="BD79" s="8">
        <v>1</v>
      </c>
    </row>
    <row r="80" spans="1:56" ht="24.9" hidden="1" customHeight="1" x14ac:dyDescent="0.3">
      <c r="A80" s="81">
        <v>150000549</v>
      </c>
      <c r="B80" s="490" t="s">
        <v>163</v>
      </c>
      <c r="C80" s="121">
        <v>4</v>
      </c>
      <c r="D80" s="226" t="s">
        <v>870</v>
      </c>
      <c r="E80" s="220">
        <v>1173.1199999999999</v>
      </c>
      <c r="F80" s="221">
        <v>53224.693603297077</v>
      </c>
      <c r="G80" s="221">
        <v>93824.8</v>
      </c>
      <c r="H80" s="221">
        <v>40600.106396702926</v>
      </c>
      <c r="I80" s="97">
        <v>140.80000000000001</v>
      </c>
      <c r="J80" s="96">
        <v>19121</v>
      </c>
      <c r="K80" s="227"/>
      <c r="L80" s="97">
        <v>1</v>
      </c>
      <c r="M80" s="96">
        <v>31373.58</v>
      </c>
      <c r="N80" s="117"/>
      <c r="O80" s="97">
        <v>0</v>
      </c>
      <c r="P80" s="96">
        <v>0</v>
      </c>
      <c r="Q80" s="228"/>
      <c r="R80" s="97">
        <v>0</v>
      </c>
      <c r="S80" s="96">
        <v>0</v>
      </c>
      <c r="T80" s="229"/>
      <c r="U80" s="97">
        <v>0</v>
      </c>
      <c r="V80" s="96">
        <v>0</v>
      </c>
      <c r="W80" s="97">
        <v>5</v>
      </c>
      <c r="X80" s="96">
        <v>1558</v>
      </c>
      <c r="Y80" s="97">
        <v>4098</v>
      </c>
      <c r="Z80" s="96">
        <v>0</v>
      </c>
      <c r="AA80" s="97">
        <v>3657</v>
      </c>
      <c r="AB80" s="96">
        <v>6425</v>
      </c>
      <c r="AC80" s="97">
        <v>13073</v>
      </c>
      <c r="AD80" s="96">
        <v>14519.220000000001</v>
      </c>
      <c r="AE80" s="97">
        <v>6283.5596444587627</v>
      </c>
      <c r="AF80" s="96">
        <v>16569</v>
      </c>
      <c r="AG80" s="77"/>
      <c r="AH80" s="97">
        <v>11551.134489347854</v>
      </c>
      <c r="AI80" s="96">
        <v>1772.5</v>
      </c>
      <c r="AJ80" s="77"/>
      <c r="AK80" s="97">
        <v>1885.6473280657135</v>
      </c>
      <c r="AL80" s="96">
        <v>0</v>
      </c>
      <c r="AM80" s="77"/>
      <c r="AN80" s="97">
        <v>3956.6948184698722</v>
      </c>
      <c r="AO80" s="96">
        <v>0</v>
      </c>
      <c r="AP80" s="77"/>
      <c r="AQ80" s="97">
        <v>0</v>
      </c>
      <c r="AR80" s="96">
        <v>0</v>
      </c>
      <c r="AS80" s="77"/>
      <c r="AT80" s="97">
        <v>3124.5555972766392</v>
      </c>
      <c r="AU80" s="96">
        <v>0</v>
      </c>
      <c r="AV80" s="77"/>
      <c r="AW80" s="97">
        <v>1362.4143532821479</v>
      </c>
      <c r="AX80" s="96">
        <v>0</v>
      </c>
      <c r="AY80" s="77"/>
      <c r="AZ80" s="96">
        <v>28164.006230900988</v>
      </c>
      <c r="BA80" s="96">
        <v>18341.5</v>
      </c>
      <c r="BB80" s="94">
        <v>-9822.5062309009882</v>
      </c>
      <c r="BD80" s="8">
        <v>1</v>
      </c>
    </row>
    <row r="81" spans="1:56" ht="24.9" hidden="1" customHeight="1" x14ac:dyDescent="0.3">
      <c r="A81" s="81">
        <v>150000547</v>
      </c>
      <c r="B81" s="490" t="s">
        <v>165</v>
      </c>
      <c r="C81" s="121">
        <v>5</v>
      </c>
      <c r="D81" s="226" t="s">
        <v>870</v>
      </c>
      <c r="E81" s="220">
        <v>2743.1</v>
      </c>
      <c r="F81" s="221">
        <v>223821.51596858489</v>
      </c>
      <c r="G81" s="221">
        <v>171719.35</v>
      </c>
      <c r="H81" s="221">
        <v>-52102.165968584886</v>
      </c>
      <c r="I81" s="97">
        <v>1</v>
      </c>
      <c r="J81" s="96">
        <v>336</v>
      </c>
      <c r="K81" s="227"/>
      <c r="L81" s="97">
        <v>0</v>
      </c>
      <c r="M81" s="96">
        <v>15749</v>
      </c>
      <c r="N81" s="117"/>
      <c r="O81" s="97">
        <v>12</v>
      </c>
      <c r="P81" s="96">
        <v>2848.35</v>
      </c>
      <c r="Q81" s="228"/>
      <c r="R81" s="97">
        <v>0</v>
      </c>
      <c r="S81" s="96">
        <v>0</v>
      </c>
      <c r="T81" s="229"/>
      <c r="U81" s="97">
        <v>0</v>
      </c>
      <c r="V81" s="96">
        <v>0</v>
      </c>
      <c r="W81" s="97">
        <v>0</v>
      </c>
      <c r="X81" s="96">
        <v>0</v>
      </c>
      <c r="Y81" s="97">
        <v>2838</v>
      </c>
      <c r="Z81" s="96">
        <v>0</v>
      </c>
      <c r="AA81" s="97">
        <v>0</v>
      </c>
      <c r="AB81" s="96">
        <v>3604</v>
      </c>
      <c r="AC81" s="97">
        <v>135018</v>
      </c>
      <c r="AD81" s="96">
        <v>11326</v>
      </c>
      <c r="AE81" s="97">
        <v>14085.716312509801</v>
      </c>
      <c r="AF81" s="96">
        <v>3290.9772275260011</v>
      </c>
      <c r="AG81" s="77"/>
      <c r="AH81" s="97">
        <v>18338.680684421524</v>
      </c>
      <c r="AI81" s="96">
        <v>11877.275534501103</v>
      </c>
      <c r="AJ81" s="77"/>
      <c r="AK81" s="97">
        <v>5529.2006667430605</v>
      </c>
      <c r="AL81" s="96">
        <v>88184</v>
      </c>
      <c r="AM81" s="77"/>
      <c r="AN81" s="97">
        <v>9021.6408611441002</v>
      </c>
      <c r="AO81" s="96">
        <v>0</v>
      </c>
      <c r="AP81" s="77"/>
      <c r="AQ81" s="97">
        <v>6988.161289912372</v>
      </c>
      <c r="AR81" s="96">
        <v>7.7228418000000003</v>
      </c>
      <c r="AS81" s="77"/>
      <c r="AT81" s="97">
        <v>10073.812177284495</v>
      </c>
      <c r="AU81" s="96">
        <v>7012.0751443557292</v>
      </c>
      <c r="AV81" s="77"/>
      <c r="AW81" s="97">
        <v>996.05187488035733</v>
      </c>
      <c r="AX81" s="96">
        <v>2552</v>
      </c>
      <c r="AY81" s="77"/>
      <c r="AZ81" s="96">
        <v>65033.263866895715</v>
      </c>
      <c r="BA81" s="96">
        <v>112924.05074818282</v>
      </c>
      <c r="BB81" s="94">
        <v>47890.786881287109</v>
      </c>
      <c r="BD81" s="8">
        <v>1</v>
      </c>
    </row>
    <row r="82" spans="1:56" ht="24.9" hidden="1" customHeight="1" x14ac:dyDescent="0.3">
      <c r="A82" s="81">
        <v>150000510</v>
      </c>
      <c r="B82" s="490" t="s">
        <v>167</v>
      </c>
      <c r="C82" s="121">
        <v>5</v>
      </c>
      <c r="D82" s="226" t="s">
        <v>870</v>
      </c>
      <c r="E82" s="220">
        <v>2889.0499999999997</v>
      </c>
      <c r="F82" s="221">
        <v>92402.382425765507</v>
      </c>
      <c r="G82" s="221">
        <v>36808.782217942673</v>
      </c>
      <c r="H82" s="221">
        <v>-55593.600207822834</v>
      </c>
      <c r="I82" s="97">
        <v>5.6</v>
      </c>
      <c r="J82" s="96">
        <v>2340</v>
      </c>
      <c r="K82" s="227"/>
      <c r="L82" s="97">
        <v>0</v>
      </c>
      <c r="M82" s="96">
        <v>0</v>
      </c>
      <c r="N82" s="117"/>
      <c r="O82" s="97">
        <v>0</v>
      </c>
      <c r="P82" s="96">
        <v>0</v>
      </c>
      <c r="Q82" s="228"/>
      <c r="R82" s="97">
        <v>0</v>
      </c>
      <c r="S82" s="96">
        <v>0</v>
      </c>
      <c r="T82" s="229"/>
      <c r="U82" s="97">
        <v>0</v>
      </c>
      <c r="V82" s="96">
        <v>0</v>
      </c>
      <c r="W82" s="97">
        <v>44</v>
      </c>
      <c r="X82" s="96">
        <v>17286.782217942673</v>
      </c>
      <c r="Y82" s="97">
        <v>9931</v>
      </c>
      <c r="Z82" s="96">
        <v>0</v>
      </c>
      <c r="AA82" s="97">
        <v>0</v>
      </c>
      <c r="AB82" s="96">
        <v>904</v>
      </c>
      <c r="AC82" s="97">
        <v>5894</v>
      </c>
      <c r="AD82" s="96">
        <v>453</v>
      </c>
      <c r="AE82" s="97">
        <v>9440.3578606132523</v>
      </c>
      <c r="AF82" s="96">
        <v>2075.0299999999997</v>
      </c>
      <c r="AG82" s="77"/>
      <c r="AH82" s="97">
        <v>11301.969469413114</v>
      </c>
      <c r="AI82" s="96">
        <v>1278.92</v>
      </c>
      <c r="AJ82" s="77"/>
      <c r="AK82" s="97">
        <v>8173.059628492796</v>
      </c>
      <c r="AL82" s="96">
        <v>3497</v>
      </c>
      <c r="AM82" s="77"/>
      <c r="AN82" s="97">
        <v>0</v>
      </c>
      <c r="AO82" s="96">
        <v>0</v>
      </c>
      <c r="AP82" s="77"/>
      <c r="AQ82" s="97">
        <v>0</v>
      </c>
      <c r="AR82" s="96">
        <v>249</v>
      </c>
      <c r="AS82" s="77"/>
      <c r="AT82" s="97">
        <v>7010.0054516249256</v>
      </c>
      <c r="AU82" s="96">
        <v>3931</v>
      </c>
      <c r="AV82" s="161"/>
      <c r="AW82" s="97">
        <v>780.32700000000011</v>
      </c>
      <c r="AX82" s="96">
        <v>3188</v>
      </c>
      <c r="AY82" s="77"/>
      <c r="AZ82" s="96">
        <v>36705.719410144091</v>
      </c>
      <c r="BA82" s="96">
        <v>14218.95</v>
      </c>
      <c r="BB82" s="94">
        <v>-22486.76941014409</v>
      </c>
      <c r="BD82" s="8">
        <v>2</v>
      </c>
    </row>
    <row r="83" spans="1:56" ht="24.9" hidden="1" customHeight="1" x14ac:dyDescent="0.3">
      <c r="A83" s="81">
        <v>150000511</v>
      </c>
      <c r="B83" s="490" t="s">
        <v>169</v>
      </c>
      <c r="C83" s="121">
        <v>5</v>
      </c>
      <c r="D83" s="226" t="s">
        <v>870</v>
      </c>
      <c r="E83" s="220">
        <v>3219.5</v>
      </c>
      <c r="F83" s="221">
        <v>122455.89590070248</v>
      </c>
      <c r="G83" s="221">
        <v>138944</v>
      </c>
      <c r="H83" s="221">
        <v>16488.104099297518</v>
      </c>
      <c r="I83" s="97">
        <v>0</v>
      </c>
      <c r="J83" s="96">
        <v>0</v>
      </c>
      <c r="K83" s="227"/>
      <c r="L83" s="97">
        <v>2</v>
      </c>
      <c r="M83" s="96">
        <v>107216</v>
      </c>
      <c r="N83" s="117"/>
      <c r="O83" s="97">
        <v>0</v>
      </c>
      <c r="P83" s="96">
        <v>0</v>
      </c>
      <c r="Q83" s="228"/>
      <c r="R83" s="97">
        <v>0</v>
      </c>
      <c r="S83" s="96">
        <v>0</v>
      </c>
      <c r="T83" s="229"/>
      <c r="U83" s="97">
        <v>0</v>
      </c>
      <c r="V83" s="96">
        <v>0</v>
      </c>
      <c r="W83" s="97">
        <v>70.2</v>
      </c>
      <c r="X83" s="96">
        <v>14981</v>
      </c>
      <c r="Y83" s="97">
        <v>4938</v>
      </c>
      <c r="Z83" s="96">
        <v>0</v>
      </c>
      <c r="AA83" s="97">
        <v>0</v>
      </c>
      <c r="AB83" s="96">
        <v>3633</v>
      </c>
      <c r="AC83" s="97">
        <v>2644</v>
      </c>
      <c r="AD83" s="96">
        <v>5532</v>
      </c>
      <c r="AE83" s="97">
        <v>15037.022507407215</v>
      </c>
      <c r="AF83" s="96">
        <v>6383.875060253753</v>
      </c>
      <c r="AG83" s="77"/>
      <c r="AH83" s="97">
        <v>20859.8176783493</v>
      </c>
      <c r="AI83" s="96">
        <v>0</v>
      </c>
      <c r="AJ83" s="77"/>
      <c r="AK83" s="97">
        <v>8800.9341746082428</v>
      </c>
      <c r="AL83" s="96">
        <v>4587</v>
      </c>
      <c r="AM83" s="77"/>
      <c r="AN83" s="97">
        <v>0</v>
      </c>
      <c r="AO83" s="96">
        <v>0</v>
      </c>
      <c r="AP83" s="77"/>
      <c r="AQ83" s="97">
        <v>0</v>
      </c>
      <c r="AR83" s="96">
        <v>2477.1850515697056</v>
      </c>
      <c r="AS83" s="77"/>
      <c r="AT83" s="97">
        <v>10337.477839918905</v>
      </c>
      <c r="AU83" s="96">
        <v>965</v>
      </c>
      <c r="AV83" s="77"/>
      <c r="AW83" s="97">
        <v>869.26499999999999</v>
      </c>
      <c r="AX83" s="96">
        <v>4457</v>
      </c>
      <c r="AY83" s="77"/>
      <c r="AZ83" s="96">
        <v>55904.517200283663</v>
      </c>
      <c r="BA83" s="96">
        <v>18870.060111823459</v>
      </c>
      <c r="BB83" s="94">
        <v>-37034.4570884602</v>
      </c>
      <c r="BD83" s="8">
        <v>2</v>
      </c>
    </row>
    <row r="84" spans="1:56" ht="24.9" hidden="1" customHeight="1" x14ac:dyDescent="0.3">
      <c r="A84" s="81">
        <v>150000512</v>
      </c>
      <c r="B84" s="490" t="s">
        <v>171</v>
      </c>
      <c r="C84" s="121">
        <v>5</v>
      </c>
      <c r="D84" s="226" t="s">
        <v>870</v>
      </c>
      <c r="E84" s="220">
        <v>1871.6999999999998</v>
      </c>
      <c r="F84" s="221">
        <v>73577.37230488674</v>
      </c>
      <c r="G84" s="221">
        <v>68356</v>
      </c>
      <c r="H84" s="221">
        <v>-5221.3723048867396</v>
      </c>
      <c r="I84" s="97">
        <v>22</v>
      </c>
      <c r="J84" s="96">
        <v>2411</v>
      </c>
      <c r="K84" s="227"/>
      <c r="L84" s="97">
        <v>2</v>
      </c>
      <c r="M84" s="96">
        <v>53940</v>
      </c>
      <c r="N84" s="117"/>
      <c r="O84" s="97">
        <v>0</v>
      </c>
      <c r="P84" s="96">
        <v>0</v>
      </c>
      <c r="Q84" s="228"/>
      <c r="R84" s="97">
        <v>0</v>
      </c>
      <c r="S84" s="96">
        <v>0</v>
      </c>
      <c r="T84" s="229"/>
      <c r="U84" s="97">
        <v>0</v>
      </c>
      <c r="V84" s="96">
        <v>0</v>
      </c>
      <c r="W84" s="97">
        <v>77.400000000000006</v>
      </c>
      <c r="X84" s="96">
        <v>8607</v>
      </c>
      <c r="Y84" s="97">
        <v>0</v>
      </c>
      <c r="Z84" s="96">
        <v>0</v>
      </c>
      <c r="AA84" s="97">
        <v>0</v>
      </c>
      <c r="AB84" s="96">
        <v>0</v>
      </c>
      <c r="AC84" s="97">
        <v>898</v>
      </c>
      <c r="AD84" s="96">
        <v>2500</v>
      </c>
      <c r="AE84" s="97">
        <v>6585.6285915981243</v>
      </c>
      <c r="AF84" s="96">
        <v>0</v>
      </c>
      <c r="AG84" s="77"/>
      <c r="AH84" s="97">
        <v>10680.616863784679</v>
      </c>
      <c r="AI84" s="96">
        <v>0</v>
      </c>
      <c r="AJ84" s="77"/>
      <c r="AK84" s="97">
        <v>5306.750110012953</v>
      </c>
      <c r="AL84" s="96">
        <v>885</v>
      </c>
      <c r="AM84" s="77"/>
      <c r="AN84" s="97">
        <v>0</v>
      </c>
      <c r="AO84" s="96">
        <v>0</v>
      </c>
      <c r="AP84" s="77"/>
      <c r="AQ84" s="97">
        <v>0</v>
      </c>
      <c r="AR84" s="96">
        <v>744.48322308377033</v>
      </c>
      <c r="AS84" s="77"/>
      <c r="AT84" s="97">
        <v>3658.4627501763566</v>
      </c>
      <c r="AU84" s="96">
        <v>2521.0071113496087</v>
      </c>
      <c r="AV84" s="77"/>
      <c r="AW84" s="97">
        <v>493.64100000000013</v>
      </c>
      <c r="AX84" s="96">
        <v>1733</v>
      </c>
      <c r="AY84" s="77"/>
      <c r="AZ84" s="96">
        <v>26725.099315572112</v>
      </c>
      <c r="BA84" s="96">
        <v>5883.4903344333788</v>
      </c>
      <c r="BB84" s="94">
        <v>-20841.608981138732</v>
      </c>
      <c r="BD84" s="8">
        <v>2</v>
      </c>
    </row>
    <row r="85" spans="1:56" ht="24.9" hidden="1" customHeight="1" x14ac:dyDescent="0.3">
      <c r="A85" s="81">
        <v>150000513</v>
      </c>
      <c r="B85" s="490" t="s">
        <v>173</v>
      </c>
      <c r="C85" s="121">
        <v>6</v>
      </c>
      <c r="D85" s="226" t="s">
        <v>870</v>
      </c>
      <c r="E85" s="220">
        <v>3630</v>
      </c>
      <c r="F85" s="221">
        <v>175752.53032014618</v>
      </c>
      <c r="G85" s="221">
        <v>162551.36740133984</v>
      </c>
      <c r="H85" s="221">
        <v>-13201.162918806338</v>
      </c>
      <c r="I85" s="97">
        <v>273</v>
      </c>
      <c r="J85" s="96">
        <v>99945</v>
      </c>
      <c r="K85" s="227"/>
      <c r="L85" s="97">
        <v>0</v>
      </c>
      <c r="M85" s="96">
        <v>0</v>
      </c>
      <c r="N85" s="117"/>
      <c r="O85" s="97">
        <v>0</v>
      </c>
      <c r="P85" s="96">
        <v>0</v>
      </c>
      <c r="Q85" s="228"/>
      <c r="R85" s="97">
        <v>0</v>
      </c>
      <c r="S85" s="96">
        <v>0</v>
      </c>
      <c r="T85" s="229"/>
      <c r="U85" s="97">
        <v>0</v>
      </c>
      <c r="V85" s="96">
        <v>0</v>
      </c>
      <c r="W85" s="97">
        <v>0</v>
      </c>
      <c r="X85" s="96">
        <v>0</v>
      </c>
      <c r="Y85" s="97">
        <v>50061.943738545539</v>
      </c>
      <c r="Z85" s="96">
        <v>0</v>
      </c>
      <c r="AA85" s="97">
        <v>0</v>
      </c>
      <c r="AB85" s="96">
        <v>1987</v>
      </c>
      <c r="AC85" s="97">
        <v>5311.4236627943292</v>
      </c>
      <c r="AD85" s="96">
        <v>5246</v>
      </c>
      <c r="AE85" s="97">
        <v>12181.388202971395</v>
      </c>
      <c r="AF85" s="96">
        <v>1950</v>
      </c>
      <c r="AG85" s="77"/>
      <c r="AH85" s="97">
        <v>14772.336821800018</v>
      </c>
      <c r="AI85" s="96">
        <v>4890</v>
      </c>
      <c r="AJ85" s="77"/>
      <c r="AK85" s="97">
        <v>10333.149872397244</v>
      </c>
      <c r="AL85" s="96">
        <v>0</v>
      </c>
      <c r="AM85" s="77"/>
      <c r="AN85" s="97">
        <v>11808.752013262922</v>
      </c>
      <c r="AO85" s="96">
        <v>0</v>
      </c>
      <c r="AP85" s="77"/>
      <c r="AQ85" s="97">
        <v>4018.5717479715595</v>
      </c>
      <c r="AR85" s="96">
        <v>0</v>
      </c>
      <c r="AS85" s="77"/>
      <c r="AT85" s="97">
        <v>3573.5414555546067</v>
      </c>
      <c r="AU85" s="96">
        <v>17366</v>
      </c>
      <c r="AV85" s="77"/>
      <c r="AW85" s="97">
        <v>970.75800000000004</v>
      </c>
      <c r="AX85" s="96">
        <v>0</v>
      </c>
      <c r="AY85" s="77"/>
      <c r="AZ85" s="96">
        <v>57658.49811395775</v>
      </c>
      <c r="BA85" s="96">
        <v>24206</v>
      </c>
      <c r="BB85" s="94">
        <v>-33452.49811395775</v>
      </c>
      <c r="BD85" s="8">
        <v>2</v>
      </c>
    </row>
    <row r="86" spans="1:56" ht="24.9" hidden="1" customHeight="1" x14ac:dyDescent="0.3">
      <c r="A86" s="81">
        <v>150000538</v>
      </c>
      <c r="B86" s="490" t="s">
        <v>175</v>
      </c>
      <c r="C86" s="121">
        <v>4</v>
      </c>
      <c r="D86" s="226" t="s">
        <v>870</v>
      </c>
      <c r="E86" s="220">
        <v>1469.3</v>
      </c>
      <c r="F86" s="221">
        <v>59568.027392227865</v>
      </c>
      <c r="G86" s="221">
        <v>97947</v>
      </c>
      <c r="H86" s="221">
        <v>38378.972607772135</v>
      </c>
      <c r="I86" s="97">
        <v>0</v>
      </c>
      <c r="J86" s="96">
        <v>0</v>
      </c>
      <c r="K86" s="227"/>
      <c r="L86" s="97">
        <v>2</v>
      </c>
      <c r="M86" s="96">
        <v>87229</v>
      </c>
      <c r="N86" s="117"/>
      <c r="O86" s="97">
        <v>0</v>
      </c>
      <c r="P86" s="96">
        <v>0</v>
      </c>
      <c r="Q86" s="228"/>
      <c r="R86" s="97">
        <v>0</v>
      </c>
      <c r="S86" s="96">
        <v>0</v>
      </c>
      <c r="T86" s="229"/>
      <c r="U86" s="97">
        <v>0</v>
      </c>
      <c r="V86" s="96">
        <v>0</v>
      </c>
      <c r="W86" s="97">
        <v>0</v>
      </c>
      <c r="X86" s="96">
        <v>0</v>
      </c>
      <c r="Y86" s="97">
        <v>3865</v>
      </c>
      <c r="Z86" s="96">
        <v>0</v>
      </c>
      <c r="AA86" s="97">
        <v>0</v>
      </c>
      <c r="AB86" s="96">
        <v>0</v>
      </c>
      <c r="AC86" s="97">
        <v>2397</v>
      </c>
      <c r="AD86" s="96">
        <v>4456</v>
      </c>
      <c r="AE86" s="97">
        <v>5793.1835227022311</v>
      </c>
      <c r="AF86" s="96">
        <v>1213</v>
      </c>
      <c r="AG86" s="77"/>
      <c r="AH86" s="97">
        <v>6529.2149053885714</v>
      </c>
      <c r="AI86" s="96">
        <v>9</v>
      </c>
      <c r="AJ86" s="77"/>
      <c r="AK86" s="97">
        <v>4328.4384446894774</v>
      </c>
      <c r="AL86" s="96">
        <v>869</v>
      </c>
      <c r="AM86" s="77"/>
      <c r="AN86" s="97">
        <v>0</v>
      </c>
      <c r="AO86" s="96">
        <v>0</v>
      </c>
      <c r="AP86" s="77"/>
      <c r="AQ86" s="97">
        <v>0</v>
      </c>
      <c r="AR86" s="96">
        <v>459</v>
      </c>
      <c r="AS86" s="77"/>
      <c r="AT86" s="97">
        <v>3196.8715891687989</v>
      </c>
      <c r="AU86" s="96">
        <v>6240</v>
      </c>
      <c r="AV86" s="77"/>
      <c r="AW86" s="97">
        <v>396.71100000000007</v>
      </c>
      <c r="AX86" s="96">
        <v>3149</v>
      </c>
      <c r="AY86" s="77"/>
      <c r="AZ86" s="96">
        <v>20244.419461949077</v>
      </c>
      <c r="BA86" s="96">
        <v>11939</v>
      </c>
      <c r="BB86" s="94">
        <v>-8305.4194619490772</v>
      </c>
      <c r="BD86" s="8">
        <v>2</v>
      </c>
    </row>
    <row r="87" spans="1:56" ht="24.9" hidden="1" customHeight="1" x14ac:dyDescent="0.3">
      <c r="A87" s="81">
        <v>150000514</v>
      </c>
      <c r="B87" s="490" t="s">
        <v>177</v>
      </c>
      <c r="C87" s="121">
        <v>2</v>
      </c>
      <c r="D87" s="226" t="s">
        <v>870</v>
      </c>
      <c r="E87" s="220">
        <v>253.5</v>
      </c>
      <c r="F87" s="221">
        <v>18307.729659475412</v>
      </c>
      <c r="G87" s="221">
        <v>352</v>
      </c>
      <c r="H87" s="221">
        <v>-17955.729659475412</v>
      </c>
      <c r="I87" s="97">
        <v>0</v>
      </c>
      <c r="J87" s="96">
        <v>0</v>
      </c>
      <c r="K87" s="227"/>
      <c r="L87" s="97">
        <v>0</v>
      </c>
      <c r="M87" s="96">
        <v>0</v>
      </c>
      <c r="N87" s="117"/>
      <c r="O87" s="97">
        <v>0</v>
      </c>
      <c r="P87" s="96">
        <v>0</v>
      </c>
      <c r="Q87" s="228"/>
      <c r="R87" s="97">
        <v>0</v>
      </c>
      <c r="S87" s="96">
        <v>0</v>
      </c>
      <c r="T87" s="229"/>
      <c r="U87" s="97">
        <v>0</v>
      </c>
      <c r="V87" s="96">
        <v>0</v>
      </c>
      <c r="W87" s="97">
        <v>0</v>
      </c>
      <c r="X87" s="96">
        <v>0</v>
      </c>
      <c r="Y87" s="97">
        <v>0</v>
      </c>
      <c r="Z87" s="96">
        <v>0</v>
      </c>
      <c r="AA87" s="97">
        <v>0</v>
      </c>
      <c r="AB87" s="96">
        <v>0</v>
      </c>
      <c r="AC87" s="97">
        <v>0</v>
      </c>
      <c r="AD87" s="96">
        <v>352</v>
      </c>
      <c r="AE87" s="97">
        <v>2364.452393480653</v>
      </c>
      <c r="AF87" s="96">
        <v>0</v>
      </c>
      <c r="AG87" s="77"/>
      <c r="AH87" s="97">
        <v>2616.3632070198028</v>
      </c>
      <c r="AI87" s="96">
        <v>0</v>
      </c>
      <c r="AJ87" s="77"/>
      <c r="AK87" s="97">
        <v>275.70294570951808</v>
      </c>
      <c r="AL87" s="96">
        <v>1308</v>
      </c>
      <c r="AM87" s="77"/>
      <c r="AN87" s="97">
        <v>0</v>
      </c>
      <c r="AO87" s="96">
        <v>0</v>
      </c>
      <c r="AP87" s="77"/>
      <c r="AQ87" s="97">
        <v>0</v>
      </c>
      <c r="AR87" s="96">
        <v>0</v>
      </c>
      <c r="AS87" s="77"/>
      <c r="AT87" s="97">
        <v>532.20201874139093</v>
      </c>
      <c r="AU87" s="96">
        <v>711</v>
      </c>
      <c r="AV87" s="77"/>
      <c r="AW87" s="97">
        <v>68.445000000000007</v>
      </c>
      <c r="AX87" s="96">
        <v>142</v>
      </c>
      <c r="AY87" s="77"/>
      <c r="AZ87" s="96">
        <v>5857.1655649513641</v>
      </c>
      <c r="BA87" s="96">
        <v>2161</v>
      </c>
      <c r="BB87" s="94">
        <v>-3696.1655649513641</v>
      </c>
      <c r="BD87" s="8">
        <v>2</v>
      </c>
    </row>
    <row r="88" spans="1:56" ht="24.9" hidden="1" customHeight="1" x14ac:dyDescent="0.3">
      <c r="A88" s="81">
        <v>150000515</v>
      </c>
      <c r="B88" s="490" t="s">
        <v>179</v>
      </c>
      <c r="C88" s="121">
        <v>1</v>
      </c>
      <c r="D88" s="226" t="s">
        <v>870</v>
      </c>
      <c r="E88" s="220">
        <v>200.6</v>
      </c>
      <c r="F88" s="221">
        <v>10332.639601851348</v>
      </c>
      <c r="G88" s="221">
        <v>4257</v>
      </c>
      <c r="H88" s="221">
        <v>-6075.6396018513478</v>
      </c>
      <c r="I88" s="97">
        <v>12</v>
      </c>
      <c r="J88" s="96">
        <v>2830</v>
      </c>
      <c r="K88" s="227"/>
      <c r="L88" s="97">
        <v>0</v>
      </c>
      <c r="M88" s="96">
        <v>0</v>
      </c>
      <c r="N88" s="117"/>
      <c r="O88" s="97">
        <v>0</v>
      </c>
      <c r="P88" s="96">
        <v>0</v>
      </c>
      <c r="Q88" s="228"/>
      <c r="R88" s="97">
        <v>0</v>
      </c>
      <c r="S88" s="96">
        <v>0</v>
      </c>
      <c r="T88" s="229"/>
      <c r="U88" s="97">
        <v>0</v>
      </c>
      <c r="V88" s="96">
        <v>0</v>
      </c>
      <c r="W88" s="97">
        <v>0</v>
      </c>
      <c r="X88" s="96">
        <v>0</v>
      </c>
      <c r="Y88" s="97">
        <v>0</v>
      </c>
      <c r="Z88" s="96">
        <v>0</v>
      </c>
      <c r="AA88" s="97">
        <v>1427</v>
      </c>
      <c r="AB88" s="96">
        <v>0</v>
      </c>
      <c r="AC88" s="97">
        <v>0</v>
      </c>
      <c r="AD88" s="96">
        <v>0</v>
      </c>
      <c r="AE88" s="97">
        <v>0</v>
      </c>
      <c r="AF88" s="96">
        <v>0</v>
      </c>
      <c r="AG88" s="77"/>
      <c r="AH88" s="97">
        <v>0</v>
      </c>
      <c r="AI88" s="96">
        <v>0</v>
      </c>
      <c r="AJ88" s="77"/>
      <c r="AK88" s="97">
        <v>0</v>
      </c>
      <c r="AL88" s="96">
        <v>0</v>
      </c>
      <c r="AM88" s="77"/>
      <c r="AN88" s="97">
        <v>0</v>
      </c>
      <c r="AO88" s="96">
        <v>0</v>
      </c>
      <c r="AP88" s="77"/>
      <c r="AQ88" s="97">
        <v>0</v>
      </c>
      <c r="AR88" s="96">
        <v>0</v>
      </c>
      <c r="AS88" s="77"/>
      <c r="AT88" s="97">
        <v>0</v>
      </c>
      <c r="AU88" s="96">
        <v>0</v>
      </c>
      <c r="AV88" s="77"/>
      <c r="AW88" s="97">
        <v>54.161999999999999</v>
      </c>
      <c r="AX88" s="96">
        <v>0</v>
      </c>
      <c r="AY88" s="77"/>
      <c r="AZ88" s="96">
        <v>54.161999999999999</v>
      </c>
      <c r="BA88" s="96">
        <v>0</v>
      </c>
      <c r="BB88" s="94">
        <v>-54.161999999999999</v>
      </c>
      <c r="BD88" s="8">
        <v>2</v>
      </c>
    </row>
    <row r="89" spans="1:56" ht="24.9" hidden="1" customHeight="1" x14ac:dyDescent="0.3">
      <c r="A89" s="81">
        <v>150000539</v>
      </c>
      <c r="B89" s="490" t="s">
        <v>181</v>
      </c>
      <c r="C89" s="121">
        <v>1</v>
      </c>
      <c r="D89" s="226" t="s">
        <v>870</v>
      </c>
      <c r="E89" s="220">
        <v>83.8</v>
      </c>
      <c r="F89" s="221">
        <v>4434.3592687135715</v>
      </c>
      <c r="G89" s="221">
        <v>10591</v>
      </c>
      <c r="H89" s="221">
        <v>6156.6407312864285</v>
      </c>
      <c r="I89" s="97">
        <v>25</v>
      </c>
      <c r="J89" s="96">
        <v>10591</v>
      </c>
      <c r="K89" s="227"/>
      <c r="L89" s="97">
        <v>0</v>
      </c>
      <c r="M89" s="96">
        <v>0</v>
      </c>
      <c r="N89" s="117"/>
      <c r="O89" s="97">
        <v>0</v>
      </c>
      <c r="P89" s="96">
        <v>0</v>
      </c>
      <c r="Q89" s="228"/>
      <c r="R89" s="97">
        <v>0</v>
      </c>
      <c r="S89" s="96">
        <v>0</v>
      </c>
      <c r="T89" s="229"/>
      <c r="U89" s="97">
        <v>0</v>
      </c>
      <c r="V89" s="96">
        <v>0</v>
      </c>
      <c r="W89" s="97">
        <v>0</v>
      </c>
      <c r="X89" s="96">
        <v>0</v>
      </c>
      <c r="Y89" s="97">
        <v>0</v>
      </c>
      <c r="Z89" s="96">
        <v>0</v>
      </c>
      <c r="AA89" s="97">
        <v>0</v>
      </c>
      <c r="AB89" s="96">
        <v>0</v>
      </c>
      <c r="AC89" s="97">
        <v>0</v>
      </c>
      <c r="AD89" s="96">
        <v>0</v>
      </c>
      <c r="AE89" s="97">
        <v>0</v>
      </c>
      <c r="AF89" s="96">
        <v>0</v>
      </c>
      <c r="AG89" s="77"/>
      <c r="AH89" s="97">
        <v>0</v>
      </c>
      <c r="AI89" s="96">
        <v>0</v>
      </c>
      <c r="AJ89" s="77"/>
      <c r="AK89" s="97">
        <v>0</v>
      </c>
      <c r="AL89" s="96">
        <v>0</v>
      </c>
      <c r="AM89" s="77"/>
      <c r="AN89" s="97">
        <v>0</v>
      </c>
      <c r="AO89" s="96">
        <v>0</v>
      </c>
      <c r="AP89" s="77"/>
      <c r="AQ89" s="97">
        <v>0</v>
      </c>
      <c r="AR89" s="96">
        <v>0</v>
      </c>
      <c r="AS89" s="77"/>
      <c r="AT89" s="97">
        <v>0</v>
      </c>
      <c r="AU89" s="96">
        <v>0</v>
      </c>
      <c r="AV89" s="77"/>
      <c r="AW89" s="97">
        <v>22.625999999999994</v>
      </c>
      <c r="AX89" s="96">
        <v>0</v>
      </c>
      <c r="AY89" s="77"/>
      <c r="AZ89" s="96">
        <v>22.625999999999994</v>
      </c>
      <c r="BA89" s="96">
        <v>0</v>
      </c>
      <c r="BB89" s="94">
        <v>-22.625999999999994</v>
      </c>
      <c r="BD89" s="8">
        <v>2</v>
      </c>
    </row>
    <row r="90" spans="1:56" ht="24.9" hidden="1" customHeight="1" x14ac:dyDescent="0.3">
      <c r="A90" s="81">
        <v>150000517</v>
      </c>
      <c r="B90" s="490" t="s">
        <v>183</v>
      </c>
      <c r="C90" s="121">
        <v>5</v>
      </c>
      <c r="D90" s="226" t="s">
        <v>870</v>
      </c>
      <c r="E90" s="220">
        <v>1894.8000000000002</v>
      </c>
      <c r="F90" s="221">
        <v>83182.985588633892</v>
      </c>
      <c r="G90" s="221">
        <v>145407.04685466684</v>
      </c>
      <c r="H90" s="221">
        <v>62224.06126603295</v>
      </c>
      <c r="I90" s="97">
        <v>48</v>
      </c>
      <c r="J90" s="96">
        <v>7511.13</v>
      </c>
      <c r="K90" s="227"/>
      <c r="L90" s="97">
        <v>2</v>
      </c>
      <c r="M90" s="96">
        <v>121082</v>
      </c>
      <c r="N90" s="117"/>
      <c r="O90" s="97">
        <v>0</v>
      </c>
      <c r="P90" s="96">
        <v>0</v>
      </c>
      <c r="Q90" s="228"/>
      <c r="R90" s="97">
        <v>0</v>
      </c>
      <c r="S90" s="96">
        <v>0</v>
      </c>
      <c r="T90" s="229"/>
      <c r="U90" s="97">
        <v>0</v>
      </c>
      <c r="V90" s="96">
        <v>0</v>
      </c>
      <c r="W90" s="97">
        <v>14</v>
      </c>
      <c r="X90" s="96">
        <v>4957.9168546668316</v>
      </c>
      <c r="Y90" s="97">
        <v>0</v>
      </c>
      <c r="Z90" s="96">
        <v>0</v>
      </c>
      <c r="AA90" s="97">
        <v>3154</v>
      </c>
      <c r="AB90" s="96">
        <v>2864</v>
      </c>
      <c r="AC90" s="97">
        <v>3651</v>
      </c>
      <c r="AD90" s="96">
        <v>2187</v>
      </c>
      <c r="AE90" s="97">
        <v>8146.9039489597581</v>
      </c>
      <c r="AF90" s="96">
        <v>6261</v>
      </c>
      <c r="AG90" s="161"/>
      <c r="AH90" s="97">
        <v>10651.15164526813</v>
      </c>
      <c r="AI90" s="96">
        <v>32</v>
      </c>
      <c r="AJ90" s="77"/>
      <c r="AK90" s="97">
        <v>5460.9513409127312</v>
      </c>
      <c r="AL90" s="96">
        <v>1578</v>
      </c>
      <c r="AM90" s="77"/>
      <c r="AN90" s="97">
        <v>0</v>
      </c>
      <c r="AO90" s="96">
        <v>0</v>
      </c>
      <c r="AP90" s="77"/>
      <c r="AQ90" s="97">
        <v>0</v>
      </c>
      <c r="AR90" s="96">
        <v>0</v>
      </c>
      <c r="AS90" s="77"/>
      <c r="AT90" s="97">
        <v>3283.1741703799216</v>
      </c>
      <c r="AU90" s="96">
        <v>8466</v>
      </c>
      <c r="AV90" s="77"/>
      <c r="AW90" s="97">
        <v>518.83200000000011</v>
      </c>
      <c r="AX90" s="96">
        <v>724</v>
      </c>
      <c r="AY90" s="77"/>
      <c r="AZ90" s="96">
        <v>28061.013105520538</v>
      </c>
      <c r="BA90" s="96">
        <v>17061</v>
      </c>
      <c r="BB90" s="94">
        <v>-11000.013105520538</v>
      </c>
      <c r="BD90" s="8">
        <v>2</v>
      </c>
    </row>
    <row r="91" spans="1:56" ht="24.9" hidden="1" customHeight="1" x14ac:dyDescent="0.3">
      <c r="A91" s="81">
        <v>150000518</v>
      </c>
      <c r="B91" s="490" t="s">
        <v>185</v>
      </c>
      <c r="C91" s="121">
        <v>3</v>
      </c>
      <c r="D91" s="226" t="s">
        <v>870</v>
      </c>
      <c r="E91" s="220">
        <v>847.5</v>
      </c>
      <c r="F91" s="221">
        <v>42186.684160060257</v>
      </c>
      <c r="G91" s="221">
        <v>70028.665377605153</v>
      </c>
      <c r="H91" s="221">
        <v>27841.981217544897</v>
      </c>
      <c r="I91" s="97">
        <v>0</v>
      </c>
      <c r="J91" s="96">
        <v>0</v>
      </c>
      <c r="K91" s="227"/>
      <c r="L91" s="97">
        <v>0</v>
      </c>
      <c r="M91" s="96">
        <v>3109</v>
      </c>
      <c r="N91" s="117"/>
      <c r="O91" s="97">
        <v>0</v>
      </c>
      <c r="P91" s="96">
        <v>0</v>
      </c>
      <c r="Q91" s="228"/>
      <c r="R91" s="97">
        <v>0</v>
      </c>
      <c r="S91" s="96">
        <v>0</v>
      </c>
      <c r="T91" s="229"/>
      <c r="U91" s="97">
        <v>0</v>
      </c>
      <c r="V91" s="96">
        <v>0</v>
      </c>
      <c r="W91" s="97">
        <v>53.6</v>
      </c>
      <c r="X91" s="96">
        <v>19075.665377605161</v>
      </c>
      <c r="Y91" s="97">
        <v>621</v>
      </c>
      <c r="Z91" s="96">
        <v>0</v>
      </c>
      <c r="AA91" s="97">
        <v>0</v>
      </c>
      <c r="AB91" s="96">
        <v>2356</v>
      </c>
      <c r="AC91" s="97">
        <v>40134</v>
      </c>
      <c r="AD91" s="96">
        <v>4733</v>
      </c>
      <c r="AE91" s="97">
        <v>4923.3180052388243</v>
      </c>
      <c r="AF91" s="96">
        <v>551</v>
      </c>
      <c r="AG91" s="77"/>
      <c r="AH91" s="97">
        <v>7287.9915714585541</v>
      </c>
      <c r="AI91" s="96">
        <v>0</v>
      </c>
      <c r="AJ91" s="77"/>
      <c r="AK91" s="97">
        <v>2010.4057677074438</v>
      </c>
      <c r="AL91" s="96">
        <v>16503</v>
      </c>
      <c r="AM91" s="77"/>
      <c r="AN91" s="97">
        <v>0</v>
      </c>
      <c r="AO91" s="96">
        <v>0</v>
      </c>
      <c r="AP91" s="77"/>
      <c r="AQ91" s="97">
        <v>0</v>
      </c>
      <c r="AR91" s="96">
        <v>0</v>
      </c>
      <c r="AS91" s="77"/>
      <c r="AT91" s="97">
        <v>2012.4786221488148</v>
      </c>
      <c r="AU91" s="96">
        <v>628</v>
      </c>
      <c r="AV91" s="77"/>
      <c r="AW91" s="97">
        <v>228.82499999999993</v>
      </c>
      <c r="AX91" s="96">
        <v>0</v>
      </c>
      <c r="AY91" s="77"/>
      <c r="AZ91" s="96">
        <v>16463.018966553638</v>
      </c>
      <c r="BA91" s="96">
        <v>17682</v>
      </c>
      <c r="BB91" s="94">
        <v>1218.9810334463618</v>
      </c>
      <c r="BD91" s="8">
        <v>2</v>
      </c>
    </row>
    <row r="92" spans="1:56" ht="24.9" hidden="1" customHeight="1" x14ac:dyDescent="0.3">
      <c r="A92" s="81">
        <v>150000519</v>
      </c>
      <c r="B92" s="490" t="s">
        <v>187</v>
      </c>
      <c r="C92" s="121">
        <v>10</v>
      </c>
      <c r="D92" s="226" t="s">
        <v>870</v>
      </c>
      <c r="E92" s="220">
        <v>2696.4</v>
      </c>
      <c r="F92" s="221">
        <v>146852.74202883645</v>
      </c>
      <c r="G92" s="221">
        <v>159140.22389941654</v>
      </c>
      <c r="H92" s="221">
        <v>12287.481870580086</v>
      </c>
      <c r="I92" s="97">
        <v>71</v>
      </c>
      <c r="J92" s="96">
        <v>16638.223899416531</v>
      </c>
      <c r="K92" s="227"/>
      <c r="L92" s="97">
        <v>2</v>
      </c>
      <c r="M92" s="96">
        <v>125106</v>
      </c>
      <c r="N92" s="238"/>
      <c r="O92" s="97">
        <v>0</v>
      </c>
      <c r="P92" s="96">
        <v>0</v>
      </c>
      <c r="Q92" s="228"/>
      <c r="R92" s="97">
        <v>2</v>
      </c>
      <c r="S92" s="96">
        <v>9768</v>
      </c>
      <c r="T92" s="229"/>
      <c r="U92" s="97">
        <v>0</v>
      </c>
      <c r="V92" s="96">
        <v>0</v>
      </c>
      <c r="W92" s="97">
        <v>18</v>
      </c>
      <c r="X92" s="96">
        <v>2895</v>
      </c>
      <c r="Y92" s="97">
        <v>125</v>
      </c>
      <c r="Z92" s="96">
        <v>0</v>
      </c>
      <c r="AA92" s="97">
        <v>0</v>
      </c>
      <c r="AB92" s="96">
        <v>3014</v>
      </c>
      <c r="AC92" s="97">
        <v>0</v>
      </c>
      <c r="AD92" s="96">
        <v>1594</v>
      </c>
      <c r="AE92" s="97">
        <v>8385.8845012482598</v>
      </c>
      <c r="AF92" s="96">
        <v>1450</v>
      </c>
      <c r="AG92" s="234"/>
      <c r="AH92" s="97">
        <v>9775.6238977374524</v>
      </c>
      <c r="AI92" s="96">
        <v>2144</v>
      </c>
      <c r="AJ92" s="77"/>
      <c r="AK92" s="97">
        <v>5030.1583614004658</v>
      </c>
      <c r="AL92" s="96">
        <v>0</v>
      </c>
      <c r="AM92" s="77"/>
      <c r="AN92" s="97">
        <v>9874.0732384439343</v>
      </c>
      <c r="AO92" s="96">
        <v>0</v>
      </c>
      <c r="AP92" s="77"/>
      <c r="AQ92" s="97">
        <v>3559.3570136781091</v>
      </c>
      <c r="AR92" s="96">
        <v>2391.9159078243188</v>
      </c>
      <c r="AS92" s="77"/>
      <c r="AT92" s="97">
        <v>5015.8715117746051</v>
      </c>
      <c r="AU92" s="96">
        <v>3966.9094264914329</v>
      </c>
      <c r="AV92" s="77"/>
      <c r="AW92" s="97">
        <v>728.27100000000019</v>
      </c>
      <c r="AX92" s="96">
        <v>0</v>
      </c>
      <c r="AY92" s="77"/>
      <c r="AZ92" s="96">
        <v>42369.239524282828</v>
      </c>
      <c r="BA92" s="96">
        <v>9952.8253343157521</v>
      </c>
      <c r="BB92" s="94">
        <v>-32416.414189967076</v>
      </c>
      <c r="BD92" s="8">
        <v>2</v>
      </c>
    </row>
    <row r="93" spans="1:56" ht="24.9" hidden="1" customHeight="1" x14ac:dyDescent="0.3">
      <c r="A93" s="81">
        <v>150000521</v>
      </c>
      <c r="B93" s="490" t="s">
        <v>189</v>
      </c>
      <c r="C93" s="121">
        <v>5</v>
      </c>
      <c r="D93" s="226" t="s">
        <v>870</v>
      </c>
      <c r="E93" s="220">
        <v>1940</v>
      </c>
      <c r="F93" s="221">
        <v>82916.646753650115</v>
      </c>
      <c r="G93" s="221">
        <v>62642.157397907438</v>
      </c>
      <c r="H93" s="221">
        <v>-20274.489355742677</v>
      </c>
      <c r="I93" s="97">
        <v>0</v>
      </c>
      <c r="J93" s="96">
        <v>10187</v>
      </c>
      <c r="K93" s="227"/>
      <c r="L93" s="97">
        <v>1</v>
      </c>
      <c r="M93" s="96">
        <v>45923.56</v>
      </c>
      <c r="N93" s="117"/>
      <c r="O93" s="97">
        <v>0</v>
      </c>
      <c r="P93" s="96">
        <v>0</v>
      </c>
      <c r="Q93" s="228"/>
      <c r="R93" s="97">
        <v>0</v>
      </c>
      <c r="S93" s="96">
        <v>0</v>
      </c>
      <c r="T93" s="229"/>
      <c r="U93" s="97">
        <v>0</v>
      </c>
      <c r="V93" s="96">
        <v>0</v>
      </c>
      <c r="W93" s="97">
        <v>0</v>
      </c>
      <c r="X93" s="96">
        <v>0</v>
      </c>
      <c r="Y93" s="97">
        <v>3770</v>
      </c>
      <c r="Z93" s="96">
        <v>0</v>
      </c>
      <c r="AA93" s="97">
        <v>0</v>
      </c>
      <c r="AB93" s="96">
        <v>0</v>
      </c>
      <c r="AC93" s="97">
        <v>1966.5973979074427</v>
      </c>
      <c r="AD93" s="96">
        <v>795</v>
      </c>
      <c r="AE93" s="97">
        <v>7050.3563732619059</v>
      </c>
      <c r="AF93" s="96">
        <v>1079</v>
      </c>
      <c r="AG93" s="234"/>
      <c r="AH93" s="97">
        <v>10651.15164526813</v>
      </c>
      <c r="AI93" s="96">
        <v>1629</v>
      </c>
      <c r="AJ93" s="77"/>
      <c r="AK93" s="97">
        <v>4566.8850534471694</v>
      </c>
      <c r="AL93" s="96">
        <v>1396</v>
      </c>
      <c r="AM93" s="77"/>
      <c r="AN93" s="97">
        <v>0</v>
      </c>
      <c r="AO93" s="96">
        <v>0</v>
      </c>
      <c r="AP93" s="77"/>
      <c r="AQ93" s="97">
        <v>0</v>
      </c>
      <c r="AR93" s="96">
        <v>639</v>
      </c>
      <c r="AS93" s="77"/>
      <c r="AT93" s="97">
        <v>3628.9967827082605</v>
      </c>
      <c r="AU93" s="96">
        <v>949</v>
      </c>
      <c r="AV93" s="77"/>
      <c r="AW93" s="97">
        <v>509.42520000000007</v>
      </c>
      <c r="AX93" s="96">
        <v>1956</v>
      </c>
      <c r="AY93" s="77"/>
      <c r="AZ93" s="96">
        <v>26406.815054685467</v>
      </c>
      <c r="BA93" s="96">
        <v>7648</v>
      </c>
      <c r="BB93" s="94">
        <v>-18758.815054685467</v>
      </c>
      <c r="BD93" s="8">
        <v>2</v>
      </c>
    </row>
    <row r="94" spans="1:56" ht="24.9" hidden="1" customHeight="1" x14ac:dyDescent="0.3">
      <c r="A94" s="81">
        <v>150000523</v>
      </c>
      <c r="B94" s="490" t="s">
        <v>191</v>
      </c>
      <c r="C94" s="121">
        <v>1</v>
      </c>
      <c r="D94" s="226" t="s">
        <v>870</v>
      </c>
      <c r="E94" s="220">
        <v>300.7</v>
      </c>
      <c r="F94" s="221">
        <v>14695.076105985068</v>
      </c>
      <c r="G94" s="221">
        <v>28529</v>
      </c>
      <c r="H94" s="221">
        <v>13833.923894014932</v>
      </c>
      <c r="I94" s="97">
        <v>0</v>
      </c>
      <c r="J94" s="96">
        <v>3265</v>
      </c>
      <c r="K94" s="227"/>
      <c r="L94" s="97">
        <v>0</v>
      </c>
      <c r="M94" s="96">
        <v>0</v>
      </c>
      <c r="N94" s="117"/>
      <c r="O94" s="97">
        <v>0</v>
      </c>
      <c r="P94" s="96">
        <v>0</v>
      </c>
      <c r="Q94" s="228"/>
      <c r="R94" s="97">
        <v>0</v>
      </c>
      <c r="S94" s="96">
        <v>0</v>
      </c>
      <c r="T94" s="229"/>
      <c r="U94" s="97">
        <v>0</v>
      </c>
      <c r="V94" s="96">
        <v>0</v>
      </c>
      <c r="W94" s="97">
        <v>0</v>
      </c>
      <c r="X94" s="96">
        <v>0</v>
      </c>
      <c r="Y94" s="97">
        <v>22122</v>
      </c>
      <c r="Z94" s="96">
        <v>0</v>
      </c>
      <c r="AA94" s="97">
        <v>0</v>
      </c>
      <c r="AB94" s="96">
        <v>0</v>
      </c>
      <c r="AC94" s="97">
        <v>0</v>
      </c>
      <c r="AD94" s="96">
        <v>3142</v>
      </c>
      <c r="AE94" s="97">
        <v>0</v>
      </c>
      <c r="AF94" s="96">
        <v>0</v>
      </c>
      <c r="AG94" s="77"/>
      <c r="AH94" s="97">
        <v>0</v>
      </c>
      <c r="AI94" s="96">
        <v>0</v>
      </c>
      <c r="AJ94" s="77"/>
      <c r="AK94" s="97">
        <v>0</v>
      </c>
      <c r="AL94" s="96">
        <v>0</v>
      </c>
      <c r="AM94" s="77"/>
      <c r="AN94" s="97">
        <v>0</v>
      </c>
      <c r="AO94" s="96">
        <v>0</v>
      </c>
      <c r="AP94" s="77"/>
      <c r="AQ94" s="97">
        <v>0</v>
      </c>
      <c r="AR94" s="96">
        <v>0</v>
      </c>
      <c r="AS94" s="77"/>
      <c r="AT94" s="97">
        <v>0</v>
      </c>
      <c r="AU94" s="96">
        <v>0</v>
      </c>
      <c r="AV94" s="77"/>
      <c r="AW94" s="97">
        <v>116.58731906829151</v>
      </c>
      <c r="AX94" s="96">
        <v>0</v>
      </c>
      <c r="AY94" s="77"/>
      <c r="AZ94" s="96">
        <v>116.58731906829151</v>
      </c>
      <c r="BA94" s="96">
        <v>0</v>
      </c>
      <c r="BB94" s="94">
        <v>-116.58731906829151</v>
      </c>
      <c r="BD94" s="8">
        <v>1</v>
      </c>
    </row>
    <row r="95" spans="1:56" ht="24.9" hidden="1" customHeight="1" x14ac:dyDescent="0.3">
      <c r="A95" s="81">
        <v>150000529</v>
      </c>
      <c r="B95" s="490" t="s">
        <v>193</v>
      </c>
      <c r="C95" s="121">
        <v>9</v>
      </c>
      <c r="D95" s="226" t="s">
        <v>870</v>
      </c>
      <c r="E95" s="220">
        <v>8443.0499999999993</v>
      </c>
      <c r="F95" s="221">
        <v>594993.52636926831</v>
      </c>
      <c r="G95" s="221">
        <v>547893.68351141294</v>
      </c>
      <c r="H95" s="221">
        <v>-47099.842857855372</v>
      </c>
      <c r="I95" s="97">
        <v>21</v>
      </c>
      <c r="J95" s="96">
        <v>5530</v>
      </c>
      <c r="K95" s="227"/>
      <c r="L95" s="97">
        <v>2</v>
      </c>
      <c r="M95" s="96">
        <v>141546</v>
      </c>
      <c r="N95" s="117"/>
      <c r="O95" s="97">
        <v>631.1</v>
      </c>
      <c r="P95" s="96">
        <v>139175</v>
      </c>
      <c r="Q95" s="228"/>
      <c r="R95" s="97">
        <v>21</v>
      </c>
      <c r="S95" s="96">
        <v>83773.146734102236</v>
      </c>
      <c r="T95" s="236"/>
      <c r="U95" s="97">
        <v>625.73787870407091</v>
      </c>
      <c r="V95" s="96">
        <v>0</v>
      </c>
      <c r="W95" s="97">
        <v>68</v>
      </c>
      <c r="X95" s="96">
        <v>20403.120244228314</v>
      </c>
      <c r="Y95" s="97">
        <v>74195.794802570337</v>
      </c>
      <c r="Z95" s="96">
        <v>0</v>
      </c>
      <c r="AA95" s="97">
        <v>0</v>
      </c>
      <c r="AB95" s="96">
        <v>9666.9624963093102</v>
      </c>
      <c r="AC95" s="97">
        <v>22377</v>
      </c>
      <c r="AD95" s="96">
        <v>50600.921355498584</v>
      </c>
      <c r="AE95" s="97">
        <v>14023.93546093115</v>
      </c>
      <c r="AF95" s="96">
        <v>9059.8429971122914</v>
      </c>
      <c r="AG95" s="234"/>
      <c r="AH95" s="97">
        <v>15654.389695769354</v>
      </c>
      <c r="AI95" s="96">
        <v>29730</v>
      </c>
      <c r="AJ95" s="77"/>
      <c r="AK95" s="97">
        <v>12462.927139589821</v>
      </c>
      <c r="AL95" s="96">
        <v>0</v>
      </c>
      <c r="AM95" s="77"/>
      <c r="AN95" s="97">
        <v>25572.220765699782</v>
      </c>
      <c r="AO95" s="96">
        <v>858.1913451964266</v>
      </c>
      <c r="AP95" s="77"/>
      <c r="AQ95" s="97">
        <v>17878.077709422821</v>
      </c>
      <c r="AR95" s="96">
        <v>20751</v>
      </c>
      <c r="AS95" s="77"/>
      <c r="AT95" s="97">
        <v>22636.742679838382</v>
      </c>
      <c r="AU95" s="96">
        <v>12483.886375172615</v>
      </c>
      <c r="AV95" s="77"/>
      <c r="AW95" s="97">
        <v>5815.8387990326828</v>
      </c>
      <c r="AX95" s="96">
        <v>11858</v>
      </c>
      <c r="AY95" s="77"/>
      <c r="AZ95" s="96">
        <v>114044.132250284</v>
      </c>
      <c r="BA95" s="96">
        <v>84740.920717481335</v>
      </c>
      <c r="BB95" s="94">
        <v>-29303.21153280267</v>
      </c>
      <c r="BD95" s="8">
        <v>1</v>
      </c>
    </row>
    <row r="96" spans="1:56" ht="24.9" hidden="1" customHeight="1" x14ac:dyDescent="0.3">
      <c r="A96" s="81">
        <v>150000531</v>
      </c>
      <c r="B96" s="490" t="s">
        <v>195</v>
      </c>
      <c r="C96" s="121">
        <v>9</v>
      </c>
      <c r="D96" s="226" t="s">
        <v>870</v>
      </c>
      <c r="E96" s="220">
        <v>7614.5</v>
      </c>
      <c r="F96" s="221">
        <v>454353.32087887725</v>
      </c>
      <c r="G96" s="221">
        <v>588763.73645388603</v>
      </c>
      <c r="H96" s="221">
        <v>134410.41557500878</v>
      </c>
      <c r="I96" s="97">
        <v>132.78</v>
      </c>
      <c r="J96" s="96">
        <v>55606</v>
      </c>
      <c r="K96" s="233"/>
      <c r="L96" s="97">
        <v>1</v>
      </c>
      <c r="M96" s="96">
        <v>128153</v>
      </c>
      <c r="N96" s="117"/>
      <c r="O96" s="97">
        <v>121</v>
      </c>
      <c r="P96" s="96">
        <v>20933</v>
      </c>
      <c r="Q96" s="239"/>
      <c r="R96" s="97">
        <v>19</v>
      </c>
      <c r="S96" s="96">
        <v>286169</v>
      </c>
      <c r="T96" s="236"/>
      <c r="U96" s="97">
        <v>6252.6101309980277</v>
      </c>
      <c r="V96" s="96">
        <v>0</v>
      </c>
      <c r="W96" s="97">
        <v>31.1</v>
      </c>
      <c r="X96" s="96">
        <v>12831.613886214171</v>
      </c>
      <c r="Y96" s="97">
        <v>30398</v>
      </c>
      <c r="Z96" s="96">
        <v>0</v>
      </c>
      <c r="AA96" s="97">
        <v>0</v>
      </c>
      <c r="AB96" s="96">
        <v>9305</v>
      </c>
      <c r="AC96" s="97">
        <v>7735.8845761948805</v>
      </c>
      <c r="AD96" s="96">
        <v>31379.627860478955</v>
      </c>
      <c r="AE96" s="97">
        <v>20838.325872495687</v>
      </c>
      <c r="AF96" s="96">
        <v>5385.2334354952509</v>
      </c>
      <c r="AG96" s="77"/>
      <c r="AH96" s="97">
        <v>24051.385888696317</v>
      </c>
      <c r="AI96" s="96">
        <v>16206</v>
      </c>
      <c r="AJ96" s="77"/>
      <c r="AK96" s="97">
        <v>15611.933852843664</v>
      </c>
      <c r="AL96" s="96">
        <v>12276</v>
      </c>
      <c r="AM96" s="77"/>
      <c r="AN96" s="97">
        <v>24076.816105815586</v>
      </c>
      <c r="AO96" s="96">
        <v>1287.2999011257489</v>
      </c>
      <c r="AP96" s="77"/>
      <c r="AQ96" s="97">
        <v>29535.927593335826</v>
      </c>
      <c r="AR96" s="96">
        <v>1799</v>
      </c>
      <c r="AS96" s="77"/>
      <c r="AT96" s="97">
        <v>19718.888493283346</v>
      </c>
      <c r="AU96" s="96">
        <v>17326</v>
      </c>
      <c r="AV96" s="77"/>
      <c r="AW96" s="97">
        <v>3548.8418394046753</v>
      </c>
      <c r="AX96" s="96">
        <v>11622</v>
      </c>
      <c r="AY96" s="77"/>
      <c r="AZ96" s="96">
        <v>137382.11964587512</v>
      </c>
      <c r="BA96" s="96">
        <v>65901.533336620996</v>
      </c>
      <c r="BB96" s="94">
        <v>-71480.586309254126</v>
      </c>
      <c r="BD96" s="8">
        <v>1</v>
      </c>
    </row>
    <row r="97" spans="1:56" ht="24.9" hidden="1" customHeight="1" x14ac:dyDescent="0.3">
      <c r="A97" s="81">
        <v>150000532</v>
      </c>
      <c r="B97" s="490" t="s">
        <v>197</v>
      </c>
      <c r="C97" s="121">
        <v>5</v>
      </c>
      <c r="D97" s="226" t="s">
        <v>870</v>
      </c>
      <c r="E97" s="220">
        <v>2489.87</v>
      </c>
      <c r="F97" s="221">
        <v>103685.5344609095</v>
      </c>
      <c r="G97" s="221">
        <v>121477.30338495321</v>
      </c>
      <c r="H97" s="221">
        <v>17791.768924043703</v>
      </c>
      <c r="I97" s="97">
        <v>63.599999999999994</v>
      </c>
      <c r="J97" s="96">
        <v>14576.74</v>
      </c>
      <c r="K97" s="227"/>
      <c r="L97" s="97">
        <v>2</v>
      </c>
      <c r="M97" s="96">
        <v>58315</v>
      </c>
      <c r="N97" s="117"/>
      <c r="O97" s="97">
        <v>0</v>
      </c>
      <c r="P97" s="96">
        <v>0</v>
      </c>
      <c r="Q97" s="228"/>
      <c r="R97" s="97">
        <v>0</v>
      </c>
      <c r="S97" s="96">
        <v>0</v>
      </c>
      <c r="T97" s="229"/>
      <c r="U97" s="97">
        <v>0</v>
      </c>
      <c r="V97" s="96">
        <v>0</v>
      </c>
      <c r="W97" s="97">
        <v>0</v>
      </c>
      <c r="X97" s="96">
        <v>0</v>
      </c>
      <c r="Y97" s="97">
        <v>16909.78</v>
      </c>
      <c r="Z97" s="96">
        <v>0</v>
      </c>
      <c r="AA97" s="97">
        <v>0</v>
      </c>
      <c r="AB97" s="96">
        <v>0</v>
      </c>
      <c r="AC97" s="97">
        <v>10065</v>
      </c>
      <c r="AD97" s="96">
        <v>21610.783384953211</v>
      </c>
      <c r="AE97" s="97">
        <v>11055.077548037372</v>
      </c>
      <c r="AF97" s="96">
        <v>2442.9381212080389</v>
      </c>
      <c r="AG97" s="77"/>
      <c r="AH97" s="97">
        <v>14807.57501860435</v>
      </c>
      <c r="AI97" s="96">
        <v>15825.393045057328</v>
      </c>
      <c r="AJ97" s="77"/>
      <c r="AK97" s="97">
        <v>2286.6848365262081</v>
      </c>
      <c r="AL97" s="96">
        <v>0</v>
      </c>
      <c r="AM97" s="77"/>
      <c r="AN97" s="97">
        <v>8019.7230748015754</v>
      </c>
      <c r="AO97" s="96">
        <v>0</v>
      </c>
      <c r="AP97" s="77"/>
      <c r="AQ97" s="97">
        <v>5241.120967434279</v>
      </c>
      <c r="AR97" s="96">
        <v>0</v>
      </c>
      <c r="AS97" s="77"/>
      <c r="AT97" s="97">
        <v>6405.4102292058815</v>
      </c>
      <c r="AU97" s="96">
        <v>21038.33634215191</v>
      </c>
      <c r="AV97" s="77"/>
      <c r="AW97" s="97">
        <v>3055.6047823801614</v>
      </c>
      <c r="AX97" s="96">
        <v>2133</v>
      </c>
      <c r="AY97" s="77"/>
      <c r="AZ97" s="96">
        <v>50871.196456989826</v>
      </c>
      <c r="BA97" s="96">
        <v>41439.667508417275</v>
      </c>
      <c r="BB97" s="94">
        <v>-9431.5289485725516</v>
      </c>
      <c r="BD97" s="8">
        <v>1</v>
      </c>
    </row>
    <row r="98" spans="1:56" ht="24.9" hidden="1" customHeight="1" x14ac:dyDescent="0.3">
      <c r="A98" s="81">
        <v>150000533</v>
      </c>
      <c r="B98" s="490" t="s">
        <v>199</v>
      </c>
      <c r="C98" s="121">
        <v>9</v>
      </c>
      <c r="D98" s="226" t="s">
        <v>870</v>
      </c>
      <c r="E98" s="220">
        <v>11377.55</v>
      </c>
      <c r="F98" s="221">
        <v>696233.49056470382</v>
      </c>
      <c r="G98" s="221">
        <v>662608.55203664943</v>
      </c>
      <c r="H98" s="221">
        <v>-33624.938528054394</v>
      </c>
      <c r="I98" s="97">
        <v>455.40000000000003</v>
      </c>
      <c r="J98" s="96">
        <v>134466</v>
      </c>
      <c r="K98" s="227"/>
      <c r="L98" s="97">
        <v>2</v>
      </c>
      <c r="M98" s="96">
        <v>255080</v>
      </c>
      <c r="N98" s="117"/>
      <c r="O98" s="97">
        <v>236</v>
      </c>
      <c r="P98" s="96">
        <v>50130.729999999996</v>
      </c>
      <c r="Q98" s="228"/>
      <c r="R98" s="97">
        <v>18</v>
      </c>
      <c r="S98" s="96">
        <v>68486</v>
      </c>
      <c r="T98" s="236"/>
      <c r="U98" s="97">
        <v>0</v>
      </c>
      <c r="V98" s="96">
        <v>0</v>
      </c>
      <c r="W98" s="97">
        <v>66.5</v>
      </c>
      <c r="X98" s="96">
        <v>10440.011288717706</v>
      </c>
      <c r="Y98" s="97">
        <v>20038</v>
      </c>
      <c r="Z98" s="96">
        <v>0</v>
      </c>
      <c r="AA98" s="97">
        <v>0</v>
      </c>
      <c r="AB98" s="96">
        <v>11839.61</v>
      </c>
      <c r="AC98" s="97">
        <v>70580</v>
      </c>
      <c r="AD98" s="96">
        <v>41548.200747931842</v>
      </c>
      <c r="AE98" s="97">
        <v>30519.376095929001</v>
      </c>
      <c r="AF98" s="96">
        <v>5877.58</v>
      </c>
      <c r="AG98" s="161"/>
      <c r="AH98" s="97">
        <v>35021.608114151903</v>
      </c>
      <c r="AI98" s="96">
        <v>13946.33</v>
      </c>
      <c r="AJ98" s="77"/>
      <c r="AK98" s="97">
        <v>10273.424908484512</v>
      </c>
      <c r="AL98" s="96">
        <v>3841</v>
      </c>
      <c r="AM98" s="77"/>
      <c r="AN98" s="97">
        <v>34142.692577885886</v>
      </c>
      <c r="AO98" s="96">
        <v>0</v>
      </c>
      <c r="AP98" s="77"/>
      <c r="AQ98" s="97">
        <v>44695.253511724877</v>
      </c>
      <c r="AR98" s="96">
        <v>588</v>
      </c>
      <c r="AS98" s="77"/>
      <c r="AT98" s="97">
        <v>40070.823319022631</v>
      </c>
      <c r="AU98" s="96">
        <v>5588.805755337411</v>
      </c>
      <c r="AV98" s="77"/>
      <c r="AW98" s="97">
        <v>5717.9436800445455</v>
      </c>
      <c r="AX98" s="96">
        <v>0</v>
      </c>
      <c r="AY98" s="77"/>
      <c r="AZ98" s="96">
        <v>200441.12220724337</v>
      </c>
      <c r="BA98" s="96">
        <v>29841.715755337413</v>
      </c>
      <c r="BB98" s="94">
        <v>-170599.40645190596</v>
      </c>
      <c r="BD98" s="8">
        <v>1</v>
      </c>
    </row>
    <row r="99" spans="1:56" ht="24.9" hidden="1" customHeight="1" x14ac:dyDescent="0.3">
      <c r="A99" s="81">
        <v>150000534</v>
      </c>
      <c r="B99" s="490" t="s">
        <v>201</v>
      </c>
      <c r="C99" s="121">
        <v>5</v>
      </c>
      <c r="D99" s="226" t="s">
        <v>870</v>
      </c>
      <c r="E99" s="220">
        <v>2481.4</v>
      </c>
      <c r="F99" s="221">
        <v>155400.93799999129</v>
      </c>
      <c r="G99" s="221">
        <v>227338.74</v>
      </c>
      <c r="H99" s="221">
        <v>71937.802000008698</v>
      </c>
      <c r="I99" s="97">
        <v>239</v>
      </c>
      <c r="J99" s="96">
        <v>107811</v>
      </c>
      <c r="K99" s="227"/>
      <c r="L99" s="97">
        <v>5</v>
      </c>
      <c r="M99" s="96">
        <v>86730</v>
      </c>
      <c r="N99" s="230"/>
      <c r="O99" s="97">
        <v>0</v>
      </c>
      <c r="P99" s="96">
        <v>0</v>
      </c>
      <c r="Q99" s="228"/>
      <c r="R99" s="97">
        <v>0</v>
      </c>
      <c r="S99" s="96">
        <v>0</v>
      </c>
      <c r="T99" s="229"/>
      <c r="U99" s="97">
        <v>0</v>
      </c>
      <c r="V99" s="96">
        <v>0</v>
      </c>
      <c r="W99" s="97">
        <v>0</v>
      </c>
      <c r="X99" s="96">
        <v>0</v>
      </c>
      <c r="Y99" s="97">
        <v>2100</v>
      </c>
      <c r="Z99" s="96">
        <v>0</v>
      </c>
      <c r="AA99" s="97">
        <v>0</v>
      </c>
      <c r="AB99" s="96">
        <v>3281.74</v>
      </c>
      <c r="AC99" s="97">
        <v>18756</v>
      </c>
      <c r="AD99" s="96">
        <v>8660</v>
      </c>
      <c r="AE99" s="97">
        <v>11374.839995940274</v>
      </c>
      <c r="AF99" s="96">
        <v>6693.846033698891</v>
      </c>
      <c r="AG99" s="77"/>
      <c r="AH99" s="97">
        <v>14807.57501860435</v>
      </c>
      <c r="AI99" s="96">
        <v>6793</v>
      </c>
      <c r="AJ99" s="161"/>
      <c r="AK99" s="97">
        <v>5656.7025687013092</v>
      </c>
      <c r="AL99" s="96">
        <v>0</v>
      </c>
      <c r="AM99" s="77"/>
      <c r="AN99" s="97">
        <v>8216.1613121648843</v>
      </c>
      <c r="AO99" s="96">
        <v>0</v>
      </c>
      <c r="AP99" s="77"/>
      <c r="AQ99" s="97">
        <v>5241.120967434279</v>
      </c>
      <c r="AR99" s="96">
        <v>5498</v>
      </c>
      <c r="AS99" s="77"/>
      <c r="AT99" s="97">
        <v>6405.4102292058815</v>
      </c>
      <c r="AU99" s="96">
        <v>11187.80023127021</v>
      </c>
      <c r="AV99" s="77"/>
      <c r="AW99" s="97">
        <v>3055.6047823801614</v>
      </c>
      <c r="AX99" s="96">
        <v>3815</v>
      </c>
      <c r="AY99" s="77"/>
      <c r="AZ99" s="96">
        <v>54757.414874431139</v>
      </c>
      <c r="BA99" s="96">
        <v>33987.646264969102</v>
      </c>
      <c r="BB99" s="94">
        <v>-20769.768609462037</v>
      </c>
      <c r="BD99" s="8">
        <v>1</v>
      </c>
    </row>
    <row r="100" spans="1:56" ht="24.9" hidden="1" customHeight="1" x14ac:dyDescent="0.3">
      <c r="A100" s="81">
        <v>150000535</v>
      </c>
      <c r="B100" s="490" t="s">
        <v>203</v>
      </c>
      <c r="C100" s="121">
        <v>9</v>
      </c>
      <c r="D100" s="226" t="s">
        <v>870</v>
      </c>
      <c r="E100" s="220">
        <v>11458.36</v>
      </c>
      <c r="F100" s="221">
        <v>675527.82418775384</v>
      </c>
      <c r="G100" s="221">
        <v>747939.77623781515</v>
      </c>
      <c r="H100" s="221">
        <v>72411.952050061314</v>
      </c>
      <c r="I100" s="97">
        <v>391.5</v>
      </c>
      <c r="J100" s="96">
        <v>126383.42994078349</v>
      </c>
      <c r="K100" s="233"/>
      <c r="L100" s="97">
        <v>1</v>
      </c>
      <c r="M100" s="96">
        <v>82372.289999999994</v>
      </c>
      <c r="N100" s="117"/>
      <c r="O100" s="97">
        <v>434.8</v>
      </c>
      <c r="P100" s="96">
        <v>109759.73</v>
      </c>
      <c r="Q100" s="239"/>
      <c r="R100" s="97">
        <v>29</v>
      </c>
      <c r="S100" s="96">
        <v>147010.65497689776</v>
      </c>
      <c r="T100" s="236"/>
      <c r="U100" s="97">
        <v>0</v>
      </c>
      <c r="V100" s="96">
        <v>0</v>
      </c>
      <c r="W100" s="97">
        <v>8</v>
      </c>
      <c r="X100" s="96">
        <v>2500</v>
      </c>
      <c r="Y100" s="97">
        <v>69086</v>
      </c>
      <c r="Z100" s="96">
        <v>0</v>
      </c>
      <c r="AA100" s="97">
        <v>0</v>
      </c>
      <c r="AB100" s="96">
        <v>10479.280000000001</v>
      </c>
      <c r="AC100" s="97">
        <v>66242.61</v>
      </c>
      <c r="AD100" s="96">
        <v>134105.78132013383</v>
      </c>
      <c r="AE100" s="97">
        <v>34579.089970387911</v>
      </c>
      <c r="AF100" s="96">
        <v>19251.267830200737</v>
      </c>
      <c r="AG100" s="234"/>
      <c r="AH100" s="97">
        <v>40525.959538549418</v>
      </c>
      <c r="AI100" s="96">
        <v>30937.738574721894</v>
      </c>
      <c r="AJ100" s="161"/>
      <c r="AK100" s="97">
        <v>22014.518486975918</v>
      </c>
      <c r="AL100" s="96">
        <v>9926</v>
      </c>
      <c r="AM100" s="77"/>
      <c r="AN100" s="97">
        <v>36973.653962523407</v>
      </c>
      <c r="AO100" s="96">
        <v>0</v>
      </c>
      <c r="AP100" s="77"/>
      <c r="AQ100" s="97">
        <v>49226.103735473436</v>
      </c>
      <c r="AR100" s="96">
        <v>24858</v>
      </c>
      <c r="AS100" s="77"/>
      <c r="AT100" s="97">
        <v>45543.695417213959</v>
      </c>
      <c r="AU100" s="96">
        <v>15249.209697760318</v>
      </c>
      <c r="AV100" s="77"/>
      <c r="AW100" s="97">
        <v>5815.8387990326828</v>
      </c>
      <c r="AX100" s="96">
        <v>13118</v>
      </c>
      <c r="AY100" s="77"/>
      <c r="AZ100" s="96">
        <v>234678.85991015672</v>
      </c>
      <c r="BA100" s="96">
        <v>113340.21610268296</v>
      </c>
      <c r="BB100" s="94">
        <v>-121338.64380747377</v>
      </c>
      <c r="BD100" s="8">
        <v>1</v>
      </c>
    </row>
    <row r="101" spans="1:56" ht="24.9" hidden="1" customHeight="1" x14ac:dyDescent="0.3">
      <c r="A101" s="81">
        <v>150000645</v>
      </c>
      <c r="B101" s="490" t="s">
        <v>205</v>
      </c>
      <c r="C101" s="121">
        <v>1</v>
      </c>
      <c r="D101" s="226" t="s">
        <v>870</v>
      </c>
      <c r="E101" s="220">
        <v>216</v>
      </c>
      <c r="F101" s="221">
        <v>12883.671030931049</v>
      </c>
      <c r="G101" s="221">
        <v>9244</v>
      </c>
      <c r="H101" s="221">
        <v>-3639.6710309310492</v>
      </c>
      <c r="I101" s="97">
        <v>15.5</v>
      </c>
      <c r="J101" s="96">
        <v>3191</v>
      </c>
      <c r="K101" s="227"/>
      <c r="L101" s="97">
        <v>0</v>
      </c>
      <c r="M101" s="96">
        <v>0</v>
      </c>
      <c r="N101" s="117"/>
      <c r="O101" s="97">
        <v>0</v>
      </c>
      <c r="P101" s="96">
        <v>0</v>
      </c>
      <c r="Q101" s="228"/>
      <c r="R101" s="97">
        <v>0</v>
      </c>
      <c r="S101" s="96">
        <v>0</v>
      </c>
      <c r="T101" s="229"/>
      <c r="U101" s="97">
        <v>0</v>
      </c>
      <c r="V101" s="96">
        <v>0</v>
      </c>
      <c r="W101" s="97">
        <v>0</v>
      </c>
      <c r="X101" s="96">
        <v>0</v>
      </c>
      <c r="Y101" s="97">
        <v>5435</v>
      </c>
      <c r="Z101" s="96">
        <v>0</v>
      </c>
      <c r="AA101" s="97">
        <v>0</v>
      </c>
      <c r="AB101" s="96">
        <v>0</v>
      </c>
      <c r="AC101" s="97">
        <v>0</v>
      </c>
      <c r="AD101" s="96">
        <v>618</v>
      </c>
      <c r="AE101" s="97">
        <v>0</v>
      </c>
      <c r="AF101" s="96">
        <v>0</v>
      </c>
      <c r="AG101" s="77"/>
      <c r="AH101" s="97">
        <v>0</v>
      </c>
      <c r="AI101" s="96">
        <v>0</v>
      </c>
      <c r="AJ101" s="77"/>
      <c r="AK101" s="97">
        <v>0</v>
      </c>
      <c r="AL101" s="96">
        <v>0</v>
      </c>
      <c r="AM101" s="77"/>
      <c r="AN101" s="97">
        <v>0</v>
      </c>
      <c r="AO101" s="96">
        <v>0</v>
      </c>
      <c r="AP101" s="77"/>
      <c r="AQ101" s="97">
        <v>0</v>
      </c>
      <c r="AR101" s="96">
        <v>1228</v>
      </c>
      <c r="AS101" s="77"/>
      <c r="AT101" s="97">
        <v>0</v>
      </c>
      <c r="AU101" s="96">
        <v>0</v>
      </c>
      <c r="AV101" s="77"/>
      <c r="AW101" s="97">
        <v>57.887999999999991</v>
      </c>
      <c r="AX101" s="96">
        <v>0</v>
      </c>
      <c r="AY101" s="77"/>
      <c r="AZ101" s="96">
        <v>57.887999999999991</v>
      </c>
      <c r="BA101" s="96">
        <v>1228</v>
      </c>
      <c r="BB101" s="94">
        <v>1170.1120000000001</v>
      </c>
      <c r="BD101" s="8">
        <v>3</v>
      </c>
    </row>
    <row r="102" spans="1:56" ht="24.9" hidden="1" customHeight="1" x14ac:dyDescent="0.3">
      <c r="A102" s="81">
        <v>150000643</v>
      </c>
      <c r="B102" s="490" t="s">
        <v>207</v>
      </c>
      <c r="C102" s="121">
        <v>1</v>
      </c>
      <c r="D102" s="226" t="s">
        <v>870</v>
      </c>
      <c r="E102" s="220">
        <v>216.8</v>
      </c>
      <c r="F102" s="221">
        <v>10818.346508019487</v>
      </c>
      <c r="G102" s="221">
        <v>0</v>
      </c>
      <c r="H102" s="221">
        <v>-10818.346508019487</v>
      </c>
      <c r="I102" s="97">
        <v>0</v>
      </c>
      <c r="J102" s="96">
        <v>0</v>
      </c>
      <c r="K102" s="227"/>
      <c r="L102" s="97">
        <v>0</v>
      </c>
      <c r="M102" s="96">
        <v>0</v>
      </c>
      <c r="N102" s="117"/>
      <c r="O102" s="97">
        <v>0</v>
      </c>
      <c r="P102" s="96">
        <v>0</v>
      </c>
      <c r="Q102" s="228"/>
      <c r="R102" s="97">
        <v>0</v>
      </c>
      <c r="S102" s="96">
        <v>0</v>
      </c>
      <c r="T102" s="229"/>
      <c r="U102" s="97">
        <v>0</v>
      </c>
      <c r="V102" s="96">
        <v>0</v>
      </c>
      <c r="W102" s="97">
        <v>0</v>
      </c>
      <c r="X102" s="96">
        <v>0</v>
      </c>
      <c r="Y102" s="97">
        <v>0</v>
      </c>
      <c r="Z102" s="96">
        <v>0</v>
      </c>
      <c r="AA102" s="97">
        <v>0</v>
      </c>
      <c r="AB102" s="96">
        <v>0</v>
      </c>
      <c r="AC102" s="97">
        <v>0</v>
      </c>
      <c r="AD102" s="96">
        <v>0</v>
      </c>
      <c r="AE102" s="97">
        <v>0</v>
      </c>
      <c r="AF102" s="96">
        <v>0</v>
      </c>
      <c r="AG102" s="77"/>
      <c r="AH102" s="97">
        <v>0</v>
      </c>
      <c r="AI102" s="96">
        <v>0</v>
      </c>
      <c r="AJ102" s="77"/>
      <c r="AK102" s="97">
        <v>0</v>
      </c>
      <c r="AL102" s="96">
        <v>0</v>
      </c>
      <c r="AM102" s="77"/>
      <c r="AN102" s="97">
        <v>0</v>
      </c>
      <c r="AO102" s="96">
        <v>0</v>
      </c>
      <c r="AP102" s="77"/>
      <c r="AQ102" s="97">
        <v>0</v>
      </c>
      <c r="AR102" s="96">
        <v>0</v>
      </c>
      <c r="AS102" s="77"/>
      <c r="AT102" s="97">
        <v>0</v>
      </c>
      <c r="AU102" s="96">
        <v>0</v>
      </c>
      <c r="AV102" s="77"/>
      <c r="AW102" s="97">
        <v>58.535999999999987</v>
      </c>
      <c r="AX102" s="96">
        <v>0</v>
      </c>
      <c r="AY102" s="77"/>
      <c r="AZ102" s="96">
        <v>58.535999999999987</v>
      </c>
      <c r="BA102" s="96">
        <v>0</v>
      </c>
      <c r="BB102" s="94">
        <v>-58.535999999999987</v>
      </c>
      <c r="BD102" s="8">
        <v>3</v>
      </c>
    </row>
    <row r="103" spans="1:56" ht="24.9" hidden="1" customHeight="1" x14ac:dyDescent="0.3">
      <c r="A103" s="81">
        <v>150000644</v>
      </c>
      <c r="B103" s="490" t="s">
        <v>209</v>
      </c>
      <c r="C103" s="121">
        <v>1</v>
      </c>
      <c r="D103" s="226" t="s">
        <v>870</v>
      </c>
      <c r="E103" s="220">
        <v>214.7</v>
      </c>
      <c r="F103" s="221">
        <v>10711.504776422555</v>
      </c>
      <c r="G103" s="221">
        <v>2588</v>
      </c>
      <c r="H103" s="221">
        <v>-8123.5047764225546</v>
      </c>
      <c r="I103" s="97">
        <v>2</v>
      </c>
      <c r="J103" s="96">
        <v>743</v>
      </c>
      <c r="K103" s="227"/>
      <c r="L103" s="97">
        <v>0</v>
      </c>
      <c r="M103" s="96">
        <v>0</v>
      </c>
      <c r="N103" s="117"/>
      <c r="O103" s="97">
        <v>0</v>
      </c>
      <c r="P103" s="96">
        <v>0</v>
      </c>
      <c r="Q103" s="228"/>
      <c r="R103" s="97">
        <v>0</v>
      </c>
      <c r="S103" s="96">
        <v>0</v>
      </c>
      <c r="T103" s="229"/>
      <c r="U103" s="97">
        <v>0</v>
      </c>
      <c r="V103" s="96">
        <v>0</v>
      </c>
      <c r="W103" s="97">
        <v>0</v>
      </c>
      <c r="X103" s="96">
        <v>0</v>
      </c>
      <c r="Y103" s="97">
        <v>1845</v>
      </c>
      <c r="Z103" s="96">
        <v>0</v>
      </c>
      <c r="AA103" s="97">
        <v>0</v>
      </c>
      <c r="AB103" s="96">
        <v>0</v>
      </c>
      <c r="AC103" s="97">
        <v>0</v>
      </c>
      <c r="AD103" s="96">
        <v>0</v>
      </c>
      <c r="AE103" s="97">
        <v>0</v>
      </c>
      <c r="AF103" s="96">
        <v>0</v>
      </c>
      <c r="AG103" s="77"/>
      <c r="AH103" s="97">
        <v>0</v>
      </c>
      <c r="AI103" s="96">
        <v>0</v>
      </c>
      <c r="AJ103" s="77"/>
      <c r="AK103" s="97">
        <v>397.23306727585327</v>
      </c>
      <c r="AL103" s="96">
        <v>0</v>
      </c>
      <c r="AM103" s="77"/>
      <c r="AN103" s="97">
        <v>0</v>
      </c>
      <c r="AO103" s="96">
        <v>0</v>
      </c>
      <c r="AP103" s="77"/>
      <c r="AQ103" s="97">
        <v>0</v>
      </c>
      <c r="AR103" s="96">
        <v>0</v>
      </c>
      <c r="AS103" s="77"/>
      <c r="AT103" s="97">
        <v>0</v>
      </c>
      <c r="AU103" s="96">
        <v>0</v>
      </c>
      <c r="AV103" s="77"/>
      <c r="AW103" s="97">
        <v>57.96899999999998</v>
      </c>
      <c r="AX103" s="96">
        <v>0</v>
      </c>
      <c r="AY103" s="77"/>
      <c r="AZ103" s="96">
        <v>455.20206727585327</v>
      </c>
      <c r="BA103" s="96">
        <v>0</v>
      </c>
      <c r="BB103" s="94">
        <v>-455.20206727585327</v>
      </c>
      <c r="BD103" s="8">
        <v>3</v>
      </c>
    </row>
    <row r="104" spans="1:56" ht="24.9" hidden="1" customHeight="1" x14ac:dyDescent="0.3">
      <c r="A104" s="81">
        <v>150000566</v>
      </c>
      <c r="B104" s="490" t="s">
        <v>211</v>
      </c>
      <c r="C104" s="121">
        <v>1</v>
      </c>
      <c r="D104" s="226" t="s">
        <v>870</v>
      </c>
      <c r="E104" s="220">
        <v>397.8</v>
      </c>
      <c r="F104" s="221">
        <v>23274.879626949445</v>
      </c>
      <c r="G104" s="221">
        <v>162</v>
      </c>
      <c r="H104" s="221">
        <v>-23112.879626949445</v>
      </c>
      <c r="I104" s="97">
        <v>0</v>
      </c>
      <c r="J104" s="96">
        <v>162</v>
      </c>
      <c r="K104" s="227"/>
      <c r="L104" s="97">
        <v>0</v>
      </c>
      <c r="M104" s="96">
        <v>0</v>
      </c>
      <c r="N104" s="117"/>
      <c r="O104" s="97">
        <v>0</v>
      </c>
      <c r="P104" s="96">
        <v>0</v>
      </c>
      <c r="Q104" s="228"/>
      <c r="R104" s="97">
        <v>0</v>
      </c>
      <c r="S104" s="96">
        <v>0</v>
      </c>
      <c r="T104" s="229"/>
      <c r="U104" s="97">
        <v>0</v>
      </c>
      <c r="V104" s="96">
        <v>0</v>
      </c>
      <c r="W104" s="97">
        <v>0</v>
      </c>
      <c r="X104" s="96">
        <v>0</v>
      </c>
      <c r="Y104" s="97">
        <v>0</v>
      </c>
      <c r="Z104" s="96">
        <v>0</v>
      </c>
      <c r="AA104" s="97">
        <v>0</v>
      </c>
      <c r="AB104" s="96">
        <v>0</v>
      </c>
      <c r="AC104" s="97">
        <v>0</v>
      </c>
      <c r="AD104" s="96">
        <v>0</v>
      </c>
      <c r="AE104" s="97">
        <v>0</v>
      </c>
      <c r="AF104" s="96">
        <v>0</v>
      </c>
      <c r="AG104" s="77"/>
      <c r="AH104" s="97">
        <v>0</v>
      </c>
      <c r="AI104" s="96">
        <v>0</v>
      </c>
      <c r="AJ104" s="77"/>
      <c r="AK104" s="97">
        <v>0</v>
      </c>
      <c r="AL104" s="96">
        <v>0</v>
      </c>
      <c r="AM104" s="77"/>
      <c r="AN104" s="97">
        <v>0</v>
      </c>
      <c r="AO104" s="96">
        <v>0</v>
      </c>
      <c r="AP104" s="77"/>
      <c r="AQ104" s="97">
        <v>0</v>
      </c>
      <c r="AR104" s="96">
        <v>0</v>
      </c>
      <c r="AS104" s="77"/>
      <c r="AT104" s="97">
        <v>0</v>
      </c>
      <c r="AU104" s="96">
        <v>0</v>
      </c>
      <c r="AV104" s="77"/>
      <c r="AW104" s="97">
        <v>93.713548232221186</v>
      </c>
      <c r="AX104" s="96">
        <v>0</v>
      </c>
      <c r="AY104" s="77"/>
      <c r="AZ104" s="96">
        <v>93.713548232221186</v>
      </c>
      <c r="BA104" s="96">
        <v>0</v>
      </c>
      <c r="BB104" s="94">
        <v>-93.713548232221186</v>
      </c>
      <c r="BD104" s="8">
        <v>1</v>
      </c>
    </row>
    <row r="105" spans="1:56" ht="24.9" hidden="1" customHeight="1" x14ac:dyDescent="0.3">
      <c r="A105" s="81">
        <v>150000569</v>
      </c>
      <c r="B105" s="490" t="s">
        <v>213</v>
      </c>
      <c r="C105" s="121">
        <v>1</v>
      </c>
      <c r="D105" s="226" t="s">
        <v>870</v>
      </c>
      <c r="E105" s="220">
        <v>245.6</v>
      </c>
      <c r="F105" s="221">
        <v>14490.948615178731</v>
      </c>
      <c r="G105" s="221">
        <v>19681.28</v>
      </c>
      <c r="H105" s="221">
        <v>5190.3313848212674</v>
      </c>
      <c r="I105" s="97">
        <v>4.3</v>
      </c>
      <c r="J105" s="96">
        <v>1672</v>
      </c>
      <c r="K105" s="227"/>
      <c r="L105" s="97">
        <v>0</v>
      </c>
      <c r="M105" s="96">
        <v>0</v>
      </c>
      <c r="N105" s="117"/>
      <c r="O105" s="97">
        <v>0</v>
      </c>
      <c r="P105" s="96">
        <v>0</v>
      </c>
      <c r="Q105" s="228"/>
      <c r="R105" s="97">
        <v>0</v>
      </c>
      <c r="S105" s="96">
        <v>0</v>
      </c>
      <c r="T105" s="229"/>
      <c r="U105" s="97">
        <v>0</v>
      </c>
      <c r="V105" s="96">
        <v>0</v>
      </c>
      <c r="W105" s="97">
        <v>34</v>
      </c>
      <c r="X105" s="96">
        <v>13968.28</v>
      </c>
      <c r="Y105" s="97">
        <v>3264</v>
      </c>
      <c r="Z105" s="96">
        <v>0</v>
      </c>
      <c r="AA105" s="97">
        <v>0</v>
      </c>
      <c r="AB105" s="96">
        <v>777</v>
      </c>
      <c r="AC105" s="97">
        <v>0</v>
      </c>
      <c r="AD105" s="96">
        <v>0</v>
      </c>
      <c r="AE105" s="97">
        <v>0</v>
      </c>
      <c r="AF105" s="96">
        <v>0</v>
      </c>
      <c r="AG105" s="77"/>
      <c r="AH105" s="97">
        <v>0</v>
      </c>
      <c r="AI105" s="96">
        <v>0</v>
      </c>
      <c r="AJ105" s="77"/>
      <c r="AK105" s="97">
        <v>0</v>
      </c>
      <c r="AL105" s="96">
        <v>0</v>
      </c>
      <c r="AM105" s="77"/>
      <c r="AN105" s="97">
        <v>0</v>
      </c>
      <c r="AO105" s="96">
        <v>0</v>
      </c>
      <c r="AP105" s="77"/>
      <c r="AQ105" s="97">
        <v>0</v>
      </c>
      <c r="AR105" s="96">
        <v>0</v>
      </c>
      <c r="AS105" s="77"/>
      <c r="AT105" s="97">
        <v>0</v>
      </c>
      <c r="AU105" s="96">
        <v>0</v>
      </c>
      <c r="AV105" s="77"/>
      <c r="AW105" s="97">
        <v>76.414374505059527</v>
      </c>
      <c r="AX105" s="96">
        <v>0</v>
      </c>
      <c r="AY105" s="77"/>
      <c r="AZ105" s="96">
        <v>76.414374505059527</v>
      </c>
      <c r="BA105" s="96">
        <v>0</v>
      </c>
      <c r="BB105" s="94">
        <v>-76.414374505059527</v>
      </c>
      <c r="BD105" s="8">
        <v>1</v>
      </c>
    </row>
    <row r="106" spans="1:56" ht="24.9" hidden="1" customHeight="1" x14ac:dyDescent="0.3">
      <c r="A106" s="81">
        <v>150000570</v>
      </c>
      <c r="B106" s="490" t="s">
        <v>215</v>
      </c>
      <c r="C106" s="121">
        <v>1</v>
      </c>
      <c r="D106" s="226" t="s">
        <v>870</v>
      </c>
      <c r="E106" s="220">
        <v>282.8</v>
      </c>
      <c r="F106" s="221">
        <v>11330.462012224412</v>
      </c>
      <c r="G106" s="221">
        <v>573</v>
      </c>
      <c r="H106" s="221">
        <v>-10757.462012224412</v>
      </c>
      <c r="I106" s="97">
        <v>0</v>
      </c>
      <c r="J106" s="96">
        <v>0</v>
      </c>
      <c r="K106" s="227"/>
      <c r="L106" s="97">
        <v>0</v>
      </c>
      <c r="M106" s="96">
        <v>0</v>
      </c>
      <c r="N106" s="117"/>
      <c r="O106" s="97">
        <v>0</v>
      </c>
      <c r="P106" s="96">
        <v>0</v>
      </c>
      <c r="Q106" s="228"/>
      <c r="R106" s="97">
        <v>0</v>
      </c>
      <c r="S106" s="96">
        <v>0</v>
      </c>
      <c r="T106" s="229"/>
      <c r="U106" s="97">
        <v>0</v>
      </c>
      <c r="V106" s="96">
        <v>0</v>
      </c>
      <c r="W106" s="97">
        <v>0</v>
      </c>
      <c r="X106" s="96">
        <v>0</v>
      </c>
      <c r="Y106" s="97">
        <v>0</v>
      </c>
      <c r="Z106" s="96">
        <v>0</v>
      </c>
      <c r="AA106" s="97">
        <v>0</v>
      </c>
      <c r="AB106" s="96">
        <v>0</v>
      </c>
      <c r="AC106" s="97">
        <v>0</v>
      </c>
      <c r="AD106" s="96">
        <v>573</v>
      </c>
      <c r="AE106" s="97">
        <v>0</v>
      </c>
      <c r="AF106" s="96">
        <v>0</v>
      </c>
      <c r="AG106" s="77"/>
      <c r="AH106" s="97">
        <v>0</v>
      </c>
      <c r="AI106" s="96">
        <v>0</v>
      </c>
      <c r="AJ106" s="77"/>
      <c r="AK106" s="97">
        <v>0</v>
      </c>
      <c r="AL106" s="96">
        <v>0</v>
      </c>
      <c r="AM106" s="77"/>
      <c r="AN106" s="97">
        <v>0</v>
      </c>
      <c r="AO106" s="96">
        <v>0</v>
      </c>
      <c r="AP106" s="77"/>
      <c r="AQ106" s="97">
        <v>0</v>
      </c>
      <c r="AR106" s="96">
        <v>0</v>
      </c>
      <c r="AS106" s="77"/>
      <c r="AT106" s="97">
        <v>0</v>
      </c>
      <c r="AU106" s="96">
        <v>0</v>
      </c>
      <c r="AV106" s="77"/>
      <c r="AW106" s="97">
        <v>90.925431086026663</v>
      </c>
      <c r="AX106" s="96">
        <v>0</v>
      </c>
      <c r="AY106" s="77"/>
      <c r="AZ106" s="96">
        <v>90.925431086026663</v>
      </c>
      <c r="BA106" s="96">
        <v>0</v>
      </c>
      <c r="BB106" s="94">
        <v>-90.925431086026663</v>
      </c>
      <c r="BD106" s="8">
        <v>1</v>
      </c>
    </row>
    <row r="107" spans="1:56" ht="24.9" hidden="1" customHeight="1" x14ac:dyDescent="0.3">
      <c r="A107" s="81">
        <v>150000573</v>
      </c>
      <c r="B107" s="490" t="s">
        <v>217</v>
      </c>
      <c r="C107" s="121">
        <v>1</v>
      </c>
      <c r="D107" s="226" t="s">
        <v>870</v>
      </c>
      <c r="E107" s="220">
        <v>151.6</v>
      </c>
      <c r="F107" s="221">
        <v>6335.7387229898168</v>
      </c>
      <c r="G107" s="221">
        <v>0</v>
      </c>
      <c r="H107" s="221">
        <v>-6335.7387229898168</v>
      </c>
      <c r="I107" s="97">
        <v>0</v>
      </c>
      <c r="J107" s="96">
        <v>0</v>
      </c>
      <c r="K107" s="227"/>
      <c r="L107" s="97">
        <v>0</v>
      </c>
      <c r="M107" s="96">
        <v>0</v>
      </c>
      <c r="N107" s="117"/>
      <c r="O107" s="97">
        <v>0</v>
      </c>
      <c r="P107" s="96">
        <v>0</v>
      </c>
      <c r="Q107" s="228"/>
      <c r="R107" s="97">
        <v>0</v>
      </c>
      <c r="S107" s="96">
        <v>0</v>
      </c>
      <c r="T107" s="229"/>
      <c r="U107" s="97">
        <v>0</v>
      </c>
      <c r="V107" s="96">
        <v>0</v>
      </c>
      <c r="W107" s="97">
        <v>0</v>
      </c>
      <c r="X107" s="96">
        <v>0</v>
      </c>
      <c r="Y107" s="97">
        <v>0</v>
      </c>
      <c r="Z107" s="96">
        <v>0</v>
      </c>
      <c r="AA107" s="97">
        <v>0</v>
      </c>
      <c r="AB107" s="96">
        <v>0</v>
      </c>
      <c r="AC107" s="97">
        <v>0</v>
      </c>
      <c r="AD107" s="96">
        <v>0</v>
      </c>
      <c r="AE107" s="97">
        <v>0</v>
      </c>
      <c r="AF107" s="96">
        <v>0</v>
      </c>
      <c r="AG107" s="77"/>
      <c r="AH107" s="97">
        <v>0</v>
      </c>
      <c r="AI107" s="96">
        <v>0</v>
      </c>
      <c r="AJ107" s="77"/>
      <c r="AK107" s="97">
        <v>0</v>
      </c>
      <c r="AL107" s="96">
        <v>0</v>
      </c>
      <c r="AM107" s="77"/>
      <c r="AN107" s="97">
        <v>0</v>
      </c>
      <c r="AO107" s="96">
        <v>0</v>
      </c>
      <c r="AP107" s="77"/>
      <c r="AQ107" s="97">
        <v>0</v>
      </c>
      <c r="AR107" s="96">
        <v>0</v>
      </c>
      <c r="AS107" s="77"/>
      <c r="AT107" s="97">
        <v>0</v>
      </c>
      <c r="AU107" s="96">
        <v>0</v>
      </c>
      <c r="AV107" s="77"/>
      <c r="AW107" s="97">
        <v>54.111893110724097</v>
      </c>
      <c r="AX107" s="96">
        <v>0</v>
      </c>
      <c r="AY107" s="77"/>
      <c r="AZ107" s="96">
        <v>54.111893110724097</v>
      </c>
      <c r="BA107" s="96">
        <v>0</v>
      </c>
      <c r="BB107" s="94">
        <v>-54.111893110724097</v>
      </c>
      <c r="BD107" s="8">
        <v>1</v>
      </c>
    </row>
    <row r="108" spans="1:56" ht="24.9" hidden="1" customHeight="1" x14ac:dyDescent="0.3">
      <c r="A108" s="81">
        <v>150000658</v>
      </c>
      <c r="B108" s="490" t="s">
        <v>219</v>
      </c>
      <c r="C108" s="121">
        <v>9</v>
      </c>
      <c r="D108" s="226" t="s">
        <v>870</v>
      </c>
      <c r="E108" s="220">
        <v>5047.8</v>
      </c>
      <c r="F108" s="221">
        <v>371708.38021985308</v>
      </c>
      <c r="G108" s="221">
        <v>466855.40278584044</v>
      </c>
      <c r="H108" s="221">
        <v>95147.022565987369</v>
      </c>
      <c r="I108" s="97">
        <v>336.3</v>
      </c>
      <c r="J108" s="96">
        <v>129671</v>
      </c>
      <c r="K108" s="233"/>
      <c r="L108" s="97">
        <v>0</v>
      </c>
      <c r="M108" s="96">
        <v>0</v>
      </c>
      <c r="N108" s="117"/>
      <c r="O108" s="97">
        <v>126.5</v>
      </c>
      <c r="P108" s="96">
        <v>32307</v>
      </c>
      <c r="Q108" s="235"/>
      <c r="R108" s="97">
        <v>6</v>
      </c>
      <c r="S108" s="96">
        <v>233018</v>
      </c>
      <c r="T108" s="229"/>
      <c r="U108" s="97">
        <v>0</v>
      </c>
      <c r="V108" s="96">
        <v>0</v>
      </c>
      <c r="W108" s="97">
        <v>17</v>
      </c>
      <c r="X108" s="96">
        <v>5199.402785840427</v>
      </c>
      <c r="Y108" s="97">
        <v>10856</v>
      </c>
      <c r="Z108" s="96">
        <v>0</v>
      </c>
      <c r="AA108" s="97">
        <v>0</v>
      </c>
      <c r="AB108" s="96">
        <v>12006</v>
      </c>
      <c r="AC108" s="97">
        <v>14916</v>
      </c>
      <c r="AD108" s="96">
        <v>28882</v>
      </c>
      <c r="AE108" s="97">
        <v>17480.321448978673</v>
      </c>
      <c r="AF108" s="96">
        <v>12240.84</v>
      </c>
      <c r="AG108" s="77"/>
      <c r="AH108" s="97">
        <v>20301.370464777265</v>
      </c>
      <c r="AI108" s="96">
        <v>13069</v>
      </c>
      <c r="AJ108" s="77"/>
      <c r="AK108" s="97">
        <v>9169.2944350812031</v>
      </c>
      <c r="AL108" s="96">
        <v>2853</v>
      </c>
      <c r="AM108" s="77"/>
      <c r="AN108" s="97">
        <v>16536.813388155912</v>
      </c>
      <c r="AO108" s="96">
        <v>0</v>
      </c>
      <c r="AP108" s="77"/>
      <c r="AQ108" s="97">
        <v>6459.9129085054838</v>
      </c>
      <c r="AR108" s="96">
        <v>4535.2299999999996</v>
      </c>
      <c r="AS108" s="77"/>
      <c r="AT108" s="97">
        <v>12042.258679628278</v>
      </c>
      <c r="AU108" s="96">
        <v>17783</v>
      </c>
      <c r="AV108" s="77"/>
      <c r="AW108" s="97">
        <v>1362.9059999999999</v>
      </c>
      <c r="AX108" s="96">
        <v>0</v>
      </c>
      <c r="AY108" s="77"/>
      <c r="AZ108" s="96">
        <v>83352.877325126829</v>
      </c>
      <c r="BA108" s="96">
        <v>50481.07</v>
      </c>
      <c r="BB108" s="94">
        <v>-32871.807325126829</v>
      </c>
      <c r="BD108" s="8">
        <v>3</v>
      </c>
    </row>
    <row r="109" spans="1:56" ht="24.9" hidden="1" customHeight="1" x14ac:dyDescent="0.3">
      <c r="A109" s="81">
        <v>150000659</v>
      </c>
      <c r="B109" s="490" t="s">
        <v>221</v>
      </c>
      <c r="C109" s="121">
        <v>10</v>
      </c>
      <c r="D109" s="226" t="s">
        <v>870</v>
      </c>
      <c r="E109" s="220">
        <v>2605.5</v>
      </c>
      <c r="F109" s="221">
        <v>159741.57760225018</v>
      </c>
      <c r="G109" s="221">
        <v>275866</v>
      </c>
      <c r="H109" s="221">
        <v>116124.42239774982</v>
      </c>
      <c r="I109" s="97">
        <v>791.31999999999994</v>
      </c>
      <c r="J109" s="96">
        <v>144062</v>
      </c>
      <c r="K109" s="227"/>
      <c r="L109" s="97">
        <v>0</v>
      </c>
      <c r="M109" s="96">
        <v>0</v>
      </c>
      <c r="N109" s="117"/>
      <c r="O109" s="97">
        <v>0</v>
      </c>
      <c r="P109" s="96">
        <v>0</v>
      </c>
      <c r="Q109" s="228"/>
      <c r="R109" s="97">
        <v>8</v>
      </c>
      <c r="S109" s="96">
        <v>16118</v>
      </c>
      <c r="T109" s="229"/>
      <c r="U109" s="97">
        <v>0</v>
      </c>
      <c r="V109" s="96">
        <v>0</v>
      </c>
      <c r="W109" s="97">
        <v>0</v>
      </c>
      <c r="X109" s="96">
        <v>0</v>
      </c>
      <c r="Y109" s="97">
        <v>14747</v>
      </c>
      <c r="Z109" s="96">
        <v>0</v>
      </c>
      <c r="AA109" s="97">
        <v>0</v>
      </c>
      <c r="AB109" s="96">
        <v>0</v>
      </c>
      <c r="AC109" s="97">
        <v>515</v>
      </c>
      <c r="AD109" s="96">
        <v>100424</v>
      </c>
      <c r="AE109" s="97">
        <v>9580.9244392048586</v>
      </c>
      <c r="AF109" s="96">
        <v>5241</v>
      </c>
      <c r="AG109" s="234"/>
      <c r="AH109" s="97">
        <v>11495.170954889814</v>
      </c>
      <c r="AI109" s="96">
        <v>3332</v>
      </c>
      <c r="AJ109" s="77"/>
      <c r="AK109" s="97">
        <v>6614.4936051795021</v>
      </c>
      <c r="AL109" s="96">
        <v>5032</v>
      </c>
      <c r="AM109" s="77"/>
      <c r="AN109" s="97">
        <v>8970.8534915871351</v>
      </c>
      <c r="AO109" s="96">
        <v>488</v>
      </c>
      <c r="AP109" s="77"/>
      <c r="AQ109" s="97">
        <v>2271.9642001428874</v>
      </c>
      <c r="AR109" s="96">
        <v>2574</v>
      </c>
      <c r="AS109" s="234"/>
      <c r="AT109" s="97">
        <v>3141.2742074118705</v>
      </c>
      <c r="AU109" s="96">
        <v>6982.629440845144</v>
      </c>
      <c r="AV109" s="77"/>
      <c r="AW109" s="97">
        <v>703.64699999999993</v>
      </c>
      <c r="AX109" s="96">
        <v>0</v>
      </c>
      <c r="AY109" s="77"/>
      <c r="AZ109" s="96">
        <v>42778.327898416064</v>
      </c>
      <c r="BA109" s="96">
        <v>23649.629440845143</v>
      </c>
      <c r="BB109" s="94">
        <v>-19128.698457570921</v>
      </c>
      <c r="BD109" s="8">
        <v>3</v>
      </c>
    </row>
    <row r="110" spans="1:56" ht="24.9" hidden="1" customHeight="1" x14ac:dyDescent="0.3">
      <c r="A110" s="81">
        <v>150000660</v>
      </c>
      <c r="B110" s="490" t="s">
        <v>223</v>
      </c>
      <c r="C110" s="121">
        <v>10</v>
      </c>
      <c r="D110" s="226" t="s">
        <v>870</v>
      </c>
      <c r="E110" s="220">
        <v>4661.7</v>
      </c>
      <c r="F110" s="221">
        <v>293544.60773915134</v>
      </c>
      <c r="G110" s="221">
        <v>456273.68970284035</v>
      </c>
      <c r="H110" s="221">
        <v>162729.08196368901</v>
      </c>
      <c r="I110" s="97">
        <v>394.1</v>
      </c>
      <c r="J110" s="96">
        <v>90951</v>
      </c>
      <c r="K110" s="227"/>
      <c r="L110" s="97">
        <v>2</v>
      </c>
      <c r="M110" s="96">
        <v>186330</v>
      </c>
      <c r="N110" s="117"/>
      <c r="O110" s="97">
        <v>0</v>
      </c>
      <c r="P110" s="96">
        <v>0</v>
      </c>
      <c r="Q110" s="228"/>
      <c r="R110" s="97">
        <v>9</v>
      </c>
      <c r="S110" s="96">
        <v>50469</v>
      </c>
      <c r="T110" s="229"/>
      <c r="U110" s="97">
        <v>0</v>
      </c>
      <c r="V110" s="96">
        <v>0</v>
      </c>
      <c r="W110" s="97">
        <v>0</v>
      </c>
      <c r="X110" s="96">
        <v>0</v>
      </c>
      <c r="Y110" s="97">
        <v>30870</v>
      </c>
      <c r="Z110" s="96">
        <v>0</v>
      </c>
      <c r="AA110" s="97">
        <v>0</v>
      </c>
      <c r="AB110" s="96">
        <v>1083</v>
      </c>
      <c r="AC110" s="97">
        <v>22864.689702840355</v>
      </c>
      <c r="AD110" s="96">
        <v>73706</v>
      </c>
      <c r="AE110" s="97">
        <v>16363.399808002798</v>
      </c>
      <c r="AF110" s="96">
        <v>4773</v>
      </c>
      <c r="AG110" s="77"/>
      <c r="AH110" s="97">
        <v>22530.953733082872</v>
      </c>
      <c r="AI110" s="96">
        <v>7067.4332003901527</v>
      </c>
      <c r="AJ110" s="77"/>
      <c r="AK110" s="97">
        <v>12336.433443311318</v>
      </c>
      <c r="AL110" s="96">
        <v>4792</v>
      </c>
      <c r="AM110" s="77"/>
      <c r="AN110" s="97">
        <v>16401.614572634247</v>
      </c>
      <c r="AO110" s="96">
        <v>2779</v>
      </c>
      <c r="AP110" s="77"/>
      <c r="AQ110" s="97">
        <v>7119.0889521208646</v>
      </c>
      <c r="AR110" s="96">
        <v>0</v>
      </c>
      <c r="AS110" s="77"/>
      <c r="AT110" s="97">
        <v>8425.3914076388628</v>
      </c>
      <c r="AU110" s="96">
        <v>6747.2862631079624</v>
      </c>
      <c r="AV110" s="77"/>
      <c r="AW110" s="97">
        <v>1258.6590000000001</v>
      </c>
      <c r="AX110" s="96">
        <v>0</v>
      </c>
      <c r="AY110" s="77"/>
      <c r="AZ110" s="96">
        <v>84435.540916790953</v>
      </c>
      <c r="BA110" s="96">
        <v>26158.719463498113</v>
      </c>
      <c r="BB110" s="94">
        <v>-58276.82145329284</v>
      </c>
      <c r="BD110" s="8">
        <v>3</v>
      </c>
    </row>
    <row r="111" spans="1:56" ht="24.9" hidden="1" customHeight="1" x14ac:dyDescent="0.3">
      <c r="A111" s="81">
        <v>150000597</v>
      </c>
      <c r="B111" s="490" t="s">
        <v>225</v>
      </c>
      <c r="C111" s="121">
        <v>9</v>
      </c>
      <c r="D111" s="226" t="s">
        <v>870</v>
      </c>
      <c r="E111" s="220">
        <v>4715.25</v>
      </c>
      <c r="F111" s="221">
        <v>347266.60698451864</v>
      </c>
      <c r="G111" s="221">
        <v>253782.02000000002</v>
      </c>
      <c r="H111" s="221">
        <v>-93484.586984518624</v>
      </c>
      <c r="I111" s="97">
        <v>213.5</v>
      </c>
      <c r="J111" s="96">
        <v>56468</v>
      </c>
      <c r="K111" s="227"/>
      <c r="L111" s="97">
        <v>0</v>
      </c>
      <c r="M111" s="96">
        <v>479</v>
      </c>
      <c r="N111" s="117"/>
      <c r="O111" s="97">
        <v>49</v>
      </c>
      <c r="P111" s="96">
        <v>7524</v>
      </c>
      <c r="Q111" s="228"/>
      <c r="R111" s="97">
        <v>16</v>
      </c>
      <c r="S111" s="96">
        <v>130366.02</v>
      </c>
      <c r="T111" s="229"/>
      <c r="U111" s="97">
        <v>355</v>
      </c>
      <c r="V111" s="96">
        <v>0</v>
      </c>
      <c r="W111" s="97">
        <v>0</v>
      </c>
      <c r="X111" s="96">
        <v>0</v>
      </c>
      <c r="Y111" s="97">
        <v>10710</v>
      </c>
      <c r="Z111" s="96">
        <v>0</v>
      </c>
      <c r="AA111" s="97">
        <v>0</v>
      </c>
      <c r="AB111" s="96">
        <v>1523</v>
      </c>
      <c r="AC111" s="97">
        <v>16935</v>
      </c>
      <c r="AD111" s="96">
        <v>29422</v>
      </c>
      <c r="AE111" s="97">
        <v>12700.093702719601</v>
      </c>
      <c r="AF111" s="96">
        <v>10109.167280406955</v>
      </c>
      <c r="AG111" s="77"/>
      <c r="AH111" s="97">
        <v>14334.556890585827</v>
      </c>
      <c r="AI111" s="96">
        <v>13033.5</v>
      </c>
      <c r="AJ111" s="161"/>
      <c r="AK111" s="97">
        <v>4330.0746172144227</v>
      </c>
      <c r="AL111" s="96">
        <v>1684</v>
      </c>
      <c r="AM111" s="77"/>
      <c r="AN111" s="97">
        <v>14781.463820750541</v>
      </c>
      <c r="AO111" s="96">
        <v>0</v>
      </c>
      <c r="AP111" s="77"/>
      <c r="AQ111" s="97">
        <v>6050.9532495501126</v>
      </c>
      <c r="AR111" s="96">
        <v>5803</v>
      </c>
      <c r="AS111" s="77"/>
      <c r="AT111" s="97">
        <v>11866.04193987783</v>
      </c>
      <c r="AU111" s="96">
        <v>4022.5587923167172</v>
      </c>
      <c r="AV111" s="77"/>
      <c r="AW111" s="97">
        <v>2352.9356665165183</v>
      </c>
      <c r="AX111" s="96">
        <v>5542</v>
      </c>
      <c r="AY111" s="77"/>
      <c r="AZ111" s="96">
        <v>66416.119887214852</v>
      </c>
      <c r="BA111" s="96">
        <v>40194.226072723672</v>
      </c>
      <c r="BB111" s="94">
        <v>-26221.893814491181</v>
      </c>
      <c r="BD111" s="8">
        <v>1</v>
      </c>
    </row>
    <row r="112" spans="1:56" ht="24.9" hidden="1" customHeight="1" x14ac:dyDescent="0.3">
      <c r="A112" s="81">
        <v>150000598</v>
      </c>
      <c r="B112" s="490" t="s">
        <v>227</v>
      </c>
      <c r="C112" s="121">
        <v>1</v>
      </c>
      <c r="D112" s="226" t="s">
        <v>870</v>
      </c>
      <c r="E112" s="220">
        <v>258.5</v>
      </c>
      <c r="F112" s="221">
        <v>11147.445882774466</v>
      </c>
      <c r="G112" s="221">
        <v>6871</v>
      </c>
      <c r="H112" s="221">
        <v>-4276.4458827744656</v>
      </c>
      <c r="I112" s="97">
        <v>0</v>
      </c>
      <c r="J112" s="96">
        <v>1214</v>
      </c>
      <c r="K112" s="227"/>
      <c r="L112" s="97">
        <v>0</v>
      </c>
      <c r="M112" s="96">
        <v>0</v>
      </c>
      <c r="N112" s="117"/>
      <c r="O112" s="97">
        <v>0</v>
      </c>
      <c r="P112" s="96">
        <v>0</v>
      </c>
      <c r="Q112" s="228"/>
      <c r="R112" s="97">
        <v>0</v>
      </c>
      <c r="S112" s="96">
        <v>0</v>
      </c>
      <c r="T112" s="229"/>
      <c r="U112" s="97">
        <v>0</v>
      </c>
      <c r="V112" s="96">
        <v>0</v>
      </c>
      <c r="W112" s="97">
        <v>0</v>
      </c>
      <c r="X112" s="96">
        <v>0</v>
      </c>
      <c r="Y112" s="97">
        <v>0</v>
      </c>
      <c r="Z112" s="96">
        <v>0</v>
      </c>
      <c r="AA112" s="97">
        <v>0</v>
      </c>
      <c r="AB112" s="96">
        <v>0</v>
      </c>
      <c r="AC112" s="97">
        <v>0</v>
      </c>
      <c r="AD112" s="96">
        <v>5657</v>
      </c>
      <c r="AE112" s="97">
        <v>64.849047048672475</v>
      </c>
      <c r="AF112" s="96">
        <v>0</v>
      </c>
      <c r="AG112" s="77"/>
      <c r="AH112" s="97">
        <v>0</v>
      </c>
      <c r="AI112" s="96">
        <v>0</v>
      </c>
      <c r="AJ112" s="77"/>
      <c r="AK112" s="97">
        <v>0</v>
      </c>
      <c r="AL112" s="96">
        <v>0</v>
      </c>
      <c r="AM112" s="77"/>
      <c r="AN112" s="97">
        <v>0</v>
      </c>
      <c r="AO112" s="96">
        <v>0</v>
      </c>
      <c r="AP112" s="77"/>
      <c r="AQ112" s="97">
        <v>0</v>
      </c>
      <c r="AR112" s="96">
        <v>0</v>
      </c>
      <c r="AS112" s="77"/>
      <c r="AT112" s="97">
        <v>0</v>
      </c>
      <c r="AU112" s="96">
        <v>0</v>
      </c>
      <c r="AV112" s="77"/>
      <c r="AW112" s="97">
        <v>107.65249677971332</v>
      </c>
      <c r="AX112" s="96">
        <v>0</v>
      </c>
      <c r="AY112" s="77"/>
      <c r="AZ112" s="96">
        <v>172.50154382838579</v>
      </c>
      <c r="BA112" s="96">
        <v>0</v>
      </c>
      <c r="BB112" s="94">
        <v>-172.50154382838579</v>
      </c>
      <c r="BD112" s="8">
        <v>1</v>
      </c>
    </row>
    <row r="113" spans="1:56" ht="24.9" hidden="1" customHeight="1" x14ac:dyDescent="0.3">
      <c r="A113" s="81">
        <v>150000592</v>
      </c>
      <c r="B113" s="490" t="s">
        <v>229</v>
      </c>
      <c r="C113" s="121">
        <v>9</v>
      </c>
      <c r="D113" s="226" t="s">
        <v>870</v>
      </c>
      <c r="E113" s="220">
        <v>9737.7999999999993</v>
      </c>
      <c r="F113" s="221">
        <v>632821.01145777223</v>
      </c>
      <c r="G113" s="221">
        <v>606510.1944709965</v>
      </c>
      <c r="H113" s="221">
        <v>-26310.816986775724</v>
      </c>
      <c r="I113" s="97">
        <v>238.72000000000003</v>
      </c>
      <c r="J113" s="96">
        <v>63016</v>
      </c>
      <c r="K113" s="233"/>
      <c r="L113" s="97">
        <v>0</v>
      </c>
      <c r="M113" s="96">
        <v>397</v>
      </c>
      <c r="N113" s="117"/>
      <c r="O113" s="97">
        <v>707</v>
      </c>
      <c r="P113" s="96">
        <v>152914</v>
      </c>
      <c r="Q113" s="228"/>
      <c r="R113" s="97">
        <v>18</v>
      </c>
      <c r="S113" s="96">
        <v>103822.23</v>
      </c>
      <c r="T113" s="229"/>
      <c r="U113" s="97">
        <v>0</v>
      </c>
      <c r="V113" s="96">
        <v>0</v>
      </c>
      <c r="W113" s="97">
        <v>108</v>
      </c>
      <c r="X113" s="96">
        <v>35360.070393607668</v>
      </c>
      <c r="Y113" s="97">
        <v>117286</v>
      </c>
      <c r="Z113" s="96">
        <v>0</v>
      </c>
      <c r="AA113" s="97">
        <v>0</v>
      </c>
      <c r="AB113" s="96">
        <v>11006</v>
      </c>
      <c r="AC113" s="97">
        <v>77571</v>
      </c>
      <c r="AD113" s="96">
        <v>45137.894077388759</v>
      </c>
      <c r="AE113" s="97">
        <v>24794.474877463053</v>
      </c>
      <c r="AF113" s="96">
        <v>6632.1</v>
      </c>
      <c r="AG113" s="77"/>
      <c r="AH113" s="97">
        <v>28497.468910356776</v>
      </c>
      <c r="AI113" s="96">
        <v>35582.443634409763</v>
      </c>
      <c r="AJ113" s="77"/>
      <c r="AK113" s="97">
        <v>14938.788855324681</v>
      </c>
      <c r="AL113" s="96">
        <v>6011.416181365943</v>
      </c>
      <c r="AM113" s="77"/>
      <c r="AN113" s="97">
        <v>29190.495625775959</v>
      </c>
      <c r="AO113" s="96">
        <v>0</v>
      </c>
      <c r="AP113" s="77"/>
      <c r="AQ113" s="97">
        <v>36964.245847189588</v>
      </c>
      <c r="AR113" s="96">
        <v>29947</v>
      </c>
      <c r="AS113" s="77"/>
      <c r="AT113" s="97">
        <v>29777.358340540195</v>
      </c>
      <c r="AU113" s="96">
        <v>9060</v>
      </c>
      <c r="AV113" s="77"/>
      <c r="AW113" s="97">
        <v>4682.3403192186797</v>
      </c>
      <c r="AX113" s="96">
        <v>0</v>
      </c>
      <c r="AY113" s="77"/>
      <c r="AZ113" s="96">
        <v>168845.17277586894</v>
      </c>
      <c r="BA113" s="96">
        <v>87232.959815775714</v>
      </c>
      <c r="BB113" s="94">
        <v>-81612.212960093224</v>
      </c>
      <c r="BD113" s="8">
        <v>1</v>
      </c>
    </row>
    <row r="114" spans="1:56" ht="24.9" hidden="1" customHeight="1" x14ac:dyDescent="0.3">
      <c r="A114" s="81">
        <v>150000599</v>
      </c>
      <c r="B114" s="490" t="s">
        <v>231</v>
      </c>
      <c r="C114" s="121">
        <v>1</v>
      </c>
      <c r="D114" s="226" t="s">
        <v>870</v>
      </c>
      <c r="E114" s="220">
        <v>250.4</v>
      </c>
      <c r="F114" s="221">
        <v>13354.646694901667</v>
      </c>
      <c r="G114" s="221">
        <v>5164</v>
      </c>
      <c r="H114" s="221">
        <v>-8190.6466949016667</v>
      </c>
      <c r="I114" s="97">
        <v>0</v>
      </c>
      <c r="J114" s="96">
        <v>2023</v>
      </c>
      <c r="K114" s="227"/>
      <c r="L114" s="97">
        <v>0</v>
      </c>
      <c r="M114" s="96">
        <v>0</v>
      </c>
      <c r="N114" s="117"/>
      <c r="O114" s="97">
        <v>0</v>
      </c>
      <c r="P114" s="96">
        <v>0</v>
      </c>
      <c r="Q114" s="228"/>
      <c r="R114" s="97">
        <v>0</v>
      </c>
      <c r="S114" s="96">
        <v>0</v>
      </c>
      <c r="T114" s="229"/>
      <c r="U114" s="97">
        <v>0</v>
      </c>
      <c r="V114" s="96">
        <v>0</v>
      </c>
      <c r="W114" s="97">
        <v>0</v>
      </c>
      <c r="X114" s="96">
        <v>0</v>
      </c>
      <c r="Y114" s="97">
        <v>0</v>
      </c>
      <c r="Z114" s="96">
        <v>0</v>
      </c>
      <c r="AA114" s="97">
        <v>0</v>
      </c>
      <c r="AB114" s="96">
        <v>0</v>
      </c>
      <c r="AC114" s="97">
        <v>0</v>
      </c>
      <c r="AD114" s="96">
        <v>3141</v>
      </c>
      <c r="AE114" s="97">
        <v>0</v>
      </c>
      <c r="AF114" s="96">
        <v>0</v>
      </c>
      <c r="AG114" s="77"/>
      <c r="AH114" s="97">
        <v>0</v>
      </c>
      <c r="AI114" s="96">
        <v>0</v>
      </c>
      <c r="AJ114" s="77"/>
      <c r="AK114" s="97">
        <v>0</v>
      </c>
      <c r="AL114" s="96">
        <v>0</v>
      </c>
      <c r="AM114" s="77"/>
      <c r="AN114" s="97">
        <v>0</v>
      </c>
      <c r="AO114" s="96">
        <v>0</v>
      </c>
      <c r="AP114" s="77"/>
      <c r="AQ114" s="97">
        <v>0</v>
      </c>
      <c r="AR114" s="96">
        <v>0</v>
      </c>
      <c r="AS114" s="77"/>
      <c r="AT114" s="97">
        <v>0</v>
      </c>
      <c r="AU114" s="96">
        <v>0</v>
      </c>
      <c r="AV114" s="77"/>
      <c r="AW114" s="97">
        <v>110.43979533416763</v>
      </c>
      <c r="AX114" s="96">
        <v>0</v>
      </c>
      <c r="AY114" s="77"/>
      <c r="AZ114" s="96">
        <v>110.43979533416763</v>
      </c>
      <c r="BA114" s="96">
        <v>0</v>
      </c>
      <c r="BB114" s="94">
        <v>-110.43979533416763</v>
      </c>
      <c r="BD114" s="8">
        <v>1</v>
      </c>
    </row>
    <row r="115" spans="1:56" ht="24.9" hidden="1" customHeight="1" x14ac:dyDescent="0.3">
      <c r="A115" s="81">
        <v>150000593</v>
      </c>
      <c r="B115" s="490" t="s">
        <v>233</v>
      </c>
      <c r="C115" s="121">
        <v>5</v>
      </c>
      <c r="D115" s="226" t="s">
        <v>870</v>
      </c>
      <c r="E115" s="220">
        <v>1899.07</v>
      </c>
      <c r="F115" s="221">
        <v>66415.447525425363</v>
      </c>
      <c r="G115" s="221">
        <v>104547.56359080184</v>
      </c>
      <c r="H115" s="221">
        <v>38132.116065376482</v>
      </c>
      <c r="I115" s="97">
        <v>18.399999999999999</v>
      </c>
      <c r="J115" s="96">
        <v>14158</v>
      </c>
      <c r="K115" s="227"/>
      <c r="L115" s="97">
        <v>0</v>
      </c>
      <c r="M115" s="96">
        <v>28374</v>
      </c>
      <c r="N115" s="230"/>
      <c r="O115" s="97">
        <v>0</v>
      </c>
      <c r="P115" s="96">
        <v>0</v>
      </c>
      <c r="Q115" s="228"/>
      <c r="R115" s="97">
        <v>0</v>
      </c>
      <c r="S115" s="96">
        <v>0</v>
      </c>
      <c r="T115" s="229"/>
      <c r="U115" s="97">
        <v>0</v>
      </c>
      <c r="V115" s="96">
        <v>0</v>
      </c>
      <c r="W115" s="97">
        <v>17</v>
      </c>
      <c r="X115" s="96">
        <v>6512.5635908018357</v>
      </c>
      <c r="Y115" s="97">
        <v>3146</v>
      </c>
      <c r="Z115" s="96">
        <v>0</v>
      </c>
      <c r="AA115" s="97">
        <v>0</v>
      </c>
      <c r="AB115" s="96">
        <v>570</v>
      </c>
      <c r="AC115" s="97">
        <v>48439</v>
      </c>
      <c r="AD115" s="96">
        <v>3348</v>
      </c>
      <c r="AE115" s="97">
        <v>8358.1738091030365</v>
      </c>
      <c r="AF115" s="96">
        <v>2540</v>
      </c>
      <c r="AG115" s="77"/>
      <c r="AH115" s="97">
        <v>10692.02373643966</v>
      </c>
      <c r="AI115" s="96">
        <v>0</v>
      </c>
      <c r="AJ115" s="77"/>
      <c r="AK115" s="97">
        <v>1797.8358010055472</v>
      </c>
      <c r="AL115" s="96">
        <v>755</v>
      </c>
      <c r="AM115" s="77"/>
      <c r="AN115" s="97">
        <v>0</v>
      </c>
      <c r="AO115" s="96">
        <v>0</v>
      </c>
      <c r="AP115" s="77"/>
      <c r="AQ115" s="97">
        <v>0</v>
      </c>
      <c r="AR115" s="96">
        <v>1126</v>
      </c>
      <c r="AS115" s="77"/>
      <c r="AT115" s="97">
        <v>3670.4987922245346</v>
      </c>
      <c r="AU115" s="96">
        <v>1265</v>
      </c>
      <c r="AV115" s="77"/>
      <c r="AW115" s="97">
        <v>1971.0540858668915</v>
      </c>
      <c r="AX115" s="96">
        <v>0</v>
      </c>
      <c r="AY115" s="77"/>
      <c r="AZ115" s="96">
        <v>26489.586224639665</v>
      </c>
      <c r="BA115" s="96">
        <v>5686</v>
      </c>
      <c r="BB115" s="94">
        <v>-20803.586224639665</v>
      </c>
      <c r="BD115" s="8">
        <v>1</v>
      </c>
    </row>
    <row r="116" spans="1:56" ht="24.9" hidden="1" customHeight="1" x14ac:dyDescent="0.3">
      <c r="A116" s="81">
        <v>150000594</v>
      </c>
      <c r="B116" s="490" t="s">
        <v>235</v>
      </c>
      <c r="C116" s="121">
        <v>9</v>
      </c>
      <c r="D116" s="226" t="s">
        <v>870</v>
      </c>
      <c r="E116" s="220">
        <v>9311.5499999999993</v>
      </c>
      <c r="F116" s="221">
        <v>588550.07716554159</v>
      </c>
      <c r="G116" s="221">
        <v>676085.02076944918</v>
      </c>
      <c r="H116" s="221">
        <v>87534.943603907595</v>
      </c>
      <c r="I116" s="97">
        <v>516.65000000000009</v>
      </c>
      <c r="J116" s="96">
        <v>130415.33141702865</v>
      </c>
      <c r="K116" s="227"/>
      <c r="L116" s="97">
        <v>2</v>
      </c>
      <c r="M116" s="96">
        <v>148815.84</v>
      </c>
      <c r="N116" s="117"/>
      <c r="O116" s="97">
        <v>292</v>
      </c>
      <c r="P116" s="96">
        <v>55275</v>
      </c>
      <c r="Q116" s="239"/>
      <c r="R116" s="97">
        <v>24.2</v>
      </c>
      <c r="S116" s="96">
        <v>215289.39411824828</v>
      </c>
      <c r="T116" s="236"/>
      <c r="U116" s="97">
        <v>501.46671936717797</v>
      </c>
      <c r="V116" s="96">
        <v>0</v>
      </c>
      <c r="W116" s="97">
        <v>35</v>
      </c>
      <c r="X116" s="96">
        <v>4443</v>
      </c>
      <c r="Y116" s="97">
        <v>27861.45071029977</v>
      </c>
      <c r="Z116" s="96">
        <v>0</v>
      </c>
      <c r="AA116" s="97">
        <v>0</v>
      </c>
      <c r="AB116" s="96">
        <v>2273.08</v>
      </c>
      <c r="AC116" s="97">
        <v>38825</v>
      </c>
      <c r="AD116" s="96">
        <v>52385.457804505422</v>
      </c>
      <c r="AE116" s="97">
        <v>23670.661996973729</v>
      </c>
      <c r="AF116" s="96">
        <v>4818.5200000000004</v>
      </c>
      <c r="AG116" s="77"/>
      <c r="AH116" s="97">
        <v>27078.036129091495</v>
      </c>
      <c r="AI116" s="96">
        <v>27561.51616313788</v>
      </c>
      <c r="AJ116" s="77"/>
      <c r="AK116" s="97">
        <v>12341.352266489512</v>
      </c>
      <c r="AL116" s="96">
        <v>1395</v>
      </c>
      <c r="AM116" s="77"/>
      <c r="AN116" s="97">
        <v>27169.865279529837</v>
      </c>
      <c r="AO116" s="96">
        <v>429.10855592932234</v>
      </c>
      <c r="AP116" s="77"/>
      <c r="AQ116" s="97">
        <v>35756.004123866049</v>
      </c>
      <c r="AR116" s="96">
        <v>2966</v>
      </c>
      <c r="AS116" s="77"/>
      <c r="AT116" s="97">
        <v>28393.64036198987</v>
      </c>
      <c r="AU116" s="96">
        <v>5096.4335906247979</v>
      </c>
      <c r="AV116" s="77"/>
      <c r="AW116" s="97">
        <v>4682.3403192186797</v>
      </c>
      <c r="AX116" s="96">
        <v>0</v>
      </c>
      <c r="AY116" s="77"/>
      <c r="AZ116" s="96">
        <v>159091.90047715916</v>
      </c>
      <c r="BA116" s="96">
        <v>42266.578309691991</v>
      </c>
      <c r="BB116" s="94">
        <v>-116825.32216746717</v>
      </c>
      <c r="BD116" s="8">
        <v>1</v>
      </c>
    </row>
    <row r="117" spans="1:56" ht="24.9" hidden="1" customHeight="1" x14ac:dyDescent="0.3">
      <c r="A117" s="81">
        <v>150000627</v>
      </c>
      <c r="B117" s="490" t="s">
        <v>237</v>
      </c>
      <c r="C117" s="121">
        <v>9</v>
      </c>
      <c r="D117" s="226" t="s">
        <v>870</v>
      </c>
      <c r="E117" s="220">
        <v>3777.3500000000004</v>
      </c>
      <c r="F117" s="221">
        <v>225267.05128273886</v>
      </c>
      <c r="G117" s="221">
        <v>252357.64361707115</v>
      </c>
      <c r="H117" s="221">
        <v>27090.592334332294</v>
      </c>
      <c r="I117" s="97">
        <v>233.5</v>
      </c>
      <c r="J117" s="96">
        <v>53084</v>
      </c>
      <c r="K117" s="227"/>
      <c r="L117" s="97">
        <v>2</v>
      </c>
      <c r="M117" s="96">
        <v>98296</v>
      </c>
      <c r="N117" s="117"/>
      <c r="O117" s="97">
        <v>54</v>
      </c>
      <c r="P117" s="96">
        <v>19835</v>
      </c>
      <c r="Q117" s="228"/>
      <c r="R117" s="97">
        <v>7</v>
      </c>
      <c r="S117" s="96">
        <v>18544</v>
      </c>
      <c r="T117" s="232"/>
      <c r="U117" s="97">
        <v>20398.153049100831</v>
      </c>
      <c r="V117" s="96">
        <v>0</v>
      </c>
      <c r="W117" s="97">
        <v>0</v>
      </c>
      <c r="X117" s="96">
        <v>0</v>
      </c>
      <c r="Y117" s="97">
        <v>1281</v>
      </c>
      <c r="Z117" s="96">
        <v>0</v>
      </c>
      <c r="AA117" s="97">
        <v>0</v>
      </c>
      <c r="AB117" s="96">
        <v>2380</v>
      </c>
      <c r="AC117" s="97">
        <v>22040</v>
      </c>
      <c r="AD117" s="96">
        <v>16499.490567970326</v>
      </c>
      <c r="AE117" s="97">
        <v>10932.617514370151</v>
      </c>
      <c r="AF117" s="96">
        <v>15469.73675475492</v>
      </c>
      <c r="AG117" s="77"/>
      <c r="AH117" s="97">
        <v>13927.813014814166</v>
      </c>
      <c r="AI117" s="96">
        <v>30625.709087975214</v>
      </c>
      <c r="AJ117" s="234"/>
      <c r="AK117" s="97">
        <v>6865.5748721765704</v>
      </c>
      <c r="AL117" s="96">
        <v>2767</v>
      </c>
      <c r="AM117" s="77"/>
      <c r="AN117" s="97">
        <v>11403.423113524575</v>
      </c>
      <c r="AO117" s="96">
        <v>0</v>
      </c>
      <c r="AP117" s="77"/>
      <c r="AQ117" s="97">
        <v>6664.3927379831712</v>
      </c>
      <c r="AR117" s="96">
        <v>0</v>
      </c>
      <c r="AS117" s="77"/>
      <c r="AT117" s="97">
        <v>10952.371644137202</v>
      </c>
      <c r="AU117" s="96">
        <v>14698.333615660526</v>
      </c>
      <c r="AV117" s="77"/>
      <c r="AW117" s="97">
        <v>1628.3022813299935</v>
      </c>
      <c r="AX117" s="96">
        <v>4053</v>
      </c>
      <c r="AY117" s="77"/>
      <c r="AZ117" s="96">
        <v>62374.495178335834</v>
      </c>
      <c r="BA117" s="96">
        <v>67613.779458390665</v>
      </c>
      <c r="BB117" s="94">
        <v>5239.2842800548315</v>
      </c>
      <c r="BD117" s="8">
        <v>1</v>
      </c>
    </row>
    <row r="118" spans="1:56" ht="24.9" hidden="1" customHeight="1" x14ac:dyDescent="0.3">
      <c r="A118" s="81">
        <v>150000628</v>
      </c>
      <c r="B118" s="490" t="s">
        <v>239</v>
      </c>
      <c r="C118" s="121">
        <v>9</v>
      </c>
      <c r="D118" s="226" t="s">
        <v>870</v>
      </c>
      <c r="E118" s="220">
        <v>4652.96</v>
      </c>
      <c r="F118" s="221">
        <v>256564.12342809263</v>
      </c>
      <c r="G118" s="221">
        <v>400279.36188153847</v>
      </c>
      <c r="H118" s="221">
        <v>143715.23845344584</v>
      </c>
      <c r="I118" s="97">
        <v>107.28</v>
      </c>
      <c r="J118" s="96">
        <v>42524</v>
      </c>
      <c r="K118" s="227"/>
      <c r="L118" s="97">
        <v>1</v>
      </c>
      <c r="M118" s="96">
        <v>86984</v>
      </c>
      <c r="N118" s="117"/>
      <c r="O118" s="97">
        <v>0</v>
      </c>
      <c r="P118" s="96">
        <v>0</v>
      </c>
      <c r="Q118" s="228"/>
      <c r="R118" s="97">
        <v>16</v>
      </c>
      <c r="S118" s="96">
        <v>195118.25793960859</v>
      </c>
      <c r="T118" s="232"/>
      <c r="U118" s="97">
        <v>35495.871010820425</v>
      </c>
      <c r="V118" s="96">
        <v>0</v>
      </c>
      <c r="W118" s="97">
        <v>13</v>
      </c>
      <c r="X118" s="96">
        <v>2548.540741152678</v>
      </c>
      <c r="Y118" s="97">
        <v>1474.4711104305798</v>
      </c>
      <c r="Z118" s="96">
        <v>0</v>
      </c>
      <c r="AA118" s="97">
        <v>0</v>
      </c>
      <c r="AB118" s="96">
        <v>1753.5405664055477</v>
      </c>
      <c r="AC118" s="97">
        <v>17013.762225336646</v>
      </c>
      <c r="AD118" s="96">
        <v>17366.918287783963</v>
      </c>
      <c r="AE118" s="97">
        <v>16202.030442580481</v>
      </c>
      <c r="AF118" s="96">
        <v>3945.2254558640011</v>
      </c>
      <c r="AG118" s="77"/>
      <c r="AH118" s="97">
        <v>17369.949499075752</v>
      </c>
      <c r="AI118" s="96">
        <v>7688</v>
      </c>
      <c r="AJ118" s="234"/>
      <c r="AK118" s="97">
        <v>7828.2971338266379</v>
      </c>
      <c r="AL118" s="96">
        <v>0</v>
      </c>
      <c r="AM118" s="77"/>
      <c r="AN118" s="97">
        <v>13951.959531911189</v>
      </c>
      <c r="AO118" s="96">
        <v>0</v>
      </c>
      <c r="AP118" s="77"/>
      <c r="AQ118" s="97">
        <v>6664.3927379831712</v>
      </c>
      <c r="AR118" s="96">
        <v>8513</v>
      </c>
      <c r="AS118" s="77"/>
      <c r="AT118" s="97">
        <v>8130.3620300508974</v>
      </c>
      <c r="AU118" s="96">
        <v>19117</v>
      </c>
      <c r="AV118" s="77"/>
      <c r="AW118" s="97">
        <v>1644.8956800863634</v>
      </c>
      <c r="AX118" s="96">
        <v>4053</v>
      </c>
      <c r="AY118" s="77"/>
      <c r="AZ118" s="96">
        <v>71791.887055514497</v>
      </c>
      <c r="BA118" s="96">
        <v>43316.225455863998</v>
      </c>
      <c r="BB118" s="94">
        <v>-28475.661599650499</v>
      </c>
      <c r="BD118" s="8">
        <v>1</v>
      </c>
    </row>
    <row r="119" spans="1:56" ht="24.9" hidden="1" customHeight="1" x14ac:dyDescent="0.3">
      <c r="A119" s="81">
        <v>150000625</v>
      </c>
      <c r="B119" s="490" t="s">
        <v>241</v>
      </c>
      <c r="C119" s="121">
        <v>10</v>
      </c>
      <c r="D119" s="226" t="s">
        <v>870</v>
      </c>
      <c r="E119" s="220">
        <v>4850.6500000000005</v>
      </c>
      <c r="F119" s="221">
        <v>265980.09801401902</v>
      </c>
      <c r="G119" s="221">
        <v>250641.57902485909</v>
      </c>
      <c r="H119" s="221">
        <v>-15338.518989159929</v>
      </c>
      <c r="I119" s="97">
        <v>51.69</v>
      </c>
      <c r="J119" s="96">
        <v>13224</v>
      </c>
      <c r="K119" s="227"/>
      <c r="L119" s="97">
        <v>1</v>
      </c>
      <c r="M119" s="96">
        <v>65982</v>
      </c>
      <c r="N119" s="117"/>
      <c r="O119" s="97">
        <v>0</v>
      </c>
      <c r="P119" s="96">
        <v>0</v>
      </c>
      <c r="Q119" s="228"/>
      <c r="R119" s="97">
        <v>6</v>
      </c>
      <c r="S119" s="96">
        <v>37512</v>
      </c>
      <c r="T119" s="229"/>
      <c r="U119" s="97">
        <v>27810.253498503</v>
      </c>
      <c r="V119" s="96">
        <v>0</v>
      </c>
      <c r="W119" s="97">
        <v>35</v>
      </c>
      <c r="X119" s="96">
        <v>7633.3264478873316</v>
      </c>
      <c r="Y119" s="97">
        <v>20237</v>
      </c>
      <c r="Z119" s="96">
        <v>0</v>
      </c>
      <c r="AA119" s="97">
        <v>0</v>
      </c>
      <c r="AB119" s="96">
        <v>2812.2200000000003</v>
      </c>
      <c r="AC119" s="97">
        <v>57340.768042300406</v>
      </c>
      <c r="AD119" s="96">
        <v>18090.011036168358</v>
      </c>
      <c r="AE119" s="97">
        <v>17828.737663028089</v>
      </c>
      <c r="AF119" s="96">
        <v>4151.2049302119658</v>
      </c>
      <c r="AG119" s="77"/>
      <c r="AH119" s="97">
        <v>18864.998389253236</v>
      </c>
      <c r="AI119" s="96">
        <v>27371</v>
      </c>
      <c r="AJ119" s="240"/>
      <c r="AK119" s="97">
        <v>8218.50120727994</v>
      </c>
      <c r="AL119" s="96">
        <v>9553.3741091389384</v>
      </c>
      <c r="AM119" s="77"/>
      <c r="AN119" s="97">
        <v>14817.568098056185</v>
      </c>
      <c r="AO119" s="96">
        <v>9502</v>
      </c>
      <c r="AP119" s="77"/>
      <c r="AQ119" s="97">
        <v>7119.0889521208646</v>
      </c>
      <c r="AR119" s="96">
        <v>0</v>
      </c>
      <c r="AS119" s="77"/>
      <c r="AT119" s="97">
        <v>8698.3257467676394</v>
      </c>
      <c r="AU119" s="96">
        <v>14254.717704962417</v>
      </c>
      <c r="AV119" s="161"/>
      <c r="AW119" s="97">
        <v>1345.820954525778</v>
      </c>
      <c r="AX119" s="96">
        <v>2412</v>
      </c>
      <c r="AY119" s="77"/>
      <c r="AZ119" s="96">
        <v>76893.041011031746</v>
      </c>
      <c r="BA119" s="96">
        <v>67244.296744313324</v>
      </c>
      <c r="BB119" s="94">
        <v>-9648.7442667184223</v>
      </c>
      <c r="BD119" s="8">
        <v>1</v>
      </c>
    </row>
    <row r="120" spans="1:56" ht="24.9" customHeight="1" x14ac:dyDescent="0.3">
      <c r="A120" s="81">
        <v>150000629</v>
      </c>
      <c r="B120" s="490" t="s">
        <v>243</v>
      </c>
      <c r="C120" s="121">
        <v>9</v>
      </c>
      <c r="D120" s="226" t="s">
        <v>870</v>
      </c>
      <c r="E120" s="220">
        <v>9553.74</v>
      </c>
      <c r="F120" s="221">
        <v>638291.80410393304</v>
      </c>
      <c r="G120" s="221">
        <v>661431.92688781081</v>
      </c>
      <c r="H120" s="221">
        <v>23140.12278387777</v>
      </c>
      <c r="I120" s="97">
        <v>961.93999999999994</v>
      </c>
      <c r="J120" s="96">
        <v>297624</v>
      </c>
      <c r="K120" s="231"/>
      <c r="L120" s="97">
        <v>0</v>
      </c>
      <c r="M120" s="96">
        <v>5868.24</v>
      </c>
      <c r="N120" s="230"/>
      <c r="O120" s="97">
        <v>514</v>
      </c>
      <c r="P120" s="96">
        <v>105980</v>
      </c>
      <c r="Q120" s="228"/>
      <c r="R120" s="97">
        <v>16</v>
      </c>
      <c r="S120" s="96">
        <v>139976</v>
      </c>
      <c r="T120" s="236"/>
      <c r="U120" s="97">
        <v>625.73787870407091</v>
      </c>
      <c r="V120" s="96">
        <v>0</v>
      </c>
      <c r="W120" s="97">
        <v>19</v>
      </c>
      <c r="X120" s="96">
        <v>4329.9964478873299</v>
      </c>
      <c r="Y120" s="97">
        <v>34516.589999999997</v>
      </c>
      <c r="Z120" s="96">
        <v>0</v>
      </c>
      <c r="AA120" s="97">
        <v>0</v>
      </c>
      <c r="AB120" s="96">
        <v>8224.83</v>
      </c>
      <c r="AC120" s="97">
        <v>36525</v>
      </c>
      <c r="AD120" s="96">
        <v>27761.53256121941</v>
      </c>
      <c r="AE120" s="97">
        <v>25778.138288809609</v>
      </c>
      <c r="AF120" s="96">
        <v>9479.011018175408</v>
      </c>
      <c r="AG120" s="77"/>
      <c r="AH120" s="97">
        <v>30457.149580983623</v>
      </c>
      <c r="AI120" s="96">
        <v>23742</v>
      </c>
      <c r="AJ120" s="77"/>
      <c r="AK120" s="97">
        <v>21764.013269973766</v>
      </c>
      <c r="AL120" s="96">
        <v>1959</v>
      </c>
      <c r="AM120" s="77"/>
      <c r="AN120" s="97">
        <v>31899.667750780165</v>
      </c>
      <c r="AO120" s="96">
        <v>2587</v>
      </c>
      <c r="AP120" s="77"/>
      <c r="AQ120" s="97">
        <v>39380.729293836652</v>
      </c>
      <c r="AR120" s="96">
        <v>1578.98</v>
      </c>
      <c r="AS120" s="77"/>
      <c r="AT120" s="97">
        <v>24932.716494489279</v>
      </c>
      <c r="AU120" s="96">
        <v>11113.140450192452</v>
      </c>
      <c r="AV120" s="161"/>
      <c r="AW120" s="97">
        <v>4658.5276301563599</v>
      </c>
      <c r="AX120" s="96">
        <v>0</v>
      </c>
      <c r="AY120" s="77"/>
      <c r="AZ120" s="96">
        <v>178870.94230902946</v>
      </c>
      <c r="BA120" s="96">
        <v>52621.400743452657</v>
      </c>
      <c r="BB120" s="94">
        <v>-126249.5415655768</v>
      </c>
      <c r="BD120" s="8">
        <v>1</v>
      </c>
    </row>
    <row r="121" spans="1:56" ht="24.9" hidden="1" customHeight="1" x14ac:dyDescent="0.3">
      <c r="A121" s="81">
        <v>150000626</v>
      </c>
      <c r="B121" s="490" t="s">
        <v>245</v>
      </c>
      <c r="C121" s="121">
        <v>9</v>
      </c>
      <c r="D121" s="226" t="s">
        <v>870</v>
      </c>
      <c r="E121" s="220">
        <v>7507.43</v>
      </c>
      <c r="F121" s="221">
        <v>443478.60769328504</v>
      </c>
      <c r="G121" s="221">
        <v>410635.36262534099</v>
      </c>
      <c r="H121" s="221">
        <v>-32843.245067944052</v>
      </c>
      <c r="I121" s="97">
        <v>585.72</v>
      </c>
      <c r="J121" s="96">
        <v>130313.84</v>
      </c>
      <c r="K121" s="227"/>
      <c r="L121" s="97">
        <v>0</v>
      </c>
      <c r="M121" s="96">
        <v>288.42</v>
      </c>
      <c r="N121" s="117"/>
      <c r="O121" s="97">
        <v>83.5</v>
      </c>
      <c r="P121" s="96">
        <v>26245</v>
      </c>
      <c r="Q121" s="228"/>
      <c r="R121" s="97">
        <v>21</v>
      </c>
      <c r="S121" s="96">
        <v>115669.26000000001</v>
      </c>
      <c r="T121" s="236"/>
      <c r="U121" s="97">
        <v>0</v>
      </c>
      <c r="V121" s="96">
        <v>0</v>
      </c>
      <c r="W121" s="97">
        <v>48</v>
      </c>
      <c r="X121" s="96">
        <v>13930.536493741158</v>
      </c>
      <c r="Y121" s="97">
        <v>23887</v>
      </c>
      <c r="Z121" s="96">
        <v>0</v>
      </c>
      <c r="AA121" s="97">
        <v>0</v>
      </c>
      <c r="AB121" s="96">
        <v>35146.28</v>
      </c>
      <c r="AC121" s="97">
        <v>38598.770000000004</v>
      </c>
      <c r="AD121" s="96">
        <v>26556.256131599843</v>
      </c>
      <c r="AE121" s="97">
        <v>21507.206179044155</v>
      </c>
      <c r="AF121" s="96">
        <v>14224.457335233667</v>
      </c>
      <c r="AG121" s="77"/>
      <c r="AH121" s="97">
        <v>28651.283701676228</v>
      </c>
      <c r="AI121" s="96">
        <v>66621.627872685523</v>
      </c>
      <c r="AJ121" s="77"/>
      <c r="AK121" s="97">
        <v>14821.875626244637</v>
      </c>
      <c r="AL121" s="96">
        <v>1567</v>
      </c>
      <c r="AM121" s="77"/>
      <c r="AN121" s="97">
        <v>22905.515837545663</v>
      </c>
      <c r="AO121" s="96">
        <v>17934</v>
      </c>
      <c r="AP121" s="77"/>
      <c r="AQ121" s="97">
        <v>19690.55315169903</v>
      </c>
      <c r="AR121" s="96">
        <v>89.263273454250665</v>
      </c>
      <c r="AS121" s="77"/>
      <c r="AT121" s="97">
        <v>27262.830010179536</v>
      </c>
      <c r="AU121" s="96">
        <v>2417.4142389754811</v>
      </c>
      <c r="AV121" s="77"/>
      <c r="AW121" s="97">
        <v>3173.8161289656864</v>
      </c>
      <c r="AX121" s="96">
        <v>5646</v>
      </c>
      <c r="AY121" s="77"/>
      <c r="AZ121" s="96">
        <v>138013.08063535497</v>
      </c>
      <c r="BA121" s="96">
        <v>108499.76272034892</v>
      </c>
      <c r="BB121" s="94">
        <v>-29513.317915006046</v>
      </c>
      <c r="BD121" s="8">
        <v>1</v>
      </c>
    </row>
    <row r="122" spans="1:56" ht="24.9" hidden="1" customHeight="1" x14ac:dyDescent="0.3">
      <c r="A122" s="81">
        <v>150000603</v>
      </c>
      <c r="B122" s="490" t="s">
        <v>247</v>
      </c>
      <c r="C122" s="121">
        <v>2</v>
      </c>
      <c r="D122" s="226" t="s">
        <v>870</v>
      </c>
      <c r="E122" s="220">
        <v>507.5</v>
      </c>
      <c r="F122" s="221">
        <v>29288.58966034482</v>
      </c>
      <c r="G122" s="221">
        <v>46960</v>
      </c>
      <c r="H122" s="221">
        <v>17671.41033965518</v>
      </c>
      <c r="I122" s="97">
        <v>109.35</v>
      </c>
      <c r="J122" s="96">
        <v>20782</v>
      </c>
      <c r="K122" s="227"/>
      <c r="L122" s="97">
        <v>1</v>
      </c>
      <c r="M122" s="96">
        <v>25201</v>
      </c>
      <c r="N122" s="117"/>
      <c r="O122" s="97">
        <v>0</v>
      </c>
      <c r="P122" s="96">
        <v>0</v>
      </c>
      <c r="Q122" s="228"/>
      <c r="R122" s="97">
        <v>0</v>
      </c>
      <c r="S122" s="96">
        <v>0</v>
      </c>
      <c r="T122" s="229"/>
      <c r="U122" s="97">
        <v>0</v>
      </c>
      <c r="V122" s="96">
        <v>0</v>
      </c>
      <c r="W122" s="97">
        <v>0</v>
      </c>
      <c r="X122" s="96">
        <v>0</v>
      </c>
      <c r="Y122" s="97">
        <v>0</v>
      </c>
      <c r="Z122" s="96">
        <v>0</v>
      </c>
      <c r="AA122" s="97">
        <v>0</v>
      </c>
      <c r="AB122" s="96">
        <v>0</v>
      </c>
      <c r="AC122" s="97">
        <v>726</v>
      </c>
      <c r="AD122" s="96">
        <v>251</v>
      </c>
      <c r="AE122" s="97">
        <v>3030.6495676663835</v>
      </c>
      <c r="AF122" s="96">
        <v>0</v>
      </c>
      <c r="AG122" s="77"/>
      <c r="AH122" s="97">
        <v>3195.5204977088724</v>
      </c>
      <c r="AI122" s="96">
        <v>0</v>
      </c>
      <c r="AJ122" s="77"/>
      <c r="AK122" s="97">
        <v>1062.3966811251898</v>
      </c>
      <c r="AL122" s="96">
        <v>0</v>
      </c>
      <c r="AM122" s="77"/>
      <c r="AN122" s="97">
        <v>0</v>
      </c>
      <c r="AO122" s="96">
        <v>0</v>
      </c>
      <c r="AP122" s="77"/>
      <c r="AQ122" s="97">
        <v>0</v>
      </c>
      <c r="AR122" s="96">
        <v>0</v>
      </c>
      <c r="AS122" s="77"/>
      <c r="AT122" s="97">
        <v>543.44285098270359</v>
      </c>
      <c r="AU122" s="96">
        <v>0</v>
      </c>
      <c r="AV122" s="77"/>
      <c r="AW122" s="97">
        <v>136.86300000000006</v>
      </c>
      <c r="AX122" s="96">
        <v>0</v>
      </c>
      <c r="AY122" s="77"/>
      <c r="AZ122" s="96">
        <v>7968.8725974831505</v>
      </c>
      <c r="BA122" s="96">
        <v>0</v>
      </c>
      <c r="BB122" s="94">
        <v>-7968.8725974831505</v>
      </c>
      <c r="BD122" s="8">
        <v>2</v>
      </c>
    </row>
    <row r="123" spans="1:56" ht="24.9" hidden="1" customHeight="1" x14ac:dyDescent="0.3">
      <c r="A123" s="81">
        <v>150001562</v>
      </c>
      <c r="B123" s="490" t="s">
        <v>249</v>
      </c>
      <c r="C123" s="121">
        <v>4</v>
      </c>
      <c r="D123" s="226" t="s">
        <v>870</v>
      </c>
      <c r="E123" s="220">
        <v>2425.9</v>
      </c>
      <c r="F123" s="221">
        <v>190851.19933998902</v>
      </c>
      <c r="G123" s="221">
        <v>159223</v>
      </c>
      <c r="H123" s="221">
        <v>-31628.19933998902</v>
      </c>
      <c r="I123" s="97">
        <v>22</v>
      </c>
      <c r="J123" s="96">
        <v>49150</v>
      </c>
      <c r="K123" s="227"/>
      <c r="L123" s="97">
        <v>1</v>
      </c>
      <c r="M123" s="96">
        <v>64696</v>
      </c>
      <c r="N123" s="117"/>
      <c r="O123" s="97">
        <v>0</v>
      </c>
      <c r="P123" s="96">
        <v>0</v>
      </c>
      <c r="Q123" s="228"/>
      <c r="R123" s="97">
        <v>0</v>
      </c>
      <c r="S123" s="96">
        <v>0</v>
      </c>
      <c r="T123" s="229"/>
      <c r="U123" s="97">
        <v>0</v>
      </c>
      <c r="V123" s="96">
        <v>0</v>
      </c>
      <c r="W123" s="97">
        <v>0</v>
      </c>
      <c r="X123" s="96">
        <v>0</v>
      </c>
      <c r="Y123" s="97">
        <v>9354</v>
      </c>
      <c r="Z123" s="96">
        <v>0</v>
      </c>
      <c r="AA123" s="97">
        <v>968</v>
      </c>
      <c r="AB123" s="96">
        <v>0</v>
      </c>
      <c r="AC123" s="97">
        <v>0</v>
      </c>
      <c r="AD123" s="96">
        <v>35055</v>
      </c>
      <c r="AE123" s="97">
        <v>13227.870902263297</v>
      </c>
      <c r="AF123" s="96">
        <v>0</v>
      </c>
      <c r="AG123" s="77"/>
      <c r="AH123" s="97">
        <v>8601.2143663094994</v>
      </c>
      <c r="AI123" s="96">
        <v>0</v>
      </c>
      <c r="AJ123" s="77"/>
      <c r="AK123" s="97">
        <v>0</v>
      </c>
      <c r="AL123" s="96">
        <v>0</v>
      </c>
      <c r="AM123" s="77"/>
      <c r="AN123" s="97">
        <v>0</v>
      </c>
      <c r="AO123" s="96">
        <v>0</v>
      </c>
      <c r="AP123" s="77"/>
      <c r="AQ123" s="97">
        <v>0</v>
      </c>
      <c r="AR123" s="96">
        <v>0</v>
      </c>
      <c r="AS123" s="77"/>
      <c r="AT123" s="97">
        <v>4027.035547455745</v>
      </c>
      <c r="AU123" s="96">
        <v>0</v>
      </c>
      <c r="AV123" s="77"/>
      <c r="AW123" s="97">
        <v>657.45</v>
      </c>
      <c r="AX123" s="96">
        <v>0</v>
      </c>
      <c r="AY123" s="77"/>
      <c r="AZ123" s="96">
        <v>26513.570816028539</v>
      </c>
      <c r="BA123" s="96">
        <v>0</v>
      </c>
      <c r="BB123" s="94">
        <v>-26513.570816028539</v>
      </c>
      <c r="BD123" s="8">
        <v>2</v>
      </c>
    </row>
    <row r="124" spans="1:56" ht="24.9" hidden="1" customHeight="1" x14ac:dyDescent="0.3">
      <c r="A124" s="81">
        <v>150000604</v>
      </c>
      <c r="B124" s="490" t="s">
        <v>251</v>
      </c>
      <c r="C124" s="121">
        <v>2</v>
      </c>
      <c r="D124" s="226" t="s">
        <v>870</v>
      </c>
      <c r="E124" s="220">
        <v>452.1</v>
      </c>
      <c r="F124" s="221">
        <v>21895.358074209907</v>
      </c>
      <c r="G124" s="221">
        <v>75394.741923150985</v>
      </c>
      <c r="H124" s="221">
        <v>53499.383848941077</v>
      </c>
      <c r="I124" s="97">
        <v>29.5</v>
      </c>
      <c r="J124" s="96">
        <v>17342</v>
      </c>
      <c r="K124" s="227"/>
      <c r="L124" s="97">
        <v>1</v>
      </c>
      <c r="M124" s="96">
        <v>43066</v>
      </c>
      <c r="N124" s="117"/>
      <c r="O124" s="97">
        <v>0</v>
      </c>
      <c r="P124" s="96">
        <v>0</v>
      </c>
      <c r="Q124" s="228"/>
      <c r="R124" s="97">
        <v>0</v>
      </c>
      <c r="S124" s="96">
        <v>0</v>
      </c>
      <c r="T124" s="229"/>
      <c r="U124" s="97">
        <v>0</v>
      </c>
      <c r="V124" s="96">
        <v>0</v>
      </c>
      <c r="W124" s="97">
        <v>0</v>
      </c>
      <c r="X124" s="96">
        <v>0</v>
      </c>
      <c r="Y124" s="97">
        <v>13821</v>
      </c>
      <c r="Z124" s="96">
        <v>0</v>
      </c>
      <c r="AA124" s="97">
        <v>0</v>
      </c>
      <c r="AB124" s="96">
        <v>0</v>
      </c>
      <c r="AC124" s="97">
        <v>1040.7419231509916</v>
      </c>
      <c r="AD124" s="96">
        <v>125</v>
      </c>
      <c r="AE124" s="97">
        <v>2823.0536680838036</v>
      </c>
      <c r="AF124" s="96">
        <v>349</v>
      </c>
      <c r="AG124" s="77"/>
      <c r="AH124" s="97">
        <v>3154.6484065373297</v>
      </c>
      <c r="AI124" s="96">
        <v>806</v>
      </c>
      <c r="AJ124" s="77"/>
      <c r="AK124" s="97">
        <v>866.58948977273553</v>
      </c>
      <c r="AL124" s="96">
        <v>0</v>
      </c>
      <c r="AM124" s="77"/>
      <c r="AN124" s="97">
        <v>0</v>
      </c>
      <c r="AO124" s="96">
        <v>0</v>
      </c>
      <c r="AP124" s="77"/>
      <c r="AQ124" s="97">
        <v>0</v>
      </c>
      <c r="AR124" s="96">
        <v>0</v>
      </c>
      <c r="AS124" s="77"/>
      <c r="AT124" s="97">
        <v>539.63513953550773</v>
      </c>
      <c r="AU124" s="96">
        <v>709</v>
      </c>
      <c r="AV124" s="77"/>
      <c r="AW124" s="97">
        <v>122.06700000000001</v>
      </c>
      <c r="AX124" s="96">
        <v>0</v>
      </c>
      <c r="AY124" s="77"/>
      <c r="AZ124" s="96">
        <v>7505.9937039293764</v>
      </c>
      <c r="BA124" s="96">
        <v>1864</v>
      </c>
      <c r="BB124" s="94">
        <v>-5641.9937039293764</v>
      </c>
      <c r="BD124" s="8">
        <v>2</v>
      </c>
    </row>
    <row r="125" spans="1:56" ht="24.9" hidden="1" customHeight="1" x14ac:dyDescent="0.3">
      <c r="A125" s="81">
        <v>150000605</v>
      </c>
      <c r="B125" s="490" t="s">
        <v>253</v>
      </c>
      <c r="C125" s="121">
        <v>2</v>
      </c>
      <c r="D125" s="226" t="s">
        <v>870</v>
      </c>
      <c r="E125" s="220">
        <v>378.8</v>
      </c>
      <c r="F125" s="221">
        <v>23399.12899988344</v>
      </c>
      <c r="G125" s="221">
        <v>49240</v>
      </c>
      <c r="H125" s="221">
        <v>25840.87100011656</v>
      </c>
      <c r="I125" s="97">
        <v>99.32</v>
      </c>
      <c r="J125" s="96">
        <v>19215</v>
      </c>
      <c r="K125" s="227"/>
      <c r="L125" s="97">
        <v>1</v>
      </c>
      <c r="M125" s="96">
        <v>20569</v>
      </c>
      <c r="N125" s="230"/>
      <c r="O125" s="97">
        <v>0</v>
      </c>
      <c r="P125" s="96">
        <v>0</v>
      </c>
      <c r="Q125" s="228"/>
      <c r="R125" s="97">
        <v>0</v>
      </c>
      <c r="S125" s="96">
        <v>0</v>
      </c>
      <c r="T125" s="229"/>
      <c r="U125" s="97">
        <v>0</v>
      </c>
      <c r="V125" s="96">
        <v>0</v>
      </c>
      <c r="W125" s="97">
        <v>0</v>
      </c>
      <c r="X125" s="96">
        <v>0</v>
      </c>
      <c r="Y125" s="97">
        <v>9331</v>
      </c>
      <c r="Z125" s="96">
        <v>0</v>
      </c>
      <c r="AA125" s="97">
        <v>0</v>
      </c>
      <c r="AB125" s="96">
        <v>0</v>
      </c>
      <c r="AC125" s="97">
        <v>0</v>
      </c>
      <c r="AD125" s="96">
        <v>125</v>
      </c>
      <c r="AE125" s="97">
        <v>2869.8545344967602</v>
      </c>
      <c r="AF125" s="96">
        <v>0</v>
      </c>
      <c r="AG125" s="77"/>
      <c r="AH125" s="97">
        <v>3733.8044310213295</v>
      </c>
      <c r="AI125" s="96">
        <v>0</v>
      </c>
      <c r="AJ125" s="77"/>
      <c r="AK125" s="97">
        <v>606.09557474428357</v>
      </c>
      <c r="AL125" s="96">
        <v>1610</v>
      </c>
      <c r="AM125" s="77"/>
      <c r="AN125" s="97">
        <v>0</v>
      </c>
      <c r="AO125" s="96">
        <v>0</v>
      </c>
      <c r="AP125" s="77"/>
      <c r="AQ125" s="97">
        <v>0</v>
      </c>
      <c r="AR125" s="96">
        <v>0</v>
      </c>
      <c r="AS125" s="77"/>
      <c r="AT125" s="97">
        <v>247.92618947202834</v>
      </c>
      <c r="AU125" s="96">
        <v>709</v>
      </c>
      <c r="AV125" s="77"/>
      <c r="AW125" s="97">
        <v>102.33</v>
      </c>
      <c r="AX125" s="96">
        <v>0</v>
      </c>
      <c r="AY125" s="77"/>
      <c r="AZ125" s="96">
        <v>7560.0107297344011</v>
      </c>
      <c r="BA125" s="96">
        <v>2319</v>
      </c>
      <c r="BB125" s="94">
        <v>-5241.0107297344011</v>
      </c>
      <c r="BD125" s="8">
        <v>2</v>
      </c>
    </row>
    <row r="126" spans="1:56" ht="24.9" hidden="1" customHeight="1" x14ac:dyDescent="0.3">
      <c r="A126" s="81">
        <v>150000606</v>
      </c>
      <c r="B126" s="490" t="s">
        <v>255</v>
      </c>
      <c r="C126" s="121">
        <v>2</v>
      </c>
      <c r="D126" s="226" t="s">
        <v>870</v>
      </c>
      <c r="E126" s="220">
        <v>766.3</v>
      </c>
      <c r="F126" s="221">
        <v>49747.522616928967</v>
      </c>
      <c r="G126" s="221">
        <v>54666</v>
      </c>
      <c r="H126" s="221">
        <v>4918.4773830710328</v>
      </c>
      <c r="I126" s="97">
        <v>58</v>
      </c>
      <c r="J126" s="96">
        <v>17795</v>
      </c>
      <c r="K126" s="227"/>
      <c r="L126" s="97">
        <v>1</v>
      </c>
      <c r="M126" s="96">
        <v>28518</v>
      </c>
      <c r="N126" s="117"/>
      <c r="O126" s="97">
        <v>0</v>
      </c>
      <c r="P126" s="96">
        <v>0</v>
      </c>
      <c r="Q126" s="228"/>
      <c r="R126" s="97">
        <v>0</v>
      </c>
      <c r="S126" s="96">
        <v>0</v>
      </c>
      <c r="T126" s="229"/>
      <c r="U126" s="97">
        <v>0</v>
      </c>
      <c r="V126" s="96">
        <v>0</v>
      </c>
      <c r="W126" s="97">
        <v>0</v>
      </c>
      <c r="X126" s="96">
        <v>0</v>
      </c>
      <c r="Y126" s="97">
        <v>0</v>
      </c>
      <c r="Z126" s="96">
        <v>0</v>
      </c>
      <c r="AA126" s="97">
        <v>6282</v>
      </c>
      <c r="AB126" s="96">
        <v>0</v>
      </c>
      <c r="AC126" s="97">
        <v>771</v>
      </c>
      <c r="AD126" s="96">
        <v>1300</v>
      </c>
      <c r="AE126" s="97">
        <v>6106.0929570336148</v>
      </c>
      <c r="AF126" s="96">
        <v>40</v>
      </c>
      <c r="AG126" s="77"/>
      <c r="AH126" s="97">
        <v>6720.2411534244748</v>
      </c>
      <c r="AI126" s="96">
        <v>0</v>
      </c>
      <c r="AJ126" s="77"/>
      <c r="AK126" s="97">
        <v>1485.2691265157434</v>
      </c>
      <c r="AL126" s="96">
        <v>0</v>
      </c>
      <c r="AM126" s="77"/>
      <c r="AN126" s="97">
        <v>0</v>
      </c>
      <c r="AO126" s="96">
        <v>0</v>
      </c>
      <c r="AP126" s="77"/>
      <c r="AQ126" s="97">
        <v>0</v>
      </c>
      <c r="AR126" s="96">
        <v>0</v>
      </c>
      <c r="AS126" s="77"/>
      <c r="AT126" s="97">
        <v>744.52870397296454</v>
      </c>
      <c r="AU126" s="96">
        <v>641</v>
      </c>
      <c r="AV126" s="77"/>
      <c r="AW126" s="97">
        <v>206.76599999999999</v>
      </c>
      <c r="AX126" s="96">
        <v>0</v>
      </c>
      <c r="AY126" s="77"/>
      <c r="AZ126" s="96">
        <v>15262.897940946797</v>
      </c>
      <c r="BA126" s="96">
        <v>681</v>
      </c>
      <c r="BB126" s="94">
        <v>-14581.897940946797</v>
      </c>
      <c r="BD126" s="8">
        <v>2</v>
      </c>
    </row>
    <row r="127" spans="1:56" ht="24.9" hidden="1" customHeight="1" x14ac:dyDescent="0.3">
      <c r="A127" s="81">
        <v>150000607</v>
      </c>
      <c r="B127" s="490" t="s">
        <v>257</v>
      </c>
      <c r="C127" s="121">
        <v>2</v>
      </c>
      <c r="D127" s="226" t="s">
        <v>870</v>
      </c>
      <c r="E127" s="220">
        <v>994.8</v>
      </c>
      <c r="F127" s="221">
        <v>51049.640289805007</v>
      </c>
      <c r="G127" s="221">
        <v>40745.18</v>
      </c>
      <c r="H127" s="221">
        <v>-10304.460289805007</v>
      </c>
      <c r="I127" s="97">
        <v>30.9</v>
      </c>
      <c r="J127" s="96">
        <v>7850.18</v>
      </c>
      <c r="K127" s="227"/>
      <c r="L127" s="97">
        <v>0</v>
      </c>
      <c r="M127" s="96">
        <v>0</v>
      </c>
      <c r="N127" s="117"/>
      <c r="O127" s="97">
        <v>0</v>
      </c>
      <c r="P127" s="96">
        <v>0</v>
      </c>
      <c r="Q127" s="228"/>
      <c r="R127" s="97">
        <v>0</v>
      </c>
      <c r="S127" s="96">
        <v>0</v>
      </c>
      <c r="T127" s="229"/>
      <c r="U127" s="97">
        <v>0</v>
      </c>
      <c r="V127" s="96">
        <v>0</v>
      </c>
      <c r="W127" s="97">
        <v>10</v>
      </c>
      <c r="X127" s="96">
        <v>6178</v>
      </c>
      <c r="Y127" s="97">
        <v>20739</v>
      </c>
      <c r="Z127" s="96">
        <v>0</v>
      </c>
      <c r="AA127" s="97">
        <v>0</v>
      </c>
      <c r="AB127" s="96">
        <v>0</v>
      </c>
      <c r="AC127" s="97">
        <v>2136</v>
      </c>
      <c r="AD127" s="96">
        <v>3842</v>
      </c>
      <c r="AE127" s="97">
        <v>6458.2634167369069</v>
      </c>
      <c r="AF127" s="96">
        <v>0</v>
      </c>
      <c r="AG127" s="77"/>
      <c r="AH127" s="97">
        <v>8064.2536567648758</v>
      </c>
      <c r="AI127" s="96">
        <v>0</v>
      </c>
      <c r="AJ127" s="77"/>
      <c r="AK127" s="97">
        <v>2403.3628307252065</v>
      </c>
      <c r="AL127" s="96">
        <v>639</v>
      </c>
      <c r="AM127" s="77"/>
      <c r="AN127" s="97">
        <v>0</v>
      </c>
      <c r="AO127" s="96">
        <v>0</v>
      </c>
      <c r="AP127" s="77"/>
      <c r="AQ127" s="97">
        <v>0</v>
      </c>
      <c r="AR127" s="96">
        <v>0</v>
      </c>
      <c r="AS127" s="77"/>
      <c r="AT127" s="97">
        <v>744.52870397296454</v>
      </c>
      <c r="AU127" s="96">
        <v>4129</v>
      </c>
      <c r="AV127" s="77"/>
      <c r="AW127" s="97">
        <v>268.59600000000006</v>
      </c>
      <c r="AX127" s="96">
        <v>0</v>
      </c>
      <c r="AY127" s="77"/>
      <c r="AZ127" s="96">
        <v>17939.004608199954</v>
      </c>
      <c r="BA127" s="96">
        <v>4768</v>
      </c>
      <c r="BB127" s="94">
        <v>-13171.004608199954</v>
      </c>
      <c r="BD127" s="8">
        <v>2</v>
      </c>
    </row>
    <row r="128" spans="1:56" ht="24.9" hidden="1" customHeight="1" x14ac:dyDescent="0.3">
      <c r="A128" s="81">
        <v>150000608</v>
      </c>
      <c r="B128" s="490" t="s">
        <v>259</v>
      </c>
      <c r="C128" s="121">
        <v>2</v>
      </c>
      <c r="D128" s="226" t="s">
        <v>870</v>
      </c>
      <c r="E128" s="220">
        <v>598.30999999999995</v>
      </c>
      <c r="F128" s="221">
        <v>37160.79409900304</v>
      </c>
      <c r="G128" s="221">
        <v>8549.23</v>
      </c>
      <c r="H128" s="221">
        <v>-28611.564099003041</v>
      </c>
      <c r="I128" s="97">
        <v>9</v>
      </c>
      <c r="J128" s="96">
        <v>1633.23</v>
      </c>
      <c r="K128" s="227"/>
      <c r="L128" s="97">
        <v>0</v>
      </c>
      <c r="M128" s="96">
        <v>0</v>
      </c>
      <c r="N128" s="117"/>
      <c r="O128" s="97">
        <v>0</v>
      </c>
      <c r="P128" s="96">
        <v>0</v>
      </c>
      <c r="Q128" s="228"/>
      <c r="R128" s="97">
        <v>0</v>
      </c>
      <c r="S128" s="96">
        <v>0</v>
      </c>
      <c r="T128" s="229"/>
      <c r="U128" s="97">
        <v>0</v>
      </c>
      <c r="V128" s="96">
        <v>0</v>
      </c>
      <c r="W128" s="97">
        <v>0</v>
      </c>
      <c r="X128" s="96">
        <v>0</v>
      </c>
      <c r="Y128" s="97">
        <v>1127</v>
      </c>
      <c r="Z128" s="96">
        <v>0</v>
      </c>
      <c r="AA128" s="97">
        <v>0</v>
      </c>
      <c r="AB128" s="96">
        <v>1730</v>
      </c>
      <c r="AC128" s="97">
        <v>2300</v>
      </c>
      <c r="AD128" s="96">
        <v>1759</v>
      </c>
      <c r="AE128" s="97">
        <v>4906.4511001938472</v>
      </c>
      <c r="AF128" s="96">
        <v>600</v>
      </c>
      <c r="AG128" s="77"/>
      <c r="AH128" s="97">
        <v>6749.7063719410226</v>
      </c>
      <c r="AI128" s="96">
        <v>158</v>
      </c>
      <c r="AJ128" s="77"/>
      <c r="AK128" s="97">
        <v>898.35444795904527</v>
      </c>
      <c r="AL128" s="96">
        <v>0</v>
      </c>
      <c r="AM128" s="77"/>
      <c r="AN128" s="97">
        <v>0</v>
      </c>
      <c r="AO128" s="96">
        <v>0</v>
      </c>
      <c r="AP128" s="77"/>
      <c r="AQ128" s="97">
        <v>0</v>
      </c>
      <c r="AR128" s="96">
        <v>0</v>
      </c>
      <c r="AS128" s="77"/>
      <c r="AT128" s="97">
        <v>496.60272646211826</v>
      </c>
      <c r="AU128" s="96">
        <v>711</v>
      </c>
      <c r="AV128" s="77"/>
      <c r="AW128" s="97">
        <v>158.68170000000001</v>
      </c>
      <c r="AX128" s="96">
        <v>0</v>
      </c>
      <c r="AY128" s="77"/>
      <c r="AZ128" s="96">
        <v>13209.796346556033</v>
      </c>
      <c r="BA128" s="96">
        <v>1469</v>
      </c>
      <c r="BB128" s="94">
        <v>-11740.796346556033</v>
      </c>
      <c r="BD128" s="8">
        <v>2</v>
      </c>
    </row>
    <row r="129" spans="1:56" ht="24.9" hidden="1" customHeight="1" x14ac:dyDescent="0.3">
      <c r="A129" s="81">
        <v>150000609</v>
      </c>
      <c r="B129" s="490" t="s">
        <v>261</v>
      </c>
      <c r="C129" s="121">
        <v>2</v>
      </c>
      <c r="D129" s="226" t="s">
        <v>870</v>
      </c>
      <c r="E129" s="220">
        <v>465.59999999999997</v>
      </c>
      <c r="F129" s="221">
        <v>31836.807419205939</v>
      </c>
      <c r="G129" s="221">
        <v>33873</v>
      </c>
      <c r="H129" s="221">
        <v>2036.1925807940606</v>
      </c>
      <c r="I129" s="97">
        <v>12</v>
      </c>
      <c r="J129" s="96">
        <v>2648</v>
      </c>
      <c r="K129" s="227"/>
      <c r="L129" s="97">
        <v>1</v>
      </c>
      <c r="M129" s="96">
        <v>29636</v>
      </c>
      <c r="N129" s="117"/>
      <c r="O129" s="97">
        <v>0</v>
      </c>
      <c r="P129" s="96">
        <v>0</v>
      </c>
      <c r="Q129" s="228"/>
      <c r="R129" s="97">
        <v>0</v>
      </c>
      <c r="S129" s="96">
        <v>0</v>
      </c>
      <c r="T129" s="229"/>
      <c r="U129" s="97">
        <v>0</v>
      </c>
      <c r="V129" s="96">
        <v>0</v>
      </c>
      <c r="W129" s="97">
        <v>0</v>
      </c>
      <c r="X129" s="96">
        <v>0</v>
      </c>
      <c r="Y129" s="97">
        <v>0</v>
      </c>
      <c r="Z129" s="96">
        <v>0</v>
      </c>
      <c r="AA129" s="97">
        <v>0</v>
      </c>
      <c r="AB129" s="96">
        <v>0</v>
      </c>
      <c r="AC129" s="97">
        <v>1338</v>
      </c>
      <c r="AD129" s="96">
        <v>251</v>
      </c>
      <c r="AE129" s="97">
        <v>3465.1321818712595</v>
      </c>
      <c r="AF129" s="96">
        <v>159</v>
      </c>
      <c r="AG129" s="77"/>
      <c r="AH129" s="97">
        <v>6480.9405962545134</v>
      </c>
      <c r="AI129" s="96">
        <v>1385</v>
      </c>
      <c r="AJ129" s="77"/>
      <c r="AK129" s="97">
        <v>857.08397795512235</v>
      </c>
      <c r="AL129" s="96">
        <v>0</v>
      </c>
      <c r="AM129" s="77"/>
      <c r="AN129" s="97">
        <v>0</v>
      </c>
      <c r="AO129" s="96">
        <v>0</v>
      </c>
      <c r="AP129" s="77"/>
      <c r="AQ129" s="97">
        <v>0</v>
      </c>
      <c r="AR129" s="96">
        <v>0</v>
      </c>
      <c r="AS129" s="77"/>
      <c r="AT129" s="97">
        <v>496.60272646211826</v>
      </c>
      <c r="AU129" s="96">
        <v>2018</v>
      </c>
      <c r="AV129" s="77"/>
      <c r="AW129" s="97">
        <v>125.45550000000001</v>
      </c>
      <c r="AX129" s="96">
        <v>3682</v>
      </c>
      <c r="AY129" s="77"/>
      <c r="AZ129" s="96">
        <v>11425.214982543015</v>
      </c>
      <c r="BA129" s="96">
        <v>7244</v>
      </c>
      <c r="BB129" s="94">
        <v>-4181.2149825430151</v>
      </c>
      <c r="BD129" s="8">
        <v>2</v>
      </c>
    </row>
    <row r="130" spans="1:56" ht="24.9" hidden="1" customHeight="1" x14ac:dyDescent="0.3">
      <c r="A130" s="81">
        <v>150000610</v>
      </c>
      <c r="B130" s="490" t="s">
        <v>263</v>
      </c>
      <c r="C130" s="121">
        <v>2</v>
      </c>
      <c r="D130" s="226" t="s">
        <v>870</v>
      </c>
      <c r="E130" s="220">
        <v>475.2</v>
      </c>
      <c r="F130" s="221">
        <v>28981.549167282417</v>
      </c>
      <c r="G130" s="221">
        <v>50448</v>
      </c>
      <c r="H130" s="221">
        <v>21466.450832717583</v>
      </c>
      <c r="I130" s="97">
        <v>151.76999999999998</v>
      </c>
      <c r="J130" s="96">
        <v>31226</v>
      </c>
      <c r="K130" s="231"/>
      <c r="L130" s="97">
        <v>0</v>
      </c>
      <c r="M130" s="96">
        <v>0</v>
      </c>
      <c r="N130" s="117"/>
      <c r="O130" s="97">
        <v>0</v>
      </c>
      <c r="P130" s="96">
        <v>0</v>
      </c>
      <c r="Q130" s="228"/>
      <c r="R130" s="97">
        <v>0</v>
      </c>
      <c r="S130" s="96">
        <v>0</v>
      </c>
      <c r="T130" s="229"/>
      <c r="U130" s="97">
        <v>0</v>
      </c>
      <c r="V130" s="96">
        <v>0</v>
      </c>
      <c r="W130" s="97">
        <v>0</v>
      </c>
      <c r="X130" s="96">
        <v>0</v>
      </c>
      <c r="Y130" s="97">
        <v>16724</v>
      </c>
      <c r="Z130" s="96">
        <v>0</v>
      </c>
      <c r="AA130" s="97">
        <v>0</v>
      </c>
      <c r="AB130" s="96">
        <v>0</v>
      </c>
      <c r="AC130" s="97">
        <v>657</v>
      </c>
      <c r="AD130" s="96">
        <v>1841</v>
      </c>
      <c r="AE130" s="97">
        <v>4822.3074541173455</v>
      </c>
      <c r="AF130" s="96">
        <v>1471.6421599394262</v>
      </c>
      <c r="AG130" s="77"/>
      <c r="AH130" s="97">
        <v>5405.6938686006233</v>
      </c>
      <c r="AI130" s="96">
        <v>0</v>
      </c>
      <c r="AJ130" s="77"/>
      <c r="AK130" s="97">
        <v>852.13520325659078</v>
      </c>
      <c r="AL130" s="96">
        <v>0</v>
      </c>
      <c r="AM130" s="77"/>
      <c r="AN130" s="97">
        <v>0</v>
      </c>
      <c r="AO130" s="96">
        <v>0</v>
      </c>
      <c r="AP130" s="77"/>
      <c r="AQ130" s="97">
        <v>0</v>
      </c>
      <c r="AR130" s="96">
        <v>0</v>
      </c>
      <c r="AS130" s="77"/>
      <c r="AT130" s="97">
        <v>496.60277172093168</v>
      </c>
      <c r="AU130" s="96">
        <v>6793</v>
      </c>
      <c r="AV130" s="241"/>
      <c r="AW130" s="97">
        <v>128.30400000000003</v>
      </c>
      <c r="AX130" s="96">
        <v>0</v>
      </c>
      <c r="AY130" s="77"/>
      <c r="AZ130" s="96">
        <v>11705.043297695491</v>
      </c>
      <c r="BA130" s="96">
        <v>8264.6421599394271</v>
      </c>
      <c r="BB130" s="94">
        <v>-3440.4011377560637</v>
      </c>
      <c r="BD130" s="8">
        <v>2</v>
      </c>
    </row>
    <row r="131" spans="1:56" ht="24.9" hidden="1" customHeight="1" x14ac:dyDescent="0.3">
      <c r="A131" s="299">
        <v>150000611</v>
      </c>
      <c r="B131" s="490" t="s">
        <v>265</v>
      </c>
      <c r="C131" s="121">
        <v>3</v>
      </c>
      <c r="D131" s="226" t="s">
        <v>870</v>
      </c>
      <c r="E131" s="220">
        <v>1108</v>
      </c>
      <c r="F131" s="221">
        <v>47853.129890837779</v>
      </c>
      <c r="G131" s="221">
        <v>52567.43</v>
      </c>
      <c r="H131" s="221">
        <v>4714.3001091622209</v>
      </c>
      <c r="I131" s="97">
        <v>7</v>
      </c>
      <c r="J131" s="96">
        <v>2307.04</v>
      </c>
      <c r="K131" s="227"/>
      <c r="L131" s="97">
        <v>1</v>
      </c>
      <c r="M131" s="96">
        <v>34669</v>
      </c>
      <c r="N131" s="117"/>
      <c r="O131" s="97">
        <v>0</v>
      </c>
      <c r="P131" s="96">
        <v>0</v>
      </c>
      <c r="Q131" s="228"/>
      <c r="R131" s="97">
        <v>0</v>
      </c>
      <c r="S131" s="96">
        <v>0</v>
      </c>
      <c r="T131" s="229"/>
      <c r="U131" s="97">
        <v>0</v>
      </c>
      <c r="V131" s="96">
        <v>0</v>
      </c>
      <c r="W131" s="97">
        <v>0</v>
      </c>
      <c r="X131" s="96">
        <v>0</v>
      </c>
      <c r="Y131" s="97">
        <v>4555</v>
      </c>
      <c r="Z131" s="96">
        <v>0</v>
      </c>
      <c r="AA131" s="97">
        <v>0</v>
      </c>
      <c r="AB131" s="96">
        <v>998</v>
      </c>
      <c r="AC131" s="97">
        <v>5701</v>
      </c>
      <c r="AD131" s="96">
        <v>4337.3900000000003</v>
      </c>
      <c r="AE131" s="97">
        <v>5992.9252026899039</v>
      </c>
      <c r="AF131" s="96">
        <v>4232.7700000000004</v>
      </c>
      <c r="AG131" s="77"/>
      <c r="AH131" s="97">
        <v>8918.2565359268756</v>
      </c>
      <c r="AI131" s="96">
        <v>0</v>
      </c>
      <c r="AJ131" s="77"/>
      <c r="AK131" s="97">
        <v>2777.6368724280865</v>
      </c>
      <c r="AL131" s="96">
        <v>963</v>
      </c>
      <c r="AM131" s="77"/>
      <c r="AN131" s="97">
        <v>0</v>
      </c>
      <c r="AO131" s="96">
        <v>0</v>
      </c>
      <c r="AP131" s="77"/>
      <c r="AQ131" s="97">
        <v>0</v>
      </c>
      <c r="AR131" s="96">
        <v>1325</v>
      </c>
      <c r="AS131" s="77"/>
      <c r="AT131" s="97">
        <v>1499.8079813226316</v>
      </c>
      <c r="AU131" s="96">
        <v>2325</v>
      </c>
      <c r="AV131" s="77"/>
      <c r="AW131" s="97">
        <v>299.16000000000003</v>
      </c>
      <c r="AX131" s="96">
        <v>2858</v>
      </c>
      <c r="AY131" s="77"/>
      <c r="AZ131" s="96">
        <v>19487.786592367498</v>
      </c>
      <c r="BA131" s="96">
        <v>11703.77</v>
      </c>
      <c r="BB131" s="94">
        <v>-7784.0165923674977</v>
      </c>
      <c r="BD131" s="8">
        <v>2</v>
      </c>
    </row>
    <row r="132" spans="1:56" ht="24.9" hidden="1" customHeight="1" x14ac:dyDescent="0.3">
      <c r="A132" s="81">
        <v>150000623</v>
      </c>
      <c r="B132" s="490" t="s">
        <v>267</v>
      </c>
      <c r="C132" s="121">
        <v>4</v>
      </c>
      <c r="D132" s="226" t="s">
        <v>870</v>
      </c>
      <c r="E132" s="220">
        <v>1472.6</v>
      </c>
      <c r="F132" s="221">
        <v>69523.513867235029</v>
      </c>
      <c r="G132" s="221">
        <v>96142.77</v>
      </c>
      <c r="H132" s="221">
        <v>26619.256132764975</v>
      </c>
      <c r="I132" s="97">
        <v>8</v>
      </c>
      <c r="J132" s="96">
        <v>1620.4099999999999</v>
      </c>
      <c r="K132" s="227"/>
      <c r="L132" s="97">
        <v>1</v>
      </c>
      <c r="M132" s="96">
        <v>61462</v>
      </c>
      <c r="N132" s="117"/>
      <c r="O132" s="97">
        <v>0</v>
      </c>
      <c r="P132" s="96">
        <v>0</v>
      </c>
      <c r="Q132" s="228"/>
      <c r="R132" s="97">
        <v>0</v>
      </c>
      <c r="S132" s="96">
        <v>0</v>
      </c>
      <c r="T132" s="229"/>
      <c r="U132" s="97">
        <v>0</v>
      </c>
      <c r="V132" s="96">
        <v>0</v>
      </c>
      <c r="W132" s="97">
        <v>0</v>
      </c>
      <c r="X132" s="96">
        <v>0</v>
      </c>
      <c r="Y132" s="97">
        <v>18569</v>
      </c>
      <c r="Z132" s="96">
        <v>0</v>
      </c>
      <c r="AA132" s="97">
        <v>0</v>
      </c>
      <c r="AB132" s="96">
        <v>248</v>
      </c>
      <c r="AC132" s="97">
        <v>9320</v>
      </c>
      <c r="AD132" s="96">
        <v>4923.3599999999997</v>
      </c>
      <c r="AE132" s="97">
        <v>7003.9010272959686</v>
      </c>
      <c r="AF132" s="96">
        <v>13493.736655200359</v>
      </c>
      <c r="AG132" s="161"/>
      <c r="AH132" s="97">
        <v>8542.2834816630675</v>
      </c>
      <c r="AI132" s="96">
        <v>3960</v>
      </c>
      <c r="AJ132" s="77"/>
      <c r="AK132" s="97">
        <v>3935.011403929504</v>
      </c>
      <c r="AL132" s="96">
        <v>2075</v>
      </c>
      <c r="AM132" s="77"/>
      <c r="AN132" s="97">
        <v>0</v>
      </c>
      <c r="AO132" s="96">
        <v>0</v>
      </c>
      <c r="AP132" s="77"/>
      <c r="AQ132" s="97">
        <v>0</v>
      </c>
      <c r="AR132" s="96">
        <v>0</v>
      </c>
      <c r="AS132" s="77"/>
      <c r="AT132" s="97">
        <v>3236.3798703923144</v>
      </c>
      <c r="AU132" s="96">
        <v>748</v>
      </c>
      <c r="AV132" s="77"/>
      <c r="AW132" s="97">
        <v>397.22399999999999</v>
      </c>
      <c r="AX132" s="96">
        <v>1722</v>
      </c>
      <c r="AY132" s="77"/>
      <c r="AZ132" s="96">
        <v>23114.799783280851</v>
      </c>
      <c r="BA132" s="96">
        <v>21998.736655200359</v>
      </c>
      <c r="BB132" s="94">
        <v>-1116.0631280804919</v>
      </c>
      <c r="BD132" s="8">
        <v>2</v>
      </c>
    </row>
    <row r="133" spans="1:56" ht="24.9" hidden="1" customHeight="1" x14ac:dyDescent="0.3">
      <c r="A133" s="81">
        <v>150000612</v>
      </c>
      <c r="B133" s="490" t="s">
        <v>269</v>
      </c>
      <c r="C133" s="121">
        <v>2</v>
      </c>
      <c r="D133" s="226" t="s">
        <v>870</v>
      </c>
      <c r="E133" s="220">
        <v>498.78</v>
      </c>
      <c r="F133" s="221">
        <v>38351.553704140068</v>
      </c>
      <c r="G133" s="221">
        <v>52844</v>
      </c>
      <c r="H133" s="221">
        <v>14492.446295859932</v>
      </c>
      <c r="I133" s="97">
        <v>0</v>
      </c>
      <c r="J133" s="96">
        <v>0</v>
      </c>
      <c r="K133" s="227"/>
      <c r="L133" s="97">
        <v>1</v>
      </c>
      <c r="M133" s="96">
        <v>39033</v>
      </c>
      <c r="N133" s="117"/>
      <c r="O133" s="97">
        <v>0</v>
      </c>
      <c r="P133" s="96">
        <v>0</v>
      </c>
      <c r="Q133" s="228"/>
      <c r="R133" s="97">
        <v>0</v>
      </c>
      <c r="S133" s="96">
        <v>0</v>
      </c>
      <c r="T133" s="229"/>
      <c r="U133" s="97">
        <v>0</v>
      </c>
      <c r="V133" s="96">
        <v>0</v>
      </c>
      <c r="W133" s="97">
        <v>0</v>
      </c>
      <c r="X133" s="96">
        <v>0</v>
      </c>
      <c r="Y133" s="97">
        <v>13276</v>
      </c>
      <c r="Z133" s="96">
        <v>0</v>
      </c>
      <c r="AA133" s="97">
        <v>0</v>
      </c>
      <c r="AB133" s="96">
        <v>0</v>
      </c>
      <c r="AC133" s="97">
        <v>284</v>
      </c>
      <c r="AD133" s="96">
        <v>251</v>
      </c>
      <c r="AE133" s="97">
        <v>3097.193300248729</v>
      </c>
      <c r="AF133" s="96">
        <v>2222</v>
      </c>
      <c r="AG133" s="77"/>
      <c r="AH133" s="97">
        <v>6301.8933289070737</v>
      </c>
      <c r="AI133" s="96">
        <v>0</v>
      </c>
      <c r="AJ133" s="77"/>
      <c r="AK133" s="97">
        <v>592.09164613660175</v>
      </c>
      <c r="AL133" s="96">
        <v>0</v>
      </c>
      <c r="AM133" s="77"/>
      <c r="AN133" s="97">
        <v>0</v>
      </c>
      <c r="AO133" s="96">
        <v>0</v>
      </c>
      <c r="AP133" s="77"/>
      <c r="AQ133" s="97">
        <v>0</v>
      </c>
      <c r="AR133" s="96">
        <v>0</v>
      </c>
      <c r="AS133" s="77"/>
      <c r="AT133" s="97">
        <v>496.60272646211826</v>
      </c>
      <c r="AU133" s="96">
        <v>0</v>
      </c>
      <c r="AV133" s="77"/>
      <c r="AW133" s="97">
        <v>134.67060000000001</v>
      </c>
      <c r="AX133" s="96">
        <v>0</v>
      </c>
      <c r="AY133" s="77"/>
      <c r="AZ133" s="96">
        <v>10622.451601754523</v>
      </c>
      <c r="BA133" s="96">
        <v>2222</v>
      </c>
      <c r="BB133" s="94">
        <v>-8400.4516017545229</v>
      </c>
      <c r="BD133" s="8">
        <v>2</v>
      </c>
    </row>
    <row r="134" spans="1:56" ht="24.9" hidden="1" customHeight="1" x14ac:dyDescent="0.3">
      <c r="A134" s="81">
        <v>150000613</v>
      </c>
      <c r="B134" s="490" t="s">
        <v>271</v>
      </c>
      <c r="C134" s="121">
        <v>4</v>
      </c>
      <c r="D134" s="226" t="s">
        <v>870</v>
      </c>
      <c r="E134" s="220">
        <v>1482.2</v>
      </c>
      <c r="F134" s="221">
        <v>61404.584703834662</v>
      </c>
      <c r="G134" s="221">
        <v>69365.703600010616</v>
      </c>
      <c r="H134" s="221">
        <v>7961.1188961759544</v>
      </c>
      <c r="I134" s="97">
        <v>0</v>
      </c>
      <c r="J134" s="96">
        <v>1276</v>
      </c>
      <c r="K134" s="227"/>
      <c r="L134" s="97">
        <v>1</v>
      </c>
      <c r="M134" s="96">
        <v>42211</v>
      </c>
      <c r="N134" s="117"/>
      <c r="O134" s="97">
        <v>0</v>
      </c>
      <c r="P134" s="96">
        <v>0</v>
      </c>
      <c r="Q134" s="228"/>
      <c r="R134" s="97">
        <v>0</v>
      </c>
      <c r="S134" s="96">
        <v>0</v>
      </c>
      <c r="T134" s="229"/>
      <c r="U134" s="97">
        <v>0</v>
      </c>
      <c r="V134" s="96">
        <v>0</v>
      </c>
      <c r="W134" s="97">
        <v>0</v>
      </c>
      <c r="X134" s="96">
        <v>0</v>
      </c>
      <c r="Y134" s="97">
        <v>20798.77</v>
      </c>
      <c r="Z134" s="96">
        <v>0</v>
      </c>
      <c r="AA134" s="97">
        <v>0</v>
      </c>
      <c r="AB134" s="96">
        <v>688</v>
      </c>
      <c r="AC134" s="97">
        <v>877</v>
      </c>
      <c r="AD134" s="96">
        <v>3514.9336000106091</v>
      </c>
      <c r="AE134" s="97">
        <v>6880.3051098868846</v>
      </c>
      <c r="AF134" s="96">
        <v>4576</v>
      </c>
      <c r="AG134" s="77"/>
      <c r="AH134" s="97">
        <v>8500.6602747571669</v>
      </c>
      <c r="AI134" s="96">
        <v>4901</v>
      </c>
      <c r="AJ134" s="77"/>
      <c r="AK134" s="97">
        <v>3956.4417348004672</v>
      </c>
      <c r="AL134" s="96">
        <v>3366</v>
      </c>
      <c r="AM134" s="77"/>
      <c r="AN134" s="97">
        <v>0</v>
      </c>
      <c r="AO134" s="96">
        <v>0</v>
      </c>
      <c r="AP134" s="77"/>
      <c r="AQ134" s="97">
        <v>0</v>
      </c>
      <c r="AR134" s="96">
        <v>331</v>
      </c>
      <c r="AS134" s="77"/>
      <c r="AT134" s="97">
        <v>3196.8719675683092</v>
      </c>
      <c r="AU134" s="96">
        <v>0</v>
      </c>
      <c r="AV134" s="77"/>
      <c r="AW134" s="97">
        <v>400.18859999999995</v>
      </c>
      <c r="AX134" s="96">
        <v>1743</v>
      </c>
      <c r="AY134" s="77"/>
      <c r="AZ134" s="96">
        <v>22934.467687012831</v>
      </c>
      <c r="BA134" s="96">
        <v>14917</v>
      </c>
      <c r="BB134" s="94">
        <v>-8017.4676870128314</v>
      </c>
      <c r="BD134" s="8">
        <v>2</v>
      </c>
    </row>
    <row r="135" spans="1:56" ht="24.9" hidden="1" customHeight="1" x14ac:dyDescent="0.3">
      <c r="A135" s="81">
        <v>150000614</v>
      </c>
      <c r="B135" s="490" t="s">
        <v>273</v>
      </c>
      <c r="C135" s="121">
        <v>2</v>
      </c>
      <c r="D135" s="226" t="s">
        <v>870</v>
      </c>
      <c r="E135" s="220">
        <v>626.29999999999995</v>
      </c>
      <c r="F135" s="221">
        <v>38612.494821799919</v>
      </c>
      <c r="G135" s="221">
        <v>45045.99</v>
      </c>
      <c r="H135" s="221">
        <v>6433.495178200079</v>
      </c>
      <c r="I135" s="97">
        <v>0</v>
      </c>
      <c r="J135" s="96">
        <v>6666</v>
      </c>
      <c r="K135" s="227"/>
      <c r="L135" s="97">
        <v>1</v>
      </c>
      <c r="M135" s="96">
        <v>34002</v>
      </c>
      <c r="N135" s="117"/>
      <c r="O135" s="97">
        <v>0</v>
      </c>
      <c r="P135" s="96">
        <v>0</v>
      </c>
      <c r="Q135" s="228"/>
      <c r="R135" s="97">
        <v>0</v>
      </c>
      <c r="S135" s="96">
        <v>0</v>
      </c>
      <c r="T135" s="229"/>
      <c r="U135" s="97">
        <v>0</v>
      </c>
      <c r="V135" s="96">
        <v>0</v>
      </c>
      <c r="W135" s="97">
        <v>8</v>
      </c>
      <c r="X135" s="96">
        <v>3951.99</v>
      </c>
      <c r="Y135" s="97">
        <v>0</v>
      </c>
      <c r="Z135" s="96">
        <v>0</v>
      </c>
      <c r="AA135" s="97">
        <v>0</v>
      </c>
      <c r="AB135" s="96">
        <v>0</v>
      </c>
      <c r="AC135" s="97">
        <v>175</v>
      </c>
      <c r="AD135" s="96">
        <v>251</v>
      </c>
      <c r="AE135" s="97">
        <v>4409.9936360265601</v>
      </c>
      <c r="AF135" s="96">
        <v>1260.32</v>
      </c>
      <c r="AG135" s="77"/>
      <c r="AH135" s="97">
        <v>5006.1559532924712</v>
      </c>
      <c r="AI135" s="96">
        <v>0</v>
      </c>
      <c r="AJ135" s="77"/>
      <c r="AK135" s="97">
        <v>1075.3882197656285</v>
      </c>
      <c r="AL135" s="96">
        <v>10107.195729537047</v>
      </c>
      <c r="AM135" s="77"/>
      <c r="AN135" s="97">
        <v>0</v>
      </c>
      <c r="AO135" s="96">
        <v>0</v>
      </c>
      <c r="AP135" s="77"/>
      <c r="AQ135" s="97">
        <v>0</v>
      </c>
      <c r="AR135" s="96">
        <v>0</v>
      </c>
      <c r="AS135" s="77"/>
      <c r="AT135" s="97">
        <v>1812.0667459937104</v>
      </c>
      <c r="AU135" s="96">
        <v>208.19931220172629</v>
      </c>
      <c r="AV135" s="77"/>
      <c r="AW135" s="97">
        <v>169.101</v>
      </c>
      <c r="AX135" s="96">
        <v>0</v>
      </c>
      <c r="AY135" s="77"/>
      <c r="AZ135" s="96">
        <v>12472.705555078372</v>
      </c>
      <c r="BA135" s="96">
        <v>11575.715041738773</v>
      </c>
      <c r="BB135" s="94">
        <v>-896.99051333959869</v>
      </c>
      <c r="BD135" s="8">
        <v>2</v>
      </c>
    </row>
    <row r="136" spans="1:56" ht="24.9" hidden="1" customHeight="1" x14ac:dyDescent="0.3">
      <c r="A136" s="81">
        <v>150000615</v>
      </c>
      <c r="B136" s="490" t="s">
        <v>275</v>
      </c>
      <c r="C136" s="121">
        <v>5</v>
      </c>
      <c r="D136" s="226" t="s">
        <v>870</v>
      </c>
      <c r="E136" s="220">
        <v>2636.9100000000003</v>
      </c>
      <c r="F136" s="221">
        <v>88602.077228725117</v>
      </c>
      <c r="G136" s="221">
        <v>82964.353445611821</v>
      </c>
      <c r="H136" s="221">
        <v>-5637.7237831132952</v>
      </c>
      <c r="I136" s="97">
        <v>17</v>
      </c>
      <c r="J136" s="96">
        <v>4304</v>
      </c>
      <c r="K136" s="227"/>
      <c r="L136" s="97">
        <v>1</v>
      </c>
      <c r="M136" s="96">
        <v>59089</v>
      </c>
      <c r="N136" s="117"/>
      <c r="O136" s="97">
        <v>0</v>
      </c>
      <c r="P136" s="96">
        <v>0</v>
      </c>
      <c r="Q136" s="228"/>
      <c r="R136" s="97">
        <v>0</v>
      </c>
      <c r="S136" s="96">
        <v>0</v>
      </c>
      <c r="T136" s="229"/>
      <c r="U136" s="97">
        <v>0</v>
      </c>
      <c r="V136" s="96">
        <v>0</v>
      </c>
      <c r="W136" s="97">
        <v>0</v>
      </c>
      <c r="X136" s="96">
        <v>0</v>
      </c>
      <c r="Y136" s="97">
        <v>9745.5446491460189</v>
      </c>
      <c r="Z136" s="96">
        <v>0</v>
      </c>
      <c r="AA136" s="97">
        <v>0</v>
      </c>
      <c r="AB136" s="96">
        <v>1106</v>
      </c>
      <c r="AC136" s="97">
        <v>3149.3187964657959</v>
      </c>
      <c r="AD136" s="96">
        <v>5570.49</v>
      </c>
      <c r="AE136" s="97">
        <v>11538.020261923031</v>
      </c>
      <c r="AF136" s="96">
        <v>889.16855885903601</v>
      </c>
      <c r="AG136" s="77"/>
      <c r="AH136" s="97">
        <v>15769.841937006478</v>
      </c>
      <c r="AI136" s="96">
        <v>1757</v>
      </c>
      <c r="AJ136" s="77"/>
      <c r="AK136" s="97">
        <v>7108.5459880600902</v>
      </c>
      <c r="AL136" s="96">
        <v>3407</v>
      </c>
      <c r="AM136" s="77"/>
      <c r="AN136" s="97">
        <v>0</v>
      </c>
      <c r="AO136" s="96">
        <v>0</v>
      </c>
      <c r="AP136" s="77"/>
      <c r="AQ136" s="97">
        <v>0</v>
      </c>
      <c r="AR136" s="96">
        <v>1120</v>
      </c>
      <c r="AS136" s="77"/>
      <c r="AT136" s="97">
        <v>6388.3834917741797</v>
      </c>
      <c r="AU136" s="96">
        <v>0</v>
      </c>
      <c r="AV136" s="77"/>
      <c r="AW136" s="97">
        <v>712.01970000000017</v>
      </c>
      <c r="AX136" s="96">
        <v>2517</v>
      </c>
      <c r="AY136" s="77"/>
      <c r="AZ136" s="96">
        <v>41516.811378763778</v>
      </c>
      <c r="BA136" s="96">
        <v>9690.1685588590371</v>
      </c>
      <c r="BB136" s="94">
        <v>-31826.64281990474</v>
      </c>
      <c r="BD136" s="8">
        <v>2</v>
      </c>
    </row>
    <row r="137" spans="1:56" ht="24.9" hidden="1" customHeight="1" x14ac:dyDescent="0.3">
      <c r="A137" s="81">
        <v>150000616</v>
      </c>
      <c r="B137" s="490" t="s">
        <v>277</v>
      </c>
      <c r="C137" s="121">
        <v>5</v>
      </c>
      <c r="D137" s="226" t="s">
        <v>870</v>
      </c>
      <c r="E137" s="220">
        <v>1892.8</v>
      </c>
      <c r="F137" s="221">
        <v>75632.086644081486</v>
      </c>
      <c r="G137" s="221">
        <v>74801.168331728491</v>
      </c>
      <c r="H137" s="221">
        <v>-830.91831235299469</v>
      </c>
      <c r="I137" s="97">
        <v>0</v>
      </c>
      <c r="J137" s="96">
        <v>0</v>
      </c>
      <c r="K137" s="227"/>
      <c r="L137" s="97">
        <v>2</v>
      </c>
      <c r="M137" s="96">
        <v>49685</v>
      </c>
      <c r="N137" s="117"/>
      <c r="O137" s="97">
        <v>0</v>
      </c>
      <c r="P137" s="96">
        <v>0</v>
      </c>
      <c r="Q137" s="228"/>
      <c r="R137" s="97">
        <v>0</v>
      </c>
      <c r="S137" s="96">
        <v>0</v>
      </c>
      <c r="T137" s="229"/>
      <c r="U137" s="97">
        <v>0</v>
      </c>
      <c r="V137" s="96">
        <v>0</v>
      </c>
      <c r="W137" s="97">
        <v>18</v>
      </c>
      <c r="X137" s="96">
        <v>4290.1683317285015</v>
      </c>
      <c r="Y137" s="97">
        <v>410</v>
      </c>
      <c r="Z137" s="96">
        <v>0</v>
      </c>
      <c r="AA137" s="97">
        <v>0</v>
      </c>
      <c r="AB137" s="96">
        <v>1583</v>
      </c>
      <c r="AC137" s="97">
        <v>13936</v>
      </c>
      <c r="AD137" s="96">
        <v>4897</v>
      </c>
      <c r="AE137" s="97">
        <v>7981.2435298741011</v>
      </c>
      <c r="AF137" s="96">
        <v>5142</v>
      </c>
      <c r="AG137" s="77"/>
      <c r="AH137" s="97">
        <v>10651.15164526813</v>
      </c>
      <c r="AI137" s="96">
        <v>0</v>
      </c>
      <c r="AJ137" s="77"/>
      <c r="AK137" s="97">
        <v>5250.7125025342248</v>
      </c>
      <c r="AL137" s="96">
        <v>1825</v>
      </c>
      <c r="AM137" s="77"/>
      <c r="AN137" s="97">
        <v>0</v>
      </c>
      <c r="AO137" s="96">
        <v>0</v>
      </c>
      <c r="AP137" s="77"/>
      <c r="AQ137" s="97">
        <v>0</v>
      </c>
      <c r="AR137" s="96">
        <v>510</v>
      </c>
      <c r="AS137" s="77"/>
      <c r="AT137" s="97">
        <v>3628.9962283870682</v>
      </c>
      <c r="AU137" s="96">
        <v>995</v>
      </c>
      <c r="AV137" s="77"/>
      <c r="AW137" s="97">
        <v>511.05599999999998</v>
      </c>
      <c r="AX137" s="96">
        <v>1258</v>
      </c>
      <c r="AY137" s="77"/>
      <c r="AZ137" s="96">
        <v>28023.159906063524</v>
      </c>
      <c r="BA137" s="96">
        <v>9730</v>
      </c>
      <c r="BB137" s="94">
        <v>-18293.159906063524</v>
      </c>
      <c r="BD137" s="8">
        <v>2</v>
      </c>
    </row>
    <row r="138" spans="1:56" ht="24.9" hidden="1" customHeight="1" x14ac:dyDescent="0.3">
      <c r="A138" s="81">
        <v>150000618</v>
      </c>
      <c r="B138" s="490" t="s">
        <v>279</v>
      </c>
      <c r="C138" s="121">
        <v>10</v>
      </c>
      <c r="D138" s="226" t="s">
        <v>870</v>
      </c>
      <c r="E138" s="220">
        <v>2744.2</v>
      </c>
      <c r="F138" s="221">
        <v>146269.40932539862</v>
      </c>
      <c r="G138" s="221">
        <v>146089.85009456711</v>
      </c>
      <c r="H138" s="221">
        <v>-179.55923083150992</v>
      </c>
      <c r="I138" s="97">
        <v>0</v>
      </c>
      <c r="J138" s="96">
        <v>0</v>
      </c>
      <c r="K138" s="227"/>
      <c r="L138" s="97">
        <v>0</v>
      </c>
      <c r="M138" s="96">
        <v>0</v>
      </c>
      <c r="N138" s="117"/>
      <c r="O138" s="97">
        <v>0</v>
      </c>
      <c r="P138" s="96">
        <v>0</v>
      </c>
      <c r="Q138" s="228"/>
      <c r="R138" s="97">
        <v>8</v>
      </c>
      <c r="S138" s="96">
        <v>127772</v>
      </c>
      <c r="T138" s="229"/>
      <c r="U138" s="97">
        <v>0</v>
      </c>
      <c r="V138" s="96">
        <v>0</v>
      </c>
      <c r="W138" s="97">
        <v>18</v>
      </c>
      <c r="X138" s="96">
        <v>2895</v>
      </c>
      <c r="Y138" s="97">
        <v>6482</v>
      </c>
      <c r="Z138" s="96">
        <v>0</v>
      </c>
      <c r="AA138" s="97">
        <v>0</v>
      </c>
      <c r="AB138" s="96">
        <v>3789</v>
      </c>
      <c r="AC138" s="97">
        <v>290</v>
      </c>
      <c r="AD138" s="96">
        <v>4861.8500945671094</v>
      </c>
      <c r="AE138" s="97">
        <v>8259.9562932029312</v>
      </c>
      <c r="AF138" s="96">
        <v>1389</v>
      </c>
      <c r="AG138" s="77"/>
      <c r="AH138" s="97">
        <v>9667.7629938024147</v>
      </c>
      <c r="AI138" s="96">
        <v>2429</v>
      </c>
      <c r="AJ138" s="77"/>
      <c r="AK138" s="97">
        <v>5794.2027241209189</v>
      </c>
      <c r="AL138" s="96">
        <v>0</v>
      </c>
      <c r="AM138" s="77"/>
      <c r="AN138" s="97">
        <v>7677.8430123154221</v>
      </c>
      <c r="AO138" s="96">
        <v>0</v>
      </c>
      <c r="AP138" s="77"/>
      <c r="AQ138" s="97">
        <v>3559.3570136781091</v>
      </c>
      <c r="AR138" s="96">
        <v>0</v>
      </c>
      <c r="AS138" s="77"/>
      <c r="AT138" s="97">
        <v>4374.5754379395266</v>
      </c>
      <c r="AU138" s="96">
        <v>4557</v>
      </c>
      <c r="AV138" s="77"/>
      <c r="AW138" s="97">
        <v>740.93400000000008</v>
      </c>
      <c r="AX138" s="96">
        <v>0</v>
      </c>
      <c r="AY138" s="77"/>
      <c r="AZ138" s="96">
        <v>40074.63147505933</v>
      </c>
      <c r="BA138" s="96">
        <v>8375</v>
      </c>
      <c r="BB138" s="94">
        <v>-31699.63147505933</v>
      </c>
      <c r="BD138" s="8">
        <v>2</v>
      </c>
    </row>
    <row r="139" spans="1:56" ht="24.9" hidden="1" customHeight="1" x14ac:dyDescent="0.3">
      <c r="A139" s="81">
        <v>150000619</v>
      </c>
      <c r="B139" s="490" t="s">
        <v>281</v>
      </c>
      <c r="C139" s="121">
        <v>9</v>
      </c>
      <c r="D139" s="226" t="s">
        <v>870</v>
      </c>
      <c r="E139" s="220">
        <v>4254.1000000000004</v>
      </c>
      <c r="F139" s="221">
        <v>238329.14602111594</v>
      </c>
      <c r="G139" s="221">
        <v>182147.02000000002</v>
      </c>
      <c r="H139" s="221">
        <v>-56182.126021115924</v>
      </c>
      <c r="I139" s="97">
        <v>0</v>
      </c>
      <c r="J139" s="96">
        <v>0</v>
      </c>
      <c r="K139" s="227"/>
      <c r="L139" s="97">
        <v>3</v>
      </c>
      <c r="M139" s="96">
        <v>123579</v>
      </c>
      <c r="N139" s="230"/>
      <c r="O139" s="97">
        <v>0</v>
      </c>
      <c r="P139" s="96">
        <v>0</v>
      </c>
      <c r="Q139" s="228"/>
      <c r="R139" s="97">
        <v>10</v>
      </c>
      <c r="S139" s="96">
        <v>41510.020000000004</v>
      </c>
      <c r="T139" s="229"/>
      <c r="U139" s="97">
        <v>0</v>
      </c>
      <c r="V139" s="96">
        <v>0</v>
      </c>
      <c r="W139" s="97">
        <v>18</v>
      </c>
      <c r="X139" s="96">
        <v>2895</v>
      </c>
      <c r="Y139" s="97">
        <v>2322</v>
      </c>
      <c r="Z139" s="96">
        <v>0</v>
      </c>
      <c r="AA139" s="97">
        <v>0</v>
      </c>
      <c r="AB139" s="96">
        <v>3789</v>
      </c>
      <c r="AC139" s="97">
        <v>504</v>
      </c>
      <c r="AD139" s="96">
        <v>7548</v>
      </c>
      <c r="AE139" s="97">
        <v>16413.059585025971</v>
      </c>
      <c r="AF139" s="96">
        <v>3658.5483045575165</v>
      </c>
      <c r="AG139" s="77"/>
      <c r="AH139" s="97">
        <v>18198.048192368253</v>
      </c>
      <c r="AI139" s="96">
        <v>2414</v>
      </c>
      <c r="AJ139" s="77"/>
      <c r="AK139" s="97">
        <v>9137.0815004113174</v>
      </c>
      <c r="AL139" s="96">
        <v>0</v>
      </c>
      <c r="AM139" s="77"/>
      <c r="AN139" s="97">
        <v>13720.68747921328</v>
      </c>
      <c r="AO139" s="96">
        <v>245</v>
      </c>
      <c r="AP139" s="77"/>
      <c r="AQ139" s="97">
        <v>6664.3927379831712</v>
      </c>
      <c r="AR139" s="96">
        <v>0</v>
      </c>
      <c r="AS139" s="77"/>
      <c r="AT139" s="97">
        <v>9934.0184779127649</v>
      </c>
      <c r="AU139" s="96">
        <v>7863.7058462329178</v>
      </c>
      <c r="AV139" s="77"/>
      <c r="AW139" s="97">
        <v>1148.6340000000002</v>
      </c>
      <c r="AX139" s="96">
        <v>0</v>
      </c>
      <c r="AY139" s="77"/>
      <c r="AZ139" s="96">
        <v>75215.921972914759</v>
      </c>
      <c r="BA139" s="96">
        <v>14181.254150790435</v>
      </c>
      <c r="BB139" s="94">
        <v>-61034.66782212432</v>
      </c>
      <c r="BD139" s="8">
        <v>2</v>
      </c>
    </row>
    <row r="140" spans="1:56" ht="24.9" hidden="1" customHeight="1" x14ac:dyDescent="0.3">
      <c r="A140" s="81">
        <v>150000621</v>
      </c>
      <c r="B140" s="490" t="s">
        <v>283</v>
      </c>
      <c r="C140" s="121">
        <v>1</v>
      </c>
      <c r="D140" s="226" t="s">
        <v>870</v>
      </c>
      <c r="E140" s="220">
        <v>130.1</v>
      </c>
      <c r="F140" s="221">
        <v>6864.3662481181464</v>
      </c>
      <c r="G140" s="221">
        <v>0</v>
      </c>
      <c r="H140" s="221">
        <v>-6864.3662481181464</v>
      </c>
      <c r="I140" s="97">
        <v>0</v>
      </c>
      <c r="J140" s="96">
        <v>0</v>
      </c>
      <c r="K140" s="227"/>
      <c r="L140" s="97">
        <v>0</v>
      </c>
      <c r="M140" s="96">
        <v>0</v>
      </c>
      <c r="N140" s="117"/>
      <c r="O140" s="97">
        <v>0</v>
      </c>
      <c r="P140" s="96">
        <v>0</v>
      </c>
      <c r="Q140" s="228"/>
      <c r="R140" s="97">
        <v>0</v>
      </c>
      <c r="S140" s="96">
        <v>0</v>
      </c>
      <c r="T140" s="229"/>
      <c r="U140" s="97">
        <v>0</v>
      </c>
      <c r="V140" s="96">
        <v>0</v>
      </c>
      <c r="W140" s="97">
        <v>0</v>
      </c>
      <c r="X140" s="96">
        <v>0</v>
      </c>
      <c r="Y140" s="97">
        <v>0</v>
      </c>
      <c r="Z140" s="96">
        <v>0</v>
      </c>
      <c r="AA140" s="97">
        <v>0</v>
      </c>
      <c r="AB140" s="96">
        <v>0</v>
      </c>
      <c r="AC140" s="97">
        <v>0</v>
      </c>
      <c r="AD140" s="96">
        <v>0</v>
      </c>
      <c r="AE140" s="97">
        <v>0</v>
      </c>
      <c r="AF140" s="96">
        <v>0</v>
      </c>
      <c r="AG140" s="77"/>
      <c r="AH140" s="97">
        <v>0</v>
      </c>
      <c r="AI140" s="96">
        <v>0</v>
      </c>
      <c r="AJ140" s="77"/>
      <c r="AK140" s="97">
        <v>0</v>
      </c>
      <c r="AL140" s="96">
        <v>0</v>
      </c>
      <c r="AM140" s="77"/>
      <c r="AN140" s="97">
        <v>0</v>
      </c>
      <c r="AO140" s="96">
        <v>0</v>
      </c>
      <c r="AP140" s="77"/>
      <c r="AQ140" s="97">
        <v>0</v>
      </c>
      <c r="AR140" s="96">
        <v>0</v>
      </c>
      <c r="AS140" s="77"/>
      <c r="AT140" s="97">
        <v>0</v>
      </c>
      <c r="AU140" s="96">
        <v>0</v>
      </c>
      <c r="AV140" s="77"/>
      <c r="AW140" s="97">
        <v>35.127000000000002</v>
      </c>
      <c r="AX140" s="96">
        <v>0</v>
      </c>
      <c r="AY140" s="77"/>
      <c r="AZ140" s="96">
        <v>35.127000000000002</v>
      </c>
      <c r="BA140" s="96">
        <v>0</v>
      </c>
      <c r="BB140" s="94">
        <v>-35.127000000000002</v>
      </c>
      <c r="BD140" s="8">
        <v>2</v>
      </c>
    </row>
    <row r="141" spans="1:56" ht="24.9" hidden="1" customHeight="1" x14ac:dyDescent="0.3">
      <c r="A141" s="81">
        <v>150000590</v>
      </c>
      <c r="B141" s="490" t="s">
        <v>285</v>
      </c>
      <c r="C141" s="121">
        <v>2</v>
      </c>
      <c r="D141" s="226" t="s">
        <v>870</v>
      </c>
      <c r="E141" s="220">
        <v>373.5</v>
      </c>
      <c r="F141" s="221">
        <v>18367.376426086066</v>
      </c>
      <c r="G141" s="221">
        <v>6748</v>
      </c>
      <c r="H141" s="221">
        <v>-11619.376426086066</v>
      </c>
      <c r="I141" s="97">
        <v>8</v>
      </c>
      <c r="J141" s="96">
        <v>1509</v>
      </c>
      <c r="K141" s="227"/>
      <c r="L141" s="97">
        <v>0</v>
      </c>
      <c r="M141" s="96">
        <v>0</v>
      </c>
      <c r="N141" s="117"/>
      <c r="O141" s="97">
        <v>0</v>
      </c>
      <c r="P141" s="96">
        <v>0</v>
      </c>
      <c r="Q141" s="228"/>
      <c r="R141" s="97">
        <v>0</v>
      </c>
      <c r="S141" s="96">
        <v>0</v>
      </c>
      <c r="T141" s="229"/>
      <c r="U141" s="97">
        <v>0</v>
      </c>
      <c r="V141" s="96">
        <v>0</v>
      </c>
      <c r="W141" s="97">
        <v>0</v>
      </c>
      <c r="X141" s="96">
        <v>0</v>
      </c>
      <c r="Y141" s="97">
        <v>5061</v>
      </c>
      <c r="Z141" s="96">
        <v>0</v>
      </c>
      <c r="AA141" s="97">
        <v>0</v>
      </c>
      <c r="AB141" s="96">
        <v>0</v>
      </c>
      <c r="AC141" s="97">
        <v>0</v>
      </c>
      <c r="AD141" s="96">
        <v>178</v>
      </c>
      <c r="AE141" s="97">
        <v>2994.7579437508866</v>
      </c>
      <c r="AF141" s="96">
        <v>0</v>
      </c>
      <c r="AG141" s="77"/>
      <c r="AH141" s="97">
        <v>3835.1109045130906</v>
      </c>
      <c r="AI141" s="96">
        <v>0</v>
      </c>
      <c r="AJ141" s="77"/>
      <c r="AK141" s="97">
        <v>0</v>
      </c>
      <c r="AL141" s="96">
        <v>0</v>
      </c>
      <c r="AM141" s="77"/>
      <c r="AN141" s="97">
        <v>0</v>
      </c>
      <c r="AO141" s="96">
        <v>0</v>
      </c>
      <c r="AP141" s="77"/>
      <c r="AQ141" s="97">
        <v>0</v>
      </c>
      <c r="AR141" s="96">
        <v>0</v>
      </c>
      <c r="AS141" s="77"/>
      <c r="AT141" s="97">
        <v>714.44812262105756</v>
      </c>
      <c r="AU141" s="96">
        <v>0</v>
      </c>
      <c r="AV141" s="77"/>
      <c r="AW141" s="97">
        <v>100.89900000000003</v>
      </c>
      <c r="AX141" s="96">
        <v>0</v>
      </c>
      <c r="AY141" s="77"/>
      <c r="AZ141" s="96">
        <v>7645.2159708850349</v>
      </c>
      <c r="BA141" s="96">
        <v>0</v>
      </c>
      <c r="BB141" s="94">
        <v>-7645.2159708850349</v>
      </c>
      <c r="BD141" s="8">
        <v>3</v>
      </c>
    </row>
    <row r="142" spans="1:56" ht="24.9" hidden="1" customHeight="1" x14ac:dyDescent="0.3">
      <c r="A142" s="81">
        <v>150000578</v>
      </c>
      <c r="B142" s="490" t="s">
        <v>287</v>
      </c>
      <c r="C142" s="121">
        <v>1</v>
      </c>
      <c r="D142" s="226" t="s">
        <v>870</v>
      </c>
      <c r="E142" s="220">
        <v>173.75</v>
      </c>
      <c r="F142" s="221">
        <v>9324.6242156587214</v>
      </c>
      <c r="G142" s="221">
        <v>290</v>
      </c>
      <c r="H142" s="221">
        <v>-9034.6242156587214</v>
      </c>
      <c r="I142" s="97">
        <v>0</v>
      </c>
      <c r="J142" s="96">
        <v>290</v>
      </c>
      <c r="K142" s="227"/>
      <c r="L142" s="97">
        <v>0</v>
      </c>
      <c r="M142" s="96">
        <v>0</v>
      </c>
      <c r="N142" s="117"/>
      <c r="O142" s="97">
        <v>0</v>
      </c>
      <c r="P142" s="96">
        <v>0</v>
      </c>
      <c r="Q142" s="228"/>
      <c r="R142" s="97">
        <v>0</v>
      </c>
      <c r="S142" s="96">
        <v>0</v>
      </c>
      <c r="T142" s="229"/>
      <c r="U142" s="97">
        <v>0</v>
      </c>
      <c r="V142" s="96">
        <v>0</v>
      </c>
      <c r="W142" s="97">
        <v>0</v>
      </c>
      <c r="X142" s="96">
        <v>0</v>
      </c>
      <c r="Y142" s="97">
        <v>0</v>
      </c>
      <c r="Z142" s="96">
        <v>0</v>
      </c>
      <c r="AA142" s="97">
        <v>0</v>
      </c>
      <c r="AB142" s="96">
        <v>0</v>
      </c>
      <c r="AC142" s="97">
        <v>0</v>
      </c>
      <c r="AD142" s="96">
        <v>0</v>
      </c>
      <c r="AE142" s="97">
        <v>0</v>
      </c>
      <c r="AF142" s="96">
        <v>0</v>
      </c>
      <c r="AG142" s="77"/>
      <c r="AH142" s="97">
        <v>0</v>
      </c>
      <c r="AI142" s="96">
        <v>0</v>
      </c>
      <c r="AJ142" s="77"/>
      <c r="AK142" s="97">
        <v>0</v>
      </c>
      <c r="AL142" s="96">
        <v>0</v>
      </c>
      <c r="AM142" s="77"/>
      <c r="AN142" s="97">
        <v>0</v>
      </c>
      <c r="AO142" s="96">
        <v>0</v>
      </c>
      <c r="AP142" s="77"/>
      <c r="AQ142" s="97">
        <v>0</v>
      </c>
      <c r="AR142" s="96">
        <v>0</v>
      </c>
      <c r="AS142" s="77"/>
      <c r="AT142" s="97">
        <v>0</v>
      </c>
      <c r="AU142" s="96">
        <v>0</v>
      </c>
      <c r="AV142" s="77"/>
      <c r="AW142" s="97">
        <v>46.912500000000009</v>
      </c>
      <c r="AX142" s="96">
        <v>0</v>
      </c>
      <c r="AY142" s="77"/>
      <c r="AZ142" s="96">
        <v>46.912500000000009</v>
      </c>
      <c r="BA142" s="96">
        <v>0</v>
      </c>
      <c r="BB142" s="94">
        <v>-46.912500000000009</v>
      </c>
      <c r="BD142" s="8">
        <v>3</v>
      </c>
    </row>
    <row r="143" spans="1:56" ht="24.9" hidden="1" customHeight="1" x14ac:dyDescent="0.3">
      <c r="A143" s="81">
        <v>150000580</v>
      </c>
      <c r="B143" s="490" t="s">
        <v>289</v>
      </c>
      <c r="C143" s="121">
        <v>1</v>
      </c>
      <c r="D143" s="226" t="s">
        <v>870</v>
      </c>
      <c r="E143" s="220">
        <v>188.4</v>
      </c>
      <c r="F143" s="221">
        <v>7722.6462776051285</v>
      </c>
      <c r="G143" s="221">
        <v>0</v>
      </c>
      <c r="H143" s="221">
        <v>-7722.6462776051285</v>
      </c>
      <c r="I143" s="97">
        <v>0</v>
      </c>
      <c r="J143" s="96">
        <v>0</v>
      </c>
      <c r="K143" s="227"/>
      <c r="L143" s="97">
        <v>0</v>
      </c>
      <c r="M143" s="96">
        <v>0</v>
      </c>
      <c r="N143" s="117"/>
      <c r="O143" s="97">
        <v>0</v>
      </c>
      <c r="P143" s="96">
        <v>0</v>
      </c>
      <c r="Q143" s="228"/>
      <c r="R143" s="97">
        <v>0</v>
      </c>
      <c r="S143" s="96">
        <v>0</v>
      </c>
      <c r="T143" s="229"/>
      <c r="U143" s="97">
        <v>0</v>
      </c>
      <c r="V143" s="96">
        <v>0</v>
      </c>
      <c r="W143" s="97">
        <v>0</v>
      </c>
      <c r="X143" s="96">
        <v>0</v>
      </c>
      <c r="Y143" s="97">
        <v>0</v>
      </c>
      <c r="Z143" s="96">
        <v>0</v>
      </c>
      <c r="AA143" s="97">
        <v>0</v>
      </c>
      <c r="AB143" s="96">
        <v>0</v>
      </c>
      <c r="AC143" s="97">
        <v>0</v>
      </c>
      <c r="AD143" s="96">
        <v>0</v>
      </c>
      <c r="AE143" s="97">
        <v>0</v>
      </c>
      <c r="AF143" s="96">
        <v>0</v>
      </c>
      <c r="AG143" s="77"/>
      <c r="AH143" s="97">
        <v>0</v>
      </c>
      <c r="AI143" s="96">
        <v>0</v>
      </c>
      <c r="AJ143" s="77"/>
      <c r="AK143" s="97">
        <v>0</v>
      </c>
      <c r="AL143" s="96">
        <v>0</v>
      </c>
      <c r="AM143" s="77"/>
      <c r="AN143" s="97">
        <v>0</v>
      </c>
      <c r="AO143" s="96">
        <v>0</v>
      </c>
      <c r="AP143" s="77"/>
      <c r="AQ143" s="97">
        <v>0</v>
      </c>
      <c r="AR143" s="96">
        <v>0</v>
      </c>
      <c r="AS143" s="77"/>
      <c r="AT143" s="97">
        <v>0</v>
      </c>
      <c r="AU143" s="96">
        <v>0</v>
      </c>
      <c r="AV143" s="77"/>
      <c r="AW143" s="97">
        <v>50.868000000000002</v>
      </c>
      <c r="AX143" s="96">
        <v>0</v>
      </c>
      <c r="AY143" s="77"/>
      <c r="AZ143" s="96">
        <v>50.868000000000002</v>
      </c>
      <c r="BA143" s="96">
        <v>0</v>
      </c>
      <c r="BB143" s="94">
        <v>-50.868000000000002</v>
      </c>
      <c r="BD143" s="8">
        <v>3</v>
      </c>
    </row>
    <row r="144" spans="1:56" ht="24.9" hidden="1" customHeight="1" x14ac:dyDescent="0.3">
      <c r="A144" s="81">
        <v>150001054</v>
      </c>
      <c r="B144" s="490" t="s">
        <v>291</v>
      </c>
      <c r="C144" s="121">
        <v>1</v>
      </c>
      <c r="D144" s="226" t="s">
        <v>870</v>
      </c>
      <c r="E144" s="220">
        <v>195.6</v>
      </c>
      <c r="F144" s="221">
        <v>8497.486767828892</v>
      </c>
      <c r="G144" s="221">
        <v>556</v>
      </c>
      <c r="H144" s="221">
        <v>-7941.486767828892</v>
      </c>
      <c r="I144" s="97">
        <v>1.6</v>
      </c>
      <c r="J144" s="96">
        <v>556</v>
      </c>
      <c r="K144" s="227"/>
      <c r="L144" s="97">
        <v>0</v>
      </c>
      <c r="M144" s="96">
        <v>0</v>
      </c>
      <c r="N144" s="117"/>
      <c r="O144" s="97">
        <v>0</v>
      </c>
      <c r="P144" s="96">
        <v>0</v>
      </c>
      <c r="Q144" s="228"/>
      <c r="R144" s="97">
        <v>0</v>
      </c>
      <c r="S144" s="96">
        <v>0</v>
      </c>
      <c r="T144" s="229"/>
      <c r="U144" s="97">
        <v>0</v>
      </c>
      <c r="V144" s="96">
        <v>0</v>
      </c>
      <c r="W144" s="97">
        <v>0</v>
      </c>
      <c r="X144" s="96">
        <v>0</v>
      </c>
      <c r="Y144" s="97">
        <v>0</v>
      </c>
      <c r="Z144" s="96">
        <v>0</v>
      </c>
      <c r="AA144" s="97">
        <v>0</v>
      </c>
      <c r="AB144" s="96">
        <v>0</v>
      </c>
      <c r="AC144" s="97">
        <v>0</v>
      </c>
      <c r="AD144" s="96">
        <v>0</v>
      </c>
      <c r="AE144" s="97">
        <v>0</v>
      </c>
      <c r="AF144" s="96">
        <v>0</v>
      </c>
      <c r="AG144" s="77"/>
      <c r="AH144" s="97">
        <v>0</v>
      </c>
      <c r="AI144" s="96">
        <v>0</v>
      </c>
      <c r="AJ144" s="77"/>
      <c r="AK144" s="97">
        <v>0</v>
      </c>
      <c r="AL144" s="96">
        <v>0</v>
      </c>
      <c r="AM144" s="77"/>
      <c r="AN144" s="97">
        <v>0</v>
      </c>
      <c r="AO144" s="96">
        <v>0</v>
      </c>
      <c r="AP144" s="77"/>
      <c r="AQ144" s="97">
        <v>0</v>
      </c>
      <c r="AR144" s="96">
        <v>0</v>
      </c>
      <c r="AS144" s="77"/>
      <c r="AT144" s="97">
        <v>0</v>
      </c>
      <c r="AU144" s="96">
        <v>0</v>
      </c>
      <c r="AV144" s="77"/>
      <c r="AW144" s="97">
        <v>52.811999999999998</v>
      </c>
      <c r="AX144" s="96">
        <v>0</v>
      </c>
      <c r="AY144" s="77"/>
      <c r="AZ144" s="96">
        <v>52.811999999999998</v>
      </c>
      <c r="BA144" s="96">
        <v>0</v>
      </c>
      <c r="BB144" s="94">
        <v>-52.811999999999998</v>
      </c>
      <c r="BD144" s="8">
        <v>3</v>
      </c>
    </row>
    <row r="145" spans="1:56" ht="24.9" hidden="1" customHeight="1" x14ac:dyDescent="0.3">
      <c r="A145" s="81">
        <v>150000556</v>
      </c>
      <c r="B145" s="490" t="s">
        <v>296</v>
      </c>
      <c r="C145" s="121">
        <v>1</v>
      </c>
      <c r="D145" s="226" t="s">
        <v>870</v>
      </c>
      <c r="E145" s="220">
        <v>181.9</v>
      </c>
      <c r="F145" s="221">
        <v>9683.988314656528</v>
      </c>
      <c r="G145" s="221">
        <v>0</v>
      </c>
      <c r="H145" s="221">
        <v>-9683.988314656528</v>
      </c>
      <c r="I145" s="97">
        <v>0</v>
      </c>
      <c r="J145" s="96">
        <v>0</v>
      </c>
      <c r="K145" s="227"/>
      <c r="L145" s="97">
        <v>0</v>
      </c>
      <c r="M145" s="96">
        <v>0</v>
      </c>
      <c r="N145" s="117"/>
      <c r="O145" s="97">
        <v>0</v>
      </c>
      <c r="P145" s="96">
        <v>0</v>
      </c>
      <c r="Q145" s="228"/>
      <c r="R145" s="97">
        <v>0</v>
      </c>
      <c r="S145" s="96">
        <v>0</v>
      </c>
      <c r="T145" s="229"/>
      <c r="U145" s="97">
        <v>0</v>
      </c>
      <c r="V145" s="96">
        <v>0</v>
      </c>
      <c r="W145" s="97">
        <v>0</v>
      </c>
      <c r="X145" s="96">
        <v>0</v>
      </c>
      <c r="Y145" s="97">
        <v>0</v>
      </c>
      <c r="Z145" s="96">
        <v>0</v>
      </c>
      <c r="AA145" s="97">
        <v>0</v>
      </c>
      <c r="AB145" s="96">
        <v>0</v>
      </c>
      <c r="AC145" s="97">
        <v>0</v>
      </c>
      <c r="AD145" s="96">
        <v>0</v>
      </c>
      <c r="AE145" s="97">
        <v>0</v>
      </c>
      <c r="AF145" s="96">
        <v>0</v>
      </c>
      <c r="AG145" s="77"/>
      <c r="AH145" s="97">
        <v>0</v>
      </c>
      <c r="AI145" s="96">
        <v>0</v>
      </c>
      <c r="AJ145" s="77"/>
      <c r="AK145" s="97">
        <v>0</v>
      </c>
      <c r="AL145" s="96">
        <v>0</v>
      </c>
      <c r="AM145" s="77"/>
      <c r="AN145" s="97">
        <v>0</v>
      </c>
      <c r="AO145" s="96">
        <v>0</v>
      </c>
      <c r="AP145" s="77"/>
      <c r="AQ145" s="97">
        <v>0</v>
      </c>
      <c r="AR145" s="96">
        <v>0</v>
      </c>
      <c r="AS145" s="77"/>
      <c r="AT145" s="97">
        <v>0</v>
      </c>
      <c r="AU145" s="96">
        <v>0</v>
      </c>
      <c r="AV145" s="77"/>
      <c r="AW145" s="97">
        <v>49.113</v>
      </c>
      <c r="AX145" s="96">
        <v>0</v>
      </c>
      <c r="AY145" s="77"/>
      <c r="AZ145" s="96">
        <v>49.113</v>
      </c>
      <c r="BA145" s="96">
        <v>0</v>
      </c>
      <c r="BB145" s="94">
        <v>-49.113</v>
      </c>
      <c r="BD145" s="8">
        <v>3</v>
      </c>
    </row>
    <row r="146" spans="1:56" ht="24.9" hidden="1" customHeight="1" x14ac:dyDescent="0.3">
      <c r="A146" s="81">
        <v>150000557</v>
      </c>
      <c r="B146" s="490" t="s">
        <v>298</v>
      </c>
      <c r="C146" s="121">
        <v>1</v>
      </c>
      <c r="D146" s="226" t="s">
        <v>870</v>
      </c>
      <c r="E146" s="220">
        <v>110.2</v>
      </c>
      <c r="F146" s="221">
        <v>6300.1589135325949</v>
      </c>
      <c r="G146" s="221">
        <v>0</v>
      </c>
      <c r="H146" s="221">
        <v>-6300.1589135325949</v>
      </c>
      <c r="I146" s="97">
        <v>0</v>
      </c>
      <c r="J146" s="96">
        <v>0</v>
      </c>
      <c r="K146" s="227"/>
      <c r="L146" s="97">
        <v>0</v>
      </c>
      <c r="M146" s="96">
        <v>0</v>
      </c>
      <c r="N146" s="117"/>
      <c r="O146" s="97">
        <v>0</v>
      </c>
      <c r="P146" s="96">
        <v>0</v>
      </c>
      <c r="Q146" s="228"/>
      <c r="R146" s="97">
        <v>0</v>
      </c>
      <c r="S146" s="96">
        <v>0</v>
      </c>
      <c r="T146" s="229"/>
      <c r="U146" s="97">
        <v>0</v>
      </c>
      <c r="V146" s="96">
        <v>0</v>
      </c>
      <c r="W146" s="97">
        <v>0</v>
      </c>
      <c r="X146" s="96">
        <v>0</v>
      </c>
      <c r="Y146" s="97">
        <v>0</v>
      </c>
      <c r="Z146" s="96">
        <v>0</v>
      </c>
      <c r="AA146" s="97">
        <v>0</v>
      </c>
      <c r="AB146" s="96">
        <v>0</v>
      </c>
      <c r="AC146" s="97">
        <v>0</v>
      </c>
      <c r="AD146" s="96">
        <v>0</v>
      </c>
      <c r="AE146" s="97">
        <v>0</v>
      </c>
      <c r="AF146" s="96">
        <v>0</v>
      </c>
      <c r="AG146" s="77"/>
      <c r="AH146" s="97">
        <v>0</v>
      </c>
      <c r="AI146" s="96">
        <v>0</v>
      </c>
      <c r="AJ146" s="77"/>
      <c r="AK146" s="97">
        <v>0</v>
      </c>
      <c r="AL146" s="96">
        <v>0</v>
      </c>
      <c r="AM146" s="77"/>
      <c r="AN146" s="97">
        <v>0</v>
      </c>
      <c r="AO146" s="96">
        <v>0</v>
      </c>
      <c r="AP146" s="77"/>
      <c r="AQ146" s="97">
        <v>0</v>
      </c>
      <c r="AR146" s="96">
        <v>0</v>
      </c>
      <c r="AS146" s="77"/>
      <c r="AT146" s="97">
        <v>0</v>
      </c>
      <c r="AU146" s="96">
        <v>0</v>
      </c>
      <c r="AV146" s="77"/>
      <c r="AW146" s="97">
        <v>29.754000000000005</v>
      </c>
      <c r="AX146" s="96">
        <v>0</v>
      </c>
      <c r="AY146" s="77"/>
      <c r="AZ146" s="96">
        <v>29.754000000000005</v>
      </c>
      <c r="BA146" s="96">
        <v>0</v>
      </c>
      <c r="BB146" s="94">
        <v>-29.754000000000005</v>
      </c>
      <c r="BD146" s="8">
        <v>3</v>
      </c>
    </row>
    <row r="147" spans="1:56" ht="24.9" hidden="1" customHeight="1" x14ac:dyDescent="0.3">
      <c r="A147" s="81">
        <v>150000553</v>
      </c>
      <c r="B147" s="490" t="s">
        <v>300</v>
      </c>
      <c r="C147" s="121">
        <v>5</v>
      </c>
      <c r="D147" s="226" t="s">
        <v>870</v>
      </c>
      <c r="E147" s="220">
        <v>3167.15</v>
      </c>
      <c r="F147" s="221">
        <v>164783.90844436034</v>
      </c>
      <c r="G147" s="221">
        <v>93452.703886214164</v>
      </c>
      <c r="H147" s="221">
        <v>-71331.204558146172</v>
      </c>
      <c r="I147" s="97">
        <v>140.25</v>
      </c>
      <c r="J147" s="96">
        <v>23410.09</v>
      </c>
      <c r="K147" s="227"/>
      <c r="L147" s="97">
        <v>1</v>
      </c>
      <c r="M147" s="96">
        <v>23449</v>
      </c>
      <c r="N147" s="117"/>
      <c r="O147" s="97">
        <v>0</v>
      </c>
      <c r="P147" s="96">
        <v>0</v>
      </c>
      <c r="Q147" s="228"/>
      <c r="R147" s="97">
        <v>0</v>
      </c>
      <c r="S147" s="96">
        <v>0</v>
      </c>
      <c r="T147" s="229"/>
      <c r="U147" s="97">
        <v>0</v>
      </c>
      <c r="V147" s="96">
        <v>0</v>
      </c>
      <c r="W147" s="97">
        <v>85.7</v>
      </c>
      <c r="X147" s="96">
        <v>16443.613886214167</v>
      </c>
      <c r="Y147" s="97">
        <v>13273</v>
      </c>
      <c r="Z147" s="96">
        <v>0</v>
      </c>
      <c r="AA147" s="97">
        <v>0</v>
      </c>
      <c r="AB147" s="96">
        <v>5366</v>
      </c>
      <c r="AC147" s="97">
        <v>2291</v>
      </c>
      <c r="AD147" s="96">
        <v>9220</v>
      </c>
      <c r="AE147" s="97">
        <v>14724.675581570873</v>
      </c>
      <c r="AF147" s="96">
        <v>8692</v>
      </c>
      <c r="AG147" s="77"/>
      <c r="AH147" s="97">
        <v>20841.758884874398</v>
      </c>
      <c r="AI147" s="96">
        <v>25801.540417131382</v>
      </c>
      <c r="AJ147" s="161"/>
      <c r="AK147" s="97">
        <v>7206.3033092786836</v>
      </c>
      <c r="AL147" s="96">
        <v>12493.21</v>
      </c>
      <c r="AM147" s="161"/>
      <c r="AN147" s="97">
        <v>0</v>
      </c>
      <c r="AO147" s="96">
        <v>411</v>
      </c>
      <c r="AP147" s="77"/>
      <c r="AQ147" s="97">
        <v>0</v>
      </c>
      <c r="AR147" s="96">
        <v>0</v>
      </c>
      <c r="AS147" s="77"/>
      <c r="AT147" s="97">
        <v>12450.949577110334</v>
      </c>
      <c r="AU147" s="96">
        <v>19967</v>
      </c>
      <c r="AV147" s="242"/>
      <c r="AW147" s="97">
        <v>938.87100000000009</v>
      </c>
      <c r="AX147" s="96">
        <v>0</v>
      </c>
      <c r="AY147" s="77"/>
      <c r="AZ147" s="96">
        <v>56162.55835283429</v>
      </c>
      <c r="BA147" s="96">
        <v>67364.750417131378</v>
      </c>
      <c r="BB147" s="94">
        <v>11202.192064297087</v>
      </c>
      <c r="BD147" s="8">
        <v>3</v>
      </c>
    </row>
    <row r="148" spans="1:56" ht="24.9" hidden="1" customHeight="1" x14ac:dyDescent="0.3">
      <c r="A148" s="81">
        <v>150000493</v>
      </c>
      <c r="B148" s="490" t="s">
        <v>302</v>
      </c>
      <c r="C148" s="121">
        <v>10</v>
      </c>
      <c r="D148" s="226" t="s">
        <v>870</v>
      </c>
      <c r="E148" s="220">
        <v>7111.44</v>
      </c>
      <c r="F148" s="221">
        <v>387792.91659952176</v>
      </c>
      <c r="G148" s="221">
        <v>616450.64636303007</v>
      </c>
      <c r="H148" s="221">
        <v>228657.72976350831</v>
      </c>
      <c r="I148" s="97">
        <v>133.82999999999998</v>
      </c>
      <c r="J148" s="96">
        <v>22938.098688349772</v>
      </c>
      <c r="K148" s="227"/>
      <c r="L148" s="97">
        <v>1.5</v>
      </c>
      <c r="M148" s="96">
        <v>91757</v>
      </c>
      <c r="N148" s="117"/>
      <c r="O148" s="97">
        <v>0</v>
      </c>
      <c r="P148" s="96">
        <v>0</v>
      </c>
      <c r="Q148" s="228"/>
      <c r="R148" s="97">
        <v>22</v>
      </c>
      <c r="S148" s="96">
        <v>359128.70999999996</v>
      </c>
      <c r="T148" s="229"/>
      <c r="U148" s="97">
        <v>48700</v>
      </c>
      <c r="V148" s="96">
        <v>0</v>
      </c>
      <c r="W148" s="97">
        <v>0</v>
      </c>
      <c r="X148" s="96">
        <v>0</v>
      </c>
      <c r="Y148" s="97">
        <v>12198.9</v>
      </c>
      <c r="Z148" s="96">
        <v>0</v>
      </c>
      <c r="AA148" s="97">
        <v>0</v>
      </c>
      <c r="AB148" s="96">
        <v>18297.989999999998</v>
      </c>
      <c r="AC148" s="97">
        <v>43423.677674680388</v>
      </c>
      <c r="AD148" s="96">
        <v>20006.27</v>
      </c>
      <c r="AE148" s="97">
        <v>26109.461671437948</v>
      </c>
      <c r="AF148" s="96">
        <v>4522.9922277831538</v>
      </c>
      <c r="AG148" s="77"/>
      <c r="AH148" s="97">
        <v>27767.39110453899</v>
      </c>
      <c r="AI148" s="96">
        <v>3540.2</v>
      </c>
      <c r="AJ148" s="77"/>
      <c r="AK148" s="97">
        <v>12199.849016486938</v>
      </c>
      <c r="AL148" s="96">
        <v>564.81781412612384</v>
      </c>
      <c r="AM148" s="77"/>
      <c r="AN148" s="97">
        <v>22719.219227476708</v>
      </c>
      <c r="AO148" s="96">
        <v>547</v>
      </c>
      <c r="AP148" s="77"/>
      <c r="AQ148" s="97">
        <v>10678.445965798974</v>
      </c>
      <c r="AR148" s="96">
        <v>5481.3178966679625</v>
      </c>
      <c r="AS148" s="77"/>
      <c r="AT148" s="97">
        <v>15367.372650296678</v>
      </c>
      <c r="AU148" s="96">
        <v>13451.607158508079</v>
      </c>
      <c r="AV148" s="77"/>
      <c r="AW148" s="97">
        <v>1993.1793124743233</v>
      </c>
      <c r="AX148" s="96">
        <v>0</v>
      </c>
      <c r="AY148" s="77"/>
      <c r="AZ148" s="96">
        <v>116834.91894851056</v>
      </c>
      <c r="BA148" s="96">
        <v>28107.935097085319</v>
      </c>
      <c r="BB148" s="94">
        <v>-88726.983851425233</v>
      </c>
      <c r="BD148" s="8">
        <v>1</v>
      </c>
    </row>
    <row r="149" spans="1:56" ht="24.9" hidden="1" customHeight="1" x14ac:dyDescent="0.3">
      <c r="A149" s="81">
        <v>150000494</v>
      </c>
      <c r="B149" s="490" t="s">
        <v>304</v>
      </c>
      <c r="C149" s="121">
        <v>10</v>
      </c>
      <c r="D149" s="226" t="s">
        <v>870</v>
      </c>
      <c r="E149" s="220">
        <v>9469.1</v>
      </c>
      <c r="F149" s="221">
        <v>486467.59084283368</v>
      </c>
      <c r="G149" s="221">
        <v>566137.41506773815</v>
      </c>
      <c r="H149" s="221">
        <v>79669.824224904471</v>
      </c>
      <c r="I149" s="97">
        <v>220.79999999999998</v>
      </c>
      <c r="J149" s="96">
        <v>55612.616273148931</v>
      </c>
      <c r="K149" s="227"/>
      <c r="L149" s="97">
        <v>0</v>
      </c>
      <c r="M149" s="96">
        <v>352</v>
      </c>
      <c r="N149" s="230"/>
      <c r="O149" s="97">
        <v>0</v>
      </c>
      <c r="P149" s="96">
        <v>0</v>
      </c>
      <c r="Q149" s="228"/>
      <c r="R149" s="97">
        <v>16</v>
      </c>
      <c r="S149" s="96">
        <v>404108.20879458939</v>
      </c>
      <c r="T149" s="236"/>
      <c r="U149" s="97">
        <v>0</v>
      </c>
      <c r="V149" s="96">
        <v>0</v>
      </c>
      <c r="W149" s="97">
        <v>8</v>
      </c>
      <c r="X149" s="96">
        <v>3482.91</v>
      </c>
      <c r="Y149" s="97">
        <v>24687.86</v>
      </c>
      <c r="Z149" s="96">
        <v>0</v>
      </c>
      <c r="AA149" s="97">
        <v>0</v>
      </c>
      <c r="AB149" s="96">
        <v>20652.61</v>
      </c>
      <c r="AC149" s="97">
        <v>17179</v>
      </c>
      <c r="AD149" s="96">
        <v>40062.21</v>
      </c>
      <c r="AE149" s="97">
        <v>29381.37022729528</v>
      </c>
      <c r="AF149" s="96">
        <v>6684.52</v>
      </c>
      <c r="AG149" s="234"/>
      <c r="AH149" s="97">
        <v>32662.97942174293</v>
      </c>
      <c r="AI149" s="96">
        <v>3475.5</v>
      </c>
      <c r="AJ149" s="77"/>
      <c r="AK149" s="97">
        <v>20915.12013227971</v>
      </c>
      <c r="AL149" s="96">
        <v>8520.8537254253097</v>
      </c>
      <c r="AM149" s="108"/>
      <c r="AN149" s="97">
        <v>29443.102204692201</v>
      </c>
      <c r="AO149" s="96">
        <v>1681</v>
      </c>
      <c r="AP149" s="77"/>
      <c r="AQ149" s="97">
        <v>10678.445965798974</v>
      </c>
      <c r="AR149" s="96">
        <v>1493.0705378542507</v>
      </c>
      <c r="AS149" s="234"/>
      <c r="AT149" s="97">
        <v>15938.078571503229</v>
      </c>
      <c r="AU149" s="96">
        <v>6503</v>
      </c>
      <c r="AV149" s="77"/>
      <c r="AW149" s="97">
        <v>2043.5316167769092</v>
      </c>
      <c r="AX149" s="96">
        <v>0</v>
      </c>
      <c r="AY149" s="77"/>
      <c r="AZ149" s="96">
        <v>141062.62814008925</v>
      </c>
      <c r="BA149" s="96">
        <v>28357.944263279562</v>
      </c>
      <c r="BB149" s="94">
        <v>-112704.68387680969</v>
      </c>
      <c r="BD149" s="8">
        <v>1</v>
      </c>
    </row>
    <row r="150" spans="1:56" ht="24.9" hidden="1" customHeight="1" x14ac:dyDescent="0.3">
      <c r="A150" s="81">
        <v>150000688</v>
      </c>
      <c r="B150" s="490" t="s">
        <v>306</v>
      </c>
      <c r="C150" s="121">
        <v>1</v>
      </c>
      <c r="D150" s="226" t="s">
        <v>870</v>
      </c>
      <c r="E150" s="220">
        <v>241.1</v>
      </c>
      <c r="F150" s="221">
        <v>12998.243359367407</v>
      </c>
      <c r="G150" s="221">
        <v>0</v>
      </c>
      <c r="H150" s="221">
        <v>-12998.243359367407</v>
      </c>
      <c r="I150" s="97">
        <v>0</v>
      </c>
      <c r="J150" s="96">
        <v>0</v>
      </c>
      <c r="K150" s="227"/>
      <c r="L150" s="97">
        <v>0</v>
      </c>
      <c r="M150" s="96">
        <v>0</v>
      </c>
      <c r="N150" s="117"/>
      <c r="O150" s="97">
        <v>0</v>
      </c>
      <c r="P150" s="96">
        <v>0</v>
      </c>
      <c r="Q150" s="228"/>
      <c r="R150" s="97">
        <v>0</v>
      </c>
      <c r="S150" s="96">
        <v>0</v>
      </c>
      <c r="T150" s="229"/>
      <c r="U150" s="97">
        <v>0</v>
      </c>
      <c r="V150" s="96">
        <v>0</v>
      </c>
      <c r="W150" s="97">
        <v>0</v>
      </c>
      <c r="X150" s="96">
        <v>0</v>
      </c>
      <c r="Y150" s="97">
        <v>0</v>
      </c>
      <c r="Z150" s="96">
        <v>0</v>
      </c>
      <c r="AA150" s="97">
        <v>0</v>
      </c>
      <c r="AB150" s="96">
        <v>0</v>
      </c>
      <c r="AC150" s="97">
        <v>0</v>
      </c>
      <c r="AD150" s="96">
        <v>0</v>
      </c>
      <c r="AE150" s="97">
        <v>0</v>
      </c>
      <c r="AF150" s="96">
        <v>0</v>
      </c>
      <c r="AG150" s="77"/>
      <c r="AH150" s="97">
        <v>0</v>
      </c>
      <c r="AI150" s="96">
        <v>0</v>
      </c>
      <c r="AJ150" s="77"/>
      <c r="AK150" s="97">
        <v>0</v>
      </c>
      <c r="AL150" s="96">
        <v>0</v>
      </c>
      <c r="AM150" s="77"/>
      <c r="AN150" s="97">
        <v>0</v>
      </c>
      <c r="AO150" s="96">
        <v>0</v>
      </c>
      <c r="AP150" s="77"/>
      <c r="AQ150" s="97">
        <v>0</v>
      </c>
      <c r="AR150" s="96">
        <v>0</v>
      </c>
      <c r="AS150" s="77"/>
      <c r="AT150" s="97">
        <v>0</v>
      </c>
      <c r="AU150" s="96">
        <v>0</v>
      </c>
      <c r="AV150" s="77"/>
      <c r="AW150" s="97">
        <v>65.097000000000008</v>
      </c>
      <c r="AX150" s="96">
        <v>0</v>
      </c>
      <c r="AY150" s="77"/>
      <c r="AZ150" s="96">
        <v>65.097000000000008</v>
      </c>
      <c r="BA150" s="96">
        <v>0</v>
      </c>
      <c r="BB150" s="94">
        <v>-65.097000000000008</v>
      </c>
      <c r="BD150" s="8">
        <v>3</v>
      </c>
    </row>
    <row r="151" spans="1:56" ht="24.9" hidden="1" customHeight="1" x14ac:dyDescent="0.3">
      <c r="A151" s="81">
        <v>150000689</v>
      </c>
      <c r="B151" s="490" t="s">
        <v>308</v>
      </c>
      <c r="C151" s="121">
        <v>1</v>
      </c>
      <c r="D151" s="226" t="s">
        <v>870</v>
      </c>
      <c r="E151" s="220">
        <v>188.9</v>
      </c>
      <c r="F151" s="221">
        <v>8437.2323052853862</v>
      </c>
      <c r="G151" s="221">
        <v>0</v>
      </c>
      <c r="H151" s="221">
        <v>-8437.2323052853862</v>
      </c>
      <c r="I151" s="97">
        <v>0</v>
      </c>
      <c r="J151" s="96">
        <v>0</v>
      </c>
      <c r="K151" s="227"/>
      <c r="L151" s="97">
        <v>0</v>
      </c>
      <c r="M151" s="96">
        <v>0</v>
      </c>
      <c r="N151" s="117"/>
      <c r="O151" s="97">
        <v>0</v>
      </c>
      <c r="P151" s="96">
        <v>0</v>
      </c>
      <c r="Q151" s="228"/>
      <c r="R151" s="97">
        <v>0</v>
      </c>
      <c r="S151" s="96">
        <v>0</v>
      </c>
      <c r="T151" s="229"/>
      <c r="U151" s="97">
        <v>0</v>
      </c>
      <c r="V151" s="96">
        <v>0</v>
      </c>
      <c r="W151" s="97">
        <v>0</v>
      </c>
      <c r="X151" s="96">
        <v>0</v>
      </c>
      <c r="Y151" s="97">
        <v>0</v>
      </c>
      <c r="Z151" s="96">
        <v>0</v>
      </c>
      <c r="AA151" s="97">
        <v>0</v>
      </c>
      <c r="AB151" s="96">
        <v>0</v>
      </c>
      <c r="AC151" s="97">
        <v>0</v>
      </c>
      <c r="AD151" s="96">
        <v>0</v>
      </c>
      <c r="AE151" s="97">
        <v>0</v>
      </c>
      <c r="AF151" s="96">
        <v>0</v>
      </c>
      <c r="AG151" s="77"/>
      <c r="AH151" s="97">
        <v>0</v>
      </c>
      <c r="AI151" s="96">
        <v>0</v>
      </c>
      <c r="AJ151" s="77"/>
      <c r="AK151" s="97">
        <v>0</v>
      </c>
      <c r="AL151" s="96">
        <v>0</v>
      </c>
      <c r="AM151" s="77"/>
      <c r="AN151" s="97">
        <v>0</v>
      </c>
      <c r="AO151" s="96">
        <v>0</v>
      </c>
      <c r="AP151" s="77"/>
      <c r="AQ151" s="97">
        <v>0</v>
      </c>
      <c r="AR151" s="96">
        <v>0</v>
      </c>
      <c r="AS151" s="77"/>
      <c r="AT151" s="97">
        <v>0</v>
      </c>
      <c r="AU151" s="96">
        <v>0</v>
      </c>
      <c r="AV151" s="77"/>
      <c r="AW151" s="97">
        <v>50.138999999999989</v>
      </c>
      <c r="AX151" s="96">
        <v>0</v>
      </c>
      <c r="AY151" s="77"/>
      <c r="AZ151" s="96">
        <v>50.138999999999989</v>
      </c>
      <c r="BA151" s="96">
        <v>0</v>
      </c>
      <c r="BB151" s="94">
        <v>-50.138999999999989</v>
      </c>
      <c r="BD151" s="8">
        <v>3</v>
      </c>
    </row>
    <row r="152" spans="1:56" ht="24.9" hidden="1" customHeight="1" x14ac:dyDescent="0.3">
      <c r="A152" s="81">
        <v>150000690</v>
      </c>
      <c r="B152" s="490" t="s">
        <v>310</v>
      </c>
      <c r="C152" s="121">
        <v>1</v>
      </c>
      <c r="D152" s="226" t="s">
        <v>870</v>
      </c>
      <c r="E152" s="220">
        <v>142.1</v>
      </c>
      <c r="F152" s="221">
        <v>6787.1883882923703</v>
      </c>
      <c r="G152" s="221">
        <v>355</v>
      </c>
      <c r="H152" s="221">
        <v>-6432.1883882923703</v>
      </c>
      <c r="I152" s="97">
        <v>2</v>
      </c>
      <c r="J152" s="96">
        <v>355</v>
      </c>
      <c r="K152" s="227"/>
      <c r="L152" s="97">
        <v>0</v>
      </c>
      <c r="M152" s="96">
        <v>0</v>
      </c>
      <c r="N152" s="117"/>
      <c r="O152" s="97">
        <v>0</v>
      </c>
      <c r="P152" s="96">
        <v>0</v>
      </c>
      <c r="Q152" s="228"/>
      <c r="R152" s="97">
        <v>0</v>
      </c>
      <c r="S152" s="96">
        <v>0</v>
      </c>
      <c r="T152" s="229"/>
      <c r="U152" s="97">
        <v>0</v>
      </c>
      <c r="V152" s="96">
        <v>0</v>
      </c>
      <c r="W152" s="97">
        <v>0</v>
      </c>
      <c r="X152" s="96">
        <v>0</v>
      </c>
      <c r="Y152" s="97">
        <v>0</v>
      </c>
      <c r="Z152" s="96">
        <v>0</v>
      </c>
      <c r="AA152" s="97">
        <v>0</v>
      </c>
      <c r="AB152" s="96">
        <v>0</v>
      </c>
      <c r="AC152" s="97">
        <v>0</v>
      </c>
      <c r="AD152" s="96">
        <v>0</v>
      </c>
      <c r="AE152" s="97">
        <v>0</v>
      </c>
      <c r="AF152" s="96">
        <v>0</v>
      </c>
      <c r="AG152" s="77"/>
      <c r="AH152" s="97">
        <v>0</v>
      </c>
      <c r="AI152" s="96">
        <v>0</v>
      </c>
      <c r="AJ152" s="77"/>
      <c r="AK152" s="97">
        <v>0</v>
      </c>
      <c r="AL152" s="96">
        <v>0</v>
      </c>
      <c r="AM152" s="77"/>
      <c r="AN152" s="97">
        <v>0</v>
      </c>
      <c r="AO152" s="96">
        <v>0</v>
      </c>
      <c r="AP152" s="77"/>
      <c r="AQ152" s="97">
        <v>0</v>
      </c>
      <c r="AR152" s="96">
        <v>0</v>
      </c>
      <c r="AS152" s="77"/>
      <c r="AT152" s="97">
        <v>0</v>
      </c>
      <c r="AU152" s="96">
        <v>0</v>
      </c>
      <c r="AV152" s="77"/>
      <c r="AW152" s="97">
        <v>38.36699999999999</v>
      </c>
      <c r="AX152" s="96">
        <v>0</v>
      </c>
      <c r="AY152" s="77"/>
      <c r="AZ152" s="96">
        <v>38.36699999999999</v>
      </c>
      <c r="BA152" s="96">
        <v>0</v>
      </c>
      <c r="BB152" s="94">
        <v>-38.36699999999999</v>
      </c>
      <c r="BD152" s="8">
        <v>3</v>
      </c>
    </row>
    <row r="153" spans="1:56" ht="24.9" hidden="1" customHeight="1" x14ac:dyDescent="0.3">
      <c r="A153" s="81">
        <v>150000832</v>
      </c>
      <c r="B153" s="490" t="s">
        <v>616</v>
      </c>
      <c r="C153" s="121">
        <v>10</v>
      </c>
      <c r="D153" s="226" t="s">
        <v>870</v>
      </c>
      <c r="E153" s="220">
        <v>4396.8</v>
      </c>
      <c r="F153" s="221">
        <v>231650.49484253555</v>
      </c>
      <c r="G153" s="221">
        <v>195409.64</v>
      </c>
      <c r="H153" s="221">
        <v>-36240.85484253554</v>
      </c>
      <c r="I153" s="97">
        <v>158.5</v>
      </c>
      <c r="J153" s="96">
        <v>48080</v>
      </c>
      <c r="K153" s="227"/>
      <c r="L153" s="97">
        <v>0</v>
      </c>
      <c r="M153" s="96">
        <v>3140.7200000000003</v>
      </c>
      <c r="N153" s="117"/>
      <c r="O153" s="97">
        <v>0</v>
      </c>
      <c r="P153" s="96">
        <v>0</v>
      </c>
      <c r="Q153" s="228"/>
      <c r="R153" s="97">
        <v>7</v>
      </c>
      <c r="S153" s="96">
        <v>27673</v>
      </c>
      <c r="T153" s="236"/>
      <c r="U153" s="97">
        <v>25735</v>
      </c>
      <c r="V153" s="96">
        <v>0</v>
      </c>
      <c r="W153" s="97">
        <v>15</v>
      </c>
      <c r="X153" s="96">
        <v>2996</v>
      </c>
      <c r="Y153" s="97">
        <v>45449</v>
      </c>
      <c r="Z153" s="96">
        <v>0</v>
      </c>
      <c r="AA153" s="97">
        <v>0</v>
      </c>
      <c r="AB153" s="96">
        <v>10067.07</v>
      </c>
      <c r="AC153" s="97">
        <v>25653</v>
      </c>
      <c r="AD153" s="96">
        <v>6615.85</v>
      </c>
      <c r="AE153" s="97">
        <v>16988.442638076805</v>
      </c>
      <c r="AF153" s="96">
        <v>3955.8907635597843</v>
      </c>
      <c r="AG153" s="77"/>
      <c r="AH153" s="97">
        <v>17603.736822280942</v>
      </c>
      <c r="AI153" s="96">
        <v>4892</v>
      </c>
      <c r="AJ153" s="77"/>
      <c r="AK153" s="97">
        <v>7603.7607481603982</v>
      </c>
      <c r="AL153" s="96">
        <v>9184</v>
      </c>
      <c r="AM153" s="77"/>
      <c r="AN153" s="97">
        <v>14733.148532354897</v>
      </c>
      <c r="AO153" s="96">
        <v>29</v>
      </c>
      <c r="AP153" s="77"/>
      <c r="AQ153" s="97">
        <v>4543.9282147965705</v>
      </c>
      <c r="AR153" s="96">
        <v>0</v>
      </c>
      <c r="AS153" s="77"/>
      <c r="AT153" s="97">
        <v>8098.0345704671072</v>
      </c>
      <c r="AU153" s="96">
        <v>9128.7579875076226</v>
      </c>
      <c r="AV153" s="77"/>
      <c r="AW153" s="97">
        <v>1996.1899986970482</v>
      </c>
      <c r="AX153" s="96">
        <v>3178</v>
      </c>
      <c r="AY153" s="77"/>
      <c r="AZ153" s="96">
        <v>71567.241524833778</v>
      </c>
      <c r="BA153" s="96">
        <v>30367.648751067409</v>
      </c>
      <c r="BB153" s="94">
        <v>-41199.592773766373</v>
      </c>
      <c r="BD153" s="8">
        <v>1</v>
      </c>
    </row>
    <row r="154" spans="1:56" ht="24.9" hidden="1" customHeight="1" x14ac:dyDescent="0.3">
      <c r="A154" s="81">
        <v>150000833</v>
      </c>
      <c r="B154" s="490" t="s">
        <v>619</v>
      </c>
      <c r="C154" s="121">
        <v>9</v>
      </c>
      <c r="D154" s="226" t="s">
        <v>870</v>
      </c>
      <c r="E154" s="220">
        <v>4752.1000000000004</v>
      </c>
      <c r="F154" s="221">
        <v>253991.93306906</v>
      </c>
      <c r="G154" s="221">
        <v>613109.83620470122</v>
      </c>
      <c r="H154" s="221">
        <v>359117.90313564125</v>
      </c>
      <c r="I154" s="97">
        <v>354.32</v>
      </c>
      <c r="J154" s="96">
        <v>70585.61</v>
      </c>
      <c r="K154" s="231"/>
      <c r="L154" s="97">
        <v>0</v>
      </c>
      <c r="M154" s="96">
        <v>2731.74</v>
      </c>
      <c r="N154" s="117"/>
      <c r="O154" s="97">
        <v>0</v>
      </c>
      <c r="P154" s="96">
        <v>0</v>
      </c>
      <c r="Q154" s="228"/>
      <c r="R154" s="97">
        <v>9</v>
      </c>
      <c r="S154" s="96">
        <v>432085.56</v>
      </c>
      <c r="T154" s="236"/>
      <c r="U154" s="97">
        <v>30837</v>
      </c>
      <c r="V154" s="96">
        <v>0</v>
      </c>
      <c r="W154" s="97">
        <v>26</v>
      </c>
      <c r="X154" s="96">
        <v>6375.8515306375948</v>
      </c>
      <c r="Y154" s="97">
        <v>31640</v>
      </c>
      <c r="Z154" s="96">
        <v>0</v>
      </c>
      <c r="AA154" s="97">
        <v>0</v>
      </c>
      <c r="AB154" s="96">
        <v>11176</v>
      </c>
      <c r="AC154" s="97">
        <v>11519</v>
      </c>
      <c r="AD154" s="96">
        <v>16159.074674063564</v>
      </c>
      <c r="AE154" s="97">
        <v>16323.779323633848</v>
      </c>
      <c r="AF154" s="96">
        <v>7053.3894632361389</v>
      </c>
      <c r="AG154" s="77"/>
      <c r="AH154" s="97">
        <v>15580.471367411468</v>
      </c>
      <c r="AI154" s="96">
        <v>9126</v>
      </c>
      <c r="AJ154" s="77"/>
      <c r="AK154" s="97">
        <v>8187.5896261799517</v>
      </c>
      <c r="AL154" s="96">
        <v>0</v>
      </c>
      <c r="AM154" s="77"/>
      <c r="AN154" s="97">
        <v>15575.38874855993</v>
      </c>
      <c r="AO154" s="96">
        <v>0</v>
      </c>
      <c r="AP154" s="77"/>
      <c r="AQ154" s="97">
        <v>6900.6503085859895</v>
      </c>
      <c r="AR154" s="96">
        <v>9583</v>
      </c>
      <c r="AS154" s="77"/>
      <c r="AT154" s="97">
        <v>7407.1487469992799</v>
      </c>
      <c r="AU154" s="96">
        <v>18146.063978784237</v>
      </c>
      <c r="AV154" s="77"/>
      <c r="AW154" s="97">
        <v>1971.0540858668915</v>
      </c>
      <c r="AX154" s="96">
        <v>3178</v>
      </c>
      <c r="AY154" s="77"/>
      <c r="AZ154" s="96">
        <v>71946.08220723737</v>
      </c>
      <c r="BA154" s="96">
        <v>47086.453442020378</v>
      </c>
      <c r="BB154" s="94">
        <v>-24859.628765216992</v>
      </c>
      <c r="BD154" s="8">
        <v>1</v>
      </c>
    </row>
    <row r="155" spans="1:56" ht="24.9" hidden="1" customHeight="1" x14ac:dyDescent="0.3">
      <c r="A155" s="81">
        <v>150000686</v>
      </c>
      <c r="B155" s="490" t="s">
        <v>314</v>
      </c>
      <c r="C155" s="121">
        <v>1</v>
      </c>
      <c r="D155" s="226" t="s">
        <v>870</v>
      </c>
      <c r="E155" s="220">
        <v>214.9</v>
      </c>
      <c r="F155" s="221">
        <v>8370.4277475954223</v>
      </c>
      <c r="G155" s="221">
        <v>909</v>
      </c>
      <c r="H155" s="221">
        <v>-7461.4277475954223</v>
      </c>
      <c r="I155" s="97">
        <v>6</v>
      </c>
      <c r="J155" s="96">
        <v>909</v>
      </c>
      <c r="K155" s="227"/>
      <c r="L155" s="97">
        <v>0</v>
      </c>
      <c r="M155" s="96">
        <v>0</v>
      </c>
      <c r="N155" s="117"/>
      <c r="O155" s="97">
        <v>0</v>
      </c>
      <c r="P155" s="96">
        <v>0</v>
      </c>
      <c r="Q155" s="228"/>
      <c r="R155" s="97">
        <v>0</v>
      </c>
      <c r="S155" s="96">
        <v>0</v>
      </c>
      <c r="T155" s="229"/>
      <c r="U155" s="97">
        <v>0</v>
      </c>
      <c r="V155" s="96">
        <v>0</v>
      </c>
      <c r="W155" s="97">
        <v>0</v>
      </c>
      <c r="X155" s="96">
        <v>0</v>
      </c>
      <c r="Y155" s="97">
        <v>0</v>
      </c>
      <c r="Z155" s="96">
        <v>0</v>
      </c>
      <c r="AA155" s="97">
        <v>0</v>
      </c>
      <c r="AB155" s="96">
        <v>0</v>
      </c>
      <c r="AC155" s="97">
        <v>0</v>
      </c>
      <c r="AD155" s="96">
        <v>0</v>
      </c>
      <c r="AE155" s="97">
        <v>0</v>
      </c>
      <c r="AF155" s="96">
        <v>0</v>
      </c>
      <c r="AG155" s="77"/>
      <c r="AH155" s="97">
        <v>0</v>
      </c>
      <c r="AI155" s="96">
        <v>0</v>
      </c>
      <c r="AJ155" s="77"/>
      <c r="AK155" s="97">
        <v>0</v>
      </c>
      <c r="AL155" s="96">
        <v>0</v>
      </c>
      <c r="AM155" s="77"/>
      <c r="AN155" s="97">
        <v>0</v>
      </c>
      <c r="AO155" s="96">
        <v>0</v>
      </c>
      <c r="AP155" s="77"/>
      <c r="AQ155" s="97">
        <v>0</v>
      </c>
      <c r="AR155" s="96">
        <v>0</v>
      </c>
      <c r="AS155" s="77"/>
      <c r="AT155" s="97">
        <v>0</v>
      </c>
      <c r="AU155" s="96">
        <v>0</v>
      </c>
      <c r="AV155" s="77"/>
      <c r="AW155" s="97">
        <v>58.023000000000017</v>
      </c>
      <c r="AX155" s="96">
        <v>0</v>
      </c>
      <c r="AY155" s="77"/>
      <c r="AZ155" s="96">
        <v>58.023000000000017</v>
      </c>
      <c r="BA155" s="96">
        <v>0</v>
      </c>
      <c r="BB155" s="94">
        <v>-58.023000000000017</v>
      </c>
      <c r="BD155" s="8">
        <v>3</v>
      </c>
    </row>
    <row r="156" spans="1:56" ht="24.9" hidden="1" customHeight="1" x14ac:dyDescent="0.3">
      <c r="A156" s="81">
        <v>150000796</v>
      </c>
      <c r="B156" s="490" t="s">
        <v>316</v>
      </c>
      <c r="C156" s="121">
        <v>1</v>
      </c>
      <c r="D156" s="226" t="s">
        <v>870</v>
      </c>
      <c r="E156" s="220">
        <v>181.38</v>
      </c>
      <c r="F156" s="221">
        <v>7994.5238560613761</v>
      </c>
      <c r="G156" s="221">
        <v>14007</v>
      </c>
      <c r="H156" s="221">
        <v>6012.4761439386239</v>
      </c>
      <c r="I156" s="97">
        <v>6</v>
      </c>
      <c r="J156" s="96">
        <v>493</v>
      </c>
      <c r="K156" s="227"/>
      <c r="L156" s="97">
        <v>0</v>
      </c>
      <c r="M156" s="96">
        <v>0</v>
      </c>
      <c r="N156" s="117"/>
      <c r="O156" s="97">
        <v>0</v>
      </c>
      <c r="P156" s="96">
        <v>0</v>
      </c>
      <c r="Q156" s="228"/>
      <c r="R156" s="97">
        <v>0</v>
      </c>
      <c r="S156" s="96">
        <v>0</v>
      </c>
      <c r="T156" s="229"/>
      <c r="U156" s="97">
        <v>0</v>
      </c>
      <c r="V156" s="96">
        <v>0</v>
      </c>
      <c r="W156" s="97">
        <v>25.5</v>
      </c>
      <c r="X156" s="96">
        <v>1031</v>
      </c>
      <c r="Y156" s="97">
        <v>12483</v>
      </c>
      <c r="Z156" s="96">
        <v>0</v>
      </c>
      <c r="AA156" s="97">
        <v>0</v>
      </c>
      <c r="AB156" s="96">
        <v>0</v>
      </c>
      <c r="AC156" s="97">
        <v>0</v>
      </c>
      <c r="AD156" s="96">
        <v>0</v>
      </c>
      <c r="AE156" s="97">
        <v>0</v>
      </c>
      <c r="AF156" s="96">
        <v>0</v>
      </c>
      <c r="AG156" s="77"/>
      <c r="AH156" s="97">
        <v>0</v>
      </c>
      <c r="AI156" s="96">
        <v>0</v>
      </c>
      <c r="AJ156" s="77"/>
      <c r="AK156" s="97">
        <v>249.47205076181382</v>
      </c>
      <c r="AL156" s="96">
        <v>0</v>
      </c>
      <c r="AM156" s="77"/>
      <c r="AN156" s="97">
        <v>0</v>
      </c>
      <c r="AO156" s="96">
        <v>0</v>
      </c>
      <c r="AP156" s="77"/>
      <c r="AQ156" s="97">
        <v>0</v>
      </c>
      <c r="AR156" s="96">
        <v>0</v>
      </c>
      <c r="AS156" s="77"/>
      <c r="AT156" s="97">
        <v>0</v>
      </c>
      <c r="AU156" s="96">
        <v>2050</v>
      </c>
      <c r="AV156" s="77"/>
      <c r="AW156" s="97">
        <v>48.864599999999989</v>
      </c>
      <c r="AX156" s="96">
        <v>0</v>
      </c>
      <c r="AY156" s="77"/>
      <c r="AZ156" s="96">
        <v>298.33665076181381</v>
      </c>
      <c r="BA156" s="96">
        <v>2050</v>
      </c>
      <c r="BB156" s="94">
        <v>1751.6633492381861</v>
      </c>
      <c r="BD156" s="8">
        <v>3</v>
      </c>
    </row>
    <row r="157" spans="1:56" ht="24.9" hidden="1" customHeight="1" x14ac:dyDescent="0.3">
      <c r="A157" s="81">
        <v>150001008</v>
      </c>
      <c r="B157" s="490" t="s">
        <v>318</v>
      </c>
      <c r="C157" s="121">
        <v>4</v>
      </c>
      <c r="D157" s="226" t="s">
        <v>870</v>
      </c>
      <c r="E157" s="220">
        <v>1485.1</v>
      </c>
      <c r="F157" s="221">
        <v>58607.930883909816</v>
      </c>
      <c r="G157" s="221">
        <v>102775.56234472252</v>
      </c>
      <c r="H157" s="221">
        <v>44167.631460812707</v>
      </c>
      <c r="I157" s="97">
        <v>60</v>
      </c>
      <c r="J157" s="96">
        <v>14092</v>
      </c>
      <c r="K157" s="227"/>
      <c r="L157" s="97">
        <v>0</v>
      </c>
      <c r="M157" s="96">
        <v>0</v>
      </c>
      <c r="N157" s="117"/>
      <c r="O157" s="97">
        <v>0</v>
      </c>
      <c r="P157" s="96">
        <v>0</v>
      </c>
      <c r="Q157" s="228"/>
      <c r="R157" s="97">
        <v>0</v>
      </c>
      <c r="S157" s="96">
        <v>0</v>
      </c>
      <c r="T157" s="229"/>
      <c r="U157" s="97">
        <v>0</v>
      </c>
      <c r="V157" s="96">
        <v>0</v>
      </c>
      <c r="W157" s="97">
        <v>0</v>
      </c>
      <c r="X157" s="96">
        <v>17571.750330778992</v>
      </c>
      <c r="Y157" s="97">
        <v>43397</v>
      </c>
      <c r="Z157" s="96">
        <v>0</v>
      </c>
      <c r="AA157" s="97">
        <v>12743</v>
      </c>
      <c r="AB157" s="96">
        <v>0</v>
      </c>
      <c r="AC157" s="97">
        <v>4567.8120139435377</v>
      </c>
      <c r="AD157" s="96">
        <v>10404</v>
      </c>
      <c r="AE157" s="97">
        <v>6717.7814212321873</v>
      </c>
      <c r="AF157" s="96">
        <v>4309.9659003546149</v>
      </c>
      <c r="AG157" s="77"/>
      <c r="AH157" s="97">
        <v>8321.0408993762539</v>
      </c>
      <c r="AI157" s="96">
        <v>0</v>
      </c>
      <c r="AJ157" s="77"/>
      <c r="AK157" s="97">
        <v>4536.1796167859857</v>
      </c>
      <c r="AL157" s="96">
        <v>0</v>
      </c>
      <c r="AM157" s="77"/>
      <c r="AN157" s="97">
        <v>0</v>
      </c>
      <c r="AO157" s="96">
        <v>0</v>
      </c>
      <c r="AP157" s="77"/>
      <c r="AQ157" s="97">
        <v>0</v>
      </c>
      <c r="AR157" s="96">
        <v>0</v>
      </c>
      <c r="AS157" s="77"/>
      <c r="AT157" s="97">
        <v>3038.4722704976512</v>
      </c>
      <c r="AU157" s="96">
        <v>2962</v>
      </c>
      <c r="AV157" s="77"/>
      <c r="AW157" s="97">
        <v>401.11199999999991</v>
      </c>
      <c r="AX157" s="96">
        <v>2811</v>
      </c>
      <c r="AY157" s="77"/>
      <c r="AZ157" s="96">
        <v>23014.58620789208</v>
      </c>
      <c r="BA157" s="96">
        <v>10082.965900354615</v>
      </c>
      <c r="BB157" s="94">
        <v>-12931.620307537465</v>
      </c>
      <c r="BD157" s="8">
        <v>2</v>
      </c>
    </row>
    <row r="158" spans="1:56" ht="24.9" hidden="1" customHeight="1" x14ac:dyDescent="0.3">
      <c r="A158" s="81">
        <v>150001033</v>
      </c>
      <c r="B158" s="490" t="s">
        <v>320</v>
      </c>
      <c r="C158" s="121">
        <v>9</v>
      </c>
      <c r="D158" s="226" t="s">
        <v>870</v>
      </c>
      <c r="E158" s="220">
        <v>4024.2</v>
      </c>
      <c r="F158" s="221">
        <v>259437.90870282933</v>
      </c>
      <c r="G158" s="221">
        <v>331497.54230190656</v>
      </c>
      <c r="H158" s="221">
        <v>72059.633599077235</v>
      </c>
      <c r="I158" s="97">
        <v>107.72000000000001</v>
      </c>
      <c r="J158" s="96">
        <v>38631</v>
      </c>
      <c r="K158" s="227"/>
      <c r="L158" s="97">
        <v>0</v>
      </c>
      <c r="M158" s="96">
        <v>148</v>
      </c>
      <c r="N158" s="117"/>
      <c r="O158" s="97">
        <v>94</v>
      </c>
      <c r="P158" s="96">
        <v>22050</v>
      </c>
      <c r="Q158" s="228"/>
      <c r="R158" s="97">
        <v>19</v>
      </c>
      <c r="S158" s="96">
        <v>184220.44115863141</v>
      </c>
      <c r="T158" s="236"/>
      <c r="U158" s="97">
        <v>406.57322985824641</v>
      </c>
      <c r="V158" s="96">
        <v>0</v>
      </c>
      <c r="W158" s="97">
        <v>48</v>
      </c>
      <c r="X158" s="96">
        <v>15831.283202650451</v>
      </c>
      <c r="Y158" s="97">
        <v>26965.760000000002</v>
      </c>
      <c r="Z158" s="96">
        <v>0</v>
      </c>
      <c r="AA158" s="97">
        <v>0</v>
      </c>
      <c r="AB158" s="96">
        <v>8938</v>
      </c>
      <c r="AC158" s="97">
        <v>5837</v>
      </c>
      <c r="AD158" s="96">
        <v>28469.484710766461</v>
      </c>
      <c r="AE158" s="97">
        <v>12819.895496055811</v>
      </c>
      <c r="AF158" s="96">
        <v>7133.58</v>
      </c>
      <c r="AG158" s="77"/>
      <c r="AH158" s="97">
        <v>14828.188805509848</v>
      </c>
      <c r="AI158" s="96">
        <v>1441</v>
      </c>
      <c r="AJ158" s="77"/>
      <c r="AK158" s="97">
        <v>7725.9044987323314</v>
      </c>
      <c r="AL158" s="96">
        <v>1342.656206446024</v>
      </c>
      <c r="AM158" s="77"/>
      <c r="AN158" s="97">
        <v>11751.814792259869</v>
      </c>
      <c r="AO158" s="96">
        <v>0</v>
      </c>
      <c r="AP158" s="77"/>
      <c r="AQ158" s="97">
        <v>6664.3927379831712</v>
      </c>
      <c r="AR158" s="96">
        <v>0</v>
      </c>
      <c r="AS158" s="77"/>
      <c r="AT158" s="97">
        <v>11039.601185605441</v>
      </c>
      <c r="AU158" s="96">
        <v>14444.685503468663</v>
      </c>
      <c r="AV158" s="77"/>
      <c r="AW158" s="97">
        <v>1644.8956800863634</v>
      </c>
      <c r="AX158" s="96">
        <v>4002.46</v>
      </c>
      <c r="AY158" s="77"/>
      <c r="AZ158" s="96">
        <v>66474.693196232838</v>
      </c>
      <c r="BA158" s="96">
        <v>28364.381709914687</v>
      </c>
      <c r="BB158" s="94">
        <v>-38110.311486318154</v>
      </c>
      <c r="BD158" s="8">
        <v>1</v>
      </c>
    </row>
    <row r="159" spans="1:56" ht="24.9" hidden="1" customHeight="1" x14ac:dyDescent="0.3">
      <c r="A159" s="81">
        <v>150001009</v>
      </c>
      <c r="B159" s="490" t="s">
        <v>322</v>
      </c>
      <c r="C159" s="121">
        <v>4</v>
      </c>
      <c r="D159" s="226" t="s">
        <v>870</v>
      </c>
      <c r="E159" s="220">
        <v>1485</v>
      </c>
      <c r="F159" s="221">
        <v>69744.591390379763</v>
      </c>
      <c r="G159" s="221">
        <v>10386.650587801714</v>
      </c>
      <c r="H159" s="221">
        <v>-59357.94080257805</v>
      </c>
      <c r="I159" s="97">
        <v>3</v>
      </c>
      <c r="J159" s="96">
        <v>5262.1900000000005</v>
      </c>
      <c r="K159" s="231"/>
      <c r="L159" s="97">
        <v>0</v>
      </c>
      <c r="M159" s="96">
        <v>0</v>
      </c>
      <c r="N159" s="117"/>
      <c r="O159" s="97">
        <v>0</v>
      </c>
      <c r="P159" s="96">
        <v>0</v>
      </c>
      <c r="Q159" s="228"/>
      <c r="R159" s="97">
        <v>0</v>
      </c>
      <c r="S159" s="96">
        <v>0</v>
      </c>
      <c r="T159" s="229"/>
      <c r="U159" s="97">
        <v>0</v>
      </c>
      <c r="V159" s="96">
        <v>0</v>
      </c>
      <c r="W159" s="97">
        <v>0</v>
      </c>
      <c r="X159" s="96">
        <v>0</v>
      </c>
      <c r="Y159" s="97">
        <v>62</v>
      </c>
      <c r="Z159" s="96">
        <v>0</v>
      </c>
      <c r="AA159" s="97">
        <v>0</v>
      </c>
      <c r="AB159" s="96">
        <v>3012.6926820617691</v>
      </c>
      <c r="AC159" s="97">
        <v>617.76790573994549</v>
      </c>
      <c r="AD159" s="96">
        <v>1432</v>
      </c>
      <c r="AE159" s="97">
        <v>6694.8802415853779</v>
      </c>
      <c r="AF159" s="96">
        <v>5273</v>
      </c>
      <c r="AG159" s="77"/>
      <c r="AH159" s="97">
        <v>8321.0408993762539</v>
      </c>
      <c r="AI159" s="96">
        <v>2510</v>
      </c>
      <c r="AJ159" s="77"/>
      <c r="AK159" s="97">
        <v>4333.6508382773663</v>
      </c>
      <c r="AL159" s="96">
        <v>0</v>
      </c>
      <c r="AM159" s="77"/>
      <c r="AN159" s="97">
        <v>0</v>
      </c>
      <c r="AO159" s="96">
        <v>0</v>
      </c>
      <c r="AP159" s="77"/>
      <c r="AQ159" s="97">
        <v>0</v>
      </c>
      <c r="AR159" s="96">
        <v>0</v>
      </c>
      <c r="AS159" s="77"/>
      <c r="AT159" s="97">
        <v>3038.4722704976512</v>
      </c>
      <c r="AU159" s="96">
        <v>0</v>
      </c>
      <c r="AV159" s="77"/>
      <c r="AW159" s="97">
        <v>400.86899999999997</v>
      </c>
      <c r="AX159" s="96">
        <v>1907</v>
      </c>
      <c r="AY159" s="77"/>
      <c r="AZ159" s="96">
        <v>22788.913249736652</v>
      </c>
      <c r="BA159" s="96">
        <v>9690</v>
      </c>
      <c r="BB159" s="94">
        <v>-13098.913249736652</v>
      </c>
      <c r="BD159" s="8">
        <v>2</v>
      </c>
    </row>
    <row r="160" spans="1:56" ht="24.9" hidden="1" customHeight="1" x14ac:dyDescent="0.3">
      <c r="A160" s="81">
        <v>150001010</v>
      </c>
      <c r="B160" s="490" t="s">
        <v>324</v>
      </c>
      <c r="C160" s="121">
        <v>2</v>
      </c>
      <c r="D160" s="226" t="s">
        <v>870</v>
      </c>
      <c r="E160" s="220">
        <v>744.59999999999991</v>
      </c>
      <c r="F160" s="221">
        <v>37749.923972599237</v>
      </c>
      <c r="G160" s="221">
        <v>68334.367025578264</v>
      </c>
      <c r="H160" s="221">
        <v>30584.443052979026</v>
      </c>
      <c r="I160" s="97">
        <v>2</v>
      </c>
      <c r="J160" s="96">
        <v>640</v>
      </c>
      <c r="K160" s="227"/>
      <c r="L160" s="97">
        <v>1</v>
      </c>
      <c r="M160" s="96">
        <v>38501</v>
      </c>
      <c r="N160" s="229"/>
      <c r="O160" s="97">
        <v>0</v>
      </c>
      <c r="P160" s="96">
        <v>0</v>
      </c>
      <c r="Q160" s="228"/>
      <c r="R160" s="97">
        <v>0</v>
      </c>
      <c r="S160" s="96">
        <v>0</v>
      </c>
      <c r="T160" s="229"/>
      <c r="U160" s="97">
        <v>0</v>
      </c>
      <c r="V160" s="96">
        <v>0</v>
      </c>
      <c r="W160" s="97">
        <v>0</v>
      </c>
      <c r="X160" s="96">
        <v>0</v>
      </c>
      <c r="Y160" s="97">
        <v>19083.601957605861</v>
      </c>
      <c r="Z160" s="96">
        <v>0</v>
      </c>
      <c r="AA160" s="97">
        <v>0</v>
      </c>
      <c r="AB160" s="96">
        <v>0</v>
      </c>
      <c r="AC160" s="97">
        <v>9896.7650679723974</v>
      </c>
      <c r="AD160" s="96">
        <v>213</v>
      </c>
      <c r="AE160" s="97">
        <v>4615.8296260984807</v>
      </c>
      <c r="AF160" s="96">
        <v>0</v>
      </c>
      <c r="AG160" s="77"/>
      <c r="AH160" s="97">
        <v>6350.1676380411291</v>
      </c>
      <c r="AI160" s="96">
        <v>0</v>
      </c>
      <c r="AJ160" s="77"/>
      <c r="AK160" s="97">
        <v>1774.9981575121235</v>
      </c>
      <c r="AL160" s="96">
        <v>0</v>
      </c>
      <c r="AM160" s="77"/>
      <c r="AN160" s="97">
        <v>0</v>
      </c>
      <c r="AO160" s="96">
        <v>0</v>
      </c>
      <c r="AP160" s="77"/>
      <c r="AQ160" s="97">
        <v>0</v>
      </c>
      <c r="AR160" s="96">
        <v>0</v>
      </c>
      <c r="AS160" s="77"/>
      <c r="AT160" s="97">
        <v>2333.1882441749121</v>
      </c>
      <c r="AU160" s="96">
        <v>0</v>
      </c>
      <c r="AV160" s="77"/>
      <c r="AW160" s="97">
        <v>207.03600000000003</v>
      </c>
      <c r="AX160" s="96">
        <v>0</v>
      </c>
      <c r="AY160" s="77"/>
      <c r="AZ160" s="96">
        <v>15281.219665826644</v>
      </c>
      <c r="BA160" s="96">
        <v>0</v>
      </c>
      <c r="BB160" s="94">
        <v>-15281.219665826644</v>
      </c>
      <c r="BD160" s="8">
        <v>2</v>
      </c>
    </row>
    <row r="161" spans="1:56" ht="24.9" hidden="1" customHeight="1" x14ac:dyDescent="0.3">
      <c r="A161" s="81">
        <v>150001011</v>
      </c>
      <c r="B161" s="490" t="s">
        <v>326</v>
      </c>
      <c r="C161" s="121">
        <v>2</v>
      </c>
      <c r="D161" s="226" t="s">
        <v>870</v>
      </c>
      <c r="E161" s="220">
        <v>422.9</v>
      </c>
      <c r="F161" s="221">
        <v>24369.795465302926</v>
      </c>
      <c r="G161" s="221">
        <v>25462.46218925326</v>
      </c>
      <c r="H161" s="221">
        <v>1092.6667239503331</v>
      </c>
      <c r="I161" s="97">
        <v>5</v>
      </c>
      <c r="J161" s="96">
        <v>6129</v>
      </c>
      <c r="K161" s="227"/>
      <c r="L161" s="97">
        <v>0</v>
      </c>
      <c r="M161" s="96">
        <v>0</v>
      </c>
      <c r="N161" s="117"/>
      <c r="O161" s="97">
        <v>0</v>
      </c>
      <c r="P161" s="96">
        <v>0</v>
      </c>
      <c r="Q161" s="228"/>
      <c r="R161" s="97">
        <v>0</v>
      </c>
      <c r="S161" s="96">
        <v>0</v>
      </c>
      <c r="T161" s="229"/>
      <c r="U161" s="97">
        <v>0</v>
      </c>
      <c r="V161" s="96">
        <v>0</v>
      </c>
      <c r="W161" s="97">
        <v>0</v>
      </c>
      <c r="X161" s="96">
        <v>0</v>
      </c>
      <c r="Y161" s="97">
        <v>17235</v>
      </c>
      <c r="Z161" s="96">
        <v>0</v>
      </c>
      <c r="AA161" s="97">
        <v>0</v>
      </c>
      <c r="AB161" s="96">
        <v>0</v>
      </c>
      <c r="AC161" s="97">
        <v>114.46218925325803</v>
      </c>
      <c r="AD161" s="96">
        <v>1984</v>
      </c>
      <c r="AE161" s="97">
        <v>2827.0573076420255</v>
      </c>
      <c r="AF161" s="96">
        <v>737</v>
      </c>
      <c r="AG161" s="77"/>
      <c r="AH161" s="97">
        <v>3064.1775162588265</v>
      </c>
      <c r="AI161" s="96">
        <v>0</v>
      </c>
      <c r="AJ161" s="77"/>
      <c r="AK161" s="97">
        <v>1007.4856486147822</v>
      </c>
      <c r="AL161" s="96">
        <v>0</v>
      </c>
      <c r="AM161" s="77"/>
      <c r="AN161" s="97">
        <v>0</v>
      </c>
      <c r="AO161" s="96">
        <v>0</v>
      </c>
      <c r="AP161" s="77"/>
      <c r="AQ161" s="97">
        <v>0</v>
      </c>
      <c r="AR161" s="96">
        <v>0</v>
      </c>
      <c r="AS161" s="77"/>
      <c r="AT161" s="97">
        <v>532.20201874139093</v>
      </c>
      <c r="AU161" s="96">
        <v>0</v>
      </c>
      <c r="AV161" s="77"/>
      <c r="AW161" s="97">
        <v>114.18299999999999</v>
      </c>
      <c r="AX161" s="96">
        <v>0</v>
      </c>
      <c r="AY161" s="77"/>
      <c r="AZ161" s="96">
        <v>7545.1054912570244</v>
      </c>
      <c r="BA161" s="96">
        <v>737</v>
      </c>
      <c r="BB161" s="94">
        <v>-6808.1054912570244</v>
      </c>
      <c r="BD161" s="8">
        <v>2</v>
      </c>
    </row>
    <row r="162" spans="1:56" ht="24.9" hidden="1" customHeight="1" x14ac:dyDescent="0.3">
      <c r="A162" s="300">
        <v>150001013</v>
      </c>
      <c r="B162" s="490" t="s">
        <v>328</v>
      </c>
      <c r="C162" s="121">
        <v>5</v>
      </c>
      <c r="D162" s="226" t="s">
        <v>870</v>
      </c>
      <c r="E162" s="220">
        <v>3598.13</v>
      </c>
      <c r="F162" s="221">
        <v>129256.47210161481</v>
      </c>
      <c r="G162" s="221">
        <v>72976</v>
      </c>
      <c r="H162" s="221">
        <v>-56280.472101614811</v>
      </c>
      <c r="I162" s="97">
        <v>41.5</v>
      </c>
      <c r="J162" s="96">
        <v>37264</v>
      </c>
      <c r="K162" s="231"/>
      <c r="L162" s="97">
        <v>0</v>
      </c>
      <c r="M162" s="96">
        <v>0</v>
      </c>
      <c r="N162" s="117"/>
      <c r="O162" s="97">
        <v>0</v>
      </c>
      <c r="P162" s="96">
        <v>0</v>
      </c>
      <c r="Q162" s="228"/>
      <c r="R162" s="97">
        <v>0</v>
      </c>
      <c r="S162" s="96">
        <v>0</v>
      </c>
      <c r="T162" s="229"/>
      <c r="U162" s="97">
        <v>0</v>
      </c>
      <c r="V162" s="96">
        <v>0</v>
      </c>
      <c r="W162" s="97">
        <v>14</v>
      </c>
      <c r="X162" s="96">
        <v>9581</v>
      </c>
      <c r="Y162" s="97">
        <v>2791</v>
      </c>
      <c r="Z162" s="96">
        <v>0</v>
      </c>
      <c r="AA162" s="97">
        <v>0</v>
      </c>
      <c r="AB162" s="96">
        <v>0</v>
      </c>
      <c r="AC162" s="97">
        <v>19916</v>
      </c>
      <c r="AD162" s="96">
        <v>3424</v>
      </c>
      <c r="AE162" s="97">
        <v>14704.141774304857</v>
      </c>
      <c r="AF162" s="96">
        <v>19614.02</v>
      </c>
      <c r="AG162" s="161"/>
      <c r="AH162" s="97">
        <v>20847.086763334726</v>
      </c>
      <c r="AI162" s="96">
        <v>215.57</v>
      </c>
      <c r="AJ162" s="77"/>
      <c r="AK162" s="97">
        <v>10263.491422508219</v>
      </c>
      <c r="AL162" s="96">
        <v>4944</v>
      </c>
      <c r="AM162" s="77"/>
      <c r="AN162" s="97">
        <v>0</v>
      </c>
      <c r="AO162" s="96">
        <v>0</v>
      </c>
      <c r="AP162" s="77"/>
      <c r="AQ162" s="97">
        <v>0</v>
      </c>
      <c r="AR162" s="96">
        <v>0</v>
      </c>
      <c r="AS162" s="77"/>
      <c r="AT162" s="97">
        <v>10319.026714520276</v>
      </c>
      <c r="AU162" s="96">
        <v>14791</v>
      </c>
      <c r="AV162" s="77"/>
      <c r="AW162" s="97">
        <v>935.68769999999995</v>
      </c>
      <c r="AX162" s="96">
        <v>4797</v>
      </c>
      <c r="AY162" s="77"/>
      <c r="AZ162" s="96">
        <v>57069.434374668075</v>
      </c>
      <c r="BA162" s="96">
        <v>44361.59</v>
      </c>
      <c r="BB162" s="94">
        <v>-12707.844374668079</v>
      </c>
      <c r="BD162" s="8">
        <v>2</v>
      </c>
    </row>
    <row r="163" spans="1:56" ht="24.9" hidden="1" customHeight="1" x14ac:dyDescent="0.3">
      <c r="A163" s="81">
        <v>150001014</v>
      </c>
      <c r="B163" s="490" t="s">
        <v>330</v>
      </c>
      <c r="C163" s="121">
        <v>2</v>
      </c>
      <c r="D163" s="226" t="s">
        <v>870</v>
      </c>
      <c r="E163" s="220">
        <v>339.3</v>
      </c>
      <c r="F163" s="221">
        <v>20752.361596673116</v>
      </c>
      <c r="G163" s="221">
        <v>2169</v>
      </c>
      <c r="H163" s="221">
        <v>-18583.361596673116</v>
      </c>
      <c r="I163" s="97">
        <v>0</v>
      </c>
      <c r="J163" s="96">
        <v>0</v>
      </c>
      <c r="K163" s="227"/>
      <c r="L163" s="97">
        <v>0</v>
      </c>
      <c r="M163" s="96">
        <v>0</v>
      </c>
      <c r="N163" s="117"/>
      <c r="O163" s="97">
        <v>0</v>
      </c>
      <c r="P163" s="96">
        <v>0</v>
      </c>
      <c r="Q163" s="228"/>
      <c r="R163" s="97">
        <v>0</v>
      </c>
      <c r="S163" s="96">
        <v>0</v>
      </c>
      <c r="T163" s="229"/>
      <c r="U163" s="97">
        <v>0</v>
      </c>
      <c r="V163" s="96">
        <v>0</v>
      </c>
      <c r="W163" s="97">
        <v>0</v>
      </c>
      <c r="X163" s="96">
        <v>0</v>
      </c>
      <c r="Y163" s="97">
        <v>62</v>
      </c>
      <c r="Z163" s="96">
        <v>0</v>
      </c>
      <c r="AA163" s="97">
        <v>0</v>
      </c>
      <c r="AB163" s="96">
        <v>0</v>
      </c>
      <c r="AC163" s="97">
        <v>0</v>
      </c>
      <c r="AD163" s="96">
        <v>2107</v>
      </c>
      <c r="AE163" s="97">
        <v>2250.33970750852</v>
      </c>
      <c r="AF163" s="96">
        <v>70</v>
      </c>
      <c r="AG163" s="77"/>
      <c r="AH163" s="97">
        <v>2568.0880792940088</v>
      </c>
      <c r="AI163" s="96">
        <v>553</v>
      </c>
      <c r="AJ163" s="77"/>
      <c r="AK163" s="97">
        <v>671.00193734269408</v>
      </c>
      <c r="AL163" s="96">
        <v>0</v>
      </c>
      <c r="AM163" s="77"/>
      <c r="AN163" s="97">
        <v>0</v>
      </c>
      <c r="AO163" s="96">
        <v>0</v>
      </c>
      <c r="AP163" s="77"/>
      <c r="AQ163" s="97">
        <v>0</v>
      </c>
      <c r="AR163" s="96">
        <v>0</v>
      </c>
      <c r="AS163" s="77"/>
      <c r="AT163" s="97">
        <v>445.1807190154733</v>
      </c>
      <c r="AU163" s="96">
        <v>1018.8606752042521</v>
      </c>
      <c r="AV163" s="77"/>
      <c r="AW163" s="97">
        <v>91.611000000000004</v>
      </c>
      <c r="AX163" s="96">
        <v>0</v>
      </c>
      <c r="AY163" s="77"/>
      <c r="AZ163" s="96">
        <v>6026.2214431606963</v>
      </c>
      <c r="BA163" s="96">
        <v>1641.8606752042519</v>
      </c>
      <c r="BB163" s="94">
        <v>-4384.3607679564448</v>
      </c>
      <c r="BD163" s="8">
        <v>2</v>
      </c>
    </row>
    <row r="164" spans="1:56" ht="24.9" hidden="1" customHeight="1" x14ac:dyDescent="0.3">
      <c r="A164" s="81">
        <v>150001015</v>
      </c>
      <c r="B164" s="490" t="s">
        <v>332</v>
      </c>
      <c r="C164" s="121">
        <v>1</v>
      </c>
      <c r="D164" s="226" t="s">
        <v>870</v>
      </c>
      <c r="E164" s="220">
        <v>499.90000000000003</v>
      </c>
      <c r="F164" s="221">
        <v>10999.205463534759</v>
      </c>
      <c r="G164" s="221">
        <v>3121.1375100879682</v>
      </c>
      <c r="H164" s="221">
        <v>-7878.0679534467909</v>
      </c>
      <c r="I164" s="97">
        <v>1.75</v>
      </c>
      <c r="J164" s="96">
        <v>346</v>
      </c>
      <c r="K164" s="227"/>
      <c r="L164" s="97">
        <v>0</v>
      </c>
      <c r="M164" s="96">
        <v>0</v>
      </c>
      <c r="N164" s="117"/>
      <c r="O164" s="97">
        <v>0</v>
      </c>
      <c r="P164" s="96">
        <v>0</v>
      </c>
      <c r="Q164" s="228"/>
      <c r="R164" s="97">
        <v>0</v>
      </c>
      <c r="S164" s="96">
        <v>0</v>
      </c>
      <c r="T164" s="229"/>
      <c r="U164" s="97">
        <v>0</v>
      </c>
      <c r="V164" s="96">
        <v>0</v>
      </c>
      <c r="W164" s="97">
        <v>0</v>
      </c>
      <c r="X164" s="96">
        <v>0</v>
      </c>
      <c r="Y164" s="97">
        <v>2434.1375100879682</v>
      </c>
      <c r="Z164" s="96">
        <v>0</v>
      </c>
      <c r="AA164" s="97">
        <v>0</v>
      </c>
      <c r="AB164" s="96">
        <v>0</v>
      </c>
      <c r="AC164" s="97">
        <v>0</v>
      </c>
      <c r="AD164" s="96">
        <v>341</v>
      </c>
      <c r="AE164" s="97">
        <v>6.3328416666666669</v>
      </c>
      <c r="AF164" s="96">
        <v>0</v>
      </c>
      <c r="AG164" s="77"/>
      <c r="AH164" s="97">
        <v>0</v>
      </c>
      <c r="AI164" s="96">
        <v>0</v>
      </c>
      <c r="AJ164" s="77"/>
      <c r="AK164" s="97">
        <v>863.78346031004753</v>
      </c>
      <c r="AL164" s="96">
        <v>1328</v>
      </c>
      <c r="AM164" s="77"/>
      <c r="AN164" s="97">
        <v>0</v>
      </c>
      <c r="AO164" s="96">
        <v>0</v>
      </c>
      <c r="AP164" s="77"/>
      <c r="AQ164" s="97">
        <v>0</v>
      </c>
      <c r="AR164" s="96">
        <v>0</v>
      </c>
      <c r="AS164" s="77"/>
      <c r="AT164" s="97">
        <v>0</v>
      </c>
      <c r="AU164" s="96">
        <v>0</v>
      </c>
      <c r="AV164" s="77"/>
      <c r="AW164" s="97">
        <v>107.45999999999998</v>
      </c>
      <c r="AX164" s="96">
        <v>0</v>
      </c>
      <c r="AY164" s="77"/>
      <c r="AZ164" s="96">
        <v>977.57630197671415</v>
      </c>
      <c r="BA164" s="96">
        <v>1328</v>
      </c>
      <c r="BB164" s="94">
        <v>350.42369802328585</v>
      </c>
      <c r="BD164" s="8">
        <v>2</v>
      </c>
    </row>
    <row r="165" spans="1:56" ht="24.9" hidden="1" customHeight="1" x14ac:dyDescent="0.3">
      <c r="A165" s="81">
        <v>150001016</v>
      </c>
      <c r="B165" s="490" t="s">
        <v>334</v>
      </c>
      <c r="C165" s="121">
        <v>5</v>
      </c>
      <c r="D165" s="226" t="s">
        <v>870</v>
      </c>
      <c r="E165" s="220">
        <v>3289.98</v>
      </c>
      <c r="F165" s="221">
        <v>161199.14635614833</v>
      </c>
      <c r="G165" s="221">
        <v>158965.33268527692</v>
      </c>
      <c r="H165" s="221">
        <v>-2233.813670871401</v>
      </c>
      <c r="I165" s="97">
        <v>207.1</v>
      </c>
      <c r="J165" s="96">
        <v>48148.45</v>
      </c>
      <c r="K165" s="227"/>
      <c r="L165" s="97">
        <v>0</v>
      </c>
      <c r="M165" s="96">
        <v>4022</v>
      </c>
      <c r="N165" s="230"/>
      <c r="O165" s="97">
        <v>0</v>
      </c>
      <c r="P165" s="96">
        <v>0</v>
      </c>
      <c r="Q165" s="228"/>
      <c r="R165" s="97">
        <v>0</v>
      </c>
      <c r="S165" s="96">
        <v>0</v>
      </c>
      <c r="T165" s="229"/>
      <c r="U165" s="97">
        <v>0</v>
      </c>
      <c r="V165" s="96">
        <v>0</v>
      </c>
      <c r="W165" s="97">
        <v>19</v>
      </c>
      <c r="X165" s="96">
        <v>4514.0599999999995</v>
      </c>
      <c r="Y165" s="97">
        <v>72081.822685276915</v>
      </c>
      <c r="Z165" s="96">
        <v>0</v>
      </c>
      <c r="AA165" s="97">
        <v>0</v>
      </c>
      <c r="AB165" s="96">
        <v>2594</v>
      </c>
      <c r="AC165" s="97">
        <v>21128</v>
      </c>
      <c r="AD165" s="96">
        <v>6477</v>
      </c>
      <c r="AE165" s="97">
        <v>8935.2080714070398</v>
      </c>
      <c r="AF165" s="96">
        <v>1076</v>
      </c>
      <c r="AG165" s="77"/>
      <c r="AH165" s="97">
        <v>10979.600687540502</v>
      </c>
      <c r="AI165" s="96">
        <v>1219</v>
      </c>
      <c r="AJ165" s="77"/>
      <c r="AK165" s="97">
        <v>9110.536510400414</v>
      </c>
      <c r="AL165" s="96">
        <v>709</v>
      </c>
      <c r="AM165" s="77"/>
      <c r="AN165" s="97">
        <v>15171.012885629265</v>
      </c>
      <c r="AO165" s="96">
        <v>0</v>
      </c>
      <c r="AP165" s="77"/>
      <c r="AQ165" s="97">
        <v>0</v>
      </c>
      <c r="AR165" s="96">
        <v>8476</v>
      </c>
      <c r="AS165" s="77"/>
      <c r="AT165" s="97">
        <v>6860.0584007618409</v>
      </c>
      <c r="AU165" s="96">
        <v>1378.0374459231459</v>
      </c>
      <c r="AV165" s="77"/>
      <c r="AW165" s="97">
        <v>868.84110000000021</v>
      </c>
      <c r="AX165" s="96">
        <v>2919</v>
      </c>
      <c r="AY165" s="77"/>
      <c r="AZ165" s="96">
        <v>51925.257655739057</v>
      </c>
      <c r="BA165" s="96">
        <v>15777.037445923146</v>
      </c>
      <c r="BB165" s="94">
        <v>-36148.22020981591</v>
      </c>
      <c r="BD165" s="8">
        <v>2</v>
      </c>
    </row>
    <row r="166" spans="1:56" ht="24.9" hidden="1" customHeight="1" x14ac:dyDescent="0.3">
      <c r="A166" s="81">
        <v>150001007</v>
      </c>
      <c r="B166" s="490" t="s">
        <v>336</v>
      </c>
      <c r="C166" s="121">
        <v>4</v>
      </c>
      <c r="D166" s="226" t="s">
        <v>870</v>
      </c>
      <c r="E166" s="220">
        <v>2046.1999999999998</v>
      </c>
      <c r="F166" s="221">
        <v>97648.851926921518</v>
      </c>
      <c r="G166" s="221">
        <v>87132</v>
      </c>
      <c r="H166" s="221">
        <v>-10516.851926921518</v>
      </c>
      <c r="I166" s="97">
        <v>13</v>
      </c>
      <c r="J166" s="96">
        <v>24707</v>
      </c>
      <c r="K166" s="227"/>
      <c r="L166" s="97">
        <v>1</v>
      </c>
      <c r="M166" s="96">
        <v>49624</v>
      </c>
      <c r="N166" s="117"/>
      <c r="O166" s="97">
        <v>0</v>
      </c>
      <c r="P166" s="96">
        <v>0</v>
      </c>
      <c r="Q166" s="228"/>
      <c r="R166" s="97">
        <v>0</v>
      </c>
      <c r="S166" s="96">
        <v>0</v>
      </c>
      <c r="T166" s="229"/>
      <c r="U166" s="97">
        <v>0</v>
      </c>
      <c r="V166" s="96">
        <v>0</v>
      </c>
      <c r="W166" s="97">
        <v>11.5</v>
      </c>
      <c r="X166" s="96">
        <v>1620</v>
      </c>
      <c r="Y166" s="97">
        <v>3064</v>
      </c>
      <c r="Z166" s="96">
        <v>0</v>
      </c>
      <c r="AA166" s="97">
        <v>0</v>
      </c>
      <c r="AB166" s="96">
        <v>1151</v>
      </c>
      <c r="AC166" s="97">
        <v>1132</v>
      </c>
      <c r="AD166" s="96">
        <v>5834</v>
      </c>
      <c r="AE166" s="97">
        <v>9865.8534197909084</v>
      </c>
      <c r="AF166" s="96">
        <v>2096.25</v>
      </c>
      <c r="AG166" s="77"/>
      <c r="AH166" s="97">
        <v>13261.435858093255</v>
      </c>
      <c r="AI166" s="96">
        <v>0</v>
      </c>
      <c r="AJ166" s="77"/>
      <c r="AK166" s="97">
        <v>5319.7547494906494</v>
      </c>
      <c r="AL166" s="96">
        <v>0</v>
      </c>
      <c r="AM166" s="77"/>
      <c r="AN166" s="97">
        <v>0</v>
      </c>
      <c r="AO166" s="96">
        <v>0</v>
      </c>
      <c r="AP166" s="77"/>
      <c r="AQ166" s="97">
        <v>0</v>
      </c>
      <c r="AR166" s="96">
        <v>2259.4350242776941</v>
      </c>
      <c r="AS166" s="77"/>
      <c r="AT166" s="97">
        <v>4484.4130959913782</v>
      </c>
      <c r="AU166" s="96">
        <v>2249</v>
      </c>
      <c r="AV166" s="77"/>
      <c r="AW166" s="97">
        <v>552.47399999999993</v>
      </c>
      <c r="AX166" s="96">
        <v>0</v>
      </c>
      <c r="AY166" s="77"/>
      <c r="AZ166" s="96">
        <v>33483.931123366194</v>
      </c>
      <c r="BA166" s="96">
        <v>6604.6850242776945</v>
      </c>
      <c r="BB166" s="94">
        <v>-26879.246099088501</v>
      </c>
      <c r="BD166" s="8">
        <v>2</v>
      </c>
    </row>
    <row r="167" spans="1:56" ht="24.9" hidden="1" customHeight="1" x14ac:dyDescent="0.3">
      <c r="A167" s="81">
        <v>150001018</v>
      </c>
      <c r="B167" s="491" t="s">
        <v>338</v>
      </c>
      <c r="C167" s="124">
        <v>5</v>
      </c>
      <c r="D167" s="243" t="s">
        <v>871</v>
      </c>
      <c r="E167" s="220">
        <v>2821.57</v>
      </c>
      <c r="F167" s="221">
        <v>128614.2188744772</v>
      </c>
      <c r="G167" s="221">
        <v>270308.50140724954</v>
      </c>
      <c r="H167" s="221">
        <v>141694.28253277234</v>
      </c>
      <c r="I167" s="97">
        <v>0</v>
      </c>
      <c r="J167" s="96">
        <v>0</v>
      </c>
      <c r="K167" s="227"/>
      <c r="L167" s="97">
        <v>0</v>
      </c>
      <c r="M167" s="96">
        <v>0</v>
      </c>
      <c r="N167" s="117"/>
      <c r="O167" s="97">
        <v>0</v>
      </c>
      <c r="P167" s="96">
        <v>0</v>
      </c>
      <c r="Q167" s="228"/>
      <c r="R167" s="97">
        <v>0</v>
      </c>
      <c r="S167" s="96">
        <v>0</v>
      </c>
      <c r="T167" s="229"/>
      <c r="U167" s="97">
        <v>0</v>
      </c>
      <c r="V167" s="96">
        <v>0</v>
      </c>
      <c r="W167" s="97">
        <v>17</v>
      </c>
      <c r="X167" s="96">
        <v>6499.5014072495342</v>
      </c>
      <c r="Y167" s="97">
        <v>247576</v>
      </c>
      <c r="Z167" s="96">
        <v>0</v>
      </c>
      <c r="AA167" s="97">
        <v>0</v>
      </c>
      <c r="AB167" s="96">
        <v>1738</v>
      </c>
      <c r="AC167" s="97">
        <v>0</v>
      </c>
      <c r="AD167" s="96">
        <v>14495</v>
      </c>
      <c r="AE167" s="97">
        <v>8753.0778497277061</v>
      </c>
      <c r="AF167" s="96">
        <v>2849</v>
      </c>
      <c r="AG167" s="161"/>
      <c r="AH167" s="97">
        <v>11737.895003752788</v>
      </c>
      <c r="AI167" s="96">
        <v>1664</v>
      </c>
      <c r="AJ167" s="77"/>
      <c r="AK167" s="97">
        <v>8096.5480068836669</v>
      </c>
      <c r="AL167" s="96">
        <v>2402</v>
      </c>
      <c r="AM167" s="77"/>
      <c r="AN167" s="97">
        <v>13560.128595630573</v>
      </c>
      <c r="AO167" s="96">
        <v>0</v>
      </c>
      <c r="AP167" s="77"/>
      <c r="AQ167" s="97">
        <v>0</v>
      </c>
      <c r="AR167" s="96">
        <v>382</v>
      </c>
      <c r="AS167" s="77"/>
      <c r="AT167" s="97">
        <v>6636.9447577735909</v>
      </c>
      <c r="AU167" s="96">
        <v>1514</v>
      </c>
      <c r="AV167" s="77"/>
      <c r="AW167" s="97">
        <v>742.5</v>
      </c>
      <c r="AX167" s="96">
        <v>3295</v>
      </c>
      <c r="AY167" s="77"/>
      <c r="AZ167" s="96">
        <v>49527.094213768323</v>
      </c>
      <c r="BA167" s="96">
        <v>12106</v>
      </c>
      <c r="BB167" s="94">
        <v>-37421.094213768323</v>
      </c>
      <c r="BD167" s="8">
        <v>2</v>
      </c>
    </row>
    <row r="168" spans="1:56" ht="24.9" customHeight="1" x14ac:dyDescent="0.3">
      <c r="A168" s="81">
        <v>150001019</v>
      </c>
      <c r="B168" s="490" t="s">
        <v>340</v>
      </c>
      <c r="C168" s="121">
        <v>10</v>
      </c>
      <c r="D168" s="226" t="s">
        <v>870</v>
      </c>
      <c r="E168" s="220">
        <v>6921.8</v>
      </c>
      <c r="F168" s="221">
        <v>381668.87717774225</v>
      </c>
      <c r="G168" s="221">
        <v>388064.08164606121</v>
      </c>
      <c r="H168" s="221">
        <v>6395.2044683189597</v>
      </c>
      <c r="I168" s="97">
        <v>50.739999999999995</v>
      </c>
      <c r="J168" s="96">
        <v>16502</v>
      </c>
      <c r="K168" s="231"/>
      <c r="L168" s="97">
        <v>1</v>
      </c>
      <c r="M168" s="96">
        <v>41814</v>
      </c>
      <c r="N168" s="230"/>
      <c r="O168" s="97">
        <v>0</v>
      </c>
      <c r="P168" s="96">
        <v>0</v>
      </c>
      <c r="Q168" s="228"/>
      <c r="R168" s="97">
        <v>11</v>
      </c>
      <c r="S168" s="96">
        <v>62056</v>
      </c>
      <c r="T168" s="229"/>
      <c r="U168" s="97">
        <v>0</v>
      </c>
      <c r="V168" s="96">
        <v>0</v>
      </c>
      <c r="W168" s="97">
        <v>10</v>
      </c>
      <c r="X168" s="96">
        <v>2515.44</v>
      </c>
      <c r="Y168" s="97">
        <v>53522</v>
      </c>
      <c r="Z168" s="96">
        <v>0</v>
      </c>
      <c r="AA168" s="97">
        <v>0</v>
      </c>
      <c r="AB168" s="96">
        <v>240.25</v>
      </c>
      <c r="AC168" s="97">
        <v>196656</v>
      </c>
      <c r="AD168" s="96">
        <v>14758.391646061191</v>
      </c>
      <c r="AE168" s="97">
        <v>26069.983769305127</v>
      </c>
      <c r="AF168" s="96">
        <v>4999</v>
      </c>
      <c r="AG168" s="77"/>
      <c r="AH168" s="97">
        <v>27671.831409902636</v>
      </c>
      <c r="AI168" s="96">
        <v>3296</v>
      </c>
      <c r="AJ168" s="77"/>
      <c r="AK168" s="97">
        <v>13372.587482474388</v>
      </c>
      <c r="AL168" s="96">
        <v>19203</v>
      </c>
      <c r="AM168" s="77"/>
      <c r="AN168" s="97">
        <v>21666.376558585107</v>
      </c>
      <c r="AO168" s="96">
        <v>2289</v>
      </c>
      <c r="AP168" s="77"/>
      <c r="AQ168" s="97">
        <v>10678.445965798974</v>
      </c>
      <c r="AR168" s="96">
        <v>3315.8726443999999</v>
      </c>
      <c r="AS168" s="77"/>
      <c r="AT168" s="97">
        <v>15367.371796527184</v>
      </c>
      <c r="AU168" s="96">
        <v>26816.330038541339</v>
      </c>
      <c r="AV168" s="161"/>
      <c r="AW168" s="97">
        <v>2956.9577290659254</v>
      </c>
      <c r="AX168" s="96">
        <v>0</v>
      </c>
      <c r="AY168" s="77"/>
      <c r="AZ168" s="96">
        <v>117783.55471165934</v>
      </c>
      <c r="BA168" s="96">
        <v>57757.202682941337</v>
      </c>
      <c r="BB168" s="94">
        <v>-60026.352028718</v>
      </c>
      <c r="BD168" s="8">
        <v>1</v>
      </c>
    </row>
    <row r="169" spans="1:56" ht="24.9" hidden="1" customHeight="1" x14ac:dyDescent="0.3">
      <c r="A169" s="81">
        <v>150001020</v>
      </c>
      <c r="B169" s="490" t="s">
        <v>342</v>
      </c>
      <c r="C169" s="121">
        <v>1</v>
      </c>
      <c r="D169" s="226" t="s">
        <v>870</v>
      </c>
      <c r="E169" s="220">
        <v>320.5</v>
      </c>
      <c r="F169" s="221">
        <v>14080.372379505232</v>
      </c>
      <c r="G169" s="221">
        <v>2600</v>
      </c>
      <c r="H169" s="221">
        <v>-11480.372379505232</v>
      </c>
      <c r="I169" s="97">
        <v>9</v>
      </c>
      <c r="J169" s="96">
        <v>2600</v>
      </c>
      <c r="K169" s="227"/>
      <c r="L169" s="97">
        <v>0</v>
      </c>
      <c r="M169" s="96">
        <v>0</v>
      </c>
      <c r="N169" s="117"/>
      <c r="O169" s="97">
        <v>0</v>
      </c>
      <c r="P169" s="96">
        <v>0</v>
      </c>
      <c r="Q169" s="228"/>
      <c r="R169" s="97">
        <v>0</v>
      </c>
      <c r="S169" s="96">
        <v>0</v>
      </c>
      <c r="T169" s="229"/>
      <c r="U169" s="97">
        <v>0</v>
      </c>
      <c r="V169" s="96">
        <v>0</v>
      </c>
      <c r="W169" s="97">
        <v>0</v>
      </c>
      <c r="X169" s="96">
        <v>0</v>
      </c>
      <c r="Y169" s="97">
        <v>0</v>
      </c>
      <c r="Z169" s="96">
        <v>0</v>
      </c>
      <c r="AA169" s="97">
        <v>0</v>
      </c>
      <c r="AB169" s="96">
        <v>0</v>
      </c>
      <c r="AC169" s="97">
        <v>0</v>
      </c>
      <c r="AD169" s="96">
        <v>0</v>
      </c>
      <c r="AE169" s="97">
        <v>0</v>
      </c>
      <c r="AF169" s="96">
        <v>0</v>
      </c>
      <c r="AG169" s="77"/>
      <c r="AH169" s="97">
        <v>0</v>
      </c>
      <c r="AI169" s="96">
        <v>0</v>
      </c>
      <c r="AJ169" s="77"/>
      <c r="AK169" s="97">
        <v>0</v>
      </c>
      <c r="AL169" s="96">
        <v>0</v>
      </c>
      <c r="AM169" s="77"/>
      <c r="AN169" s="97">
        <v>0</v>
      </c>
      <c r="AO169" s="96">
        <v>0</v>
      </c>
      <c r="AP169" s="77"/>
      <c r="AQ169" s="97">
        <v>0</v>
      </c>
      <c r="AR169" s="96">
        <v>0</v>
      </c>
      <c r="AS169" s="77"/>
      <c r="AT169" s="97">
        <v>0</v>
      </c>
      <c r="AU169" s="96">
        <v>0</v>
      </c>
      <c r="AV169" s="77"/>
      <c r="AW169" s="97">
        <v>86.534999999999968</v>
      </c>
      <c r="AX169" s="96">
        <v>0</v>
      </c>
      <c r="AY169" s="77"/>
      <c r="AZ169" s="96">
        <v>86.534999999999968</v>
      </c>
      <c r="BA169" s="96">
        <v>0</v>
      </c>
      <c r="BB169" s="94">
        <v>-86.534999999999968</v>
      </c>
      <c r="BD169" s="8">
        <v>2</v>
      </c>
    </row>
    <row r="170" spans="1:56" ht="24.9" hidden="1" customHeight="1" x14ac:dyDescent="0.3">
      <c r="A170" s="81">
        <v>150001021</v>
      </c>
      <c r="B170" s="490" t="s">
        <v>344</v>
      </c>
      <c r="C170" s="121">
        <v>9</v>
      </c>
      <c r="D170" s="226" t="s">
        <v>870</v>
      </c>
      <c r="E170" s="220">
        <v>11582.12</v>
      </c>
      <c r="F170" s="221">
        <v>735651.71436934522</v>
      </c>
      <c r="G170" s="221">
        <v>703282.65494995029</v>
      </c>
      <c r="H170" s="221">
        <v>-32369.059419394936</v>
      </c>
      <c r="I170" s="97">
        <v>300.55999999999995</v>
      </c>
      <c r="J170" s="96">
        <v>112198.64</v>
      </c>
      <c r="K170" s="233"/>
      <c r="L170" s="97">
        <v>3</v>
      </c>
      <c r="M170" s="96">
        <v>138959.04999999999</v>
      </c>
      <c r="N170" s="117"/>
      <c r="O170" s="97">
        <v>139</v>
      </c>
      <c r="P170" s="96">
        <v>20675</v>
      </c>
      <c r="Q170" s="228"/>
      <c r="R170" s="97">
        <v>34</v>
      </c>
      <c r="S170" s="96">
        <v>226541.67304656637</v>
      </c>
      <c r="T170" s="232"/>
      <c r="U170" s="97">
        <v>6984</v>
      </c>
      <c r="V170" s="96">
        <v>0</v>
      </c>
      <c r="W170" s="97">
        <v>21</v>
      </c>
      <c r="X170" s="96">
        <v>10384.86</v>
      </c>
      <c r="Y170" s="97">
        <v>7433.3952220678375</v>
      </c>
      <c r="Z170" s="96">
        <v>0</v>
      </c>
      <c r="AA170" s="97">
        <v>0</v>
      </c>
      <c r="AB170" s="96">
        <v>15347</v>
      </c>
      <c r="AC170" s="97">
        <v>145966.69372261816</v>
      </c>
      <c r="AD170" s="96">
        <v>18792.342958697918</v>
      </c>
      <c r="AE170" s="97">
        <v>28856.914463531524</v>
      </c>
      <c r="AF170" s="96">
        <v>26767.07</v>
      </c>
      <c r="AG170" s="161"/>
      <c r="AH170" s="97">
        <v>51712.744863751468</v>
      </c>
      <c r="AI170" s="96">
        <v>112441.05</v>
      </c>
      <c r="AJ170" s="234"/>
      <c r="AK170" s="97">
        <v>13811.790469152749</v>
      </c>
      <c r="AL170" s="96">
        <v>8006.41</v>
      </c>
      <c r="AM170" s="77"/>
      <c r="AN170" s="97">
        <v>31053.239721523794</v>
      </c>
      <c r="AO170" s="96">
        <v>9839.3399011257497</v>
      </c>
      <c r="AP170" s="77"/>
      <c r="AQ170" s="97">
        <v>26817.327097281664</v>
      </c>
      <c r="AR170" s="96">
        <v>6937.8347354176585</v>
      </c>
      <c r="AS170" s="77"/>
      <c r="AT170" s="97">
        <v>26792.682620039483</v>
      </c>
      <c r="AU170" s="96">
        <v>14790.486858486063</v>
      </c>
      <c r="AV170" s="77"/>
      <c r="AW170" s="97">
        <v>4685.3925109676175</v>
      </c>
      <c r="AX170" s="96">
        <v>1216</v>
      </c>
      <c r="AY170" s="77"/>
      <c r="AZ170" s="96">
        <v>183730.0917462483</v>
      </c>
      <c r="BA170" s="96">
        <v>179998.19149502946</v>
      </c>
      <c r="BB170" s="94">
        <v>-3731.9002512188454</v>
      </c>
      <c r="BD170" s="8">
        <v>1</v>
      </c>
    </row>
    <row r="171" spans="1:56" ht="24.9" hidden="1" customHeight="1" x14ac:dyDescent="0.3">
      <c r="A171" s="81">
        <v>150001035</v>
      </c>
      <c r="B171" s="490" t="s">
        <v>346</v>
      </c>
      <c r="C171" s="121">
        <v>5</v>
      </c>
      <c r="D171" s="226" t="s">
        <v>870</v>
      </c>
      <c r="E171" s="220">
        <v>2850.7000000000003</v>
      </c>
      <c r="F171" s="221">
        <v>175067.56454319647</v>
      </c>
      <c r="G171" s="221">
        <v>188114</v>
      </c>
      <c r="H171" s="221">
        <v>13046.435456803534</v>
      </c>
      <c r="I171" s="97">
        <v>63.5</v>
      </c>
      <c r="J171" s="96">
        <v>27925</v>
      </c>
      <c r="K171" s="231"/>
      <c r="L171" s="97">
        <v>3.5</v>
      </c>
      <c r="M171" s="96">
        <v>119324</v>
      </c>
      <c r="N171" s="230"/>
      <c r="O171" s="97">
        <v>147</v>
      </c>
      <c r="P171" s="96">
        <v>27653</v>
      </c>
      <c r="Q171" s="228"/>
      <c r="R171" s="97">
        <v>0</v>
      </c>
      <c r="S171" s="96">
        <v>0</v>
      </c>
      <c r="T171" s="229"/>
      <c r="U171" s="97">
        <v>0</v>
      </c>
      <c r="V171" s="96">
        <v>0</v>
      </c>
      <c r="W171" s="97">
        <v>0</v>
      </c>
      <c r="X171" s="96">
        <v>0</v>
      </c>
      <c r="Y171" s="97">
        <v>3682</v>
      </c>
      <c r="Z171" s="96">
        <v>0</v>
      </c>
      <c r="AA171" s="97">
        <v>0</v>
      </c>
      <c r="AB171" s="96">
        <v>1335</v>
      </c>
      <c r="AC171" s="97">
        <v>903</v>
      </c>
      <c r="AD171" s="96">
        <v>7292</v>
      </c>
      <c r="AE171" s="97">
        <v>14066.138101454751</v>
      </c>
      <c r="AF171" s="96">
        <v>0</v>
      </c>
      <c r="AG171" s="77"/>
      <c r="AH171" s="97">
        <v>18338.680684421524</v>
      </c>
      <c r="AI171" s="96">
        <v>7455.210092458793</v>
      </c>
      <c r="AJ171" s="77"/>
      <c r="AK171" s="97">
        <v>7185.1355344008789</v>
      </c>
      <c r="AL171" s="96">
        <v>13389</v>
      </c>
      <c r="AM171" s="77"/>
      <c r="AN171" s="97">
        <v>9681.5144717209896</v>
      </c>
      <c r="AO171" s="96">
        <v>1844</v>
      </c>
      <c r="AP171" s="77"/>
      <c r="AQ171" s="97">
        <v>6988.161289912372</v>
      </c>
      <c r="AR171" s="96">
        <v>15.456925</v>
      </c>
      <c r="AS171" s="77"/>
      <c r="AT171" s="97">
        <v>9577.2080836469941</v>
      </c>
      <c r="AU171" s="96">
        <v>16115.007484014468</v>
      </c>
      <c r="AV171" s="77"/>
      <c r="AW171" s="97">
        <v>5815.8387990326828</v>
      </c>
      <c r="AX171" s="96">
        <v>3063</v>
      </c>
      <c r="AY171" s="77"/>
      <c r="AZ171" s="96">
        <v>71652.676964590195</v>
      </c>
      <c r="BA171" s="96">
        <v>41881.674501473259</v>
      </c>
      <c r="BB171" s="94">
        <v>-29771.002463116936</v>
      </c>
      <c r="BD171" s="8">
        <v>1</v>
      </c>
    </row>
    <row r="172" spans="1:56" ht="24.9" hidden="1" customHeight="1" x14ac:dyDescent="0.3">
      <c r="A172" s="81">
        <v>150001022</v>
      </c>
      <c r="B172" s="490" t="s">
        <v>348</v>
      </c>
      <c r="C172" s="121">
        <v>9</v>
      </c>
      <c r="D172" s="226" t="s">
        <v>870</v>
      </c>
      <c r="E172" s="220">
        <v>3771.47</v>
      </c>
      <c r="F172" s="221">
        <v>238420.53404350253</v>
      </c>
      <c r="G172" s="221">
        <v>249816.70869111858</v>
      </c>
      <c r="H172" s="221">
        <v>11396.174647616048</v>
      </c>
      <c r="I172" s="97">
        <v>44.940000000000005</v>
      </c>
      <c r="J172" s="96">
        <v>17347</v>
      </c>
      <c r="K172" s="227"/>
      <c r="L172" s="97">
        <v>1</v>
      </c>
      <c r="M172" s="96">
        <v>89412.84</v>
      </c>
      <c r="N172" s="230"/>
      <c r="O172" s="97">
        <v>0</v>
      </c>
      <c r="P172" s="96">
        <v>0</v>
      </c>
      <c r="Q172" s="228"/>
      <c r="R172" s="97">
        <v>13</v>
      </c>
      <c r="S172" s="96">
        <v>83151.11</v>
      </c>
      <c r="T172" s="229"/>
      <c r="U172" s="97">
        <v>9906.1218846242973</v>
      </c>
      <c r="V172" s="96">
        <v>0</v>
      </c>
      <c r="W172" s="97">
        <v>1</v>
      </c>
      <c r="X172" s="96">
        <v>541</v>
      </c>
      <c r="Y172" s="97">
        <v>6321</v>
      </c>
      <c r="Z172" s="96">
        <v>0</v>
      </c>
      <c r="AA172" s="97">
        <v>0</v>
      </c>
      <c r="AB172" s="96">
        <v>4347</v>
      </c>
      <c r="AC172" s="97">
        <v>29217</v>
      </c>
      <c r="AD172" s="96">
        <v>9573.6368064942744</v>
      </c>
      <c r="AE172" s="97">
        <v>10941.809559786881</v>
      </c>
      <c r="AF172" s="96">
        <v>6060</v>
      </c>
      <c r="AG172" s="77"/>
      <c r="AH172" s="97">
        <v>15722.131512657284</v>
      </c>
      <c r="AI172" s="96">
        <v>22107</v>
      </c>
      <c r="AJ172" s="77"/>
      <c r="AK172" s="97">
        <v>5474.5578548094536</v>
      </c>
      <c r="AL172" s="96">
        <v>8491</v>
      </c>
      <c r="AM172" s="234"/>
      <c r="AN172" s="97">
        <v>11293.488281557567</v>
      </c>
      <c r="AO172" s="96">
        <v>1978</v>
      </c>
      <c r="AP172" s="77"/>
      <c r="AQ172" s="97">
        <v>6210.2679987764168</v>
      </c>
      <c r="AR172" s="96">
        <v>901.32396659999995</v>
      </c>
      <c r="AS172" s="77"/>
      <c r="AT172" s="97">
        <v>8622.2559106831504</v>
      </c>
      <c r="AU172" s="96">
        <v>20840.776601294045</v>
      </c>
      <c r="AV172" s="77"/>
      <c r="AW172" s="97">
        <v>1628.3022813299935</v>
      </c>
      <c r="AX172" s="96">
        <v>0</v>
      </c>
      <c r="AY172" s="77"/>
      <c r="AZ172" s="96">
        <v>59892.813399600738</v>
      </c>
      <c r="BA172" s="96">
        <v>60378.100567894042</v>
      </c>
      <c r="BB172" s="94">
        <v>485.28716829330369</v>
      </c>
      <c r="BD172" s="8">
        <v>1</v>
      </c>
    </row>
    <row r="173" spans="1:56" ht="24.9" hidden="1" customHeight="1" x14ac:dyDescent="0.3">
      <c r="A173" s="81">
        <v>150001023</v>
      </c>
      <c r="B173" s="490" t="s">
        <v>350</v>
      </c>
      <c r="C173" s="121">
        <v>9</v>
      </c>
      <c r="D173" s="226" t="s">
        <v>870</v>
      </c>
      <c r="E173" s="220">
        <v>3767.85</v>
      </c>
      <c r="F173" s="221">
        <v>224812.69659672843</v>
      </c>
      <c r="G173" s="221">
        <v>200276.412276827</v>
      </c>
      <c r="H173" s="221">
        <v>-24536.284319901431</v>
      </c>
      <c r="I173" s="97">
        <v>135.5</v>
      </c>
      <c r="J173" s="96">
        <v>23212</v>
      </c>
      <c r="K173" s="227"/>
      <c r="L173" s="97">
        <v>2</v>
      </c>
      <c r="M173" s="96">
        <v>95487.8</v>
      </c>
      <c r="N173" s="229"/>
      <c r="O173" s="97">
        <v>0</v>
      </c>
      <c r="P173" s="96">
        <v>0</v>
      </c>
      <c r="Q173" s="228"/>
      <c r="R173" s="97">
        <v>5</v>
      </c>
      <c r="S173" s="96">
        <v>11996</v>
      </c>
      <c r="T173" s="236"/>
      <c r="U173" s="97">
        <v>0</v>
      </c>
      <c r="V173" s="96">
        <v>0</v>
      </c>
      <c r="W173" s="97">
        <v>9</v>
      </c>
      <c r="X173" s="96">
        <v>3611.1108192907304</v>
      </c>
      <c r="Y173" s="97">
        <v>10442</v>
      </c>
      <c r="Z173" s="96">
        <v>0</v>
      </c>
      <c r="AA173" s="97">
        <v>0</v>
      </c>
      <c r="AB173" s="96">
        <v>12230</v>
      </c>
      <c r="AC173" s="97">
        <v>22518</v>
      </c>
      <c r="AD173" s="96">
        <v>20779.50145753628</v>
      </c>
      <c r="AE173" s="97">
        <v>10941.809559786881</v>
      </c>
      <c r="AF173" s="96">
        <v>3769.52</v>
      </c>
      <c r="AG173" s="77"/>
      <c r="AH173" s="97">
        <v>15722.131512657284</v>
      </c>
      <c r="AI173" s="96">
        <v>31836.280043841802</v>
      </c>
      <c r="AJ173" s="161"/>
      <c r="AK173" s="97">
        <v>9110.1437386056587</v>
      </c>
      <c r="AL173" s="96">
        <v>2877.4878200683243</v>
      </c>
      <c r="AM173" s="77"/>
      <c r="AN173" s="97">
        <v>12849.754358241524</v>
      </c>
      <c r="AO173" s="96">
        <v>5278.3972128146797</v>
      </c>
      <c r="AP173" s="77"/>
      <c r="AQ173" s="97">
        <v>6210.2679987764168</v>
      </c>
      <c r="AR173" s="96">
        <v>1549.3239665999999</v>
      </c>
      <c r="AS173" s="77"/>
      <c r="AT173" s="97">
        <v>9431.7603820262502</v>
      </c>
      <c r="AU173" s="96">
        <v>1358</v>
      </c>
      <c r="AV173" s="77"/>
      <c r="AW173" s="97">
        <v>1577.9499770274067</v>
      </c>
      <c r="AX173" s="96">
        <v>0</v>
      </c>
      <c r="AY173" s="77"/>
      <c r="AZ173" s="96">
        <v>65843.817527121428</v>
      </c>
      <c r="BA173" s="96">
        <v>46669.009043324804</v>
      </c>
      <c r="BB173" s="94">
        <v>-19174.808483796623</v>
      </c>
      <c r="BD173" s="8">
        <v>1</v>
      </c>
    </row>
    <row r="174" spans="1:56" ht="24.9" hidden="1" customHeight="1" x14ac:dyDescent="0.3">
      <c r="A174" s="81">
        <v>150001024</v>
      </c>
      <c r="B174" s="490" t="s">
        <v>352</v>
      </c>
      <c r="C174" s="121">
        <v>9</v>
      </c>
      <c r="D174" s="226" t="s">
        <v>870</v>
      </c>
      <c r="E174" s="220">
        <v>4717.22</v>
      </c>
      <c r="F174" s="221">
        <v>247352.67134336889</v>
      </c>
      <c r="G174" s="221">
        <v>296075.66950366192</v>
      </c>
      <c r="H174" s="221">
        <v>48722.998160293035</v>
      </c>
      <c r="I174" s="97">
        <v>324.7</v>
      </c>
      <c r="J174" s="96">
        <v>54731</v>
      </c>
      <c r="K174" s="227"/>
      <c r="L174" s="97">
        <v>0</v>
      </c>
      <c r="M174" s="96">
        <v>4125</v>
      </c>
      <c r="N174" s="117"/>
      <c r="O174" s="97">
        <v>0</v>
      </c>
      <c r="P174" s="96">
        <v>0</v>
      </c>
      <c r="Q174" s="228"/>
      <c r="R174" s="97">
        <v>11</v>
      </c>
      <c r="S174" s="96">
        <v>84135.86</v>
      </c>
      <c r="T174" s="229"/>
      <c r="U174" s="97">
        <v>51368.872368517652</v>
      </c>
      <c r="V174" s="96">
        <v>0</v>
      </c>
      <c r="W174" s="97">
        <v>0</v>
      </c>
      <c r="X174" s="96">
        <v>0</v>
      </c>
      <c r="Y174" s="97">
        <v>2731</v>
      </c>
      <c r="Z174" s="96">
        <v>0</v>
      </c>
      <c r="AA174" s="97">
        <v>0</v>
      </c>
      <c r="AB174" s="96">
        <v>299</v>
      </c>
      <c r="AC174" s="97">
        <v>18538.839333414908</v>
      </c>
      <c r="AD174" s="96">
        <v>80146.097801729353</v>
      </c>
      <c r="AE174" s="97">
        <v>16405.762205308165</v>
      </c>
      <c r="AF174" s="96">
        <v>28706.651433410676</v>
      </c>
      <c r="AG174" s="77"/>
      <c r="AH174" s="97">
        <v>17559.140677724197</v>
      </c>
      <c r="AI174" s="96">
        <v>6893</v>
      </c>
      <c r="AJ174" s="77"/>
      <c r="AK174" s="97">
        <v>7885.3503336972281</v>
      </c>
      <c r="AL174" s="96">
        <v>15042</v>
      </c>
      <c r="AM174" s="77"/>
      <c r="AN174" s="97">
        <v>15568.478551588978</v>
      </c>
      <c r="AO174" s="96">
        <v>7562</v>
      </c>
      <c r="AP174" s="77"/>
      <c r="AQ174" s="97">
        <v>6664.3927379831712</v>
      </c>
      <c r="AR174" s="96">
        <v>6719</v>
      </c>
      <c r="AS174" s="77"/>
      <c r="AT174" s="97">
        <v>8383.2626576805797</v>
      </c>
      <c r="AU174" s="96">
        <v>7410</v>
      </c>
      <c r="AV174" s="77"/>
      <c r="AW174" s="97">
        <v>1594.5433757837779</v>
      </c>
      <c r="AX174" s="96">
        <v>0</v>
      </c>
      <c r="AY174" s="77"/>
      <c r="AZ174" s="96">
        <v>74060.930539766094</v>
      </c>
      <c r="BA174" s="96">
        <v>72332.651433410676</v>
      </c>
      <c r="BB174" s="94">
        <v>-1728.2791063554178</v>
      </c>
      <c r="BD174" s="8">
        <v>1</v>
      </c>
    </row>
    <row r="175" spans="1:56" ht="24.9" hidden="1" customHeight="1" x14ac:dyDescent="0.3">
      <c r="A175" s="81">
        <v>150001025</v>
      </c>
      <c r="B175" s="490" t="s">
        <v>354</v>
      </c>
      <c r="C175" s="121">
        <v>10</v>
      </c>
      <c r="D175" s="226" t="s">
        <v>870</v>
      </c>
      <c r="E175" s="220">
        <v>5265.4</v>
      </c>
      <c r="F175" s="221">
        <v>290270.87352102157</v>
      </c>
      <c r="G175" s="221">
        <v>283557.09038837126</v>
      </c>
      <c r="H175" s="221">
        <v>-6713.7831326503074</v>
      </c>
      <c r="I175" s="97">
        <v>152.79999999999998</v>
      </c>
      <c r="J175" s="96">
        <v>28765</v>
      </c>
      <c r="K175" s="227"/>
      <c r="L175" s="97">
        <v>2</v>
      </c>
      <c r="M175" s="96">
        <v>39893</v>
      </c>
      <c r="N175" s="230"/>
      <c r="O175" s="97">
        <v>0</v>
      </c>
      <c r="P175" s="96">
        <v>0</v>
      </c>
      <c r="Q175" s="228"/>
      <c r="R175" s="97">
        <v>15</v>
      </c>
      <c r="S175" s="96">
        <v>83011.231087556691</v>
      </c>
      <c r="T175" s="229"/>
      <c r="U175" s="97">
        <v>312.88391847490385</v>
      </c>
      <c r="V175" s="96">
        <v>0</v>
      </c>
      <c r="W175" s="97">
        <v>0</v>
      </c>
      <c r="X175" s="96">
        <v>0</v>
      </c>
      <c r="Y175" s="97">
        <v>10314.603964028671</v>
      </c>
      <c r="Z175" s="96">
        <v>0</v>
      </c>
      <c r="AA175" s="97">
        <v>6079.1745766482672</v>
      </c>
      <c r="AB175" s="96">
        <v>17361.367741489266</v>
      </c>
      <c r="AC175" s="97">
        <v>79123.657986691367</v>
      </c>
      <c r="AD175" s="96">
        <v>18696.171113482109</v>
      </c>
      <c r="AE175" s="97">
        <v>20238.284072735645</v>
      </c>
      <c r="AF175" s="96">
        <v>5360.25</v>
      </c>
      <c r="AG175" s="77"/>
      <c r="AH175" s="97">
        <v>21467.632089701685</v>
      </c>
      <c r="AI175" s="96">
        <v>8726.3840385024232</v>
      </c>
      <c r="AJ175" s="77"/>
      <c r="AK175" s="97">
        <v>9756.2418532044721</v>
      </c>
      <c r="AL175" s="96">
        <v>4901</v>
      </c>
      <c r="AM175" s="77"/>
      <c r="AN175" s="97">
        <v>17217.916107114157</v>
      </c>
      <c r="AO175" s="96">
        <v>3042</v>
      </c>
      <c r="AP175" s="77"/>
      <c r="AQ175" s="97">
        <v>7119.0889521208646</v>
      </c>
      <c r="AR175" s="96">
        <v>902.60548619999997</v>
      </c>
      <c r="AS175" s="77"/>
      <c r="AT175" s="97">
        <v>9040.7510041372152</v>
      </c>
      <c r="AU175" s="96">
        <v>17544.465083656109</v>
      </c>
      <c r="AV175" s="77"/>
      <c r="AW175" s="97">
        <v>2020.7538034937265</v>
      </c>
      <c r="AX175" s="96">
        <v>0</v>
      </c>
      <c r="AY175" s="77"/>
      <c r="AZ175" s="96">
        <v>86860.667882507769</v>
      </c>
      <c r="BA175" s="96">
        <v>40476.70460835853</v>
      </c>
      <c r="BB175" s="94">
        <v>-46383.963274149239</v>
      </c>
      <c r="BD175" s="8">
        <v>1</v>
      </c>
    </row>
    <row r="176" spans="1:56" ht="24.9" hidden="1" customHeight="1" x14ac:dyDescent="0.3">
      <c r="A176" s="81">
        <v>150001026</v>
      </c>
      <c r="B176" s="490" t="s">
        <v>356</v>
      </c>
      <c r="C176" s="121">
        <v>8</v>
      </c>
      <c r="D176" s="226" t="s">
        <v>870</v>
      </c>
      <c r="E176" s="220">
        <v>7052.84</v>
      </c>
      <c r="F176" s="221">
        <v>479611.67314428138</v>
      </c>
      <c r="G176" s="221">
        <v>362830.58393006993</v>
      </c>
      <c r="H176" s="221">
        <v>-116781.08921421145</v>
      </c>
      <c r="I176" s="97">
        <v>178.43</v>
      </c>
      <c r="J176" s="96">
        <v>60872.561941764376</v>
      </c>
      <c r="K176" s="227"/>
      <c r="L176" s="97">
        <v>1</v>
      </c>
      <c r="M176" s="96">
        <v>60531</v>
      </c>
      <c r="N176" s="117"/>
      <c r="O176" s="97">
        <v>312</v>
      </c>
      <c r="P176" s="96">
        <v>72224</v>
      </c>
      <c r="Q176" s="239"/>
      <c r="R176" s="97">
        <v>19</v>
      </c>
      <c r="S176" s="96">
        <v>79269.89</v>
      </c>
      <c r="T176" s="236"/>
      <c r="U176" s="97">
        <v>0</v>
      </c>
      <c r="V176" s="96">
        <v>0</v>
      </c>
      <c r="W176" s="97">
        <v>0</v>
      </c>
      <c r="X176" s="96">
        <v>0</v>
      </c>
      <c r="Y176" s="97">
        <v>25060.32</v>
      </c>
      <c r="Z176" s="96">
        <v>0</v>
      </c>
      <c r="AA176" s="97">
        <v>0</v>
      </c>
      <c r="AB176" s="96">
        <v>6317</v>
      </c>
      <c r="AC176" s="97">
        <v>9101</v>
      </c>
      <c r="AD176" s="96">
        <v>49454.811988305519</v>
      </c>
      <c r="AE176" s="97">
        <v>11511.695907768999</v>
      </c>
      <c r="AF176" s="96">
        <v>46884</v>
      </c>
      <c r="AG176" s="234"/>
      <c r="AH176" s="97">
        <v>24861.514843936231</v>
      </c>
      <c r="AI176" s="96">
        <v>22290.47</v>
      </c>
      <c r="AJ176" s="234"/>
      <c r="AK176" s="97">
        <v>8164.3563803814268</v>
      </c>
      <c r="AL176" s="96">
        <v>1204</v>
      </c>
      <c r="AM176" s="77"/>
      <c r="AN176" s="97">
        <v>21325.525315552968</v>
      </c>
      <c r="AO176" s="96">
        <v>0</v>
      </c>
      <c r="AP176" s="77"/>
      <c r="AQ176" s="97">
        <v>18055.45640570499</v>
      </c>
      <c r="AR176" s="96">
        <v>20.605486199999998</v>
      </c>
      <c r="AS176" s="77"/>
      <c r="AT176" s="97">
        <v>20388.027263158107</v>
      </c>
      <c r="AU176" s="96">
        <v>12691</v>
      </c>
      <c r="AV176" s="244"/>
      <c r="AW176" s="97">
        <v>4658.5276301563599</v>
      </c>
      <c r="AX176" s="96">
        <v>8809</v>
      </c>
      <c r="AY176" s="77"/>
      <c r="AZ176" s="96">
        <v>108965.10374665906</v>
      </c>
      <c r="BA176" s="96">
        <v>91899.075486200003</v>
      </c>
      <c r="BB176" s="94">
        <v>-17066.028260459061</v>
      </c>
      <c r="BD176" s="8">
        <v>1</v>
      </c>
    </row>
    <row r="177" spans="1:56" ht="24.9" hidden="1" customHeight="1" x14ac:dyDescent="0.3">
      <c r="A177" s="81">
        <v>150001027</v>
      </c>
      <c r="B177" s="490" t="s">
        <v>358</v>
      </c>
      <c r="C177" s="121">
        <v>9</v>
      </c>
      <c r="D177" s="226" t="s">
        <v>870</v>
      </c>
      <c r="E177" s="220">
        <v>10391</v>
      </c>
      <c r="F177" s="221">
        <v>665948.43519053457</v>
      </c>
      <c r="G177" s="221">
        <v>597482.44517302595</v>
      </c>
      <c r="H177" s="221">
        <v>-68465.990017508622</v>
      </c>
      <c r="I177" s="97">
        <v>486.64000000000004</v>
      </c>
      <c r="J177" s="96">
        <v>113668.2906490312</v>
      </c>
      <c r="K177" s="227"/>
      <c r="L177" s="97">
        <v>2</v>
      </c>
      <c r="M177" s="96">
        <v>198821</v>
      </c>
      <c r="N177" s="117"/>
      <c r="O177" s="97">
        <v>369.3</v>
      </c>
      <c r="P177" s="96">
        <v>77619</v>
      </c>
      <c r="Q177" s="228"/>
      <c r="R177" s="97">
        <v>25</v>
      </c>
      <c r="S177" s="96">
        <v>59666.67</v>
      </c>
      <c r="T177" s="232"/>
      <c r="U177" s="97">
        <v>31163.675381971807</v>
      </c>
      <c r="V177" s="96">
        <v>0</v>
      </c>
      <c r="W177" s="97">
        <v>16</v>
      </c>
      <c r="X177" s="96">
        <v>2530.1799999999998</v>
      </c>
      <c r="Y177" s="97">
        <v>29376</v>
      </c>
      <c r="Z177" s="96">
        <v>0</v>
      </c>
      <c r="AA177" s="97">
        <v>4918</v>
      </c>
      <c r="AB177" s="96">
        <v>7770</v>
      </c>
      <c r="AC177" s="97">
        <v>24763</v>
      </c>
      <c r="AD177" s="96">
        <v>47186.629142023012</v>
      </c>
      <c r="AE177" s="97">
        <v>26872.084823609715</v>
      </c>
      <c r="AF177" s="96">
        <v>14728.998172939784</v>
      </c>
      <c r="AG177" s="77"/>
      <c r="AH177" s="97">
        <v>30499.768823783263</v>
      </c>
      <c r="AI177" s="96">
        <v>67771.47121863495</v>
      </c>
      <c r="AJ177" s="161"/>
      <c r="AK177" s="97">
        <v>15749.319768898418</v>
      </c>
      <c r="AL177" s="96">
        <v>15442.52</v>
      </c>
      <c r="AM177" s="234"/>
      <c r="AN177" s="97">
        <v>36972.836566221245</v>
      </c>
      <c r="AO177" s="96">
        <v>1275</v>
      </c>
      <c r="AP177" s="77"/>
      <c r="AQ177" s="97">
        <v>36964.245847189588</v>
      </c>
      <c r="AR177" s="96">
        <v>474.93930685425067</v>
      </c>
      <c r="AS177" s="77"/>
      <c r="AT177" s="97">
        <v>32559.047601786828</v>
      </c>
      <c r="AU177" s="96">
        <v>19200.635320783113</v>
      </c>
      <c r="AV177" s="77"/>
      <c r="AW177" s="97">
        <v>3173.8161289656864</v>
      </c>
      <c r="AX177" s="96">
        <v>15189</v>
      </c>
      <c r="AY177" s="77"/>
      <c r="AZ177" s="96">
        <v>182791.11956045474</v>
      </c>
      <c r="BA177" s="96">
        <v>134082.56401921209</v>
      </c>
      <c r="BB177" s="94">
        <v>-48708.555541242647</v>
      </c>
      <c r="BD177" s="8">
        <v>1</v>
      </c>
    </row>
    <row r="178" spans="1:56" ht="24.9" hidden="1" customHeight="1" x14ac:dyDescent="0.3">
      <c r="A178" s="81">
        <v>150001036</v>
      </c>
      <c r="B178" s="490" t="s">
        <v>360</v>
      </c>
      <c r="C178" s="121">
        <v>1</v>
      </c>
      <c r="D178" s="226" t="s">
        <v>870</v>
      </c>
      <c r="E178" s="220">
        <v>211.4</v>
      </c>
      <c r="F178" s="221">
        <v>11201.116365725968</v>
      </c>
      <c r="G178" s="221">
        <v>0</v>
      </c>
      <c r="H178" s="221">
        <v>-11201.116365725968</v>
      </c>
      <c r="I178" s="97">
        <v>0</v>
      </c>
      <c r="J178" s="96">
        <v>0</v>
      </c>
      <c r="K178" s="227"/>
      <c r="L178" s="97">
        <v>0</v>
      </c>
      <c r="M178" s="96">
        <v>0</v>
      </c>
      <c r="N178" s="117"/>
      <c r="O178" s="97">
        <v>0</v>
      </c>
      <c r="P178" s="96">
        <v>0</v>
      </c>
      <c r="Q178" s="228"/>
      <c r="R178" s="97">
        <v>0</v>
      </c>
      <c r="S178" s="96">
        <v>0</v>
      </c>
      <c r="T178" s="229"/>
      <c r="U178" s="97">
        <v>0</v>
      </c>
      <c r="V178" s="96">
        <v>0</v>
      </c>
      <c r="W178" s="97">
        <v>0</v>
      </c>
      <c r="X178" s="96">
        <v>0</v>
      </c>
      <c r="Y178" s="97">
        <v>0</v>
      </c>
      <c r="Z178" s="96">
        <v>0</v>
      </c>
      <c r="AA178" s="97">
        <v>0</v>
      </c>
      <c r="AB178" s="96">
        <v>0</v>
      </c>
      <c r="AC178" s="97">
        <v>0</v>
      </c>
      <c r="AD178" s="96">
        <v>0</v>
      </c>
      <c r="AE178" s="97">
        <v>0</v>
      </c>
      <c r="AF178" s="96">
        <v>0</v>
      </c>
      <c r="AG178" s="77"/>
      <c r="AH178" s="97">
        <v>0</v>
      </c>
      <c r="AI178" s="96">
        <v>0</v>
      </c>
      <c r="AJ178" s="77"/>
      <c r="AK178" s="97">
        <v>0</v>
      </c>
      <c r="AL178" s="96">
        <v>0</v>
      </c>
      <c r="AM178" s="77"/>
      <c r="AN178" s="97">
        <v>0</v>
      </c>
      <c r="AO178" s="96">
        <v>0</v>
      </c>
      <c r="AP178" s="77"/>
      <c r="AQ178" s="97">
        <v>0</v>
      </c>
      <c r="AR178" s="96">
        <v>0</v>
      </c>
      <c r="AS178" s="77"/>
      <c r="AT178" s="97">
        <v>0</v>
      </c>
      <c r="AU178" s="96">
        <v>0</v>
      </c>
      <c r="AV178" s="77"/>
      <c r="AW178" s="97">
        <v>68.050841658216257</v>
      </c>
      <c r="AX178" s="96">
        <v>0</v>
      </c>
      <c r="AY178" s="77"/>
      <c r="AZ178" s="96">
        <v>68.050841658216257</v>
      </c>
      <c r="BA178" s="96">
        <v>0</v>
      </c>
      <c r="BB178" s="94">
        <v>-68.050841658216257</v>
      </c>
      <c r="BD178" s="8">
        <v>1</v>
      </c>
    </row>
    <row r="179" spans="1:56" ht="24.9" hidden="1" customHeight="1" x14ac:dyDescent="0.3">
      <c r="A179" s="81">
        <v>150001029</v>
      </c>
      <c r="B179" s="490" t="s">
        <v>362</v>
      </c>
      <c r="C179" s="121">
        <v>9</v>
      </c>
      <c r="D179" s="226" t="s">
        <v>870</v>
      </c>
      <c r="E179" s="220">
        <v>7425.1</v>
      </c>
      <c r="F179" s="221">
        <v>460403.14466794266</v>
      </c>
      <c r="G179" s="221">
        <v>480091.00155868568</v>
      </c>
      <c r="H179" s="221">
        <v>19687.856890743016</v>
      </c>
      <c r="I179" s="97">
        <v>224</v>
      </c>
      <c r="J179" s="96">
        <v>65448</v>
      </c>
      <c r="K179" s="227"/>
      <c r="L179" s="97">
        <v>0</v>
      </c>
      <c r="M179" s="96">
        <v>2149</v>
      </c>
      <c r="N179" s="117"/>
      <c r="O179" s="97">
        <v>272</v>
      </c>
      <c r="P179" s="96">
        <v>56836</v>
      </c>
      <c r="Q179" s="228"/>
      <c r="R179" s="97">
        <v>11</v>
      </c>
      <c r="S179" s="96">
        <v>171112.64</v>
      </c>
      <c r="T179" s="236"/>
      <c r="U179" s="97">
        <v>8830.237688871679</v>
      </c>
      <c r="V179" s="96">
        <v>0</v>
      </c>
      <c r="W179" s="97">
        <v>19</v>
      </c>
      <c r="X179" s="96">
        <v>18597</v>
      </c>
      <c r="Y179" s="97">
        <v>44581.21</v>
      </c>
      <c r="Z179" s="96">
        <v>0</v>
      </c>
      <c r="AA179" s="97">
        <v>0</v>
      </c>
      <c r="AB179" s="96">
        <v>14169.95</v>
      </c>
      <c r="AC179" s="97">
        <v>53133.23</v>
      </c>
      <c r="AD179" s="96">
        <v>45233.733869813943</v>
      </c>
      <c r="AE179" s="97">
        <v>22812.323919123301</v>
      </c>
      <c r="AF179" s="96">
        <v>25896.77849629234</v>
      </c>
      <c r="AG179" s="77"/>
      <c r="AH179" s="97">
        <v>26762.854340564238</v>
      </c>
      <c r="AI179" s="96">
        <v>46042.955092467251</v>
      </c>
      <c r="AJ179" s="234"/>
      <c r="AK179" s="97">
        <v>14554.070085367028</v>
      </c>
      <c r="AL179" s="96">
        <v>0</v>
      </c>
      <c r="AM179" s="77"/>
      <c r="AN179" s="97">
        <v>23305.727926088031</v>
      </c>
      <c r="AO179" s="96">
        <v>3530</v>
      </c>
      <c r="AP179" s="77"/>
      <c r="AQ179" s="97">
        <v>29535.927593335826</v>
      </c>
      <c r="AR179" s="96">
        <v>15178</v>
      </c>
      <c r="AS179" s="77"/>
      <c r="AT179" s="97">
        <v>19020.083914391096</v>
      </c>
      <c r="AU179" s="96">
        <v>22942.183642880591</v>
      </c>
      <c r="AV179" s="77"/>
      <c r="AW179" s="97">
        <v>3573.4056442013557</v>
      </c>
      <c r="AX179" s="96">
        <v>5307</v>
      </c>
      <c r="AY179" s="77"/>
      <c r="AZ179" s="96">
        <v>139564.39342307087</v>
      </c>
      <c r="BA179" s="96">
        <v>118896.91723164017</v>
      </c>
      <c r="BB179" s="94">
        <v>-20667.476191430702</v>
      </c>
      <c r="BD179" s="8">
        <v>1</v>
      </c>
    </row>
    <row r="180" spans="1:56" ht="24.9" hidden="1" customHeight="1" x14ac:dyDescent="0.3">
      <c r="A180" s="81">
        <v>150001030</v>
      </c>
      <c r="B180" s="490" t="s">
        <v>364</v>
      </c>
      <c r="C180" s="121">
        <v>8</v>
      </c>
      <c r="D180" s="226" t="s">
        <v>870</v>
      </c>
      <c r="E180" s="220">
        <v>6125.75</v>
      </c>
      <c r="F180" s="221">
        <v>407467.65099359467</v>
      </c>
      <c r="G180" s="221">
        <v>426716.44466658914</v>
      </c>
      <c r="H180" s="221">
        <v>19248.793672994478</v>
      </c>
      <c r="I180" s="97">
        <v>134.69999999999999</v>
      </c>
      <c r="J180" s="96">
        <v>28896</v>
      </c>
      <c r="K180" s="227"/>
      <c r="L180" s="97">
        <v>2</v>
      </c>
      <c r="M180" s="96">
        <v>182469</v>
      </c>
      <c r="N180" s="117"/>
      <c r="O180" s="97">
        <v>116</v>
      </c>
      <c r="P180" s="96">
        <v>19892</v>
      </c>
      <c r="Q180" s="228"/>
      <c r="R180" s="97">
        <v>23</v>
      </c>
      <c r="S180" s="96">
        <v>85809.397553618328</v>
      </c>
      <c r="T180" s="229"/>
      <c r="U180" s="97">
        <v>0</v>
      </c>
      <c r="V180" s="96">
        <v>0</v>
      </c>
      <c r="W180" s="97">
        <v>15</v>
      </c>
      <c r="X180" s="96">
        <v>3462.6663379530955</v>
      </c>
      <c r="Y180" s="97">
        <v>17301</v>
      </c>
      <c r="Z180" s="96">
        <v>0</v>
      </c>
      <c r="AA180" s="97">
        <v>0</v>
      </c>
      <c r="AB180" s="96">
        <v>11295.67</v>
      </c>
      <c r="AC180" s="97">
        <v>51600.57</v>
      </c>
      <c r="AD180" s="96">
        <v>25990.140775017753</v>
      </c>
      <c r="AE180" s="97">
        <v>10549.051266396316</v>
      </c>
      <c r="AF180" s="96">
        <v>6196.0300000000007</v>
      </c>
      <c r="AG180" s="77"/>
      <c r="AH180" s="97">
        <v>18138.623602499345</v>
      </c>
      <c r="AI180" s="96">
        <v>10111.33</v>
      </c>
      <c r="AJ180" s="77"/>
      <c r="AK180" s="97">
        <v>7372.835303214365</v>
      </c>
      <c r="AL180" s="96">
        <v>0</v>
      </c>
      <c r="AM180" s="77"/>
      <c r="AN180" s="97">
        <v>17827.146860798519</v>
      </c>
      <c r="AO180" s="96">
        <v>0</v>
      </c>
      <c r="AP180" s="77"/>
      <c r="AQ180" s="97">
        <v>8743.6651265163382</v>
      </c>
      <c r="AR180" s="96">
        <v>0</v>
      </c>
      <c r="AS180" s="77"/>
      <c r="AT180" s="97">
        <v>11647.322416218927</v>
      </c>
      <c r="AU180" s="96">
        <v>3692</v>
      </c>
      <c r="AV180" s="77"/>
      <c r="AW180" s="97">
        <v>4608.8702366474772</v>
      </c>
      <c r="AX180" s="96">
        <v>6240</v>
      </c>
      <c r="AY180" s="77"/>
      <c r="AZ180" s="96">
        <v>78887.514812291294</v>
      </c>
      <c r="BA180" s="96">
        <v>26239.360000000001</v>
      </c>
      <c r="BB180" s="94">
        <v>-52648.154812291294</v>
      </c>
      <c r="BD180" s="8">
        <v>1</v>
      </c>
    </row>
    <row r="181" spans="1:56" ht="24.9" hidden="1" customHeight="1" x14ac:dyDescent="0.3">
      <c r="A181" s="81">
        <v>150001031</v>
      </c>
      <c r="B181" s="490" t="s">
        <v>366</v>
      </c>
      <c r="C181" s="121">
        <v>1</v>
      </c>
      <c r="D181" s="226" t="s">
        <v>870</v>
      </c>
      <c r="E181" s="220">
        <v>159.9</v>
      </c>
      <c r="F181" s="221">
        <v>9331.9322829351277</v>
      </c>
      <c r="G181" s="221">
        <v>4085</v>
      </c>
      <c r="H181" s="221">
        <v>-5246.9322829351277</v>
      </c>
      <c r="I181" s="97">
        <v>0</v>
      </c>
      <c r="J181" s="96">
        <v>1214</v>
      </c>
      <c r="K181" s="227"/>
      <c r="L181" s="97">
        <v>0</v>
      </c>
      <c r="M181" s="96">
        <v>0</v>
      </c>
      <c r="N181" s="117"/>
      <c r="O181" s="97">
        <v>0</v>
      </c>
      <c r="P181" s="96">
        <v>0</v>
      </c>
      <c r="Q181" s="228"/>
      <c r="R181" s="97">
        <v>0</v>
      </c>
      <c r="S181" s="96">
        <v>0</v>
      </c>
      <c r="T181" s="229"/>
      <c r="U181" s="97">
        <v>0</v>
      </c>
      <c r="V181" s="96">
        <v>0</v>
      </c>
      <c r="W181" s="97">
        <v>0</v>
      </c>
      <c r="X181" s="96">
        <v>0</v>
      </c>
      <c r="Y181" s="97">
        <v>0</v>
      </c>
      <c r="Z181" s="96">
        <v>0</v>
      </c>
      <c r="AA181" s="97">
        <v>0</v>
      </c>
      <c r="AB181" s="96">
        <v>0</v>
      </c>
      <c r="AC181" s="97">
        <v>0</v>
      </c>
      <c r="AD181" s="96">
        <v>2871</v>
      </c>
      <c r="AE181" s="97">
        <v>0</v>
      </c>
      <c r="AF181" s="96">
        <v>0</v>
      </c>
      <c r="AG181" s="77"/>
      <c r="AH181" s="97">
        <v>0</v>
      </c>
      <c r="AI181" s="96">
        <v>0</v>
      </c>
      <c r="AJ181" s="77"/>
      <c r="AK181" s="97">
        <v>0</v>
      </c>
      <c r="AL181" s="96">
        <v>0</v>
      </c>
      <c r="AM181" s="77"/>
      <c r="AN181" s="97">
        <v>0</v>
      </c>
      <c r="AO181" s="96">
        <v>0</v>
      </c>
      <c r="AP181" s="77"/>
      <c r="AQ181" s="97">
        <v>0</v>
      </c>
      <c r="AR181" s="96">
        <v>0</v>
      </c>
      <c r="AS181" s="77"/>
      <c r="AT181" s="97">
        <v>0</v>
      </c>
      <c r="AU181" s="96">
        <v>0</v>
      </c>
      <c r="AV181" s="77"/>
      <c r="AW181" s="97">
        <v>68.050841658216257</v>
      </c>
      <c r="AX181" s="96">
        <v>0</v>
      </c>
      <c r="AY181" s="77"/>
      <c r="AZ181" s="96">
        <v>68.050841658216257</v>
      </c>
      <c r="BA181" s="96">
        <v>0</v>
      </c>
      <c r="BB181" s="94">
        <v>-68.050841658216257</v>
      </c>
      <c r="BD181" s="8">
        <v>1</v>
      </c>
    </row>
    <row r="182" spans="1:56" ht="24.9" hidden="1" customHeight="1" x14ac:dyDescent="0.3">
      <c r="A182" s="81">
        <v>150001037</v>
      </c>
      <c r="B182" s="490" t="s">
        <v>368</v>
      </c>
      <c r="C182" s="121">
        <v>1</v>
      </c>
      <c r="D182" s="226" t="s">
        <v>870</v>
      </c>
      <c r="E182" s="220">
        <v>161.4</v>
      </c>
      <c r="F182" s="221">
        <v>8682.9374544098409</v>
      </c>
      <c r="G182" s="221">
        <v>0</v>
      </c>
      <c r="H182" s="221">
        <v>-8682.9374544098409</v>
      </c>
      <c r="I182" s="97">
        <v>0</v>
      </c>
      <c r="J182" s="96">
        <v>0</v>
      </c>
      <c r="K182" s="227"/>
      <c r="L182" s="97">
        <v>0</v>
      </c>
      <c r="M182" s="96">
        <v>0</v>
      </c>
      <c r="N182" s="117"/>
      <c r="O182" s="97">
        <v>0</v>
      </c>
      <c r="P182" s="96">
        <v>0</v>
      </c>
      <c r="Q182" s="228"/>
      <c r="R182" s="97">
        <v>0</v>
      </c>
      <c r="S182" s="96">
        <v>0</v>
      </c>
      <c r="T182" s="229"/>
      <c r="U182" s="97">
        <v>0</v>
      </c>
      <c r="V182" s="96">
        <v>0</v>
      </c>
      <c r="W182" s="97">
        <v>0</v>
      </c>
      <c r="X182" s="96">
        <v>0</v>
      </c>
      <c r="Y182" s="97">
        <v>0</v>
      </c>
      <c r="Z182" s="96">
        <v>0</v>
      </c>
      <c r="AA182" s="97">
        <v>0</v>
      </c>
      <c r="AB182" s="96">
        <v>0</v>
      </c>
      <c r="AC182" s="97">
        <v>0</v>
      </c>
      <c r="AD182" s="96">
        <v>0</v>
      </c>
      <c r="AE182" s="97">
        <v>0</v>
      </c>
      <c r="AF182" s="96">
        <v>0</v>
      </c>
      <c r="AG182" s="77"/>
      <c r="AH182" s="97">
        <v>0</v>
      </c>
      <c r="AI182" s="96">
        <v>0</v>
      </c>
      <c r="AJ182" s="77"/>
      <c r="AK182" s="97">
        <v>0</v>
      </c>
      <c r="AL182" s="96">
        <v>0</v>
      </c>
      <c r="AM182" s="77"/>
      <c r="AN182" s="97">
        <v>0</v>
      </c>
      <c r="AO182" s="96">
        <v>0</v>
      </c>
      <c r="AP182" s="77"/>
      <c r="AQ182" s="97">
        <v>0</v>
      </c>
      <c r="AR182" s="96">
        <v>0</v>
      </c>
      <c r="AS182" s="77"/>
      <c r="AT182" s="97">
        <v>0</v>
      </c>
      <c r="AU182" s="96">
        <v>0</v>
      </c>
      <c r="AV182" s="77"/>
      <c r="AW182" s="97">
        <v>76.414374505059527</v>
      </c>
      <c r="AX182" s="96">
        <v>0</v>
      </c>
      <c r="AY182" s="77"/>
      <c r="AZ182" s="96">
        <v>76.414374505059527</v>
      </c>
      <c r="BA182" s="96">
        <v>0</v>
      </c>
      <c r="BB182" s="94">
        <v>-76.414374505059527</v>
      </c>
      <c r="BD182" s="8">
        <v>1</v>
      </c>
    </row>
    <row r="183" spans="1:56" ht="24.9" hidden="1" customHeight="1" x14ac:dyDescent="0.3">
      <c r="A183" s="81">
        <v>150001032</v>
      </c>
      <c r="B183" s="490" t="s">
        <v>370</v>
      </c>
      <c r="C183" s="121">
        <v>9</v>
      </c>
      <c r="D183" s="226" t="s">
        <v>870</v>
      </c>
      <c r="E183" s="220">
        <v>6020</v>
      </c>
      <c r="F183" s="221">
        <v>381769.06775656244</v>
      </c>
      <c r="G183" s="221">
        <v>337534.05471818667</v>
      </c>
      <c r="H183" s="221">
        <v>-44235.013038375764</v>
      </c>
      <c r="I183" s="97">
        <v>187.94</v>
      </c>
      <c r="J183" s="96">
        <v>55555</v>
      </c>
      <c r="K183" s="227"/>
      <c r="L183" s="97">
        <v>0</v>
      </c>
      <c r="M183" s="96">
        <v>575</v>
      </c>
      <c r="N183" s="229"/>
      <c r="O183" s="97">
        <v>247</v>
      </c>
      <c r="P183" s="96">
        <v>51542</v>
      </c>
      <c r="Q183" s="228"/>
      <c r="R183" s="97">
        <v>9</v>
      </c>
      <c r="S183" s="96">
        <v>37433.284309905837</v>
      </c>
      <c r="T183" s="232"/>
      <c r="U183" s="97">
        <v>13779.914949861221</v>
      </c>
      <c r="V183" s="96">
        <v>0</v>
      </c>
      <c r="W183" s="97">
        <v>25</v>
      </c>
      <c r="X183" s="96">
        <v>19475</v>
      </c>
      <c r="Y183" s="97">
        <v>96265.62</v>
      </c>
      <c r="Z183" s="96">
        <v>0</v>
      </c>
      <c r="AA183" s="97">
        <v>0</v>
      </c>
      <c r="AB183" s="96">
        <v>14882.91</v>
      </c>
      <c r="AC183" s="97">
        <v>14658</v>
      </c>
      <c r="AD183" s="96">
        <v>33367.325458419633</v>
      </c>
      <c r="AE183" s="97">
        <v>13323.764747366942</v>
      </c>
      <c r="AF183" s="96">
        <v>6854.9051570505108</v>
      </c>
      <c r="AG183" s="77"/>
      <c r="AH183" s="97">
        <v>14346.209065132854</v>
      </c>
      <c r="AI183" s="96">
        <v>17130</v>
      </c>
      <c r="AJ183" s="77"/>
      <c r="AK183" s="97">
        <v>11166.117201706305</v>
      </c>
      <c r="AL183" s="96">
        <v>3026</v>
      </c>
      <c r="AM183" s="77"/>
      <c r="AN183" s="97">
        <v>18293.158802246529</v>
      </c>
      <c r="AO183" s="96">
        <v>996</v>
      </c>
      <c r="AP183" s="77"/>
      <c r="AQ183" s="97">
        <v>14767.677333355308</v>
      </c>
      <c r="AR183" s="96">
        <v>13718.883466059451</v>
      </c>
      <c r="AS183" s="77"/>
      <c r="AT183" s="97">
        <v>19136.646983443094</v>
      </c>
      <c r="AU183" s="96">
        <v>17416.847426599452</v>
      </c>
      <c r="AV183" s="161"/>
      <c r="AW183" s="97">
        <v>4608.8702366474772</v>
      </c>
      <c r="AX183" s="96">
        <v>5601.82</v>
      </c>
      <c r="AY183" s="77"/>
      <c r="AZ183" s="96">
        <v>95642.444369898512</v>
      </c>
      <c r="BA183" s="96">
        <v>64744.456049709413</v>
      </c>
      <c r="BB183" s="94">
        <v>-30897.988320189099</v>
      </c>
      <c r="BD183" s="8">
        <v>1</v>
      </c>
    </row>
    <row r="184" spans="1:56" ht="24.9" hidden="1" customHeight="1" x14ac:dyDescent="0.3">
      <c r="A184" s="81">
        <v>150000537</v>
      </c>
      <c r="B184" s="490" t="s">
        <v>372</v>
      </c>
      <c r="C184" s="121">
        <v>1</v>
      </c>
      <c r="D184" s="226" t="s">
        <v>870</v>
      </c>
      <c r="E184" s="220">
        <v>108.3</v>
      </c>
      <c r="F184" s="221">
        <v>821.93507523676499</v>
      </c>
      <c r="G184" s="221">
        <v>769</v>
      </c>
      <c r="H184" s="221">
        <v>-52.935075236764987</v>
      </c>
      <c r="I184" s="97">
        <v>1.4</v>
      </c>
      <c r="J184" s="96">
        <v>769</v>
      </c>
      <c r="K184" s="227"/>
      <c r="L184" s="97">
        <v>0</v>
      </c>
      <c r="M184" s="96">
        <v>0</v>
      </c>
      <c r="N184" s="117"/>
      <c r="O184" s="97">
        <v>0</v>
      </c>
      <c r="P184" s="96">
        <v>0</v>
      </c>
      <c r="Q184" s="228"/>
      <c r="R184" s="97">
        <v>0</v>
      </c>
      <c r="S184" s="96">
        <v>0</v>
      </c>
      <c r="T184" s="229"/>
      <c r="U184" s="97">
        <v>0</v>
      </c>
      <c r="V184" s="96">
        <v>0</v>
      </c>
      <c r="W184" s="97">
        <v>0</v>
      </c>
      <c r="X184" s="96">
        <v>0</v>
      </c>
      <c r="Y184" s="97">
        <v>0</v>
      </c>
      <c r="Z184" s="96">
        <v>0</v>
      </c>
      <c r="AA184" s="97">
        <v>0</v>
      </c>
      <c r="AB184" s="96">
        <v>0</v>
      </c>
      <c r="AC184" s="97">
        <v>0</v>
      </c>
      <c r="AD184" s="96">
        <v>0</v>
      </c>
      <c r="AE184" s="97">
        <v>0</v>
      </c>
      <c r="AF184" s="96">
        <v>0</v>
      </c>
      <c r="AG184" s="77"/>
      <c r="AH184" s="97">
        <v>0</v>
      </c>
      <c r="AI184" s="96">
        <v>0</v>
      </c>
      <c r="AJ184" s="77"/>
      <c r="AK184" s="97">
        <v>0</v>
      </c>
      <c r="AL184" s="96">
        <v>0</v>
      </c>
      <c r="AM184" s="77"/>
      <c r="AN184" s="97">
        <v>0</v>
      </c>
      <c r="AO184" s="96">
        <v>0</v>
      </c>
      <c r="AP184" s="77"/>
      <c r="AQ184" s="97">
        <v>0</v>
      </c>
      <c r="AR184" s="96">
        <v>0</v>
      </c>
      <c r="AS184" s="77"/>
      <c r="AT184" s="97">
        <v>0</v>
      </c>
      <c r="AU184" s="96">
        <v>0</v>
      </c>
      <c r="AV184" s="77"/>
      <c r="AW184" s="97">
        <v>29.241</v>
      </c>
      <c r="AX184" s="96">
        <v>0</v>
      </c>
      <c r="AY184" s="77"/>
      <c r="AZ184" s="96">
        <v>29.241</v>
      </c>
      <c r="BA184" s="96">
        <v>0</v>
      </c>
      <c r="BB184" s="94">
        <v>-29.241</v>
      </c>
      <c r="BD184" s="8">
        <v>2</v>
      </c>
    </row>
    <row r="185" spans="1:56" ht="24.9" hidden="1" customHeight="1" x14ac:dyDescent="0.3">
      <c r="A185" s="81">
        <v>150000502</v>
      </c>
      <c r="B185" s="490" t="s">
        <v>374</v>
      </c>
      <c r="C185" s="121">
        <v>1</v>
      </c>
      <c r="D185" s="226" t="s">
        <v>870</v>
      </c>
      <c r="E185" s="220">
        <v>137.30000000000001</v>
      </c>
      <c r="F185" s="221">
        <v>7453.4636305734666</v>
      </c>
      <c r="G185" s="221">
        <v>446</v>
      </c>
      <c r="H185" s="221">
        <v>-7007.4636305734666</v>
      </c>
      <c r="I185" s="97">
        <v>0</v>
      </c>
      <c r="J185" s="96">
        <v>446</v>
      </c>
      <c r="K185" s="227"/>
      <c r="L185" s="97">
        <v>0</v>
      </c>
      <c r="M185" s="96">
        <v>0</v>
      </c>
      <c r="N185" s="117"/>
      <c r="O185" s="97">
        <v>0</v>
      </c>
      <c r="P185" s="96">
        <v>0</v>
      </c>
      <c r="Q185" s="228"/>
      <c r="R185" s="97">
        <v>0</v>
      </c>
      <c r="S185" s="96">
        <v>0</v>
      </c>
      <c r="T185" s="229"/>
      <c r="U185" s="97">
        <v>0</v>
      </c>
      <c r="V185" s="96">
        <v>0</v>
      </c>
      <c r="W185" s="97">
        <v>0</v>
      </c>
      <c r="X185" s="96">
        <v>0</v>
      </c>
      <c r="Y185" s="97">
        <v>0</v>
      </c>
      <c r="Z185" s="96">
        <v>0</v>
      </c>
      <c r="AA185" s="97">
        <v>0</v>
      </c>
      <c r="AB185" s="96">
        <v>0</v>
      </c>
      <c r="AC185" s="97">
        <v>0</v>
      </c>
      <c r="AD185" s="96">
        <v>0</v>
      </c>
      <c r="AE185" s="97">
        <v>0</v>
      </c>
      <c r="AF185" s="96">
        <v>0</v>
      </c>
      <c r="AG185" s="77"/>
      <c r="AH185" s="97">
        <v>0</v>
      </c>
      <c r="AI185" s="96">
        <v>0</v>
      </c>
      <c r="AJ185" s="77"/>
      <c r="AK185" s="97">
        <v>0</v>
      </c>
      <c r="AL185" s="96">
        <v>0</v>
      </c>
      <c r="AM185" s="77"/>
      <c r="AN185" s="97">
        <v>0</v>
      </c>
      <c r="AO185" s="96">
        <v>0</v>
      </c>
      <c r="AP185" s="77"/>
      <c r="AQ185" s="97">
        <v>0</v>
      </c>
      <c r="AR185" s="96">
        <v>0</v>
      </c>
      <c r="AS185" s="77"/>
      <c r="AT185" s="97">
        <v>0</v>
      </c>
      <c r="AU185" s="96">
        <v>0</v>
      </c>
      <c r="AV185" s="77"/>
      <c r="AW185" s="97">
        <v>37.071000000000012</v>
      </c>
      <c r="AX185" s="96">
        <v>0</v>
      </c>
      <c r="AY185" s="77"/>
      <c r="AZ185" s="96">
        <v>37.071000000000012</v>
      </c>
      <c r="BA185" s="96">
        <v>0</v>
      </c>
      <c r="BB185" s="94">
        <v>-37.071000000000012</v>
      </c>
      <c r="BD185" s="8">
        <v>3</v>
      </c>
    </row>
    <row r="186" spans="1:56" ht="24.9" hidden="1" customHeight="1" x14ac:dyDescent="0.3">
      <c r="A186" s="81">
        <v>150000503</v>
      </c>
      <c r="B186" s="490" t="s">
        <v>376</v>
      </c>
      <c r="C186" s="121">
        <v>1</v>
      </c>
      <c r="D186" s="226" t="s">
        <v>870</v>
      </c>
      <c r="E186" s="220">
        <v>211.6</v>
      </c>
      <c r="F186" s="221">
        <v>10733.438445215646</v>
      </c>
      <c r="G186" s="221">
        <v>3408</v>
      </c>
      <c r="H186" s="221">
        <v>-7325.4384452156464</v>
      </c>
      <c r="I186" s="97">
        <v>0</v>
      </c>
      <c r="J186" s="96">
        <v>306</v>
      </c>
      <c r="K186" s="227"/>
      <c r="L186" s="97">
        <v>0</v>
      </c>
      <c r="M186" s="96">
        <v>0</v>
      </c>
      <c r="N186" s="117"/>
      <c r="O186" s="97">
        <v>0</v>
      </c>
      <c r="P186" s="96">
        <v>0</v>
      </c>
      <c r="Q186" s="228"/>
      <c r="R186" s="97">
        <v>0</v>
      </c>
      <c r="S186" s="96">
        <v>0</v>
      </c>
      <c r="T186" s="229"/>
      <c r="U186" s="97">
        <v>0</v>
      </c>
      <c r="V186" s="96">
        <v>0</v>
      </c>
      <c r="W186" s="97">
        <v>0</v>
      </c>
      <c r="X186" s="96">
        <v>0</v>
      </c>
      <c r="Y186" s="97">
        <v>3102</v>
      </c>
      <c r="Z186" s="96">
        <v>0</v>
      </c>
      <c r="AA186" s="97">
        <v>0</v>
      </c>
      <c r="AB186" s="96">
        <v>0</v>
      </c>
      <c r="AC186" s="97">
        <v>0</v>
      </c>
      <c r="AD186" s="96">
        <v>0</v>
      </c>
      <c r="AE186" s="97">
        <v>0.14617296085772882</v>
      </c>
      <c r="AF186" s="96">
        <v>0</v>
      </c>
      <c r="AG186" s="77"/>
      <c r="AH186" s="97">
        <v>0</v>
      </c>
      <c r="AI186" s="96">
        <v>0</v>
      </c>
      <c r="AJ186" s="77"/>
      <c r="AK186" s="97">
        <v>0</v>
      </c>
      <c r="AL186" s="96">
        <v>0</v>
      </c>
      <c r="AM186" s="77"/>
      <c r="AN186" s="97">
        <v>0</v>
      </c>
      <c r="AO186" s="96">
        <v>0</v>
      </c>
      <c r="AP186" s="77"/>
      <c r="AQ186" s="97">
        <v>0</v>
      </c>
      <c r="AR186" s="96">
        <v>0</v>
      </c>
      <c r="AS186" s="77"/>
      <c r="AT186" s="97">
        <v>192.9407293660891</v>
      </c>
      <c r="AU186" s="96">
        <v>0</v>
      </c>
      <c r="AV186" s="77"/>
      <c r="AW186" s="97">
        <v>58.104000000000021</v>
      </c>
      <c r="AX186" s="96">
        <v>0</v>
      </c>
      <c r="AY186" s="77"/>
      <c r="AZ186" s="96">
        <v>251.19090232694685</v>
      </c>
      <c r="BA186" s="96">
        <v>0</v>
      </c>
      <c r="BB186" s="94">
        <v>-251.19090232694685</v>
      </c>
      <c r="BD186" s="8">
        <v>3</v>
      </c>
    </row>
    <row r="187" spans="1:56" ht="24.9" hidden="1" customHeight="1" x14ac:dyDescent="0.3">
      <c r="A187" s="81">
        <v>150000504</v>
      </c>
      <c r="B187" s="490" t="s">
        <v>378</v>
      </c>
      <c r="C187" s="121">
        <v>1</v>
      </c>
      <c r="D187" s="226" t="s">
        <v>870</v>
      </c>
      <c r="E187" s="220">
        <v>180.6</v>
      </c>
      <c r="F187" s="221">
        <v>9973.6533871877946</v>
      </c>
      <c r="G187" s="221">
        <v>0</v>
      </c>
      <c r="H187" s="221">
        <v>-9973.6533871877946</v>
      </c>
      <c r="I187" s="97">
        <v>0</v>
      </c>
      <c r="J187" s="96">
        <v>0</v>
      </c>
      <c r="K187" s="227"/>
      <c r="L187" s="97">
        <v>0</v>
      </c>
      <c r="M187" s="96">
        <v>0</v>
      </c>
      <c r="N187" s="117"/>
      <c r="O187" s="97">
        <v>0</v>
      </c>
      <c r="P187" s="96">
        <v>0</v>
      </c>
      <c r="Q187" s="228"/>
      <c r="R187" s="97">
        <v>0</v>
      </c>
      <c r="S187" s="96">
        <v>0</v>
      </c>
      <c r="T187" s="229"/>
      <c r="U187" s="97">
        <v>0</v>
      </c>
      <c r="V187" s="96">
        <v>0</v>
      </c>
      <c r="W187" s="97">
        <v>0</v>
      </c>
      <c r="X187" s="96">
        <v>0</v>
      </c>
      <c r="Y187" s="97">
        <v>0</v>
      </c>
      <c r="Z187" s="96">
        <v>0</v>
      </c>
      <c r="AA187" s="97">
        <v>0</v>
      </c>
      <c r="AB187" s="96">
        <v>0</v>
      </c>
      <c r="AC187" s="97">
        <v>0</v>
      </c>
      <c r="AD187" s="96">
        <v>0</v>
      </c>
      <c r="AE187" s="97">
        <v>0</v>
      </c>
      <c r="AF187" s="96">
        <v>0</v>
      </c>
      <c r="AG187" s="77"/>
      <c r="AH187" s="97">
        <v>0</v>
      </c>
      <c r="AI187" s="96">
        <v>0</v>
      </c>
      <c r="AJ187" s="77"/>
      <c r="AK187" s="97">
        <v>0</v>
      </c>
      <c r="AL187" s="96">
        <v>0</v>
      </c>
      <c r="AM187" s="77"/>
      <c r="AN187" s="97">
        <v>0</v>
      </c>
      <c r="AO187" s="96">
        <v>0</v>
      </c>
      <c r="AP187" s="77"/>
      <c r="AQ187" s="97">
        <v>0</v>
      </c>
      <c r="AR187" s="96">
        <v>0</v>
      </c>
      <c r="AS187" s="77"/>
      <c r="AT187" s="97">
        <v>0</v>
      </c>
      <c r="AU187" s="96">
        <v>0</v>
      </c>
      <c r="AV187" s="77"/>
      <c r="AW187" s="97">
        <v>48.762000000000015</v>
      </c>
      <c r="AX187" s="96">
        <v>0</v>
      </c>
      <c r="AY187" s="77"/>
      <c r="AZ187" s="96">
        <v>48.762000000000015</v>
      </c>
      <c r="BA187" s="96">
        <v>0</v>
      </c>
      <c r="BB187" s="94">
        <v>-48.762000000000015</v>
      </c>
      <c r="BD187" s="8">
        <v>3</v>
      </c>
    </row>
    <row r="188" spans="1:56" ht="24.9" hidden="1" customHeight="1" x14ac:dyDescent="0.3">
      <c r="A188" s="81">
        <v>150000506</v>
      </c>
      <c r="B188" s="490" t="s">
        <v>380</v>
      </c>
      <c r="C188" s="121">
        <v>1</v>
      </c>
      <c r="D188" s="226" t="s">
        <v>870</v>
      </c>
      <c r="E188" s="220">
        <v>102.4</v>
      </c>
      <c r="F188" s="221">
        <v>6715.1853456454182</v>
      </c>
      <c r="G188" s="221">
        <v>0</v>
      </c>
      <c r="H188" s="221">
        <v>-6715.1853456454182</v>
      </c>
      <c r="I188" s="97">
        <v>0</v>
      </c>
      <c r="J188" s="96">
        <v>0</v>
      </c>
      <c r="K188" s="227"/>
      <c r="L188" s="97">
        <v>0</v>
      </c>
      <c r="M188" s="96">
        <v>0</v>
      </c>
      <c r="N188" s="117"/>
      <c r="O188" s="97">
        <v>0</v>
      </c>
      <c r="P188" s="96">
        <v>0</v>
      </c>
      <c r="Q188" s="228"/>
      <c r="R188" s="97">
        <v>0</v>
      </c>
      <c r="S188" s="96">
        <v>0</v>
      </c>
      <c r="T188" s="229"/>
      <c r="U188" s="97">
        <v>0</v>
      </c>
      <c r="V188" s="96">
        <v>0</v>
      </c>
      <c r="W188" s="97">
        <v>0</v>
      </c>
      <c r="X188" s="96">
        <v>0</v>
      </c>
      <c r="Y188" s="97">
        <v>0</v>
      </c>
      <c r="Z188" s="96">
        <v>0</v>
      </c>
      <c r="AA188" s="97">
        <v>0</v>
      </c>
      <c r="AB188" s="96">
        <v>0</v>
      </c>
      <c r="AC188" s="97">
        <v>0</v>
      </c>
      <c r="AD188" s="96">
        <v>0</v>
      </c>
      <c r="AE188" s="97">
        <v>0</v>
      </c>
      <c r="AF188" s="96">
        <v>0</v>
      </c>
      <c r="AG188" s="77"/>
      <c r="AH188" s="97">
        <v>0</v>
      </c>
      <c r="AI188" s="96">
        <v>0</v>
      </c>
      <c r="AJ188" s="77"/>
      <c r="AK188" s="97">
        <v>0</v>
      </c>
      <c r="AL188" s="96">
        <v>0</v>
      </c>
      <c r="AM188" s="77"/>
      <c r="AN188" s="97">
        <v>0</v>
      </c>
      <c r="AO188" s="96">
        <v>0</v>
      </c>
      <c r="AP188" s="77"/>
      <c r="AQ188" s="97">
        <v>0</v>
      </c>
      <c r="AR188" s="96">
        <v>0</v>
      </c>
      <c r="AS188" s="77"/>
      <c r="AT188" s="97">
        <v>0</v>
      </c>
      <c r="AU188" s="96">
        <v>0</v>
      </c>
      <c r="AV188" s="77"/>
      <c r="AW188" s="97">
        <v>27.648000000000007</v>
      </c>
      <c r="AX188" s="96">
        <v>0</v>
      </c>
      <c r="AY188" s="77"/>
      <c r="AZ188" s="96">
        <v>27.648000000000007</v>
      </c>
      <c r="BA188" s="96">
        <v>0</v>
      </c>
      <c r="BB188" s="94">
        <v>-27.648000000000007</v>
      </c>
      <c r="BD188" s="8">
        <v>3</v>
      </c>
    </row>
    <row r="189" spans="1:56" ht="24.9" hidden="1" customHeight="1" x14ac:dyDescent="0.3">
      <c r="A189" s="81">
        <v>150000505</v>
      </c>
      <c r="B189" s="490" t="s">
        <v>382</v>
      </c>
      <c r="C189" s="121">
        <v>1</v>
      </c>
      <c r="D189" s="226" t="s">
        <v>870</v>
      </c>
      <c r="E189" s="220">
        <v>180.22</v>
      </c>
      <c r="F189" s="221">
        <v>10303.63289511304</v>
      </c>
      <c r="G189" s="221">
        <v>961</v>
      </c>
      <c r="H189" s="221">
        <v>-9342.6328951130399</v>
      </c>
      <c r="I189" s="97">
        <v>8.1999999999999993</v>
      </c>
      <c r="J189" s="96">
        <v>961</v>
      </c>
      <c r="K189" s="227"/>
      <c r="L189" s="97">
        <v>0</v>
      </c>
      <c r="M189" s="96">
        <v>0</v>
      </c>
      <c r="N189" s="117"/>
      <c r="O189" s="97">
        <v>0</v>
      </c>
      <c r="P189" s="96">
        <v>0</v>
      </c>
      <c r="Q189" s="228"/>
      <c r="R189" s="97">
        <v>0</v>
      </c>
      <c r="S189" s="96">
        <v>0</v>
      </c>
      <c r="T189" s="229"/>
      <c r="U189" s="97">
        <v>0</v>
      </c>
      <c r="V189" s="96">
        <v>0</v>
      </c>
      <c r="W189" s="97">
        <v>0</v>
      </c>
      <c r="X189" s="96">
        <v>0</v>
      </c>
      <c r="Y189" s="97">
        <v>0</v>
      </c>
      <c r="Z189" s="96">
        <v>0</v>
      </c>
      <c r="AA189" s="97">
        <v>0</v>
      </c>
      <c r="AB189" s="96">
        <v>0</v>
      </c>
      <c r="AC189" s="97">
        <v>0</v>
      </c>
      <c r="AD189" s="96">
        <v>0</v>
      </c>
      <c r="AE189" s="97">
        <v>0</v>
      </c>
      <c r="AF189" s="96">
        <v>0</v>
      </c>
      <c r="AG189" s="77"/>
      <c r="AH189" s="97">
        <v>0</v>
      </c>
      <c r="AI189" s="96">
        <v>0</v>
      </c>
      <c r="AJ189" s="77"/>
      <c r="AK189" s="97">
        <v>0</v>
      </c>
      <c r="AL189" s="96">
        <v>0</v>
      </c>
      <c r="AM189" s="77"/>
      <c r="AN189" s="97">
        <v>0</v>
      </c>
      <c r="AO189" s="96">
        <v>0</v>
      </c>
      <c r="AP189" s="77"/>
      <c r="AQ189" s="97">
        <v>0</v>
      </c>
      <c r="AR189" s="96">
        <v>0</v>
      </c>
      <c r="AS189" s="77"/>
      <c r="AT189" s="97">
        <v>0</v>
      </c>
      <c r="AU189" s="96">
        <v>0</v>
      </c>
      <c r="AV189" s="77"/>
      <c r="AW189" s="97">
        <v>48.659399999999984</v>
      </c>
      <c r="AX189" s="96">
        <v>0</v>
      </c>
      <c r="AY189" s="77"/>
      <c r="AZ189" s="96">
        <v>48.659399999999984</v>
      </c>
      <c r="BA189" s="96">
        <v>0</v>
      </c>
      <c r="BB189" s="94">
        <v>-48.659399999999984</v>
      </c>
      <c r="BD189" s="8">
        <v>3</v>
      </c>
    </row>
    <row r="190" spans="1:56" ht="24.9" hidden="1" customHeight="1" x14ac:dyDescent="0.3">
      <c r="A190" s="81">
        <v>150000507</v>
      </c>
      <c r="B190" s="490" t="s">
        <v>384</v>
      </c>
      <c r="C190" s="121">
        <v>1</v>
      </c>
      <c r="D190" s="226" t="s">
        <v>870</v>
      </c>
      <c r="E190" s="220">
        <v>329.7</v>
      </c>
      <c r="F190" s="221">
        <v>15126.00431334009</v>
      </c>
      <c r="G190" s="221">
        <v>0</v>
      </c>
      <c r="H190" s="221">
        <v>-15126.00431334009</v>
      </c>
      <c r="I190" s="97">
        <v>0</v>
      </c>
      <c r="J190" s="96">
        <v>0</v>
      </c>
      <c r="K190" s="227"/>
      <c r="L190" s="97">
        <v>0</v>
      </c>
      <c r="M190" s="96">
        <v>0</v>
      </c>
      <c r="N190" s="117"/>
      <c r="O190" s="97">
        <v>0</v>
      </c>
      <c r="P190" s="96">
        <v>0</v>
      </c>
      <c r="Q190" s="228"/>
      <c r="R190" s="97">
        <v>0</v>
      </c>
      <c r="S190" s="96">
        <v>0</v>
      </c>
      <c r="T190" s="229"/>
      <c r="U190" s="97">
        <v>0</v>
      </c>
      <c r="V190" s="96">
        <v>0</v>
      </c>
      <c r="W190" s="97">
        <v>0</v>
      </c>
      <c r="X190" s="96">
        <v>0</v>
      </c>
      <c r="Y190" s="97">
        <v>0</v>
      </c>
      <c r="Z190" s="96">
        <v>0</v>
      </c>
      <c r="AA190" s="97">
        <v>0</v>
      </c>
      <c r="AB190" s="96">
        <v>0</v>
      </c>
      <c r="AC190" s="97">
        <v>0</v>
      </c>
      <c r="AD190" s="96">
        <v>0</v>
      </c>
      <c r="AE190" s="97">
        <v>0.79235</v>
      </c>
      <c r="AF190" s="96">
        <v>0</v>
      </c>
      <c r="AG190" s="77"/>
      <c r="AH190" s="97">
        <v>0</v>
      </c>
      <c r="AI190" s="96">
        <v>0</v>
      </c>
      <c r="AJ190" s="77"/>
      <c r="AK190" s="97">
        <v>0</v>
      </c>
      <c r="AL190" s="96">
        <v>0</v>
      </c>
      <c r="AM190" s="77"/>
      <c r="AN190" s="97">
        <v>0</v>
      </c>
      <c r="AO190" s="96">
        <v>0</v>
      </c>
      <c r="AP190" s="77"/>
      <c r="AQ190" s="97">
        <v>0</v>
      </c>
      <c r="AR190" s="96">
        <v>0</v>
      </c>
      <c r="AS190" s="77"/>
      <c r="AT190" s="97">
        <v>0</v>
      </c>
      <c r="AU190" s="96">
        <v>0</v>
      </c>
      <c r="AV190" s="77"/>
      <c r="AW190" s="97">
        <v>86.561999999999983</v>
      </c>
      <c r="AX190" s="96">
        <v>0</v>
      </c>
      <c r="AY190" s="77"/>
      <c r="AZ190" s="96">
        <v>87.354349999999982</v>
      </c>
      <c r="BA190" s="96">
        <v>0</v>
      </c>
      <c r="BB190" s="94">
        <v>-87.354349999999982</v>
      </c>
      <c r="BD190" s="8">
        <v>3</v>
      </c>
    </row>
    <row r="191" spans="1:56" ht="24.9" hidden="1" customHeight="1" x14ac:dyDescent="0.3">
      <c r="A191" s="81">
        <v>150000508</v>
      </c>
      <c r="B191" s="490" t="s">
        <v>386</v>
      </c>
      <c r="C191" s="121">
        <v>1</v>
      </c>
      <c r="D191" s="226" t="s">
        <v>870</v>
      </c>
      <c r="E191" s="220">
        <v>151.80000000000001</v>
      </c>
      <c r="F191" s="221">
        <v>6343.4435287498263</v>
      </c>
      <c r="G191" s="221">
        <v>0</v>
      </c>
      <c r="H191" s="221">
        <v>-6343.4435287498263</v>
      </c>
      <c r="I191" s="97">
        <v>0</v>
      </c>
      <c r="J191" s="96">
        <v>0</v>
      </c>
      <c r="K191" s="227"/>
      <c r="L191" s="97">
        <v>0</v>
      </c>
      <c r="M191" s="96">
        <v>0</v>
      </c>
      <c r="N191" s="117"/>
      <c r="O191" s="97">
        <v>0</v>
      </c>
      <c r="P191" s="96">
        <v>0</v>
      </c>
      <c r="Q191" s="228"/>
      <c r="R191" s="97">
        <v>0</v>
      </c>
      <c r="S191" s="96">
        <v>0</v>
      </c>
      <c r="T191" s="229"/>
      <c r="U191" s="97">
        <v>0</v>
      </c>
      <c r="V191" s="96">
        <v>0</v>
      </c>
      <c r="W191" s="97">
        <v>0</v>
      </c>
      <c r="X191" s="96">
        <v>0</v>
      </c>
      <c r="Y191" s="97">
        <v>0</v>
      </c>
      <c r="Z191" s="96">
        <v>0</v>
      </c>
      <c r="AA191" s="97">
        <v>0</v>
      </c>
      <c r="AB191" s="96">
        <v>0</v>
      </c>
      <c r="AC191" s="97">
        <v>0</v>
      </c>
      <c r="AD191" s="96">
        <v>0</v>
      </c>
      <c r="AE191" s="97">
        <v>0</v>
      </c>
      <c r="AF191" s="96">
        <v>0</v>
      </c>
      <c r="AG191" s="77"/>
      <c r="AH191" s="97">
        <v>0</v>
      </c>
      <c r="AI191" s="96">
        <v>0</v>
      </c>
      <c r="AJ191" s="77"/>
      <c r="AK191" s="97">
        <v>0</v>
      </c>
      <c r="AL191" s="96">
        <v>0</v>
      </c>
      <c r="AM191" s="77"/>
      <c r="AN191" s="97">
        <v>0</v>
      </c>
      <c r="AO191" s="96">
        <v>0</v>
      </c>
      <c r="AP191" s="77"/>
      <c r="AQ191" s="97">
        <v>0</v>
      </c>
      <c r="AR191" s="96">
        <v>0</v>
      </c>
      <c r="AS191" s="77"/>
      <c r="AT191" s="97">
        <v>0</v>
      </c>
      <c r="AU191" s="96">
        <v>0</v>
      </c>
      <c r="AV191" s="77"/>
      <c r="AW191" s="97">
        <v>40.986000000000011</v>
      </c>
      <c r="AX191" s="96">
        <v>0</v>
      </c>
      <c r="AY191" s="77"/>
      <c r="AZ191" s="96">
        <v>40.986000000000011</v>
      </c>
      <c r="BA191" s="96">
        <v>0</v>
      </c>
      <c r="BB191" s="94">
        <v>-40.986000000000011</v>
      </c>
      <c r="BD191" s="8">
        <v>3</v>
      </c>
    </row>
    <row r="192" spans="1:56" ht="24.9" hidden="1" customHeight="1" x14ac:dyDescent="0.3">
      <c r="A192" s="81">
        <v>150000501</v>
      </c>
      <c r="B192" s="490" t="s">
        <v>388</v>
      </c>
      <c r="C192" s="121">
        <v>5</v>
      </c>
      <c r="D192" s="226" t="s">
        <v>870</v>
      </c>
      <c r="E192" s="220">
        <v>4529.63</v>
      </c>
      <c r="F192" s="221">
        <v>227742.44000401843</v>
      </c>
      <c r="G192" s="221">
        <v>314655.51</v>
      </c>
      <c r="H192" s="221">
        <v>86913.069995981583</v>
      </c>
      <c r="I192" s="97">
        <v>164.31</v>
      </c>
      <c r="J192" s="96">
        <v>53625.59</v>
      </c>
      <c r="K192" s="231"/>
      <c r="L192" s="97">
        <v>2</v>
      </c>
      <c r="M192" s="96">
        <v>129074</v>
      </c>
      <c r="N192" s="117"/>
      <c r="O192" s="97">
        <v>0</v>
      </c>
      <c r="P192" s="96">
        <v>0</v>
      </c>
      <c r="Q192" s="228"/>
      <c r="R192" s="97">
        <v>0</v>
      </c>
      <c r="S192" s="96">
        <v>0</v>
      </c>
      <c r="T192" s="229"/>
      <c r="U192" s="97">
        <v>0</v>
      </c>
      <c r="V192" s="96">
        <v>0</v>
      </c>
      <c r="W192" s="97">
        <v>0</v>
      </c>
      <c r="X192" s="96">
        <v>0</v>
      </c>
      <c r="Y192" s="97">
        <v>122297.92</v>
      </c>
      <c r="Z192" s="96">
        <v>0</v>
      </c>
      <c r="AA192" s="97">
        <v>0</v>
      </c>
      <c r="AB192" s="96">
        <v>0</v>
      </c>
      <c r="AC192" s="97">
        <v>6837</v>
      </c>
      <c r="AD192" s="96">
        <v>2821</v>
      </c>
      <c r="AE192" s="97">
        <v>21613.800550405093</v>
      </c>
      <c r="AF192" s="96">
        <v>8998</v>
      </c>
      <c r="AG192" s="77"/>
      <c r="AH192" s="97">
        <v>31527.703627119419</v>
      </c>
      <c r="AI192" s="96">
        <v>2883</v>
      </c>
      <c r="AJ192" s="77"/>
      <c r="AK192" s="97">
        <v>13738.515852112645</v>
      </c>
      <c r="AL192" s="96">
        <v>2623</v>
      </c>
      <c r="AM192" s="77"/>
      <c r="AN192" s="97">
        <v>0</v>
      </c>
      <c r="AO192" s="96">
        <v>0</v>
      </c>
      <c r="AP192" s="77"/>
      <c r="AQ192" s="97">
        <v>0</v>
      </c>
      <c r="AR192" s="96">
        <v>0</v>
      </c>
      <c r="AS192" s="77"/>
      <c r="AT192" s="97">
        <v>20550.239920741264</v>
      </c>
      <c r="AU192" s="96">
        <v>9399</v>
      </c>
      <c r="AV192" s="77"/>
      <c r="AW192" s="97">
        <v>1226.4398999999999</v>
      </c>
      <c r="AX192" s="96">
        <v>0</v>
      </c>
      <c r="AY192" s="77"/>
      <c r="AZ192" s="96">
        <v>88656.699850378427</v>
      </c>
      <c r="BA192" s="96">
        <v>23903</v>
      </c>
      <c r="BB192" s="94">
        <v>-64753.699850378427</v>
      </c>
      <c r="BD192" s="8">
        <v>2</v>
      </c>
    </row>
    <row r="193" spans="1:56" ht="24.9" hidden="1" customHeight="1" x14ac:dyDescent="0.3">
      <c r="A193" s="81">
        <v>150000778</v>
      </c>
      <c r="B193" s="490" t="s">
        <v>1023</v>
      </c>
      <c r="C193" s="121">
        <v>4</v>
      </c>
      <c r="D193" s="226" t="s">
        <v>870</v>
      </c>
      <c r="E193" s="220">
        <v>2055.6</v>
      </c>
      <c r="F193" s="221">
        <v>92753.745162047257</v>
      </c>
      <c r="G193" s="221">
        <v>91601.510000000009</v>
      </c>
      <c r="H193" s="221">
        <v>-1152.2351620472473</v>
      </c>
      <c r="I193" s="97">
        <v>42.6</v>
      </c>
      <c r="J193" s="96">
        <v>14432.66</v>
      </c>
      <c r="K193" s="227"/>
      <c r="L193" s="97">
        <v>0</v>
      </c>
      <c r="M193" s="96">
        <v>14163</v>
      </c>
      <c r="N193" s="117"/>
      <c r="O193" s="97">
        <v>0</v>
      </c>
      <c r="P193" s="96">
        <v>0</v>
      </c>
      <c r="Q193" s="228"/>
      <c r="R193" s="97">
        <v>0</v>
      </c>
      <c r="S193" s="96">
        <v>0</v>
      </c>
      <c r="T193" s="229"/>
      <c r="U193" s="97">
        <v>0</v>
      </c>
      <c r="V193" s="96">
        <v>0</v>
      </c>
      <c r="W193" s="97">
        <v>0</v>
      </c>
      <c r="X193" s="96">
        <v>0</v>
      </c>
      <c r="Y193" s="97">
        <v>13686</v>
      </c>
      <c r="Z193" s="96">
        <v>0</v>
      </c>
      <c r="AA193" s="97">
        <v>0</v>
      </c>
      <c r="AB193" s="96">
        <v>0</v>
      </c>
      <c r="AC193" s="97">
        <v>40631.85</v>
      </c>
      <c r="AD193" s="96">
        <v>8688</v>
      </c>
      <c r="AE193" s="97">
        <v>8951.3392299333755</v>
      </c>
      <c r="AF193" s="96">
        <v>2915</v>
      </c>
      <c r="AG193" s="77"/>
      <c r="AH193" s="97">
        <v>12359.157403592111</v>
      </c>
      <c r="AI193" s="96">
        <v>9233</v>
      </c>
      <c r="AJ193" s="77"/>
      <c r="AK193" s="97">
        <v>4896.7868357794132</v>
      </c>
      <c r="AL193" s="96">
        <v>1819</v>
      </c>
      <c r="AM193" s="77"/>
      <c r="AN193" s="97">
        <v>7184.4501508330341</v>
      </c>
      <c r="AO193" s="96">
        <v>2641</v>
      </c>
      <c r="AP193" s="77"/>
      <c r="AQ193" s="97">
        <v>0</v>
      </c>
      <c r="AR193" s="96">
        <v>0</v>
      </c>
      <c r="AS193" s="77"/>
      <c r="AT193" s="97">
        <v>8060.1149483007139</v>
      </c>
      <c r="AU193" s="96">
        <v>1817</v>
      </c>
      <c r="AV193" s="77"/>
      <c r="AW193" s="97">
        <v>563.35500000000013</v>
      </c>
      <c r="AX193" s="96">
        <v>0</v>
      </c>
      <c r="AY193" s="77"/>
      <c r="AZ193" s="96">
        <v>42015.203568438657</v>
      </c>
      <c r="BA193" s="96">
        <v>18425</v>
      </c>
      <c r="BB193" s="94">
        <v>-23590.203568438657</v>
      </c>
      <c r="BD193" s="8">
        <v>3</v>
      </c>
    </row>
    <row r="194" spans="1:56" ht="24.9" hidden="1" customHeight="1" x14ac:dyDescent="0.3">
      <c r="A194" s="81">
        <v>150001071</v>
      </c>
      <c r="B194" s="490" t="s">
        <v>1024</v>
      </c>
      <c r="C194" s="121">
        <v>2</v>
      </c>
      <c r="D194" s="226" t="s">
        <v>870</v>
      </c>
      <c r="E194" s="220">
        <v>373.83</v>
      </c>
      <c r="F194" s="221">
        <v>18493.438363313351</v>
      </c>
      <c r="G194" s="221">
        <v>19999.23</v>
      </c>
      <c r="H194" s="221">
        <v>1505.7916366866484</v>
      </c>
      <c r="I194" s="97">
        <v>58.5</v>
      </c>
      <c r="J194" s="96">
        <v>14068</v>
      </c>
      <c r="K194" s="231"/>
      <c r="L194" s="97">
        <v>0</v>
      </c>
      <c r="M194" s="96">
        <v>0</v>
      </c>
      <c r="N194" s="117"/>
      <c r="O194" s="97">
        <v>0</v>
      </c>
      <c r="P194" s="96">
        <v>0</v>
      </c>
      <c r="Q194" s="228"/>
      <c r="R194" s="97">
        <v>0</v>
      </c>
      <c r="S194" s="96">
        <v>0</v>
      </c>
      <c r="T194" s="229"/>
      <c r="U194" s="97">
        <v>0</v>
      </c>
      <c r="V194" s="96">
        <v>0</v>
      </c>
      <c r="W194" s="97">
        <v>11.5</v>
      </c>
      <c r="X194" s="96">
        <v>3277.23</v>
      </c>
      <c r="Y194" s="97">
        <v>0</v>
      </c>
      <c r="Z194" s="96">
        <v>0</v>
      </c>
      <c r="AA194" s="97">
        <v>566</v>
      </c>
      <c r="AB194" s="96">
        <v>0</v>
      </c>
      <c r="AC194" s="97">
        <v>1910</v>
      </c>
      <c r="AD194" s="96">
        <v>178</v>
      </c>
      <c r="AE194" s="97">
        <v>2313.9413115481507</v>
      </c>
      <c r="AF194" s="96">
        <v>0</v>
      </c>
      <c r="AG194" s="77"/>
      <c r="AH194" s="97">
        <v>2634.4220004946883</v>
      </c>
      <c r="AI194" s="96">
        <v>0</v>
      </c>
      <c r="AJ194" s="77"/>
      <c r="AK194" s="97">
        <v>845.83069950500806</v>
      </c>
      <c r="AL194" s="96">
        <v>0</v>
      </c>
      <c r="AM194" s="77"/>
      <c r="AN194" s="97">
        <v>0</v>
      </c>
      <c r="AO194" s="96">
        <v>0</v>
      </c>
      <c r="AP194" s="77"/>
      <c r="AQ194" s="97">
        <v>0</v>
      </c>
      <c r="AR194" s="96">
        <v>0</v>
      </c>
      <c r="AS194" s="77"/>
      <c r="AT194" s="97">
        <v>1305.9518063480382</v>
      </c>
      <c r="AU194" s="96">
        <v>709</v>
      </c>
      <c r="AV194" s="77"/>
      <c r="AW194" s="97">
        <v>452.9654114760441</v>
      </c>
      <c r="AX194" s="96">
        <v>0</v>
      </c>
      <c r="AY194" s="77"/>
      <c r="AZ194" s="96">
        <v>7553.1112293719289</v>
      </c>
      <c r="BA194" s="96">
        <v>709</v>
      </c>
      <c r="BB194" s="94">
        <v>-6844.1112293719289</v>
      </c>
      <c r="BD194" s="8">
        <v>3</v>
      </c>
    </row>
    <row r="195" spans="1:56" ht="24.9" hidden="1" customHeight="1" x14ac:dyDescent="0.3">
      <c r="A195" s="81">
        <v>150000768</v>
      </c>
      <c r="B195" s="490" t="s">
        <v>1025</v>
      </c>
      <c r="C195" s="121">
        <v>1</v>
      </c>
      <c r="D195" s="226" t="s">
        <v>870</v>
      </c>
      <c r="E195" s="220">
        <v>119.3</v>
      </c>
      <c r="F195" s="221">
        <v>7982.3114560671183</v>
      </c>
      <c r="G195" s="221">
        <v>6432</v>
      </c>
      <c r="H195" s="221">
        <v>-1550.3114560671183</v>
      </c>
      <c r="I195" s="97">
        <v>0</v>
      </c>
      <c r="J195" s="96">
        <v>0</v>
      </c>
      <c r="K195" s="227"/>
      <c r="L195" s="97">
        <v>0</v>
      </c>
      <c r="M195" s="96">
        <v>0</v>
      </c>
      <c r="N195" s="117"/>
      <c r="O195" s="97">
        <v>0</v>
      </c>
      <c r="P195" s="96">
        <v>0</v>
      </c>
      <c r="Q195" s="228"/>
      <c r="R195" s="97">
        <v>0</v>
      </c>
      <c r="S195" s="96">
        <v>0</v>
      </c>
      <c r="T195" s="229"/>
      <c r="U195" s="97">
        <v>0</v>
      </c>
      <c r="V195" s="96">
        <v>0</v>
      </c>
      <c r="W195" s="97">
        <v>0</v>
      </c>
      <c r="X195" s="96">
        <v>0</v>
      </c>
      <c r="Y195" s="97">
        <v>6432</v>
      </c>
      <c r="Z195" s="96">
        <v>0</v>
      </c>
      <c r="AA195" s="97">
        <v>0</v>
      </c>
      <c r="AB195" s="96">
        <v>0</v>
      </c>
      <c r="AC195" s="97">
        <v>0</v>
      </c>
      <c r="AD195" s="96">
        <v>0</v>
      </c>
      <c r="AE195" s="97">
        <v>0</v>
      </c>
      <c r="AF195" s="96">
        <v>0</v>
      </c>
      <c r="AG195" s="77"/>
      <c r="AH195" s="97">
        <v>0</v>
      </c>
      <c r="AI195" s="96">
        <v>0</v>
      </c>
      <c r="AJ195" s="77"/>
      <c r="AK195" s="97">
        <v>0</v>
      </c>
      <c r="AL195" s="96">
        <v>0</v>
      </c>
      <c r="AM195" s="77"/>
      <c r="AN195" s="97">
        <v>0</v>
      </c>
      <c r="AO195" s="96">
        <v>0</v>
      </c>
      <c r="AP195" s="77"/>
      <c r="AQ195" s="97">
        <v>0</v>
      </c>
      <c r="AR195" s="96">
        <v>0</v>
      </c>
      <c r="AS195" s="77"/>
      <c r="AT195" s="97">
        <v>0</v>
      </c>
      <c r="AU195" s="96">
        <v>0</v>
      </c>
      <c r="AV195" s="77"/>
      <c r="AW195" s="97">
        <v>31.857299999999999</v>
      </c>
      <c r="AX195" s="96">
        <v>0</v>
      </c>
      <c r="AY195" s="77"/>
      <c r="AZ195" s="96">
        <v>31.857299999999999</v>
      </c>
      <c r="BA195" s="96">
        <v>0</v>
      </c>
      <c r="BB195" s="94">
        <v>-31.857299999999999</v>
      </c>
      <c r="BD195" s="8">
        <v>3</v>
      </c>
    </row>
    <row r="196" spans="1:56" ht="24.9" hidden="1" customHeight="1" x14ac:dyDescent="0.3">
      <c r="A196" s="81">
        <v>150000763</v>
      </c>
      <c r="B196" s="490" t="s">
        <v>1026</v>
      </c>
      <c r="C196" s="121">
        <v>1</v>
      </c>
      <c r="D196" s="226" t="s">
        <v>870</v>
      </c>
      <c r="E196" s="220">
        <v>182.8</v>
      </c>
      <c r="F196" s="221">
        <v>9231.584545004649</v>
      </c>
      <c r="G196" s="221">
        <v>0</v>
      </c>
      <c r="H196" s="221">
        <v>-9231.584545004649</v>
      </c>
      <c r="I196" s="97">
        <v>0</v>
      </c>
      <c r="J196" s="96">
        <v>0</v>
      </c>
      <c r="K196" s="227"/>
      <c r="L196" s="97">
        <v>0</v>
      </c>
      <c r="M196" s="96">
        <v>0</v>
      </c>
      <c r="N196" s="117"/>
      <c r="O196" s="97">
        <v>0</v>
      </c>
      <c r="P196" s="96">
        <v>0</v>
      </c>
      <c r="Q196" s="228"/>
      <c r="R196" s="97">
        <v>0</v>
      </c>
      <c r="S196" s="96">
        <v>0</v>
      </c>
      <c r="T196" s="229"/>
      <c r="U196" s="97">
        <v>0</v>
      </c>
      <c r="V196" s="96">
        <v>0</v>
      </c>
      <c r="W196" s="97">
        <v>0</v>
      </c>
      <c r="X196" s="96">
        <v>0</v>
      </c>
      <c r="Y196" s="97">
        <v>0</v>
      </c>
      <c r="Z196" s="96">
        <v>0</v>
      </c>
      <c r="AA196" s="97">
        <v>0</v>
      </c>
      <c r="AB196" s="96">
        <v>0</v>
      </c>
      <c r="AC196" s="97">
        <v>0</v>
      </c>
      <c r="AD196" s="96">
        <v>0</v>
      </c>
      <c r="AE196" s="97">
        <v>0</v>
      </c>
      <c r="AF196" s="96">
        <v>0</v>
      </c>
      <c r="AG196" s="77"/>
      <c r="AH196" s="97">
        <v>0</v>
      </c>
      <c r="AI196" s="96">
        <v>0</v>
      </c>
      <c r="AJ196" s="77"/>
      <c r="AK196" s="97">
        <v>0</v>
      </c>
      <c r="AL196" s="96">
        <v>0</v>
      </c>
      <c r="AM196" s="77"/>
      <c r="AN196" s="97">
        <v>0</v>
      </c>
      <c r="AO196" s="96">
        <v>0</v>
      </c>
      <c r="AP196" s="77"/>
      <c r="AQ196" s="97">
        <v>0</v>
      </c>
      <c r="AR196" s="96">
        <v>0</v>
      </c>
      <c r="AS196" s="77"/>
      <c r="AT196" s="97">
        <v>0</v>
      </c>
      <c r="AU196" s="96">
        <v>0</v>
      </c>
      <c r="AV196" s="77"/>
      <c r="AW196" s="97">
        <v>49.355999999999995</v>
      </c>
      <c r="AX196" s="96">
        <v>0</v>
      </c>
      <c r="AY196" s="77"/>
      <c r="AZ196" s="96">
        <v>49.355999999999995</v>
      </c>
      <c r="BA196" s="96">
        <v>0</v>
      </c>
      <c r="BB196" s="94">
        <v>-49.355999999999995</v>
      </c>
      <c r="BD196" s="8">
        <v>3</v>
      </c>
    </row>
    <row r="197" spans="1:56" ht="24.9" hidden="1" customHeight="1" x14ac:dyDescent="0.3">
      <c r="A197" s="81">
        <v>150000764</v>
      </c>
      <c r="B197" s="490" t="s">
        <v>1027</v>
      </c>
      <c r="C197" s="121">
        <v>1</v>
      </c>
      <c r="D197" s="226" t="s">
        <v>870</v>
      </c>
      <c r="E197" s="220">
        <v>229</v>
      </c>
      <c r="F197" s="221">
        <v>11636.554650826813</v>
      </c>
      <c r="G197" s="221">
        <v>4360</v>
      </c>
      <c r="H197" s="221">
        <v>-7276.5546508268126</v>
      </c>
      <c r="I197" s="97">
        <v>0</v>
      </c>
      <c r="J197" s="96">
        <v>0</v>
      </c>
      <c r="K197" s="227"/>
      <c r="L197" s="97">
        <v>0</v>
      </c>
      <c r="M197" s="96">
        <v>2526</v>
      </c>
      <c r="N197" s="117"/>
      <c r="O197" s="97">
        <v>0</v>
      </c>
      <c r="P197" s="96">
        <v>0</v>
      </c>
      <c r="Q197" s="228"/>
      <c r="R197" s="97">
        <v>0</v>
      </c>
      <c r="S197" s="96">
        <v>0</v>
      </c>
      <c r="T197" s="229"/>
      <c r="U197" s="97">
        <v>0</v>
      </c>
      <c r="V197" s="96">
        <v>0</v>
      </c>
      <c r="W197" s="97">
        <v>0</v>
      </c>
      <c r="X197" s="96">
        <v>0</v>
      </c>
      <c r="Y197" s="97">
        <v>1834</v>
      </c>
      <c r="Z197" s="96">
        <v>0</v>
      </c>
      <c r="AA197" s="97">
        <v>0</v>
      </c>
      <c r="AB197" s="96">
        <v>0</v>
      </c>
      <c r="AC197" s="97">
        <v>0</v>
      </c>
      <c r="AD197" s="96">
        <v>0</v>
      </c>
      <c r="AE197" s="97">
        <v>0</v>
      </c>
      <c r="AF197" s="96">
        <v>0</v>
      </c>
      <c r="AG197" s="77"/>
      <c r="AH197" s="97">
        <v>0</v>
      </c>
      <c r="AI197" s="96">
        <v>0</v>
      </c>
      <c r="AJ197" s="77"/>
      <c r="AK197" s="97">
        <v>0</v>
      </c>
      <c r="AL197" s="96">
        <v>0</v>
      </c>
      <c r="AM197" s="77"/>
      <c r="AN197" s="97">
        <v>0</v>
      </c>
      <c r="AO197" s="96">
        <v>0</v>
      </c>
      <c r="AP197" s="77"/>
      <c r="AQ197" s="97">
        <v>0</v>
      </c>
      <c r="AR197" s="96">
        <v>0</v>
      </c>
      <c r="AS197" s="77"/>
      <c r="AT197" s="97">
        <v>0</v>
      </c>
      <c r="AU197" s="96">
        <v>0</v>
      </c>
      <c r="AV197" s="77"/>
      <c r="AW197" s="97">
        <v>61.829999999999984</v>
      </c>
      <c r="AX197" s="96">
        <v>0</v>
      </c>
      <c r="AY197" s="77"/>
      <c r="AZ197" s="96">
        <v>61.829999999999984</v>
      </c>
      <c r="BA197" s="96">
        <v>0</v>
      </c>
      <c r="BB197" s="94">
        <v>-61.829999999999984</v>
      </c>
      <c r="BD197" s="8">
        <v>3</v>
      </c>
    </row>
    <row r="198" spans="1:56" ht="24.9" hidden="1" customHeight="1" x14ac:dyDescent="0.3">
      <c r="A198" s="81">
        <v>150000770</v>
      </c>
      <c r="B198" s="490" t="s">
        <v>1028</v>
      </c>
      <c r="C198" s="121">
        <v>1</v>
      </c>
      <c r="D198" s="226" t="s">
        <v>870</v>
      </c>
      <c r="E198" s="220">
        <v>144.5</v>
      </c>
      <c r="F198" s="221">
        <v>8906.2153638951168</v>
      </c>
      <c r="G198" s="221">
        <v>0</v>
      </c>
      <c r="H198" s="221">
        <v>-8906.2153638951168</v>
      </c>
      <c r="I198" s="97">
        <v>0</v>
      </c>
      <c r="J198" s="96">
        <v>0</v>
      </c>
      <c r="K198" s="227"/>
      <c r="L198" s="97">
        <v>0</v>
      </c>
      <c r="M198" s="96">
        <v>0</v>
      </c>
      <c r="N198" s="117"/>
      <c r="O198" s="97">
        <v>0</v>
      </c>
      <c r="P198" s="96">
        <v>0</v>
      </c>
      <c r="Q198" s="228"/>
      <c r="R198" s="97">
        <v>0</v>
      </c>
      <c r="S198" s="96">
        <v>0</v>
      </c>
      <c r="T198" s="229"/>
      <c r="U198" s="97">
        <v>0</v>
      </c>
      <c r="V198" s="96">
        <v>0</v>
      </c>
      <c r="W198" s="97">
        <v>0</v>
      </c>
      <c r="X198" s="96">
        <v>0</v>
      </c>
      <c r="Y198" s="97">
        <v>0</v>
      </c>
      <c r="Z198" s="96">
        <v>0</v>
      </c>
      <c r="AA198" s="97">
        <v>0</v>
      </c>
      <c r="AB198" s="96">
        <v>0</v>
      </c>
      <c r="AC198" s="97">
        <v>0</v>
      </c>
      <c r="AD198" s="96">
        <v>0</v>
      </c>
      <c r="AE198" s="97">
        <v>0</v>
      </c>
      <c r="AF198" s="96">
        <v>0</v>
      </c>
      <c r="AG198" s="77"/>
      <c r="AH198" s="97">
        <v>0</v>
      </c>
      <c r="AI198" s="96">
        <v>0</v>
      </c>
      <c r="AJ198" s="77"/>
      <c r="AK198" s="97">
        <v>0</v>
      </c>
      <c r="AL198" s="96">
        <v>0</v>
      </c>
      <c r="AM198" s="77"/>
      <c r="AN198" s="97">
        <v>0</v>
      </c>
      <c r="AO198" s="96">
        <v>0</v>
      </c>
      <c r="AP198" s="77"/>
      <c r="AQ198" s="97">
        <v>0</v>
      </c>
      <c r="AR198" s="96">
        <v>0</v>
      </c>
      <c r="AS198" s="77"/>
      <c r="AT198" s="97">
        <v>0</v>
      </c>
      <c r="AU198" s="96">
        <v>0</v>
      </c>
      <c r="AV198" s="77"/>
      <c r="AW198" s="97">
        <v>39.015000000000001</v>
      </c>
      <c r="AX198" s="96">
        <v>0</v>
      </c>
      <c r="AY198" s="77"/>
      <c r="AZ198" s="96">
        <v>39.015000000000001</v>
      </c>
      <c r="BA198" s="96">
        <v>0</v>
      </c>
      <c r="BB198" s="94">
        <v>-39.015000000000001</v>
      </c>
      <c r="BD198" s="8">
        <v>3</v>
      </c>
    </row>
    <row r="199" spans="1:56" ht="24.9" hidden="1" customHeight="1" x14ac:dyDescent="0.3">
      <c r="A199" s="81">
        <v>150000777</v>
      </c>
      <c r="B199" s="490" t="s">
        <v>1029</v>
      </c>
      <c r="C199" s="121">
        <v>2</v>
      </c>
      <c r="D199" s="226" t="s">
        <v>870</v>
      </c>
      <c r="E199" s="220">
        <v>393</v>
      </c>
      <c r="F199" s="221">
        <v>18073.487418637116</v>
      </c>
      <c r="G199" s="221">
        <v>16952</v>
      </c>
      <c r="H199" s="221">
        <v>-1121.4874186371162</v>
      </c>
      <c r="I199" s="97">
        <v>5</v>
      </c>
      <c r="J199" s="96">
        <v>1521</v>
      </c>
      <c r="K199" s="227"/>
      <c r="L199" s="97">
        <v>1</v>
      </c>
      <c r="M199" s="96">
        <v>15126</v>
      </c>
      <c r="N199" s="117"/>
      <c r="O199" s="97">
        <v>0</v>
      </c>
      <c r="P199" s="96">
        <v>0</v>
      </c>
      <c r="Q199" s="228"/>
      <c r="R199" s="97">
        <v>0</v>
      </c>
      <c r="S199" s="96">
        <v>0</v>
      </c>
      <c r="T199" s="229"/>
      <c r="U199" s="97">
        <v>0</v>
      </c>
      <c r="V199" s="96">
        <v>0</v>
      </c>
      <c r="W199" s="97">
        <v>0</v>
      </c>
      <c r="X199" s="96">
        <v>0</v>
      </c>
      <c r="Y199" s="97">
        <v>0</v>
      </c>
      <c r="Z199" s="96">
        <v>0</v>
      </c>
      <c r="AA199" s="97">
        <v>0</v>
      </c>
      <c r="AB199" s="96">
        <v>0</v>
      </c>
      <c r="AC199" s="97">
        <v>127</v>
      </c>
      <c r="AD199" s="96">
        <v>178</v>
      </c>
      <c r="AE199" s="97">
        <v>2072.3516625083826</v>
      </c>
      <c r="AF199" s="96">
        <v>0</v>
      </c>
      <c r="AG199" s="77"/>
      <c r="AH199" s="97">
        <v>2079.4024974751815</v>
      </c>
      <c r="AI199" s="96">
        <v>0</v>
      </c>
      <c r="AJ199" s="77"/>
      <c r="AK199" s="97">
        <v>503.43708143758545</v>
      </c>
      <c r="AL199" s="96">
        <v>0</v>
      </c>
      <c r="AM199" s="77"/>
      <c r="AN199" s="97">
        <v>1421.6291831707335</v>
      </c>
      <c r="AO199" s="96">
        <v>0</v>
      </c>
      <c r="AP199" s="77"/>
      <c r="AQ199" s="97">
        <v>0</v>
      </c>
      <c r="AR199" s="96">
        <v>0</v>
      </c>
      <c r="AS199" s="77"/>
      <c r="AT199" s="97">
        <v>524.99180362512357</v>
      </c>
      <c r="AU199" s="96">
        <v>0</v>
      </c>
      <c r="AV199" s="77"/>
      <c r="AW199" s="97">
        <v>106.11000000000001</v>
      </c>
      <c r="AX199" s="96">
        <v>0</v>
      </c>
      <c r="AY199" s="77"/>
      <c r="AZ199" s="96">
        <v>6707.9222282170058</v>
      </c>
      <c r="BA199" s="96">
        <v>0</v>
      </c>
      <c r="BB199" s="94">
        <v>-6707.9222282170058</v>
      </c>
      <c r="BD199" s="8">
        <v>3</v>
      </c>
    </row>
    <row r="200" spans="1:56" ht="24.9" hidden="1" customHeight="1" x14ac:dyDescent="0.3">
      <c r="A200" s="81">
        <v>150000765</v>
      </c>
      <c r="B200" s="490" t="s">
        <v>1030</v>
      </c>
      <c r="C200" s="121">
        <v>5</v>
      </c>
      <c r="D200" s="226" t="s">
        <v>870</v>
      </c>
      <c r="E200" s="220">
        <v>4524.01</v>
      </c>
      <c r="F200" s="221">
        <v>226194.98363626041</v>
      </c>
      <c r="G200" s="221">
        <v>226602.70346551898</v>
      </c>
      <c r="H200" s="221">
        <v>407.71982925856719</v>
      </c>
      <c r="I200" s="97">
        <v>32</v>
      </c>
      <c r="J200" s="96">
        <v>5155</v>
      </c>
      <c r="K200" s="231"/>
      <c r="L200" s="97">
        <v>2</v>
      </c>
      <c r="M200" s="96">
        <v>128843</v>
      </c>
      <c r="N200" s="117"/>
      <c r="O200" s="97">
        <v>0</v>
      </c>
      <c r="P200" s="96">
        <v>0</v>
      </c>
      <c r="Q200" s="228"/>
      <c r="R200" s="97">
        <v>0</v>
      </c>
      <c r="S200" s="96">
        <v>0</v>
      </c>
      <c r="T200" s="229"/>
      <c r="U200" s="97">
        <v>0</v>
      </c>
      <c r="V200" s="96">
        <v>0</v>
      </c>
      <c r="W200" s="97">
        <v>122.5</v>
      </c>
      <c r="X200" s="96">
        <v>38418.412767613845</v>
      </c>
      <c r="Y200" s="97">
        <v>23682.670697905145</v>
      </c>
      <c r="Z200" s="96">
        <v>0</v>
      </c>
      <c r="AA200" s="97">
        <v>0</v>
      </c>
      <c r="AB200" s="96">
        <v>2566.62</v>
      </c>
      <c r="AC200" s="97">
        <v>11514</v>
      </c>
      <c r="AD200" s="96">
        <v>16423</v>
      </c>
      <c r="AE200" s="97">
        <v>20277.841650703664</v>
      </c>
      <c r="AF200" s="96">
        <v>6285.3</v>
      </c>
      <c r="AG200" s="77"/>
      <c r="AH200" s="97">
        <v>29962.449360083909</v>
      </c>
      <c r="AI200" s="96">
        <v>3040</v>
      </c>
      <c r="AJ200" s="77"/>
      <c r="AK200" s="97">
        <v>13772.188911554334</v>
      </c>
      <c r="AL200" s="96">
        <v>829</v>
      </c>
      <c r="AM200" s="77"/>
      <c r="AN200" s="97">
        <v>0</v>
      </c>
      <c r="AO200" s="96">
        <v>0</v>
      </c>
      <c r="AP200" s="77"/>
      <c r="AQ200" s="97">
        <v>12753.02224462766</v>
      </c>
      <c r="AR200" s="96">
        <v>0</v>
      </c>
      <c r="AS200" s="77"/>
      <c r="AT200" s="97">
        <v>17677.293358564719</v>
      </c>
      <c r="AU200" s="96">
        <v>5224.1399999999994</v>
      </c>
      <c r="AV200" s="77"/>
      <c r="AW200" s="97">
        <v>1221.3773999999999</v>
      </c>
      <c r="AX200" s="96">
        <v>0</v>
      </c>
      <c r="AY200" s="77"/>
      <c r="AZ200" s="96">
        <v>95664.17292553428</v>
      </c>
      <c r="BA200" s="96">
        <v>15378.439999999999</v>
      </c>
      <c r="BB200" s="94">
        <v>-80285.732925534277</v>
      </c>
      <c r="BD200" s="8">
        <v>2</v>
      </c>
    </row>
    <row r="201" spans="1:56" ht="24.9" hidden="1" customHeight="1" x14ac:dyDescent="0.3">
      <c r="A201" s="81">
        <v>150000696</v>
      </c>
      <c r="B201" s="490" t="s">
        <v>406</v>
      </c>
      <c r="C201" s="121">
        <v>9</v>
      </c>
      <c r="D201" s="226" t="s">
        <v>870</v>
      </c>
      <c r="E201" s="220">
        <v>6306.37</v>
      </c>
      <c r="F201" s="221">
        <v>474840.25217934174</v>
      </c>
      <c r="G201" s="221">
        <v>405197.71724138525</v>
      </c>
      <c r="H201" s="221">
        <v>-69642.534937956487</v>
      </c>
      <c r="I201" s="97">
        <v>437.15</v>
      </c>
      <c r="J201" s="96">
        <v>240690.13</v>
      </c>
      <c r="K201" s="227"/>
      <c r="L201" s="97">
        <v>0</v>
      </c>
      <c r="M201" s="96">
        <v>1216</v>
      </c>
      <c r="N201" s="230"/>
      <c r="O201" s="97">
        <v>255.4</v>
      </c>
      <c r="P201" s="96">
        <v>46438</v>
      </c>
      <c r="Q201" s="228"/>
      <c r="R201" s="97">
        <v>11</v>
      </c>
      <c r="S201" s="96">
        <v>43962.020000000004</v>
      </c>
      <c r="T201" s="229"/>
      <c r="U201" s="97">
        <v>0</v>
      </c>
      <c r="V201" s="96">
        <v>0</v>
      </c>
      <c r="W201" s="97">
        <v>36</v>
      </c>
      <c r="X201" s="96">
        <v>8282.917241385283</v>
      </c>
      <c r="Y201" s="97">
        <v>28605.54</v>
      </c>
      <c r="Z201" s="96">
        <v>0</v>
      </c>
      <c r="AA201" s="97">
        <v>0</v>
      </c>
      <c r="AB201" s="96">
        <v>11669</v>
      </c>
      <c r="AC201" s="97">
        <v>13307.81</v>
      </c>
      <c r="AD201" s="96">
        <v>11026.3</v>
      </c>
      <c r="AE201" s="97">
        <v>25993.148872422968</v>
      </c>
      <c r="AF201" s="96">
        <v>5121</v>
      </c>
      <c r="AG201" s="77"/>
      <c r="AH201" s="97">
        <v>31251.441323602245</v>
      </c>
      <c r="AI201" s="96">
        <v>10496</v>
      </c>
      <c r="AJ201" s="77"/>
      <c r="AK201" s="97">
        <v>15879.413427899697</v>
      </c>
      <c r="AL201" s="96">
        <v>27033</v>
      </c>
      <c r="AM201" s="234"/>
      <c r="AN201" s="97">
        <v>21852.511069371361</v>
      </c>
      <c r="AO201" s="96">
        <v>759</v>
      </c>
      <c r="AP201" s="77"/>
      <c r="AQ201" s="97">
        <v>9996.8741185930758</v>
      </c>
      <c r="AR201" s="96">
        <v>2325</v>
      </c>
      <c r="AS201" s="77"/>
      <c r="AT201" s="97">
        <v>19370.814010264818</v>
      </c>
      <c r="AU201" s="96">
        <v>7583</v>
      </c>
      <c r="AV201" s="77"/>
      <c r="AW201" s="97">
        <v>1702.0664999999997</v>
      </c>
      <c r="AX201" s="96">
        <v>0</v>
      </c>
      <c r="AY201" s="77"/>
      <c r="AZ201" s="96">
        <v>126046.26932215416</v>
      </c>
      <c r="BA201" s="96">
        <v>53317</v>
      </c>
      <c r="BB201" s="94">
        <v>-72729.269322154156</v>
      </c>
      <c r="BD201" s="8">
        <v>3</v>
      </c>
    </row>
    <row r="202" spans="1:56" ht="24.9" hidden="1" customHeight="1" x14ac:dyDescent="0.3">
      <c r="A202" s="81">
        <v>150000697</v>
      </c>
      <c r="B202" s="490" t="s">
        <v>408</v>
      </c>
      <c r="C202" s="121">
        <v>5</v>
      </c>
      <c r="D202" s="226" t="s">
        <v>870</v>
      </c>
      <c r="E202" s="220">
        <v>2744.3</v>
      </c>
      <c r="F202" s="221">
        <v>197198.45304180577</v>
      </c>
      <c r="G202" s="221">
        <v>243075.5728807358</v>
      </c>
      <c r="H202" s="221">
        <v>45877.119838930026</v>
      </c>
      <c r="I202" s="97">
        <v>474.6</v>
      </c>
      <c r="J202" s="96">
        <v>116167</v>
      </c>
      <c r="K202" s="227"/>
      <c r="L202" s="97">
        <v>0</v>
      </c>
      <c r="M202" s="96">
        <v>0</v>
      </c>
      <c r="N202" s="117"/>
      <c r="O202" s="97">
        <v>27</v>
      </c>
      <c r="P202" s="96">
        <v>3984</v>
      </c>
      <c r="Q202" s="228"/>
      <c r="R202" s="97">
        <v>0</v>
      </c>
      <c r="S202" s="96">
        <v>0</v>
      </c>
      <c r="T202" s="229"/>
      <c r="U202" s="97">
        <v>0</v>
      </c>
      <c r="V202" s="96">
        <v>0</v>
      </c>
      <c r="W202" s="97">
        <v>96</v>
      </c>
      <c r="X202" s="96">
        <v>11653.57288073581</v>
      </c>
      <c r="Y202" s="97">
        <v>20018</v>
      </c>
      <c r="Z202" s="96">
        <v>0</v>
      </c>
      <c r="AA202" s="97">
        <v>0</v>
      </c>
      <c r="AB202" s="96">
        <v>4739</v>
      </c>
      <c r="AC202" s="97">
        <v>79901</v>
      </c>
      <c r="AD202" s="96">
        <v>6613</v>
      </c>
      <c r="AE202" s="97">
        <v>14124.052907442161</v>
      </c>
      <c r="AF202" s="96">
        <v>17521</v>
      </c>
      <c r="AG202" s="234"/>
      <c r="AH202" s="97">
        <v>24371.807419050328</v>
      </c>
      <c r="AI202" s="96">
        <v>2567</v>
      </c>
      <c r="AJ202" s="77"/>
      <c r="AK202" s="97">
        <v>6055.8412317005896</v>
      </c>
      <c r="AL202" s="96">
        <v>19142</v>
      </c>
      <c r="AM202" s="77"/>
      <c r="AN202" s="97">
        <v>10495.12847376597</v>
      </c>
      <c r="AO202" s="96">
        <v>7625.7042563260293</v>
      </c>
      <c r="AP202" s="77"/>
      <c r="AQ202" s="97">
        <v>6988.161289912372</v>
      </c>
      <c r="AR202" s="96">
        <v>0</v>
      </c>
      <c r="AS202" s="77"/>
      <c r="AT202" s="97">
        <v>9971.3144092229486</v>
      </c>
      <c r="AU202" s="96">
        <v>11304</v>
      </c>
      <c r="AV202" s="77"/>
      <c r="AW202" s="97">
        <v>740.98800000000028</v>
      </c>
      <c r="AX202" s="96">
        <v>0</v>
      </c>
      <c r="AY202" s="77"/>
      <c r="AZ202" s="96">
        <v>72747.293731094367</v>
      </c>
      <c r="BA202" s="96">
        <v>58159.704256326033</v>
      </c>
      <c r="BB202" s="94">
        <v>-14587.589474768334</v>
      </c>
      <c r="BD202" s="8">
        <v>3</v>
      </c>
    </row>
    <row r="203" spans="1:56" ht="25.5" hidden="1" customHeight="1" x14ac:dyDescent="0.3">
      <c r="A203" s="81">
        <v>150000694</v>
      </c>
      <c r="B203" s="490" t="s">
        <v>410</v>
      </c>
      <c r="C203" s="121">
        <v>9</v>
      </c>
      <c r="D203" s="226" t="s">
        <v>870</v>
      </c>
      <c r="E203" s="220">
        <v>6138.38</v>
      </c>
      <c r="F203" s="221">
        <v>448530.55253082793</v>
      </c>
      <c r="G203" s="221">
        <v>499716.0329700688</v>
      </c>
      <c r="H203" s="221">
        <v>51185.48043924087</v>
      </c>
      <c r="I203" s="97">
        <v>395</v>
      </c>
      <c r="J203" s="96">
        <v>103118</v>
      </c>
      <c r="K203" s="227"/>
      <c r="L203" s="97">
        <v>2.5</v>
      </c>
      <c r="M203" s="96">
        <v>112204</v>
      </c>
      <c r="N203" s="230"/>
      <c r="O203" s="97">
        <v>34</v>
      </c>
      <c r="P203" s="96">
        <v>2560</v>
      </c>
      <c r="Q203" s="228"/>
      <c r="R203" s="97">
        <v>19</v>
      </c>
      <c r="S203" s="96">
        <v>63712</v>
      </c>
      <c r="T203" s="236"/>
      <c r="U203" s="97">
        <v>18366</v>
      </c>
      <c r="V203" s="96">
        <v>0</v>
      </c>
      <c r="W203" s="97">
        <v>44.5</v>
      </c>
      <c r="X203" s="96">
        <v>16887.350452011931</v>
      </c>
      <c r="Y203" s="97">
        <v>140001</v>
      </c>
      <c r="Z203" s="96">
        <v>0</v>
      </c>
      <c r="AA203" s="97">
        <v>0</v>
      </c>
      <c r="AB203" s="96">
        <v>6959</v>
      </c>
      <c r="AC203" s="97">
        <v>27812.682518056863</v>
      </c>
      <c r="AD203" s="96">
        <v>8096</v>
      </c>
      <c r="AE203" s="97">
        <v>25977.275994850304</v>
      </c>
      <c r="AF203" s="96">
        <v>12100.17</v>
      </c>
      <c r="AG203" s="234"/>
      <c r="AH203" s="97">
        <v>31236.815607687739</v>
      </c>
      <c r="AI203" s="96">
        <v>15403.598327781419</v>
      </c>
      <c r="AJ203" s="77"/>
      <c r="AK203" s="97">
        <v>15400.737482955903</v>
      </c>
      <c r="AL203" s="96">
        <v>15325.21</v>
      </c>
      <c r="AM203" s="77"/>
      <c r="AN203" s="97">
        <v>20974.559901691508</v>
      </c>
      <c r="AO203" s="96">
        <v>484</v>
      </c>
      <c r="AP203" s="77"/>
      <c r="AQ203" s="97">
        <v>9996.8741185930758</v>
      </c>
      <c r="AR203" s="96">
        <v>32</v>
      </c>
      <c r="AS203" s="234"/>
      <c r="AT203" s="97">
        <v>19159.799975188933</v>
      </c>
      <c r="AU203" s="96">
        <v>12515</v>
      </c>
      <c r="AV203" s="161"/>
      <c r="AW203" s="97">
        <v>1657.3625999999997</v>
      </c>
      <c r="AX203" s="96">
        <v>595</v>
      </c>
      <c r="AY203" s="77"/>
      <c r="AZ203" s="96">
        <v>124403.42568096744</v>
      </c>
      <c r="BA203" s="96">
        <v>56454.97832778142</v>
      </c>
      <c r="BB203" s="94">
        <v>-67948.447353186028</v>
      </c>
      <c r="BD203" s="8">
        <v>3</v>
      </c>
    </row>
    <row r="204" spans="1:56" ht="24.9" hidden="1" customHeight="1" x14ac:dyDescent="0.3">
      <c r="A204" s="81">
        <v>150000695</v>
      </c>
      <c r="B204" s="490" t="s">
        <v>412</v>
      </c>
      <c r="C204" s="121">
        <v>9</v>
      </c>
      <c r="D204" s="226" t="s">
        <v>870</v>
      </c>
      <c r="E204" s="220">
        <v>6304.12</v>
      </c>
      <c r="F204" s="221">
        <v>453294.15223773441</v>
      </c>
      <c r="G204" s="221">
        <v>395080.39694548718</v>
      </c>
      <c r="H204" s="221">
        <v>-58213.755292247224</v>
      </c>
      <c r="I204" s="97">
        <v>271</v>
      </c>
      <c r="J204" s="96">
        <v>60997</v>
      </c>
      <c r="K204" s="227"/>
      <c r="L204" s="97">
        <v>2</v>
      </c>
      <c r="M204" s="96">
        <v>144600</v>
      </c>
      <c r="N204" s="117"/>
      <c r="O204" s="97">
        <v>141.5</v>
      </c>
      <c r="P204" s="96">
        <v>31423</v>
      </c>
      <c r="Q204" s="245"/>
      <c r="R204" s="97">
        <v>13</v>
      </c>
      <c r="S204" s="96">
        <v>38659.555112985363</v>
      </c>
      <c r="T204" s="236"/>
      <c r="U204" s="97">
        <v>0</v>
      </c>
      <c r="V204" s="96">
        <v>0</v>
      </c>
      <c r="W204" s="97">
        <v>131</v>
      </c>
      <c r="X204" s="96">
        <v>25047.045770055338</v>
      </c>
      <c r="Y204" s="97">
        <v>24187</v>
      </c>
      <c r="Z204" s="96">
        <v>0</v>
      </c>
      <c r="AA204" s="97">
        <v>201</v>
      </c>
      <c r="AB204" s="96">
        <v>20651.169999999998</v>
      </c>
      <c r="AC204" s="97">
        <v>36720.626062446485</v>
      </c>
      <c r="AD204" s="96">
        <v>12594</v>
      </c>
      <c r="AE204" s="97">
        <v>25017.408764195334</v>
      </c>
      <c r="AF204" s="96">
        <v>10269.84</v>
      </c>
      <c r="AG204" s="77"/>
      <c r="AH204" s="97">
        <v>28401.511760769397</v>
      </c>
      <c r="AI204" s="96">
        <v>21342.110787247711</v>
      </c>
      <c r="AJ204" s="161"/>
      <c r="AK204" s="97">
        <v>14182.159339493712</v>
      </c>
      <c r="AL204" s="96">
        <v>35891</v>
      </c>
      <c r="AM204" s="77"/>
      <c r="AN204" s="97">
        <v>21275.186763498041</v>
      </c>
      <c r="AO204" s="96">
        <v>1301</v>
      </c>
      <c r="AP204" s="77"/>
      <c r="AQ204" s="97">
        <v>9690.1545009970523</v>
      </c>
      <c r="AR204" s="96">
        <v>2340</v>
      </c>
      <c r="AS204" s="77"/>
      <c r="AT204" s="97">
        <v>18659.000251519312</v>
      </c>
      <c r="AU204" s="96">
        <v>1523</v>
      </c>
      <c r="AV204" s="77"/>
      <c r="AW204" s="97">
        <v>1702.1663999999998</v>
      </c>
      <c r="AX204" s="96">
        <v>0</v>
      </c>
      <c r="AY204" s="77"/>
      <c r="AZ204" s="96">
        <v>118927.58778047287</v>
      </c>
      <c r="BA204" s="96">
        <v>72666.950787247712</v>
      </c>
      <c r="BB204" s="94">
        <v>-46260.636993225155</v>
      </c>
      <c r="BD204" s="8">
        <v>3</v>
      </c>
    </row>
    <row r="205" spans="1:56" ht="24.9" hidden="1" customHeight="1" x14ac:dyDescent="0.3">
      <c r="A205" s="81">
        <v>150000699</v>
      </c>
      <c r="B205" s="490" t="s">
        <v>414</v>
      </c>
      <c r="C205" s="121">
        <v>9</v>
      </c>
      <c r="D205" s="226" t="s">
        <v>870</v>
      </c>
      <c r="E205" s="220">
        <v>4191.3999999999996</v>
      </c>
      <c r="F205" s="221">
        <v>215369.1072154548</v>
      </c>
      <c r="G205" s="221">
        <v>251271.9165300304</v>
      </c>
      <c r="H205" s="221">
        <v>35902.809314575599</v>
      </c>
      <c r="I205" s="97">
        <v>0</v>
      </c>
      <c r="J205" s="96">
        <v>0</v>
      </c>
      <c r="K205" s="227"/>
      <c r="L205" s="97">
        <v>0</v>
      </c>
      <c r="M205" s="96">
        <v>10001</v>
      </c>
      <c r="N205" s="117"/>
      <c r="O205" s="97">
        <v>0</v>
      </c>
      <c r="P205" s="96">
        <v>0</v>
      </c>
      <c r="Q205" s="228"/>
      <c r="R205" s="97">
        <v>21</v>
      </c>
      <c r="S205" s="96">
        <v>121661.03939124607</v>
      </c>
      <c r="T205" s="236"/>
      <c r="U205" s="97">
        <v>0</v>
      </c>
      <c r="V205" s="96">
        <v>0</v>
      </c>
      <c r="W205" s="97">
        <v>30</v>
      </c>
      <c r="X205" s="96">
        <v>12541.059440699839</v>
      </c>
      <c r="Y205" s="97">
        <v>27875</v>
      </c>
      <c r="Z205" s="96">
        <v>0</v>
      </c>
      <c r="AA205" s="97">
        <v>0</v>
      </c>
      <c r="AB205" s="96">
        <v>915.09</v>
      </c>
      <c r="AC205" s="97">
        <v>63738</v>
      </c>
      <c r="AD205" s="96">
        <v>14540.727698084493</v>
      </c>
      <c r="AE205" s="97">
        <v>13694.419718801601</v>
      </c>
      <c r="AF205" s="96">
        <v>9690</v>
      </c>
      <c r="AG205" s="234"/>
      <c r="AH205" s="97">
        <v>13126.358793876818</v>
      </c>
      <c r="AI205" s="96">
        <v>18042.58473519962</v>
      </c>
      <c r="AJ205" s="77"/>
      <c r="AK205" s="97">
        <v>10101.976362015808</v>
      </c>
      <c r="AL205" s="96">
        <v>42245.952181583591</v>
      </c>
      <c r="AM205" s="234"/>
      <c r="AN205" s="97">
        <v>14367.237437635828</v>
      </c>
      <c r="AO205" s="96">
        <v>25751</v>
      </c>
      <c r="AP205" s="77"/>
      <c r="AQ205" s="97">
        <v>6664.3927379831712</v>
      </c>
      <c r="AR205" s="96">
        <v>48</v>
      </c>
      <c r="AS205" s="234"/>
      <c r="AT205" s="97">
        <v>7485.0150865217729</v>
      </c>
      <c r="AU205" s="96">
        <v>14019</v>
      </c>
      <c r="AV205" s="77"/>
      <c r="AW205" s="97">
        <v>1131.4620000000002</v>
      </c>
      <c r="AX205" s="96">
        <v>0</v>
      </c>
      <c r="AY205" s="77"/>
      <c r="AZ205" s="96">
        <v>66570.862136835</v>
      </c>
      <c r="BA205" s="96">
        <v>109796.53691678321</v>
      </c>
      <c r="BB205" s="94">
        <v>43225.674779948211</v>
      </c>
      <c r="BD205" s="8">
        <v>3</v>
      </c>
    </row>
    <row r="206" spans="1:56" ht="24.9" hidden="1" customHeight="1" x14ac:dyDescent="0.3">
      <c r="A206" s="81">
        <v>150000928</v>
      </c>
      <c r="B206" s="490" t="s">
        <v>416</v>
      </c>
      <c r="C206" s="121">
        <v>2</v>
      </c>
      <c r="D206" s="226" t="s">
        <v>870</v>
      </c>
      <c r="E206" s="220">
        <v>477.5</v>
      </c>
      <c r="F206" s="221">
        <v>26370.741017737062</v>
      </c>
      <c r="G206" s="221">
        <v>22304.630170126729</v>
      </c>
      <c r="H206" s="221">
        <v>-4066.1108476103327</v>
      </c>
      <c r="I206" s="97">
        <v>29.86</v>
      </c>
      <c r="J206" s="96">
        <v>3323</v>
      </c>
      <c r="K206" s="227"/>
      <c r="L206" s="97">
        <v>0</v>
      </c>
      <c r="M206" s="96">
        <v>0</v>
      </c>
      <c r="N206" s="117"/>
      <c r="O206" s="97">
        <v>0</v>
      </c>
      <c r="P206" s="96">
        <v>0</v>
      </c>
      <c r="Q206" s="228"/>
      <c r="R206" s="97">
        <v>0</v>
      </c>
      <c r="S206" s="96">
        <v>0</v>
      </c>
      <c r="T206" s="229"/>
      <c r="U206" s="97">
        <v>0</v>
      </c>
      <c r="V206" s="96">
        <v>0</v>
      </c>
      <c r="W206" s="97">
        <v>0</v>
      </c>
      <c r="X206" s="96">
        <v>0</v>
      </c>
      <c r="Y206" s="97">
        <v>11689</v>
      </c>
      <c r="Z206" s="96">
        <v>0</v>
      </c>
      <c r="AA206" s="97">
        <v>0</v>
      </c>
      <c r="AB206" s="96">
        <v>0</v>
      </c>
      <c r="AC206" s="97">
        <v>2862.6301701267284</v>
      </c>
      <c r="AD206" s="96">
        <v>4430</v>
      </c>
      <c r="AE206" s="97">
        <v>3871.2372866204696</v>
      </c>
      <c r="AF206" s="96">
        <v>0</v>
      </c>
      <c r="AG206" s="77"/>
      <c r="AH206" s="97">
        <v>5137.5002009475902</v>
      </c>
      <c r="AI206" s="96">
        <v>920</v>
      </c>
      <c r="AJ206" s="77"/>
      <c r="AK206" s="97">
        <v>1157.1767589430406</v>
      </c>
      <c r="AL206" s="96">
        <v>471</v>
      </c>
      <c r="AM206" s="77"/>
      <c r="AN206" s="97">
        <v>0</v>
      </c>
      <c r="AO206" s="96">
        <v>0</v>
      </c>
      <c r="AP206" s="77"/>
      <c r="AQ206" s="97">
        <v>0</v>
      </c>
      <c r="AR206" s="96">
        <v>0</v>
      </c>
      <c r="AS206" s="77"/>
      <c r="AT206" s="97">
        <v>496.60277172093168</v>
      </c>
      <c r="AU206" s="96">
        <v>2308</v>
      </c>
      <c r="AV206" s="77"/>
      <c r="AW206" s="97">
        <v>129.76199999999997</v>
      </c>
      <c r="AX206" s="96">
        <v>0</v>
      </c>
      <c r="AY206" s="77"/>
      <c r="AZ206" s="96">
        <v>10792.279018232031</v>
      </c>
      <c r="BA206" s="96">
        <v>3699</v>
      </c>
      <c r="BB206" s="94">
        <v>-7093.2790182320314</v>
      </c>
      <c r="BD206" s="8">
        <v>2</v>
      </c>
    </row>
    <row r="207" spans="1:56" ht="24.9" hidden="1" customHeight="1" x14ac:dyDescent="0.3">
      <c r="A207" s="81">
        <v>150000951</v>
      </c>
      <c r="B207" s="490" t="s">
        <v>418</v>
      </c>
      <c r="C207" s="121">
        <v>2</v>
      </c>
      <c r="D207" s="226" t="s">
        <v>870</v>
      </c>
      <c r="E207" s="220">
        <v>553.20000000000005</v>
      </c>
      <c r="F207" s="221">
        <v>21308.571461223604</v>
      </c>
      <c r="G207" s="221">
        <v>217560</v>
      </c>
      <c r="H207" s="221">
        <v>196251.42853877641</v>
      </c>
      <c r="I207" s="97">
        <v>497.07000000000005</v>
      </c>
      <c r="J207" s="96">
        <v>211763</v>
      </c>
      <c r="K207" s="227"/>
      <c r="L207" s="97">
        <v>0</v>
      </c>
      <c r="M207" s="96">
        <v>0</v>
      </c>
      <c r="N207" s="117"/>
      <c r="O207" s="97">
        <v>0</v>
      </c>
      <c r="P207" s="96">
        <v>0</v>
      </c>
      <c r="Q207" s="228"/>
      <c r="R207" s="97">
        <v>0</v>
      </c>
      <c r="S207" s="96">
        <v>0</v>
      </c>
      <c r="T207" s="229"/>
      <c r="U207" s="97">
        <v>0</v>
      </c>
      <c r="V207" s="96">
        <v>0</v>
      </c>
      <c r="W207" s="97">
        <v>0</v>
      </c>
      <c r="X207" s="96">
        <v>0</v>
      </c>
      <c r="Y207" s="97">
        <v>0</v>
      </c>
      <c r="Z207" s="96">
        <v>0</v>
      </c>
      <c r="AA207" s="97">
        <v>5797</v>
      </c>
      <c r="AB207" s="96">
        <v>0</v>
      </c>
      <c r="AC207" s="97">
        <v>0</v>
      </c>
      <c r="AD207" s="96">
        <v>0</v>
      </c>
      <c r="AE207" s="97">
        <v>0</v>
      </c>
      <c r="AF207" s="96">
        <v>0</v>
      </c>
      <c r="AG207" s="77"/>
      <c r="AH207" s="97">
        <v>0</v>
      </c>
      <c r="AI207" s="96">
        <v>0</v>
      </c>
      <c r="AJ207" s="77"/>
      <c r="AK207" s="97">
        <v>0</v>
      </c>
      <c r="AL207" s="96">
        <v>0</v>
      </c>
      <c r="AM207" s="77"/>
      <c r="AN207" s="97">
        <v>0</v>
      </c>
      <c r="AO207" s="96">
        <v>0</v>
      </c>
      <c r="AP207" s="77"/>
      <c r="AQ207" s="97">
        <v>0</v>
      </c>
      <c r="AR207" s="96">
        <v>0</v>
      </c>
      <c r="AS207" s="77"/>
      <c r="AT207" s="97">
        <v>414.51023022716714</v>
      </c>
      <c r="AU207" s="96">
        <v>0</v>
      </c>
      <c r="AV207" s="77"/>
      <c r="AW207" s="97">
        <v>471.15288832996038</v>
      </c>
      <c r="AX207" s="96">
        <v>0</v>
      </c>
      <c r="AY207" s="77"/>
      <c r="AZ207" s="96">
        <v>885.66311855712752</v>
      </c>
      <c r="BA207" s="96">
        <v>0</v>
      </c>
      <c r="BB207" s="94">
        <v>-885.66311855712752</v>
      </c>
      <c r="BD207" s="8">
        <v>1</v>
      </c>
    </row>
    <row r="208" spans="1:56" ht="24.9" hidden="1" customHeight="1" x14ac:dyDescent="0.3">
      <c r="A208" s="81">
        <v>150000954</v>
      </c>
      <c r="B208" s="490" t="s">
        <v>420</v>
      </c>
      <c r="C208" s="121">
        <v>2</v>
      </c>
      <c r="D208" s="226" t="s">
        <v>870</v>
      </c>
      <c r="E208" s="220">
        <v>358.84</v>
      </c>
      <c r="F208" s="221">
        <v>24475.063882509799</v>
      </c>
      <c r="G208" s="221">
        <v>941</v>
      </c>
      <c r="H208" s="221">
        <v>-23534.063882509799</v>
      </c>
      <c r="I208" s="97">
        <v>0</v>
      </c>
      <c r="J208" s="96">
        <v>0</v>
      </c>
      <c r="K208" s="227"/>
      <c r="L208" s="97">
        <v>0</v>
      </c>
      <c r="M208" s="96">
        <v>0</v>
      </c>
      <c r="N208" s="117"/>
      <c r="O208" s="97">
        <v>0</v>
      </c>
      <c r="P208" s="96">
        <v>0</v>
      </c>
      <c r="Q208" s="228"/>
      <c r="R208" s="97">
        <v>0</v>
      </c>
      <c r="S208" s="96">
        <v>0</v>
      </c>
      <c r="T208" s="229"/>
      <c r="U208" s="97">
        <v>0</v>
      </c>
      <c r="V208" s="96">
        <v>0</v>
      </c>
      <c r="W208" s="97">
        <v>0</v>
      </c>
      <c r="X208" s="96">
        <v>0</v>
      </c>
      <c r="Y208" s="97">
        <v>657</v>
      </c>
      <c r="Z208" s="96">
        <v>0</v>
      </c>
      <c r="AA208" s="97">
        <v>0</v>
      </c>
      <c r="AB208" s="96">
        <v>0</v>
      </c>
      <c r="AC208" s="97">
        <v>0</v>
      </c>
      <c r="AD208" s="96">
        <v>284</v>
      </c>
      <c r="AE208" s="97">
        <v>1933.0097620338174</v>
      </c>
      <c r="AF208" s="96">
        <v>0</v>
      </c>
      <c r="AG208" s="77"/>
      <c r="AH208" s="97">
        <v>2210.1733708917541</v>
      </c>
      <c r="AI208" s="96">
        <v>6.5</v>
      </c>
      <c r="AJ208" s="77"/>
      <c r="AK208" s="97">
        <v>972.00300106292559</v>
      </c>
      <c r="AL208" s="96">
        <v>0</v>
      </c>
      <c r="AM208" s="77"/>
      <c r="AN208" s="97">
        <v>0</v>
      </c>
      <c r="AO208" s="96">
        <v>820</v>
      </c>
      <c r="AP208" s="77"/>
      <c r="AQ208" s="97">
        <v>0</v>
      </c>
      <c r="AR208" s="96">
        <v>0</v>
      </c>
      <c r="AS208" s="77"/>
      <c r="AT208" s="97">
        <v>1153.1734486254397</v>
      </c>
      <c r="AU208" s="96">
        <v>0</v>
      </c>
      <c r="AV208" s="77"/>
      <c r="AW208" s="97">
        <v>697.71066225113134</v>
      </c>
      <c r="AX208" s="96">
        <v>0</v>
      </c>
      <c r="AY208" s="77"/>
      <c r="AZ208" s="96">
        <v>6966.0702448650673</v>
      </c>
      <c r="BA208" s="96">
        <v>826.5</v>
      </c>
      <c r="BB208" s="94">
        <v>-6139.5702448650673</v>
      </c>
      <c r="BD208" s="8">
        <v>1</v>
      </c>
    </row>
    <row r="209" spans="1:56" ht="24.9" hidden="1" customHeight="1" x14ac:dyDescent="0.3">
      <c r="A209" s="81">
        <v>150000929</v>
      </c>
      <c r="B209" s="490" t="s">
        <v>422</v>
      </c>
      <c r="C209" s="121">
        <v>2</v>
      </c>
      <c r="D209" s="226" t="s">
        <v>870</v>
      </c>
      <c r="E209" s="220">
        <v>488.8</v>
      </c>
      <c r="F209" s="221">
        <v>33612.831594192321</v>
      </c>
      <c r="G209" s="221">
        <v>47750.655072162306</v>
      </c>
      <c r="H209" s="221">
        <v>14137.823477969985</v>
      </c>
      <c r="I209" s="97">
        <v>32</v>
      </c>
      <c r="J209" s="96">
        <v>7519</v>
      </c>
      <c r="K209" s="227"/>
      <c r="L209" s="97">
        <v>0</v>
      </c>
      <c r="M209" s="96">
        <v>0</v>
      </c>
      <c r="N209" s="117"/>
      <c r="O209" s="97">
        <v>0</v>
      </c>
      <c r="P209" s="96">
        <v>0</v>
      </c>
      <c r="Q209" s="228"/>
      <c r="R209" s="97">
        <v>0</v>
      </c>
      <c r="S209" s="96">
        <v>0</v>
      </c>
      <c r="T209" s="229"/>
      <c r="U209" s="97">
        <v>0</v>
      </c>
      <c r="V209" s="96">
        <v>0</v>
      </c>
      <c r="W209" s="97">
        <v>13</v>
      </c>
      <c r="X209" s="96">
        <v>3425.6550721623025</v>
      </c>
      <c r="Y209" s="97">
        <v>9986</v>
      </c>
      <c r="Z209" s="96">
        <v>0</v>
      </c>
      <c r="AA209" s="97">
        <v>22276</v>
      </c>
      <c r="AB209" s="96">
        <v>0</v>
      </c>
      <c r="AC209" s="97">
        <v>2299</v>
      </c>
      <c r="AD209" s="96">
        <v>2245</v>
      </c>
      <c r="AE209" s="97">
        <v>4379.339391155856</v>
      </c>
      <c r="AF209" s="96">
        <v>0</v>
      </c>
      <c r="AG209" s="77"/>
      <c r="AH209" s="97">
        <v>5137.5580936768711</v>
      </c>
      <c r="AI209" s="96">
        <v>0</v>
      </c>
      <c r="AJ209" s="77"/>
      <c r="AK209" s="97">
        <v>0</v>
      </c>
      <c r="AL209" s="96">
        <v>0</v>
      </c>
      <c r="AM209" s="77"/>
      <c r="AN209" s="97">
        <v>0</v>
      </c>
      <c r="AO209" s="96">
        <v>0</v>
      </c>
      <c r="AP209" s="77"/>
      <c r="AQ209" s="97">
        <v>0</v>
      </c>
      <c r="AR209" s="96">
        <v>0</v>
      </c>
      <c r="AS209" s="77"/>
      <c r="AT209" s="97">
        <v>496.56500674851287</v>
      </c>
      <c r="AU209" s="96">
        <v>3577</v>
      </c>
      <c r="AV209" s="77"/>
      <c r="AW209" s="97">
        <v>132.00599999999997</v>
      </c>
      <c r="AX209" s="96">
        <v>0</v>
      </c>
      <c r="AY209" s="77"/>
      <c r="AZ209" s="96">
        <v>10145.46849158124</v>
      </c>
      <c r="BA209" s="96">
        <v>3577</v>
      </c>
      <c r="BB209" s="94">
        <v>-6568.4684915812395</v>
      </c>
      <c r="BD209" s="8">
        <v>2</v>
      </c>
    </row>
    <row r="210" spans="1:56" ht="23.1" hidden="1" customHeight="1" x14ac:dyDescent="0.3">
      <c r="A210" s="81">
        <v>150000930</v>
      </c>
      <c r="B210" s="490" t="s">
        <v>424</v>
      </c>
      <c r="C210" s="121">
        <v>2</v>
      </c>
      <c r="D210" s="226" t="s">
        <v>870</v>
      </c>
      <c r="E210" s="220">
        <v>385.5</v>
      </c>
      <c r="F210" s="221">
        <v>17706.963599108978</v>
      </c>
      <c r="G210" s="221">
        <v>30812</v>
      </c>
      <c r="H210" s="221">
        <v>13105.036400891022</v>
      </c>
      <c r="I210" s="97">
        <v>17</v>
      </c>
      <c r="J210" s="96">
        <v>6621</v>
      </c>
      <c r="K210" s="227"/>
      <c r="L210" s="97">
        <v>1</v>
      </c>
      <c r="M210" s="96">
        <v>18997</v>
      </c>
      <c r="N210" s="117"/>
      <c r="O210" s="97">
        <v>0</v>
      </c>
      <c r="P210" s="96">
        <v>0</v>
      </c>
      <c r="Q210" s="228"/>
      <c r="R210" s="97">
        <v>0</v>
      </c>
      <c r="S210" s="96">
        <v>0</v>
      </c>
      <c r="T210" s="229"/>
      <c r="U210" s="97">
        <v>0</v>
      </c>
      <c r="V210" s="96">
        <v>0</v>
      </c>
      <c r="W210" s="97">
        <v>0</v>
      </c>
      <c r="X210" s="96">
        <v>0</v>
      </c>
      <c r="Y210" s="97">
        <v>0</v>
      </c>
      <c r="Z210" s="96">
        <v>0</v>
      </c>
      <c r="AA210" s="97">
        <v>0</v>
      </c>
      <c r="AB210" s="96">
        <v>0</v>
      </c>
      <c r="AC210" s="97">
        <v>463</v>
      </c>
      <c r="AD210" s="96">
        <v>4731</v>
      </c>
      <c r="AE210" s="97">
        <v>2528.36275424934</v>
      </c>
      <c r="AF210" s="96">
        <v>1106</v>
      </c>
      <c r="AG210" s="77"/>
      <c r="AH210" s="97">
        <v>3106.372831198204</v>
      </c>
      <c r="AI210" s="96">
        <v>0</v>
      </c>
      <c r="AJ210" s="77"/>
      <c r="AK210" s="97">
        <v>893.96649273411322</v>
      </c>
      <c r="AL210" s="96">
        <v>368</v>
      </c>
      <c r="AM210" s="77"/>
      <c r="AN210" s="97">
        <v>0</v>
      </c>
      <c r="AO210" s="96">
        <v>0</v>
      </c>
      <c r="AP210" s="77"/>
      <c r="AQ210" s="97">
        <v>0</v>
      </c>
      <c r="AR210" s="96">
        <v>0</v>
      </c>
      <c r="AS210" s="77"/>
      <c r="AT210" s="97">
        <v>247.92618947202834</v>
      </c>
      <c r="AU210" s="96">
        <v>0</v>
      </c>
      <c r="AV210" s="77"/>
      <c r="AW210" s="97">
        <v>87.452999999999989</v>
      </c>
      <c r="AX210" s="96">
        <v>0</v>
      </c>
      <c r="AY210" s="77"/>
      <c r="AZ210" s="96">
        <v>6864.0812676536862</v>
      </c>
      <c r="BA210" s="96">
        <v>1474</v>
      </c>
      <c r="BB210" s="94">
        <v>-5390.0812676536862</v>
      </c>
      <c r="BD210" s="8">
        <v>2</v>
      </c>
    </row>
    <row r="211" spans="1:56" ht="24.9" hidden="1" customHeight="1" x14ac:dyDescent="0.3">
      <c r="A211" s="81">
        <v>150000931</v>
      </c>
      <c r="B211" s="490" t="s">
        <v>426</v>
      </c>
      <c r="C211" s="121">
        <v>5</v>
      </c>
      <c r="D211" s="226" t="s">
        <v>870</v>
      </c>
      <c r="E211" s="220">
        <v>2292.33</v>
      </c>
      <c r="F211" s="221">
        <v>96751.479248029325</v>
      </c>
      <c r="G211" s="221">
        <v>107884.44010044831</v>
      </c>
      <c r="H211" s="221">
        <v>11132.960852418983</v>
      </c>
      <c r="I211" s="97">
        <v>22.4</v>
      </c>
      <c r="J211" s="96">
        <v>6610</v>
      </c>
      <c r="K211" s="227"/>
      <c r="L211" s="97">
        <v>0</v>
      </c>
      <c r="M211" s="96">
        <v>5553</v>
      </c>
      <c r="N211" s="117"/>
      <c r="O211" s="97">
        <v>0</v>
      </c>
      <c r="P211" s="96">
        <v>0</v>
      </c>
      <c r="Q211" s="228"/>
      <c r="R211" s="97">
        <v>0</v>
      </c>
      <c r="S211" s="96">
        <v>0</v>
      </c>
      <c r="T211" s="229"/>
      <c r="U211" s="97">
        <v>0</v>
      </c>
      <c r="V211" s="96">
        <v>0</v>
      </c>
      <c r="W211" s="97">
        <v>51.25</v>
      </c>
      <c r="X211" s="96">
        <v>8526.74</v>
      </c>
      <c r="Y211" s="97">
        <v>38101.70010044831</v>
      </c>
      <c r="Z211" s="96">
        <v>0</v>
      </c>
      <c r="AA211" s="97">
        <v>0</v>
      </c>
      <c r="AB211" s="96">
        <v>219</v>
      </c>
      <c r="AC211" s="97">
        <v>45825</v>
      </c>
      <c r="AD211" s="96">
        <v>3049</v>
      </c>
      <c r="AE211" s="97">
        <v>11146.618700971543</v>
      </c>
      <c r="AF211" s="96">
        <v>3836</v>
      </c>
      <c r="AG211" s="234"/>
      <c r="AH211" s="97">
        <v>15101.536979806719</v>
      </c>
      <c r="AI211" s="96">
        <v>22203</v>
      </c>
      <c r="AJ211" s="161"/>
      <c r="AK211" s="97">
        <v>6481.702417397717</v>
      </c>
      <c r="AL211" s="96">
        <v>5981</v>
      </c>
      <c r="AM211" s="77"/>
      <c r="AN211" s="97">
        <v>9371.1285929614533</v>
      </c>
      <c r="AO211" s="96">
        <v>0</v>
      </c>
      <c r="AP211" s="77"/>
      <c r="AQ211" s="97">
        <v>5241.120967434279</v>
      </c>
      <c r="AR211" s="96">
        <v>0</v>
      </c>
      <c r="AS211" s="77"/>
      <c r="AT211" s="97">
        <v>7643.3801741629086</v>
      </c>
      <c r="AU211" s="96">
        <v>1803.3010316385328</v>
      </c>
      <c r="AV211" s="77"/>
      <c r="AW211" s="97">
        <v>618.92910000000018</v>
      </c>
      <c r="AX211" s="96">
        <v>3340</v>
      </c>
      <c r="AY211" s="77"/>
      <c r="AZ211" s="96">
        <v>55604.416932734617</v>
      </c>
      <c r="BA211" s="96">
        <v>37163.301031638533</v>
      </c>
      <c r="BB211" s="94">
        <v>-18441.115901096084</v>
      </c>
      <c r="BD211" s="8">
        <v>2</v>
      </c>
    </row>
    <row r="212" spans="1:56" ht="24.9" hidden="1" customHeight="1" x14ac:dyDescent="0.3">
      <c r="A212" s="81">
        <v>150000932</v>
      </c>
      <c r="B212" s="490" t="s">
        <v>428</v>
      </c>
      <c r="C212" s="121">
        <v>2</v>
      </c>
      <c r="D212" s="226" t="s">
        <v>870</v>
      </c>
      <c r="E212" s="220">
        <v>354.3</v>
      </c>
      <c r="F212" s="221">
        <v>10410.773687896384</v>
      </c>
      <c r="G212" s="221">
        <v>5256.27</v>
      </c>
      <c r="H212" s="221">
        <v>-5154.5036878963838</v>
      </c>
      <c r="I212" s="97">
        <v>0</v>
      </c>
      <c r="J212" s="96">
        <v>0</v>
      </c>
      <c r="K212" s="227"/>
      <c r="L212" s="97">
        <v>0</v>
      </c>
      <c r="M212" s="96">
        <v>0</v>
      </c>
      <c r="N212" s="117"/>
      <c r="O212" s="97">
        <v>0</v>
      </c>
      <c r="P212" s="96">
        <v>0</v>
      </c>
      <c r="Q212" s="228"/>
      <c r="R212" s="97">
        <v>0</v>
      </c>
      <c r="S212" s="96">
        <v>0</v>
      </c>
      <c r="T212" s="229"/>
      <c r="U212" s="97">
        <v>0</v>
      </c>
      <c r="V212" s="96">
        <v>0</v>
      </c>
      <c r="W212" s="97">
        <v>0</v>
      </c>
      <c r="X212" s="96">
        <v>0</v>
      </c>
      <c r="Y212" s="97">
        <v>1449</v>
      </c>
      <c r="Z212" s="96">
        <v>0</v>
      </c>
      <c r="AA212" s="97">
        <v>0</v>
      </c>
      <c r="AB212" s="96">
        <v>0</v>
      </c>
      <c r="AC212" s="97">
        <v>0</v>
      </c>
      <c r="AD212" s="96">
        <v>3807.27</v>
      </c>
      <c r="AE212" s="97">
        <v>2286.4641902376025</v>
      </c>
      <c r="AF212" s="96">
        <v>909</v>
      </c>
      <c r="AG212" s="77"/>
      <c r="AH212" s="97">
        <v>2210.1733708917541</v>
      </c>
      <c r="AI212" s="96">
        <v>0</v>
      </c>
      <c r="AJ212" s="77"/>
      <c r="AK212" s="97">
        <v>955.20000469682759</v>
      </c>
      <c r="AL212" s="96">
        <v>0</v>
      </c>
      <c r="AM212" s="77"/>
      <c r="AN212" s="97">
        <v>0</v>
      </c>
      <c r="AO212" s="96">
        <v>0</v>
      </c>
      <c r="AP212" s="77"/>
      <c r="AQ212" s="97">
        <v>0</v>
      </c>
      <c r="AR212" s="96">
        <v>0</v>
      </c>
      <c r="AS212" s="77"/>
      <c r="AT212" s="97">
        <v>25.660772438883882</v>
      </c>
      <c r="AU212" s="96">
        <v>0</v>
      </c>
      <c r="AV212" s="77"/>
      <c r="AW212" s="97">
        <v>95.661000000000001</v>
      </c>
      <c r="AX212" s="96">
        <v>0</v>
      </c>
      <c r="AY212" s="77"/>
      <c r="AZ212" s="96">
        <v>5573.159338265069</v>
      </c>
      <c r="BA212" s="96">
        <v>909</v>
      </c>
      <c r="BB212" s="94">
        <v>-4664.159338265069</v>
      </c>
      <c r="BD212" s="8">
        <v>2</v>
      </c>
    </row>
    <row r="213" spans="1:56" ht="24.9" hidden="1" customHeight="1" x14ac:dyDescent="0.3">
      <c r="A213" s="81">
        <v>150000924</v>
      </c>
      <c r="B213" s="490" t="s">
        <v>430</v>
      </c>
      <c r="C213" s="121">
        <v>2</v>
      </c>
      <c r="D213" s="226" t="s">
        <v>870</v>
      </c>
      <c r="E213" s="220">
        <v>474.29999999999995</v>
      </c>
      <c r="F213" s="221">
        <v>24725.586155845169</v>
      </c>
      <c r="G213" s="221">
        <v>43844.19</v>
      </c>
      <c r="H213" s="221">
        <v>19118.603844154833</v>
      </c>
      <c r="I213" s="97">
        <v>0</v>
      </c>
      <c r="J213" s="96">
        <v>0</v>
      </c>
      <c r="K213" s="227"/>
      <c r="L213" s="97">
        <v>1</v>
      </c>
      <c r="M213" s="96">
        <v>24995.4</v>
      </c>
      <c r="N213" s="117"/>
      <c r="O213" s="97">
        <v>0</v>
      </c>
      <c r="P213" s="96">
        <v>0</v>
      </c>
      <c r="Q213" s="228"/>
      <c r="R213" s="97">
        <v>0</v>
      </c>
      <c r="S213" s="96">
        <v>0</v>
      </c>
      <c r="T213" s="229"/>
      <c r="U213" s="97">
        <v>0</v>
      </c>
      <c r="V213" s="96">
        <v>0</v>
      </c>
      <c r="W213" s="97">
        <v>0</v>
      </c>
      <c r="X213" s="96">
        <v>0</v>
      </c>
      <c r="Y213" s="97">
        <v>1609</v>
      </c>
      <c r="Z213" s="96">
        <v>0</v>
      </c>
      <c r="AA213" s="97">
        <v>0</v>
      </c>
      <c r="AB213" s="96">
        <v>0</v>
      </c>
      <c r="AC213" s="97">
        <v>0</v>
      </c>
      <c r="AD213" s="96">
        <v>17239.79</v>
      </c>
      <c r="AE213" s="97">
        <v>3295.3919219960349</v>
      </c>
      <c r="AF213" s="96">
        <v>0</v>
      </c>
      <c r="AG213" s="77"/>
      <c r="AH213" s="97">
        <v>5991.50308010959</v>
      </c>
      <c r="AI213" s="96">
        <v>0</v>
      </c>
      <c r="AJ213" s="77"/>
      <c r="AK213" s="97">
        <v>1153.6954871374292</v>
      </c>
      <c r="AL213" s="96">
        <v>0</v>
      </c>
      <c r="AM213" s="77"/>
      <c r="AN213" s="97">
        <v>0</v>
      </c>
      <c r="AO213" s="96">
        <v>0</v>
      </c>
      <c r="AP213" s="77"/>
      <c r="AQ213" s="97">
        <v>0</v>
      </c>
      <c r="AR213" s="96">
        <v>0</v>
      </c>
      <c r="AS213" s="77"/>
      <c r="AT213" s="97">
        <v>496.60272646211826</v>
      </c>
      <c r="AU213" s="96">
        <v>2718</v>
      </c>
      <c r="AV213" s="77"/>
      <c r="AW213" s="97">
        <v>128.06100000000001</v>
      </c>
      <c r="AX213" s="96">
        <v>0</v>
      </c>
      <c r="AY213" s="77"/>
      <c r="AZ213" s="96">
        <v>11065.254215705172</v>
      </c>
      <c r="BA213" s="96">
        <v>2718</v>
      </c>
      <c r="BB213" s="94">
        <v>-8347.2542157051721</v>
      </c>
      <c r="BD213" s="8">
        <v>2</v>
      </c>
    </row>
    <row r="214" spans="1:56" ht="24.9" hidden="1" customHeight="1" x14ac:dyDescent="0.3">
      <c r="A214" s="81">
        <v>150000933</v>
      </c>
      <c r="B214" s="490" t="s">
        <v>432</v>
      </c>
      <c r="C214" s="121">
        <v>5</v>
      </c>
      <c r="D214" s="226" t="s">
        <v>870</v>
      </c>
      <c r="E214" s="220">
        <v>4735.0700000000006</v>
      </c>
      <c r="F214" s="221">
        <v>191718.8367301517</v>
      </c>
      <c r="G214" s="221">
        <v>176488</v>
      </c>
      <c r="H214" s="221">
        <v>-15230.836730151699</v>
      </c>
      <c r="I214" s="97">
        <v>137.9</v>
      </c>
      <c r="J214" s="96">
        <v>44745</v>
      </c>
      <c r="K214" s="227"/>
      <c r="L214" s="97">
        <v>2</v>
      </c>
      <c r="M214" s="96">
        <v>55297</v>
      </c>
      <c r="N214" s="117"/>
      <c r="O214" s="97">
        <v>0</v>
      </c>
      <c r="P214" s="96">
        <v>0</v>
      </c>
      <c r="Q214" s="228"/>
      <c r="R214" s="97">
        <v>0</v>
      </c>
      <c r="S214" s="96">
        <v>0</v>
      </c>
      <c r="T214" s="229"/>
      <c r="U214" s="97">
        <v>0</v>
      </c>
      <c r="V214" s="96">
        <v>0</v>
      </c>
      <c r="W214" s="97">
        <v>0</v>
      </c>
      <c r="X214" s="96">
        <v>0</v>
      </c>
      <c r="Y214" s="97">
        <v>38396</v>
      </c>
      <c r="Z214" s="96">
        <v>0</v>
      </c>
      <c r="AA214" s="97">
        <v>0</v>
      </c>
      <c r="AB214" s="96">
        <v>14067</v>
      </c>
      <c r="AC214" s="97">
        <v>17014</v>
      </c>
      <c r="AD214" s="96">
        <v>6969</v>
      </c>
      <c r="AE214" s="97">
        <v>18572.933279428511</v>
      </c>
      <c r="AF214" s="96">
        <v>1235</v>
      </c>
      <c r="AG214" s="77"/>
      <c r="AH214" s="97">
        <v>26372.718006935469</v>
      </c>
      <c r="AI214" s="96">
        <v>16332</v>
      </c>
      <c r="AJ214" s="77"/>
      <c r="AK214" s="97">
        <v>13735.974306739756</v>
      </c>
      <c r="AL214" s="96">
        <v>1131</v>
      </c>
      <c r="AM214" s="77"/>
      <c r="AN214" s="97">
        <v>17990.331635679468</v>
      </c>
      <c r="AO214" s="96">
        <v>0</v>
      </c>
      <c r="AP214" s="77"/>
      <c r="AQ214" s="97">
        <v>8734.4500490427818</v>
      </c>
      <c r="AR214" s="96">
        <v>1786</v>
      </c>
      <c r="AS214" s="77"/>
      <c r="AT214" s="97">
        <v>15899.871510337629</v>
      </c>
      <c r="AU214" s="96">
        <v>3203</v>
      </c>
      <c r="AV214" s="77"/>
      <c r="AW214" s="97">
        <v>1273.3118999999999</v>
      </c>
      <c r="AX214" s="96">
        <v>2972</v>
      </c>
      <c r="AY214" s="77"/>
      <c r="AZ214" s="96">
        <v>102579.59068816362</v>
      </c>
      <c r="BA214" s="96">
        <v>26659</v>
      </c>
      <c r="BB214" s="94">
        <v>-75920.590688163618</v>
      </c>
      <c r="BD214" s="8">
        <v>2</v>
      </c>
    </row>
    <row r="215" spans="1:56" ht="24.9" hidden="1" customHeight="1" x14ac:dyDescent="0.3">
      <c r="A215" s="81">
        <v>150000934</v>
      </c>
      <c r="B215" s="492" t="s">
        <v>434</v>
      </c>
      <c r="C215" s="121">
        <v>4</v>
      </c>
      <c r="D215" s="226" t="s">
        <v>870</v>
      </c>
      <c r="E215" s="220">
        <v>1981.17</v>
      </c>
      <c r="F215" s="221">
        <v>75895.136243381188</v>
      </c>
      <c r="G215" s="221">
        <v>60192.89</v>
      </c>
      <c r="H215" s="221">
        <v>-15702.246243381189</v>
      </c>
      <c r="I215" s="97">
        <v>25</v>
      </c>
      <c r="J215" s="96">
        <v>10901.84</v>
      </c>
      <c r="K215" s="227"/>
      <c r="L215" s="97">
        <v>0</v>
      </c>
      <c r="M215" s="96">
        <v>9155</v>
      </c>
      <c r="N215" s="117"/>
      <c r="O215" s="97">
        <v>0</v>
      </c>
      <c r="P215" s="96">
        <v>0</v>
      </c>
      <c r="Q215" s="228"/>
      <c r="R215" s="97">
        <v>0</v>
      </c>
      <c r="S215" s="96">
        <v>0</v>
      </c>
      <c r="T215" s="229"/>
      <c r="U215" s="97">
        <v>0</v>
      </c>
      <c r="V215" s="96">
        <v>0</v>
      </c>
      <c r="W215" s="97">
        <v>40</v>
      </c>
      <c r="X215" s="96">
        <v>5704</v>
      </c>
      <c r="Y215" s="97">
        <v>14176.05</v>
      </c>
      <c r="Z215" s="96">
        <v>0</v>
      </c>
      <c r="AA215" s="97">
        <v>0</v>
      </c>
      <c r="AB215" s="96">
        <v>0</v>
      </c>
      <c r="AC215" s="97">
        <v>6621</v>
      </c>
      <c r="AD215" s="96">
        <v>13635</v>
      </c>
      <c r="AE215" s="97">
        <v>8856.7023961304294</v>
      </c>
      <c r="AF215" s="96">
        <v>1114</v>
      </c>
      <c r="AG215" s="161"/>
      <c r="AH215" s="97">
        <v>8560.3422751379567</v>
      </c>
      <c r="AI215" s="96">
        <v>117.92</v>
      </c>
      <c r="AJ215" s="77"/>
      <c r="AK215" s="97">
        <v>5853.7538875201917</v>
      </c>
      <c r="AL215" s="96">
        <v>2838</v>
      </c>
      <c r="AM215" s="77"/>
      <c r="AN215" s="97">
        <v>0</v>
      </c>
      <c r="AO215" s="96">
        <v>0</v>
      </c>
      <c r="AP215" s="77"/>
      <c r="AQ215" s="97">
        <v>0</v>
      </c>
      <c r="AR215" s="96">
        <v>0</v>
      </c>
      <c r="AS215" s="77"/>
      <c r="AT215" s="97">
        <v>5567.8935030322027</v>
      </c>
      <c r="AU215" s="96">
        <v>1486</v>
      </c>
      <c r="AV215" s="77"/>
      <c r="AW215" s="97">
        <v>534.91590000000008</v>
      </c>
      <c r="AX215" s="96">
        <v>6269</v>
      </c>
      <c r="AY215" s="77"/>
      <c r="AZ215" s="96">
        <v>29373.60796182078</v>
      </c>
      <c r="BA215" s="96">
        <v>11824.92</v>
      </c>
      <c r="BB215" s="94">
        <v>-17548.687961820782</v>
      </c>
      <c r="BD215" s="8">
        <v>2</v>
      </c>
    </row>
    <row r="216" spans="1:56" ht="24.9" hidden="1" customHeight="1" x14ac:dyDescent="0.3">
      <c r="A216" s="81">
        <v>150000935</v>
      </c>
      <c r="B216" s="490" t="s">
        <v>436</v>
      </c>
      <c r="C216" s="121">
        <v>2</v>
      </c>
      <c r="D216" s="226" t="s">
        <v>870</v>
      </c>
      <c r="E216" s="220">
        <v>286.2</v>
      </c>
      <c r="F216" s="221">
        <v>17231.335791240384</v>
      </c>
      <c r="G216" s="221">
        <v>22849</v>
      </c>
      <c r="H216" s="221">
        <v>5617.6642087596156</v>
      </c>
      <c r="I216" s="97">
        <v>0</v>
      </c>
      <c r="J216" s="96">
        <v>0</v>
      </c>
      <c r="K216" s="227"/>
      <c r="L216" s="97">
        <v>0</v>
      </c>
      <c r="M216" s="96">
        <v>0</v>
      </c>
      <c r="N216" s="117"/>
      <c r="O216" s="97">
        <v>0</v>
      </c>
      <c r="P216" s="96">
        <v>0</v>
      </c>
      <c r="Q216" s="228"/>
      <c r="R216" s="97">
        <v>0</v>
      </c>
      <c r="S216" s="96">
        <v>0</v>
      </c>
      <c r="T216" s="229"/>
      <c r="U216" s="97">
        <v>0</v>
      </c>
      <c r="V216" s="96">
        <v>0</v>
      </c>
      <c r="W216" s="97">
        <v>4</v>
      </c>
      <c r="X216" s="96">
        <v>560</v>
      </c>
      <c r="Y216" s="97">
        <v>17439</v>
      </c>
      <c r="Z216" s="96">
        <v>0</v>
      </c>
      <c r="AA216" s="97">
        <v>0</v>
      </c>
      <c r="AB216" s="96">
        <v>0</v>
      </c>
      <c r="AC216" s="97">
        <v>1897</v>
      </c>
      <c r="AD216" s="96">
        <v>2953</v>
      </c>
      <c r="AE216" s="97">
        <v>2798.8554632474452</v>
      </c>
      <c r="AF216" s="96">
        <v>0</v>
      </c>
      <c r="AG216" s="77"/>
      <c r="AH216" s="97">
        <v>2556.6812066390121</v>
      </c>
      <c r="AI216" s="96">
        <v>0</v>
      </c>
      <c r="AJ216" s="77"/>
      <c r="AK216" s="97">
        <v>576.87683684234662</v>
      </c>
      <c r="AL216" s="96">
        <v>0</v>
      </c>
      <c r="AM216" s="77"/>
      <c r="AN216" s="97">
        <v>0</v>
      </c>
      <c r="AO216" s="96">
        <v>0</v>
      </c>
      <c r="AP216" s="77"/>
      <c r="AQ216" s="97">
        <v>0</v>
      </c>
      <c r="AR216" s="96">
        <v>0</v>
      </c>
      <c r="AS216" s="77"/>
      <c r="AT216" s="97">
        <v>247.92602528433363</v>
      </c>
      <c r="AU216" s="96">
        <v>0</v>
      </c>
      <c r="AV216" s="77"/>
      <c r="AW216" s="97">
        <v>77.274000000000015</v>
      </c>
      <c r="AX216" s="96">
        <v>0</v>
      </c>
      <c r="AY216" s="77"/>
      <c r="AZ216" s="96">
        <v>6257.613532013138</v>
      </c>
      <c r="BA216" s="96">
        <v>0</v>
      </c>
      <c r="BB216" s="94">
        <v>-6257.613532013138</v>
      </c>
      <c r="BD216" s="8">
        <v>2</v>
      </c>
    </row>
    <row r="217" spans="1:56" ht="24.9" hidden="1" customHeight="1" x14ac:dyDescent="0.3">
      <c r="A217" s="81">
        <v>150000937</v>
      </c>
      <c r="B217" s="490" t="s">
        <v>438</v>
      </c>
      <c r="C217" s="121">
        <v>9</v>
      </c>
      <c r="D217" s="226" t="s">
        <v>870</v>
      </c>
      <c r="E217" s="220">
        <v>3813.3</v>
      </c>
      <c r="F217" s="221">
        <v>217922.20277225607</v>
      </c>
      <c r="G217" s="221">
        <v>183788.69999999998</v>
      </c>
      <c r="H217" s="221">
        <v>-34133.502772256092</v>
      </c>
      <c r="I217" s="97">
        <v>259.3</v>
      </c>
      <c r="J217" s="96">
        <v>86914.540000000008</v>
      </c>
      <c r="K217" s="227"/>
      <c r="L217" s="97">
        <v>0</v>
      </c>
      <c r="M217" s="96">
        <v>8030</v>
      </c>
      <c r="N217" s="117"/>
      <c r="O217" s="97">
        <v>15</v>
      </c>
      <c r="P217" s="96">
        <v>1890</v>
      </c>
      <c r="Q217" s="228"/>
      <c r="R217" s="97">
        <v>10</v>
      </c>
      <c r="S217" s="96">
        <v>46735.64</v>
      </c>
      <c r="T217" s="229"/>
      <c r="U217" s="97">
        <v>0</v>
      </c>
      <c r="V217" s="96">
        <v>0</v>
      </c>
      <c r="W217" s="97">
        <v>0</v>
      </c>
      <c r="X217" s="96">
        <v>0</v>
      </c>
      <c r="Y217" s="97">
        <v>1411</v>
      </c>
      <c r="Z217" s="96">
        <v>0</v>
      </c>
      <c r="AA217" s="97">
        <v>0</v>
      </c>
      <c r="AB217" s="96">
        <v>2113</v>
      </c>
      <c r="AC217" s="97">
        <v>24741</v>
      </c>
      <c r="AD217" s="96">
        <v>11953.52</v>
      </c>
      <c r="AE217" s="97">
        <v>8182.8769075730861</v>
      </c>
      <c r="AF217" s="96">
        <v>7449.52</v>
      </c>
      <c r="AG217" s="77"/>
      <c r="AH217" s="97">
        <v>15687.612014721395</v>
      </c>
      <c r="AI217" s="96">
        <v>19579</v>
      </c>
      <c r="AJ217" s="77"/>
      <c r="AK217" s="97">
        <v>6671.0417521943837</v>
      </c>
      <c r="AL217" s="96">
        <v>6793</v>
      </c>
      <c r="AM217" s="77"/>
      <c r="AN217" s="97">
        <v>13572.713903495784</v>
      </c>
      <c r="AO217" s="96">
        <v>7481</v>
      </c>
      <c r="AP217" s="77"/>
      <c r="AQ217" s="97">
        <v>9845.374441636799</v>
      </c>
      <c r="AR217" s="96">
        <v>2756</v>
      </c>
      <c r="AS217" s="77"/>
      <c r="AT217" s="97">
        <v>10864.570675352614</v>
      </c>
      <c r="AU217" s="96">
        <v>18812</v>
      </c>
      <c r="AV217" s="77"/>
      <c r="AW217" s="97">
        <v>2415.3441781824131</v>
      </c>
      <c r="AX217" s="96">
        <v>0</v>
      </c>
      <c r="AY217" s="77"/>
      <c r="AZ217" s="96">
        <v>67239.53387315647</v>
      </c>
      <c r="BA217" s="96">
        <v>62870.520000000004</v>
      </c>
      <c r="BB217" s="94">
        <v>-4369.0138731564657</v>
      </c>
      <c r="BD217" s="8">
        <v>1</v>
      </c>
    </row>
    <row r="218" spans="1:56" ht="24.9" hidden="1" customHeight="1" x14ac:dyDescent="0.3">
      <c r="A218" s="81">
        <v>150000938</v>
      </c>
      <c r="B218" s="490" t="s">
        <v>440</v>
      </c>
      <c r="C218" s="121">
        <v>9</v>
      </c>
      <c r="D218" s="226" t="s">
        <v>870</v>
      </c>
      <c r="E218" s="220">
        <v>15437.47</v>
      </c>
      <c r="F218" s="221">
        <v>834624.04526247131</v>
      </c>
      <c r="G218" s="221">
        <v>938606.2873107437</v>
      </c>
      <c r="H218" s="221">
        <v>103982.2420482724</v>
      </c>
      <c r="I218" s="97">
        <v>75.240000000000009</v>
      </c>
      <c r="J218" s="96">
        <v>23379.27</v>
      </c>
      <c r="K218" s="227"/>
      <c r="L218" s="97">
        <v>2</v>
      </c>
      <c r="M218" s="96">
        <v>149536.72</v>
      </c>
      <c r="N218" s="230"/>
      <c r="O218" s="97">
        <v>0</v>
      </c>
      <c r="P218" s="96">
        <v>0</v>
      </c>
      <c r="Q218" s="228"/>
      <c r="R218" s="97">
        <v>36</v>
      </c>
      <c r="S218" s="96">
        <v>275742.59999999998</v>
      </c>
      <c r="T218" s="236"/>
      <c r="U218" s="97">
        <v>6544</v>
      </c>
      <c r="V218" s="96">
        <v>0</v>
      </c>
      <c r="W218" s="97">
        <v>103</v>
      </c>
      <c r="X218" s="96">
        <v>31636.599577859786</v>
      </c>
      <c r="Y218" s="97">
        <v>222423.35677869231</v>
      </c>
      <c r="Z218" s="96">
        <v>0</v>
      </c>
      <c r="AA218" s="97">
        <v>0</v>
      </c>
      <c r="AB218" s="96">
        <v>58753.479999999996</v>
      </c>
      <c r="AC218" s="97">
        <v>81947.929999999993</v>
      </c>
      <c r="AD218" s="96">
        <v>88642.330954191755</v>
      </c>
      <c r="AE218" s="97">
        <v>54837.079216504644</v>
      </c>
      <c r="AF218" s="96">
        <v>34738.294337243678</v>
      </c>
      <c r="AG218" s="234"/>
      <c r="AH218" s="97">
        <v>59843.346996105502</v>
      </c>
      <c r="AI218" s="96">
        <v>106173.35409002025</v>
      </c>
      <c r="AJ218" s="234"/>
      <c r="AK218" s="97">
        <v>26444.25844383987</v>
      </c>
      <c r="AL218" s="96">
        <v>36955.669897410626</v>
      </c>
      <c r="AM218" s="234"/>
      <c r="AN218" s="97">
        <v>53296.663415042087</v>
      </c>
      <c r="AO218" s="96">
        <v>8649.7900000000009</v>
      </c>
      <c r="AP218" s="77"/>
      <c r="AQ218" s="97">
        <v>23325.658961456891</v>
      </c>
      <c r="AR218" s="96">
        <v>11667</v>
      </c>
      <c r="AS218" s="234"/>
      <c r="AT218" s="97">
        <v>61559.83738909517</v>
      </c>
      <c r="AU218" s="96">
        <v>10351</v>
      </c>
      <c r="AV218" s="77"/>
      <c r="AW218" s="97">
        <v>5890.6736108979376</v>
      </c>
      <c r="AX218" s="96">
        <v>0</v>
      </c>
      <c r="AY218" s="77"/>
      <c r="AZ218" s="96">
        <v>285197.51803294208</v>
      </c>
      <c r="BA218" s="96">
        <v>208535.10832467457</v>
      </c>
      <c r="BB218" s="94">
        <v>-76662.409708267514</v>
      </c>
      <c r="BD218" s="8">
        <v>1</v>
      </c>
    </row>
    <row r="219" spans="1:56" ht="24.9" hidden="1" customHeight="1" x14ac:dyDescent="0.3">
      <c r="A219" s="81">
        <v>150000925</v>
      </c>
      <c r="B219" s="490" t="s">
        <v>442</v>
      </c>
      <c r="C219" s="121">
        <v>2</v>
      </c>
      <c r="D219" s="226" t="s">
        <v>870</v>
      </c>
      <c r="E219" s="220">
        <v>479.4</v>
      </c>
      <c r="F219" s="221">
        <v>31999.386428014459</v>
      </c>
      <c r="G219" s="221">
        <v>30355</v>
      </c>
      <c r="H219" s="221">
        <v>-1644.3864280144589</v>
      </c>
      <c r="I219" s="97">
        <v>28.5</v>
      </c>
      <c r="J219" s="96">
        <v>29674</v>
      </c>
      <c r="K219" s="227"/>
      <c r="L219" s="97">
        <v>0</v>
      </c>
      <c r="M219" s="96">
        <v>0</v>
      </c>
      <c r="N219" s="117"/>
      <c r="O219" s="97">
        <v>0</v>
      </c>
      <c r="P219" s="96">
        <v>0</v>
      </c>
      <c r="Q219" s="228"/>
      <c r="R219" s="97">
        <v>0</v>
      </c>
      <c r="S219" s="96">
        <v>0</v>
      </c>
      <c r="T219" s="229"/>
      <c r="U219" s="97">
        <v>0</v>
      </c>
      <c r="V219" s="96">
        <v>0</v>
      </c>
      <c r="W219" s="97">
        <v>0</v>
      </c>
      <c r="X219" s="96">
        <v>0</v>
      </c>
      <c r="Y219" s="97">
        <v>0</v>
      </c>
      <c r="Z219" s="96">
        <v>0</v>
      </c>
      <c r="AA219" s="97">
        <v>0</v>
      </c>
      <c r="AB219" s="96">
        <v>0</v>
      </c>
      <c r="AC219" s="97">
        <v>0</v>
      </c>
      <c r="AD219" s="96">
        <v>681</v>
      </c>
      <c r="AE219" s="97">
        <v>3581.6247296243837</v>
      </c>
      <c r="AF219" s="96">
        <v>2332</v>
      </c>
      <c r="AG219" s="161"/>
      <c r="AH219" s="97">
        <v>4916.2563524556999</v>
      </c>
      <c r="AI219" s="96">
        <v>0</v>
      </c>
      <c r="AJ219" s="77"/>
      <c r="AK219" s="97">
        <v>1233.7549711581742</v>
      </c>
      <c r="AL219" s="96">
        <v>7348.7928293797668</v>
      </c>
      <c r="AM219" s="77"/>
      <c r="AN219" s="97">
        <v>0</v>
      </c>
      <c r="AO219" s="96">
        <v>0</v>
      </c>
      <c r="AP219" s="77"/>
      <c r="AQ219" s="97">
        <v>0</v>
      </c>
      <c r="AR219" s="96">
        <v>0</v>
      </c>
      <c r="AS219" s="77"/>
      <c r="AT219" s="97">
        <v>496.60277172093168</v>
      </c>
      <c r="AU219" s="96">
        <v>704</v>
      </c>
      <c r="AV219" s="77"/>
      <c r="AW219" s="97">
        <v>114.69599999999998</v>
      </c>
      <c r="AX219" s="96">
        <v>1309</v>
      </c>
      <c r="AY219" s="77"/>
      <c r="AZ219" s="96">
        <v>10342.934824959188</v>
      </c>
      <c r="BA219" s="96">
        <v>11693.792829379767</v>
      </c>
      <c r="BB219" s="94">
        <v>1350.8580044205792</v>
      </c>
      <c r="BD219" s="8">
        <v>2</v>
      </c>
    </row>
    <row r="220" spans="1:56" ht="24.9" hidden="1" customHeight="1" x14ac:dyDescent="0.3">
      <c r="A220" s="81">
        <v>150000939</v>
      </c>
      <c r="B220" s="490" t="s">
        <v>444</v>
      </c>
      <c r="C220" s="121">
        <v>8</v>
      </c>
      <c r="D220" s="226" t="s">
        <v>870</v>
      </c>
      <c r="E220" s="220">
        <v>5138.55</v>
      </c>
      <c r="F220" s="221">
        <v>307673.66853402654</v>
      </c>
      <c r="G220" s="221">
        <v>345082.40132146765</v>
      </c>
      <c r="H220" s="221">
        <v>37408.732787441113</v>
      </c>
      <c r="I220" s="97">
        <v>75.900000000000006</v>
      </c>
      <c r="J220" s="96">
        <v>19835.580000000002</v>
      </c>
      <c r="K220" s="227"/>
      <c r="L220" s="97">
        <v>0</v>
      </c>
      <c r="M220" s="96">
        <v>0</v>
      </c>
      <c r="N220" s="117"/>
      <c r="O220" s="97">
        <v>212.8</v>
      </c>
      <c r="P220" s="96">
        <v>55019</v>
      </c>
      <c r="Q220" s="228"/>
      <c r="R220" s="97">
        <v>7</v>
      </c>
      <c r="S220" s="96">
        <v>38726</v>
      </c>
      <c r="T220" s="229"/>
      <c r="U220" s="97">
        <v>1486</v>
      </c>
      <c r="V220" s="96">
        <v>0</v>
      </c>
      <c r="W220" s="97">
        <v>0</v>
      </c>
      <c r="X220" s="96">
        <v>0</v>
      </c>
      <c r="Y220" s="97">
        <v>14072.39</v>
      </c>
      <c r="Z220" s="96">
        <v>0</v>
      </c>
      <c r="AA220" s="97">
        <v>0</v>
      </c>
      <c r="AB220" s="96">
        <v>844</v>
      </c>
      <c r="AC220" s="97">
        <v>188024.16999999998</v>
      </c>
      <c r="AD220" s="96">
        <v>27075.261321467638</v>
      </c>
      <c r="AE220" s="97">
        <v>13482.890432427037</v>
      </c>
      <c r="AF220" s="96">
        <v>7943.5572804069543</v>
      </c>
      <c r="AG220" s="77"/>
      <c r="AH220" s="97">
        <v>15604.792455694695</v>
      </c>
      <c r="AI220" s="96">
        <v>18421</v>
      </c>
      <c r="AJ220" s="77"/>
      <c r="AK220" s="97">
        <v>8929.8820256426843</v>
      </c>
      <c r="AL220" s="96">
        <v>308</v>
      </c>
      <c r="AM220" s="77"/>
      <c r="AN220" s="97">
        <v>15310.110439993074</v>
      </c>
      <c r="AO220" s="96">
        <v>440</v>
      </c>
      <c r="AP220" s="77"/>
      <c r="AQ220" s="97">
        <v>18055.45640570499</v>
      </c>
      <c r="AR220" s="96">
        <v>15.939306854250665</v>
      </c>
      <c r="AS220" s="77"/>
      <c r="AT220" s="97">
        <v>7292.1053128801605</v>
      </c>
      <c r="AU220" s="96">
        <v>7038.1628156041215</v>
      </c>
      <c r="AV220" s="77"/>
      <c r="AW220" s="97">
        <v>2464.2919614831467</v>
      </c>
      <c r="AX220" s="96">
        <v>4414</v>
      </c>
      <c r="AY220" s="77"/>
      <c r="AZ220" s="96">
        <v>81139.529033825776</v>
      </c>
      <c r="BA220" s="96">
        <v>38580.659402865327</v>
      </c>
      <c r="BB220" s="94">
        <v>-42558.869630960449</v>
      </c>
      <c r="BD220" s="8">
        <v>1</v>
      </c>
    </row>
    <row r="221" spans="1:56" ht="24.9" hidden="1" customHeight="1" x14ac:dyDescent="0.3">
      <c r="A221" s="81">
        <v>150000926</v>
      </c>
      <c r="B221" s="490" t="s">
        <v>446</v>
      </c>
      <c r="C221" s="121">
        <v>2</v>
      </c>
      <c r="D221" s="226" t="s">
        <v>870</v>
      </c>
      <c r="E221" s="220">
        <v>404.5</v>
      </c>
      <c r="F221" s="221">
        <v>28792.237888958345</v>
      </c>
      <c r="G221" s="221">
        <v>54616</v>
      </c>
      <c r="H221" s="221">
        <v>25823.762111041655</v>
      </c>
      <c r="I221" s="97">
        <v>251.6</v>
      </c>
      <c r="J221" s="96">
        <v>54355</v>
      </c>
      <c r="K221" s="227"/>
      <c r="L221" s="97">
        <v>0</v>
      </c>
      <c r="M221" s="96">
        <v>0</v>
      </c>
      <c r="N221" s="117"/>
      <c r="O221" s="97">
        <v>0</v>
      </c>
      <c r="P221" s="96">
        <v>0</v>
      </c>
      <c r="Q221" s="228"/>
      <c r="R221" s="97">
        <v>0</v>
      </c>
      <c r="S221" s="96">
        <v>0</v>
      </c>
      <c r="T221" s="229"/>
      <c r="U221" s="97">
        <v>0</v>
      </c>
      <c r="V221" s="96">
        <v>0</v>
      </c>
      <c r="W221" s="97">
        <v>0</v>
      </c>
      <c r="X221" s="96">
        <v>0</v>
      </c>
      <c r="Y221" s="97">
        <v>0</v>
      </c>
      <c r="Z221" s="96">
        <v>0</v>
      </c>
      <c r="AA221" s="97">
        <v>0</v>
      </c>
      <c r="AB221" s="96">
        <v>0</v>
      </c>
      <c r="AC221" s="97">
        <v>0</v>
      </c>
      <c r="AD221" s="96">
        <v>261</v>
      </c>
      <c r="AE221" s="97">
        <v>2446.6603141030041</v>
      </c>
      <c r="AF221" s="96">
        <v>0</v>
      </c>
      <c r="AG221" s="77"/>
      <c r="AH221" s="97">
        <v>4916.2563524556999</v>
      </c>
      <c r="AI221" s="96">
        <v>0</v>
      </c>
      <c r="AJ221" s="77"/>
      <c r="AK221" s="97">
        <v>0</v>
      </c>
      <c r="AL221" s="96">
        <v>0</v>
      </c>
      <c r="AM221" s="77"/>
      <c r="AN221" s="97">
        <v>0</v>
      </c>
      <c r="AO221" s="96">
        <v>0</v>
      </c>
      <c r="AP221" s="77"/>
      <c r="AQ221" s="97">
        <v>0</v>
      </c>
      <c r="AR221" s="96">
        <v>0</v>
      </c>
      <c r="AS221" s="77"/>
      <c r="AT221" s="97">
        <v>496.60277172093168</v>
      </c>
      <c r="AU221" s="96">
        <v>0</v>
      </c>
      <c r="AV221" s="77"/>
      <c r="AW221" s="97">
        <v>109.32300000000001</v>
      </c>
      <c r="AX221" s="96">
        <v>0</v>
      </c>
      <c r="AY221" s="77"/>
      <c r="AZ221" s="96">
        <v>7968.8424382796356</v>
      </c>
      <c r="BA221" s="96">
        <v>0</v>
      </c>
      <c r="BB221" s="94">
        <v>-7968.8424382796356</v>
      </c>
      <c r="BD221" s="8">
        <v>2</v>
      </c>
    </row>
    <row r="222" spans="1:56" ht="24.9" hidden="1" customHeight="1" x14ac:dyDescent="0.3">
      <c r="A222" s="81">
        <v>150000940</v>
      </c>
      <c r="B222" s="490" t="s">
        <v>448</v>
      </c>
      <c r="C222" s="121">
        <v>9</v>
      </c>
      <c r="D222" s="226" t="s">
        <v>870</v>
      </c>
      <c r="E222" s="220">
        <v>7450.81</v>
      </c>
      <c r="F222" s="221">
        <v>434496.5683020266</v>
      </c>
      <c r="G222" s="221">
        <v>516367.38539200055</v>
      </c>
      <c r="H222" s="221">
        <v>81870.817089973949</v>
      </c>
      <c r="I222" s="97">
        <v>282.2</v>
      </c>
      <c r="J222" s="96">
        <v>62472</v>
      </c>
      <c r="K222" s="227"/>
      <c r="L222" s="97">
        <v>1</v>
      </c>
      <c r="M222" s="96">
        <v>136812.37</v>
      </c>
      <c r="N222" s="230"/>
      <c r="O222" s="97">
        <v>543</v>
      </c>
      <c r="P222" s="96">
        <v>111577</v>
      </c>
      <c r="Q222" s="228"/>
      <c r="R222" s="97">
        <v>16</v>
      </c>
      <c r="S222" s="96">
        <v>49395</v>
      </c>
      <c r="T222" s="232"/>
      <c r="U222" s="97">
        <v>469.29591946661907</v>
      </c>
      <c r="V222" s="96">
        <v>0</v>
      </c>
      <c r="W222" s="97">
        <v>0</v>
      </c>
      <c r="X222" s="96">
        <v>0</v>
      </c>
      <c r="Y222" s="97">
        <v>79843.520000000004</v>
      </c>
      <c r="Z222" s="96">
        <v>0</v>
      </c>
      <c r="AA222" s="97">
        <v>0</v>
      </c>
      <c r="AB222" s="96">
        <v>21621.939472533883</v>
      </c>
      <c r="AC222" s="97">
        <v>33442</v>
      </c>
      <c r="AD222" s="96">
        <v>20734.260000000002</v>
      </c>
      <c r="AE222" s="97">
        <v>22792.297871641767</v>
      </c>
      <c r="AF222" s="96">
        <v>9300.2999999999993</v>
      </c>
      <c r="AG222" s="77"/>
      <c r="AH222" s="97">
        <v>26762.854340564238</v>
      </c>
      <c r="AI222" s="96">
        <v>25588.498672691738</v>
      </c>
      <c r="AJ222" s="77"/>
      <c r="AK222" s="97">
        <v>15308.59813182944</v>
      </c>
      <c r="AL222" s="96">
        <v>2270</v>
      </c>
      <c r="AM222" s="77"/>
      <c r="AN222" s="97">
        <v>23486.370031515293</v>
      </c>
      <c r="AO222" s="96">
        <v>6896</v>
      </c>
      <c r="AP222" s="77"/>
      <c r="AQ222" s="97">
        <v>9996.8741185930758</v>
      </c>
      <c r="AR222" s="96">
        <v>4182.9393068542504</v>
      </c>
      <c r="AS222" s="77"/>
      <c r="AT222" s="97">
        <v>22108.190825249843</v>
      </c>
      <c r="AU222" s="96">
        <v>11867.409068387722</v>
      </c>
      <c r="AV222" s="77"/>
      <c r="AW222" s="97">
        <v>3573.4056442013557</v>
      </c>
      <c r="AX222" s="96">
        <v>5895</v>
      </c>
      <c r="AY222" s="77"/>
      <c r="AZ222" s="96">
        <v>124028.59096359501</v>
      </c>
      <c r="BA222" s="96">
        <v>66000.147047933715</v>
      </c>
      <c r="BB222" s="94">
        <v>-58028.443915661293</v>
      </c>
      <c r="BD222" s="8">
        <v>1</v>
      </c>
    </row>
    <row r="223" spans="1:56" ht="24.9" hidden="1" customHeight="1" x14ac:dyDescent="0.3">
      <c r="A223" s="81">
        <v>150000941</v>
      </c>
      <c r="B223" s="490" t="s">
        <v>450</v>
      </c>
      <c r="C223" s="121">
        <v>8</v>
      </c>
      <c r="D223" s="226" t="s">
        <v>870</v>
      </c>
      <c r="E223" s="220">
        <v>6120.05</v>
      </c>
      <c r="F223" s="221">
        <v>431951.53739141318</v>
      </c>
      <c r="G223" s="221">
        <v>544720.53724967595</v>
      </c>
      <c r="H223" s="221">
        <v>112768.99985826277</v>
      </c>
      <c r="I223" s="97">
        <v>80.3</v>
      </c>
      <c r="J223" s="96">
        <v>23900.889129698637</v>
      </c>
      <c r="K223" s="227"/>
      <c r="L223" s="97">
        <v>4</v>
      </c>
      <c r="M223" s="96">
        <v>331652</v>
      </c>
      <c r="N223" s="117"/>
      <c r="O223" s="97">
        <v>201</v>
      </c>
      <c r="P223" s="96">
        <v>54742</v>
      </c>
      <c r="Q223" s="228"/>
      <c r="R223" s="97">
        <v>12</v>
      </c>
      <c r="S223" s="96">
        <v>78695.149999999994</v>
      </c>
      <c r="T223" s="236"/>
      <c r="U223" s="97">
        <v>0</v>
      </c>
      <c r="V223" s="96">
        <v>0</v>
      </c>
      <c r="W223" s="97">
        <v>0</v>
      </c>
      <c r="X223" s="96">
        <v>0</v>
      </c>
      <c r="Y223" s="97">
        <v>15686.5</v>
      </c>
      <c r="Z223" s="96">
        <v>0</v>
      </c>
      <c r="AA223" s="97">
        <v>0</v>
      </c>
      <c r="AB223" s="96">
        <v>3133.04</v>
      </c>
      <c r="AC223" s="97">
        <v>9721</v>
      </c>
      <c r="AD223" s="96">
        <v>27189.958119977375</v>
      </c>
      <c r="AE223" s="97">
        <v>10549.051266396316</v>
      </c>
      <c r="AF223" s="96">
        <v>6073</v>
      </c>
      <c r="AG223" s="77"/>
      <c r="AH223" s="97">
        <v>18138.623602499345</v>
      </c>
      <c r="AI223" s="96">
        <v>26007.422943737794</v>
      </c>
      <c r="AJ223" s="77"/>
      <c r="AK223" s="97">
        <v>7366.8820061320685</v>
      </c>
      <c r="AL223" s="96">
        <v>2742.8367242840341</v>
      </c>
      <c r="AM223" s="77"/>
      <c r="AN223" s="97">
        <v>18368.613204805879</v>
      </c>
      <c r="AO223" s="96">
        <v>1148.5448070087323</v>
      </c>
      <c r="AP223" s="77"/>
      <c r="AQ223" s="97">
        <v>8743.6651265163382</v>
      </c>
      <c r="AR223" s="96">
        <v>0</v>
      </c>
      <c r="AS223" s="77"/>
      <c r="AT223" s="97">
        <v>13908.526970536494</v>
      </c>
      <c r="AU223" s="96">
        <v>7446</v>
      </c>
      <c r="AV223" s="77"/>
      <c r="AW223" s="97">
        <v>4514.1870004877555</v>
      </c>
      <c r="AX223" s="96">
        <v>6071</v>
      </c>
      <c r="AY223" s="77"/>
      <c r="AZ223" s="96">
        <v>81589.549177374196</v>
      </c>
      <c r="BA223" s="96">
        <v>49488.804475030556</v>
      </c>
      <c r="BB223" s="94">
        <v>-32100.74470234364</v>
      </c>
      <c r="BD223" s="8">
        <v>1</v>
      </c>
    </row>
    <row r="224" spans="1:56" ht="24.9" hidden="1" customHeight="1" x14ac:dyDescent="0.3">
      <c r="A224" s="81">
        <v>150000957</v>
      </c>
      <c r="B224" s="490" t="s">
        <v>452</v>
      </c>
      <c r="C224" s="121">
        <v>9</v>
      </c>
      <c r="D224" s="226" t="s">
        <v>870</v>
      </c>
      <c r="E224" s="220">
        <v>2163.8200000000002</v>
      </c>
      <c r="F224" s="221">
        <v>121063.78582960315</v>
      </c>
      <c r="G224" s="221">
        <v>102869.66430249579</v>
      </c>
      <c r="H224" s="221">
        <v>-18194.12152710736</v>
      </c>
      <c r="I224" s="97">
        <v>0</v>
      </c>
      <c r="J224" s="96">
        <v>0</v>
      </c>
      <c r="K224" s="227"/>
      <c r="L224" s="97">
        <v>0</v>
      </c>
      <c r="M224" s="96">
        <v>600</v>
      </c>
      <c r="N224" s="117"/>
      <c r="O224" s="97">
        <v>0</v>
      </c>
      <c r="P224" s="96">
        <v>0</v>
      </c>
      <c r="Q224" s="228"/>
      <c r="R224" s="97">
        <v>5</v>
      </c>
      <c r="S224" s="96">
        <v>36047</v>
      </c>
      <c r="T224" s="229"/>
      <c r="U224" s="97">
        <v>0</v>
      </c>
      <c r="V224" s="96">
        <v>0</v>
      </c>
      <c r="W224" s="97">
        <v>67</v>
      </c>
      <c r="X224" s="96">
        <v>23348.294739895271</v>
      </c>
      <c r="Y224" s="97">
        <v>535</v>
      </c>
      <c r="Z224" s="96">
        <v>0</v>
      </c>
      <c r="AA224" s="97">
        <v>0</v>
      </c>
      <c r="AB224" s="96">
        <v>1892.26</v>
      </c>
      <c r="AC224" s="97">
        <v>17973.737942358806</v>
      </c>
      <c r="AD224" s="96">
        <v>22473.371620241713</v>
      </c>
      <c r="AE224" s="97">
        <v>8378.298012339108</v>
      </c>
      <c r="AF224" s="96">
        <v>2808.63</v>
      </c>
      <c r="AG224" s="234"/>
      <c r="AH224" s="97">
        <v>9116.2838451520565</v>
      </c>
      <c r="AI224" s="96">
        <v>1522</v>
      </c>
      <c r="AJ224" s="234"/>
      <c r="AK224" s="97">
        <v>3014.8501820689157</v>
      </c>
      <c r="AL224" s="96">
        <v>3537.6072908387187</v>
      </c>
      <c r="AM224" s="77"/>
      <c r="AN224" s="97">
        <v>7853.5233746512649</v>
      </c>
      <c r="AO224" s="96">
        <v>4408</v>
      </c>
      <c r="AP224" s="77"/>
      <c r="AQ224" s="97">
        <v>3332.4820137124525</v>
      </c>
      <c r="AR224" s="96">
        <v>54</v>
      </c>
      <c r="AS224" s="77"/>
      <c r="AT224" s="97">
        <v>2847.1949226370111</v>
      </c>
      <c r="AU224" s="96">
        <v>6029.6449808026209</v>
      </c>
      <c r="AV224" s="161"/>
      <c r="AW224" s="97">
        <v>961.33983840235396</v>
      </c>
      <c r="AX224" s="96">
        <v>1461</v>
      </c>
      <c r="AY224" s="77"/>
      <c r="AZ224" s="96">
        <v>35503.972188963162</v>
      </c>
      <c r="BA224" s="96">
        <v>19820.882271641342</v>
      </c>
      <c r="BB224" s="94">
        <v>-15683.08991732182</v>
      </c>
      <c r="BD224" s="8">
        <v>1</v>
      </c>
    </row>
    <row r="225" spans="1:56" ht="24.9" hidden="1" customHeight="1" x14ac:dyDescent="0.3">
      <c r="A225" s="81">
        <v>150000960</v>
      </c>
      <c r="B225" s="490" t="s">
        <v>454</v>
      </c>
      <c r="C225" s="121">
        <v>9</v>
      </c>
      <c r="D225" s="226" t="s">
        <v>870</v>
      </c>
      <c r="E225" s="220">
        <v>4314</v>
      </c>
      <c r="F225" s="221">
        <v>227966.23168175254</v>
      </c>
      <c r="G225" s="221">
        <v>272705.11833843973</v>
      </c>
      <c r="H225" s="221">
        <v>44738.886656687187</v>
      </c>
      <c r="I225" s="97">
        <v>0.5</v>
      </c>
      <c r="J225" s="96">
        <v>2326.3385919569628</v>
      </c>
      <c r="K225" s="227"/>
      <c r="L225" s="97">
        <v>1</v>
      </c>
      <c r="M225" s="96">
        <v>61848</v>
      </c>
      <c r="N225" s="117"/>
      <c r="O225" s="97">
        <v>0</v>
      </c>
      <c r="P225" s="96">
        <v>0</v>
      </c>
      <c r="Q225" s="228"/>
      <c r="R225" s="97">
        <v>12</v>
      </c>
      <c r="S225" s="96">
        <v>93079</v>
      </c>
      <c r="T225" s="232"/>
      <c r="U225" s="97">
        <v>0</v>
      </c>
      <c r="V225" s="96">
        <v>0</v>
      </c>
      <c r="W225" s="97">
        <v>58.5</v>
      </c>
      <c r="X225" s="96">
        <v>20282.341412989983</v>
      </c>
      <c r="Y225" s="97">
        <v>38603.839999999997</v>
      </c>
      <c r="Z225" s="96">
        <v>0</v>
      </c>
      <c r="AA225" s="97">
        <v>838</v>
      </c>
      <c r="AB225" s="96">
        <v>20833.546905905361</v>
      </c>
      <c r="AC225" s="97">
        <v>18863.543833594144</v>
      </c>
      <c r="AD225" s="96">
        <v>16030.507593993294</v>
      </c>
      <c r="AE225" s="97">
        <v>15752.339944565518</v>
      </c>
      <c r="AF225" s="96">
        <v>4643</v>
      </c>
      <c r="AG225" s="161"/>
      <c r="AH225" s="97">
        <v>17408.488661263676</v>
      </c>
      <c r="AI225" s="96">
        <v>23023.9</v>
      </c>
      <c r="AJ225" s="161"/>
      <c r="AK225" s="97">
        <v>5743.5012687938588</v>
      </c>
      <c r="AL225" s="96">
        <v>1967</v>
      </c>
      <c r="AM225" s="234"/>
      <c r="AN225" s="97">
        <v>13909.192836661681</v>
      </c>
      <c r="AO225" s="96">
        <v>0</v>
      </c>
      <c r="AP225" s="77"/>
      <c r="AQ225" s="97">
        <v>6459.9129085054838</v>
      </c>
      <c r="AR225" s="96">
        <v>0</v>
      </c>
      <c r="AS225" s="77"/>
      <c r="AT225" s="97">
        <v>7034.079172733992</v>
      </c>
      <c r="AU225" s="96">
        <v>15812.897825139964</v>
      </c>
      <c r="AV225" s="77"/>
      <c r="AW225" s="97">
        <v>1996.1899986970482</v>
      </c>
      <c r="AX225" s="96">
        <v>2920</v>
      </c>
      <c r="AY225" s="77"/>
      <c r="AZ225" s="96">
        <v>68303.704791221258</v>
      </c>
      <c r="BA225" s="96">
        <v>48366.797825139962</v>
      </c>
      <c r="BB225" s="94">
        <v>-19936.906966081297</v>
      </c>
      <c r="BD225" s="8">
        <v>1</v>
      </c>
    </row>
    <row r="226" spans="1:56" ht="24.9" hidden="1" customHeight="1" x14ac:dyDescent="0.3">
      <c r="A226" s="81">
        <v>150000963</v>
      </c>
      <c r="B226" s="490" t="s">
        <v>456</v>
      </c>
      <c r="C226" s="121">
        <v>9</v>
      </c>
      <c r="D226" s="226" t="s">
        <v>870</v>
      </c>
      <c r="E226" s="220">
        <v>2140.7399999999998</v>
      </c>
      <c r="F226" s="221">
        <v>126828.27783452235</v>
      </c>
      <c r="G226" s="221">
        <v>108743.69316649664</v>
      </c>
      <c r="H226" s="221">
        <v>-18084.584668025709</v>
      </c>
      <c r="I226" s="97">
        <v>103.3</v>
      </c>
      <c r="J226" s="96">
        <v>18010</v>
      </c>
      <c r="K226" s="231"/>
      <c r="L226" s="97">
        <v>0</v>
      </c>
      <c r="M226" s="96">
        <v>13643</v>
      </c>
      <c r="N226" s="117"/>
      <c r="O226" s="97">
        <v>0</v>
      </c>
      <c r="P226" s="96">
        <v>0</v>
      </c>
      <c r="Q226" s="228"/>
      <c r="R226" s="97">
        <v>5</v>
      </c>
      <c r="S226" s="96">
        <v>35082.781687729257</v>
      </c>
      <c r="T226" s="229"/>
      <c r="U226" s="97">
        <v>173.81774176478288</v>
      </c>
      <c r="V226" s="96">
        <v>0</v>
      </c>
      <c r="W226" s="97">
        <v>41</v>
      </c>
      <c r="X226" s="96">
        <v>16113.790829321255</v>
      </c>
      <c r="Y226" s="97">
        <v>2215</v>
      </c>
      <c r="Z226" s="96">
        <v>0</v>
      </c>
      <c r="AA226" s="97">
        <v>0</v>
      </c>
      <c r="AB226" s="96">
        <v>1692.11</v>
      </c>
      <c r="AC226" s="97">
        <v>11213.219582481535</v>
      </c>
      <c r="AD226" s="96">
        <v>10599.973325199804</v>
      </c>
      <c r="AE226" s="97">
        <v>8378.298012339108</v>
      </c>
      <c r="AF226" s="96">
        <v>1993</v>
      </c>
      <c r="AG226" s="77"/>
      <c r="AH226" s="97">
        <v>9116.2838451520565</v>
      </c>
      <c r="AI226" s="96">
        <v>6789</v>
      </c>
      <c r="AJ226" s="77"/>
      <c r="AK226" s="97">
        <v>2940.4568173907192</v>
      </c>
      <c r="AL226" s="96">
        <v>0</v>
      </c>
      <c r="AM226" s="77"/>
      <c r="AN226" s="97">
        <v>7418.2064459176463</v>
      </c>
      <c r="AO226" s="96">
        <v>0</v>
      </c>
      <c r="AP226" s="77"/>
      <c r="AQ226" s="97">
        <v>3332.4820137124525</v>
      </c>
      <c r="AR226" s="96">
        <v>0</v>
      </c>
      <c r="AS226" s="77"/>
      <c r="AT226" s="97">
        <v>2847.1949226370111</v>
      </c>
      <c r="AU226" s="96">
        <v>4656</v>
      </c>
      <c r="AV226" s="77"/>
      <c r="AW226" s="97">
        <v>697.71066225113134</v>
      </c>
      <c r="AX226" s="96">
        <v>1461</v>
      </c>
      <c r="AY226" s="77"/>
      <c r="AZ226" s="96">
        <v>34730.632719400128</v>
      </c>
      <c r="BA226" s="96">
        <v>14899</v>
      </c>
      <c r="BB226" s="94">
        <v>-19831.632719400128</v>
      </c>
      <c r="BD226" s="8">
        <v>1</v>
      </c>
    </row>
    <row r="227" spans="1:56" ht="24.9" hidden="1" customHeight="1" x14ac:dyDescent="0.3">
      <c r="A227" s="81">
        <v>150000927</v>
      </c>
      <c r="B227" s="490" t="s">
        <v>458</v>
      </c>
      <c r="C227" s="121">
        <v>2</v>
      </c>
      <c r="D227" s="226" t="s">
        <v>870</v>
      </c>
      <c r="E227" s="220">
        <v>657.8</v>
      </c>
      <c r="F227" s="221">
        <v>34159.005215608413</v>
      </c>
      <c r="G227" s="221">
        <v>16033</v>
      </c>
      <c r="H227" s="221">
        <v>-18126.005215608413</v>
      </c>
      <c r="I227" s="97">
        <v>0</v>
      </c>
      <c r="J227" s="96">
        <v>0</v>
      </c>
      <c r="K227" s="227"/>
      <c r="L227" s="97">
        <v>0</v>
      </c>
      <c r="M227" s="96">
        <v>0</v>
      </c>
      <c r="N227" s="117"/>
      <c r="O227" s="97">
        <v>0</v>
      </c>
      <c r="P227" s="96">
        <v>0</v>
      </c>
      <c r="Q227" s="228"/>
      <c r="R227" s="97">
        <v>0</v>
      </c>
      <c r="S227" s="96">
        <v>0</v>
      </c>
      <c r="T227" s="229"/>
      <c r="U227" s="97">
        <v>0</v>
      </c>
      <c r="V227" s="96">
        <v>0</v>
      </c>
      <c r="W227" s="97">
        <v>0</v>
      </c>
      <c r="X227" s="96">
        <v>0</v>
      </c>
      <c r="Y227" s="97">
        <v>2799</v>
      </c>
      <c r="Z227" s="96">
        <v>0</v>
      </c>
      <c r="AA227" s="97">
        <v>12133</v>
      </c>
      <c r="AB227" s="96">
        <v>0</v>
      </c>
      <c r="AC227" s="97">
        <v>0</v>
      </c>
      <c r="AD227" s="96">
        <v>1101</v>
      </c>
      <c r="AE227" s="97">
        <v>4278.9922536683007</v>
      </c>
      <c r="AF227" s="96">
        <v>0</v>
      </c>
      <c r="AG227" s="77"/>
      <c r="AH227" s="97">
        <v>6498.9985711376585</v>
      </c>
      <c r="AI227" s="96">
        <v>0</v>
      </c>
      <c r="AJ227" s="77"/>
      <c r="AK227" s="97">
        <v>1809.1250729010078</v>
      </c>
      <c r="AL227" s="96">
        <v>1743</v>
      </c>
      <c r="AM227" s="77"/>
      <c r="AN227" s="97">
        <v>0</v>
      </c>
      <c r="AO227" s="96">
        <v>0</v>
      </c>
      <c r="AP227" s="77"/>
      <c r="AQ227" s="97">
        <v>0</v>
      </c>
      <c r="AR227" s="96">
        <v>0</v>
      </c>
      <c r="AS227" s="77"/>
      <c r="AT227" s="97">
        <v>496.60272646211826</v>
      </c>
      <c r="AU227" s="96">
        <v>9709</v>
      </c>
      <c r="AV227" s="77"/>
      <c r="AW227" s="97">
        <v>191.565</v>
      </c>
      <c r="AX227" s="96">
        <v>3465</v>
      </c>
      <c r="AY227" s="77"/>
      <c r="AZ227" s="96">
        <v>13275.283624169086</v>
      </c>
      <c r="BA227" s="96">
        <v>14917</v>
      </c>
      <c r="BB227" s="94">
        <v>1641.7163758309143</v>
      </c>
      <c r="BD227" s="8">
        <v>2</v>
      </c>
    </row>
    <row r="228" spans="1:56" ht="24.9" hidden="1" customHeight="1" x14ac:dyDescent="0.3">
      <c r="A228" s="81">
        <v>150000958</v>
      </c>
      <c r="B228" s="490" t="s">
        <v>460</v>
      </c>
      <c r="C228" s="121">
        <v>9</v>
      </c>
      <c r="D228" s="226" t="s">
        <v>870</v>
      </c>
      <c r="E228" s="220">
        <v>2135.1</v>
      </c>
      <c r="F228" s="221">
        <v>121652.90910243627</v>
      </c>
      <c r="G228" s="221">
        <v>58862.19024716413</v>
      </c>
      <c r="H228" s="221">
        <v>-62790.718855272142</v>
      </c>
      <c r="I228" s="97">
        <v>6.8</v>
      </c>
      <c r="J228" s="96">
        <v>1153</v>
      </c>
      <c r="K228" s="227"/>
      <c r="L228" s="97">
        <v>0</v>
      </c>
      <c r="M228" s="96">
        <v>1398</v>
      </c>
      <c r="N228" s="117"/>
      <c r="O228" s="97">
        <v>0</v>
      </c>
      <c r="P228" s="96">
        <v>0</v>
      </c>
      <c r="Q228" s="228"/>
      <c r="R228" s="97">
        <v>6</v>
      </c>
      <c r="S228" s="96">
        <v>31926.04</v>
      </c>
      <c r="T228" s="229"/>
      <c r="U228" s="97">
        <v>156.44195923745193</v>
      </c>
      <c r="V228" s="96">
        <v>0</v>
      </c>
      <c r="W228" s="97">
        <v>40</v>
      </c>
      <c r="X228" s="96">
        <v>11544.336663457003</v>
      </c>
      <c r="Y228" s="97">
        <v>5925</v>
      </c>
      <c r="Z228" s="96">
        <v>0</v>
      </c>
      <c r="AA228" s="97">
        <v>0</v>
      </c>
      <c r="AB228" s="96">
        <v>662.3716244696717</v>
      </c>
      <c r="AC228" s="97">
        <v>0</v>
      </c>
      <c r="AD228" s="96">
        <v>6097</v>
      </c>
      <c r="AE228" s="97">
        <v>8378.298012339108</v>
      </c>
      <c r="AF228" s="96">
        <v>2912.1672804069544</v>
      </c>
      <c r="AG228" s="77"/>
      <c r="AH228" s="97">
        <v>9116.2838451520565</v>
      </c>
      <c r="AI228" s="96">
        <v>3118.0801089777478</v>
      </c>
      <c r="AJ228" s="77"/>
      <c r="AK228" s="97">
        <v>2877.8931171890863</v>
      </c>
      <c r="AL228" s="96">
        <v>0</v>
      </c>
      <c r="AM228" s="77"/>
      <c r="AN228" s="97">
        <v>7268.0234060516841</v>
      </c>
      <c r="AO228" s="96">
        <v>1303.1085559293224</v>
      </c>
      <c r="AP228" s="77"/>
      <c r="AQ228" s="97">
        <v>3332.4820137124525</v>
      </c>
      <c r="AR228" s="96">
        <v>0</v>
      </c>
      <c r="AS228" s="77"/>
      <c r="AT228" s="97">
        <v>2847.1949226370111</v>
      </c>
      <c r="AU228" s="96">
        <v>2774.7129793396789</v>
      </c>
      <c r="AV228" s="77"/>
      <c r="AW228" s="97">
        <v>1294.474013765192</v>
      </c>
      <c r="AX228" s="96">
        <v>2092.6</v>
      </c>
      <c r="AY228" s="77"/>
      <c r="AZ228" s="96">
        <v>35114.649330846587</v>
      </c>
      <c r="BA228" s="96">
        <v>12200.668924653704</v>
      </c>
      <c r="BB228" s="94">
        <v>-22913.980406192881</v>
      </c>
      <c r="BD228" s="8">
        <v>1</v>
      </c>
    </row>
    <row r="229" spans="1:56" ht="24.9" hidden="1" customHeight="1" x14ac:dyDescent="0.3">
      <c r="A229" s="81">
        <v>150000961</v>
      </c>
      <c r="B229" s="490" t="s">
        <v>462</v>
      </c>
      <c r="C229" s="121">
        <v>9</v>
      </c>
      <c r="D229" s="226" t="s">
        <v>870</v>
      </c>
      <c r="E229" s="220">
        <v>4349.8999999999996</v>
      </c>
      <c r="F229" s="221">
        <v>224238.0830959384</v>
      </c>
      <c r="G229" s="221">
        <v>378503.42289227073</v>
      </c>
      <c r="H229" s="221">
        <v>154265.33979633232</v>
      </c>
      <c r="I229" s="97">
        <v>17.3</v>
      </c>
      <c r="J229" s="96">
        <v>3315</v>
      </c>
      <c r="K229" s="227"/>
      <c r="L229" s="97">
        <v>1</v>
      </c>
      <c r="M229" s="96">
        <v>66625</v>
      </c>
      <c r="N229" s="232"/>
      <c r="O229" s="97">
        <v>0</v>
      </c>
      <c r="P229" s="96">
        <v>0</v>
      </c>
      <c r="Q229" s="228"/>
      <c r="R229" s="97">
        <v>9</v>
      </c>
      <c r="S229" s="96">
        <v>35545.502645645276</v>
      </c>
      <c r="T229" s="232"/>
      <c r="U229" s="97">
        <v>0</v>
      </c>
      <c r="V229" s="96">
        <v>0</v>
      </c>
      <c r="W229" s="97">
        <v>69</v>
      </c>
      <c r="X229" s="96">
        <v>25422.031757301254</v>
      </c>
      <c r="Y229" s="97">
        <v>8955</v>
      </c>
      <c r="Z229" s="96">
        <v>0</v>
      </c>
      <c r="AA229" s="97">
        <v>0</v>
      </c>
      <c r="AB229" s="96">
        <v>7545</v>
      </c>
      <c r="AC229" s="97">
        <v>214937.79097925118</v>
      </c>
      <c r="AD229" s="96">
        <v>16158.09751007301</v>
      </c>
      <c r="AE229" s="97">
        <v>16373.283608939768</v>
      </c>
      <c r="AF229" s="96">
        <v>1600</v>
      </c>
      <c r="AG229" s="77"/>
      <c r="AH229" s="97">
        <v>18232.567690304102</v>
      </c>
      <c r="AI229" s="96">
        <v>0</v>
      </c>
      <c r="AJ229" s="77"/>
      <c r="AK229" s="97">
        <v>6506.1104804064134</v>
      </c>
      <c r="AL229" s="96">
        <v>1839</v>
      </c>
      <c r="AM229" s="234"/>
      <c r="AN229" s="97">
        <v>14192.605990839129</v>
      </c>
      <c r="AO229" s="96">
        <v>1998.1913451964265</v>
      </c>
      <c r="AP229" s="77"/>
      <c r="AQ229" s="97">
        <v>6664.3927379831712</v>
      </c>
      <c r="AR229" s="96">
        <v>0</v>
      </c>
      <c r="AS229" s="77"/>
      <c r="AT229" s="97">
        <v>7354.461924548651</v>
      </c>
      <c r="AU229" s="96">
        <v>12184</v>
      </c>
      <c r="AV229" s="77"/>
      <c r="AW229" s="97">
        <v>1379.0077520385187</v>
      </c>
      <c r="AX229" s="96">
        <v>4198.8500000000004</v>
      </c>
      <c r="AY229" s="77"/>
      <c r="AZ229" s="96">
        <v>70702.430185059769</v>
      </c>
      <c r="BA229" s="96">
        <v>21820.041345196427</v>
      </c>
      <c r="BB229" s="94">
        <v>-48882.388839863343</v>
      </c>
      <c r="BD229" s="8">
        <v>1</v>
      </c>
    </row>
    <row r="230" spans="1:56" ht="24.9" hidden="1" customHeight="1" x14ac:dyDescent="0.3">
      <c r="A230" s="81">
        <v>150000964</v>
      </c>
      <c r="B230" s="490" t="s">
        <v>464</v>
      </c>
      <c r="C230" s="121">
        <v>9</v>
      </c>
      <c r="D230" s="226" t="s">
        <v>870</v>
      </c>
      <c r="E230" s="220">
        <v>2131.85</v>
      </c>
      <c r="F230" s="221">
        <v>113189.52405440547</v>
      </c>
      <c r="G230" s="221">
        <v>164483.63058494535</v>
      </c>
      <c r="H230" s="221">
        <v>51294.106530539881</v>
      </c>
      <c r="I230" s="97">
        <v>52.2</v>
      </c>
      <c r="J230" s="96">
        <v>12296</v>
      </c>
      <c r="K230" s="227"/>
      <c r="L230" s="97">
        <v>0</v>
      </c>
      <c r="M230" s="96">
        <v>0</v>
      </c>
      <c r="N230" s="117"/>
      <c r="O230" s="97">
        <v>0</v>
      </c>
      <c r="P230" s="96">
        <v>0</v>
      </c>
      <c r="Q230" s="228"/>
      <c r="R230" s="97">
        <v>6</v>
      </c>
      <c r="S230" s="96">
        <v>6676</v>
      </c>
      <c r="T230" s="229"/>
      <c r="U230" s="97">
        <v>156.44195923745193</v>
      </c>
      <c r="V230" s="96">
        <v>0</v>
      </c>
      <c r="W230" s="97">
        <v>36.56</v>
      </c>
      <c r="X230" s="96">
        <v>23709.938625707906</v>
      </c>
      <c r="Y230" s="97">
        <v>12455.81</v>
      </c>
      <c r="Z230" s="96">
        <v>0</v>
      </c>
      <c r="AA230" s="97">
        <v>0</v>
      </c>
      <c r="AB230" s="96">
        <v>0</v>
      </c>
      <c r="AC230" s="97">
        <v>105613.44</v>
      </c>
      <c r="AD230" s="96">
        <v>3576</v>
      </c>
      <c r="AE230" s="97">
        <v>7388.219595259915</v>
      </c>
      <c r="AF230" s="96">
        <v>3206.5</v>
      </c>
      <c r="AG230" s="77"/>
      <c r="AH230" s="97">
        <v>7880.1653015914089</v>
      </c>
      <c r="AI230" s="96">
        <v>6693</v>
      </c>
      <c r="AJ230" s="77"/>
      <c r="AK230" s="97">
        <v>2541.1754653963872</v>
      </c>
      <c r="AL230" s="96">
        <v>1440</v>
      </c>
      <c r="AM230" s="77"/>
      <c r="AN230" s="97">
        <v>6665.7460140911908</v>
      </c>
      <c r="AO230" s="96">
        <v>985.10855592932239</v>
      </c>
      <c r="AP230" s="77"/>
      <c r="AQ230" s="97">
        <v>3025.7622694959232</v>
      </c>
      <c r="AR230" s="96">
        <v>0</v>
      </c>
      <c r="AS230" s="77"/>
      <c r="AT230" s="97">
        <v>2441.4703950792641</v>
      </c>
      <c r="AU230" s="96">
        <v>0</v>
      </c>
      <c r="AV230" s="77"/>
      <c r="AW230" s="97">
        <v>697.71066225113134</v>
      </c>
      <c r="AX230" s="96">
        <v>2092.6</v>
      </c>
      <c r="AY230" s="77"/>
      <c r="AZ230" s="96">
        <v>30640.24970316522</v>
      </c>
      <c r="BA230" s="96">
        <v>14417.208555929323</v>
      </c>
      <c r="BB230" s="94">
        <v>-16223.041147235897</v>
      </c>
      <c r="BD230" s="8">
        <v>1</v>
      </c>
    </row>
    <row r="231" spans="1:56" ht="24.9" hidden="1" customHeight="1" x14ac:dyDescent="0.3">
      <c r="A231" s="81">
        <v>150000943</v>
      </c>
      <c r="B231" s="490" t="s">
        <v>466</v>
      </c>
      <c r="C231" s="121">
        <v>1</v>
      </c>
      <c r="D231" s="226" t="s">
        <v>870</v>
      </c>
      <c r="E231" s="220">
        <v>105</v>
      </c>
      <c r="F231" s="221">
        <v>6246.9781629383915</v>
      </c>
      <c r="G231" s="221">
        <v>5813</v>
      </c>
      <c r="H231" s="221">
        <v>-433.97816293839151</v>
      </c>
      <c r="I231" s="97">
        <v>0</v>
      </c>
      <c r="J231" s="96">
        <v>2023</v>
      </c>
      <c r="K231" s="227"/>
      <c r="L231" s="97">
        <v>0</v>
      </c>
      <c r="M231" s="96">
        <v>0</v>
      </c>
      <c r="N231" s="117"/>
      <c r="O231" s="97">
        <v>0</v>
      </c>
      <c r="P231" s="96">
        <v>0</v>
      </c>
      <c r="Q231" s="228"/>
      <c r="R231" s="97">
        <v>0</v>
      </c>
      <c r="S231" s="96">
        <v>0</v>
      </c>
      <c r="T231" s="229"/>
      <c r="U231" s="97">
        <v>0</v>
      </c>
      <c r="V231" s="96">
        <v>0</v>
      </c>
      <c r="W231" s="97">
        <v>0</v>
      </c>
      <c r="X231" s="96">
        <v>0</v>
      </c>
      <c r="Y231" s="97">
        <v>0</v>
      </c>
      <c r="Z231" s="96">
        <v>0</v>
      </c>
      <c r="AA231" s="97">
        <v>0</v>
      </c>
      <c r="AB231" s="96">
        <v>0</v>
      </c>
      <c r="AC231" s="97">
        <v>0</v>
      </c>
      <c r="AD231" s="96">
        <v>3790</v>
      </c>
      <c r="AE231" s="97">
        <v>0</v>
      </c>
      <c r="AF231" s="96">
        <v>0</v>
      </c>
      <c r="AG231" s="77"/>
      <c r="AH231" s="97">
        <v>0</v>
      </c>
      <c r="AI231" s="96">
        <v>0</v>
      </c>
      <c r="AJ231" s="77"/>
      <c r="AK231" s="97">
        <v>0</v>
      </c>
      <c r="AL231" s="96">
        <v>0</v>
      </c>
      <c r="AM231" s="77"/>
      <c r="AN231" s="97">
        <v>0</v>
      </c>
      <c r="AO231" s="96">
        <v>0</v>
      </c>
      <c r="AP231" s="77"/>
      <c r="AQ231" s="97">
        <v>0</v>
      </c>
      <c r="AR231" s="96">
        <v>0</v>
      </c>
      <c r="AS231" s="77"/>
      <c r="AT231" s="97">
        <v>0</v>
      </c>
      <c r="AU231" s="96">
        <v>0</v>
      </c>
      <c r="AV231" s="77"/>
      <c r="AW231" s="97">
        <v>68.050841658216257</v>
      </c>
      <c r="AX231" s="96">
        <v>0</v>
      </c>
      <c r="AY231" s="77"/>
      <c r="AZ231" s="96">
        <v>68.050841658216257</v>
      </c>
      <c r="BA231" s="96">
        <v>0</v>
      </c>
      <c r="BB231" s="94">
        <v>-68.050841658216257</v>
      </c>
      <c r="BD231" s="8">
        <v>1</v>
      </c>
    </row>
    <row r="232" spans="1:56" ht="24.9" hidden="1" customHeight="1" x14ac:dyDescent="0.3">
      <c r="A232" s="81">
        <v>150000944</v>
      </c>
      <c r="B232" s="490" t="s">
        <v>468</v>
      </c>
      <c r="C232" s="121">
        <v>1</v>
      </c>
      <c r="D232" s="226" t="s">
        <v>870</v>
      </c>
      <c r="E232" s="220">
        <v>140.69999999999999</v>
      </c>
      <c r="F232" s="221">
        <v>8160.163619669539</v>
      </c>
      <c r="G232" s="221">
        <v>17275</v>
      </c>
      <c r="H232" s="221">
        <v>9114.8363803304601</v>
      </c>
      <c r="I232" s="97">
        <v>0</v>
      </c>
      <c r="J232" s="96">
        <v>2023</v>
      </c>
      <c r="K232" s="227"/>
      <c r="L232" s="97">
        <v>0</v>
      </c>
      <c r="M232" s="96">
        <v>0</v>
      </c>
      <c r="N232" s="117"/>
      <c r="O232" s="97">
        <v>0</v>
      </c>
      <c r="P232" s="96">
        <v>0</v>
      </c>
      <c r="Q232" s="228"/>
      <c r="R232" s="97">
        <v>0</v>
      </c>
      <c r="S232" s="96">
        <v>0</v>
      </c>
      <c r="T232" s="229"/>
      <c r="U232" s="97">
        <v>0</v>
      </c>
      <c r="V232" s="96">
        <v>0</v>
      </c>
      <c r="W232" s="97">
        <v>0</v>
      </c>
      <c r="X232" s="96">
        <v>0</v>
      </c>
      <c r="Y232" s="97">
        <v>13198</v>
      </c>
      <c r="Z232" s="96">
        <v>0</v>
      </c>
      <c r="AA232" s="97">
        <v>0</v>
      </c>
      <c r="AB232" s="96">
        <v>0</v>
      </c>
      <c r="AC232" s="97">
        <v>0</v>
      </c>
      <c r="AD232" s="96">
        <v>2054</v>
      </c>
      <c r="AE232" s="97">
        <v>0</v>
      </c>
      <c r="AF232" s="96">
        <v>0</v>
      </c>
      <c r="AG232" s="77"/>
      <c r="AH232" s="97">
        <v>0</v>
      </c>
      <c r="AI232" s="96">
        <v>0</v>
      </c>
      <c r="AJ232" s="77"/>
      <c r="AK232" s="97">
        <v>0</v>
      </c>
      <c r="AL232" s="96">
        <v>0</v>
      </c>
      <c r="AM232" s="77"/>
      <c r="AN232" s="97">
        <v>0</v>
      </c>
      <c r="AO232" s="96">
        <v>0</v>
      </c>
      <c r="AP232" s="77"/>
      <c r="AQ232" s="97">
        <v>0</v>
      </c>
      <c r="AR232" s="96">
        <v>0</v>
      </c>
      <c r="AS232" s="77"/>
      <c r="AT232" s="97">
        <v>0</v>
      </c>
      <c r="AU232" s="96">
        <v>0</v>
      </c>
      <c r="AV232" s="77"/>
      <c r="AW232" s="97">
        <v>93.713548232221186</v>
      </c>
      <c r="AX232" s="96">
        <v>0</v>
      </c>
      <c r="AY232" s="77"/>
      <c r="AZ232" s="96">
        <v>93.713548232221186</v>
      </c>
      <c r="BA232" s="96">
        <v>0</v>
      </c>
      <c r="BB232" s="94">
        <v>-93.713548232221186</v>
      </c>
      <c r="BD232" s="8">
        <v>1</v>
      </c>
    </row>
    <row r="233" spans="1:56" ht="24.9" hidden="1" customHeight="1" x14ac:dyDescent="0.3">
      <c r="A233" s="81">
        <v>150000945</v>
      </c>
      <c r="B233" s="490" t="s">
        <v>470</v>
      </c>
      <c r="C233" s="121">
        <v>10</v>
      </c>
      <c r="D233" s="226" t="s">
        <v>870</v>
      </c>
      <c r="E233" s="220">
        <v>6742.76</v>
      </c>
      <c r="F233" s="221">
        <v>370737.01442061434</v>
      </c>
      <c r="G233" s="221">
        <v>353421.00709988369</v>
      </c>
      <c r="H233" s="221">
        <v>-17316.007320730656</v>
      </c>
      <c r="I233" s="97">
        <v>454.90000000000009</v>
      </c>
      <c r="J233" s="96">
        <v>104924.96</v>
      </c>
      <c r="K233" s="231"/>
      <c r="L233" s="97">
        <v>0</v>
      </c>
      <c r="M233" s="96">
        <v>117.2</v>
      </c>
      <c r="N233" s="117"/>
      <c r="O233" s="97">
        <v>0</v>
      </c>
      <c r="P233" s="96">
        <v>0</v>
      </c>
      <c r="Q233" s="228"/>
      <c r="R233" s="97">
        <v>11</v>
      </c>
      <c r="S233" s="96">
        <v>77394.260167190689</v>
      </c>
      <c r="T233" s="236"/>
      <c r="U233" s="97">
        <v>0</v>
      </c>
      <c r="V233" s="96">
        <v>0</v>
      </c>
      <c r="W233" s="97">
        <v>0</v>
      </c>
      <c r="X233" s="96">
        <v>0</v>
      </c>
      <c r="Y233" s="97">
        <v>88357</v>
      </c>
      <c r="Z233" s="96">
        <v>0</v>
      </c>
      <c r="AA233" s="97">
        <v>0</v>
      </c>
      <c r="AB233" s="96">
        <v>16830.190000000002</v>
      </c>
      <c r="AC233" s="97">
        <v>27147.613172377394</v>
      </c>
      <c r="AD233" s="96">
        <v>38649.783760315542</v>
      </c>
      <c r="AE233" s="97">
        <v>26014.025353024095</v>
      </c>
      <c r="AF233" s="96">
        <v>8305.76</v>
      </c>
      <c r="AG233" s="77"/>
      <c r="AH233" s="97">
        <v>28070.233079807218</v>
      </c>
      <c r="AI233" s="96">
        <v>10426</v>
      </c>
      <c r="AJ233" s="77"/>
      <c r="AK233" s="97">
        <v>14073.343943438962</v>
      </c>
      <c r="AL233" s="96">
        <v>756</v>
      </c>
      <c r="AM233" s="77"/>
      <c r="AN233" s="97">
        <v>23014.832075046812</v>
      </c>
      <c r="AO233" s="96">
        <v>1769</v>
      </c>
      <c r="AP233" s="77"/>
      <c r="AQ233" s="97">
        <v>10678.445965798974</v>
      </c>
      <c r="AR233" s="96">
        <v>7414.9393068542504</v>
      </c>
      <c r="AS233" s="77"/>
      <c r="AT233" s="97">
        <v>14853.068321218967</v>
      </c>
      <c r="AU233" s="96">
        <v>32612</v>
      </c>
      <c r="AV233" s="244"/>
      <c r="AW233" s="97">
        <v>2982.09364189608</v>
      </c>
      <c r="AX233" s="96">
        <v>6795</v>
      </c>
      <c r="AY233" s="77"/>
      <c r="AZ233" s="96">
        <v>119686.0423802311</v>
      </c>
      <c r="BA233" s="96">
        <v>68078.699306854251</v>
      </c>
      <c r="BB233" s="94">
        <v>-51607.343073376847</v>
      </c>
      <c r="BD233" s="8">
        <v>1</v>
      </c>
    </row>
    <row r="234" spans="1:56" ht="24.9" hidden="1" customHeight="1" x14ac:dyDescent="0.3">
      <c r="A234" s="81">
        <v>150000947</v>
      </c>
      <c r="B234" s="490" t="s">
        <v>472</v>
      </c>
      <c r="C234" s="121">
        <v>5</v>
      </c>
      <c r="D234" s="226" t="s">
        <v>870</v>
      </c>
      <c r="E234" s="220">
        <v>3267.3</v>
      </c>
      <c r="F234" s="221">
        <v>177261.33357285755</v>
      </c>
      <c r="G234" s="221">
        <v>132077.15</v>
      </c>
      <c r="H234" s="221">
        <v>-45184.183572857553</v>
      </c>
      <c r="I234" s="97">
        <v>34</v>
      </c>
      <c r="J234" s="96">
        <v>18653</v>
      </c>
      <c r="K234" s="227"/>
      <c r="L234" s="97">
        <v>2</v>
      </c>
      <c r="M234" s="96">
        <v>69735</v>
      </c>
      <c r="N234" s="117"/>
      <c r="O234" s="97">
        <v>0</v>
      </c>
      <c r="P234" s="96">
        <v>0</v>
      </c>
      <c r="Q234" s="228"/>
      <c r="R234" s="97">
        <v>0</v>
      </c>
      <c r="S234" s="96">
        <v>0</v>
      </c>
      <c r="T234" s="229"/>
      <c r="U234" s="97">
        <v>0</v>
      </c>
      <c r="V234" s="96">
        <v>0</v>
      </c>
      <c r="W234" s="97">
        <v>0</v>
      </c>
      <c r="X234" s="96">
        <v>0</v>
      </c>
      <c r="Y234" s="97">
        <v>10404</v>
      </c>
      <c r="Z234" s="96">
        <v>0</v>
      </c>
      <c r="AA234" s="97">
        <v>0</v>
      </c>
      <c r="AB234" s="96">
        <v>8544.4</v>
      </c>
      <c r="AC234" s="97">
        <v>20927.75</v>
      </c>
      <c r="AD234" s="96">
        <v>3813</v>
      </c>
      <c r="AE234" s="97">
        <v>15538.505159976816</v>
      </c>
      <c r="AF234" s="96">
        <v>246</v>
      </c>
      <c r="AG234" s="77"/>
      <c r="AH234" s="97">
        <v>21385.37151523892</v>
      </c>
      <c r="AI234" s="96">
        <v>10380</v>
      </c>
      <c r="AJ234" s="77"/>
      <c r="AK234" s="97">
        <v>8551.4515011574458</v>
      </c>
      <c r="AL234" s="96">
        <v>1054.0829441223395</v>
      </c>
      <c r="AM234" s="77"/>
      <c r="AN234" s="97">
        <v>12830.042463532256</v>
      </c>
      <c r="AO234" s="96">
        <v>0</v>
      </c>
      <c r="AP234" s="77"/>
      <c r="AQ234" s="97">
        <v>6988.161289912372</v>
      </c>
      <c r="AR234" s="96">
        <v>1955.86</v>
      </c>
      <c r="AS234" s="77"/>
      <c r="AT234" s="97">
        <v>11431.753938004716</v>
      </c>
      <c r="AU234" s="96">
        <v>15672.293904333195</v>
      </c>
      <c r="AV234" s="77"/>
      <c r="AW234" s="97">
        <v>2691.6410904598156</v>
      </c>
      <c r="AX234" s="96">
        <v>3624</v>
      </c>
      <c r="AY234" s="77"/>
      <c r="AZ234" s="96">
        <v>79416.926958282347</v>
      </c>
      <c r="BA234" s="96">
        <v>32932.236848455534</v>
      </c>
      <c r="BB234" s="94">
        <v>-46484.690109826814</v>
      </c>
      <c r="BD234" s="8">
        <v>1</v>
      </c>
    </row>
    <row r="235" spans="1:56" ht="24.9" hidden="1" customHeight="1" x14ac:dyDescent="0.3">
      <c r="A235" s="81">
        <v>150000948</v>
      </c>
      <c r="B235" s="490" t="s">
        <v>474</v>
      </c>
      <c r="C235" s="121">
        <v>9</v>
      </c>
      <c r="D235" s="226" t="s">
        <v>870</v>
      </c>
      <c r="E235" s="220">
        <v>6615</v>
      </c>
      <c r="F235" s="221">
        <v>378644.02142921794</v>
      </c>
      <c r="G235" s="221">
        <v>349815.91308095184</v>
      </c>
      <c r="H235" s="221">
        <v>-28828.108348266105</v>
      </c>
      <c r="I235" s="97">
        <v>19.329999999999998</v>
      </c>
      <c r="J235" s="96">
        <v>50956</v>
      </c>
      <c r="K235" s="227"/>
      <c r="L235" s="97">
        <v>3</v>
      </c>
      <c r="M235" s="96">
        <v>34243</v>
      </c>
      <c r="N235" s="117"/>
      <c r="O235" s="97">
        <v>27</v>
      </c>
      <c r="P235" s="96">
        <v>10370</v>
      </c>
      <c r="Q235" s="228"/>
      <c r="R235" s="97">
        <v>19</v>
      </c>
      <c r="S235" s="96">
        <v>126726.37</v>
      </c>
      <c r="T235" s="236"/>
      <c r="U235" s="97">
        <v>885.57</v>
      </c>
      <c r="V235" s="96">
        <v>0</v>
      </c>
      <c r="W235" s="97">
        <v>79</v>
      </c>
      <c r="X235" s="96">
        <v>27953.46426760243</v>
      </c>
      <c r="Y235" s="97">
        <v>15536</v>
      </c>
      <c r="Z235" s="96">
        <v>0</v>
      </c>
      <c r="AA235" s="97">
        <v>0</v>
      </c>
      <c r="AB235" s="96">
        <v>2304</v>
      </c>
      <c r="AC235" s="97">
        <v>54479</v>
      </c>
      <c r="AD235" s="96">
        <v>26362.508813349414</v>
      </c>
      <c r="AE235" s="97">
        <v>18661.288910456802</v>
      </c>
      <c r="AF235" s="96">
        <v>8434.5914383747204</v>
      </c>
      <c r="AG235" s="161"/>
      <c r="AH235" s="97">
        <v>24347.717627858317</v>
      </c>
      <c r="AI235" s="96">
        <v>53232.628133853337</v>
      </c>
      <c r="AJ235" s="77"/>
      <c r="AK235" s="97">
        <v>12082.813132708558</v>
      </c>
      <c r="AL235" s="96">
        <v>8617</v>
      </c>
      <c r="AM235" s="234"/>
      <c r="AN235" s="97">
        <v>20877.355043111766</v>
      </c>
      <c r="AO235" s="96">
        <v>8863.3913451964272</v>
      </c>
      <c r="AP235" s="77"/>
      <c r="AQ235" s="97">
        <v>7421.7133812687916</v>
      </c>
      <c r="AR235" s="96">
        <v>67.749685999999997</v>
      </c>
      <c r="AS235" s="77"/>
      <c r="AT235" s="97">
        <v>19253.206031777689</v>
      </c>
      <c r="AU235" s="96">
        <v>6069.050989858948</v>
      </c>
      <c r="AV235" s="244"/>
      <c r="AW235" s="97">
        <v>3524.2788531997353</v>
      </c>
      <c r="AX235" s="96">
        <v>5933.8</v>
      </c>
      <c r="AY235" s="77"/>
      <c r="AZ235" s="96">
        <v>106168.37298038167</v>
      </c>
      <c r="BA235" s="96">
        <v>91218.211593283442</v>
      </c>
      <c r="BB235" s="94">
        <v>-14950.161387098226</v>
      </c>
      <c r="BD235" s="8">
        <v>1</v>
      </c>
    </row>
    <row r="236" spans="1:56" ht="24.9" hidden="1" customHeight="1" x14ac:dyDescent="0.3">
      <c r="A236" s="81">
        <v>150000949</v>
      </c>
      <c r="B236" s="490" t="s">
        <v>476</v>
      </c>
      <c r="C236" s="121">
        <v>9</v>
      </c>
      <c r="D236" s="226" t="s">
        <v>870</v>
      </c>
      <c r="E236" s="220">
        <v>9392.7999999999993</v>
      </c>
      <c r="F236" s="221">
        <v>599618.77633012971</v>
      </c>
      <c r="G236" s="221">
        <v>599130.21979098371</v>
      </c>
      <c r="H236" s="221">
        <v>-488.55653914599679</v>
      </c>
      <c r="I236" s="97">
        <v>113.85</v>
      </c>
      <c r="J236" s="96">
        <v>39921</v>
      </c>
      <c r="K236" s="227"/>
      <c r="L236" s="97">
        <v>0</v>
      </c>
      <c r="M236" s="96">
        <v>6142</v>
      </c>
      <c r="N236" s="117"/>
      <c r="O236" s="97">
        <v>195</v>
      </c>
      <c r="P236" s="96">
        <v>34866</v>
      </c>
      <c r="Q236" s="228"/>
      <c r="R236" s="97">
        <v>28</v>
      </c>
      <c r="S236" s="96">
        <v>265757.15000000002</v>
      </c>
      <c r="T236" s="236"/>
      <c r="U236" s="97">
        <v>14407</v>
      </c>
      <c r="V236" s="96">
        <v>0</v>
      </c>
      <c r="W236" s="97">
        <v>28</v>
      </c>
      <c r="X236" s="96">
        <v>9055.5896347755297</v>
      </c>
      <c r="Y236" s="97">
        <v>30955</v>
      </c>
      <c r="Z236" s="96">
        <v>0</v>
      </c>
      <c r="AA236" s="97">
        <v>0</v>
      </c>
      <c r="AB236" s="96">
        <v>13607</v>
      </c>
      <c r="AC236" s="97">
        <v>114569</v>
      </c>
      <c r="AD236" s="96">
        <v>69850.480156208112</v>
      </c>
      <c r="AE236" s="97">
        <v>23211.029043308321</v>
      </c>
      <c r="AF236" s="96">
        <v>17500</v>
      </c>
      <c r="AG236" s="77"/>
      <c r="AH236" s="97">
        <v>29886.263420404219</v>
      </c>
      <c r="AI236" s="96">
        <v>50738.119484086696</v>
      </c>
      <c r="AJ236" s="77"/>
      <c r="AK236" s="97">
        <v>12197.487313593372</v>
      </c>
      <c r="AL236" s="96">
        <v>27538.245126710648</v>
      </c>
      <c r="AM236" s="234"/>
      <c r="AN236" s="97">
        <v>27969.327620622422</v>
      </c>
      <c r="AO236" s="96">
        <v>130621</v>
      </c>
      <c r="AP236" s="77"/>
      <c r="AQ236" s="97">
        <v>22347.627291778841</v>
      </c>
      <c r="AR236" s="96">
        <v>7.7228418000000003</v>
      </c>
      <c r="AS236" s="77"/>
      <c r="AT236" s="97">
        <v>31695.82373856823</v>
      </c>
      <c r="AU236" s="96">
        <v>16051</v>
      </c>
      <c r="AV236" s="77"/>
      <c r="AW236" s="97">
        <v>3921.3069874859284</v>
      </c>
      <c r="AX236" s="96">
        <v>8496.41</v>
      </c>
      <c r="AY236" s="77"/>
      <c r="AZ236" s="96">
        <v>151228.86541576133</v>
      </c>
      <c r="BA236" s="96">
        <v>250952.49745259734</v>
      </c>
      <c r="BB236" s="94">
        <v>99723.632036836003</v>
      </c>
      <c r="BD236" s="8">
        <v>1</v>
      </c>
    </row>
    <row r="237" spans="1:56" ht="24.9" hidden="1" customHeight="1" x14ac:dyDescent="0.3">
      <c r="A237" s="81">
        <v>150000760</v>
      </c>
      <c r="B237" s="490" t="s">
        <v>567</v>
      </c>
      <c r="C237" s="121">
        <v>9</v>
      </c>
      <c r="D237" s="226" t="s">
        <v>870</v>
      </c>
      <c r="E237" s="220">
        <v>11337.62</v>
      </c>
      <c r="F237" s="221">
        <v>726167.62938492536</v>
      </c>
      <c r="G237" s="221">
        <v>729817.25904361065</v>
      </c>
      <c r="H237" s="221">
        <v>3649.6296586852986</v>
      </c>
      <c r="I237" s="97">
        <v>1015.5</v>
      </c>
      <c r="J237" s="96">
        <v>216857</v>
      </c>
      <c r="K237" s="227"/>
      <c r="L237" s="97">
        <v>4</v>
      </c>
      <c r="M237" s="96">
        <v>209143</v>
      </c>
      <c r="N237" s="117"/>
      <c r="O237" s="97">
        <v>161</v>
      </c>
      <c r="P237" s="96">
        <v>31466</v>
      </c>
      <c r="Q237" s="245"/>
      <c r="R237" s="97">
        <v>20</v>
      </c>
      <c r="S237" s="96">
        <v>65881.294426262102</v>
      </c>
      <c r="T237" s="236"/>
      <c r="U237" s="97">
        <v>0</v>
      </c>
      <c r="V237" s="96">
        <v>0</v>
      </c>
      <c r="W237" s="97">
        <v>59</v>
      </c>
      <c r="X237" s="96">
        <v>23511.590568299292</v>
      </c>
      <c r="Y237" s="97">
        <v>1980</v>
      </c>
      <c r="Z237" s="96">
        <v>0</v>
      </c>
      <c r="AA237" s="97">
        <v>0</v>
      </c>
      <c r="AB237" s="96">
        <v>7573</v>
      </c>
      <c r="AC237" s="97">
        <v>68117.624049049278</v>
      </c>
      <c r="AD237" s="96">
        <v>105287.75</v>
      </c>
      <c r="AE237" s="97">
        <v>28287.062902353449</v>
      </c>
      <c r="AF237" s="96">
        <v>17314.355519557517</v>
      </c>
      <c r="AG237" s="234"/>
      <c r="AH237" s="97">
        <v>61516.409144888312</v>
      </c>
      <c r="AI237" s="96">
        <v>81165.945115233364</v>
      </c>
      <c r="AJ237" s="77"/>
      <c r="AK237" s="97">
        <v>22928.730577714668</v>
      </c>
      <c r="AL237" s="96">
        <v>2964</v>
      </c>
      <c r="AM237" s="77"/>
      <c r="AN237" s="97">
        <v>36020.722336227816</v>
      </c>
      <c r="AO237" s="96">
        <v>1949</v>
      </c>
      <c r="AP237" s="77"/>
      <c r="AQ237" s="97">
        <v>9996.8741185930758</v>
      </c>
      <c r="AR237" s="96">
        <v>2058</v>
      </c>
      <c r="AS237" s="161"/>
      <c r="AT237" s="97">
        <v>40786.61411099261</v>
      </c>
      <c r="AU237" s="96">
        <v>26829.433598105185</v>
      </c>
      <c r="AV237" s="77"/>
      <c r="AW237" s="97">
        <v>3061.1843999999996</v>
      </c>
      <c r="AX237" s="96">
        <v>0</v>
      </c>
      <c r="AY237" s="77"/>
      <c r="AZ237" s="96">
        <v>202597.59759076993</v>
      </c>
      <c r="BA237" s="96">
        <v>132280.73423289607</v>
      </c>
      <c r="BB237" s="94">
        <v>-70316.863357873866</v>
      </c>
      <c r="BD237" s="8">
        <v>2</v>
      </c>
    </row>
    <row r="238" spans="1:56" ht="24.9" hidden="1" customHeight="1" x14ac:dyDescent="0.3">
      <c r="A238" s="81">
        <v>150000758</v>
      </c>
      <c r="B238" s="490" t="s">
        <v>570</v>
      </c>
      <c r="C238" s="121">
        <v>9</v>
      </c>
      <c r="D238" s="226" t="s">
        <v>870</v>
      </c>
      <c r="E238" s="220">
        <v>13218.32</v>
      </c>
      <c r="F238" s="221">
        <v>865369.75207516307</v>
      </c>
      <c r="G238" s="221">
        <v>994366.74661545793</v>
      </c>
      <c r="H238" s="221">
        <v>128996.99454029487</v>
      </c>
      <c r="I238" s="97">
        <v>632.55999999999995</v>
      </c>
      <c r="J238" s="96">
        <v>137573.18</v>
      </c>
      <c r="K238" s="231"/>
      <c r="L238" s="97">
        <v>1</v>
      </c>
      <c r="M238" s="96">
        <v>121109</v>
      </c>
      <c r="N238" s="117"/>
      <c r="O238" s="97">
        <v>723.5</v>
      </c>
      <c r="P238" s="96">
        <v>157669.30458786257</v>
      </c>
      <c r="Q238" s="245"/>
      <c r="R238" s="97">
        <v>37</v>
      </c>
      <c r="S238" s="96">
        <v>387534.6895009437</v>
      </c>
      <c r="T238" s="236"/>
      <c r="U238" s="97">
        <v>18629.863304253755</v>
      </c>
      <c r="V238" s="96">
        <v>0</v>
      </c>
      <c r="W238" s="97">
        <v>4</v>
      </c>
      <c r="X238" s="96">
        <v>2213</v>
      </c>
      <c r="Y238" s="97">
        <v>30234</v>
      </c>
      <c r="Z238" s="96">
        <v>0</v>
      </c>
      <c r="AA238" s="97">
        <v>0</v>
      </c>
      <c r="AB238" s="96">
        <v>3252</v>
      </c>
      <c r="AC238" s="97">
        <v>75182.917934645244</v>
      </c>
      <c r="AD238" s="96">
        <v>60968.791287752698</v>
      </c>
      <c r="AE238" s="97">
        <v>36725.567194201867</v>
      </c>
      <c r="AF238" s="96">
        <v>12040</v>
      </c>
      <c r="AG238" s="161"/>
      <c r="AH238" s="97">
        <v>71765.67074426738</v>
      </c>
      <c r="AI238" s="96">
        <v>78121.649974284097</v>
      </c>
      <c r="AJ238" s="161"/>
      <c r="AK238" s="97">
        <v>25528.992613598006</v>
      </c>
      <c r="AL238" s="96">
        <v>5189</v>
      </c>
      <c r="AM238" s="161"/>
      <c r="AN238" s="97">
        <v>39072.163490127357</v>
      </c>
      <c r="AO238" s="96">
        <v>0</v>
      </c>
      <c r="AP238" s="77"/>
      <c r="AQ238" s="97">
        <v>11662.642427642006</v>
      </c>
      <c r="AR238" s="96">
        <v>0</v>
      </c>
      <c r="AS238" s="77"/>
      <c r="AT238" s="97">
        <v>37190.302159445724</v>
      </c>
      <c r="AU238" s="96">
        <v>13769.34457522696</v>
      </c>
      <c r="AV238" s="161"/>
      <c r="AW238" s="97">
        <v>3566.5110000000004</v>
      </c>
      <c r="AX238" s="96">
        <v>0</v>
      </c>
      <c r="AY238" s="77"/>
      <c r="AZ238" s="96">
        <v>225511.84962928237</v>
      </c>
      <c r="BA238" s="96">
        <v>109119.99454951106</v>
      </c>
      <c r="BB238" s="94">
        <v>-116391.85507977131</v>
      </c>
      <c r="BD238" s="8">
        <v>2</v>
      </c>
    </row>
    <row r="239" spans="1:56" ht="24.9" hidden="1" customHeight="1" x14ac:dyDescent="0.3">
      <c r="A239" s="81">
        <v>150000759</v>
      </c>
      <c r="B239" s="490" t="s">
        <v>573</v>
      </c>
      <c r="C239" s="121">
        <v>9</v>
      </c>
      <c r="D239" s="226" t="s">
        <v>870</v>
      </c>
      <c r="E239" s="220">
        <v>5689.68</v>
      </c>
      <c r="F239" s="221">
        <v>382149.74401378457</v>
      </c>
      <c r="G239" s="221">
        <v>435389.62351676502</v>
      </c>
      <c r="H239" s="221">
        <v>53239.879502980446</v>
      </c>
      <c r="I239" s="97">
        <v>28</v>
      </c>
      <c r="J239" s="96">
        <v>8046</v>
      </c>
      <c r="K239" s="227"/>
      <c r="L239" s="97">
        <v>1</v>
      </c>
      <c r="M239" s="96">
        <v>115222</v>
      </c>
      <c r="N239" s="117"/>
      <c r="O239" s="97">
        <v>145</v>
      </c>
      <c r="P239" s="96">
        <v>26900.98</v>
      </c>
      <c r="Q239" s="228"/>
      <c r="R239" s="97">
        <v>12</v>
      </c>
      <c r="S239" s="96">
        <v>148106.69635990597</v>
      </c>
      <c r="T239" s="232"/>
      <c r="U239" s="97">
        <v>7907.7510849819764</v>
      </c>
      <c r="V239" s="96">
        <v>0</v>
      </c>
      <c r="W239" s="97">
        <v>0</v>
      </c>
      <c r="X239" s="96">
        <v>0</v>
      </c>
      <c r="Y239" s="97">
        <v>43617</v>
      </c>
      <c r="Z239" s="96">
        <v>0</v>
      </c>
      <c r="AA239" s="97">
        <v>0</v>
      </c>
      <c r="AB239" s="96">
        <v>1679</v>
      </c>
      <c r="AC239" s="97">
        <v>40668.916359606133</v>
      </c>
      <c r="AD239" s="96">
        <v>43241.27971227096</v>
      </c>
      <c r="AE239" s="97">
        <v>16225.385150685397</v>
      </c>
      <c r="AF239" s="96">
        <v>7115.4798250361027</v>
      </c>
      <c r="AG239" s="161"/>
      <c r="AH239" s="97">
        <v>17785.106814760493</v>
      </c>
      <c r="AI239" s="96">
        <v>32824.520000000004</v>
      </c>
      <c r="AJ239" s="247"/>
      <c r="AK239" s="97">
        <v>11349.999168556978</v>
      </c>
      <c r="AL239" s="96">
        <v>586</v>
      </c>
      <c r="AM239" s="77"/>
      <c r="AN239" s="97">
        <v>20698.36020872635</v>
      </c>
      <c r="AO239" s="96">
        <v>888</v>
      </c>
      <c r="AP239" s="77"/>
      <c r="AQ239" s="97">
        <v>4998.2496896588218</v>
      </c>
      <c r="AR239" s="96">
        <v>0</v>
      </c>
      <c r="AS239" s="77"/>
      <c r="AT239" s="97">
        <v>19284.771008069059</v>
      </c>
      <c r="AU239" s="96">
        <v>124</v>
      </c>
      <c r="AV239" s="77"/>
      <c r="AW239" s="97">
        <v>1535.6466000000005</v>
      </c>
      <c r="AX239" s="96">
        <v>0</v>
      </c>
      <c r="AY239" s="77"/>
      <c r="AZ239" s="96">
        <v>91877.518640457114</v>
      </c>
      <c r="BA239" s="96">
        <v>41537.99982503611</v>
      </c>
      <c r="BB239" s="94">
        <v>-50339.518815421005</v>
      </c>
      <c r="BD239" s="8">
        <v>2</v>
      </c>
    </row>
    <row r="240" spans="1:56" ht="24.9" hidden="1" customHeight="1" x14ac:dyDescent="0.3">
      <c r="A240" s="81">
        <v>150000761</v>
      </c>
      <c r="B240" s="490" t="s">
        <v>576</v>
      </c>
      <c r="C240" s="121">
        <v>9</v>
      </c>
      <c r="D240" s="226" t="s">
        <v>870</v>
      </c>
      <c r="E240" s="220">
        <v>6815.39</v>
      </c>
      <c r="F240" s="221">
        <v>328803.01826032862</v>
      </c>
      <c r="G240" s="221">
        <v>351044.16137726186</v>
      </c>
      <c r="H240" s="221">
        <v>22241.143116933235</v>
      </c>
      <c r="I240" s="97">
        <v>196</v>
      </c>
      <c r="J240" s="96">
        <v>51497</v>
      </c>
      <c r="K240" s="231"/>
      <c r="L240" s="97">
        <v>3</v>
      </c>
      <c r="M240" s="96">
        <v>164264</v>
      </c>
      <c r="N240" s="117"/>
      <c r="O240" s="97">
        <v>0</v>
      </c>
      <c r="P240" s="96">
        <v>0</v>
      </c>
      <c r="Q240" s="228"/>
      <c r="R240" s="97">
        <v>10</v>
      </c>
      <c r="S240" s="96">
        <v>43408</v>
      </c>
      <c r="T240" s="229"/>
      <c r="U240" s="97">
        <v>0</v>
      </c>
      <c r="V240" s="96">
        <v>0</v>
      </c>
      <c r="W240" s="97">
        <v>55</v>
      </c>
      <c r="X240" s="96">
        <v>20055.42223657079</v>
      </c>
      <c r="Y240" s="97">
        <v>31153</v>
      </c>
      <c r="Z240" s="96">
        <v>0</v>
      </c>
      <c r="AA240" s="97">
        <v>0</v>
      </c>
      <c r="AB240" s="96">
        <v>15943</v>
      </c>
      <c r="AC240" s="97">
        <v>13685</v>
      </c>
      <c r="AD240" s="96">
        <v>11038.739140691079</v>
      </c>
      <c r="AE240" s="97">
        <v>14897.063903967673</v>
      </c>
      <c r="AF240" s="96">
        <v>17561.3</v>
      </c>
      <c r="AG240" s="77"/>
      <c r="AH240" s="97">
        <v>16419.750290520675</v>
      </c>
      <c r="AI240" s="96">
        <v>3603.1800000000003</v>
      </c>
      <c r="AJ240" s="77"/>
      <c r="AK240" s="97">
        <v>11562.646839372159</v>
      </c>
      <c r="AL240" s="96">
        <v>39678.158005999998</v>
      </c>
      <c r="AM240" s="161"/>
      <c r="AN240" s="97">
        <v>18494.229371133417</v>
      </c>
      <c r="AO240" s="96">
        <v>578</v>
      </c>
      <c r="AP240" s="77"/>
      <c r="AQ240" s="97">
        <v>6255.4330790277982</v>
      </c>
      <c r="AR240" s="96">
        <v>0</v>
      </c>
      <c r="AS240" s="77"/>
      <c r="AT240" s="97">
        <v>8010.0026167806127</v>
      </c>
      <c r="AU240" s="96">
        <v>15046</v>
      </c>
      <c r="AV240" s="77"/>
      <c r="AW240" s="97">
        <v>1814.6133</v>
      </c>
      <c r="AX240" s="96">
        <v>0</v>
      </c>
      <c r="AY240" s="77"/>
      <c r="AZ240" s="96">
        <v>77453.739400802326</v>
      </c>
      <c r="BA240" s="96">
        <v>76466.638005999994</v>
      </c>
      <c r="BB240" s="94">
        <v>-987.10139480233192</v>
      </c>
      <c r="BD240" s="8">
        <v>2</v>
      </c>
    </row>
    <row r="241" spans="1:56" ht="24.9" hidden="1" customHeight="1" x14ac:dyDescent="0.3">
      <c r="A241" s="81">
        <v>150000762</v>
      </c>
      <c r="B241" s="490" t="s">
        <v>579</v>
      </c>
      <c r="C241" s="121">
        <v>9</v>
      </c>
      <c r="D241" s="226" t="s">
        <v>870</v>
      </c>
      <c r="E241" s="220">
        <v>2823.8</v>
      </c>
      <c r="F241" s="221">
        <v>130846.64542812911</v>
      </c>
      <c r="G241" s="221">
        <v>58974</v>
      </c>
      <c r="H241" s="221">
        <v>-71872.645428129108</v>
      </c>
      <c r="I241" s="97">
        <v>95</v>
      </c>
      <c r="J241" s="96">
        <v>30877</v>
      </c>
      <c r="K241" s="227"/>
      <c r="L241" s="97">
        <v>0</v>
      </c>
      <c r="M241" s="96">
        <v>0</v>
      </c>
      <c r="N241" s="117"/>
      <c r="O241" s="97">
        <v>0</v>
      </c>
      <c r="P241" s="96">
        <v>0</v>
      </c>
      <c r="Q241" s="228"/>
      <c r="R241" s="97">
        <v>5</v>
      </c>
      <c r="S241" s="96">
        <v>14328</v>
      </c>
      <c r="T241" s="229"/>
      <c r="U241" s="97">
        <v>0</v>
      </c>
      <c r="V241" s="96">
        <v>0</v>
      </c>
      <c r="W241" s="97">
        <v>0</v>
      </c>
      <c r="X241" s="96">
        <v>0</v>
      </c>
      <c r="Y241" s="97">
        <v>8201</v>
      </c>
      <c r="Z241" s="96">
        <v>0</v>
      </c>
      <c r="AA241" s="97">
        <v>0</v>
      </c>
      <c r="AB241" s="96">
        <v>4683</v>
      </c>
      <c r="AC241" s="97">
        <v>0</v>
      </c>
      <c r="AD241" s="96">
        <v>885</v>
      </c>
      <c r="AE241" s="97">
        <v>8636.6036061518571</v>
      </c>
      <c r="AF241" s="96">
        <v>1197</v>
      </c>
      <c r="AG241" s="77"/>
      <c r="AH241" s="97">
        <v>9550.8785484326654</v>
      </c>
      <c r="AI241" s="96">
        <v>33</v>
      </c>
      <c r="AJ241" s="77"/>
      <c r="AK241" s="97">
        <v>0</v>
      </c>
      <c r="AL241" s="96">
        <v>0</v>
      </c>
      <c r="AM241" s="77"/>
      <c r="AN241" s="97">
        <v>0</v>
      </c>
      <c r="AO241" s="96">
        <v>0</v>
      </c>
      <c r="AP241" s="77"/>
      <c r="AQ241" s="97">
        <v>3128.002184234766</v>
      </c>
      <c r="AR241" s="96">
        <v>0</v>
      </c>
      <c r="AS241" s="77"/>
      <c r="AT241" s="97">
        <v>3563.5045414534961</v>
      </c>
      <c r="AU241" s="96">
        <v>0</v>
      </c>
      <c r="AV241" s="77"/>
      <c r="AW241" s="97">
        <v>762.42600000000016</v>
      </c>
      <c r="AX241" s="96">
        <v>0</v>
      </c>
      <c r="AY241" s="77"/>
      <c r="AZ241" s="96">
        <v>25641.414880272787</v>
      </c>
      <c r="BA241" s="96">
        <v>1230</v>
      </c>
      <c r="BB241" s="94">
        <v>-24411.414880272787</v>
      </c>
      <c r="BD241" s="8">
        <v>2</v>
      </c>
    </row>
    <row r="242" spans="1:56" ht="24.9" hidden="1" customHeight="1" x14ac:dyDescent="0.3">
      <c r="A242" s="81">
        <v>150001044</v>
      </c>
      <c r="B242" s="490" t="s">
        <v>478</v>
      </c>
      <c r="C242" s="121">
        <v>5</v>
      </c>
      <c r="D242" s="226" t="s">
        <v>870</v>
      </c>
      <c r="E242" s="220">
        <v>3505.5</v>
      </c>
      <c r="F242" s="221">
        <v>130135.54273964744</v>
      </c>
      <c r="G242" s="221">
        <v>114382.69</v>
      </c>
      <c r="H242" s="221">
        <v>-15752.852739647438</v>
      </c>
      <c r="I242" s="97">
        <v>102.6</v>
      </c>
      <c r="J242" s="96">
        <v>55731</v>
      </c>
      <c r="K242" s="227"/>
      <c r="L242" s="97">
        <v>1</v>
      </c>
      <c r="M242" s="96">
        <v>24981</v>
      </c>
      <c r="N242" s="117"/>
      <c r="O242" s="97">
        <v>0</v>
      </c>
      <c r="P242" s="96">
        <v>0</v>
      </c>
      <c r="Q242" s="228"/>
      <c r="R242" s="97">
        <v>0</v>
      </c>
      <c r="S242" s="96">
        <v>0</v>
      </c>
      <c r="T242" s="229"/>
      <c r="U242" s="97">
        <v>0</v>
      </c>
      <c r="V242" s="96">
        <v>0</v>
      </c>
      <c r="W242" s="97">
        <v>0</v>
      </c>
      <c r="X242" s="96">
        <v>0</v>
      </c>
      <c r="Y242" s="97">
        <v>23685.69</v>
      </c>
      <c r="Z242" s="96">
        <v>0</v>
      </c>
      <c r="AA242" s="97">
        <v>0</v>
      </c>
      <c r="AB242" s="96">
        <v>2464</v>
      </c>
      <c r="AC242" s="97">
        <v>0</v>
      </c>
      <c r="AD242" s="96">
        <v>7521</v>
      </c>
      <c r="AE242" s="97">
        <v>15171.656466890658</v>
      </c>
      <c r="AF242" s="96">
        <v>10519.82</v>
      </c>
      <c r="AG242" s="77"/>
      <c r="AH242" s="97">
        <v>20955.045157646389</v>
      </c>
      <c r="AI242" s="96">
        <v>40</v>
      </c>
      <c r="AJ242" s="77"/>
      <c r="AK242" s="97">
        <v>9602.668679940376</v>
      </c>
      <c r="AL242" s="96">
        <v>1066</v>
      </c>
      <c r="AM242" s="77"/>
      <c r="AN242" s="97">
        <v>0</v>
      </c>
      <c r="AO242" s="96">
        <v>0</v>
      </c>
      <c r="AP242" s="77"/>
      <c r="AQ242" s="97">
        <v>0</v>
      </c>
      <c r="AR242" s="96">
        <v>1729.0903519414105</v>
      </c>
      <c r="AS242" s="77"/>
      <c r="AT242" s="97">
        <v>10537.951631150412</v>
      </c>
      <c r="AU242" s="96">
        <v>3407</v>
      </c>
      <c r="AV242" s="77"/>
      <c r="AW242" s="97">
        <v>946.70099999999979</v>
      </c>
      <c r="AX242" s="96">
        <v>0</v>
      </c>
      <c r="AY242" s="77"/>
      <c r="AZ242" s="96">
        <v>57214.022935627836</v>
      </c>
      <c r="BA242" s="96">
        <v>16761.910351941409</v>
      </c>
      <c r="BB242" s="94">
        <v>-40452.112583686423</v>
      </c>
      <c r="BD242" s="8">
        <v>2</v>
      </c>
    </row>
    <row r="243" spans="1:56" ht="24.9" hidden="1" customHeight="1" x14ac:dyDescent="0.3">
      <c r="A243" s="81">
        <v>150001050</v>
      </c>
      <c r="B243" s="490" t="s">
        <v>480</v>
      </c>
      <c r="C243" s="121">
        <v>5</v>
      </c>
      <c r="D243" s="226" t="s">
        <v>870</v>
      </c>
      <c r="E243" s="220">
        <v>3564.3</v>
      </c>
      <c r="F243" s="221">
        <v>239431.99127225307</v>
      </c>
      <c r="G243" s="221">
        <v>160246.84</v>
      </c>
      <c r="H243" s="221">
        <v>-79185.151272253075</v>
      </c>
      <c r="I243" s="97">
        <v>264.60000000000002</v>
      </c>
      <c r="J243" s="96">
        <v>40479</v>
      </c>
      <c r="K243" s="227"/>
      <c r="L243" s="97">
        <v>1</v>
      </c>
      <c r="M243" s="96">
        <v>18939</v>
      </c>
      <c r="N243" s="117"/>
      <c r="O243" s="97">
        <v>346</v>
      </c>
      <c r="P243" s="96">
        <v>46108.34</v>
      </c>
      <c r="Q243" s="228"/>
      <c r="R243" s="97">
        <v>0</v>
      </c>
      <c r="S243" s="96">
        <v>0</v>
      </c>
      <c r="T243" s="229"/>
      <c r="U243" s="97">
        <v>0</v>
      </c>
      <c r="V243" s="96">
        <v>0</v>
      </c>
      <c r="W243" s="97">
        <v>0</v>
      </c>
      <c r="X243" s="96">
        <v>0</v>
      </c>
      <c r="Y243" s="97">
        <v>44488</v>
      </c>
      <c r="Z243" s="96">
        <v>0</v>
      </c>
      <c r="AA243" s="97">
        <v>0</v>
      </c>
      <c r="AB243" s="96">
        <v>2306</v>
      </c>
      <c r="AC243" s="97">
        <v>1966</v>
      </c>
      <c r="AD243" s="96">
        <v>5960.5</v>
      </c>
      <c r="AE243" s="97">
        <v>15298.542255499558</v>
      </c>
      <c r="AF243" s="96">
        <v>9693</v>
      </c>
      <c r="AG243" s="77"/>
      <c r="AH243" s="97">
        <v>18911.758980915911</v>
      </c>
      <c r="AI243" s="96">
        <v>9289</v>
      </c>
      <c r="AJ243" s="77"/>
      <c r="AK243" s="97">
        <v>10170.290176637132</v>
      </c>
      <c r="AL243" s="96">
        <v>0</v>
      </c>
      <c r="AM243" s="77"/>
      <c r="AN243" s="97">
        <v>0</v>
      </c>
      <c r="AO243" s="96">
        <v>0</v>
      </c>
      <c r="AP243" s="77"/>
      <c r="AQ243" s="97">
        <v>0</v>
      </c>
      <c r="AR243" s="96">
        <v>0</v>
      </c>
      <c r="AS243" s="77"/>
      <c r="AT243" s="97">
        <v>10765.55078054064</v>
      </c>
      <c r="AU243" s="96">
        <v>128044</v>
      </c>
      <c r="AV243" s="77"/>
      <c r="AW243" s="97">
        <v>962.14499999999987</v>
      </c>
      <c r="AX243" s="96">
        <v>0</v>
      </c>
      <c r="AY243" s="77"/>
      <c r="AZ243" s="96">
        <v>56108.287193593242</v>
      </c>
      <c r="BA243" s="96">
        <v>147026</v>
      </c>
      <c r="BB243" s="94">
        <v>90917.712806406751</v>
      </c>
      <c r="BD243" s="8">
        <v>2</v>
      </c>
    </row>
    <row r="244" spans="1:56" ht="24.9" hidden="1" customHeight="1" x14ac:dyDescent="0.3">
      <c r="A244" s="81">
        <v>150001045</v>
      </c>
      <c r="B244" s="490" t="s">
        <v>482</v>
      </c>
      <c r="C244" s="121">
        <v>5</v>
      </c>
      <c r="D244" s="226" t="s">
        <v>870</v>
      </c>
      <c r="E244" s="220">
        <v>3571.4</v>
      </c>
      <c r="F244" s="221">
        <v>243972.38225878286</v>
      </c>
      <c r="G244" s="221">
        <v>273218.49009299552</v>
      </c>
      <c r="H244" s="221">
        <v>29246.107834212657</v>
      </c>
      <c r="I244" s="97">
        <v>620.70000000000005</v>
      </c>
      <c r="J244" s="96">
        <v>115835</v>
      </c>
      <c r="K244" s="237"/>
      <c r="L244" s="97">
        <v>3</v>
      </c>
      <c r="M244" s="96">
        <v>133599.05141309169</v>
      </c>
      <c r="N244" s="117"/>
      <c r="O244" s="97">
        <v>50</v>
      </c>
      <c r="P244" s="96">
        <v>9742</v>
      </c>
      <c r="Q244" s="245"/>
      <c r="R244" s="97">
        <v>0</v>
      </c>
      <c r="S244" s="96">
        <v>0</v>
      </c>
      <c r="T244" s="229"/>
      <c r="U244" s="97">
        <v>0</v>
      </c>
      <c r="V244" s="96">
        <v>0</v>
      </c>
      <c r="W244" s="97">
        <v>0</v>
      </c>
      <c r="X244" s="96">
        <v>0</v>
      </c>
      <c r="Y244" s="97">
        <v>8070</v>
      </c>
      <c r="Z244" s="96">
        <v>0</v>
      </c>
      <c r="AA244" s="97">
        <v>0</v>
      </c>
      <c r="AB244" s="96">
        <v>0</v>
      </c>
      <c r="AC244" s="97">
        <v>1915.7572882798436</v>
      </c>
      <c r="AD244" s="96">
        <v>4056.6813916239926</v>
      </c>
      <c r="AE244" s="97">
        <v>14599.091904038507</v>
      </c>
      <c r="AF244" s="96">
        <v>14485.69</v>
      </c>
      <c r="AG244" s="234"/>
      <c r="AH244" s="97">
        <v>18911.758980915911</v>
      </c>
      <c r="AI244" s="96">
        <v>2143</v>
      </c>
      <c r="AJ244" s="77"/>
      <c r="AK244" s="97">
        <v>11095.070213857483</v>
      </c>
      <c r="AL244" s="96">
        <v>5236</v>
      </c>
      <c r="AM244" s="77"/>
      <c r="AN244" s="97">
        <v>0</v>
      </c>
      <c r="AO244" s="96">
        <v>0</v>
      </c>
      <c r="AP244" s="77"/>
      <c r="AQ244" s="97">
        <v>0</v>
      </c>
      <c r="AR244" s="96">
        <v>0</v>
      </c>
      <c r="AS244" s="77"/>
      <c r="AT244" s="97">
        <v>10765.55078054064</v>
      </c>
      <c r="AU244" s="96">
        <v>7662.527108619086</v>
      </c>
      <c r="AV244" s="77"/>
      <c r="AW244" s="97">
        <v>964.30500000000029</v>
      </c>
      <c r="AX244" s="96">
        <v>0</v>
      </c>
      <c r="AY244" s="77"/>
      <c r="AZ244" s="96">
        <v>56335.776879352539</v>
      </c>
      <c r="BA244" s="96">
        <v>29527.217108619087</v>
      </c>
      <c r="BB244" s="94">
        <v>-26808.559770733453</v>
      </c>
      <c r="BD244" s="8">
        <v>2</v>
      </c>
    </row>
    <row r="245" spans="1:56" ht="24.9" hidden="1" customHeight="1" x14ac:dyDescent="0.3">
      <c r="A245" s="81">
        <v>150001046</v>
      </c>
      <c r="B245" s="490" t="s">
        <v>484</v>
      </c>
      <c r="C245" s="121">
        <v>5</v>
      </c>
      <c r="D245" s="226" t="s">
        <v>870</v>
      </c>
      <c r="E245" s="220">
        <v>2747.6</v>
      </c>
      <c r="F245" s="221">
        <v>112892.44573856851</v>
      </c>
      <c r="G245" s="221">
        <v>127323.03208778222</v>
      </c>
      <c r="H245" s="221">
        <v>14430.586349213714</v>
      </c>
      <c r="I245" s="97">
        <v>183.27</v>
      </c>
      <c r="J245" s="96">
        <v>36457.632087782215</v>
      </c>
      <c r="K245" s="237"/>
      <c r="L245" s="97">
        <v>1</v>
      </c>
      <c r="M245" s="96">
        <v>63343</v>
      </c>
      <c r="N245" s="117"/>
      <c r="O245" s="97">
        <v>0</v>
      </c>
      <c r="P245" s="96">
        <v>0</v>
      </c>
      <c r="Q245" s="228"/>
      <c r="R245" s="97">
        <v>0</v>
      </c>
      <c r="S245" s="96">
        <v>0</v>
      </c>
      <c r="T245" s="229"/>
      <c r="U245" s="97">
        <v>0</v>
      </c>
      <c r="V245" s="96">
        <v>0</v>
      </c>
      <c r="W245" s="97">
        <v>0</v>
      </c>
      <c r="X245" s="96">
        <v>0</v>
      </c>
      <c r="Y245" s="97">
        <v>21057.4</v>
      </c>
      <c r="Z245" s="96">
        <v>0</v>
      </c>
      <c r="AA245" s="97">
        <v>0</v>
      </c>
      <c r="AB245" s="96">
        <v>1292</v>
      </c>
      <c r="AC245" s="97">
        <v>2665</v>
      </c>
      <c r="AD245" s="96">
        <v>2508</v>
      </c>
      <c r="AE245" s="97">
        <v>10710.580647360932</v>
      </c>
      <c r="AF245" s="96">
        <v>11452</v>
      </c>
      <c r="AG245" s="161"/>
      <c r="AH245" s="97">
        <v>16487.173137666359</v>
      </c>
      <c r="AI245" s="96">
        <v>239</v>
      </c>
      <c r="AJ245" s="77"/>
      <c r="AK245" s="97">
        <v>6748.4541397577696</v>
      </c>
      <c r="AL245" s="96">
        <v>2755</v>
      </c>
      <c r="AM245" s="77"/>
      <c r="AN245" s="97">
        <v>0</v>
      </c>
      <c r="AO245" s="96">
        <v>0</v>
      </c>
      <c r="AP245" s="77"/>
      <c r="AQ245" s="97">
        <v>0</v>
      </c>
      <c r="AR245" s="96">
        <v>1515.502816555887</v>
      </c>
      <c r="AS245" s="77"/>
      <c r="AT245" s="97">
        <v>7710.5449720734696</v>
      </c>
      <c r="AU245" s="96">
        <v>1245</v>
      </c>
      <c r="AV245" s="77"/>
      <c r="AW245" s="97">
        <v>713.36699999999996</v>
      </c>
      <c r="AX245" s="96">
        <v>0</v>
      </c>
      <c r="AY245" s="77"/>
      <c r="AZ245" s="96">
        <v>42370.11989685853</v>
      </c>
      <c r="BA245" s="96">
        <v>17206.502816555887</v>
      </c>
      <c r="BB245" s="94">
        <v>-25163.617080302643</v>
      </c>
      <c r="BD245" s="8">
        <v>2</v>
      </c>
    </row>
    <row r="246" spans="1:56" ht="24.9" hidden="1" customHeight="1" x14ac:dyDescent="0.3">
      <c r="A246" s="81">
        <v>150001040</v>
      </c>
      <c r="B246" s="490" t="s">
        <v>486</v>
      </c>
      <c r="C246" s="121">
        <v>4</v>
      </c>
      <c r="D246" s="226" t="s">
        <v>870</v>
      </c>
      <c r="E246" s="220">
        <v>2524.1999999999998</v>
      </c>
      <c r="F246" s="221">
        <v>146392.15788254762</v>
      </c>
      <c r="G246" s="221">
        <v>143367.12</v>
      </c>
      <c r="H246" s="221">
        <v>-3025.0378825476218</v>
      </c>
      <c r="I246" s="97">
        <v>5.5</v>
      </c>
      <c r="J246" s="96">
        <v>10864</v>
      </c>
      <c r="K246" s="227"/>
      <c r="L246" s="97">
        <v>2</v>
      </c>
      <c r="M246" s="96">
        <v>112996</v>
      </c>
      <c r="N246" s="117"/>
      <c r="O246" s="97">
        <v>0</v>
      </c>
      <c r="P246" s="96">
        <v>0</v>
      </c>
      <c r="Q246" s="228"/>
      <c r="R246" s="97">
        <v>0</v>
      </c>
      <c r="S246" s="96">
        <v>0</v>
      </c>
      <c r="T246" s="229"/>
      <c r="U246" s="97">
        <v>0</v>
      </c>
      <c r="V246" s="96">
        <v>0</v>
      </c>
      <c r="W246" s="97">
        <v>0</v>
      </c>
      <c r="X246" s="96">
        <v>0</v>
      </c>
      <c r="Y246" s="97">
        <v>7530.12</v>
      </c>
      <c r="Z246" s="96">
        <v>0</v>
      </c>
      <c r="AA246" s="97">
        <v>0</v>
      </c>
      <c r="AB246" s="96">
        <v>0</v>
      </c>
      <c r="AC246" s="97">
        <v>3450</v>
      </c>
      <c r="AD246" s="96">
        <v>8527</v>
      </c>
      <c r="AE246" s="97">
        <v>12798.130611651681</v>
      </c>
      <c r="AF246" s="96">
        <v>5841</v>
      </c>
      <c r="AG246" s="161"/>
      <c r="AH246" s="97">
        <v>20805.462290223761</v>
      </c>
      <c r="AI246" s="96">
        <v>4261</v>
      </c>
      <c r="AJ246" s="77"/>
      <c r="AK246" s="97">
        <v>5532.1019623797401</v>
      </c>
      <c r="AL246" s="96">
        <v>7770</v>
      </c>
      <c r="AM246" s="77"/>
      <c r="AN246" s="97">
        <v>0</v>
      </c>
      <c r="AO246" s="96">
        <v>0</v>
      </c>
      <c r="AP246" s="77"/>
      <c r="AQ246" s="97">
        <v>0</v>
      </c>
      <c r="AR246" s="96">
        <v>0</v>
      </c>
      <c r="AS246" s="77"/>
      <c r="AT246" s="97">
        <v>14341.412350568764</v>
      </c>
      <c r="AU246" s="96">
        <v>953</v>
      </c>
      <c r="AV246" s="77"/>
      <c r="AW246" s="97">
        <v>649.73339999999996</v>
      </c>
      <c r="AX246" s="96">
        <v>0</v>
      </c>
      <c r="AY246" s="77"/>
      <c r="AZ246" s="96">
        <v>54126.840614823945</v>
      </c>
      <c r="BA246" s="96">
        <v>18825</v>
      </c>
      <c r="BB246" s="94">
        <v>-35301.840614823945</v>
      </c>
      <c r="BD246" s="8">
        <v>2</v>
      </c>
    </row>
    <row r="247" spans="1:56" ht="24.9" hidden="1" customHeight="1" x14ac:dyDescent="0.3">
      <c r="A247" s="81">
        <v>150001047</v>
      </c>
      <c r="B247" s="490" t="s">
        <v>488</v>
      </c>
      <c r="C247" s="121">
        <v>2</v>
      </c>
      <c r="D247" s="226" t="s">
        <v>870</v>
      </c>
      <c r="E247" s="220">
        <v>911.81</v>
      </c>
      <c r="F247" s="221">
        <v>32706.683648545259</v>
      </c>
      <c r="G247" s="221">
        <v>132015.12</v>
      </c>
      <c r="H247" s="221">
        <v>99308.436351454729</v>
      </c>
      <c r="I247" s="97">
        <v>0</v>
      </c>
      <c r="J247" s="96">
        <v>0</v>
      </c>
      <c r="K247" s="227"/>
      <c r="L247" s="97">
        <v>1</v>
      </c>
      <c r="M247" s="96">
        <v>121012</v>
      </c>
      <c r="N247" s="117"/>
      <c r="O247" s="97">
        <v>0</v>
      </c>
      <c r="P247" s="96">
        <v>0</v>
      </c>
      <c r="Q247" s="228"/>
      <c r="R247" s="97">
        <v>0</v>
      </c>
      <c r="S247" s="96">
        <v>0</v>
      </c>
      <c r="T247" s="229"/>
      <c r="U247" s="97">
        <v>0</v>
      </c>
      <c r="V247" s="96">
        <v>0</v>
      </c>
      <c r="W247" s="97">
        <v>12</v>
      </c>
      <c r="X247" s="96">
        <v>3902</v>
      </c>
      <c r="Y247" s="97">
        <v>3923.12</v>
      </c>
      <c r="Z247" s="96">
        <v>0</v>
      </c>
      <c r="AA247" s="97">
        <v>0</v>
      </c>
      <c r="AB247" s="96">
        <v>0</v>
      </c>
      <c r="AC247" s="97">
        <v>0</v>
      </c>
      <c r="AD247" s="96">
        <v>3178</v>
      </c>
      <c r="AE247" s="97">
        <v>3850.6898983531637</v>
      </c>
      <c r="AF247" s="96">
        <v>662</v>
      </c>
      <c r="AG247" s="77"/>
      <c r="AH247" s="97">
        <v>3876.5551037181094</v>
      </c>
      <c r="AI247" s="96">
        <v>0</v>
      </c>
      <c r="AJ247" s="77"/>
      <c r="AK247" s="97">
        <v>1962.1989169461724</v>
      </c>
      <c r="AL247" s="96">
        <v>0</v>
      </c>
      <c r="AM247" s="77"/>
      <c r="AN247" s="97">
        <v>0</v>
      </c>
      <c r="AO247" s="96">
        <v>0</v>
      </c>
      <c r="AP247" s="77"/>
      <c r="AQ247" s="97">
        <v>0</v>
      </c>
      <c r="AR247" s="96">
        <v>0</v>
      </c>
      <c r="AS247" s="77"/>
      <c r="AT247" s="97">
        <v>640.0745138494724</v>
      </c>
      <c r="AU247" s="96">
        <v>17</v>
      </c>
      <c r="AV247" s="161"/>
      <c r="AW247" s="97">
        <v>205.95870000000005</v>
      </c>
      <c r="AX247" s="96">
        <v>0</v>
      </c>
      <c r="AY247" s="77"/>
      <c r="AZ247" s="96">
        <v>10535.477132866918</v>
      </c>
      <c r="BA247" s="96">
        <v>679</v>
      </c>
      <c r="BB247" s="94">
        <v>-9856.4771328669176</v>
      </c>
      <c r="BD247" s="8">
        <v>2</v>
      </c>
    </row>
    <row r="248" spans="1:56" ht="24.9" hidden="1" customHeight="1" x14ac:dyDescent="0.3">
      <c r="A248" s="81">
        <v>150001048</v>
      </c>
      <c r="B248" s="490" t="s">
        <v>490</v>
      </c>
      <c r="C248" s="121">
        <v>1</v>
      </c>
      <c r="D248" s="226" t="s">
        <v>870</v>
      </c>
      <c r="E248" s="220">
        <v>63</v>
      </c>
      <c r="F248" s="221">
        <v>4394.5564154181193</v>
      </c>
      <c r="G248" s="221">
        <v>290</v>
      </c>
      <c r="H248" s="221">
        <v>-4104.5564154181193</v>
      </c>
      <c r="I248" s="97">
        <v>0</v>
      </c>
      <c r="J248" s="96">
        <v>0</v>
      </c>
      <c r="K248" s="227"/>
      <c r="L248" s="97">
        <v>0</v>
      </c>
      <c r="M248" s="96">
        <v>0</v>
      </c>
      <c r="N248" s="117"/>
      <c r="O248" s="97">
        <v>0</v>
      </c>
      <c r="P248" s="96">
        <v>0</v>
      </c>
      <c r="Q248" s="228"/>
      <c r="R248" s="97">
        <v>0</v>
      </c>
      <c r="S248" s="96">
        <v>0</v>
      </c>
      <c r="T248" s="229"/>
      <c r="U248" s="97">
        <v>0</v>
      </c>
      <c r="V248" s="96">
        <v>0</v>
      </c>
      <c r="W248" s="97">
        <v>0</v>
      </c>
      <c r="X248" s="96">
        <v>0</v>
      </c>
      <c r="Y248" s="97">
        <v>0</v>
      </c>
      <c r="Z248" s="96">
        <v>0</v>
      </c>
      <c r="AA248" s="97">
        <v>0</v>
      </c>
      <c r="AB248" s="96">
        <v>0</v>
      </c>
      <c r="AC248" s="97">
        <v>0</v>
      </c>
      <c r="AD248" s="96">
        <v>290</v>
      </c>
      <c r="AE248" s="97">
        <v>0</v>
      </c>
      <c r="AF248" s="96">
        <v>0</v>
      </c>
      <c r="AG248" s="77"/>
      <c r="AH248" s="97">
        <v>0</v>
      </c>
      <c r="AI248" s="96">
        <v>0</v>
      </c>
      <c r="AJ248" s="77"/>
      <c r="AK248" s="97">
        <v>0</v>
      </c>
      <c r="AL248" s="96">
        <v>0</v>
      </c>
      <c r="AM248" s="77"/>
      <c r="AN248" s="97">
        <v>0</v>
      </c>
      <c r="AO248" s="96">
        <v>0</v>
      </c>
      <c r="AP248" s="77"/>
      <c r="AQ248" s="97">
        <v>0</v>
      </c>
      <c r="AR248" s="96">
        <v>0</v>
      </c>
      <c r="AS248" s="77"/>
      <c r="AT248" s="97">
        <v>0</v>
      </c>
      <c r="AU248" s="96">
        <v>0</v>
      </c>
      <c r="AV248" s="77"/>
      <c r="AW248" s="97">
        <v>17.009999999999998</v>
      </c>
      <c r="AX248" s="96">
        <v>0</v>
      </c>
      <c r="AY248" s="77"/>
      <c r="AZ248" s="96">
        <v>17.009999999999998</v>
      </c>
      <c r="BA248" s="96">
        <v>0</v>
      </c>
      <c r="BB248" s="94">
        <v>-17.009999999999998</v>
      </c>
      <c r="BD248" s="8">
        <v>2</v>
      </c>
    </row>
    <row r="249" spans="1:56" ht="24.9" hidden="1" customHeight="1" x14ac:dyDescent="0.3">
      <c r="A249" s="81">
        <v>150001049</v>
      </c>
      <c r="B249" s="490" t="s">
        <v>492</v>
      </c>
      <c r="C249" s="121">
        <v>2</v>
      </c>
      <c r="D249" s="226" t="s">
        <v>870</v>
      </c>
      <c r="E249" s="220">
        <v>253.7</v>
      </c>
      <c r="F249" s="221">
        <v>14964.979484343998</v>
      </c>
      <c r="G249" s="221">
        <v>15463.83</v>
      </c>
      <c r="H249" s="221">
        <v>498.85051565600224</v>
      </c>
      <c r="I249" s="97">
        <v>14</v>
      </c>
      <c r="J249" s="96">
        <v>4056.82</v>
      </c>
      <c r="K249" s="227"/>
      <c r="L249" s="97">
        <v>0</v>
      </c>
      <c r="M249" s="96">
        <v>0</v>
      </c>
      <c r="N249" s="117"/>
      <c r="O249" s="97">
        <v>0</v>
      </c>
      <c r="P249" s="96">
        <v>0</v>
      </c>
      <c r="Q249" s="228"/>
      <c r="R249" s="97">
        <v>0</v>
      </c>
      <c r="S249" s="96">
        <v>0</v>
      </c>
      <c r="T249" s="229"/>
      <c r="U249" s="97">
        <v>0</v>
      </c>
      <c r="V249" s="96">
        <v>0</v>
      </c>
      <c r="W249" s="97">
        <v>24</v>
      </c>
      <c r="X249" s="96">
        <v>7857.52</v>
      </c>
      <c r="Y249" s="97">
        <v>0</v>
      </c>
      <c r="Z249" s="96">
        <v>0</v>
      </c>
      <c r="AA249" s="97">
        <v>0</v>
      </c>
      <c r="AB249" s="96">
        <v>0</v>
      </c>
      <c r="AC249" s="97">
        <v>0</v>
      </c>
      <c r="AD249" s="96">
        <v>3549.49</v>
      </c>
      <c r="AE249" s="97">
        <v>2065.7127389115221</v>
      </c>
      <c r="AF249" s="96">
        <v>813</v>
      </c>
      <c r="AG249" s="77"/>
      <c r="AH249" s="97">
        <v>2120.2745886467251</v>
      </c>
      <c r="AI249" s="96">
        <v>0</v>
      </c>
      <c r="AJ249" s="77"/>
      <c r="AK249" s="97">
        <v>0</v>
      </c>
      <c r="AL249" s="96">
        <v>0</v>
      </c>
      <c r="AM249" s="77"/>
      <c r="AN249" s="97">
        <v>0</v>
      </c>
      <c r="AO249" s="96">
        <v>0</v>
      </c>
      <c r="AP249" s="77"/>
      <c r="AQ249" s="97">
        <v>0</v>
      </c>
      <c r="AR249" s="96">
        <v>0</v>
      </c>
      <c r="AS249" s="77"/>
      <c r="AT249" s="97">
        <v>247.92576791059531</v>
      </c>
      <c r="AU249" s="96">
        <v>727</v>
      </c>
      <c r="AV249" s="77"/>
      <c r="AW249" s="97">
        <v>68.498999999999981</v>
      </c>
      <c r="AX249" s="96">
        <v>0</v>
      </c>
      <c r="AY249" s="77"/>
      <c r="AZ249" s="96">
        <v>4502.4120954688415</v>
      </c>
      <c r="BA249" s="96">
        <v>1540</v>
      </c>
      <c r="BB249" s="94">
        <v>-2962.4120954688415</v>
      </c>
      <c r="BD249" s="8">
        <v>2</v>
      </c>
    </row>
    <row r="250" spans="1:56" ht="24.9" hidden="1" customHeight="1" x14ac:dyDescent="0.3">
      <c r="A250" s="81">
        <v>150001041</v>
      </c>
      <c r="B250" s="490" t="s">
        <v>494</v>
      </c>
      <c r="C250" s="121">
        <v>3</v>
      </c>
      <c r="D250" s="226" t="s">
        <v>870</v>
      </c>
      <c r="E250" s="220">
        <v>601.4</v>
      </c>
      <c r="F250" s="221">
        <v>31365.929713267433</v>
      </c>
      <c r="G250" s="221">
        <v>16199.727918437755</v>
      </c>
      <c r="H250" s="221">
        <v>-15166.201794829678</v>
      </c>
      <c r="I250" s="97">
        <v>2.5</v>
      </c>
      <c r="J250" s="96">
        <v>676</v>
      </c>
      <c r="K250" s="227"/>
      <c r="L250" s="97">
        <v>0</v>
      </c>
      <c r="M250" s="96">
        <v>0</v>
      </c>
      <c r="N250" s="117"/>
      <c r="O250" s="97">
        <v>0</v>
      </c>
      <c r="P250" s="96">
        <v>0</v>
      </c>
      <c r="Q250" s="228"/>
      <c r="R250" s="97">
        <v>0</v>
      </c>
      <c r="S250" s="96">
        <v>0</v>
      </c>
      <c r="T250" s="229"/>
      <c r="U250" s="97">
        <v>0</v>
      </c>
      <c r="V250" s="96">
        <v>0</v>
      </c>
      <c r="W250" s="97">
        <v>0</v>
      </c>
      <c r="X250" s="96">
        <v>0</v>
      </c>
      <c r="Y250" s="97">
        <v>10845</v>
      </c>
      <c r="Z250" s="96">
        <v>0</v>
      </c>
      <c r="AA250" s="97">
        <v>0</v>
      </c>
      <c r="AB250" s="96">
        <v>2242</v>
      </c>
      <c r="AC250" s="97">
        <v>116.72791843775435</v>
      </c>
      <c r="AD250" s="96">
        <v>2320</v>
      </c>
      <c r="AE250" s="97">
        <v>3426.8733883157261</v>
      </c>
      <c r="AF250" s="96">
        <v>3992</v>
      </c>
      <c r="AG250" s="77"/>
      <c r="AH250" s="97">
        <v>3368.4887708616343</v>
      </c>
      <c r="AI250" s="96">
        <v>0</v>
      </c>
      <c r="AJ250" s="77"/>
      <c r="AK250" s="97">
        <v>1607.4133247651052</v>
      </c>
      <c r="AL250" s="96">
        <v>0</v>
      </c>
      <c r="AM250" s="77"/>
      <c r="AN250" s="97">
        <v>0</v>
      </c>
      <c r="AO250" s="96">
        <v>0</v>
      </c>
      <c r="AP250" s="77"/>
      <c r="AQ250" s="97">
        <v>0</v>
      </c>
      <c r="AR250" s="96">
        <v>0</v>
      </c>
      <c r="AS250" s="77"/>
      <c r="AT250" s="97">
        <v>468.47966937513274</v>
      </c>
      <c r="AU250" s="96">
        <v>0</v>
      </c>
      <c r="AV250" s="77"/>
      <c r="AW250" s="97">
        <v>162.37800000000001</v>
      </c>
      <c r="AX250" s="96">
        <v>0</v>
      </c>
      <c r="AY250" s="77"/>
      <c r="AZ250" s="96">
        <v>9033.6331533175999</v>
      </c>
      <c r="BA250" s="96">
        <v>3992</v>
      </c>
      <c r="BB250" s="94">
        <v>-5041.6331533175999</v>
      </c>
      <c r="BD250" s="8">
        <v>2</v>
      </c>
    </row>
    <row r="251" spans="1:56" ht="24.9" hidden="1" customHeight="1" x14ac:dyDescent="0.3">
      <c r="A251" s="81">
        <v>150001042</v>
      </c>
      <c r="B251" s="490" t="s">
        <v>496</v>
      </c>
      <c r="C251" s="121">
        <v>2</v>
      </c>
      <c r="D251" s="226" t="s">
        <v>870</v>
      </c>
      <c r="E251" s="220">
        <v>427.1</v>
      </c>
      <c r="F251" s="221">
        <v>20842.064569117058</v>
      </c>
      <c r="G251" s="221">
        <v>89964.42</v>
      </c>
      <c r="H251" s="221">
        <v>69122.355430882948</v>
      </c>
      <c r="I251" s="97">
        <v>28.6</v>
      </c>
      <c r="J251" s="96">
        <v>8013.42</v>
      </c>
      <c r="K251" s="227"/>
      <c r="L251" s="97">
        <v>2</v>
      </c>
      <c r="M251" s="96">
        <v>49457</v>
      </c>
      <c r="N251" s="238"/>
      <c r="O251" s="97">
        <v>0</v>
      </c>
      <c r="P251" s="96">
        <v>0</v>
      </c>
      <c r="Q251" s="228"/>
      <c r="R251" s="97">
        <v>0</v>
      </c>
      <c r="S251" s="96">
        <v>0</v>
      </c>
      <c r="T251" s="229"/>
      <c r="U251" s="97">
        <v>0</v>
      </c>
      <c r="V251" s="96">
        <v>0</v>
      </c>
      <c r="W251" s="97">
        <v>0</v>
      </c>
      <c r="X251" s="96">
        <v>0</v>
      </c>
      <c r="Y251" s="97">
        <v>21452</v>
      </c>
      <c r="Z251" s="96">
        <v>0</v>
      </c>
      <c r="AA251" s="97">
        <v>0</v>
      </c>
      <c r="AB251" s="96">
        <v>2684</v>
      </c>
      <c r="AC251" s="97">
        <v>8097</v>
      </c>
      <c r="AD251" s="96">
        <v>261</v>
      </c>
      <c r="AE251" s="97">
        <v>3321.4793307380855</v>
      </c>
      <c r="AF251" s="96">
        <v>3655.05</v>
      </c>
      <c r="AG251" s="77"/>
      <c r="AH251" s="97">
        <v>3804.8941226488519</v>
      </c>
      <c r="AI251" s="96">
        <v>0</v>
      </c>
      <c r="AJ251" s="77"/>
      <c r="AK251" s="97">
        <v>1084.9894810261674</v>
      </c>
      <c r="AL251" s="96">
        <v>0</v>
      </c>
      <c r="AM251" s="77"/>
      <c r="AN251" s="97">
        <v>0</v>
      </c>
      <c r="AO251" s="96">
        <v>0</v>
      </c>
      <c r="AP251" s="77"/>
      <c r="AQ251" s="97">
        <v>0</v>
      </c>
      <c r="AR251" s="96">
        <v>0</v>
      </c>
      <c r="AS251" s="77"/>
      <c r="AT251" s="97">
        <v>496.60277172093168</v>
      </c>
      <c r="AU251" s="96">
        <v>0</v>
      </c>
      <c r="AV251" s="77"/>
      <c r="AW251" s="97">
        <v>115.31700000000001</v>
      </c>
      <c r="AX251" s="96">
        <v>0</v>
      </c>
      <c r="AY251" s="77"/>
      <c r="AZ251" s="96">
        <v>8823.2827061340358</v>
      </c>
      <c r="BA251" s="96">
        <v>3655.05</v>
      </c>
      <c r="BB251" s="94">
        <v>-5168.2327061340357</v>
      </c>
      <c r="BD251" s="8">
        <v>2</v>
      </c>
    </row>
    <row r="252" spans="1:56" ht="24.9" hidden="1" customHeight="1" x14ac:dyDescent="0.3">
      <c r="A252" s="81">
        <v>150001043</v>
      </c>
      <c r="B252" s="490" t="s">
        <v>498</v>
      </c>
      <c r="C252" s="121">
        <v>4</v>
      </c>
      <c r="D252" s="226" t="s">
        <v>870</v>
      </c>
      <c r="E252" s="220">
        <v>1282.0999999999999</v>
      </c>
      <c r="F252" s="221">
        <v>50814.653266857866</v>
      </c>
      <c r="G252" s="221">
        <v>125787.69</v>
      </c>
      <c r="H252" s="221">
        <v>74973.036733142129</v>
      </c>
      <c r="I252" s="97">
        <v>40.75</v>
      </c>
      <c r="J252" s="96">
        <v>36556</v>
      </c>
      <c r="K252" s="231"/>
      <c r="L252" s="97">
        <v>1</v>
      </c>
      <c r="M252" s="96">
        <v>26994</v>
      </c>
      <c r="N252" s="117"/>
      <c r="O252" s="97">
        <v>0</v>
      </c>
      <c r="P252" s="96">
        <v>0</v>
      </c>
      <c r="Q252" s="228"/>
      <c r="R252" s="97">
        <v>0</v>
      </c>
      <c r="S252" s="96">
        <v>0</v>
      </c>
      <c r="T252" s="229"/>
      <c r="U252" s="97">
        <v>0</v>
      </c>
      <c r="V252" s="96">
        <v>0</v>
      </c>
      <c r="W252" s="97">
        <v>0</v>
      </c>
      <c r="X252" s="96">
        <v>0</v>
      </c>
      <c r="Y252" s="97">
        <v>20528</v>
      </c>
      <c r="Z252" s="96">
        <v>0</v>
      </c>
      <c r="AA252" s="97">
        <v>18461</v>
      </c>
      <c r="AB252" s="96">
        <v>0</v>
      </c>
      <c r="AC252" s="97">
        <v>17516</v>
      </c>
      <c r="AD252" s="96">
        <v>5732.6900000000005</v>
      </c>
      <c r="AE252" s="97">
        <v>6497.0124132288438</v>
      </c>
      <c r="AF252" s="96">
        <v>1840</v>
      </c>
      <c r="AG252" s="77"/>
      <c r="AH252" s="97">
        <v>8321.0408993762539</v>
      </c>
      <c r="AI252" s="96">
        <v>24</v>
      </c>
      <c r="AJ252" s="77"/>
      <c r="AK252" s="97">
        <v>3482.4765430933121</v>
      </c>
      <c r="AL252" s="96">
        <v>746</v>
      </c>
      <c r="AM252" s="77"/>
      <c r="AN252" s="97">
        <v>0</v>
      </c>
      <c r="AO252" s="96">
        <v>0</v>
      </c>
      <c r="AP252" s="77"/>
      <c r="AQ252" s="97">
        <v>0</v>
      </c>
      <c r="AR252" s="96">
        <v>740.44140585755144</v>
      </c>
      <c r="AS252" s="77"/>
      <c r="AT252" s="97">
        <v>3038.4720725560355</v>
      </c>
      <c r="AU252" s="96">
        <v>641</v>
      </c>
      <c r="AV252" s="77"/>
      <c r="AW252" s="97">
        <v>346.16700000000003</v>
      </c>
      <c r="AX252" s="96">
        <v>0</v>
      </c>
      <c r="AY252" s="77"/>
      <c r="AZ252" s="96">
        <v>21685.168928254447</v>
      </c>
      <c r="BA252" s="96">
        <v>3991.4414058575512</v>
      </c>
      <c r="BB252" s="94">
        <v>-17693.727522396897</v>
      </c>
      <c r="BD252" s="8">
        <v>2</v>
      </c>
    </row>
    <row r="253" spans="1:56" ht="24.9" hidden="1" customHeight="1" x14ac:dyDescent="0.3">
      <c r="A253" s="81">
        <v>150000750</v>
      </c>
      <c r="B253" s="490" t="s">
        <v>561</v>
      </c>
      <c r="C253" s="121">
        <v>1</v>
      </c>
      <c r="D253" s="226" t="s">
        <v>870</v>
      </c>
      <c r="E253" s="220">
        <v>275.8</v>
      </c>
      <c r="F253" s="221">
        <v>15807.187921349503</v>
      </c>
      <c r="G253" s="221">
        <v>7912</v>
      </c>
      <c r="H253" s="221">
        <v>-7895.1879213495031</v>
      </c>
      <c r="I253" s="97">
        <v>0</v>
      </c>
      <c r="J253" s="96">
        <v>1349</v>
      </c>
      <c r="K253" s="227"/>
      <c r="L253" s="97">
        <v>0</v>
      </c>
      <c r="M253" s="96">
        <v>0</v>
      </c>
      <c r="N253" s="117"/>
      <c r="O253" s="97">
        <v>0</v>
      </c>
      <c r="P253" s="96">
        <v>0</v>
      </c>
      <c r="Q253" s="228"/>
      <c r="R253" s="97">
        <v>0</v>
      </c>
      <c r="S253" s="96">
        <v>0</v>
      </c>
      <c r="T253" s="229"/>
      <c r="U253" s="97">
        <v>0</v>
      </c>
      <c r="V253" s="96">
        <v>0</v>
      </c>
      <c r="W253" s="97">
        <v>8</v>
      </c>
      <c r="X253" s="96">
        <v>3421</v>
      </c>
      <c r="Y253" s="97">
        <v>0</v>
      </c>
      <c r="Z253" s="96">
        <v>0</v>
      </c>
      <c r="AA253" s="97">
        <v>0</v>
      </c>
      <c r="AB253" s="96">
        <v>0</v>
      </c>
      <c r="AC253" s="97">
        <v>0</v>
      </c>
      <c r="AD253" s="96">
        <v>3142</v>
      </c>
      <c r="AE253" s="97">
        <v>0</v>
      </c>
      <c r="AF253" s="96">
        <v>0</v>
      </c>
      <c r="AG253" s="77"/>
      <c r="AH253" s="97">
        <v>0</v>
      </c>
      <c r="AI253" s="96">
        <v>0</v>
      </c>
      <c r="AJ253" s="77"/>
      <c r="AK253" s="97">
        <v>0</v>
      </c>
      <c r="AL253" s="96">
        <v>0</v>
      </c>
      <c r="AM253" s="77"/>
      <c r="AN253" s="97">
        <v>0</v>
      </c>
      <c r="AO253" s="96">
        <v>0</v>
      </c>
      <c r="AP253" s="77"/>
      <c r="AQ253" s="97">
        <v>0</v>
      </c>
      <c r="AR253" s="96">
        <v>0</v>
      </c>
      <c r="AS253" s="77"/>
      <c r="AT253" s="97">
        <v>0</v>
      </c>
      <c r="AU253" s="96">
        <v>0</v>
      </c>
      <c r="AV253" s="77"/>
      <c r="AW253" s="97">
        <v>122.16273476894025</v>
      </c>
      <c r="AX253" s="96">
        <v>0</v>
      </c>
      <c r="AY253" s="77"/>
      <c r="AZ253" s="96">
        <v>122.16273476894025</v>
      </c>
      <c r="BA253" s="96">
        <v>0</v>
      </c>
      <c r="BB253" s="94">
        <v>-122.16273476894025</v>
      </c>
      <c r="BD253" s="8">
        <v>1</v>
      </c>
    </row>
    <row r="254" spans="1:56" ht="24.9" hidden="1" customHeight="1" x14ac:dyDescent="0.3">
      <c r="A254" s="81">
        <v>150000751</v>
      </c>
      <c r="B254" s="490" t="s">
        <v>563</v>
      </c>
      <c r="C254" s="121">
        <v>1</v>
      </c>
      <c r="D254" s="226" t="s">
        <v>870</v>
      </c>
      <c r="E254" s="220">
        <v>146.1</v>
      </c>
      <c r="F254" s="221">
        <v>7249.6760509721271</v>
      </c>
      <c r="G254" s="221">
        <v>4453</v>
      </c>
      <c r="H254" s="221">
        <v>-2796.6760509721271</v>
      </c>
      <c r="I254" s="97">
        <v>0</v>
      </c>
      <c r="J254" s="96">
        <v>1619</v>
      </c>
      <c r="K254" s="227"/>
      <c r="L254" s="97">
        <v>0</v>
      </c>
      <c r="M254" s="96">
        <v>0</v>
      </c>
      <c r="N254" s="117"/>
      <c r="O254" s="97">
        <v>0</v>
      </c>
      <c r="P254" s="96">
        <v>0</v>
      </c>
      <c r="Q254" s="228"/>
      <c r="R254" s="97">
        <v>0</v>
      </c>
      <c r="S254" s="96">
        <v>0</v>
      </c>
      <c r="T254" s="229"/>
      <c r="U254" s="97">
        <v>0</v>
      </c>
      <c r="V254" s="96">
        <v>0</v>
      </c>
      <c r="W254" s="97">
        <v>0</v>
      </c>
      <c r="X254" s="96">
        <v>0</v>
      </c>
      <c r="Y254" s="97">
        <v>29</v>
      </c>
      <c r="Z254" s="96">
        <v>0</v>
      </c>
      <c r="AA254" s="97">
        <v>0</v>
      </c>
      <c r="AB254" s="96">
        <v>0</v>
      </c>
      <c r="AC254" s="97">
        <v>0</v>
      </c>
      <c r="AD254" s="96">
        <v>2805</v>
      </c>
      <c r="AE254" s="97">
        <v>0</v>
      </c>
      <c r="AF254" s="96">
        <v>0</v>
      </c>
      <c r="AG254" s="77"/>
      <c r="AH254" s="97">
        <v>0</v>
      </c>
      <c r="AI254" s="96">
        <v>0</v>
      </c>
      <c r="AJ254" s="77"/>
      <c r="AK254" s="97">
        <v>0</v>
      </c>
      <c r="AL254" s="96">
        <v>0</v>
      </c>
      <c r="AM254" s="77"/>
      <c r="AN254" s="97">
        <v>0</v>
      </c>
      <c r="AO254" s="96">
        <v>0</v>
      </c>
      <c r="AP254" s="77"/>
      <c r="AQ254" s="97">
        <v>0</v>
      </c>
      <c r="AR254" s="96">
        <v>0</v>
      </c>
      <c r="AS254" s="77"/>
      <c r="AT254" s="97">
        <v>0</v>
      </c>
      <c r="AU254" s="96">
        <v>0</v>
      </c>
      <c r="AV254" s="77"/>
      <c r="AW254" s="97">
        <v>51.324594556269744</v>
      </c>
      <c r="AX254" s="96">
        <v>0</v>
      </c>
      <c r="AY254" s="77"/>
      <c r="AZ254" s="96">
        <v>51.324594556269744</v>
      </c>
      <c r="BA254" s="96">
        <v>0</v>
      </c>
      <c r="BB254" s="94">
        <v>-51.324594556269744</v>
      </c>
      <c r="BD254" s="8">
        <v>1</v>
      </c>
    </row>
    <row r="255" spans="1:56" ht="24.9" hidden="1" customHeight="1" x14ac:dyDescent="0.3">
      <c r="A255" s="81">
        <v>150000752</v>
      </c>
      <c r="B255" s="490" t="s">
        <v>565</v>
      </c>
      <c r="C255" s="121">
        <v>9</v>
      </c>
      <c r="D255" s="226" t="s">
        <v>870</v>
      </c>
      <c r="E255" s="220">
        <v>3990.71</v>
      </c>
      <c r="F255" s="221">
        <v>266483.94087792042</v>
      </c>
      <c r="G255" s="221">
        <v>329790.97286784044</v>
      </c>
      <c r="H255" s="221">
        <v>63307.031989920011</v>
      </c>
      <c r="I255" s="97">
        <v>28.6</v>
      </c>
      <c r="J255" s="96">
        <v>25307</v>
      </c>
      <c r="K255" s="227"/>
      <c r="L255" s="97">
        <v>1</v>
      </c>
      <c r="M255" s="96">
        <v>108680</v>
      </c>
      <c r="N255" s="117"/>
      <c r="O255" s="97">
        <v>54</v>
      </c>
      <c r="P255" s="96">
        <v>15651</v>
      </c>
      <c r="Q255" s="228"/>
      <c r="R255" s="97">
        <v>16</v>
      </c>
      <c r="S255" s="96">
        <v>105139</v>
      </c>
      <c r="T255" s="236"/>
      <c r="U255" s="97">
        <v>0</v>
      </c>
      <c r="V255" s="96">
        <v>0</v>
      </c>
      <c r="W255" s="97">
        <v>20</v>
      </c>
      <c r="X255" s="96">
        <v>8954.07</v>
      </c>
      <c r="Y255" s="97">
        <v>18141</v>
      </c>
      <c r="Z255" s="96">
        <v>0</v>
      </c>
      <c r="AA255" s="97">
        <v>0</v>
      </c>
      <c r="AB255" s="96">
        <v>3719</v>
      </c>
      <c r="AC255" s="97">
        <v>9778</v>
      </c>
      <c r="AD255" s="96">
        <v>34421.902867840414</v>
      </c>
      <c r="AE255" s="97">
        <v>12741.673737886953</v>
      </c>
      <c r="AF255" s="96">
        <v>13079.325716705336</v>
      </c>
      <c r="AG255" s="77"/>
      <c r="AH255" s="97">
        <v>14789.170532769436</v>
      </c>
      <c r="AI255" s="96">
        <v>3772</v>
      </c>
      <c r="AJ255" s="77"/>
      <c r="AK255" s="97">
        <v>9233.4404458213357</v>
      </c>
      <c r="AL255" s="96">
        <v>3308.74</v>
      </c>
      <c r="AM255" s="77"/>
      <c r="AN255" s="97">
        <v>12749.42088145796</v>
      </c>
      <c r="AO255" s="96">
        <v>0</v>
      </c>
      <c r="AP255" s="77"/>
      <c r="AQ255" s="97">
        <v>6664.3927379831712</v>
      </c>
      <c r="AR255" s="96">
        <v>816</v>
      </c>
      <c r="AS255" s="161"/>
      <c r="AT255" s="97">
        <v>9732.635948275989</v>
      </c>
      <c r="AU255" s="96">
        <v>28320.414176520928</v>
      </c>
      <c r="AV255" s="77"/>
      <c r="AW255" s="97">
        <v>2352.9356665165183</v>
      </c>
      <c r="AX255" s="96">
        <v>0</v>
      </c>
      <c r="AY255" s="77"/>
      <c r="AZ255" s="96">
        <v>68263.669950711366</v>
      </c>
      <c r="BA255" s="96">
        <v>49296.479893226264</v>
      </c>
      <c r="BB255" s="94">
        <v>-18967.190057485102</v>
      </c>
      <c r="BD255" s="8">
        <v>1</v>
      </c>
    </row>
    <row r="256" spans="1:56" ht="24.9" hidden="1" customHeight="1" x14ac:dyDescent="0.3">
      <c r="A256" s="81">
        <v>150001094</v>
      </c>
      <c r="B256" s="490" t="s">
        <v>612</v>
      </c>
      <c r="C256" s="121">
        <v>2</v>
      </c>
      <c r="D256" s="226" t="s">
        <v>870</v>
      </c>
      <c r="E256" s="220">
        <v>304.89999999999998</v>
      </c>
      <c r="F256" s="221">
        <v>21288.032568988434</v>
      </c>
      <c r="G256" s="221">
        <v>46607</v>
      </c>
      <c r="H256" s="221">
        <v>25318.967431011566</v>
      </c>
      <c r="I256" s="97">
        <v>193.01999999999998</v>
      </c>
      <c r="J256" s="96">
        <v>46607</v>
      </c>
      <c r="K256" s="227"/>
      <c r="L256" s="97">
        <v>0</v>
      </c>
      <c r="M256" s="96">
        <v>0</v>
      </c>
      <c r="N256" s="117"/>
      <c r="O256" s="97">
        <v>0</v>
      </c>
      <c r="P256" s="96">
        <v>0</v>
      </c>
      <c r="Q256" s="228"/>
      <c r="R256" s="97">
        <v>0</v>
      </c>
      <c r="S256" s="96">
        <v>0</v>
      </c>
      <c r="T256" s="229"/>
      <c r="U256" s="97">
        <v>0</v>
      </c>
      <c r="V256" s="96">
        <v>0</v>
      </c>
      <c r="W256" s="97">
        <v>0</v>
      </c>
      <c r="X256" s="96">
        <v>0</v>
      </c>
      <c r="Y256" s="97">
        <v>0</v>
      </c>
      <c r="Z256" s="96">
        <v>0</v>
      </c>
      <c r="AA256" s="97">
        <v>0</v>
      </c>
      <c r="AB256" s="96">
        <v>0</v>
      </c>
      <c r="AC256" s="97">
        <v>0</v>
      </c>
      <c r="AD256" s="96">
        <v>0</v>
      </c>
      <c r="AE256" s="97">
        <v>0</v>
      </c>
      <c r="AF256" s="96">
        <v>0</v>
      </c>
      <c r="AG256" s="77"/>
      <c r="AH256" s="97">
        <v>0</v>
      </c>
      <c r="AI256" s="96">
        <v>0</v>
      </c>
      <c r="AJ256" s="77"/>
      <c r="AK256" s="97">
        <v>0</v>
      </c>
      <c r="AL256" s="96">
        <v>0</v>
      </c>
      <c r="AM256" s="77"/>
      <c r="AN256" s="97">
        <v>0</v>
      </c>
      <c r="AO256" s="96">
        <v>0</v>
      </c>
      <c r="AP256" s="77"/>
      <c r="AQ256" s="97">
        <v>0</v>
      </c>
      <c r="AR256" s="96">
        <v>0</v>
      </c>
      <c r="AS256" s="77"/>
      <c r="AT256" s="97">
        <v>579.2454520164822</v>
      </c>
      <c r="AU256" s="96">
        <v>0</v>
      </c>
      <c r="AV256" s="77"/>
      <c r="AW256" s="97">
        <v>82.350000000000009</v>
      </c>
      <c r="AX256" s="96">
        <v>0</v>
      </c>
      <c r="AY256" s="77"/>
      <c r="AZ256" s="96">
        <v>661.59545201648223</v>
      </c>
      <c r="BA256" s="96">
        <v>0</v>
      </c>
      <c r="BB256" s="94">
        <v>-661.59545201648223</v>
      </c>
      <c r="BD256" s="8">
        <v>1</v>
      </c>
    </row>
    <row r="257" spans="1:56" ht="24.9" hidden="1" customHeight="1" x14ac:dyDescent="0.3">
      <c r="A257" s="81">
        <v>150000795</v>
      </c>
      <c r="B257" s="490" t="s">
        <v>1022</v>
      </c>
      <c r="C257" s="121">
        <v>5</v>
      </c>
      <c r="D257" s="226" t="s">
        <v>870</v>
      </c>
      <c r="E257" s="220">
        <v>2762.24</v>
      </c>
      <c r="F257" s="221">
        <v>159659.91696126689</v>
      </c>
      <c r="G257" s="221">
        <v>361035</v>
      </c>
      <c r="H257" s="221">
        <v>201375.08303873311</v>
      </c>
      <c r="I257" s="97">
        <v>690.7</v>
      </c>
      <c r="J257" s="96">
        <v>203611</v>
      </c>
      <c r="K257" s="227"/>
      <c r="L257" s="97">
        <v>0</v>
      </c>
      <c r="M257" s="96">
        <v>0</v>
      </c>
      <c r="N257" s="117"/>
      <c r="O257" s="97">
        <v>98</v>
      </c>
      <c r="P257" s="96">
        <v>21152</v>
      </c>
      <c r="Q257" s="228"/>
      <c r="R257" s="97">
        <v>0</v>
      </c>
      <c r="S257" s="96">
        <v>0</v>
      </c>
      <c r="T257" s="229"/>
      <c r="U257" s="97">
        <v>0</v>
      </c>
      <c r="V257" s="96">
        <v>0</v>
      </c>
      <c r="W257" s="97">
        <v>0</v>
      </c>
      <c r="X257" s="96">
        <v>0</v>
      </c>
      <c r="Y257" s="97">
        <v>522</v>
      </c>
      <c r="Z257" s="96">
        <v>0</v>
      </c>
      <c r="AA257" s="97">
        <v>4646</v>
      </c>
      <c r="AB257" s="96">
        <v>2331</v>
      </c>
      <c r="AC257" s="97">
        <v>64999</v>
      </c>
      <c r="AD257" s="96">
        <v>63774</v>
      </c>
      <c r="AE257" s="97">
        <v>13924.495400123966</v>
      </c>
      <c r="AF257" s="96">
        <v>11400.284873793415</v>
      </c>
      <c r="AG257" s="77"/>
      <c r="AH257" s="97">
        <v>18213.237689465273</v>
      </c>
      <c r="AI257" s="96">
        <v>7211</v>
      </c>
      <c r="AJ257" s="77"/>
      <c r="AK257" s="97">
        <v>0</v>
      </c>
      <c r="AL257" s="96">
        <v>0</v>
      </c>
      <c r="AM257" s="77"/>
      <c r="AN257" s="97">
        <v>0</v>
      </c>
      <c r="AO257" s="96">
        <v>0</v>
      </c>
      <c r="AP257" s="77"/>
      <c r="AQ257" s="97">
        <v>0</v>
      </c>
      <c r="AR257" s="96">
        <v>16</v>
      </c>
      <c r="AS257" s="77"/>
      <c r="AT257" s="97">
        <v>11876.738158334825</v>
      </c>
      <c r="AU257" s="96">
        <v>944</v>
      </c>
      <c r="AV257" s="77"/>
      <c r="AW257" s="97">
        <v>745.8048</v>
      </c>
      <c r="AX257" s="96">
        <v>0</v>
      </c>
      <c r="AY257" s="77"/>
      <c r="AZ257" s="96">
        <v>44760.276047924061</v>
      </c>
      <c r="BA257" s="96">
        <v>19571.284873793415</v>
      </c>
      <c r="BB257" s="94">
        <v>-25188.991174130646</v>
      </c>
      <c r="BD257" s="8">
        <v>3</v>
      </c>
    </row>
    <row r="258" spans="1:56" ht="24.9" hidden="1" customHeight="1" x14ac:dyDescent="0.3">
      <c r="A258" s="81">
        <v>150000798</v>
      </c>
      <c r="B258" s="490" t="s">
        <v>643</v>
      </c>
      <c r="C258" s="121">
        <v>4</v>
      </c>
      <c r="D258" s="226" t="s">
        <v>870</v>
      </c>
      <c r="E258" s="220">
        <v>1317.9</v>
      </c>
      <c r="F258" s="221">
        <v>63244.422531456956</v>
      </c>
      <c r="G258" s="221">
        <v>128711.51565274208</v>
      </c>
      <c r="H258" s="221">
        <v>65467.093121285121</v>
      </c>
      <c r="I258" s="97">
        <v>50</v>
      </c>
      <c r="J258" s="96">
        <v>9620</v>
      </c>
      <c r="K258" s="227"/>
      <c r="L258" s="97">
        <v>2</v>
      </c>
      <c r="M258" s="96">
        <v>112751</v>
      </c>
      <c r="N258" s="117"/>
      <c r="O258" s="97">
        <v>0</v>
      </c>
      <c r="P258" s="96">
        <v>0</v>
      </c>
      <c r="Q258" s="228"/>
      <c r="R258" s="97">
        <v>0</v>
      </c>
      <c r="S258" s="96">
        <v>0</v>
      </c>
      <c r="T258" s="229"/>
      <c r="U258" s="97">
        <v>0</v>
      </c>
      <c r="V258" s="96">
        <v>0</v>
      </c>
      <c r="W258" s="97">
        <v>0</v>
      </c>
      <c r="X258" s="96">
        <v>0</v>
      </c>
      <c r="Y258" s="97">
        <v>0</v>
      </c>
      <c r="Z258" s="96">
        <v>0</v>
      </c>
      <c r="AA258" s="97">
        <v>0</v>
      </c>
      <c r="AB258" s="96">
        <v>0</v>
      </c>
      <c r="AC258" s="97">
        <v>1879.5156527420772</v>
      </c>
      <c r="AD258" s="96">
        <v>4461</v>
      </c>
      <c r="AE258" s="97">
        <v>5987.5309808282855</v>
      </c>
      <c r="AF258" s="96">
        <v>907</v>
      </c>
      <c r="AG258" s="77"/>
      <c r="AH258" s="97">
        <v>6439.3161231435415</v>
      </c>
      <c r="AI258" s="96">
        <v>0</v>
      </c>
      <c r="AJ258" s="77"/>
      <c r="AK258" s="97">
        <v>3686.7865745866711</v>
      </c>
      <c r="AL258" s="96">
        <v>6977</v>
      </c>
      <c r="AM258" s="77"/>
      <c r="AN258" s="97">
        <v>0</v>
      </c>
      <c r="AO258" s="96">
        <v>0</v>
      </c>
      <c r="AP258" s="77"/>
      <c r="AQ258" s="97">
        <v>0</v>
      </c>
      <c r="AR258" s="96">
        <v>378</v>
      </c>
      <c r="AS258" s="77"/>
      <c r="AT258" s="97">
        <v>3117.66812541631</v>
      </c>
      <c r="AU258" s="96">
        <v>1905</v>
      </c>
      <c r="AV258" s="77"/>
      <c r="AW258" s="97">
        <v>357.31800000000015</v>
      </c>
      <c r="AX258" s="96">
        <v>0</v>
      </c>
      <c r="AY258" s="77"/>
      <c r="AZ258" s="96">
        <v>19588.619803974809</v>
      </c>
      <c r="BA258" s="96">
        <v>10167</v>
      </c>
      <c r="BB258" s="94">
        <v>-9421.6198039748087</v>
      </c>
      <c r="BD258" s="8">
        <v>2</v>
      </c>
    </row>
    <row r="259" spans="1:56" ht="24.9" hidden="1" customHeight="1" x14ac:dyDescent="0.3">
      <c r="A259" s="81">
        <v>150000819</v>
      </c>
      <c r="B259" s="490" t="s">
        <v>645</v>
      </c>
      <c r="C259" s="121">
        <v>10</v>
      </c>
      <c r="D259" s="226" t="s">
        <v>870</v>
      </c>
      <c r="E259" s="220">
        <v>6739.25</v>
      </c>
      <c r="F259" s="221">
        <v>427911.15989233926</v>
      </c>
      <c r="G259" s="221">
        <v>445979.37</v>
      </c>
      <c r="H259" s="221">
        <v>18068.210107660736</v>
      </c>
      <c r="I259" s="97">
        <v>373.69</v>
      </c>
      <c r="J259" s="96">
        <v>117176</v>
      </c>
      <c r="K259" s="227"/>
      <c r="L259" s="97">
        <v>0</v>
      </c>
      <c r="M259" s="96">
        <v>233</v>
      </c>
      <c r="N259" s="238"/>
      <c r="O259" s="97">
        <v>49</v>
      </c>
      <c r="P259" s="96">
        <v>12557</v>
      </c>
      <c r="Q259" s="228"/>
      <c r="R259" s="97">
        <v>20</v>
      </c>
      <c r="S259" s="96">
        <v>225848.02000000002</v>
      </c>
      <c r="T259" s="229"/>
      <c r="U259" s="97">
        <v>0</v>
      </c>
      <c r="V259" s="96">
        <v>0</v>
      </c>
      <c r="W259" s="97">
        <v>56.5</v>
      </c>
      <c r="X259" s="96">
        <v>17222</v>
      </c>
      <c r="Y259" s="97">
        <v>29949.35</v>
      </c>
      <c r="Z259" s="96">
        <v>0</v>
      </c>
      <c r="AA259" s="97">
        <v>7066</v>
      </c>
      <c r="AB259" s="96">
        <v>7913</v>
      </c>
      <c r="AC259" s="97">
        <v>19105</v>
      </c>
      <c r="AD259" s="96">
        <v>8910</v>
      </c>
      <c r="AE259" s="97">
        <v>28302.326463928905</v>
      </c>
      <c r="AF259" s="96">
        <v>22148</v>
      </c>
      <c r="AG259" s="77"/>
      <c r="AH259" s="97">
        <v>33952.211359429231</v>
      </c>
      <c r="AI259" s="96">
        <v>11992.624912880501</v>
      </c>
      <c r="AJ259" s="77"/>
      <c r="AK259" s="97">
        <v>17449.111840634127</v>
      </c>
      <c r="AL259" s="96">
        <v>71956.576188440973</v>
      </c>
      <c r="AM259" s="77"/>
      <c r="AN259" s="97">
        <v>23577.615374166755</v>
      </c>
      <c r="AO259" s="96">
        <v>40814</v>
      </c>
      <c r="AP259" s="77"/>
      <c r="AQ259" s="97">
        <v>10678.445965798974</v>
      </c>
      <c r="AR259" s="96">
        <v>50</v>
      </c>
      <c r="AS259" s="77"/>
      <c r="AT259" s="97">
        <v>12365.524553704763</v>
      </c>
      <c r="AU259" s="96">
        <v>5492</v>
      </c>
      <c r="AV259" s="77"/>
      <c r="AW259" s="97">
        <v>1828.5074999999995</v>
      </c>
      <c r="AX259" s="96">
        <v>0</v>
      </c>
      <c r="AY259" s="77"/>
      <c r="AZ259" s="96">
        <v>128153.74305766274</v>
      </c>
      <c r="BA259" s="96">
        <v>152453.20110132147</v>
      </c>
      <c r="BB259" s="94">
        <v>24299.458043658728</v>
      </c>
      <c r="BD259" s="8">
        <v>3</v>
      </c>
    </row>
    <row r="260" spans="1:56" ht="24.9" hidden="1" customHeight="1" x14ac:dyDescent="0.3">
      <c r="A260" s="81">
        <v>150000820</v>
      </c>
      <c r="B260" s="490" t="s">
        <v>647</v>
      </c>
      <c r="C260" s="121">
        <v>9</v>
      </c>
      <c r="D260" s="226" t="s">
        <v>870</v>
      </c>
      <c r="E260" s="220">
        <v>4188.63</v>
      </c>
      <c r="F260" s="221">
        <v>288856.18570412014</v>
      </c>
      <c r="G260" s="221">
        <v>237296.41606622032</v>
      </c>
      <c r="H260" s="221">
        <v>-51559.769637899823</v>
      </c>
      <c r="I260" s="97">
        <v>249.63</v>
      </c>
      <c r="J260" s="96">
        <v>64799.15</v>
      </c>
      <c r="K260" s="227"/>
      <c r="L260" s="97">
        <v>0</v>
      </c>
      <c r="M260" s="96">
        <v>4442</v>
      </c>
      <c r="N260" s="230"/>
      <c r="O260" s="97">
        <v>0</v>
      </c>
      <c r="P260" s="96">
        <v>0</v>
      </c>
      <c r="Q260" s="228"/>
      <c r="R260" s="97">
        <v>15</v>
      </c>
      <c r="S260" s="96">
        <v>103636.26606622033</v>
      </c>
      <c r="T260" s="236"/>
      <c r="U260" s="97">
        <v>1170</v>
      </c>
      <c r="V260" s="96">
        <v>0</v>
      </c>
      <c r="W260" s="97">
        <v>53</v>
      </c>
      <c r="X260" s="96">
        <v>24999</v>
      </c>
      <c r="Y260" s="97">
        <v>6886</v>
      </c>
      <c r="Z260" s="96">
        <v>0</v>
      </c>
      <c r="AA260" s="97">
        <v>0</v>
      </c>
      <c r="AB260" s="96">
        <v>2565</v>
      </c>
      <c r="AC260" s="97">
        <v>6512</v>
      </c>
      <c r="AD260" s="96">
        <v>22287</v>
      </c>
      <c r="AE260" s="97">
        <v>14214.491828865042</v>
      </c>
      <c r="AF260" s="96">
        <v>3753.8535805925976</v>
      </c>
      <c r="AG260" s="77"/>
      <c r="AH260" s="97">
        <v>20826.228123419605</v>
      </c>
      <c r="AI260" s="96">
        <v>17552.533503882165</v>
      </c>
      <c r="AJ260" s="77"/>
      <c r="AK260" s="97">
        <v>10957.450986724851</v>
      </c>
      <c r="AL260" s="96">
        <v>61457</v>
      </c>
      <c r="AM260" s="77"/>
      <c r="AN260" s="97">
        <v>16665.289629303166</v>
      </c>
      <c r="AO260" s="96">
        <v>2123</v>
      </c>
      <c r="AP260" s="77"/>
      <c r="AQ260" s="97">
        <v>6664.3927379831712</v>
      </c>
      <c r="AR260" s="96">
        <v>9807</v>
      </c>
      <c r="AS260" s="77"/>
      <c r="AT260" s="97">
        <v>6087.6986044707219</v>
      </c>
      <c r="AU260" s="96">
        <v>12484.914476106902</v>
      </c>
      <c r="AV260" s="77"/>
      <c r="AW260" s="97">
        <v>1131.4754999999998</v>
      </c>
      <c r="AX260" s="96">
        <v>0</v>
      </c>
      <c r="AY260" s="77"/>
      <c r="AZ260" s="96">
        <v>76547.027410766546</v>
      </c>
      <c r="BA260" s="96">
        <v>107178.30156058166</v>
      </c>
      <c r="BB260" s="94">
        <v>30631.274149815115</v>
      </c>
      <c r="BD260" s="8">
        <v>3</v>
      </c>
    </row>
    <row r="261" spans="1:56" ht="24.9" hidden="1" customHeight="1" x14ac:dyDescent="0.3">
      <c r="A261" s="81">
        <v>150000799</v>
      </c>
      <c r="B261" s="490" t="s">
        <v>649</v>
      </c>
      <c r="C261" s="121">
        <v>5</v>
      </c>
      <c r="D261" s="226" t="s">
        <v>870</v>
      </c>
      <c r="E261" s="220">
        <v>2066.5</v>
      </c>
      <c r="F261" s="221">
        <v>67831.215335687768</v>
      </c>
      <c r="G261" s="221">
        <v>53449.500000000007</v>
      </c>
      <c r="H261" s="221">
        <v>-14381.715335687761</v>
      </c>
      <c r="I261" s="97">
        <v>0</v>
      </c>
      <c r="J261" s="96">
        <v>938</v>
      </c>
      <c r="K261" s="227"/>
      <c r="L261" s="97">
        <v>0</v>
      </c>
      <c r="M261" s="96">
        <v>0</v>
      </c>
      <c r="N261" s="117"/>
      <c r="O261" s="97">
        <v>0</v>
      </c>
      <c r="P261" s="96">
        <v>0</v>
      </c>
      <c r="Q261" s="228"/>
      <c r="R261" s="97">
        <v>0</v>
      </c>
      <c r="S261" s="96">
        <v>0</v>
      </c>
      <c r="T261" s="229"/>
      <c r="U261" s="97">
        <v>0</v>
      </c>
      <c r="V261" s="96">
        <v>0</v>
      </c>
      <c r="W261" s="97">
        <v>12</v>
      </c>
      <c r="X261" s="96">
        <v>14317.880000000001</v>
      </c>
      <c r="Y261" s="97">
        <v>24116</v>
      </c>
      <c r="Z261" s="96">
        <v>0</v>
      </c>
      <c r="AA261" s="97">
        <v>10841</v>
      </c>
      <c r="AB261" s="96">
        <v>1762.62</v>
      </c>
      <c r="AC261" s="97">
        <v>908</v>
      </c>
      <c r="AD261" s="96">
        <v>566</v>
      </c>
      <c r="AE261" s="97">
        <v>9071.8616989578895</v>
      </c>
      <c r="AF261" s="96">
        <v>0</v>
      </c>
      <c r="AG261" s="77"/>
      <c r="AH261" s="97">
        <v>11546.777731336042</v>
      </c>
      <c r="AI261" s="96">
        <v>4203</v>
      </c>
      <c r="AJ261" s="247"/>
      <c r="AK261" s="97">
        <v>5866.6260042596523</v>
      </c>
      <c r="AL261" s="96">
        <v>3665.8612763976348</v>
      </c>
      <c r="AM261" s="77"/>
      <c r="AN261" s="97">
        <v>0</v>
      </c>
      <c r="AO261" s="96">
        <v>0</v>
      </c>
      <c r="AP261" s="77"/>
      <c r="AQ261" s="97">
        <v>0</v>
      </c>
      <c r="AR261" s="96">
        <v>0</v>
      </c>
      <c r="AS261" s="77"/>
      <c r="AT261" s="97">
        <v>4460.2794262905381</v>
      </c>
      <c r="AU261" s="96">
        <v>1587.007111349609</v>
      </c>
      <c r="AV261" s="77"/>
      <c r="AW261" s="97">
        <v>563.05800000000022</v>
      </c>
      <c r="AX261" s="96">
        <v>0</v>
      </c>
      <c r="AY261" s="77"/>
      <c r="AZ261" s="96">
        <v>31508.602860844119</v>
      </c>
      <c r="BA261" s="96">
        <v>9455.8683877472431</v>
      </c>
      <c r="BB261" s="94">
        <v>-22052.734473096876</v>
      </c>
      <c r="BD261" s="8">
        <v>2</v>
      </c>
    </row>
    <row r="262" spans="1:56" ht="24.9" hidden="1" customHeight="1" x14ac:dyDescent="0.3">
      <c r="A262" s="81">
        <v>150000830</v>
      </c>
      <c r="B262" s="490" t="s">
        <v>651</v>
      </c>
      <c r="C262" s="121">
        <v>5</v>
      </c>
      <c r="D262" s="226" t="s">
        <v>870</v>
      </c>
      <c r="E262" s="220">
        <v>6127.1</v>
      </c>
      <c r="F262" s="221">
        <v>272636.7913488113</v>
      </c>
      <c r="G262" s="221">
        <v>163350.47241105943</v>
      </c>
      <c r="H262" s="221">
        <v>-109286.31893775187</v>
      </c>
      <c r="I262" s="97">
        <v>158.89999999999998</v>
      </c>
      <c r="J262" s="96">
        <v>32784</v>
      </c>
      <c r="K262" s="227"/>
      <c r="L262" s="97">
        <v>2</v>
      </c>
      <c r="M262" s="96">
        <v>90099</v>
      </c>
      <c r="N262" s="117"/>
      <c r="O262" s="97">
        <v>0</v>
      </c>
      <c r="P262" s="96">
        <v>0</v>
      </c>
      <c r="Q262" s="228"/>
      <c r="R262" s="97">
        <v>0</v>
      </c>
      <c r="S262" s="96">
        <v>0</v>
      </c>
      <c r="T262" s="229"/>
      <c r="U262" s="97">
        <v>0</v>
      </c>
      <c r="V262" s="96">
        <v>0</v>
      </c>
      <c r="W262" s="97">
        <v>9</v>
      </c>
      <c r="X262" s="96">
        <v>1960.612411059429</v>
      </c>
      <c r="Y262" s="97">
        <v>15453.86</v>
      </c>
      <c r="Z262" s="96">
        <v>0</v>
      </c>
      <c r="AA262" s="97">
        <v>0</v>
      </c>
      <c r="AB262" s="96">
        <v>9955</v>
      </c>
      <c r="AC262" s="97">
        <v>7372</v>
      </c>
      <c r="AD262" s="96">
        <v>5726</v>
      </c>
      <c r="AE262" s="97">
        <v>21786.450819656751</v>
      </c>
      <c r="AF262" s="96">
        <v>13719.117420170671</v>
      </c>
      <c r="AG262" s="77"/>
      <c r="AH262" s="97">
        <v>31026.286311694257</v>
      </c>
      <c r="AI262" s="96">
        <v>15236</v>
      </c>
      <c r="AJ262" s="77"/>
      <c r="AK262" s="97">
        <v>10697.711338353154</v>
      </c>
      <c r="AL262" s="96">
        <v>26289</v>
      </c>
      <c r="AM262" s="108"/>
      <c r="AN262" s="97">
        <v>0</v>
      </c>
      <c r="AO262" s="96">
        <v>0</v>
      </c>
      <c r="AP262" s="77"/>
      <c r="AQ262" s="97">
        <v>12753.02224462766</v>
      </c>
      <c r="AR262" s="96">
        <v>33</v>
      </c>
      <c r="AS262" s="77"/>
      <c r="AT262" s="97">
        <v>20411.082318224122</v>
      </c>
      <c r="AU262" s="96">
        <v>22653</v>
      </c>
      <c r="AV262" s="77"/>
      <c r="AW262" s="97">
        <v>1609.5510000000004</v>
      </c>
      <c r="AX262" s="96">
        <v>0</v>
      </c>
      <c r="AY262" s="77"/>
      <c r="AZ262" s="96">
        <v>98284.104032555944</v>
      </c>
      <c r="BA262" s="96">
        <v>77930.117420170674</v>
      </c>
      <c r="BB262" s="94">
        <v>-20353.98661238527</v>
      </c>
      <c r="BD262" s="8">
        <v>3</v>
      </c>
    </row>
    <row r="263" spans="1:56" ht="24.9" hidden="1" customHeight="1" x14ac:dyDescent="0.3">
      <c r="A263" s="81">
        <v>150000800</v>
      </c>
      <c r="B263" s="490" t="s">
        <v>653</v>
      </c>
      <c r="C263" s="121">
        <v>4</v>
      </c>
      <c r="D263" s="226" t="s">
        <v>870</v>
      </c>
      <c r="E263" s="220">
        <v>1452.8</v>
      </c>
      <c r="F263" s="221">
        <v>64442.516655836109</v>
      </c>
      <c r="G263" s="221">
        <v>7983</v>
      </c>
      <c r="H263" s="221">
        <v>-56459.516655836109</v>
      </c>
      <c r="I263" s="97">
        <v>0</v>
      </c>
      <c r="J263" s="96">
        <v>0</v>
      </c>
      <c r="K263" s="227"/>
      <c r="L263" s="97">
        <v>0</v>
      </c>
      <c r="M263" s="96">
        <v>0</v>
      </c>
      <c r="N263" s="117"/>
      <c r="O263" s="97">
        <v>0</v>
      </c>
      <c r="P263" s="96">
        <v>0</v>
      </c>
      <c r="Q263" s="228"/>
      <c r="R263" s="97">
        <v>0</v>
      </c>
      <c r="S263" s="96">
        <v>0</v>
      </c>
      <c r="T263" s="229"/>
      <c r="U263" s="97">
        <v>0</v>
      </c>
      <c r="V263" s="96">
        <v>0</v>
      </c>
      <c r="W263" s="97">
        <v>0</v>
      </c>
      <c r="X263" s="96">
        <v>0</v>
      </c>
      <c r="Y263" s="97">
        <v>780</v>
      </c>
      <c r="Z263" s="96">
        <v>0</v>
      </c>
      <c r="AA263" s="97">
        <v>0</v>
      </c>
      <c r="AB263" s="96">
        <v>0</v>
      </c>
      <c r="AC263" s="97">
        <v>0</v>
      </c>
      <c r="AD263" s="96">
        <v>7203</v>
      </c>
      <c r="AE263" s="97">
        <v>5793.1835227022311</v>
      </c>
      <c r="AF263" s="96">
        <v>2378</v>
      </c>
      <c r="AG263" s="77"/>
      <c r="AH263" s="97">
        <v>6529.2149053885714</v>
      </c>
      <c r="AI263" s="96">
        <v>32</v>
      </c>
      <c r="AJ263" s="77"/>
      <c r="AK263" s="97">
        <v>4042.0757188481866</v>
      </c>
      <c r="AL263" s="96">
        <v>4017</v>
      </c>
      <c r="AM263" s="77"/>
      <c r="AN263" s="97">
        <v>0</v>
      </c>
      <c r="AO263" s="96">
        <v>0</v>
      </c>
      <c r="AP263" s="77"/>
      <c r="AQ263" s="97">
        <v>0</v>
      </c>
      <c r="AR263" s="96">
        <v>0</v>
      </c>
      <c r="AS263" s="77"/>
      <c r="AT263" s="97">
        <v>3196.8715891687989</v>
      </c>
      <c r="AU263" s="96">
        <v>3017.9627390539486</v>
      </c>
      <c r="AV263" s="77"/>
      <c r="AW263" s="97">
        <v>392.25599999999997</v>
      </c>
      <c r="AX263" s="96">
        <v>1669</v>
      </c>
      <c r="AY263" s="77"/>
      <c r="AZ263" s="96">
        <v>19953.60173610779</v>
      </c>
      <c r="BA263" s="96">
        <v>11113.962739053948</v>
      </c>
      <c r="BB263" s="94">
        <v>-8839.6389970538421</v>
      </c>
      <c r="BD263" s="8">
        <v>2</v>
      </c>
    </row>
    <row r="264" spans="1:56" ht="24.9" hidden="1" customHeight="1" x14ac:dyDescent="0.3">
      <c r="A264" s="81">
        <v>150000801</v>
      </c>
      <c r="B264" s="490" t="s">
        <v>655</v>
      </c>
      <c r="C264" s="121">
        <v>5</v>
      </c>
      <c r="D264" s="226" t="s">
        <v>870</v>
      </c>
      <c r="E264" s="220">
        <v>4211.8</v>
      </c>
      <c r="F264" s="221">
        <v>198087.68247325177</v>
      </c>
      <c r="G264" s="221">
        <v>275551.0964606537</v>
      </c>
      <c r="H264" s="221">
        <v>77463.413987401931</v>
      </c>
      <c r="I264" s="97">
        <v>26</v>
      </c>
      <c r="J264" s="96">
        <v>3943</v>
      </c>
      <c r="K264" s="227"/>
      <c r="L264" s="97">
        <v>4</v>
      </c>
      <c r="M264" s="96">
        <v>225670</v>
      </c>
      <c r="N264" s="117"/>
      <c r="O264" s="97">
        <v>0</v>
      </c>
      <c r="P264" s="96">
        <v>0</v>
      </c>
      <c r="Q264" s="228"/>
      <c r="R264" s="97">
        <v>0</v>
      </c>
      <c r="S264" s="96">
        <v>0</v>
      </c>
      <c r="T264" s="229"/>
      <c r="U264" s="97">
        <v>0</v>
      </c>
      <c r="V264" s="96">
        <v>0</v>
      </c>
      <c r="W264" s="97">
        <v>6</v>
      </c>
      <c r="X264" s="96">
        <v>9406.2135883039336</v>
      </c>
      <c r="Y264" s="97">
        <v>15916.652872349818</v>
      </c>
      <c r="Z264" s="96">
        <v>0</v>
      </c>
      <c r="AA264" s="97">
        <v>0</v>
      </c>
      <c r="AB264" s="96">
        <v>767</v>
      </c>
      <c r="AC264" s="97">
        <v>7133</v>
      </c>
      <c r="AD264" s="96">
        <v>12715.23</v>
      </c>
      <c r="AE264" s="97">
        <v>18517.245517748353</v>
      </c>
      <c r="AF264" s="96">
        <v>13124.544429578122</v>
      </c>
      <c r="AG264" s="77"/>
      <c r="AH264" s="97">
        <v>26032.862092008101</v>
      </c>
      <c r="AI264" s="96">
        <v>194</v>
      </c>
      <c r="AJ264" s="77"/>
      <c r="AK264" s="97">
        <v>10934.171301709324</v>
      </c>
      <c r="AL264" s="96">
        <v>2514</v>
      </c>
      <c r="AM264" s="77"/>
      <c r="AN264" s="97">
        <v>0</v>
      </c>
      <c r="AO264" s="96">
        <v>0</v>
      </c>
      <c r="AP264" s="77"/>
      <c r="AQ264" s="97">
        <v>0</v>
      </c>
      <c r="AR264" s="96">
        <v>0</v>
      </c>
      <c r="AS264" s="77"/>
      <c r="AT264" s="97">
        <v>15071.645574673041</v>
      </c>
      <c r="AU264" s="96">
        <v>3885.4957551108751</v>
      </c>
      <c r="AV264" s="77"/>
      <c r="AW264" s="97">
        <v>1140.0507000000002</v>
      </c>
      <c r="AX264" s="96">
        <v>6305</v>
      </c>
      <c r="AY264" s="77"/>
      <c r="AZ264" s="96">
        <v>71695.975186138821</v>
      </c>
      <c r="BA264" s="96">
        <v>26023.040184688998</v>
      </c>
      <c r="BB264" s="94">
        <v>-45672.93500144982</v>
      </c>
      <c r="BD264" s="8">
        <v>2</v>
      </c>
    </row>
    <row r="265" spans="1:56" ht="24.9" hidden="1" customHeight="1" x14ac:dyDescent="0.3">
      <c r="A265" s="81">
        <v>150000802</v>
      </c>
      <c r="B265" s="490" t="s">
        <v>657</v>
      </c>
      <c r="C265" s="121">
        <v>5</v>
      </c>
      <c r="D265" s="226" t="s">
        <v>870</v>
      </c>
      <c r="E265" s="220">
        <v>3203.6</v>
      </c>
      <c r="F265" s="221">
        <v>148484.95614450984</v>
      </c>
      <c r="G265" s="221">
        <v>141436</v>
      </c>
      <c r="H265" s="221">
        <v>-7048.956144509837</v>
      </c>
      <c r="I265" s="97">
        <v>15</v>
      </c>
      <c r="J265" s="96">
        <v>6062</v>
      </c>
      <c r="K265" s="227"/>
      <c r="L265" s="97">
        <v>2</v>
      </c>
      <c r="M265" s="96">
        <v>107326</v>
      </c>
      <c r="N265" s="117"/>
      <c r="O265" s="97">
        <v>0</v>
      </c>
      <c r="P265" s="96">
        <v>0</v>
      </c>
      <c r="Q265" s="228"/>
      <c r="R265" s="97">
        <v>0</v>
      </c>
      <c r="S265" s="96">
        <v>0</v>
      </c>
      <c r="T265" s="229"/>
      <c r="U265" s="97">
        <v>0</v>
      </c>
      <c r="V265" s="96">
        <v>0</v>
      </c>
      <c r="W265" s="97">
        <v>0</v>
      </c>
      <c r="X265" s="96">
        <v>0</v>
      </c>
      <c r="Y265" s="97">
        <v>6390</v>
      </c>
      <c r="Z265" s="96">
        <v>0</v>
      </c>
      <c r="AA265" s="97">
        <v>0</v>
      </c>
      <c r="AB265" s="96">
        <v>0</v>
      </c>
      <c r="AC265" s="97">
        <v>6236</v>
      </c>
      <c r="AD265" s="96">
        <v>15422</v>
      </c>
      <c r="AE265" s="97">
        <v>15025.25160554476</v>
      </c>
      <c r="AF265" s="96">
        <v>11435</v>
      </c>
      <c r="AG265" s="77"/>
      <c r="AH265" s="97">
        <v>20847.086763334726</v>
      </c>
      <c r="AI265" s="96">
        <v>1865</v>
      </c>
      <c r="AJ265" s="77"/>
      <c r="AK265" s="97">
        <v>9233.9230223848826</v>
      </c>
      <c r="AL265" s="96">
        <v>1810</v>
      </c>
      <c r="AM265" s="77"/>
      <c r="AN265" s="97">
        <v>0</v>
      </c>
      <c r="AO265" s="96">
        <v>0</v>
      </c>
      <c r="AP265" s="77"/>
      <c r="AQ265" s="97">
        <v>0</v>
      </c>
      <c r="AR265" s="96">
        <v>0</v>
      </c>
      <c r="AS265" s="77"/>
      <c r="AT265" s="97">
        <v>10319.027574627878</v>
      </c>
      <c r="AU265" s="96">
        <v>1966</v>
      </c>
      <c r="AV265" s="77"/>
      <c r="AW265" s="97">
        <v>865.32299999999987</v>
      </c>
      <c r="AX265" s="96">
        <v>3273</v>
      </c>
      <c r="AY265" s="77"/>
      <c r="AZ265" s="96">
        <v>56290.611965892247</v>
      </c>
      <c r="BA265" s="96">
        <v>20349</v>
      </c>
      <c r="BB265" s="94">
        <v>-35941.611965892247</v>
      </c>
      <c r="BD265" s="8">
        <v>2</v>
      </c>
    </row>
    <row r="266" spans="1:56" ht="24.9" hidden="1" customHeight="1" x14ac:dyDescent="0.3">
      <c r="A266" s="81">
        <v>150000803</v>
      </c>
      <c r="B266" s="490" t="s">
        <v>659</v>
      </c>
      <c r="C266" s="121">
        <v>4</v>
      </c>
      <c r="D266" s="226" t="s">
        <v>870</v>
      </c>
      <c r="E266" s="220">
        <v>1563</v>
      </c>
      <c r="F266" s="221">
        <v>59487.640273707351</v>
      </c>
      <c r="G266" s="221">
        <v>98037.057756340611</v>
      </c>
      <c r="H266" s="221">
        <v>38549.41748263326</v>
      </c>
      <c r="I266" s="97">
        <v>211.27</v>
      </c>
      <c r="J266" s="96">
        <v>93929</v>
      </c>
      <c r="K266" s="227"/>
      <c r="L266" s="97">
        <v>0</v>
      </c>
      <c r="M266" s="96">
        <v>0</v>
      </c>
      <c r="N266" s="117"/>
      <c r="O266" s="97">
        <v>0</v>
      </c>
      <c r="P266" s="96">
        <v>0</v>
      </c>
      <c r="Q266" s="228"/>
      <c r="R266" s="97">
        <v>0</v>
      </c>
      <c r="S266" s="96">
        <v>0</v>
      </c>
      <c r="T266" s="229"/>
      <c r="U266" s="97">
        <v>0</v>
      </c>
      <c r="V266" s="96">
        <v>0</v>
      </c>
      <c r="W266" s="97">
        <v>0</v>
      </c>
      <c r="X266" s="96">
        <v>0</v>
      </c>
      <c r="Y266" s="97">
        <v>284</v>
      </c>
      <c r="Z266" s="96">
        <v>0</v>
      </c>
      <c r="AA266" s="97">
        <v>0</v>
      </c>
      <c r="AB266" s="96">
        <v>0</v>
      </c>
      <c r="AC266" s="97">
        <v>1773.0577563406075</v>
      </c>
      <c r="AD266" s="96">
        <v>2051</v>
      </c>
      <c r="AE266" s="97">
        <v>6459.0067310798722</v>
      </c>
      <c r="AF266" s="96">
        <v>3072</v>
      </c>
      <c r="AG266" s="77"/>
      <c r="AH266" s="97">
        <v>8123.9356571456638</v>
      </c>
      <c r="AI266" s="96">
        <v>36</v>
      </c>
      <c r="AJ266" s="77"/>
      <c r="AK266" s="97">
        <v>3775.1234247300849</v>
      </c>
      <c r="AL266" s="96">
        <v>474</v>
      </c>
      <c r="AM266" s="77"/>
      <c r="AN266" s="97">
        <v>0</v>
      </c>
      <c r="AO266" s="96">
        <v>0</v>
      </c>
      <c r="AP266" s="77"/>
      <c r="AQ266" s="97">
        <v>0</v>
      </c>
      <c r="AR266" s="96">
        <v>1255.0218409575091</v>
      </c>
      <c r="AS266" s="77"/>
      <c r="AT266" s="97">
        <v>2868.0363576929476</v>
      </c>
      <c r="AU266" s="96">
        <v>3128</v>
      </c>
      <c r="AV266" s="77"/>
      <c r="AW266" s="97">
        <v>440.88300000000015</v>
      </c>
      <c r="AX266" s="96">
        <v>0</v>
      </c>
      <c r="AY266" s="77"/>
      <c r="AZ266" s="96">
        <v>21666.985170648572</v>
      </c>
      <c r="BA266" s="96">
        <v>7965.0218409575091</v>
      </c>
      <c r="BB266" s="94">
        <v>-13701.963329691062</v>
      </c>
      <c r="BD266" s="8">
        <v>2</v>
      </c>
    </row>
    <row r="267" spans="1:56" ht="24.9" hidden="1" customHeight="1" x14ac:dyDescent="0.3">
      <c r="A267" s="81">
        <v>150000805</v>
      </c>
      <c r="B267" s="490" t="s">
        <v>661</v>
      </c>
      <c r="C267" s="121">
        <v>5</v>
      </c>
      <c r="D267" s="226" t="s">
        <v>870</v>
      </c>
      <c r="E267" s="220">
        <v>3710.4399999999996</v>
      </c>
      <c r="F267" s="221">
        <v>143984.96812856104</v>
      </c>
      <c r="G267" s="221">
        <v>248988.0080270271</v>
      </c>
      <c r="H267" s="221">
        <v>105003.03989846606</v>
      </c>
      <c r="I267" s="97">
        <v>206</v>
      </c>
      <c r="J267" s="96">
        <v>202756</v>
      </c>
      <c r="K267" s="227"/>
      <c r="L267" s="97">
        <v>0</v>
      </c>
      <c r="M267" s="96">
        <v>631</v>
      </c>
      <c r="N267" s="117"/>
      <c r="O267" s="97">
        <v>0</v>
      </c>
      <c r="P267" s="96">
        <v>0</v>
      </c>
      <c r="Q267" s="228"/>
      <c r="R267" s="97">
        <v>0</v>
      </c>
      <c r="S267" s="96">
        <v>0</v>
      </c>
      <c r="T267" s="229"/>
      <c r="U267" s="97">
        <v>0</v>
      </c>
      <c r="V267" s="96">
        <v>0</v>
      </c>
      <c r="W267" s="97">
        <v>74.400000000000006</v>
      </c>
      <c r="X267" s="96">
        <v>20504.488027027106</v>
      </c>
      <c r="Y267" s="97">
        <v>7817.84</v>
      </c>
      <c r="Z267" s="96">
        <v>0</v>
      </c>
      <c r="AA267" s="97">
        <v>0</v>
      </c>
      <c r="AB267" s="96">
        <v>8206.0499999999993</v>
      </c>
      <c r="AC267" s="97">
        <v>1235.6300000000001</v>
      </c>
      <c r="AD267" s="96">
        <v>7837</v>
      </c>
      <c r="AE267" s="97">
        <v>14985.239782593697</v>
      </c>
      <c r="AF267" s="96">
        <v>9905.4626722118337</v>
      </c>
      <c r="AG267" s="77"/>
      <c r="AH267" s="97">
        <v>20979.181679110869</v>
      </c>
      <c r="AI267" s="96">
        <v>2229</v>
      </c>
      <c r="AJ267" s="77"/>
      <c r="AK267" s="97">
        <v>8186.0192760054815</v>
      </c>
      <c r="AL267" s="96">
        <v>671</v>
      </c>
      <c r="AM267" s="77"/>
      <c r="AN267" s="97">
        <v>0</v>
      </c>
      <c r="AO267" s="96">
        <v>0</v>
      </c>
      <c r="AP267" s="77"/>
      <c r="AQ267" s="97">
        <v>0</v>
      </c>
      <c r="AR267" s="96">
        <v>0</v>
      </c>
      <c r="AS267" s="77"/>
      <c r="AT267" s="97">
        <v>11918.317673250973</v>
      </c>
      <c r="AU267" s="96">
        <v>18615.295152320406</v>
      </c>
      <c r="AV267" s="242"/>
      <c r="AW267" s="97">
        <v>973.9008</v>
      </c>
      <c r="AX267" s="96">
        <v>0</v>
      </c>
      <c r="AY267" s="77"/>
      <c r="AZ267" s="96">
        <v>57042.659210961021</v>
      </c>
      <c r="BA267" s="96">
        <v>31420.75782453224</v>
      </c>
      <c r="BB267" s="94">
        <v>-25621.901386428781</v>
      </c>
      <c r="BD267" s="8">
        <v>3</v>
      </c>
    </row>
    <row r="268" spans="1:56" ht="24.9" hidden="1" customHeight="1" x14ac:dyDescent="0.3">
      <c r="A268" s="81">
        <v>150000806</v>
      </c>
      <c r="B268" s="490" t="s">
        <v>663</v>
      </c>
      <c r="C268" s="121">
        <v>4</v>
      </c>
      <c r="D268" s="226" t="s">
        <v>870</v>
      </c>
      <c r="E268" s="220">
        <v>2751.2</v>
      </c>
      <c r="F268" s="221">
        <v>116221.70355871398</v>
      </c>
      <c r="G268" s="221">
        <v>216651.29</v>
      </c>
      <c r="H268" s="221">
        <v>100429.58644128602</v>
      </c>
      <c r="I268" s="97">
        <v>187.1</v>
      </c>
      <c r="J268" s="96">
        <v>191227.58000000002</v>
      </c>
      <c r="K268" s="227"/>
      <c r="L268" s="97">
        <v>0</v>
      </c>
      <c r="M268" s="96">
        <v>0</v>
      </c>
      <c r="N268" s="117"/>
      <c r="O268" s="97">
        <v>0</v>
      </c>
      <c r="P268" s="96">
        <v>0</v>
      </c>
      <c r="Q268" s="228"/>
      <c r="R268" s="97">
        <v>0</v>
      </c>
      <c r="S268" s="96">
        <v>0</v>
      </c>
      <c r="T268" s="229"/>
      <c r="U268" s="97">
        <v>0</v>
      </c>
      <c r="V268" s="96">
        <v>0</v>
      </c>
      <c r="W268" s="97">
        <v>0</v>
      </c>
      <c r="X268" s="96">
        <v>0</v>
      </c>
      <c r="Y268" s="97">
        <v>9011.7099999999991</v>
      </c>
      <c r="Z268" s="96">
        <v>0</v>
      </c>
      <c r="AA268" s="97">
        <v>2075</v>
      </c>
      <c r="AB268" s="96">
        <v>0</v>
      </c>
      <c r="AC268" s="97">
        <v>111</v>
      </c>
      <c r="AD268" s="96">
        <v>14226</v>
      </c>
      <c r="AE268" s="97">
        <v>11854.283520934951</v>
      </c>
      <c r="AF268" s="96">
        <v>10292</v>
      </c>
      <c r="AG268" s="77"/>
      <c r="AH268" s="97">
        <v>15620.43889587645</v>
      </c>
      <c r="AI268" s="96">
        <v>4723</v>
      </c>
      <c r="AJ268" s="77"/>
      <c r="AK268" s="97">
        <v>5571.3709107613668</v>
      </c>
      <c r="AL268" s="96">
        <v>2921.3919821458639</v>
      </c>
      <c r="AM268" s="77"/>
      <c r="AN268" s="97">
        <v>0</v>
      </c>
      <c r="AO268" s="96">
        <v>0</v>
      </c>
      <c r="AP268" s="77"/>
      <c r="AQ268" s="97">
        <v>0</v>
      </c>
      <c r="AR268" s="96">
        <v>0</v>
      </c>
      <c r="AS268" s="77"/>
      <c r="AT268" s="97">
        <v>10745.143832355987</v>
      </c>
      <c r="AU268" s="96">
        <v>2054</v>
      </c>
      <c r="AV268" s="77"/>
      <c r="AW268" s="97">
        <v>661.47299999999996</v>
      </c>
      <c r="AX268" s="96">
        <v>9033</v>
      </c>
      <c r="AY268" s="77"/>
      <c r="AZ268" s="96">
        <v>44452.710159928749</v>
      </c>
      <c r="BA268" s="96">
        <v>29023.391982145862</v>
      </c>
      <c r="BB268" s="94">
        <v>-15429.318177782887</v>
      </c>
      <c r="BD268" s="8">
        <v>2</v>
      </c>
    </row>
    <row r="269" spans="1:56" ht="24.9" hidden="1" customHeight="1" x14ac:dyDescent="0.3">
      <c r="A269" s="81">
        <v>150000807</v>
      </c>
      <c r="B269" s="490" t="s">
        <v>665</v>
      </c>
      <c r="C269" s="121">
        <v>2</v>
      </c>
      <c r="D269" s="226" t="s">
        <v>870</v>
      </c>
      <c r="E269" s="220">
        <v>299.89999999999998</v>
      </c>
      <c r="F269" s="221">
        <v>14064.100846664987</v>
      </c>
      <c r="G269" s="221">
        <v>2438.3000000000002</v>
      </c>
      <c r="H269" s="221">
        <v>-11625.800846664988</v>
      </c>
      <c r="I269" s="97">
        <v>0.5</v>
      </c>
      <c r="J269" s="96">
        <v>1054</v>
      </c>
      <c r="K269" s="227"/>
      <c r="L269" s="97">
        <v>0</v>
      </c>
      <c r="M269" s="96">
        <v>0</v>
      </c>
      <c r="N269" s="117"/>
      <c r="O269" s="97">
        <v>0</v>
      </c>
      <c r="P269" s="96">
        <v>0</v>
      </c>
      <c r="Q269" s="228"/>
      <c r="R269" s="97">
        <v>0</v>
      </c>
      <c r="S269" s="96">
        <v>0</v>
      </c>
      <c r="T269" s="229"/>
      <c r="U269" s="97">
        <v>0</v>
      </c>
      <c r="V269" s="96">
        <v>0</v>
      </c>
      <c r="W269" s="97">
        <v>0</v>
      </c>
      <c r="X269" s="96">
        <v>0</v>
      </c>
      <c r="Y269" s="97">
        <v>631.29999999999995</v>
      </c>
      <c r="Z269" s="96">
        <v>0</v>
      </c>
      <c r="AA269" s="97">
        <v>0</v>
      </c>
      <c r="AB269" s="96">
        <v>0</v>
      </c>
      <c r="AC269" s="97">
        <v>0</v>
      </c>
      <c r="AD269" s="96">
        <v>753</v>
      </c>
      <c r="AE269" s="97">
        <v>2868.4862868661949</v>
      </c>
      <c r="AF269" s="96">
        <v>0</v>
      </c>
      <c r="AG269" s="77"/>
      <c r="AH269" s="97">
        <v>3052.7698250120939</v>
      </c>
      <c r="AI269" s="96">
        <v>0</v>
      </c>
      <c r="AJ269" s="77"/>
      <c r="AK269" s="97">
        <v>0</v>
      </c>
      <c r="AL269" s="96">
        <v>0</v>
      </c>
      <c r="AM269" s="77"/>
      <c r="AN269" s="97">
        <v>0</v>
      </c>
      <c r="AO269" s="96">
        <v>0</v>
      </c>
      <c r="AP269" s="77"/>
      <c r="AQ269" s="97">
        <v>0</v>
      </c>
      <c r="AR269" s="96">
        <v>0</v>
      </c>
      <c r="AS269" s="77"/>
      <c r="AT269" s="97">
        <v>247.92619739083375</v>
      </c>
      <c r="AU269" s="96">
        <v>0</v>
      </c>
      <c r="AV269" s="77"/>
      <c r="AW269" s="97">
        <v>81.189000000000007</v>
      </c>
      <c r="AX269" s="96">
        <v>0</v>
      </c>
      <c r="AY269" s="77"/>
      <c r="AZ269" s="96">
        <v>6250.3713092691232</v>
      </c>
      <c r="BA269" s="96">
        <v>0</v>
      </c>
      <c r="BB269" s="94">
        <v>-6250.3713092691232</v>
      </c>
      <c r="BD269" s="8">
        <v>3</v>
      </c>
    </row>
    <row r="270" spans="1:56" ht="24.9" hidden="1" customHeight="1" x14ac:dyDescent="0.3">
      <c r="A270" s="81">
        <v>150000808</v>
      </c>
      <c r="B270" s="490" t="s">
        <v>667</v>
      </c>
      <c r="C270" s="121">
        <v>5</v>
      </c>
      <c r="D270" s="226" t="s">
        <v>870</v>
      </c>
      <c r="E270" s="220">
        <v>1950.8</v>
      </c>
      <c r="F270" s="221">
        <v>59710.973486918803</v>
      </c>
      <c r="G270" s="221">
        <v>56913</v>
      </c>
      <c r="H270" s="221">
        <v>-2797.9734869188032</v>
      </c>
      <c r="I270" s="97">
        <v>0</v>
      </c>
      <c r="J270" s="96">
        <v>164</v>
      </c>
      <c r="K270" s="227"/>
      <c r="L270" s="97">
        <v>1</v>
      </c>
      <c r="M270" s="96">
        <v>46125</v>
      </c>
      <c r="N270" s="229"/>
      <c r="O270" s="97">
        <v>0</v>
      </c>
      <c r="P270" s="96">
        <v>0</v>
      </c>
      <c r="Q270" s="228"/>
      <c r="R270" s="97">
        <v>0</v>
      </c>
      <c r="S270" s="96">
        <v>0</v>
      </c>
      <c r="T270" s="229"/>
      <c r="U270" s="97">
        <v>0</v>
      </c>
      <c r="V270" s="96">
        <v>0</v>
      </c>
      <c r="W270" s="97">
        <v>0</v>
      </c>
      <c r="X270" s="96">
        <v>0</v>
      </c>
      <c r="Y270" s="97">
        <v>3371</v>
      </c>
      <c r="Z270" s="96">
        <v>0</v>
      </c>
      <c r="AA270" s="97">
        <v>0</v>
      </c>
      <c r="AB270" s="96">
        <v>0</v>
      </c>
      <c r="AC270" s="97">
        <v>2628</v>
      </c>
      <c r="AD270" s="96">
        <v>4625</v>
      </c>
      <c r="AE270" s="97">
        <v>7985.9282965407674</v>
      </c>
      <c r="AF270" s="96">
        <v>148</v>
      </c>
      <c r="AG270" s="77"/>
      <c r="AH270" s="97">
        <v>10651.15164526813</v>
      </c>
      <c r="AI270" s="96">
        <v>145</v>
      </c>
      <c r="AJ270" s="77"/>
      <c r="AK270" s="97">
        <v>5893.2356976933997</v>
      </c>
      <c r="AL270" s="96">
        <v>236</v>
      </c>
      <c r="AM270" s="77"/>
      <c r="AN270" s="97">
        <v>0</v>
      </c>
      <c r="AO270" s="96">
        <v>0</v>
      </c>
      <c r="AP270" s="77"/>
      <c r="AQ270" s="97">
        <v>0</v>
      </c>
      <c r="AR270" s="96">
        <v>0</v>
      </c>
      <c r="AS270" s="77"/>
      <c r="AT270" s="97">
        <v>3628.9958334007561</v>
      </c>
      <c r="AU270" s="96">
        <v>263</v>
      </c>
      <c r="AV270" s="77"/>
      <c r="AW270" s="97">
        <v>527.09399999999994</v>
      </c>
      <c r="AX270" s="96">
        <v>1073</v>
      </c>
      <c r="AY270" s="77"/>
      <c r="AZ270" s="96">
        <v>28686.405472903054</v>
      </c>
      <c r="BA270" s="96">
        <v>1865</v>
      </c>
      <c r="BB270" s="94">
        <v>-26821.405472903054</v>
      </c>
      <c r="BD270" s="8">
        <v>2</v>
      </c>
    </row>
    <row r="271" spans="1:56" ht="24.9" hidden="1" customHeight="1" x14ac:dyDescent="0.3">
      <c r="A271" s="81">
        <v>150000827</v>
      </c>
      <c r="B271" s="490" t="s">
        <v>669</v>
      </c>
      <c r="C271" s="121">
        <v>5</v>
      </c>
      <c r="D271" s="226" t="s">
        <v>870</v>
      </c>
      <c r="E271" s="220">
        <v>4553.8999999999996</v>
      </c>
      <c r="F271" s="221">
        <v>183161.2327084124</v>
      </c>
      <c r="G271" s="221">
        <v>148400.09</v>
      </c>
      <c r="H271" s="221">
        <v>-34761.142708412401</v>
      </c>
      <c r="I271" s="97">
        <v>70</v>
      </c>
      <c r="J271" s="96">
        <v>16448</v>
      </c>
      <c r="K271" s="227"/>
      <c r="L271" s="97">
        <v>2</v>
      </c>
      <c r="M271" s="96">
        <v>110752</v>
      </c>
      <c r="N271" s="117"/>
      <c r="O271" s="97">
        <v>0</v>
      </c>
      <c r="P271" s="96">
        <v>0</v>
      </c>
      <c r="Q271" s="228"/>
      <c r="R271" s="97">
        <v>0</v>
      </c>
      <c r="S271" s="96">
        <v>0</v>
      </c>
      <c r="T271" s="229"/>
      <c r="U271" s="97">
        <v>0</v>
      </c>
      <c r="V271" s="96">
        <v>0</v>
      </c>
      <c r="W271" s="97">
        <v>4</v>
      </c>
      <c r="X271" s="96">
        <v>3108</v>
      </c>
      <c r="Y271" s="97">
        <v>0</v>
      </c>
      <c r="Z271" s="96">
        <v>0</v>
      </c>
      <c r="AA271" s="97">
        <v>0</v>
      </c>
      <c r="AB271" s="96">
        <v>9687</v>
      </c>
      <c r="AC271" s="97">
        <v>4709</v>
      </c>
      <c r="AD271" s="96">
        <v>3696.09</v>
      </c>
      <c r="AE271" s="97">
        <v>18528.923201081685</v>
      </c>
      <c r="AF271" s="96">
        <v>15373.531704620487</v>
      </c>
      <c r="AG271" s="234"/>
      <c r="AH271" s="97">
        <v>26062.327758138003</v>
      </c>
      <c r="AI271" s="96">
        <v>33</v>
      </c>
      <c r="AJ271" s="77"/>
      <c r="AK271" s="97">
        <v>11184.378407247252</v>
      </c>
      <c r="AL271" s="96">
        <v>1168</v>
      </c>
      <c r="AM271" s="77"/>
      <c r="AN271" s="97">
        <v>0</v>
      </c>
      <c r="AO271" s="96">
        <v>0</v>
      </c>
      <c r="AP271" s="77"/>
      <c r="AQ271" s="97">
        <v>0</v>
      </c>
      <c r="AR271" s="96">
        <v>4191.4685484033089</v>
      </c>
      <c r="AS271" s="77"/>
      <c r="AT271" s="97">
        <v>15071.643129766815</v>
      </c>
      <c r="AU271" s="96">
        <v>4616.1546074815988</v>
      </c>
      <c r="AV271" s="77"/>
      <c r="AW271" s="97">
        <v>1189.1879999999999</v>
      </c>
      <c r="AX271" s="96">
        <v>5429</v>
      </c>
      <c r="AY271" s="77"/>
      <c r="AZ271" s="96">
        <v>72036.460496233747</v>
      </c>
      <c r="BA271" s="96">
        <v>30811.154860505398</v>
      </c>
      <c r="BB271" s="94">
        <v>-41225.305635728349</v>
      </c>
      <c r="BD271" s="8">
        <v>2</v>
      </c>
    </row>
    <row r="272" spans="1:56" ht="24.9" hidden="1" customHeight="1" x14ac:dyDescent="0.3">
      <c r="A272" s="81">
        <v>150000809</v>
      </c>
      <c r="B272" s="490" t="s">
        <v>671</v>
      </c>
      <c r="C272" s="121">
        <v>5</v>
      </c>
      <c r="D272" s="226" t="s">
        <v>870</v>
      </c>
      <c r="E272" s="220">
        <v>2543.14</v>
      </c>
      <c r="F272" s="221">
        <v>145018.74749374867</v>
      </c>
      <c r="G272" s="221">
        <v>60384.338576467584</v>
      </c>
      <c r="H272" s="221">
        <v>-84634.408917281078</v>
      </c>
      <c r="I272" s="97">
        <v>109.88000000000001</v>
      </c>
      <c r="J272" s="96">
        <v>40615.26</v>
      </c>
      <c r="K272" s="227"/>
      <c r="L272" s="97">
        <v>0</v>
      </c>
      <c r="M272" s="96">
        <v>0</v>
      </c>
      <c r="N272" s="117"/>
      <c r="O272" s="97">
        <v>0</v>
      </c>
      <c r="P272" s="96">
        <v>0</v>
      </c>
      <c r="Q272" s="228"/>
      <c r="R272" s="97">
        <v>0</v>
      </c>
      <c r="S272" s="96">
        <v>0</v>
      </c>
      <c r="T272" s="229"/>
      <c r="U272" s="97">
        <v>0</v>
      </c>
      <c r="V272" s="96">
        <v>0</v>
      </c>
      <c r="W272" s="97">
        <v>0</v>
      </c>
      <c r="X272" s="96">
        <v>0</v>
      </c>
      <c r="Y272" s="97">
        <v>11000.07857646758</v>
      </c>
      <c r="Z272" s="96">
        <v>0</v>
      </c>
      <c r="AA272" s="97">
        <v>0</v>
      </c>
      <c r="AB272" s="96">
        <v>4077</v>
      </c>
      <c r="AC272" s="97">
        <v>0</v>
      </c>
      <c r="AD272" s="96">
        <v>4692</v>
      </c>
      <c r="AE272" s="97">
        <v>11106.650509022771</v>
      </c>
      <c r="AF272" s="96">
        <v>33809.267380701654</v>
      </c>
      <c r="AG272" s="77"/>
      <c r="AH272" s="97">
        <v>14037.6979433996</v>
      </c>
      <c r="AI272" s="96">
        <v>9796.1074653567048</v>
      </c>
      <c r="AJ272" s="77"/>
      <c r="AK272" s="97">
        <v>6756.417190652689</v>
      </c>
      <c r="AL272" s="96">
        <v>405</v>
      </c>
      <c r="AM272" s="77"/>
      <c r="AN272" s="97">
        <v>0</v>
      </c>
      <c r="AO272" s="96">
        <v>0</v>
      </c>
      <c r="AP272" s="77"/>
      <c r="AQ272" s="97">
        <v>0</v>
      </c>
      <c r="AR272" s="96">
        <v>494</v>
      </c>
      <c r="AS272" s="77"/>
      <c r="AT272" s="97">
        <v>5984.4416354913365</v>
      </c>
      <c r="AU272" s="96">
        <v>6203</v>
      </c>
      <c r="AV272" s="77"/>
      <c r="AW272" s="97">
        <v>689.904</v>
      </c>
      <c r="AX272" s="96">
        <v>0</v>
      </c>
      <c r="AY272" s="77"/>
      <c r="AZ272" s="96">
        <v>38575.111278566401</v>
      </c>
      <c r="BA272" s="96">
        <v>50707.374846058359</v>
      </c>
      <c r="BB272" s="94">
        <v>12132.263567491958</v>
      </c>
      <c r="BD272" s="8">
        <v>2</v>
      </c>
    </row>
    <row r="273" spans="1:56" ht="24.9" hidden="1" customHeight="1" x14ac:dyDescent="0.3">
      <c r="A273" s="81">
        <v>150000810</v>
      </c>
      <c r="B273" s="490" t="s">
        <v>673</v>
      </c>
      <c r="C273" s="121">
        <v>5</v>
      </c>
      <c r="D273" s="226" t="s">
        <v>870</v>
      </c>
      <c r="E273" s="220">
        <v>3000.6600000000003</v>
      </c>
      <c r="F273" s="221">
        <v>129491.65138879488</v>
      </c>
      <c r="G273" s="221">
        <v>72221.669738978031</v>
      </c>
      <c r="H273" s="221">
        <v>-57269.981649816851</v>
      </c>
      <c r="I273" s="97">
        <v>5.15</v>
      </c>
      <c r="J273" s="96">
        <v>8391</v>
      </c>
      <c r="K273" s="227"/>
      <c r="L273" s="97">
        <v>1</v>
      </c>
      <c r="M273" s="96">
        <v>42726</v>
      </c>
      <c r="N273" s="117"/>
      <c r="O273" s="97">
        <v>0</v>
      </c>
      <c r="P273" s="96">
        <v>0</v>
      </c>
      <c r="Q273" s="228"/>
      <c r="R273" s="97">
        <v>0</v>
      </c>
      <c r="S273" s="96">
        <v>0</v>
      </c>
      <c r="T273" s="229"/>
      <c r="U273" s="97">
        <v>0</v>
      </c>
      <c r="V273" s="96">
        <v>0</v>
      </c>
      <c r="W273" s="97">
        <v>29</v>
      </c>
      <c r="X273" s="96">
        <v>8278.6697389780347</v>
      </c>
      <c r="Y273" s="97">
        <v>6905</v>
      </c>
      <c r="Z273" s="96">
        <v>0</v>
      </c>
      <c r="AA273" s="97">
        <v>0</v>
      </c>
      <c r="AB273" s="96">
        <v>2893</v>
      </c>
      <c r="AC273" s="97">
        <v>1800</v>
      </c>
      <c r="AD273" s="96">
        <v>1228</v>
      </c>
      <c r="AE273" s="97">
        <v>12715.343341480428</v>
      </c>
      <c r="AF273" s="96">
        <v>12682.42</v>
      </c>
      <c r="AG273" s="77"/>
      <c r="AH273" s="97">
        <v>18045.7763024737</v>
      </c>
      <c r="AI273" s="96">
        <v>2820</v>
      </c>
      <c r="AJ273" s="77"/>
      <c r="AK273" s="97">
        <v>6527.4470154363471</v>
      </c>
      <c r="AL273" s="96">
        <v>583</v>
      </c>
      <c r="AM273" s="77"/>
      <c r="AN273" s="97">
        <v>0</v>
      </c>
      <c r="AO273" s="96">
        <v>0</v>
      </c>
      <c r="AP273" s="77"/>
      <c r="AQ273" s="97">
        <v>0</v>
      </c>
      <c r="AR273" s="96">
        <v>0</v>
      </c>
      <c r="AS273" s="77"/>
      <c r="AT273" s="97">
        <v>8433.5058600846496</v>
      </c>
      <c r="AU273" s="96">
        <v>5800</v>
      </c>
      <c r="AV273" s="77"/>
      <c r="AW273" s="97">
        <v>809.77049999999986</v>
      </c>
      <c r="AX273" s="96">
        <v>0</v>
      </c>
      <c r="AY273" s="77"/>
      <c r="AZ273" s="96">
        <v>46531.843019475127</v>
      </c>
      <c r="BA273" s="96">
        <v>21885.42</v>
      </c>
      <c r="BB273" s="94">
        <v>-24646.423019475129</v>
      </c>
      <c r="BD273" s="8">
        <v>2</v>
      </c>
    </row>
    <row r="274" spans="1:56" ht="24.9" hidden="1" customHeight="1" x14ac:dyDescent="0.3">
      <c r="A274" s="81">
        <v>150000811</v>
      </c>
      <c r="B274" s="490" t="s">
        <v>675</v>
      </c>
      <c r="C274" s="121">
        <v>5</v>
      </c>
      <c r="D274" s="226" t="s">
        <v>870</v>
      </c>
      <c r="E274" s="220">
        <v>2616.1999999999998</v>
      </c>
      <c r="F274" s="221">
        <v>165062.079073837</v>
      </c>
      <c r="G274" s="221">
        <v>184765.22777242833</v>
      </c>
      <c r="H274" s="221">
        <v>19703.148698591336</v>
      </c>
      <c r="I274" s="97">
        <v>382.8</v>
      </c>
      <c r="J274" s="96">
        <v>58080</v>
      </c>
      <c r="K274" s="227"/>
      <c r="L274" s="97">
        <v>2</v>
      </c>
      <c r="M274" s="96">
        <v>45031</v>
      </c>
      <c r="N274" s="117"/>
      <c r="O274" s="97">
        <v>50</v>
      </c>
      <c r="P274" s="96">
        <v>9657</v>
      </c>
      <c r="Q274" s="228"/>
      <c r="R274" s="97">
        <v>0</v>
      </c>
      <c r="S274" s="96">
        <v>0</v>
      </c>
      <c r="T274" s="229"/>
      <c r="U274" s="97">
        <v>0</v>
      </c>
      <c r="V274" s="96">
        <v>0</v>
      </c>
      <c r="W274" s="97">
        <v>40</v>
      </c>
      <c r="X274" s="96">
        <v>11481.227772428339</v>
      </c>
      <c r="Y274" s="97">
        <v>33190</v>
      </c>
      <c r="Z274" s="96">
        <v>0</v>
      </c>
      <c r="AA274" s="97">
        <v>0</v>
      </c>
      <c r="AB274" s="96">
        <v>9490</v>
      </c>
      <c r="AC274" s="97">
        <v>10690</v>
      </c>
      <c r="AD274" s="96">
        <v>7146</v>
      </c>
      <c r="AE274" s="97">
        <v>11522.664525825543</v>
      </c>
      <c r="AF274" s="96">
        <v>2346</v>
      </c>
      <c r="AG274" s="77"/>
      <c r="AH274" s="97">
        <v>14132.924604104915</v>
      </c>
      <c r="AI274" s="96">
        <v>1717</v>
      </c>
      <c r="AJ274" s="77"/>
      <c r="AK274" s="97">
        <v>7505.5017971234438</v>
      </c>
      <c r="AL274" s="96">
        <v>0</v>
      </c>
      <c r="AM274" s="77"/>
      <c r="AN274" s="97">
        <v>0</v>
      </c>
      <c r="AO274" s="96">
        <v>0</v>
      </c>
      <c r="AP274" s="77"/>
      <c r="AQ274" s="97">
        <v>0</v>
      </c>
      <c r="AR274" s="96">
        <v>0</v>
      </c>
      <c r="AS274" s="77"/>
      <c r="AT274" s="97">
        <v>6596.575724805135</v>
      </c>
      <c r="AU274" s="96">
        <v>7694</v>
      </c>
      <c r="AV274" s="77"/>
      <c r="AW274" s="97">
        <v>701.94599999999991</v>
      </c>
      <c r="AX274" s="96">
        <v>0</v>
      </c>
      <c r="AY274" s="77"/>
      <c r="AZ274" s="96">
        <v>40459.612651859032</v>
      </c>
      <c r="BA274" s="96">
        <v>11757</v>
      </c>
      <c r="BB274" s="94">
        <v>-28702.612651859032</v>
      </c>
      <c r="BD274" s="8">
        <v>2</v>
      </c>
    </row>
    <row r="275" spans="1:56" ht="24.9" hidden="1" customHeight="1" x14ac:dyDescent="0.3">
      <c r="A275" s="81">
        <v>150000812</v>
      </c>
      <c r="B275" s="490" t="s">
        <v>677</v>
      </c>
      <c r="C275" s="121">
        <v>5</v>
      </c>
      <c r="D275" s="226" t="s">
        <v>870</v>
      </c>
      <c r="E275" s="220">
        <v>2951.8</v>
      </c>
      <c r="F275" s="221">
        <v>110829.92329680735</v>
      </c>
      <c r="G275" s="221">
        <v>115204.87693167056</v>
      </c>
      <c r="H275" s="221">
        <v>4374.95363486321</v>
      </c>
      <c r="I275" s="97">
        <v>134</v>
      </c>
      <c r="J275" s="96">
        <v>25445</v>
      </c>
      <c r="K275" s="231"/>
      <c r="L275" s="97">
        <v>2</v>
      </c>
      <c r="M275" s="96">
        <v>81292</v>
      </c>
      <c r="N275" s="229"/>
      <c r="O275" s="97">
        <v>0</v>
      </c>
      <c r="P275" s="96">
        <v>0</v>
      </c>
      <c r="Q275" s="228"/>
      <c r="R275" s="97">
        <v>0</v>
      </c>
      <c r="S275" s="96">
        <v>0</v>
      </c>
      <c r="T275" s="229"/>
      <c r="U275" s="97">
        <v>0</v>
      </c>
      <c r="V275" s="96">
        <v>0</v>
      </c>
      <c r="W275" s="97">
        <v>2.4</v>
      </c>
      <c r="X275" s="96">
        <v>208</v>
      </c>
      <c r="Y275" s="97">
        <v>338</v>
      </c>
      <c r="Z275" s="96">
        <v>0</v>
      </c>
      <c r="AA275" s="97">
        <v>0</v>
      </c>
      <c r="AB275" s="96">
        <v>0</v>
      </c>
      <c r="AC275" s="97">
        <v>2730.8769316705548</v>
      </c>
      <c r="AD275" s="96">
        <v>5191</v>
      </c>
      <c r="AE275" s="97">
        <v>8534.7583724250271</v>
      </c>
      <c r="AF275" s="96">
        <v>159.38999999999999</v>
      </c>
      <c r="AG275" s="77"/>
      <c r="AH275" s="97">
        <v>10620.93486340388</v>
      </c>
      <c r="AI275" s="96">
        <v>7646</v>
      </c>
      <c r="AJ275" s="77"/>
      <c r="AK275" s="97">
        <v>7876.6872407961491</v>
      </c>
      <c r="AL275" s="96">
        <v>965</v>
      </c>
      <c r="AM275" s="77"/>
      <c r="AN275" s="97">
        <v>0</v>
      </c>
      <c r="AO275" s="96">
        <v>0</v>
      </c>
      <c r="AP275" s="77"/>
      <c r="AQ275" s="97">
        <v>0</v>
      </c>
      <c r="AR275" s="96">
        <v>0</v>
      </c>
      <c r="AS275" s="77"/>
      <c r="AT275" s="97">
        <v>6381.2326644117329</v>
      </c>
      <c r="AU275" s="96">
        <v>1294</v>
      </c>
      <c r="AV275" s="77"/>
      <c r="AW275" s="97">
        <v>825.14699999999993</v>
      </c>
      <c r="AX275" s="96">
        <v>660</v>
      </c>
      <c r="AY275" s="77"/>
      <c r="AZ275" s="96">
        <v>34238.760141036786</v>
      </c>
      <c r="BA275" s="96">
        <v>10724.39</v>
      </c>
      <c r="BB275" s="94">
        <v>-23514.370141036787</v>
      </c>
      <c r="BD275" s="8">
        <v>2</v>
      </c>
    </row>
    <row r="276" spans="1:56" ht="24.9" hidden="1" customHeight="1" x14ac:dyDescent="0.3">
      <c r="A276" s="81">
        <v>150000828</v>
      </c>
      <c r="B276" s="490" t="s">
        <v>679</v>
      </c>
      <c r="C276" s="121">
        <v>5</v>
      </c>
      <c r="D276" s="226" t="s">
        <v>870</v>
      </c>
      <c r="E276" s="220">
        <v>2595.52</v>
      </c>
      <c r="F276" s="221">
        <v>171442.59396392506</v>
      </c>
      <c r="G276" s="221">
        <v>251022.56001727842</v>
      </c>
      <c r="H276" s="221">
        <v>79579.966053353361</v>
      </c>
      <c r="I276" s="97">
        <v>0</v>
      </c>
      <c r="J276" s="96">
        <v>3246</v>
      </c>
      <c r="K276" s="227"/>
      <c r="L276" s="97">
        <v>2</v>
      </c>
      <c r="M276" s="96">
        <v>126058.60571047867</v>
      </c>
      <c r="N276" s="117"/>
      <c r="O276" s="97">
        <v>183</v>
      </c>
      <c r="P276" s="96">
        <v>36701</v>
      </c>
      <c r="Q276" s="228"/>
      <c r="R276" s="97">
        <v>0</v>
      </c>
      <c r="S276" s="96">
        <v>0</v>
      </c>
      <c r="T276" s="229"/>
      <c r="U276" s="97">
        <v>0</v>
      </c>
      <c r="V276" s="96">
        <v>0</v>
      </c>
      <c r="W276" s="97">
        <v>50</v>
      </c>
      <c r="X276" s="96">
        <v>28121</v>
      </c>
      <c r="Y276" s="97">
        <v>43915</v>
      </c>
      <c r="Z276" s="96">
        <v>0</v>
      </c>
      <c r="AA276" s="97">
        <v>0</v>
      </c>
      <c r="AB276" s="96">
        <v>1949</v>
      </c>
      <c r="AC276" s="97">
        <v>6315.9543067997402</v>
      </c>
      <c r="AD276" s="96">
        <v>4716</v>
      </c>
      <c r="AE276" s="97">
        <v>11519.634767492211</v>
      </c>
      <c r="AF276" s="96">
        <v>3717</v>
      </c>
      <c r="AG276" s="234"/>
      <c r="AH276" s="97">
        <v>14132.924604104915</v>
      </c>
      <c r="AI276" s="96">
        <v>2466</v>
      </c>
      <c r="AJ276" s="77"/>
      <c r="AK276" s="97">
        <v>7497.7464966387979</v>
      </c>
      <c r="AL276" s="96">
        <v>0</v>
      </c>
      <c r="AM276" s="77"/>
      <c r="AN276" s="97">
        <v>0</v>
      </c>
      <c r="AO276" s="96">
        <v>0</v>
      </c>
      <c r="AP276" s="77"/>
      <c r="AQ276" s="97">
        <v>0</v>
      </c>
      <c r="AR276" s="96">
        <v>0</v>
      </c>
      <c r="AS276" s="77"/>
      <c r="AT276" s="97">
        <v>6596.5765929935787</v>
      </c>
      <c r="AU276" s="96">
        <v>14750.929256077703</v>
      </c>
      <c r="AV276" s="161"/>
      <c r="AW276" s="97">
        <v>700.79039999999986</v>
      </c>
      <c r="AX276" s="96">
        <v>3160</v>
      </c>
      <c r="AY276" s="77"/>
      <c r="AZ276" s="96">
        <v>40447.672861229505</v>
      </c>
      <c r="BA276" s="96">
        <v>24093.929256077703</v>
      </c>
      <c r="BB276" s="94">
        <v>-16353.743605151802</v>
      </c>
      <c r="BD276" s="8">
        <v>2</v>
      </c>
    </row>
    <row r="277" spans="1:56" ht="24.9" hidden="1" customHeight="1" x14ac:dyDescent="0.3">
      <c r="A277" s="81">
        <v>150000813</v>
      </c>
      <c r="B277" s="490" t="s">
        <v>681</v>
      </c>
      <c r="C277" s="121">
        <v>2</v>
      </c>
      <c r="D277" s="226" t="s">
        <v>870</v>
      </c>
      <c r="E277" s="220">
        <v>373.3</v>
      </c>
      <c r="F277" s="221">
        <v>18906.531846176709</v>
      </c>
      <c r="G277" s="221">
        <v>40890.660000000003</v>
      </c>
      <c r="H277" s="221">
        <v>21984.128153823294</v>
      </c>
      <c r="I277" s="97">
        <v>33.230000000000004</v>
      </c>
      <c r="J277" s="96">
        <v>20004</v>
      </c>
      <c r="K277" s="227"/>
      <c r="L277" s="97">
        <v>0</v>
      </c>
      <c r="M277" s="96">
        <v>0</v>
      </c>
      <c r="N277" s="117"/>
      <c r="O277" s="97">
        <v>0</v>
      </c>
      <c r="P277" s="96">
        <v>0</v>
      </c>
      <c r="Q277" s="228"/>
      <c r="R277" s="97">
        <v>0</v>
      </c>
      <c r="S277" s="96">
        <v>0</v>
      </c>
      <c r="T277" s="229"/>
      <c r="U277" s="97">
        <v>0</v>
      </c>
      <c r="V277" s="96">
        <v>0</v>
      </c>
      <c r="W277" s="97">
        <v>12</v>
      </c>
      <c r="X277" s="96">
        <v>2813.66</v>
      </c>
      <c r="Y277" s="97">
        <v>6631</v>
      </c>
      <c r="Z277" s="96">
        <v>0</v>
      </c>
      <c r="AA277" s="97">
        <v>0</v>
      </c>
      <c r="AB277" s="96">
        <v>0</v>
      </c>
      <c r="AC277" s="97">
        <v>9216</v>
      </c>
      <c r="AD277" s="96">
        <v>2226</v>
      </c>
      <c r="AE277" s="97">
        <v>2818.9088272459767</v>
      </c>
      <c r="AF277" s="96">
        <v>0</v>
      </c>
      <c r="AG277" s="77"/>
      <c r="AH277" s="97">
        <v>3117.779703853198</v>
      </c>
      <c r="AI277" s="96">
        <v>0</v>
      </c>
      <c r="AJ277" s="77"/>
      <c r="AK277" s="97">
        <v>0</v>
      </c>
      <c r="AL277" s="96">
        <v>0</v>
      </c>
      <c r="AM277" s="77"/>
      <c r="AN277" s="97">
        <v>0</v>
      </c>
      <c r="AO277" s="96">
        <v>0</v>
      </c>
      <c r="AP277" s="77"/>
      <c r="AQ277" s="97">
        <v>0</v>
      </c>
      <c r="AR277" s="96">
        <v>0</v>
      </c>
      <c r="AS277" s="77"/>
      <c r="AT277" s="97">
        <v>784.72912791938745</v>
      </c>
      <c r="AU277" s="96">
        <v>659.29515232040671</v>
      </c>
      <c r="AV277" s="77"/>
      <c r="AW277" s="97">
        <v>100.79099999999998</v>
      </c>
      <c r="AX277" s="96">
        <v>0</v>
      </c>
      <c r="AY277" s="77"/>
      <c r="AZ277" s="96">
        <v>6822.2086590185627</v>
      </c>
      <c r="BA277" s="96">
        <v>659.29515232040671</v>
      </c>
      <c r="BB277" s="94">
        <v>-6162.9135066981562</v>
      </c>
      <c r="BD277" s="8">
        <v>3</v>
      </c>
    </row>
    <row r="278" spans="1:56" ht="24.9" hidden="1" customHeight="1" x14ac:dyDescent="0.3">
      <c r="A278" s="81">
        <v>150000814</v>
      </c>
      <c r="B278" s="490" t="s">
        <v>683</v>
      </c>
      <c r="C278" s="121">
        <v>5</v>
      </c>
      <c r="D278" s="226" t="s">
        <v>870</v>
      </c>
      <c r="E278" s="220">
        <v>3609.1000000000004</v>
      </c>
      <c r="F278" s="221">
        <v>123382.2174545685</v>
      </c>
      <c r="G278" s="221">
        <v>157283.28671521315</v>
      </c>
      <c r="H278" s="221">
        <v>33901.069260644654</v>
      </c>
      <c r="I278" s="97">
        <v>6.9</v>
      </c>
      <c r="J278" s="96">
        <v>2189</v>
      </c>
      <c r="K278" s="227"/>
      <c r="L278" s="97">
        <v>2</v>
      </c>
      <c r="M278" s="96">
        <v>111773.75</v>
      </c>
      <c r="N278" s="117"/>
      <c r="O278" s="97">
        <v>0</v>
      </c>
      <c r="P278" s="96">
        <v>0</v>
      </c>
      <c r="Q278" s="228"/>
      <c r="R278" s="97">
        <v>0</v>
      </c>
      <c r="S278" s="96">
        <v>0</v>
      </c>
      <c r="T278" s="229"/>
      <c r="U278" s="97">
        <v>0</v>
      </c>
      <c r="V278" s="96">
        <v>0</v>
      </c>
      <c r="W278" s="97">
        <v>13.5</v>
      </c>
      <c r="X278" s="96">
        <v>3747.0424975927526</v>
      </c>
      <c r="Y278" s="97">
        <v>20927.054217620396</v>
      </c>
      <c r="Z278" s="96">
        <v>0</v>
      </c>
      <c r="AA278" s="97">
        <v>0</v>
      </c>
      <c r="AB278" s="96">
        <v>0</v>
      </c>
      <c r="AC278" s="97">
        <v>17126.440000000002</v>
      </c>
      <c r="AD278" s="96">
        <v>1520</v>
      </c>
      <c r="AE278" s="97">
        <v>13722.521429677428</v>
      </c>
      <c r="AF278" s="96">
        <v>19218</v>
      </c>
      <c r="AG278" s="77"/>
      <c r="AH278" s="97">
        <v>20088.882205298221</v>
      </c>
      <c r="AI278" s="96">
        <v>6771</v>
      </c>
      <c r="AJ278" s="77"/>
      <c r="AK278" s="97">
        <v>7289.9621822759818</v>
      </c>
      <c r="AL278" s="96">
        <v>936</v>
      </c>
      <c r="AM278" s="77"/>
      <c r="AN278" s="97">
        <v>0</v>
      </c>
      <c r="AO278" s="96">
        <v>0</v>
      </c>
      <c r="AP278" s="77"/>
      <c r="AQ278" s="97">
        <v>0</v>
      </c>
      <c r="AR278" s="96">
        <v>0</v>
      </c>
      <c r="AS278" s="77"/>
      <c r="AT278" s="97">
        <v>8743.1351325826636</v>
      </c>
      <c r="AU278" s="96">
        <v>830</v>
      </c>
      <c r="AV278" s="77"/>
      <c r="AW278" s="97">
        <v>872.74800000000016</v>
      </c>
      <c r="AX278" s="96">
        <v>0</v>
      </c>
      <c r="AY278" s="77"/>
      <c r="AZ278" s="96">
        <v>50717.248949834291</v>
      </c>
      <c r="BA278" s="96">
        <v>27755</v>
      </c>
      <c r="BB278" s="94">
        <v>-22962.248949834291</v>
      </c>
      <c r="BD278" s="8">
        <v>2</v>
      </c>
    </row>
    <row r="279" spans="1:56" ht="24.9" hidden="1" customHeight="1" x14ac:dyDescent="0.3">
      <c r="A279" s="81">
        <v>150000816</v>
      </c>
      <c r="B279" s="490" t="s">
        <v>685</v>
      </c>
      <c r="C279" s="121">
        <v>4</v>
      </c>
      <c r="D279" s="226" t="s">
        <v>870</v>
      </c>
      <c r="E279" s="220">
        <v>2695.6400000000003</v>
      </c>
      <c r="F279" s="221">
        <v>96419.960858156162</v>
      </c>
      <c r="G279" s="221">
        <v>111567.1200594917</v>
      </c>
      <c r="H279" s="221">
        <v>15147.15920133554</v>
      </c>
      <c r="I279" s="97">
        <v>192.60000000000002</v>
      </c>
      <c r="J279" s="96">
        <v>49297.195893627446</v>
      </c>
      <c r="K279" s="231"/>
      <c r="L279" s="97">
        <v>1</v>
      </c>
      <c r="M279" s="96">
        <v>13694</v>
      </c>
      <c r="N279" s="117"/>
      <c r="O279" s="97">
        <v>0</v>
      </c>
      <c r="P279" s="96">
        <v>0</v>
      </c>
      <c r="Q279" s="228"/>
      <c r="R279" s="97">
        <v>0</v>
      </c>
      <c r="S279" s="96">
        <v>0</v>
      </c>
      <c r="T279" s="229"/>
      <c r="U279" s="97">
        <v>0</v>
      </c>
      <c r="V279" s="96">
        <v>0</v>
      </c>
      <c r="W279" s="97">
        <v>1</v>
      </c>
      <c r="X279" s="96">
        <v>399.87416586425098</v>
      </c>
      <c r="Y279" s="97">
        <v>31273</v>
      </c>
      <c r="Z279" s="96">
        <v>0</v>
      </c>
      <c r="AA279" s="97">
        <v>0</v>
      </c>
      <c r="AB279" s="96">
        <v>0</v>
      </c>
      <c r="AC279" s="97">
        <v>5873</v>
      </c>
      <c r="AD279" s="96">
        <v>11030.05</v>
      </c>
      <c r="AE279" s="97">
        <v>11893.336752378993</v>
      </c>
      <c r="AF279" s="96">
        <v>4639</v>
      </c>
      <c r="AG279" s="77"/>
      <c r="AH279" s="97">
        <v>13727.30687601034</v>
      </c>
      <c r="AI279" s="96">
        <v>4205</v>
      </c>
      <c r="AJ279" s="77"/>
      <c r="AK279" s="97">
        <v>7024.9157234023596</v>
      </c>
      <c r="AL279" s="96">
        <v>0</v>
      </c>
      <c r="AM279" s="77"/>
      <c r="AN279" s="97">
        <v>9388.1303341721268</v>
      </c>
      <c r="AO279" s="96">
        <v>0</v>
      </c>
      <c r="AP279" s="77"/>
      <c r="AQ279" s="97">
        <v>0</v>
      </c>
      <c r="AR279" s="96">
        <v>1132.2781252673831</v>
      </c>
      <c r="AS279" s="77"/>
      <c r="AT279" s="97">
        <v>7582.8760091043969</v>
      </c>
      <c r="AU279" s="96">
        <v>7368</v>
      </c>
      <c r="AV279" s="77"/>
      <c r="AW279" s="97">
        <v>660.76020000000017</v>
      </c>
      <c r="AX279" s="96">
        <v>0</v>
      </c>
      <c r="AY279" s="77"/>
      <c r="AZ279" s="96">
        <v>50277.325895068214</v>
      </c>
      <c r="BA279" s="96">
        <v>17344.278125267381</v>
      </c>
      <c r="BB279" s="94">
        <v>-32933.047769800833</v>
      </c>
      <c r="BD279" s="8">
        <v>2</v>
      </c>
    </row>
    <row r="280" spans="1:56" ht="24.9" hidden="1" customHeight="1" x14ac:dyDescent="0.3">
      <c r="A280" s="81">
        <v>150000829</v>
      </c>
      <c r="B280" s="490" t="s">
        <v>687</v>
      </c>
      <c r="C280" s="121">
        <v>4</v>
      </c>
      <c r="D280" s="226" t="s">
        <v>870</v>
      </c>
      <c r="E280" s="220">
        <v>2581.1999999999998</v>
      </c>
      <c r="F280" s="221">
        <v>107523.56200448847</v>
      </c>
      <c r="G280" s="221">
        <v>68185.671594302505</v>
      </c>
      <c r="H280" s="221">
        <v>-39337.890410185966</v>
      </c>
      <c r="I280" s="97">
        <v>14</v>
      </c>
      <c r="J280" s="96">
        <v>3206.1835422240815</v>
      </c>
      <c r="K280" s="227"/>
      <c r="L280" s="97">
        <v>0</v>
      </c>
      <c r="M280" s="96">
        <v>0</v>
      </c>
      <c r="N280" s="117"/>
      <c r="O280" s="97">
        <v>0</v>
      </c>
      <c r="P280" s="96">
        <v>0</v>
      </c>
      <c r="Q280" s="228"/>
      <c r="R280" s="97">
        <v>0</v>
      </c>
      <c r="S280" s="96">
        <v>0</v>
      </c>
      <c r="T280" s="229"/>
      <c r="U280" s="97">
        <v>0</v>
      </c>
      <c r="V280" s="96">
        <v>0</v>
      </c>
      <c r="W280" s="97">
        <v>22</v>
      </c>
      <c r="X280" s="96">
        <v>12046.488052078419</v>
      </c>
      <c r="Y280" s="97">
        <v>4190</v>
      </c>
      <c r="Z280" s="96">
        <v>0</v>
      </c>
      <c r="AA280" s="97">
        <v>0</v>
      </c>
      <c r="AB280" s="96">
        <v>2241</v>
      </c>
      <c r="AC280" s="97">
        <v>8715</v>
      </c>
      <c r="AD280" s="96">
        <v>37787</v>
      </c>
      <c r="AE280" s="97">
        <v>12055.029748933355</v>
      </c>
      <c r="AF280" s="96">
        <v>2896.3501524960407</v>
      </c>
      <c r="AG280" s="77"/>
      <c r="AH280" s="97">
        <v>13780.909882196454</v>
      </c>
      <c r="AI280" s="96">
        <v>0</v>
      </c>
      <c r="AJ280" s="77"/>
      <c r="AK280" s="97">
        <v>6887.9145392219434</v>
      </c>
      <c r="AL280" s="96">
        <v>0</v>
      </c>
      <c r="AM280" s="77"/>
      <c r="AN280" s="97">
        <v>0</v>
      </c>
      <c r="AO280" s="96">
        <v>0</v>
      </c>
      <c r="AP280" s="77"/>
      <c r="AQ280" s="97">
        <v>0</v>
      </c>
      <c r="AR280" s="96">
        <v>1550.0918599176036</v>
      </c>
      <c r="AS280" s="77"/>
      <c r="AT280" s="97">
        <v>7616.1969597520574</v>
      </c>
      <c r="AU280" s="96">
        <v>9851.9114363486951</v>
      </c>
      <c r="AV280" s="77"/>
      <c r="AW280" s="97">
        <v>697.24800000000016</v>
      </c>
      <c r="AX280" s="96">
        <v>0</v>
      </c>
      <c r="AY280" s="77"/>
      <c r="AZ280" s="96">
        <v>41037.299130103813</v>
      </c>
      <c r="BA280" s="96">
        <v>14298.35344876234</v>
      </c>
      <c r="BB280" s="94">
        <v>-26738.945681341473</v>
      </c>
      <c r="BD280" s="8">
        <v>2</v>
      </c>
    </row>
    <row r="281" spans="1:56" ht="24.9" hidden="1" customHeight="1" x14ac:dyDescent="0.3">
      <c r="A281" s="81">
        <v>150000797</v>
      </c>
      <c r="B281" s="490" t="s">
        <v>689</v>
      </c>
      <c r="C281" s="121">
        <v>4</v>
      </c>
      <c r="D281" s="226" t="s">
        <v>870</v>
      </c>
      <c r="E281" s="220">
        <v>5596.9</v>
      </c>
      <c r="F281" s="221">
        <v>291558.28908489592</v>
      </c>
      <c r="G281" s="221">
        <v>231652.70620262763</v>
      </c>
      <c r="H281" s="221">
        <v>-59905.582882268296</v>
      </c>
      <c r="I281" s="97">
        <v>37.700000000000003</v>
      </c>
      <c r="J281" s="96">
        <v>33932.089999999997</v>
      </c>
      <c r="K281" s="227"/>
      <c r="L281" s="97">
        <v>2</v>
      </c>
      <c r="M281" s="96">
        <v>147529</v>
      </c>
      <c r="N281" s="117"/>
      <c r="O281" s="97">
        <v>0</v>
      </c>
      <c r="P281" s="96">
        <v>0</v>
      </c>
      <c r="Q281" s="228"/>
      <c r="R281" s="97">
        <v>0</v>
      </c>
      <c r="S281" s="96">
        <v>0</v>
      </c>
      <c r="T281" s="229"/>
      <c r="U281" s="97">
        <v>0</v>
      </c>
      <c r="V281" s="96">
        <v>0</v>
      </c>
      <c r="W281" s="97">
        <v>41</v>
      </c>
      <c r="X281" s="96">
        <v>15368.61620262762</v>
      </c>
      <c r="Y281" s="97">
        <v>12330</v>
      </c>
      <c r="Z281" s="96">
        <v>0</v>
      </c>
      <c r="AA281" s="97">
        <v>0</v>
      </c>
      <c r="AB281" s="96">
        <v>6374</v>
      </c>
      <c r="AC281" s="97">
        <v>0</v>
      </c>
      <c r="AD281" s="96">
        <v>16119</v>
      </c>
      <c r="AE281" s="97">
        <v>24446.930398053537</v>
      </c>
      <c r="AF281" s="96">
        <v>8413.92</v>
      </c>
      <c r="AG281" s="77"/>
      <c r="AH281" s="97">
        <v>33780.073579155607</v>
      </c>
      <c r="AI281" s="96">
        <v>136</v>
      </c>
      <c r="AJ281" s="77"/>
      <c r="AK281" s="97">
        <v>11389.647727231059</v>
      </c>
      <c r="AL281" s="96">
        <v>26292.962739861869</v>
      </c>
      <c r="AM281" s="77"/>
      <c r="AN281" s="97">
        <v>0</v>
      </c>
      <c r="AO281" s="96">
        <v>1667</v>
      </c>
      <c r="AP281" s="77"/>
      <c r="AQ281" s="97">
        <v>0</v>
      </c>
      <c r="AR281" s="96">
        <v>1389</v>
      </c>
      <c r="AS281" s="77"/>
      <c r="AT281" s="97">
        <v>35810.458171038525</v>
      </c>
      <c r="AU281" s="96">
        <v>12219.048915103574</v>
      </c>
      <c r="AV281" s="77"/>
      <c r="AW281" s="97">
        <v>1226.8530000000003</v>
      </c>
      <c r="AX281" s="96">
        <v>0</v>
      </c>
      <c r="AY281" s="77"/>
      <c r="AZ281" s="96">
        <v>106653.96287547873</v>
      </c>
      <c r="BA281" s="96">
        <v>50117.93165496544</v>
      </c>
      <c r="BB281" s="94">
        <v>-56536.031220513287</v>
      </c>
      <c r="BD281" s="8">
        <v>2</v>
      </c>
    </row>
    <row r="282" spans="1:56" ht="24.9" hidden="1" customHeight="1" x14ac:dyDescent="0.3">
      <c r="A282" s="81">
        <v>150000709</v>
      </c>
      <c r="B282" s="490" t="s">
        <v>1031</v>
      </c>
      <c r="C282" s="121">
        <v>1</v>
      </c>
      <c r="D282" s="226" t="s">
        <v>870</v>
      </c>
      <c r="E282" s="220">
        <v>201.1</v>
      </c>
      <c r="F282" s="221">
        <v>9221.3938882355396</v>
      </c>
      <c r="G282" s="221">
        <v>2372</v>
      </c>
      <c r="H282" s="221">
        <v>-6849.3938882355396</v>
      </c>
      <c r="I282" s="97">
        <v>7.6</v>
      </c>
      <c r="J282" s="96">
        <v>2372</v>
      </c>
      <c r="K282" s="227"/>
      <c r="L282" s="97">
        <v>0</v>
      </c>
      <c r="M282" s="96">
        <v>0</v>
      </c>
      <c r="N282" s="117"/>
      <c r="O282" s="97">
        <v>0</v>
      </c>
      <c r="P282" s="96">
        <v>0</v>
      </c>
      <c r="Q282" s="228"/>
      <c r="R282" s="97">
        <v>0</v>
      </c>
      <c r="S282" s="96">
        <v>0</v>
      </c>
      <c r="T282" s="229"/>
      <c r="U282" s="97">
        <v>0</v>
      </c>
      <c r="V282" s="96">
        <v>0</v>
      </c>
      <c r="W282" s="97">
        <v>0</v>
      </c>
      <c r="X282" s="96">
        <v>0</v>
      </c>
      <c r="Y282" s="97">
        <v>0</v>
      </c>
      <c r="Z282" s="96">
        <v>0</v>
      </c>
      <c r="AA282" s="97">
        <v>0</v>
      </c>
      <c r="AB282" s="96">
        <v>0</v>
      </c>
      <c r="AC282" s="97">
        <v>0</v>
      </c>
      <c r="AD282" s="96">
        <v>0</v>
      </c>
      <c r="AE282" s="97">
        <v>0</v>
      </c>
      <c r="AF282" s="96">
        <v>0</v>
      </c>
      <c r="AG282" s="77"/>
      <c r="AH282" s="97">
        <v>0</v>
      </c>
      <c r="AI282" s="96">
        <v>0</v>
      </c>
      <c r="AJ282" s="77"/>
      <c r="AK282" s="97">
        <v>0</v>
      </c>
      <c r="AL282" s="96">
        <v>0</v>
      </c>
      <c r="AM282" s="77"/>
      <c r="AN282" s="97">
        <v>0</v>
      </c>
      <c r="AO282" s="96">
        <v>0</v>
      </c>
      <c r="AP282" s="77"/>
      <c r="AQ282" s="97">
        <v>0</v>
      </c>
      <c r="AR282" s="96">
        <v>0</v>
      </c>
      <c r="AS282" s="77"/>
      <c r="AT282" s="97">
        <v>0</v>
      </c>
      <c r="AU282" s="96">
        <v>0</v>
      </c>
      <c r="AV282" s="77"/>
      <c r="AW282" s="97">
        <v>54.29699999999999</v>
      </c>
      <c r="AX282" s="96">
        <v>0</v>
      </c>
      <c r="AY282" s="77"/>
      <c r="AZ282" s="96">
        <v>54.29699999999999</v>
      </c>
      <c r="BA282" s="96">
        <v>0</v>
      </c>
      <c r="BB282" s="94">
        <v>-54.29699999999999</v>
      </c>
      <c r="BD282" s="8">
        <v>3</v>
      </c>
    </row>
    <row r="283" spans="1:56" ht="24.9" hidden="1" customHeight="1" x14ac:dyDescent="0.3">
      <c r="A283" s="81">
        <v>150000706</v>
      </c>
      <c r="B283" s="490" t="s">
        <v>1032</v>
      </c>
      <c r="C283" s="121">
        <v>1</v>
      </c>
      <c r="D283" s="226" t="s">
        <v>870</v>
      </c>
      <c r="E283" s="220">
        <v>243.32</v>
      </c>
      <c r="F283" s="221">
        <v>10997.574889643924</v>
      </c>
      <c r="G283" s="221">
        <v>934</v>
      </c>
      <c r="H283" s="221">
        <v>-10063.574889643924</v>
      </c>
      <c r="I283" s="97">
        <v>0</v>
      </c>
      <c r="J283" s="96">
        <v>0</v>
      </c>
      <c r="K283" s="227"/>
      <c r="L283" s="97">
        <v>0</v>
      </c>
      <c r="M283" s="96">
        <v>0</v>
      </c>
      <c r="N283" s="117"/>
      <c r="O283" s="97">
        <v>0</v>
      </c>
      <c r="P283" s="96">
        <v>0</v>
      </c>
      <c r="Q283" s="228"/>
      <c r="R283" s="97">
        <v>0</v>
      </c>
      <c r="S283" s="96">
        <v>0</v>
      </c>
      <c r="T283" s="229"/>
      <c r="U283" s="97">
        <v>0</v>
      </c>
      <c r="V283" s="96">
        <v>0</v>
      </c>
      <c r="W283" s="97">
        <v>0</v>
      </c>
      <c r="X283" s="96">
        <v>0</v>
      </c>
      <c r="Y283" s="97">
        <v>397</v>
      </c>
      <c r="Z283" s="96">
        <v>0</v>
      </c>
      <c r="AA283" s="97">
        <v>0</v>
      </c>
      <c r="AB283" s="96">
        <v>0</v>
      </c>
      <c r="AC283" s="97">
        <v>0</v>
      </c>
      <c r="AD283" s="96">
        <v>537</v>
      </c>
      <c r="AE283" s="97">
        <v>0</v>
      </c>
      <c r="AF283" s="96">
        <v>0</v>
      </c>
      <c r="AG283" s="77"/>
      <c r="AH283" s="97">
        <v>0</v>
      </c>
      <c r="AI283" s="96">
        <v>0</v>
      </c>
      <c r="AJ283" s="77"/>
      <c r="AK283" s="97">
        <v>0</v>
      </c>
      <c r="AL283" s="96">
        <v>0</v>
      </c>
      <c r="AM283" s="77"/>
      <c r="AN283" s="97">
        <v>0</v>
      </c>
      <c r="AO283" s="96">
        <v>0</v>
      </c>
      <c r="AP283" s="77"/>
      <c r="AQ283" s="97">
        <v>0</v>
      </c>
      <c r="AR283" s="96">
        <v>0</v>
      </c>
      <c r="AS283" s="77"/>
      <c r="AT283" s="97">
        <v>0</v>
      </c>
      <c r="AU283" s="96">
        <v>0</v>
      </c>
      <c r="AV283" s="77"/>
      <c r="AW283" s="97">
        <v>65.696399999999997</v>
      </c>
      <c r="AX283" s="96">
        <v>0</v>
      </c>
      <c r="AY283" s="77"/>
      <c r="AZ283" s="96">
        <v>65.696399999999997</v>
      </c>
      <c r="BA283" s="96">
        <v>0</v>
      </c>
      <c r="BB283" s="94">
        <v>-65.696399999999997</v>
      </c>
      <c r="BD283" s="8">
        <v>3</v>
      </c>
    </row>
    <row r="284" spans="1:56" ht="24.9" hidden="1" customHeight="1" x14ac:dyDescent="0.3">
      <c r="A284" s="81">
        <v>150000707</v>
      </c>
      <c r="B284" s="490" t="s">
        <v>1033</v>
      </c>
      <c r="C284" s="121">
        <v>1</v>
      </c>
      <c r="D284" s="226" t="s">
        <v>870</v>
      </c>
      <c r="E284" s="220">
        <v>326.10000000000002</v>
      </c>
      <c r="F284" s="221">
        <v>14728.293410663426</v>
      </c>
      <c r="G284" s="221">
        <v>0</v>
      </c>
      <c r="H284" s="221">
        <v>-14728.293410663426</v>
      </c>
      <c r="I284" s="97">
        <v>0</v>
      </c>
      <c r="J284" s="96">
        <v>0</v>
      </c>
      <c r="K284" s="227"/>
      <c r="L284" s="97">
        <v>0</v>
      </c>
      <c r="M284" s="96">
        <v>0</v>
      </c>
      <c r="N284" s="117"/>
      <c r="O284" s="97">
        <v>0</v>
      </c>
      <c r="P284" s="96">
        <v>0</v>
      </c>
      <c r="Q284" s="228"/>
      <c r="R284" s="97">
        <v>0</v>
      </c>
      <c r="S284" s="96">
        <v>0</v>
      </c>
      <c r="T284" s="229"/>
      <c r="U284" s="97">
        <v>0</v>
      </c>
      <c r="V284" s="96">
        <v>0</v>
      </c>
      <c r="W284" s="97">
        <v>0</v>
      </c>
      <c r="X284" s="96">
        <v>0</v>
      </c>
      <c r="Y284" s="97">
        <v>0</v>
      </c>
      <c r="Z284" s="96">
        <v>0</v>
      </c>
      <c r="AA284" s="97">
        <v>0</v>
      </c>
      <c r="AB284" s="96">
        <v>0</v>
      </c>
      <c r="AC284" s="97">
        <v>0</v>
      </c>
      <c r="AD284" s="96">
        <v>0</v>
      </c>
      <c r="AE284" s="97">
        <v>0</v>
      </c>
      <c r="AF284" s="96">
        <v>0</v>
      </c>
      <c r="AG284" s="77"/>
      <c r="AH284" s="97">
        <v>0</v>
      </c>
      <c r="AI284" s="96">
        <v>0</v>
      </c>
      <c r="AJ284" s="77"/>
      <c r="AK284" s="97">
        <v>0</v>
      </c>
      <c r="AL284" s="96">
        <v>0</v>
      </c>
      <c r="AM284" s="77"/>
      <c r="AN284" s="97">
        <v>0</v>
      </c>
      <c r="AO284" s="96">
        <v>0</v>
      </c>
      <c r="AP284" s="77"/>
      <c r="AQ284" s="97">
        <v>0</v>
      </c>
      <c r="AR284" s="96">
        <v>0</v>
      </c>
      <c r="AS284" s="77"/>
      <c r="AT284" s="97">
        <v>0</v>
      </c>
      <c r="AU284" s="96">
        <v>0</v>
      </c>
      <c r="AV284" s="77"/>
      <c r="AW284" s="97">
        <v>88.047000000000011</v>
      </c>
      <c r="AX284" s="96">
        <v>0</v>
      </c>
      <c r="AY284" s="77"/>
      <c r="AZ284" s="96">
        <v>88.047000000000011</v>
      </c>
      <c r="BA284" s="96">
        <v>0</v>
      </c>
      <c r="BB284" s="94">
        <v>-88.047000000000011</v>
      </c>
      <c r="BD284" s="8">
        <v>3</v>
      </c>
    </row>
    <row r="285" spans="1:56" ht="24.9" hidden="1" customHeight="1" x14ac:dyDescent="0.3">
      <c r="A285" s="81">
        <v>150000708</v>
      </c>
      <c r="B285" s="490" t="s">
        <v>1034</v>
      </c>
      <c r="C285" s="121">
        <v>1</v>
      </c>
      <c r="D285" s="226" t="s">
        <v>870</v>
      </c>
      <c r="E285" s="220">
        <v>241.4</v>
      </c>
      <c r="F285" s="221">
        <v>10887.813028219074</v>
      </c>
      <c r="G285" s="221">
        <v>581</v>
      </c>
      <c r="H285" s="221">
        <v>-10306.813028219074</v>
      </c>
      <c r="I285" s="97">
        <v>0</v>
      </c>
      <c r="J285" s="96">
        <v>0</v>
      </c>
      <c r="K285" s="227"/>
      <c r="L285" s="97">
        <v>0</v>
      </c>
      <c r="M285" s="96">
        <v>0</v>
      </c>
      <c r="N285" s="117"/>
      <c r="O285" s="97">
        <v>0</v>
      </c>
      <c r="P285" s="96">
        <v>0</v>
      </c>
      <c r="Q285" s="228"/>
      <c r="R285" s="97">
        <v>0</v>
      </c>
      <c r="S285" s="96">
        <v>0</v>
      </c>
      <c r="T285" s="229"/>
      <c r="U285" s="97">
        <v>0</v>
      </c>
      <c r="V285" s="96">
        <v>0</v>
      </c>
      <c r="W285" s="97">
        <v>0</v>
      </c>
      <c r="X285" s="96">
        <v>0</v>
      </c>
      <c r="Y285" s="97">
        <v>0</v>
      </c>
      <c r="Z285" s="96">
        <v>0</v>
      </c>
      <c r="AA285" s="97">
        <v>0</v>
      </c>
      <c r="AB285" s="96">
        <v>0</v>
      </c>
      <c r="AC285" s="97">
        <v>0</v>
      </c>
      <c r="AD285" s="96">
        <v>581</v>
      </c>
      <c r="AE285" s="97">
        <v>0</v>
      </c>
      <c r="AF285" s="96">
        <v>0</v>
      </c>
      <c r="AG285" s="77"/>
      <c r="AH285" s="97">
        <v>0</v>
      </c>
      <c r="AI285" s="96">
        <v>0</v>
      </c>
      <c r="AJ285" s="77"/>
      <c r="AK285" s="97">
        <v>0</v>
      </c>
      <c r="AL285" s="96">
        <v>0</v>
      </c>
      <c r="AM285" s="77"/>
      <c r="AN285" s="97">
        <v>0</v>
      </c>
      <c r="AO285" s="96">
        <v>0</v>
      </c>
      <c r="AP285" s="77"/>
      <c r="AQ285" s="97">
        <v>0</v>
      </c>
      <c r="AR285" s="96">
        <v>0</v>
      </c>
      <c r="AS285" s="77"/>
      <c r="AT285" s="97">
        <v>0</v>
      </c>
      <c r="AU285" s="96">
        <v>0</v>
      </c>
      <c r="AV285" s="77"/>
      <c r="AW285" s="97">
        <v>65.178000000000011</v>
      </c>
      <c r="AX285" s="96">
        <v>0</v>
      </c>
      <c r="AY285" s="77"/>
      <c r="AZ285" s="96">
        <v>65.178000000000011</v>
      </c>
      <c r="BA285" s="96">
        <v>0</v>
      </c>
      <c r="BB285" s="94">
        <v>-65.178000000000011</v>
      </c>
      <c r="BD285" s="8">
        <v>3</v>
      </c>
    </row>
    <row r="286" spans="1:56" ht="24.9" hidden="1" customHeight="1" x14ac:dyDescent="0.3">
      <c r="A286" s="81">
        <v>150000591</v>
      </c>
      <c r="B286" s="490" t="s">
        <v>699</v>
      </c>
      <c r="C286" s="121">
        <v>2</v>
      </c>
      <c r="D286" s="226" t="s">
        <v>870</v>
      </c>
      <c r="E286" s="220">
        <v>148.4</v>
      </c>
      <c r="F286" s="221">
        <v>12375.966510898574</v>
      </c>
      <c r="G286" s="221">
        <v>24764.43</v>
      </c>
      <c r="H286" s="221">
        <v>12388.463489101427</v>
      </c>
      <c r="I286" s="97">
        <v>4.5</v>
      </c>
      <c r="J286" s="96">
        <v>1423</v>
      </c>
      <c r="K286" s="227"/>
      <c r="L286" s="97">
        <v>0</v>
      </c>
      <c r="M286" s="96">
        <v>10628</v>
      </c>
      <c r="N286" s="117"/>
      <c r="O286" s="97">
        <v>0</v>
      </c>
      <c r="P286" s="96">
        <v>0</v>
      </c>
      <c r="Q286" s="228"/>
      <c r="R286" s="97">
        <v>0</v>
      </c>
      <c r="S286" s="96">
        <v>0</v>
      </c>
      <c r="T286" s="229"/>
      <c r="U286" s="97">
        <v>0</v>
      </c>
      <c r="V286" s="96">
        <v>0</v>
      </c>
      <c r="W286" s="97">
        <v>0</v>
      </c>
      <c r="X286" s="96">
        <v>0</v>
      </c>
      <c r="Y286" s="97">
        <v>3839.4300000000003</v>
      </c>
      <c r="Z286" s="96">
        <v>0</v>
      </c>
      <c r="AA286" s="97">
        <v>0</v>
      </c>
      <c r="AB286" s="96">
        <v>0</v>
      </c>
      <c r="AC286" s="97">
        <v>2228</v>
      </c>
      <c r="AD286" s="96">
        <v>6646</v>
      </c>
      <c r="AE286" s="97">
        <v>1524.8263799842894</v>
      </c>
      <c r="AF286" s="96">
        <v>0</v>
      </c>
      <c r="AG286" s="77"/>
      <c r="AH286" s="97">
        <v>1492.8421702318576</v>
      </c>
      <c r="AI286" s="96">
        <v>0</v>
      </c>
      <c r="AJ286" s="77"/>
      <c r="AK286" s="97">
        <v>261.50903539554145</v>
      </c>
      <c r="AL286" s="96">
        <v>0</v>
      </c>
      <c r="AM286" s="77"/>
      <c r="AN286" s="97">
        <v>929.36889445454301</v>
      </c>
      <c r="AO286" s="96">
        <v>0</v>
      </c>
      <c r="AP286" s="77"/>
      <c r="AQ286" s="97">
        <v>0</v>
      </c>
      <c r="AR286" s="96">
        <v>0</v>
      </c>
      <c r="AS286" s="77"/>
      <c r="AT286" s="97">
        <v>247.92588179859874</v>
      </c>
      <c r="AU286" s="96">
        <v>676</v>
      </c>
      <c r="AV286" s="77"/>
      <c r="AW286" s="97">
        <v>40.067999999999998</v>
      </c>
      <c r="AX286" s="96">
        <v>0</v>
      </c>
      <c r="AY286" s="77"/>
      <c r="AZ286" s="96">
        <v>4496.5403618648306</v>
      </c>
      <c r="BA286" s="96">
        <v>676</v>
      </c>
      <c r="BB286" s="94">
        <v>-3820.5403618648306</v>
      </c>
      <c r="BD286" s="8">
        <v>3</v>
      </c>
    </row>
    <row r="287" spans="1:56" ht="24.9" hidden="1" customHeight="1" x14ac:dyDescent="0.3">
      <c r="A287" s="81">
        <v>150000710</v>
      </c>
      <c r="B287" s="490" t="s">
        <v>896</v>
      </c>
      <c r="C287" s="121">
        <v>5</v>
      </c>
      <c r="D287" s="226" t="s">
        <v>870</v>
      </c>
      <c r="E287" s="220">
        <v>4572.3</v>
      </c>
      <c r="F287" s="221">
        <v>213938.2966073135</v>
      </c>
      <c r="G287" s="221">
        <v>122885.85</v>
      </c>
      <c r="H287" s="221">
        <v>-91052.446607313497</v>
      </c>
      <c r="I287" s="97">
        <v>16</v>
      </c>
      <c r="J287" s="96">
        <v>4997</v>
      </c>
      <c r="K287" s="227"/>
      <c r="L287" s="97">
        <v>1</v>
      </c>
      <c r="M287" s="96">
        <v>55315</v>
      </c>
      <c r="N287" s="117"/>
      <c r="O287" s="97">
        <v>0</v>
      </c>
      <c r="P287" s="96">
        <v>0</v>
      </c>
      <c r="Q287" s="228"/>
      <c r="R287" s="97">
        <v>0</v>
      </c>
      <c r="S287" s="96">
        <v>0</v>
      </c>
      <c r="T287" s="229"/>
      <c r="U287" s="97">
        <v>0</v>
      </c>
      <c r="V287" s="96">
        <v>0</v>
      </c>
      <c r="W287" s="97">
        <v>65</v>
      </c>
      <c r="X287" s="96">
        <v>15907</v>
      </c>
      <c r="Y287" s="97">
        <v>25483.85</v>
      </c>
      <c r="Z287" s="96">
        <v>0</v>
      </c>
      <c r="AA287" s="97">
        <v>0</v>
      </c>
      <c r="AB287" s="96">
        <v>3473</v>
      </c>
      <c r="AC287" s="97">
        <v>11769</v>
      </c>
      <c r="AD287" s="96">
        <v>5941</v>
      </c>
      <c r="AE287" s="97">
        <v>21537.324555618568</v>
      </c>
      <c r="AF287" s="96">
        <v>76436.326495717047</v>
      </c>
      <c r="AG287" s="161"/>
      <c r="AH287" s="97">
        <v>31044.345105169155</v>
      </c>
      <c r="AI287" s="96">
        <v>28204</v>
      </c>
      <c r="AJ287" s="161"/>
      <c r="AK287" s="97">
        <v>10175.229391370391</v>
      </c>
      <c r="AL287" s="96">
        <v>19632</v>
      </c>
      <c r="AM287" s="77"/>
      <c r="AN287" s="97">
        <v>0</v>
      </c>
      <c r="AO287" s="96">
        <v>0</v>
      </c>
      <c r="AP287" s="77"/>
      <c r="AQ287" s="97">
        <v>0</v>
      </c>
      <c r="AR287" s="96">
        <v>0</v>
      </c>
      <c r="AS287" s="77"/>
      <c r="AT287" s="97">
        <v>20454.177862281216</v>
      </c>
      <c r="AU287" s="96">
        <v>858</v>
      </c>
      <c r="AV287" s="77"/>
      <c r="AW287" s="97">
        <v>1229.9310000000003</v>
      </c>
      <c r="AX287" s="96">
        <v>0</v>
      </c>
      <c r="AY287" s="77"/>
      <c r="AZ287" s="96">
        <v>84441.007914439324</v>
      </c>
      <c r="BA287" s="96">
        <v>125130.32649571705</v>
      </c>
      <c r="BB287" s="94">
        <v>40689.318581277723</v>
      </c>
      <c r="BD287" s="8">
        <v>3</v>
      </c>
    </row>
    <row r="288" spans="1:56" ht="24.9" hidden="1" customHeight="1" x14ac:dyDescent="0.3">
      <c r="A288" s="81">
        <v>150000711</v>
      </c>
      <c r="B288" s="490" t="s">
        <v>897</v>
      </c>
      <c r="C288" s="121">
        <v>5</v>
      </c>
      <c r="D288" s="226" t="s">
        <v>870</v>
      </c>
      <c r="E288" s="220">
        <v>4577.8</v>
      </c>
      <c r="F288" s="221">
        <v>261991.26092245412</v>
      </c>
      <c r="G288" s="221">
        <v>322905.35517930624</v>
      </c>
      <c r="H288" s="221">
        <v>60914.094256852113</v>
      </c>
      <c r="I288" s="97">
        <v>649.67000000000007</v>
      </c>
      <c r="J288" s="96">
        <v>136097.64000000001</v>
      </c>
      <c r="K288" s="227"/>
      <c r="L288" s="97">
        <v>3</v>
      </c>
      <c r="M288" s="96">
        <v>116857.20999999999</v>
      </c>
      <c r="N288" s="117"/>
      <c r="O288" s="97">
        <v>0</v>
      </c>
      <c r="P288" s="96">
        <v>0</v>
      </c>
      <c r="Q288" s="228"/>
      <c r="R288" s="97">
        <v>0</v>
      </c>
      <c r="S288" s="96">
        <v>0</v>
      </c>
      <c r="T288" s="229"/>
      <c r="U288" s="97">
        <v>0</v>
      </c>
      <c r="V288" s="96">
        <v>0</v>
      </c>
      <c r="W288" s="97">
        <v>14</v>
      </c>
      <c r="X288" s="96">
        <v>4231.7344814010812</v>
      </c>
      <c r="Y288" s="97">
        <v>25466.990697905145</v>
      </c>
      <c r="Z288" s="96">
        <v>0</v>
      </c>
      <c r="AA288" s="97">
        <v>5396</v>
      </c>
      <c r="AB288" s="96">
        <v>3651</v>
      </c>
      <c r="AC288" s="97">
        <v>21979.78</v>
      </c>
      <c r="AD288" s="96">
        <v>9225</v>
      </c>
      <c r="AE288" s="97">
        <v>21541.418149179026</v>
      </c>
      <c r="AF288" s="96">
        <v>5771.82</v>
      </c>
      <c r="AG288" s="77"/>
      <c r="AH288" s="97">
        <v>31050.424917955559</v>
      </c>
      <c r="AI288" s="96">
        <v>12882.27</v>
      </c>
      <c r="AJ288" s="77"/>
      <c r="AK288" s="97">
        <v>10249.945471023602</v>
      </c>
      <c r="AL288" s="96">
        <v>23582</v>
      </c>
      <c r="AM288" s="77"/>
      <c r="AN288" s="97">
        <v>0</v>
      </c>
      <c r="AO288" s="96">
        <v>492</v>
      </c>
      <c r="AP288" s="77"/>
      <c r="AQ288" s="97">
        <v>12753.02224462766</v>
      </c>
      <c r="AR288" s="96">
        <v>0</v>
      </c>
      <c r="AS288" s="77"/>
      <c r="AT288" s="97">
        <v>20471.608408975288</v>
      </c>
      <c r="AU288" s="96">
        <v>967</v>
      </c>
      <c r="AV288" s="77"/>
      <c r="AW288" s="97">
        <v>1235.8440000000001</v>
      </c>
      <c r="AX288" s="96">
        <v>0</v>
      </c>
      <c r="AY288" s="77"/>
      <c r="AZ288" s="96">
        <v>97302.263191761129</v>
      </c>
      <c r="BA288" s="96">
        <v>43695.09</v>
      </c>
      <c r="BB288" s="94">
        <v>-53607.173191761132</v>
      </c>
      <c r="BD288" s="8">
        <v>3</v>
      </c>
    </row>
    <row r="289" spans="1:56" ht="24.9" hidden="1" customHeight="1" x14ac:dyDescent="0.3">
      <c r="A289" s="81">
        <v>150000712</v>
      </c>
      <c r="B289" s="490" t="s">
        <v>898</v>
      </c>
      <c r="C289" s="121">
        <v>5</v>
      </c>
      <c r="D289" s="226" t="s">
        <v>870</v>
      </c>
      <c r="E289" s="220">
        <v>3208.93</v>
      </c>
      <c r="F289" s="221">
        <v>164362.91593005328</v>
      </c>
      <c r="G289" s="221">
        <v>150246.98671761132</v>
      </c>
      <c r="H289" s="221">
        <v>-14115.929212441959</v>
      </c>
      <c r="I289" s="97">
        <v>1.6</v>
      </c>
      <c r="J289" s="96">
        <v>266.03132216097328</v>
      </c>
      <c r="K289" s="227"/>
      <c r="L289" s="97">
        <v>1</v>
      </c>
      <c r="M289" s="96">
        <v>48032</v>
      </c>
      <c r="N289" s="117"/>
      <c r="O289" s="97">
        <v>0</v>
      </c>
      <c r="P289" s="96">
        <v>0</v>
      </c>
      <c r="Q289" s="228"/>
      <c r="R289" s="97">
        <v>0</v>
      </c>
      <c r="S289" s="96">
        <v>0</v>
      </c>
      <c r="T289" s="229"/>
      <c r="U289" s="97">
        <v>0</v>
      </c>
      <c r="V289" s="96">
        <v>0</v>
      </c>
      <c r="W289" s="97">
        <v>55.1</v>
      </c>
      <c r="X289" s="96">
        <v>14147.545395450328</v>
      </c>
      <c r="Y289" s="97">
        <v>33900.410000000003</v>
      </c>
      <c r="Z289" s="96">
        <v>0</v>
      </c>
      <c r="AA289" s="97">
        <v>0</v>
      </c>
      <c r="AB289" s="96">
        <v>1014</v>
      </c>
      <c r="AC289" s="97">
        <v>37424</v>
      </c>
      <c r="AD289" s="96">
        <v>15463</v>
      </c>
      <c r="AE289" s="97">
        <v>14781.863152160236</v>
      </c>
      <c r="AF289" s="96">
        <v>8658</v>
      </c>
      <c r="AG289" s="234"/>
      <c r="AH289" s="97">
        <v>20847.086763334726</v>
      </c>
      <c r="AI289" s="96">
        <v>20356</v>
      </c>
      <c r="AJ289" s="161"/>
      <c r="AK289" s="97">
        <v>7296.420384764886</v>
      </c>
      <c r="AL289" s="96">
        <v>19551</v>
      </c>
      <c r="AM289" s="77"/>
      <c r="AN289" s="97">
        <v>0</v>
      </c>
      <c r="AO289" s="96">
        <v>594</v>
      </c>
      <c r="AP289" s="108"/>
      <c r="AQ289" s="97">
        <v>0</v>
      </c>
      <c r="AR289" s="96">
        <v>0</v>
      </c>
      <c r="AS289" s="77"/>
      <c r="AT289" s="97">
        <v>10649.595720875832</v>
      </c>
      <c r="AU289" s="96">
        <v>10270</v>
      </c>
      <c r="AV289" s="77"/>
      <c r="AW289" s="97">
        <v>866.41109999999981</v>
      </c>
      <c r="AX289" s="96">
        <v>0</v>
      </c>
      <c r="AY289" s="77"/>
      <c r="AZ289" s="96">
        <v>54441.37712113568</v>
      </c>
      <c r="BA289" s="96">
        <v>59429</v>
      </c>
      <c r="BB289" s="94">
        <v>4987.6228788643202</v>
      </c>
      <c r="BD289" s="8">
        <v>3</v>
      </c>
    </row>
    <row r="290" spans="1:56" ht="24.9" hidden="1" customHeight="1" x14ac:dyDescent="0.3">
      <c r="A290" s="81">
        <v>150000713</v>
      </c>
      <c r="B290" s="490" t="s">
        <v>899</v>
      </c>
      <c r="C290" s="121">
        <v>5</v>
      </c>
      <c r="D290" s="226" t="s">
        <v>870</v>
      </c>
      <c r="E290" s="220">
        <v>6253.7</v>
      </c>
      <c r="F290" s="221">
        <v>351785.48407086096</v>
      </c>
      <c r="G290" s="221">
        <v>352792.91125081369</v>
      </c>
      <c r="H290" s="221">
        <v>1007.4271799527341</v>
      </c>
      <c r="I290" s="97">
        <v>445.03000000000003</v>
      </c>
      <c r="J290" s="96">
        <v>83096</v>
      </c>
      <c r="K290" s="227"/>
      <c r="L290" s="97">
        <v>0</v>
      </c>
      <c r="M290" s="96">
        <v>54968</v>
      </c>
      <c r="N290" s="117"/>
      <c r="O290" s="97">
        <v>0</v>
      </c>
      <c r="P290" s="96">
        <v>0</v>
      </c>
      <c r="Q290" s="228"/>
      <c r="R290" s="97">
        <v>0</v>
      </c>
      <c r="S290" s="96">
        <v>0</v>
      </c>
      <c r="T290" s="229"/>
      <c r="U290" s="97">
        <v>0</v>
      </c>
      <c r="V290" s="96">
        <v>0</v>
      </c>
      <c r="W290" s="97">
        <v>43.6</v>
      </c>
      <c r="X290" s="96">
        <v>9307.962986834169</v>
      </c>
      <c r="Y290" s="97">
        <v>123616.64</v>
      </c>
      <c r="Z290" s="96">
        <v>0</v>
      </c>
      <c r="AA290" s="97">
        <v>0</v>
      </c>
      <c r="AB290" s="96">
        <v>13825.53</v>
      </c>
      <c r="AC290" s="97">
        <v>50821.119999999995</v>
      </c>
      <c r="AD290" s="96">
        <v>17157.658263979472</v>
      </c>
      <c r="AE290" s="97">
        <v>28523.185916798971</v>
      </c>
      <c r="AF290" s="96">
        <v>40037.464585325601</v>
      </c>
      <c r="AG290" s="77"/>
      <c r="AH290" s="97">
        <v>41438.137399792453</v>
      </c>
      <c r="AI290" s="96">
        <v>20345.221016080297</v>
      </c>
      <c r="AJ290" s="234"/>
      <c r="AK290" s="97">
        <v>13798.103372854082</v>
      </c>
      <c r="AL290" s="96">
        <v>33130</v>
      </c>
      <c r="AM290" s="77"/>
      <c r="AN290" s="97">
        <v>0</v>
      </c>
      <c r="AO290" s="96">
        <v>0</v>
      </c>
      <c r="AP290" s="77"/>
      <c r="AQ290" s="97">
        <v>19741.755194960177</v>
      </c>
      <c r="AR290" s="96">
        <v>0</v>
      </c>
      <c r="AS290" s="77"/>
      <c r="AT290" s="97">
        <v>34096.737693719042</v>
      </c>
      <c r="AU290" s="96">
        <v>2254</v>
      </c>
      <c r="AV290" s="77"/>
      <c r="AW290" s="97">
        <v>1675.08</v>
      </c>
      <c r="AX290" s="96">
        <v>0</v>
      </c>
      <c r="AY290" s="77"/>
      <c r="AZ290" s="96">
        <v>139272.9995781247</v>
      </c>
      <c r="BA290" s="96">
        <v>95766.685601405901</v>
      </c>
      <c r="BB290" s="94">
        <v>-43506.313976718797</v>
      </c>
      <c r="BD290" s="8">
        <v>3</v>
      </c>
    </row>
    <row r="291" spans="1:56" ht="24.9" hidden="1" customHeight="1" x14ac:dyDescent="0.3">
      <c r="A291" s="81">
        <v>150000714</v>
      </c>
      <c r="B291" s="490" t="s">
        <v>900</v>
      </c>
      <c r="C291" s="121">
        <v>5</v>
      </c>
      <c r="D291" s="226" t="s">
        <v>870</v>
      </c>
      <c r="E291" s="220">
        <v>2767.8</v>
      </c>
      <c r="F291" s="221">
        <v>177414.17001768193</v>
      </c>
      <c r="G291" s="221">
        <v>89022.64</v>
      </c>
      <c r="H291" s="221">
        <v>-88391.530017681929</v>
      </c>
      <c r="I291" s="97">
        <v>512.70000000000005</v>
      </c>
      <c r="J291" s="96">
        <v>74065</v>
      </c>
      <c r="K291" s="227"/>
      <c r="L291" s="97">
        <v>0</v>
      </c>
      <c r="M291" s="96">
        <v>0</v>
      </c>
      <c r="N291" s="117"/>
      <c r="O291" s="97">
        <v>12</v>
      </c>
      <c r="P291" s="96">
        <v>1506.7</v>
      </c>
      <c r="Q291" s="228"/>
      <c r="R291" s="97">
        <v>0</v>
      </c>
      <c r="S291" s="96">
        <v>0</v>
      </c>
      <c r="T291" s="229"/>
      <c r="U291" s="97">
        <v>0</v>
      </c>
      <c r="V291" s="96">
        <v>0</v>
      </c>
      <c r="W291" s="97">
        <v>5</v>
      </c>
      <c r="X291" s="96">
        <v>332</v>
      </c>
      <c r="Y291" s="97">
        <v>615</v>
      </c>
      <c r="Z291" s="96">
        <v>0</v>
      </c>
      <c r="AA291" s="97">
        <v>0</v>
      </c>
      <c r="AB291" s="96">
        <v>203</v>
      </c>
      <c r="AC291" s="97">
        <v>3993.94</v>
      </c>
      <c r="AD291" s="96">
        <v>8307</v>
      </c>
      <c r="AE291" s="97">
        <v>13921.857632576228</v>
      </c>
      <c r="AF291" s="96">
        <v>50976.634623341597</v>
      </c>
      <c r="AG291" s="234"/>
      <c r="AH291" s="97">
        <v>20363.729059976238</v>
      </c>
      <c r="AI291" s="96">
        <v>18454</v>
      </c>
      <c r="AJ291" s="77"/>
      <c r="AK291" s="97">
        <v>6154.5761784822089</v>
      </c>
      <c r="AL291" s="96">
        <v>22577.444844141079</v>
      </c>
      <c r="AM291" s="77"/>
      <c r="AN291" s="97">
        <v>0</v>
      </c>
      <c r="AO291" s="96">
        <v>0</v>
      </c>
      <c r="AP291" s="77"/>
      <c r="AQ291" s="97">
        <v>0</v>
      </c>
      <c r="AR291" s="96">
        <v>0</v>
      </c>
      <c r="AS291" s="77"/>
      <c r="AT291" s="97">
        <v>9647.0814462135459</v>
      </c>
      <c r="AU291" s="96">
        <v>14232</v>
      </c>
      <c r="AV291" s="77"/>
      <c r="AW291" s="97">
        <v>746.87399999999991</v>
      </c>
      <c r="AX291" s="96">
        <v>0</v>
      </c>
      <c r="AY291" s="77"/>
      <c r="AZ291" s="96">
        <v>50834.118317248227</v>
      </c>
      <c r="BA291" s="96">
        <v>106240.07946748268</v>
      </c>
      <c r="BB291" s="94">
        <v>55405.961150234449</v>
      </c>
      <c r="BD291" s="8">
        <v>3</v>
      </c>
    </row>
    <row r="292" spans="1:56" ht="24.9" hidden="1" customHeight="1" x14ac:dyDescent="0.3">
      <c r="A292" s="81">
        <v>150000715</v>
      </c>
      <c r="B292" s="490" t="s">
        <v>901</v>
      </c>
      <c r="C292" s="121">
        <v>5</v>
      </c>
      <c r="D292" s="226" t="s">
        <v>870</v>
      </c>
      <c r="E292" s="220">
        <v>4580.3</v>
      </c>
      <c r="F292" s="221">
        <v>259813.47351116603</v>
      </c>
      <c r="G292" s="221">
        <v>176821.33390088344</v>
      </c>
      <c r="H292" s="221">
        <v>-82992.139610282582</v>
      </c>
      <c r="I292" s="97">
        <v>517.90000000000009</v>
      </c>
      <c r="J292" s="96">
        <v>96753.790000000008</v>
      </c>
      <c r="K292" s="227"/>
      <c r="L292" s="97">
        <v>0</v>
      </c>
      <c r="M292" s="96">
        <v>8850</v>
      </c>
      <c r="N292" s="117"/>
      <c r="O292" s="97">
        <v>0</v>
      </c>
      <c r="P292" s="96">
        <v>0</v>
      </c>
      <c r="Q292" s="228"/>
      <c r="R292" s="97">
        <v>0</v>
      </c>
      <c r="S292" s="96">
        <v>0</v>
      </c>
      <c r="T292" s="229"/>
      <c r="U292" s="97">
        <v>0</v>
      </c>
      <c r="V292" s="96">
        <v>0</v>
      </c>
      <c r="W292" s="97">
        <v>42</v>
      </c>
      <c r="X292" s="96">
        <v>10857.543900883418</v>
      </c>
      <c r="Y292" s="97">
        <v>34294</v>
      </c>
      <c r="Z292" s="96">
        <v>0</v>
      </c>
      <c r="AA292" s="97">
        <v>0</v>
      </c>
      <c r="AB292" s="96">
        <v>0</v>
      </c>
      <c r="AC292" s="97">
        <v>13105</v>
      </c>
      <c r="AD292" s="96">
        <v>12961</v>
      </c>
      <c r="AE292" s="97">
        <v>21590.23510331141</v>
      </c>
      <c r="AF292" s="96">
        <v>13589.84</v>
      </c>
      <c r="AG292" s="77"/>
      <c r="AH292" s="97">
        <v>31085.969578280106</v>
      </c>
      <c r="AI292" s="96">
        <v>34549.07</v>
      </c>
      <c r="AJ292" s="77"/>
      <c r="AK292" s="97">
        <v>10434.530558288729</v>
      </c>
      <c r="AL292" s="96">
        <v>56984</v>
      </c>
      <c r="AM292" s="246"/>
      <c r="AN292" s="97">
        <v>0</v>
      </c>
      <c r="AO292" s="96">
        <v>0</v>
      </c>
      <c r="AP292" s="77"/>
      <c r="AQ292" s="97">
        <v>13015.178925387419</v>
      </c>
      <c r="AR292" s="96">
        <v>0</v>
      </c>
      <c r="AS292" s="77"/>
      <c r="AT292" s="97">
        <v>20593.328893503112</v>
      </c>
      <c r="AU292" s="96">
        <v>2231</v>
      </c>
      <c r="AV292" s="161"/>
      <c r="AW292" s="97">
        <v>1236.6810000000003</v>
      </c>
      <c r="AX292" s="96">
        <v>506</v>
      </c>
      <c r="AY292" s="77"/>
      <c r="AZ292" s="96">
        <v>97955.924058770775</v>
      </c>
      <c r="BA292" s="96">
        <v>107859.91</v>
      </c>
      <c r="BB292" s="94">
        <v>9903.985941229228</v>
      </c>
      <c r="BD292" s="8">
        <v>3</v>
      </c>
    </row>
    <row r="293" spans="1:56" ht="24.9" hidden="1" customHeight="1" x14ac:dyDescent="0.3">
      <c r="A293" s="81">
        <v>150000719</v>
      </c>
      <c r="B293" s="490" t="s">
        <v>902</v>
      </c>
      <c r="C293" s="121">
        <v>5</v>
      </c>
      <c r="D293" s="226" t="s">
        <v>870</v>
      </c>
      <c r="E293" s="220">
        <v>6211.0999999999995</v>
      </c>
      <c r="F293" s="221">
        <v>279890.02791085449</v>
      </c>
      <c r="G293" s="221">
        <v>387373.40478843352</v>
      </c>
      <c r="H293" s="221">
        <v>107483.37687757902</v>
      </c>
      <c r="I293" s="97">
        <v>25.3</v>
      </c>
      <c r="J293" s="96">
        <v>8834</v>
      </c>
      <c r="K293" s="227"/>
      <c r="L293" s="97">
        <v>7</v>
      </c>
      <c r="M293" s="96">
        <v>244454</v>
      </c>
      <c r="N293" s="232"/>
      <c r="O293" s="97">
        <v>0</v>
      </c>
      <c r="P293" s="96">
        <v>0</v>
      </c>
      <c r="Q293" s="228"/>
      <c r="R293" s="97">
        <v>0</v>
      </c>
      <c r="S293" s="96">
        <v>0</v>
      </c>
      <c r="T293" s="229"/>
      <c r="U293" s="97">
        <v>0</v>
      </c>
      <c r="V293" s="96">
        <v>0</v>
      </c>
      <c r="W293" s="97">
        <v>14</v>
      </c>
      <c r="X293" s="96">
        <v>1016</v>
      </c>
      <c r="Y293" s="97">
        <v>38956.382334616828</v>
      </c>
      <c r="Z293" s="96">
        <v>0</v>
      </c>
      <c r="AA293" s="97">
        <v>3085</v>
      </c>
      <c r="AB293" s="96">
        <v>28560.6</v>
      </c>
      <c r="AC293" s="97">
        <v>24421.553410901848</v>
      </c>
      <c r="AD293" s="96">
        <v>38045.869042914834</v>
      </c>
      <c r="AE293" s="97">
        <v>28519.291208939212</v>
      </c>
      <c r="AF293" s="96">
        <v>12111</v>
      </c>
      <c r="AG293" s="161"/>
      <c r="AH293" s="97">
        <v>41467.603065922325</v>
      </c>
      <c r="AI293" s="96">
        <v>4456.4727596678395</v>
      </c>
      <c r="AJ293" s="161"/>
      <c r="AK293" s="97">
        <v>13959.613590366282</v>
      </c>
      <c r="AL293" s="96">
        <v>8895</v>
      </c>
      <c r="AM293" s="77"/>
      <c r="AN293" s="97">
        <v>0</v>
      </c>
      <c r="AO293" s="96">
        <v>0</v>
      </c>
      <c r="AP293" s="77"/>
      <c r="AQ293" s="97">
        <v>19741.755194960177</v>
      </c>
      <c r="AR293" s="96">
        <v>6347</v>
      </c>
      <c r="AS293" s="77"/>
      <c r="AT293" s="97">
        <v>34727.672919959557</v>
      </c>
      <c r="AU293" s="96">
        <v>7052.1014713253662</v>
      </c>
      <c r="AV293" s="161"/>
      <c r="AW293" s="97">
        <v>1676.97</v>
      </c>
      <c r="AX293" s="96">
        <v>0</v>
      </c>
      <c r="AY293" s="77"/>
      <c r="AZ293" s="96">
        <v>140092.90598014757</v>
      </c>
      <c r="BA293" s="96">
        <v>38861.574230993203</v>
      </c>
      <c r="BB293" s="94">
        <v>-101231.33174915437</v>
      </c>
      <c r="BD293" s="8">
        <v>3</v>
      </c>
    </row>
    <row r="294" spans="1:56" ht="24.9" hidden="1" customHeight="1" x14ac:dyDescent="0.3">
      <c r="A294" s="81">
        <v>150000716</v>
      </c>
      <c r="B294" s="490" t="s">
        <v>903</v>
      </c>
      <c r="C294" s="121">
        <v>5</v>
      </c>
      <c r="D294" s="226" t="s">
        <v>870</v>
      </c>
      <c r="E294" s="220">
        <v>3177.82</v>
      </c>
      <c r="F294" s="221">
        <v>179642.93790916403</v>
      </c>
      <c r="G294" s="221">
        <v>226587.74</v>
      </c>
      <c r="H294" s="221">
        <v>46944.802090835961</v>
      </c>
      <c r="I294" s="97">
        <v>140.72999999999999</v>
      </c>
      <c r="J294" s="96">
        <v>27462</v>
      </c>
      <c r="K294" s="227"/>
      <c r="L294" s="97">
        <v>2</v>
      </c>
      <c r="M294" s="96">
        <v>67479</v>
      </c>
      <c r="N294" s="117"/>
      <c r="O294" s="97">
        <v>0</v>
      </c>
      <c r="P294" s="96">
        <v>0</v>
      </c>
      <c r="Q294" s="228"/>
      <c r="R294" s="97">
        <v>0</v>
      </c>
      <c r="S294" s="96">
        <v>0</v>
      </c>
      <c r="T294" s="229"/>
      <c r="U294" s="97">
        <v>0</v>
      </c>
      <c r="V294" s="96">
        <v>0</v>
      </c>
      <c r="W294" s="97">
        <v>0</v>
      </c>
      <c r="X294" s="96">
        <v>0</v>
      </c>
      <c r="Y294" s="97">
        <v>63426.740000000005</v>
      </c>
      <c r="Z294" s="96">
        <v>0</v>
      </c>
      <c r="AA294" s="97">
        <v>0</v>
      </c>
      <c r="AB294" s="96">
        <v>1171</v>
      </c>
      <c r="AC294" s="97">
        <v>57183</v>
      </c>
      <c r="AD294" s="96">
        <v>9866</v>
      </c>
      <c r="AE294" s="97">
        <v>17480.820691628385</v>
      </c>
      <c r="AF294" s="96">
        <v>7055</v>
      </c>
      <c r="AG294" s="77"/>
      <c r="AH294" s="97">
        <v>20841.758884874398</v>
      </c>
      <c r="AI294" s="96">
        <v>3229</v>
      </c>
      <c r="AJ294" s="77"/>
      <c r="AK294" s="97">
        <v>7434.9621752569974</v>
      </c>
      <c r="AL294" s="96">
        <v>8481</v>
      </c>
      <c r="AM294" s="77"/>
      <c r="AN294" s="97">
        <v>0</v>
      </c>
      <c r="AO294" s="96">
        <v>0</v>
      </c>
      <c r="AP294" s="77"/>
      <c r="AQ294" s="97">
        <v>0</v>
      </c>
      <c r="AR294" s="96">
        <v>0</v>
      </c>
      <c r="AS294" s="77"/>
      <c r="AT294" s="97">
        <v>10962.463439474785</v>
      </c>
      <c r="AU294" s="96">
        <v>4061</v>
      </c>
      <c r="AV294" s="77"/>
      <c r="AW294" s="97">
        <v>864.35639999999989</v>
      </c>
      <c r="AX294" s="96">
        <v>0</v>
      </c>
      <c r="AY294" s="77"/>
      <c r="AZ294" s="96">
        <v>57584.361591234563</v>
      </c>
      <c r="BA294" s="96">
        <v>22826</v>
      </c>
      <c r="BB294" s="94">
        <v>-34758.361591234563</v>
      </c>
      <c r="BD294" s="8">
        <v>3</v>
      </c>
    </row>
    <row r="295" spans="1:56" ht="24.9" hidden="1" customHeight="1" x14ac:dyDescent="0.3">
      <c r="A295" s="81">
        <v>150000717</v>
      </c>
      <c r="B295" s="490" t="s">
        <v>904</v>
      </c>
      <c r="C295" s="121">
        <v>5</v>
      </c>
      <c r="D295" s="226" t="s">
        <v>870</v>
      </c>
      <c r="E295" s="220">
        <v>3167.6</v>
      </c>
      <c r="F295" s="221">
        <v>168058.446027297</v>
      </c>
      <c r="G295" s="221">
        <v>162187.55737747645</v>
      </c>
      <c r="H295" s="221">
        <v>-5870.8886498205538</v>
      </c>
      <c r="I295" s="97">
        <v>0</v>
      </c>
      <c r="J295" s="96">
        <v>0</v>
      </c>
      <c r="K295" s="227"/>
      <c r="L295" s="97">
        <v>3</v>
      </c>
      <c r="M295" s="96">
        <v>135062</v>
      </c>
      <c r="N295" s="117"/>
      <c r="O295" s="97">
        <v>0</v>
      </c>
      <c r="P295" s="96">
        <v>0</v>
      </c>
      <c r="Q295" s="228"/>
      <c r="R295" s="97">
        <v>0</v>
      </c>
      <c r="S295" s="96">
        <v>0</v>
      </c>
      <c r="T295" s="229"/>
      <c r="U295" s="97">
        <v>0</v>
      </c>
      <c r="V295" s="96">
        <v>0</v>
      </c>
      <c r="W295" s="97">
        <v>0</v>
      </c>
      <c r="X295" s="96">
        <v>0</v>
      </c>
      <c r="Y295" s="97">
        <v>4412</v>
      </c>
      <c r="Z295" s="96">
        <v>0</v>
      </c>
      <c r="AA295" s="97">
        <v>0</v>
      </c>
      <c r="AB295" s="96">
        <v>2415</v>
      </c>
      <c r="AC295" s="97">
        <v>17437.557377476456</v>
      </c>
      <c r="AD295" s="96">
        <v>2861</v>
      </c>
      <c r="AE295" s="97">
        <v>17395.620677540112</v>
      </c>
      <c r="AF295" s="96">
        <v>3367</v>
      </c>
      <c r="AG295" s="234"/>
      <c r="AH295" s="97">
        <v>20841.758884874398</v>
      </c>
      <c r="AI295" s="96">
        <v>10867</v>
      </c>
      <c r="AJ295" s="77"/>
      <c r="AK295" s="97">
        <v>7469.67214217932</v>
      </c>
      <c r="AL295" s="96">
        <v>12027.548228440213</v>
      </c>
      <c r="AM295" s="77"/>
      <c r="AN295" s="97">
        <v>0</v>
      </c>
      <c r="AO295" s="96">
        <v>0</v>
      </c>
      <c r="AP295" s="77"/>
      <c r="AQ295" s="97">
        <v>0</v>
      </c>
      <c r="AR295" s="96">
        <v>0</v>
      </c>
      <c r="AS295" s="77"/>
      <c r="AT295" s="97">
        <v>10968.304583401881</v>
      </c>
      <c r="AU295" s="96">
        <v>3365</v>
      </c>
      <c r="AV295" s="77"/>
      <c r="AW295" s="97">
        <v>854.6391000000001</v>
      </c>
      <c r="AX295" s="96">
        <v>0</v>
      </c>
      <c r="AY295" s="77"/>
      <c r="AZ295" s="96">
        <v>57529.995387995717</v>
      </c>
      <c r="BA295" s="96">
        <v>29626.548228440213</v>
      </c>
      <c r="BB295" s="94">
        <v>-27903.447159555504</v>
      </c>
      <c r="BD295" s="8">
        <v>3</v>
      </c>
    </row>
    <row r="296" spans="1:56" ht="24.9" hidden="1" customHeight="1" x14ac:dyDescent="0.3">
      <c r="A296" s="81">
        <v>150000718</v>
      </c>
      <c r="B296" s="490" t="s">
        <v>905</v>
      </c>
      <c r="C296" s="121">
        <v>5</v>
      </c>
      <c r="D296" s="226" t="s">
        <v>870</v>
      </c>
      <c r="E296" s="220">
        <v>4456.6000000000004</v>
      </c>
      <c r="F296" s="221">
        <v>238957.75950302664</v>
      </c>
      <c r="G296" s="221">
        <v>286340.51155052503</v>
      </c>
      <c r="H296" s="221">
        <v>47382.75204749839</v>
      </c>
      <c r="I296" s="97">
        <v>293.34000000000003</v>
      </c>
      <c r="J296" s="96">
        <v>70685</v>
      </c>
      <c r="K296" s="227"/>
      <c r="L296" s="97">
        <v>3</v>
      </c>
      <c r="M296" s="96">
        <v>87462</v>
      </c>
      <c r="N296" s="117"/>
      <c r="O296" s="97">
        <v>32.5</v>
      </c>
      <c r="P296" s="96">
        <v>7441</v>
      </c>
      <c r="Q296" s="228"/>
      <c r="R296" s="97">
        <v>0</v>
      </c>
      <c r="S296" s="96">
        <v>0</v>
      </c>
      <c r="T296" s="229"/>
      <c r="U296" s="97">
        <v>0</v>
      </c>
      <c r="V296" s="96">
        <v>0</v>
      </c>
      <c r="W296" s="97">
        <v>120.8</v>
      </c>
      <c r="X296" s="96">
        <v>33058.091550525052</v>
      </c>
      <c r="Y296" s="97">
        <v>25464</v>
      </c>
      <c r="Z296" s="96">
        <v>0</v>
      </c>
      <c r="AA296" s="97">
        <v>0</v>
      </c>
      <c r="AB296" s="96">
        <v>25058.22</v>
      </c>
      <c r="AC296" s="97">
        <v>26883.200000000001</v>
      </c>
      <c r="AD296" s="96">
        <v>10289</v>
      </c>
      <c r="AE296" s="97">
        <v>21012.314124989112</v>
      </c>
      <c r="AF296" s="96">
        <v>7473</v>
      </c>
      <c r="AG296" s="77"/>
      <c r="AH296" s="97">
        <v>30823.103341474081</v>
      </c>
      <c r="AI296" s="96">
        <v>8138</v>
      </c>
      <c r="AJ296" s="77"/>
      <c r="AK296" s="97">
        <v>10130.227939668966</v>
      </c>
      <c r="AL296" s="96">
        <v>25248</v>
      </c>
      <c r="AM296" s="77"/>
      <c r="AN296" s="97">
        <v>0</v>
      </c>
      <c r="AO296" s="96">
        <v>0</v>
      </c>
      <c r="AP296" s="77"/>
      <c r="AQ296" s="97">
        <v>12753.02224462766</v>
      </c>
      <c r="AR296" s="96">
        <v>0</v>
      </c>
      <c r="AS296" s="77"/>
      <c r="AT296" s="97">
        <v>19758.243208508771</v>
      </c>
      <c r="AU296" s="96">
        <v>2573.2862631079624</v>
      </c>
      <c r="AV296" s="77"/>
      <c r="AW296" s="97">
        <v>1203.309</v>
      </c>
      <c r="AX296" s="96">
        <v>0</v>
      </c>
      <c r="AY296" s="77"/>
      <c r="AZ296" s="96">
        <v>95680.219859268589</v>
      </c>
      <c r="BA296" s="96">
        <v>43432.286263107962</v>
      </c>
      <c r="BB296" s="94">
        <v>-52247.933596160627</v>
      </c>
      <c r="BD296" s="8">
        <v>3</v>
      </c>
    </row>
    <row r="297" spans="1:56" ht="24.9" hidden="1" customHeight="1" x14ac:dyDescent="0.3">
      <c r="A297" s="81">
        <v>150000720</v>
      </c>
      <c r="B297" s="490" t="s">
        <v>906</v>
      </c>
      <c r="C297" s="121">
        <v>5</v>
      </c>
      <c r="D297" s="226" t="s">
        <v>870</v>
      </c>
      <c r="E297" s="220">
        <v>3670.1</v>
      </c>
      <c r="F297" s="221">
        <v>112641.64492019112</v>
      </c>
      <c r="G297" s="221">
        <v>108082.04</v>
      </c>
      <c r="H297" s="221">
        <v>-4559.6049201911228</v>
      </c>
      <c r="I297" s="97">
        <v>306.04999999999995</v>
      </c>
      <c r="J297" s="96">
        <v>80662</v>
      </c>
      <c r="K297" s="231"/>
      <c r="L297" s="97">
        <v>0</v>
      </c>
      <c r="M297" s="96">
        <v>2339</v>
      </c>
      <c r="N297" s="117"/>
      <c r="O297" s="97">
        <v>0</v>
      </c>
      <c r="P297" s="96">
        <v>0</v>
      </c>
      <c r="Q297" s="228"/>
      <c r="R297" s="97">
        <v>0</v>
      </c>
      <c r="S297" s="96">
        <v>0</v>
      </c>
      <c r="T297" s="229"/>
      <c r="U297" s="97">
        <v>0</v>
      </c>
      <c r="V297" s="96">
        <v>0</v>
      </c>
      <c r="W297" s="97">
        <v>0</v>
      </c>
      <c r="X297" s="96">
        <v>0</v>
      </c>
      <c r="Y297" s="97">
        <v>7164.12</v>
      </c>
      <c r="Z297" s="96">
        <v>0</v>
      </c>
      <c r="AA297" s="97">
        <v>3991</v>
      </c>
      <c r="AB297" s="96">
        <v>3265.92</v>
      </c>
      <c r="AC297" s="97">
        <v>1460</v>
      </c>
      <c r="AD297" s="96">
        <v>9200</v>
      </c>
      <c r="AE297" s="97">
        <v>14473.525467893485</v>
      </c>
      <c r="AF297" s="96">
        <v>2629</v>
      </c>
      <c r="AG297" s="77"/>
      <c r="AH297" s="97">
        <v>19993.084702764463</v>
      </c>
      <c r="AI297" s="96">
        <v>2983</v>
      </c>
      <c r="AJ297" s="77"/>
      <c r="AK297" s="97">
        <v>8927.7960285496411</v>
      </c>
      <c r="AL297" s="96">
        <v>8731</v>
      </c>
      <c r="AM297" s="77"/>
      <c r="AN297" s="97">
        <v>14641.648830686112</v>
      </c>
      <c r="AO297" s="96">
        <v>0</v>
      </c>
      <c r="AP297" s="77"/>
      <c r="AQ297" s="97">
        <v>0</v>
      </c>
      <c r="AR297" s="96">
        <v>0</v>
      </c>
      <c r="AS297" s="77"/>
      <c r="AT297" s="97">
        <v>7464.8031464743326</v>
      </c>
      <c r="AU297" s="96">
        <v>22092.286263107962</v>
      </c>
      <c r="AV297" s="77"/>
      <c r="AW297" s="97">
        <v>990.92700000000013</v>
      </c>
      <c r="AX297" s="96">
        <v>0</v>
      </c>
      <c r="AY297" s="77"/>
      <c r="AZ297" s="96">
        <v>66491.785176368037</v>
      </c>
      <c r="BA297" s="96">
        <v>36435.286263107962</v>
      </c>
      <c r="BB297" s="94">
        <v>-30056.498913260075</v>
      </c>
      <c r="BD297" s="8">
        <v>3</v>
      </c>
    </row>
    <row r="298" spans="1:56" ht="24.9" hidden="1" customHeight="1" x14ac:dyDescent="0.3">
      <c r="A298" s="81">
        <v>150000861</v>
      </c>
      <c r="B298" s="490" t="s">
        <v>701</v>
      </c>
      <c r="C298" s="121">
        <v>4</v>
      </c>
      <c r="D298" s="226" t="s">
        <v>870</v>
      </c>
      <c r="E298" s="220">
        <v>3401.3999999999996</v>
      </c>
      <c r="F298" s="221">
        <v>153088.13545409462</v>
      </c>
      <c r="G298" s="221">
        <v>146801.80118899289</v>
      </c>
      <c r="H298" s="221">
        <v>-6286.3342651017301</v>
      </c>
      <c r="I298" s="97">
        <v>111.9</v>
      </c>
      <c r="J298" s="96">
        <v>36965</v>
      </c>
      <c r="K298" s="231"/>
      <c r="L298" s="97">
        <v>1</v>
      </c>
      <c r="M298" s="96">
        <v>58331</v>
      </c>
      <c r="N298" s="117"/>
      <c r="O298" s="97">
        <v>0</v>
      </c>
      <c r="P298" s="96">
        <v>0</v>
      </c>
      <c r="Q298" s="228"/>
      <c r="R298" s="97">
        <v>0</v>
      </c>
      <c r="S298" s="96">
        <v>0</v>
      </c>
      <c r="T298" s="229"/>
      <c r="U298" s="97">
        <v>0</v>
      </c>
      <c r="V298" s="96">
        <v>0</v>
      </c>
      <c r="W298" s="97">
        <v>0</v>
      </c>
      <c r="X298" s="96">
        <v>0</v>
      </c>
      <c r="Y298" s="97">
        <v>4772</v>
      </c>
      <c r="Z298" s="96">
        <v>0</v>
      </c>
      <c r="AA298" s="97">
        <v>13798</v>
      </c>
      <c r="AB298" s="96">
        <v>6230</v>
      </c>
      <c r="AC298" s="97">
        <v>11231.801188992895</v>
      </c>
      <c r="AD298" s="96">
        <v>15474</v>
      </c>
      <c r="AE298" s="97">
        <v>17310.73324647313</v>
      </c>
      <c r="AF298" s="96">
        <v>6227</v>
      </c>
      <c r="AG298" s="77"/>
      <c r="AH298" s="97">
        <v>22299.056842395054</v>
      </c>
      <c r="AI298" s="96">
        <v>0</v>
      </c>
      <c r="AJ298" s="77"/>
      <c r="AK298" s="97">
        <v>9014.5464808972993</v>
      </c>
      <c r="AL298" s="96">
        <v>5654.2629426761268</v>
      </c>
      <c r="AM298" s="77"/>
      <c r="AN298" s="97">
        <v>0</v>
      </c>
      <c r="AO298" s="96">
        <v>0</v>
      </c>
      <c r="AP298" s="77"/>
      <c r="AQ298" s="97">
        <v>0</v>
      </c>
      <c r="AR298" s="96">
        <v>6550.9236355127005</v>
      </c>
      <c r="AS298" s="77"/>
      <c r="AT298" s="97">
        <v>18203.463632184041</v>
      </c>
      <c r="AU298" s="96">
        <v>7336</v>
      </c>
      <c r="AV298" s="77"/>
      <c r="AW298" s="97">
        <v>893.45700000000011</v>
      </c>
      <c r="AX298" s="96">
        <v>0</v>
      </c>
      <c r="AY298" s="77"/>
      <c r="AZ298" s="96">
        <v>67721.257201949513</v>
      </c>
      <c r="BA298" s="96">
        <v>25768.186578188826</v>
      </c>
      <c r="BB298" s="94">
        <v>-41953.070623760686</v>
      </c>
      <c r="BD298" s="8">
        <v>2</v>
      </c>
    </row>
    <row r="299" spans="1:56" ht="24.9" hidden="1" customHeight="1" x14ac:dyDescent="0.3">
      <c r="A299" s="81">
        <v>150000872</v>
      </c>
      <c r="B299" s="490" t="s">
        <v>703</v>
      </c>
      <c r="C299" s="121">
        <v>4</v>
      </c>
      <c r="D299" s="226" t="s">
        <v>870</v>
      </c>
      <c r="E299" s="220">
        <v>1246.9000000000001</v>
      </c>
      <c r="F299" s="221">
        <v>48355.3269617115</v>
      </c>
      <c r="G299" s="221">
        <v>105179.60215580545</v>
      </c>
      <c r="H299" s="221">
        <v>56824.275194093949</v>
      </c>
      <c r="I299" s="97">
        <v>75.599999999999994</v>
      </c>
      <c r="J299" s="96">
        <v>30394.1</v>
      </c>
      <c r="K299" s="227"/>
      <c r="L299" s="97">
        <v>0</v>
      </c>
      <c r="M299" s="96">
        <v>56378.525424605832</v>
      </c>
      <c r="N299" s="117"/>
      <c r="O299" s="97">
        <v>0</v>
      </c>
      <c r="P299" s="96">
        <v>0</v>
      </c>
      <c r="Q299" s="228"/>
      <c r="R299" s="97">
        <v>0</v>
      </c>
      <c r="S299" s="96">
        <v>0</v>
      </c>
      <c r="T299" s="229"/>
      <c r="U299" s="97">
        <v>0</v>
      </c>
      <c r="V299" s="96">
        <v>0</v>
      </c>
      <c r="W299" s="97">
        <v>0</v>
      </c>
      <c r="X299" s="96">
        <v>0</v>
      </c>
      <c r="Y299" s="97">
        <v>3437</v>
      </c>
      <c r="Z299" s="96">
        <v>0</v>
      </c>
      <c r="AA299" s="97">
        <v>10013</v>
      </c>
      <c r="AB299" s="96">
        <v>0</v>
      </c>
      <c r="AC299" s="97">
        <v>4401.9767311996275</v>
      </c>
      <c r="AD299" s="96">
        <v>555</v>
      </c>
      <c r="AE299" s="97">
        <v>11601.273369681121</v>
      </c>
      <c r="AF299" s="96">
        <v>0</v>
      </c>
      <c r="AG299" s="77"/>
      <c r="AH299" s="97">
        <v>17066.329980742117</v>
      </c>
      <c r="AI299" s="96">
        <v>0</v>
      </c>
      <c r="AJ299" s="77"/>
      <c r="AK299" s="97">
        <v>3661.6711305125878</v>
      </c>
      <c r="AL299" s="96">
        <v>3151</v>
      </c>
      <c r="AM299" s="77"/>
      <c r="AN299" s="97">
        <v>4506.1525722935003</v>
      </c>
      <c r="AO299" s="96">
        <v>0</v>
      </c>
      <c r="AP299" s="77"/>
      <c r="AQ299" s="97">
        <v>0</v>
      </c>
      <c r="AR299" s="96">
        <v>0</v>
      </c>
      <c r="AS299" s="77"/>
      <c r="AT299" s="97">
        <v>2931.6162141269169</v>
      </c>
      <c r="AU299" s="96">
        <v>9217.4644964072122</v>
      </c>
      <c r="AV299" s="77"/>
      <c r="AW299" s="97">
        <v>326.53530000000006</v>
      </c>
      <c r="AX299" s="96">
        <v>0</v>
      </c>
      <c r="AY299" s="77"/>
      <c r="AZ299" s="96">
        <v>40093.57856735625</v>
      </c>
      <c r="BA299" s="96">
        <v>12368.464496407212</v>
      </c>
      <c r="BB299" s="94">
        <v>-27725.114070949036</v>
      </c>
      <c r="BD299" s="8">
        <v>2</v>
      </c>
    </row>
    <row r="300" spans="1:56" ht="24.9" hidden="1" customHeight="1" x14ac:dyDescent="0.3">
      <c r="A300" s="81">
        <v>150000862</v>
      </c>
      <c r="B300" s="490" t="s">
        <v>705</v>
      </c>
      <c r="C300" s="121">
        <v>4</v>
      </c>
      <c r="D300" s="226" t="s">
        <v>870</v>
      </c>
      <c r="E300" s="220">
        <v>4217.7</v>
      </c>
      <c r="F300" s="221">
        <v>171884.63524889544</v>
      </c>
      <c r="G300" s="221">
        <v>47518.336202627615</v>
      </c>
      <c r="H300" s="221">
        <v>-124366.29904626783</v>
      </c>
      <c r="I300" s="97">
        <v>48.2</v>
      </c>
      <c r="J300" s="96">
        <v>15395</v>
      </c>
      <c r="K300" s="227"/>
      <c r="L300" s="97">
        <v>0</v>
      </c>
      <c r="M300" s="96">
        <v>0</v>
      </c>
      <c r="N300" s="117"/>
      <c r="O300" s="97">
        <v>0</v>
      </c>
      <c r="P300" s="96">
        <v>0</v>
      </c>
      <c r="Q300" s="228"/>
      <c r="R300" s="97">
        <v>0</v>
      </c>
      <c r="S300" s="96">
        <v>0</v>
      </c>
      <c r="T300" s="229"/>
      <c r="U300" s="97">
        <v>0</v>
      </c>
      <c r="V300" s="96">
        <v>0</v>
      </c>
      <c r="W300" s="97">
        <v>39</v>
      </c>
      <c r="X300" s="96">
        <v>11695.746202627621</v>
      </c>
      <c r="Y300" s="97">
        <v>6924.59</v>
      </c>
      <c r="Z300" s="96">
        <v>0</v>
      </c>
      <c r="AA300" s="97">
        <v>0</v>
      </c>
      <c r="AB300" s="96">
        <v>795</v>
      </c>
      <c r="AC300" s="97">
        <v>7518</v>
      </c>
      <c r="AD300" s="96">
        <v>5190</v>
      </c>
      <c r="AE300" s="97">
        <v>20274.681420313063</v>
      </c>
      <c r="AF300" s="96">
        <v>22104</v>
      </c>
      <c r="AG300" s="234"/>
      <c r="AH300" s="97">
        <v>26163.632965424684</v>
      </c>
      <c r="AI300" s="96">
        <v>3310</v>
      </c>
      <c r="AJ300" s="77"/>
      <c r="AK300" s="97">
        <v>9863.2893452146654</v>
      </c>
      <c r="AL300" s="96">
        <v>7393</v>
      </c>
      <c r="AM300" s="77"/>
      <c r="AN300" s="97">
        <v>0</v>
      </c>
      <c r="AO300" s="96">
        <v>0</v>
      </c>
      <c r="AP300" s="77"/>
      <c r="AQ300" s="97">
        <v>0</v>
      </c>
      <c r="AR300" s="96">
        <v>474</v>
      </c>
      <c r="AS300" s="77"/>
      <c r="AT300" s="97">
        <v>18396.625575605285</v>
      </c>
      <c r="AU300" s="96">
        <v>19210</v>
      </c>
      <c r="AV300" s="77"/>
      <c r="AW300" s="97">
        <v>1174.7970000000005</v>
      </c>
      <c r="AX300" s="96">
        <v>0</v>
      </c>
      <c r="AY300" s="77"/>
      <c r="AZ300" s="96">
        <v>75873.026306557702</v>
      </c>
      <c r="BA300" s="96">
        <v>52491</v>
      </c>
      <c r="BB300" s="94">
        <v>-23382.026306557702</v>
      </c>
      <c r="BD300" s="8">
        <v>2</v>
      </c>
    </row>
    <row r="301" spans="1:56" ht="24.9" hidden="1" customHeight="1" x14ac:dyDescent="0.3">
      <c r="A301" s="81">
        <v>150000863</v>
      </c>
      <c r="B301" s="490" t="s">
        <v>707</v>
      </c>
      <c r="C301" s="121">
        <v>4</v>
      </c>
      <c r="D301" s="226" t="s">
        <v>870</v>
      </c>
      <c r="E301" s="220">
        <v>3277.6</v>
      </c>
      <c r="F301" s="221">
        <v>149050.54750584584</v>
      </c>
      <c r="G301" s="221">
        <v>213772.54082932125</v>
      </c>
      <c r="H301" s="221">
        <v>64721.993323475413</v>
      </c>
      <c r="I301" s="97">
        <v>141</v>
      </c>
      <c r="J301" s="96">
        <v>42465</v>
      </c>
      <c r="K301" s="227"/>
      <c r="L301" s="97">
        <v>3</v>
      </c>
      <c r="M301" s="96">
        <v>115540</v>
      </c>
      <c r="N301" s="117"/>
      <c r="O301" s="97">
        <v>0</v>
      </c>
      <c r="P301" s="96">
        <v>0</v>
      </c>
      <c r="Q301" s="228"/>
      <c r="R301" s="97">
        <v>0</v>
      </c>
      <c r="S301" s="96">
        <v>0</v>
      </c>
      <c r="T301" s="229"/>
      <c r="U301" s="97">
        <v>0</v>
      </c>
      <c r="V301" s="96">
        <v>0</v>
      </c>
      <c r="W301" s="97">
        <v>30</v>
      </c>
      <c r="X301" s="96">
        <v>11837.920829321254</v>
      </c>
      <c r="Y301" s="97">
        <v>13657</v>
      </c>
      <c r="Z301" s="96">
        <v>0</v>
      </c>
      <c r="AA301" s="97">
        <v>0</v>
      </c>
      <c r="AB301" s="96">
        <v>2966.62</v>
      </c>
      <c r="AC301" s="97">
        <v>21233</v>
      </c>
      <c r="AD301" s="96">
        <v>6073</v>
      </c>
      <c r="AE301" s="97">
        <v>15987.868312811659</v>
      </c>
      <c r="AF301" s="96">
        <v>24318</v>
      </c>
      <c r="AG301" s="161"/>
      <c r="AH301" s="97">
        <v>20984.5095575712</v>
      </c>
      <c r="AI301" s="96">
        <v>3526</v>
      </c>
      <c r="AJ301" s="77"/>
      <c r="AK301" s="97">
        <v>8930.9496579700954</v>
      </c>
      <c r="AL301" s="96">
        <v>3759</v>
      </c>
      <c r="AM301" s="77"/>
      <c r="AN301" s="97">
        <v>13011.717946702987</v>
      </c>
      <c r="AO301" s="96">
        <v>0</v>
      </c>
      <c r="AP301" s="77"/>
      <c r="AQ301" s="97">
        <v>0</v>
      </c>
      <c r="AR301" s="96">
        <v>3172</v>
      </c>
      <c r="AS301" s="77"/>
      <c r="AT301" s="97">
        <v>15877.834024776133</v>
      </c>
      <c r="AU301" s="96">
        <v>2633.373747497556</v>
      </c>
      <c r="AV301" s="77"/>
      <c r="AW301" s="97">
        <v>865.28250000000025</v>
      </c>
      <c r="AX301" s="96">
        <v>4748</v>
      </c>
      <c r="AY301" s="77"/>
      <c r="AZ301" s="96">
        <v>75658.161999832068</v>
      </c>
      <c r="BA301" s="96">
        <v>42156.373747497557</v>
      </c>
      <c r="BB301" s="94">
        <v>-33501.788252334511</v>
      </c>
      <c r="BD301" s="8">
        <v>2</v>
      </c>
    </row>
    <row r="302" spans="1:56" ht="24.9" hidden="1" customHeight="1" x14ac:dyDescent="0.3">
      <c r="A302" s="81">
        <v>150000864</v>
      </c>
      <c r="B302" s="490" t="s">
        <v>709</v>
      </c>
      <c r="C302" s="121">
        <v>3</v>
      </c>
      <c r="D302" s="226" t="s">
        <v>870</v>
      </c>
      <c r="E302" s="220">
        <v>3987.0600000000004</v>
      </c>
      <c r="F302" s="221">
        <v>172783.97164653105</v>
      </c>
      <c r="G302" s="221">
        <v>242526.38736705118</v>
      </c>
      <c r="H302" s="221">
        <v>69742.415720520134</v>
      </c>
      <c r="I302" s="97">
        <v>82</v>
      </c>
      <c r="J302" s="96">
        <v>20717</v>
      </c>
      <c r="K302" s="227"/>
      <c r="L302" s="97">
        <v>2</v>
      </c>
      <c r="M302" s="96">
        <v>86602</v>
      </c>
      <c r="N302" s="117"/>
      <c r="O302" s="97">
        <v>0</v>
      </c>
      <c r="P302" s="96">
        <v>0</v>
      </c>
      <c r="Q302" s="228"/>
      <c r="R302" s="97">
        <v>0</v>
      </c>
      <c r="S302" s="96">
        <v>0</v>
      </c>
      <c r="T302" s="229"/>
      <c r="U302" s="97">
        <v>0</v>
      </c>
      <c r="V302" s="96">
        <v>0</v>
      </c>
      <c r="W302" s="97">
        <v>23</v>
      </c>
      <c r="X302" s="96">
        <v>29038.085573113785</v>
      </c>
      <c r="Y302" s="97">
        <v>16776.131793937398</v>
      </c>
      <c r="Z302" s="96">
        <v>0</v>
      </c>
      <c r="AA302" s="97">
        <v>0</v>
      </c>
      <c r="AB302" s="96">
        <v>2299.17</v>
      </c>
      <c r="AC302" s="97">
        <v>35890</v>
      </c>
      <c r="AD302" s="96">
        <v>51204</v>
      </c>
      <c r="AE302" s="97">
        <v>14729.309407525008</v>
      </c>
      <c r="AF302" s="96">
        <v>5040</v>
      </c>
      <c r="AG302" s="77"/>
      <c r="AH302" s="97">
        <v>18236.803369101333</v>
      </c>
      <c r="AI302" s="96">
        <v>11129.165905273463</v>
      </c>
      <c r="AJ302" s="77"/>
      <c r="AK302" s="97">
        <v>11485.143597650374</v>
      </c>
      <c r="AL302" s="96">
        <v>900</v>
      </c>
      <c r="AM302" s="77"/>
      <c r="AN302" s="97">
        <v>0</v>
      </c>
      <c r="AO302" s="96">
        <v>0</v>
      </c>
      <c r="AP302" s="77"/>
      <c r="AQ302" s="97">
        <v>0</v>
      </c>
      <c r="AR302" s="96">
        <v>0</v>
      </c>
      <c r="AS302" s="77"/>
      <c r="AT302" s="97">
        <v>22779.557796168912</v>
      </c>
      <c r="AU302" s="96">
        <v>4130.9244205524428</v>
      </c>
      <c r="AV302" s="77"/>
      <c r="AW302" s="97">
        <v>1055.0681999999997</v>
      </c>
      <c r="AX302" s="96">
        <v>4731</v>
      </c>
      <c r="AY302" s="77"/>
      <c r="AZ302" s="96">
        <v>68285.882370445615</v>
      </c>
      <c r="BA302" s="96">
        <v>25931.090325825906</v>
      </c>
      <c r="BB302" s="94">
        <v>-42354.792044619709</v>
      </c>
      <c r="BD302" s="8">
        <v>2</v>
      </c>
    </row>
    <row r="303" spans="1:56" ht="24.9" hidden="1" customHeight="1" x14ac:dyDescent="0.3">
      <c r="A303" s="81">
        <v>150000865</v>
      </c>
      <c r="B303" s="490" t="s">
        <v>711</v>
      </c>
      <c r="C303" s="121">
        <v>5</v>
      </c>
      <c r="D303" s="226" t="s">
        <v>870</v>
      </c>
      <c r="E303" s="220">
        <v>9137</v>
      </c>
      <c r="F303" s="221">
        <v>390287.18611086532</v>
      </c>
      <c r="G303" s="221">
        <v>536253.81000000006</v>
      </c>
      <c r="H303" s="221">
        <v>145966.62388913473</v>
      </c>
      <c r="I303" s="97">
        <v>184</v>
      </c>
      <c r="J303" s="96">
        <v>81119</v>
      </c>
      <c r="K303" s="227"/>
      <c r="L303" s="97">
        <v>11.5</v>
      </c>
      <c r="M303" s="96">
        <v>265411.55</v>
      </c>
      <c r="N303" s="117"/>
      <c r="O303" s="97">
        <v>0</v>
      </c>
      <c r="P303" s="96">
        <v>0</v>
      </c>
      <c r="Q303" s="228"/>
      <c r="R303" s="97">
        <v>0</v>
      </c>
      <c r="S303" s="96">
        <v>0</v>
      </c>
      <c r="T303" s="229"/>
      <c r="U303" s="97">
        <v>0</v>
      </c>
      <c r="V303" s="96">
        <v>0</v>
      </c>
      <c r="W303" s="97">
        <v>33</v>
      </c>
      <c r="X303" s="96">
        <v>9758.26</v>
      </c>
      <c r="Y303" s="97">
        <v>52249</v>
      </c>
      <c r="Z303" s="96">
        <v>0</v>
      </c>
      <c r="AA303" s="97">
        <v>0</v>
      </c>
      <c r="AB303" s="96">
        <v>2338</v>
      </c>
      <c r="AC303" s="97">
        <v>103488</v>
      </c>
      <c r="AD303" s="96">
        <v>21890</v>
      </c>
      <c r="AE303" s="97">
        <v>36454.084921665519</v>
      </c>
      <c r="AF303" s="96">
        <v>6592</v>
      </c>
      <c r="AG303" s="161"/>
      <c r="AH303" s="97">
        <v>52256.177505426916</v>
      </c>
      <c r="AI303" s="96">
        <v>8204.9675561136937</v>
      </c>
      <c r="AJ303" s="77"/>
      <c r="AK303" s="97">
        <v>24364.7147790622</v>
      </c>
      <c r="AL303" s="96">
        <v>4669.3260962040786</v>
      </c>
      <c r="AM303" s="77"/>
      <c r="AN303" s="97">
        <v>0</v>
      </c>
      <c r="AO303" s="96">
        <v>0</v>
      </c>
      <c r="AP303" s="77"/>
      <c r="AQ303" s="97">
        <v>0</v>
      </c>
      <c r="AR303" s="96">
        <v>0</v>
      </c>
      <c r="AS303" s="77"/>
      <c r="AT303" s="97">
        <v>52612.892191802908</v>
      </c>
      <c r="AU303" s="96">
        <v>7692.9281281106732</v>
      </c>
      <c r="AV303" s="77"/>
      <c r="AW303" s="97">
        <v>2476.0187999999998</v>
      </c>
      <c r="AX303" s="96">
        <v>16818</v>
      </c>
      <c r="AY303" s="77"/>
      <c r="AZ303" s="96">
        <v>168163.88819795754</v>
      </c>
      <c r="BA303" s="96">
        <v>43977.221780428445</v>
      </c>
      <c r="BB303" s="94">
        <v>-124186.66641752909</v>
      </c>
      <c r="BD303" s="8">
        <v>2</v>
      </c>
    </row>
    <row r="304" spans="1:56" ht="24.9" hidden="1" customHeight="1" x14ac:dyDescent="0.3">
      <c r="A304" s="81">
        <v>150000873</v>
      </c>
      <c r="B304" s="490" t="s">
        <v>713</v>
      </c>
      <c r="C304" s="121">
        <v>5</v>
      </c>
      <c r="D304" s="226" t="s">
        <v>870</v>
      </c>
      <c r="E304" s="220">
        <v>2609.46</v>
      </c>
      <c r="F304" s="221">
        <v>106620.96410863957</v>
      </c>
      <c r="G304" s="221">
        <v>143891</v>
      </c>
      <c r="H304" s="221">
        <v>37270.035891360429</v>
      </c>
      <c r="I304" s="97">
        <v>3.5</v>
      </c>
      <c r="J304" s="96">
        <v>1344</v>
      </c>
      <c r="K304" s="227"/>
      <c r="L304" s="97">
        <v>2.5</v>
      </c>
      <c r="M304" s="96">
        <v>104576</v>
      </c>
      <c r="N304" s="117"/>
      <c r="O304" s="97">
        <v>0</v>
      </c>
      <c r="P304" s="96">
        <v>0</v>
      </c>
      <c r="Q304" s="228"/>
      <c r="R304" s="97">
        <v>0</v>
      </c>
      <c r="S304" s="96">
        <v>0</v>
      </c>
      <c r="T304" s="229"/>
      <c r="U304" s="97">
        <v>0</v>
      </c>
      <c r="V304" s="96">
        <v>0</v>
      </c>
      <c r="W304" s="97">
        <v>0</v>
      </c>
      <c r="X304" s="96">
        <v>0</v>
      </c>
      <c r="Y304" s="97">
        <v>187</v>
      </c>
      <c r="Z304" s="96">
        <v>0</v>
      </c>
      <c r="AA304" s="97">
        <v>0</v>
      </c>
      <c r="AB304" s="96">
        <v>0</v>
      </c>
      <c r="AC304" s="97">
        <v>15037</v>
      </c>
      <c r="AD304" s="96">
        <v>22747</v>
      </c>
      <c r="AE304" s="97">
        <v>11512.665182908664</v>
      </c>
      <c r="AF304" s="96">
        <v>1072</v>
      </c>
      <c r="AG304" s="77"/>
      <c r="AH304" s="97">
        <v>15769.841937006478</v>
      </c>
      <c r="AI304" s="96">
        <v>4834</v>
      </c>
      <c r="AJ304" s="77"/>
      <c r="AK304" s="97">
        <v>7034.6395447656168</v>
      </c>
      <c r="AL304" s="96">
        <v>756</v>
      </c>
      <c r="AM304" s="77"/>
      <c r="AN304" s="97">
        <v>0</v>
      </c>
      <c r="AO304" s="96">
        <v>0</v>
      </c>
      <c r="AP304" s="77"/>
      <c r="AQ304" s="97">
        <v>0</v>
      </c>
      <c r="AR304" s="96">
        <v>0</v>
      </c>
      <c r="AS304" s="77"/>
      <c r="AT304" s="97">
        <v>6637.05931349813</v>
      </c>
      <c r="AU304" s="96">
        <v>1273</v>
      </c>
      <c r="AV304" s="77"/>
      <c r="AW304" s="97">
        <v>704.55420000000026</v>
      </c>
      <c r="AX304" s="96">
        <v>8377</v>
      </c>
      <c r="AY304" s="77"/>
      <c r="AZ304" s="96">
        <v>41658.760178178891</v>
      </c>
      <c r="BA304" s="96">
        <v>16312</v>
      </c>
      <c r="BB304" s="94">
        <v>-25346.760178178891</v>
      </c>
      <c r="BD304" s="8">
        <v>2</v>
      </c>
    </row>
    <row r="305" spans="1:56" ht="24.9" hidden="1" customHeight="1" x14ac:dyDescent="0.3">
      <c r="A305" s="81">
        <v>150000874</v>
      </c>
      <c r="B305" s="490" t="s">
        <v>715</v>
      </c>
      <c r="C305" s="121">
        <v>5</v>
      </c>
      <c r="D305" s="226" t="s">
        <v>870</v>
      </c>
      <c r="E305" s="220">
        <v>2534.1999999999998</v>
      </c>
      <c r="F305" s="221">
        <v>106784.3114984452</v>
      </c>
      <c r="G305" s="221">
        <v>223996.7</v>
      </c>
      <c r="H305" s="221">
        <v>117212.38850155481</v>
      </c>
      <c r="I305" s="97">
        <v>410.53999999999996</v>
      </c>
      <c r="J305" s="96">
        <v>121080.79000000001</v>
      </c>
      <c r="K305" s="227"/>
      <c r="L305" s="97">
        <v>1.5</v>
      </c>
      <c r="M305" s="96">
        <v>52129.49</v>
      </c>
      <c r="N305" s="117"/>
      <c r="O305" s="97">
        <v>0</v>
      </c>
      <c r="P305" s="96">
        <v>0</v>
      </c>
      <c r="Q305" s="228"/>
      <c r="R305" s="97">
        <v>0</v>
      </c>
      <c r="S305" s="96">
        <v>0</v>
      </c>
      <c r="T305" s="229"/>
      <c r="U305" s="97">
        <v>0</v>
      </c>
      <c r="V305" s="96">
        <v>0</v>
      </c>
      <c r="W305" s="97">
        <v>2</v>
      </c>
      <c r="X305" s="96">
        <v>1306</v>
      </c>
      <c r="Y305" s="97">
        <v>22834.42</v>
      </c>
      <c r="Z305" s="96">
        <v>0</v>
      </c>
      <c r="AA305" s="97">
        <v>0</v>
      </c>
      <c r="AB305" s="96">
        <v>0</v>
      </c>
      <c r="AC305" s="97">
        <v>19068</v>
      </c>
      <c r="AD305" s="96">
        <v>7578</v>
      </c>
      <c r="AE305" s="97">
        <v>11176.131886927205</v>
      </c>
      <c r="AF305" s="96">
        <v>2355</v>
      </c>
      <c r="AG305" s="77"/>
      <c r="AH305" s="97">
        <v>15769.841937006478</v>
      </c>
      <c r="AI305" s="96">
        <v>15619</v>
      </c>
      <c r="AJ305" s="77"/>
      <c r="AK305" s="97">
        <v>6321.4406913648363</v>
      </c>
      <c r="AL305" s="96">
        <v>5081</v>
      </c>
      <c r="AM305" s="77"/>
      <c r="AN305" s="97">
        <v>8455.0440137946971</v>
      </c>
      <c r="AO305" s="96">
        <v>0</v>
      </c>
      <c r="AP305" s="77"/>
      <c r="AQ305" s="97">
        <v>5241.120967434279</v>
      </c>
      <c r="AR305" s="96">
        <v>4431</v>
      </c>
      <c r="AS305" s="77"/>
      <c r="AT305" s="97">
        <v>6637.0596800929361</v>
      </c>
      <c r="AU305" s="96">
        <v>450</v>
      </c>
      <c r="AV305" s="77"/>
      <c r="AW305" s="97">
        <v>615.35700000000008</v>
      </c>
      <c r="AX305" s="96">
        <v>5109</v>
      </c>
      <c r="AY305" s="77"/>
      <c r="AZ305" s="96">
        <v>54215.996176620436</v>
      </c>
      <c r="BA305" s="96">
        <v>33045</v>
      </c>
      <c r="BB305" s="94">
        <v>-21170.996176620436</v>
      </c>
      <c r="BD305" s="8">
        <v>2</v>
      </c>
    </row>
    <row r="306" spans="1:56" ht="24.9" hidden="1" customHeight="1" x14ac:dyDescent="0.3">
      <c r="A306" s="81">
        <v>150000866</v>
      </c>
      <c r="B306" s="490" t="s">
        <v>717</v>
      </c>
      <c r="C306" s="121">
        <v>5</v>
      </c>
      <c r="D306" s="226" t="s">
        <v>870</v>
      </c>
      <c r="E306" s="220">
        <v>5026.5</v>
      </c>
      <c r="F306" s="221">
        <v>208686.75477870874</v>
      </c>
      <c r="G306" s="221">
        <v>256714.26259707741</v>
      </c>
      <c r="H306" s="221">
        <v>48027.507818368671</v>
      </c>
      <c r="I306" s="97">
        <v>25.12</v>
      </c>
      <c r="J306" s="96">
        <v>15043.66</v>
      </c>
      <c r="K306" s="227"/>
      <c r="L306" s="97">
        <v>3</v>
      </c>
      <c r="M306" s="96">
        <v>153135.8943335278</v>
      </c>
      <c r="N306" s="230"/>
      <c r="O306" s="97">
        <v>0</v>
      </c>
      <c r="P306" s="96">
        <v>0</v>
      </c>
      <c r="Q306" s="228"/>
      <c r="R306" s="97">
        <v>0</v>
      </c>
      <c r="S306" s="96">
        <v>0</v>
      </c>
      <c r="T306" s="229"/>
      <c r="U306" s="97">
        <v>0</v>
      </c>
      <c r="V306" s="96">
        <v>0</v>
      </c>
      <c r="W306" s="97">
        <v>0</v>
      </c>
      <c r="X306" s="96">
        <v>0</v>
      </c>
      <c r="Y306" s="97">
        <v>22437.59</v>
      </c>
      <c r="Z306" s="96">
        <v>0</v>
      </c>
      <c r="AA306" s="97">
        <v>0</v>
      </c>
      <c r="AB306" s="96">
        <v>2852.99</v>
      </c>
      <c r="AC306" s="97">
        <v>47962.708263549612</v>
      </c>
      <c r="AD306" s="96">
        <v>15281.42</v>
      </c>
      <c r="AE306" s="97">
        <v>24870.466117836939</v>
      </c>
      <c r="AF306" s="96">
        <v>26307.082981823522</v>
      </c>
      <c r="AG306" s="77"/>
      <c r="AH306" s="97">
        <v>31270.915565916275</v>
      </c>
      <c r="AI306" s="96">
        <v>27689.08456569253</v>
      </c>
      <c r="AJ306" s="77"/>
      <c r="AK306" s="97">
        <v>11615.452151098067</v>
      </c>
      <c r="AL306" s="96">
        <v>6538.6264687756084</v>
      </c>
      <c r="AM306" s="77"/>
      <c r="AN306" s="97">
        <v>0</v>
      </c>
      <c r="AO306" s="96">
        <v>0</v>
      </c>
      <c r="AP306" s="77"/>
      <c r="AQ306" s="97">
        <v>0</v>
      </c>
      <c r="AR306" s="96">
        <v>6702</v>
      </c>
      <c r="AS306" s="77"/>
      <c r="AT306" s="97">
        <v>20693.993995583205</v>
      </c>
      <c r="AU306" s="96">
        <v>9864</v>
      </c>
      <c r="AV306" s="77"/>
      <c r="AW306" s="97">
        <v>5939.0501047569333</v>
      </c>
      <c r="AX306" s="96">
        <v>0</v>
      </c>
      <c r="AY306" s="77"/>
      <c r="AZ306" s="96">
        <v>94389.877935191413</v>
      </c>
      <c r="BA306" s="96">
        <v>77100.794016291664</v>
      </c>
      <c r="BB306" s="94">
        <v>-17289.083918899749</v>
      </c>
      <c r="BD306" s="8">
        <v>1</v>
      </c>
    </row>
    <row r="307" spans="1:56" ht="24.9" hidden="1" customHeight="1" x14ac:dyDescent="0.3">
      <c r="A307" s="81">
        <v>150000867</v>
      </c>
      <c r="B307" s="490" t="s">
        <v>719</v>
      </c>
      <c r="C307" s="121">
        <v>5</v>
      </c>
      <c r="D307" s="226" t="s">
        <v>870</v>
      </c>
      <c r="E307" s="220">
        <v>2840.51</v>
      </c>
      <c r="F307" s="221">
        <v>91883.741076533217</v>
      </c>
      <c r="G307" s="221">
        <v>104299.1328028642</v>
      </c>
      <c r="H307" s="221">
        <v>12415.391726330985</v>
      </c>
      <c r="I307" s="97">
        <v>13.82</v>
      </c>
      <c r="J307" s="96">
        <v>8640</v>
      </c>
      <c r="K307" s="227"/>
      <c r="L307" s="97">
        <v>1</v>
      </c>
      <c r="M307" s="96">
        <v>58466</v>
      </c>
      <c r="N307" s="117"/>
      <c r="O307" s="97">
        <v>0</v>
      </c>
      <c r="P307" s="96">
        <v>0</v>
      </c>
      <c r="Q307" s="228"/>
      <c r="R307" s="97">
        <v>0</v>
      </c>
      <c r="S307" s="96">
        <v>0</v>
      </c>
      <c r="T307" s="229"/>
      <c r="U307" s="97">
        <v>0</v>
      </c>
      <c r="V307" s="96">
        <v>0</v>
      </c>
      <c r="W307" s="97">
        <v>0</v>
      </c>
      <c r="X307" s="96">
        <v>0</v>
      </c>
      <c r="Y307" s="97">
        <v>8171</v>
      </c>
      <c r="Z307" s="96">
        <v>0</v>
      </c>
      <c r="AA307" s="97">
        <v>0</v>
      </c>
      <c r="AB307" s="96">
        <v>0</v>
      </c>
      <c r="AC307" s="97">
        <v>22010.132802864206</v>
      </c>
      <c r="AD307" s="96">
        <v>7012</v>
      </c>
      <c r="AE307" s="97">
        <v>11967.50100071021</v>
      </c>
      <c r="AF307" s="96">
        <v>11284</v>
      </c>
      <c r="AG307" s="77"/>
      <c r="AH307" s="97">
        <v>16039.358828427343</v>
      </c>
      <c r="AI307" s="96">
        <v>9412</v>
      </c>
      <c r="AJ307" s="77"/>
      <c r="AK307" s="97">
        <v>6963.4166363638515</v>
      </c>
      <c r="AL307" s="96">
        <v>5639</v>
      </c>
      <c r="AM307" s="77"/>
      <c r="AN307" s="97">
        <v>0</v>
      </c>
      <c r="AO307" s="96">
        <v>41</v>
      </c>
      <c r="AP307" s="77"/>
      <c r="AQ307" s="97">
        <v>0</v>
      </c>
      <c r="AR307" s="96">
        <v>500</v>
      </c>
      <c r="AS307" s="77"/>
      <c r="AT307" s="97">
        <v>7039.4743876244547</v>
      </c>
      <c r="AU307" s="96">
        <v>1042</v>
      </c>
      <c r="AV307" s="77"/>
      <c r="AW307" s="97">
        <v>2982.09364189608</v>
      </c>
      <c r="AX307" s="96">
        <v>3381</v>
      </c>
      <c r="AY307" s="77"/>
      <c r="AZ307" s="96">
        <v>44991.844495021935</v>
      </c>
      <c r="BA307" s="96">
        <v>31299</v>
      </c>
      <c r="BB307" s="94">
        <v>-13692.844495021935</v>
      </c>
      <c r="BD307" s="8">
        <v>1</v>
      </c>
    </row>
    <row r="308" spans="1:56" ht="24.9" hidden="1" customHeight="1" x14ac:dyDescent="0.3">
      <c r="A308" s="81">
        <v>150000868</v>
      </c>
      <c r="B308" s="490" t="s">
        <v>721</v>
      </c>
      <c r="C308" s="121">
        <v>5</v>
      </c>
      <c r="D308" s="226" t="s">
        <v>870</v>
      </c>
      <c r="E308" s="220">
        <v>3295.38</v>
      </c>
      <c r="F308" s="221">
        <v>117802.81339472809</v>
      </c>
      <c r="G308" s="221">
        <v>158822.13188764479</v>
      </c>
      <c r="H308" s="221">
        <v>41019.318492916704</v>
      </c>
      <c r="I308" s="97">
        <v>29.55</v>
      </c>
      <c r="J308" s="96">
        <v>14779</v>
      </c>
      <c r="K308" s="227"/>
      <c r="L308" s="97">
        <v>3</v>
      </c>
      <c r="M308" s="96">
        <v>86899</v>
      </c>
      <c r="N308" s="117"/>
      <c r="O308" s="97">
        <v>0</v>
      </c>
      <c r="P308" s="96">
        <v>0</v>
      </c>
      <c r="Q308" s="228"/>
      <c r="R308" s="97">
        <v>0</v>
      </c>
      <c r="S308" s="96">
        <v>0</v>
      </c>
      <c r="T308" s="229"/>
      <c r="U308" s="97">
        <v>0</v>
      </c>
      <c r="V308" s="96">
        <v>0</v>
      </c>
      <c r="W308" s="97">
        <v>27</v>
      </c>
      <c r="X308" s="96">
        <v>7503.3423049499934</v>
      </c>
      <c r="Y308" s="97">
        <v>20351.920229015894</v>
      </c>
      <c r="Z308" s="96">
        <v>0</v>
      </c>
      <c r="AA308" s="97">
        <v>0</v>
      </c>
      <c r="AB308" s="96">
        <v>0</v>
      </c>
      <c r="AC308" s="97">
        <v>4402.5893536788817</v>
      </c>
      <c r="AD308" s="96">
        <v>24886.28</v>
      </c>
      <c r="AE308" s="97">
        <v>15104.750753920423</v>
      </c>
      <c r="AF308" s="96">
        <v>349</v>
      </c>
      <c r="AG308" s="77"/>
      <c r="AH308" s="97">
        <v>20937.558472204983</v>
      </c>
      <c r="AI308" s="96">
        <v>2411</v>
      </c>
      <c r="AJ308" s="234"/>
      <c r="AK308" s="97">
        <v>7290.9163204978558</v>
      </c>
      <c r="AL308" s="96">
        <v>0</v>
      </c>
      <c r="AM308" s="77"/>
      <c r="AN308" s="97">
        <v>0</v>
      </c>
      <c r="AO308" s="96">
        <v>0</v>
      </c>
      <c r="AP308" s="77"/>
      <c r="AQ308" s="97">
        <v>0</v>
      </c>
      <c r="AR308" s="96">
        <v>373</v>
      </c>
      <c r="AS308" s="77"/>
      <c r="AT308" s="97">
        <v>10504.10441553443</v>
      </c>
      <c r="AU308" s="96">
        <v>4518.4067486946078</v>
      </c>
      <c r="AV308" s="244"/>
      <c r="AW308" s="97">
        <v>2675.0476917034443</v>
      </c>
      <c r="AX308" s="96">
        <v>2237</v>
      </c>
      <c r="AY308" s="77"/>
      <c r="AZ308" s="96">
        <v>56512.377653861135</v>
      </c>
      <c r="BA308" s="96">
        <v>9888.4067486946078</v>
      </c>
      <c r="BB308" s="94">
        <v>-46623.970905166527</v>
      </c>
      <c r="BD308" s="8">
        <v>1</v>
      </c>
    </row>
    <row r="309" spans="1:56" ht="24.9" hidden="1" customHeight="1" x14ac:dyDescent="0.3">
      <c r="A309" s="81">
        <v>150000869</v>
      </c>
      <c r="B309" s="490" t="s">
        <v>723</v>
      </c>
      <c r="C309" s="121">
        <v>5</v>
      </c>
      <c r="D309" s="226" t="s">
        <v>870</v>
      </c>
      <c r="E309" s="220">
        <v>5802.99</v>
      </c>
      <c r="F309" s="221">
        <v>309192.05627842632</v>
      </c>
      <c r="G309" s="221">
        <v>432414.14694103797</v>
      </c>
      <c r="H309" s="221">
        <v>123222.09066261165</v>
      </c>
      <c r="I309" s="97">
        <v>365.93</v>
      </c>
      <c r="J309" s="96">
        <v>72608.03</v>
      </c>
      <c r="K309" s="227"/>
      <c r="L309" s="97">
        <v>5</v>
      </c>
      <c r="M309" s="96">
        <v>170821</v>
      </c>
      <c r="N309" s="238"/>
      <c r="O309" s="97">
        <v>0</v>
      </c>
      <c r="P309" s="96">
        <v>0</v>
      </c>
      <c r="Q309" s="228"/>
      <c r="R309" s="97">
        <v>0</v>
      </c>
      <c r="S309" s="96">
        <v>0</v>
      </c>
      <c r="T309" s="229"/>
      <c r="U309" s="97">
        <v>0</v>
      </c>
      <c r="V309" s="96">
        <v>0</v>
      </c>
      <c r="W309" s="97">
        <v>89</v>
      </c>
      <c r="X309" s="96">
        <v>23873.190000000002</v>
      </c>
      <c r="Y309" s="97">
        <v>94284.25</v>
      </c>
      <c r="Z309" s="96">
        <v>0</v>
      </c>
      <c r="AA309" s="97">
        <v>0</v>
      </c>
      <c r="AB309" s="96">
        <v>22748.18</v>
      </c>
      <c r="AC309" s="97">
        <v>24017</v>
      </c>
      <c r="AD309" s="96">
        <v>24062.496941037985</v>
      </c>
      <c r="AE309" s="97">
        <v>25550.82292902968</v>
      </c>
      <c r="AF309" s="96">
        <v>4337.1114383747208</v>
      </c>
      <c r="AG309" s="77"/>
      <c r="AH309" s="97">
        <v>36477.477951600929</v>
      </c>
      <c r="AI309" s="96">
        <v>32231.068873771983</v>
      </c>
      <c r="AJ309" s="234"/>
      <c r="AK309" s="97">
        <v>11896.313192311445</v>
      </c>
      <c r="AL309" s="96">
        <v>9892</v>
      </c>
      <c r="AM309" s="77"/>
      <c r="AN309" s="97">
        <v>18479.103080292494</v>
      </c>
      <c r="AO309" s="96">
        <v>1779</v>
      </c>
      <c r="AP309" s="77"/>
      <c r="AQ309" s="97">
        <v>12229.10280203243</v>
      </c>
      <c r="AR309" s="96">
        <v>6582.7652888000002</v>
      </c>
      <c r="AS309" s="77"/>
      <c r="AT309" s="97">
        <v>28709.891719985568</v>
      </c>
      <c r="AU309" s="96">
        <v>19462.432770308642</v>
      </c>
      <c r="AV309" s="161"/>
      <c r="AW309" s="97">
        <v>5798.5115163665487</v>
      </c>
      <c r="AX309" s="96">
        <v>0</v>
      </c>
      <c r="AY309" s="77"/>
      <c r="AZ309" s="96">
        <v>139141.22319161912</v>
      </c>
      <c r="BA309" s="96">
        <v>74284.378371255341</v>
      </c>
      <c r="BB309" s="94">
        <v>-64856.844820363782</v>
      </c>
      <c r="BD309" s="8">
        <v>1</v>
      </c>
    </row>
    <row r="310" spans="1:56" ht="24.9" hidden="1" customHeight="1" x14ac:dyDescent="0.3">
      <c r="A310" s="81">
        <v>150000875</v>
      </c>
      <c r="B310" s="490" t="s">
        <v>725</v>
      </c>
      <c r="C310" s="121">
        <v>5</v>
      </c>
      <c r="D310" s="226" t="s">
        <v>870</v>
      </c>
      <c r="E310" s="220">
        <v>3190.1</v>
      </c>
      <c r="F310" s="221">
        <v>121194.33599729036</v>
      </c>
      <c r="G310" s="221">
        <v>131669.80060920439</v>
      </c>
      <c r="H310" s="221">
        <v>10475.464611914038</v>
      </c>
      <c r="I310" s="97">
        <v>36.1</v>
      </c>
      <c r="J310" s="96">
        <v>20709.21</v>
      </c>
      <c r="K310" s="227"/>
      <c r="L310" s="97">
        <v>1</v>
      </c>
      <c r="M310" s="96">
        <v>52746</v>
      </c>
      <c r="N310" s="117"/>
      <c r="O310" s="97">
        <v>0</v>
      </c>
      <c r="P310" s="96">
        <v>0</v>
      </c>
      <c r="Q310" s="228"/>
      <c r="R310" s="97">
        <v>0</v>
      </c>
      <c r="S310" s="96">
        <v>0</v>
      </c>
      <c r="T310" s="229"/>
      <c r="U310" s="97">
        <v>0</v>
      </c>
      <c r="V310" s="96">
        <v>0</v>
      </c>
      <c r="W310" s="97">
        <v>37</v>
      </c>
      <c r="X310" s="96">
        <v>14551.64</v>
      </c>
      <c r="Y310" s="97">
        <v>15200</v>
      </c>
      <c r="Z310" s="96">
        <v>0</v>
      </c>
      <c r="AA310" s="97">
        <v>0</v>
      </c>
      <c r="AB310" s="96">
        <v>2202.17</v>
      </c>
      <c r="AC310" s="97">
        <v>20142</v>
      </c>
      <c r="AD310" s="96">
        <v>6118.7806092044048</v>
      </c>
      <c r="AE310" s="97">
        <v>16159.495420811179</v>
      </c>
      <c r="AF310" s="96">
        <v>1324</v>
      </c>
      <c r="AG310" s="77"/>
      <c r="AH310" s="97">
        <v>23535.862885749866</v>
      </c>
      <c r="AI310" s="96">
        <v>34607.563097159669</v>
      </c>
      <c r="AJ310" s="77"/>
      <c r="AK310" s="97">
        <v>7797.7965716470198</v>
      </c>
      <c r="AL310" s="96">
        <v>0</v>
      </c>
      <c r="AM310" s="77"/>
      <c r="AN310" s="97">
        <v>0</v>
      </c>
      <c r="AO310" s="96">
        <v>0</v>
      </c>
      <c r="AP310" s="77"/>
      <c r="AQ310" s="97">
        <v>0</v>
      </c>
      <c r="AR310" s="96">
        <v>0</v>
      </c>
      <c r="AS310" s="77"/>
      <c r="AT310" s="97">
        <v>10319.027410573566</v>
      </c>
      <c r="AU310" s="96">
        <v>3384.0444958526728</v>
      </c>
      <c r="AV310" s="77"/>
      <c r="AW310" s="97">
        <v>5019.3993386199636</v>
      </c>
      <c r="AX310" s="96">
        <v>0</v>
      </c>
      <c r="AY310" s="77"/>
      <c r="AZ310" s="96">
        <v>62831.581627401596</v>
      </c>
      <c r="BA310" s="96">
        <v>39315.607593012341</v>
      </c>
      <c r="BB310" s="94">
        <v>-23515.974034389255</v>
      </c>
      <c r="BD310" s="8">
        <v>1</v>
      </c>
    </row>
    <row r="311" spans="1:56" ht="24.9" hidden="1" customHeight="1" x14ac:dyDescent="0.3">
      <c r="A311" s="81">
        <v>150000871</v>
      </c>
      <c r="B311" s="490" t="s">
        <v>727</v>
      </c>
      <c r="C311" s="121">
        <v>1</v>
      </c>
      <c r="D311" s="226" t="s">
        <v>870</v>
      </c>
      <c r="E311" s="220">
        <v>152.6</v>
      </c>
      <c r="F311" s="221">
        <v>8225.3808398864439</v>
      </c>
      <c r="G311" s="221">
        <v>602.27</v>
      </c>
      <c r="H311" s="221">
        <v>-7623.1108398864435</v>
      </c>
      <c r="I311" s="97">
        <v>3</v>
      </c>
      <c r="J311" s="96">
        <v>602.27</v>
      </c>
      <c r="K311" s="227"/>
      <c r="L311" s="97">
        <v>0</v>
      </c>
      <c r="M311" s="96">
        <v>0</v>
      </c>
      <c r="N311" s="117"/>
      <c r="O311" s="97">
        <v>0</v>
      </c>
      <c r="P311" s="96">
        <v>0</v>
      </c>
      <c r="Q311" s="228"/>
      <c r="R311" s="97">
        <v>0</v>
      </c>
      <c r="S311" s="96">
        <v>0</v>
      </c>
      <c r="T311" s="229"/>
      <c r="U311" s="97">
        <v>0</v>
      </c>
      <c r="V311" s="96">
        <v>0</v>
      </c>
      <c r="W311" s="97">
        <v>0</v>
      </c>
      <c r="X311" s="96">
        <v>0</v>
      </c>
      <c r="Y311" s="97">
        <v>0</v>
      </c>
      <c r="Z311" s="96">
        <v>0</v>
      </c>
      <c r="AA311" s="97">
        <v>0</v>
      </c>
      <c r="AB311" s="96">
        <v>0</v>
      </c>
      <c r="AC311" s="97">
        <v>0</v>
      </c>
      <c r="AD311" s="96">
        <v>0</v>
      </c>
      <c r="AE311" s="97">
        <v>0</v>
      </c>
      <c r="AF311" s="96">
        <v>0</v>
      </c>
      <c r="AG311" s="77"/>
      <c r="AH311" s="97">
        <v>0</v>
      </c>
      <c r="AI311" s="96">
        <v>0</v>
      </c>
      <c r="AJ311" s="77"/>
      <c r="AK311" s="97">
        <v>0</v>
      </c>
      <c r="AL311" s="96">
        <v>0</v>
      </c>
      <c r="AM311" s="77"/>
      <c r="AN311" s="97">
        <v>0</v>
      </c>
      <c r="AO311" s="96">
        <v>0</v>
      </c>
      <c r="AP311" s="77"/>
      <c r="AQ311" s="97">
        <v>0</v>
      </c>
      <c r="AR311" s="96">
        <v>0</v>
      </c>
      <c r="AS311" s="77"/>
      <c r="AT311" s="97">
        <v>0</v>
      </c>
      <c r="AU311" s="96">
        <v>0</v>
      </c>
      <c r="AV311" s="77"/>
      <c r="AW311" s="97">
        <v>39.96</v>
      </c>
      <c r="AX311" s="96">
        <v>0</v>
      </c>
      <c r="AY311" s="77"/>
      <c r="AZ311" s="96">
        <v>39.96</v>
      </c>
      <c r="BA311" s="96">
        <v>0</v>
      </c>
      <c r="BB311" s="94">
        <v>-39.96</v>
      </c>
      <c r="BD311" s="8">
        <v>2</v>
      </c>
    </row>
    <row r="312" spans="1:56" ht="24.9" hidden="1" customHeight="1" x14ac:dyDescent="0.3">
      <c r="A312" s="81">
        <v>150000886</v>
      </c>
      <c r="B312" s="490" t="s">
        <v>729</v>
      </c>
      <c r="C312" s="121">
        <v>9</v>
      </c>
      <c r="D312" s="226" t="s">
        <v>870</v>
      </c>
      <c r="E312" s="220">
        <v>2133.27</v>
      </c>
      <c r="F312" s="221">
        <v>119750.11871006567</v>
      </c>
      <c r="G312" s="221">
        <v>189703.06079534456</v>
      </c>
      <c r="H312" s="221">
        <v>69952.94208527889</v>
      </c>
      <c r="I312" s="97">
        <v>0</v>
      </c>
      <c r="J312" s="96">
        <v>9392</v>
      </c>
      <c r="K312" s="227"/>
      <c r="L312" s="97">
        <v>1</v>
      </c>
      <c r="M312" s="96">
        <v>138673</v>
      </c>
      <c r="N312" s="117"/>
      <c r="O312" s="97">
        <v>0</v>
      </c>
      <c r="P312" s="96">
        <v>0</v>
      </c>
      <c r="Q312" s="228"/>
      <c r="R312" s="97">
        <v>7</v>
      </c>
      <c r="S312" s="96">
        <v>18361</v>
      </c>
      <c r="T312" s="232"/>
      <c r="U312" s="97">
        <v>208.56930681944473</v>
      </c>
      <c r="V312" s="96">
        <v>0</v>
      </c>
      <c r="W312" s="97">
        <v>2</v>
      </c>
      <c r="X312" s="96">
        <v>642.49148852512701</v>
      </c>
      <c r="Y312" s="97">
        <v>3552</v>
      </c>
      <c r="Z312" s="96">
        <v>0</v>
      </c>
      <c r="AA312" s="97">
        <v>0</v>
      </c>
      <c r="AB312" s="96">
        <v>1440</v>
      </c>
      <c r="AC312" s="97">
        <v>4687</v>
      </c>
      <c r="AD312" s="96">
        <v>12747</v>
      </c>
      <c r="AE312" s="97">
        <v>6784.6676322692056</v>
      </c>
      <c r="AF312" s="96">
        <v>2117</v>
      </c>
      <c r="AG312" s="234"/>
      <c r="AH312" s="97">
        <v>7063.3498747649028</v>
      </c>
      <c r="AI312" s="96">
        <v>11053</v>
      </c>
      <c r="AJ312" s="234"/>
      <c r="AK312" s="97">
        <v>3798.7913202118066</v>
      </c>
      <c r="AL312" s="96">
        <v>4943</v>
      </c>
      <c r="AM312" s="77"/>
      <c r="AN312" s="97">
        <v>7612.0871545178043</v>
      </c>
      <c r="AO312" s="96">
        <v>0</v>
      </c>
      <c r="AP312" s="77"/>
      <c r="AQ312" s="97">
        <v>3230.2420989736088</v>
      </c>
      <c r="AR312" s="96">
        <v>0</v>
      </c>
      <c r="AS312" s="77"/>
      <c r="AT312" s="97">
        <v>3398.7025089318131</v>
      </c>
      <c r="AU312" s="96">
        <v>14026.370974286147</v>
      </c>
      <c r="AV312" s="77"/>
      <c r="AW312" s="97">
        <v>575.98289999999986</v>
      </c>
      <c r="AX312" s="96">
        <v>963</v>
      </c>
      <c r="AY312" s="77"/>
      <c r="AZ312" s="96">
        <v>32463.823489669139</v>
      </c>
      <c r="BA312" s="96">
        <v>33102.370974286147</v>
      </c>
      <c r="BB312" s="94">
        <v>638.54748461700729</v>
      </c>
      <c r="BD312" s="8">
        <v>2</v>
      </c>
    </row>
    <row r="313" spans="1:56" ht="24.9" hidden="1" customHeight="1" x14ac:dyDescent="0.3">
      <c r="A313" s="81">
        <v>150000887</v>
      </c>
      <c r="B313" s="490" t="s">
        <v>731</v>
      </c>
      <c r="C313" s="121">
        <v>9</v>
      </c>
      <c r="D313" s="226" t="s">
        <v>870</v>
      </c>
      <c r="E313" s="220">
        <v>6420.63</v>
      </c>
      <c r="F313" s="221">
        <v>352253.50085591507</v>
      </c>
      <c r="G313" s="221">
        <v>352686.79731741146</v>
      </c>
      <c r="H313" s="221">
        <v>433.29646149638575</v>
      </c>
      <c r="I313" s="97">
        <v>1.5</v>
      </c>
      <c r="J313" s="96">
        <v>175</v>
      </c>
      <c r="K313" s="231"/>
      <c r="L313" s="97">
        <v>1.5</v>
      </c>
      <c r="M313" s="96">
        <v>154590</v>
      </c>
      <c r="N313" s="230"/>
      <c r="O313" s="97">
        <v>0</v>
      </c>
      <c r="P313" s="96">
        <v>0</v>
      </c>
      <c r="Q313" s="228"/>
      <c r="R313" s="97">
        <v>17</v>
      </c>
      <c r="S313" s="96">
        <v>74599</v>
      </c>
      <c r="T313" s="229"/>
      <c r="U313" s="97">
        <v>562.17694020393299</v>
      </c>
      <c r="V313" s="96">
        <v>0</v>
      </c>
      <c r="W313" s="97">
        <v>29.6</v>
      </c>
      <c r="X313" s="96">
        <v>10302.333498062786</v>
      </c>
      <c r="Y313" s="97">
        <v>85101</v>
      </c>
      <c r="Z313" s="96">
        <v>0</v>
      </c>
      <c r="AA313" s="97">
        <v>0</v>
      </c>
      <c r="AB313" s="96">
        <v>2594.5226821060592</v>
      </c>
      <c r="AC313" s="97">
        <v>15837.764197038652</v>
      </c>
      <c r="AD313" s="96">
        <v>8925</v>
      </c>
      <c r="AE313" s="97">
        <v>21465.987142753303</v>
      </c>
      <c r="AF313" s="96">
        <v>12527.738614867956</v>
      </c>
      <c r="AG313" s="161"/>
      <c r="AH313" s="97">
        <v>23610.583475355237</v>
      </c>
      <c r="AI313" s="96">
        <v>11150</v>
      </c>
      <c r="AJ313" s="161"/>
      <c r="AK313" s="97">
        <v>9171.2112411757025</v>
      </c>
      <c r="AL313" s="96">
        <v>11722</v>
      </c>
      <c r="AM313" s="161"/>
      <c r="AN313" s="97">
        <v>19129.934706571046</v>
      </c>
      <c r="AO313" s="96">
        <v>0</v>
      </c>
      <c r="AP313" s="77"/>
      <c r="AQ313" s="97">
        <v>9076.7152658050072</v>
      </c>
      <c r="AR313" s="96">
        <v>4437</v>
      </c>
      <c r="AS313" s="161"/>
      <c r="AT313" s="97">
        <v>13820.433849952042</v>
      </c>
      <c r="AU313" s="96">
        <v>10478.806685781017</v>
      </c>
      <c r="AV313" s="77"/>
      <c r="AW313" s="97">
        <v>1733.8212000000001</v>
      </c>
      <c r="AX313" s="96">
        <v>0</v>
      </c>
      <c r="AY313" s="77"/>
      <c r="AZ313" s="96">
        <v>98008.686881612331</v>
      </c>
      <c r="BA313" s="96">
        <v>50315.545300648977</v>
      </c>
      <c r="BB313" s="94">
        <v>-47693.141580963354</v>
      </c>
      <c r="BD313" s="8">
        <v>2</v>
      </c>
    </row>
    <row r="314" spans="1:56" ht="24.9" hidden="1" customHeight="1" x14ac:dyDescent="0.3">
      <c r="A314" s="81">
        <v>150000888</v>
      </c>
      <c r="B314" s="490" t="s">
        <v>733</v>
      </c>
      <c r="C314" s="121">
        <v>5</v>
      </c>
      <c r="D314" s="226" t="s">
        <v>870</v>
      </c>
      <c r="E314" s="220">
        <v>3374.5599999999995</v>
      </c>
      <c r="F314" s="221">
        <v>130600.24626752334</v>
      </c>
      <c r="G314" s="221">
        <v>136159.61603943701</v>
      </c>
      <c r="H314" s="221">
        <v>5559.369771913669</v>
      </c>
      <c r="I314" s="97">
        <v>2</v>
      </c>
      <c r="J314" s="96">
        <v>879</v>
      </c>
      <c r="K314" s="227"/>
      <c r="L314" s="97">
        <v>2</v>
      </c>
      <c r="M314" s="96">
        <v>107565</v>
      </c>
      <c r="N314" s="117"/>
      <c r="O314" s="97">
        <v>0</v>
      </c>
      <c r="P314" s="96">
        <v>0</v>
      </c>
      <c r="Q314" s="228"/>
      <c r="R314" s="97">
        <v>0</v>
      </c>
      <c r="S314" s="96">
        <v>0</v>
      </c>
      <c r="T314" s="229"/>
      <c r="U314" s="97">
        <v>0</v>
      </c>
      <c r="V314" s="96">
        <v>0</v>
      </c>
      <c r="W314" s="97">
        <v>11</v>
      </c>
      <c r="X314" s="96">
        <v>4946</v>
      </c>
      <c r="Y314" s="97">
        <v>11660</v>
      </c>
      <c r="Z314" s="96">
        <v>0</v>
      </c>
      <c r="AA314" s="97">
        <v>0</v>
      </c>
      <c r="AB314" s="96">
        <v>3356</v>
      </c>
      <c r="AC314" s="97">
        <v>4883.7925119252595</v>
      </c>
      <c r="AD314" s="96">
        <v>2869.8235275117768</v>
      </c>
      <c r="AE314" s="97">
        <v>14673.942955548933</v>
      </c>
      <c r="AF314" s="96">
        <v>858.28</v>
      </c>
      <c r="AG314" s="77"/>
      <c r="AH314" s="97">
        <v>20847.086763334726</v>
      </c>
      <c r="AI314" s="96">
        <v>3598</v>
      </c>
      <c r="AJ314" s="77"/>
      <c r="AK314" s="97">
        <v>9398.9402099335603</v>
      </c>
      <c r="AL314" s="96">
        <v>3093</v>
      </c>
      <c r="AM314" s="77"/>
      <c r="AN314" s="97">
        <v>0</v>
      </c>
      <c r="AO314" s="96">
        <v>0</v>
      </c>
      <c r="AP314" s="77"/>
      <c r="AQ314" s="97">
        <v>0</v>
      </c>
      <c r="AR314" s="96">
        <v>493</v>
      </c>
      <c r="AS314" s="77"/>
      <c r="AT314" s="97">
        <v>10319.027471749243</v>
      </c>
      <c r="AU314" s="96">
        <v>4500</v>
      </c>
      <c r="AV314" s="161"/>
      <c r="AW314" s="97">
        <v>911.23650000000021</v>
      </c>
      <c r="AX314" s="96">
        <v>5032</v>
      </c>
      <c r="AY314" s="77"/>
      <c r="AZ314" s="96">
        <v>56150.233900566454</v>
      </c>
      <c r="BA314" s="96">
        <v>17574.28</v>
      </c>
      <c r="BB314" s="94">
        <v>-38575.953900566456</v>
      </c>
      <c r="BD314" s="8">
        <v>2</v>
      </c>
    </row>
    <row r="315" spans="1:56" ht="24.9" hidden="1" customHeight="1" x14ac:dyDescent="0.3">
      <c r="A315" s="81">
        <v>150000889</v>
      </c>
      <c r="B315" s="490" t="s">
        <v>735</v>
      </c>
      <c r="C315" s="121">
        <v>16</v>
      </c>
      <c r="D315" s="226" t="s">
        <v>870</v>
      </c>
      <c r="E315" s="220">
        <v>5269.58</v>
      </c>
      <c r="F315" s="221">
        <v>270945.94572457188</v>
      </c>
      <c r="G315" s="221">
        <v>197944.52626433483</v>
      </c>
      <c r="H315" s="221">
        <v>-73001.419460237055</v>
      </c>
      <c r="I315" s="97">
        <v>0</v>
      </c>
      <c r="J315" s="96">
        <v>0</v>
      </c>
      <c r="K315" s="227"/>
      <c r="L315" s="97">
        <v>1</v>
      </c>
      <c r="M315" s="96">
        <v>46698</v>
      </c>
      <c r="N315" s="117"/>
      <c r="O315" s="97">
        <v>0</v>
      </c>
      <c r="P315" s="96">
        <v>0</v>
      </c>
      <c r="Q315" s="228"/>
      <c r="R315" s="97">
        <v>13</v>
      </c>
      <c r="S315" s="96">
        <v>81150</v>
      </c>
      <c r="T315" s="236"/>
      <c r="U315" s="97">
        <v>0</v>
      </c>
      <c r="V315" s="96">
        <v>0</v>
      </c>
      <c r="W315" s="97">
        <v>0</v>
      </c>
      <c r="X315" s="96">
        <v>1041.68</v>
      </c>
      <c r="Y315" s="97">
        <v>5336</v>
      </c>
      <c r="Z315" s="96">
        <v>0</v>
      </c>
      <c r="AA315" s="97">
        <v>0</v>
      </c>
      <c r="AB315" s="96">
        <v>0</v>
      </c>
      <c r="AC315" s="97">
        <v>2785.846264334823</v>
      </c>
      <c r="AD315" s="96">
        <v>60933</v>
      </c>
      <c r="AE315" s="97">
        <v>23938.212457129837</v>
      </c>
      <c r="AF315" s="96">
        <v>12549.57647901999</v>
      </c>
      <c r="AG315" s="161"/>
      <c r="AH315" s="97">
        <v>26451.948663360537</v>
      </c>
      <c r="AI315" s="96">
        <v>10279.476608951907</v>
      </c>
      <c r="AJ315" s="77"/>
      <c r="AK315" s="97">
        <v>12053.132471258165</v>
      </c>
      <c r="AL315" s="96">
        <v>11241</v>
      </c>
      <c r="AM315" s="161"/>
      <c r="AN315" s="97">
        <v>17601.685949816612</v>
      </c>
      <c r="AO315" s="96">
        <v>5511.4757719159315</v>
      </c>
      <c r="AP315" s="77"/>
      <c r="AQ315" s="97">
        <v>7572.8383189496517</v>
      </c>
      <c r="AR315" s="96">
        <v>0</v>
      </c>
      <c r="AS315" s="77"/>
      <c r="AT315" s="97">
        <v>13169.282554389509</v>
      </c>
      <c r="AU315" s="96">
        <v>8153.3347809886609</v>
      </c>
      <c r="AV315" s="77"/>
      <c r="AW315" s="97">
        <v>0</v>
      </c>
      <c r="AX315" s="96">
        <v>0</v>
      </c>
      <c r="AY315" s="77"/>
      <c r="AZ315" s="96">
        <v>100787.1004149043</v>
      </c>
      <c r="BA315" s="96">
        <v>47734.863640876494</v>
      </c>
      <c r="BB315" s="94">
        <v>-53052.236774027806</v>
      </c>
      <c r="BD315" s="8">
        <v>2</v>
      </c>
    </row>
    <row r="316" spans="1:56" ht="24.9" hidden="1" customHeight="1" x14ac:dyDescent="0.3">
      <c r="A316" s="81">
        <v>150000890</v>
      </c>
      <c r="B316" s="490" t="s">
        <v>737</v>
      </c>
      <c r="C316" s="121">
        <v>9</v>
      </c>
      <c r="D316" s="226" t="s">
        <v>870</v>
      </c>
      <c r="E316" s="220">
        <v>8484.5</v>
      </c>
      <c r="F316" s="221">
        <v>437437.45492561604</v>
      </c>
      <c r="G316" s="221">
        <v>415132.57189152046</v>
      </c>
      <c r="H316" s="221">
        <v>-22304.883034095576</v>
      </c>
      <c r="I316" s="97">
        <v>25</v>
      </c>
      <c r="J316" s="96">
        <v>3460</v>
      </c>
      <c r="K316" s="227"/>
      <c r="L316" s="97">
        <v>0</v>
      </c>
      <c r="M316" s="96">
        <v>26416</v>
      </c>
      <c r="N316" s="230"/>
      <c r="O316" s="97">
        <v>0</v>
      </c>
      <c r="P316" s="96">
        <v>0</v>
      </c>
      <c r="Q316" s="228"/>
      <c r="R316" s="97">
        <v>16</v>
      </c>
      <c r="S316" s="96">
        <v>173974.22999999998</v>
      </c>
      <c r="T316" s="229"/>
      <c r="U316" s="97">
        <v>0</v>
      </c>
      <c r="V316" s="96">
        <v>0</v>
      </c>
      <c r="W316" s="97">
        <v>43</v>
      </c>
      <c r="X316" s="96">
        <v>4275</v>
      </c>
      <c r="Y316" s="97">
        <v>19006.12</v>
      </c>
      <c r="Z316" s="96">
        <v>0</v>
      </c>
      <c r="AA316" s="97">
        <v>0</v>
      </c>
      <c r="AB316" s="96">
        <v>19558</v>
      </c>
      <c r="AC316" s="97">
        <v>8096.82</v>
      </c>
      <c r="AD316" s="96">
        <v>160346.40189152048</v>
      </c>
      <c r="AE316" s="97">
        <v>22832.131905828268</v>
      </c>
      <c r="AF316" s="96">
        <v>30179.964988762546</v>
      </c>
      <c r="AG316" s="161"/>
      <c r="AH316" s="97">
        <v>31033.20029416079</v>
      </c>
      <c r="AI316" s="96">
        <v>60784.220821574068</v>
      </c>
      <c r="AJ316" s="77"/>
      <c r="AK316" s="97">
        <v>16811.812264197139</v>
      </c>
      <c r="AL316" s="96">
        <v>9266</v>
      </c>
      <c r="AM316" s="77"/>
      <c r="AN316" s="97">
        <v>31542.591060984618</v>
      </c>
      <c r="AO316" s="96">
        <v>566</v>
      </c>
      <c r="AP316" s="77"/>
      <c r="AQ316" s="97">
        <v>13328.784842863781</v>
      </c>
      <c r="AR316" s="96">
        <v>2026</v>
      </c>
      <c r="AS316" s="77"/>
      <c r="AT316" s="97">
        <v>24867.170927744883</v>
      </c>
      <c r="AU316" s="96">
        <v>16594.007111349609</v>
      </c>
      <c r="AV316" s="77"/>
      <c r="AW316" s="97">
        <v>2247.1181999999999</v>
      </c>
      <c r="AX316" s="96">
        <v>4015</v>
      </c>
      <c r="AY316" s="77"/>
      <c r="AZ316" s="96">
        <v>142662.80949577948</v>
      </c>
      <c r="BA316" s="96">
        <v>123431.19292168622</v>
      </c>
      <c r="BB316" s="94">
        <v>-19231.616574093263</v>
      </c>
      <c r="BD316" s="8">
        <v>2</v>
      </c>
    </row>
    <row r="317" spans="1:56" ht="24.9" hidden="1" customHeight="1" x14ac:dyDescent="0.3">
      <c r="A317" s="81">
        <v>150001561</v>
      </c>
      <c r="B317" s="490" t="s">
        <v>739</v>
      </c>
      <c r="C317" s="121">
        <v>9</v>
      </c>
      <c r="D317" s="226" t="s">
        <v>870</v>
      </c>
      <c r="E317" s="220">
        <v>3516.6</v>
      </c>
      <c r="F317" s="221">
        <v>143488.799528387</v>
      </c>
      <c r="G317" s="221">
        <v>55672.934254453932</v>
      </c>
      <c r="H317" s="221">
        <v>-87815.865273933072</v>
      </c>
      <c r="I317" s="97">
        <v>7</v>
      </c>
      <c r="J317" s="96">
        <v>12112</v>
      </c>
      <c r="K317" s="227"/>
      <c r="L317" s="97">
        <v>0</v>
      </c>
      <c r="M317" s="96">
        <v>4173.68</v>
      </c>
      <c r="N317" s="117"/>
      <c r="O317" s="97">
        <v>0</v>
      </c>
      <c r="P317" s="96">
        <v>0</v>
      </c>
      <c r="Q317" s="228"/>
      <c r="R317" s="97">
        <v>0</v>
      </c>
      <c r="S317" s="96">
        <v>0</v>
      </c>
      <c r="T317" s="229"/>
      <c r="U317" s="97">
        <v>0</v>
      </c>
      <c r="V317" s="96">
        <v>0</v>
      </c>
      <c r="W317" s="97">
        <v>0</v>
      </c>
      <c r="X317" s="96">
        <v>0</v>
      </c>
      <c r="Y317" s="97">
        <v>371</v>
      </c>
      <c r="Z317" s="96">
        <v>0</v>
      </c>
      <c r="AA317" s="97">
        <v>0</v>
      </c>
      <c r="AB317" s="96">
        <v>10758</v>
      </c>
      <c r="AC317" s="97">
        <v>19202</v>
      </c>
      <c r="AD317" s="96">
        <v>9056.2542544539319</v>
      </c>
      <c r="AE317" s="97">
        <v>20277.532093025617</v>
      </c>
      <c r="AF317" s="96">
        <v>525</v>
      </c>
      <c r="AG317" s="77"/>
      <c r="AH317" s="97">
        <v>23152.385389991858</v>
      </c>
      <c r="AI317" s="96">
        <v>336</v>
      </c>
      <c r="AJ317" s="77"/>
      <c r="AK317" s="97">
        <v>0</v>
      </c>
      <c r="AL317" s="96">
        <v>0</v>
      </c>
      <c r="AM317" s="77"/>
      <c r="AN317" s="97">
        <v>0</v>
      </c>
      <c r="AO317" s="96">
        <v>0</v>
      </c>
      <c r="AP317" s="77"/>
      <c r="AQ317" s="97">
        <v>2271.9642001428874</v>
      </c>
      <c r="AR317" s="96">
        <v>3869.4917767572533</v>
      </c>
      <c r="AS317" s="77"/>
      <c r="AT317" s="97">
        <v>2687.5642099178076</v>
      </c>
      <c r="AU317" s="96">
        <v>25802.515330597278</v>
      </c>
      <c r="AV317" s="77"/>
      <c r="AW317" s="97">
        <v>948.02400000000023</v>
      </c>
      <c r="AX317" s="96">
        <v>0</v>
      </c>
      <c r="AY317" s="77"/>
      <c r="AZ317" s="96">
        <v>49337.469893078167</v>
      </c>
      <c r="BA317" s="96">
        <v>30533.007107354533</v>
      </c>
      <c r="BB317" s="94">
        <v>-18804.462785723634</v>
      </c>
      <c r="BD317" s="8">
        <v>2</v>
      </c>
    </row>
    <row r="318" spans="1:56" ht="24.9" hidden="1" customHeight="1" x14ac:dyDescent="0.3">
      <c r="A318" s="81">
        <v>150000892</v>
      </c>
      <c r="B318" s="490" t="s">
        <v>741</v>
      </c>
      <c r="C318" s="121">
        <v>9</v>
      </c>
      <c r="D318" s="226" t="s">
        <v>870</v>
      </c>
      <c r="E318" s="220">
        <v>4153.8999999999996</v>
      </c>
      <c r="F318" s="221">
        <v>218020.94627501298</v>
      </c>
      <c r="G318" s="221">
        <v>258343.97835260505</v>
      </c>
      <c r="H318" s="221">
        <v>40323.03207759207</v>
      </c>
      <c r="I318" s="97">
        <v>183.32999999999998</v>
      </c>
      <c r="J318" s="96">
        <v>44051.71</v>
      </c>
      <c r="K318" s="227"/>
      <c r="L318" s="97">
        <v>1</v>
      </c>
      <c r="M318" s="96">
        <v>24328</v>
      </c>
      <c r="N318" s="117"/>
      <c r="O318" s="97">
        <v>0</v>
      </c>
      <c r="P318" s="96">
        <v>0</v>
      </c>
      <c r="Q318" s="228"/>
      <c r="R318" s="97">
        <v>9</v>
      </c>
      <c r="S318" s="96">
        <v>46299.020000000004</v>
      </c>
      <c r="T318" s="229"/>
      <c r="U318" s="97">
        <v>0</v>
      </c>
      <c r="V318" s="96">
        <v>0</v>
      </c>
      <c r="W318" s="97">
        <v>27</v>
      </c>
      <c r="X318" s="96">
        <v>10216.560425407619</v>
      </c>
      <c r="Y318" s="97">
        <v>88060</v>
      </c>
      <c r="Z318" s="96">
        <v>0</v>
      </c>
      <c r="AA318" s="97">
        <v>0</v>
      </c>
      <c r="AB318" s="96">
        <v>6693</v>
      </c>
      <c r="AC318" s="97">
        <v>18602.757927197439</v>
      </c>
      <c r="AD318" s="96">
        <v>20092.93</v>
      </c>
      <c r="AE318" s="97">
        <v>17861.489171674628</v>
      </c>
      <c r="AF318" s="96">
        <v>8674.1006811357984</v>
      </c>
      <c r="AG318" s="77"/>
      <c r="AH318" s="97">
        <v>20616.329951305313</v>
      </c>
      <c r="AI318" s="96">
        <v>24464</v>
      </c>
      <c r="AJ318" s="77"/>
      <c r="AK318" s="97">
        <v>10918.343970564092</v>
      </c>
      <c r="AL318" s="96">
        <v>766</v>
      </c>
      <c r="AM318" s="77"/>
      <c r="AN318" s="97">
        <v>14328.632971353756</v>
      </c>
      <c r="AO318" s="96">
        <v>380</v>
      </c>
      <c r="AP318" s="77"/>
      <c r="AQ318" s="97">
        <v>6664.3927379831712</v>
      </c>
      <c r="AR318" s="96">
        <v>56</v>
      </c>
      <c r="AS318" s="77"/>
      <c r="AT318" s="97">
        <v>7740.6992477193289</v>
      </c>
      <c r="AU318" s="96">
        <v>1946</v>
      </c>
      <c r="AV318" s="77"/>
      <c r="AW318" s="97">
        <v>1121.5529999999999</v>
      </c>
      <c r="AX318" s="96">
        <v>0</v>
      </c>
      <c r="AY318" s="77"/>
      <c r="AZ318" s="96">
        <v>79251.44105060029</v>
      </c>
      <c r="BA318" s="96">
        <v>36286.100681135795</v>
      </c>
      <c r="BB318" s="94">
        <v>-42965.340369464495</v>
      </c>
      <c r="BD318" s="8">
        <v>3</v>
      </c>
    </row>
    <row r="319" spans="1:56" ht="24.9" hidden="1" customHeight="1" x14ac:dyDescent="0.3">
      <c r="A319" s="81">
        <v>150000893</v>
      </c>
      <c r="B319" s="490" t="s">
        <v>743</v>
      </c>
      <c r="C319" s="121">
        <v>5</v>
      </c>
      <c r="D319" s="226" t="s">
        <v>870</v>
      </c>
      <c r="E319" s="220">
        <v>2749.1</v>
      </c>
      <c r="F319" s="221">
        <v>208801.04545622476</v>
      </c>
      <c r="G319" s="221">
        <v>359442.22408839443</v>
      </c>
      <c r="H319" s="221">
        <v>150641.17863216967</v>
      </c>
      <c r="I319" s="97">
        <v>4.2</v>
      </c>
      <c r="J319" s="96">
        <v>827</v>
      </c>
      <c r="K319" s="227"/>
      <c r="L319" s="97">
        <v>1</v>
      </c>
      <c r="M319" s="96">
        <v>42949</v>
      </c>
      <c r="N319" s="117"/>
      <c r="O319" s="97">
        <v>71.5</v>
      </c>
      <c r="P319" s="96">
        <v>11397</v>
      </c>
      <c r="Q319" s="228"/>
      <c r="R319" s="97">
        <v>0</v>
      </c>
      <c r="S319" s="96">
        <v>0</v>
      </c>
      <c r="T319" s="229"/>
      <c r="U319" s="97">
        <v>0</v>
      </c>
      <c r="V319" s="96">
        <v>0</v>
      </c>
      <c r="W319" s="97">
        <v>60</v>
      </c>
      <c r="X319" s="96">
        <v>17492.28472413302</v>
      </c>
      <c r="Y319" s="97">
        <v>30124.91</v>
      </c>
      <c r="Z319" s="96">
        <v>0</v>
      </c>
      <c r="AA319" s="97">
        <v>0</v>
      </c>
      <c r="AB319" s="96">
        <v>18838</v>
      </c>
      <c r="AC319" s="97">
        <v>100328.28888561812</v>
      </c>
      <c r="AD319" s="96">
        <v>137485.74047864327</v>
      </c>
      <c r="AE319" s="97">
        <v>13928.741205937242</v>
      </c>
      <c r="AF319" s="96">
        <v>3470.9286421498714</v>
      </c>
      <c r="AG319" s="77"/>
      <c r="AH319" s="97">
        <v>18213.237689465273</v>
      </c>
      <c r="AI319" s="96">
        <v>4925</v>
      </c>
      <c r="AJ319" s="77"/>
      <c r="AK319" s="97">
        <v>6516.1299355084539</v>
      </c>
      <c r="AL319" s="96">
        <v>8027.7069380407793</v>
      </c>
      <c r="AM319" s="77"/>
      <c r="AN319" s="97">
        <v>0</v>
      </c>
      <c r="AO319" s="96">
        <v>0</v>
      </c>
      <c r="AP319" s="77"/>
      <c r="AQ319" s="97">
        <v>6988.161289912372</v>
      </c>
      <c r="AR319" s="96">
        <v>32</v>
      </c>
      <c r="AS319" s="77"/>
      <c r="AT319" s="97">
        <v>9816.9653123284861</v>
      </c>
      <c r="AU319" s="96">
        <v>0</v>
      </c>
      <c r="AV319" s="77"/>
      <c r="AW319" s="97">
        <v>742.41900000000021</v>
      </c>
      <c r="AX319" s="96">
        <v>0</v>
      </c>
      <c r="AY319" s="77"/>
      <c r="AZ319" s="96">
        <v>56205.654433151831</v>
      </c>
      <c r="BA319" s="96">
        <v>16455.63558019065</v>
      </c>
      <c r="BB319" s="94">
        <v>-39750.018852961177</v>
      </c>
      <c r="BD319" s="8">
        <v>3</v>
      </c>
    </row>
    <row r="320" spans="1:56" ht="24.9" hidden="1" customHeight="1" x14ac:dyDescent="0.3">
      <c r="A320" s="81">
        <v>150000894</v>
      </c>
      <c r="B320" s="490" t="s">
        <v>745</v>
      </c>
      <c r="C320" s="121">
        <v>5</v>
      </c>
      <c r="D320" s="226" t="s">
        <v>870</v>
      </c>
      <c r="E320" s="220">
        <v>4406.5</v>
      </c>
      <c r="F320" s="221">
        <v>215665.89936994686</v>
      </c>
      <c r="G320" s="221">
        <v>323961.83296211262</v>
      </c>
      <c r="H320" s="221">
        <v>108295.93359216576</v>
      </c>
      <c r="I320" s="97">
        <v>378.88</v>
      </c>
      <c r="J320" s="96">
        <v>115347</v>
      </c>
      <c r="K320" s="227"/>
      <c r="L320" s="97">
        <v>1</v>
      </c>
      <c r="M320" s="96">
        <v>43658</v>
      </c>
      <c r="N320" s="238"/>
      <c r="O320" s="97">
        <v>0</v>
      </c>
      <c r="P320" s="96">
        <v>0</v>
      </c>
      <c r="Q320" s="228"/>
      <c r="R320" s="97">
        <v>0</v>
      </c>
      <c r="S320" s="96">
        <v>0</v>
      </c>
      <c r="T320" s="229"/>
      <c r="U320" s="97">
        <v>0</v>
      </c>
      <c r="V320" s="96">
        <v>0</v>
      </c>
      <c r="W320" s="97">
        <v>0</v>
      </c>
      <c r="X320" s="96">
        <v>0</v>
      </c>
      <c r="Y320" s="97">
        <v>20334.962962112633</v>
      </c>
      <c r="Z320" s="96">
        <v>0</v>
      </c>
      <c r="AA320" s="97">
        <v>0</v>
      </c>
      <c r="AB320" s="96">
        <v>7465</v>
      </c>
      <c r="AC320" s="97">
        <v>119105</v>
      </c>
      <c r="AD320" s="96">
        <v>18051.87</v>
      </c>
      <c r="AE320" s="97">
        <v>20776.806913004926</v>
      </c>
      <c r="AF320" s="96">
        <v>7213</v>
      </c>
      <c r="AG320" s="77"/>
      <c r="AH320" s="97">
        <v>31061.831790610609</v>
      </c>
      <c r="AI320" s="96">
        <v>1003</v>
      </c>
      <c r="AJ320" s="77"/>
      <c r="AK320" s="97">
        <v>8611.4185114268003</v>
      </c>
      <c r="AL320" s="96">
        <v>2649</v>
      </c>
      <c r="AM320" s="77"/>
      <c r="AN320" s="97">
        <v>0</v>
      </c>
      <c r="AO320" s="96">
        <v>0</v>
      </c>
      <c r="AP320" s="77"/>
      <c r="AQ320" s="97">
        <v>10482.06247955433</v>
      </c>
      <c r="AR320" s="96">
        <v>32</v>
      </c>
      <c r="AS320" s="77"/>
      <c r="AT320" s="97">
        <v>20358.88958526613</v>
      </c>
      <c r="AU320" s="96">
        <v>2268</v>
      </c>
      <c r="AV320" s="77"/>
      <c r="AW320" s="97">
        <v>1127.4093</v>
      </c>
      <c r="AX320" s="96">
        <v>0</v>
      </c>
      <c r="AY320" s="77"/>
      <c r="AZ320" s="96">
        <v>92418.418579862802</v>
      </c>
      <c r="BA320" s="96">
        <v>13165</v>
      </c>
      <c r="BB320" s="94">
        <v>-79253.418579862802</v>
      </c>
      <c r="BD320" s="8">
        <v>3</v>
      </c>
    </row>
    <row r="321" spans="1:56" ht="24.9" hidden="1" customHeight="1" x14ac:dyDescent="0.3">
      <c r="A321" s="81">
        <v>150000895</v>
      </c>
      <c r="B321" s="490" t="s">
        <v>747</v>
      </c>
      <c r="C321" s="121">
        <v>5</v>
      </c>
      <c r="D321" s="226" t="s">
        <v>870</v>
      </c>
      <c r="E321" s="220">
        <v>2741.4</v>
      </c>
      <c r="F321" s="221">
        <v>184537.03274298849</v>
      </c>
      <c r="G321" s="221">
        <v>154054.96</v>
      </c>
      <c r="H321" s="221">
        <v>-30482.072742988501</v>
      </c>
      <c r="I321" s="97">
        <v>0</v>
      </c>
      <c r="J321" s="96">
        <v>0</v>
      </c>
      <c r="K321" s="227"/>
      <c r="L321" s="97">
        <v>1</v>
      </c>
      <c r="M321" s="96">
        <v>17491</v>
      </c>
      <c r="N321" s="117"/>
      <c r="O321" s="97">
        <v>6</v>
      </c>
      <c r="P321" s="96">
        <v>707</v>
      </c>
      <c r="Q321" s="228"/>
      <c r="R321" s="97">
        <v>0</v>
      </c>
      <c r="S321" s="96">
        <v>0</v>
      </c>
      <c r="T321" s="229"/>
      <c r="U321" s="97">
        <v>0</v>
      </c>
      <c r="V321" s="96">
        <v>0</v>
      </c>
      <c r="W321" s="97">
        <v>45</v>
      </c>
      <c r="X321" s="96">
        <v>19170</v>
      </c>
      <c r="Y321" s="97">
        <v>39759.979999999996</v>
      </c>
      <c r="Z321" s="96">
        <v>0</v>
      </c>
      <c r="AA321" s="97">
        <v>0</v>
      </c>
      <c r="AB321" s="96">
        <v>7154</v>
      </c>
      <c r="AC321" s="97">
        <v>65212</v>
      </c>
      <c r="AD321" s="96">
        <v>4560.9799999999996</v>
      </c>
      <c r="AE321" s="97">
        <v>13765.698721618077</v>
      </c>
      <c r="AF321" s="96">
        <v>26522</v>
      </c>
      <c r="AG321" s="77"/>
      <c r="AH321" s="97">
        <v>18015.559520609455</v>
      </c>
      <c r="AI321" s="96">
        <v>13993.021888570296</v>
      </c>
      <c r="AJ321" s="77"/>
      <c r="AK321" s="97">
        <v>6257.3677353721705</v>
      </c>
      <c r="AL321" s="96">
        <v>2251</v>
      </c>
      <c r="AM321" s="77"/>
      <c r="AN321" s="97">
        <v>0</v>
      </c>
      <c r="AO321" s="96">
        <v>0</v>
      </c>
      <c r="AP321" s="77"/>
      <c r="AQ321" s="97">
        <v>0</v>
      </c>
      <c r="AR321" s="96">
        <v>0</v>
      </c>
      <c r="AS321" s="77"/>
      <c r="AT321" s="97">
        <v>9408.3599448374462</v>
      </c>
      <c r="AU321" s="96">
        <v>4213</v>
      </c>
      <c r="AV321" s="161"/>
      <c r="AW321" s="97">
        <v>740.20500000000004</v>
      </c>
      <c r="AX321" s="96">
        <v>0</v>
      </c>
      <c r="AY321" s="77"/>
      <c r="AZ321" s="96">
        <v>48187.190922437148</v>
      </c>
      <c r="BA321" s="96">
        <v>46979.021888570293</v>
      </c>
      <c r="BB321" s="94">
        <v>-1208.1690338668559</v>
      </c>
      <c r="BD321" s="8">
        <v>3</v>
      </c>
    </row>
    <row r="322" spans="1:56" ht="24.9" hidden="1" customHeight="1" x14ac:dyDescent="0.3">
      <c r="A322" s="81">
        <v>150000922</v>
      </c>
      <c r="B322" s="490" t="s">
        <v>749</v>
      </c>
      <c r="C322" s="121">
        <v>9</v>
      </c>
      <c r="D322" s="226" t="s">
        <v>870</v>
      </c>
      <c r="E322" s="220">
        <v>4247.05</v>
      </c>
      <c r="F322" s="221">
        <v>243975.1093205802</v>
      </c>
      <c r="G322" s="221">
        <v>294716.5</v>
      </c>
      <c r="H322" s="221">
        <v>50741.390679419797</v>
      </c>
      <c r="I322" s="97">
        <v>167.91</v>
      </c>
      <c r="J322" s="96">
        <v>54164</v>
      </c>
      <c r="K322" s="231"/>
      <c r="L322" s="97">
        <v>0</v>
      </c>
      <c r="M322" s="96">
        <v>127885</v>
      </c>
      <c r="N322" s="117"/>
      <c r="O322" s="97">
        <v>0</v>
      </c>
      <c r="P322" s="96">
        <v>0</v>
      </c>
      <c r="Q322" s="228"/>
      <c r="R322" s="97">
        <v>15</v>
      </c>
      <c r="S322" s="96">
        <v>42659</v>
      </c>
      <c r="T322" s="236"/>
      <c r="U322" s="97">
        <v>0</v>
      </c>
      <c r="V322" s="96">
        <v>0</v>
      </c>
      <c r="W322" s="97">
        <v>2</v>
      </c>
      <c r="X322" s="96">
        <v>1617</v>
      </c>
      <c r="Y322" s="97">
        <v>42098</v>
      </c>
      <c r="Z322" s="96">
        <v>0</v>
      </c>
      <c r="AA322" s="97">
        <v>0</v>
      </c>
      <c r="AB322" s="96">
        <v>0</v>
      </c>
      <c r="AC322" s="97">
        <v>20132.07</v>
      </c>
      <c r="AD322" s="96">
        <v>6161.43</v>
      </c>
      <c r="AE322" s="97">
        <v>18036.95068206064</v>
      </c>
      <c r="AF322" s="96">
        <v>5473</v>
      </c>
      <c r="AG322" s="77"/>
      <c r="AH322" s="97">
        <v>20767.709168990426</v>
      </c>
      <c r="AI322" s="96">
        <v>22208</v>
      </c>
      <c r="AJ322" s="77"/>
      <c r="AK322" s="97">
        <v>11190.233897777231</v>
      </c>
      <c r="AL322" s="96">
        <v>1411</v>
      </c>
      <c r="AM322" s="77"/>
      <c r="AN322" s="97">
        <v>14747.984143064212</v>
      </c>
      <c r="AO322" s="96">
        <v>446</v>
      </c>
      <c r="AP322" s="77"/>
      <c r="AQ322" s="97">
        <v>6664.3927379831712</v>
      </c>
      <c r="AR322" s="96">
        <v>3796</v>
      </c>
      <c r="AS322" s="77"/>
      <c r="AT322" s="97">
        <v>7375.9733553978267</v>
      </c>
      <c r="AU322" s="96">
        <v>19127</v>
      </c>
      <c r="AV322" s="77"/>
      <c r="AW322" s="97">
        <v>1165.9815000000001</v>
      </c>
      <c r="AX322" s="96">
        <v>0</v>
      </c>
      <c r="AY322" s="77"/>
      <c r="AZ322" s="96">
        <v>79949.225485273506</v>
      </c>
      <c r="BA322" s="96">
        <v>52461</v>
      </c>
      <c r="BB322" s="94">
        <v>-27488.225485273506</v>
      </c>
      <c r="BD322" s="8">
        <v>3</v>
      </c>
    </row>
    <row r="323" spans="1:56" ht="24.9" hidden="1" customHeight="1" x14ac:dyDescent="0.3">
      <c r="A323" s="81">
        <v>150000896</v>
      </c>
      <c r="B323" s="490" t="s">
        <v>751</v>
      </c>
      <c r="C323" s="121">
        <v>5</v>
      </c>
      <c r="D323" s="226" t="s">
        <v>870</v>
      </c>
      <c r="E323" s="220">
        <v>2712.05</v>
      </c>
      <c r="F323" s="221">
        <v>182650.64433501309</v>
      </c>
      <c r="G323" s="221">
        <v>172355.56387904953</v>
      </c>
      <c r="H323" s="221">
        <v>-10295.080455963558</v>
      </c>
      <c r="I323" s="97">
        <v>36</v>
      </c>
      <c r="J323" s="96">
        <v>9415</v>
      </c>
      <c r="K323" s="227"/>
      <c r="L323" s="97">
        <v>3</v>
      </c>
      <c r="M323" s="96">
        <v>102220</v>
      </c>
      <c r="N323" s="117"/>
      <c r="O323" s="97">
        <v>12</v>
      </c>
      <c r="P323" s="96">
        <v>1396</v>
      </c>
      <c r="Q323" s="228"/>
      <c r="R323" s="97">
        <v>0</v>
      </c>
      <c r="S323" s="96">
        <v>0</v>
      </c>
      <c r="T323" s="229"/>
      <c r="U323" s="97">
        <v>0</v>
      </c>
      <c r="V323" s="96">
        <v>0</v>
      </c>
      <c r="W323" s="97">
        <v>36</v>
      </c>
      <c r="X323" s="96">
        <v>7378.2138790495083</v>
      </c>
      <c r="Y323" s="97">
        <v>22709</v>
      </c>
      <c r="Z323" s="96">
        <v>0</v>
      </c>
      <c r="AA323" s="97">
        <v>0</v>
      </c>
      <c r="AB323" s="96">
        <v>7370</v>
      </c>
      <c r="AC323" s="97">
        <v>5117</v>
      </c>
      <c r="AD323" s="96">
        <v>16750.349999999999</v>
      </c>
      <c r="AE323" s="97">
        <v>14010.216515069538</v>
      </c>
      <c r="AF323" s="96">
        <v>23306</v>
      </c>
      <c r="AG323" s="77"/>
      <c r="AH323" s="97">
        <v>18213.237689465273</v>
      </c>
      <c r="AI323" s="96">
        <v>20635</v>
      </c>
      <c r="AJ323" s="77"/>
      <c r="AK323" s="97">
        <v>7467.8603513799135</v>
      </c>
      <c r="AL323" s="96">
        <v>2268</v>
      </c>
      <c r="AM323" s="77"/>
      <c r="AN323" s="97">
        <v>0</v>
      </c>
      <c r="AO323" s="96">
        <v>648</v>
      </c>
      <c r="AP323" s="77"/>
      <c r="AQ323" s="97">
        <v>0</v>
      </c>
      <c r="AR323" s="96">
        <v>0</v>
      </c>
      <c r="AS323" s="77"/>
      <c r="AT323" s="97">
        <v>10638.739937720675</v>
      </c>
      <c r="AU323" s="96">
        <v>5274</v>
      </c>
      <c r="AV323" s="77"/>
      <c r="AW323" s="97">
        <v>732.28050000000019</v>
      </c>
      <c r="AX323" s="96">
        <v>0</v>
      </c>
      <c r="AY323" s="77"/>
      <c r="AZ323" s="96">
        <v>51062.334993635399</v>
      </c>
      <c r="BA323" s="96">
        <v>52131</v>
      </c>
      <c r="BB323" s="94">
        <v>1068.6650063646011</v>
      </c>
      <c r="BD323" s="8">
        <v>3</v>
      </c>
    </row>
    <row r="324" spans="1:56" ht="24.9" hidden="1" customHeight="1" x14ac:dyDescent="0.3">
      <c r="A324" s="81">
        <v>150000898</v>
      </c>
      <c r="B324" s="490" t="s">
        <v>753</v>
      </c>
      <c r="C324" s="121">
        <v>2</v>
      </c>
      <c r="D324" s="226" t="s">
        <v>870</v>
      </c>
      <c r="E324" s="220">
        <v>472.1</v>
      </c>
      <c r="F324" s="221">
        <v>30062.167196757637</v>
      </c>
      <c r="G324" s="221">
        <v>26525</v>
      </c>
      <c r="H324" s="221">
        <v>-3537.1671967576367</v>
      </c>
      <c r="I324" s="97">
        <v>0.5</v>
      </c>
      <c r="J324" s="96">
        <v>1044</v>
      </c>
      <c r="K324" s="227"/>
      <c r="L324" s="97">
        <v>0</v>
      </c>
      <c r="M324" s="96">
        <v>0</v>
      </c>
      <c r="N324" s="117"/>
      <c r="O324" s="97">
        <v>0</v>
      </c>
      <c r="P324" s="96">
        <v>0</v>
      </c>
      <c r="Q324" s="228"/>
      <c r="R324" s="97">
        <v>0</v>
      </c>
      <c r="S324" s="96">
        <v>0</v>
      </c>
      <c r="T324" s="229"/>
      <c r="U324" s="97">
        <v>0</v>
      </c>
      <c r="V324" s="96">
        <v>0</v>
      </c>
      <c r="W324" s="97">
        <v>0</v>
      </c>
      <c r="X324" s="96">
        <v>0</v>
      </c>
      <c r="Y324" s="97">
        <v>10326</v>
      </c>
      <c r="Z324" s="96">
        <v>0</v>
      </c>
      <c r="AA324" s="97">
        <v>0</v>
      </c>
      <c r="AB324" s="96">
        <v>0</v>
      </c>
      <c r="AC324" s="97">
        <v>14798</v>
      </c>
      <c r="AD324" s="96">
        <v>357</v>
      </c>
      <c r="AE324" s="97">
        <v>2768.9741028859644</v>
      </c>
      <c r="AF324" s="96">
        <v>0</v>
      </c>
      <c r="AG324" s="77"/>
      <c r="AH324" s="97">
        <v>4026.1379711407408</v>
      </c>
      <c r="AI324" s="96">
        <v>0</v>
      </c>
      <c r="AJ324" s="77"/>
      <c r="AK324" s="97">
        <v>748.31442646568291</v>
      </c>
      <c r="AL324" s="96">
        <v>0</v>
      </c>
      <c r="AM324" s="77"/>
      <c r="AN324" s="97">
        <v>0</v>
      </c>
      <c r="AO324" s="96">
        <v>0</v>
      </c>
      <c r="AP324" s="77"/>
      <c r="AQ324" s="97">
        <v>0</v>
      </c>
      <c r="AR324" s="96">
        <v>0</v>
      </c>
      <c r="AS324" s="77"/>
      <c r="AT324" s="97">
        <v>247.9263357289164</v>
      </c>
      <c r="AU324" s="96">
        <v>1967</v>
      </c>
      <c r="AV324" s="77"/>
      <c r="AW324" s="97">
        <v>127.46700000000003</v>
      </c>
      <c r="AX324" s="96">
        <v>0</v>
      </c>
      <c r="AY324" s="77"/>
      <c r="AZ324" s="96">
        <v>7918.8198362213043</v>
      </c>
      <c r="BA324" s="96">
        <v>1967</v>
      </c>
      <c r="BB324" s="94">
        <v>-5951.8198362213043</v>
      </c>
      <c r="BD324" s="8">
        <v>3</v>
      </c>
    </row>
    <row r="325" spans="1:56" ht="24.9" hidden="1" customHeight="1" x14ac:dyDescent="0.3">
      <c r="A325" s="81">
        <v>150000899</v>
      </c>
      <c r="B325" s="490" t="s">
        <v>755</v>
      </c>
      <c r="C325" s="121">
        <v>9</v>
      </c>
      <c r="D325" s="226" t="s">
        <v>870</v>
      </c>
      <c r="E325" s="220">
        <v>6212</v>
      </c>
      <c r="F325" s="221">
        <v>354861.87095274316</v>
      </c>
      <c r="G325" s="221">
        <v>307901.82428597077</v>
      </c>
      <c r="H325" s="221">
        <v>-46960.046666772396</v>
      </c>
      <c r="I325" s="97">
        <v>197</v>
      </c>
      <c r="J325" s="96">
        <v>128857</v>
      </c>
      <c r="K325" s="227"/>
      <c r="L325" s="97">
        <v>0</v>
      </c>
      <c r="M325" s="96">
        <v>85</v>
      </c>
      <c r="N325" s="117"/>
      <c r="O325" s="97">
        <v>0</v>
      </c>
      <c r="P325" s="96">
        <v>0</v>
      </c>
      <c r="Q325" s="228"/>
      <c r="R325" s="97">
        <v>16</v>
      </c>
      <c r="S325" s="96">
        <v>96680.824285970739</v>
      </c>
      <c r="T325" s="236"/>
      <c r="U325" s="97">
        <v>0</v>
      </c>
      <c r="V325" s="96">
        <v>0</v>
      </c>
      <c r="W325" s="97">
        <v>7</v>
      </c>
      <c r="X325" s="96">
        <v>2931</v>
      </c>
      <c r="Y325" s="97">
        <v>26793</v>
      </c>
      <c r="Z325" s="96">
        <v>0</v>
      </c>
      <c r="AA325" s="97">
        <v>0</v>
      </c>
      <c r="AB325" s="96">
        <v>0</v>
      </c>
      <c r="AC325" s="97">
        <v>8651</v>
      </c>
      <c r="AD325" s="96">
        <v>43904</v>
      </c>
      <c r="AE325" s="97">
        <v>27183.274458895892</v>
      </c>
      <c r="AF325" s="96">
        <v>10067</v>
      </c>
      <c r="AG325" s="77"/>
      <c r="AH325" s="97">
        <v>31281.085855763868</v>
      </c>
      <c r="AI325" s="96">
        <v>7642.530222835162</v>
      </c>
      <c r="AJ325" s="234"/>
      <c r="AK325" s="97">
        <v>16142.152963724646</v>
      </c>
      <c r="AL325" s="96">
        <v>5215</v>
      </c>
      <c r="AM325" s="77"/>
      <c r="AN325" s="97">
        <v>21112.233124053881</v>
      </c>
      <c r="AO325" s="96">
        <v>1171</v>
      </c>
      <c r="AP325" s="77"/>
      <c r="AQ325" s="97">
        <v>9996.8741185930758</v>
      </c>
      <c r="AR325" s="96">
        <v>33</v>
      </c>
      <c r="AS325" s="77"/>
      <c r="AT325" s="97">
        <v>12069.069123127507</v>
      </c>
      <c r="AU325" s="96">
        <v>22262.277688680177</v>
      </c>
      <c r="AV325" s="161"/>
      <c r="AW325" s="97">
        <v>1676.9565000000005</v>
      </c>
      <c r="AX325" s="96">
        <v>0</v>
      </c>
      <c r="AY325" s="77"/>
      <c r="AZ325" s="96">
        <v>119461.64614415886</v>
      </c>
      <c r="BA325" s="96">
        <v>46390.807911515338</v>
      </c>
      <c r="BB325" s="94">
        <v>-73070.838232643524</v>
      </c>
      <c r="BD325" s="8">
        <v>3</v>
      </c>
    </row>
    <row r="326" spans="1:56" ht="24.9" hidden="1" customHeight="1" x14ac:dyDescent="0.3">
      <c r="A326" s="81">
        <v>150000900</v>
      </c>
      <c r="B326" s="490" t="s">
        <v>757</v>
      </c>
      <c r="C326" s="121">
        <v>14</v>
      </c>
      <c r="D326" s="226" t="s">
        <v>870</v>
      </c>
      <c r="E326" s="220">
        <v>4357.8100000000004</v>
      </c>
      <c r="F326" s="221">
        <v>231647.92472824335</v>
      </c>
      <c r="G326" s="221">
        <v>223298.37</v>
      </c>
      <c r="H326" s="221">
        <v>-8349.5547282433545</v>
      </c>
      <c r="I326" s="97">
        <v>241.3</v>
      </c>
      <c r="J326" s="96">
        <v>73407</v>
      </c>
      <c r="K326" s="227"/>
      <c r="L326" s="97">
        <v>0</v>
      </c>
      <c r="M326" s="96">
        <v>0</v>
      </c>
      <c r="N326" s="117"/>
      <c r="O326" s="97">
        <v>0</v>
      </c>
      <c r="P326" s="96">
        <v>0</v>
      </c>
      <c r="Q326" s="228"/>
      <c r="R326" s="97">
        <v>10</v>
      </c>
      <c r="S326" s="96">
        <v>53673</v>
      </c>
      <c r="T326" s="229"/>
      <c r="U326" s="97">
        <v>0</v>
      </c>
      <c r="V326" s="96">
        <v>0</v>
      </c>
      <c r="W326" s="97">
        <v>2</v>
      </c>
      <c r="X326" s="96">
        <v>387.84</v>
      </c>
      <c r="Y326" s="97">
        <v>8751</v>
      </c>
      <c r="Z326" s="96">
        <v>0</v>
      </c>
      <c r="AA326" s="97">
        <v>0</v>
      </c>
      <c r="AB326" s="96">
        <v>0</v>
      </c>
      <c r="AC326" s="97">
        <v>86049.53</v>
      </c>
      <c r="AD326" s="96">
        <v>1030</v>
      </c>
      <c r="AE326" s="97">
        <v>26856.512282591222</v>
      </c>
      <c r="AF326" s="96">
        <v>4004</v>
      </c>
      <c r="AG326" s="77"/>
      <c r="AH326" s="97">
        <v>10152.234972314271</v>
      </c>
      <c r="AI326" s="96">
        <v>3789</v>
      </c>
      <c r="AJ326" s="77"/>
      <c r="AK326" s="97">
        <v>10328.79383694999</v>
      </c>
      <c r="AL326" s="96">
        <v>8298</v>
      </c>
      <c r="AM326" s="161"/>
      <c r="AN326" s="97">
        <v>14476.429070612627</v>
      </c>
      <c r="AO326" s="96">
        <v>9214.2099999999991</v>
      </c>
      <c r="AP326" s="77"/>
      <c r="AQ326" s="97">
        <v>6815.8924149394579</v>
      </c>
      <c r="AR326" s="96">
        <v>1388.5</v>
      </c>
      <c r="AS326" s="77"/>
      <c r="AT326" s="97">
        <v>5670.2953035695682</v>
      </c>
      <c r="AU326" s="96">
        <v>16908.594018265059</v>
      </c>
      <c r="AV326" s="77"/>
      <c r="AW326" s="97">
        <v>0</v>
      </c>
      <c r="AX326" s="96">
        <v>0</v>
      </c>
      <c r="AY326" s="77"/>
      <c r="AZ326" s="96">
        <v>74300.157880977131</v>
      </c>
      <c r="BA326" s="96">
        <v>43602.304018265058</v>
      </c>
      <c r="BB326" s="94">
        <v>-30697.853862712072</v>
      </c>
      <c r="BD326" s="8">
        <v>3</v>
      </c>
    </row>
    <row r="327" spans="1:56" ht="24.9" hidden="1" customHeight="1" x14ac:dyDescent="0.3">
      <c r="A327" s="81">
        <v>150000901</v>
      </c>
      <c r="B327" s="490" t="s">
        <v>759</v>
      </c>
      <c r="C327" s="121">
        <v>10</v>
      </c>
      <c r="D327" s="226" t="s">
        <v>870</v>
      </c>
      <c r="E327" s="220">
        <v>10174.199999999999</v>
      </c>
      <c r="F327" s="221">
        <v>545622.97554780298</v>
      </c>
      <c r="G327" s="221">
        <v>598613.50172027852</v>
      </c>
      <c r="H327" s="221">
        <v>52990.52617247554</v>
      </c>
      <c r="I327" s="97">
        <v>808.49</v>
      </c>
      <c r="J327" s="96">
        <v>193541.07</v>
      </c>
      <c r="K327" s="227"/>
      <c r="L327" s="97">
        <v>1</v>
      </c>
      <c r="M327" s="96">
        <v>293</v>
      </c>
      <c r="N327" s="117"/>
      <c r="O327" s="97">
        <v>0</v>
      </c>
      <c r="P327" s="96">
        <v>0</v>
      </c>
      <c r="Q327" s="228"/>
      <c r="R327" s="97">
        <v>25</v>
      </c>
      <c r="S327" s="96">
        <v>153123.01999999999</v>
      </c>
      <c r="T327" s="236"/>
      <c r="U327" s="97">
        <v>0</v>
      </c>
      <c r="V327" s="96">
        <v>0</v>
      </c>
      <c r="W327" s="97">
        <v>66</v>
      </c>
      <c r="X327" s="96">
        <v>9559.26</v>
      </c>
      <c r="Y327" s="97">
        <v>27751.271720278506</v>
      </c>
      <c r="Z327" s="96">
        <v>0</v>
      </c>
      <c r="AA327" s="97">
        <v>0</v>
      </c>
      <c r="AB327" s="96">
        <v>21953.05</v>
      </c>
      <c r="AC327" s="97">
        <v>48182.83</v>
      </c>
      <c r="AD327" s="96">
        <v>144210</v>
      </c>
      <c r="AE327" s="97">
        <v>38249.448645433775</v>
      </c>
      <c r="AF327" s="96">
        <v>18056</v>
      </c>
      <c r="AG327" s="234"/>
      <c r="AH327" s="97">
        <v>45271.430899004627</v>
      </c>
      <c r="AI327" s="96">
        <v>16445.941631303878</v>
      </c>
      <c r="AJ327" s="161"/>
      <c r="AK327" s="97">
        <v>22424.106395590017</v>
      </c>
      <c r="AL327" s="96">
        <v>19709</v>
      </c>
      <c r="AM327" s="161"/>
      <c r="AN327" s="97">
        <v>31090.847657125159</v>
      </c>
      <c r="AO327" s="96">
        <v>11351</v>
      </c>
      <c r="AP327" s="77"/>
      <c r="AQ327" s="97">
        <v>14237.803164966281</v>
      </c>
      <c r="AR327" s="96">
        <v>3470.5</v>
      </c>
      <c r="AS327" s="234"/>
      <c r="AT327" s="97">
        <v>18595.050265016336</v>
      </c>
      <c r="AU327" s="96">
        <v>7987</v>
      </c>
      <c r="AV327" s="77"/>
      <c r="AW327" s="97">
        <v>2678.8319999999999</v>
      </c>
      <c r="AX327" s="96">
        <v>0</v>
      </c>
      <c r="AY327" s="77"/>
      <c r="AZ327" s="96">
        <v>172547.51902713618</v>
      </c>
      <c r="BA327" s="96">
        <v>77019.441631303882</v>
      </c>
      <c r="BB327" s="94">
        <v>-95528.077395832297</v>
      </c>
      <c r="BD327" s="8">
        <v>3</v>
      </c>
    </row>
    <row r="328" spans="1:56" ht="24.9" hidden="1" customHeight="1" x14ac:dyDescent="0.3">
      <c r="A328" s="81">
        <v>150000902</v>
      </c>
      <c r="B328" s="490" t="s">
        <v>761</v>
      </c>
      <c r="C328" s="121">
        <v>9</v>
      </c>
      <c r="D328" s="226" t="s">
        <v>870</v>
      </c>
      <c r="E328" s="220">
        <v>3581.3</v>
      </c>
      <c r="F328" s="221">
        <v>246359.78576287703</v>
      </c>
      <c r="G328" s="221">
        <v>124387.34</v>
      </c>
      <c r="H328" s="221">
        <v>-121972.44576287703</v>
      </c>
      <c r="I328" s="97">
        <v>29.08</v>
      </c>
      <c r="J328" s="96">
        <v>9462</v>
      </c>
      <c r="K328" s="227"/>
      <c r="L328" s="97">
        <v>0</v>
      </c>
      <c r="M328" s="96">
        <v>2030</v>
      </c>
      <c r="N328" s="117"/>
      <c r="O328" s="97">
        <v>0</v>
      </c>
      <c r="P328" s="96">
        <v>0</v>
      </c>
      <c r="Q328" s="228"/>
      <c r="R328" s="97">
        <v>5</v>
      </c>
      <c r="S328" s="96">
        <v>71939</v>
      </c>
      <c r="T328" s="229"/>
      <c r="U328" s="97">
        <v>0</v>
      </c>
      <c r="V328" s="96">
        <v>0</v>
      </c>
      <c r="W328" s="97">
        <v>8</v>
      </c>
      <c r="X328" s="96">
        <v>2073</v>
      </c>
      <c r="Y328" s="97">
        <v>6312</v>
      </c>
      <c r="Z328" s="96">
        <v>0</v>
      </c>
      <c r="AA328" s="97">
        <v>0</v>
      </c>
      <c r="AB328" s="96">
        <v>698.33999999999992</v>
      </c>
      <c r="AC328" s="97">
        <v>23514</v>
      </c>
      <c r="AD328" s="96">
        <v>8359</v>
      </c>
      <c r="AE328" s="97">
        <v>11520.093569063607</v>
      </c>
      <c r="AF328" s="96">
        <v>1211</v>
      </c>
      <c r="AG328" s="234"/>
      <c r="AH328" s="97">
        <v>20640.526591067446</v>
      </c>
      <c r="AI328" s="96">
        <v>2437.3626955432792</v>
      </c>
      <c r="AJ328" s="77"/>
      <c r="AK328" s="97">
        <v>9118.1338553895839</v>
      </c>
      <c r="AL328" s="96">
        <v>2754</v>
      </c>
      <c r="AM328" s="161"/>
      <c r="AN328" s="97">
        <v>12369.417105547993</v>
      </c>
      <c r="AO328" s="96">
        <v>986</v>
      </c>
      <c r="AP328" s="77"/>
      <c r="AQ328" s="97">
        <v>6664.3927379831712</v>
      </c>
      <c r="AR328" s="96">
        <v>6654.9562993772506</v>
      </c>
      <c r="AS328" s="234"/>
      <c r="AT328" s="97">
        <v>13332.019272139454</v>
      </c>
      <c r="AU328" s="96">
        <v>8552</v>
      </c>
      <c r="AV328" s="161"/>
      <c r="AW328" s="97">
        <v>966.95099999999979</v>
      </c>
      <c r="AX328" s="96">
        <v>0</v>
      </c>
      <c r="AY328" s="77"/>
      <c r="AZ328" s="96">
        <v>74611.534131191263</v>
      </c>
      <c r="BA328" s="96">
        <v>22595.31899492053</v>
      </c>
      <c r="BB328" s="94">
        <v>-52016.215136270737</v>
      </c>
      <c r="BD328" s="8">
        <v>3</v>
      </c>
    </row>
    <row r="329" spans="1:56" ht="24.9" hidden="1" customHeight="1" x14ac:dyDescent="0.3">
      <c r="A329" s="81">
        <v>150000903</v>
      </c>
      <c r="B329" s="490" t="s">
        <v>763</v>
      </c>
      <c r="C329" s="121">
        <v>9</v>
      </c>
      <c r="D329" s="226" t="s">
        <v>870</v>
      </c>
      <c r="E329" s="220">
        <v>4073.8</v>
      </c>
      <c r="F329" s="221">
        <v>276991.08579414309</v>
      </c>
      <c r="G329" s="221">
        <v>248354.35</v>
      </c>
      <c r="H329" s="221">
        <v>-28636.735794143082</v>
      </c>
      <c r="I329" s="97">
        <v>209.38</v>
      </c>
      <c r="J329" s="96">
        <v>72115</v>
      </c>
      <c r="K329" s="227"/>
      <c r="L329" s="97">
        <v>0</v>
      </c>
      <c r="M329" s="96">
        <v>0</v>
      </c>
      <c r="N329" s="117"/>
      <c r="O329" s="97">
        <v>253</v>
      </c>
      <c r="P329" s="96">
        <v>77324</v>
      </c>
      <c r="Q329" s="228"/>
      <c r="R329" s="97">
        <v>16</v>
      </c>
      <c r="S329" s="96">
        <v>65563</v>
      </c>
      <c r="T329" s="232"/>
      <c r="U329" s="97">
        <v>0</v>
      </c>
      <c r="V329" s="96">
        <v>0</v>
      </c>
      <c r="W329" s="97">
        <v>0</v>
      </c>
      <c r="X329" s="96">
        <v>0</v>
      </c>
      <c r="Y329" s="97">
        <v>3834</v>
      </c>
      <c r="Z329" s="96">
        <v>0</v>
      </c>
      <c r="AA329" s="97">
        <v>0</v>
      </c>
      <c r="AB329" s="96">
        <v>5180</v>
      </c>
      <c r="AC329" s="97">
        <v>13439</v>
      </c>
      <c r="AD329" s="96">
        <v>10899.35</v>
      </c>
      <c r="AE329" s="97">
        <v>11639.374245973009</v>
      </c>
      <c r="AF329" s="96">
        <v>13211.970000000001</v>
      </c>
      <c r="AG329" s="77"/>
      <c r="AH329" s="97">
        <v>11941.145129297209</v>
      </c>
      <c r="AI329" s="96">
        <v>4481.0225180314883</v>
      </c>
      <c r="AJ329" s="77"/>
      <c r="AK329" s="97">
        <v>10316.52452797494</v>
      </c>
      <c r="AL329" s="96">
        <v>9725</v>
      </c>
      <c r="AM329" s="161"/>
      <c r="AN329" s="97">
        <v>15086.690372935745</v>
      </c>
      <c r="AO329" s="96">
        <v>2589</v>
      </c>
      <c r="AP329" s="77"/>
      <c r="AQ329" s="97">
        <v>6664.3927379831712</v>
      </c>
      <c r="AR329" s="96">
        <v>14919.73</v>
      </c>
      <c r="AS329" s="77"/>
      <c r="AT329" s="97">
        <v>12408.918412101753</v>
      </c>
      <c r="AU329" s="96">
        <v>10717</v>
      </c>
      <c r="AV329" s="77"/>
      <c r="AW329" s="97">
        <v>1099.7910000000002</v>
      </c>
      <c r="AX329" s="96">
        <v>0</v>
      </c>
      <c r="AY329" s="77"/>
      <c r="AZ329" s="96">
        <v>69156.836426265829</v>
      </c>
      <c r="BA329" s="96">
        <v>55643.722518031485</v>
      </c>
      <c r="BB329" s="94">
        <v>-13513.113908234343</v>
      </c>
      <c r="BD329" s="8">
        <v>3</v>
      </c>
    </row>
    <row r="330" spans="1:56" ht="26.25" hidden="1" customHeight="1" x14ac:dyDescent="0.3">
      <c r="A330" s="81">
        <v>150000904</v>
      </c>
      <c r="B330" s="490" t="s">
        <v>765</v>
      </c>
      <c r="C330" s="121">
        <v>9</v>
      </c>
      <c r="D330" s="226" t="s">
        <v>870</v>
      </c>
      <c r="E330" s="220">
        <v>4387.3</v>
      </c>
      <c r="F330" s="221">
        <v>263487.85621019639</v>
      </c>
      <c r="G330" s="221">
        <v>408350.91161218961</v>
      </c>
      <c r="H330" s="221">
        <v>144863.05540199322</v>
      </c>
      <c r="I330" s="97">
        <v>90.8</v>
      </c>
      <c r="J330" s="96">
        <v>52069</v>
      </c>
      <c r="K330" s="227"/>
      <c r="L330" s="97">
        <v>0</v>
      </c>
      <c r="M330" s="96">
        <v>2344.69</v>
      </c>
      <c r="N330" s="117"/>
      <c r="O330" s="97">
        <v>0</v>
      </c>
      <c r="P330" s="96">
        <v>0</v>
      </c>
      <c r="Q330" s="228"/>
      <c r="R330" s="97">
        <v>10</v>
      </c>
      <c r="S330" s="96">
        <v>98383</v>
      </c>
      <c r="T330" s="229"/>
      <c r="U330" s="97">
        <v>31660</v>
      </c>
      <c r="V330" s="96">
        <v>0</v>
      </c>
      <c r="W330" s="97">
        <v>0</v>
      </c>
      <c r="X330" s="96">
        <v>0</v>
      </c>
      <c r="Y330" s="97">
        <v>32054</v>
      </c>
      <c r="Z330" s="96">
        <v>0</v>
      </c>
      <c r="AA330" s="97">
        <v>0</v>
      </c>
      <c r="AB330" s="96">
        <v>1602</v>
      </c>
      <c r="AC330" s="97">
        <v>20113.221612189613</v>
      </c>
      <c r="AD330" s="96">
        <v>170125</v>
      </c>
      <c r="AE330" s="97">
        <v>16821.303513829291</v>
      </c>
      <c r="AF330" s="96">
        <v>1973</v>
      </c>
      <c r="AG330" s="77"/>
      <c r="AH330" s="97">
        <v>20904.641678461889</v>
      </c>
      <c r="AI330" s="96">
        <v>1267</v>
      </c>
      <c r="AJ330" s="77"/>
      <c r="AK330" s="97">
        <v>11588.488542844774</v>
      </c>
      <c r="AL330" s="96">
        <v>2389</v>
      </c>
      <c r="AM330" s="77"/>
      <c r="AN330" s="97">
        <v>15115.611142117072</v>
      </c>
      <c r="AO330" s="96">
        <v>2410</v>
      </c>
      <c r="AP330" s="77"/>
      <c r="AQ330" s="97">
        <v>6664.3927379831712</v>
      </c>
      <c r="AR330" s="96">
        <v>16</v>
      </c>
      <c r="AS330" s="77"/>
      <c r="AT330" s="97">
        <v>9285.1397641776548</v>
      </c>
      <c r="AU330" s="96">
        <v>6132</v>
      </c>
      <c r="AV330" s="77"/>
      <c r="AW330" s="97">
        <v>1184.5709999999999</v>
      </c>
      <c r="AX330" s="96">
        <v>0</v>
      </c>
      <c r="AY330" s="77"/>
      <c r="AZ330" s="96">
        <v>81564.148379413848</v>
      </c>
      <c r="BA330" s="96">
        <v>14187</v>
      </c>
      <c r="BB330" s="94">
        <v>-67377.148379413848</v>
      </c>
      <c r="BD330" s="8">
        <v>3</v>
      </c>
    </row>
    <row r="331" spans="1:56" ht="24.9" hidden="1" customHeight="1" x14ac:dyDescent="0.3">
      <c r="A331" s="81">
        <v>150000905</v>
      </c>
      <c r="B331" s="490" t="s">
        <v>767</v>
      </c>
      <c r="C331" s="121">
        <v>14</v>
      </c>
      <c r="D331" s="226" t="s">
        <v>870</v>
      </c>
      <c r="E331" s="220">
        <v>5222.9000000000005</v>
      </c>
      <c r="F331" s="221">
        <v>284875.85436369083</v>
      </c>
      <c r="G331" s="221">
        <v>220717.45151114414</v>
      </c>
      <c r="H331" s="221">
        <v>-64158.402852546686</v>
      </c>
      <c r="I331" s="97">
        <v>31.5</v>
      </c>
      <c r="J331" s="96">
        <v>9729</v>
      </c>
      <c r="K331" s="227"/>
      <c r="L331" s="97">
        <v>0.5</v>
      </c>
      <c r="M331" s="96">
        <v>62786</v>
      </c>
      <c r="N331" s="117"/>
      <c r="O331" s="97">
        <v>0</v>
      </c>
      <c r="P331" s="96">
        <v>0</v>
      </c>
      <c r="Q331" s="228"/>
      <c r="R331" s="97">
        <v>19</v>
      </c>
      <c r="S331" s="96">
        <v>97943.638126008547</v>
      </c>
      <c r="T331" s="229"/>
      <c r="U331" s="97">
        <v>0</v>
      </c>
      <c r="V331" s="96">
        <v>0</v>
      </c>
      <c r="W331" s="97">
        <v>0</v>
      </c>
      <c r="X331" s="96">
        <v>0</v>
      </c>
      <c r="Y331" s="97">
        <v>6672</v>
      </c>
      <c r="Z331" s="96">
        <v>0</v>
      </c>
      <c r="AA331" s="97">
        <v>0</v>
      </c>
      <c r="AB331" s="96">
        <v>629</v>
      </c>
      <c r="AC331" s="97">
        <v>34091.979999999996</v>
      </c>
      <c r="AD331" s="96">
        <v>8865.8333851356001</v>
      </c>
      <c r="AE331" s="97">
        <v>13829.995765073154</v>
      </c>
      <c r="AF331" s="96">
        <v>381</v>
      </c>
      <c r="AG331" s="77"/>
      <c r="AH331" s="97">
        <v>15063.27441456869</v>
      </c>
      <c r="AI331" s="96">
        <v>0</v>
      </c>
      <c r="AJ331" s="77"/>
      <c r="AK331" s="97">
        <v>15275.346791560951</v>
      </c>
      <c r="AL331" s="96">
        <v>4038</v>
      </c>
      <c r="AM331" s="77"/>
      <c r="AN331" s="97">
        <v>17047.795968595718</v>
      </c>
      <c r="AO331" s="96">
        <v>1756.05</v>
      </c>
      <c r="AP331" s="77"/>
      <c r="AQ331" s="97">
        <v>6815.8924149394579</v>
      </c>
      <c r="AR331" s="96">
        <v>0</v>
      </c>
      <c r="AS331" s="77"/>
      <c r="AT331" s="97">
        <v>10461.201235118899</v>
      </c>
      <c r="AU331" s="96">
        <v>23139.987803522155</v>
      </c>
      <c r="AV331" s="77"/>
      <c r="AW331" s="97">
        <v>0</v>
      </c>
      <c r="AX331" s="96">
        <v>0</v>
      </c>
      <c r="AY331" s="77"/>
      <c r="AZ331" s="96">
        <v>78493.506589856872</v>
      </c>
      <c r="BA331" s="96">
        <v>29315.037803522155</v>
      </c>
      <c r="BB331" s="94">
        <v>-49178.468786334721</v>
      </c>
      <c r="BD331" s="8">
        <v>3</v>
      </c>
    </row>
    <row r="332" spans="1:56" ht="24.9" hidden="1" customHeight="1" x14ac:dyDescent="0.3">
      <c r="A332" s="81">
        <v>150000906</v>
      </c>
      <c r="B332" s="490" t="s">
        <v>769</v>
      </c>
      <c r="C332" s="121">
        <v>9</v>
      </c>
      <c r="D332" s="226" t="s">
        <v>870</v>
      </c>
      <c r="E332" s="220">
        <v>3936.36</v>
      </c>
      <c r="F332" s="221">
        <v>294915.64261965756</v>
      </c>
      <c r="G332" s="221">
        <v>329615.06530027033</v>
      </c>
      <c r="H332" s="221">
        <v>34699.42268061277</v>
      </c>
      <c r="I332" s="97">
        <v>322.08</v>
      </c>
      <c r="J332" s="96">
        <v>147864</v>
      </c>
      <c r="K332" s="227"/>
      <c r="L332" s="97">
        <v>0</v>
      </c>
      <c r="M332" s="96">
        <v>4087</v>
      </c>
      <c r="N332" s="117"/>
      <c r="O332" s="97">
        <v>286</v>
      </c>
      <c r="P332" s="96">
        <v>57488</v>
      </c>
      <c r="Q332" s="235"/>
      <c r="R332" s="97">
        <v>10</v>
      </c>
      <c r="S332" s="96">
        <v>47275</v>
      </c>
      <c r="T332" s="229"/>
      <c r="U332" s="97">
        <v>0</v>
      </c>
      <c r="V332" s="96">
        <v>0</v>
      </c>
      <c r="W332" s="97">
        <v>0</v>
      </c>
      <c r="X332" s="96">
        <v>0</v>
      </c>
      <c r="Y332" s="97">
        <v>31020</v>
      </c>
      <c r="Z332" s="96">
        <v>0</v>
      </c>
      <c r="AA332" s="97">
        <v>330</v>
      </c>
      <c r="AB332" s="96">
        <v>14085.66</v>
      </c>
      <c r="AC332" s="97">
        <v>13250</v>
      </c>
      <c r="AD332" s="96">
        <v>14215.40530027036</v>
      </c>
      <c r="AE332" s="97">
        <v>9766.2143729147101</v>
      </c>
      <c r="AF332" s="96">
        <v>1586</v>
      </c>
      <c r="AG332" s="234"/>
      <c r="AH332" s="97">
        <v>18746.178908784179</v>
      </c>
      <c r="AI332" s="96">
        <v>6538</v>
      </c>
      <c r="AJ332" s="77"/>
      <c r="AK332" s="97">
        <v>7936.917012237991</v>
      </c>
      <c r="AL332" s="96">
        <v>1485.2848737934137</v>
      </c>
      <c r="AM332" s="77"/>
      <c r="AN332" s="97">
        <v>12756.349614892126</v>
      </c>
      <c r="AO332" s="96">
        <v>546</v>
      </c>
      <c r="AP332" s="77"/>
      <c r="AQ332" s="97">
        <v>6255.4330790277982</v>
      </c>
      <c r="AR332" s="96">
        <v>13594</v>
      </c>
      <c r="AS332" s="240"/>
      <c r="AT332" s="97">
        <v>12404.532928004433</v>
      </c>
      <c r="AU332" s="96">
        <v>1481</v>
      </c>
      <c r="AV332" s="77"/>
      <c r="AW332" s="97">
        <v>1062.6228000000001</v>
      </c>
      <c r="AX332" s="96">
        <v>0</v>
      </c>
      <c r="AY332" s="77"/>
      <c r="AZ332" s="96">
        <v>68928.248715861235</v>
      </c>
      <c r="BA332" s="96">
        <v>25230.284873793415</v>
      </c>
      <c r="BB332" s="94">
        <v>-43697.963842067824</v>
      </c>
      <c r="BD332" s="8">
        <v>3</v>
      </c>
    </row>
    <row r="333" spans="1:56" ht="24.9" hidden="1" customHeight="1" x14ac:dyDescent="0.3">
      <c r="A333" s="81">
        <v>150000907</v>
      </c>
      <c r="B333" s="490" t="s">
        <v>771</v>
      </c>
      <c r="C333" s="121">
        <v>9</v>
      </c>
      <c r="D333" s="226" t="s">
        <v>870</v>
      </c>
      <c r="E333" s="220">
        <v>6307.74</v>
      </c>
      <c r="F333" s="221">
        <v>413759.39985955606</v>
      </c>
      <c r="G333" s="221">
        <v>378437.17734796886</v>
      </c>
      <c r="H333" s="221">
        <v>-35322.222511587199</v>
      </c>
      <c r="I333" s="97">
        <v>315.69999999999993</v>
      </c>
      <c r="J333" s="96">
        <v>75907.45</v>
      </c>
      <c r="K333" s="227"/>
      <c r="L333" s="97">
        <v>0</v>
      </c>
      <c r="M333" s="96">
        <v>13092.28</v>
      </c>
      <c r="N333" s="117"/>
      <c r="O333" s="97">
        <v>0</v>
      </c>
      <c r="P333" s="96">
        <v>0</v>
      </c>
      <c r="Q333" s="228"/>
      <c r="R333" s="97">
        <v>19</v>
      </c>
      <c r="S333" s="96">
        <v>66402.57733776512</v>
      </c>
      <c r="T333" s="236"/>
      <c r="U333" s="97">
        <v>39695</v>
      </c>
      <c r="V333" s="96">
        <v>0</v>
      </c>
      <c r="W333" s="97">
        <v>92.5</v>
      </c>
      <c r="X333" s="96">
        <v>42574.070010203744</v>
      </c>
      <c r="Y333" s="97">
        <v>49387.8</v>
      </c>
      <c r="Z333" s="96">
        <v>0</v>
      </c>
      <c r="AA333" s="97">
        <v>0</v>
      </c>
      <c r="AB333" s="96">
        <v>11652</v>
      </c>
      <c r="AC333" s="97">
        <v>42929</v>
      </c>
      <c r="AD333" s="96">
        <v>36797</v>
      </c>
      <c r="AE333" s="97">
        <v>27174.783022400359</v>
      </c>
      <c r="AF333" s="96">
        <v>1206.95</v>
      </c>
      <c r="AG333" s="77"/>
      <c r="AH333" s="97">
        <v>31334.354286551599</v>
      </c>
      <c r="AI333" s="96">
        <v>42395.34</v>
      </c>
      <c r="AJ333" s="77"/>
      <c r="AK333" s="97">
        <v>25676.924904202111</v>
      </c>
      <c r="AL333" s="96">
        <v>29052.400000000001</v>
      </c>
      <c r="AM333" s="246"/>
      <c r="AN333" s="97">
        <v>24058.227430830713</v>
      </c>
      <c r="AO333" s="96">
        <v>28017</v>
      </c>
      <c r="AP333" s="77"/>
      <c r="AQ333" s="97">
        <v>9996.8741185930758</v>
      </c>
      <c r="AR333" s="96">
        <v>1940.0536563199244</v>
      </c>
      <c r="AS333" s="77"/>
      <c r="AT333" s="97">
        <v>17183.85744200752</v>
      </c>
      <c r="AU333" s="96">
        <v>11341.600981956075</v>
      </c>
      <c r="AV333" s="77"/>
      <c r="AW333" s="97">
        <v>1703.1870000000001</v>
      </c>
      <c r="AX333" s="96">
        <v>2997</v>
      </c>
      <c r="AY333" s="77"/>
      <c r="AZ333" s="96">
        <v>137128.20820458539</v>
      </c>
      <c r="BA333" s="96">
        <v>116950.344638276</v>
      </c>
      <c r="BB333" s="94">
        <v>-20177.863566309388</v>
      </c>
      <c r="BD333" s="8">
        <v>3</v>
      </c>
    </row>
    <row r="334" spans="1:56" ht="24.9" hidden="1" customHeight="1" x14ac:dyDescent="0.3">
      <c r="A334" s="81">
        <v>150000908</v>
      </c>
      <c r="B334" s="490" t="s">
        <v>773</v>
      </c>
      <c r="C334" s="121">
        <v>9</v>
      </c>
      <c r="D334" s="226" t="s">
        <v>870</v>
      </c>
      <c r="E334" s="220">
        <v>6324.72</v>
      </c>
      <c r="F334" s="221">
        <v>408908.77372432081</v>
      </c>
      <c r="G334" s="221">
        <v>479433.06915652263</v>
      </c>
      <c r="H334" s="221">
        <v>70524.295432201819</v>
      </c>
      <c r="I334" s="97">
        <v>482.09999999999997</v>
      </c>
      <c r="J334" s="96">
        <v>128057.41</v>
      </c>
      <c r="K334" s="227"/>
      <c r="L334" s="97">
        <v>0</v>
      </c>
      <c r="M334" s="96">
        <v>0</v>
      </c>
      <c r="N334" s="117"/>
      <c r="O334" s="97">
        <v>0</v>
      </c>
      <c r="P334" s="96">
        <v>0</v>
      </c>
      <c r="Q334" s="228"/>
      <c r="R334" s="97">
        <v>24</v>
      </c>
      <c r="S334" s="96">
        <v>224840.29</v>
      </c>
      <c r="T334" s="236"/>
      <c r="U334" s="97">
        <v>23211</v>
      </c>
      <c r="V334" s="96">
        <v>0</v>
      </c>
      <c r="W334" s="97">
        <v>12</v>
      </c>
      <c r="X334" s="96">
        <v>15523.949156522638</v>
      </c>
      <c r="Y334" s="97">
        <v>40717</v>
      </c>
      <c r="Z334" s="96">
        <v>0</v>
      </c>
      <c r="AA334" s="97">
        <v>0</v>
      </c>
      <c r="AB334" s="96">
        <v>17823.23</v>
      </c>
      <c r="AC334" s="97">
        <v>12136.19</v>
      </c>
      <c r="AD334" s="96">
        <v>17124</v>
      </c>
      <c r="AE334" s="97">
        <v>27218.068833319419</v>
      </c>
      <c r="AF334" s="96">
        <v>10294.51</v>
      </c>
      <c r="AG334" s="77"/>
      <c r="AH334" s="97">
        <v>31397.945575513077</v>
      </c>
      <c r="AI334" s="96">
        <v>24422.63</v>
      </c>
      <c r="AJ334" s="77"/>
      <c r="AK334" s="97">
        <v>25001.717912140299</v>
      </c>
      <c r="AL334" s="96">
        <v>16531.7</v>
      </c>
      <c r="AM334" s="234"/>
      <c r="AN334" s="97">
        <v>24063.965289522399</v>
      </c>
      <c r="AO334" s="96">
        <v>9411</v>
      </c>
      <c r="AP334" s="77"/>
      <c r="AQ334" s="97">
        <v>9996.8741185930758</v>
      </c>
      <c r="AR334" s="96">
        <v>890</v>
      </c>
      <c r="AS334" s="77"/>
      <c r="AT334" s="97">
        <v>17332.215684688268</v>
      </c>
      <c r="AU334" s="96">
        <v>13512</v>
      </c>
      <c r="AV334" s="77"/>
      <c r="AW334" s="97">
        <v>1705.5441000000001</v>
      </c>
      <c r="AX334" s="96">
        <v>2878</v>
      </c>
      <c r="AY334" s="77"/>
      <c r="AZ334" s="96">
        <v>136716.33151377653</v>
      </c>
      <c r="BA334" s="96">
        <v>77939.839999999997</v>
      </c>
      <c r="BB334" s="94">
        <v>-58776.491513776535</v>
      </c>
      <c r="BD334" s="8">
        <v>3</v>
      </c>
    </row>
    <row r="335" spans="1:56" ht="24.9" hidden="1" customHeight="1" x14ac:dyDescent="0.3">
      <c r="A335" s="81">
        <v>150000909</v>
      </c>
      <c r="B335" s="490" t="s">
        <v>775</v>
      </c>
      <c r="C335" s="121">
        <v>9</v>
      </c>
      <c r="D335" s="226" t="s">
        <v>870</v>
      </c>
      <c r="E335" s="220">
        <v>6335.19</v>
      </c>
      <c r="F335" s="221">
        <v>408040.83912053076</v>
      </c>
      <c r="G335" s="221">
        <v>305988.45200247399</v>
      </c>
      <c r="H335" s="221">
        <v>-102052.38711805677</v>
      </c>
      <c r="I335" s="97">
        <v>405.97999999999996</v>
      </c>
      <c r="J335" s="96">
        <v>104892.16</v>
      </c>
      <c r="K335" s="233"/>
      <c r="L335" s="97">
        <v>1</v>
      </c>
      <c r="M335" s="96">
        <v>21541</v>
      </c>
      <c r="N335" s="117"/>
      <c r="O335" s="97">
        <v>0</v>
      </c>
      <c r="P335" s="96">
        <v>0</v>
      </c>
      <c r="Q335" s="228"/>
      <c r="R335" s="97">
        <v>17</v>
      </c>
      <c r="S335" s="96">
        <v>61089.218010852725</v>
      </c>
      <c r="T335" s="232"/>
      <c r="U335" s="97">
        <v>650</v>
      </c>
      <c r="V335" s="96">
        <v>0</v>
      </c>
      <c r="W335" s="97">
        <v>13.35</v>
      </c>
      <c r="X335" s="96">
        <v>17540.993991621286</v>
      </c>
      <c r="Y335" s="97">
        <v>22467</v>
      </c>
      <c r="Z335" s="96">
        <v>0</v>
      </c>
      <c r="AA335" s="97">
        <v>0</v>
      </c>
      <c r="AB335" s="96">
        <v>12470.08</v>
      </c>
      <c r="AC335" s="97">
        <v>30661</v>
      </c>
      <c r="AD335" s="96">
        <v>34677</v>
      </c>
      <c r="AE335" s="97">
        <v>27034.196073926338</v>
      </c>
      <c r="AF335" s="96">
        <v>11736.95</v>
      </c>
      <c r="AG335" s="161"/>
      <c r="AH335" s="97">
        <v>31226.868307381141</v>
      </c>
      <c r="AI335" s="96">
        <v>36199.599999999999</v>
      </c>
      <c r="AJ335" s="161"/>
      <c r="AK335" s="97">
        <v>25829.659794155563</v>
      </c>
      <c r="AL335" s="96">
        <v>40847</v>
      </c>
      <c r="AM335" s="246"/>
      <c r="AN335" s="97">
        <v>24376.207283816831</v>
      </c>
      <c r="AO335" s="96">
        <v>25973.27</v>
      </c>
      <c r="AP335" s="77"/>
      <c r="AQ335" s="97">
        <v>9996.8741185930758</v>
      </c>
      <c r="AR335" s="96">
        <v>7501.5</v>
      </c>
      <c r="AS335" s="77"/>
      <c r="AT335" s="97">
        <v>16924.181220163042</v>
      </c>
      <c r="AU335" s="96">
        <v>5328</v>
      </c>
      <c r="AV335" s="244"/>
      <c r="AW335" s="97">
        <v>1710.5904</v>
      </c>
      <c r="AX335" s="96">
        <v>0</v>
      </c>
      <c r="AY335" s="77"/>
      <c r="AZ335" s="96">
        <v>137098.57719803599</v>
      </c>
      <c r="BA335" s="96">
        <v>127586.32</v>
      </c>
      <c r="BB335" s="94">
        <v>-9512.2571980359789</v>
      </c>
      <c r="BD335" s="8">
        <v>3</v>
      </c>
    </row>
    <row r="336" spans="1:56" ht="24.9" hidden="1" customHeight="1" x14ac:dyDescent="0.3">
      <c r="A336" s="81">
        <v>150000910</v>
      </c>
      <c r="B336" s="490" t="s">
        <v>777</v>
      </c>
      <c r="C336" s="121">
        <v>9</v>
      </c>
      <c r="D336" s="226" t="s">
        <v>870</v>
      </c>
      <c r="E336" s="220">
        <v>6347.35</v>
      </c>
      <c r="F336" s="221">
        <v>407325.82864305866</v>
      </c>
      <c r="G336" s="221">
        <v>427941.00232659659</v>
      </c>
      <c r="H336" s="221">
        <v>20615.173683537927</v>
      </c>
      <c r="I336" s="97">
        <v>367.9</v>
      </c>
      <c r="J336" s="96">
        <v>77918.45</v>
      </c>
      <c r="K336" s="227"/>
      <c r="L336" s="97">
        <v>0</v>
      </c>
      <c r="M336" s="96">
        <v>847</v>
      </c>
      <c r="N336" s="117"/>
      <c r="O336" s="97">
        <v>0</v>
      </c>
      <c r="P336" s="96">
        <v>0</v>
      </c>
      <c r="Q336" s="228"/>
      <c r="R336" s="97">
        <v>21</v>
      </c>
      <c r="S336" s="96">
        <v>140998.94312554138</v>
      </c>
      <c r="T336" s="229"/>
      <c r="U336" s="97">
        <v>20910</v>
      </c>
      <c r="V336" s="96">
        <v>0</v>
      </c>
      <c r="W336" s="97">
        <v>0</v>
      </c>
      <c r="X336" s="96">
        <v>6645.706005056205</v>
      </c>
      <c r="Y336" s="97">
        <v>74056.723291845294</v>
      </c>
      <c r="Z336" s="96">
        <v>0</v>
      </c>
      <c r="AA336" s="97">
        <v>0</v>
      </c>
      <c r="AB336" s="96">
        <v>12407</v>
      </c>
      <c r="AC336" s="97">
        <v>59391.179904153702</v>
      </c>
      <c r="AD336" s="96">
        <v>34766</v>
      </c>
      <c r="AE336" s="97">
        <v>26999.989780426735</v>
      </c>
      <c r="AF336" s="96">
        <v>9752.619999999999</v>
      </c>
      <c r="AG336" s="77"/>
      <c r="AH336" s="97">
        <v>31281.085855763868</v>
      </c>
      <c r="AI336" s="96">
        <v>25140.33</v>
      </c>
      <c r="AJ336" s="77"/>
      <c r="AK336" s="97">
        <v>25829.659794155563</v>
      </c>
      <c r="AL336" s="96">
        <v>19128</v>
      </c>
      <c r="AM336" s="77"/>
      <c r="AN336" s="97">
        <v>24224.935687481477</v>
      </c>
      <c r="AO336" s="96">
        <v>12868.4</v>
      </c>
      <c r="AP336" s="77"/>
      <c r="AQ336" s="97">
        <v>9996.8741185930758</v>
      </c>
      <c r="AR336" s="96">
        <v>874</v>
      </c>
      <c r="AS336" s="77"/>
      <c r="AT336" s="97">
        <v>17053.337847168183</v>
      </c>
      <c r="AU336" s="96">
        <v>13949.722776164459</v>
      </c>
      <c r="AV336" s="77"/>
      <c r="AW336" s="97">
        <v>1713.7574999999999</v>
      </c>
      <c r="AX336" s="96">
        <v>6462</v>
      </c>
      <c r="AY336" s="77"/>
      <c r="AZ336" s="96">
        <v>137099.64058358892</v>
      </c>
      <c r="BA336" s="96">
        <v>88175.072776164452</v>
      </c>
      <c r="BB336" s="94">
        <v>-48924.567807424464</v>
      </c>
      <c r="BD336" s="8">
        <v>3</v>
      </c>
    </row>
    <row r="337" spans="1:56" ht="24.9" hidden="1" customHeight="1" x14ac:dyDescent="0.3">
      <c r="A337" s="81">
        <v>150000911</v>
      </c>
      <c r="B337" s="490" t="s">
        <v>779</v>
      </c>
      <c r="C337" s="121">
        <v>5</v>
      </c>
      <c r="D337" s="226" t="s">
        <v>870</v>
      </c>
      <c r="E337" s="220">
        <v>5864.08</v>
      </c>
      <c r="F337" s="221">
        <v>409107.58172016614</v>
      </c>
      <c r="G337" s="221">
        <v>379238.44026142347</v>
      </c>
      <c r="H337" s="221">
        <v>-29869.14145874267</v>
      </c>
      <c r="I337" s="97">
        <v>284.2</v>
      </c>
      <c r="J337" s="96">
        <v>48796.880000000005</v>
      </c>
      <c r="K337" s="227"/>
      <c r="L337" s="97">
        <v>2</v>
      </c>
      <c r="M337" s="96">
        <v>156741</v>
      </c>
      <c r="N337" s="117"/>
      <c r="O337" s="97">
        <v>119.5</v>
      </c>
      <c r="P337" s="96">
        <v>18619</v>
      </c>
      <c r="Q337" s="228"/>
      <c r="R337" s="97">
        <v>0</v>
      </c>
      <c r="S337" s="96">
        <v>0</v>
      </c>
      <c r="T337" s="229"/>
      <c r="U337" s="97">
        <v>0</v>
      </c>
      <c r="V337" s="96">
        <v>0</v>
      </c>
      <c r="W337" s="97">
        <v>134</v>
      </c>
      <c r="X337" s="96">
        <v>37515.300261423494</v>
      </c>
      <c r="Y337" s="97">
        <v>58997</v>
      </c>
      <c r="Z337" s="96">
        <v>0</v>
      </c>
      <c r="AA337" s="97">
        <v>0</v>
      </c>
      <c r="AB337" s="96">
        <v>36574.769999999997</v>
      </c>
      <c r="AC337" s="97">
        <v>4721</v>
      </c>
      <c r="AD337" s="96">
        <v>17273.489999999998</v>
      </c>
      <c r="AE337" s="97">
        <v>26289.481788778434</v>
      </c>
      <c r="AF337" s="96">
        <v>23643.990422449999</v>
      </c>
      <c r="AG337" s="234"/>
      <c r="AH337" s="97">
        <v>36706.827034972943</v>
      </c>
      <c r="AI337" s="96">
        <v>16369.548307674242</v>
      </c>
      <c r="AJ337" s="77"/>
      <c r="AK337" s="97">
        <v>13390.497058216055</v>
      </c>
      <c r="AL337" s="96">
        <v>36510.354612681724</v>
      </c>
      <c r="AM337" s="77"/>
      <c r="AN337" s="97">
        <v>0</v>
      </c>
      <c r="AO337" s="96">
        <v>0</v>
      </c>
      <c r="AP337" s="77"/>
      <c r="AQ337" s="97">
        <v>19741.755194960177</v>
      </c>
      <c r="AR337" s="96">
        <v>0</v>
      </c>
      <c r="AS337" s="77"/>
      <c r="AT337" s="97">
        <v>32205.820123272311</v>
      </c>
      <c r="AU337" s="96">
        <v>4839</v>
      </c>
      <c r="AV337" s="77"/>
      <c r="AW337" s="97">
        <v>1583.3016</v>
      </c>
      <c r="AX337" s="96">
        <v>5998.03</v>
      </c>
      <c r="AY337" s="77"/>
      <c r="AZ337" s="96">
        <v>129917.68280019992</v>
      </c>
      <c r="BA337" s="96">
        <v>87360.923342805967</v>
      </c>
      <c r="BB337" s="94">
        <v>-42556.759457393957</v>
      </c>
      <c r="BD337" s="8">
        <v>3</v>
      </c>
    </row>
    <row r="338" spans="1:56" ht="24.9" hidden="1" customHeight="1" x14ac:dyDescent="0.3">
      <c r="A338" s="81">
        <v>150000912</v>
      </c>
      <c r="B338" s="490" t="s">
        <v>781</v>
      </c>
      <c r="C338" s="121">
        <v>5</v>
      </c>
      <c r="D338" s="226" t="s">
        <v>870</v>
      </c>
      <c r="E338" s="220">
        <v>4467.5200000000004</v>
      </c>
      <c r="F338" s="221">
        <v>322650.47136737814</v>
      </c>
      <c r="G338" s="221">
        <v>219386.67390484229</v>
      </c>
      <c r="H338" s="221">
        <v>-103263.79746253585</v>
      </c>
      <c r="I338" s="97">
        <v>161.52000000000001</v>
      </c>
      <c r="J338" s="96">
        <v>33123</v>
      </c>
      <c r="K338" s="227"/>
      <c r="L338" s="97">
        <v>0</v>
      </c>
      <c r="M338" s="96">
        <v>4307</v>
      </c>
      <c r="N338" s="230"/>
      <c r="O338" s="97">
        <v>43.3</v>
      </c>
      <c r="P338" s="96">
        <v>9653</v>
      </c>
      <c r="Q338" s="228"/>
      <c r="R338" s="97">
        <v>0</v>
      </c>
      <c r="S338" s="96">
        <v>0</v>
      </c>
      <c r="T338" s="229"/>
      <c r="U338" s="97">
        <v>0</v>
      </c>
      <c r="V338" s="96">
        <v>0</v>
      </c>
      <c r="W338" s="97">
        <v>68.599999999999994</v>
      </c>
      <c r="X338" s="96">
        <v>37742.253904842284</v>
      </c>
      <c r="Y338" s="97">
        <v>80223.38</v>
      </c>
      <c r="Z338" s="96">
        <v>0</v>
      </c>
      <c r="AA338" s="97">
        <v>13081</v>
      </c>
      <c r="AB338" s="96">
        <v>12555.68</v>
      </c>
      <c r="AC338" s="97">
        <v>7040</v>
      </c>
      <c r="AD338" s="96">
        <v>21661.360000000001</v>
      </c>
      <c r="AE338" s="97">
        <v>20969.878715796076</v>
      </c>
      <c r="AF338" s="96">
        <v>17237.84</v>
      </c>
      <c r="AG338" s="161"/>
      <c r="AH338" s="97">
        <v>27561.248922564559</v>
      </c>
      <c r="AI338" s="96">
        <v>90931.35</v>
      </c>
      <c r="AJ338" s="161"/>
      <c r="AK338" s="97">
        <v>10308.680138144511</v>
      </c>
      <c r="AL338" s="96">
        <v>37857</v>
      </c>
      <c r="AM338" s="77"/>
      <c r="AN338" s="97">
        <v>0</v>
      </c>
      <c r="AO338" s="96">
        <v>0</v>
      </c>
      <c r="AP338" s="77"/>
      <c r="AQ338" s="97">
        <v>9433.8309416446227</v>
      </c>
      <c r="AR338" s="96">
        <v>17</v>
      </c>
      <c r="AS338" s="77"/>
      <c r="AT338" s="97">
        <v>19643.15777501278</v>
      </c>
      <c r="AU338" s="96">
        <v>4604.9108628593394</v>
      </c>
      <c r="AV338" s="77"/>
      <c r="AW338" s="97">
        <v>1206.2033999999999</v>
      </c>
      <c r="AX338" s="96">
        <v>0</v>
      </c>
      <c r="AY338" s="77"/>
      <c r="AZ338" s="96">
        <v>89122.999893162545</v>
      </c>
      <c r="BA338" s="96">
        <v>150648.10086285934</v>
      </c>
      <c r="BB338" s="94">
        <v>61525.100969696796</v>
      </c>
      <c r="BD338" s="8">
        <v>3</v>
      </c>
    </row>
    <row r="339" spans="1:56" ht="24.9" hidden="1" customHeight="1" x14ac:dyDescent="0.3">
      <c r="A339" s="81">
        <v>150000913</v>
      </c>
      <c r="B339" s="490" t="s">
        <v>783</v>
      </c>
      <c r="C339" s="121">
        <v>5</v>
      </c>
      <c r="D339" s="226" t="s">
        <v>870</v>
      </c>
      <c r="E339" s="220">
        <v>2779.82</v>
      </c>
      <c r="F339" s="221">
        <v>206917.36838455207</v>
      </c>
      <c r="G339" s="221">
        <v>217543.05944069984</v>
      </c>
      <c r="H339" s="221">
        <v>10625.691056147771</v>
      </c>
      <c r="I339" s="97">
        <v>462.3</v>
      </c>
      <c r="J339" s="96">
        <v>112598</v>
      </c>
      <c r="K339" s="227"/>
      <c r="L339" s="97">
        <v>2</v>
      </c>
      <c r="M339" s="96">
        <v>48348</v>
      </c>
      <c r="N339" s="229"/>
      <c r="O339" s="97">
        <v>0</v>
      </c>
      <c r="P339" s="96">
        <v>0</v>
      </c>
      <c r="Q339" s="228"/>
      <c r="R339" s="97">
        <v>0</v>
      </c>
      <c r="S339" s="96">
        <v>0</v>
      </c>
      <c r="T339" s="229"/>
      <c r="U339" s="97">
        <v>0</v>
      </c>
      <c r="V339" s="96">
        <v>0</v>
      </c>
      <c r="W339" s="97">
        <v>28</v>
      </c>
      <c r="X339" s="96">
        <v>11254.059440699839</v>
      </c>
      <c r="Y339" s="97">
        <v>17056</v>
      </c>
      <c r="Z339" s="96">
        <v>0</v>
      </c>
      <c r="AA339" s="97">
        <v>0</v>
      </c>
      <c r="AB339" s="96">
        <v>11735</v>
      </c>
      <c r="AC339" s="97">
        <v>6130</v>
      </c>
      <c r="AD339" s="96">
        <v>10422</v>
      </c>
      <c r="AE339" s="97">
        <v>13927.717741873974</v>
      </c>
      <c r="AF339" s="96">
        <v>10290.681794979049</v>
      </c>
      <c r="AG339" s="77"/>
      <c r="AH339" s="97">
        <v>18213.237689465273</v>
      </c>
      <c r="AI339" s="96">
        <v>15748.181170634958</v>
      </c>
      <c r="AJ339" s="234"/>
      <c r="AK339" s="97">
        <v>6141.5953747121021</v>
      </c>
      <c r="AL339" s="96">
        <v>20054.031046198721</v>
      </c>
      <c r="AM339" s="77"/>
      <c r="AN339" s="97">
        <v>0</v>
      </c>
      <c r="AO339" s="96">
        <v>0</v>
      </c>
      <c r="AP339" s="77"/>
      <c r="AQ339" s="97">
        <v>9433.8309416446227</v>
      </c>
      <c r="AR339" s="96">
        <v>0</v>
      </c>
      <c r="AS339" s="77"/>
      <c r="AT339" s="97">
        <v>9648.8974840507017</v>
      </c>
      <c r="AU339" s="96">
        <v>2507</v>
      </c>
      <c r="AV339" s="77"/>
      <c r="AW339" s="97">
        <v>750.49739999999997</v>
      </c>
      <c r="AX339" s="96">
        <v>3505.16</v>
      </c>
      <c r="AY339" s="77"/>
      <c r="AZ339" s="96">
        <v>58115.776631746674</v>
      </c>
      <c r="BA339" s="96">
        <v>52105.054011812725</v>
      </c>
      <c r="BB339" s="94">
        <v>-6010.7226199339493</v>
      </c>
      <c r="BD339" s="8">
        <v>3</v>
      </c>
    </row>
    <row r="340" spans="1:56" ht="24.9" hidden="1" customHeight="1" x14ac:dyDescent="0.3">
      <c r="A340" s="81">
        <v>150000914</v>
      </c>
      <c r="B340" s="490" t="s">
        <v>785</v>
      </c>
      <c r="C340" s="121">
        <v>5</v>
      </c>
      <c r="D340" s="226" t="s">
        <v>870</v>
      </c>
      <c r="E340" s="220">
        <v>2762.3</v>
      </c>
      <c r="F340" s="221">
        <v>207544.02656703896</v>
      </c>
      <c r="G340" s="221">
        <v>167898.36279587095</v>
      </c>
      <c r="H340" s="221">
        <v>-39645.663771168009</v>
      </c>
      <c r="I340" s="97">
        <v>341.26</v>
      </c>
      <c r="J340" s="96">
        <v>70825</v>
      </c>
      <c r="K340" s="227"/>
      <c r="L340" s="97">
        <v>0</v>
      </c>
      <c r="M340" s="96">
        <v>0</v>
      </c>
      <c r="N340" s="117"/>
      <c r="O340" s="97">
        <v>47</v>
      </c>
      <c r="P340" s="96">
        <v>6314</v>
      </c>
      <c r="Q340" s="228"/>
      <c r="R340" s="97">
        <v>0</v>
      </c>
      <c r="S340" s="96">
        <v>0</v>
      </c>
      <c r="T340" s="229"/>
      <c r="U340" s="97">
        <v>0</v>
      </c>
      <c r="V340" s="96">
        <v>0</v>
      </c>
      <c r="W340" s="97">
        <v>39</v>
      </c>
      <c r="X340" s="96">
        <v>20233.362795870948</v>
      </c>
      <c r="Y340" s="97">
        <v>32316</v>
      </c>
      <c r="Z340" s="96">
        <v>0</v>
      </c>
      <c r="AA340" s="97">
        <v>0</v>
      </c>
      <c r="AB340" s="96">
        <v>10517</v>
      </c>
      <c r="AC340" s="97">
        <v>7140</v>
      </c>
      <c r="AD340" s="96">
        <v>20553</v>
      </c>
      <c r="AE340" s="97">
        <v>13927.717741873974</v>
      </c>
      <c r="AF340" s="96">
        <v>2358</v>
      </c>
      <c r="AG340" s="77"/>
      <c r="AH340" s="97">
        <v>18213.237689465273</v>
      </c>
      <c r="AI340" s="96">
        <v>7811</v>
      </c>
      <c r="AJ340" s="77"/>
      <c r="AK340" s="97">
        <v>6141.5953747121021</v>
      </c>
      <c r="AL340" s="96">
        <v>19212</v>
      </c>
      <c r="AM340" s="77"/>
      <c r="AN340" s="97">
        <v>0</v>
      </c>
      <c r="AO340" s="96">
        <v>3112</v>
      </c>
      <c r="AP340" s="77"/>
      <c r="AQ340" s="97">
        <v>9433.8309416446227</v>
      </c>
      <c r="AR340" s="96">
        <v>0</v>
      </c>
      <c r="AS340" s="77"/>
      <c r="AT340" s="97">
        <v>9648.8974840507017</v>
      </c>
      <c r="AU340" s="96">
        <v>2731.2862631079624</v>
      </c>
      <c r="AV340" s="77"/>
      <c r="AW340" s="97">
        <v>745.82099999999991</v>
      </c>
      <c r="AX340" s="96">
        <v>3397.65</v>
      </c>
      <c r="AY340" s="77"/>
      <c r="AZ340" s="96">
        <v>58111.100231746677</v>
      </c>
      <c r="BA340" s="96">
        <v>38621.936263107964</v>
      </c>
      <c r="BB340" s="94">
        <v>-19489.163968638713</v>
      </c>
      <c r="BD340" s="8">
        <v>3</v>
      </c>
    </row>
    <row r="341" spans="1:56" ht="24.9" hidden="1" customHeight="1" x14ac:dyDescent="0.3">
      <c r="A341" s="81">
        <v>150000915</v>
      </c>
      <c r="B341" s="490" t="s">
        <v>787</v>
      </c>
      <c r="C341" s="121">
        <v>5</v>
      </c>
      <c r="D341" s="226" t="s">
        <v>870</v>
      </c>
      <c r="E341" s="220">
        <v>2743.4</v>
      </c>
      <c r="F341" s="221">
        <v>185318.98892246748</v>
      </c>
      <c r="G341" s="221">
        <v>172361.34390484227</v>
      </c>
      <c r="H341" s="221">
        <v>-12957.645017625211</v>
      </c>
      <c r="I341" s="97">
        <v>114.3</v>
      </c>
      <c r="J341" s="96">
        <v>29931</v>
      </c>
      <c r="K341" s="227"/>
      <c r="L341" s="97">
        <v>1</v>
      </c>
      <c r="M341" s="96">
        <v>35104</v>
      </c>
      <c r="N341" s="238"/>
      <c r="O341" s="97">
        <v>0</v>
      </c>
      <c r="P341" s="96">
        <v>0</v>
      </c>
      <c r="Q341" s="228"/>
      <c r="R341" s="97">
        <v>0</v>
      </c>
      <c r="S341" s="96">
        <v>0</v>
      </c>
      <c r="T341" s="229"/>
      <c r="U341" s="97">
        <v>0</v>
      </c>
      <c r="V341" s="96">
        <v>0</v>
      </c>
      <c r="W341" s="97">
        <v>39</v>
      </c>
      <c r="X341" s="96">
        <v>18367.253904842288</v>
      </c>
      <c r="Y341" s="97">
        <v>14428</v>
      </c>
      <c r="Z341" s="96">
        <v>0</v>
      </c>
      <c r="AA341" s="97">
        <v>0</v>
      </c>
      <c r="AB341" s="96">
        <v>14698.95</v>
      </c>
      <c r="AC341" s="97">
        <v>13533.14</v>
      </c>
      <c r="AD341" s="96">
        <v>46299</v>
      </c>
      <c r="AE341" s="97">
        <v>13925.21969039603</v>
      </c>
      <c r="AF341" s="96">
        <v>8951.9745470694543</v>
      </c>
      <c r="AG341" s="77"/>
      <c r="AH341" s="97">
        <v>18213.237689465273</v>
      </c>
      <c r="AI341" s="96">
        <v>10453.720000000001</v>
      </c>
      <c r="AJ341" s="77"/>
      <c r="AK341" s="97">
        <v>6141.5953747121021</v>
      </c>
      <c r="AL341" s="96">
        <v>15057.08251005787</v>
      </c>
      <c r="AM341" s="77"/>
      <c r="AN341" s="97">
        <v>0</v>
      </c>
      <c r="AO341" s="96">
        <v>0</v>
      </c>
      <c r="AP341" s="77"/>
      <c r="AQ341" s="97">
        <v>9433.8309416446227</v>
      </c>
      <c r="AR341" s="96">
        <v>0</v>
      </c>
      <c r="AS341" s="77"/>
      <c r="AT341" s="97">
        <v>9646.284636500257</v>
      </c>
      <c r="AU341" s="96">
        <v>2353.2862631079624</v>
      </c>
      <c r="AV341" s="244"/>
      <c r="AW341" s="97">
        <v>740.71800000000019</v>
      </c>
      <c r="AX341" s="96">
        <v>3532</v>
      </c>
      <c r="AY341" s="77"/>
      <c r="AZ341" s="96">
        <v>58100.886332718284</v>
      </c>
      <c r="BA341" s="96">
        <v>40348.063320235291</v>
      </c>
      <c r="BB341" s="94">
        <v>-17752.823012482993</v>
      </c>
      <c r="BD341" s="8">
        <v>3</v>
      </c>
    </row>
    <row r="342" spans="1:56" ht="24.9" hidden="1" customHeight="1" x14ac:dyDescent="0.3">
      <c r="A342" s="81">
        <v>150000916</v>
      </c>
      <c r="B342" s="490" t="s">
        <v>789</v>
      </c>
      <c r="C342" s="121">
        <v>5</v>
      </c>
      <c r="D342" s="226" t="s">
        <v>870</v>
      </c>
      <c r="E342" s="220">
        <v>5790.5</v>
      </c>
      <c r="F342" s="221">
        <v>412638.76023058937</v>
      </c>
      <c r="G342" s="221">
        <v>333660.13028277631</v>
      </c>
      <c r="H342" s="221">
        <v>-78978.629947813053</v>
      </c>
      <c r="I342" s="97">
        <v>300.87</v>
      </c>
      <c r="J342" s="96">
        <v>78221.47</v>
      </c>
      <c r="K342" s="227"/>
      <c r="L342" s="97">
        <v>0</v>
      </c>
      <c r="M342" s="96">
        <v>3283</v>
      </c>
      <c r="N342" s="117"/>
      <c r="O342" s="97">
        <v>82</v>
      </c>
      <c r="P342" s="96">
        <v>16975.323234548967</v>
      </c>
      <c r="Q342" s="228"/>
      <c r="R342" s="97">
        <v>0</v>
      </c>
      <c r="S342" s="96">
        <v>0</v>
      </c>
      <c r="T342" s="229"/>
      <c r="U342" s="97">
        <v>0</v>
      </c>
      <c r="V342" s="96">
        <v>0</v>
      </c>
      <c r="W342" s="97">
        <v>59</v>
      </c>
      <c r="X342" s="96">
        <v>29852.000494188356</v>
      </c>
      <c r="Y342" s="97">
        <v>17582</v>
      </c>
      <c r="Z342" s="96">
        <v>0</v>
      </c>
      <c r="AA342" s="97">
        <v>0</v>
      </c>
      <c r="AB342" s="96">
        <v>17492</v>
      </c>
      <c r="AC342" s="97">
        <v>66815.106024941982</v>
      </c>
      <c r="AD342" s="96">
        <v>103439.23052909703</v>
      </c>
      <c r="AE342" s="97">
        <v>27625.908598927388</v>
      </c>
      <c r="AF342" s="96">
        <v>90423.05</v>
      </c>
      <c r="AG342" s="161"/>
      <c r="AH342" s="97">
        <v>36695.420609931214</v>
      </c>
      <c r="AI342" s="96">
        <v>27727.03</v>
      </c>
      <c r="AJ342" s="161"/>
      <c r="AK342" s="97">
        <v>13347.13699658334</v>
      </c>
      <c r="AL342" s="96">
        <v>48270</v>
      </c>
      <c r="AM342" s="77"/>
      <c r="AN342" s="97">
        <v>0</v>
      </c>
      <c r="AO342" s="96">
        <v>0</v>
      </c>
      <c r="AP342" s="77"/>
      <c r="AQ342" s="97">
        <v>19741.755194960177</v>
      </c>
      <c r="AR342" s="96">
        <v>0</v>
      </c>
      <c r="AS342" s="77"/>
      <c r="AT342" s="97">
        <v>32170.161654980577</v>
      </c>
      <c r="AU342" s="96">
        <v>11365.847404104707</v>
      </c>
      <c r="AV342" s="244"/>
      <c r="AW342" s="97">
        <v>1580.2290000000003</v>
      </c>
      <c r="AX342" s="96">
        <v>0</v>
      </c>
      <c r="AY342" s="77"/>
      <c r="AZ342" s="96">
        <v>131160.61205538269</v>
      </c>
      <c r="BA342" s="96">
        <v>177785.92740410473</v>
      </c>
      <c r="BB342" s="94">
        <v>46625.315348722041</v>
      </c>
      <c r="BD342" s="8">
        <v>3</v>
      </c>
    </row>
    <row r="343" spans="1:56" ht="24.9" hidden="1" customHeight="1" x14ac:dyDescent="0.3">
      <c r="A343" s="81">
        <v>150000917</v>
      </c>
      <c r="B343" s="490" t="s">
        <v>791</v>
      </c>
      <c r="C343" s="121">
        <v>5</v>
      </c>
      <c r="D343" s="226" t="s">
        <v>870</v>
      </c>
      <c r="E343" s="220">
        <v>4445.5</v>
      </c>
      <c r="F343" s="221">
        <v>290254.63338814222</v>
      </c>
      <c r="G343" s="221">
        <v>257479.7233270471</v>
      </c>
      <c r="H343" s="221">
        <v>-32774.910061095114</v>
      </c>
      <c r="I343" s="97">
        <v>178.28000000000003</v>
      </c>
      <c r="J343" s="96">
        <v>57377</v>
      </c>
      <c r="K343" s="231"/>
      <c r="L343" s="97">
        <v>0</v>
      </c>
      <c r="M343" s="96">
        <v>0</v>
      </c>
      <c r="N343" s="117"/>
      <c r="O343" s="97">
        <v>0</v>
      </c>
      <c r="P343" s="96">
        <v>0</v>
      </c>
      <c r="Q343" s="228"/>
      <c r="R343" s="97">
        <v>0</v>
      </c>
      <c r="S343" s="96">
        <v>0</v>
      </c>
      <c r="T343" s="229"/>
      <c r="U343" s="97">
        <v>0</v>
      </c>
      <c r="V343" s="96">
        <v>0</v>
      </c>
      <c r="W343" s="97">
        <v>27</v>
      </c>
      <c r="X343" s="96">
        <v>19328.629269533365</v>
      </c>
      <c r="Y343" s="97">
        <v>118720.29000000001</v>
      </c>
      <c r="Z343" s="96">
        <v>0</v>
      </c>
      <c r="AA343" s="97">
        <v>0</v>
      </c>
      <c r="AB343" s="96">
        <v>23815.7</v>
      </c>
      <c r="AC343" s="97">
        <v>30363.944057513734</v>
      </c>
      <c r="AD343" s="96">
        <v>7874.16</v>
      </c>
      <c r="AE343" s="97">
        <v>21015.536466739144</v>
      </c>
      <c r="AF343" s="96">
        <v>6009</v>
      </c>
      <c r="AG343" s="77"/>
      <c r="AH343" s="97">
        <v>27597.544251010098</v>
      </c>
      <c r="AI343" s="96">
        <v>16181</v>
      </c>
      <c r="AJ343" s="77"/>
      <c r="AK343" s="97">
        <v>10276.133269108752</v>
      </c>
      <c r="AL343" s="96">
        <v>6874</v>
      </c>
      <c r="AM343" s="77"/>
      <c r="AN343" s="97">
        <v>0</v>
      </c>
      <c r="AO343" s="96">
        <v>0</v>
      </c>
      <c r="AP343" s="77"/>
      <c r="AQ343" s="97">
        <v>12753.02224462766</v>
      </c>
      <c r="AR343" s="96">
        <v>49.5</v>
      </c>
      <c r="AS343" s="77"/>
      <c r="AT343" s="97">
        <v>19761.074141008496</v>
      </c>
      <c r="AU343" s="96">
        <v>4590</v>
      </c>
      <c r="AV343" s="77"/>
      <c r="AW343" s="97">
        <v>1200.3390000000002</v>
      </c>
      <c r="AX343" s="96">
        <v>5059.13</v>
      </c>
      <c r="AY343" s="77"/>
      <c r="AZ343" s="96">
        <v>92603.649372494139</v>
      </c>
      <c r="BA343" s="96">
        <v>38762.629999999997</v>
      </c>
      <c r="BB343" s="94">
        <v>-53841.019372494142</v>
      </c>
      <c r="BD343" s="8">
        <v>3</v>
      </c>
    </row>
    <row r="344" spans="1:56" ht="24.9" hidden="1" customHeight="1" x14ac:dyDescent="0.3">
      <c r="A344" s="81">
        <v>150000918</v>
      </c>
      <c r="B344" s="490" t="s">
        <v>793</v>
      </c>
      <c r="C344" s="121">
        <v>5</v>
      </c>
      <c r="D344" s="226" t="s">
        <v>870</v>
      </c>
      <c r="E344" s="220">
        <v>4591.2</v>
      </c>
      <c r="F344" s="221">
        <v>246689.10294929426</v>
      </c>
      <c r="G344" s="221">
        <v>494462.33159359137</v>
      </c>
      <c r="H344" s="221">
        <v>247773.22864429711</v>
      </c>
      <c r="I344" s="97">
        <v>233.05</v>
      </c>
      <c r="J344" s="96">
        <v>80406</v>
      </c>
      <c r="K344" s="227"/>
      <c r="L344" s="97">
        <v>1</v>
      </c>
      <c r="M344" s="96">
        <v>39218</v>
      </c>
      <c r="N344" s="117"/>
      <c r="O344" s="97">
        <v>8</v>
      </c>
      <c r="P344" s="96">
        <v>1118</v>
      </c>
      <c r="Q344" s="228"/>
      <c r="R344" s="97">
        <v>0</v>
      </c>
      <c r="S344" s="96">
        <v>0</v>
      </c>
      <c r="T344" s="229"/>
      <c r="U344" s="97">
        <v>0</v>
      </c>
      <c r="V344" s="96">
        <v>0</v>
      </c>
      <c r="W344" s="97">
        <v>34</v>
      </c>
      <c r="X344" s="96">
        <v>22563.073334078668</v>
      </c>
      <c r="Y344" s="97">
        <v>299657</v>
      </c>
      <c r="Z344" s="96">
        <v>0</v>
      </c>
      <c r="AA344" s="97">
        <v>0</v>
      </c>
      <c r="AB344" s="96">
        <v>12591</v>
      </c>
      <c r="AC344" s="97">
        <v>23880</v>
      </c>
      <c r="AD344" s="96">
        <v>15029.258259512688</v>
      </c>
      <c r="AE344" s="97">
        <v>21490.276336034651</v>
      </c>
      <c r="AF344" s="96">
        <v>11271</v>
      </c>
      <c r="AG344" s="77"/>
      <c r="AH344" s="97">
        <v>31050.424917955559</v>
      </c>
      <c r="AI344" s="96">
        <v>9201.9500000000007</v>
      </c>
      <c r="AJ344" s="77"/>
      <c r="AK344" s="97">
        <v>10717.74690546216</v>
      </c>
      <c r="AL344" s="96">
        <v>9723</v>
      </c>
      <c r="AM344" s="77"/>
      <c r="AN344" s="97">
        <v>0</v>
      </c>
      <c r="AO344" s="96">
        <v>0</v>
      </c>
      <c r="AP344" s="77"/>
      <c r="AQ344" s="97">
        <v>12753.02224462766</v>
      </c>
      <c r="AR344" s="96">
        <v>32.5</v>
      </c>
      <c r="AS344" s="77"/>
      <c r="AT344" s="97">
        <v>20471.608815896456</v>
      </c>
      <c r="AU344" s="96">
        <v>8441</v>
      </c>
      <c r="AV344" s="77"/>
      <c r="AW344" s="97">
        <v>1238.9220000000005</v>
      </c>
      <c r="AX344" s="96">
        <v>5120</v>
      </c>
      <c r="AY344" s="77"/>
      <c r="AZ344" s="96">
        <v>97722.00121997649</v>
      </c>
      <c r="BA344" s="96">
        <v>43789.45</v>
      </c>
      <c r="BB344" s="94">
        <v>-53932.551219976493</v>
      </c>
      <c r="BD344" s="8">
        <v>3</v>
      </c>
    </row>
    <row r="345" spans="1:56" ht="24.9" hidden="1" customHeight="1" x14ac:dyDescent="0.3">
      <c r="A345" s="81">
        <v>150000919</v>
      </c>
      <c r="B345" s="490" t="s">
        <v>795</v>
      </c>
      <c r="C345" s="121">
        <v>5</v>
      </c>
      <c r="D345" s="226" t="s">
        <v>870</v>
      </c>
      <c r="E345" s="220">
        <v>4566.7</v>
      </c>
      <c r="F345" s="221">
        <v>246336.44168134837</v>
      </c>
      <c r="G345" s="221">
        <v>193003.79357686013</v>
      </c>
      <c r="H345" s="221">
        <v>-53332.648104488238</v>
      </c>
      <c r="I345" s="97">
        <v>24.4</v>
      </c>
      <c r="J345" s="96">
        <v>4542.33</v>
      </c>
      <c r="K345" s="227"/>
      <c r="L345" s="97">
        <v>2</v>
      </c>
      <c r="M345" s="96">
        <v>103533.56</v>
      </c>
      <c r="N345" s="117"/>
      <c r="O345" s="97">
        <v>0</v>
      </c>
      <c r="P345" s="96">
        <v>0</v>
      </c>
      <c r="Q345" s="228"/>
      <c r="R345" s="97">
        <v>0</v>
      </c>
      <c r="S345" s="96">
        <v>0</v>
      </c>
      <c r="T345" s="229"/>
      <c r="U345" s="97">
        <v>0</v>
      </c>
      <c r="V345" s="96">
        <v>0</v>
      </c>
      <c r="W345" s="97">
        <v>95</v>
      </c>
      <c r="X345" s="96">
        <v>10814.215794448968</v>
      </c>
      <c r="Y345" s="97">
        <v>19759</v>
      </c>
      <c r="Z345" s="96">
        <v>0</v>
      </c>
      <c r="AA345" s="97">
        <v>0</v>
      </c>
      <c r="AB345" s="96">
        <v>8833</v>
      </c>
      <c r="AC345" s="97">
        <v>19199.60019953283</v>
      </c>
      <c r="AD345" s="96">
        <v>26322.087582878306</v>
      </c>
      <c r="AE345" s="97">
        <v>21533.402672285236</v>
      </c>
      <c r="AF345" s="96">
        <v>18880</v>
      </c>
      <c r="AG345" s="77"/>
      <c r="AH345" s="97">
        <v>31044.345105169155</v>
      </c>
      <c r="AI345" s="96">
        <v>11492</v>
      </c>
      <c r="AJ345" s="77"/>
      <c r="AK345" s="97">
        <v>10659.033102565669</v>
      </c>
      <c r="AL345" s="96">
        <v>38871</v>
      </c>
      <c r="AM345" s="161"/>
      <c r="AN345" s="97">
        <v>0</v>
      </c>
      <c r="AO345" s="96">
        <v>0</v>
      </c>
      <c r="AP345" s="77"/>
      <c r="AQ345" s="97">
        <v>12753.02224462766</v>
      </c>
      <c r="AR345" s="96">
        <v>17</v>
      </c>
      <c r="AS345" s="77"/>
      <c r="AT345" s="97">
        <v>20457.010066073468</v>
      </c>
      <c r="AU345" s="96">
        <v>5618.3353175311267</v>
      </c>
      <c r="AV345" s="77"/>
      <c r="AW345" s="97">
        <v>1233.0629999999999</v>
      </c>
      <c r="AX345" s="96">
        <v>6452.84</v>
      </c>
      <c r="AY345" s="77"/>
      <c r="AZ345" s="96">
        <v>97679.876190721203</v>
      </c>
      <c r="BA345" s="96">
        <v>81331.175317531117</v>
      </c>
      <c r="BB345" s="94">
        <v>-16348.700873190086</v>
      </c>
      <c r="BD345" s="8">
        <v>3</v>
      </c>
    </row>
    <row r="346" spans="1:56" ht="24.9" hidden="1" customHeight="1" x14ac:dyDescent="0.3">
      <c r="A346" s="81">
        <v>150000920</v>
      </c>
      <c r="B346" s="490" t="s">
        <v>797</v>
      </c>
      <c r="C346" s="121">
        <v>5</v>
      </c>
      <c r="D346" s="226" t="s">
        <v>870</v>
      </c>
      <c r="E346" s="220">
        <v>4553.8</v>
      </c>
      <c r="F346" s="221">
        <v>280004.74969697412</v>
      </c>
      <c r="G346" s="221">
        <v>253452.27727528903</v>
      </c>
      <c r="H346" s="221">
        <v>-26552.472421685088</v>
      </c>
      <c r="I346" s="97">
        <v>13</v>
      </c>
      <c r="J346" s="96">
        <v>1937</v>
      </c>
      <c r="K346" s="227"/>
      <c r="L346" s="97">
        <v>3.5</v>
      </c>
      <c r="M346" s="96">
        <v>126574.24</v>
      </c>
      <c r="N346" s="117"/>
      <c r="O346" s="97">
        <v>0</v>
      </c>
      <c r="P346" s="96">
        <v>0</v>
      </c>
      <c r="Q346" s="228"/>
      <c r="R346" s="97">
        <v>0</v>
      </c>
      <c r="S346" s="96">
        <v>0</v>
      </c>
      <c r="T346" s="229"/>
      <c r="U346" s="97">
        <v>0</v>
      </c>
      <c r="V346" s="96">
        <v>0</v>
      </c>
      <c r="W346" s="97">
        <v>58</v>
      </c>
      <c r="X346" s="96">
        <v>22913.257492778259</v>
      </c>
      <c r="Y346" s="97">
        <v>45311.729999999996</v>
      </c>
      <c r="Z346" s="96">
        <v>0</v>
      </c>
      <c r="AA346" s="97">
        <v>0</v>
      </c>
      <c r="AB346" s="96">
        <v>0</v>
      </c>
      <c r="AC346" s="97">
        <v>35095.759782510759</v>
      </c>
      <c r="AD346" s="96">
        <v>21620.29</v>
      </c>
      <c r="AE346" s="97">
        <v>21539.288532512357</v>
      </c>
      <c r="AF346" s="96">
        <v>4997.7833806935578</v>
      </c>
      <c r="AG346" s="77"/>
      <c r="AH346" s="97">
        <v>31050.424917955559</v>
      </c>
      <c r="AI346" s="96">
        <v>18513.332190376448</v>
      </c>
      <c r="AJ346" s="77"/>
      <c r="AK346" s="97">
        <v>10941.846158709435</v>
      </c>
      <c r="AL346" s="96">
        <v>17440.92104619872</v>
      </c>
      <c r="AM346" s="161"/>
      <c r="AN346" s="97">
        <v>0</v>
      </c>
      <c r="AO346" s="96">
        <v>0</v>
      </c>
      <c r="AP346" s="77"/>
      <c r="AQ346" s="97">
        <v>12753.02224462766</v>
      </c>
      <c r="AR346" s="96">
        <v>0</v>
      </c>
      <c r="AS346" s="77"/>
      <c r="AT346" s="97">
        <v>20480.062380671934</v>
      </c>
      <c r="AU346" s="96">
        <v>5216</v>
      </c>
      <c r="AV346" s="77"/>
      <c r="AW346" s="97">
        <v>1229.5529999999999</v>
      </c>
      <c r="AX346" s="96">
        <v>0</v>
      </c>
      <c r="AY346" s="77"/>
      <c r="AZ346" s="96">
        <v>97994.197234476946</v>
      </c>
      <c r="BA346" s="96">
        <v>46168.036617268721</v>
      </c>
      <c r="BB346" s="94">
        <v>-51826.160617208225</v>
      </c>
      <c r="BD346" s="8">
        <v>3</v>
      </c>
    </row>
    <row r="347" spans="1:56" ht="24.9" hidden="1" customHeight="1" x14ac:dyDescent="0.3">
      <c r="A347" s="81">
        <v>150000921</v>
      </c>
      <c r="B347" s="490" t="s">
        <v>799</v>
      </c>
      <c r="C347" s="121">
        <v>5</v>
      </c>
      <c r="D347" s="226" t="s">
        <v>870</v>
      </c>
      <c r="E347" s="220">
        <v>6174.2300000000005</v>
      </c>
      <c r="F347" s="221">
        <v>252255.18547999609</v>
      </c>
      <c r="G347" s="221">
        <v>210475.3398663681</v>
      </c>
      <c r="H347" s="221">
        <v>-41779.845613627986</v>
      </c>
      <c r="I347" s="97">
        <v>195.9</v>
      </c>
      <c r="J347" s="96">
        <v>122558</v>
      </c>
      <c r="K347" s="227"/>
      <c r="L347" s="97">
        <v>0</v>
      </c>
      <c r="M347" s="96">
        <v>6140.95</v>
      </c>
      <c r="N347" s="117"/>
      <c r="O347" s="97">
        <v>0</v>
      </c>
      <c r="P347" s="96">
        <v>0</v>
      </c>
      <c r="Q347" s="228"/>
      <c r="R347" s="97">
        <v>0</v>
      </c>
      <c r="S347" s="96">
        <v>0</v>
      </c>
      <c r="T347" s="229"/>
      <c r="U347" s="97">
        <v>0</v>
      </c>
      <c r="V347" s="96">
        <v>0</v>
      </c>
      <c r="W347" s="97">
        <v>23</v>
      </c>
      <c r="X347" s="96">
        <v>17497</v>
      </c>
      <c r="Y347" s="97">
        <v>23539.61</v>
      </c>
      <c r="Z347" s="96">
        <v>0</v>
      </c>
      <c r="AA347" s="97">
        <v>8916</v>
      </c>
      <c r="AB347" s="96">
        <v>990</v>
      </c>
      <c r="AC347" s="97">
        <v>22626.779866368102</v>
      </c>
      <c r="AD347" s="96">
        <v>8207</v>
      </c>
      <c r="AE347" s="97">
        <v>28521.034601932868</v>
      </c>
      <c r="AF347" s="96">
        <v>10548.204797961676</v>
      </c>
      <c r="AG347" s="234"/>
      <c r="AH347" s="97">
        <v>41462.275187461986</v>
      </c>
      <c r="AI347" s="96">
        <v>12828.96</v>
      </c>
      <c r="AJ347" s="77"/>
      <c r="AK347" s="97">
        <v>14162.472988199153</v>
      </c>
      <c r="AL347" s="96">
        <v>28128</v>
      </c>
      <c r="AM347" s="234"/>
      <c r="AN347" s="97">
        <v>0</v>
      </c>
      <c r="AO347" s="96">
        <v>0</v>
      </c>
      <c r="AP347" s="77"/>
      <c r="AQ347" s="97">
        <v>19741.755194960177</v>
      </c>
      <c r="AR347" s="96">
        <v>547.82598461304462</v>
      </c>
      <c r="AS347" s="77"/>
      <c r="AT347" s="97">
        <v>34689.447420512093</v>
      </c>
      <c r="AU347" s="96">
        <v>9009</v>
      </c>
      <c r="AV347" s="77"/>
      <c r="AW347" s="97">
        <v>1666.9340999999997</v>
      </c>
      <c r="AX347" s="96">
        <v>0</v>
      </c>
      <c r="AY347" s="77"/>
      <c r="AZ347" s="96">
        <v>140243.91949306629</v>
      </c>
      <c r="BA347" s="96">
        <v>61061.990782574721</v>
      </c>
      <c r="BB347" s="94">
        <v>-79181.928710491571</v>
      </c>
      <c r="BD347" s="8">
        <v>3</v>
      </c>
    </row>
    <row r="348" spans="1:56" ht="24.9" hidden="1" customHeight="1" x14ac:dyDescent="0.3">
      <c r="A348" s="81">
        <v>150000878</v>
      </c>
      <c r="B348" s="490" t="s">
        <v>801</v>
      </c>
      <c r="C348" s="121">
        <v>4</v>
      </c>
      <c r="D348" s="226" t="s">
        <v>870</v>
      </c>
      <c r="E348" s="220">
        <v>2116.4899999999998</v>
      </c>
      <c r="F348" s="221">
        <v>89856.673341763671</v>
      </c>
      <c r="G348" s="221">
        <v>138704.56553530673</v>
      </c>
      <c r="H348" s="221">
        <v>48847.892193543055</v>
      </c>
      <c r="I348" s="97">
        <v>118</v>
      </c>
      <c r="J348" s="96">
        <v>42742</v>
      </c>
      <c r="K348" s="227"/>
      <c r="L348" s="97">
        <v>0</v>
      </c>
      <c r="M348" s="96">
        <v>609</v>
      </c>
      <c r="N348" s="117"/>
      <c r="O348" s="97">
        <v>0</v>
      </c>
      <c r="P348" s="96">
        <v>0</v>
      </c>
      <c r="Q348" s="228"/>
      <c r="R348" s="97">
        <v>0</v>
      </c>
      <c r="S348" s="96">
        <v>0</v>
      </c>
      <c r="T348" s="229"/>
      <c r="U348" s="97">
        <v>0</v>
      </c>
      <c r="V348" s="96">
        <v>0</v>
      </c>
      <c r="W348" s="97">
        <v>81</v>
      </c>
      <c r="X348" s="96">
        <v>22120.257564424865</v>
      </c>
      <c r="Y348" s="97">
        <v>9457</v>
      </c>
      <c r="Z348" s="96">
        <v>0</v>
      </c>
      <c r="AA348" s="97">
        <v>0</v>
      </c>
      <c r="AB348" s="96">
        <v>1966</v>
      </c>
      <c r="AC348" s="97">
        <v>48027.195845471753</v>
      </c>
      <c r="AD348" s="96">
        <v>13783.112125410116</v>
      </c>
      <c r="AE348" s="97">
        <v>9820.3285364511394</v>
      </c>
      <c r="AF348" s="96">
        <v>1639.74</v>
      </c>
      <c r="AG348" s="77"/>
      <c r="AH348" s="97">
        <v>10053.184445369823</v>
      </c>
      <c r="AI348" s="96">
        <v>12</v>
      </c>
      <c r="AJ348" s="77"/>
      <c r="AK348" s="97">
        <v>7622.8097804665322</v>
      </c>
      <c r="AL348" s="96">
        <v>3618</v>
      </c>
      <c r="AM348" s="77"/>
      <c r="AN348" s="97">
        <v>0</v>
      </c>
      <c r="AO348" s="96">
        <v>0</v>
      </c>
      <c r="AP348" s="77"/>
      <c r="AQ348" s="97">
        <v>0</v>
      </c>
      <c r="AR348" s="96">
        <v>0</v>
      </c>
      <c r="AS348" s="77"/>
      <c r="AT348" s="97">
        <v>6323.783375157871</v>
      </c>
      <c r="AU348" s="96">
        <v>913</v>
      </c>
      <c r="AV348" s="77"/>
      <c r="AW348" s="97">
        <v>655.73820000000001</v>
      </c>
      <c r="AX348" s="96">
        <v>3527</v>
      </c>
      <c r="AY348" s="77"/>
      <c r="AZ348" s="96">
        <v>34475.844337445364</v>
      </c>
      <c r="BA348" s="96">
        <v>9709.74</v>
      </c>
      <c r="BB348" s="94">
        <v>-24766.104337445366</v>
      </c>
      <c r="BD348" s="8">
        <v>2</v>
      </c>
    </row>
    <row r="349" spans="1:56" ht="24.9" hidden="1" customHeight="1" x14ac:dyDescent="0.3">
      <c r="A349" s="81">
        <v>150000879</v>
      </c>
      <c r="B349" s="490" t="s">
        <v>803</v>
      </c>
      <c r="C349" s="121">
        <v>5</v>
      </c>
      <c r="D349" s="226" t="s">
        <v>870</v>
      </c>
      <c r="E349" s="220">
        <v>4570.7300000000005</v>
      </c>
      <c r="F349" s="221">
        <v>153685.29668780757</v>
      </c>
      <c r="G349" s="221">
        <v>417270.45226083847</v>
      </c>
      <c r="H349" s="221">
        <v>263585.15557303093</v>
      </c>
      <c r="I349" s="97">
        <v>524.35</v>
      </c>
      <c r="J349" s="96">
        <v>224186.94226083843</v>
      </c>
      <c r="K349" s="227"/>
      <c r="L349" s="97">
        <v>0</v>
      </c>
      <c r="M349" s="96">
        <v>594</v>
      </c>
      <c r="N349" s="117"/>
      <c r="O349" s="97">
        <v>0</v>
      </c>
      <c r="P349" s="96">
        <v>0</v>
      </c>
      <c r="Q349" s="228"/>
      <c r="R349" s="97">
        <v>0</v>
      </c>
      <c r="S349" s="96">
        <v>0</v>
      </c>
      <c r="T349" s="229"/>
      <c r="U349" s="97">
        <v>0</v>
      </c>
      <c r="V349" s="96">
        <v>0</v>
      </c>
      <c r="W349" s="97">
        <v>22</v>
      </c>
      <c r="X349" s="96">
        <v>12153.51</v>
      </c>
      <c r="Y349" s="97">
        <v>32838</v>
      </c>
      <c r="Z349" s="96">
        <v>0</v>
      </c>
      <c r="AA349" s="97">
        <v>25608</v>
      </c>
      <c r="AB349" s="96">
        <v>6802</v>
      </c>
      <c r="AC349" s="97">
        <v>99876</v>
      </c>
      <c r="AD349" s="96">
        <v>15212</v>
      </c>
      <c r="AE349" s="97">
        <v>16617.963721041608</v>
      </c>
      <c r="AF349" s="96">
        <v>13444</v>
      </c>
      <c r="AG349" s="77"/>
      <c r="AH349" s="97">
        <v>21982.587599402865</v>
      </c>
      <c r="AI349" s="96">
        <v>699</v>
      </c>
      <c r="AJ349" s="77"/>
      <c r="AK349" s="97">
        <v>11035.952242126636</v>
      </c>
      <c r="AL349" s="96">
        <v>15260</v>
      </c>
      <c r="AM349" s="77"/>
      <c r="AN349" s="97">
        <v>0</v>
      </c>
      <c r="AO349" s="96">
        <v>0</v>
      </c>
      <c r="AP349" s="77"/>
      <c r="AQ349" s="97">
        <v>0</v>
      </c>
      <c r="AR349" s="96">
        <v>0</v>
      </c>
      <c r="AS349" s="77"/>
      <c r="AT349" s="97">
        <v>15071.644211828945</v>
      </c>
      <c r="AU349" s="96">
        <v>2475</v>
      </c>
      <c r="AV349" s="77"/>
      <c r="AW349" s="97">
        <v>1229.6421</v>
      </c>
      <c r="AX349" s="96">
        <v>10806</v>
      </c>
      <c r="AY349" s="77"/>
      <c r="AZ349" s="96">
        <v>65937.789874400056</v>
      </c>
      <c r="BA349" s="96">
        <v>42684</v>
      </c>
      <c r="BB349" s="94">
        <v>-23253.789874400056</v>
      </c>
      <c r="BD349" s="8">
        <v>2</v>
      </c>
    </row>
    <row r="350" spans="1:56" ht="24.9" hidden="1" customHeight="1" x14ac:dyDescent="0.3">
      <c r="A350" s="81">
        <v>150000880</v>
      </c>
      <c r="B350" s="490" t="s">
        <v>805</v>
      </c>
      <c r="C350" s="121">
        <v>4</v>
      </c>
      <c r="D350" s="226" t="s">
        <v>870</v>
      </c>
      <c r="E350" s="220">
        <v>2726.35</v>
      </c>
      <c r="F350" s="221">
        <v>115630.01101519614</v>
      </c>
      <c r="G350" s="221">
        <v>46016.519033623743</v>
      </c>
      <c r="H350" s="221">
        <v>-69613.491981572399</v>
      </c>
      <c r="I350" s="97">
        <v>9.0399999999999991</v>
      </c>
      <c r="J350" s="96">
        <v>5723</v>
      </c>
      <c r="K350" s="227"/>
      <c r="L350" s="97">
        <v>0</v>
      </c>
      <c r="M350" s="96">
        <v>9859</v>
      </c>
      <c r="N350" s="117"/>
      <c r="O350" s="97">
        <v>0</v>
      </c>
      <c r="P350" s="96">
        <v>0</v>
      </c>
      <c r="Q350" s="228"/>
      <c r="R350" s="97">
        <v>0</v>
      </c>
      <c r="S350" s="96">
        <v>0</v>
      </c>
      <c r="T350" s="229"/>
      <c r="U350" s="97">
        <v>0</v>
      </c>
      <c r="V350" s="96">
        <v>0</v>
      </c>
      <c r="W350" s="97">
        <v>34</v>
      </c>
      <c r="X350" s="96">
        <v>10576.124016209455</v>
      </c>
      <c r="Y350" s="97">
        <v>2808</v>
      </c>
      <c r="Z350" s="96">
        <v>0</v>
      </c>
      <c r="AA350" s="97">
        <v>0</v>
      </c>
      <c r="AB350" s="96">
        <v>1089</v>
      </c>
      <c r="AC350" s="97">
        <v>7225.3950174142865</v>
      </c>
      <c r="AD350" s="96">
        <v>8736</v>
      </c>
      <c r="AE350" s="97">
        <v>13631.415333772729</v>
      </c>
      <c r="AF350" s="96">
        <v>2481</v>
      </c>
      <c r="AG350" s="77"/>
      <c r="AH350" s="97">
        <v>15560.756895495677</v>
      </c>
      <c r="AI350" s="96">
        <v>2836</v>
      </c>
      <c r="AJ350" s="77"/>
      <c r="AK350" s="97">
        <v>7097.0407947573549</v>
      </c>
      <c r="AL350" s="96">
        <v>1379.977982145864</v>
      </c>
      <c r="AM350" s="77"/>
      <c r="AN350" s="97">
        <v>0</v>
      </c>
      <c r="AO350" s="96">
        <v>0</v>
      </c>
      <c r="AP350" s="77"/>
      <c r="AQ350" s="97">
        <v>0</v>
      </c>
      <c r="AR350" s="96">
        <v>6312</v>
      </c>
      <c r="AS350" s="77"/>
      <c r="AT350" s="97">
        <v>10745.144601967564</v>
      </c>
      <c r="AU350" s="96">
        <v>1758</v>
      </c>
      <c r="AV350" s="77"/>
      <c r="AW350" s="97">
        <v>736.11450000000013</v>
      </c>
      <c r="AX350" s="96">
        <v>4165</v>
      </c>
      <c r="AY350" s="77"/>
      <c r="AZ350" s="96">
        <v>47770.472125993329</v>
      </c>
      <c r="BA350" s="96">
        <v>18931.977982145865</v>
      </c>
      <c r="BB350" s="94">
        <v>-28838.494143847463</v>
      </c>
      <c r="BD350" s="8">
        <v>2</v>
      </c>
    </row>
    <row r="351" spans="1:56" ht="24.9" hidden="1" customHeight="1" x14ac:dyDescent="0.3">
      <c r="A351" s="81">
        <v>150000881</v>
      </c>
      <c r="B351" s="490" t="s">
        <v>807</v>
      </c>
      <c r="C351" s="121">
        <v>9</v>
      </c>
      <c r="D351" s="226" t="s">
        <v>870</v>
      </c>
      <c r="E351" s="220">
        <v>2405.4</v>
      </c>
      <c r="F351" s="221">
        <v>117238.76192253421</v>
      </c>
      <c r="G351" s="221">
        <v>59138.886967483311</v>
      </c>
      <c r="H351" s="221">
        <v>-58099.874955050895</v>
      </c>
      <c r="I351" s="97">
        <v>9</v>
      </c>
      <c r="J351" s="96">
        <v>3071.29</v>
      </c>
      <c r="K351" s="227"/>
      <c r="L351" s="97">
        <v>0</v>
      </c>
      <c r="M351" s="96">
        <v>0</v>
      </c>
      <c r="N351" s="117"/>
      <c r="O351" s="97">
        <v>0</v>
      </c>
      <c r="P351" s="96">
        <v>0</v>
      </c>
      <c r="Q351" s="228"/>
      <c r="R351" s="97">
        <v>9</v>
      </c>
      <c r="S351" s="96">
        <v>15696</v>
      </c>
      <c r="T351" s="229"/>
      <c r="U351" s="97">
        <v>208.56930681944473</v>
      </c>
      <c r="V351" s="96">
        <v>0</v>
      </c>
      <c r="W351" s="97">
        <v>14</v>
      </c>
      <c r="X351" s="96">
        <v>3036</v>
      </c>
      <c r="Y351" s="97">
        <v>6752.1413019389802</v>
      </c>
      <c r="Z351" s="96">
        <v>0</v>
      </c>
      <c r="AA351" s="97">
        <v>0</v>
      </c>
      <c r="AB351" s="96">
        <v>0</v>
      </c>
      <c r="AC351" s="97">
        <v>19536.886358724882</v>
      </c>
      <c r="AD351" s="96">
        <v>10838</v>
      </c>
      <c r="AE351" s="97">
        <v>6242.8725371932187</v>
      </c>
      <c r="AF351" s="96">
        <v>775</v>
      </c>
      <c r="AG351" s="77"/>
      <c r="AH351" s="97">
        <v>6547.5612973272273</v>
      </c>
      <c r="AI351" s="96">
        <v>0</v>
      </c>
      <c r="AJ351" s="77"/>
      <c r="AK351" s="97">
        <v>3204.4231525969408</v>
      </c>
      <c r="AL351" s="96">
        <v>1953</v>
      </c>
      <c r="AM351" s="77"/>
      <c r="AN351" s="97">
        <v>7340.0573417611986</v>
      </c>
      <c r="AO351" s="96">
        <v>0</v>
      </c>
      <c r="AP351" s="77"/>
      <c r="AQ351" s="97">
        <v>3025.7622694959232</v>
      </c>
      <c r="AR351" s="96">
        <v>0</v>
      </c>
      <c r="AS351" s="77"/>
      <c r="AT351" s="97">
        <v>2792.6110505485981</v>
      </c>
      <c r="AU351" s="96">
        <v>32692.510224882495</v>
      </c>
      <c r="AV351" s="77"/>
      <c r="AW351" s="97">
        <v>649.45800000000008</v>
      </c>
      <c r="AX351" s="96">
        <v>417</v>
      </c>
      <c r="AY351" s="77"/>
      <c r="AZ351" s="96">
        <v>29802.745648923108</v>
      </c>
      <c r="BA351" s="96">
        <v>35837.510224882499</v>
      </c>
      <c r="BB351" s="94">
        <v>6034.7645759593906</v>
      </c>
      <c r="BD351" s="8">
        <v>2</v>
      </c>
    </row>
    <row r="352" spans="1:56" ht="24.9" hidden="1" customHeight="1" x14ac:dyDescent="0.3">
      <c r="A352" s="81">
        <v>150000882</v>
      </c>
      <c r="B352" s="490" t="s">
        <v>809</v>
      </c>
      <c r="C352" s="121">
        <v>5</v>
      </c>
      <c r="D352" s="226" t="s">
        <v>870</v>
      </c>
      <c r="E352" s="220">
        <v>3012.17</v>
      </c>
      <c r="F352" s="221">
        <v>124184.91508882526</v>
      </c>
      <c r="G352" s="221">
        <v>121204.14103915921</v>
      </c>
      <c r="H352" s="221">
        <v>-2980.7740496660554</v>
      </c>
      <c r="I352" s="97">
        <v>85</v>
      </c>
      <c r="J352" s="96">
        <v>26982</v>
      </c>
      <c r="K352" s="227"/>
      <c r="L352" s="97">
        <v>0</v>
      </c>
      <c r="M352" s="96">
        <v>12787</v>
      </c>
      <c r="N352" s="117"/>
      <c r="O352" s="97">
        <v>0</v>
      </c>
      <c r="P352" s="96">
        <v>0</v>
      </c>
      <c r="Q352" s="228"/>
      <c r="R352" s="97">
        <v>0</v>
      </c>
      <c r="S352" s="96">
        <v>0</v>
      </c>
      <c r="T352" s="229"/>
      <c r="U352" s="97">
        <v>0</v>
      </c>
      <c r="V352" s="96">
        <v>0</v>
      </c>
      <c r="W352" s="97">
        <v>30</v>
      </c>
      <c r="X352" s="96">
        <v>9367.1410391591999</v>
      </c>
      <c r="Y352" s="97">
        <v>0</v>
      </c>
      <c r="Z352" s="96">
        <v>0</v>
      </c>
      <c r="AA352" s="97">
        <v>0</v>
      </c>
      <c r="AB352" s="96">
        <v>0</v>
      </c>
      <c r="AC352" s="97">
        <v>70068</v>
      </c>
      <c r="AD352" s="96">
        <v>2000</v>
      </c>
      <c r="AE352" s="97">
        <v>11544.232119005392</v>
      </c>
      <c r="AF352" s="96">
        <v>20087</v>
      </c>
      <c r="AG352" s="234"/>
      <c r="AH352" s="97">
        <v>15948.887938148851</v>
      </c>
      <c r="AI352" s="96">
        <v>26</v>
      </c>
      <c r="AJ352" s="77"/>
      <c r="AK352" s="97">
        <v>8550.9799396341969</v>
      </c>
      <c r="AL352" s="96">
        <v>4101</v>
      </c>
      <c r="AM352" s="77"/>
      <c r="AN352" s="97">
        <v>0</v>
      </c>
      <c r="AO352" s="96">
        <v>0</v>
      </c>
      <c r="AP352" s="77"/>
      <c r="AQ352" s="97">
        <v>0</v>
      </c>
      <c r="AR352" s="96">
        <v>0</v>
      </c>
      <c r="AS352" s="77"/>
      <c r="AT352" s="97">
        <v>6905.1428695664363</v>
      </c>
      <c r="AU352" s="96">
        <v>2554</v>
      </c>
      <c r="AV352" s="77"/>
      <c r="AW352" s="97">
        <v>827.16389999999978</v>
      </c>
      <c r="AX352" s="96">
        <v>3317</v>
      </c>
      <c r="AY352" s="77"/>
      <c r="AZ352" s="96">
        <v>43776.406766354878</v>
      </c>
      <c r="BA352" s="96">
        <v>30085</v>
      </c>
      <c r="BB352" s="94">
        <v>-13691.406766354878</v>
      </c>
      <c r="BD352" s="8">
        <v>2</v>
      </c>
    </row>
    <row r="353" spans="1:56" ht="24.9" hidden="1" customHeight="1" x14ac:dyDescent="0.3">
      <c r="A353" s="81">
        <v>150000883</v>
      </c>
      <c r="B353" s="490" t="s">
        <v>811</v>
      </c>
      <c r="C353" s="121">
        <v>5</v>
      </c>
      <c r="D353" s="226" t="s">
        <v>870</v>
      </c>
      <c r="E353" s="220">
        <v>1851.94</v>
      </c>
      <c r="F353" s="221">
        <v>76142.76187019315</v>
      </c>
      <c r="G353" s="221">
        <v>78743.406676507861</v>
      </c>
      <c r="H353" s="221">
        <v>2600.6448063147109</v>
      </c>
      <c r="I353" s="97">
        <v>21.5</v>
      </c>
      <c r="J353" s="96">
        <v>4222</v>
      </c>
      <c r="K353" s="231"/>
      <c r="L353" s="97">
        <v>1</v>
      </c>
      <c r="M353" s="96">
        <v>62860</v>
      </c>
      <c r="N353" s="117"/>
      <c r="O353" s="97">
        <v>0</v>
      </c>
      <c r="P353" s="96">
        <v>0</v>
      </c>
      <c r="Q353" s="228"/>
      <c r="R353" s="97">
        <v>0</v>
      </c>
      <c r="S353" s="96">
        <v>0</v>
      </c>
      <c r="T353" s="229"/>
      <c r="U353" s="97">
        <v>0</v>
      </c>
      <c r="V353" s="96">
        <v>0</v>
      </c>
      <c r="W353" s="97">
        <v>4</v>
      </c>
      <c r="X353" s="96">
        <v>2828.6012900613878</v>
      </c>
      <c r="Y353" s="97">
        <v>1557</v>
      </c>
      <c r="Z353" s="96">
        <v>0</v>
      </c>
      <c r="AA353" s="97">
        <v>0</v>
      </c>
      <c r="AB353" s="96">
        <v>1744.62</v>
      </c>
      <c r="AC353" s="97">
        <v>4593.1853864464774</v>
      </c>
      <c r="AD353" s="96">
        <v>938</v>
      </c>
      <c r="AE353" s="97">
        <v>7912.0977707071133</v>
      </c>
      <c r="AF353" s="96">
        <v>1148</v>
      </c>
      <c r="AG353" s="77"/>
      <c r="AH353" s="97">
        <v>9486.0061353692126</v>
      </c>
      <c r="AI353" s="96">
        <v>0</v>
      </c>
      <c r="AJ353" s="77"/>
      <c r="AK353" s="97">
        <v>4811.7225689216084</v>
      </c>
      <c r="AL353" s="96">
        <v>12898.813930334314</v>
      </c>
      <c r="AM353" s="77"/>
      <c r="AN353" s="97">
        <v>0</v>
      </c>
      <c r="AO353" s="96">
        <v>0</v>
      </c>
      <c r="AP353" s="77"/>
      <c r="AQ353" s="97">
        <v>0</v>
      </c>
      <c r="AR353" s="96">
        <v>0</v>
      </c>
      <c r="AS353" s="77"/>
      <c r="AT353" s="97">
        <v>3213.7534448389533</v>
      </c>
      <c r="AU353" s="96">
        <v>709</v>
      </c>
      <c r="AV353" s="77"/>
      <c r="AW353" s="97">
        <v>500.02379999999994</v>
      </c>
      <c r="AX353" s="96">
        <v>2533</v>
      </c>
      <c r="AY353" s="77"/>
      <c r="AZ353" s="96">
        <v>25923.603719836887</v>
      </c>
      <c r="BA353" s="96">
        <v>17288.813930334312</v>
      </c>
      <c r="BB353" s="94">
        <v>-8634.7897895025744</v>
      </c>
      <c r="BD353" s="8">
        <v>2</v>
      </c>
    </row>
    <row r="354" spans="1:56" ht="24.9" hidden="1" customHeight="1" x14ac:dyDescent="0.3">
      <c r="A354" s="81">
        <v>150000884</v>
      </c>
      <c r="B354" s="490" t="s">
        <v>813</v>
      </c>
      <c r="C354" s="121">
        <v>5</v>
      </c>
      <c r="D354" s="226" t="s">
        <v>870</v>
      </c>
      <c r="E354" s="220">
        <v>3396.3</v>
      </c>
      <c r="F354" s="221">
        <v>159450.88135204476</v>
      </c>
      <c r="G354" s="221">
        <v>135529.93041654926</v>
      </c>
      <c r="H354" s="221">
        <v>-23920.950935495493</v>
      </c>
      <c r="I354" s="97">
        <v>14</v>
      </c>
      <c r="J354" s="96">
        <v>6138.89</v>
      </c>
      <c r="K354" s="227"/>
      <c r="L354" s="97">
        <v>2</v>
      </c>
      <c r="M354" s="96">
        <v>121039</v>
      </c>
      <c r="N354" s="117"/>
      <c r="O354" s="97">
        <v>0</v>
      </c>
      <c r="P354" s="96">
        <v>0</v>
      </c>
      <c r="Q354" s="228"/>
      <c r="R354" s="97">
        <v>0</v>
      </c>
      <c r="S354" s="96">
        <v>0</v>
      </c>
      <c r="T354" s="229"/>
      <c r="U354" s="97">
        <v>0</v>
      </c>
      <c r="V354" s="96">
        <v>0</v>
      </c>
      <c r="W354" s="97">
        <v>0</v>
      </c>
      <c r="X354" s="96">
        <v>742.49</v>
      </c>
      <c r="Y354" s="97">
        <v>0</v>
      </c>
      <c r="Z354" s="96">
        <v>0</v>
      </c>
      <c r="AA354" s="97">
        <v>0</v>
      </c>
      <c r="AB354" s="96">
        <v>1002</v>
      </c>
      <c r="AC354" s="97">
        <v>3125</v>
      </c>
      <c r="AD354" s="96">
        <v>3482.5504165492639</v>
      </c>
      <c r="AE354" s="97">
        <v>14729.481067983359</v>
      </c>
      <c r="AF354" s="96">
        <v>3563</v>
      </c>
      <c r="AG354" s="161"/>
      <c r="AH354" s="97">
        <v>20895.361891060511</v>
      </c>
      <c r="AI354" s="96">
        <v>2990</v>
      </c>
      <c r="AJ354" s="77"/>
      <c r="AK354" s="97">
        <v>8840.954985978944</v>
      </c>
      <c r="AL354" s="96">
        <v>1351</v>
      </c>
      <c r="AM354" s="77"/>
      <c r="AN354" s="97">
        <v>0</v>
      </c>
      <c r="AO354" s="96">
        <v>0</v>
      </c>
      <c r="AP354" s="77"/>
      <c r="AQ354" s="97">
        <v>0</v>
      </c>
      <c r="AR354" s="96">
        <v>0</v>
      </c>
      <c r="AS354" s="77"/>
      <c r="AT354" s="97">
        <v>10411.280531640783</v>
      </c>
      <c r="AU354" s="96">
        <v>334</v>
      </c>
      <c r="AV354" s="77"/>
      <c r="AW354" s="97">
        <v>917.93250000000012</v>
      </c>
      <c r="AX354" s="96">
        <v>7121</v>
      </c>
      <c r="AY354" s="77"/>
      <c r="AZ354" s="96">
        <v>55795.010976663601</v>
      </c>
      <c r="BA354" s="96">
        <v>15359</v>
      </c>
      <c r="BB354" s="94">
        <v>-40436.010976663601</v>
      </c>
      <c r="BD354" s="8">
        <v>2</v>
      </c>
    </row>
    <row r="355" spans="1:56" ht="24.9" hidden="1" customHeight="1" thickBot="1" x14ac:dyDescent="0.35">
      <c r="A355" s="248">
        <v>150000885</v>
      </c>
      <c r="B355" s="493" t="s">
        <v>815</v>
      </c>
      <c r="C355" s="142">
        <v>4</v>
      </c>
      <c r="D355" s="249" t="s">
        <v>870</v>
      </c>
      <c r="E355" s="220">
        <v>1494.6000000000001</v>
      </c>
      <c r="F355" s="221">
        <v>75071.47445981302</v>
      </c>
      <c r="G355" s="250">
        <v>32282.766053245225</v>
      </c>
      <c r="H355" s="250">
        <v>-42788.708406567792</v>
      </c>
      <c r="I355" s="97">
        <v>2</v>
      </c>
      <c r="J355" s="96">
        <v>664</v>
      </c>
      <c r="K355" s="251"/>
      <c r="L355" s="97">
        <v>0</v>
      </c>
      <c r="M355" s="96">
        <v>673</v>
      </c>
      <c r="N355" s="133"/>
      <c r="O355" s="97">
        <v>0</v>
      </c>
      <c r="P355" s="96">
        <v>0</v>
      </c>
      <c r="Q355" s="252"/>
      <c r="R355" s="97">
        <v>0</v>
      </c>
      <c r="S355" s="96">
        <v>0</v>
      </c>
      <c r="T355" s="253"/>
      <c r="U355" s="97">
        <v>0</v>
      </c>
      <c r="V355" s="96">
        <v>0</v>
      </c>
      <c r="W355" s="97">
        <v>0</v>
      </c>
      <c r="X355" s="96">
        <v>0</v>
      </c>
      <c r="Y355" s="97">
        <v>6224.7660532452237</v>
      </c>
      <c r="Z355" s="96">
        <v>0</v>
      </c>
      <c r="AA355" s="97">
        <v>0</v>
      </c>
      <c r="AB355" s="96">
        <v>1002</v>
      </c>
      <c r="AC355" s="97">
        <v>0</v>
      </c>
      <c r="AD355" s="96">
        <v>23719</v>
      </c>
      <c r="AE355" s="97">
        <v>6968.9312587883378</v>
      </c>
      <c r="AF355" s="96">
        <v>2510.88</v>
      </c>
      <c r="AG355" s="138"/>
      <c r="AH355" s="97">
        <v>8500.6602747571669</v>
      </c>
      <c r="AI355" s="96">
        <v>0</v>
      </c>
      <c r="AJ355" s="138"/>
      <c r="AK355" s="97">
        <v>3634.0108292389828</v>
      </c>
      <c r="AL355" s="96">
        <v>1143</v>
      </c>
      <c r="AM355" s="138"/>
      <c r="AN355" s="97">
        <v>0</v>
      </c>
      <c r="AO355" s="96">
        <v>0</v>
      </c>
      <c r="AP355" s="138"/>
      <c r="AQ355" s="97">
        <v>0</v>
      </c>
      <c r="AR355" s="96">
        <v>0</v>
      </c>
      <c r="AS355" s="138"/>
      <c r="AT355" s="97">
        <v>3196.8717635714406</v>
      </c>
      <c r="AU355" s="96">
        <v>1110</v>
      </c>
      <c r="AV355" s="244"/>
      <c r="AW355" s="97">
        <v>403.54200000000003</v>
      </c>
      <c r="AX355" s="96">
        <v>2755</v>
      </c>
      <c r="AY355" s="138"/>
      <c r="AZ355" s="254">
        <v>22704.016126355931</v>
      </c>
      <c r="BA355" s="254">
        <v>7518.88</v>
      </c>
      <c r="BB355" s="89">
        <v>-15185.13612635593</v>
      </c>
      <c r="BD355" s="8">
        <v>2</v>
      </c>
    </row>
    <row r="356" spans="1:56" s="266" customFormat="1" ht="24.9" hidden="1" customHeight="1" thickBot="1" x14ac:dyDescent="0.35">
      <c r="A356" s="255"/>
      <c r="B356" s="256" t="s">
        <v>816</v>
      </c>
      <c r="C356" s="256"/>
      <c r="D356" s="257"/>
      <c r="E356" s="258">
        <v>1010381.8699999996</v>
      </c>
      <c r="F356" s="259">
        <v>56498381.966801673</v>
      </c>
      <c r="G356" s="260">
        <v>60395215.350070171</v>
      </c>
      <c r="H356" s="259">
        <v>3896833.3832684956</v>
      </c>
      <c r="I356" s="261">
        <v>39614.260000000017</v>
      </c>
      <c r="J356" s="262">
        <v>11829864.229234545</v>
      </c>
      <c r="K356" s="263"/>
      <c r="L356" s="261">
        <v>273</v>
      </c>
      <c r="M356" s="262">
        <v>13489908.467138998</v>
      </c>
      <c r="N356" s="264"/>
      <c r="O356" s="261">
        <v>14559.199999999999</v>
      </c>
      <c r="P356" s="262">
        <v>3126121.964836718</v>
      </c>
      <c r="Q356" s="265"/>
      <c r="R356" s="261">
        <v>1307.2</v>
      </c>
      <c r="S356" s="262">
        <v>9955743.252816543</v>
      </c>
      <c r="T356" s="264"/>
      <c r="U356" s="261">
        <v>567868.33711116225</v>
      </c>
      <c r="V356" s="262">
        <v>0</v>
      </c>
      <c r="W356" s="261">
        <v>5836.6100000000006</v>
      </c>
      <c r="X356" s="262">
        <v>2058726.5196293183</v>
      </c>
      <c r="Y356" s="261">
        <v>7052153.0197396316</v>
      </c>
      <c r="Z356" s="262">
        <v>0</v>
      </c>
      <c r="AA356" s="261">
        <v>405279.17457664828</v>
      </c>
      <c r="AB356" s="262">
        <v>1361045.1807537898</v>
      </c>
      <c r="AC356" s="261">
        <v>5799641.3549118498</v>
      </c>
      <c r="AD356" s="262">
        <v>4748863.8493209621</v>
      </c>
      <c r="AE356" s="261">
        <v>3821150.3933746018</v>
      </c>
      <c r="AF356" s="262">
        <v>2076608.0101152733</v>
      </c>
      <c r="AG356" s="262">
        <v>-1744542.3832593285</v>
      </c>
      <c r="AH356" s="261">
        <v>4899150.4211134976</v>
      </c>
      <c r="AI356" s="262">
        <v>2742247.7548386403</v>
      </c>
      <c r="AJ356" s="262">
        <v>-2156902.6662748572</v>
      </c>
      <c r="AK356" s="261">
        <v>2187157.9864980332</v>
      </c>
      <c r="AL356" s="262">
        <v>1847961.9284580189</v>
      </c>
      <c r="AM356" s="262">
        <v>-339196.05804001424</v>
      </c>
      <c r="AN356" s="261">
        <v>1957379.0282107559</v>
      </c>
      <c r="AO356" s="262">
        <v>496491.87678505405</v>
      </c>
      <c r="AP356" s="262">
        <v>-1460887.1514257018</v>
      </c>
      <c r="AQ356" s="261">
        <v>1374306.4980891873</v>
      </c>
      <c r="AR356" s="262">
        <v>453461.93266428786</v>
      </c>
      <c r="AS356" s="262">
        <v>-920844.56542489945</v>
      </c>
      <c r="AT356" s="261">
        <v>2893614.8113088887</v>
      </c>
      <c r="AU356" s="262">
        <v>2059865.9331099242</v>
      </c>
      <c r="AV356" s="262">
        <v>-833748.87819896452</v>
      </c>
      <c r="AW356" s="261">
        <v>369365.47710788948</v>
      </c>
      <c r="AX356" s="262">
        <v>458533.35000000003</v>
      </c>
      <c r="AY356" s="262"/>
      <c r="AZ356" s="262">
        <v>17502124.615702856</v>
      </c>
      <c r="BA356" s="262">
        <v>10135170.785971198</v>
      </c>
      <c r="BB356" s="154">
        <v>-7366953.8297316581</v>
      </c>
      <c r="BD356" s="267"/>
    </row>
    <row r="358" spans="1:56" x14ac:dyDescent="0.3">
      <c r="F358" s="6">
        <v>56498381.966801673</v>
      </c>
      <c r="G358" s="6">
        <v>60395215.350070171</v>
      </c>
      <c r="I358" s="6">
        <v>1359.8399999999997</v>
      </c>
      <c r="J358" s="6">
        <v>848630</v>
      </c>
      <c r="L358" s="6">
        <v>8</v>
      </c>
      <c r="M358" s="6">
        <v>594065</v>
      </c>
      <c r="O358" s="6">
        <v>767</v>
      </c>
      <c r="P358" s="6">
        <v>216331</v>
      </c>
      <c r="R358" s="6">
        <v>35</v>
      </c>
      <c r="S358" s="6">
        <v>434177</v>
      </c>
      <c r="W358" s="6">
        <v>86.1</v>
      </c>
      <c r="X358" s="6">
        <v>81143.355085310002</v>
      </c>
      <c r="Y358" s="6">
        <v>300490</v>
      </c>
      <c r="AB358" s="6">
        <v>122135</v>
      </c>
      <c r="AC358" s="6">
        <v>253704</v>
      </c>
      <c r="AD358" s="6">
        <v>119394</v>
      </c>
      <c r="AZ358" s="6">
        <v>17502124.615702856</v>
      </c>
      <c r="BA358" s="6">
        <v>10135170.785971198</v>
      </c>
    </row>
    <row r="361" spans="1:56" ht="15.6" x14ac:dyDescent="0.3">
      <c r="A361" s="184"/>
      <c r="B361" s="268" t="s">
        <v>817</v>
      </c>
      <c r="C361" s="269"/>
      <c r="D361" s="270"/>
      <c r="E361" s="184"/>
      <c r="F361" s="77">
        <v>19776266.930395056</v>
      </c>
      <c r="G361" s="77">
        <v>21592467.846000832</v>
      </c>
      <c r="H361" s="77">
        <v>1816200.9156057748</v>
      </c>
      <c r="I361" s="77">
        <v>10987.08</v>
      </c>
      <c r="J361" s="77">
        <v>3182225.5087596062</v>
      </c>
      <c r="K361" s="77">
        <v>0</v>
      </c>
      <c r="L361" s="77">
        <v>69</v>
      </c>
      <c r="M361" s="77">
        <v>3897751.9145908211</v>
      </c>
      <c r="N361" s="77">
        <v>0</v>
      </c>
      <c r="O361" s="77">
        <v>6078.5</v>
      </c>
      <c r="P361" s="77">
        <v>1323225.81</v>
      </c>
      <c r="Q361" s="77">
        <v>0</v>
      </c>
      <c r="R361" s="77">
        <v>675.2</v>
      </c>
      <c r="S361" s="77">
        <v>5309311.5042202901</v>
      </c>
      <c r="T361" s="77">
        <v>0</v>
      </c>
      <c r="U361" s="77">
        <v>344611.67716808373</v>
      </c>
      <c r="V361" s="77">
        <v>0</v>
      </c>
      <c r="W361" s="77">
        <v>1616.1599999999999</v>
      </c>
      <c r="X361" s="77">
        <v>550675.86967481521</v>
      </c>
      <c r="Y361" s="77">
        <v>1928460.6528171054</v>
      </c>
      <c r="Z361" s="77">
        <v>0</v>
      </c>
      <c r="AA361" s="77">
        <v>148703.17457664828</v>
      </c>
      <c r="AB361" s="77">
        <v>560262.07538962213</v>
      </c>
      <c r="AC361" s="77">
        <v>2661102.3270665449</v>
      </c>
      <c r="AD361" s="77">
        <v>1686137.3317373025</v>
      </c>
      <c r="AE361" s="77">
        <v>1071166.0154325815</v>
      </c>
      <c r="AF361" s="77">
        <v>544607.26278295356</v>
      </c>
      <c r="AG361" s="77">
        <v>0</v>
      </c>
      <c r="AH361" s="77">
        <v>1317858.04137655</v>
      </c>
      <c r="AI361" s="77">
        <v>1254400.2547763742</v>
      </c>
      <c r="AJ361" s="77">
        <v>0</v>
      </c>
      <c r="AK361" s="77">
        <v>578601.29260695004</v>
      </c>
      <c r="AL361" s="77">
        <v>384899.39430871262</v>
      </c>
      <c r="AM361" s="77">
        <v>0</v>
      </c>
      <c r="AN361" s="77">
        <v>983141.17323728197</v>
      </c>
      <c r="AO361" s="77">
        <v>252895.76675681199</v>
      </c>
      <c r="AP361" s="77">
        <v>0</v>
      </c>
      <c r="AQ361" s="77">
        <v>718426.87548878184</v>
      </c>
      <c r="AR361" s="77">
        <v>230770.5493749179</v>
      </c>
      <c r="AS361" s="77">
        <v>0</v>
      </c>
      <c r="AT361" s="77">
        <v>909551.07435902103</v>
      </c>
      <c r="AU361" s="77">
        <v>693080.27307393192</v>
      </c>
      <c r="AV361" s="77">
        <v>0</v>
      </c>
      <c r="AW361" s="77">
        <v>186480.37179621006</v>
      </c>
      <c r="AX361" s="77">
        <v>196041.54</v>
      </c>
      <c r="AY361" s="77">
        <v>0</v>
      </c>
      <c r="AZ361" s="77">
        <v>5765224.8442973793</v>
      </c>
      <c r="BA361" s="77">
        <v>3556695.0410737023</v>
      </c>
      <c r="BB361" s="77">
        <v>-2208529.8032236756</v>
      </c>
    </row>
    <row r="362" spans="1:56" ht="15.6" x14ac:dyDescent="0.3">
      <c r="A362" s="184"/>
      <c r="B362" s="268" t="s">
        <v>818</v>
      </c>
      <c r="C362" s="269"/>
      <c r="D362" s="270"/>
      <c r="E362" s="184"/>
      <c r="F362" s="77">
        <v>17685515.066377245</v>
      </c>
      <c r="G362" s="77">
        <v>19122992.878042128</v>
      </c>
      <c r="H362" s="77">
        <v>1437477.8116648805</v>
      </c>
      <c r="I362" s="77">
        <v>12306.17</v>
      </c>
      <c r="J362" s="77">
        <v>3933996.6417470649</v>
      </c>
      <c r="K362" s="77">
        <v>0</v>
      </c>
      <c r="L362" s="77">
        <v>143</v>
      </c>
      <c r="M362" s="77">
        <v>6654977.912548176</v>
      </c>
      <c r="N362" s="77">
        <v>0</v>
      </c>
      <c r="O362" s="77">
        <v>3081</v>
      </c>
      <c r="P362" s="77">
        <v>623418.04697496921</v>
      </c>
      <c r="Q362" s="77">
        <v>0</v>
      </c>
      <c r="R362" s="77">
        <v>175</v>
      </c>
      <c r="S362" s="77">
        <v>1213669.9302871118</v>
      </c>
      <c r="T362" s="77">
        <v>0</v>
      </c>
      <c r="U362" s="77">
        <v>27516.929943078554</v>
      </c>
      <c r="V362" s="77">
        <v>0</v>
      </c>
      <c r="W362" s="77">
        <v>1875.9</v>
      </c>
      <c r="X362" s="77">
        <v>755102.54394445033</v>
      </c>
      <c r="Y362" s="77">
        <v>2697284.0760691823</v>
      </c>
      <c r="Z362" s="77">
        <v>0</v>
      </c>
      <c r="AA362" s="77">
        <v>203224</v>
      </c>
      <c r="AB362" s="77">
        <v>275235.48536416783</v>
      </c>
      <c r="AC362" s="77">
        <v>1359791.8111004692</v>
      </c>
      <c r="AD362" s="77">
        <v>1378775.5000634557</v>
      </c>
      <c r="AE362" s="77">
        <v>1491684.8810908871</v>
      </c>
      <c r="AF362" s="77">
        <v>733532.5738246066</v>
      </c>
      <c r="AG362" s="77">
        <v>0</v>
      </c>
      <c r="AH362" s="77">
        <v>1967031.6003000417</v>
      </c>
      <c r="AI362" s="77">
        <v>541575.60344678734</v>
      </c>
      <c r="AJ362" s="77">
        <v>0</v>
      </c>
      <c r="AK362" s="77">
        <v>868184.33918282809</v>
      </c>
      <c r="AL362" s="77">
        <v>388208.58766131481</v>
      </c>
      <c r="AM362" s="77">
        <v>0</v>
      </c>
      <c r="AN362" s="77">
        <v>362312.53901419858</v>
      </c>
      <c r="AO362" s="77">
        <v>11667.475771915932</v>
      </c>
      <c r="AP362" s="77">
        <v>0</v>
      </c>
      <c r="AQ362" s="77">
        <v>137971.45526513283</v>
      </c>
      <c r="AR362" s="77">
        <v>88308.279775835254</v>
      </c>
      <c r="AS362" s="77">
        <v>0</v>
      </c>
      <c r="AT362" s="77">
        <v>1018961.6143946655</v>
      </c>
      <c r="AU362" s="77">
        <v>772396.5952423109</v>
      </c>
      <c r="AV362" s="77">
        <v>0</v>
      </c>
      <c r="AW362" s="77">
        <v>100996.39770020322</v>
      </c>
      <c r="AX362" s="77">
        <v>212315</v>
      </c>
      <c r="AY362" s="77">
        <v>0</v>
      </c>
      <c r="AZ362" s="77">
        <v>5947142.8269479573</v>
      </c>
      <c r="BA362" s="77">
        <v>2748004.1157227708</v>
      </c>
      <c r="BB362" s="77">
        <v>-3199138.7112251865</v>
      </c>
    </row>
    <row r="363" spans="1:56" ht="15.6" x14ac:dyDescent="0.3">
      <c r="A363" s="184"/>
      <c r="B363" s="268" t="s">
        <v>819</v>
      </c>
      <c r="C363" s="269"/>
      <c r="D363" s="270"/>
      <c r="E363" s="184"/>
      <c r="F363" s="77">
        <v>19036599.970029358</v>
      </c>
      <c r="G363" s="77">
        <v>19679754.626027189</v>
      </c>
      <c r="H363" s="77">
        <v>643154.65599784371</v>
      </c>
      <c r="I363" s="77">
        <v>16321.009999999997</v>
      </c>
      <c r="J363" s="77">
        <v>4713642.0787278768</v>
      </c>
      <c r="K363" s="77">
        <v>0</v>
      </c>
      <c r="L363" s="77">
        <v>61</v>
      </c>
      <c r="M363" s="77">
        <v>2937178.64</v>
      </c>
      <c r="N363" s="77">
        <v>0</v>
      </c>
      <c r="O363" s="77">
        <v>5399.7</v>
      </c>
      <c r="P363" s="77">
        <v>1179478.1078617491</v>
      </c>
      <c r="Q363" s="77">
        <v>0</v>
      </c>
      <c r="R363" s="77">
        <v>457</v>
      </c>
      <c r="S363" s="77">
        <v>3432761.8183091413</v>
      </c>
      <c r="T363" s="77">
        <v>0</v>
      </c>
      <c r="U363" s="77">
        <v>195739.73</v>
      </c>
      <c r="V363" s="77">
        <v>0</v>
      </c>
      <c r="W363" s="77">
        <v>2344.5500000000002</v>
      </c>
      <c r="X363" s="77">
        <v>752948.10601005261</v>
      </c>
      <c r="Y363" s="77">
        <v>2426408.290853342</v>
      </c>
      <c r="Z363" s="77">
        <v>0</v>
      </c>
      <c r="AA363" s="77">
        <v>53352</v>
      </c>
      <c r="AB363" s="77">
        <v>525547.62000000011</v>
      </c>
      <c r="AC363" s="77">
        <v>1778747.2167448325</v>
      </c>
      <c r="AD363" s="77">
        <v>1683951.0175202019</v>
      </c>
      <c r="AE363" s="77">
        <v>1258299.4968511309</v>
      </c>
      <c r="AF363" s="77">
        <v>798468.1735077129</v>
      </c>
      <c r="AG363" s="77">
        <v>0</v>
      </c>
      <c r="AH363" s="77">
        <v>1614260.7794369059</v>
      </c>
      <c r="AI363" s="77">
        <v>946271.89661547879</v>
      </c>
      <c r="AJ363" s="77">
        <v>0</v>
      </c>
      <c r="AK363" s="77">
        <v>740372.35470825573</v>
      </c>
      <c r="AL363" s="77">
        <v>1074853.9464879911</v>
      </c>
      <c r="AM363" s="77">
        <v>0</v>
      </c>
      <c r="AN363" s="77">
        <v>611925.31595927547</v>
      </c>
      <c r="AO363" s="77">
        <v>231928.63425632601</v>
      </c>
      <c r="AP363" s="77">
        <v>0</v>
      </c>
      <c r="AQ363" s="77">
        <v>517908.16733527201</v>
      </c>
      <c r="AR363" s="77">
        <v>134383.10351353465</v>
      </c>
      <c r="AS363" s="77">
        <v>0</v>
      </c>
      <c r="AT363" s="77">
        <v>965102.12255520257</v>
      </c>
      <c r="AU363" s="77">
        <v>594389.06479368126</v>
      </c>
      <c r="AV363" s="77">
        <v>0</v>
      </c>
      <c r="AW363" s="77">
        <v>81888.707611476042</v>
      </c>
      <c r="AX363" s="77">
        <v>50176.81</v>
      </c>
      <c r="AY363" s="77">
        <v>0</v>
      </c>
      <c r="AZ363" s="77">
        <v>5789756.944457517</v>
      </c>
      <c r="BA363" s="77">
        <v>3830471.6291747252</v>
      </c>
      <c r="BB363" s="77">
        <v>-1959285.3152827939</v>
      </c>
    </row>
    <row r="364" spans="1:56" ht="15.6" x14ac:dyDescent="0.3">
      <c r="B364" s="271"/>
      <c r="C364" s="272"/>
      <c r="D364" s="273"/>
      <c r="F364" s="161">
        <v>56498381.966801658</v>
      </c>
      <c r="G364" s="161">
        <v>60395215.350070149</v>
      </c>
      <c r="H364" s="161">
        <v>3896833.3832684988</v>
      </c>
      <c r="I364" s="161">
        <v>39614.259999999995</v>
      </c>
      <c r="J364" s="161">
        <v>11829864.229234548</v>
      </c>
      <c r="K364" s="161"/>
      <c r="L364" s="161">
        <v>273</v>
      </c>
      <c r="M364" s="161">
        <v>13489908.467138998</v>
      </c>
      <c r="N364" s="161"/>
      <c r="O364" s="161">
        <v>14559.2</v>
      </c>
      <c r="P364" s="161">
        <v>3126121.9648367185</v>
      </c>
      <c r="Q364" s="161"/>
      <c r="R364" s="161">
        <v>1307.2</v>
      </c>
      <c r="S364" s="161">
        <v>9955743.252816543</v>
      </c>
      <c r="T364" s="161"/>
      <c r="U364" s="161">
        <v>567868.33711116225</v>
      </c>
      <c r="V364" s="161">
        <v>0</v>
      </c>
      <c r="W364" s="161">
        <v>5836.6100000000006</v>
      </c>
      <c r="X364" s="161">
        <v>2058726.519629318</v>
      </c>
      <c r="Y364" s="161">
        <v>7052153.0197396297</v>
      </c>
      <c r="Z364" s="161"/>
      <c r="AA364" s="161">
        <v>405279.17457664828</v>
      </c>
      <c r="AB364" s="161">
        <v>1361045.1807537901</v>
      </c>
      <c r="AC364" s="161">
        <v>5799641.354911847</v>
      </c>
      <c r="AD364" s="161">
        <v>4748863.8493209593</v>
      </c>
      <c r="AE364" s="161">
        <v>3821150.3933745995</v>
      </c>
      <c r="AF364" s="161">
        <v>2076608.0101152728</v>
      </c>
      <c r="AG364" s="161"/>
      <c r="AH364" s="161">
        <v>4899150.4211134976</v>
      </c>
      <c r="AI364" s="161">
        <v>2742247.7548386403</v>
      </c>
      <c r="AJ364" s="161"/>
      <c r="AK364" s="161">
        <v>2187157.9864980336</v>
      </c>
      <c r="AL364" s="161">
        <v>1847961.9284580187</v>
      </c>
      <c r="AM364" s="161"/>
      <c r="AN364" s="161">
        <v>1957379.0282107561</v>
      </c>
      <c r="AO364" s="161">
        <v>496491.87678505393</v>
      </c>
      <c r="AP364" s="161"/>
      <c r="AQ364" s="161">
        <v>1374306.4980891866</v>
      </c>
      <c r="AR364" s="161">
        <v>453461.9326642878</v>
      </c>
      <c r="AS364" s="161"/>
      <c r="AT364" s="161">
        <v>2893614.8113088887</v>
      </c>
      <c r="AU364" s="161">
        <v>2059865.9331099242</v>
      </c>
      <c r="AV364" s="161"/>
      <c r="AW364" s="161">
        <v>369365.47710788937</v>
      </c>
      <c r="AX364" s="161">
        <v>458533.35000000003</v>
      </c>
      <c r="AY364" s="161"/>
      <c r="AZ364" s="161">
        <v>17502124.615702853</v>
      </c>
      <c r="BA364" s="161">
        <v>10135170.785971198</v>
      </c>
      <c r="BB364" s="161">
        <v>-7366953.8297316562</v>
      </c>
      <c r="BD364" s="1"/>
    </row>
    <row r="366" spans="1:56" x14ac:dyDescent="0.3">
      <c r="E366" s="274" t="s">
        <v>3</v>
      </c>
      <c r="BD366" s="1"/>
    </row>
    <row r="367" spans="1:56" ht="15.6" x14ac:dyDescent="0.3">
      <c r="B367" s="271" t="s">
        <v>872</v>
      </c>
      <c r="H367" s="275"/>
      <c r="BD367" s="1"/>
    </row>
    <row r="368" spans="1:56" x14ac:dyDescent="0.3">
      <c r="B368" s="276"/>
      <c r="C368" s="277" t="s">
        <v>873</v>
      </c>
      <c r="D368" s="277" t="s">
        <v>874</v>
      </c>
      <c r="E368" s="277" t="s">
        <v>81</v>
      </c>
      <c r="BD368" s="1"/>
    </row>
    <row r="369" spans="2:56" x14ac:dyDescent="0.3">
      <c r="B369" s="276" t="s">
        <v>875</v>
      </c>
      <c r="C369" s="278">
        <v>11778622.229234545</v>
      </c>
      <c r="D369" s="278">
        <v>51242</v>
      </c>
      <c r="E369" s="278">
        <v>11829864.229234545</v>
      </c>
      <c r="BD369" s="1"/>
    </row>
    <row r="370" spans="2:56" x14ac:dyDescent="0.3">
      <c r="B370" s="276" t="s">
        <v>876</v>
      </c>
      <c r="C370" s="278">
        <v>13489908.467138998</v>
      </c>
      <c r="D370" s="278">
        <v>0</v>
      </c>
      <c r="E370" s="278">
        <v>13489908.467138998</v>
      </c>
      <c r="BD370" s="1"/>
    </row>
    <row r="371" spans="2:56" x14ac:dyDescent="0.3">
      <c r="B371" s="276" t="s">
        <v>877</v>
      </c>
      <c r="C371" s="278">
        <v>3419771.7003831081</v>
      </c>
      <c r="D371" s="278">
        <v>0</v>
      </c>
      <c r="E371" s="278">
        <v>3419771.7003831081</v>
      </c>
      <c r="BD371" s="1"/>
    </row>
    <row r="372" spans="2:56" x14ac:dyDescent="0.3">
      <c r="B372" s="276" t="s">
        <v>878</v>
      </c>
      <c r="C372" s="278">
        <v>10348634.589927705</v>
      </c>
      <c r="D372" s="278">
        <v>174977</v>
      </c>
      <c r="E372" s="278">
        <v>10523611.589927705</v>
      </c>
      <c r="BD372" s="1"/>
    </row>
    <row r="373" spans="2:56" x14ac:dyDescent="0.3">
      <c r="B373" s="276" t="s">
        <v>879</v>
      </c>
      <c r="C373" s="278">
        <v>3054293.964836718</v>
      </c>
      <c r="D373" s="278">
        <v>71828</v>
      </c>
      <c r="E373" s="278">
        <v>3126121.964836718</v>
      </c>
      <c r="BD373" s="1"/>
    </row>
    <row r="374" spans="2:56" x14ac:dyDescent="0.3">
      <c r="B374" s="276" t="s">
        <v>880</v>
      </c>
      <c r="C374" s="278">
        <v>5799641.3549118498</v>
      </c>
      <c r="D374" s="278">
        <v>0</v>
      </c>
      <c r="E374" s="278">
        <v>5799641.3549118498</v>
      </c>
      <c r="BD374" s="1"/>
    </row>
    <row r="375" spans="2:56" x14ac:dyDescent="0.3">
      <c r="B375" s="276" t="s">
        <v>881</v>
      </c>
      <c r="C375" s="278">
        <v>7457432.1943162801</v>
      </c>
      <c r="D375" s="278">
        <v>0</v>
      </c>
      <c r="E375" s="278">
        <v>7457432.1943162801</v>
      </c>
      <c r="BD375" s="1"/>
    </row>
    <row r="376" spans="2:56" x14ac:dyDescent="0.3">
      <c r="B376" s="276" t="s">
        <v>882</v>
      </c>
      <c r="C376" s="278">
        <v>4748863.8493209621</v>
      </c>
      <c r="D376" s="278">
        <v>0</v>
      </c>
      <c r="E376" s="278">
        <v>4748863.8493209621</v>
      </c>
      <c r="BD376" s="1"/>
    </row>
    <row r="377" spans="2:56" x14ac:dyDescent="0.3">
      <c r="B377" s="276" t="s">
        <v>883</v>
      </c>
      <c r="C377" s="279">
        <v>60097168.350070171</v>
      </c>
      <c r="D377" s="279">
        <v>298047</v>
      </c>
      <c r="E377" s="279">
        <v>60395215.350070171</v>
      </c>
      <c r="BD377" s="1"/>
    </row>
    <row r="378" spans="2:56" x14ac:dyDescent="0.3">
      <c r="C378" s="200"/>
      <c r="D378" s="200"/>
      <c r="E378" s="280">
        <v>60395215.350070171</v>
      </c>
      <c r="F378" s="6">
        <v>0</v>
      </c>
      <c r="BD378" s="1"/>
    </row>
    <row r="379" spans="2:56" x14ac:dyDescent="0.3">
      <c r="C379" s="281"/>
      <c r="D379" s="281"/>
      <c r="E379" s="281"/>
      <c r="BD379" s="1"/>
    </row>
    <row r="380" spans="2:56" ht="15.6" x14ac:dyDescent="0.3">
      <c r="B380" s="271" t="s">
        <v>884</v>
      </c>
      <c r="C380" s="282"/>
      <c r="D380" s="282"/>
      <c r="E380" s="28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D380" s="1"/>
    </row>
    <row r="381" spans="2:56" x14ac:dyDescent="0.3">
      <c r="B381" s="276"/>
      <c r="C381" s="277" t="s">
        <v>873</v>
      </c>
      <c r="D381" s="277" t="s">
        <v>874</v>
      </c>
      <c r="E381" s="277" t="s">
        <v>81</v>
      </c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D381" s="1"/>
    </row>
    <row r="382" spans="2:56" x14ac:dyDescent="0.3">
      <c r="B382" s="205" t="s">
        <v>885</v>
      </c>
      <c r="C382" s="278">
        <v>2076608.0101152733</v>
      </c>
      <c r="D382" s="278">
        <v>0</v>
      </c>
      <c r="E382" s="278">
        <v>2076608.0101152733</v>
      </c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D382" s="1"/>
    </row>
    <row r="383" spans="2:56" x14ac:dyDescent="0.3">
      <c r="B383" s="205" t="s">
        <v>886</v>
      </c>
      <c r="C383" s="278">
        <v>2742247.7548386403</v>
      </c>
      <c r="D383" s="278">
        <v>0</v>
      </c>
      <c r="E383" s="278">
        <v>2742247.7548386403</v>
      </c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D383" s="1"/>
    </row>
    <row r="384" spans="2:56" x14ac:dyDescent="0.3">
      <c r="B384" s="205" t="s">
        <v>887</v>
      </c>
      <c r="C384" s="278">
        <v>1844026.9284580189</v>
      </c>
      <c r="D384" s="278">
        <v>3935</v>
      </c>
      <c r="E384" s="278">
        <v>1847961.9284580189</v>
      </c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D384" s="1"/>
    </row>
    <row r="385" spans="2:56" x14ac:dyDescent="0.3">
      <c r="B385" s="205" t="s">
        <v>888</v>
      </c>
      <c r="C385" s="278">
        <v>495945.87678505405</v>
      </c>
      <c r="D385" s="278">
        <v>546</v>
      </c>
      <c r="E385" s="278">
        <v>496491.87678505405</v>
      </c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D385" s="1"/>
    </row>
    <row r="386" spans="2:56" x14ac:dyDescent="0.3">
      <c r="B386" s="205" t="s">
        <v>889</v>
      </c>
      <c r="C386" s="278">
        <v>453461.93266428786</v>
      </c>
      <c r="D386" s="278">
        <v>0</v>
      </c>
      <c r="E386" s="278">
        <v>453461.93266428786</v>
      </c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D386" s="1"/>
    </row>
    <row r="387" spans="2:56" x14ac:dyDescent="0.3">
      <c r="B387" s="205" t="s">
        <v>890</v>
      </c>
      <c r="C387" s="278">
        <v>2059865.9331099242</v>
      </c>
      <c r="D387" s="278">
        <v>0</v>
      </c>
      <c r="E387" s="278">
        <v>2059865.9331099242</v>
      </c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D387" s="1"/>
    </row>
    <row r="388" spans="2:56" x14ac:dyDescent="0.3">
      <c r="B388" s="205" t="s">
        <v>850</v>
      </c>
      <c r="C388" s="278">
        <v>458027.35000000003</v>
      </c>
      <c r="D388" s="278">
        <v>506</v>
      </c>
      <c r="E388" s="278">
        <v>458533.35000000003</v>
      </c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D388" s="1"/>
    </row>
    <row r="389" spans="2:56" x14ac:dyDescent="0.3">
      <c r="B389" s="283" t="s">
        <v>883</v>
      </c>
      <c r="C389" s="279">
        <v>10130183.785971198</v>
      </c>
      <c r="D389" s="284">
        <v>4987</v>
      </c>
      <c r="E389" s="279">
        <v>10135170.785971198</v>
      </c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D389" s="1"/>
    </row>
    <row r="390" spans="2:56" x14ac:dyDescent="0.3">
      <c r="E390" s="281">
        <v>10135170.785971198</v>
      </c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D390" s="1"/>
    </row>
    <row r="392" spans="2:56" x14ac:dyDescent="0.3">
      <c r="C392" s="171">
        <v>70227352.136041373</v>
      </c>
      <c r="D392" s="171">
        <v>303034</v>
      </c>
      <c r="E392" s="171">
        <v>70530386.136041373</v>
      </c>
    </row>
    <row r="393" spans="2:56" x14ac:dyDescent="0.3">
      <c r="C393" s="111">
        <v>84272822.563249648</v>
      </c>
      <c r="D393" s="111">
        <v>363640.8</v>
      </c>
      <c r="E393" s="111">
        <v>84636463.363249645</v>
      </c>
    </row>
    <row r="394" spans="2:56" x14ac:dyDescent="0.3">
      <c r="C394" s="285">
        <v>0.99570349722153095</v>
      </c>
      <c r="D394" s="285">
        <v>4.2965027784690963E-3</v>
      </c>
    </row>
  </sheetData>
  <autoFilter ref="A10:BD356" xr:uid="{AE1DFE49-31DB-4EA1-9BEE-001C6AA6F23D}">
    <filterColumn colId="1">
      <filters>
        <filter val="вул.КОТЛЯРЕВСЬКОГО,  34"/>
        <filter val="вул.МСТИСЛАВСЬКА,  34"/>
      </filters>
    </filterColumn>
  </autoFilter>
  <sortState xmlns:xlrd2="http://schemas.microsoft.com/office/spreadsheetml/2017/richdata2" ref="A11:BD355">
    <sortCondition ref="B11:B355"/>
  </sortState>
  <mergeCells count="26">
    <mergeCell ref="A7:A10"/>
    <mergeCell ref="B7:B10"/>
    <mergeCell ref="C7:C10"/>
    <mergeCell ref="D7:D10"/>
    <mergeCell ref="E7:E10"/>
    <mergeCell ref="AE7:BB7"/>
    <mergeCell ref="F8:F10"/>
    <mergeCell ref="G8:G10"/>
    <mergeCell ref="H8:H10"/>
    <mergeCell ref="I8:AD8"/>
    <mergeCell ref="AE8:AG9"/>
    <mergeCell ref="AH8:AJ9"/>
    <mergeCell ref="AK8:AM9"/>
    <mergeCell ref="AN8:AP9"/>
    <mergeCell ref="AQ8:AS9"/>
    <mergeCell ref="F7:AD7"/>
    <mergeCell ref="AT8:AV9"/>
    <mergeCell ref="AW8:AY9"/>
    <mergeCell ref="AZ8:BB9"/>
    <mergeCell ref="I9:K9"/>
    <mergeCell ref="L9:N9"/>
    <mergeCell ref="O9:Q9"/>
    <mergeCell ref="R9:T9"/>
    <mergeCell ref="U9:V9"/>
    <mergeCell ref="W9:X9"/>
    <mergeCell ref="Y9:Z9"/>
  </mergeCells>
  <conditionalFormatting sqref="A13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0A014-558D-45D1-90E3-228CE59042FF}">
  <sheetPr codeName="Лист10">
    <tabColor rgb="FF00FF99"/>
  </sheetPr>
  <dimension ref="A1:R36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J18" sqref="J18"/>
    </sheetView>
  </sheetViews>
  <sheetFormatPr defaultColWidth="8.88671875" defaultRowHeight="14.4" x14ac:dyDescent="0.3"/>
  <cols>
    <col min="1" max="1" width="8.88671875" style="1"/>
    <col min="2" max="2" width="35" style="1" customWidth="1"/>
    <col min="3" max="3" width="5.21875" style="282" customWidth="1"/>
    <col min="4" max="4" width="6.109375" style="282" customWidth="1"/>
    <col min="5" max="5" width="11.33203125" style="428" customWidth="1"/>
    <col min="6" max="6" width="11.6640625" style="428" customWidth="1"/>
    <col min="7" max="7" width="8.109375" style="428" customWidth="1"/>
    <col min="8" max="8" width="8.109375" style="457" customWidth="1"/>
    <col min="9" max="9" width="9.88671875" style="429" customWidth="1"/>
    <col min="10" max="10" width="9.5546875" style="429" customWidth="1"/>
    <col min="11" max="11" width="9.88671875" style="429" customWidth="1"/>
    <col min="12" max="12" width="8.109375" style="463" customWidth="1"/>
    <col min="13" max="13" width="11.88671875" style="6" customWidth="1"/>
    <col min="14" max="14" width="12.88671875" style="496" customWidth="1"/>
    <col min="15" max="16" width="12" customWidth="1"/>
    <col min="17" max="17" width="15.5546875" style="318" customWidth="1"/>
    <col min="18" max="18" width="10.6640625" style="1" customWidth="1"/>
    <col min="19" max="16384" width="8.88671875" style="1"/>
  </cols>
  <sheetData>
    <row r="1" spans="1:18" x14ac:dyDescent="0.3">
      <c r="A1" s="1" t="s">
        <v>0</v>
      </c>
    </row>
    <row r="2" spans="1:18" ht="9" customHeight="1" x14ac:dyDescent="0.3"/>
    <row r="3" spans="1:18" ht="17.399999999999999" x14ac:dyDescent="0.3">
      <c r="A3" s="23" t="s">
        <v>2</v>
      </c>
      <c r="L3" s="478" t="str">
        <f>звіт!E1</f>
        <v>01.03.2019 - 01.03.2026</v>
      </c>
    </row>
    <row r="5" spans="1:18" ht="15" thickBot="1" x14ac:dyDescent="0.35">
      <c r="D5" s="440"/>
    </row>
    <row r="6" spans="1:18" ht="47.4" customHeight="1" thickBot="1" x14ac:dyDescent="0.35">
      <c r="A6" s="647" t="s">
        <v>11</v>
      </c>
      <c r="B6" s="649" t="s">
        <v>836</v>
      </c>
      <c r="C6" s="641" t="s">
        <v>1003</v>
      </c>
      <c r="D6" s="651" t="s">
        <v>48</v>
      </c>
      <c r="E6" s="653" t="s">
        <v>999</v>
      </c>
      <c r="F6" s="654"/>
      <c r="G6" s="654"/>
      <c r="H6" s="655"/>
      <c r="I6" s="656" t="s">
        <v>1000</v>
      </c>
      <c r="J6" s="657"/>
      <c r="K6" s="657"/>
      <c r="L6" s="658"/>
      <c r="M6" s="645" t="s">
        <v>1016</v>
      </c>
      <c r="N6" s="512" t="s">
        <v>1008</v>
      </c>
      <c r="O6" s="643" t="s">
        <v>1036</v>
      </c>
      <c r="P6" s="643" t="s">
        <v>1042</v>
      </c>
      <c r="Q6" s="507" t="s">
        <v>1037</v>
      </c>
      <c r="R6" s="639" t="s">
        <v>1001</v>
      </c>
    </row>
    <row r="7" spans="1:18" ht="29.7" customHeight="1" thickBot="1" x14ac:dyDescent="0.35">
      <c r="A7" s="648"/>
      <c r="B7" s="650"/>
      <c r="C7" s="642"/>
      <c r="D7" s="652"/>
      <c r="E7" s="442" t="s">
        <v>74</v>
      </c>
      <c r="F7" s="430" t="s">
        <v>73</v>
      </c>
      <c r="G7" s="430" t="s">
        <v>1002</v>
      </c>
      <c r="H7" s="458" t="s">
        <v>964</v>
      </c>
      <c r="I7" s="431" t="s">
        <v>74</v>
      </c>
      <c r="J7" s="432" t="s">
        <v>73</v>
      </c>
      <c r="K7" s="432" t="s">
        <v>1002</v>
      </c>
      <c r="L7" s="464" t="s">
        <v>964</v>
      </c>
      <c r="M7" s="646"/>
      <c r="N7" s="513" t="str">
        <f>звіт!E3</f>
        <v>на 01.03.2026</v>
      </c>
      <c r="O7" s="644"/>
      <c r="P7" s="644"/>
      <c r="Q7" s="508" t="str">
        <f>N7</f>
        <v>на 01.03.2026</v>
      </c>
      <c r="R7" s="640"/>
    </row>
    <row r="8" spans="1:18" ht="20.100000000000001" customHeight="1" x14ac:dyDescent="0.3">
      <c r="A8" s="487" t="s">
        <v>86</v>
      </c>
      <c r="B8" s="489" t="s">
        <v>87</v>
      </c>
      <c r="C8" s="475">
        <v>3</v>
      </c>
      <c r="D8" s="476">
        <v>2</v>
      </c>
      <c r="E8" s="439">
        <f>звіт!CU9</f>
        <v>172873.88770158828</v>
      </c>
      <c r="F8" s="439">
        <f>звіт!CV9</f>
        <v>168410.7446565243</v>
      </c>
      <c r="G8" s="433">
        <f>F8-E8</f>
        <v>-4463.1430450639746</v>
      </c>
      <c r="H8" s="459">
        <f>F8/E8</f>
        <v>0.97418266515317709</v>
      </c>
      <c r="I8" s="434">
        <f>звіт!DW9</f>
        <v>61738.100354419461</v>
      </c>
      <c r="J8" s="434">
        <f>звіт!DX9</f>
        <v>41428.635296710039</v>
      </c>
      <c r="K8" s="435">
        <f>J8-I8</f>
        <v>-20309.465057709422</v>
      </c>
      <c r="L8" s="465">
        <f>J8/I8</f>
        <v>0.67103838729862075</v>
      </c>
      <c r="M8" s="471">
        <f>звіт!EB9*-1</f>
        <v>2238</v>
      </c>
      <c r="N8" s="503">
        <f>звіт!DA9*-1</f>
        <v>4463.1430450640128</v>
      </c>
      <c r="O8" s="509">
        <f>'звіт 03.19-03.24'!DH9</f>
        <v>1660.917839278783</v>
      </c>
      <c r="P8" s="509">
        <f>'звіт 03.19-03.24'!DI9</f>
        <v>0</v>
      </c>
      <c r="Q8" s="502">
        <f>M8+N8+O8+P8</f>
        <v>8362.0608843427963</v>
      </c>
      <c r="R8" s="497">
        <f>звіт!DE9+звіт!DF9</f>
        <v>23.989999999999782</v>
      </c>
    </row>
    <row r="9" spans="1:18" ht="20.100000000000001" customHeight="1" x14ac:dyDescent="0.3">
      <c r="A9" s="487" t="s">
        <v>88</v>
      </c>
      <c r="B9" s="490" t="s">
        <v>89</v>
      </c>
      <c r="C9" s="444">
        <v>2</v>
      </c>
      <c r="D9" s="445">
        <v>5</v>
      </c>
      <c r="E9" s="439">
        <f>звіт!CU10</f>
        <v>837432.48312485917</v>
      </c>
      <c r="F9" s="439">
        <f>звіт!CV10</f>
        <v>797366.20132279303</v>
      </c>
      <c r="G9" s="433">
        <f t="shared" ref="G9:G72" si="0">F9-E9</f>
        <v>-40066.281802066136</v>
      </c>
      <c r="H9" s="459">
        <f t="shared" ref="H9:H72" si="1">F9/E9</f>
        <v>0.95215580645670705</v>
      </c>
      <c r="I9" s="434">
        <f>звіт!DW10</f>
        <v>267207.7066942862</v>
      </c>
      <c r="J9" s="434">
        <f>звіт!DX10</f>
        <v>185824.24516118344</v>
      </c>
      <c r="K9" s="435">
        <f t="shared" ref="K9:K72" si="2">J9-I9</f>
        <v>-81383.46153310276</v>
      </c>
      <c r="L9" s="465">
        <f t="shared" ref="L9:L72" si="3">J9/I9</f>
        <v>0.69542996143365721</v>
      </c>
      <c r="M9" s="472">
        <f>звіт!EB10*-1</f>
        <v>33533</v>
      </c>
      <c r="N9" s="503">
        <f>звіт!DA10*-1</f>
        <v>40066.28180206618</v>
      </c>
      <c r="O9" s="510">
        <f>'звіт 03.19-03.24'!DH10</f>
        <v>8200.7818314389915</v>
      </c>
      <c r="P9" s="509">
        <f>'звіт 03.19-03.24'!DI10</f>
        <v>2425.6999999999998</v>
      </c>
      <c r="Q9" s="502">
        <f>M9+N9+O9+P9</f>
        <v>84225.763633505165</v>
      </c>
      <c r="R9" s="497">
        <f>звіт!DE10+звіт!DF10</f>
        <v>3533.49</v>
      </c>
    </row>
    <row r="10" spans="1:18" ht="20.100000000000001" customHeight="1" x14ac:dyDescent="0.3">
      <c r="A10" s="487" t="s">
        <v>90</v>
      </c>
      <c r="B10" s="490" t="s">
        <v>91</v>
      </c>
      <c r="C10" s="444">
        <v>2</v>
      </c>
      <c r="D10" s="445">
        <v>5</v>
      </c>
      <c r="E10" s="439">
        <f>звіт!CU11</f>
        <v>1374374.7282392145</v>
      </c>
      <c r="F10" s="439">
        <f>звіт!CV11</f>
        <v>1311544.1125708823</v>
      </c>
      <c r="G10" s="433">
        <f t="shared" si="0"/>
        <v>-62830.615668332204</v>
      </c>
      <c r="H10" s="459">
        <f t="shared" si="1"/>
        <v>0.95428421785023076</v>
      </c>
      <c r="I10" s="434">
        <f>звіт!DW11</f>
        <v>486666.12568936008</v>
      </c>
      <c r="J10" s="434">
        <f>звіт!DX11</f>
        <v>365069.46200026682</v>
      </c>
      <c r="K10" s="435">
        <f t="shared" si="2"/>
        <v>-121596.66368909326</v>
      </c>
      <c r="L10" s="465">
        <f t="shared" si="3"/>
        <v>0.75014356399502391</v>
      </c>
      <c r="M10" s="472">
        <f>звіт!EB11*-1</f>
        <v>-30598</v>
      </c>
      <c r="N10" s="503">
        <f>звіт!DA11*-1</f>
        <v>62830.615668332073</v>
      </c>
      <c r="O10" s="510">
        <f>'звіт 03.19-03.24'!DH11</f>
        <v>12500.010631190169</v>
      </c>
      <c r="P10" s="509">
        <f>'звіт 03.19-03.24'!DI11</f>
        <v>0</v>
      </c>
      <c r="Q10" s="502">
        <f t="shared" ref="Q10:Q73" si="4">M10+N10+O10+P10</f>
        <v>44732.626299522242</v>
      </c>
      <c r="R10" s="497">
        <f>звіт!DE11+звіт!DF11</f>
        <v>75324.63</v>
      </c>
    </row>
    <row r="11" spans="1:18" ht="20.100000000000001" customHeight="1" x14ac:dyDescent="0.3">
      <c r="A11" s="487" t="s">
        <v>92</v>
      </c>
      <c r="B11" s="490" t="s">
        <v>1020</v>
      </c>
      <c r="C11" s="444">
        <v>3</v>
      </c>
      <c r="D11" s="445">
        <v>9</v>
      </c>
      <c r="E11" s="439">
        <f>звіт!CU12</f>
        <v>3591128.3218002017</v>
      </c>
      <c r="F11" s="439">
        <f>звіт!CV12</f>
        <v>3667041.9812312787</v>
      </c>
      <c r="G11" s="433">
        <f t="shared" si="0"/>
        <v>75913.659431077074</v>
      </c>
      <c r="H11" s="459">
        <f t="shared" si="1"/>
        <v>1.0211392221687645</v>
      </c>
      <c r="I11" s="434">
        <f>звіт!DW12</f>
        <v>1164785.1386784576</v>
      </c>
      <c r="J11" s="434">
        <f>звіт!DX12</f>
        <v>1368254.3012146917</v>
      </c>
      <c r="K11" s="435">
        <f t="shared" si="2"/>
        <v>203469.16253623413</v>
      </c>
      <c r="L11" s="465">
        <f t="shared" si="3"/>
        <v>1.1746838586617667</v>
      </c>
      <c r="M11" s="472">
        <f>звіт!EB12*-1</f>
        <v>65304</v>
      </c>
      <c r="N11" s="503">
        <f>звіт!DA12*-1</f>
        <v>-75913.659431075212</v>
      </c>
      <c r="O11" s="510">
        <f>'звіт 03.19-03.24'!DH12</f>
        <v>27157.476905273983</v>
      </c>
      <c r="P11" s="509">
        <f>'звіт 03.19-03.24'!DI12</f>
        <v>0</v>
      </c>
      <c r="Q11" s="502">
        <f t="shared" si="4"/>
        <v>16547.817474198771</v>
      </c>
      <c r="R11" s="497">
        <f>звіт!DE12+звіт!DF12</f>
        <v>107209.68000000001</v>
      </c>
    </row>
    <row r="12" spans="1:18" ht="20.100000000000001" customHeight="1" x14ac:dyDescent="0.3">
      <c r="A12" s="487" t="s">
        <v>94</v>
      </c>
      <c r="B12" s="490" t="s">
        <v>1021</v>
      </c>
      <c r="C12" s="444">
        <v>3</v>
      </c>
      <c r="D12" s="445">
        <v>9</v>
      </c>
      <c r="E12" s="439">
        <f>звіт!CU13</f>
        <v>3574868.5493628928</v>
      </c>
      <c r="F12" s="439">
        <f>звіт!CV13</f>
        <v>3667320.4635182167</v>
      </c>
      <c r="G12" s="433">
        <f t="shared" si="0"/>
        <v>92451.91415532399</v>
      </c>
      <c r="H12" s="459">
        <f t="shared" si="1"/>
        <v>1.0258616262049134</v>
      </c>
      <c r="I12" s="434">
        <f>звіт!DW13</f>
        <v>1204232.3106209401</v>
      </c>
      <c r="J12" s="434">
        <f>звіт!DX13</f>
        <v>1324824.4955838083</v>
      </c>
      <c r="K12" s="435">
        <f t="shared" si="2"/>
        <v>120592.18496286822</v>
      </c>
      <c r="L12" s="465">
        <f t="shared" si="3"/>
        <v>1.1001403000893466</v>
      </c>
      <c r="M12" s="472">
        <f>звіт!EB13*-1</f>
        <v>-34484</v>
      </c>
      <c r="N12" s="503">
        <f>звіт!DA13*-1</f>
        <v>-92451.914155324019</v>
      </c>
      <c r="O12" s="510">
        <f>'звіт 03.19-03.24'!DH13</f>
        <v>28139.36983069955</v>
      </c>
      <c r="P12" s="509">
        <f>'звіт 03.19-03.24'!DI13</f>
        <v>0</v>
      </c>
      <c r="Q12" s="502">
        <f t="shared" si="4"/>
        <v>-98796.544324624469</v>
      </c>
      <c r="R12" s="497">
        <f>звіт!DE13+звіт!DF13</f>
        <v>84668.61</v>
      </c>
    </row>
    <row r="13" spans="1:18" ht="20.100000000000001" customHeight="1" x14ac:dyDescent="0.3">
      <c r="A13" s="487" t="s">
        <v>292</v>
      </c>
      <c r="B13" s="490" t="s">
        <v>293</v>
      </c>
      <c r="C13" s="444">
        <v>3</v>
      </c>
      <c r="D13" s="445">
        <v>5</v>
      </c>
      <c r="E13" s="439">
        <f>звіт!CU14</f>
        <v>1367203.6518940644</v>
      </c>
      <c r="F13" s="439">
        <f>звіт!CV14</f>
        <v>1430299.439225019</v>
      </c>
      <c r="G13" s="433">
        <f t="shared" si="0"/>
        <v>63095.787330954568</v>
      </c>
      <c r="H13" s="459">
        <f t="shared" si="1"/>
        <v>1.0461495163822481</v>
      </c>
      <c r="I13" s="434">
        <f>звіт!DW14</f>
        <v>420587.49863148399</v>
      </c>
      <c r="J13" s="434">
        <f>звіт!DX14</f>
        <v>422568.48061510781</v>
      </c>
      <c r="K13" s="435">
        <f t="shared" si="2"/>
        <v>1980.9819836238166</v>
      </c>
      <c r="L13" s="465">
        <f t="shared" si="3"/>
        <v>1.0047100353435838</v>
      </c>
      <c r="M13" s="472">
        <f>звіт!EB14*-1</f>
        <v>50182</v>
      </c>
      <c r="N13" s="503">
        <f>звіт!DA14*-1</f>
        <v>-63095.787330954554</v>
      </c>
      <c r="O13" s="510">
        <f>'звіт 03.19-03.24'!DH14</f>
        <v>14148.988395873281</v>
      </c>
      <c r="P13" s="509">
        <f>'звіт 03.19-03.24'!DI14</f>
        <v>0</v>
      </c>
      <c r="Q13" s="502">
        <f t="shared" si="4"/>
        <v>1235.2010649187268</v>
      </c>
      <c r="R13" s="497">
        <f>звіт!DE14+звіт!DF14</f>
        <v>28115.800000000003</v>
      </c>
    </row>
    <row r="14" spans="1:18" ht="20.100000000000001" customHeight="1" x14ac:dyDescent="0.3">
      <c r="A14" s="487" t="s">
        <v>581</v>
      </c>
      <c r="B14" s="490" t="s">
        <v>582</v>
      </c>
      <c r="C14" s="444">
        <v>2</v>
      </c>
      <c r="D14" s="445">
        <v>4</v>
      </c>
      <c r="E14" s="439">
        <f>звіт!CU15</f>
        <v>1091626.9851286809</v>
      </c>
      <c r="F14" s="439">
        <f>звіт!CV15</f>
        <v>1066019.890618819</v>
      </c>
      <c r="G14" s="433">
        <f t="shared" si="0"/>
        <v>-25607.094509861898</v>
      </c>
      <c r="H14" s="459">
        <f t="shared" si="1"/>
        <v>0.9765422668560696</v>
      </c>
      <c r="I14" s="434">
        <f>звіт!DW15</f>
        <v>350603.59679435095</v>
      </c>
      <c r="J14" s="434">
        <f>звіт!DX15</f>
        <v>268850.07867936796</v>
      </c>
      <c r="K14" s="435">
        <f t="shared" si="2"/>
        <v>-81753.518114982988</v>
      </c>
      <c r="L14" s="465">
        <f t="shared" si="3"/>
        <v>0.76682065197712135</v>
      </c>
      <c r="M14" s="472">
        <f>звіт!EB15*-1</f>
        <v>39383</v>
      </c>
      <c r="N14" s="503">
        <f>звіт!DA15*-1</f>
        <v>25607.094509862072</v>
      </c>
      <c r="O14" s="510">
        <f>'звіт 03.19-03.24'!DH15</f>
        <v>11822.901475574319</v>
      </c>
      <c r="P14" s="509">
        <f>'звіт 03.19-03.24'!DI15</f>
        <v>1132.2</v>
      </c>
      <c r="Q14" s="502">
        <f t="shared" si="4"/>
        <v>77945.195985436396</v>
      </c>
      <c r="R14" s="497">
        <f>звіт!DE15+звіт!DF15</f>
        <v>17884.7</v>
      </c>
    </row>
    <row r="15" spans="1:18" ht="20.100000000000001" customHeight="1" x14ac:dyDescent="0.3">
      <c r="A15" s="487" t="s">
        <v>584</v>
      </c>
      <c r="B15" s="490" t="s">
        <v>585</v>
      </c>
      <c r="C15" s="444">
        <v>2</v>
      </c>
      <c r="D15" s="445">
        <v>4</v>
      </c>
      <c r="E15" s="439">
        <f>звіт!CU16</f>
        <v>787790.22320881218</v>
      </c>
      <c r="F15" s="439">
        <f>звіт!CV16</f>
        <v>950695.56699920329</v>
      </c>
      <c r="G15" s="433">
        <f t="shared" si="0"/>
        <v>162905.34379039111</v>
      </c>
      <c r="H15" s="459">
        <f t="shared" si="1"/>
        <v>1.2067877196125234</v>
      </c>
      <c r="I15" s="434">
        <f>звіт!DW16</f>
        <v>243127.70437548938</v>
      </c>
      <c r="J15" s="434">
        <f>звіт!DX16</f>
        <v>360723.93303329119</v>
      </c>
      <c r="K15" s="435">
        <f t="shared" si="2"/>
        <v>117596.22865780181</v>
      </c>
      <c r="L15" s="465">
        <f t="shared" si="3"/>
        <v>1.4836809073645707</v>
      </c>
      <c r="M15" s="472">
        <f>звіт!EB16*-1</f>
        <v>-66963</v>
      </c>
      <c r="N15" s="503">
        <f>звіт!DA16*-1</f>
        <v>-162905.3437903914</v>
      </c>
      <c r="O15" s="510">
        <f>'звіт 03.19-03.24'!DH16</f>
        <v>7903.1710168901109</v>
      </c>
      <c r="P15" s="509">
        <f>'звіт 03.19-03.24'!DI16</f>
        <v>103738.62</v>
      </c>
      <c r="Q15" s="502">
        <f t="shared" si="4"/>
        <v>-118226.55277350129</v>
      </c>
      <c r="R15" s="497">
        <f>звіт!DE16+звіт!DF16</f>
        <v>51375.74</v>
      </c>
    </row>
    <row r="16" spans="1:18" ht="20.100000000000001" customHeight="1" x14ac:dyDescent="0.3">
      <c r="A16" s="487" t="s">
        <v>587</v>
      </c>
      <c r="B16" s="490" t="s">
        <v>588</v>
      </c>
      <c r="C16" s="444">
        <v>2</v>
      </c>
      <c r="D16" s="445">
        <v>4</v>
      </c>
      <c r="E16" s="439">
        <f>звіт!CU17</f>
        <v>1046304.0871721008</v>
      </c>
      <c r="F16" s="439">
        <f>звіт!CV17</f>
        <v>1185139.4822554351</v>
      </c>
      <c r="G16" s="433">
        <f t="shared" si="0"/>
        <v>138835.3950833343</v>
      </c>
      <c r="H16" s="459">
        <f t="shared" si="1"/>
        <v>1.1326912479703408</v>
      </c>
      <c r="I16" s="434">
        <f>звіт!DW17</f>
        <v>365082.49463569379</v>
      </c>
      <c r="J16" s="434">
        <f>звіт!DX17</f>
        <v>474100.33598635613</v>
      </c>
      <c r="K16" s="435">
        <f t="shared" si="2"/>
        <v>109017.84135066235</v>
      </c>
      <c r="L16" s="465">
        <f t="shared" si="3"/>
        <v>1.2986115274013572</v>
      </c>
      <c r="M16" s="472">
        <f>звіт!EB17*-1</f>
        <v>23532</v>
      </c>
      <c r="N16" s="503">
        <f>звіт!DA17*-1</f>
        <v>-138835.39508333418</v>
      </c>
      <c r="O16" s="510">
        <f>'звіт 03.19-03.24'!DH17</f>
        <v>10297.868813597046</v>
      </c>
      <c r="P16" s="509">
        <f>'звіт 03.19-03.24'!DI17</f>
        <v>4832.16</v>
      </c>
      <c r="Q16" s="502">
        <f t="shared" si="4"/>
        <v>-100173.36626973713</v>
      </c>
      <c r="R16" s="497">
        <f>звіт!DE17+звіт!DF17</f>
        <v>71281.84</v>
      </c>
    </row>
    <row r="17" spans="1:18" ht="20.100000000000001" customHeight="1" x14ac:dyDescent="0.3">
      <c r="A17" s="487" t="s">
        <v>590</v>
      </c>
      <c r="B17" s="490" t="s">
        <v>591</v>
      </c>
      <c r="C17" s="444">
        <v>2</v>
      </c>
      <c r="D17" s="445">
        <v>5</v>
      </c>
      <c r="E17" s="439">
        <f>звіт!CU18</f>
        <v>1513602.1763457332</v>
      </c>
      <c r="F17" s="439">
        <f>звіт!CV18</f>
        <v>1434397.6574484117</v>
      </c>
      <c r="G17" s="433">
        <f t="shared" si="0"/>
        <v>-79204.518897321541</v>
      </c>
      <c r="H17" s="459">
        <f t="shared" si="1"/>
        <v>0.94767150831631086</v>
      </c>
      <c r="I17" s="434">
        <f>звіт!DW18</f>
        <v>563856.98189404339</v>
      </c>
      <c r="J17" s="434">
        <f>звіт!DX18</f>
        <v>415819.33869280742</v>
      </c>
      <c r="K17" s="435">
        <f t="shared" si="2"/>
        <v>-148037.64320123597</v>
      </c>
      <c r="L17" s="465">
        <f t="shared" si="3"/>
        <v>0.73745533361320637</v>
      </c>
      <c r="M17" s="472">
        <f>звіт!EB18*-1</f>
        <v>-19314</v>
      </c>
      <c r="N17" s="503">
        <f>звіт!DA18*-1</f>
        <v>79204.518897321395</v>
      </c>
      <c r="O17" s="510">
        <f>'звіт 03.19-03.24'!DH18</f>
        <v>15895.892593247772</v>
      </c>
      <c r="P17" s="509">
        <f>'звіт 03.19-03.24'!DI18</f>
        <v>812</v>
      </c>
      <c r="Q17" s="502">
        <f t="shared" si="4"/>
        <v>76598.411490569168</v>
      </c>
      <c r="R17" s="497">
        <f>звіт!DE18+звіт!DF18</f>
        <v>40453.53</v>
      </c>
    </row>
    <row r="18" spans="1:18" ht="20.100000000000001" customHeight="1" x14ac:dyDescent="0.3">
      <c r="A18" s="487" t="s">
        <v>593</v>
      </c>
      <c r="B18" s="490" t="s">
        <v>594</v>
      </c>
      <c r="C18" s="444">
        <v>2</v>
      </c>
      <c r="D18" s="445">
        <v>4</v>
      </c>
      <c r="E18" s="439">
        <f>звіт!CU19</f>
        <v>1438789.8382197318</v>
      </c>
      <c r="F18" s="439">
        <f>звіт!CV19</f>
        <v>1648319.0560213225</v>
      </c>
      <c r="G18" s="433">
        <f t="shared" si="0"/>
        <v>209529.21780159068</v>
      </c>
      <c r="H18" s="459">
        <f t="shared" si="1"/>
        <v>1.1456287862450079</v>
      </c>
      <c r="I18" s="434">
        <f>звіт!DW19</f>
        <v>435859.64094905561</v>
      </c>
      <c r="J18" s="434">
        <f>звіт!DX19</f>
        <v>569318.69873281568</v>
      </c>
      <c r="K18" s="435">
        <f t="shared" si="2"/>
        <v>133459.05778376007</v>
      </c>
      <c r="L18" s="465">
        <f t="shared" si="3"/>
        <v>1.3061973287849313</v>
      </c>
      <c r="M18" s="472">
        <f>звіт!EB19*-1</f>
        <v>-9774</v>
      </c>
      <c r="N18" s="503">
        <f>звіт!DA19*-1</f>
        <v>-209529.21780159092</v>
      </c>
      <c r="O18" s="510">
        <f>'звіт 03.19-03.24'!DH19</f>
        <v>14883.659403644393</v>
      </c>
      <c r="P18" s="509">
        <f>'звіт 03.19-03.24'!DI19</f>
        <v>85164.09</v>
      </c>
      <c r="Q18" s="502">
        <f t="shared" si="4"/>
        <v>-119255.46839794653</v>
      </c>
      <c r="R18" s="497">
        <f>звіт!DE19+звіт!DF19</f>
        <v>24451.439999999999</v>
      </c>
    </row>
    <row r="19" spans="1:18" ht="20.100000000000001" customHeight="1" x14ac:dyDescent="0.3">
      <c r="A19" s="487" t="s">
        <v>596</v>
      </c>
      <c r="B19" s="490" t="s">
        <v>597</v>
      </c>
      <c r="C19" s="444">
        <v>2</v>
      </c>
      <c r="D19" s="445">
        <v>3</v>
      </c>
      <c r="E19" s="439">
        <f>звіт!CU20</f>
        <v>628853.94599131553</v>
      </c>
      <c r="F19" s="439">
        <f>звіт!CV20</f>
        <v>620404.83868108655</v>
      </c>
      <c r="G19" s="433">
        <f t="shared" si="0"/>
        <v>-8449.1073102289811</v>
      </c>
      <c r="H19" s="459">
        <f t="shared" si="1"/>
        <v>0.98656427718377449</v>
      </c>
      <c r="I19" s="434">
        <f>звіт!DW20</f>
        <v>178154.75906610629</v>
      </c>
      <c r="J19" s="434">
        <f>звіт!DX20</f>
        <v>127986.16121465397</v>
      </c>
      <c r="K19" s="435">
        <f t="shared" si="2"/>
        <v>-50168.597851452316</v>
      </c>
      <c r="L19" s="465">
        <f t="shared" si="3"/>
        <v>0.71839877803748875</v>
      </c>
      <c r="M19" s="472">
        <f>звіт!EB20*-1</f>
        <v>30634</v>
      </c>
      <c r="N19" s="503">
        <f>звіт!DA20*-1</f>
        <v>8449.107310228992</v>
      </c>
      <c r="O19" s="510">
        <f>'звіт 03.19-03.24'!DH20</f>
        <v>5510.2553208690952</v>
      </c>
      <c r="P19" s="509">
        <f>'звіт 03.19-03.24'!DI20</f>
        <v>0</v>
      </c>
      <c r="Q19" s="502">
        <f t="shared" si="4"/>
        <v>44593.362631098091</v>
      </c>
      <c r="R19" s="497">
        <f>звіт!DE20+звіт!DF20</f>
        <v>35505.369999999995</v>
      </c>
    </row>
    <row r="20" spans="1:18" ht="20.100000000000001" customHeight="1" x14ac:dyDescent="0.3">
      <c r="A20" s="487" t="s">
        <v>599</v>
      </c>
      <c r="B20" s="490" t="s">
        <v>600</v>
      </c>
      <c r="C20" s="444">
        <v>2</v>
      </c>
      <c r="D20" s="445">
        <v>4</v>
      </c>
      <c r="E20" s="439">
        <f>звіт!CU21</f>
        <v>680683.94873875857</v>
      </c>
      <c r="F20" s="439">
        <f>звіт!CV21</f>
        <v>610270.8688030584</v>
      </c>
      <c r="G20" s="433">
        <f t="shared" si="0"/>
        <v>-70413.079935700167</v>
      </c>
      <c r="H20" s="459">
        <f t="shared" si="1"/>
        <v>0.89655539833696862</v>
      </c>
      <c r="I20" s="434">
        <f>звіт!DW21</f>
        <v>166071.3421040847</v>
      </c>
      <c r="J20" s="434">
        <f>звіт!DX21</f>
        <v>74389.612119184036</v>
      </c>
      <c r="K20" s="435">
        <f t="shared" si="2"/>
        <v>-91681.729984900667</v>
      </c>
      <c r="L20" s="465">
        <f t="shared" si="3"/>
        <v>0.44793768254465344</v>
      </c>
      <c r="M20" s="472">
        <f>звіт!EB21*-1</f>
        <v>-15049</v>
      </c>
      <c r="N20" s="503">
        <f>звіт!DA21*-1</f>
        <v>70413.079935700312</v>
      </c>
      <c r="O20" s="510">
        <f>'звіт 03.19-03.24'!DH21</f>
        <v>6702.4806797505398</v>
      </c>
      <c r="P20" s="509">
        <f>'звіт 03.19-03.24'!DI21</f>
        <v>0</v>
      </c>
      <c r="Q20" s="502">
        <f t="shared" si="4"/>
        <v>62066.56061545085</v>
      </c>
      <c r="R20" s="497">
        <f>звіт!DE21+звіт!DF21</f>
        <v>36073.279999999999</v>
      </c>
    </row>
    <row r="21" spans="1:18" ht="20.100000000000001" customHeight="1" x14ac:dyDescent="0.3">
      <c r="A21" s="487" t="s">
        <v>602</v>
      </c>
      <c r="B21" s="490" t="s">
        <v>603</v>
      </c>
      <c r="C21" s="444">
        <v>2</v>
      </c>
      <c r="D21" s="445">
        <v>4</v>
      </c>
      <c r="E21" s="439">
        <f>звіт!CU22</f>
        <v>1132522.4964337032</v>
      </c>
      <c r="F21" s="439">
        <f>звіт!CV22</f>
        <v>1182724.1132966441</v>
      </c>
      <c r="G21" s="433">
        <f t="shared" si="0"/>
        <v>50201.616862940835</v>
      </c>
      <c r="H21" s="459">
        <f t="shared" si="1"/>
        <v>1.0443272579759122</v>
      </c>
      <c r="I21" s="434">
        <f>звіт!DW22</f>
        <v>353708.57089216163</v>
      </c>
      <c r="J21" s="434">
        <f>звіт!DX22</f>
        <v>356101.79458462488</v>
      </c>
      <c r="K21" s="435">
        <f t="shared" si="2"/>
        <v>2393.2236924632452</v>
      </c>
      <c r="L21" s="465">
        <f t="shared" si="3"/>
        <v>1.0067660890614745</v>
      </c>
      <c r="M21" s="472">
        <f>звіт!EB22*-1</f>
        <v>2021</v>
      </c>
      <c r="N21" s="503">
        <f>звіт!DA22*-1</f>
        <v>-50201.616862940806</v>
      </c>
      <c r="O21" s="510">
        <f>'звіт 03.19-03.24'!DH22</f>
        <v>10129.014773605988</v>
      </c>
      <c r="P21" s="509">
        <f>'звіт 03.19-03.24'!DI22</f>
        <v>2673.2</v>
      </c>
      <c r="Q21" s="502">
        <f t="shared" si="4"/>
        <v>-35378.402089334821</v>
      </c>
      <c r="R21" s="497">
        <f>звіт!DE22+звіт!DF22</f>
        <v>13735.41</v>
      </c>
    </row>
    <row r="22" spans="1:18" ht="20.100000000000001" customHeight="1" x14ac:dyDescent="0.3">
      <c r="A22" s="487" t="s">
        <v>605</v>
      </c>
      <c r="B22" s="490" t="s">
        <v>606</v>
      </c>
      <c r="C22" s="444">
        <v>2</v>
      </c>
      <c r="D22" s="445">
        <v>5</v>
      </c>
      <c r="E22" s="439">
        <f>звіт!CU23</f>
        <v>743356.5256197633</v>
      </c>
      <c r="F22" s="439">
        <f>звіт!CV23</f>
        <v>787212.21328572882</v>
      </c>
      <c r="G22" s="433">
        <f t="shared" si="0"/>
        <v>43855.687665965525</v>
      </c>
      <c r="H22" s="459">
        <f t="shared" si="1"/>
        <v>1.0589968422344869</v>
      </c>
      <c r="I22" s="434">
        <f>звіт!DW23</f>
        <v>207772.67137475064</v>
      </c>
      <c r="J22" s="434">
        <f>звіт!DX23</f>
        <v>216053.81738926558</v>
      </c>
      <c r="K22" s="435">
        <f t="shared" si="2"/>
        <v>8281.1460145149322</v>
      </c>
      <c r="L22" s="465">
        <f t="shared" si="3"/>
        <v>1.0398567624881647</v>
      </c>
      <c r="M22" s="472">
        <f>звіт!EB23*-1</f>
        <v>3898</v>
      </c>
      <c r="N22" s="503">
        <f>звіт!DA23*-1</f>
        <v>-43855.68766596551</v>
      </c>
      <c r="O22" s="510">
        <f>'звіт 03.19-03.24'!DH23</f>
        <v>7575.7100158520452</v>
      </c>
      <c r="P22" s="509">
        <f>'звіт 03.19-03.24'!DI23</f>
        <v>25071.22</v>
      </c>
      <c r="Q22" s="502">
        <f t="shared" si="4"/>
        <v>-7310.7576501134645</v>
      </c>
      <c r="R22" s="497">
        <f>звіт!DE23+звіт!DF23</f>
        <v>19721.04</v>
      </c>
    </row>
    <row r="23" spans="1:18" ht="20.100000000000001" customHeight="1" x14ac:dyDescent="0.3">
      <c r="A23" s="487" t="s">
        <v>608</v>
      </c>
      <c r="B23" s="490" t="s">
        <v>609</v>
      </c>
      <c r="C23" s="444">
        <v>2</v>
      </c>
      <c r="D23" s="445">
        <v>1</v>
      </c>
      <c r="E23" s="439">
        <f>звіт!CU24</f>
        <v>0</v>
      </c>
      <c r="F23" s="439">
        <f>звіт!CV24</f>
        <v>0</v>
      </c>
      <c r="G23" s="433">
        <f t="shared" si="0"/>
        <v>0</v>
      </c>
      <c r="H23" s="459" t="e">
        <f t="shared" si="1"/>
        <v>#DIV/0!</v>
      </c>
      <c r="I23" s="434">
        <f>звіт!DW24</f>
        <v>0</v>
      </c>
      <c r="J23" s="434">
        <f>звіт!DX24</f>
        <v>0</v>
      </c>
      <c r="K23" s="435">
        <f t="shared" si="2"/>
        <v>0</v>
      </c>
      <c r="L23" s="465" t="e">
        <f t="shared" si="3"/>
        <v>#DIV/0!</v>
      </c>
      <c r="M23" s="472">
        <f>звіт!EB24*-1</f>
        <v>0</v>
      </c>
      <c r="N23" s="503">
        <f>звіт!DA24*-1</f>
        <v>0</v>
      </c>
      <c r="O23" s="510">
        <f>'звіт 03.19-03.24'!DH24</f>
        <v>1226.5307970854317</v>
      </c>
      <c r="P23" s="509">
        <f>'звіт 03.19-03.24'!DI24</f>
        <v>0</v>
      </c>
      <c r="Q23" s="502">
        <f t="shared" si="4"/>
        <v>1226.5307970854317</v>
      </c>
      <c r="R23" s="497">
        <f>звіт!DE24+звіт!DF24</f>
        <v>0</v>
      </c>
    </row>
    <row r="24" spans="1:18" ht="20.100000000000001" customHeight="1" x14ac:dyDescent="0.3">
      <c r="A24" s="487" t="s">
        <v>621</v>
      </c>
      <c r="B24" s="490" t="s">
        <v>622</v>
      </c>
      <c r="C24" s="444">
        <v>1</v>
      </c>
      <c r="D24" s="445">
        <v>3</v>
      </c>
      <c r="E24" s="439">
        <f>звіт!CU25</f>
        <v>905307.45056247071</v>
      </c>
      <c r="F24" s="439">
        <f>звіт!CV25</f>
        <v>857453.80325559713</v>
      </c>
      <c r="G24" s="433">
        <f t="shared" si="0"/>
        <v>-47853.64730687358</v>
      </c>
      <c r="H24" s="459">
        <f t="shared" si="1"/>
        <v>0.94714099914107419</v>
      </c>
      <c r="I24" s="434">
        <f>звіт!DW25</f>
        <v>273254.31528769486</v>
      </c>
      <c r="J24" s="434">
        <f>звіт!DX25</f>
        <v>222599.06462468323</v>
      </c>
      <c r="K24" s="435">
        <f t="shared" si="2"/>
        <v>-50655.250663011626</v>
      </c>
      <c r="L24" s="465">
        <f t="shared" si="3"/>
        <v>0.81462232129919188</v>
      </c>
      <c r="M24" s="472">
        <f>звіт!EB25*-1</f>
        <v>-66051</v>
      </c>
      <c r="N24" s="503">
        <f>звіт!DA25*-1</f>
        <v>47853.647306873623</v>
      </c>
      <c r="O24" s="510">
        <f>'звіт 03.19-03.24'!DH25</f>
        <v>7033.5058821604471</v>
      </c>
      <c r="P24" s="509">
        <f>'звіт 03.19-03.24'!DI25</f>
        <v>0</v>
      </c>
      <c r="Q24" s="502">
        <f t="shared" si="4"/>
        <v>-11163.84681096593</v>
      </c>
      <c r="R24" s="497">
        <f>звіт!DE25+звіт!DF25</f>
        <v>39473.769999999997</v>
      </c>
    </row>
    <row r="25" spans="1:18" ht="20.100000000000001" customHeight="1" x14ac:dyDescent="0.3">
      <c r="A25" s="487" t="s">
        <v>624</v>
      </c>
      <c r="B25" s="490" t="s">
        <v>625</v>
      </c>
      <c r="C25" s="444">
        <v>1</v>
      </c>
      <c r="D25" s="445">
        <v>3</v>
      </c>
      <c r="E25" s="439">
        <f>звіт!CU26</f>
        <v>287646.79460988333</v>
      </c>
      <c r="F25" s="439">
        <f>звіт!CV26</f>
        <v>301583.25626847212</v>
      </c>
      <c r="G25" s="433">
        <f t="shared" si="0"/>
        <v>13936.461658588785</v>
      </c>
      <c r="H25" s="459">
        <f t="shared" si="1"/>
        <v>1.0484499112096484</v>
      </c>
      <c r="I25" s="434">
        <f>звіт!DW26</f>
        <v>62001.147673305706</v>
      </c>
      <c r="J25" s="434">
        <f>звіт!DX26</f>
        <v>48903.860184479374</v>
      </c>
      <c r="K25" s="435">
        <f t="shared" si="2"/>
        <v>-13097.287488826332</v>
      </c>
      <c r="L25" s="465">
        <f t="shared" si="3"/>
        <v>0.78875733788287106</v>
      </c>
      <c r="M25" s="472">
        <f>звіт!EB26*-1</f>
        <v>-490</v>
      </c>
      <c r="N25" s="503">
        <f>звіт!DA26*-1</f>
        <v>-24455.90745521427</v>
      </c>
      <c r="O25" s="510">
        <f>'звіт 03.19-03.24'!DH26</f>
        <v>2339.8982006148522</v>
      </c>
      <c r="P25" s="509">
        <f>'звіт 03.19-03.24'!DI26</f>
        <v>0</v>
      </c>
      <c r="Q25" s="502">
        <f t="shared" si="4"/>
        <v>-22606.009254599419</v>
      </c>
      <c r="R25" s="497">
        <f>звіт!DE26+звіт!DF26</f>
        <v>673.66999999999939</v>
      </c>
    </row>
    <row r="26" spans="1:18" ht="20.100000000000001" customHeight="1" x14ac:dyDescent="0.3">
      <c r="A26" s="487" t="s">
        <v>627</v>
      </c>
      <c r="B26" s="490" t="s">
        <v>628</v>
      </c>
      <c r="C26" s="444">
        <v>1</v>
      </c>
      <c r="D26" s="445">
        <v>1</v>
      </c>
      <c r="E26" s="439">
        <f>звіт!CU27</f>
        <v>24966.255239588219</v>
      </c>
      <c r="F26" s="439">
        <f>звіт!CV27</f>
        <v>13217.293630787895</v>
      </c>
      <c r="G26" s="433">
        <f t="shared" si="0"/>
        <v>-11748.961608800324</v>
      </c>
      <c r="H26" s="459">
        <f t="shared" si="1"/>
        <v>0.52940633282598348</v>
      </c>
      <c r="I26" s="434">
        <f>звіт!DW27</f>
        <v>18451.009100661406</v>
      </c>
      <c r="J26" s="434">
        <f>звіт!DX27</f>
        <v>2241.6</v>
      </c>
      <c r="K26" s="435">
        <f t="shared" si="2"/>
        <v>-16209.409100661405</v>
      </c>
      <c r="L26" s="465">
        <f t="shared" si="3"/>
        <v>0.12148929024806812</v>
      </c>
      <c r="M26" s="472">
        <f>звіт!EB27*-1</f>
        <v>65</v>
      </c>
      <c r="N26" s="503">
        <f>звіт!DA27*-1</f>
        <v>11748.961608800326</v>
      </c>
      <c r="O26" s="510">
        <f>'звіт 03.19-03.24'!DH27</f>
        <v>571.16326983782164</v>
      </c>
      <c r="P26" s="509">
        <f>'звіт 03.19-03.24'!DI27</f>
        <v>0</v>
      </c>
      <c r="Q26" s="502">
        <f t="shared" si="4"/>
        <v>12385.124878638147</v>
      </c>
      <c r="R26" s="497">
        <f>звіт!DE27+звіт!DF27</f>
        <v>-5650.88</v>
      </c>
    </row>
    <row r="27" spans="1:18" ht="20.100000000000001" customHeight="1" x14ac:dyDescent="0.3">
      <c r="A27" s="487" t="s">
        <v>630</v>
      </c>
      <c r="B27" s="490" t="s">
        <v>631</v>
      </c>
      <c r="C27" s="444">
        <v>1</v>
      </c>
      <c r="D27" s="445">
        <v>9</v>
      </c>
      <c r="E27" s="439">
        <f>звіт!CU28</f>
        <v>2359405.8400419708</v>
      </c>
      <c r="F27" s="439">
        <f>звіт!CV28</f>
        <v>2374587.5312623261</v>
      </c>
      <c r="G27" s="433">
        <f t="shared" si="0"/>
        <v>15181.69122035522</v>
      </c>
      <c r="H27" s="459">
        <f t="shared" si="1"/>
        <v>1.0064345399857471</v>
      </c>
      <c r="I27" s="434">
        <f>звіт!DW28</f>
        <v>547316.04641504737</v>
      </c>
      <c r="J27" s="434">
        <f>звіт!DX28</f>
        <v>657390.49496315676</v>
      </c>
      <c r="K27" s="435">
        <f t="shared" si="2"/>
        <v>110074.44854810939</v>
      </c>
      <c r="L27" s="465">
        <f t="shared" si="3"/>
        <v>1.2011167939787324</v>
      </c>
      <c r="M27" s="472">
        <f>звіт!EB28*-1</f>
        <v>55287</v>
      </c>
      <c r="N27" s="503">
        <f>звіт!DA28*-1</f>
        <v>-4662.491220355907</v>
      </c>
      <c r="O27" s="510">
        <f>'звіт 03.19-03.24'!DH28</f>
        <v>18785.836170572278</v>
      </c>
      <c r="P27" s="509">
        <f>'звіт 03.19-03.24'!DI28</f>
        <v>0</v>
      </c>
      <c r="Q27" s="502">
        <f t="shared" si="4"/>
        <v>69410.344950216371</v>
      </c>
      <c r="R27" s="497">
        <f>звіт!DE28+звіт!DF28</f>
        <v>61604.479999999996</v>
      </c>
    </row>
    <row r="28" spans="1:18" ht="20.100000000000001" customHeight="1" x14ac:dyDescent="0.3">
      <c r="A28" s="487" t="s">
        <v>633</v>
      </c>
      <c r="B28" s="490" t="s">
        <v>634</v>
      </c>
      <c r="C28" s="444">
        <v>1</v>
      </c>
      <c r="D28" s="445">
        <v>1</v>
      </c>
      <c r="E28" s="439">
        <f>звіт!CU29</f>
        <v>24239.530280585019</v>
      </c>
      <c r="F28" s="439">
        <f>звіт!CV29</f>
        <v>16590.154610498783</v>
      </c>
      <c r="G28" s="433">
        <f t="shared" si="0"/>
        <v>-7649.3756700862359</v>
      </c>
      <c r="H28" s="459">
        <f t="shared" si="1"/>
        <v>0.68442558162056844</v>
      </c>
      <c r="I28" s="434">
        <f>звіт!DW29</f>
        <v>14901.957263825576</v>
      </c>
      <c r="J28" s="434">
        <f>звіт!DX29</f>
        <v>0</v>
      </c>
      <c r="K28" s="435">
        <f t="shared" si="2"/>
        <v>-14901.957263825576</v>
      </c>
      <c r="L28" s="465">
        <f t="shared" si="3"/>
        <v>0</v>
      </c>
      <c r="M28" s="472">
        <f>звіт!EB29*-1</f>
        <v>-946</v>
      </c>
      <c r="N28" s="503">
        <f>звіт!DA29*-1</f>
        <v>7649.3756700862386</v>
      </c>
      <c r="O28" s="510">
        <f>'звіт 03.19-03.24'!DH29</f>
        <v>768.08539563214094</v>
      </c>
      <c r="P28" s="509">
        <f>'звіт 03.19-03.24'!DI29</f>
        <v>0</v>
      </c>
      <c r="Q28" s="502">
        <f t="shared" si="4"/>
        <v>7471.4610657183794</v>
      </c>
      <c r="R28" s="497">
        <f>звіт!DE29+звіт!DF29</f>
        <v>120.41000000000003</v>
      </c>
    </row>
    <row r="29" spans="1:18" ht="20.100000000000001" customHeight="1" x14ac:dyDescent="0.3">
      <c r="A29" s="487" t="s">
        <v>636</v>
      </c>
      <c r="B29" s="490" t="s">
        <v>637</v>
      </c>
      <c r="C29" s="444">
        <v>2</v>
      </c>
      <c r="D29" s="445">
        <v>2</v>
      </c>
      <c r="E29" s="439">
        <f>звіт!CU30</f>
        <v>134948.99666199082</v>
      </c>
      <c r="F29" s="439">
        <f>звіт!CV30</f>
        <v>99813.072267014431</v>
      </c>
      <c r="G29" s="433">
        <f t="shared" si="0"/>
        <v>-35135.924394976391</v>
      </c>
      <c r="H29" s="459">
        <f t="shared" si="1"/>
        <v>0.73963552702076052</v>
      </c>
      <c r="I29" s="434">
        <f>звіт!DW30</f>
        <v>35990.036293052217</v>
      </c>
      <c r="J29" s="434">
        <f>звіт!DX30</f>
        <v>1376.1327996638154</v>
      </c>
      <c r="K29" s="435">
        <f t="shared" si="2"/>
        <v>-34613.903493388403</v>
      </c>
      <c r="L29" s="465">
        <f t="shared" si="3"/>
        <v>3.823649380229923E-2</v>
      </c>
      <c r="M29" s="472">
        <f>звіт!EB30*-1</f>
        <v>8221</v>
      </c>
      <c r="N29" s="503">
        <f>звіт!DA30*-1</f>
        <v>35135.924394976377</v>
      </c>
      <c r="O29" s="510">
        <f>'звіт 03.19-03.24'!DH30</f>
        <v>1163.7117479067008</v>
      </c>
      <c r="P29" s="509">
        <f>'звіт 03.19-03.24'!DI30</f>
        <v>0</v>
      </c>
      <c r="Q29" s="502">
        <f t="shared" si="4"/>
        <v>44520.636142883079</v>
      </c>
      <c r="R29" s="497">
        <f>звіт!DE30+звіт!DF30</f>
        <v>576.05000000000018</v>
      </c>
    </row>
    <row r="30" spans="1:18" ht="20.100000000000001" customHeight="1" x14ac:dyDescent="0.3">
      <c r="A30" s="487" t="s">
        <v>639</v>
      </c>
      <c r="B30" s="490" t="s">
        <v>640</v>
      </c>
      <c r="C30" s="444">
        <v>1</v>
      </c>
      <c r="D30" s="445">
        <v>1</v>
      </c>
      <c r="E30" s="439">
        <f>звіт!CU31</f>
        <v>37488.858652506569</v>
      </c>
      <c r="F30" s="439">
        <f>звіт!CV31</f>
        <v>8057.3783800252422</v>
      </c>
      <c r="G30" s="433">
        <f t="shared" si="0"/>
        <v>-29431.480272481327</v>
      </c>
      <c r="H30" s="459">
        <f t="shared" si="1"/>
        <v>0.21492727892068039</v>
      </c>
      <c r="I30" s="434">
        <f>звіт!DW31</f>
        <v>32006.189219828648</v>
      </c>
      <c r="J30" s="434">
        <f>звіт!DX31</f>
        <v>0</v>
      </c>
      <c r="K30" s="435">
        <f t="shared" si="2"/>
        <v>-32006.189219828648</v>
      </c>
      <c r="L30" s="465">
        <f t="shared" si="3"/>
        <v>0</v>
      </c>
      <c r="M30" s="472">
        <f>звіт!EB31*-1</f>
        <v>-3904</v>
      </c>
      <c r="N30" s="503">
        <f>звіт!DA31*-1</f>
        <v>29431.480272481334</v>
      </c>
      <c r="O30" s="510">
        <f>'звіт 03.19-03.24'!DH31</f>
        <v>1126.2876335023507</v>
      </c>
      <c r="P30" s="509">
        <f>'звіт 03.19-03.24'!DI31</f>
        <v>0</v>
      </c>
      <c r="Q30" s="502">
        <f t="shared" si="4"/>
        <v>26653.767905983685</v>
      </c>
      <c r="R30" s="497">
        <f>звіт!DE31+звіт!DF31</f>
        <v>-108.83000000000004</v>
      </c>
    </row>
    <row r="31" spans="1:18" ht="20.100000000000001" customHeight="1" x14ac:dyDescent="0.3">
      <c r="A31" s="487"/>
      <c r="B31" s="491" t="s">
        <v>499</v>
      </c>
      <c r="C31" s="444">
        <v>2</v>
      </c>
      <c r="D31" s="446">
        <v>5</v>
      </c>
      <c r="E31" s="439">
        <f>звіт!CU32</f>
        <v>1316083.4681635702</v>
      </c>
      <c r="F31" s="439">
        <f>звіт!CV32</f>
        <v>1275718.1867199796</v>
      </c>
      <c r="G31" s="433">
        <f t="shared" si="0"/>
        <v>-40365.281443590531</v>
      </c>
      <c r="H31" s="459">
        <f t="shared" si="1"/>
        <v>0.96932923904901314</v>
      </c>
      <c r="I31" s="434">
        <f>звіт!DW32</f>
        <v>444057.45771698229</v>
      </c>
      <c r="J31" s="434">
        <f>звіт!DX32</f>
        <v>310688.11608973041</v>
      </c>
      <c r="K31" s="435">
        <f t="shared" si="2"/>
        <v>-133369.34162725188</v>
      </c>
      <c r="L31" s="465">
        <f t="shared" si="3"/>
        <v>0.69965746704730691</v>
      </c>
      <c r="M31" s="472">
        <f>звіт!EB32*-1</f>
        <v>-39266</v>
      </c>
      <c r="N31" s="503">
        <f>звіт!DA32*-1</f>
        <v>40365.281443590815</v>
      </c>
      <c r="O31" s="510">
        <f>'звіт 03.19-03.24'!DH32</f>
        <v>13844.694703752193</v>
      </c>
      <c r="P31" s="509">
        <f>'звіт 03.19-03.24'!DI32</f>
        <v>0</v>
      </c>
      <c r="Q31" s="502">
        <f t="shared" si="4"/>
        <v>14943.976147343008</v>
      </c>
      <c r="R31" s="497">
        <f>звіт!DE32+звіт!DF32</f>
        <v>40968.899999999994</v>
      </c>
    </row>
    <row r="32" spans="1:18" ht="20.100000000000001" customHeight="1" x14ac:dyDescent="0.3">
      <c r="A32" s="487" t="s">
        <v>502</v>
      </c>
      <c r="B32" s="490" t="s">
        <v>503</v>
      </c>
      <c r="C32" s="444">
        <v>2</v>
      </c>
      <c r="D32" s="445">
        <v>2</v>
      </c>
      <c r="E32" s="439">
        <f>звіт!CU33</f>
        <v>311266.11826723488</v>
      </c>
      <c r="F32" s="439">
        <f>звіт!CV33</f>
        <v>296485.60971629148</v>
      </c>
      <c r="G32" s="433">
        <f t="shared" si="0"/>
        <v>-14780.508550943399</v>
      </c>
      <c r="H32" s="459">
        <f t="shared" si="1"/>
        <v>0.95251488137152873</v>
      </c>
      <c r="I32" s="434">
        <f>звіт!DW33</f>
        <v>93507.730603836608</v>
      </c>
      <c r="J32" s="434">
        <f>звіт!DX33</f>
        <v>62052.760146253611</v>
      </c>
      <c r="K32" s="435">
        <f t="shared" si="2"/>
        <v>-31454.970457582996</v>
      </c>
      <c r="L32" s="465">
        <f t="shared" si="3"/>
        <v>0.66361101638913689</v>
      </c>
      <c r="M32" s="472">
        <f>звіт!EB33*-1</f>
        <v>-2873</v>
      </c>
      <c r="N32" s="503">
        <f>звіт!DA33*-1</f>
        <v>14780.508550943514</v>
      </c>
      <c r="O32" s="510">
        <f>'звіт 03.19-03.24'!DH33</f>
        <v>2687.8533595410127</v>
      </c>
      <c r="P32" s="509">
        <f>'звіт 03.19-03.24'!DI33</f>
        <v>0</v>
      </c>
      <c r="Q32" s="502">
        <f t="shared" si="4"/>
        <v>14595.361910484527</v>
      </c>
      <c r="R32" s="497">
        <f>звіт!DE33+звіт!DF33</f>
        <v>30778.190000000002</v>
      </c>
    </row>
    <row r="33" spans="1:18" ht="20.100000000000001" customHeight="1" x14ac:dyDescent="0.3">
      <c r="A33" s="487" t="s">
        <v>506</v>
      </c>
      <c r="B33" s="490" t="s">
        <v>507</v>
      </c>
      <c r="C33" s="444">
        <v>2</v>
      </c>
      <c r="D33" s="445">
        <v>9</v>
      </c>
      <c r="E33" s="439">
        <f>звіт!CU34</f>
        <v>2400681.3779861815</v>
      </c>
      <c r="F33" s="439">
        <f>звіт!CV34</f>
        <v>2316643.0358678075</v>
      </c>
      <c r="G33" s="433">
        <f t="shared" si="0"/>
        <v>-84038.342118374072</v>
      </c>
      <c r="H33" s="459">
        <f t="shared" si="1"/>
        <v>0.96499396259370751</v>
      </c>
      <c r="I33" s="434">
        <f>звіт!DW34</f>
        <v>548001.00085629337</v>
      </c>
      <c r="J33" s="434">
        <f>звіт!DX34</f>
        <v>310406.282364882</v>
      </c>
      <c r="K33" s="435">
        <f t="shared" si="2"/>
        <v>-237594.71849141136</v>
      </c>
      <c r="L33" s="465">
        <f t="shared" si="3"/>
        <v>0.56643378731033067</v>
      </c>
      <c r="M33" s="472">
        <f>звіт!EB34*-1</f>
        <v>-105997</v>
      </c>
      <c r="N33" s="503">
        <f>звіт!DA34*-1</f>
        <v>84038.342118373679</v>
      </c>
      <c r="O33" s="510">
        <f>'звіт 03.19-03.24'!DH34</f>
        <v>18704.037749088482</v>
      </c>
      <c r="P33" s="509">
        <f>'звіт 03.19-03.24'!DI34</f>
        <v>0</v>
      </c>
      <c r="Q33" s="502">
        <f t="shared" si="4"/>
        <v>-3254.6201325378388</v>
      </c>
      <c r="R33" s="497">
        <f>звіт!DE34+звіт!DF34</f>
        <v>130017.93000000002</v>
      </c>
    </row>
    <row r="34" spans="1:18" ht="20.100000000000001" customHeight="1" x14ac:dyDescent="0.3">
      <c r="A34" s="487" t="s">
        <v>510</v>
      </c>
      <c r="B34" s="490" t="s">
        <v>511</v>
      </c>
      <c r="C34" s="444">
        <v>2</v>
      </c>
      <c r="D34" s="445">
        <v>1</v>
      </c>
      <c r="E34" s="439">
        <f>звіт!CU35</f>
        <v>35419.420993886568</v>
      </c>
      <c r="F34" s="439">
        <f>звіт!CV35</f>
        <v>27379.488617785599</v>
      </c>
      <c r="G34" s="433">
        <f t="shared" si="0"/>
        <v>-8039.9323761009691</v>
      </c>
      <c r="H34" s="459">
        <f t="shared" si="1"/>
        <v>0.77300779768566319</v>
      </c>
      <c r="I34" s="434">
        <f>звіт!DW35</f>
        <v>25066.11764246197</v>
      </c>
      <c r="J34" s="434">
        <f>звіт!DX35</f>
        <v>11465.846322708758</v>
      </c>
      <c r="K34" s="435">
        <f t="shared" si="2"/>
        <v>-13600.271319753212</v>
      </c>
      <c r="L34" s="465">
        <f t="shared" si="3"/>
        <v>0.4574241007823896</v>
      </c>
      <c r="M34" s="472">
        <f>звіт!EB35*-1</f>
        <v>3935</v>
      </c>
      <c r="N34" s="503">
        <f>звіт!DA35*-1</f>
        <v>8039.9323761009728</v>
      </c>
      <c r="O34" s="510">
        <f>'звіт 03.19-03.24'!DH35</f>
        <v>1023.3713188903874</v>
      </c>
      <c r="P34" s="509">
        <f>'звіт 03.19-03.24'!DI35</f>
        <v>0</v>
      </c>
      <c r="Q34" s="502">
        <f t="shared" si="4"/>
        <v>12998.30369499136</v>
      </c>
      <c r="R34" s="497">
        <f>звіт!DE35+звіт!DF35</f>
        <v>-729.45999999999992</v>
      </c>
    </row>
    <row r="35" spans="1:18" ht="20.100000000000001" customHeight="1" x14ac:dyDescent="0.3">
      <c r="A35" s="487" t="s">
        <v>514</v>
      </c>
      <c r="B35" s="490" t="s">
        <v>515</v>
      </c>
      <c r="C35" s="444">
        <v>2</v>
      </c>
      <c r="D35" s="445">
        <v>2</v>
      </c>
      <c r="E35" s="439">
        <f>звіт!CU36</f>
        <v>198692.63884560674</v>
      </c>
      <c r="F35" s="439">
        <f>звіт!CV36</f>
        <v>196471.51582837212</v>
      </c>
      <c r="G35" s="433">
        <f t="shared" si="0"/>
        <v>-2221.1230172346113</v>
      </c>
      <c r="H35" s="459">
        <f t="shared" si="1"/>
        <v>0.98882131200159595</v>
      </c>
      <c r="I35" s="434">
        <f>звіт!DW36</f>
        <v>53133.781540919423</v>
      </c>
      <c r="J35" s="434">
        <f>звіт!DX36</f>
        <v>32189.411659177698</v>
      </c>
      <c r="K35" s="435">
        <f t="shared" si="2"/>
        <v>-20944.369881741724</v>
      </c>
      <c r="L35" s="465">
        <f t="shared" si="3"/>
        <v>0.60581819561229544</v>
      </c>
      <c r="M35" s="472">
        <f>звіт!EB36*-1</f>
        <v>2143</v>
      </c>
      <c r="N35" s="503">
        <f>звіт!DA36*-1</f>
        <v>2221.1230172345659</v>
      </c>
      <c r="O35" s="510">
        <f>'звіт 03.19-03.24'!DH36</f>
        <v>1825.3166275550357</v>
      </c>
      <c r="P35" s="509">
        <f>'звіт 03.19-03.24'!DI36</f>
        <v>0</v>
      </c>
      <c r="Q35" s="502">
        <f t="shared" si="4"/>
        <v>6189.4396447896015</v>
      </c>
      <c r="R35" s="497">
        <f>звіт!DE36+звіт!DF36</f>
        <v>15370.409999999998</v>
      </c>
    </row>
    <row r="36" spans="1:18" ht="20.100000000000001" customHeight="1" x14ac:dyDescent="0.3">
      <c r="A36" s="487" t="s">
        <v>517</v>
      </c>
      <c r="B36" s="490" t="s">
        <v>518</v>
      </c>
      <c r="C36" s="444">
        <v>2</v>
      </c>
      <c r="D36" s="445">
        <v>2</v>
      </c>
      <c r="E36" s="439">
        <f>звіт!CU37</f>
        <v>204795.96762487976</v>
      </c>
      <c r="F36" s="439">
        <f>звіт!CV37</f>
        <v>220778.22059902933</v>
      </c>
      <c r="G36" s="433">
        <f t="shared" si="0"/>
        <v>15982.252974149567</v>
      </c>
      <c r="H36" s="459">
        <f t="shared" si="1"/>
        <v>1.0780398811534411</v>
      </c>
      <c r="I36" s="434">
        <f>звіт!DW37</f>
        <v>49458.526836572004</v>
      </c>
      <c r="J36" s="434">
        <f>звіт!DX37</f>
        <v>42442.685621347468</v>
      </c>
      <c r="K36" s="435">
        <f t="shared" si="2"/>
        <v>-7015.8412152245364</v>
      </c>
      <c r="L36" s="465">
        <f t="shared" si="3"/>
        <v>0.85814698366558129</v>
      </c>
      <c r="M36" s="472">
        <f>звіт!EB37*-1</f>
        <v>4861</v>
      </c>
      <c r="N36" s="503">
        <f>звіт!DA37*-1</f>
        <v>-15982.252974149582</v>
      </c>
      <c r="O36" s="510">
        <f>'звіт 03.19-03.24'!DH37</f>
        <v>1721.9547877715922</v>
      </c>
      <c r="P36" s="509">
        <f>'звіт 03.19-03.24'!DI37</f>
        <v>0</v>
      </c>
      <c r="Q36" s="502">
        <f t="shared" si="4"/>
        <v>-9399.2981863779896</v>
      </c>
      <c r="R36" s="497">
        <f>звіт!DE37+звіт!DF37</f>
        <v>8760.61</v>
      </c>
    </row>
    <row r="37" spans="1:18" ht="20.100000000000001" customHeight="1" x14ac:dyDescent="0.3">
      <c r="A37" s="487" t="s">
        <v>520</v>
      </c>
      <c r="B37" s="490" t="s">
        <v>521</v>
      </c>
      <c r="C37" s="444">
        <v>2</v>
      </c>
      <c r="D37" s="445">
        <v>5</v>
      </c>
      <c r="E37" s="439">
        <f>звіт!CU38</f>
        <v>846677.94185788848</v>
      </c>
      <c r="F37" s="439">
        <f>звіт!CV38</f>
        <v>902382.73327896756</v>
      </c>
      <c r="G37" s="433">
        <f t="shared" si="0"/>
        <v>55704.791421079077</v>
      </c>
      <c r="H37" s="459">
        <f t="shared" si="1"/>
        <v>1.0657921845688392</v>
      </c>
      <c r="I37" s="434">
        <f>звіт!DW38</f>
        <v>287771.89751551382</v>
      </c>
      <c r="J37" s="434">
        <f>звіт!DX38</f>
        <v>291241.96974296652</v>
      </c>
      <c r="K37" s="435">
        <f t="shared" si="2"/>
        <v>3470.072227452707</v>
      </c>
      <c r="L37" s="465">
        <f t="shared" si="3"/>
        <v>1.012058412435028</v>
      </c>
      <c r="M37" s="472">
        <f>звіт!EB38*-1</f>
        <v>1271</v>
      </c>
      <c r="N37" s="503">
        <f>звіт!DA38*-1</f>
        <v>-55704.79142107896</v>
      </c>
      <c r="O37" s="510">
        <f>'звіт 03.19-03.24'!DH38</f>
        <v>9367.6122555460533</v>
      </c>
      <c r="P37" s="509">
        <f>'звіт 03.19-03.24'!DI38</f>
        <v>0</v>
      </c>
      <c r="Q37" s="502">
        <f t="shared" si="4"/>
        <v>-45066.179165532907</v>
      </c>
      <c r="R37" s="497">
        <f>звіт!DE38+звіт!DF38</f>
        <v>19240.480000000003</v>
      </c>
    </row>
    <row r="38" spans="1:18" ht="20.100000000000001" customHeight="1" x14ac:dyDescent="0.3">
      <c r="A38" s="487" t="s">
        <v>523</v>
      </c>
      <c r="B38" s="490" t="s">
        <v>524</v>
      </c>
      <c r="C38" s="444">
        <v>2</v>
      </c>
      <c r="D38" s="445">
        <v>4</v>
      </c>
      <c r="E38" s="439">
        <f>звіт!CU39</f>
        <v>1203881.4598655712</v>
      </c>
      <c r="F38" s="439">
        <f>звіт!CV39</f>
        <v>1254149.1119936593</v>
      </c>
      <c r="G38" s="433">
        <f t="shared" si="0"/>
        <v>50267.652128088055</v>
      </c>
      <c r="H38" s="459">
        <f t="shared" si="1"/>
        <v>1.0417546525998507</v>
      </c>
      <c r="I38" s="434">
        <f>звіт!DW39</f>
        <v>321367.79685845593</v>
      </c>
      <c r="J38" s="434">
        <f>звіт!DX39</f>
        <v>294836.80464576377</v>
      </c>
      <c r="K38" s="435">
        <f t="shared" si="2"/>
        <v>-26530.992212692159</v>
      </c>
      <c r="L38" s="465">
        <f t="shared" si="3"/>
        <v>0.91744352585403088</v>
      </c>
      <c r="M38" s="472">
        <f>звіт!EB39*-1</f>
        <v>-3874</v>
      </c>
      <c r="N38" s="503">
        <f>звіт!DA39*-1</f>
        <v>-50267.652128088026</v>
      </c>
      <c r="O38" s="510">
        <f>'звіт 03.19-03.24'!DH39</f>
        <v>12132.986994924649</v>
      </c>
      <c r="P38" s="509">
        <f>'звіт 03.19-03.24'!DI39</f>
        <v>0</v>
      </c>
      <c r="Q38" s="502">
        <f t="shared" si="4"/>
        <v>-42008.665133163377</v>
      </c>
      <c r="R38" s="497">
        <f>звіт!DE39+звіт!DF39</f>
        <v>39442.199999999997</v>
      </c>
    </row>
    <row r="39" spans="1:18" ht="20.100000000000001" customHeight="1" x14ac:dyDescent="0.3">
      <c r="A39" s="487" t="s">
        <v>526</v>
      </c>
      <c r="B39" s="490" t="s">
        <v>527</v>
      </c>
      <c r="C39" s="444">
        <v>2</v>
      </c>
      <c r="D39" s="445">
        <v>5</v>
      </c>
      <c r="E39" s="439">
        <f>звіт!CU40</f>
        <v>1480289.5860686279</v>
      </c>
      <c r="F39" s="439">
        <f>звіт!CV40</f>
        <v>1532447.9395549966</v>
      </c>
      <c r="G39" s="433">
        <f t="shared" si="0"/>
        <v>52158.353486368665</v>
      </c>
      <c r="H39" s="459">
        <f t="shared" si="1"/>
        <v>1.0352352363870176</v>
      </c>
      <c r="I39" s="434">
        <f>звіт!DW40</f>
        <v>562027.14926926687</v>
      </c>
      <c r="J39" s="434">
        <f>звіт!DX40</f>
        <v>580836.31411692768</v>
      </c>
      <c r="K39" s="435">
        <f t="shared" si="2"/>
        <v>18809.16484766081</v>
      </c>
      <c r="L39" s="465">
        <f t="shared" si="3"/>
        <v>1.0334666481363328</v>
      </c>
      <c r="M39" s="472">
        <f>звіт!EB40*-1</f>
        <v>36286</v>
      </c>
      <c r="N39" s="503">
        <f>звіт!DA40*-1</f>
        <v>-52158.353486368949</v>
      </c>
      <c r="O39" s="510">
        <f>'звіт 03.19-03.24'!DH40</f>
        <v>15858.468478843422</v>
      </c>
      <c r="P39" s="509">
        <f>'звіт 03.19-03.24'!DI40</f>
        <v>0</v>
      </c>
      <c r="Q39" s="502">
        <f t="shared" si="4"/>
        <v>-13.885007525526817</v>
      </c>
      <c r="R39" s="497">
        <f>звіт!DE40+звіт!DF40</f>
        <v>68855.14</v>
      </c>
    </row>
    <row r="40" spans="1:18" ht="20.100000000000001" customHeight="1" x14ac:dyDescent="0.3">
      <c r="A40" s="487" t="s">
        <v>529</v>
      </c>
      <c r="B40" s="490" t="s">
        <v>530</v>
      </c>
      <c r="C40" s="444">
        <v>2</v>
      </c>
      <c r="D40" s="445">
        <v>5</v>
      </c>
      <c r="E40" s="439">
        <f>звіт!CU41</f>
        <v>1554268.1499566354</v>
      </c>
      <c r="F40" s="439">
        <f>звіт!CV41</f>
        <v>1547159.7614031096</v>
      </c>
      <c r="G40" s="433">
        <f t="shared" si="0"/>
        <v>-7108.3885535257868</v>
      </c>
      <c r="H40" s="459">
        <f t="shared" si="1"/>
        <v>0.99542653656402591</v>
      </c>
      <c r="I40" s="434">
        <f>звіт!DW41</f>
        <v>558608.40969265415</v>
      </c>
      <c r="J40" s="434">
        <f>звіт!DX41</f>
        <v>488379.09490818565</v>
      </c>
      <c r="K40" s="435">
        <f t="shared" si="2"/>
        <v>-70229.314784468501</v>
      </c>
      <c r="L40" s="465">
        <f t="shared" si="3"/>
        <v>0.87427809254946842</v>
      </c>
      <c r="M40" s="472">
        <f>звіт!EB41*-1</f>
        <v>30537</v>
      </c>
      <c r="N40" s="503">
        <f>звіт!DA41*-1</f>
        <v>7108.3885535258523</v>
      </c>
      <c r="O40" s="510">
        <f>'звіт 03.19-03.24'!DH41</f>
        <v>15928.415930765837</v>
      </c>
      <c r="P40" s="509">
        <f>'звіт 03.19-03.24'!DI41</f>
        <v>0</v>
      </c>
      <c r="Q40" s="502">
        <f t="shared" si="4"/>
        <v>53573.804484291686</v>
      </c>
      <c r="R40" s="497">
        <f>звіт!DE41+звіт!DF41</f>
        <v>42066.460000000006</v>
      </c>
    </row>
    <row r="41" spans="1:18" ht="20.100000000000001" customHeight="1" x14ac:dyDescent="0.3">
      <c r="A41" s="487" t="s">
        <v>532</v>
      </c>
      <c r="B41" s="490" t="s">
        <v>533</v>
      </c>
      <c r="C41" s="444">
        <v>2</v>
      </c>
      <c r="D41" s="445">
        <v>5</v>
      </c>
      <c r="E41" s="439">
        <f>звіт!CU42</f>
        <v>1525515.3579352007</v>
      </c>
      <c r="F41" s="439">
        <f>звіт!CV42</f>
        <v>1453327.8824429153</v>
      </c>
      <c r="G41" s="433">
        <f t="shared" si="0"/>
        <v>-72187.475492285332</v>
      </c>
      <c r="H41" s="459">
        <f t="shared" si="1"/>
        <v>0.95267994181979798</v>
      </c>
      <c r="I41" s="434">
        <f>звіт!DW42</f>
        <v>513637.83007822599</v>
      </c>
      <c r="J41" s="434">
        <f>звіт!DX42</f>
        <v>391641.72079868388</v>
      </c>
      <c r="K41" s="435">
        <f t="shared" si="2"/>
        <v>-121996.10927954211</v>
      </c>
      <c r="L41" s="465">
        <f t="shared" si="3"/>
        <v>0.76248612906692959</v>
      </c>
      <c r="M41" s="472">
        <f>звіт!EB42*-1</f>
        <v>65656</v>
      </c>
      <c r="N41" s="503">
        <f>звіт!DA42*-1</f>
        <v>72187.475492284662</v>
      </c>
      <c r="O41" s="510">
        <f>'звіт 03.19-03.24'!DH42</f>
        <v>15879.408161902998</v>
      </c>
      <c r="P41" s="509">
        <f>'звіт 03.19-03.24'!DI42</f>
        <v>0</v>
      </c>
      <c r="Q41" s="502">
        <f t="shared" si="4"/>
        <v>153722.88365418767</v>
      </c>
      <c r="R41" s="497">
        <f>звіт!DE42+звіт!DF42</f>
        <v>63691.92</v>
      </c>
    </row>
    <row r="42" spans="1:18" ht="20.100000000000001" customHeight="1" x14ac:dyDescent="0.3">
      <c r="A42" s="487" t="s">
        <v>535</v>
      </c>
      <c r="B42" s="490" t="s">
        <v>536</v>
      </c>
      <c r="C42" s="444">
        <v>2</v>
      </c>
      <c r="D42" s="445">
        <v>5</v>
      </c>
      <c r="E42" s="439">
        <f>звіт!CU43</f>
        <v>1622481.2232130191</v>
      </c>
      <c r="F42" s="439">
        <f>звіт!CV43</f>
        <v>1704244.2862321059</v>
      </c>
      <c r="G42" s="433">
        <f t="shared" si="0"/>
        <v>81763.06301908684</v>
      </c>
      <c r="H42" s="459">
        <f t="shared" si="1"/>
        <v>1.0503938423750572</v>
      </c>
      <c r="I42" s="434">
        <f>звіт!DW43</f>
        <v>570340.74808864435</v>
      </c>
      <c r="J42" s="434">
        <f>звіт!DX43</f>
        <v>571407.40508531546</v>
      </c>
      <c r="K42" s="435">
        <f t="shared" si="2"/>
        <v>1066.6569966711104</v>
      </c>
      <c r="L42" s="465">
        <f t="shared" si="3"/>
        <v>1.0018702100459169</v>
      </c>
      <c r="M42" s="472">
        <f>звіт!EB43*-1</f>
        <v>-199</v>
      </c>
      <c r="N42" s="503">
        <f>звіт!DA43*-1</f>
        <v>-81763.063019086549</v>
      </c>
      <c r="O42" s="510">
        <f>'звіт 03.19-03.24'!DH43</f>
        <v>15913.980915209875</v>
      </c>
      <c r="P42" s="509">
        <f>'звіт 03.19-03.24'!DI43</f>
        <v>0</v>
      </c>
      <c r="Q42" s="502">
        <f t="shared" si="4"/>
        <v>-66048.082103876674</v>
      </c>
      <c r="R42" s="497">
        <f>звіт!DE43+звіт!DF43</f>
        <v>75885.08</v>
      </c>
    </row>
    <row r="43" spans="1:18" ht="20.100000000000001" customHeight="1" x14ac:dyDescent="0.3">
      <c r="A43" s="487" t="s">
        <v>311</v>
      </c>
      <c r="B43" s="490" t="s">
        <v>895</v>
      </c>
      <c r="C43" s="444">
        <v>3</v>
      </c>
      <c r="D43" s="445">
        <v>9</v>
      </c>
      <c r="E43" s="439">
        <f>звіт!CU44</f>
        <v>1451985.3475235833</v>
      </c>
      <c r="F43" s="439">
        <f>звіт!CV44</f>
        <v>1379389.1982340987</v>
      </c>
      <c r="G43" s="433">
        <f t="shared" si="0"/>
        <v>-72596.149289484601</v>
      </c>
      <c r="H43" s="459">
        <f t="shared" si="1"/>
        <v>0.95000214746429767</v>
      </c>
      <c r="I43" s="434">
        <f>звіт!DW44</f>
        <v>469204.35729018471</v>
      </c>
      <c r="J43" s="434">
        <f>звіт!DX44</f>
        <v>353163.34644688352</v>
      </c>
      <c r="K43" s="435">
        <f t="shared" si="2"/>
        <v>-116041.01084330119</v>
      </c>
      <c r="L43" s="465">
        <f t="shared" si="3"/>
        <v>0.7526855643168413</v>
      </c>
      <c r="M43" s="472">
        <f>звіт!EB44*-1</f>
        <v>77938</v>
      </c>
      <c r="N43" s="503">
        <f>звіт!DA44*-1</f>
        <v>72596.149289484849</v>
      </c>
      <c r="O43" s="510">
        <f>'звіт 03.19-03.24'!DH44</f>
        <v>16996.785291975742</v>
      </c>
      <c r="P43" s="509">
        <f>'звіт 03.19-03.24'!DI44</f>
        <v>0</v>
      </c>
      <c r="Q43" s="502">
        <f t="shared" si="4"/>
        <v>167530.93458146058</v>
      </c>
      <c r="R43" s="497">
        <f>звіт!DE44+звіт!DF44</f>
        <v>14942.579999999998</v>
      </c>
    </row>
    <row r="44" spans="1:18" ht="20.100000000000001" customHeight="1" x14ac:dyDescent="0.3">
      <c r="A44" s="487" t="s">
        <v>96</v>
      </c>
      <c r="B44" s="490" t="s">
        <v>97</v>
      </c>
      <c r="C44" s="444">
        <v>1</v>
      </c>
      <c r="D44" s="445">
        <v>9</v>
      </c>
      <c r="E44" s="439">
        <f>звіт!CU45</f>
        <v>2674451.6514452202</v>
      </c>
      <c r="F44" s="439">
        <f>звіт!CV45</f>
        <v>2696313.3323061252</v>
      </c>
      <c r="G44" s="433">
        <f t="shared" si="0"/>
        <v>21861.680860904977</v>
      </c>
      <c r="H44" s="459">
        <f t="shared" si="1"/>
        <v>1.008174266619885</v>
      </c>
      <c r="I44" s="434">
        <f>звіт!DW45</f>
        <v>547024.66629427869</v>
      </c>
      <c r="J44" s="434">
        <f>звіт!DX45</f>
        <v>520439.0818931933</v>
      </c>
      <c r="K44" s="435">
        <f t="shared" si="2"/>
        <v>-26585.584401085391</v>
      </c>
      <c r="L44" s="465">
        <f t="shared" si="3"/>
        <v>0.95139966067492954</v>
      </c>
      <c r="M44" s="472">
        <f>звіт!EB45*-1</f>
        <v>-22536</v>
      </c>
      <c r="N44" s="503">
        <f>звіт!DA45*-1</f>
        <v>-21861.680860904569</v>
      </c>
      <c r="O44" s="510">
        <f>'звіт 03.19-03.24'!DH45</f>
        <v>18263.413354494409</v>
      </c>
      <c r="P44" s="509">
        <f>'звіт 03.19-03.24'!DI45</f>
        <v>10001.700000000001</v>
      </c>
      <c r="Q44" s="502">
        <f t="shared" si="4"/>
        <v>-16132.56750641016</v>
      </c>
      <c r="R44" s="497">
        <f>звіт!DE45+звіт!DF45</f>
        <v>80567.439999999988</v>
      </c>
    </row>
    <row r="45" spans="1:18" ht="20.100000000000001" customHeight="1" x14ac:dyDescent="0.3">
      <c r="A45" s="487" t="s">
        <v>98</v>
      </c>
      <c r="B45" s="490" t="s">
        <v>99</v>
      </c>
      <c r="C45" s="444">
        <v>1</v>
      </c>
      <c r="D45" s="445">
        <v>2</v>
      </c>
      <c r="E45" s="439">
        <f>звіт!CU46</f>
        <v>209170.14031845852</v>
      </c>
      <c r="F45" s="439">
        <f>звіт!CV46</f>
        <v>195676.22179484181</v>
      </c>
      <c r="G45" s="433">
        <f t="shared" si="0"/>
        <v>-13493.91852361671</v>
      </c>
      <c r="H45" s="459">
        <f t="shared" si="1"/>
        <v>0.93548831347020944</v>
      </c>
      <c r="I45" s="434">
        <f>звіт!DW46</f>
        <v>55936.256938436774</v>
      </c>
      <c r="J45" s="434">
        <f>звіт!DX46</f>
        <v>21266.206657614832</v>
      </c>
      <c r="K45" s="435">
        <f t="shared" si="2"/>
        <v>-34670.050280821946</v>
      </c>
      <c r="L45" s="465">
        <f t="shared" si="3"/>
        <v>0.38018644474227753</v>
      </c>
      <c r="M45" s="472">
        <f>звіт!EB46*-1</f>
        <v>-5259</v>
      </c>
      <c r="N45" s="503">
        <f>звіт!DA46*-1</f>
        <v>13493.918523616743</v>
      </c>
      <c r="O45" s="510">
        <f>'звіт 03.19-03.24'!DH46</f>
        <v>1826.3413354494405</v>
      </c>
      <c r="P45" s="509">
        <f>'звіт 03.19-03.24'!DI46</f>
        <v>0</v>
      </c>
      <c r="Q45" s="502">
        <f t="shared" si="4"/>
        <v>10061.259859066184</v>
      </c>
      <c r="R45" s="497">
        <f>звіт!DE46+звіт!DF46</f>
        <v>23550.23</v>
      </c>
    </row>
    <row r="46" spans="1:18" ht="20.100000000000001" customHeight="1" x14ac:dyDescent="0.3">
      <c r="A46" s="487" t="s">
        <v>100</v>
      </c>
      <c r="B46" s="490" t="s">
        <v>101</v>
      </c>
      <c r="C46" s="444">
        <v>1</v>
      </c>
      <c r="D46" s="445">
        <v>2</v>
      </c>
      <c r="E46" s="439">
        <f>звіт!CU47</f>
        <v>205646.77946305324</v>
      </c>
      <c r="F46" s="439">
        <f>звіт!CV47</f>
        <v>188658.72436764961</v>
      </c>
      <c r="G46" s="433">
        <f t="shared" si="0"/>
        <v>-16988.05509540363</v>
      </c>
      <c r="H46" s="459">
        <f t="shared" si="1"/>
        <v>0.91739206838171894</v>
      </c>
      <c r="I46" s="434">
        <f>звіт!DW47</f>
        <v>54977.449789628459</v>
      </c>
      <c r="J46" s="434">
        <f>звіт!DX47</f>
        <v>16457.803819380497</v>
      </c>
      <c r="K46" s="435">
        <f t="shared" si="2"/>
        <v>-38519.645970247962</v>
      </c>
      <c r="L46" s="465">
        <f t="shared" si="3"/>
        <v>0.29935553362981332</v>
      </c>
      <c r="M46" s="472">
        <f>звіт!EB47*-1</f>
        <v>-33567</v>
      </c>
      <c r="N46" s="503">
        <f>звіт!DA47*-1</f>
        <v>16988.055095403604</v>
      </c>
      <c r="O46" s="510">
        <f>'звіт 03.19-03.24'!DH47</f>
        <v>1799.609825160619</v>
      </c>
      <c r="P46" s="509">
        <f>'звіт 03.19-03.24'!DI47</f>
        <v>0</v>
      </c>
      <c r="Q46" s="502">
        <f t="shared" si="4"/>
        <v>-14779.335079435776</v>
      </c>
      <c r="R46" s="497">
        <f>звіт!DE47+звіт!DF47</f>
        <v>30552.53</v>
      </c>
    </row>
    <row r="47" spans="1:18" ht="20.100000000000001" customHeight="1" x14ac:dyDescent="0.3">
      <c r="A47" s="487" t="s">
        <v>102</v>
      </c>
      <c r="B47" s="490" t="s">
        <v>103</v>
      </c>
      <c r="C47" s="444">
        <v>1</v>
      </c>
      <c r="D47" s="445">
        <v>5</v>
      </c>
      <c r="E47" s="439">
        <f>звіт!CU48</f>
        <v>2389466.6070177276</v>
      </c>
      <c r="F47" s="439">
        <f>звіт!CV48</f>
        <v>2438811.362281845</v>
      </c>
      <c r="G47" s="433">
        <f t="shared" si="0"/>
        <v>49344.755264117382</v>
      </c>
      <c r="H47" s="459">
        <f t="shared" si="1"/>
        <v>1.0206509499313339</v>
      </c>
      <c r="I47" s="434">
        <f>звіт!DW48</f>
        <v>491866.61915052717</v>
      </c>
      <c r="J47" s="434">
        <f>звіт!DX48</f>
        <v>472321.24737526593</v>
      </c>
      <c r="K47" s="435">
        <f t="shared" si="2"/>
        <v>-19545.371775261243</v>
      </c>
      <c r="L47" s="465">
        <f t="shared" si="3"/>
        <v>0.96026286189329768</v>
      </c>
      <c r="M47" s="472">
        <f>звіт!EB48*-1</f>
        <v>45308</v>
      </c>
      <c r="N47" s="503">
        <f>звіт!DA48*-1</f>
        <v>-49344.755264116466</v>
      </c>
      <c r="O47" s="510">
        <f>'звіт 03.19-03.24'!DH48</f>
        <v>21585.694558223451</v>
      </c>
      <c r="P47" s="509">
        <f>'звіт 03.19-03.24'!DI48</f>
        <v>14880.39</v>
      </c>
      <c r="Q47" s="502">
        <f t="shared" si="4"/>
        <v>32429.329294106985</v>
      </c>
      <c r="R47" s="497">
        <f>звіт!DE48+звіт!DF48</f>
        <v>83065.420000000013</v>
      </c>
    </row>
    <row r="48" spans="1:18" ht="20.100000000000001" customHeight="1" x14ac:dyDescent="0.3">
      <c r="A48" s="487" t="s">
        <v>104</v>
      </c>
      <c r="B48" s="490" t="s">
        <v>105</v>
      </c>
      <c r="C48" s="444">
        <v>2</v>
      </c>
      <c r="D48" s="445">
        <v>3</v>
      </c>
      <c r="E48" s="439">
        <f>звіт!CU49</f>
        <v>372045.31412363303</v>
      </c>
      <c r="F48" s="439">
        <f>звіт!CV49</f>
        <v>356529.10536969767</v>
      </c>
      <c r="G48" s="433">
        <f t="shared" si="0"/>
        <v>-15516.208753935352</v>
      </c>
      <c r="H48" s="459">
        <f t="shared" si="1"/>
        <v>0.95829484160959166</v>
      </c>
      <c r="I48" s="434">
        <f>звіт!DW49</f>
        <v>100048.51047969323</v>
      </c>
      <c r="J48" s="434">
        <f>звіт!DX49</f>
        <v>62050.73298115487</v>
      </c>
      <c r="K48" s="435">
        <f t="shared" si="2"/>
        <v>-37997.777498538358</v>
      </c>
      <c r="L48" s="465">
        <f t="shared" si="3"/>
        <v>0.62020646468044383</v>
      </c>
      <c r="M48" s="472">
        <f>звіт!EB49*-1</f>
        <v>-6921</v>
      </c>
      <c r="N48" s="503">
        <f>звіт!DA49*-1</f>
        <v>15516.20875393536</v>
      </c>
      <c r="O48" s="510">
        <f>'звіт 03.19-03.24'!DH49</f>
        <v>2958.2871386295919</v>
      </c>
      <c r="P48" s="509">
        <f>'звіт 03.19-03.24'!DI49</f>
        <v>721.92</v>
      </c>
      <c r="Q48" s="502">
        <f t="shared" si="4"/>
        <v>12275.415892564952</v>
      </c>
      <c r="R48" s="497">
        <f>звіт!DE49+звіт!DF49</f>
        <v>4622.3100000000013</v>
      </c>
    </row>
    <row r="49" spans="1:18" ht="20.100000000000001" customHeight="1" x14ac:dyDescent="0.3">
      <c r="A49" s="487" t="s">
        <v>106</v>
      </c>
      <c r="B49" s="490" t="s">
        <v>107</v>
      </c>
      <c r="C49" s="444">
        <v>3</v>
      </c>
      <c r="D49" s="445">
        <v>1</v>
      </c>
      <c r="E49" s="439">
        <f>звіт!CU50</f>
        <v>27523.179382752227</v>
      </c>
      <c r="F49" s="439">
        <f>звіт!CV50</f>
        <v>21825.379745921047</v>
      </c>
      <c r="G49" s="433">
        <f t="shared" si="0"/>
        <v>-5697.7996368311797</v>
      </c>
      <c r="H49" s="459">
        <f t="shared" si="1"/>
        <v>0.79298177882742049</v>
      </c>
      <c r="I49" s="434">
        <f>звіт!DW50</f>
        <v>20757.70900016779</v>
      </c>
      <c r="J49" s="434">
        <f>звіт!DX50</f>
        <v>11501.583762471364</v>
      </c>
      <c r="K49" s="435">
        <f t="shared" si="2"/>
        <v>-9256.1252376964258</v>
      </c>
      <c r="L49" s="465">
        <f t="shared" si="3"/>
        <v>0.55408733990723125</v>
      </c>
      <c r="M49" s="472">
        <f>звіт!EB50*-1</f>
        <v>651</v>
      </c>
      <c r="N49" s="503">
        <f>звіт!DA50*-1</f>
        <v>5697.7996368311824</v>
      </c>
      <c r="O49" s="510">
        <f>'звіт 03.19-03.24'!DH50</f>
        <v>921.34605462138495</v>
      </c>
      <c r="P49" s="509">
        <f>'звіт 03.19-03.24'!DI50</f>
        <v>0</v>
      </c>
      <c r="Q49" s="502">
        <f t="shared" si="4"/>
        <v>7270.145691452567</v>
      </c>
      <c r="R49" s="497">
        <f>звіт!DE50+звіт!DF50</f>
        <v>-464.3</v>
      </c>
    </row>
    <row r="50" spans="1:18" ht="20.100000000000001" customHeight="1" x14ac:dyDescent="0.3">
      <c r="A50" s="487" t="s">
        <v>108</v>
      </c>
      <c r="B50" s="490" t="s">
        <v>109</v>
      </c>
      <c r="C50" s="444">
        <v>2</v>
      </c>
      <c r="D50" s="445">
        <v>5</v>
      </c>
      <c r="E50" s="439">
        <f>звіт!CU51</f>
        <v>1112553.4086704939</v>
      </c>
      <c r="F50" s="439">
        <f>звіт!CV51</f>
        <v>1107162.9292347354</v>
      </c>
      <c r="G50" s="433">
        <f t="shared" si="0"/>
        <v>-5390.4794357584324</v>
      </c>
      <c r="H50" s="459">
        <f t="shared" si="1"/>
        <v>0.99515485783087032</v>
      </c>
      <c r="I50" s="434">
        <f>звіт!DW51</f>
        <v>299154.1898429537</v>
      </c>
      <c r="J50" s="434">
        <f>звіт!DX51</f>
        <v>223921.83150472934</v>
      </c>
      <c r="K50" s="435">
        <f t="shared" si="2"/>
        <v>-75232.358338224352</v>
      </c>
      <c r="L50" s="465">
        <f t="shared" si="3"/>
        <v>0.74851644772978476</v>
      </c>
      <c r="M50" s="472">
        <f>звіт!EB51*-1</f>
        <v>-26932</v>
      </c>
      <c r="N50" s="503">
        <f>звіт!DA51*-1</f>
        <v>5390.4794357586361</v>
      </c>
      <c r="O50" s="510">
        <f>'звіт 03.19-03.24'!DH51</f>
        <v>11536.428790312448</v>
      </c>
      <c r="P50" s="509">
        <f>'звіт 03.19-03.24'!DI51</f>
        <v>0</v>
      </c>
      <c r="Q50" s="502">
        <f t="shared" si="4"/>
        <v>-10005.091773928916</v>
      </c>
      <c r="R50" s="497">
        <f>звіт!DE51+звіт!DF51</f>
        <v>37549.1</v>
      </c>
    </row>
    <row r="51" spans="1:18" ht="20.100000000000001" customHeight="1" x14ac:dyDescent="0.3">
      <c r="A51" s="487" t="s">
        <v>110</v>
      </c>
      <c r="B51" s="490" t="s">
        <v>111</v>
      </c>
      <c r="C51" s="444">
        <v>2</v>
      </c>
      <c r="D51" s="445">
        <v>3</v>
      </c>
      <c r="E51" s="439">
        <f>звіт!CU52</f>
        <v>715501.64993689384</v>
      </c>
      <c r="F51" s="439">
        <f>звіт!CV52</f>
        <v>761335.96553547797</v>
      </c>
      <c r="G51" s="433">
        <f t="shared" si="0"/>
        <v>45834.315598584129</v>
      </c>
      <c r="H51" s="459">
        <f t="shared" si="1"/>
        <v>1.0640589935783189</v>
      </c>
      <c r="I51" s="434">
        <f>звіт!DW52</f>
        <v>221072.734823796</v>
      </c>
      <c r="J51" s="434">
        <f>звіт!DX52</f>
        <v>257229.24262707299</v>
      </c>
      <c r="K51" s="435">
        <f t="shared" si="2"/>
        <v>36156.507803276996</v>
      </c>
      <c r="L51" s="465">
        <f t="shared" si="3"/>
        <v>1.1635502805540232</v>
      </c>
      <c r="M51" s="472">
        <f>звіт!EB52*-1</f>
        <v>-20819</v>
      </c>
      <c r="N51" s="503">
        <f>звіт!DA52*-1</f>
        <v>-45834.315598583999</v>
      </c>
      <c r="O51" s="510">
        <f>'звіт 03.19-03.24'!DH52</f>
        <v>5047.3546677010017</v>
      </c>
      <c r="P51" s="509">
        <f>'звіт 03.19-03.24'!DI52</f>
        <v>61.2</v>
      </c>
      <c r="Q51" s="502">
        <f t="shared" si="4"/>
        <v>-61544.760930883</v>
      </c>
      <c r="R51" s="497">
        <f>звіт!DE52+звіт!DF52</f>
        <v>24595.96</v>
      </c>
    </row>
    <row r="52" spans="1:18" ht="20.100000000000001" customHeight="1" x14ac:dyDescent="0.3">
      <c r="A52" s="487" t="s">
        <v>112</v>
      </c>
      <c r="B52" s="490" t="s">
        <v>113</v>
      </c>
      <c r="C52" s="444">
        <v>3</v>
      </c>
      <c r="D52" s="445">
        <v>9</v>
      </c>
      <c r="E52" s="439">
        <f>звіт!CU53</f>
        <v>1991096.4181151602</v>
      </c>
      <c r="F52" s="439">
        <f>звіт!CV53</f>
        <v>1990630.8446979702</v>
      </c>
      <c r="G52" s="433">
        <f t="shared" si="0"/>
        <v>-465.57341718999669</v>
      </c>
      <c r="H52" s="459">
        <f t="shared" si="1"/>
        <v>0.99976617233954412</v>
      </c>
      <c r="I52" s="434">
        <f>звіт!DW53</f>
        <v>536415.15288018249</v>
      </c>
      <c r="J52" s="434">
        <f>звіт!DX53</f>
        <v>587661.93805777421</v>
      </c>
      <c r="K52" s="435">
        <f t="shared" si="2"/>
        <v>51246.785177591722</v>
      </c>
      <c r="L52" s="465">
        <f t="shared" si="3"/>
        <v>1.0955356777347387</v>
      </c>
      <c r="M52" s="472">
        <f>звіт!EB53*-1</f>
        <v>-2279</v>
      </c>
      <c r="N52" s="503">
        <f>звіт!DA53*-1</f>
        <v>465.57341718973476</v>
      </c>
      <c r="O52" s="510">
        <f>'звіт 03.19-03.24'!DH53</f>
        <v>18189.456176028667</v>
      </c>
      <c r="P52" s="509">
        <f>'звіт 03.19-03.24'!DI53</f>
        <v>0</v>
      </c>
      <c r="Q52" s="502">
        <f t="shared" si="4"/>
        <v>16376.029593218402</v>
      </c>
      <c r="R52" s="497">
        <f>звіт!DE53+звіт!DF53</f>
        <v>35374.67</v>
      </c>
    </row>
    <row r="53" spans="1:18" ht="20.100000000000001" customHeight="1" x14ac:dyDescent="0.3">
      <c r="A53" s="487" t="s">
        <v>114</v>
      </c>
      <c r="B53" s="490" t="s">
        <v>115</v>
      </c>
      <c r="C53" s="444">
        <v>3</v>
      </c>
      <c r="D53" s="445">
        <v>1</v>
      </c>
      <c r="E53" s="439">
        <f>звіт!CU54</f>
        <v>33567.179516864584</v>
      </c>
      <c r="F53" s="439">
        <f>звіт!CV54</f>
        <v>18894.19477894032</v>
      </c>
      <c r="G53" s="433">
        <f t="shared" si="0"/>
        <v>-14672.984737924264</v>
      </c>
      <c r="H53" s="459">
        <f t="shared" si="1"/>
        <v>0.56287704391271931</v>
      </c>
      <c r="I53" s="434">
        <f>звіт!DW54</f>
        <v>25540.447989431195</v>
      </c>
      <c r="J53" s="434">
        <f>звіт!DX54</f>
        <v>1446</v>
      </c>
      <c r="K53" s="435">
        <f t="shared" si="2"/>
        <v>-24094.447989431195</v>
      </c>
      <c r="L53" s="465">
        <f t="shared" si="3"/>
        <v>5.6616078175228728E-2</v>
      </c>
      <c r="M53" s="472">
        <f>звіт!EB54*-1</f>
        <v>618</v>
      </c>
      <c r="N53" s="503">
        <f>звіт!DA54*-1</f>
        <v>14672.98473792426</v>
      </c>
      <c r="O53" s="510">
        <f>'звіт 03.19-03.24'!DH54</f>
        <v>1330.3381620403557</v>
      </c>
      <c r="P53" s="509">
        <f>'звіт 03.19-03.24'!DI54</f>
        <v>0</v>
      </c>
      <c r="Q53" s="502">
        <f t="shared" si="4"/>
        <v>16621.322899964616</v>
      </c>
      <c r="R53" s="497">
        <f>звіт!DE54+звіт!DF54</f>
        <v>1791.3799999999997</v>
      </c>
    </row>
    <row r="54" spans="1:18" ht="20.100000000000001" customHeight="1" x14ac:dyDescent="0.3">
      <c r="A54" s="487" t="s">
        <v>116</v>
      </c>
      <c r="B54" s="490" t="s">
        <v>117</v>
      </c>
      <c r="C54" s="444">
        <v>3</v>
      </c>
      <c r="D54" s="445">
        <v>1</v>
      </c>
      <c r="E54" s="439">
        <f>звіт!CU55</f>
        <v>0</v>
      </c>
      <c r="F54" s="439">
        <f>звіт!CV55</f>
        <v>0</v>
      </c>
      <c r="G54" s="433">
        <f t="shared" si="0"/>
        <v>0</v>
      </c>
      <c r="H54" s="459" t="e">
        <f t="shared" si="1"/>
        <v>#DIV/0!</v>
      </c>
      <c r="I54" s="434">
        <f>звіт!DW55</f>
        <v>0</v>
      </c>
      <c r="J54" s="434">
        <f>звіт!DX55</f>
        <v>0</v>
      </c>
      <c r="K54" s="435">
        <f t="shared" si="2"/>
        <v>0</v>
      </c>
      <c r="L54" s="465" t="e">
        <f t="shared" si="3"/>
        <v>#DIV/0!</v>
      </c>
      <c r="M54" s="472">
        <f>звіт!EB55*-1</f>
        <v>0</v>
      </c>
      <c r="N54" s="503">
        <f>звіт!DA55*-1</f>
        <v>0</v>
      </c>
      <c r="O54" s="510">
        <f>'звіт 03.19-03.24'!DH55</f>
        <v>1329.4471116973948</v>
      </c>
      <c r="P54" s="509">
        <f>'звіт 03.19-03.24'!DI55</f>
        <v>0</v>
      </c>
      <c r="Q54" s="502">
        <f t="shared" si="4"/>
        <v>1329.4471116973948</v>
      </c>
      <c r="R54" s="497">
        <f>звіт!DE55+звіт!DF55</f>
        <v>0</v>
      </c>
    </row>
    <row r="55" spans="1:18" ht="20.100000000000001" customHeight="1" x14ac:dyDescent="0.3">
      <c r="A55" s="487" t="s">
        <v>118</v>
      </c>
      <c r="B55" s="490" t="s">
        <v>119</v>
      </c>
      <c r="C55" s="444">
        <v>3</v>
      </c>
      <c r="D55" s="445">
        <v>1</v>
      </c>
      <c r="E55" s="439">
        <f>звіт!CU56</f>
        <v>34843.034856767204</v>
      </c>
      <c r="F55" s="439">
        <f>звіт!CV56</f>
        <v>25829.089597187678</v>
      </c>
      <c r="G55" s="433">
        <f t="shared" si="0"/>
        <v>-9013.9452595795265</v>
      </c>
      <c r="H55" s="459">
        <f t="shared" si="1"/>
        <v>0.7412985035134263</v>
      </c>
      <c r="I55" s="434">
        <f>звіт!DW56</f>
        <v>26954.214428282317</v>
      </c>
      <c r="J55" s="434">
        <f>звіт!DX56</f>
        <v>10819.199999999999</v>
      </c>
      <c r="K55" s="435">
        <f t="shared" si="2"/>
        <v>-16135.014428282318</v>
      </c>
      <c r="L55" s="465">
        <f t="shared" si="3"/>
        <v>0.40139177599803127</v>
      </c>
      <c r="M55" s="472">
        <f>звіт!EB56*-1</f>
        <v>706</v>
      </c>
      <c r="N55" s="503">
        <f>звіт!DA56*-1</f>
        <v>9013.9452595795319</v>
      </c>
      <c r="O55" s="510">
        <f>'звіт 03.19-03.24'!DH56</f>
        <v>1406.5229663634971</v>
      </c>
      <c r="P55" s="509">
        <f>'звіт 03.19-03.24'!DI56</f>
        <v>0</v>
      </c>
      <c r="Q55" s="502">
        <f t="shared" si="4"/>
        <v>11126.468225943028</v>
      </c>
      <c r="R55" s="497">
        <f>звіт!DE56+звіт!DF56</f>
        <v>-89.590000000000032</v>
      </c>
    </row>
    <row r="56" spans="1:18" ht="20.100000000000001" customHeight="1" x14ac:dyDescent="0.3">
      <c r="A56" s="487" t="s">
        <v>120</v>
      </c>
      <c r="B56" s="490" t="s">
        <v>121</v>
      </c>
      <c r="C56" s="444">
        <v>3</v>
      </c>
      <c r="D56" s="445">
        <v>1</v>
      </c>
      <c r="E56" s="439">
        <f>звіт!CU57</f>
        <v>34979.379024295078</v>
      </c>
      <c r="F56" s="439">
        <f>звіт!CV57</f>
        <v>29873.473835821111</v>
      </c>
      <c r="G56" s="433">
        <f t="shared" si="0"/>
        <v>-5105.9051884739674</v>
      </c>
      <c r="H56" s="459">
        <f t="shared" si="1"/>
        <v>0.85403099394853066</v>
      </c>
      <c r="I56" s="434">
        <f>звіт!DW57</f>
        <v>23809.576460640848</v>
      </c>
      <c r="J56" s="434">
        <f>звіт!DX57</f>
        <v>10585.857404757453</v>
      </c>
      <c r="K56" s="435">
        <f t="shared" si="2"/>
        <v>-13223.719055883395</v>
      </c>
      <c r="L56" s="465">
        <f t="shared" si="3"/>
        <v>0.44460502782385608</v>
      </c>
      <c r="M56" s="472">
        <f>звіт!EB57*-1</f>
        <v>-2019</v>
      </c>
      <c r="N56" s="503">
        <f>звіт!DA57*-1</f>
        <v>5105.905188473972</v>
      </c>
      <c r="O56" s="510">
        <f>'звіт 03.19-03.24'!DH57</f>
        <v>1068.8148863813842</v>
      </c>
      <c r="P56" s="509">
        <f>'звіт 03.19-03.24'!DI57</f>
        <v>0</v>
      </c>
      <c r="Q56" s="502">
        <f t="shared" si="4"/>
        <v>4155.720074855356</v>
      </c>
      <c r="R56" s="497">
        <f>звіт!DE57+звіт!DF57</f>
        <v>-342.35</v>
      </c>
    </row>
    <row r="57" spans="1:18" ht="20.100000000000001" customHeight="1" x14ac:dyDescent="0.3">
      <c r="A57" s="487" t="s">
        <v>122</v>
      </c>
      <c r="B57" s="490" t="s">
        <v>123</v>
      </c>
      <c r="C57" s="444">
        <v>3</v>
      </c>
      <c r="D57" s="445">
        <v>1</v>
      </c>
      <c r="E57" s="439">
        <f>звіт!CU58</f>
        <v>20871.569521681573</v>
      </c>
      <c r="F57" s="439">
        <f>звіт!CV58</f>
        <v>10129.818628247544</v>
      </c>
      <c r="G57" s="433">
        <f t="shared" si="0"/>
        <v>-10741.750893434029</v>
      </c>
      <c r="H57" s="459">
        <f t="shared" si="1"/>
        <v>0.48534053070252325</v>
      </c>
      <c r="I57" s="434">
        <f>звіт!DW58</f>
        <v>15280.019129669916</v>
      </c>
      <c r="J57" s="434">
        <f>звіт!DX58</f>
        <v>735.6</v>
      </c>
      <c r="K57" s="435">
        <f t="shared" si="2"/>
        <v>-14544.419129669915</v>
      </c>
      <c r="L57" s="465">
        <f t="shared" si="3"/>
        <v>4.8141300986439976E-2</v>
      </c>
      <c r="M57" s="472">
        <f>звіт!EB58*-1</f>
        <v>-2198</v>
      </c>
      <c r="N57" s="503">
        <f>звіт!DA58*-1</f>
        <v>10741.750893434029</v>
      </c>
      <c r="O57" s="510">
        <f>'звіт 03.19-03.24'!DH58</f>
        <v>604.13213252736841</v>
      </c>
      <c r="P57" s="509">
        <f>'звіт 03.19-03.24'!DI58</f>
        <v>0</v>
      </c>
      <c r="Q57" s="502">
        <f t="shared" si="4"/>
        <v>9147.8830259613969</v>
      </c>
      <c r="R57" s="497">
        <f>звіт!DE58+звіт!DF58</f>
        <v>-42.45999999999998</v>
      </c>
    </row>
    <row r="58" spans="1:18" ht="20.100000000000001" customHeight="1" x14ac:dyDescent="0.3">
      <c r="A58" s="487" t="s">
        <v>124</v>
      </c>
      <c r="B58" s="490" t="s">
        <v>125</v>
      </c>
      <c r="C58" s="444">
        <v>3</v>
      </c>
      <c r="D58" s="445">
        <v>1</v>
      </c>
      <c r="E58" s="439">
        <f>звіт!CU59</f>
        <v>0</v>
      </c>
      <c r="F58" s="439">
        <f>звіт!CV59</f>
        <v>0</v>
      </c>
      <c r="G58" s="433">
        <f t="shared" si="0"/>
        <v>0</v>
      </c>
      <c r="H58" s="459" t="e">
        <f t="shared" si="1"/>
        <v>#DIV/0!</v>
      </c>
      <c r="I58" s="434">
        <f>звіт!DW59</f>
        <v>0</v>
      </c>
      <c r="J58" s="434">
        <f>звіт!DX59</f>
        <v>0</v>
      </c>
      <c r="K58" s="435">
        <f t="shared" si="2"/>
        <v>0</v>
      </c>
      <c r="L58" s="465" t="e">
        <f t="shared" si="3"/>
        <v>#DIV/0!</v>
      </c>
      <c r="M58" s="472">
        <f>звіт!EB59*-1</f>
        <v>0</v>
      </c>
      <c r="N58" s="503">
        <f>звіт!DA59*-1</f>
        <v>0</v>
      </c>
      <c r="O58" s="510">
        <f>'звіт 03.19-03.24'!DH59</f>
        <v>1024.2623692333482</v>
      </c>
      <c r="P58" s="509">
        <f>'звіт 03.19-03.24'!DI59</f>
        <v>0</v>
      </c>
      <c r="Q58" s="502">
        <f t="shared" si="4"/>
        <v>1024.2623692333482</v>
      </c>
      <c r="R58" s="497">
        <f>звіт!DE59+звіт!DF59</f>
        <v>0</v>
      </c>
    </row>
    <row r="59" spans="1:18" ht="20.100000000000001" customHeight="1" x14ac:dyDescent="0.3">
      <c r="A59" s="487" t="s">
        <v>126</v>
      </c>
      <c r="B59" s="490" t="s">
        <v>127</v>
      </c>
      <c r="C59" s="444">
        <v>2</v>
      </c>
      <c r="D59" s="445">
        <v>4</v>
      </c>
      <c r="E59" s="439">
        <f>звіт!CU60</f>
        <v>911907.55542670889</v>
      </c>
      <c r="F59" s="439">
        <f>звіт!CV60</f>
        <v>951233.51010170497</v>
      </c>
      <c r="G59" s="433">
        <f t="shared" si="0"/>
        <v>39325.954674996086</v>
      </c>
      <c r="H59" s="459">
        <f t="shared" si="1"/>
        <v>1.0431249356812207</v>
      </c>
      <c r="I59" s="434">
        <f>звіт!DW60</f>
        <v>227595.95676089471</v>
      </c>
      <c r="J59" s="434">
        <f>звіт!DX60</f>
        <v>244732.23996097525</v>
      </c>
      <c r="K59" s="435">
        <f t="shared" si="2"/>
        <v>17136.283200080536</v>
      </c>
      <c r="L59" s="465">
        <f t="shared" si="3"/>
        <v>1.0752925642615145</v>
      </c>
      <c r="M59" s="472">
        <f>звіт!EB60*-1</f>
        <v>15337</v>
      </c>
      <c r="N59" s="503">
        <f>звіт!DA60*-1</f>
        <v>-39325.954674995985</v>
      </c>
      <c r="O59" s="510">
        <f>'звіт 03.19-03.24'!DH60</f>
        <v>8604.8731619716782</v>
      </c>
      <c r="P59" s="509">
        <f>'звіт 03.19-03.24'!DI60</f>
        <v>5738.96</v>
      </c>
      <c r="Q59" s="502">
        <f t="shared" si="4"/>
        <v>-9645.1215130243072</v>
      </c>
      <c r="R59" s="497">
        <f>звіт!DE60+звіт!DF60</f>
        <v>27258.089999999997</v>
      </c>
    </row>
    <row r="60" spans="1:18" ht="20.100000000000001" customHeight="1" x14ac:dyDescent="0.3">
      <c r="A60" s="487" t="s">
        <v>128</v>
      </c>
      <c r="B60" s="490" t="s">
        <v>129</v>
      </c>
      <c r="C60" s="444">
        <v>2</v>
      </c>
      <c r="D60" s="445">
        <v>4</v>
      </c>
      <c r="E60" s="439">
        <f>звіт!CU61</f>
        <v>1165537.202893401</v>
      </c>
      <c r="F60" s="439">
        <f>звіт!CV61</f>
        <v>1223298.8467011685</v>
      </c>
      <c r="G60" s="433">
        <f t="shared" si="0"/>
        <v>57761.643807767425</v>
      </c>
      <c r="H60" s="459">
        <f t="shared" si="1"/>
        <v>1.0495579580509111</v>
      </c>
      <c r="I60" s="434">
        <f>звіт!DW61</f>
        <v>269324.63751851633</v>
      </c>
      <c r="J60" s="434">
        <f>звіт!DX61</f>
        <v>275825.94308513822</v>
      </c>
      <c r="K60" s="435">
        <f t="shared" si="2"/>
        <v>6501.3055666218861</v>
      </c>
      <c r="L60" s="465">
        <f t="shared" si="3"/>
        <v>1.024139290138931</v>
      </c>
      <c r="M60" s="472">
        <f>звіт!EB61*-1</f>
        <v>38882</v>
      </c>
      <c r="N60" s="503">
        <f>звіт!DA61*-1</f>
        <v>-57761.643807767556</v>
      </c>
      <c r="O60" s="510">
        <f>'звіт 03.19-03.24'!DH61</f>
        <v>8497.9471208163923</v>
      </c>
      <c r="P60" s="509">
        <f>'звіт 03.19-03.24'!DI61</f>
        <v>0</v>
      </c>
      <c r="Q60" s="502">
        <f t="shared" si="4"/>
        <v>-10381.696686951163</v>
      </c>
      <c r="R60" s="497">
        <f>звіт!DE61+звіт!DF61</f>
        <v>34332.720000000001</v>
      </c>
    </row>
    <row r="61" spans="1:18" ht="20.100000000000001" customHeight="1" x14ac:dyDescent="0.3">
      <c r="A61" s="487" t="s">
        <v>130</v>
      </c>
      <c r="B61" s="490" t="s">
        <v>131</v>
      </c>
      <c r="C61" s="444">
        <v>2</v>
      </c>
      <c r="D61" s="445">
        <v>4</v>
      </c>
      <c r="E61" s="439">
        <f>звіт!CU62</f>
        <v>1358042.8331029681</v>
      </c>
      <c r="F61" s="439">
        <f>звіт!CV62</f>
        <v>1345541.5451589662</v>
      </c>
      <c r="G61" s="433">
        <f t="shared" si="0"/>
        <v>-12501.287944001844</v>
      </c>
      <c r="H61" s="459">
        <f t="shared" si="1"/>
        <v>0.99079462912415073</v>
      </c>
      <c r="I61" s="434">
        <f>звіт!DW62</f>
        <v>284879.42346688412</v>
      </c>
      <c r="J61" s="434">
        <f>звіт!DX62</f>
        <v>225649.65669702433</v>
      </c>
      <c r="K61" s="435">
        <f t="shared" si="2"/>
        <v>-59229.766769859794</v>
      </c>
      <c r="L61" s="465">
        <f t="shared" si="3"/>
        <v>0.79208829458774521</v>
      </c>
      <c r="M61" s="472">
        <f>звіт!EB62*-1</f>
        <v>-13292</v>
      </c>
      <c r="N61" s="503">
        <f>звіт!DA62*-1</f>
        <v>12501.28794400183</v>
      </c>
      <c r="O61" s="510">
        <f>'звіт 03.19-03.24'!DH62</f>
        <v>12869.440103381685</v>
      </c>
      <c r="P61" s="509">
        <f>'звіт 03.19-03.24'!DI62</f>
        <v>0</v>
      </c>
      <c r="Q61" s="502">
        <f t="shared" si="4"/>
        <v>12078.728047383514</v>
      </c>
      <c r="R61" s="497">
        <f>звіт!DE62+звіт!DF62</f>
        <v>17965.72</v>
      </c>
    </row>
    <row r="62" spans="1:18" ht="20.100000000000001" customHeight="1" x14ac:dyDescent="0.3">
      <c r="A62" s="487" t="s">
        <v>132</v>
      </c>
      <c r="B62" s="490" t="s">
        <v>133</v>
      </c>
      <c r="C62" s="444">
        <v>2</v>
      </c>
      <c r="D62" s="445">
        <v>2</v>
      </c>
      <c r="E62" s="439">
        <f>звіт!CU63</f>
        <v>457302.19780277845</v>
      </c>
      <c r="F62" s="439">
        <f>звіт!CV63</f>
        <v>401806.16867543093</v>
      </c>
      <c r="G62" s="433">
        <f t="shared" si="0"/>
        <v>-55496.029127347516</v>
      </c>
      <c r="H62" s="459">
        <f t="shared" si="1"/>
        <v>0.8786447355949919</v>
      </c>
      <c r="I62" s="434">
        <f>звіт!DW63</f>
        <v>119739.55543417849</v>
      </c>
      <c r="J62" s="434">
        <f>звіт!DX63</f>
        <v>25229.497583733959</v>
      </c>
      <c r="K62" s="435">
        <f t="shared" si="2"/>
        <v>-94510.057850444529</v>
      </c>
      <c r="L62" s="465">
        <f t="shared" si="3"/>
        <v>0.21070311721344878</v>
      </c>
      <c r="M62" s="472">
        <f>звіт!EB63*-1</f>
        <v>-44711</v>
      </c>
      <c r="N62" s="503">
        <f>звіт!DA63*-1</f>
        <v>55496.029127347487</v>
      </c>
      <c r="O62" s="510">
        <f>'звіт 03.19-03.24'!DH63</f>
        <v>3660.8803340541199</v>
      </c>
      <c r="P62" s="509">
        <f>'звіт 03.19-03.24'!DI63</f>
        <v>0</v>
      </c>
      <c r="Q62" s="502">
        <f t="shared" si="4"/>
        <v>14445.909461401607</v>
      </c>
      <c r="R62" s="497">
        <f>звіт!DE63+звіт!DF63</f>
        <v>26891.87</v>
      </c>
    </row>
    <row r="63" spans="1:18" ht="20.100000000000001" customHeight="1" x14ac:dyDescent="0.3">
      <c r="A63" s="487" t="s">
        <v>134</v>
      </c>
      <c r="B63" s="490" t="s">
        <v>135</v>
      </c>
      <c r="C63" s="444">
        <v>2</v>
      </c>
      <c r="D63" s="445">
        <v>2</v>
      </c>
      <c r="E63" s="439">
        <f>звіт!CU64</f>
        <v>0</v>
      </c>
      <c r="F63" s="439">
        <f>звіт!CV64</f>
        <v>0</v>
      </c>
      <c r="G63" s="433">
        <f t="shared" si="0"/>
        <v>0</v>
      </c>
      <c r="H63" s="459" t="e">
        <f t="shared" si="1"/>
        <v>#DIV/0!</v>
      </c>
      <c r="I63" s="434">
        <f>звіт!DW64</f>
        <v>0</v>
      </c>
      <c r="J63" s="434">
        <f>звіт!DX64</f>
        <v>0</v>
      </c>
      <c r="K63" s="435">
        <f t="shared" si="2"/>
        <v>0</v>
      </c>
      <c r="L63" s="465" t="e">
        <f t="shared" si="3"/>
        <v>#DIV/0!</v>
      </c>
      <c r="M63" s="472">
        <f>звіт!EB64*-1</f>
        <v>0</v>
      </c>
      <c r="N63" s="503">
        <f>звіт!DA64*-1</f>
        <v>0</v>
      </c>
      <c r="O63" s="510">
        <f>'звіт 03.19-03.24'!DH64</f>
        <v>2914.6256718245168</v>
      </c>
      <c r="P63" s="509">
        <f>'звіт 03.19-03.24'!DI64</f>
        <v>9.33</v>
      </c>
      <c r="Q63" s="502">
        <f t="shared" si="4"/>
        <v>2923.9556718245167</v>
      </c>
      <c r="R63" s="497">
        <f>звіт!DE64+звіт!DF64</f>
        <v>0</v>
      </c>
    </row>
    <row r="64" spans="1:18" ht="20.100000000000001" customHeight="1" x14ac:dyDescent="0.3">
      <c r="A64" s="487" t="s">
        <v>136</v>
      </c>
      <c r="B64" s="490" t="s">
        <v>137</v>
      </c>
      <c r="C64" s="444">
        <v>2</v>
      </c>
      <c r="D64" s="445">
        <v>5</v>
      </c>
      <c r="E64" s="439">
        <f>звіт!CU65</f>
        <v>709343.34220023255</v>
      </c>
      <c r="F64" s="439">
        <f>звіт!CV65</f>
        <v>705895.92823374877</v>
      </c>
      <c r="G64" s="433">
        <f t="shared" si="0"/>
        <v>-3447.4139664837858</v>
      </c>
      <c r="H64" s="459">
        <f t="shared" si="1"/>
        <v>0.99513999249532581</v>
      </c>
      <c r="I64" s="434">
        <f>звіт!DW65</f>
        <v>217742.00354152944</v>
      </c>
      <c r="J64" s="434">
        <f>звіт!DX65</f>
        <v>199327.21929930101</v>
      </c>
      <c r="K64" s="435">
        <f t="shared" si="2"/>
        <v>-18414.78424222843</v>
      </c>
      <c r="L64" s="465">
        <f t="shared" si="3"/>
        <v>0.91542842472873531</v>
      </c>
      <c r="M64" s="472">
        <f>звіт!EB65*-1</f>
        <v>-4393</v>
      </c>
      <c r="N64" s="503">
        <f>звіт!DA65*-1</f>
        <v>3447.4139664836985</v>
      </c>
      <c r="O64" s="510">
        <f>'звіт 03.19-03.24'!DH65</f>
        <v>7707.5854666102314</v>
      </c>
      <c r="P64" s="509">
        <f>'звіт 03.19-03.24'!DI65</f>
        <v>0</v>
      </c>
      <c r="Q64" s="502">
        <f t="shared" si="4"/>
        <v>6761.9994330939298</v>
      </c>
      <c r="R64" s="497">
        <f>звіт!DE65+звіт!DF65</f>
        <v>42277.060000000005</v>
      </c>
    </row>
    <row r="65" spans="1:18" ht="20.100000000000001" customHeight="1" x14ac:dyDescent="0.3">
      <c r="A65" s="487" t="s">
        <v>138</v>
      </c>
      <c r="B65" s="490" t="s">
        <v>139</v>
      </c>
      <c r="C65" s="444">
        <v>2</v>
      </c>
      <c r="D65" s="445">
        <v>4</v>
      </c>
      <c r="E65" s="439">
        <f>звіт!CU66</f>
        <v>595548.821393208</v>
      </c>
      <c r="F65" s="439">
        <f>звіт!CV66</f>
        <v>544190.86579581606</v>
      </c>
      <c r="G65" s="433">
        <f t="shared" si="0"/>
        <v>-51357.955597391934</v>
      </c>
      <c r="H65" s="459">
        <f t="shared" si="1"/>
        <v>0.91376365168980311</v>
      </c>
      <c r="I65" s="434">
        <f>звіт!DW66</f>
        <v>139139.61851614944</v>
      </c>
      <c r="J65" s="434">
        <f>звіт!DX66</f>
        <v>59014.053394378054</v>
      </c>
      <c r="K65" s="435">
        <f t="shared" si="2"/>
        <v>-80125.565121771389</v>
      </c>
      <c r="L65" s="465">
        <f t="shared" si="3"/>
        <v>0.42413551239921293</v>
      </c>
      <c r="M65" s="472">
        <f>звіт!EB66*-1</f>
        <v>11804</v>
      </c>
      <c r="N65" s="503">
        <f>звіт!DA66*-1</f>
        <v>51357.955597391949</v>
      </c>
      <c r="O65" s="510">
        <f>'звіт 03.19-03.24'!DH66</f>
        <v>4161.2051016265641</v>
      </c>
      <c r="P65" s="509">
        <f>'звіт 03.19-03.24'!DI66</f>
        <v>950.64</v>
      </c>
      <c r="Q65" s="502">
        <f t="shared" si="4"/>
        <v>68273.800699018509</v>
      </c>
      <c r="R65" s="497">
        <f>звіт!DE66+звіт!DF66</f>
        <v>44367.710000000006</v>
      </c>
    </row>
    <row r="66" spans="1:18" ht="20.100000000000001" customHeight="1" x14ac:dyDescent="0.3">
      <c r="A66" s="487" t="s">
        <v>140</v>
      </c>
      <c r="B66" s="490" t="s">
        <v>141</v>
      </c>
      <c r="C66" s="444">
        <v>2</v>
      </c>
      <c r="D66" s="445">
        <v>4</v>
      </c>
      <c r="E66" s="439">
        <f>звіт!CU67</f>
        <v>737264.70943113405</v>
      </c>
      <c r="F66" s="439">
        <f>звіт!CV67</f>
        <v>758392.84828572453</v>
      </c>
      <c r="G66" s="433">
        <f t="shared" si="0"/>
        <v>21128.138854590477</v>
      </c>
      <c r="H66" s="459">
        <f t="shared" si="1"/>
        <v>1.0286574666931945</v>
      </c>
      <c r="I66" s="434">
        <f>звіт!DW67</f>
        <v>146632.52175706296</v>
      </c>
      <c r="J66" s="434">
        <f>звіт!DX67</f>
        <v>121482.1116257219</v>
      </c>
      <c r="K66" s="435">
        <f t="shared" si="2"/>
        <v>-25150.410131341065</v>
      </c>
      <c r="L66" s="465">
        <f t="shared" si="3"/>
        <v>0.82848000000293509</v>
      </c>
      <c r="M66" s="472">
        <f>звіт!EB67*-1</f>
        <v>12588</v>
      </c>
      <c r="N66" s="503">
        <f>звіт!DA67*-1</f>
        <v>-21128.13885459063</v>
      </c>
      <c r="O66" s="510">
        <f>'звіт 03.19-03.24'!DH67</f>
        <v>5634.1113185406348</v>
      </c>
      <c r="P66" s="509">
        <f>'звіт 03.19-03.24'!DI67</f>
        <v>721.92</v>
      </c>
      <c r="Q66" s="502">
        <f t="shared" si="4"/>
        <v>-2184.1075360499954</v>
      </c>
      <c r="R66" s="497">
        <f>звіт!DE67+звіт!DF67</f>
        <v>33505.060000000005</v>
      </c>
    </row>
    <row r="67" spans="1:18" ht="20.100000000000001" customHeight="1" x14ac:dyDescent="0.3">
      <c r="A67" s="487" t="s">
        <v>142</v>
      </c>
      <c r="B67" s="490" t="s">
        <v>143</v>
      </c>
      <c r="C67" s="444">
        <v>2</v>
      </c>
      <c r="D67" s="445">
        <v>5</v>
      </c>
      <c r="E67" s="439">
        <f>звіт!CU68</f>
        <v>768791.89472173608</v>
      </c>
      <c r="F67" s="439">
        <f>звіт!CV68</f>
        <v>762252.2587707229</v>
      </c>
      <c r="G67" s="433">
        <f t="shared" si="0"/>
        <v>-6539.6359510131879</v>
      </c>
      <c r="H67" s="459">
        <f t="shared" si="1"/>
        <v>0.99149362006036734</v>
      </c>
      <c r="I67" s="434">
        <f>звіт!DW68</f>
        <v>157043.2275664605</v>
      </c>
      <c r="J67" s="434">
        <f>звіт!DX68</f>
        <v>111427.59069668934</v>
      </c>
      <c r="K67" s="435">
        <f t="shared" si="2"/>
        <v>-45615.636869771159</v>
      </c>
      <c r="L67" s="465">
        <f t="shared" si="3"/>
        <v>0.70953451749158247</v>
      </c>
      <c r="M67" s="472">
        <f>звіт!EB68*-1</f>
        <v>12237</v>
      </c>
      <c r="N67" s="503">
        <f>звіт!DA68*-1</f>
        <v>6539.6359510131952</v>
      </c>
      <c r="O67" s="510">
        <f>'звіт 03.19-03.24'!DH68</f>
        <v>7838.5698670254587</v>
      </c>
      <c r="P67" s="509">
        <f>'звіт 03.19-03.24'!DI68</f>
        <v>853.44</v>
      </c>
      <c r="Q67" s="502">
        <f t="shared" si="4"/>
        <v>27468.645818038651</v>
      </c>
      <c r="R67" s="497">
        <f>звіт!DE68+звіт!DF68</f>
        <v>4648.3099999999995</v>
      </c>
    </row>
    <row r="68" spans="1:18" ht="20.100000000000001" customHeight="1" x14ac:dyDescent="0.3">
      <c r="A68" s="487" t="s">
        <v>144</v>
      </c>
      <c r="B68" s="490" t="s">
        <v>145</v>
      </c>
      <c r="C68" s="444">
        <v>3</v>
      </c>
      <c r="D68" s="445">
        <v>9</v>
      </c>
      <c r="E68" s="439">
        <f>звіт!CU69</f>
        <v>1288340.9292884255</v>
      </c>
      <c r="F68" s="439">
        <f>звіт!CV69</f>
        <v>1295509.3386710985</v>
      </c>
      <c r="G68" s="433">
        <f t="shared" si="0"/>
        <v>7168.4093826729804</v>
      </c>
      <c r="H68" s="459">
        <f t="shared" si="1"/>
        <v>1.0055640624462907</v>
      </c>
      <c r="I68" s="434">
        <f>звіт!DW69</f>
        <v>333281.75063803332</v>
      </c>
      <c r="J68" s="434">
        <f>звіт!DX69</f>
        <v>321240.63131063688</v>
      </c>
      <c r="K68" s="435">
        <f t="shared" si="2"/>
        <v>-12041.119327396445</v>
      </c>
      <c r="L68" s="465">
        <f t="shared" si="3"/>
        <v>0.96387105113212779</v>
      </c>
      <c r="M68" s="472">
        <f>звіт!EB69*-1</f>
        <v>7907</v>
      </c>
      <c r="N68" s="503">
        <f>звіт!DA69*-1</f>
        <v>-7168.4093826732205</v>
      </c>
      <c r="O68" s="510">
        <f>'звіт 03.19-03.24'!DH69</f>
        <v>9865.5757397096513</v>
      </c>
      <c r="P68" s="509">
        <f>'звіт 03.19-03.24'!DI69</f>
        <v>0</v>
      </c>
      <c r="Q68" s="502">
        <f t="shared" si="4"/>
        <v>10604.166357036431</v>
      </c>
      <c r="R68" s="497">
        <f>звіт!DE69+звіт!DF69</f>
        <v>33672.129999999997</v>
      </c>
    </row>
    <row r="69" spans="1:18" ht="20.100000000000001" customHeight="1" x14ac:dyDescent="0.3">
      <c r="A69" s="487" t="s">
        <v>146</v>
      </c>
      <c r="B69" s="490" t="s">
        <v>147</v>
      </c>
      <c r="C69" s="444">
        <v>3</v>
      </c>
      <c r="D69" s="445">
        <v>9</v>
      </c>
      <c r="E69" s="439">
        <f>звіт!CU70</f>
        <v>3630439.3823928572</v>
      </c>
      <c r="F69" s="439">
        <f>звіт!CV70</f>
        <v>3483194.1162617342</v>
      </c>
      <c r="G69" s="433">
        <f t="shared" si="0"/>
        <v>-147245.26613112306</v>
      </c>
      <c r="H69" s="459">
        <f t="shared" si="1"/>
        <v>0.95944147508832045</v>
      </c>
      <c r="I69" s="434">
        <f>звіт!DW70</f>
        <v>1095371.7239499134</v>
      </c>
      <c r="J69" s="434">
        <f>звіт!DX70</f>
        <v>1050699.1589505686</v>
      </c>
      <c r="K69" s="435">
        <f t="shared" si="2"/>
        <v>-44672.564999344759</v>
      </c>
      <c r="L69" s="465">
        <f t="shared" si="3"/>
        <v>0.95921698175825154</v>
      </c>
      <c r="M69" s="472">
        <f>звіт!EB70*-1</f>
        <v>-58899</v>
      </c>
      <c r="N69" s="503">
        <f>звіт!DA70*-1</f>
        <v>147245.26613112289</v>
      </c>
      <c r="O69" s="510">
        <f>'звіт 03.19-03.24'!DH70</f>
        <v>26523.405481223133</v>
      </c>
      <c r="P69" s="509">
        <f>'звіт 03.19-03.24'!DI70</f>
        <v>0</v>
      </c>
      <c r="Q69" s="502">
        <f t="shared" si="4"/>
        <v>114869.67161234602</v>
      </c>
      <c r="R69" s="497">
        <f>звіт!DE70+звіт!DF70</f>
        <v>155966.39999999999</v>
      </c>
    </row>
    <row r="70" spans="1:18" ht="20.100000000000001" customHeight="1" x14ac:dyDescent="0.3">
      <c r="A70" s="487" t="s">
        <v>148</v>
      </c>
      <c r="B70" s="490" t="s">
        <v>149</v>
      </c>
      <c r="C70" s="444">
        <v>3</v>
      </c>
      <c r="D70" s="445">
        <v>9</v>
      </c>
      <c r="E70" s="439">
        <f>звіт!CU71</f>
        <v>2213240.4848603141</v>
      </c>
      <c r="F70" s="439">
        <f>звіт!CV71</f>
        <v>2188667.6753192497</v>
      </c>
      <c r="G70" s="433">
        <f t="shared" si="0"/>
        <v>-24572.809541064315</v>
      </c>
      <c r="H70" s="459">
        <f t="shared" si="1"/>
        <v>0.98889736126319994</v>
      </c>
      <c r="I70" s="434">
        <f>звіт!DW71</f>
        <v>677021.77364360692</v>
      </c>
      <c r="J70" s="434">
        <f>звіт!DX71</f>
        <v>696678.58817159105</v>
      </c>
      <c r="K70" s="435">
        <f t="shared" si="2"/>
        <v>19656.814527984126</v>
      </c>
      <c r="L70" s="465">
        <f t="shared" si="3"/>
        <v>1.0290342427573558</v>
      </c>
      <c r="M70" s="472">
        <f>звіт!EB71*-1</f>
        <v>-25832</v>
      </c>
      <c r="N70" s="503">
        <f>звіт!DA71*-1</f>
        <v>24572.809541064446</v>
      </c>
      <c r="O70" s="510">
        <f>'звіт 03.19-03.24'!DH71</f>
        <v>17191.25702932692</v>
      </c>
      <c r="P70" s="509">
        <f>'звіт 03.19-03.24'!DI71</f>
        <v>0</v>
      </c>
      <c r="Q70" s="502">
        <f t="shared" si="4"/>
        <v>15932.066570391366</v>
      </c>
      <c r="R70" s="497">
        <f>звіт!DE71+звіт!DF71</f>
        <v>44296.69</v>
      </c>
    </row>
    <row r="71" spans="1:18" ht="20.100000000000001" customHeight="1" x14ac:dyDescent="0.3">
      <c r="A71" s="487" t="s">
        <v>150</v>
      </c>
      <c r="B71" s="490" t="s">
        <v>151</v>
      </c>
      <c r="C71" s="444">
        <v>3</v>
      </c>
      <c r="D71" s="445">
        <v>9</v>
      </c>
      <c r="E71" s="439">
        <f>звіт!CU72</f>
        <v>4930091.0147961723</v>
      </c>
      <c r="F71" s="439">
        <f>звіт!CV72</f>
        <v>4678419.3177600829</v>
      </c>
      <c r="G71" s="433">
        <f t="shared" si="0"/>
        <v>-251671.69703608938</v>
      </c>
      <c r="H71" s="459">
        <f t="shared" si="1"/>
        <v>0.94895191665209155</v>
      </c>
      <c r="I71" s="434">
        <f>звіт!DW72</f>
        <v>1602397.2651400054</v>
      </c>
      <c r="J71" s="434">
        <f>звіт!DX72</f>
        <v>1456799.245964586</v>
      </c>
      <c r="K71" s="435">
        <f t="shared" si="2"/>
        <v>-145598.01917541935</v>
      </c>
      <c r="L71" s="465">
        <f t="shared" si="3"/>
        <v>0.90913737664005678</v>
      </c>
      <c r="M71" s="472">
        <f>звіт!EB72*-1</f>
        <v>-132271</v>
      </c>
      <c r="N71" s="503">
        <f>звіт!DA72*-1</f>
        <v>251671.69703609089</v>
      </c>
      <c r="O71" s="510">
        <f>'звіт 03.19-03.24'!DH72</f>
        <v>43611.300670766606</v>
      </c>
      <c r="P71" s="509">
        <f>'звіт 03.19-03.24'!DI72</f>
        <v>0</v>
      </c>
      <c r="Q71" s="502">
        <f t="shared" si="4"/>
        <v>163011.99770685751</v>
      </c>
      <c r="R71" s="497">
        <f>звіт!DE72+звіт!DF72</f>
        <v>90482.54</v>
      </c>
    </row>
    <row r="72" spans="1:18" ht="20.100000000000001" customHeight="1" x14ac:dyDescent="0.3">
      <c r="A72" s="487" t="s">
        <v>152</v>
      </c>
      <c r="B72" s="490" t="s">
        <v>153</v>
      </c>
      <c r="C72" s="444">
        <v>3</v>
      </c>
      <c r="D72" s="445">
        <v>9</v>
      </c>
      <c r="E72" s="439">
        <f>звіт!CU73</f>
        <v>3414171.9299667096</v>
      </c>
      <c r="F72" s="439">
        <f>звіт!CV73</f>
        <v>3319959.5461665513</v>
      </c>
      <c r="G72" s="433">
        <f t="shared" si="0"/>
        <v>-94212.383800158277</v>
      </c>
      <c r="H72" s="459">
        <f t="shared" si="1"/>
        <v>0.97240549517344399</v>
      </c>
      <c r="I72" s="434">
        <f>звіт!DW73</f>
        <v>1238619.7908164302</v>
      </c>
      <c r="J72" s="434">
        <f>звіт!DX73</f>
        <v>1030771.7402747327</v>
      </c>
      <c r="K72" s="435">
        <f t="shared" si="2"/>
        <v>-207848.05054169754</v>
      </c>
      <c r="L72" s="465">
        <f t="shared" si="3"/>
        <v>0.83219382405903952</v>
      </c>
      <c r="M72" s="472">
        <f>звіт!EB73*-1</f>
        <v>-29685</v>
      </c>
      <c r="N72" s="503">
        <f>звіт!DA73*-1</f>
        <v>94212.383800157622</v>
      </c>
      <c r="O72" s="510">
        <f>'звіт 03.19-03.24'!DH73</f>
        <v>29324.021261665825</v>
      </c>
      <c r="P72" s="509">
        <f>'звіт 03.19-03.24'!DI73</f>
        <v>0</v>
      </c>
      <c r="Q72" s="502">
        <f t="shared" si="4"/>
        <v>93851.405061823447</v>
      </c>
      <c r="R72" s="497">
        <f>звіт!DE73+звіт!DF73</f>
        <v>30487.680000000008</v>
      </c>
    </row>
    <row r="73" spans="1:18" ht="20.100000000000001" customHeight="1" x14ac:dyDescent="0.3">
      <c r="A73" s="487" t="s">
        <v>154</v>
      </c>
      <c r="B73" s="490" t="s">
        <v>155</v>
      </c>
      <c r="C73" s="444">
        <v>2</v>
      </c>
      <c r="D73" s="445">
        <v>5</v>
      </c>
      <c r="E73" s="439">
        <f>звіт!CU74</f>
        <v>1601174.7872928064</v>
      </c>
      <c r="F73" s="439">
        <f>звіт!CV74</f>
        <v>1562778.8622635088</v>
      </c>
      <c r="G73" s="433">
        <f t="shared" ref="G73:G136" si="5">F73-E73</f>
        <v>-38395.925029297592</v>
      </c>
      <c r="H73" s="459">
        <f t="shared" ref="H73:H136" si="6">F73/E73</f>
        <v>0.97602015386826335</v>
      </c>
      <c r="I73" s="434">
        <f>звіт!DW74</f>
        <v>423333.58122180286</v>
      </c>
      <c r="J73" s="434">
        <f>звіт!DX74</f>
        <v>362637.91403844039</v>
      </c>
      <c r="K73" s="435">
        <f t="shared" ref="K73:K136" si="7">J73-I73</f>
        <v>-60695.667183362471</v>
      </c>
      <c r="L73" s="465">
        <f t="shared" ref="L73:L136" si="8">J73/I73</f>
        <v>0.85662449218371506</v>
      </c>
      <c r="M73" s="472">
        <f>звіт!EB74*-1</f>
        <v>13812</v>
      </c>
      <c r="N73" s="503">
        <f>звіт!DA74*-1</f>
        <v>38395.925029297614</v>
      </c>
      <c r="O73" s="510">
        <f>'звіт 03.19-03.24'!DH74</f>
        <v>14528.575841974547</v>
      </c>
      <c r="P73" s="509">
        <f>'звіт 03.19-03.24'!DI74</f>
        <v>0</v>
      </c>
      <c r="Q73" s="502">
        <f t="shared" si="4"/>
        <v>66736.500871272161</v>
      </c>
      <c r="R73" s="497">
        <f>звіт!DE74+звіт!DF74</f>
        <v>56579.689999999995</v>
      </c>
    </row>
    <row r="74" spans="1:18" ht="20.100000000000001" customHeight="1" x14ac:dyDescent="0.3">
      <c r="A74" s="487" t="s">
        <v>156</v>
      </c>
      <c r="B74" s="490" t="s">
        <v>157</v>
      </c>
      <c r="C74" s="444">
        <v>3</v>
      </c>
      <c r="D74" s="445">
        <v>1</v>
      </c>
      <c r="E74" s="439">
        <f>звіт!CU75</f>
        <v>0</v>
      </c>
      <c r="F74" s="439">
        <f>звіт!CV75</f>
        <v>0</v>
      </c>
      <c r="G74" s="433">
        <f t="shared" si="5"/>
        <v>0</v>
      </c>
      <c r="H74" s="459" t="e">
        <f t="shared" si="6"/>
        <v>#DIV/0!</v>
      </c>
      <c r="I74" s="434">
        <f>звіт!DW75</f>
        <v>0</v>
      </c>
      <c r="J74" s="434">
        <f>звіт!DX75</f>
        <v>0</v>
      </c>
      <c r="K74" s="435">
        <f t="shared" si="7"/>
        <v>0</v>
      </c>
      <c r="L74" s="465" t="e">
        <f t="shared" si="8"/>
        <v>#DIV/0!</v>
      </c>
      <c r="M74" s="472">
        <f>звіт!EB75*-1</f>
        <v>0</v>
      </c>
      <c r="N74" s="503">
        <f>звіт!DA75*-1</f>
        <v>0</v>
      </c>
      <c r="O74" s="510">
        <f>'звіт 03.19-03.24'!DH75</f>
        <v>1087.9724687550397</v>
      </c>
      <c r="P74" s="509">
        <f>'звіт 03.19-03.24'!DI75</f>
        <v>0</v>
      </c>
      <c r="Q74" s="502">
        <f t="shared" ref="Q74:Q137" si="9">M74+N74+O74+P74</f>
        <v>1087.9724687550397</v>
      </c>
      <c r="R74" s="497">
        <f>звіт!DE75+звіт!DF75</f>
        <v>0</v>
      </c>
    </row>
    <row r="75" spans="1:18" ht="20.100000000000001" customHeight="1" x14ac:dyDescent="0.3">
      <c r="A75" s="487" t="s">
        <v>158</v>
      </c>
      <c r="B75" s="490" t="s">
        <v>159</v>
      </c>
      <c r="C75" s="444">
        <v>3</v>
      </c>
      <c r="D75" s="445">
        <v>1</v>
      </c>
      <c r="E75" s="439">
        <f>звіт!CU76</f>
        <v>0</v>
      </c>
      <c r="F75" s="439">
        <f>звіт!CV76</f>
        <v>0</v>
      </c>
      <c r="G75" s="433">
        <f t="shared" si="5"/>
        <v>0</v>
      </c>
      <c r="H75" s="459" t="e">
        <f t="shared" si="6"/>
        <v>#DIV/0!</v>
      </c>
      <c r="I75" s="434">
        <f>звіт!DW76</f>
        <v>0</v>
      </c>
      <c r="J75" s="434">
        <f>звіт!DX76</f>
        <v>0</v>
      </c>
      <c r="K75" s="435">
        <f t="shared" si="7"/>
        <v>0</v>
      </c>
      <c r="L75" s="465" t="e">
        <f t="shared" si="8"/>
        <v>#DIV/0!</v>
      </c>
      <c r="M75" s="472">
        <f>звіт!EB76*-1</f>
        <v>0</v>
      </c>
      <c r="N75" s="503">
        <f>звіт!DA76*-1</f>
        <v>0</v>
      </c>
      <c r="O75" s="510">
        <f>'звіт 03.19-03.24'!DH76</f>
        <v>1442.1649800819259</v>
      </c>
      <c r="P75" s="509">
        <f>'звіт 03.19-03.24'!DI76</f>
        <v>0</v>
      </c>
      <c r="Q75" s="502">
        <f t="shared" si="9"/>
        <v>1442.1649800819259</v>
      </c>
      <c r="R75" s="497">
        <f>звіт!DE76+звіт!DF76</f>
        <v>0</v>
      </c>
    </row>
    <row r="76" spans="1:18" ht="20.100000000000001" customHeight="1" x14ac:dyDescent="0.3">
      <c r="A76" s="487" t="s">
        <v>160</v>
      </c>
      <c r="B76" s="490" t="s">
        <v>161</v>
      </c>
      <c r="C76" s="444">
        <v>1</v>
      </c>
      <c r="D76" s="445">
        <v>5</v>
      </c>
      <c r="E76" s="439">
        <f>звіт!CU77</f>
        <v>1099568.1752330654</v>
      </c>
      <c r="F76" s="439">
        <f>звіт!CV77</f>
        <v>1078618.5608621242</v>
      </c>
      <c r="G76" s="433">
        <f t="shared" si="5"/>
        <v>-20949.614370941184</v>
      </c>
      <c r="H76" s="459">
        <f t="shared" si="6"/>
        <v>0.98094741659242668</v>
      </c>
      <c r="I76" s="434">
        <f>звіт!DW77</f>
        <v>322515.72012300702</v>
      </c>
      <c r="J76" s="434">
        <f>звіт!DX77</f>
        <v>386336.2876619508</v>
      </c>
      <c r="K76" s="435">
        <f t="shared" si="7"/>
        <v>63820.567538943782</v>
      </c>
      <c r="L76" s="465">
        <f t="shared" si="8"/>
        <v>1.1978835869290425</v>
      </c>
      <c r="M76" s="472">
        <f>звіт!EB77*-1</f>
        <v>21735</v>
      </c>
      <c r="N76" s="503">
        <f>звіт!DA77*-1</f>
        <v>20949.614370941315</v>
      </c>
      <c r="O76" s="510">
        <f>'звіт 03.19-03.24'!DH77</f>
        <v>9756.5557302484085</v>
      </c>
      <c r="P76" s="509">
        <f>'звіт 03.19-03.24'!DI77</f>
        <v>0</v>
      </c>
      <c r="Q76" s="502">
        <f t="shared" si="9"/>
        <v>52441.170101189724</v>
      </c>
      <c r="R76" s="497">
        <f>звіт!DE77+звіт!DF77</f>
        <v>13435.93</v>
      </c>
    </row>
    <row r="77" spans="1:18" ht="20.100000000000001" customHeight="1" x14ac:dyDescent="0.3">
      <c r="A77" s="487" t="s">
        <v>162</v>
      </c>
      <c r="B77" s="490" t="s">
        <v>163</v>
      </c>
      <c r="C77" s="444">
        <v>1</v>
      </c>
      <c r="D77" s="445">
        <v>4</v>
      </c>
      <c r="E77" s="439">
        <f>звіт!CU78</f>
        <v>583086.83712415094</v>
      </c>
      <c r="F77" s="439">
        <f>звіт!CV78</f>
        <v>653373.79282493866</v>
      </c>
      <c r="G77" s="433">
        <f t="shared" si="5"/>
        <v>70286.955700787716</v>
      </c>
      <c r="H77" s="459">
        <f t="shared" si="6"/>
        <v>1.1205428612442201</v>
      </c>
      <c r="I77" s="434">
        <f>звіт!DW78</f>
        <v>148626.37475802141</v>
      </c>
      <c r="J77" s="434">
        <f>звіт!DX78</f>
        <v>193904.64388473271</v>
      </c>
      <c r="K77" s="435">
        <f t="shared" si="7"/>
        <v>45278.269126711297</v>
      </c>
      <c r="L77" s="465">
        <f t="shared" si="8"/>
        <v>1.3046449138009915</v>
      </c>
      <c r="M77" s="472">
        <f>звіт!EB78*-1</f>
        <v>351</v>
      </c>
      <c r="N77" s="503">
        <f>звіт!DA78*-1</f>
        <v>-70286.955700787759</v>
      </c>
      <c r="O77" s="510">
        <f>'звіт 03.19-03.24'!DH78</f>
        <v>5226.5448916704008</v>
      </c>
      <c r="P77" s="509">
        <f>'звіт 03.19-03.24'!DI78</f>
        <v>10508.52</v>
      </c>
      <c r="Q77" s="502">
        <f t="shared" si="9"/>
        <v>-54200.890809117351</v>
      </c>
      <c r="R77" s="497">
        <f>звіт!DE78+звіт!DF78</f>
        <v>51881.689999999995</v>
      </c>
    </row>
    <row r="78" spans="1:18" ht="20.100000000000001" customHeight="1" x14ac:dyDescent="0.3">
      <c r="A78" s="487" t="s">
        <v>164</v>
      </c>
      <c r="B78" s="490" t="s">
        <v>165</v>
      </c>
      <c r="C78" s="444">
        <v>1</v>
      </c>
      <c r="D78" s="445">
        <v>5</v>
      </c>
      <c r="E78" s="439">
        <f>звіт!CU79</f>
        <v>1296748.0787124385</v>
      </c>
      <c r="F78" s="439">
        <f>звіт!CV79</f>
        <v>1124653.4662722552</v>
      </c>
      <c r="G78" s="433">
        <f t="shared" si="5"/>
        <v>-172094.61244018329</v>
      </c>
      <c r="H78" s="459">
        <f t="shared" si="6"/>
        <v>0.86728755163373084</v>
      </c>
      <c r="I78" s="434">
        <f>звіт!DW79</f>
        <v>564697.33582299447</v>
      </c>
      <c r="J78" s="434">
        <f>звіт!DX79</f>
        <v>401676.7751611608</v>
      </c>
      <c r="K78" s="435">
        <f t="shared" si="7"/>
        <v>-163020.56066183368</v>
      </c>
      <c r="L78" s="465">
        <f t="shared" si="8"/>
        <v>0.71131338803954836</v>
      </c>
      <c r="M78" s="472">
        <f>звіт!EB79*-1</f>
        <v>32085</v>
      </c>
      <c r="N78" s="503">
        <f>звіт!DA79*-1</f>
        <v>172094.61244018312</v>
      </c>
      <c r="O78" s="510">
        <f>'звіт 03.19-03.24'!DH79</f>
        <v>12221.200978877761</v>
      </c>
      <c r="P78" s="509">
        <f>'звіт 03.19-03.24'!DI79</f>
        <v>0</v>
      </c>
      <c r="Q78" s="502">
        <f t="shared" si="9"/>
        <v>216400.81341906087</v>
      </c>
      <c r="R78" s="497">
        <f>звіт!DE79+звіт!DF79</f>
        <v>47203.75</v>
      </c>
    </row>
    <row r="79" spans="1:18" ht="20.100000000000001" customHeight="1" x14ac:dyDescent="0.3">
      <c r="A79" s="487" t="s">
        <v>166</v>
      </c>
      <c r="B79" s="490" t="s">
        <v>167</v>
      </c>
      <c r="C79" s="444">
        <v>2</v>
      </c>
      <c r="D79" s="445">
        <v>5</v>
      </c>
      <c r="E79" s="439">
        <f>звіт!CU80</f>
        <v>1012369.7150897875</v>
      </c>
      <c r="F79" s="439">
        <f>звіт!CV80</f>
        <v>941768.46424313332</v>
      </c>
      <c r="G79" s="433">
        <f t="shared" si="5"/>
        <v>-70601.250846654177</v>
      </c>
      <c r="H79" s="459">
        <f t="shared" si="6"/>
        <v>0.93026139581783862</v>
      </c>
      <c r="I79" s="434">
        <f>звіт!DW80</f>
        <v>248876.79138493509</v>
      </c>
      <c r="J79" s="434">
        <f>звіт!DX80</f>
        <v>107647.48583026334</v>
      </c>
      <c r="K79" s="435">
        <f t="shared" si="7"/>
        <v>-141229.30555467174</v>
      </c>
      <c r="L79" s="465">
        <f t="shared" si="8"/>
        <v>0.43253324358303108</v>
      </c>
      <c r="M79" s="472">
        <f>звіт!EB80*-1</f>
        <v>-63251</v>
      </c>
      <c r="N79" s="503">
        <f>звіт!DA80*-1</f>
        <v>70601.250846653988</v>
      </c>
      <c r="O79" s="510">
        <f>'звіт 03.19-03.24'!DH80</f>
        <v>12461.116283719934</v>
      </c>
      <c r="P79" s="509">
        <f>'звіт 03.19-03.24'!DI80</f>
        <v>0</v>
      </c>
      <c r="Q79" s="502">
        <f t="shared" si="9"/>
        <v>19811.367130373921</v>
      </c>
      <c r="R79" s="497">
        <f>звіт!DE80+звіт!DF80</f>
        <v>136267.56999999998</v>
      </c>
    </row>
    <row r="80" spans="1:18" ht="20.100000000000001" customHeight="1" x14ac:dyDescent="0.3">
      <c r="A80" s="487" t="s">
        <v>168</v>
      </c>
      <c r="B80" s="490" t="s">
        <v>169</v>
      </c>
      <c r="C80" s="444">
        <v>2</v>
      </c>
      <c r="D80" s="445">
        <v>5</v>
      </c>
      <c r="E80" s="439">
        <f>звіт!CU81</f>
        <v>1390157.8251167217</v>
      </c>
      <c r="F80" s="439">
        <f>звіт!CV81</f>
        <v>1367747.0660598872</v>
      </c>
      <c r="G80" s="433">
        <f t="shared" si="5"/>
        <v>-22410.759056834504</v>
      </c>
      <c r="H80" s="459">
        <f t="shared" si="6"/>
        <v>0.98387898219041936</v>
      </c>
      <c r="I80" s="434">
        <f>звіт!DW81</f>
        <v>332335.80397710757</v>
      </c>
      <c r="J80" s="434">
        <f>звіт!DX81</f>
        <v>259713.54381595037</v>
      </c>
      <c r="K80" s="435">
        <f t="shared" si="7"/>
        <v>-72622.260161157203</v>
      </c>
      <c r="L80" s="465">
        <f t="shared" si="8"/>
        <v>0.78147927700814424</v>
      </c>
      <c r="M80" s="472">
        <f>звіт!EB81*-1</f>
        <v>-70903</v>
      </c>
      <c r="N80" s="503">
        <f>звіт!DA81*-1</f>
        <v>22410.759056834679</v>
      </c>
      <c r="O80" s="510">
        <f>'звіт 03.19-03.24'!DH81</f>
        <v>14343.682895810198</v>
      </c>
      <c r="P80" s="509">
        <f>'звіт 03.19-03.24'!DI81</f>
        <v>28.58</v>
      </c>
      <c r="Q80" s="502">
        <f t="shared" si="9"/>
        <v>-34119.978047355122</v>
      </c>
      <c r="R80" s="497">
        <f>звіт!DE81+звіт!DF81</f>
        <v>37071.679999999993</v>
      </c>
    </row>
    <row r="81" spans="1:18" ht="20.100000000000001" customHeight="1" x14ac:dyDescent="0.3">
      <c r="A81" s="487" t="s">
        <v>170</v>
      </c>
      <c r="B81" s="490" t="s">
        <v>171</v>
      </c>
      <c r="C81" s="444">
        <v>2</v>
      </c>
      <c r="D81" s="445">
        <v>5</v>
      </c>
      <c r="E81" s="439">
        <f>звіт!CU82</f>
        <v>658890.89390671719</v>
      </c>
      <c r="F81" s="439">
        <f>звіт!CV82</f>
        <v>667621.72882421862</v>
      </c>
      <c r="G81" s="433">
        <f t="shared" si="5"/>
        <v>8730.83491750143</v>
      </c>
      <c r="H81" s="459">
        <f t="shared" si="6"/>
        <v>1.0132508052520415</v>
      </c>
      <c r="I81" s="434">
        <f>звіт!DW82</f>
        <v>195902.00927611964</v>
      </c>
      <c r="J81" s="434">
        <f>звіт!DX82</f>
        <v>184621.1538847858</v>
      </c>
      <c r="K81" s="435">
        <f t="shared" si="7"/>
        <v>-11280.85539133384</v>
      </c>
      <c r="L81" s="465">
        <f t="shared" si="8"/>
        <v>0.94241582598862617</v>
      </c>
      <c r="M81" s="472">
        <f>звіт!EB82*-1</f>
        <v>-4010</v>
      </c>
      <c r="N81" s="503">
        <f>звіт!DA82*-1</f>
        <v>-8730.8349175013282</v>
      </c>
      <c r="O81" s="510">
        <f>'звіт 03.19-03.24'!DH82</f>
        <v>7743.6730055001408</v>
      </c>
      <c r="P81" s="509">
        <f>'звіт 03.19-03.24'!DI82</f>
        <v>0</v>
      </c>
      <c r="Q81" s="502">
        <f t="shared" si="9"/>
        <v>-4997.1619120011874</v>
      </c>
      <c r="R81" s="497">
        <f>звіт!DE82+звіт!DF82</f>
        <v>25326.439999999995</v>
      </c>
    </row>
    <row r="82" spans="1:18" ht="20.100000000000001" customHeight="1" x14ac:dyDescent="0.3">
      <c r="A82" s="487" t="s">
        <v>172</v>
      </c>
      <c r="B82" s="490" t="s">
        <v>173</v>
      </c>
      <c r="C82" s="444">
        <v>2</v>
      </c>
      <c r="D82" s="445">
        <v>6</v>
      </c>
      <c r="E82" s="439">
        <f>звіт!CU83</f>
        <v>1107945.4830129216</v>
      </c>
      <c r="F82" s="439">
        <f>звіт!CV83</f>
        <v>983627.47193692566</v>
      </c>
      <c r="G82" s="433">
        <f t="shared" si="5"/>
        <v>-124318.01107599598</v>
      </c>
      <c r="H82" s="459">
        <f t="shared" si="6"/>
        <v>0.88779410811989734</v>
      </c>
      <c r="I82" s="434">
        <f>звіт!DW83</f>
        <v>446045.74362421577</v>
      </c>
      <c r="J82" s="434">
        <f>звіт!DX83</f>
        <v>257694.36931829297</v>
      </c>
      <c r="K82" s="435">
        <f t="shared" si="7"/>
        <v>-188351.3743059228</v>
      </c>
      <c r="L82" s="465">
        <f t="shared" si="8"/>
        <v>0.57773081124924963</v>
      </c>
      <c r="M82" s="472">
        <f>звіт!EB83*-1</f>
        <v>50391</v>
      </c>
      <c r="N82" s="503">
        <f>звіт!DA83*-1</f>
        <v>124318.01107599598</v>
      </c>
      <c r="O82" s="510">
        <f>'звіт 03.19-03.24'!DH83</f>
        <v>9569.8806833981362</v>
      </c>
      <c r="P82" s="509">
        <f>'звіт 03.19-03.24'!DI83</f>
        <v>0</v>
      </c>
      <c r="Q82" s="502">
        <f t="shared" si="9"/>
        <v>184278.89175939412</v>
      </c>
      <c r="R82" s="497">
        <f>звіт!DE83+звіт!DF83</f>
        <v>57408.97</v>
      </c>
    </row>
    <row r="83" spans="1:18" ht="20.100000000000001" customHeight="1" x14ac:dyDescent="0.3">
      <c r="A83" s="487" t="s">
        <v>174</v>
      </c>
      <c r="B83" s="490" t="s">
        <v>175</v>
      </c>
      <c r="C83" s="444">
        <v>2</v>
      </c>
      <c r="D83" s="445">
        <v>4</v>
      </c>
      <c r="E83" s="439">
        <f>звіт!CU84</f>
        <v>659832.96847679338</v>
      </c>
      <c r="F83" s="439">
        <f>звіт!CV84</f>
        <v>707030.34952905576</v>
      </c>
      <c r="G83" s="433">
        <f t="shared" si="5"/>
        <v>47197.381052262383</v>
      </c>
      <c r="H83" s="459">
        <f t="shared" si="6"/>
        <v>1.0715292859058199</v>
      </c>
      <c r="I83" s="434">
        <f>звіт!DW84</f>
        <v>149645.11115605323</v>
      </c>
      <c r="J83" s="434">
        <f>звіт!DX84</f>
        <v>145480.47397058448</v>
      </c>
      <c r="K83" s="435">
        <f t="shared" si="7"/>
        <v>-4164.6371854687459</v>
      </c>
      <c r="L83" s="465">
        <f t="shared" si="8"/>
        <v>0.9721699081694305</v>
      </c>
      <c r="M83" s="472">
        <f>звіт!EB84*-1</f>
        <v>-21048</v>
      </c>
      <c r="N83" s="503">
        <f>звіт!DA84*-1</f>
        <v>-47197.381052262688</v>
      </c>
      <c r="O83" s="510">
        <f>'звіт 03.19-03.24'!DH84</f>
        <v>6546.1013445609324</v>
      </c>
      <c r="P83" s="509">
        <f>'звіт 03.19-03.24'!DI84</f>
        <v>0</v>
      </c>
      <c r="Q83" s="502">
        <f t="shared" si="9"/>
        <v>-61699.279707701753</v>
      </c>
      <c r="R83" s="497">
        <f>звіт!DE84+звіт!DF84</f>
        <v>2101.9500000000007</v>
      </c>
    </row>
    <row r="84" spans="1:18" ht="20.100000000000001" customHeight="1" x14ac:dyDescent="0.3">
      <c r="A84" s="487" t="s">
        <v>176</v>
      </c>
      <c r="B84" s="490" t="s">
        <v>177</v>
      </c>
      <c r="C84" s="444">
        <v>2</v>
      </c>
      <c r="D84" s="445">
        <v>2</v>
      </c>
      <c r="E84" s="439">
        <f>звіт!CU85</f>
        <v>90133.711696849074</v>
      </c>
      <c r="F84" s="439">
        <f>звіт!CV85</f>
        <v>59894.615509975585</v>
      </c>
      <c r="G84" s="433">
        <f t="shared" si="5"/>
        <v>-30239.096186873488</v>
      </c>
      <c r="H84" s="459">
        <f t="shared" si="6"/>
        <v>0.66450847726566442</v>
      </c>
      <c r="I84" s="434">
        <f>звіт!DW85</f>
        <v>47814.07349990934</v>
      </c>
      <c r="J84" s="434">
        <f>звіт!DX85</f>
        <v>16753.776349341839</v>
      </c>
      <c r="K84" s="435">
        <f t="shared" si="7"/>
        <v>-31060.297150567501</v>
      </c>
      <c r="L84" s="465">
        <f t="shared" si="8"/>
        <v>0.35039424845016826</v>
      </c>
      <c r="M84" s="472">
        <f>звіт!EB85*-1</f>
        <v>7056</v>
      </c>
      <c r="N84" s="503">
        <f>звіт!DA85*-1</f>
        <v>30239.09618687347</v>
      </c>
      <c r="O84" s="510">
        <f>'звіт 03.19-03.24'!DH85</f>
        <v>1129.4063097027133</v>
      </c>
      <c r="P84" s="509">
        <f>'звіт 03.19-03.24'!DI85</f>
        <v>0</v>
      </c>
      <c r="Q84" s="502">
        <f t="shared" si="9"/>
        <v>38424.502496576184</v>
      </c>
      <c r="R84" s="497">
        <f>звіт!DE85+звіт!DF85</f>
        <v>9614.8599999999988</v>
      </c>
    </row>
    <row r="85" spans="1:18" ht="20.100000000000001" customHeight="1" x14ac:dyDescent="0.3">
      <c r="A85" s="487" t="s">
        <v>178</v>
      </c>
      <c r="B85" s="490" t="s">
        <v>179</v>
      </c>
      <c r="C85" s="444">
        <v>2</v>
      </c>
      <c r="D85" s="445">
        <v>1</v>
      </c>
      <c r="E85" s="439">
        <f>звіт!CU86</f>
        <v>28037.86438871429</v>
      </c>
      <c r="F85" s="439">
        <f>звіт!CV86</f>
        <v>21358.838192796982</v>
      </c>
      <c r="G85" s="433">
        <f t="shared" si="5"/>
        <v>-6679.0261959173076</v>
      </c>
      <c r="H85" s="459">
        <f t="shared" si="6"/>
        <v>0.76178548753500186</v>
      </c>
      <c r="I85" s="434">
        <f>звіт!DW86</f>
        <v>20834.225898673329</v>
      </c>
      <c r="J85" s="434">
        <f>звіт!DX86</f>
        <v>10906.582153358753</v>
      </c>
      <c r="K85" s="435">
        <f t="shared" si="7"/>
        <v>-9927.6437453145754</v>
      </c>
      <c r="L85" s="465">
        <f t="shared" si="8"/>
        <v>0.52349351525718346</v>
      </c>
      <c r="M85" s="472">
        <f>звіт!EB86*-1</f>
        <v>1061</v>
      </c>
      <c r="N85" s="503">
        <f>звіт!DA86*-1</f>
        <v>6679.0261959173049</v>
      </c>
      <c r="O85" s="510">
        <f>'звіт 03.19-03.24'!DH86</f>
        <v>893.72349398960262</v>
      </c>
      <c r="P85" s="509">
        <f>'звіт 03.19-03.24'!DI86</f>
        <v>0</v>
      </c>
      <c r="Q85" s="502">
        <f t="shared" si="9"/>
        <v>8633.7496899069083</v>
      </c>
      <c r="R85" s="497">
        <f>звіт!DE86+звіт!DF86</f>
        <v>-2.9999999999972715E-2</v>
      </c>
    </row>
    <row r="86" spans="1:18" ht="20.100000000000001" customHeight="1" x14ac:dyDescent="0.3">
      <c r="A86" s="487" t="s">
        <v>180</v>
      </c>
      <c r="B86" s="490" t="s">
        <v>181</v>
      </c>
      <c r="C86" s="444">
        <v>2</v>
      </c>
      <c r="D86" s="445">
        <v>1</v>
      </c>
      <c r="E86" s="439">
        <f>звіт!CU87</f>
        <v>0</v>
      </c>
      <c r="F86" s="439">
        <f>звіт!CV87</f>
        <v>0</v>
      </c>
      <c r="G86" s="433">
        <f t="shared" si="5"/>
        <v>0</v>
      </c>
      <c r="H86" s="459" t="e">
        <f t="shared" si="6"/>
        <v>#DIV/0!</v>
      </c>
      <c r="I86" s="434">
        <f>звіт!DW87</f>
        <v>0</v>
      </c>
      <c r="J86" s="434">
        <f>звіт!DX87</f>
        <v>0</v>
      </c>
      <c r="K86" s="435">
        <f t="shared" si="7"/>
        <v>0</v>
      </c>
      <c r="L86" s="465" t="e">
        <f t="shared" si="8"/>
        <v>#DIV/0!</v>
      </c>
      <c r="M86" s="472">
        <f>звіт!EB87*-1</f>
        <v>0</v>
      </c>
      <c r="N86" s="503">
        <f>звіт!DA87*-1</f>
        <v>0</v>
      </c>
      <c r="O86" s="510">
        <f>'звіт 03.19-03.24'!DH87</f>
        <v>373.35009370054183</v>
      </c>
      <c r="P86" s="509">
        <f>'звіт 03.19-03.24'!DI87</f>
        <v>0</v>
      </c>
      <c r="Q86" s="502">
        <f t="shared" si="9"/>
        <v>373.35009370054183</v>
      </c>
      <c r="R86" s="497">
        <f>звіт!DE87+звіт!DF87</f>
        <v>0</v>
      </c>
    </row>
    <row r="87" spans="1:18" ht="20.100000000000001" customHeight="1" x14ac:dyDescent="0.3">
      <c r="A87" s="487" t="s">
        <v>182</v>
      </c>
      <c r="B87" s="490" t="s">
        <v>183</v>
      </c>
      <c r="C87" s="444">
        <v>2</v>
      </c>
      <c r="D87" s="445">
        <v>5</v>
      </c>
      <c r="E87" s="439">
        <f>звіт!CU88</f>
        <v>650692.55423764233</v>
      </c>
      <c r="F87" s="439">
        <f>звіт!CV88</f>
        <v>675433.32331005193</v>
      </c>
      <c r="G87" s="433">
        <f t="shared" si="5"/>
        <v>24740.769072409603</v>
      </c>
      <c r="H87" s="459">
        <f t="shared" si="6"/>
        <v>1.0380222101994023</v>
      </c>
      <c r="I87" s="434">
        <f>звіт!DW88</f>
        <v>214243.110849763</v>
      </c>
      <c r="J87" s="434">
        <f>звіт!DX88</f>
        <v>211072.51866960493</v>
      </c>
      <c r="K87" s="435">
        <f t="shared" si="7"/>
        <v>-3170.5921801580698</v>
      </c>
      <c r="L87" s="465">
        <f t="shared" si="8"/>
        <v>0.98520096087298958</v>
      </c>
      <c r="M87" s="472">
        <f>звіт!EB88*-1</f>
        <v>16273</v>
      </c>
      <c r="N87" s="503">
        <f>звіт!DA88*-1</f>
        <v>-24740.769072409399</v>
      </c>
      <c r="O87" s="510">
        <f>'звіт 03.19-03.24'!DH88</f>
        <v>6825.000101907639</v>
      </c>
      <c r="P87" s="509">
        <f>'звіт 03.19-03.24'!DI88</f>
        <v>0</v>
      </c>
      <c r="Q87" s="502">
        <f t="shared" si="9"/>
        <v>-1642.7689705017601</v>
      </c>
      <c r="R87" s="497">
        <f>звіт!DE88+звіт!DF88</f>
        <v>9963.1</v>
      </c>
    </row>
    <row r="88" spans="1:18" ht="20.100000000000001" customHeight="1" x14ac:dyDescent="0.3">
      <c r="A88" s="487" t="s">
        <v>184</v>
      </c>
      <c r="B88" s="490" t="s">
        <v>185</v>
      </c>
      <c r="C88" s="444">
        <v>2</v>
      </c>
      <c r="D88" s="445">
        <v>3</v>
      </c>
      <c r="E88" s="439">
        <f>звіт!CU89</f>
        <v>422530.85178993276</v>
      </c>
      <c r="F88" s="439">
        <f>звіт!CV89</f>
        <v>458079.13779623777</v>
      </c>
      <c r="G88" s="433">
        <f t="shared" si="5"/>
        <v>35548.286006305018</v>
      </c>
      <c r="H88" s="459">
        <f t="shared" si="6"/>
        <v>1.0841318115723733</v>
      </c>
      <c r="I88" s="434">
        <f>звіт!DW89</f>
        <v>106222.74775378709</v>
      </c>
      <c r="J88" s="434">
        <f>звіт!DX89</f>
        <v>109867.97956349896</v>
      </c>
      <c r="K88" s="435">
        <f t="shared" si="7"/>
        <v>3645.2318097118696</v>
      </c>
      <c r="L88" s="465">
        <f t="shared" si="8"/>
        <v>1.0343168660837236</v>
      </c>
      <c r="M88" s="472">
        <f>звіт!EB89*-1</f>
        <v>14697</v>
      </c>
      <c r="N88" s="503">
        <f>звіт!DA89*-1</f>
        <v>-35548.286006305119</v>
      </c>
      <c r="O88" s="510">
        <f>'звіт 03.19-03.24'!DH89</f>
        <v>3489.3531430341814</v>
      </c>
      <c r="P88" s="509">
        <f>'звіт 03.19-03.24'!DI89</f>
        <v>0</v>
      </c>
      <c r="Q88" s="502">
        <f t="shared" si="9"/>
        <v>-17361.932863270937</v>
      </c>
      <c r="R88" s="497">
        <f>звіт!DE89+звіт!DF89</f>
        <v>7191.4199999999992</v>
      </c>
    </row>
    <row r="89" spans="1:18" ht="20.100000000000001" customHeight="1" x14ac:dyDescent="0.3">
      <c r="A89" s="487" t="s">
        <v>186</v>
      </c>
      <c r="B89" s="490" t="s">
        <v>187</v>
      </c>
      <c r="C89" s="444">
        <v>2</v>
      </c>
      <c r="D89" s="445">
        <v>10</v>
      </c>
      <c r="E89" s="439">
        <f>звіт!CU90</f>
        <v>1445225.0596246514</v>
      </c>
      <c r="F89" s="439">
        <f>звіт!CV90</f>
        <v>1471194.053247263</v>
      </c>
      <c r="G89" s="433">
        <f t="shared" si="5"/>
        <v>25968.99362261151</v>
      </c>
      <c r="H89" s="459">
        <f t="shared" si="6"/>
        <v>1.0179688232290658</v>
      </c>
      <c r="I89" s="434">
        <f>звіт!DW90</f>
        <v>341255.5940638567</v>
      </c>
      <c r="J89" s="434">
        <f>звіт!DX90</f>
        <v>377379.37873100716</v>
      </c>
      <c r="K89" s="435">
        <f t="shared" si="7"/>
        <v>36123.784667150467</v>
      </c>
      <c r="L89" s="465">
        <f t="shared" si="8"/>
        <v>1.1058555091712017</v>
      </c>
      <c r="M89" s="472">
        <f>звіт!EB90*-1</f>
        <v>5097</v>
      </c>
      <c r="N89" s="503">
        <f>звіт!DA90*-1</f>
        <v>-25968.993622611393</v>
      </c>
      <c r="O89" s="510">
        <f>'звіт 03.19-03.24'!DH90</f>
        <v>11741.815894364892</v>
      </c>
      <c r="P89" s="509">
        <f>'звіт 03.19-03.24'!DI90</f>
        <v>0</v>
      </c>
      <c r="Q89" s="502">
        <f t="shared" si="9"/>
        <v>-9130.1777282465009</v>
      </c>
      <c r="R89" s="497">
        <f>звіт!DE90+звіт!DF90</f>
        <v>15905.889999999996</v>
      </c>
    </row>
    <row r="90" spans="1:18" ht="20.100000000000001" customHeight="1" x14ac:dyDescent="0.3">
      <c r="A90" s="487" t="s">
        <v>188</v>
      </c>
      <c r="B90" s="490" t="s">
        <v>189</v>
      </c>
      <c r="C90" s="444">
        <v>2</v>
      </c>
      <c r="D90" s="445">
        <v>5</v>
      </c>
      <c r="E90" s="439">
        <f>звіт!CU91</f>
        <v>795055.13337221928</v>
      </c>
      <c r="F90" s="439">
        <f>звіт!CV91</f>
        <v>743699.26278874185</v>
      </c>
      <c r="G90" s="433">
        <f t="shared" si="5"/>
        <v>-51355.87058347743</v>
      </c>
      <c r="H90" s="459">
        <f t="shared" si="6"/>
        <v>0.93540590026046122</v>
      </c>
      <c r="I90" s="434">
        <f>звіт!DW91</f>
        <v>212916.03642539412</v>
      </c>
      <c r="J90" s="434">
        <f>звіт!DX91</f>
        <v>130212.36597279401</v>
      </c>
      <c r="K90" s="435">
        <f t="shared" si="7"/>
        <v>-82703.670452600112</v>
      </c>
      <c r="L90" s="465">
        <f t="shared" si="8"/>
        <v>0.61156673850830623</v>
      </c>
      <c r="M90" s="472">
        <f>звіт!EB91*-1</f>
        <v>-12158</v>
      </c>
      <c r="N90" s="503">
        <f>звіт!DA91*-1</f>
        <v>51355.870583477525</v>
      </c>
      <c r="O90" s="510">
        <f>'звіт 03.19-03.24'!DH91</f>
        <v>6935.0448192632866</v>
      </c>
      <c r="P90" s="509">
        <f>'звіт 03.19-03.24'!DI91</f>
        <v>0</v>
      </c>
      <c r="Q90" s="502">
        <f t="shared" si="9"/>
        <v>46132.915402740808</v>
      </c>
      <c r="R90" s="497">
        <f>звіт!DE91+звіт!DF91</f>
        <v>9404.3299999999981</v>
      </c>
    </row>
    <row r="91" spans="1:18" ht="20.100000000000001" customHeight="1" x14ac:dyDescent="0.3">
      <c r="A91" s="487" t="s">
        <v>190</v>
      </c>
      <c r="B91" s="490" t="s">
        <v>191</v>
      </c>
      <c r="C91" s="444">
        <v>1</v>
      </c>
      <c r="D91" s="445">
        <v>1</v>
      </c>
      <c r="E91" s="439">
        <f>звіт!CU92</f>
        <v>0</v>
      </c>
      <c r="F91" s="439">
        <f>звіт!CV92</f>
        <v>0</v>
      </c>
      <c r="G91" s="433">
        <f t="shared" si="5"/>
        <v>0</v>
      </c>
      <c r="H91" s="459" t="e">
        <f t="shared" si="6"/>
        <v>#DIV/0!</v>
      </c>
      <c r="I91" s="434">
        <f>звіт!DW92</f>
        <v>0</v>
      </c>
      <c r="J91" s="434">
        <f>звіт!DX92</f>
        <v>0</v>
      </c>
      <c r="K91" s="435">
        <f t="shared" si="7"/>
        <v>0</v>
      </c>
      <c r="L91" s="465" t="e">
        <f t="shared" si="8"/>
        <v>#DIV/0!</v>
      </c>
      <c r="M91" s="472">
        <f>звіт!EB92*-1</f>
        <v>0</v>
      </c>
      <c r="N91" s="503">
        <f>звіт!DA92*-1</f>
        <v>0</v>
      </c>
      <c r="O91" s="510">
        <f>'звіт 03.19-03.24'!DH92</f>
        <v>1339.6941906414431</v>
      </c>
      <c r="P91" s="509">
        <f>'звіт 03.19-03.24'!DI92</f>
        <v>0</v>
      </c>
      <c r="Q91" s="502">
        <f t="shared" si="9"/>
        <v>1339.6941906414431</v>
      </c>
      <c r="R91" s="497">
        <f>звіт!DE92+звіт!DF92</f>
        <v>0</v>
      </c>
    </row>
    <row r="92" spans="1:18" ht="20.100000000000001" customHeight="1" x14ac:dyDescent="0.3">
      <c r="A92" s="487" t="s">
        <v>192</v>
      </c>
      <c r="B92" s="490" t="s">
        <v>193</v>
      </c>
      <c r="C92" s="444">
        <v>1</v>
      </c>
      <c r="D92" s="445">
        <v>9</v>
      </c>
      <c r="E92" s="439">
        <f>звіт!CU93</f>
        <v>4944969.6571253166</v>
      </c>
      <c r="F92" s="439">
        <f>звіт!CV93</f>
        <v>4842541.0009562783</v>
      </c>
      <c r="G92" s="433">
        <f t="shared" si="5"/>
        <v>-102428.65616903827</v>
      </c>
      <c r="H92" s="459">
        <f t="shared" si="6"/>
        <v>0.97928629227856911</v>
      </c>
      <c r="I92" s="434">
        <f>звіт!DW93</f>
        <v>1346128.7900318296</v>
      </c>
      <c r="J92" s="434">
        <f>звіт!DX93</f>
        <v>1489262.893246958</v>
      </c>
      <c r="K92" s="435">
        <f t="shared" si="7"/>
        <v>143134.10321512842</v>
      </c>
      <c r="L92" s="465">
        <f t="shared" si="8"/>
        <v>1.1063301700959416</v>
      </c>
      <c r="M92" s="472">
        <f>звіт!EB93*-1</f>
        <v>31000</v>
      </c>
      <c r="N92" s="503">
        <f>звіт!DA93*-1</f>
        <v>102428.65616903809</v>
      </c>
      <c r="O92" s="510">
        <f>'звіт 03.19-03.24'!DH93</f>
        <v>37615.91299067255</v>
      </c>
      <c r="P92" s="509">
        <f>'звіт 03.19-03.24'!DI93</f>
        <v>0</v>
      </c>
      <c r="Q92" s="502">
        <f t="shared" si="9"/>
        <v>171044.56915971063</v>
      </c>
      <c r="R92" s="497">
        <f>звіт!DE93+звіт!DF93</f>
        <v>93596.24</v>
      </c>
    </row>
    <row r="93" spans="1:18" ht="20.100000000000001" customHeight="1" x14ac:dyDescent="0.3">
      <c r="A93" s="487" t="s">
        <v>194</v>
      </c>
      <c r="B93" s="490" t="s">
        <v>195</v>
      </c>
      <c r="C93" s="444">
        <v>1</v>
      </c>
      <c r="D93" s="445">
        <v>9</v>
      </c>
      <c r="E93" s="439">
        <f>звіт!CU94</f>
        <v>4087380.3874064083</v>
      </c>
      <c r="F93" s="439">
        <f>звіт!CV94</f>
        <v>4147358.3423617827</v>
      </c>
      <c r="G93" s="433">
        <f t="shared" si="5"/>
        <v>59977.954955374356</v>
      </c>
      <c r="H93" s="459">
        <f t="shared" si="6"/>
        <v>1.0146739352031369</v>
      </c>
      <c r="I93" s="434">
        <f>звіт!DW94</f>
        <v>1117967.8690317487</v>
      </c>
      <c r="J93" s="434">
        <f>звіт!DX94</f>
        <v>1307814.1140014676</v>
      </c>
      <c r="K93" s="435">
        <f t="shared" si="7"/>
        <v>189846.24496971886</v>
      </c>
      <c r="L93" s="465">
        <f t="shared" si="8"/>
        <v>1.1698136862682298</v>
      </c>
      <c r="M93" s="472">
        <f>звіт!EB94*-1</f>
        <v>31571</v>
      </c>
      <c r="N93" s="503">
        <f>звіт!DA94*-1</f>
        <v>-59977.954955374662</v>
      </c>
      <c r="O93" s="510">
        <f>'звіт 03.19-03.24'!DH94</f>
        <v>33924.514182372026</v>
      </c>
      <c r="P93" s="509">
        <f>'звіт 03.19-03.24'!DI94</f>
        <v>0</v>
      </c>
      <c r="Q93" s="502">
        <f t="shared" si="9"/>
        <v>5517.559226997364</v>
      </c>
      <c r="R93" s="497">
        <f>звіт!DE94+звіт!DF94</f>
        <v>24974.599999999991</v>
      </c>
    </row>
    <row r="94" spans="1:18" ht="20.100000000000001" customHeight="1" x14ac:dyDescent="0.3">
      <c r="A94" s="487" t="s">
        <v>196</v>
      </c>
      <c r="B94" s="490" t="s">
        <v>197</v>
      </c>
      <c r="C94" s="444">
        <v>1</v>
      </c>
      <c r="D94" s="445">
        <v>5</v>
      </c>
      <c r="E94" s="439">
        <f>звіт!CU95</f>
        <v>1283886.0381188702</v>
      </c>
      <c r="F94" s="439">
        <f>звіт!CV95</f>
        <v>1221925.6902295877</v>
      </c>
      <c r="G94" s="433">
        <f t="shared" si="5"/>
        <v>-61960.347889282508</v>
      </c>
      <c r="H94" s="459">
        <f t="shared" si="6"/>
        <v>0.95173999401063214</v>
      </c>
      <c r="I94" s="434">
        <f>звіт!DW95</f>
        <v>272604.59261551086</v>
      </c>
      <c r="J94" s="434">
        <f>звіт!DX95</f>
        <v>240249.59796334972</v>
      </c>
      <c r="K94" s="435">
        <f t="shared" si="7"/>
        <v>-32354.994652161142</v>
      </c>
      <c r="L94" s="465">
        <f t="shared" si="8"/>
        <v>0.88131163036642035</v>
      </c>
      <c r="M94" s="472">
        <f>звіт!EB95*-1</f>
        <v>-14871</v>
      </c>
      <c r="N94" s="503">
        <f>звіт!DA95*-1</f>
        <v>61960.347889282493</v>
      </c>
      <c r="O94" s="510">
        <f>'звіт 03.19-03.24'!DH95</f>
        <v>11092.997587138045</v>
      </c>
      <c r="P94" s="509">
        <f>'звіт 03.19-03.24'!DI95</f>
        <v>879.48</v>
      </c>
      <c r="Q94" s="502">
        <f t="shared" si="9"/>
        <v>59061.825476420541</v>
      </c>
      <c r="R94" s="497">
        <f>звіт!DE95+звіт!DF95</f>
        <v>21777.9</v>
      </c>
    </row>
    <row r="95" spans="1:18" ht="20.100000000000001" customHeight="1" x14ac:dyDescent="0.3">
      <c r="A95" s="487" t="s">
        <v>198</v>
      </c>
      <c r="B95" s="490" t="s">
        <v>199</v>
      </c>
      <c r="C95" s="444">
        <v>1</v>
      </c>
      <c r="D95" s="445">
        <v>9</v>
      </c>
      <c r="E95" s="439">
        <f>звіт!CU96</f>
        <v>6808363.0570487501</v>
      </c>
      <c r="F95" s="439">
        <f>звіт!CV96</f>
        <v>6736297.6721755173</v>
      </c>
      <c r="G95" s="433">
        <f t="shared" si="5"/>
        <v>-72065.384873232804</v>
      </c>
      <c r="H95" s="459">
        <f t="shared" si="6"/>
        <v>0.98941516715995004</v>
      </c>
      <c r="I95" s="434">
        <f>звіт!DW96</f>
        <v>1657463.0906585418</v>
      </c>
      <c r="J95" s="434">
        <f>звіт!DX96</f>
        <v>1390502.7907193003</v>
      </c>
      <c r="K95" s="435">
        <f t="shared" si="7"/>
        <v>-266960.29993924149</v>
      </c>
      <c r="L95" s="465">
        <f t="shared" si="8"/>
        <v>0.83893439229879141</v>
      </c>
      <c r="M95" s="472">
        <f>звіт!EB96*-1</f>
        <v>-42030</v>
      </c>
      <c r="N95" s="503">
        <f>звіт!DA96*-1</f>
        <v>72065.384873232309</v>
      </c>
      <c r="O95" s="510">
        <f>'звіт 03.19-03.24'!DH96</f>
        <v>50689.849147763722</v>
      </c>
      <c r="P95" s="509">
        <f>'звіт 03.19-03.24'!DI96</f>
        <v>12115.41</v>
      </c>
      <c r="Q95" s="502">
        <f t="shared" si="9"/>
        <v>92840.644020996027</v>
      </c>
      <c r="R95" s="497">
        <f>звіт!DE96+звіт!DF96</f>
        <v>235461.37</v>
      </c>
    </row>
    <row r="96" spans="1:18" ht="20.100000000000001" customHeight="1" x14ac:dyDescent="0.3">
      <c r="A96" s="487" t="s">
        <v>200</v>
      </c>
      <c r="B96" s="490" t="s">
        <v>201</v>
      </c>
      <c r="C96" s="444">
        <v>1</v>
      </c>
      <c r="D96" s="445">
        <v>5</v>
      </c>
      <c r="E96" s="439">
        <f>звіт!CU97</f>
        <v>1291756.0368250371</v>
      </c>
      <c r="F96" s="439">
        <f>звіт!CV97</f>
        <v>1333475.4749716602</v>
      </c>
      <c r="G96" s="433">
        <f t="shared" si="5"/>
        <v>41719.438146623084</v>
      </c>
      <c r="H96" s="459">
        <f t="shared" si="6"/>
        <v>1.0322966852542559</v>
      </c>
      <c r="I96" s="434">
        <f>звіт!DW97</f>
        <v>408794.92119727645</v>
      </c>
      <c r="J96" s="434">
        <f>звіт!DX97</f>
        <v>390223.26252835913</v>
      </c>
      <c r="K96" s="435">
        <f t="shared" si="7"/>
        <v>-18571.658668917313</v>
      </c>
      <c r="L96" s="465">
        <f t="shared" si="8"/>
        <v>0.9545697421716377</v>
      </c>
      <c r="M96" s="472">
        <f>звіт!EB97*-1</f>
        <v>35108</v>
      </c>
      <c r="N96" s="503">
        <f>звіт!DA97*-1</f>
        <v>-41719.438146623055</v>
      </c>
      <c r="O96" s="510">
        <f>'звіт 03.19-03.24'!DH97</f>
        <v>11055.261605113659</v>
      </c>
      <c r="P96" s="509">
        <f>'звіт 03.19-03.24'!DI97</f>
        <v>24319.94</v>
      </c>
      <c r="Q96" s="502">
        <f t="shared" si="9"/>
        <v>28763.763458490605</v>
      </c>
      <c r="R96" s="497">
        <f>звіт!DE97+звіт!DF97</f>
        <v>14773.52</v>
      </c>
    </row>
    <row r="97" spans="1:18" ht="20.100000000000001" customHeight="1" x14ac:dyDescent="0.3">
      <c r="A97" s="487" t="s">
        <v>202</v>
      </c>
      <c r="B97" s="490" t="s">
        <v>203</v>
      </c>
      <c r="C97" s="444">
        <v>1</v>
      </c>
      <c r="D97" s="445">
        <v>9</v>
      </c>
      <c r="E97" s="439">
        <f>звіт!CU98</f>
        <v>6760936.6223796802</v>
      </c>
      <c r="F97" s="439">
        <f>звіт!CV98</f>
        <v>6907379.3011750532</v>
      </c>
      <c r="G97" s="433">
        <f t="shared" si="5"/>
        <v>146442.67879537307</v>
      </c>
      <c r="H97" s="459">
        <f t="shared" si="6"/>
        <v>1.0216601170776585</v>
      </c>
      <c r="I97" s="434">
        <f>звіт!DW98</f>
        <v>1748516.2815738323</v>
      </c>
      <c r="J97" s="434">
        <f>звіт!DX98</f>
        <v>2304138.6467188941</v>
      </c>
      <c r="K97" s="435">
        <f t="shared" si="7"/>
        <v>555622.36514506186</v>
      </c>
      <c r="L97" s="465">
        <f t="shared" si="8"/>
        <v>1.3177679104280049</v>
      </c>
      <c r="M97" s="472">
        <f>звіт!EB98*-1</f>
        <v>94785</v>
      </c>
      <c r="N97" s="503">
        <f>звіт!DA98*-1</f>
        <v>-146442.67879537388</v>
      </c>
      <c r="O97" s="510">
        <f>'звіт 03.19-03.24'!DH98</f>
        <v>50625.738075587695</v>
      </c>
      <c r="P97" s="509">
        <f>'звіт 03.19-03.24'!DI98</f>
        <v>17301.28</v>
      </c>
      <c r="Q97" s="502">
        <f t="shared" si="9"/>
        <v>16269.339280213811</v>
      </c>
      <c r="R97" s="497">
        <f>звіт!DE98+звіт!DF98</f>
        <v>245926.47000000003</v>
      </c>
    </row>
    <row r="98" spans="1:18" ht="20.100000000000001" customHeight="1" x14ac:dyDescent="0.3">
      <c r="A98" s="487" t="s">
        <v>204</v>
      </c>
      <c r="B98" s="490" t="s">
        <v>205</v>
      </c>
      <c r="C98" s="444">
        <v>3</v>
      </c>
      <c r="D98" s="445">
        <v>1</v>
      </c>
      <c r="E98" s="439">
        <f>звіт!CU99</f>
        <v>31491.807747440074</v>
      </c>
      <c r="F98" s="439">
        <f>звіт!CV99</f>
        <v>19960.69050791283</v>
      </c>
      <c r="G98" s="433">
        <f t="shared" si="5"/>
        <v>-11531.117239527244</v>
      </c>
      <c r="H98" s="459">
        <f t="shared" si="6"/>
        <v>0.63383755762752003</v>
      </c>
      <c r="I98" s="434">
        <f>звіт!DW99</f>
        <v>26069.897225378845</v>
      </c>
      <c r="J98" s="434">
        <f>звіт!DX99</f>
        <v>12566.4</v>
      </c>
      <c r="K98" s="435">
        <f t="shared" si="7"/>
        <v>-13503.497225378846</v>
      </c>
      <c r="L98" s="465">
        <f t="shared" si="8"/>
        <v>0.48202721673051729</v>
      </c>
      <c r="M98" s="472">
        <f>звіт!EB99*-1</f>
        <v>2781</v>
      </c>
      <c r="N98" s="503">
        <f>звіт!DA99*-1</f>
        <v>11531.117239527248</v>
      </c>
      <c r="O98" s="510">
        <f>'звіт 03.19-03.24'!DH99</f>
        <v>962.33437039757803</v>
      </c>
      <c r="P98" s="509">
        <f>'звіт 03.19-03.24'!DI99</f>
        <v>0</v>
      </c>
      <c r="Q98" s="502">
        <f t="shared" si="9"/>
        <v>15274.451609924827</v>
      </c>
      <c r="R98" s="497">
        <f>звіт!DE99+звіт!DF99</f>
        <v>16.600000000000023</v>
      </c>
    </row>
    <row r="99" spans="1:18" ht="20.100000000000001" customHeight="1" x14ac:dyDescent="0.3">
      <c r="A99" s="487" t="s">
        <v>206</v>
      </c>
      <c r="B99" s="490" t="s">
        <v>207</v>
      </c>
      <c r="C99" s="444">
        <v>3</v>
      </c>
      <c r="D99" s="445">
        <v>1</v>
      </c>
      <c r="E99" s="439">
        <f>звіт!CU100</f>
        <v>27155.955969209459</v>
      </c>
      <c r="F99" s="439">
        <f>звіт!CV100</f>
        <v>13274.979170551358</v>
      </c>
      <c r="G99" s="433">
        <f t="shared" si="5"/>
        <v>-13880.976798658101</v>
      </c>
      <c r="H99" s="459">
        <f t="shared" si="6"/>
        <v>0.48884227038823735</v>
      </c>
      <c r="I99" s="434">
        <f>звіт!DW100</f>
        <v>22321.114523349544</v>
      </c>
      <c r="J99" s="434">
        <f>звіт!DX100</f>
        <v>6487.3497651485895</v>
      </c>
      <c r="K99" s="435">
        <f t="shared" si="7"/>
        <v>-15833.764758200956</v>
      </c>
      <c r="L99" s="465">
        <f t="shared" si="8"/>
        <v>0.29063735855852268</v>
      </c>
      <c r="M99" s="472">
        <f>звіт!EB100*-1</f>
        <v>2215</v>
      </c>
      <c r="N99" s="503">
        <f>звіт!DA100*-1</f>
        <v>13880.976798658103</v>
      </c>
      <c r="O99" s="510">
        <f>'звіт 03.19-03.24'!DH100</f>
        <v>965.89857176942098</v>
      </c>
      <c r="P99" s="509">
        <f>'звіт 03.19-03.24'!DI100</f>
        <v>0</v>
      </c>
      <c r="Q99" s="502">
        <f t="shared" si="9"/>
        <v>17061.875370427522</v>
      </c>
      <c r="R99" s="497">
        <f>звіт!DE100+звіт!DF100</f>
        <v>-110.47000000000003</v>
      </c>
    </row>
    <row r="100" spans="1:18" ht="20.100000000000001" customHeight="1" x14ac:dyDescent="0.3">
      <c r="A100" s="487" t="s">
        <v>208</v>
      </c>
      <c r="B100" s="490" t="s">
        <v>209</v>
      </c>
      <c r="C100" s="444">
        <v>3</v>
      </c>
      <c r="D100" s="445">
        <v>1</v>
      </c>
      <c r="E100" s="439">
        <f>звіт!CU101</f>
        <v>30374.449060403291</v>
      </c>
      <c r="F100" s="439">
        <f>звіт!CV101</f>
        <v>12857.848257756892</v>
      </c>
      <c r="G100" s="433">
        <f t="shared" si="5"/>
        <v>-17516.600802646397</v>
      </c>
      <c r="H100" s="459">
        <f t="shared" si="6"/>
        <v>0.4233113243366981</v>
      </c>
      <c r="I100" s="434">
        <f>звіт!DW101</f>
        <v>22488.996069513832</v>
      </c>
      <c r="J100" s="434">
        <f>звіт!DX101</f>
        <v>3105.6</v>
      </c>
      <c r="K100" s="435">
        <f t="shared" si="7"/>
        <v>-19383.396069513834</v>
      </c>
      <c r="L100" s="465">
        <f t="shared" si="8"/>
        <v>0.13809420351182164</v>
      </c>
      <c r="M100" s="472">
        <f>звіт!EB101*-1</f>
        <v>1605</v>
      </c>
      <c r="N100" s="503">
        <f>звіт!DA101*-1</f>
        <v>17516.600802646397</v>
      </c>
      <c r="O100" s="510">
        <f>'звіт 03.19-03.24'!DH101</f>
        <v>956.5425431683334</v>
      </c>
      <c r="P100" s="509">
        <f>'звіт 03.19-03.24'!DI101</f>
        <v>0</v>
      </c>
      <c r="Q100" s="502">
        <f t="shared" si="9"/>
        <v>20078.143345814729</v>
      </c>
      <c r="R100" s="497">
        <f>звіт!DE101+звіт!DF101</f>
        <v>0</v>
      </c>
    </row>
    <row r="101" spans="1:18" ht="20.100000000000001" customHeight="1" x14ac:dyDescent="0.3">
      <c r="A101" s="487" t="s">
        <v>210</v>
      </c>
      <c r="B101" s="490" t="s">
        <v>211</v>
      </c>
      <c r="C101" s="444">
        <v>1</v>
      </c>
      <c r="D101" s="445">
        <v>1</v>
      </c>
      <c r="E101" s="439">
        <f>звіт!CU102</f>
        <v>56217.082512465888</v>
      </c>
      <c r="F101" s="439">
        <f>звіт!CV102</f>
        <v>12310.521248616396</v>
      </c>
      <c r="G101" s="433">
        <f t="shared" si="5"/>
        <v>-43906.561263849493</v>
      </c>
      <c r="H101" s="459">
        <f t="shared" si="6"/>
        <v>0.21898185922200059</v>
      </c>
      <c r="I101" s="434">
        <f>звіт!DW102</f>
        <v>44605.621716697744</v>
      </c>
      <c r="J101" s="434">
        <f>звіт!DX102</f>
        <v>194.4</v>
      </c>
      <c r="K101" s="435">
        <f t="shared" si="7"/>
        <v>-44411.221716697743</v>
      </c>
      <c r="L101" s="465">
        <f t="shared" si="8"/>
        <v>4.3581950552037249E-3</v>
      </c>
      <c r="M101" s="472">
        <f>звіт!EB102*-1</f>
        <v>4734</v>
      </c>
      <c r="N101" s="503">
        <f>звіт!DA102*-1</f>
        <v>43906.561263849493</v>
      </c>
      <c r="O101" s="510">
        <f>'звіт 03.19-03.24'!DH102</f>
        <v>1772.299132148873</v>
      </c>
      <c r="P101" s="509">
        <f>'звіт 03.19-03.24'!DI102</f>
        <v>0</v>
      </c>
      <c r="Q101" s="502">
        <f t="shared" si="9"/>
        <v>50412.860395998367</v>
      </c>
      <c r="R101" s="497">
        <f>звіт!DE102+звіт!DF102</f>
        <v>-123.24999999999989</v>
      </c>
    </row>
    <row r="102" spans="1:18" ht="20.100000000000001" customHeight="1" x14ac:dyDescent="0.3">
      <c r="A102" s="487" t="s">
        <v>212</v>
      </c>
      <c r="B102" s="490" t="s">
        <v>213</v>
      </c>
      <c r="C102" s="444">
        <v>1</v>
      </c>
      <c r="D102" s="445">
        <v>1</v>
      </c>
      <c r="E102" s="439">
        <f>звіт!CU103</f>
        <v>0</v>
      </c>
      <c r="F102" s="439">
        <f>звіт!CV103</f>
        <v>0</v>
      </c>
      <c r="G102" s="433">
        <f t="shared" si="5"/>
        <v>0</v>
      </c>
      <c r="H102" s="459" t="e">
        <f t="shared" si="6"/>
        <v>#DIV/0!</v>
      </c>
      <c r="I102" s="434">
        <f>звіт!DW103</f>
        <v>0</v>
      </c>
      <c r="J102" s="434">
        <f>звіт!DX103</f>
        <v>0</v>
      </c>
      <c r="K102" s="435">
        <f t="shared" si="7"/>
        <v>0</v>
      </c>
      <c r="L102" s="465" t="e">
        <f t="shared" si="8"/>
        <v>#DIV/0!</v>
      </c>
      <c r="M102" s="472">
        <f>звіт!EB103*-1</f>
        <v>0</v>
      </c>
      <c r="N102" s="503">
        <f>звіт!DA103*-1</f>
        <v>0</v>
      </c>
      <c r="O102" s="510">
        <f>'звіт 03.19-03.24'!DH103</f>
        <v>1094.2098211557645</v>
      </c>
      <c r="P102" s="509">
        <f>'звіт 03.19-03.24'!DI103</f>
        <v>0</v>
      </c>
      <c r="Q102" s="502">
        <f t="shared" si="9"/>
        <v>1094.2098211557645</v>
      </c>
      <c r="R102" s="497">
        <f>звіт!DE103+звіт!DF103</f>
        <v>0</v>
      </c>
    </row>
    <row r="103" spans="1:18" ht="20.100000000000001" customHeight="1" x14ac:dyDescent="0.3">
      <c r="A103" s="487" t="s">
        <v>214</v>
      </c>
      <c r="B103" s="490" t="s">
        <v>215</v>
      </c>
      <c r="C103" s="444">
        <v>1</v>
      </c>
      <c r="D103" s="445">
        <v>1</v>
      </c>
      <c r="E103" s="439">
        <f>звіт!CU104</f>
        <v>37503.811560203154</v>
      </c>
      <c r="F103" s="439">
        <f>звіт!CV104</f>
        <v>27160.061211986136</v>
      </c>
      <c r="G103" s="433">
        <f t="shared" si="5"/>
        <v>-10343.750348217018</v>
      </c>
      <c r="H103" s="459">
        <f t="shared" si="6"/>
        <v>0.72419469067530196</v>
      </c>
      <c r="I103" s="434">
        <f>звіт!DW104</f>
        <v>22167.597699783564</v>
      </c>
      <c r="J103" s="434">
        <f>звіт!DX104</f>
        <v>687.6</v>
      </c>
      <c r="K103" s="435">
        <f t="shared" si="7"/>
        <v>-21479.997699783566</v>
      </c>
      <c r="L103" s="465">
        <f t="shared" si="8"/>
        <v>3.1018246059504838E-2</v>
      </c>
      <c r="M103" s="472">
        <f>звіт!EB104*-1</f>
        <v>2947</v>
      </c>
      <c r="N103" s="503">
        <f>звіт!DA104*-1</f>
        <v>10343.75034821701</v>
      </c>
      <c r="O103" s="510">
        <f>'звіт 03.19-03.24'!DH104</f>
        <v>1259.9451849464588</v>
      </c>
      <c r="P103" s="509">
        <f>'звіт 03.19-03.24'!DI104</f>
        <v>0</v>
      </c>
      <c r="Q103" s="502">
        <f t="shared" si="9"/>
        <v>14550.695533163469</v>
      </c>
      <c r="R103" s="497">
        <f>звіт!DE104+звіт!DF104</f>
        <v>-70.430000000000064</v>
      </c>
    </row>
    <row r="104" spans="1:18" ht="20.100000000000001" customHeight="1" x14ac:dyDescent="0.3">
      <c r="A104" s="487" t="s">
        <v>216</v>
      </c>
      <c r="B104" s="490" t="s">
        <v>217</v>
      </c>
      <c r="C104" s="444">
        <v>1</v>
      </c>
      <c r="D104" s="445">
        <v>1</v>
      </c>
      <c r="E104" s="439">
        <f>звіт!CU105</f>
        <v>19559.58122675489</v>
      </c>
      <c r="F104" s="439">
        <f>звіт!CV105</f>
        <v>17831.527949336523</v>
      </c>
      <c r="G104" s="433">
        <f t="shared" si="5"/>
        <v>-1728.0532774183666</v>
      </c>
      <c r="H104" s="459">
        <f t="shared" si="6"/>
        <v>0.91165182641770359</v>
      </c>
      <c r="I104" s="434">
        <f>звіт!DW105</f>
        <v>11743.779490976924</v>
      </c>
      <c r="J104" s="434">
        <f>звіт!DX105</f>
        <v>0</v>
      </c>
      <c r="K104" s="435">
        <f t="shared" si="7"/>
        <v>-11743.779490976924</v>
      </c>
      <c r="L104" s="465">
        <f t="shared" si="8"/>
        <v>0</v>
      </c>
      <c r="M104" s="472">
        <f>звіт!EB105*-1</f>
        <v>1534</v>
      </c>
      <c r="N104" s="503">
        <f>звіт!DA105*-1</f>
        <v>1728.0532774183639</v>
      </c>
      <c r="O104" s="510">
        <f>'звіт 03.19-03.24'!DH105</f>
        <v>675.41615996422604</v>
      </c>
      <c r="P104" s="509">
        <f>'звіт 03.19-03.24'!DI105</f>
        <v>0</v>
      </c>
      <c r="Q104" s="502">
        <f t="shared" si="9"/>
        <v>3937.4694373825901</v>
      </c>
      <c r="R104" s="497">
        <f>звіт!DE105+звіт!DF105</f>
        <v>0</v>
      </c>
    </row>
    <row r="105" spans="1:18" ht="20.100000000000001" customHeight="1" x14ac:dyDescent="0.3">
      <c r="A105" s="487" t="s">
        <v>218</v>
      </c>
      <c r="B105" s="490" t="s">
        <v>219</v>
      </c>
      <c r="C105" s="444">
        <v>3</v>
      </c>
      <c r="D105" s="445">
        <v>9</v>
      </c>
      <c r="E105" s="439">
        <f>звіт!CU106</f>
        <v>2708486.4076886247</v>
      </c>
      <c r="F105" s="439">
        <f>звіт!CV106</f>
        <v>2718364.3270462179</v>
      </c>
      <c r="G105" s="433">
        <f t="shared" si="5"/>
        <v>9877.9193575931713</v>
      </c>
      <c r="H105" s="459">
        <f t="shared" si="6"/>
        <v>1.0036470256337831</v>
      </c>
      <c r="I105" s="434">
        <f>звіт!DW106</f>
        <v>918273.36306181003</v>
      </c>
      <c r="J105" s="434">
        <f>звіт!DX106</f>
        <v>998056.23758062464</v>
      </c>
      <c r="K105" s="435">
        <f t="shared" si="7"/>
        <v>79782.874518814613</v>
      </c>
      <c r="L105" s="465">
        <f t="shared" si="8"/>
        <v>1.0868835770786094</v>
      </c>
      <c r="M105" s="472">
        <f>звіт!EB106*-1</f>
        <v>59954</v>
      </c>
      <c r="N105" s="503">
        <f>звіт!DA106*-1</f>
        <v>-9877.9193575937243</v>
      </c>
      <c r="O105" s="510">
        <f>'звіт 03.19-03.24'!DH106</f>
        <v>22489.219605985625</v>
      </c>
      <c r="P105" s="509">
        <f>'звіт 03.19-03.24'!DI106</f>
        <v>0</v>
      </c>
      <c r="Q105" s="502">
        <f t="shared" si="9"/>
        <v>72565.300248391897</v>
      </c>
      <c r="R105" s="497">
        <f>звіт!DE106+звіт!DF106</f>
        <v>34343.389999999992</v>
      </c>
    </row>
    <row r="106" spans="1:18" ht="20.100000000000001" customHeight="1" x14ac:dyDescent="0.3">
      <c r="A106" s="487" t="s">
        <v>220</v>
      </c>
      <c r="B106" s="490" t="s">
        <v>221</v>
      </c>
      <c r="C106" s="444">
        <v>3</v>
      </c>
      <c r="D106" s="445">
        <v>10</v>
      </c>
      <c r="E106" s="439">
        <f>звіт!CU107</f>
        <v>1237589.2293543043</v>
      </c>
      <c r="F106" s="439">
        <f>звіт!CV107</f>
        <v>1252450.8073965295</v>
      </c>
      <c r="G106" s="433">
        <f t="shared" si="5"/>
        <v>14861.578042225214</v>
      </c>
      <c r="H106" s="459">
        <f t="shared" si="6"/>
        <v>1.012008490127196</v>
      </c>
      <c r="I106" s="434">
        <f>звіт!DW107</f>
        <v>387352.15887507825</v>
      </c>
      <c r="J106" s="434">
        <f>звіт!DX107</f>
        <v>436966.09322968696</v>
      </c>
      <c r="K106" s="435">
        <f t="shared" si="7"/>
        <v>49613.934354608704</v>
      </c>
      <c r="L106" s="465">
        <f t="shared" si="8"/>
        <v>1.128084827250464</v>
      </c>
      <c r="M106" s="472">
        <f>звіт!EB107*-1</f>
        <v>9874</v>
      </c>
      <c r="N106" s="503">
        <f>звіт!DA107*-1</f>
        <v>-14861.57804222501</v>
      </c>
      <c r="O106" s="510">
        <f>'звіт 03.19-03.24'!DH107</f>
        <v>11608.158342920786</v>
      </c>
      <c r="P106" s="509">
        <f>'звіт 03.19-03.24'!DI107</f>
        <v>0</v>
      </c>
      <c r="Q106" s="502">
        <f t="shared" si="9"/>
        <v>6620.5803006957758</v>
      </c>
      <c r="R106" s="497">
        <f>звіт!DE107+звіт!DF107</f>
        <v>71519.710000000006</v>
      </c>
    </row>
    <row r="107" spans="1:18" ht="20.100000000000001" customHeight="1" x14ac:dyDescent="0.3">
      <c r="A107" s="487" t="s">
        <v>222</v>
      </c>
      <c r="B107" s="490" t="s">
        <v>223</v>
      </c>
      <c r="C107" s="444">
        <v>3</v>
      </c>
      <c r="D107" s="445">
        <v>10</v>
      </c>
      <c r="E107" s="439">
        <f>звіт!CU108</f>
        <v>2363966.9801383452</v>
      </c>
      <c r="F107" s="439">
        <f>звіт!CV108</f>
        <v>2299258.6391238496</v>
      </c>
      <c r="G107" s="433">
        <f t="shared" si="5"/>
        <v>-64708.341014495585</v>
      </c>
      <c r="H107" s="459">
        <f t="shared" si="6"/>
        <v>0.9726272229865458</v>
      </c>
      <c r="I107" s="434">
        <f>звіт!DW108</f>
        <v>751011.82970584009</v>
      </c>
      <c r="J107" s="434">
        <f>звіт!DX108</f>
        <v>735207.50543675502</v>
      </c>
      <c r="K107" s="435">
        <f t="shared" si="7"/>
        <v>-15804.324269085075</v>
      </c>
      <c r="L107" s="465">
        <f t="shared" si="8"/>
        <v>0.97895595828993076</v>
      </c>
      <c r="M107" s="472">
        <f>звіт!EB108*-1</f>
        <v>23524</v>
      </c>
      <c r="N107" s="503">
        <f>звіт!DA108*-1</f>
        <v>64708.341014495818</v>
      </c>
      <c r="O107" s="510">
        <f>'звіт 03.19-03.24'!DH108</f>
        <v>20769.046918899949</v>
      </c>
      <c r="P107" s="509">
        <f>'звіт 03.19-03.24'!DI108</f>
        <v>0</v>
      </c>
      <c r="Q107" s="502">
        <f t="shared" si="9"/>
        <v>109001.38793339577</v>
      </c>
      <c r="R107" s="497">
        <f>звіт!DE108+звіт!DF108</f>
        <v>61970.35</v>
      </c>
    </row>
    <row r="108" spans="1:18" ht="20.100000000000001" customHeight="1" x14ac:dyDescent="0.3">
      <c r="A108" s="487" t="s">
        <v>224</v>
      </c>
      <c r="B108" s="490" t="s">
        <v>225</v>
      </c>
      <c r="C108" s="444">
        <v>1</v>
      </c>
      <c r="D108" s="445">
        <v>9</v>
      </c>
      <c r="E108" s="439">
        <f>звіт!CU109</f>
        <v>3016067.9747860841</v>
      </c>
      <c r="F108" s="439">
        <f>звіт!CV109</f>
        <v>2750076.8164523072</v>
      </c>
      <c r="G108" s="433">
        <f t="shared" si="5"/>
        <v>-265991.15833377698</v>
      </c>
      <c r="H108" s="459">
        <f t="shared" si="6"/>
        <v>0.91180863277703728</v>
      </c>
      <c r="I108" s="434">
        <f>звіт!DW109</f>
        <v>794890.74493949348</v>
      </c>
      <c r="J108" s="434">
        <f>звіт!DX109</f>
        <v>597043.2618089898</v>
      </c>
      <c r="K108" s="435">
        <f t="shared" si="7"/>
        <v>-197847.48313050368</v>
      </c>
      <c r="L108" s="465">
        <f t="shared" si="8"/>
        <v>0.75110103572087294</v>
      </c>
      <c r="M108" s="472">
        <f>звіт!EB109*-1</f>
        <v>-188336</v>
      </c>
      <c r="N108" s="503">
        <f>звіт!DA109*-1</f>
        <v>265991.1583337771</v>
      </c>
      <c r="O108" s="510">
        <f>'звіт 03.19-03.24'!DH109</f>
        <v>21007.625648227688</v>
      </c>
      <c r="P108" s="509">
        <f>'звіт 03.19-03.24'!DI109</f>
        <v>0</v>
      </c>
      <c r="Q108" s="502">
        <f t="shared" si="9"/>
        <v>98662.783982004796</v>
      </c>
      <c r="R108" s="497">
        <f>звіт!DE109+звіт!DF109</f>
        <v>70158.75</v>
      </c>
    </row>
    <row r="109" spans="1:18" ht="20.100000000000001" customHeight="1" x14ac:dyDescent="0.3">
      <c r="A109" s="487" t="s">
        <v>226</v>
      </c>
      <c r="B109" s="490" t="s">
        <v>227</v>
      </c>
      <c r="C109" s="444">
        <v>1</v>
      </c>
      <c r="D109" s="445">
        <v>1</v>
      </c>
      <c r="E109" s="439">
        <f>звіт!CU110</f>
        <v>0</v>
      </c>
      <c r="F109" s="439">
        <f>звіт!CV110</f>
        <v>0</v>
      </c>
      <c r="G109" s="433">
        <f t="shared" si="5"/>
        <v>0</v>
      </c>
      <c r="H109" s="459" t="e">
        <f t="shared" si="6"/>
        <v>#DIV/0!</v>
      </c>
      <c r="I109" s="434">
        <f>звіт!DW110</f>
        <v>0</v>
      </c>
      <c r="J109" s="434">
        <f>звіт!DX110</f>
        <v>0</v>
      </c>
      <c r="K109" s="435">
        <f t="shared" si="7"/>
        <v>0</v>
      </c>
      <c r="L109" s="465" t="e">
        <f t="shared" si="8"/>
        <v>#DIV/0!</v>
      </c>
      <c r="M109" s="472">
        <f>звіт!EB110*-1</f>
        <v>0</v>
      </c>
      <c r="N109" s="503">
        <f>звіт!DA110*-1</f>
        <v>0</v>
      </c>
      <c r="O109" s="510">
        <f>'звіт 03.19-03.24'!DH110</f>
        <v>1151.6825682767312</v>
      </c>
      <c r="P109" s="509">
        <f>'звіт 03.19-03.24'!DI110</f>
        <v>0</v>
      </c>
      <c r="Q109" s="502">
        <f t="shared" si="9"/>
        <v>1151.6825682767312</v>
      </c>
      <c r="R109" s="497">
        <f>звіт!DE110+звіт!DF110</f>
        <v>0</v>
      </c>
    </row>
    <row r="110" spans="1:18" ht="20.100000000000001" customHeight="1" x14ac:dyDescent="0.3">
      <c r="A110" s="487" t="s">
        <v>228</v>
      </c>
      <c r="B110" s="490" t="s">
        <v>229</v>
      </c>
      <c r="C110" s="444">
        <v>1</v>
      </c>
      <c r="D110" s="445">
        <v>9</v>
      </c>
      <c r="E110" s="439">
        <f>звіт!CU111</f>
        <v>5746448.0736851832</v>
      </c>
      <c r="F110" s="439">
        <f>звіт!CV111</f>
        <v>5799076.1907415641</v>
      </c>
      <c r="G110" s="433">
        <f t="shared" si="5"/>
        <v>52628.117056380957</v>
      </c>
      <c r="H110" s="459">
        <f t="shared" si="6"/>
        <v>1.0091583733780494</v>
      </c>
      <c r="I110" s="434">
        <f>звіт!DW111</f>
        <v>1518760.5104449915</v>
      </c>
      <c r="J110" s="434">
        <f>звіт!DX111</f>
        <v>1572026.5808244811</v>
      </c>
      <c r="K110" s="435">
        <f t="shared" si="7"/>
        <v>53266.070379489567</v>
      </c>
      <c r="L110" s="465">
        <f t="shared" si="8"/>
        <v>1.0350720670001374</v>
      </c>
      <c r="M110" s="472">
        <f>звіт!EB111*-1</f>
        <v>3364</v>
      </c>
      <c r="N110" s="503">
        <f>звіт!DA111*-1</f>
        <v>-52628.117056380201</v>
      </c>
      <c r="O110" s="510">
        <f>'звіт 03.19-03.24'!DH111</f>
        <v>43208.813230851258</v>
      </c>
      <c r="P110" s="509">
        <f>'звіт 03.19-03.24'!DI111</f>
        <v>0</v>
      </c>
      <c r="Q110" s="502">
        <f t="shared" si="9"/>
        <v>-6055.303825528943</v>
      </c>
      <c r="R110" s="497">
        <f>звіт!DE111+звіт!DF111</f>
        <v>152979.29</v>
      </c>
    </row>
    <row r="111" spans="1:18" ht="20.100000000000001" customHeight="1" x14ac:dyDescent="0.3">
      <c r="A111" s="487" t="s">
        <v>230</v>
      </c>
      <c r="B111" s="490" t="s">
        <v>231</v>
      </c>
      <c r="C111" s="444">
        <v>1</v>
      </c>
      <c r="D111" s="445">
        <v>1</v>
      </c>
      <c r="E111" s="439">
        <f>звіт!CU112</f>
        <v>0</v>
      </c>
      <c r="F111" s="439">
        <f>звіт!CV112</f>
        <v>0</v>
      </c>
      <c r="G111" s="433">
        <f t="shared" si="5"/>
        <v>0</v>
      </c>
      <c r="H111" s="459" t="e">
        <f t="shared" si="6"/>
        <v>#DIV/0!</v>
      </c>
      <c r="I111" s="434">
        <f>звіт!DW112</f>
        <v>0</v>
      </c>
      <c r="J111" s="434">
        <f>звіт!DX112</f>
        <v>0</v>
      </c>
      <c r="K111" s="435">
        <f t="shared" si="7"/>
        <v>0</v>
      </c>
      <c r="L111" s="465" t="e">
        <f t="shared" si="8"/>
        <v>#DIV/0!</v>
      </c>
      <c r="M111" s="472">
        <f>звіт!EB112*-1</f>
        <v>0</v>
      </c>
      <c r="N111" s="503">
        <f>звіт!DA112*-1</f>
        <v>0</v>
      </c>
      <c r="O111" s="510">
        <f>'звіт 03.19-03.24'!DH112</f>
        <v>1115.595029386822</v>
      </c>
      <c r="P111" s="509">
        <f>'звіт 03.19-03.24'!DI112</f>
        <v>0</v>
      </c>
      <c r="Q111" s="502">
        <f t="shared" si="9"/>
        <v>1115.595029386822</v>
      </c>
      <c r="R111" s="497">
        <f>звіт!DE112+звіт!DF112</f>
        <v>0</v>
      </c>
    </row>
    <row r="112" spans="1:18" ht="20.100000000000001" customHeight="1" x14ac:dyDescent="0.3">
      <c r="A112" s="487" t="s">
        <v>232</v>
      </c>
      <c r="B112" s="490" t="s">
        <v>233</v>
      </c>
      <c r="C112" s="444">
        <v>1</v>
      </c>
      <c r="D112" s="445">
        <v>5</v>
      </c>
      <c r="E112" s="439">
        <f>звіт!CU113</f>
        <v>687098.03715847165</v>
      </c>
      <c r="F112" s="439">
        <f>звіт!CV113</f>
        <v>702583.72016996099</v>
      </c>
      <c r="G112" s="433">
        <f t="shared" si="5"/>
        <v>15485.683011489338</v>
      </c>
      <c r="H112" s="459">
        <f t="shared" si="6"/>
        <v>1.0225378070872262</v>
      </c>
      <c r="I112" s="434">
        <f>звіт!DW113</f>
        <v>170359.87034433655</v>
      </c>
      <c r="J112" s="434">
        <f>звіт!DX113</f>
        <v>161918.73779054286</v>
      </c>
      <c r="K112" s="435">
        <f t="shared" si="7"/>
        <v>-8441.1325537936937</v>
      </c>
      <c r="L112" s="465">
        <f t="shared" si="8"/>
        <v>0.95045116824324749</v>
      </c>
      <c r="M112" s="472">
        <f>звіт!EB113*-1</f>
        <v>16830</v>
      </c>
      <c r="N112" s="503">
        <f>звіт!DA113*-1</f>
        <v>-15485.683011489418</v>
      </c>
      <c r="O112" s="510">
        <f>'звіт 03.19-03.24'!DH113</f>
        <v>7932.887545827849</v>
      </c>
      <c r="P112" s="509">
        <f>'звіт 03.19-03.24'!DI113</f>
        <v>0</v>
      </c>
      <c r="Q112" s="502">
        <f t="shared" si="9"/>
        <v>9277.2045343384307</v>
      </c>
      <c r="R112" s="497">
        <f>звіт!DE113+звіт!DF113</f>
        <v>20165.47</v>
      </c>
    </row>
    <row r="113" spans="1:18" ht="20.100000000000001" customHeight="1" x14ac:dyDescent="0.3">
      <c r="A113" s="487" t="s">
        <v>234</v>
      </c>
      <c r="B113" s="490" t="s">
        <v>235</v>
      </c>
      <c r="C113" s="444">
        <v>1</v>
      </c>
      <c r="D113" s="445">
        <v>9</v>
      </c>
      <c r="E113" s="439">
        <f>звіт!CU114</f>
        <v>5396218.7780679855</v>
      </c>
      <c r="F113" s="439">
        <f>звіт!CV114</f>
        <v>5263330.883176228</v>
      </c>
      <c r="G113" s="433">
        <f t="shared" si="5"/>
        <v>-132887.89489175752</v>
      </c>
      <c r="H113" s="459">
        <f t="shared" si="6"/>
        <v>0.97537388672381897</v>
      </c>
      <c r="I113" s="434">
        <f>звіт!DW114</f>
        <v>1398730.43586293</v>
      </c>
      <c r="J113" s="434">
        <f>звіт!DX114</f>
        <v>1753892.9040117948</v>
      </c>
      <c r="K113" s="435">
        <f t="shared" si="7"/>
        <v>355162.46814886481</v>
      </c>
      <c r="L113" s="465">
        <f t="shared" si="8"/>
        <v>1.2539177378590118</v>
      </c>
      <c r="M113" s="472">
        <f>звіт!EB114*-1</f>
        <v>-49447</v>
      </c>
      <c r="N113" s="503">
        <f>звіт!DA114*-1</f>
        <v>132887.89489175758</v>
      </c>
      <c r="O113" s="510">
        <f>'звіт 03.19-03.24'!DH114</f>
        <v>40821.466599473744</v>
      </c>
      <c r="P113" s="509">
        <f>'звіт 03.19-03.24'!DI114</f>
        <v>162.35</v>
      </c>
      <c r="Q113" s="502">
        <f t="shared" si="9"/>
        <v>124424.71149123133</v>
      </c>
      <c r="R113" s="497">
        <f>звіт!DE114+звіт!DF114</f>
        <v>108735.06000000001</v>
      </c>
    </row>
    <row r="114" spans="1:18" ht="20.100000000000001" customHeight="1" x14ac:dyDescent="0.3">
      <c r="A114" s="487" t="s">
        <v>236</v>
      </c>
      <c r="B114" s="490" t="s">
        <v>237</v>
      </c>
      <c r="C114" s="444">
        <v>1</v>
      </c>
      <c r="D114" s="445">
        <v>9</v>
      </c>
      <c r="E114" s="439">
        <f>звіт!CU115</f>
        <v>2351308.224117822</v>
      </c>
      <c r="F114" s="439">
        <f>звіт!CV115</f>
        <v>2523727.6626698715</v>
      </c>
      <c r="G114" s="433">
        <f t="shared" si="5"/>
        <v>172419.43855204945</v>
      </c>
      <c r="H114" s="459">
        <f t="shared" si="6"/>
        <v>1.0733291521645312</v>
      </c>
      <c r="I114" s="434">
        <f>звіт!DW115</f>
        <v>555282.51980383438</v>
      </c>
      <c r="J114" s="434">
        <f>звіт!DX115</f>
        <v>897899.40477284917</v>
      </c>
      <c r="K114" s="435">
        <f t="shared" si="7"/>
        <v>342616.88496901479</v>
      </c>
      <c r="L114" s="465">
        <f t="shared" si="8"/>
        <v>1.6170136331502956</v>
      </c>
      <c r="M114" s="472">
        <f>звіт!EB115*-1</f>
        <v>-19779</v>
      </c>
      <c r="N114" s="503">
        <f>звіт!DA115*-1</f>
        <v>-172419.43855204986</v>
      </c>
      <c r="O114" s="510">
        <f>'звіт 03.19-03.24'!DH115</f>
        <v>16547.02763136632</v>
      </c>
      <c r="P114" s="509">
        <f>'звіт 03.19-03.24'!DI115</f>
        <v>1372.8</v>
      </c>
      <c r="Q114" s="502">
        <f t="shared" si="9"/>
        <v>-174278.61092068354</v>
      </c>
      <c r="R114" s="497">
        <f>звіт!DE115+звіт!DF115</f>
        <v>79273.83</v>
      </c>
    </row>
    <row r="115" spans="1:18" ht="20.100000000000001" customHeight="1" x14ac:dyDescent="0.3">
      <c r="A115" s="487" t="s">
        <v>238</v>
      </c>
      <c r="B115" s="490" t="s">
        <v>239</v>
      </c>
      <c r="C115" s="444">
        <v>1</v>
      </c>
      <c r="D115" s="445">
        <v>9</v>
      </c>
      <c r="E115" s="439">
        <f>звіт!CU116</f>
        <v>2467976.5315706367</v>
      </c>
      <c r="F115" s="439">
        <f>звіт!CV116</f>
        <v>2301875.7016536957</v>
      </c>
      <c r="G115" s="433">
        <f t="shared" si="5"/>
        <v>-166100.829916941</v>
      </c>
      <c r="H115" s="459">
        <f t="shared" si="6"/>
        <v>0.93269756507318435</v>
      </c>
      <c r="I115" s="434">
        <f>звіт!DW116</f>
        <v>632439.34772946371</v>
      </c>
      <c r="J115" s="434">
        <f>звіт!DX116</f>
        <v>581156.96794694709</v>
      </c>
      <c r="K115" s="435">
        <f t="shared" si="7"/>
        <v>-51282.379782516626</v>
      </c>
      <c r="L115" s="465">
        <f t="shared" si="8"/>
        <v>0.91891336304955284</v>
      </c>
      <c r="M115" s="472">
        <f>звіт!EB116*-1</f>
        <v>-28537</v>
      </c>
      <c r="N115" s="503">
        <f>звіт!DA116*-1</f>
        <v>166100.82991694091</v>
      </c>
      <c r="O115" s="510">
        <f>'звіт 03.19-03.24'!DH116</f>
        <v>20089.888347495289</v>
      </c>
      <c r="P115" s="509">
        <f>'звіт 03.19-03.24'!DI116</f>
        <v>5194.66</v>
      </c>
      <c r="Q115" s="502">
        <f t="shared" si="9"/>
        <v>162848.37826443621</v>
      </c>
      <c r="R115" s="497">
        <f>звіт!DE116+звіт!DF116</f>
        <v>47946.44</v>
      </c>
    </row>
    <row r="116" spans="1:18" ht="20.100000000000001" customHeight="1" x14ac:dyDescent="0.3">
      <c r="A116" s="487" t="s">
        <v>240</v>
      </c>
      <c r="B116" s="490" t="s">
        <v>241</v>
      </c>
      <c r="C116" s="444">
        <v>1</v>
      </c>
      <c r="D116" s="445">
        <v>10</v>
      </c>
      <c r="E116" s="439">
        <f>звіт!CU117</f>
        <v>2817245.9192759786</v>
      </c>
      <c r="F116" s="439">
        <f>звіт!CV117</f>
        <v>2939754.1075226068</v>
      </c>
      <c r="G116" s="433">
        <f t="shared" si="5"/>
        <v>122508.18824662827</v>
      </c>
      <c r="H116" s="459">
        <f t="shared" si="6"/>
        <v>1.0434850885428251</v>
      </c>
      <c r="I116" s="434">
        <f>звіт!DW117</f>
        <v>625738.98462426825</v>
      </c>
      <c r="J116" s="434">
        <f>звіт!DX117</f>
        <v>938468.93165745074</v>
      </c>
      <c r="K116" s="435">
        <f t="shared" si="7"/>
        <v>312729.94703318249</v>
      </c>
      <c r="L116" s="465">
        <f t="shared" si="8"/>
        <v>1.4997769912337564</v>
      </c>
      <c r="M116" s="472">
        <f>звіт!EB117*-1</f>
        <v>-37957</v>
      </c>
      <c r="N116" s="503">
        <f>звіт!DA117*-1</f>
        <v>-122508.18824662831</v>
      </c>
      <c r="O116" s="510">
        <f>'звіт 03.19-03.24'!DH117</f>
        <v>21323.05746963578</v>
      </c>
      <c r="P116" s="509">
        <f>'звіт 03.19-03.24'!DI117</f>
        <v>17509.689999999999</v>
      </c>
      <c r="Q116" s="502">
        <f t="shared" si="9"/>
        <v>-121632.44077699253</v>
      </c>
      <c r="R116" s="497">
        <f>звіт!DE117+звіт!DF117</f>
        <v>63098.44</v>
      </c>
    </row>
    <row r="117" spans="1:18" ht="20.100000000000001" customHeight="1" x14ac:dyDescent="0.3">
      <c r="A117" s="487" t="s">
        <v>242</v>
      </c>
      <c r="B117" s="490" t="s">
        <v>243</v>
      </c>
      <c r="C117" s="444">
        <v>1</v>
      </c>
      <c r="D117" s="445">
        <v>9</v>
      </c>
      <c r="E117" s="439">
        <f>звіт!CU118</f>
        <v>5792292.2905999599</v>
      </c>
      <c r="F117" s="439">
        <f>звіт!CV118</f>
        <v>5837884.8239563555</v>
      </c>
      <c r="G117" s="433">
        <f t="shared" si="5"/>
        <v>45592.53335639555</v>
      </c>
      <c r="H117" s="459">
        <f t="shared" si="6"/>
        <v>1.0078712418277622</v>
      </c>
      <c r="I117" s="434">
        <f>звіт!DW118</f>
        <v>1519146.347189253</v>
      </c>
      <c r="J117" s="434">
        <f>звіт!DX118</f>
        <v>1526005.3233020522</v>
      </c>
      <c r="K117" s="435">
        <f t="shared" si="7"/>
        <v>6858.9761127992533</v>
      </c>
      <c r="L117" s="465">
        <f t="shared" si="8"/>
        <v>1.0045150199817745</v>
      </c>
      <c r="M117" s="472">
        <f>звіт!EB118*-1</f>
        <v>-64676</v>
      </c>
      <c r="N117" s="503">
        <f>звіт!DA118*-1</f>
        <v>-48187.256486494007</v>
      </c>
      <c r="O117" s="510">
        <f>'звіт 03.19-03.24'!DH118</f>
        <v>42564.316517787767</v>
      </c>
      <c r="P117" s="509">
        <f>'звіт 03.19-03.24'!DI118</f>
        <v>30568.54</v>
      </c>
      <c r="Q117" s="502">
        <f t="shared" si="9"/>
        <v>-39730.399968706239</v>
      </c>
      <c r="R117" s="497">
        <f>звіт!DE118+звіт!DF118</f>
        <v>180971.94</v>
      </c>
    </row>
    <row r="118" spans="1:18" ht="20.100000000000001" customHeight="1" x14ac:dyDescent="0.3">
      <c r="A118" s="487" t="s">
        <v>244</v>
      </c>
      <c r="B118" s="490" t="s">
        <v>245</v>
      </c>
      <c r="C118" s="444">
        <v>1</v>
      </c>
      <c r="D118" s="445">
        <v>9</v>
      </c>
      <c r="E118" s="439">
        <f>звіт!CU119</f>
        <v>4244058.5021955613</v>
      </c>
      <c r="F118" s="439">
        <f>звіт!CV119</f>
        <v>4002487.6083593504</v>
      </c>
      <c r="G118" s="433">
        <f t="shared" si="5"/>
        <v>-241570.89383621095</v>
      </c>
      <c r="H118" s="459">
        <f t="shared" si="6"/>
        <v>0.94308021585677015</v>
      </c>
      <c r="I118" s="434">
        <f>звіт!DW119</f>
        <v>1114193.4833243596</v>
      </c>
      <c r="J118" s="434">
        <f>звіт!DX119</f>
        <v>1043466.4567518417</v>
      </c>
      <c r="K118" s="435">
        <f t="shared" si="7"/>
        <v>-70727.026572517934</v>
      </c>
      <c r="L118" s="465">
        <f t="shared" si="8"/>
        <v>0.93652177325477304</v>
      </c>
      <c r="M118" s="472">
        <f>звіт!EB119*-1</f>
        <v>-94416</v>
      </c>
      <c r="N118" s="503">
        <f>звіт!DA119*-1</f>
        <v>241570.89383621217</v>
      </c>
      <c r="O118" s="510">
        <f>'звіт 03.19-03.24'!DH119</f>
        <v>33447.490381268006</v>
      </c>
      <c r="P118" s="509">
        <f>'звіт 03.19-03.24'!DI119</f>
        <v>33556.65</v>
      </c>
      <c r="Q118" s="502">
        <f t="shared" si="9"/>
        <v>214159.03421748016</v>
      </c>
      <c r="R118" s="497">
        <f>звіт!DE119+звіт!DF119</f>
        <v>67535.249999999985</v>
      </c>
    </row>
    <row r="119" spans="1:18" ht="20.100000000000001" customHeight="1" x14ac:dyDescent="0.3">
      <c r="A119" s="487" t="s">
        <v>246</v>
      </c>
      <c r="B119" s="490" t="s">
        <v>247</v>
      </c>
      <c r="C119" s="444">
        <v>2</v>
      </c>
      <c r="D119" s="445">
        <v>2</v>
      </c>
      <c r="E119" s="439">
        <f>звіт!CU120</f>
        <v>242068.06211458275</v>
      </c>
      <c r="F119" s="439">
        <f>звіт!CV120</f>
        <v>241236.68845894129</v>
      </c>
      <c r="G119" s="433">
        <f t="shared" si="5"/>
        <v>-831.37365564145148</v>
      </c>
      <c r="H119" s="459">
        <f t="shared" si="6"/>
        <v>0.99656553760798106</v>
      </c>
      <c r="I119" s="434">
        <f>звіт!DW120</f>
        <v>71797.490607275293</v>
      </c>
      <c r="J119" s="434">
        <f>звіт!DX120</f>
        <v>57996.178340017344</v>
      </c>
      <c r="K119" s="435">
        <f t="shared" si="7"/>
        <v>-13801.312267257948</v>
      </c>
      <c r="L119" s="465">
        <f t="shared" si="8"/>
        <v>0.80777444795738518</v>
      </c>
      <c r="M119" s="472">
        <f>звіт!EB120*-1</f>
        <v>12791</v>
      </c>
      <c r="N119" s="503">
        <f>звіт!DA120*-1</f>
        <v>831.37365564146239</v>
      </c>
      <c r="O119" s="510">
        <f>'звіт 03.19-03.24'!DH120</f>
        <v>1388.2564343328027</v>
      </c>
      <c r="P119" s="509">
        <f>'звіт 03.19-03.24'!DI120</f>
        <v>1808.11</v>
      </c>
      <c r="Q119" s="502">
        <f t="shared" si="9"/>
        <v>16818.740089974264</v>
      </c>
      <c r="R119" s="497">
        <f>звіт!DE120+звіт!DF120</f>
        <v>39094.53</v>
      </c>
    </row>
    <row r="120" spans="1:18" ht="20.100000000000001" customHeight="1" x14ac:dyDescent="0.3">
      <c r="A120" s="487" t="s">
        <v>248</v>
      </c>
      <c r="B120" s="490" t="s">
        <v>249</v>
      </c>
      <c r="C120" s="444">
        <v>2</v>
      </c>
      <c r="D120" s="445">
        <v>4</v>
      </c>
      <c r="E120" s="439">
        <f>звіт!CU121</f>
        <v>1067093.8183547463</v>
      </c>
      <c r="F120" s="439">
        <f>звіт!CV121</f>
        <v>1043337.1131558672</v>
      </c>
      <c r="G120" s="433">
        <f t="shared" si="5"/>
        <v>-23756.705198879121</v>
      </c>
      <c r="H120" s="459">
        <f t="shared" si="6"/>
        <v>0.97773700419752463</v>
      </c>
      <c r="I120" s="434">
        <f>звіт!DW121</f>
        <v>412053.74914818222</v>
      </c>
      <c r="J120" s="434">
        <f>звіт!DX121</f>
        <v>418300.85383659537</v>
      </c>
      <c r="K120" s="435">
        <f t="shared" si="7"/>
        <v>6247.1046884131501</v>
      </c>
      <c r="L120" s="465">
        <f t="shared" si="8"/>
        <v>1.0151608975802975</v>
      </c>
      <c r="M120" s="472">
        <f>звіт!EB121*-1</f>
        <v>-12244</v>
      </c>
      <c r="N120" s="503">
        <f>звіт!DA121*-1</f>
        <v>23756.705198878743</v>
      </c>
      <c r="O120" s="510">
        <f>'звіт 03.19-03.24'!DH121</f>
        <v>10807.995134942059</v>
      </c>
      <c r="P120" s="509">
        <f>'звіт 03.19-03.24'!DI121</f>
        <v>0</v>
      </c>
      <c r="Q120" s="502">
        <f t="shared" si="9"/>
        <v>22320.700333820801</v>
      </c>
      <c r="R120" s="497">
        <f>звіт!DE121+звіт!DF121</f>
        <v>13383.41</v>
      </c>
    </row>
    <row r="121" spans="1:18" ht="20.100000000000001" customHeight="1" x14ac:dyDescent="0.3">
      <c r="A121" s="487" t="s">
        <v>250</v>
      </c>
      <c r="B121" s="490" t="s">
        <v>251</v>
      </c>
      <c r="C121" s="444">
        <v>2</v>
      </c>
      <c r="D121" s="445">
        <v>2</v>
      </c>
      <c r="E121" s="439">
        <f>звіт!CU122</f>
        <v>215559.13324364589</v>
      </c>
      <c r="F121" s="439">
        <f>звіт!CV122</f>
        <v>261635.86873406792</v>
      </c>
      <c r="G121" s="433">
        <f t="shared" si="5"/>
        <v>46076.735490422026</v>
      </c>
      <c r="H121" s="459">
        <f t="shared" si="6"/>
        <v>1.2137545034491377</v>
      </c>
      <c r="I121" s="434">
        <f>звіт!DW122</f>
        <v>53620.839840946646</v>
      </c>
      <c r="J121" s="434">
        <f>звіт!DX122</f>
        <v>95980.008025714837</v>
      </c>
      <c r="K121" s="435">
        <f t="shared" si="7"/>
        <v>42359.16818476819</v>
      </c>
      <c r="L121" s="465">
        <f t="shared" si="8"/>
        <v>1.7899758435417368</v>
      </c>
      <c r="M121" s="472">
        <f>звіт!EB122*-1</f>
        <v>5565</v>
      </c>
      <c r="N121" s="503">
        <f>звіт!DA122*-1</f>
        <v>-46076.735490422034</v>
      </c>
      <c r="O121" s="510">
        <f>'звіт 03.19-03.24'!DH122</f>
        <v>1726.4100394863958</v>
      </c>
      <c r="P121" s="509">
        <f>'звіт 03.19-03.24'!DI122</f>
        <v>1179.3599999999999</v>
      </c>
      <c r="Q121" s="502">
        <f t="shared" si="9"/>
        <v>-37605.965450935641</v>
      </c>
      <c r="R121" s="497">
        <f>звіт!DE122+звіт!DF122</f>
        <v>25327.98</v>
      </c>
    </row>
    <row r="122" spans="1:18" ht="20.100000000000001" customHeight="1" x14ac:dyDescent="0.3">
      <c r="A122" s="487" t="s">
        <v>252</v>
      </c>
      <c r="B122" s="490" t="s">
        <v>253</v>
      </c>
      <c r="C122" s="444">
        <v>2</v>
      </c>
      <c r="D122" s="445">
        <v>2</v>
      </c>
      <c r="E122" s="439">
        <f>звіт!CU123</f>
        <v>196318.09313369475</v>
      </c>
      <c r="F122" s="439">
        <f>звіт!CV123</f>
        <v>204939.93337017679</v>
      </c>
      <c r="G122" s="433">
        <f t="shared" si="5"/>
        <v>8621.8402364820358</v>
      </c>
      <c r="H122" s="459">
        <f t="shared" si="6"/>
        <v>1.0439177056931297</v>
      </c>
      <c r="I122" s="434">
        <f>звіт!DW123</f>
        <v>57144.611541376435</v>
      </c>
      <c r="J122" s="434">
        <f>звіт!DX123</f>
        <v>61870.799999999996</v>
      </c>
      <c r="K122" s="435">
        <f t="shared" si="7"/>
        <v>4726.188458623561</v>
      </c>
      <c r="L122" s="465">
        <f t="shared" si="8"/>
        <v>1.0827057587958488</v>
      </c>
      <c r="M122" s="472">
        <f>звіт!EB123*-1</f>
        <v>6502</v>
      </c>
      <c r="N122" s="503">
        <f>звіт!DA123*-1</f>
        <v>-8621.8402364819995</v>
      </c>
      <c r="O122" s="510">
        <f>'звіт 03.19-03.24'!DH123</f>
        <v>1430.5813256234369</v>
      </c>
      <c r="P122" s="509">
        <f>'звіт 03.19-03.24'!DI123</f>
        <v>133.34</v>
      </c>
      <c r="Q122" s="502">
        <f t="shared" si="9"/>
        <v>-555.91891085856253</v>
      </c>
      <c r="R122" s="497">
        <f>звіт!DE123+звіт!DF123</f>
        <v>31580.86</v>
      </c>
    </row>
    <row r="123" spans="1:18" ht="20.100000000000001" customHeight="1" x14ac:dyDescent="0.3">
      <c r="A123" s="487" t="s">
        <v>254</v>
      </c>
      <c r="B123" s="490" t="s">
        <v>255</v>
      </c>
      <c r="C123" s="444">
        <v>2</v>
      </c>
      <c r="D123" s="445">
        <v>2</v>
      </c>
      <c r="E123" s="439">
        <f>звіт!CU124</f>
        <v>401431.7089696328</v>
      </c>
      <c r="F123" s="439">
        <f>звіт!CV124</f>
        <v>353976.38267750526</v>
      </c>
      <c r="G123" s="433">
        <f t="shared" si="5"/>
        <v>-47455.326292127545</v>
      </c>
      <c r="H123" s="459">
        <f t="shared" si="6"/>
        <v>0.8817848086442085</v>
      </c>
      <c r="I123" s="434">
        <f>звіт!DW124</f>
        <v>120962.8765589672</v>
      </c>
      <c r="J123" s="434">
        <f>звіт!DX124</f>
        <v>79991.631694905533</v>
      </c>
      <c r="K123" s="435">
        <f t="shared" si="7"/>
        <v>-40971.244864061664</v>
      </c>
      <c r="L123" s="465">
        <f t="shared" si="8"/>
        <v>0.66129075275347859</v>
      </c>
      <c r="M123" s="472">
        <f>звіт!EB124*-1</f>
        <v>-4964</v>
      </c>
      <c r="N123" s="503">
        <f>звіт!DA124*-1</f>
        <v>47455.326292127633</v>
      </c>
      <c r="O123" s="510">
        <f>'звіт 03.19-03.24'!DH124</f>
        <v>3055.4116260123101</v>
      </c>
      <c r="P123" s="509">
        <f>'звіт 03.19-03.24'!DI124</f>
        <v>360.96</v>
      </c>
      <c r="Q123" s="502">
        <f t="shared" si="9"/>
        <v>45907.697918139944</v>
      </c>
      <c r="R123" s="497">
        <f>звіт!DE124+звіт!DF124</f>
        <v>34369.869999999995</v>
      </c>
    </row>
    <row r="124" spans="1:18" ht="20.100000000000001" customHeight="1" x14ac:dyDescent="0.3">
      <c r="A124" s="487" t="s">
        <v>256</v>
      </c>
      <c r="B124" s="490" t="s">
        <v>257</v>
      </c>
      <c r="C124" s="444">
        <v>2</v>
      </c>
      <c r="D124" s="445">
        <v>2</v>
      </c>
      <c r="E124" s="439">
        <f>звіт!CU125</f>
        <v>479170.09880358318</v>
      </c>
      <c r="F124" s="439">
        <f>звіт!CV125</f>
        <v>456457.06122527266</v>
      </c>
      <c r="G124" s="433">
        <f t="shared" si="5"/>
        <v>-22713.037578310526</v>
      </c>
      <c r="H124" s="459">
        <f t="shared" si="6"/>
        <v>0.95259921761599564</v>
      </c>
      <c r="I124" s="434">
        <f>звіт!DW125</f>
        <v>126979.98119580005</v>
      </c>
      <c r="J124" s="434">
        <f>звіт!DX125</f>
        <v>98921.937110122497</v>
      </c>
      <c r="K124" s="435">
        <f t="shared" si="7"/>
        <v>-28058.044085677553</v>
      </c>
      <c r="L124" s="465">
        <f t="shared" si="8"/>
        <v>0.77903568876409957</v>
      </c>
      <c r="M124" s="472">
        <f>звіт!EB125*-1</f>
        <v>12107</v>
      </c>
      <c r="N124" s="503">
        <f>звіт!DA125*-1</f>
        <v>22713.037578310479</v>
      </c>
      <c r="O124" s="510">
        <f>'звіт 03.19-03.24'!DH125</f>
        <v>3114.2209486477177</v>
      </c>
      <c r="P124" s="509">
        <f>'звіт 03.19-03.24'!DI125</f>
        <v>0</v>
      </c>
      <c r="Q124" s="502">
        <f t="shared" si="9"/>
        <v>37934.258526958198</v>
      </c>
      <c r="R124" s="497">
        <f>звіт!DE125+звіт!DF125</f>
        <v>-1466.7500000000005</v>
      </c>
    </row>
    <row r="125" spans="1:18" ht="20.100000000000001" customHeight="1" x14ac:dyDescent="0.3">
      <c r="A125" s="487" t="s">
        <v>258</v>
      </c>
      <c r="B125" s="490" t="s">
        <v>259</v>
      </c>
      <c r="C125" s="444">
        <v>2</v>
      </c>
      <c r="D125" s="445">
        <v>2</v>
      </c>
      <c r="E125" s="439">
        <f>звіт!CU126</f>
        <v>316099.79442522058</v>
      </c>
      <c r="F125" s="439">
        <f>звіт!CV126</f>
        <v>293455.90047115833</v>
      </c>
      <c r="G125" s="433">
        <f t="shared" si="5"/>
        <v>-22643.893954062252</v>
      </c>
      <c r="H125" s="459">
        <f t="shared" si="6"/>
        <v>0.92836473052683655</v>
      </c>
      <c r="I125" s="434">
        <f>звіт!DW126</f>
        <v>90178.331570411028</v>
      </c>
      <c r="J125" s="434">
        <f>звіт!DX126</f>
        <v>52800.491790951339</v>
      </c>
      <c r="K125" s="435">
        <f t="shared" si="7"/>
        <v>-37377.839779459689</v>
      </c>
      <c r="L125" s="465">
        <f t="shared" si="8"/>
        <v>0.58551196137095129</v>
      </c>
      <c r="M125" s="472">
        <f>звіт!EB126*-1</f>
        <v>-20229</v>
      </c>
      <c r="N125" s="503">
        <f>звіт!DA126*-1</f>
        <v>22643.893954062274</v>
      </c>
      <c r="O125" s="510">
        <f>'звіт 03.19-03.24'!DH126</f>
        <v>2085.1023550452337</v>
      </c>
      <c r="P125" s="509">
        <f>'звіт 03.19-03.24'!DI126</f>
        <v>351.54</v>
      </c>
      <c r="Q125" s="502">
        <f t="shared" si="9"/>
        <v>4851.5363091075078</v>
      </c>
      <c r="R125" s="497">
        <f>звіт!DE126+звіт!DF126</f>
        <v>11575.85</v>
      </c>
    </row>
    <row r="126" spans="1:18" ht="20.100000000000001" customHeight="1" x14ac:dyDescent="0.3">
      <c r="A126" s="487" t="s">
        <v>260</v>
      </c>
      <c r="B126" s="490" t="s">
        <v>261</v>
      </c>
      <c r="C126" s="444">
        <v>2</v>
      </c>
      <c r="D126" s="445">
        <v>2</v>
      </c>
      <c r="E126" s="439">
        <f>звіт!CU127</f>
        <v>240025.22385490552</v>
      </c>
      <c r="F126" s="439">
        <f>звіт!CV127</f>
        <v>231239.28511573313</v>
      </c>
      <c r="G126" s="433">
        <f t="shared" si="5"/>
        <v>-8785.9387391723867</v>
      </c>
      <c r="H126" s="459">
        <f t="shared" si="6"/>
        <v>0.96339576900266344</v>
      </c>
      <c r="I126" s="434">
        <f>звіт!DW127</f>
        <v>76978.153999758608</v>
      </c>
      <c r="J126" s="434">
        <f>звіт!DX127</f>
        <v>49340.4</v>
      </c>
      <c r="K126" s="435">
        <f t="shared" si="7"/>
        <v>-27637.753999758606</v>
      </c>
      <c r="L126" s="465">
        <f t="shared" si="8"/>
        <v>0.64096626687299785</v>
      </c>
      <c r="M126" s="472">
        <f>звіт!EB127*-1</f>
        <v>8389</v>
      </c>
      <c r="N126" s="503">
        <f>звіт!DA127*-1</f>
        <v>8785.9387391723576</v>
      </c>
      <c r="O126" s="510">
        <f>'звіт 03.19-03.24'!DH127</f>
        <v>1558.8925750097803</v>
      </c>
      <c r="P126" s="509">
        <f>'звіт 03.19-03.24'!DI127</f>
        <v>89.04</v>
      </c>
      <c r="Q126" s="502">
        <f t="shared" si="9"/>
        <v>18822.871314182139</v>
      </c>
      <c r="R126" s="497">
        <f>звіт!DE127+звіт!DF127</f>
        <v>3491.86</v>
      </c>
    </row>
    <row r="127" spans="1:18" ht="20.100000000000001" customHeight="1" x14ac:dyDescent="0.3">
      <c r="A127" s="487" t="s">
        <v>262</v>
      </c>
      <c r="B127" s="490" t="s">
        <v>263</v>
      </c>
      <c r="C127" s="444">
        <v>2</v>
      </c>
      <c r="D127" s="445">
        <v>2</v>
      </c>
      <c r="E127" s="439">
        <f>звіт!CU128</f>
        <v>230440.32305353292</v>
      </c>
      <c r="F127" s="439">
        <f>звіт!CV128</f>
        <v>246628.58033995909</v>
      </c>
      <c r="G127" s="433">
        <f t="shared" si="5"/>
        <v>16188.257286426175</v>
      </c>
      <c r="H127" s="459">
        <f t="shared" si="6"/>
        <v>1.0702492388134064</v>
      </c>
      <c r="I127" s="434">
        <f>звіт!DW128</f>
        <v>73918.390039192192</v>
      </c>
      <c r="J127" s="434">
        <f>звіт!DX128</f>
        <v>74477.517851797806</v>
      </c>
      <c r="K127" s="435">
        <f t="shared" si="7"/>
        <v>559.12781260561314</v>
      </c>
      <c r="L127" s="465">
        <f t="shared" si="8"/>
        <v>1.0075641232487498</v>
      </c>
      <c r="M127" s="472">
        <f>звіт!EB128*-1</f>
        <v>14830</v>
      </c>
      <c r="N127" s="503">
        <f>звіт!DA128*-1</f>
        <v>-16188.257286426124</v>
      </c>
      <c r="O127" s="510">
        <f>'звіт 03.19-03.24'!DH128</f>
        <v>2117.1356148746718</v>
      </c>
      <c r="P127" s="509">
        <f>'звіт 03.19-03.24'!DI128</f>
        <v>143.19</v>
      </c>
      <c r="Q127" s="502">
        <f t="shared" si="9"/>
        <v>902.06832844854807</v>
      </c>
      <c r="R127" s="497">
        <f>звіт!DE128+звіт!DF128</f>
        <v>452.56999999999971</v>
      </c>
    </row>
    <row r="128" spans="1:18" ht="20.100000000000001" customHeight="1" x14ac:dyDescent="0.3">
      <c r="A128" s="487" t="s">
        <v>264</v>
      </c>
      <c r="B128" s="490" t="s">
        <v>265</v>
      </c>
      <c r="C128" s="444">
        <v>2</v>
      </c>
      <c r="D128" s="445">
        <v>3</v>
      </c>
      <c r="E128" s="439">
        <f>звіт!CU129</f>
        <v>511000.54059417546</v>
      </c>
      <c r="F128" s="439">
        <f>звіт!CV129</f>
        <v>489096.35346269578</v>
      </c>
      <c r="G128" s="433">
        <f t="shared" si="5"/>
        <v>-21904.187131479674</v>
      </c>
      <c r="H128" s="459">
        <f t="shared" si="6"/>
        <v>0.95713470849559146</v>
      </c>
      <c r="I128" s="434">
        <f>звіт!DW129</f>
        <v>122996.71704742522</v>
      </c>
      <c r="J128" s="434">
        <f>звіт!DX129</f>
        <v>79137.433396291075</v>
      </c>
      <c r="K128" s="435">
        <f t="shared" si="7"/>
        <v>-43859.283651134145</v>
      </c>
      <c r="L128" s="465">
        <f t="shared" si="8"/>
        <v>0.64341094051947068</v>
      </c>
      <c r="M128" s="472">
        <f>звіт!EB129*-1</f>
        <v>-25176</v>
      </c>
      <c r="N128" s="503">
        <f>звіт!DA129*-1</f>
        <v>21904.187131479608</v>
      </c>
      <c r="O128" s="510">
        <f>'звіт 03.19-03.24'!DH129</f>
        <v>4693.6076815455945</v>
      </c>
      <c r="P128" s="509">
        <f>'звіт 03.19-03.24'!DI129</f>
        <v>0</v>
      </c>
      <c r="Q128" s="502">
        <f t="shared" si="9"/>
        <v>1421.7948130252025</v>
      </c>
      <c r="R128" s="497">
        <f>звіт!DE129+звіт!DF129</f>
        <v>1005.8199999999995</v>
      </c>
    </row>
    <row r="129" spans="1:18" ht="20.100000000000001" customHeight="1" x14ac:dyDescent="0.3">
      <c r="A129" s="487" t="s">
        <v>266</v>
      </c>
      <c r="B129" s="490" t="s">
        <v>267</v>
      </c>
      <c r="C129" s="444">
        <v>2</v>
      </c>
      <c r="D129" s="445">
        <v>4</v>
      </c>
      <c r="E129" s="439">
        <f>звіт!CU130</f>
        <v>670823.40223651961</v>
      </c>
      <c r="F129" s="439">
        <f>звіт!CV130</f>
        <v>661963.83376785123</v>
      </c>
      <c r="G129" s="433">
        <f t="shared" si="5"/>
        <v>-8859.5684686683817</v>
      </c>
      <c r="H129" s="459">
        <f t="shared" si="6"/>
        <v>0.98679299434228052</v>
      </c>
      <c r="I129" s="434">
        <f>звіт!DW130</f>
        <v>178477.05958462678</v>
      </c>
      <c r="J129" s="434">
        <f>звіт!DX130</f>
        <v>142871.47994575265</v>
      </c>
      <c r="K129" s="435">
        <f t="shared" si="7"/>
        <v>-35605.579638874129</v>
      </c>
      <c r="L129" s="465">
        <f t="shared" si="8"/>
        <v>0.80050332674832436</v>
      </c>
      <c r="M129" s="472">
        <f>звіт!EB130*-1</f>
        <v>18217</v>
      </c>
      <c r="N129" s="503">
        <f>звіт!DA130*-1</f>
        <v>8859.568468668338</v>
      </c>
      <c r="O129" s="510">
        <f>'звіт 03.19-03.24'!DH130</f>
        <v>6147.3563160860103</v>
      </c>
      <c r="P129" s="509">
        <f>'звіт 03.19-03.24'!DI130</f>
        <v>2122.12</v>
      </c>
      <c r="Q129" s="502">
        <f t="shared" si="9"/>
        <v>35346.044784754347</v>
      </c>
      <c r="R129" s="497">
        <f>звіт!DE130+звіт!DF130</f>
        <v>6562.07</v>
      </c>
    </row>
    <row r="130" spans="1:18" ht="20.100000000000001" customHeight="1" x14ac:dyDescent="0.3">
      <c r="A130" s="487" t="s">
        <v>268</v>
      </c>
      <c r="B130" s="490" t="s">
        <v>269</v>
      </c>
      <c r="C130" s="444">
        <v>2</v>
      </c>
      <c r="D130" s="445">
        <v>2</v>
      </c>
      <c r="E130" s="439">
        <f>звіт!CU131</f>
        <v>261243.55179072102</v>
      </c>
      <c r="F130" s="439">
        <f>звіт!CV131</f>
        <v>245843.82729628321</v>
      </c>
      <c r="G130" s="433">
        <f t="shared" si="5"/>
        <v>-15399.724494437804</v>
      </c>
      <c r="H130" s="459">
        <f t="shared" si="6"/>
        <v>0.94105223118856407</v>
      </c>
      <c r="I130" s="434">
        <f>звіт!DW131</f>
        <v>88886.345418332465</v>
      </c>
      <c r="J130" s="434">
        <f>звіт!DX131</f>
        <v>70254.677923749507</v>
      </c>
      <c r="K130" s="435">
        <f t="shared" si="7"/>
        <v>-18631.667494582958</v>
      </c>
      <c r="L130" s="465">
        <f t="shared" si="8"/>
        <v>0.79038774283164248</v>
      </c>
      <c r="M130" s="472">
        <f>звіт!EB131*-1</f>
        <v>239</v>
      </c>
      <c r="N130" s="503">
        <f>звіт!DA131*-1</f>
        <v>15399.724494437793</v>
      </c>
      <c r="O130" s="510">
        <f>'звіт 03.19-03.24'!DH131</f>
        <v>2222.1904503097403</v>
      </c>
      <c r="P130" s="509">
        <f>'звіт 03.19-03.24'!DI131</f>
        <v>0</v>
      </c>
      <c r="Q130" s="502">
        <f t="shared" si="9"/>
        <v>17860.914944747532</v>
      </c>
      <c r="R130" s="497">
        <f>звіт!DE131+звіт!DF131</f>
        <v>1658</v>
      </c>
    </row>
    <row r="131" spans="1:18" ht="20.100000000000001" customHeight="1" x14ac:dyDescent="0.3">
      <c r="A131" s="487" t="s">
        <v>270</v>
      </c>
      <c r="B131" s="490" t="s">
        <v>271</v>
      </c>
      <c r="C131" s="444">
        <v>2</v>
      </c>
      <c r="D131" s="445">
        <v>4</v>
      </c>
      <c r="E131" s="439">
        <f>звіт!CU132</f>
        <v>684462.82263234176</v>
      </c>
      <c r="F131" s="439">
        <f>звіт!CV132</f>
        <v>663896.24609250342</v>
      </c>
      <c r="G131" s="433">
        <f t="shared" si="5"/>
        <v>-20566.576539838337</v>
      </c>
      <c r="H131" s="459">
        <f t="shared" si="6"/>
        <v>0.96995223720005364</v>
      </c>
      <c r="I131" s="434">
        <f>звіт!DW132</f>
        <v>166721.23084842419</v>
      </c>
      <c r="J131" s="434">
        <f>звіт!DX132</f>
        <v>112260.70399253609</v>
      </c>
      <c r="K131" s="435">
        <f t="shared" si="7"/>
        <v>-54460.526855888107</v>
      </c>
      <c r="L131" s="465">
        <f t="shared" si="8"/>
        <v>0.67334378124042715</v>
      </c>
      <c r="M131" s="472">
        <f>звіт!EB132*-1</f>
        <v>-17770</v>
      </c>
      <c r="N131" s="503">
        <f>звіт!DA132*-1</f>
        <v>20566.576539838268</v>
      </c>
      <c r="O131" s="510">
        <f>'звіт 03.19-03.24'!DH132</f>
        <v>5656.833102286133</v>
      </c>
      <c r="P131" s="509">
        <f>'звіт 03.19-03.24'!DI132</f>
        <v>0</v>
      </c>
      <c r="Q131" s="502">
        <f t="shared" si="9"/>
        <v>8453.4096421244012</v>
      </c>
      <c r="R131" s="497">
        <f>звіт!DE132+звіт!DF132</f>
        <v>22653.919999999998</v>
      </c>
    </row>
    <row r="132" spans="1:18" ht="20.100000000000001" customHeight="1" x14ac:dyDescent="0.3">
      <c r="A132" s="487" t="s">
        <v>272</v>
      </c>
      <c r="B132" s="490" t="s">
        <v>273</v>
      </c>
      <c r="C132" s="444">
        <v>2</v>
      </c>
      <c r="D132" s="445">
        <v>2</v>
      </c>
      <c r="E132" s="439">
        <f>звіт!CU133</f>
        <v>292130.65652497363</v>
      </c>
      <c r="F132" s="439">
        <f>звіт!CV133</f>
        <v>279758.63086203695</v>
      </c>
      <c r="G132" s="433">
        <f t="shared" si="5"/>
        <v>-12372.025662936678</v>
      </c>
      <c r="H132" s="459">
        <f t="shared" si="6"/>
        <v>0.9576489992179954</v>
      </c>
      <c r="I132" s="434">
        <f>звіт!DW133</f>
        <v>93598.951048157935</v>
      </c>
      <c r="J132" s="434">
        <f>звіт!DX133</f>
        <v>68029.492538556849</v>
      </c>
      <c r="K132" s="435">
        <f t="shared" si="7"/>
        <v>-25569.458509601085</v>
      </c>
      <c r="L132" s="465">
        <f t="shared" si="8"/>
        <v>0.72681896299836468</v>
      </c>
      <c r="M132" s="472">
        <f>звіт!EB133*-1</f>
        <v>-6758</v>
      </c>
      <c r="N132" s="503">
        <f>звіт!DA133*-1</f>
        <v>12372.025662936641</v>
      </c>
      <c r="O132" s="510">
        <f>'звіт 03.19-03.24'!DH133</f>
        <v>2790.3241489814955</v>
      </c>
      <c r="P132" s="509">
        <f>'звіт 03.19-03.24'!DI133</f>
        <v>0</v>
      </c>
      <c r="Q132" s="502">
        <f t="shared" si="9"/>
        <v>8404.3498119181368</v>
      </c>
      <c r="R132" s="497">
        <f>звіт!DE133+звіт!DF133</f>
        <v>363.13999999999942</v>
      </c>
    </row>
    <row r="133" spans="1:18" ht="20.100000000000001" customHeight="1" x14ac:dyDescent="0.3">
      <c r="A133" s="487" t="s">
        <v>274</v>
      </c>
      <c r="B133" s="490" t="s">
        <v>275</v>
      </c>
      <c r="C133" s="444">
        <v>2</v>
      </c>
      <c r="D133" s="445">
        <v>5</v>
      </c>
      <c r="E133" s="439">
        <f>звіт!CU134</f>
        <v>1314095.4014558413</v>
      </c>
      <c r="F133" s="439">
        <f>звіт!CV134</f>
        <v>1314899.9390823008</v>
      </c>
      <c r="G133" s="433">
        <f t="shared" si="5"/>
        <v>804.5376264594961</v>
      </c>
      <c r="H133" s="459">
        <f t="shared" si="6"/>
        <v>1.0006122368479247</v>
      </c>
      <c r="I133" s="434">
        <f>звіт!DW134</f>
        <v>235511.28243007712</v>
      </c>
      <c r="J133" s="434">
        <f>звіт!DX134</f>
        <v>158798.24630602368</v>
      </c>
      <c r="K133" s="435">
        <f t="shared" si="7"/>
        <v>-76713.03612405344</v>
      </c>
      <c r="L133" s="465">
        <f t="shared" si="8"/>
        <v>0.67427022887181887</v>
      </c>
      <c r="M133" s="472">
        <f>звіт!EB134*-1</f>
        <v>-59782</v>
      </c>
      <c r="N133" s="503">
        <f>звіт!DA134*-1</f>
        <v>-804.53762645977258</v>
      </c>
      <c r="O133" s="510">
        <f>'звіт 03.19-03.24'!DH134</f>
        <v>11158.66799741425</v>
      </c>
      <c r="P133" s="509">
        <f>'звіт 03.19-03.24'!DI134</f>
        <v>0</v>
      </c>
      <c r="Q133" s="502">
        <f t="shared" si="9"/>
        <v>-49427.869629045526</v>
      </c>
      <c r="R133" s="497">
        <f>звіт!DE134+звіт!DF134</f>
        <v>90950.27</v>
      </c>
    </row>
    <row r="134" spans="1:18" ht="20.100000000000001" customHeight="1" x14ac:dyDescent="0.3">
      <c r="A134" s="487" t="s">
        <v>276</v>
      </c>
      <c r="B134" s="490" t="s">
        <v>277</v>
      </c>
      <c r="C134" s="444">
        <v>2</v>
      </c>
      <c r="D134" s="445">
        <v>5</v>
      </c>
      <c r="E134" s="439">
        <f>звіт!CU135</f>
        <v>738027.26727665274</v>
      </c>
      <c r="F134" s="439">
        <f>звіт!CV135</f>
        <v>709417.00453115732</v>
      </c>
      <c r="G134" s="433">
        <f t="shared" si="5"/>
        <v>-28610.26274549542</v>
      </c>
      <c r="H134" s="459">
        <f t="shared" si="6"/>
        <v>0.96123413860971785</v>
      </c>
      <c r="I134" s="434">
        <f>звіт!DW135</f>
        <v>203822.82558617179</v>
      </c>
      <c r="J134" s="434">
        <f>звіт!DX135</f>
        <v>174395.04978902629</v>
      </c>
      <c r="K134" s="435">
        <f t="shared" si="7"/>
        <v>-29427.775797145499</v>
      </c>
      <c r="L134" s="465">
        <f t="shared" si="8"/>
        <v>0.85562080344772729</v>
      </c>
      <c r="M134" s="472">
        <f>звіт!EB135*-1</f>
        <v>-11223</v>
      </c>
      <c r="N134" s="503">
        <f>звіт!DA135*-1</f>
        <v>28610.262745495624</v>
      </c>
      <c r="O134" s="510">
        <f>'звіт 03.19-03.24'!DH135</f>
        <v>8038.6106690201395</v>
      </c>
      <c r="P134" s="509">
        <f>'звіт 03.19-03.24'!DI135</f>
        <v>0</v>
      </c>
      <c r="Q134" s="502">
        <f t="shared" si="9"/>
        <v>25425.873414515765</v>
      </c>
      <c r="R134" s="497">
        <f>звіт!DE135+звіт!DF135</f>
        <v>29339.29</v>
      </c>
    </row>
    <row r="135" spans="1:18" ht="20.100000000000001" customHeight="1" x14ac:dyDescent="0.3">
      <c r="A135" s="487" t="s">
        <v>278</v>
      </c>
      <c r="B135" s="490" t="s">
        <v>279</v>
      </c>
      <c r="C135" s="444">
        <v>2</v>
      </c>
      <c r="D135" s="445">
        <v>10</v>
      </c>
      <c r="E135" s="439">
        <f>звіт!CU136</f>
        <v>1461720.7136132675</v>
      </c>
      <c r="F135" s="439">
        <f>звіт!CV136</f>
        <v>1337736.0613022172</v>
      </c>
      <c r="G135" s="433">
        <f t="shared" si="5"/>
        <v>-123984.65231105033</v>
      </c>
      <c r="H135" s="459">
        <f t="shared" si="6"/>
        <v>0.91517897286645866</v>
      </c>
      <c r="I135" s="434">
        <f>звіт!DW136</f>
        <v>354871.43260819314</v>
      </c>
      <c r="J135" s="434">
        <f>звіт!DX136</f>
        <v>218815.31016426728</v>
      </c>
      <c r="K135" s="435">
        <f t="shared" si="7"/>
        <v>-136056.12244392585</v>
      </c>
      <c r="L135" s="465">
        <f t="shared" si="8"/>
        <v>0.61660446589358786</v>
      </c>
      <c r="M135" s="472">
        <f>звіт!EB136*-1</f>
        <v>-72621</v>
      </c>
      <c r="N135" s="503">
        <f>звіт!DA136*-1</f>
        <v>123984.65231105019</v>
      </c>
      <c r="O135" s="510">
        <f>'звіт 03.19-03.24'!DH136</f>
        <v>12226.101755764044</v>
      </c>
      <c r="P135" s="509">
        <f>'звіт 03.19-03.24'!DI136</f>
        <v>0</v>
      </c>
      <c r="Q135" s="502">
        <f t="shared" si="9"/>
        <v>63589.754066814232</v>
      </c>
      <c r="R135" s="497">
        <f>звіт!DE136+звіт!DF136</f>
        <v>12528.560000000001</v>
      </c>
    </row>
    <row r="136" spans="1:18" ht="20.100000000000001" customHeight="1" x14ac:dyDescent="0.3">
      <c r="A136" s="487" t="s">
        <v>280</v>
      </c>
      <c r="B136" s="490" t="s">
        <v>281</v>
      </c>
      <c r="C136" s="444">
        <v>2</v>
      </c>
      <c r="D136" s="445">
        <v>9</v>
      </c>
      <c r="E136" s="439">
        <f>звіт!CU137</f>
        <v>2314850.2281303406</v>
      </c>
      <c r="F136" s="439">
        <f>звіт!CV137</f>
        <v>2168788.4449547469</v>
      </c>
      <c r="G136" s="433">
        <f t="shared" si="5"/>
        <v>-146061.78317559371</v>
      </c>
      <c r="H136" s="459">
        <f t="shared" si="6"/>
        <v>0.9369022749719903</v>
      </c>
      <c r="I136" s="434">
        <f>звіт!DW137</f>
        <v>575535.92808787769</v>
      </c>
      <c r="J136" s="434">
        <f>звіт!DX137</f>
        <v>464796.77280252537</v>
      </c>
      <c r="K136" s="435">
        <f t="shared" si="7"/>
        <v>-110739.15528535232</v>
      </c>
      <c r="L136" s="465">
        <f t="shared" si="8"/>
        <v>0.8075895007054299</v>
      </c>
      <c r="M136" s="472">
        <f>звіт!EB137*-1</f>
        <v>-112852</v>
      </c>
      <c r="N136" s="503">
        <f>звіт!DA137*-1</f>
        <v>146061.78317559382</v>
      </c>
      <c r="O136" s="510">
        <f>'звіт 03.19-03.24'!DH137</f>
        <v>18953.086319946007</v>
      </c>
      <c r="P136" s="509">
        <f>'звіт 03.19-03.24'!DI137</f>
        <v>0</v>
      </c>
      <c r="Q136" s="502">
        <f t="shared" si="9"/>
        <v>52162.869495539831</v>
      </c>
      <c r="R136" s="497">
        <f>звіт!DE137+звіт!DF137</f>
        <v>69823.649999999994</v>
      </c>
    </row>
    <row r="137" spans="1:18" ht="20.100000000000001" customHeight="1" x14ac:dyDescent="0.3">
      <c r="A137" s="487" t="s">
        <v>282</v>
      </c>
      <c r="B137" s="490" t="s">
        <v>283</v>
      </c>
      <c r="C137" s="444">
        <v>2</v>
      </c>
      <c r="D137" s="445">
        <v>1</v>
      </c>
      <c r="E137" s="439">
        <f>звіт!CU138</f>
        <v>18304.634193727921</v>
      </c>
      <c r="F137" s="439">
        <f>звіт!CV138</f>
        <v>15019.160964377919</v>
      </c>
      <c r="G137" s="433">
        <f t="shared" ref="G137:G200" si="10">F137-E137</f>
        <v>-3285.4732293500019</v>
      </c>
      <c r="H137" s="459">
        <f t="shared" ref="H137:H200" si="11">F137/E137</f>
        <v>0.82051139648145666</v>
      </c>
      <c r="I137" s="434">
        <f>звіт!DW138</f>
        <v>13530.991369697142</v>
      </c>
      <c r="J137" s="434">
        <f>звіт!DX138</f>
        <v>8683.1999999999989</v>
      </c>
      <c r="K137" s="435">
        <f t="shared" ref="K137:K200" si="12">J137-I137</f>
        <v>-4847.7913696971427</v>
      </c>
      <c r="L137" s="465">
        <f t="shared" ref="L137:L200" si="13">J137/I137</f>
        <v>0.64172681533491738</v>
      </c>
      <c r="M137" s="472">
        <f>звіт!EB138*-1</f>
        <v>2148</v>
      </c>
      <c r="N137" s="503">
        <f>звіт!DA138*-1</f>
        <v>3285.4732293499992</v>
      </c>
      <c r="O137" s="510">
        <f>'звіт 03.19-03.24'!DH138</f>
        <v>579.62824809594861</v>
      </c>
      <c r="P137" s="509">
        <f>'звіт 03.19-03.24'!DI138</f>
        <v>0</v>
      </c>
      <c r="Q137" s="502">
        <f t="shared" si="9"/>
        <v>6013.1014774459481</v>
      </c>
      <c r="R137" s="497">
        <f>звіт!DE138+звіт!DF138</f>
        <v>-541.89</v>
      </c>
    </row>
    <row r="138" spans="1:18" ht="20.100000000000001" customHeight="1" x14ac:dyDescent="0.3">
      <c r="A138" s="487" t="s">
        <v>284</v>
      </c>
      <c r="B138" s="490" t="s">
        <v>285</v>
      </c>
      <c r="C138" s="444">
        <v>3</v>
      </c>
      <c r="D138" s="445">
        <v>2</v>
      </c>
      <c r="E138" s="439">
        <f>звіт!CU139</f>
        <v>109746.50006484686</v>
      </c>
      <c r="F138" s="439">
        <f>звіт!CV139</f>
        <v>114330.27177850441</v>
      </c>
      <c r="G138" s="433">
        <f t="shared" si="10"/>
        <v>4583.771713657552</v>
      </c>
      <c r="H138" s="459">
        <f t="shared" si="11"/>
        <v>1.0417669056502858</v>
      </c>
      <c r="I138" s="434">
        <f>звіт!DW139</f>
        <v>50526.279990814539</v>
      </c>
      <c r="J138" s="434">
        <f>звіт!DX139</f>
        <v>47549.137975898098</v>
      </c>
      <c r="K138" s="435">
        <f t="shared" si="12"/>
        <v>-2977.1420149164405</v>
      </c>
      <c r="L138" s="465">
        <f t="shared" si="13"/>
        <v>0.94107735587386065</v>
      </c>
      <c r="M138" s="472">
        <f>звіт!EB139*-1</f>
        <v>-3304</v>
      </c>
      <c r="N138" s="503">
        <f>звіт!DA139*-1</f>
        <v>-4583.7717136575557</v>
      </c>
      <c r="O138" s="510">
        <f>'звіт 03.19-03.24'!DH139</f>
        <v>1664.0365154791452</v>
      </c>
      <c r="P138" s="509">
        <f>'звіт 03.19-03.24'!DI139</f>
        <v>0</v>
      </c>
      <c r="Q138" s="502">
        <f t="shared" ref="Q138:Q201" si="14">M138+N138+O138+P138</f>
        <v>-6223.7351981784104</v>
      </c>
      <c r="R138" s="497">
        <f>звіт!DE139+звіт!DF139</f>
        <v>262.52000000000021</v>
      </c>
    </row>
    <row r="139" spans="1:18" ht="20.100000000000001" customHeight="1" x14ac:dyDescent="0.3">
      <c r="A139" s="487" t="s">
        <v>286</v>
      </c>
      <c r="B139" s="490" t="s">
        <v>287</v>
      </c>
      <c r="C139" s="444">
        <v>3</v>
      </c>
      <c r="D139" s="445">
        <v>1</v>
      </c>
      <c r="E139" s="439">
        <f>звіт!CU140</f>
        <v>0</v>
      </c>
      <c r="F139" s="439">
        <f>звіт!CV140</f>
        <v>0</v>
      </c>
      <c r="G139" s="433">
        <f t="shared" si="10"/>
        <v>0</v>
      </c>
      <c r="H139" s="459" t="e">
        <f t="shared" si="11"/>
        <v>#DIV/0!</v>
      </c>
      <c r="I139" s="434">
        <f>звіт!DW140</f>
        <v>0</v>
      </c>
      <c r="J139" s="434">
        <f>звіт!DX140</f>
        <v>0</v>
      </c>
      <c r="K139" s="435">
        <f t="shared" si="12"/>
        <v>0</v>
      </c>
      <c r="L139" s="465" t="e">
        <f t="shared" si="13"/>
        <v>#DIV/0!</v>
      </c>
      <c r="M139" s="472">
        <f>звіт!EB140*-1</f>
        <v>0</v>
      </c>
      <c r="N139" s="503">
        <f>звіт!DA140*-1</f>
        <v>0</v>
      </c>
      <c r="O139" s="510">
        <f>'звіт 03.19-03.24'!DH140</f>
        <v>774.09998544712585</v>
      </c>
      <c r="P139" s="509">
        <f>'звіт 03.19-03.24'!DI140</f>
        <v>0</v>
      </c>
      <c r="Q139" s="502">
        <f t="shared" si="14"/>
        <v>774.09998544712585</v>
      </c>
      <c r="R139" s="497">
        <f>звіт!DE140+звіт!DF140</f>
        <v>0</v>
      </c>
    </row>
    <row r="140" spans="1:18" ht="20.100000000000001" customHeight="1" x14ac:dyDescent="0.3">
      <c r="A140" s="487" t="s">
        <v>288</v>
      </c>
      <c r="B140" s="490" t="s">
        <v>289</v>
      </c>
      <c r="C140" s="444">
        <v>3</v>
      </c>
      <c r="D140" s="445">
        <v>1</v>
      </c>
      <c r="E140" s="439">
        <f>звіт!CU141</f>
        <v>0</v>
      </c>
      <c r="F140" s="439">
        <f>звіт!CV141</f>
        <v>0</v>
      </c>
      <c r="G140" s="433">
        <f t="shared" si="10"/>
        <v>0</v>
      </c>
      <c r="H140" s="459" t="e">
        <f t="shared" si="11"/>
        <v>#DIV/0!</v>
      </c>
      <c r="I140" s="434">
        <f>звіт!DW141</f>
        <v>0</v>
      </c>
      <c r="J140" s="434">
        <f>звіт!DX141</f>
        <v>0</v>
      </c>
      <c r="K140" s="435">
        <f t="shared" si="12"/>
        <v>0</v>
      </c>
      <c r="L140" s="465" t="e">
        <f t="shared" si="13"/>
        <v>#DIV/0!</v>
      </c>
      <c r="M140" s="472">
        <f>звіт!EB141*-1</f>
        <v>0</v>
      </c>
      <c r="N140" s="503">
        <f>звіт!DA141*-1</f>
        <v>0</v>
      </c>
      <c r="O140" s="510">
        <f>'звіт 03.19-03.24'!DH141</f>
        <v>839.36942306899869</v>
      </c>
      <c r="P140" s="509">
        <f>'звіт 03.19-03.24'!DI141</f>
        <v>0</v>
      </c>
      <c r="Q140" s="502">
        <f t="shared" si="14"/>
        <v>839.36942306899869</v>
      </c>
      <c r="R140" s="497">
        <f>звіт!DE141+звіт!DF141</f>
        <v>0</v>
      </c>
    </row>
    <row r="141" spans="1:18" ht="20.100000000000001" customHeight="1" x14ac:dyDescent="0.3">
      <c r="A141" s="487" t="s">
        <v>290</v>
      </c>
      <c r="B141" s="490" t="s">
        <v>291</v>
      </c>
      <c r="C141" s="444">
        <v>3</v>
      </c>
      <c r="D141" s="445">
        <v>1</v>
      </c>
      <c r="E141" s="439">
        <f>звіт!CU142</f>
        <v>22713.97697381545</v>
      </c>
      <c r="F141" s="439">
        <f>звіт!CV142</f>
        <v>11148.088239442477</v>
      </c>
      <c r="G141" s="433">
        <f t="shared" si="10"/>
        <v>-11565.888734372973</v>
      </c>
      <c r="H141" s="459">
        <f t="shared" si="11"/>
        <v>0.49080300875068833</v>
      </c>
      <c r="I141" s="434">
        <f>звіт!DW142</f>
        <v>17044.781164368869</v>
      </c>
      <c r="J141" s="434">
        <f>звіт!DX142</f>
        <v>2949.5657577960001</v>
      </c>
      <c r="K141" s="435">
        <f t="shared" si="12"/>
        <v>-14095.215406572868</v>
      </c>
      <c r="L141" s="465">
        <f t="shared" si="13"/>
        <v>0.17304802739045408</v>
      </c>
      <c r="M141" s="472">
        <f>звіт!EB142*-1</f>
        <v>-489</v>
      </c>
      <c r="N141" s="503">
        <f>звіт!DA142*-1</f>
        <v>11565.888734372971</v>
      </c>
      <c r="O141" s="510">
        <f>'звіт 03.19-03.24'!DH142</f>
        <v>871.4472354155846</v>
      </c>
      <c r="P141" s="509">
        <f>'звіт 03.19-03.24'!DI142</f>
        <v>0</v>
      </c>
      <c r="Q141" s="502">
        <f t="shared" si="14"/>
        <v>11948.335969788555</v>
      </c>
      <c r="R141" s="497">
        <f>звіт!DE142+звіт!DF142</f>
        <v>-27.450000000000045</v>
      </c>
    </row>
    <row r="142" spans="1:18" ht="20.100000000000001" customHeight="1" x14ac:dyDescent="0.3">
      <c r="A142" s="487" t="s">
        <v>295</v>
      </c>
      <c r="B142" s="490" t="s">
        <v>296</v>
      </c>
      <c r="C142" s="444">
        <v>3</v>
      </c>
      <c r="D142" s="445">
        <v>1</v>
      </c>
      <c r="E142" s="439">
        <f>звіт!CU143</f>
        <v>23866.500548658998</v>
      </c>
      <c r="F142" s="439">
        <f>звіт!CV143</f>
        <v>5838.3811761490479</v>
      </c>
      <c r="G142" s="433">
        <f t="shared" si="10"/>
        <v>-18028.119372509951</v>
      </c>
      <c r="H142" s="459">
        <f t="shared" si="11"/>
        <v>0.24462661227798194</v>
      </c>
      <c r="I142" s="434">
        <f>звіт!DW143</f>
        <v>19723.80220031321</v>
      </c>
      <c r="J142" s="434">
        <f>звіт!DX143</f>
        <v>0</v>
      </c>
      <c r="K142" s="435">
        <f t="shared" si="12"/>
        <v>-19723.80220031321</v>
      </c>
      <c r="L142" s="465">
        <f t="shared" si="13"/>
        <v>0</v>
      </c>
      <c r="M142" s="472">
        <f>звіт!EB143*-1</f>
        <v>2558</v>
      </c>
      <c r="N142" s="503">
        <f>звіт!DA143*-1</f>
        <v>18028.119372509947</v>
      </c>
      <c r="O142" s="510">
        <f>'звіт 03.19-03.24'!DH143</f>
        <v>810.41028692277519</v>
      </c>
      <c r="P142" s="509">
        <f>'звіт 03.19-03.24'!DI143</f>
        <v>0</v>
      </c>
      <c r="Q142" s="502">
        <f t="shared" si="14"/>
        <v>21396.529659432723</v>
      </c>
      <c r="R142" s="497">
        <f>звіт!DE143+звіт!DF143</f>
        <v>101.10000000000002</v>
      </c>
    </row>
    <row r="143" spans="1:18" ht="20.100000000000001" customHeight="1" x14ac:dyDescent="0.3">
      <c r="A143" s="487" t="s">
        <v>297</v>
      </c>
      <c r="B143" s="490" t="s">
        <v>298</v>
      </c>
      <c r="C143" s="444">
        <v>3</v>
      </c>
      <c r="D143" s="445">
        <v>1</v>
      </c>
      <c r="E143" s="439">
        <f>звіт!CU144</f>
        <v>14778.617008002835</v>
      </c>
      <c r="F143" s="439">
        <f>звіт!CV144</f>
        <v>3420.7890454307644</v>
      </c>
      <c r="G143" s="433">
        <f t="shared" si="10"/>
        <v>-11357.827962572072</v>
      </c>
      <c r="H143" s="459">
        <f t="shared" si="11"/>
        <v>0.23146882036244376</v>
      </c>
      <c r="I143" s="434">
        <f>звіт!DW144</f>
        <v>12645.489077194212</v>
      </c>
      <c r="J143" s="434">
        <f>звіт!DX144</f>
        <v>0</v>
      </c>
      <c r="K143" s="435">
        <f t="shared" si="12"/>
        <v>-12645.489077194212</v>
      </c>
      <c r="L143" s="465">
        <f t="shared" si="13"/>
        <v>0</v>
      </c>
      <c r="M143" s="472">
        <f>звіт!EB144*-1</f>
        <v>1713</v>
      </c>
      <c r="N143" s="503">
        <f>звіт!DA144*-1</f>
        <v>11357.827962572068</v>
      </c>
      <c r="O143" s="510">
        <f>'звіт 03.19-03.24'!DH144</f>
        <v>490.96873897135697</v>
      </c>
      <c r="P143" s="509">
        <f>'звіт 03.19-03.24'!DI144</f>
        <v>0</v>
      </c>
      <c r="Q143" s="502">
        <f t="shared" si="14"/>
        <v>13561.796701543424</v>
      </c>
      <c r="R143" s="497">
        <f>звіт!DE144+звіт!DF144</f>
        <v>96.990000000000038</v>
      </c>
    </row>
    <row r="144" spans="1:18" ht="20.100000000000001" customHeight="1" x14ac:dyDescent="0.3">
      <c r="A144" s="487" t="s">
        <v>299</v>
      </c>
      <c r="B144" s="490" t="s">
        <v>300</v>
      </c>
      <c r="C144" s="444">
        <v>3</v>
      </c>
      <c r="D144" s="445">
        <v>5</v>
      </c>
      <c r="E144" s="439">
        <f>звіт!CU145</f>
        <v>1247108.4000088116</v>
      </c>
      <c r="F144" s="439">
        <f>звіт!CV145</f>
        <v>1228187.3279803141</v>
      </c>
      <c r="G144" s="433">
        <f t="shared" si="10"/>
        <v>-18921.072028497467</v>
      </c>
      <c r="H144" s="459">
        <f t="shared" si="11"/>
        <v>0.98482804539816771</v>
      </c>
      <c r="I144" s="434">
        <f>звіт!DW145</f>
        <v>403148.03740675643</v>
      </c>
      <c r="J144" s="434">
        <f>звіт!DX145</f>
        <v>309722.84041738469</v>
      </c>
      <c r="K144" s="435">
        <f t="shared" si="12"/>
        <v>-93425.196989371732</v>
      </c>
      <c r="L144" s="465">
        <f t="shared" si="13"/>
        <v>0.76826081657167955</v>
      </c>
      <c r="M144" s="472">
        <f>звіт!EB145*-1</f>
        <v>1714</v>
      </c>
      <c r="N144" s="503">
        <f>звіт!DA145*-1</f>
        <v>18921.072028496907</v>
      </c>
      <c r="O144" s="510">
        <f>'звіт 03.19-03.24'!DH145</f>
        <v>13709.032289036426</v>
      </c>
      <c r="P144" s="509">
        <f>'звіт 03.19-03.24'!DI145</f>
        <v>0</v>
      </c>
      <c r="Q144" s="502">
        <f t="shared" si="14"/>
        <v>34344.104317533333</v>
      </c>
      <c r="R144" s="497">
        <f>звіт!DE145+звіт!DF145</f>
        <v>40552.33</v>
      </c>
    </row>
    <row r="145" spans="1:18" ht="20.100000000000001" customHeight="1" x14ac:dyDescent="0.3">
      <c r="A145" s="487" t="s">
        <v>301</v>
      </c>
      <c r="B145" s="490" t="s">
        <v>302</v>
      </c>
      <c r="C145" s="444">
        <v>1</v>
      </c>
      <c r="D145" s="445">
        <v>10</v>
      </c>
      <c r="E145" s="439">
        <f>звіт!CU146</f>
        <v>4097585.3777310769</v>
      </c>
      <c r="F145" s="439">
        <f>звіт!CV146</f>
        <v>4428531.8807727378</v>
      </c>
      <c r="G145" s="433">
        <f t="shared" si="10"/>
        <v>330946.50304166088</v>
      </c>
      <c r="H145" s="459">
        <f t="shared" si="11"/>
        <v>1.0807662251139996</v>
      </c>
      <c r="I145" s="434">
        <f>звіт!DW146</f>
        <v>956945.74480813008</v>
      </c>
      <c r="J145" s="434">
        <f>звіт!DX146</f>
        <v>1377351.7071819312</v>
      </c>
      <c r="K145" s="435">
        <f t="shared" si="12"/>
        <v>420405.96237380116</v>
      </c>
      <c r="L145" s="465">
        <f t="shared" si="13"/>
        <v>1.439320582859265</v>
      </c>
      <c r="M145" s="472">
        <f>звіт!EB146*-1</f>
        <v>26945</v>
      </c>
      <c r="N145" s="503">
        <f>звіт!DA146*-1</f>
        <v>-330946.50304166006</v>
      </c>
      <c r="O145" s="510">
        <f>'звіт 03.19-03.24'!DH146</f>
        <v>31683.255254722928</v>
      </c>
      <c r="P145" s="509">
        <f>'звіт 03.19-03.24'!DI146</f>
        <v>14936.25</v>
      </c>
      <c r="Q145" s="502">
        <f t="shared" si="14"/>
        <v>-257381.99778693717</v>
      </c>
      <c r="R145" s="497">
        <f>звіт!DE146+звіт!DF146</f>
        <v>130724.57999999999</v>
      </c>
    </row>
    <row r="146" spans="1:18" ht="20.100000000000001" customHeight="1" x14ac:dyDescent="0.3">
      <c r="A146" s="487" t="s">
        <v>303</v>
      </c>
      <c r="B146" s="490" t="s">
        <v>304</v>
      </c>
      <c r="C146" s="444">
        <v>1</v>
      </c>
      <c r="D146" s="445">
        <v>10</v>
      </c>
      <c r="E146" s="439">
        <f>звіт!CU147</f>
        <v>4486261.147538404</v>
      </c>
      <c r="F146" s="439">
        <f>звіт!CV147</f>
        <v>4646471.0663124779</v>
      </c>
      <c r="G146" s="433">
        <f t="shared" si="10"/>
        <v>160209.91877407394</v>
      </c>
      <c r="H146" s="459">
        <f t="shared" si="11"/>
        <v>1.0357112333645535</v>
      </c>
      <c r="I146" s="434">
        <f>звіт!DW147</f>
        <v>1164268.4665022045</v>
      </c>
      <c r="J146" s="434">
        <f>звіт!DX147</f>
        <v>1252200.034466512</v>
      </c>
      <c r="K146" s="435">
        <f t="shared" si="12"/>
        <v>87931.567964307498</v>
      </c>
      <c r="L146" s="465">
        <f t="shared" si="13"/>
        <v>1.0755251649376703</v>
      </c>
      <c r="M146" s="472">
        <f>звіт!EB147*-1</f>
        <v>85009</v>
      </c>
      <c r="N146" s="503">
        <f>звіт!DA147*-1</f>
        <v>-160209.91877407511</v>
      </c>
      <c r="O146" s="510">
        <f>'звіт 03.19-03.24'!DH147</f>
        <v>42187.224012646795</v>
      </c>
      <c r="P146" s="509">
        <f>'звіт 03.19-03.24'!DI147</f>
        <v>5189.97</v>
      </c>
      <c r="Q146" s="502">
        <f t="shared" si="14"/>
        <v>-27823.724761428311</v>
      </c>
      <c r="R146" s="497">
        <f>звіт!DE147+звіт!DF147</f>
        <v>85915.12000000001</v>
      </c>
    </row>
    <row r="147" spans="1:18" ht="20.100000000000001" customHeight="1" x14ac:dyDescent="0.3">
      <c r="A147" s="487" t="s">
        <v>305</v>
      </c>
      <c r="B147" s="490" t="s">
        <v>306</v>
      </c>
      <c r="C147" s="444">
        <v>3</v>
      </c>
      <c r="D147" s="445">
        <v>1</v>
      </c>
      <c r="E147" s="439">
        <f>звіт!CU148</f>
        <v>0</v>
      </c>
      <c r="F147" s="439">
        <f>звіт!CV148</f>
        <v>0</v>
      </c>
      <c r="G147" s="433">
        <f t="shared" si="10"/>
        <v>0</v>
      </c>
      <c r="H147" s="459" t="e">
        <f t="shared" si="11"/>
        <v>#DIV/0!</v>
      </c>
      <c r="I147" s="434">
        <f>звіт!DW148</f>
        <v>0</v>
      </c>
      <c r="J147" s="434">
        <f>звіт!DX148</f>
        <v>0</v>
      </c>
      <c r="K147" s="435">
        <f t="shared" si="12"/>
        <v>0</v>
      </c>
      <c r="L147" s="465" t="e">
        <f t="shared" si="13"/>
        <v>#DIV/0!</v>
      </c>
      <c r="M147" s="472">
        <f>звіт!EB148*-1</f>
        <v>0</v>
      </c>
      <c r="N147" s="503">
        <f>звіт!DA148*-1</f>
        <v>0</v>
      </c>
      <c r="O147" s="510">
        <f>'звіт 03.19-03.24'!DH148</f>
        <v>1074.1611884391484</v>
      </c>
      <c r="P147" s="509">
        <f>'звіт 03.19-03.24'!DI148</f>
        <v>0</v>
      </c>
      <c r="Q147" s="502">
        <f t="shared" si="14"/>
        <v>1074.1611884391484</v>
      </c>
      <c r="R147" s="497">
        <f>звіт!DE148+звіт!DF148</f>
        <v>0</v>
      </c>
    </row>
    <row r="148" spans="1:18" ht="20.100000000000001" customHeight="1" x14ac:dyDescent="0.3">
      <c r="A148" s="487" t="s">
        <v>307</v>
      </c>
      <c r="B148" s="490" t="s">
        <v>308</v>
      </c>
      <c r="C148" s="444">
        <v>3</v>
      </c>
      <c r="D148" s="445">
        <v>1</v>
      </c>
      <c r="E148" s="439">
        <f>звіт!CU149</f>
        <v>0</v>
      </c>
      <c r="F148" s="439">
        <f>звіт!CV149</f>
        <v>0</v>
      </c>
      <c r="G148" s="433">
        <f t="shared" si="10"/>
        <v>0</v>
      </c>
      <c r="H148" s="459" t="e">
        <f t="shared" si="11"/>
        <v>#DIV/0!</v>
      </c>
      <c r="I148" s="434">
        <f>звіт!DW149</f>
        <v>0</v>
      </c>
      <c r="J148" s="434">
        <f>звіт!DX149</f>
        <v>0</v>
      </c>
      <c r="K148" s="435">
        <f t="shared" si="12"/>
        <v>0</v>
      </c>
      <c r="L148" s="465" t="e">
        <f t="shared" si="13"/>
        <v>#DIV/0!</v>
      </c>
      <c r="M148" s="472">
        <f>звіт!EB149*-1</f>
        <v>0</v>
      </c>
      <c r="N148" s="503">
        <f>звіт!DA149*-1</f>
        <v>0</v>
      </c>
      <c r="O148" s="510">
        <f>'звіт 03.19-03.24'!DH149</f>
        <v>841.59704892640048</v>
      </c>
      <c r="P148" s="509">
        <f>'звіт 03.19-03.24'!DI149</f>
        <v>0</v>
      </c>
      <c r="Q148" s="502">
        <f t="shared" si="14"/>
        <v>841.59704892640048</v>
      </c>
      <c r="R148" s="497">
        <f>звіт!DE149+звіт!DF149</f>
        <v>0</v>
      </c>
    </row>
    <row r="149" spans="1:18" ht="20.100000000000001" customHeight="1" x14ac:dyDescent="0.3">
      <c r="A149" s="487" t="s">
        <v>309</v>
      </c>
      <c r="B149" s="490" t="s">
        <v>310</v>
      </c>
      <c r="C149" s="444">
        <v>3</v>
      </c>
      <c r="D149" s="445">
        <v>1</v>
      </c>
      <c r="E149" s="439">
        <f>звіт!CU150</f>
        <v>18038.14569499543</v>
      </c>
      <c r="F149" s="439">
        <f>звіт!CV150</f>
        <v>7341.3296400655026</v>
      </c>
      <c r="G149" s="433">
        <f t="shared" si="10"/>
        <v>-10696.816054929928</v>
      </c>
      <c r="H149" s="459">
        <f t="shared" si="11"/>
        <v>0.40698915310914185</v>
      </c>
      <c r="I149" s="434">
        <f>звіт!DW150</f>
        <v>14124.379519536573</v>
      </c>
      <c r="J149" s="434">
        <f>звіт!DX150</f>
        <v>2440.3588014239999</v>
      </c>
      <c r="K149" s="435">
        <f t="shared" si="12"/>
        <v>-11684.020718112573</v>
      </c>
      <c r="L149" s="465">
        <f t="shared" si="13"/>
        <v>0.17277635439125252</v>
      </c>
      <c r="M149" s="472">
        <f>звіт!EB150*-1</f>
        <v>1938</v>
      </c>
      <c r="N149" s="503">
        <f>звіт!DA150*-1</f>
        <v>10696.816054929928</v>
      </c>
      <c r="O149" s="510">
        <f>'звіт 03.19-03.24'!DH150</f>
        <v>633.09126867359191</v>
      </c>
      <c r="P149" s="509">
        <f>'звіт 03.19-03.24'!DI150</f>
        <v>0</v>
      </c>
      <c r="Q149" s="502">
        <f t="shared" si="14"/>
        <v>13267.90732360352</v>
      </c>
      <c r="R149" s="497">
        <f>звіт!DE150+звіт!DF150</f>
        <v>384.69</v>
      </c>
    </row>
    <row r="150" spans="1:18" ht="20.100000000000001" customHeight="1" x14ac:dyDescent="0.3">
      <c r="A150" s="487" t="s">
        <v>615</v>
      </c>
      <c r="B150" s="490" t="s">
        <v>616</v>
      </c>
      <c r="C150" s="444">
        <v>1</v>
      </c>
      <c r="D150" s="445">
        <v>10</v>
      </c>
      <c r="E150" s="439">
        <f>звіт!CU151</f>
        <v>2598181.4585516043</v>
      </c>
      <c r="F150" s="439">
        <f>звіт!CV151</f>
        <v>2509160.2760381526</v>
      </c>
      <c r="G150" s="433">
        <f t="shared" si="10"/>
        <v>-89021.182513451669</v>
      </c>
      <c r="H150" s="459">
        <f t="shared" si="11"/>
        <v>0.96573711885270785</v>
      </c>
      <c r="I150" s="434">
        <f>звіт!DW151</f>
        <v>553107.6820258752</v>
      </c>
      <c r="J150" s="434">
        <f>звіт!DX151</f>
        <v>379596.85321513948</v>
      </c>
      <c r="K150" s="435">
        <f t="shared" si="12"/>
        <v>-173510.82881073572</v>
      </c>
      <c r="L150" s="465">
        <f t="shared" si="13"/>
        <v>0.68629828431379725</v>
      </c>
      <c r="M150" s="472">
        <f>звіт!EB151*-1</f>
        <v>-40022</v>
      </c>
      <c r="N150" s="503">
        <f>звіт!DA151*-1</f>
        <v>89021.182513451829</v>
      </c>
      <c r="O150" s="510">
        <f>'звіт 03.19-03.24'!DH151</f>
        <v>19588.850739648478</v>
      </c>
      <c r="P150" s="509">
        <f>'звіт 03.19-03.24'!DI151</f>
        <v>1472.13</v>
      </c>
      <c r="Q150" s="502">
        <f t="shared" si="14"/>
        <v>70060.163253100312</v>
      </c>
      <c r="R150" s="497">
        <f>звіт!DE151+звіт!DF151</f>
        <v>44407.37</v>
      </c>
    </row>
    <row r="151" spans="1:18" ht="20.100000000000001" customHeight="1" x14ac:dyDescent="0.3">
      <c r="A151" s="487" t="s">
        <v>618</v>
      </c>
      <c r="B151" s="490" t="s">
        <v>619</v>
      </c>
      <c r="C151" s="444">
        <v>1</v>
      </c>
      <c r="D151" s="445">
        <v>10</v>
      </c>
      <c r="E151" s="439">
        <f>звіт!CU152</f>
        <v>2547193.4261121522</v>
      </c>
      <c r="F151" s="439">
        <f>звіт!CV152</f>
        <v>2824071.2083446318</v>
      </c>
      <c r="G151" s="433">
        <f t="shared" si="10"/>
        <v>276877.78223247966</v>
      </c>
      <c r="H151" s="459">
        <f t="shared" si="11"/>
        <v>1.1086991586088872</v>
      </c>
      <c r="I151" s="434">
        <f>звіт!DW152</f>
        <v>612131.23535067716</v>
      </c>
      <c r="J151" s="434">
        <f>звіт!DX152</f>
        <v>820361.06496816757</v>
      </c>
      <c r="K151" s="435">
        <f t="shared" si="12"/>
        <v>208229.82961749041</v>
      </c>
      <c r="L151" s="465">
        <f t="shared" si="13"/>
        <v>1.3401718742520954</v>
      </c>
      <c r="M151" s="472">
        <f>звіт!EB152*-1</f>
        <v>-10236</v>
      </c>
      <c r="N151" s="503">
        <f>звіт!DA152*-1</f>
        <v>-276877.78223248036</v>
      </c>
      <c r="O151" s="510">
        <f>'звіт 03.19-03.24'!DH152</f>
        <v>21171.801673918199</v>
      </c>
      <c r="P151" s="509">
        <f>'звіт 03.19-03.24'!DI152</f>
        <v>1445.31</v>
      </c>
      <c r="Q151" s="502">
        <f t="shared" si="14"/>
        <v>-264496.67055856215</v>
      </c>
      <c r="R151" s="497">
        <f>звіт!DE152+звіт!DF152</f>
        <v>37960.499999999993</v>
      </c>
    </row>
    <row r="152" spans="1:18" ht="20.100000000000001" customHeight="1" x14ac:dyDescent="0.3">
      <c r="A152" s="487" t="s">
        <v>313</v>
      </c>
      <c r="B152" s="490" t="s">
        <v>314</v>
      </c>
      <c r="C152" s="444">
        <v>3</v>
      </c>
      <c r="D152" s="445">
        <v>1</v>
      </c>
      <c r="E152" s="439">
        <f>звіт!CU153</f>
        <v>21157.870600258266</v>
      </c>
      <c r="F152" s="439">
        <f>звіт!CV153</f>
        <v>10927.131947194999</v>
      </c>
      <c r="G152" s="433">
        <f t="shared" si="10"/>
        <v>-10230.738653063267</v>
      </c>
      <c r="H152" s="459">
        <f t="shared" si="11"/>
        <v>0.51645707423230092</v>
      </c>
      <c r="I152" s="434">
        <f>звіт!DW153</f>
        <v>16661.904001499137</v>
      </c>
      <c r="J152" s="434">
        <f>звіт!DX153</f>
        <v>3957.0286056</v>
      </c>
      <c r="K152" s="435">
        <f t="shared" si="12"/>
        <v>-12704.875395899136</v>
      </c>
      <c r="L152" s="465">
        <f t="shared" si="13"/>
        <v>0.23748958133740122</v>
      </c>
      <c r="M152" s="472">
        <f>звіт!EB153*-1</f>
        <v>767</v>
      </c>
      <c r="N152" s="503">
        <f>звіт!DA153*-1</f>
        <v>10230.738653063263</v>
      </c>
      <c r="O152" s="510">
        <f>'звіт 03.19-03.24'!DH153</f>
        <v>957.43359351129413</v>
      </c>
      <c r="P152" s="509">
        <f>'звіт 03.19-03.24'!DI153</f>
        <v>0</v>
      </c>
      <c r="Q152" s="502">
        <f t="shared" si="14"/>
        <v>11955.172246574557</v>
      </c>
      <c r="R152" s="497">
        <f>звіт!DE153+звіт!DF153</f>
        <v>78.980000000000018</v>
      </c>
    </row>
    <row r="153" spans="1:18" ht="20.100000000000001" customHeight="1" x14ac:dyDescent="0.3">
      <c r="A153" s="487" t="s">
        <v>315</v>
      </c>
      <c r="B153" s="490" t="s">
        <v>316</v>
      </c>
      <c r="C153" s="444">
        <v>3</v>
      </c>
      <c r="D153" s="445">
        <v>1</v>
      </c>
      <c r="E153" s="439">
        <f>звіт!CU154</f>
        <v>21433.390032876126</v>
      </c>
      <c r="F153" s="439">
        <f>звіт!CV154</f>
        <v>25930.311511199172</v>
      </c>
      <c r="G153" s="433">
        <f t="shared" si="10"/>
        <v>4496.9214783230454</v>
      </c>
      <c r="H153" s="459">
        <f t="shared" si="11"/>
        <v>1.2098091562475806</v>
      </c>
      <c r="I153" s="434">
        <f>звіт!DW154</f>
        <v>17174.874846344319</v>
      </c>
      <c r="J153" s="434">
        <f>звіт!DX154</f>
        <v>19268.399999999998</v>
      </c>
      <c r="K153" s="435">
        <f t="shared" si="12"/>
        <v>2093.5251536556789</v>
      </c>
      <c r="L153" s="465">
        <f t="shared" si="13"/>
        <v>1.121894638091135</v>
      </c>
      <c r="M153" s="472">
        <f>звіт!EB154*-1</f>
        <v>397</v>
      </c>
      <c r="N153" s="503">
        <f>звіт!DA154*-1</f>
        <v>-4496.9214783230454</v>
      </c>
      <c r="O153" s="510">
        <f>'звіт 03.19-03.24'!DH154</f>
        <v>808.09355603107736</v>
      </c>
      <c r="P153" s="509">
        <f>'звіт 03.19-03.24'!DI154</f>
        <v>0</v>
      </c>
      <c r="Q153" s="502">
        <f t="shared" si="14"/>
        <v>-3291.8279222919682</v>
      </c>
      <c r="R153" s="497">
        <f>звіт!DE154+звіт!DF154</f>
        <v>80.70999999999998</v>
      </c>
    </row>
    <row r="154" spans="1:18" ht="20.100000000000001" customHeight="1" x14ac:dyDescent="0.3">
      <c r="A154" s="487" t="s">
        <v>317</v>
      </c>
      <c r="B154" s="490" t="s">
        <v>318</v>
      </c>
      <c r="C154" s="444">
        <v>2</v>
      </c>
      <c r="D154" s="445">
        <v>4</v>
      </c>
      <c r="E154" s="439">
        <f>звіт!CU155</f>
        <v>703626.91705111146</v>
      </c>
      <c r="F154" s="439">
        <f>звіт!CV155</f>
        <v>781961.94941602414</v>
      </c>
      <c r="G154" s="433">
        <f t="shared" si="10"/>
        <v>78335.03236491268</v>
      </c>
      <c r="H154" s="459">
        <f t="shared" si="11"/>
        <v>1.111330352018387</v>
      </c>
      <c r="I154" s="434">
        <f>звіт!DW155</f>
        <v>149309.27933416914</v>
      </c>
      <c r="J154" s="434">
        <f>звіт!DX155</f>
        <v>176026.79360487033</v>
      </c>
      <c r="K154" s="435">
        <f t="shared" si="12"/>
        <v>26717.514270701184</v>
      </c>
      <c r="L154" s="465">
        <f t="shared" si="13"/>
        <v>1.1789407489597796</v>
      </c>
      <c r="M154" s="472">
        <f>звіт!EB155*-1</f>
        <v>6158</v>
      </c>
      <c r="N154" s="503">
        <f>звіт!DA155*-1</f>
        <v>-78335.03236491284</v>
      </c>
      <c r="O154" s="510">
        <f>'звіт 03.19-03.24'!DH155</f>
        <v>6416.0079944886675</v>
      </c>
      <c r="P154" s="509">
        <f>'звіт 03.19-03.24'!DI155</f>
        <v>880.88</v>
      </c>
      <c r="Q154" s="502">
        <f t="shared" si="14"/>
        <v>-64880.144370424176</v>
      </c>
      <c r="R154" s="497">
        <f>звіт!DE155+звіт!DF155</f>
        <v>50975.210000000006</v>
      </c>
    </row>
    <row r="155" spans="1:18" ht="20.100000000000001" customHeight="1" x14ac:dyDescent="0.3">
      <c r="A155" s="487" t="s">
        <v>319</v>
      </c>
      <c r="B155" s="490" t="s">
        <v>320</v>
      </c>
      <c r="C155" s="444">
        <v>1</v>
      </c>
      <c r="D155" s="445">
        <v>9</v>
      </c>
      <c r="E155" s="439">
        <f>звіт!CU156</f>
        <v>2373017.2054415718</v>
      </c>
      <c r="F155" s="439">
        <f>звіт!CV156</f>
        <v>2243892.4276415408</v>
      </c>
      <c r="G155" s="433">
        <f t="shared" si="10"/>
        <v>-129124.77780003101</v>
      </c>
      <c r="H155" s="459">
        <f t="shared" si="11"/>
        <v>0.94558624459024798</v>
      </c>
      <c r="I155" s="434">
        <f>звіт!DW156</f>
        <v>639506.85286070604</v>
      </c>
      <c r="J155" s="434">
        <f>звіт!DX156</f>
        <v>500729.06872657267</v>
      </c>
      <c r="K155" s="435">
        <f t="shared" si="12"/>
        <v>-138777.78413413337</v>
      </c>
      <c r="L155" s="465">
        <f t="shared" si="13"/>
        <v>0.78299249880851363</v>
      </c>
      <c r="M155" s="472">
        <f>звіт!EB156*-1</f>
        <v>-16420</v>
      </c>
      <c r="N155" s="503">
        <f>звіт!DA156*-1</f>
        <v>129124.77780003057</v>
      </c>
      <c r="O155" s="510">
        <f>'звіт 03.19-03.24'!DH156</f>
        <v>17928.823950712656</v>
      </c>
      <c r="P155" s="509">
        <f>'звіт 03.19-03.24'!DI156</f>
        <v>7172.09</v>
      </c>
      <c r="Q155" s="502">
        <f t="shared" si="14"/>
        <v>137805.69175074322</v>
      </c>
      <c r="R155" s="497">
        <f>звіт!DE156+звіт!DF156</f>
        <v>35355.040000000001</v>
      </c>
    </row>
    <row r="156" spans="1:18" ht="20.100000000000001" customHeight="1" x14ac:dyDescent="0.3">
      <c r="A156" s="487" t="s">
        <v>321</v>
      </c>
      <c r="B156" s="490" t="s">
        <v>322</v>
      </c>
      <c r="C156" s="444">
        <v>2</v>
      </c>
      <c r="D156" s="445">
        <v>4</v>
      </c>
      <c r="E156" s="439">
        <f>звіт!CU157</f>
        <v>590481.34303569421</v>
      </c>
      <c r="F156" s="439">
        <f>звіт!CV157</f>
        <v>570740.40134167566</v>
      </c>
      <c r="G156" s="433">
        <f t="shared" si="10"/>
        <v>-19740.941694018547</v>
      </c>
      <c r="H156" s="459">
        <f t="shared" si="11"/>
        <v>0.96656805176514238</v>
      </c>
      <c r="I156" s="434">
        <f>звіт!DW157</f>
        <v>186138.68735958502</v>
      </c>
      <c r="J156" s="434">
        <f>звіт!DX157</f>
        <v>147187.63577931991</v>
      </c>
      <c r="K156" s="435">
        <f t="shared" si="12"/>
        <v>-38951.051580265106</v>
      </c>
      <c r="L156" s="465">
        <f t="shared" si="13"/>
        <v>0.79074177360551068</v>
      </c>
      <c r="M156" s="472">
        <f>звіт!EB157*-1</f>
        <v>-29583</v>
      </c>
      <c r="N156" s="503">
        <f>звіт!DA157*-1</f>
        <v>19740.941694018489</v>
      </c>
      <c r="O156" s="510">
        <f>'звіт 03.19-03.24'!DH157</f>
        <v>6236.9068755535627</v>
      </c>
      <c r="P156" s="509">
        <f>'звіт 03.19-03.24'!DI157</f>
        <v>0</v>
      </c>
      <c r="Q156" s="502">
        <f t="shared" si="14"/>
        <v>-3605.1514304279481</v>
      </c>
      <c r="R156" s="497">
        <f>звіт!DE157+звіт!DF157</f>
        <v>1327.059999999999</v>
      </c>
    </row>
    <row r="157" spans="1:18" ht="20.100000000000001" customHeight="1" x14ac:dyDescent="0.3">
      <c r="A157" s="487" t="s">
        <v>323</v>
      </c>
      <c r="B157" s="490" t="s">
        <v>324</v>
      </c>
      <c r="C157" s="444">
        <v>2</v>
      </c>
      <c r="D157" s="445">
        <v>2</v>
      </c>
      <c r="E157" s="439">
        <f>звіт!CU158</f>
        <v>353087.12529654492</v>
      </c>
      <c r="F157" s="439">
        <f>звіт!CV158</f>
        <v>356398.65165794373</v>
      </c>
      <c r="G157" s="433">
        <f t="shared" si="10"/>
        <v>3311.5263613988063</v>
      </c>
      <c r="H157" s="459">
        <f t="shared" si="11"/>
        <v>1.009378779695288</v>
      </c>
      <c r="I157" s="434">
        <f>звіт!DW158</f>
        <v>98209.263215824831</v>
      </c>
      <c r="J157" s="434">
        <f>звіт!DX158</f>
        <v>87002.422935685419</v>
      </c>
      <c r="K157" s="435">
        <f t="shared" si="12"/>
        <v>-11206.840280139411</v>
      </c>
      <c r="L157" s="465">
        <f t="shared" si="13"/>
        <v>0.8858881544044247</v>
      </c>
      <c r="M157" s="472">
        <f>звіт!EB158*-1</f>
        <v>18436</v>
      </c>
      <c r="N157" s="503">
        <f>звіт!DA158*-1</f>
        <v>-3311.5263613988573</v>
      </c>
      <c r="O157" s="510">
        <f>'звіт 03.19-03.24'!DH158</f>
        <v>2402.7172497935826</v>
      </c>
      <c r="P157" s="509">
        <f>'звіт 03.19-03.24'!DI158</f>
        <v>0</v>
      </c>
      <c r="Q157" s="502">
        <f t="shared" si="14"/>
        <v>17527.190888394725</v>
      </c>
      <c r="R157" s="497">
        <f>звіт!DE158+звіт!DF158</f>
        <v>3222.3099999999995</v>
      </c>
    </row>
    <row r="158" spans="1:18" ht="20.100000000000001" customHeight="1" x14ac:dyDescent="0.3">
      <c r="A158" s="487" t="s">
        <v>325</v>
      </c>
      <c r="B158" s="490" t="s">
        <v>326</v>
      </c>
      <c r="C158" s="444">
        <v>2</v>
      </c>
      <c r="D158" s="445">
        <v>2</v>
      </c>
      <c r="E158" s="439">
        <f>звіт!CU159</f>
        <v>207570.58875292982</v>
      </c>
      <c r="F158" s="439">
        <f>звіт!CV159</f>
        <v>207795.36196355039</v>
      </c>
      <c r="G158" s="433">
        <f t="shared" si="10"/>
        <v>224.77321062056581</v>
      </c>
      <c r="H158" s="459">
        <f t="shared" si="11"/>
        <v>1.0010828760084509</v>
      </c>
      <c r="I158" s="434">
        <f>звіт!DW159</f>
        <v>58030.630065322657</v>
      </c>
      <c r="J158" s="434">
        <f>звіт!DX159</f>
        <v>38608.987824851669</v>
      </c>
      <c r="K158" s="435">
        <f t="shared" si="12"/>
        <v>-19421.642240470988</v>
      </c>
      <c r="L158" s="465">
        <f t="shared" si="13"/>
        <v>0.66532084489503462</v>
      </c>
      <c r="M158" s="472">
        <f>звіт!EB159*-1</f>
        <v>-724</v>
      </c>
      <c r="N158" s="503">
        <f>звіт!DA159*-1</f>
        <v>-224.77321062058945</v>
      </c>
      <c r="O158" s="510">
        <f>'звіт 03.19-03.24'!DH159</f>
        <v>1884.1259501904433</v>
      </c>
      <c r="P158" s="509">
        <f>'звіт 03.19-03.24'!DI159</f>
        <v>0</v>
      </c>
      <c r="Q158" s="502">
        <f t="shared" si="14"/>
        <v>935.35273956985384</v>
      </c>
      <c r="R158" s="497">
        <f>звіт!DE159+звіт!DF159</f>
        <v>3041.2599999999998</v>
      </c>
    </row>
    <row r="159" spans="1:18" ht="20.100000000000001" customHeight="1" x14ac:dyDescent="0.3">
      <c r="A159" s="487" t="s">
        <v>327</v>
      </c>
      <c r="B159" s="490" t="s">
        <v>328</v>
      </c>
      <c r="C159" s="444">
        <v>2</v>
      </c>
      <c r="D159" s="445">
        <v>5</v>
      </c>
      <c r="E159" s="439">
        <f>звіт!CU160</f>
        <v>1333425.8930861391</v>
      </c>
      <c r="F159" s="439">
        <f>звіт!CV160</f>
        <v>1402304.3114521441</v>
      </c>
      <c r="G159" s="433">
        <f t="shared" si="10"/>
        <v>68878.418366004946</v>
      </c>
      <c r="H159" s="459">
        <f t="shared" si="11"/>
        <v>1.051655227878161</v>
      </c>
      <c r="I159" s="434">
        <f>звіт!DW160</f>
        <v>364127.21822314349</v>
      </c>
      <c r="J159" s="434">
        <f>звіт!DX160</f>
        <v>428831.34599868418</v>
      </c>
      <c r="K159" s="435">
        <f t="shared" si="12"/>
        <v>64704.127775540692</v>
      </c>
      <c r="L159" s="465">
        <f t="shared" si="13"/>
        <v>1.1776964877585419</v>
      </c>
      <c r="M159" s="472">
        <f>звіт!EB160*-1</f>
        <v>3138</v>
      </c>
      <c r="N159" s="503">
        <f>звіт!DA160*-1</f>
        <v>-68878.418366004989</v>
      </c>
      <c r="O159" s="510">
        <f>'звіт 03.19-03.24'!DH160</f>
        <v>11640.458917853111</v>
      </c>
      <c r="P159" s="509">
        <f>'звіт 03.19-03.24'!DI160</f>
        <v>0</v>
      </c>
      <c r="Q159" s="502">
        <f t="shared" si="14"/>
        <v>-54099.95944815188</v>
      </c>
      <c r="R159" s="497">
        <f>звіт!DE160+звіт!DF160</f>
        <v>108032.31</v>
      </c>
    </row>
    <row r="160" spans="1:18" ht="20.100000000000001" customHeight="1" x14ac:dyDescent="0.3">
      <c r="A160" s="487" t="s">
        <v>329</v>
      </c>
      <c r="B160" s="490" t="s">
        <v>330</v>
      </c>
      <c r="C160" s="444">
        <v>2</v>
      </c>
      <c r="D160" s="445">
        <v>2</v>
      </c>
      <c r="E160" s="439">
        <f>звіт!CU161</f>
        <v>143766.68692390184</v>
      </c>
      <c r="F160" s="439">
        <f>звіт!CV161</f>
        <v>107519.82804974583</v>
      </c>
      <c r="G160" s="433">
        <f t="shared" si="10"/>
        <v>-36246.858874156009</v>
      </c>
      <c r="H160" s="459">
        <f t="shared" si="11"/>
        <v>0.74787720542421565</v>
      </c>
      <c r="I160" s="434">
        <f>звіт!DW161</f>
        <v>46455.052738112085</v>
      </c>
      <c r="J160" s="434">
        <f>звіт!DX161</f>
        <v>4573.0328102451022</v>
      </c>
      <c r="K160" s="435">
        <f t="shared" si="12"/>
        <v>-41882.019927866982</v>
      </c>
      <c r="L160" s="465">
        <f t="shared" si="13"/>
        <v>9.8439944434577098E-2</v>
      </c>
      <c r="M160" s="472">
        <f>звіт!EB161*-1</f>
        <v>-8869</v>
      </c>
      <c r="N160" s="503">
        <f>звіт!DA161*-1</f>
        <v>36246.858874156023</v>
      </c>
      <c r="O160" s="510">
        <f>'звіт 03.19-03.24'!DH161</f>
        <v>1511.6669068328624</v>
      </c>
      <c r="P160" s="509">
        <f>'звіт 03.19-03.24'!DI161</f>
        <v>0</v>
      </c>
      <c r="Q160" s="502">
        <f t="shared" si="14"/>
        <v>28889.525780988886</v>
      </c>
      <c r="R160" s="497">
        <f>звіт!DE161+звіт!DF161</f>
        <v>1236.4299999999998</v>
      </c>
    </row>
    <row r="161" spans="1:18" ht="20.100000000000001" customHeight="1" x14ac:dyDescent="0.3">
      <c r="A161" s="487" t="s">
        <v>331</v>
      </c>
      <c r="B161" s="490" t="s">
        <v>332</v>
      </c>
      <c r="C161" s="444">
        <v>2</v>
      </c>
      <c r="D161" s="445">
        <v>1</v>
      </c>
      <c r="E161" s="439">
        <f>звіт!CU162</f>
        <v>38992.039821971935</v>
      </c>
      <c r="F161" s="439">
        <f>звіт!CV162</f>
        <v>25118.046426793371</v>
      </c>
      <c r="G161" s="433">
        <f t="shared" si="10"/>
        <v>-13873.993395178564</v>
      </c>
      <c r="H161" s="459">
        <f t="shared" si="11"/>
        <v>0.6441839550194397</v>
      </c>
      <c r="I161" s="434">
        <f>звіт!DW162</f>
        <v>25241.90760423943</v>
      </c>
      <c r="J161" s="434">
        <f>звіт!DX162</f>
        <v>6598.7562271482429</v>
      </c>
      <c r="K161" s="435">
        <f t="shared" si="12"/>
        <v>-18643.151377091188</v>
      </c>
      <c r="L161" s="465">
        <f t="shared" si="13"/>
        <v>0.26142066323228158</v>
      </c>
      <c r="M161" s="472">
        <f>звіт!EB162*-1</f>
        <v>-1818</v>
      </c>
      <c r="N161" s="503">
        <f>звіт!DA162*-1</f>
        <v>13873.993395178566</v>
      </c>
      <c r="O161" s="510">
        <f>'звіт 03.19-03.24'!DH162</f>
        <v>950.30519076760834</v>
      </c>
      <c r="P161" s="509">
        <f>'звіт 03.19-03.24'!DI162</f>
        <v>0</v>
      </c>
      <c r="Q161" s="502">
        <f t="shared" si="14"/>
        <v>13006.298585946175</v>
      </c>
      <c r="R161" s="497">
        <f>звіт!DE162+звіт!DF162</f>
        <v>2995.51</v>
      </c>
    </row>
    <row r="162" spans="1:18" ht="20.100000000000001" customHeight="1" x14ac:dyDescent="0.3">
      <c r="A162" s="487" t="s">
        <v>333</v>
      </c>
      <c r="B162" s="490" t="s">
        <v>334</v>
      </c>
      <c r="C162" s="444">
        <v>2</v>
      </c>
      <c r="D162" s="445">
        <v>5</v>
      </c>
      <c r="E162" s="439">
        <f>звіт!CU163</f>
        <v>1276372.3113190087</v>
      </c>
      <c r="F162" s="439">
        <f>звіт!CV163</f>
        <v>1227487.8782969445</v>
      </c>
      <c r="G162" s="433">
        <f t="shared" si="10"/>
        <v>-48884.433022064157</v>
      </c>
      <c r="H162" s="459">
        <f t="shared" si="11"/>
        <v>0.96170049084538134</v>
      </c>
      <c r="I162" s="434">
        <f>звіт!DW163</f>
        <v>387350.91486434691</v>
      </c>
      <c r="J162" s="434">
        <f>звіт!DX163</f>
        <v>309674.3526534728</v>
      </c>
      <c r="K162" s="435">
        <f t="shared" si="12"/>
        <v>-77676.562210874108</v>
      </c>
      <c r="L162" s="465">
        <f t="shared" si="13"/>
        <v>0.79946720343212041</v>
      </c>
      <c r="M162" s="472">
        <f>звіт!EB163*-1</f>
        <v>-68920</v>
      </c>
      <c r="N162" s="503">
        <f>звіт!DA163*-1</f>
        <v>48884.433022064193</v>
      </c>
      <c r="O162" s="510">
        <f>'звіт 03.19-03.24'!DH163</f>
        <v>9632.6106275425718</v>
      </c>
      <c r="P162" s="509">
        <f>'звіт 03.19-03.24'!DI163</f>
        <v>949.76</v>
      </c>
      <c r="Q162" s="502">
        <f t="shared" si="14"/>
        <v>-9453.1963503932348</v>
      </c>
      <c r="R162" s="497">
        <f>звіт!DE163+звіт!DF163</f>
        <v>75371.77</v>
      </c>
    </row>
    <row r="163" spans="1:18" ht="20.100000000000001" customHeight="1" x14ac:dyDescent="0.3">
      <c r="A163" s="487" t="s">
        <v>335</v>
      </c>
      <c r="B163" s="490" t="s">
        <v>336</v>
      </c>
      <c r="C163" s="444">
        <v>2</v>
      </c>
      <c r="D163" s="445">
        <v>4</v>
      </c>
      <c r="E163" s="439">
        <f>звіт!CU164</f>
        <v>810522.50360582827</v>
      </c>
      <c r="F163" s="439">
        <f>звіт!CV164</f>
        <v>791757.72358267778</v>
      </c>
      <c r="G163" s="433">
        <f t="shared" si="10"/>
        <v>-18764.780023150495</v>
      </c>
      <c r="H163" s="459">
        <f t="shared" si="11"/>
        <v>0.97684853913411374</v>
      </c>
      <c r="I163" s="434">
        <f>звіт!DW164</f>
        <v>253728.97902891802</v>
      </c>
      <c r="J163" s="434">
        <f>звіт!DX164</f>
        <v>197661.32214161393</v>
      </c>
      <c r="K163" s="435">
        <f t="shared" si="12"/>
        <v>-56067.656887304096</v>
      </c>
      <c r="L163" s="465">
        <f t="shared" si="13"/>
        <v>0.77902541088570754</v>
      </c>
      <c r="M163" s="472">
        <f>звіт!EB164*-1</f>
        <v>-12145</v>
      </c>
      <c r="N163" s="503">
        <f>звіт!DA164*-1</f>
        <v>18764.780023150099</v>
      </c>
      <c r="O163" s="510">
        <f>'звіт 03.19-03.24'!DH164</f>
        <v>8910.9489547786834</v>
      </c>
      <c r="P163" s="509">
        <f>'звіт 03.19-03.24'!DI164</f>
        <v>0</v>
      </c>
      <c r="Q163" s="502">
        <f t="shared" si="14"/>
        <v>15530.728977928782</v>
      </c>
      <c r="R163" s="497">
        <f>звіт!DE164+звіт!DF164</f>
        <v>13925.59</v>
      </c>
    </row>
    <row r="164" spans="1:18" ht="20.100000000000001" customHeight="1" x14ac:dyDescent="0.3">
      <c r="A164" s="487" t="s">
        <v>337</v>
      </c>
      <c r="B164" s="491" t="s">
        <v>338</v>
      </c>
      <c r="C164" s="444">
        <v>2</v>
      </c>
      <c r="D164" s="446">
        <v>5</v>
      </c>
      <c r="E164" s="439">
        <f>звіт!CU165</f>
        <v>1171359.7143049813</v>
      </c>
      <c r="F164" s="439">
        <f>звіт!CV165</f>
        <v>1218448.6952869666</v>
      </c>
      <c r="G164" s="433">
        <f t="shared" si="10"/>
        <v>47088.98098198534</v>
      </c>
      <c r="H164" s="459">
        <f t="shared" si="11"/>
        <v>1.0402002735854077</v>
      </c>
      <c r="I164" s="434">
        <f>звіт!DW165</f>
        <v>354593.38689955644</v>
      </c>
      <c r="J164" s="434">
        <f>звіт!DX165</f>
        <v>357459.51065168995</v>
      </c>
      <c r="K164" s="435">
        <f t="shared" si="12"/>
        <v>2866.1237521335133</v>
      </c>
      <c r="L164" s="465">
        <f t="shared" si="13"/>
        <v>1.0080828460372426</v>
      </c>
      <c r="M164" s="472">
        <f>звіт!EB165*-1</f>
        <v>68875</v>
      </c>
      <c r="N164" s="503">
        <f>звіт!DA165*-1</f>
        <v>-47088.980981985282</v>
      </c>
      <c r="O164" s="510">
        <f>'звіт 03.19-03.24'!DH165</f>
        <v>10416.690376830858</v>
      </c>
      <c r="P164" s="509">
        <f>'звіт 03.19-03.24'!DI165</f>
        <v>0</v>
      </c>
      <c r="Q164" s="502">
        <f t="shared" si="14"/>
        <v>32202.709394845577</v>
      </c>
      <c r="R164" s="497">
        <f>звіт!DE165+звіт!DF165</f>
        <v>3491.3000000000011</v>
      </c>
    </row>
    <row r="165" spans="1:18" ht="20.100000000000001" customHeight="1" x14ac:dyDescent="0.3">
      <c r="A165" s="487" t="s">
        <v>339</v>
      </c>
      <c r="B165" s="490" t="s">
        <v>340</v>
      </c>
      <c r="C165" s="444">
        <v>1</v>
      </c>
      <c r="D165" s="445">
        <v>10</v>
      </c>
      <c r="E165" s="439">
        <f>звіт!CU166</f>
        <v>3846148.9773812019</v>
      </c>
      <c r="F165" s="439">
        <f>звіт!CV166</f>
        <v>4002567.5710923783</v>
      </c>
      <c r="G165" s="433">
        <f t="shared" si="10"/>
        <v>156418.59371117642</v>
      </c>
      <c r="H165" s="459">
        <f t="shared" si="11"/>
        <v>1.0406688858468711</v>
      </c>
      <c r="I165" s="434">
        <f>звіт!DW166</f>
        <v>947349.69575894857</v>
      </c>
      <c r="J165" s="434">
        <f>звіт!DX166</f>
        <v>1032816.3893415811</v>
      </c>
      <c r="K165" s="435">
        <f t="shared" si="12"/>
        <v>85466.693582632579</v>
      </c>
      <c r="L165" s="465">
        <f t="shared" si="13"/>
        <v>1.0902166264107604</v>
      </c>
      <c r="M165" s="472">
        <f>звіт!EB166*-1</f>
        <v>4439</v>
      </c>
      <c r="N165" s="503">
        <f>звіт!DA166*-1</f>
        <v>-153824.19371117483</v>
      </c>
      <c r="O165" s="510">
        <f>'звіт 03.19-03.24'!DH166</f>
        <v>30838.361319527576</v>
      </c>
      <c r="P165" s="509">
        <f>'звіт 03.19-03.24'!DI166</f>
        <v>0</v>
      </c>
      <c r="Q165" s="502">
        <f t="shared" si="14"/>
        <v>-118546.83239164724</v>
      </c>
      <c r="R165" s="497">
        <f>звіт!DE166+звіт!DF166</f>
        <v>177058.6</v>
      </c>
    </row>
    <row r="166" spans="1:18" ht="20.100000000000001" customHeight="1" x14ac:dyDescent="0.3">
      <c r="A166" s="487" t="s">
        <v>341</v>
      </c>
      <c r="B166" s="490" t="s">
        <v>342</v>
      </c>
      <c r="C166" s="444">
        <v>2</v>
      </c>
      <c r="D166" s="445">
        <v>1</v>
      </c>
      <c r="E166" s="439">
        <f>звіт!CU167</f>
        <v>40730.744421247851</v>
      </c>
      <c r="F166" s="439">
        <f>звіт!CV167</f>
        <v>25117.632366872607</v>
      </c>
      <c r="G166" s="433">
        <f t="shared" si="10"/>
        <v>-15613.112054375244</v>
      </c>
      <c r="H166" s="459">
        <f t="shared" si="11"/>
        <v>0.61667501352539944</v>
      </c>
      <c r="I166" s="434">
        <f>звіт!DW167</f>
        <v>27086.85284856979</v>
      </c>
      <c r="J166" s="434">
        <f>звіт!DX167</f>
        <v>3120</v>
      </c>
      <c r="K166" s="435">
        <f t="shared" si="12"/>
        <v>-23966.85284856979</v>
      </c>
      <c r="L166" s="465">
        <f t="shared" si="13"/>
        <v>0.11518503155174555</v>
      </c>
      <c r="M166" s="472">
        <f>звіт!EB167*-1</f>
        <v>3922</v>
      </c>
      <c r="N166" s="503">
        <f>звіт!DA167*-1</f>
        <v>15613.112054375244</v>
      </c>
      <c r="O166" s="510">
        <f>'звіт 03.19-03.24'!DH167</f>
        <v>1427.9081745945546</v>
      </c>
      <c r="P166" s="509">
        <f>'звіт 03.19-03.24'!DI167</f>
        <v>0</v>
      </c>
      <c r="Q166" s="502">
        <f t="shared" si="14"/>
        <v>20963.020228969799</v>
      </c>
      <c r="R166" s="497">
        <f>звіт!DE167+звіт!DF167</f>
        <v>0</v>
      </c>
    </row>
    <row r="167" spans="1:18" ht="20.100000000000001" customHeight="1" x14ac:dyDescent="0.3">
      <c r="A167" s="487" t="s">
        <v>343</v>
      </c>
      <c r="B167" s="490" t="s">
        <v>344</v>
      </c>
      <c r="C167" s="444">
        <v>1</v>
      </c>
      <c r="D167" s="445">
        <v>9</v>
      </c>
      <c r="E167" s="439">
        <f>звіт!CU168</f>
        <v>6411226.2276643189</v>
      </c>
      <c r="F167" s="439">
        <f>звіт!CV168</f>
        <v>6463829.7117582737</v>
      </c>
      <c r="G167" s="433">
        <f t="shared" si="10"/>
        <v>52603.484093954787</v>
      </c>
      <c r="H167" s="459">
        <f t="shared" si="11"/>
        <v>1.0082049021865696</v>
      </c>
      <c r="I167" s="434">
        <f>звіт!DW168</f>
        <v>1754902.8465461824</v>
      </c>
      <c r="J167" s="434">
        <f>звіт!DX168</f>
        <v>1761385.1423598391</v>
      </c>
      <c r="K167" s="435">
        <f t="shared" si="12"/>
        <v>6482.2958136566449</v>
      </c>
      <c r="L167" s="465">
        <f t="shared" si="13"/>
        <v>1.0036938203310881</v>
      </c>
      <c r="M167" s="472">
        <f>звіт!EB168*-1</f>
        <v>-53105</v>
      </c>
      <c r="N167" s="503">
        <f>звіт!DA168*-1</f>
        <v>-52603.484093955049</v>
      </c>
      <c r="O167" s="510">
        <f>'звіт 03.19-03.24'!DH168</f>
        <v>51601.259991061102</v>
      </c>
      <c r="P167" s="509">
        <f>'звіт 03.19-03.24'!DI168</f>
        <v>0</v>
      </c>
      <c r="Q167" s="502">
        <f t="shared" si="14"/>
        <v>-54107.224102893946</v>
      </c>
      <c r="R167" s="497">
        <f>звіт!DE168+звіт!DF168</f>
        <v>180097.66000000003</v>
      </c>
    </row>
    <row r="168" spans="1:18" ht="20.100000000000001" customHeight="1" x14ac:dyDescent="0.3">
      <c r="A168" s="487" t="s">
        <v>345</v>
      </c>
      <c r="B168" s="490" t="s">
        <v>346</v>
      </c>
      <c r="C168" s="444">
        <v>1</v>
      </c>
      <c r="D168" s="445">
        <v>5</v>
      </c>
      <c r="E168" s="439">
        <f>звіт!CU169</f>
        <v>1428763.2401052921</v>
      </c>
      <c r="F168" s="439">
        <f>звіт!CV169</f>
        <v>1384116.0371809842</v>
      </c>
      <c r="G168" s="433">
        <f t="shared" si="10"/>
        <v>-44647.202924307901</v>
      </c>
      <c r="H168" s="459">
        <f t="shared" si="11"/>
        <v>0.968751153675386</v>
      </c>
      <c r="I168" s="434">
        <f>звіт!DW169</f>
        <v>431766.32368514274</v>
      </c>
      <c r="J168" s="434">
        <f>звіт!DX169</f>
        <v>300253.93002099742</v>
      </c>
      <c r="K168" s="435">
        <f t="shared" si="12"/>
        <v>-131512.39366414532</v>
      </c>
      <c r="L168" s="465">
        <f t="shared" si="13"/>
        <v>0.69540840392163561</v>
      </c>
      <c r="M168" s="472">
        <f>звіт!EB169*-1</f>
        <v>14522</v>
      </c>
      <c r="N168" s="503">
        <f>звіт!DA169*-1</f>
        <v>44647.202924308265</v>
      </c>
      <c r="O168" s="510">
        <f>'звіт 03.19-03.24'!DH169</f>
        <v>12346.839077235225</v>
      </c>
      <c r="P168" s="509">
        <f>'звіт 03.19-03.24'!DI169</f>
        <v>0</v>
      </c>
      <c r="Q168" s="502">
        <f t="shared" si="14"/>
        <v>71516.042001543494</v>
      </c>
      <c r="R168" s="497">
        <f>звіт!DE169+звіт!DF169</f>
        <v>16724.009999999998</v>
      </c>
    </row>
    <row r="169" spans="1:18" ht="20.100000000000001" customHeight="1" x14ac:dyDescent="0.3">
      <c r="A169" s="487" t="s">
        <v>347</v>
      </c>
      <c r="B169" s="490" t="s">
        <v>348</v>
      </c>
      <c r="C169" s="444">
        <v>1</v>
      </c>
      <c r="D169" s="445">
        <v>9</v>
      </c>
      <c r="E169" s="439">
        <f>звіт!CU170</f>
        <v>2191528.7457949324</v>
      </c>
      <c r="F169" s="439">
        <f>звіт!CV170</f>
        <v>2155695.6558942194</v>
      </c>
      <c r="G169" s="433">
        <f t="shared" si="10"/>
        <v>-35833.089900712948</v>
      </c>
      <c r="H169" s="459">
        <f t="shared" si="11"/>
        <v>0.98364927223999732</v>
      </c>
      <c r="I169" s="434">
        <f>звіт!DW170</f>
        <v>577259.31964814081</v>
      </c>
      <c r="J169" s="434">
        <f>звіт!DX170</f>
        <v>644545.46331177221</v>
      </c>
      <c r="K169" s="435">
        <f t="shared" si="12"/>
        <v>67286.143663631403</v>
      </c>
      <c r="L169" s="465">
        <f t="shared" si="13"/>
        <v>1.1165613812950557</v>
      </c>
      <c r="M169" s="472">
        <f>звіт!EB170*-1</f>
        <v>6151</v>
      </c>
      <c r="N169" s="503">
        <f>звіт!DA170*-1</f>
        <v>35833.089900713145</v>
      </c>
      <c r="O169" s="510">
        <f>'звіт 03.19-03.24'!DH170</f>
        <v>16802.848184830342</v>
      </c>
      <c r="P169" s="509">
        <f>'звіт 03.19-03.24'!DI170</f>
        <v>0</v>
      </c>
      <c r="Q169" s="502">
        <f t="shared" si="14"/>
        <v>58786.938085543487</v>
      </c>
      <c r="R169" s="497">
        <f>звіт!DE170+звіт!DF170</f>
        <v>18735.830000000002</v>
      </c>
    </row>
    <row r="170" spans="1:18" ht="20.100000000000001" customHeight="1" x14ac:dyDescent="0.3">
      <c r="A170" s="487" t="s">
        <v>349</v>
      </c>
      <c r="B170" s="490" t="s">
        <v>350</v>
      </c>
      <c r="C170" s="444">
        <v>1</v>
      </c>
      <c r="D170" s="445">
        <v>9</v>
      </c>
      <c r="E170" s="439">
        <f>звіт!CU171</f>
        <v>2090358.2907934219</v>
      </c>
      <c r="F170" s="439">
        <f>звіт!CV171</f>
        <v>2086824.7152887639</v>
      </c>
      <c r="G170" s="433">
        <f t="shared" si="10"/>
        <v>-3533.5755046580452</v>
      </c>
      <c r="H170" s="459">
        <f t="shared" si="11"/>
        <v>0.99830958380665125</v>
      </c>
      <c r="I170" s="434">
        <f>звіт!DW171</f>
        <v>542763.547885451</v>
      </c>
      <c r="J170" s="434">
        <f>звіт!DX171</f>
        <v>524289.89740606316</v>
      </c>
      <c r="K170" s="435">
        <f t="shared" si="12"/>
        <v>-18473.650479387841</v>
      </c>
      <c r="L170" s="465">
        <f t="shared" si="13"/>
        <v>0.9659637229667335</v>
      </c>
      <c r="M170" s="472">
        <f>звіт!EB171*-1</f>
        <v>-1344</v>
      </c>
      <c r="N170" s="503">
        <f>звіт!DA171*-1</f>
        <v>3533.5755046580307</v>
      </c>
      <c r="O170" s="510">
        <f>'звіт 03.19-03.24'!DH171</f>
        <v>16786.720173622751</v>
      </c>
      <c r="P170" s="509">
        <f>'звіт 03.19-03.24'!DI171</f>
        <v>0</v>
      </c>
      <c r="Q170" s="502">
        <f t="shared" si="14"/>
        <v>18976.295678280781</v>
      </c>
      <c r="R170" s="497">
        <f>звіт!DE171+звіт!DF171</f>
        <v>88477.73</v>
      </c>
    </row>
    <row r="171" spans="1:18" ht="20.100000000000001" customHeight="1" x14ac:dyDescent="0.3">
      <c r="A171" s="487" t="s">
        <v>351</v>
      </c>
      <c r="B171" s="490" t="s">
        <v>352</v>
      </c>
      <c r="C171" s="444">
        <v>1</v>
      </c>
      <c r="D171" s="445">
        <v>9</v>
      </c>
      <c r="E171" s="439">
        <f>звіт!CU172</f>
        <v>2553688.2912913864</v>
      </c>
      <c r="F171" s="439">
        <f>звіт!CV172</f>
        <v>2667144.6736801551</v>
      </c>
      <c r="G171" s="433">
        <f t="shared" si="10"/>
        <v>113456.38238876872</v>
      </c>
      <c r="H171" s="459">
        <f t="shared" si="11"/>
        <v>1.0444284381831874</v>
      </c>
      <c r="I171" s="434">
        <f>звіт!DW172</f>
        <v>630841.17289368284</v>
      </c>
      <c r="J171" s="434">
        <f>звіт!DX172</f>
        <v>787378.74892102985</v>
      </c>
      <c r="K171" s="435">
        <f t="shared" si="12"/>
        <v>156537.57602734701</v>
      </c>
      <c r="L171" s="465">
        <f t="shared" si="13"/>
        <v>1.2481410262258337</v>
      </c>
      <c r="M171" s="472">
        <f>звіт!EB172*-1</f>
        <v>19849</v>
      </c>
      <c r="N171" s="503">
        <f>звіт!DA172*-1</f>
        <v>-113456.38238876848</v>
      </c>
      <c r="O171" s="510">
        <f>'звіт 03.19-03.24'!DH172</f>
        <v>18833.329153852086</v>
      </c>
      <c r="P171" s="509">
        <f>'звіт 03.19-03.24'!DI172</f>
        <v>0</v>
      </c>
      <c r="Q171" s="502">
        <f t="shared" si="14"/>
        <v>-74774.053234916399</v>
      </c>
      <c r="R171" s="497">
        <f>звіт!DE172+звіт!DF172</f>
        <v>65745.95</v>
      </c>
    </row>
    <row r="172" spans="1:18" ht="20.100000000000001" customHeight="1" x14ac:dyDescent="0.3">
      <c r="A172" s="487" t="s">
        <v>353</v>
      </c>
      <c r="B172" s="490" t="s">
        <v>354</v>
      </c>
      <c r="C172" s="444">
        <v>1</v>
      </c>
      <c r="D172" s="445">
        <v>10</v>
      </c>
      <c r="E172" s="439">
        <f>звіт!CU173</f>
        <v>2844360.5978095871</v>
      </c>
      <c r="F172" s="439">
        <f>звіт!CV173</f>
        <v>2856147.5383248958</v>
      </c>
      <c r="G172" s="433">
        <f t="shared" si="10"/>
        <v>11786.940515308641</v>
      </c>
      <c r="H172" s="459">
        <f t="shared" si="11"/>
        <v>1.0041439684280486</v>
      </c>
      <c r="I172" s="434">
        <f>звіт!DW173</f>
        <v>685292.6764325141</v>
      </c>
      <c r="J172" s="434">
        <f>звіт!DX173</f>
        <v>668257.54676542769</v>
      </c>
      <c r="K172" s="435">
        <f t="shared" si="12"/>
        <v>-17035.12966708641</v>
      </c>
      <c r="L172" s="465">
        <f t="shared" si="13"/>
        <v>0.97514181859381943</v>
      </c>
      <c r="M172" s="472">
        <f>звіт!EB173*-1</f>
        <v>-42045</v>
      </c>
      <c r="N172" s="503">
        <f>звіт!DA173*-1</f>
        <v>-11786.940515308881</v>
      </c>
      <c r="O172" s="510">
        <f>'звіт 03.19-03.24'!DH173</f>
        <v>22553.375230678794</v>
      </c>
      <c r="P172" s="509">
        <f>'звіт 03.19-03.24'!DI173</f>
        <v>81.180000000000007</v>
      </c>
      <c r="Q172" s="502">
        <f t="shared" si="14"/>
        <v>-31197.385284630087</v>
      </c>
      <c r="R172" s="497">
        <f>звіт!DE173+звіт!DF173</f>
        <v>47901.67</v>
      </c>
    </row>
    <row r="173" spans="1:18" ht="20.100000000000001" customHeight="1" x14ac:dyDescent="0.3">
      <c r="A173" s="487" t="s">
        <v>355</v>
      </c>
      <c r="B173" s="490" t="s">
        <v>356</v>
      </c>
      <c r="C173" s="444">
        <v>1</v>
      </c>
      <c r="D173" s="445">
        <v>8</v>
      </c>
      <c r="E173" s="439">
        <f>звіт!CU174</f>
        <v>4271916.531770858</v>
      </c>
      <c r="F173" s="439">
        <f>звіт!CV174</f>
        <v>4168328.9795317333</v>
      </c>
      <c r="G173" s="433">
        <f t="shared" si="10"/>
        <v>-103587.55223912466</v>
      </c>
      <c r="H173" s="459">
        <f t="shared" si="11"/>
        <v>0.97575150369424846</v>
      </c>
      <c r="I173" s="434">
        <f>звіт!DW174</f>
        <v>1120541.9673491267</v>
      </c>
      <c r="J173" s="434">
        <f>звіт!DX174</f>
        <v>1012399.5042734352</v>
      </c>
      <c r="K173" s="435">
        <f t="shared" si="12"/>
        <v>-108142.46307569148</v>
      </c>
      <c r="L173" s="465">
        <f t="shared" si="13"/>
        <v>0.90349093007955361</v>
      </c>
      <c r="M173" s="472">
        <f>звіт!EB174*-1</f>
        <v>-150217</v>
      </c>
      <c r="N173" s="503">
        <f>звіт!DA174*-1</f>
        <v>103587.55223912463</v>
      </c>
      <c r="O173" s="510">
        <f>'звіт 03.19-03.24'!DH174</f>
        <v>31422.177504235438</v>
      </c>
      <c r="P173" s="509">
        <f>'звіт 03.19-03.24'!DI174</f>
        <v>26167.89</v>
      </c>
      <c r="Q173" s="502">
        <f t="shared" si="14"/>
        <v>10960.619743360072</v>
      </c>
      <c r="R173" s="497">
        <f>звіт!DE174+звіт!DF174</f>
        <v>30660.660000000003</v>
      </c>
    </row>
    <row r="174" spans="1:18" ht="20.100000000000001" customHeight="1" x14ac:dyDescent="0.3">
      <c r="A174" s="487" t="s">
        <v>357</v>
      </c>
      <c r="B174" s="490" t="s">
        <v>358</v>
      </c>
      <c r="C174" s="444">
        <v>1</v>
      </c>
      <c r="D174" s="445">
        <v>9</v>
      </c>
      <c r="E174" s="439">
        <f>звіт!CU175</f>
        <v>5750155.9776448654</v>
      </c>
      <c r="F174" s="439">
        <f>звіт!CV175</f>
        <v>5528459.8469845466</v>
      </c>
      <c r="G174" s="433">
        <f t="shared" si="10"/>
        <v>-221696.13066031877</v>
      </c>
      <c r="H174" s="459">
        <f t="shared" si="11"/>
        <v>0.96144519704818154</v>
      </c>
      <c r="I174" s="434">
        <f>звіт!DW175</f>
        <v>1649242.1489793945</v>
      </c>
      <c r="J174" s="434">
        <f>звіт!DX175</f>
        <v>1423614.9205138835</v>
      </c>
      <c r="K174" s="435">
        <f t="shared" si="12"/>
        <v>-225627.228465511</v>
      </c>
      <c r="L174" s="465">
        <f t="shared" si="13"/>
        <v>0.86319338939698054</v>
      </c>
      <c r="M174" s="472">
        <f>звіт!EB175*-1</f>
        <v>-47510</v>
      </c>
      <c r="N174" s="503">
        <f>звіт!DA175*-1</f>
        <v>221696.13066031915</v>
      </c>
      <c r="O174" s="510">
        <f>'звіт 03.19-03.24'!DH175</f>
        <v>45712.219169399395</v>
      </c>
      <c r="P174" s="509">
        <f>'звіт 03.19-03.24'!DI175</f>
        <v>22065.97</v>
      </c>
      <c r="Q174" s="502">
        <f t="shared" si="14"/>
        <v>241964.31982971853</v>
      </c>
      <c r="R174" s="497">
        <f>звіт!DE175+звіт!DF175</f>
        <v>200059.8</v>
      </c>
    </row>
    <row r="175" spans="1:18" ht="20.100000000000001" customHeight="1" x14ac:dyDescent="0.3">
      <c r="A175" s="487" t="s">
        <v>359</v>
      </c>
      <c r="B175" s="490" t="s">
        <v>360</v>
      </c>
      <c r="C175" s="444">
        <v>1</v>
      </c>
      <c r="D175" s="445">
        <v>1</v>
      </c>
      <c r="E175" s="439">
        <f>звіт!CU176</f>
        <v>31478.603409294417</v>
      </c>
      <c r="F175" s="439">
        <f>звіт!CV176</f>
        <v>17004.292262287683</v>
      </c>
      <c r="G175" s="433">
        <f t="shared" si="10"/>
        <v>-14474.311147006734</v>
      </c>
      <c r="H175" s="459">
        <f t="shared" si="11"/>
        <v>0.54018572683141886</v>
      </c>
      <c r="I175" s="434">
        <f>звіт!DW176</f>
        <v>20108.599454236661</v>
      </c>
      <c r="J175" s="434">
        <f>звіт!DX176</f>
        <v>0</v>
      </c>
      <c r="K175" s="435">
        <f t="shared" si="12"/>
        <v>-20108.599454236661</v>
      </c>
      <c r="L175" s="465">
        <f t="shared" si="13"/>
        <v>0</v>
      </c>
      <c r="M175" s="472">
        <f>звіт!EB176*-1</f>
        <v>2580</v>
      </c>
      <c r="N175" s="503">
        <f>звіт!DA176*-1</f>
        <v>14474.311147006732</v>
      </c>
      <c r="O175" s="510">
        <f>'звіт 03.19-03.24'!DH176</f>
        <v>941.84021250948149</v>
      </c>
      <c r="P175" s="509">
        <f>'звіт 03.19-03.24'!DI176</f>
        <v>0</v>
      </c>
      <c r="Q175" s="502">
        <f t="shared" si="14"/>
        <v>17996.151359516211</v>
      </c>
      <c r="R175" s="497">
        <f>звіт!DE176+звіт!DF176</f>
        <v>0</v>
      </c>
    </row>
    <row r="176" spans="1:18" ht="20.100000000000001" customHeight="1" x14ac:dyDescent="0.3">
      <c r="A176" s="487" t="s">
        <v>361</v>
      </c>
      <c r="B176" s="490" t="s">
        <v>362</v>
      </c>
      <c r="C176" s="444">
        <v>1</v>
      </c>
      <c r="D176" s="445">
        <v>9</v>
      </c>
      <c r="E176" s="439">
        <f>звіт!CU177</f>
        <v>4413679.5886565568</v>
      </c>
      <c r="F176" s="439">
        <f>звіт!CV177</f>
        <v>4390885.1235044952</v>
      </c>
      <c r="G176" s="433">
        <f t="shared" si="10"/>
        <v>-22794.465152061544</v>
      </c>
      <c r="H176" s="459">
        <f t="shared" si="11"/>
        <v>0.99483549616726941</v>
      </c>
      <c r="I176" s="434">
        <f>звіт!DW177</f>
        <v>1149108.0229676922</v>
      </c>
      <c r="J176" s="434">
        <f>звіт!DX177</f>
        <v>1145928.3378849458</v>
      </c>
      <c r="K176" s="435">
        <f t="shared" si="12"/>
        <v>-3179.6850827464368</v>
      </c>
      <c r="L176" s="465">
        <f t="shared" si="13"/>
        <v>0.99723291020583549</v>
      </c>
      <c r="M176" s="472">
        <f>звіт!EB177*-1</f>
        <v>13294</v>
      </c>
      <c r="N176" s="503">
        <f>звіт!DA177*-1</f>
        <v>22794.46515206225</v>
      </c>
      <c r="O176" s="510">
        <f>'звіт 03.19-03.24'!DH177</f>
        <v>33080.689507588228</v>
      </c>
      <c r="P176" s="509">
        <f>'звіт 03.19-03.24'!DI177</f>
        <v>10507.11</v>
      </c>
      <c r="Q176" s="502">
        <f t="shared" si="14"/>
        <v>79676.264659650478</v>
      </c>
      <c r="R176" s="497">
        <f>звіт!DE177+звіт!DF177</f>
        <v>87995.430000000008</v>
      </c>
    </row>
    <row r="177" spans="1:18" ht="20.100000000000001" customHeight="1" x14ac:dyDescent="0.3">
      <c r="A177" s="487" t="s">
        <v>363</v>
      </c>
      <c r="B177" s="490" t="s">
        <v>364</v>
      </c>
      <c r="C177" s="444">
        <v>1</v>
      </c>
      <c r="D177" s="445">
        <v>8</v>
      </c>
      <c r="E177" s="439">
        <f>звіт!CU178</f>
        <v>3484795.0188051979</v>
      </c>
      <c r="F177" s="439">
        <f>звіт!CV178</f>
        <v>3387013.9895353932</v>
      </c>
      <c r="G177" s="433">
        <f t="shared" si="10"/>
        <v>-97781.029269804712</v>
      </c>
      <c r="H177" s="459">
        <f t="shared" si="11"/>
        <v>0.97194066545029378</v>
      </c>
      <c r="I177" s="434">
        <f>звіт!DW178</f>
        <v>920613.76902727608</v>
      </c>
      <c r="J177" s="434">
        <f>звіт!DX178</f>
        <v>831607.38319527637</v>
      </c>
      <c r="K177" s="435">
        <f t="shared" si="12"/>
        <v>-89006.385831999709</v>
      </c>
      <c r="L177" s="465">
        <f t="shared" si="13"/>
        <v>0.90331842861089928</v>
      </c>
      <c r="M177" s="472">
        <f>звіт!EB178*-1</f>
        <v>-54469</v>
      </c>
      <c r="N177" s="503">
        <f>звіт!DA178*-1</f>
        <v>97781.029269804771</v>
      </c>
      <c r="O177" s="510">
        <f>'звіт 03.19-03.24'!DH178</f>
        <v>27291.758191958164</v>
      </c>
      <c r="P177" s="509">
        <f>'звіт 03.19-03.24'!DI178</f>
        <v>3380.24</v>
      </c>
      <c r="Q177" s="502">
        <f t="shared" si="14"/>
        <v>73984.027461762933</v>
      </c>
      <c r="R177" s="497">
        <f>звіт!DE178+звіт!DF178</f>
        <v>43407.54</v>
      </c>
    </row>
    <row r="178" spans="1:18" ht="20.100000000000001" customHeight="1" x14ac:dyDescent="0.3">
      <c r="A178" s="487" t="s">
        <v>365</v>
      </c>
      <c r="B178" s="490" t="s">
        <v>366</v>
      </c>
      <c r="C178" s="444">
        <v>1</v>
      </c>
      <c r="D178" s="445">
        <v>1</v>
      </c>
      <c r="E178" s="439">
        <f>звіт!CU179</f>
        <v>27843.316550077729</v>
      </c>
      <c r="F178" s="439">
        <f>звіт!CV179</f>
        <v>25563.200081537543</v>
      </c>
      <c r="G178" s="433">
        <f t="shared" si="10"/>
        <v>-2280.1164685401855</v>
      </c>
      <c r="H178" s="459">
        <f t="shared" si="11"/>
        <v>0.91810902036618836</v>
      </c>
      <c r="I178" s="434">
        <f>звіт!DW179</f>
        <v>16691.426911481154</v>
      </c>
      <c r="J178" s="434">
        <f>звіт!DX179</f>
        <v>4902</v>
      </c>
      <c r="K178" s="435">
        <f t="shared" si="12"/>
        <v>-11789.426911481154</v>
      </c>
      <c r="L178" s="465">
        <f t="shared" si="13"/>
        <v>0.29368369918261283</v>
      </c>
      <c r="M178" s="472">
        <f>звіт!EB179*-1</f>
        <v>2112</v>
      </c>
      <c r="N178" s="503">
        <f>звіт!DA179*-1</f>
        <v>2280.1164685401864</v>
      </c>
      <c r="O178" s="510">
        <f>'звіт 03.19-03.24'!DH179</f>
        <v>712.39474919709596</v>
      </c>
      <c r="P178" s="509">
        <f>'звіт 03.19-03.24'!DI179</f>
        <v>0</v>
      </c>
      <c r="Q178" s="502">
        <f t="shared" si="14"/>
        <v>5104.5112177372821</v>
      </c>
      <c r="R178" s="497">
        <f>звіт!DE179+звіт!DF179</f>
        <v>668.7399999999999</v>
      </c>
    </row>
    <row r="179" spans="1:18" ht="20.100000000000001" customHeight="1" x14ac:dyDescent="0.3">
      <c r="A179" s="487" t="s">
        <v>367</v>
      </c>
      <c r="B179" s="490" t="s">
        <v>368</v>
      </c>
      <c r="C179" s="444">
        <v>1</v>
      </c>
      <c r="D179" s="445">
        <v>1</v>
      </c>
      <c r="E179" s="439">
        <f>звіт!CU180</f>
        <v>26557.327786452413</v>
      </c>
      <c r="F179" s="439">
        <f>звіт!CV180</f>
        <v>20654.139884664171</v>
      </c>
      <c r="G179" s="433">
        <f t="shared" si="10"/>
        <v>-5903.187901788242</v>
      </c>
      <c r="H179" s="459">
        <f t="shared" si="11"/>
        <v>0.77771905557457433</v>
      </c>
      <c r="I179" s="434">
        <f>звіт!DW180</f>
        <v>15919.560150214016</v>
      </c>
      <c r="J179" s="434">
        <f>звіт!DX180</f>
        <v>0</v>
      </c>
      <c r="K179" s="435">
        <f t="shared" si="12"/>
        <v>-15919.560150214016</v>
      </c>
      <c r="L179" s="465">
        <f t="shared" si="13"/>
        <v>0</v>
      </c>
      <c r="M179" s="472">
        <f>звіт!EB180*-1</f>
        <v>300</v>
      </c>
      <c r="N179" s="503">
        <f>звіт!DA180*-1</f>
        <v>5903.1879017882384</v>
      </c>
      <c r="O179" s="510">
        <f>'звіт 03.19-03.24'!DH180</f>
        <v>719.07762676930145</v>
      </c>
      <c r="P179" s="509">
        <f>'звіт 03.19-03.24'!DI180</f>
        <v>0</v>
      </c>
      <c r="Q179" s="502">
        <f t="shared" si="14"/>
        <v>6922.2655285575402</v>
      </c>
      <c r="R179" s="497">
        <f>звіт!DE180+звіт!DF180</f>
        <v>85.899999999999977</v>
      </c>
    </row>
    <row r="180" spans="1:18" ht="20.100000000000001" customHeight="1" x14ac:dyDescent="0.3">
      <c r="A180" s="487" t="s">
        <v>369</v>
      </c>
      <c r="B180" s="490" t="s">
        <v>370</v>
      </c>
      <c r="C180" s="444">
        <v>1</v>
      </c>
      <c r="D180" s="445">
        <v>9</v>
      </c>
      <c r="E180" s="439">
        <f>звіт!CU181</f>
        <v>3842341.9235266796</v>
      </c>
      <c r="F180" s="439">
        <f>звіт!CV181</f>
        <v>3870899.8478592183</v>
      </c>
      <c r="G180" s="433">
        <f t="shared" si="10"/>
        <v>28557.92433253862</v>
      </c>
      <c r="H180" s="459">
        <f t="shared" si="11"/>
        <v>1.0074324266035977</v>
      </c>
      <c r="I180" s="434">
        <f>звіт!DW181</f>
        <v>909375.17179162952</v>
      </c>
      <c r="J180" s="434">
        <f>звіт!DX181</f>
        <v>1213109.1100345564</v>
      </c>
      <c r="K180" s="435">
        <f t="shared" si="12"/>
        <v>303733.93824292684</v>
      </c>
      <c r="L180" s="465">
        <f t="shared" si="13"/>
        <v>1.3340028930463512</v>
      </c>
      <c r="M180" s="472">
        <f>звіт!EB181*-1</f>
        <v>-9914</v>
      </c>
      <c r="N180" s="503">
        <f>звіт!DA181*-1</f>
        <v>-28557.924332538765</v>
      </c>
      <c r="O180" s="510">
        <f>'звіт 03.19-03.24'!DH181</f>
        <v>26820.615323117687</v>
      </c>
      <c r="P180" s="509">
        <f>'звіт 03.19-03.24'!DI181</f>
        <v>782.6</v>
      </c>
      <c r="Q180" s="502">
        <f t="shared" si="14"/>
        <v>-10868.709009421078</v>
      </c>
      <c r="R180" s="497">
        <f>звіт!DE181+звіт!DF181</f>
        <v>28736.03</v>
      </c>
    </row>
    <row r="181" spans="1:18" ht="20.100000000000001" customHeight="1" x14ac:dyDescent="0.3">
      <c r="A181" s="487" t="s">
        <v>371</v>
      </c>
      <c r="B181" s="490" t="s">
        <v>372</v>
      </c>
      <c r="C181" s="444">
        <v>2</v>
      </c>
      <c r="D181" s="445">
        <v>1</v>
      </c>
      <c r="E181" s="439">
        <f>звіт!CU182</f>
        <v>0</v>
      </c>
      <c r="F181" s="439">
        <f>звіт!CV182</f>
        <v>0</v>
      </c>
      <c r="G181" s="433">
        <f t="shared" si="10"/>
        <v>0</v>
      </c>
      <c r="H181" s="459" t="e">
        <f t="shared" si="11"/>
        <v>#DIV/0!</v>
      </c>
      <c r="I181" s="434">
        <f>звіт!DW182</f>
        <v>0</v>
      </c>
      <c r="J181" s="434">
        <f>звіт!DX182</f>
        <v>0</v>
      </c>
      <c r="K181" s="435">
        <f t="shared" si="12"/>
        <v>0</v>
      </c>
      <c r="L181" s="465" t="e">
        <f t="shared" si="13"/>
        <v>#DIV/0!</v>
      </c>
      <c r="M181" s="472">
        <f>звіт!EB182*-1</f>
        <v>0</v>
      </c>
      <c r="N181" s="503">
        <f>звіт!DA182*-1</f>
        <v>0</v>
      </c>
      <c r="O181" s="510">
        <f>'звіт 03.19-03.24'!DH182</f>
        <v>482.50376071323012</v>
      </c>
      <c r="P181" s="509">
        <f>'звіт 03.19-03.24'!DI182</f>
        <v>0</v>
      </c>
      <c r="Q181" s="502">
        <f t="shared" si="14"/>
        <v>482.50376071323012</v>
      </c>
      <c r="R181" s="497">
        <f>звіт!DE182+звіт!DF182</f>
        <v>0</v>
      </c>
    </row>
    <row r="182" spans="1:18" ht="20.100000000000001" customHeight="1" x14ac:dyDescent="0.3">
      <c r="A182" s="487" t="s">
        <v>373</v>
      </c>
      <c r="B182" s="490" t="s">
        <v>374</v>
      </c>
      <c r="C182" s="444">
        <v>3</v>
      </c>
      <c r="D182" s="445">
        <v>1</v>
      </c>
      <c r="E182" s="439">
        <f>звіт!CU183</f>
        <v>18568.751807656437</v>
      </c>
      <c r="F182" s="439">
        <f>звіт!CV183</f>
        <v>7734.1213279498834</v>
      </c>
      <c r="G182" s="433">
        <f t="shared" si="10"/>
        <v>-10834.630479706553</v>
      </c>
      <c r="H182" s="459">
        <f t="shared" si="11"/>
        <v>0.4165127202982421</v>
      </c>
      <c r="I182" s="434">
        <f>звіт!DW183</f>
        <v>15222.584495080333</v>
      </c>
      <c r="J182" s="434">
        <f>звіт!DX183</f>
        <v>3025.4860629119999</v>
      </c>
      <c r="K182" s="435">
        <f t="shared" si="12"/>
        <v>-12197.098432168334</v>
      </c>
      <c r="L182" s="465">
        <f t="shared" si="13"/>
        <v>0.19874982884081102</v>
      </c>
      <c r="M182" s="472">
        <f>звіт!EB183*-1</f>
        <v>1956</v>
      </c>
      <c r="N182" s="503">
        <f>звіт!DA183*-1</f>
        <v>10834.630479706553</v>
      </c>
      <c r="O182" s="510">
        <f>'звіт 03.19-03.24'!DH183</f>
        <v>611.70606044253464</v>
      </c>
      <c r="P182" s="509">
        <f>'звіт 03.19-03.24'!DI183</f>
        <v>0</v>
      </c>
      <c r="Q182" s="502">
        <f t="shared" si="14"/>
        <v>13402.336540149088</v>
      </c>
      <c r="R182" s="497">
        <f>звіт!DE183+звіт!DF183</f>
        <v>-0.13999999999998636</v>
      </c>
    </row>
    <row r="183" spans="1:18" ht="20.100000000000001" customHeight="1" x14ac:dyDescent="0.3">
      <c r="A183" s="487" t="s">
        <v>375</v>
      </c>
      <c r="B183" s="490" t="s">
        <v>376</v>
      </c>
      <c r="C183" s="444">
        <v>3</v>
      </c>
      <c r="D183" s="445">
        <v>1</v>
      </c>
      <c r="E183" s="439">
        <f>звіт!CU184</f>
        <v>0</v>
      </c>
      <c r="F183" s="439">
        <f>звіт!CV184</f>
        <v>0</v>
      </c>
      <c r="G183" s="433">
        <f t="shared" si="10"/>
        <v>0</v>
      </c>
      <c r="H183" s="459" t="e">
        <f t="shared" si="11"/>
        <v>#DIV/0!</v>
      </c>
      <c r="I183" s="434">
        <f>звіт!DW184</f>
        <v>0</v>
      </c>
      <c r="J183" s="434">
        <f>звіт!DX184</f>
        <v>0</v>
      </c>
      <c r="K183" s="435">
        <f t="shared" si="12"/>
        <v>0</v>
      </c>
      <c r="L183" s="465" t="e">
        <f t="shared" si="13"/>
        <v>#DIV/0!</v>
      </c>
      <c r="M183" s="472">
        <f>звіт!EB184*-1</f>
        <v>0</v>
      </c>
      <c r="N183" s="503">
        <f>звіт!DA184*-1</f>
        <v>0</v>
      </c>
      <c r="O183" s="510">
        <f>'звіт 03.19-03.24'!DH184</f>
        <v>942.73126285244223</v>
      </c>
      <c r="P183" s="509">
        <f>'звіт 03.19-03.24'!DI184</f>
        <v>0</v>
      </c>
      <c r="Q183" s="502">
        <f t="shared" si="14"/>
        <v>942.73126285244223</v>
      </c>
      <c r="R183" s="497">
        <f>звіт!DE184+звіт!DF184</f>
        <v>0</v>
      </c>
    </row>
    <row r="184" spans="1:18" ht="20.100000000000001" customHeight="1" x14ac:dyDescent="0.3">
      <c r="A184" s="487" t="s">
        <v>377</v>
      </c>
      <c r="B184" s="490" t="s">
        <v>378</v>
      </c>
      <c r="C184" s="444">
        <v>3</v>
      </c>
      <c r="D184" s="445">
        <v>1</v>
      </c>
      <c r="E184" s="439">
        <f>звіт!CU185</f>
        <v>22868.369573860538</v>
      </c>
      <c r="F184" s="439">
        <f>звіт!CV185</f>
        <v>8368.4949728658066</v>
      </c>
      <c r="G184" s="433">
        <f t="shared" si="10"/>
        <v>-14499.874600994732</v>
      </c>
      <c r="H184" s="459">
        <f t="shared" si="11"/>
        <v>0.36594191579059188</v>
      </c>
      <c r="I184" s="434">
        <f>звіт!DW185</f>
        <v>19163.220455698964</v>
      </c>
      <c r="J184" s="434">
        <f>звіт!DX185</f>
        <v>2722.2506105279999</v>
      </c>
      <c r="K184" s="435">
        <f t="shared" si="12"/>
        <v>-16440.969845170963</v>
      </c>
      <c r="L184" s="465">
        <f t="shared" si="13"/>
        <v>0.14205600863493839</v>
      </c>
      <c r="M184" s="472">
        <f>звіт!EB185*-1</f>
        <v>2431</v>
      </c>
      <c r="N184" s="503">
        <f>звіт!DA185*-1</f>
        <v>0</v>
      </c>
      <c r="O184" s="510">
        <f>'звіт 03.19-03.24'!DH185</f>
        <v>804.61845969353055</v>
      </c>
      <c r="P184" s="509">
        <f>'звіт 03.19-03.24'!DI185</f>
        <v>0</v>
      </c>
      <c r="Q184" s="502">
        <f t="shared" si="14"/>
        <v>3235.6184596935304</v>
      </c>
      <c r="R184" s="497">
        <f>звіт!DE185+звіт!DF185</f>
        <v>0</v>
      </c>
    </row>
    <row r="185" spans="1:18" ht="20.100000000000001" customHeight="1" x14ac:dyDescent="0.3">
      <c r="A185" s="487" t="s">
        <v>379</v>
      </c>
      <c r="B185" s="490" t="s">
        <v>380</v>
      </c>
      <c r="C185" s="444">
        <v>3</v>
      </c>
      <c r="D185" s="445">
        <v>1</v>
      </c>
      <c r="E185" s="439">
        <f>звіт!CU186</f>
        <v>16212.848579393714</v>
      </c>
      <c r="F185" s="439">
        <f>звіт!CV186</f>
        <v>5319.7814983893659</v>
      </c>
      <c r="G185" s="433">
        <f t="shared" si="10"/>
        <v>-10893.067081004348</v>
      </c>
      <c r="H185" s="459">
        <f t="shared" si="11"/>
        <v>0.3281213336656168</v>
      </c>
      <c r="I185" s="434">
        <f>звіт!DW186</f>
        <v>13058.102000957277</v>
      </c>
      <c r="J185" s="434">
        <f>звіт!DX186</f>
        <v>1537.104</v>
      </c>
      <c r="K185" s="435">
        <f t="shared" si="12"/>
        <v>-11520.998000957277</v>
      </c>
      <c r="L185" s="465">
        <f t="shared" si="13"/>
        <v>0.11771266604345076</v>
      </c>
      <c r="M185" s="472">
        <f>звіт!EB186*-1</f>
        <v>1696</v>
      </c>
      <c r="N185" s="503">
        <f>звіт!DA186*-1</f>
        <v>0</v>
      </c>
      <c r="O185" s="510">
        <f>'звіт 03.19-03.24'!DH186</f>
        <v>456.2177755958889</v>
      </c>
      <c r="P185" s="509">
        <f>'звіт 03.19-03.24'!DI186</f>
        <v>0</v>
      </c>
      <c r="Q185" s="502">
        <f t="shared" si="14"/>
        <v>2152.2177755958887</v>
      </c>
      <c r="R185" s="497">
        <f>звіт!DE186+звіт!DF186</f>
        <v>0</v>
      </c>
    </row>
    <row r="186" spans="1:18" ht="20.100000000000001" customHeight="1" x14ac:dyDescent="0.3">
      <c r="A186" s="487" t="s">
        <v>381</v>
      </c>
      <c r="B186" s="490" t="s">
        <v>382</v>
      </c>
      <c r="C186" s="444">
        <v>3</v>
      </c>
      <c r="D186" s="445">
        <v>1</v>
      </c>
      <c r="E186" s="439">
        <f>звіт!CU187</f>
        <v>25693.986310887187</v>
      </c>
      <c r="F186" s="439">
        <f>звіт!CV187</f>
        <v>9410.9852124354784</v>
      </c>
      <c r="G186" s="433">
        <f t="shared" si="10"/>
        <v>-16283.001098451708</v>
      </c>
      <c r="H186" s="459">
        <f t="shared" si="11"/>
        <v>0.36627190108090807</v>
      </c>
      <c r="I186" s="434">
        <f>звіт!DW187</f>
        <v>21046.425963868965</v>
      </c>
      <c r="J186" s="434">
        <f>звіт!DX187</f>
        <v>3272.88</v>
      </c>
      <c r="K186" s="435">
        <f t="shared" si="12"/>
        <v>-17773.545963868964</v>
      </c>
      <c r="L186" s="465">
        <f t="shared" si="13"/>
        <v>0.15550763847594132</v>
      </c>
      <c r="M186" s="472">
        <f>звіт!EB187*-1</f>
        <v>2936</v>
      </c>
      <c r="N186" s="503">
        <f>звіт!DA187*-1</f>
        <v>16283.00109845171</v>
      </c>
      <c r="O186" s="510">
        <f>'звіт 03.19-03.24'!DH187</f>
        <v>802.92546404190512</v>
      </c>
      <c r="P186" s="509">
        <f>'звіт 03.19-03.24'!DI187</f>
        <v>0</v>
      </c>
      <c r="Q186" s="502">
        <f t="shared" si="14"/>
        <v>20021.926562493616</v>
      </c>
      <c r="R186" s="497">
        <f>звіт!DE187+звіт!DF187</f>
        <v>1075.5700000000002</v>
      </c>
    </row>
    <row r="187" spans="1:18" ht="20.100000000000001" customHeight="1" x14ac:dyDescent="0.3">
      <c r="A187" s="487" t="s">
        <v>383</v>
      </c>
      <c r="B187" s="490" t="s">
        <v>384</v>
      </c>
      <c r="C187" s="444">
        <v>3</v>
      </c>
      <c r="D187" s="445">
        <v>1</v>
      </c>
      <c r="E187" s="439">
        <f>звіт!CU188</f>
        <v>36165.784706464648</v>
      </c>
      <c r="F187" s="439">
        <f>звіт!CV188</f>
        <v>13367.209256031298</v>
      </c>
      <c r="G187" s="433">
        <f t="shared" si="10"/>
        <v>-22798.575450433353</v>
      </c>
      <c r="H187" s="459">
        <f t="shared" si="11"/>
        <v>0.36960926921742981</v>
      </c>
      <c r="I187" s="434">
        <f>звіт!DW188</f>
        <v>29727.082713932425</v>
      </c>
      <c r="J187" s="434">
        <f>звіт!DX188</f>
        <v>4050.0476761919999</v>
      </c>
      <c r="K187" s="435">
        <f t="shared" si="12"/>
        <v>-25677.035037740425</v>
      </c>
      <c r="L187" s="465">
        <f t="shared" si="13"/>
        <v>0.13624100673335943</v>
      </c>
      <c r="M187" s="472">
        <f>звіт!EB188*-1</f>
        <v>4165</v>
      </c>
      <c r="N187" s="503">
        <f>звіт!DA188*-1</f>
        <v>0</v>
      </c>
      <c r="O187" s="510">
        <f>'звіт 03.19-03.24'!DH188</f>
        <v>1239.8965522298427</v>
      </c>
      <c r="P187" s="509">
        <f>'звіт 03.19-03.24'!DI188</f>
        <v>0</v>
      </c>
      <c r="Q187" s="502">
        <f t="shared" si="14"/>
        <v>5404.8965522298422</v>
      </c>
      <c r="R187" s="497">
        <f>звіт!DE188+звіт!DF188</f>
        <v>0</v>
      </c>
    </row>
    <row r="188" spans="1:18" ht="20.100000000000001" customHeight="1" x14ac:dyDescent="0.3">
      <c r="A188" s="487" t="s">
        <v>385</v>
      </c>
      <c r="B188" s="490" t="s">
        <v>386</v>
      </c>
      <c r="C188" s="444">
        <v>3</v>
      </c>
      <c r="D188" s="445">
        <v>1</v>
      </c>
      <c r="E188" s="439">
        <f>звіт!CU189</f>
        <v>15125.093821109502</v>
      </c>
      <c r="F188" s="439">
        <f>звіт!CV189</f>
        <v>16552.280904910363</v>
      </c>
      <c r="G188" s="433">
        <f t="shared" si="10"/>
        <v>1427.1870838008617</v>
      </c>
      <c r="H188" s="459">
        <f t="shared" si="11"/>
        <v>1.094358891302148</v>
      </c>
      <c r="I188" s="434">
        <f>звіт!DW189</f>
        <v>12325.807888921219</v>
      </c>
      <c r="J188" s="434">
        <f>звіт!DX189</f>
        <v>12188.610645167999</v>
      </c>
      <c r="K188" s="435">
        <f t="shared" si="12"/>
        <v>-137.19724375322039</v>
      </c>
      <c r="L188" s="465">
        <f t="shared" si="13"/>
        <v>0.98886910740540279</v>
      </c>
      <c r="M188" s="472">
        <f>звіт!EB189*-1</f>
        <v>1656</v>
      </c>
      <c r="N188" s="503">
        <f>звіт!DA189*-1</f>
        <v>0</v>
      </c>
      <c r="O188" s="510">
        <f>'звіт 03.19-03.24'!DH189</f>
        <v>676.30721030718678</v>
      </c>
      <c r="P188" s="509">
        <f>'звіт 03.19-03.24'!DI189</f>
        <v>0</v>
      </c>
      <c r="Q188" s="502">
        <f t="shared" si="14"/>
        <v>2332.3072103071868</v>
      </c>
      <c r="R188" s="497">
        <f>звіт!DE189+звіт!DF189</f>
        <v>0</v>
      </c>
    </row>
    <row r="189" spans="1:18" ht="20.100000000000001" customHeight="1" x14ac:dyDescent="0.3">
      <c r="A189" s="487" t="s">
        <v>387</v>
      </c>
      <c r="B189" s="490" t="s">
        <v>388</v>
      </c>
      <c r="C189" s="444">
        <v>2</v>
      </c>
      <c r="D189" s="445">
        <v>5</v>
      </c>
      <c r="E189" s="439">
        <f>звіт!CU190</f>
        <v>1927635.5689308036</v>
      </c>
      <c r="F189" s="439">
        <f>звіт!CV190</f>
        <v>2009164.8305560851</v>
      </c>
      <c r="G189" s="433">
        <f t="shared" si="10"/>
        <v>81529.261625281535</v>
      </c>
      <c r="H189" s="459">
        <f t="shared" si="11"/>
        <v>1.04229495602766</v>
      </c>
      <c r="I189" s="434">
        <f>звіт!DW190</f>
        <v>608760.57739349583</v>
      </c>
      <c r="J189" s="434">
        <f>звіт!DX190</f>
        <v>653567.87266720773</v>
      </c>
      <c r="K189" s="435">
        <f t="shared" si="12"/>
        <v>44807.295273711905</v>
      </c>
      <c r="L189" s="465">
        <f t="shared" si="13"/>
        <v>1.0736041342650036</v>
      </c>
      <c r="M189" s="472">
        <f>звіт!EB190*-1</f>
        <v>38326</v>
      </c>
      <c r="N189" s="503">
        <f>звіт!DA190*-1</f>
        <v>-81529.261625281331</v>
      </c>
      <c r="O189" s="510">
        <f>'звіт 03.19-03.24'!DH190</f>
        <v>19999.758605304814</v>
      </c>
      <c r="P189" s="509">
        <f>'звіт 03.19-03.24'!DI190</f>
        <v>0</v>
      </c>
      <c r="Q189" s="502">
        <f t="shared" si="14"/>
        <v>-23203.503019976517</v>
      </c>
      <c r="R189" s="497">
        <f>звіт!DE190+звіт!DF190</f>
        <v>80959.05</v>
      </c>
    </row>
    <row r="190" spans="1:18" ht="20.100000000000001" customHeight="1" x14ac:dyDescent="0.3">
      <c r="A190" s="487" t="s">
        <v>389</v>
      </c>
      <c r="B190" s="490" t="s">
        <v>1023</v>
      </c>
      <c r="C190" s="444">
        <v>3</v>
      </c>
      <c r="D190" s="445">
        <v>4</v>
      </c>
      <c r="E190" s="439">
        <f>звіт!CU191</f>
        <v>885039.69636298087</v>
      </c>
      <c r="F190" s="439">
        <f>звіт!CV191</f>
        <v>891276.62777214881</v>
      </c>
      <c r="G190" s="433">
        <f t="shared" si="10"/>
        <v>6236.9314091679407</v>
      </c>
      <c r="H190" s="459">
        <f t="shared" si="11"/>
        <v>1.0070470640297811</v>
      </c>
      <c r="I190" s="434">
        <f>звіт!DW191</f>
        <v>257372.74319548294</v>
      </c>
      <c r="J190" s="434">
        <f>звіт!DX191</f>
        <v>215475.5677644379</v>
      </c>
      <c r="K190" s="435">
        <f t="shared" si="12"/>
        <v>-41897.175431045034</v>
      </c>
      <c r="L190" s="465">
        <f t="shared" si="13"/>
        <v>0.83721207261165653</v>
      </c>
      <c r="M190" s="472">
        <f>звіт!EB191*-1</f>
        <v>14169</v>
      </c>
      <c r="N190" s="503">
        <f>звіт!DA191*-1</f>
        <v>-6236.9314091679043</v>
      </c>
      <c r="O190" s="510">
        <f>'звіт 03.19-03.24'!DH191</f>
        <v>9158.2154249502837</v>
      </c>
      <c r="P190" s="509">
        <f>'звіт 03.19-03.24'!DI191</f>
        <v>0</v>
      </c>
      <c r="Q190" s="502">
        <f t="shared" si="14"/>
        <v>17090.284015782381</v>
      </c>
      <c r="R190" s="497">
        <f>звіт!DE191+звіт!DF191</f>
        <v>53529.860000000008</v>
      </c>
    </row>
    <row r="191" spans="1:18" ht="20.100000000000001" customHeight="1" x14ac:dyDescent="0.3">
      <c r="A191" s="487" t="s">
        <v>391</v>
      </c>
      <c r="B191" s="490" t="s">
        <v>1024</v>
      </c>
      <c r="C191" s="444">
        <v>3</v>
      </c>
      <c r="D191" s="445">
        <v>2</v>
      </c>
      <c r="E191" s="439">
        <f>звіт!CU192</f>
        <v>110533.98312435232</v>
      </c>
      <c r="F191" s="439">
        <f>звіт!CV192</f>
        <v>85825.433776106176</v>
      </c>
      <c r="G191" s="433">
        <f t="shared" si="10"/>
        <v>-24708.549348246146</v>
      </c>
      <c r="H191" s="459">
        <f t="shared" si="11"/>
        <v>0.77646196536273671</v>
      </c>
      <c r="I191" s="434">
        <f>звіт!DW192</f>
        <v>52322.290611298791</v>
      </c>
      <c r="J191" s="434">
        <f>звіт!DX192</f>
        <v>25868.675999999999</v>
      </c>
      <c r="K191" s="435">
        <f t="shared" si="12"/>
        <v>-26453.614611298792</v>
      </c>
      <c r="L191" s="465">
        <f t="shared" si="13"/>
        <v>0.49441023505981141</v>
      </c>
      <c r="M191" s="472">
        <f>звіт!EB192*-1</f>
        <v>-5977</v>
      </c>
      <c r="N191" s="503">
        <f>звіт!DA192*-1</f>
        <v>24708.549348246175</v>
      </c>
      <c r="O191" s="510">
        <f>'звіт 03.19-03.24'!DH192</f>
        <v>1665.5067485450304</v>
      </c>
      <c r="P191" s="509">
        <f>'звіт 03.19-03.24'!DI192</f>
        <v>0</v>
      </c>
      <c r="Q191" s="502">
        <f t="shared" si="14"/>
        <v>20397.056096791206</v>
      </c>
      <c r="R191" s="497">
        <f>звіт!DE192+звіт!DF192</f>
        <v>755.58000000000015</v>
      </c>
    </row>
    <row r="192" spans="1:18" ht="20.100000000000001" customHeight="1" x14ac:dyDescent="0.3">
      <c r="A192" s="487" t="s">
        <v>393</v>
      </c>
      <c r="B192" s="490" t="s">
        <v>1025</v>
      </c>
      <c r="C192" s="444">
        <v>3</v>
      </c>
      <c r="D192" s="445">
        <v>1</v>
      </c>
      <c r="E192" s="439">
        <f>звіт!CU193</f>
        <v>0</v>
      </c>
      <c r="F192" s="439">
        <f>звіт!CV193</f>
        <v>0</v>
      </c>
      <c r="G192" s="433">
        <f t="shared" si="10"/>
        <v>0</v>
      </c>
      <c r="H192" s="459" t="e">
        <f t="shared" si="11"/>
        <v>#DIV/0!</v>
      </c>
      <c r="I192" s="434">
        <f>звіт!DW193</f>
        <v>0</v>
      </c>
      <c r="J192" s="434">
        <f>звіт!DX193</f>
        <v>0</v>
      </c>
      <c r="K192" s="435">
        <f t="shared" si="12"/>
        <v>0</v>
      </c>
      <c r="L192" s="465" t="e">
        <f t="shared" si="13"/>
        <v>#DIV/0!</v>
      </c>
      <c r="M192" s="472">
        <f>звіт!EB193*-1</f>
        <v>0</v>
      </c>
      <c r="N192" s="503">
        <f>звіт!DA193*-1</f>
        <v>0</v>
      </c>
      <c r="O192" s="510">
        <f>'звіт 03.19-03.24'!DH193</f>
        <v>531.51152957606973</v>
      </c>
      <c r="P192" s="509">
        <f>'звіт 03.19-03.24'!DI193</f>
        <v>0</v>
      </c>
      <c r="Q192" s="502">
        <f t="shared" si="14"/>
        <v>531.51152957606973</v>
      </c>
      <c r="R192" s="497">
        <f>звіт!DE193+звіт!DF193</f>
        <v>0</v>
      </c>
    </row>
    <row r="193" spans="1:18" ht="20.100000000000001" customHeight="1" x14ac:dyDescent="0.3">
      <c r="A193" s="487" t="s">
        <v>395</v>
      </c>
      <c r="B193" s="490" t="s">
        <v>1026</v>
      </c>
      <c r="C193" s="444">
        <v>3</v>
      </c>
      <c r="D193" s="445">
        <v>1</v>
      </c>
      <c r="E193" s="439">
        <f>звіт!CU194</f>
        <v>23623.50606441369</v>
      </c>
      <c r="F193" s="439">
        <f>звіт!CV194</f>
        <v>11111.812915494183</v>
      </c>
      <c r="G193" s="433">
        <f t="shared" si="10"/>
        <v>-12511.693148919507</v>
      </c>
      <c r="H193" s="459">
        <f t="shared" si="11"/>
        <v>0.47037103151394416</v>
      </c>
      <c r="I193" s="434">
        <f>звіт!DW194</f>
        <v>18245.737133739116</v>
      </c>
      <c r="J193" s="434">
        <f>звіт!DX194</f>
        <v>2582.2720042079995</v>
      </c>
      <c r="K193" s="435">
        <f t="shared" si="12"/>
        <v>-15663.465129531116</v>
      </c>
      <c r="L193" s="465">
        <f t="shared" si="13"/>
        <v>0.14152741461088955</v>
      </c>
      <c r="M193" s="472">
        <f>звіт!EB194*-1</f>
        <v>-641</v>
      </c>
      <c r="N193" s="503">
        <f>звіт!DA194*-1</f>
        <v>12511.693148919512</v>
      </c>
      <c r="O193" s="510">
        <f>'звіт 03.19-03.24'!DH194</f>
        <v>814.42001346609845</v>
      </c>
      <c r="P193" s="509">
        <f>'звіт 03.19-03.24'!DI194</f>
        <v>0</v>
      </c>
      <c r="Q193" s="502">
        <f t="shared" si="14"/>
        <v>12685.113162385611</v>
      </c>
      <c r="R193" s="497">
        <f>звіт!DE194+звіт!DF194</f>
        <v>0</v>
      </c>
    </row>
    <row r="194" spans="1:18" ht="20.100000000000001" customHeight="1" x14ac:dyDescent="0.3">
      <c r="A194" s="487" t="s">
        <v>397</v>
      </c>
      <c r="B194" s="490" t="s">
        <v>1027</v>
      </c>
      <c r="C194" s="444">
        <v>3</v>
      </c>
      <c r="D194" s="445">
        <v>1</v>
      </c>
      <c r="E194" s="439">
        <f>звіт!CU195</f>
        <v>27674.768973418042</v>
      </c>
      <c r="F194" s="439">
        <f>звіт!CV195</f>
        <v>18820.07126141413</v>
      </c>
      <c r="G194" s="433">
        <f t="shared" si="10"/>
        <v>-8854.6977120039119</v>
      </c>
      <c r="H194" s="459">
        <f t="shared" si="11"/>
        <v>0.68004438553727553</v>
      </c>
      <c r="I194" s="434">
        <f>звіт!DW195</f>
        <v>23308.944036770758</v>
      </c>
      <c r="J194" s="434">
        <f>звіт!DX195</f>
        <v>8252.8716373440002</v>
      </c>
      <c r="K194" s="435">
        <f t="shared" si="12"/>
        <v>-15056.072399426757</v>
      </c>
      <c r="L194" s="465">
        <f t="shared" si="13"/>
        <v>0.35406458672365326</v>
      </c>
      <c r="M194" s="472">
        <f>звіт!EB195*-1</f>
        <v>2180</v>
      </c>
      <c r="N194" s="503">
        <f>звіт!DA195*-1</f>
        <v>8854.697712003901</v>
      </c>
      <c r="O194" s="510">
        <f>'звіт 03.19-03.24'!DH195</f>
        <v>1020.2526426900249</v>
      </c>
      <c r="P194" s="509">
        <f>'звіт 03.19-03.24'!DI195</f>
        <v>0</v>
      </c>
      <c r="Q194" s="502">
        <f t="shared" si="14"/>
        <v>12054.950354693927</v>
      </c>
      <c r="R194" s="497">
        <f>звіт!DE195+звіт!DF195</f>
        <v>1087.25</v>
      </c>
    </row>
    <row r="195" spans="1:18" ht="20.100000000000001" customHeight="1" x14ac:dyDescent="0.3">
      <c r="A195" s="487" t="s">
        <v>399</v>
      </c>
      <c r="B195" s="490" t="s">
        <v>1028</v>
      </c>
      <c r="C195" s="444">
        <v>3</v>
      </c>
      <c r="D195" s="445">
        <v>1</v>
      </c>
      <c r="E195" s="439">
        <f>звіт!CU196</f>
        <v>21057.663420348934</v>
      </c>
      <c r="F195" s="439">
        <f>звіт!CV196</f>
        <v>5756.5965253993782</v>
      </c>
      <c r="G195" s="433">
        <f t="shared" si="10"/>
        <v>-15301.066894949556</v>
      </c>
      <c r="H195" s="459">
        <f t="shared" si="11"/>
        <v>0.27337299540254451</v>
      </c>
      <c r="I195" s="434">
        <f>звіт!DW196</f>
        <v>17705.272832355186</v>
      </c>
      <c r="J195" s="434">
        <f>звіт!DX196</f>
        <v>1169.1546451679999</v>
      </c>
      <c r="K195" s="435">
        <f t="shared" si="12"/>
        <v>-16536.118187187185</v>
      </c>
      <c r="L195" s="465">
        <f t="shared" si="13"/>
        <v>6.6034263139478369E-2</v>
      </c>
      <c r="M195" s="472">
        <f>звіт!EB196*-1</f>
        <v>2519</v>
      </c>
      <c r="N195" s="503">
        <f>звіт!DA196*-1</f>
        <v>15301.066894949561</v>
      </c>
      <c r="O195" s="510">
        <f>'звіт 03.19-03.24'!DH196</f>
        <v>643.78387278912055</v>
      </c>
      <c r="P195" s="509">
        <f>'звіт 03.19-03.24'!DI196</f>
        <v>0</v>
      </c>
      <c r="Q195" s="502">
        <f t="shared" si="14"/>
        <v>18463.850767738681</v>
      </c>
      <c r="R195" s="497">
        <f>звіт!DE196+звіт!DF196</f>
        <v>0</v>
      </c>
    </row>
    <row r="196" spans="1:18" ht="20.100000000000001" customHeight="1" x14ac:dyDescent="0.3">
      <c r="A196" s="487" t="s">
        <v>401</v>
      </c>
      <c r="B196" s="490" t="s">
        <v>1029</v>
      </c>
      <c r="C196" s="444">
        <v>3</v>
      </c>
      <c r="D196" s="445">
        <v>2</v>
      </c>
      <c r="E196" s="439">
        <f>звіт!CU197</f>
        <v>147026.25510695268</v>
      </c>
      <c r="F196" s="439">
        <f>звіт!CV197</f>
        <v>131833.98169179121</v>
      </c>
      <c r="G196" s="433">
        <f t="shared" si="10"/>
        <v>-15192.273415161471</v>
      </c>
      <c r="H196" s="459">
        <f t="shared" si="11"/>
        <v>0.89666965669424137</v>
      </c>
      <c r="I196" s="434">
        <f>звіт!DW197</f>
        <v>46552.800776208744</v>
      </c>
      <c r="J196" s="434">
        <f>звіт!DX197</f>
        <v>26967.539852735998</v>
      </c>
      <c r="K196" s="435">
        <f t="shared" si="12"/>
        <v>-19585.260923472746</v>
      </c>
      <c r="L196" s="465">
        <f t="shared" si="13"/>
        <v>0.57928931026891117</v>
      </c>
      <c r="M196" s="472">
        <f>звіт!EB197*-1</f>
        <v>6218</v>
      </c>
      <c r="N196" s="503">
        <f>звіт!DA197*-1</f>
        <v>15192.273415161426</v>
      </c>
      <c r="O196" s="510">
        <f>'звіт 03.19-03.24'!DH197</f>
        <v>1750.9139239178157</v>
      </c>
      <c r="P196" s="509">
        <f>'звіт 03.19-03.24'!DI197</f>
        <v>0</v>
      </c>
      <c r="Q196" s="502">
        <f t="shared" si="14"/>
        <v>23161.187339079243</v>
      </c>
      <c r="R196" s="497">
        <f>звіт!DE197+звіт!DF197</f>
        <v>3029.12</v>
      </c>
    </row>
    <row r="197" spans="1:18" ht="20.100000000000001" customHeight="1" x14ac:dyDescent="0.3">
      <c r="A197" s="487" t="s">
        <v>403</v>
      </c>
      <c r="B197" s="490" t="s">
        <v>1030</v>
      </c>
      <c r="C197" s="444">
        <v>2</v>
      </c>
      <c r="D197" s="445">
        <v>5</v>
      </c>
      <c r="E197" s="439">
        <f>звіт!CU198</f>
        <v>1984064.5682151867</v>
      </c>
      <c r="F197" s="439">
        <f>звіт!CV198</f>
        <v>1983790.5405291817</v>
      </c>
      <c r="G197" s="433">
        <f t="shared" si="10"/>
        <v>-274.02768600499257</v>
      </c>
      <c r="H197" s="459">
        <f t="shared" si="11"/>
        <v>0.99986188570150647</v>
      </c>
      <c r="I197" s="434">
        <f>звіт!DW198</f>
        <v>621175.82874595234</v>
      </c>
      <c r="J197" s="434">
        <f>звіт!DX198</f>
        <v>583186.68420080247</v>
      </c>
      <c r="K197" s="435">
        <f t="shared" si="12"/>
        <v>-37989.144545149873</v>
      </c>
      <c r="L197" s="465">
        <f t="shared" si="13"/>
        <v>0.93884317002185447</v>
      </c>
      <c r="M197" s="472">
        <f>звіт!EB198*-1</f>
        <v>-110102</v>
      </c>
      <c r="N197" s="503">
        <f>звіт!DA198*-1</f>
        <v>274.02768600505078</v>
      </c>
      <c r="O197" s="510">
        <f>'звіт 03.19-03.24'!DH198</f>
        <v>20155.603310288643</v>
      </c>
      <c r="P197" s="509">
        <f>'звіт 03.19-03.24'!DI198</f>
        <v>7854.59</v>
      </c>
      <c r="Q197" s="502">
        <f t="shared" si="14"/>
        <v>-81817.77900370631</v>
      </c>
      <c r="R197" s="497">
        <f>звіт!DE198+звіт!DF198</f>
        <v>98323.609999999986</v>
      </c>
    </row>
    <row r="198" spans="1:18" ht="20.100000000000001" customHeight="1" x14ac:dyDescent="0.3">
      <c r="A198" s="487" t="s">
        <v>405</v>
      </c>
      <c r="B198" s="490" t="s">
        <v>406</v>
      </c>
      <c r="C198" s="444">
        <v>3</v>
      </c>
      <c r="D198" s="445">
        <v>9</v>
      </c>
      <c r="E198" s="439">
        <f>звіт!CU199</f>
        <v>3958325.2037457288</v>
      </c>
      <c r="F198" s="439">
        <f>звіт!CV199</f>
        <v>3801538.2453661761</v>
      </c>
      <c r="G198" s="433">
        <f t="shared" si="10"/>
        <v>-156786.9583795527</v>
      </c>
      <c r="H198" s="459">
        <f t="shared" si="11"/>
        <v>0.96039058179676939</v>
      </c>
      <c r="I198" s="434">
        <f>звіт!DW199</f>
        <v>1213036.6742540633</v>
      </c>
      <c r="J198" s="434">
        <f>звіт!DX199</f>
        <v>1058491.5418992327</v>
      </c>
      <c r="K198" s="435">
        <f t="shared" si="12"/>
        <v>-154545.13235483062</v>
      </c>
      <c r="L198" s="465">
        <f t="shared" si="13"/>
        <v>0.8725964881071171</v>
      </c>
      <c r="M198" s="472">
        <f>звіт!EB199*-1</f>
        <v>-194355</v>
      </c>
      <c r="N198" s="503">
        <f>звіт!DA199*-1</f>
        <v>156786.95837955299</v>
      </c>
      <c r="O198" s="510">
        <f>'звіт 03.19-03.24'!DH199</f>
        <v>28096.46575668599</v>
      </c>
      <c r="P198" s="509">
        <f>'звіт 03.19-03.24'!DI199</f>
        <v>0</v>
      </c>
      <c r="Q198" s="502">
        <f t="shared" si="14"/>
        <v>-9471.5758637610197</v>
      </c>
      <c r="R198" s="497">
        <f>звіт!DE199+звіт!DF199</f>
        <v>144281.38</v>
      </c>
    </row>
    <row r="199" spans="1:18" ht="20.100000000000001" customHeight="1" x14ac:dyDescent="0.3">
      <c r="A199" s="487" t="s">
        <v>407</v>
      </c>
      <c r="B199" s="490" t="s">
        <v>408</v>
      </c>
      <c r="C199" s="444">
        <v>3</v>
      </c>
      <c r="D199" s="445">
        <v>5</v>
      </c>
      <c r="E199" s="439">
        <f>звіт!CU200</f>
        <v>1344426.9755235831</v>
      </c>
      <c r="F199" s="439">
        <f>звіт!CV200</f>
        <v>1353345.8991560482</v>
      </c>
      <c r="G199" s="433">
        <f t="shared" si="10"/>
        <v>8918.9236324650701</v>
      </c>
      <c r="H199" s="459">
        <f t="shared" si="11"/>
        <v>1.006633996338099</v>
      </c>
      <c r="I199" s="434">
        <f>звіт!DW200</f>
        <v>518969.14178023447</v>
      </c>
      <c r="J199" s="434">
        <f>звіт!DX200</f>
        <v>480058.23091782536</v>
      </c>
      <c r="K199" s="435">
        <f t="shared" si="12"/>
        <v>-38910.910862409102</v>
      </c>
      <c r="L199" s="465">
        <f t="shared" si="13"/>
        <v>0.92502268876925531</v>
      </c>
      <c r="M199" s="472">
        <f>звіт!EB200*-1</f>
        <v>60070</v>
      </c>
      <c r="N199" s="503">
        <f>звіт!DA200*-1</f>
        <v>-8918.9236324650992</v>
      </c>
      <c r="O199" s="510">
        <f>'звіт 03.19-03.24'!DH200</f>
        <v>12226.547280935527</v>
      </c>
      <c r="P199" s="509">
        <f>'звіт 03.19-03.24'!DI200</f>
        <v>0</v>
      </c>
      <c r="Q199" s="502">
        <f t="shared" si="14"/>
        <v>63377.623648470428</v>
      </c>
      <c r="R199" s="497">
        <f>звіт!DE200+звіт!DF200</f>
        <v>24976.359999999997</v>
      </c>
    </row>
    <row r="200" spans="1:18" ht="20.100000000000001" customHeight="1" x14ac:dyDescent="0.3">
      <c r="A200" s="487" t="s">
        <v>409</v>
      </c>
      <c r="B200" s="490" t="s">
        <v>410</v>
      </c>
      <c r="C200" s="444">
        <v>3</v>
      </c>
      <c r="D200" s="445">
        <v>9</v>
      </c>
      <c r="E200" s="439">
        <f>звіт!CU201</f>
        <v>3650785.2030783975</v>
      </c>
      <c r="F200" s="439">
        <f>звіт!CV201</f>
        <v>3693609.1412867634</v>
      </c>
      <c r="G200" s="433">
        <f t="shared" si="10"/>
        <v>42823.938208365813</v>
      </c>
      <c r="H200" s="459">
        <f t="shared" si="11"/>
        <v>1.0117300623910319</v>
      </c>
      <c r="I200" s="434">
        <f>звіт!DW201</f>
        <v>1188408.9692256995</v>
      </c>
      <c r="J200" s="434">
        <f>звіт!DX201</f>
        <v>1311826.1814007408</v>
      </c>
      <c r="K200" s="435">
        <f t="shared" si="12"/>
        <v>123417.2121750412</v>
      </c>
      <c r="L200" s="465">
        <f t="shared" si="13"/>
        <v>1.1038507915801519</v>
      </c>
      <c r="M200" s="472">
        <f>звіт!EB201*-1</f>
        <v>-19769</v>
      </c>
      <c r="N200" s="503">
        <f>звіт!DA201*-1</f>
        <v>-42823.938208366395</v>
      </c>
      <c r="O200" s="510">
        <f>'звіт 03.19-03.24'!DH201</f>
        <v>27348.028021116137</v>
      </c>
      <c r="P200" s="509">
        <f>'звіт 03.19-03.24'!DI201</f>
        <v>0</v>
      </c>
      <c r="Q200" s="502">
        <f t="shared" si="14"/>
        <v>-35244.910187250258</v>
      </c>
      <c r="R200" s="497">
        <f>звіт!DE201+звіт!DF201</f>
        <v>147600.81</v>
      </c>
    </row>
    <row r="201" spans="1:18" ht="20.100000000000001" customHeight="1" x14ac:dyDescent="0.3">
      <c r="A201" s="487" t="s">
        <v>411</v>
      </c>
      <c r="B201" s="490" t="s">
        <v>412</v>
      </c>
      <c r="C201" s="444">
        <v>3</v>
      </c>
      <c r="D201" s="445">
        <v>9</v>
      </c>
      <c r="E201" s="439">
        <f>звіт!CU202</f>
        <v>3893380.5720373937</v>
      </c>
      <c r="F201" s="439">
        <f>звіт!CV202</f>
        <v>3804811.7834489904</v>
      </c>
      <c r="G201" s="433">
        <f t="shared" ref="G201:G264" si="15">F201-E201</f>
        <v>-88568.788588403258</v>
      </c>
      <c r="H201" s="459">
        <f t="shared" ref="H201:H264" si="16">F201/E201</f>
        <v>0.97725144332806502</v>
      </c>
      <c r="I201" s="434">
        <f>звіт!DW202</f>
        <v>1194503.7916490303</v>
      </c>
      <c r="J201" s="434">
        <f>звіт!DX202</f>
        <v>1081228.6684578341</v>
      </c>
      <c r="K201" s="435">
        <f t="shared" ref="K201:K264" si="17">J201-I201</f>
        <v>-113275.12319119624</v>
      </c>
      <c r="L201" s="465">
        <f t="shared" ref="L201:L264" si="18">J201/I201</f>
        <v>0.90516972488231429</v>
      </c>
      <c r="M201" s="472">
        <f>звіт!EB202*-1</f>
        <v>-98913</v>
      </c>
      <c r="N201" s="503">
        <f>звіт!DA202*-1</f>
        <v>88568.788588403346</v>
      </c>
      <c r="O201" s="510">
        <f>'звіт 03.19-03.24'!DH202</f>
        <v>28086.441440327682</v>
      </c>
      <c r="P201" s="509">
        <f>'звіт 03.19-03.24'!DI202</f>
        <v>0</v>
      </c>
      <c r="Q201" s="502">
        <f t="shared" si="14"/>
        <v>17742.230028731028</v>
      </c>
      <c r="R201" s="497">
        <f>звіт!DE202+звіт!DF202</f>
        <v>136249.32</v>
      </c>
    </row>
    <row r="202" spans="1:18" ht="20.100000000000001" customHeight="1" x14ac:dyDescent="0.3">
      <c r="A202" s="487" t="s">
        <v>413</v>
      </c>
      <c r="B202" s="490" t="s">
        <v>414</v>
      </c>
      <c r="C202" s="444">
        <v>3</v>
      </c>
      <c r="D202" s="445">
        <v>9</v>
      </c>
      <c r="E202" s="439">
        <f>звіт!CU203</f>
        <v>2231179.6777245197</v>
      </c>
      <c r="F202" s="439">
        <f>звіт!CV203</f>
        <v>2161591.0769031746</v>
      </c>
      <c r="G202" s="433">
        <f t="shared" si="15"/>
        <v>-69588.600821345113</v>
      </c>
      <c r="H202" s="459">
        <f t="shared" si="16"/>
        <v>0.96881084857660793</v>
      </c>
      <c r="I202" s="434">
        <f>звіт!DW203</f>
        <v>531643.03019230254</v>
      </c>
      <c r="J202" s="434">
        <f>звіт!DX203</f>
        <v>456700.41068657627</v>
      </c>
      <c r="K202" s="435">
        <f t="shared" si="17"/>
        <v>-74942.619505726267</v>
      </c>
      <c r="L202" s="465">
        <f t="shared" si="18"/>
        <v>0.85903582808446022</v>
      </c>
      <c r="M202" s="472">
        <f>звіт!EB203*-1</f>
        <v>-237243</v>
      </c>
      <c r="N202" s="503">
        <f>звіт!DA203*-1</f>
        <v>69588.600821344735</v>
      </c>
      <c r="O202" s="510">
        <f>'звіт 03.19-03.24'!DH203</f>
        <v>18673.742037427815</v>
      </c>
      <c r="P202" s="509">
        <f>'звіт 03.19-03.24'!DI203</f>
        <v>0</v>
      </c>
      <c r="Q202" s="502">
        <f t="shared" ref="Q202:Q265" si="19">M202+N202+O202+P202</f>
        <v>-148980.65714122745</v>
      </c>
      <c r="R202" s="497">
        <f>звіт!DE203+звіт!DF203</f>
        <v>50772.15</v>
      </c>
    </row>
    <row r="203" spans="1:18" ht="20.100000000000001" customHeight="1" x14ac:dyDescent="0.3">
      <c r="A203" s="487" t="s">
        <v>415</v>
      </c>
      <c r="B203" s="490" t="s">
        <v>416</v>
      </c>
      <c r="C203" s="444">
        <v>2</v>
      </c>
      <c r="D203" s="445">
        <v>2</v>
      </c>
      <c r="E203" s="439">
        <f>звіт!CU204</f>
        <v>235255.03677511201</v>
      </c>
      <c r="F203" s="439">
        <f>звіт!CV204</f>
        <v>214145.7420608924</v>
      </c>
      <c r="G203" s="433">
        <f t="shared" si="15"/>
        <v>-21109.294714219606</v>
      </c>
      <c r="H203" s="459">
        <f t="shared" si="16"/>
        <v>0.9102705939750031</v>
      </c>
      <c r="I203" s="434">
        <f>звіт!DW204</f>
        <v>67497.113387269565</v>
      </c>
      <c r="J203" s="434">
        <f>звіт!DX204</f>
        <v>38522.111789451927</v>
      </c>
      <c r="K203" s="435">
        <f t="shared" si="17"/>
        <v>-28975.001597817638</v>
      </c>
      <c r="L203" s="465">
        <f t="shared" si="18"/>
        <v>0.57072235916858438</v>
      </c>
      <c r="M203" s="472">
        <f>звіт!EB204*-1</f>
        <v>-21122</v>
      </c>
      <c r="N203" s="503">
        <f>звіт!DA204*-1</f>
        <v>21109.294714219584</v>
      </c>
      <c r="O203" s="510">
        <f>'звіт 03.19-03.24'!DH204</f>
        <v>1045.2020522929251</v>
      </c>
      <c r="P203" s="509">
        <f>'звіт 03.19-03.24'!DI204</f>
        <v>0</v>
      </c>
      <c r="Q203" s="502">
        <f t="shared" si="19"/>
        <v>1032.4967665125096</v>
      </c>
      <c r="R203" s="497">
        <f>звіт!DE204+звіт!DF204</f>
        <v>9514.0400000000009</v>
      </c>
    </row>
    <row r="204" spans="1:18" ht="20.100000000000001" customHeight="1" x14ac:dyDescent="0.3">
      <c r="A204" s="487" t="s">
        <v>417</v>
      </c>
      <c r="B204" s="490" t="s">
        <v>418</v>
      </c>
      <c r="C204" s="444">
        <v>1</v>
      </c>
      <c r="D204" s="445">
        <v>2</v>
      </c>
      <c r="E204" s="439">
        <f>звіт!CU205</f>
        <v>79744.468255574626</v>
      </c>
      <c r="F204" s="439">
        <f>звіт!CV205</f>
        <v>292564.35906499944</v>
      </c>
      <c r="G204" s="433">
        <f t="shared" si="15"/>
        <v>212819.8908094248</v>
      </c>
      <c r="H204" s="459">
        <f t="shared" si="16"/>
        <v>3.6687730881514455</v>
      </c>
      <c r="I204" s="434">
        <f>звіт!DW205</f>
        <v>44490.025583463932</v>
      </c>
      <c r="J204" s="434">
        <f>звіт!DX205</f>
        <v>261072</v>
      </c>
      <c r="K204" s="435">
        <f t="shared" si="17"/>
        <v>216581.97441653608</v>
      </c>
      <c r="L204" s="465">
        <f t="shared" si="18"/>
        <v>5.8681018177934092</v>
      </c>
      <c r="M204" s="472">
        <f>звіт!EB205*-1</f>
        <v>-876</v>
      </c>
      <c r="N204" s="503">
        <f>звіт!DA205*-1</f>
        <v>-212819.89080942492</v>
      </c>
      <c r="O204" s="510">
        <f>'звіт 03.19-03.24'!DH205</f>
        <v>2464.6452486293529</v>
      </c>
      <c r="P204" s="509">
        <f>'звіт 03.19-03.24'!DI205</f>
        <v>83089.77</v>
      </c>
      <c r="Q204" s="502">
        <f t="shared" si="19"/>
        <v>-128141.47556079556</v>
      </c>
      <c r="R204" s="497">
        <f>звіт!DE205+звіт!DF205</f>
        <v>1558.66</v>
      </c>
    </row>
    <row r="205" spans="1:18" ht="20.100000000000001" customHeight="1" x14ac:dyDescent="0.3">
      <c r="A205" s="487" t="s">
        <v>419</v>
      </c>
      <c r="B205" s="490" t="s">
        <v>420</v>
      </c>
      <c r="C205" s="444">
        <v>1</v>
      </c>
      <c r="D205" s="445">
        <v>2</v>
      </c>
      <c r="E205" s="439">
        <f>звіт!CU206</f>
        <v>124613.63842993474</v>
      </c>
      <c r="F205" s="439">
        <f>звіт!CV206</f>
        <v>55552.139403300156</v>
      </c>
      <c r="G205" s="433">
        <f t="shared" si="15"/>
        <v>-69061.499026634585</v>
      </c>
      <c r="H205" s="459">
        <f t="shared" si="16"/>
        <v>0.44579501973642233</v>
      </c>
      <c r="I205" s="434">
        <f>звіт!DW206</f>
        <v>64200.377161172291</v>
      </c>
      <c r="J205" s="434">
        <f>звіт!DX206</f>
        <v>4897.1891473222395</v>
      </c>
      <c r="K205" s="435">
        <f t="shared" si="17"/>
        <v>-59303.188013850049</v>
      </c>
      <c r="L205" s="465">
        <f t="shared" si="18"/>
        <v>7.6279756659809905E-2</v>
      </c>
      <c r="M205" s="472">
        <f>звіт!EB206*-1</f>
        <v>-26382</v>
      </c>
      <c r="N205" s="503">
        <f>звіт!DA206*-1</f>
        <v>69061.499026634585</v>
      </c>
      <c r="O205" s="510">
        <f>'звіт 03.19-03.24'!DH206</f>
        <v>1598.7225253401243</v>
      </c>
      <c r="P205" s="509">
        <f>'звіт 03.19-03.24'!DI206</f>
        <v>0</v>
      </c>
      <c r="Q205" s="502">
        <f t="shared" si="19"/>
        <v>44278.221551974711</v>
      </c>
      <c r="R205" s="497">
        <f>звіт!DE206+звіт!DF206</f>
        <v>5550.71</v>
      </c>
    </row>
    <row r="206" spans="1:18" ht="20.100000000000001" customHeight="1" x14ac:dyDescent="0.3">
      <c r="A206" s="487" t="s">
        <v>421</v>
      </c>
      <c r="B206" s="490" t="s">
        <v>422</v>
      </c>
      <c r="C206" s="444">
        <v>2</v>
      </c>
      <c r="D206" s="445">
        <v>2</v>
      </c>
      <c r="E206" s="439">
        <f>звіт!CU207</f>
        <v>230796.38103330042</v>
      </c>
      <c r="F206" s="439">
        <f>звіт!CV207</f>
        <v>231988.74028066621</v>
      </c>
      <c r="G206" s="433">
        <f t="shared" si="15"/>
        <v>1192.3592473657918</v>
      </c>
      <c r="H206" s="459">
        <f t="shared" si="16"/>
        <v>1.0051662822528995</v>
      </c>
      <c r="I206" s="434">
        <f>звіт!DW207</f>
        <v>77744.645684128569</v>
      </c>
      <c r="J206" s="434">
        <f>звіт!DX207</f>
        <v>62109.656727552807</v>
      </c>
      <c r="K206" s="435">
        <f t="shared" si="17"/>
        <v>-15634.988956575762</v>
      </c>
      <c r="L206" s="465">
        <f t="shared" si="18"/>
        <v>0.79889304505805192</v>
      </c>
      <c r="M206" s="472">
        <f>звіт!EB207*-1</f>
        <v>9890</v>
      </c>
      <c r="N206" s="503">
        <f>звіт!DA207*-1</f>
        <v>-1192.3592473658136</v>
      </c>
      <c r="O206" s="510">
        <f>'звіт 03.19-03.24'!DH207</f>
        <v>758.28384185957304</v>
      </c>
      <c r="P206" s="509">
        <f>'звіт 03.19-03.24'!DI207</f>
        <v>0</v>
      </c>
      <c r="Q206" s="502">
        <f t="shared" si="19"/>
        <v>9455.9245944937593</v>
      </c>
      <c r="R206" s="497">
        <f>звіт!DE207+звіт!DF207</f>
        <v>50939.890000000007</v>
      </c>
    </row>
    <row r="207" spans="1:18" ht="20.100000000000001" customHeight="1" x14ac:dyDescent="0.3">
      <c r="A207" s="487" t="s">
        <v>423</v>
      </c>
      <c r="B207" s="490" t="s">
        <v>424</v>
      </c>
      <c r="C207" s="444">
        <v>2</v>
      </c>
      <c r="D207" s="445">
        <v>2</v>
      </c>
      <c r="E207" s="439">
        <f>звіт!CU208</f>
        <v>187782.11620070381</v>
      </c>
      <c r="F207" s="439">
        <f>звіт!CV208</f>
        <v>183901.61023689856</v>
      </c>
      <c r="G207" s="433">
        <f t="shared" si="15"/>
        <v>-3880.505963805248</v>
      </c>
      <c r="H207" s="459">
        <f t="shared" si="16"/>
        <v>0.97933506106802148</v>
      </c>
      <c r="I207" s="434">
        <f>звіт!DW208</f>
        <v>49006.259287601017</v>
      </c>
      <c r="J207" s="434">
        <f>звіт!DX208</f>
        <v>40768.022215246492</v>
      </c>
      <c r="K207" s="435">
        <f t="shared" si="17"/>
        <v>-8238.2370723545246</v>
      </c>
      <c r="L207" s="465">
        <f t="shared" si="18"/>
        <v>0.83189418674036875</v>
      </c>
      <c r="M207" s="472">
        <f>звіт!EB208*-1</f>
        <v>3171</v>
      </c>
      <c r="N207" s="503">
        <f>звіт!DA208*-1</f>
        <v>3880.5059638052153</v>
      </c>
      <c r="O207" s="510">
        <f>'звіт 03.19-03.24'!DH208</f>
        <v>1067.0327856954627</v>
      </c>
      <c r="P207" s="509">
        <f>'звіт 03.19-03.24'!DI208</f>
        <v>0</v>
      </c>
      <c r="Q207" s="502">
        <f t="shared" si="19"/>
        <v>8118.538749500678</v>
      </c>
      <c r="R207" s="497">
        <f>звіт!DE208+звіт!DF208</f>
        <v>15818.310000000001</v>
      </c>
    </row>
    <row r="208" spans="1:18" ht="20.100000000000001" customHeight="1" x14ac:dyDescent="0.3">
      <c r="A208" s="487" t="s">
        <v>425</v>
      </c>
      <c r="B208" s="490" t="s">
        <v>426</v>
      </c>
      <c r="C208" s="444">
        <v>2</v>
      </c>
      <c r="D208" s="445">
        <v>5</v>
      </c>
      <c r="E208" s="439">
        <f>звіт!CU209</f>
        <v>1099902.0747863452</v>
      </c>
      <c r="F208" s="439">
        <f>звіт!CV209</f>
        <v>1114294.0889943365</v>
      </c>
      <c r="G208" s="433">
        <f t="shared" si="15"/>
        <v>14392.014207991306</v>
      </c>
      <c r="H208" s="459">
        <f t="shared" si="16"/>
        <v>1.013084814128373</v>
      </c>
      <c r="I208" s="434">
        <f>звіт!DW209</f>
        <v>291588.71258120344</v>
      </c>
      <c r="J208" s="434">
        <f>звіт!DX209</f>
        <v>270396.56936703238</v>
      </c>
      <c r="K208" s="435">
        <f t="shared" si="17"/>
        <v>-21192.143214171054</v>
      </c>
      <c r="L208" s="465">
        <f t="shared" si="18"/>
        <v>0.92732179847918728</v>
      </c>
      <c r="M208" s="472">
        <f>звіт!EB209*-1</f>
        <v>20385</v>
      </c>
      <c r="N208" s="503">
        <f>звіт!DA209*-1</f>
        <v>-14392.014207991517</v>
      </c>
      <c r="O208" s="510">
        <f>'звіт 03.19-03.24'!DH209</f>
        <v>9482.6914073394291</v>
      </c>
      <c r="P208" s="509">
        <f>'звіт 03.19-03.24'!DI209</f>
        <v>0</v>
      </c>
      <c r="Q208" s="502">
        <f t="shared" si="19"/>
        <v>15475.677199347912</v>
      </c>
      <c r="R208" s="497">
        <f>звіт!DE209+звіт!DF209</f>
        <v>7338.3400000000011</v>
      </c>
    </row>
    <row r="209" spans="1:18" ht="20.100000000000001" customHeight="1" x14ac:dyDescent="0.3">
      <c r="A209" s="487" t="s">
        <v>427</v>
      </c>
      <c r="B209" s="490" t="s">
        <v>428</v>
      </c>
      <c r="C209" s="444">
        <v>2</v>
      </c>
      <c r="D209" s="445">
        <v>2</v>
      </c>
      <c r="E209" s="439">
        <f>звіт!CU210</f>
        <v>152979.25262822775</v>
      </c>
      <c r="F209" s="439">
        <f>звіт!CV210</f>
        <v>137926.33536736402</v>
      </c>
      <c r="G209" s="433">
        <f t="shared" si="15"/>
        <v>-15052.917260863731</v>
      </c>
      <c r="H209" s="459">
        <f t="shared" si="16"/>
        <v>0.90160157666970997</v>
      </c>
      <c r="I209" s="434">
        <f>звіт!DW210</f>
        <v>31876.637025075037</v>
      </c>
      <c r="J209" s="434">
        <f>звіт!DX210</f>
        <v>8088.9356591777005</v>
      </c>
      <c r="K209" s="435">
        <f t="shared" si="17"/>
        <v>-23787.701365897337</v>
      </c>
      <c r="L209" s="465">
        <f t="shared" si="18"/>
        <v>0.25375749809538323</v>
      </c>
      <c r="M209" s="472">
        <f>звіт!EB210*-1</f>
        <v>-6357</v>
      </c>
      <c r="N209" s="503">
        <f>звіт!DA210*-1</f>
        <v>15052.917260863735</v>
      </c>
      <c r="O209" s="510">
        <f>'звіт 03.19-03.24'!DH210</f>
        <v>1578.4956825549164</v>
      </c>
      <c r="P209" s="509">
        <f>'звіт 03.19-03.24'!DI210</f>
        <v>0</v>
      </c>
      <c r="Q209" s="502">
        <f t="shared" si="19"/>
        <v>10274.412943418651</v>
      </c>
      <c r="R209" s="497">
        <f>звіт!DE210+звіт!DF210</f>
        <v>0</v>
      </c>
    </row>
    <row r="210" spans="1:18" ht="20.100000000000001" customHeight="1" x14ac:dyDescent="0.3">
      <c r="A210" s="487" t="s">
        <v>429</v>
      </c>
      <c r="B210" s="490" t="s">
        <v>430</v>
      </c>
      <c r="C210" s="444">
        <v>2</v>
      </c>
      <c r="D210" s="445">
        <v>2</v>
      </c>
      <c r="E210" s="439">
        <f>звіт!CU211</f>
        <v>252895.04189564678</v>
      </c>
      <c r="F210" s="439">
        <f>звіт!CV211</f>
        <v>284876.4970073271</v>
      </c>
      <c r="G210" s="433">
        <f t="shared" si="15"/>
        <v>31981.45511168032</v>
      </c>
      <c r="H210" s="459">
        <f t="shared" si="16"/>
        <v>1.1264613765139648</v>
      </c>
      <c r="I210" s="434">
        <f>звіт!DW211</f>
        <v>63110.808527349873</v>
      </c>
      <c r="J210" s="434">
        <f>звіт!DX211</f>
        <v>57509.6063232737</v>
      </c>
      <c r="K210" s="435">
        <f t="shared" si="17"/>
        <v>-5601.2022040761731</v>
      </c>
      <c r="L210" s="465">
        <f t="shared" si="18"/>
        <v>0.91124813110817904</v>
      </c>
      <c r="M210" s="472">
        <f>звіт!EB211*-1</f>
        <v>-975</v>
      </c>
      <c r="N210" s="503">
        <f>звіт!DA211*-1</f>
        <v>-31981.455111680341</v>
      </c>
      <c r="O210" s="510">
        <f>'звіт 03.19-03.24'!DH211</f>
        <v>1770.5170314629513</v>
      </c>
      <c r="P210" s="509">
        <f>'звіт 03.19-03.24'!DI211</f>
        <v>0</v>
      </c>
      <c r="Q210" s="502">
        <f t="shared" si="19"/>
        <v>-31185.938080217391</v>
      </c>
      <c r="R210" s="497">
        <f>звіт!DE211+звіт!DF211</f>
        <v>7266.4499999999989</v>
      </c>
    </row>
    <row r="211" spans="1:18" ht="20.100000000000001" customHeight="1" x14ac:dyDescent="0.3">
      <c r="A211" s="487" t="s">
        <v>431</v>
      </c>
      <c r="B211" s="490" t="s">
        <v>432</v>
      </c>
      <c r="C211" s="444">
        <v>2</v>
      </c>
      <c r="D211" s="445">
        <v>5</v>
      </c>
      <c r="E211" s="439">
        <f>звіт!CU212</f>
        <v>2082392.0054252509</v>
      </c>
      <c r="F211" s="439">
        <f>звіт!CV212</f>
        <v>2154118.9863419747</v>
      </c>
      <c r="G211" s="433">
        <f t="shared" si="15"/>
        <v>71726.980916723842</v>
      </c>
      <c r="H211" s="459">
        <f t="shared" si="16"/>
        <v>1.0344445141596077</v>
      </c>
      <c r="I211" s="434">
        <f>звіт!DW212</f>
        <v>561745.11354911432</v>
      </c>
      <c r="J211" s="434">
        <f>звіт!DX212</f>
        <v>548094.91271485621</v>
      </c>
      <c r="K211" s="435">
        <f t="shared" si="17"/>
        <v>-13650.20083425811</v>
      </c>
      <c r="L211" s="465">
        <f t="shared" si="18"/>
        <v>0.97570036569073837</v>
      </c>
      <c r="M211" s="472">
        <f>звіт!EB212*-1</f>
        <v>-18709</v>
      </c>
      <c r="N211" s="503">
        <f>звіт!DA212*-1</f>
        <v>-71726.980916724016</v>
      </c>
      <c r="O211" s="510">
        <f>'звіт 03.19-03.24'!DH212</f>
        <v>19419.4175169345</v>
      </c>
      <c r="P211" s="509">
        <f>'звіт 03.19-03.24'!DI212</f>
        <v>13100.1</v>
      </c>
      <c r="Q211" s="502">
        <f t="shared" si="19"/>
        <v>-57916.463399789522</v>
      </c>
      <c r="R211" s="497">
        <f>звіт!DE212+звіт!DF212</f>
        <v>91240.63</v>
      </c>
    </row>
    <row r="212" spans="1:18" ht="20.100000000000001" customHeight="1" x14ac:dyDescent="0.3">
      <c r="A212" s="487" t="s">
        <v>433</v>
      </c>
      <c r="B212" s="492" t="s">
        <v>434</v>
      </c>
      <c r="C212" s="444">
        <v>2</v>
      </c>
      <c r="D212" s="445">
        <v>5</v>
      </c>
      <c r="E212" s="439">
        <f>звіт!CU213</f>
        <v>0</v>
      </c>
      <c r="F212" s="439">
        <f>звіт!CV213</f>
        <v>0</v>
      </c>
      <c r="G212" s="433">
        <f t="shared" si="15"/>
        <v>0</v>
      </c>
      <c r="H212" s="459" t="e">
        <f t="shared" si="16"/>
        <v>#DIV/0!</v>
      </c>
      <c r="I212" s="434">
        <f>звіт!DW213</f>
        <v>0</v>
      </c>
      <c r="J212" s="434">
        <f>звіт!DX213</f>
        <v>0</v>
      </c>
      <c r="K212" s="435">
        <f t="shared" si="17"/>
        <v>0</v>
      </c>
      <c r="L212" s="465" t="e">
        <f t="shared" si="18"/>
        <v>#DIV/0!</v>
      </c>
      <c r="M212" s="472">
        <f>звіт!EB213*-1</f>
        <v>0</v>
      </c>
      <c r="N212" s="503">
        <f>звіт!DA213*-1</f>
        <v>0</v>
      </c>
      <c r="O212" s="510">
        <f>'звіт 03.19-03.24'!DH213</f>
        <v>8826.6110398174533</v>
      </c>
      <c r="P212" s="509">
        <f>'звіт 03.19-03.24'!DI213</f>
        <v>0</v>
      </c>
      <c r="Q212" s="502">
        <f t="shared" si="19"/>
        <v>8826.6110398174533</v>
      </c>
      <c r="R212" s="497">
        <f>звіт!DE213+звіт!DF213</f>
        <v>0</v>
      </c>
    </row>
    <row r="213" spans="1:18" ht="20.100000000000001" customHeight="1" x14ac:dyDescent="0.3">
      <c r="A213" s="487" t="s">
        <v>435</v>
      </c>
      <c r="B213" s="490" t="s">
        <v>436</v>
      </c>
      <c r="C213" s="444">
        <v>2</v>
      </c>
      <c r="D213" s="445">
        <v>2</v>
      </c>
      <c r="E213" s="439">
        <f>звіт!CU214</f>
        <v>151389.2626779461</v>
      </c>
      <c r="F213" s="439">
        <f>звіт!CV214</f>
        <v>141921.85651726398</v>
      </c>
      <c r="G213" s="433">
        <f t="shared" si="15"/>
        <v>-9467.4061606821197</v>
      </c>
      <c r="H213" s="459">
        <f t="shared" si="16"/>
        <v>0.93746315958469029</v>
      </c>
      <c r="I213" s="434">
        <f>звіт!DW214</f>
        <v>41928.868526357081</v>
      </c>
      <c r="J213" s="434">
        <f>звіт!DX214</f>
        <v>30065.675655624949</v>
      </c>
      <c r="K213" s="435">
        <f t="shared" si="17"/>
        <v>-11863.192870732131</v>
      </c>
      <c r="L213" s="465">
        <f t="shared" si="18"/>
        <v>0.71706384437074044</v>
      </c>
      <c r="M213" s="472">
        <f>звіт!EB214*-1</f>
        <v>5581</v>
      </c>
      <c r="N213" s="503">
        <f>звіт!DA214*-1</f>
        <v>9467.4061606821306</v>
      </c>
      <c r="O213" s="510">
        <f>'звіт 03.19-03.24'!DH214</f>
        <v>1275.093040776791</v>
      </c>
      <c r="P213" s="509">
        <f>'звіт 03.19-03.24'!DI214</f>
        <v>0</v>
      </c>
      <c r="Q213" s="502">
        <f t="shared" si="19"/>
        <v>16323.499201458922</v>
      </c>
      <c r="R213" s="497">
        <f>звіт!DE214+звіт!DF214</f>
        <v>1999.58</v>
      </c>
    </row>
    <row r="214" spans="1:18" ht="20.100000000000001" customHeight="1" x14ac:dyDescent="0.3">
      <c r="A214" s="487" t="s">
        <v>437</v>
      </c>
      <c r="B214" s="490" t="s">
        <v>438</v>
      </c>
      <c r="C214" s="444">
        <v>1</v>
      </c>
      <c r="D214" s="445">
        <v>9</v>
      </c>
      <c r="E214" s="439">
        <f>звіт!CU215</f>
        <v>2182387.2866161033</v>
      </c>
      <c r="F214" s="439">
        <f>звіт!CV215</f>
        <v>1990025.6639827085</v>
      </c>
      <c r="G214" s="433">
        <f t="shared" si="15"/>
        <v>-192361.62263339479</v>
      </c>
      <c r="H214" s="459">
        <f t="shared" si="16"/>
        <v>0.91185724742208296</v>
      </c>
      <c r="I214" s="434">
        <f>звіт!DW215</f>
        <v>548117.67339063564</v>
      </c>
      <c r="J214" s="434">
        <f>звіт!DX215</f>
        <v>312209.59997979493</v>
      </c>
      <c r="K214" s="435">
        <f t="shared" si="17"/>
        <v>-235908.07341084071</v>
      </c>
      <c r="L214" s="465">
        <f t="shared" si="18"/>
        <v>0.5696032351018312</v>
      </c>
      <c r="M214" s="472">
        <f>звіт!EB215*-1</f>
        <v>-99839</v>
      </c>
      <c r="N214" s="503">
        <f>звіт!DA215*-1</f>
        <v>192361.62263339467</v>
      </c>
      <c r="O214" s="510">
        <f>'звіт 03.19-03.24'!DH215</f>
        <v>16989.211364060575</v>
      </c>
      <c r="P214" s="509">
        <f>'звіт 03.19-03.24'!DI215</f>
        <v>12208.04</v>
      </c>
      <c r="Q214" s="502">
        <f t="shared" si="19"/>
        <v>121719.87399745526</v>
      </c>
      <c r="R214" s="497">
        <f>звіт!DE215+звіт!DF215</f>
        <v>54026.18</v>
      </c>
    </row>
    <row r="215" spans="1:18" ht="20.100000000000001" customHeight="1" x14ac:dyDescent="0.3">
      <c r="A215" s="487" t="s">
        <v>439</v>
      </c>
      <c r="B215" s="490" t="s">
        <v>440</v>
      </c>
      <c r="C215" s="444">
        <v>1</v>
      </c>
      <c r="D215" s="445">
        <v>9</v>
      </c>
      <c r="E215" s="439">
        <f>звіт!CU216</f>
        <v>8245749.5552043887</v>
      </c>
      <c r="F215" s="439">
        <f>звіт!CV216</f>
        <v>8350780.7839766359</v>
      </c>
      <c r="G215" s="433">
        <f t="shared" si="15"/>
        <v>105031.22877224721</v>
      </c>
      <c r="H215" s="459">
        <f t="shared" si="16"/>
        <v>1.0127376205242562</v>
      </c>
      <c r="I215" s="434">
        <f>звіт!DW216</f>
        <v>2044091.8169385588</v>
      </c>
      <c r="J215" s="434">
        <f>звіт!DX216</f>
        <v>2203505.9081203165</v>
      </c>
      <c r="K215" s="435">
        <f t="shared" si="17"/>
        <v>159414.09118175763</v>
      </c>
      <c r="L215" s="465">
        <f t="shared" si="18"/>
        <v>1.0779877351206819</v>
      </c>
      <c r="M215" s="472">
        <f>звіт!EB216*-1</f>
        <v>48550</v>
      </c>
      <c r="N215" s="503">
        <f>звіт!DA216*-1</f>
        <v>-105031.22877224645</v>
      </c>
      <c r="O215" s="510">
        <f>'звіт 03.19-03.24'!DH216</f>
        <v>64942.734013626221</v>
      </c>
      <c r="P215" s="509">
        <f>'звіт 03.19-03.24'!DI216</f>
        <v>0</v>
      </c>
      <c r="Q215" s="502">
        <f t="shared" si="19"/>
        <v>8461.5052413797675</v>
      </c>
      <c r="R215" s="497">
        <f>звіт!DE216+звіт!DF216</f>
        <v>61832.779999999992</v>
      </c>
    </row>
    <row r="216" spans="1:18" ht="20.100000000000001" customHeight="1" x14ac:dyDescent="0.3">
      <c r="A216" s="487" t="s">
        <v>441</v>
      </c>
      <c r="B216" s="490" t="s">
        <v>442</v>
      </c>
      <c r="C216" s="444">
        <v>2</v>
      </c>
      <c r="D216" s="445">
        <v>2</v>
      </c>
      <c r="E216" s="439">
        <f>звіт!CU217</f>
        <v>247846.33010315342</v>
      </c>
      <c r="F216" s="439">
        <f>звіт!CV217</f>
        <v>252465.77320398638</v>
      </c>
      <c r="G216" s="433">
        <f t="shared" si="15"/>
        <v>4619.4431008329557</v>
      </c>
      <c r="H216" s="459">
        <f t="shared" si="16"/>
        <v>1.0186383356933724</v>
      </c>
      <c r="I216" s="434">
        <f>звіт!DW217</f>
        <v>74782.892011059637</v>
      </c>
      <c r="J216" s="434">
        <f>звіт!DX217</f>
        <v>71591.107179395083</v>
      </c>
      <c r="K216" s="435">
        <f t="shared" si="17"/>
        <v>-3191.7848316645541</v>
      </c>
      <c r="L216" s="465">
        <f t="shared" si="18"/>
        <v>0.95731931801738124</v>
      </c>
      <c r="M216" s="472">
        <f>звіт!EB217*-1</f>
        <v>-10030</v>
      </c>
      <c r="N216" s="503">
        <f>звіт!DA217*-1</f>
        <v>-4619.4431008328793</v>
      </c>
      <c r="O216" s="510">
        <f>'звіт 03.19-03.24'!DH217</f>
        <v>1630.6221276181184</v>
      </c>
      <c r="P216" s="509">
        <f>'звіт 03.19-03.24'!DI217</f>
        <v>10268.799999999999</v>
      </c>
      <c r="Q216" s="502">
        <f t="shared" si="19"/>
        <v>-2750.0209732147614</v>
      </c>
      <c r="R216" s="497">
        <f>звіт!DE217+звіт!DF217</f>
        <v>12312.07</v>
      </c>
    </row>
    <row r="217" spans="1:18" ht="20.100000000000001" customHeight="1" x14ac:dyDescent="0.3">
      <c r="A217" s="487" t="s">
        <v>443</v>
      </c>
      <c r="B217" s="490" t="s">
        <v>444</v>
      </c>
      <c r="C217" s="444">
        <v>1</v>
      </c>
      <c r="D217" s="445">
        <v>8</v>
      </c>
      <c r="E217" s="439">
        <f>звіт!CU218</f>
        <v>2974085.4289582898</v>
      </c>
      <c r="F217" s="439">
        <f>звіт!CV218</f>
        <v>2964460.5315659707</v>
      </c>
      <c r="G217" s="433">
        <f t="shared" si="15"/>
        <v>-9624.8973923190497</v>
      </c>
      <c r="H217" s="459">
        <f t="shared" si="16"/>
        <v>0.99676374548672919</v>
      </c>
      <c r="I217" s="434">
        <f>звіт!DW218</f>
        <v>759512.98058664473</v>
      </c>
      <c r="J217" s="434">
        <f>звіт!DX218</f>
        <v>775047.91885809437</v>
      </c>
      <c r="K217" s="435">
        <f t="shared" si="17"/>
        <v>15534.938271449646</v>
      </c>
      <c r="L217" s="465">
        <f t="shared" si="18"/>
        <v>1.0204538153639593</v>
      </c>
      <c r="M217" s="472">
        <f>звіт!EB218*-1</f>
        <v>-41197</v>
      </c>
      <c r="N217" s="503">
        <f>звіт!DA218*-1</f>
        <v>9624.897392319428</v>
      </c>
      <c r="O217" s="510">
        <f>'звіт 03.19-03.24'!DH218</f>
        <v>22893.533699104053</v>
      </c>
      <c r="P217" s="509">
        <f>'звіт 03.19-03.24'!DI218</f>
        <v>0</v>
      </c>
      <c r="Q217" s="502">
        <f t="shared" si="19"/>
        <v>-8678.5689085765189</v>
      </c>
      <c r="R217" s="497">
        <f>звіт!DE218+звіт!DF218</f>
        <v>80427.259999999995</v>
      </c>
    </row>
    <row r="218" spans="1:18" ht="20.100000000000001" customHeight="1" x14ac:dyDescent="0.3">
      <c r="A218" s="487" t="s">
        <v>445</v>
      </c>
      <c r="B218" s="490" t="s">
        <v>446</v>
      </c>
      <c r="C218" s="444">
        <v>2</v>
      </c>
      <c r="D218" s="445">
        <v>2</v>
      </c>
      <c r="E218" s="439">
        <f>звіт!CU219</f>
        <v>213755.8445861472</v>
      </c>
      <c r="F218" s="439">
        <f>звіт!CV219</f>
        <v>226401.04875151519</v>
      </c>
      <c r="G218" s="433">
        <f t="shared" si="15"/>
        <v>12645.204165367992</v>
      </c>
      <c r="H218" s="459">
        <f t="shared" si="16"/>
        <v>1.0591572323547473</v>
      </c>
      <c r="I218" s="434">
        <f>звіт!DW219</f>
        <v>64834.78961636126</v>
      </c>
      <c r="J218" s="434">
        <f>звіт!DX219</f>
        <v>66185.733304323527</v>
      </c>
      <c r="K218" s="435">
        <f t="shared" si="17"/>
        <v>1350.9436879622663</v>
      </c>
      <c r="L218" s="465">
        <f t="shared" si="18"/>
        <v>1.0208367096732485</v>
      </c>
      <c r="M218" s="472">
        <f>звіт!EB219*-1</f>
        <v>-33041</v>
      </c>
      <c r="N218" s="503">
        <f>звіт!DA219*-1</f>
        <v>-12645.204165368003</v>
      </c>
      <c r="O218" s="510">
        <f>'звіт 03.19-03.24'!DH219</f>
        <v>1265.7370121757035</v>
      </c>
      <c r="P218" s="509">
        <f>'звіт 03.19-03.24'!DI219</f>
        <v>6973.5</v>
      </c>
      <c r="Q218" s="502">
        <f t="shared" si="19"/>
        <v>-37446.967153192301</v>
      </c>
      <c r="R218" s="497">
        <f>звіт!DE219+звіт!DF219</f>
        <v>5334.1999999999989</v>
      </c>
    </row>
    <row r="219" spans="1:18" ht="20.100000000000001" customHeight="1" x14ac:dyDescent="0.3">
      <c r="A219" s="487" t="s">
        <v>447</v>
      </c>
      <c r="B219" s="490" t="s">
        <v>448</v>
      </c>
      <c r="C219" s="444">
        <v>1</v>
      </c>
      <c r="D219" s="445">
        <v>9</v>
      </c>
      <c r="E219" s="439">
        <f>звіт!CU220</f>
        <v>4430210.8975389386</v>
      </c>
      <c r="F219" s="439">
        <f>звіт!CV220</f>
        <v>4268334.1309525492</v>
      </c>
      <c r="G219" s="433">
        <f t="shared" si="15"/>
        <v>-161876.76658638939</v>
      </c>
      <c r="H219" s="459">
        <f t="shared" si="16"/>
        <v>0.96346070868176614</v>
      </c>
      <c r="I219" s="434">
        <f>звіт!DW220</f>
        <v>1090217.5062221785</v>
      </c>
      <c r="J219" s="434">
        <f>звіт!DX220</f>
        <v>1476198.0308179602</v>
      </c>
      <c r="K219" s="435">
        <f t="shared" si="17"/>
        <v>385980.5245957817</v>
      </c>
      <c r="L219" s="465">
        <f t="shared" si="18"/>
        <v>1.3540399254211954</v>
      </c>
      <c r="M219" s="472">
        <f>звіт!EB220*-1</f>
        <v>-51691</v>
      </c>
      <c r="N219" s="503">
        <f>звіт!DA220*-1</f>
        <v>161876.76658639</v>
      </c>
      <c r="O219" s="510">
        <f>'звіт 03.19-03.24'!DH220</f>
        <v>33195.23402917583</v>
      </c>
      <c r="P219" s="509">
        <f>'звіт 03.19-03.24'!DI220</f>
        <v>0</v>
      </c>
      <c r="Q219" s="502">
        <f t="shared" si="19"/>
        <v>143381.00061556583</v>
      </c>
      <c r="R219" s="497">
        <f>звіт!DE220+звіт!DF220</f>
        <v>79528.52</v>
      </c>
    </row>
    <row r="220" spans="1:18" ht="20.100000000000001" customHeight="1" x14ac:dyDescent="0.3">
      <c r="A220" s="487" t="s">
        <v>449</v>
      </c>
      <c r="B220" s="490" t="s">
        <v>450</v>
      </c>
      <c r="C220" s="444">
        <v>1</v>
      </c>
      <c r="D220" s="445">
        <v>8</v>
      </c>
      <c r="E220" s="439">
        <f>звіт!CU221</f>
        <v>3398809.5325469826</v>
      </c>
      <c r="F220" s="439">
        <f>звіт!CV221</f>
        <v>3437958.5722270366</v>
      </c>
      <c r="G220" s="433">
        <f t="shared" si="15"/>
        <v>39149.039680053946</v>
      </c>
      <c r="H220" s="459">
        <f t="shared" si="16"/>
        <v>1.0115184564787061</v>
      </c>
      <c r="I220" s="434">
        <f>звіт!DW221</f>
        <v>953431.28343277529</v>
      </c>
      <c r="J220" s="434">
        <f>звіт!DX221</f>
        <v>989539.29316235182</v>
      </c>
      <c r="K220" s="435">
        <f t="shared" si="17"/>
        <v>36108.00972957653</v>
      </c>
      <c r="L220" s="465">
        <f t="shared" si="18"/>
        <v>1.0378716435646749</v>
      </c>
      <c r="M220" s="472">
        <f>звіт!EB221*-1</f>
        <v>-6594</v>
      </c>
      <c r="N220" s="503">
        <f>звіт!DA221*-1</f>
        <v>-39149.039680054237</v>
      </c>
      <c r="O220" s="510">
        <f>'звіт 03.19-03.24'!DH221</f>
        <v>27266.363257183788</v>
      </c>
      <c r="P220" s="509">
        <f>'звіт 03.19-03.24'!DI221</f>
        <v>81.180000000000007</v>
      </c>
      <c r="Q220" s="502">
        <f t="shared" si="19"/>
        <v>-18395.496422870448</v>
      </c>
      <c r="R220" s="497">
        <f>звіт!DE221+звіт!DF221</f>
        <v>88117.989999999991</v>
      </c>
    </row>
    <row r="221" spans="1:18" ht="20.100000000000001" customHeight="1" x14ac:dyDescent="0.3">
      <c r="A221" s="487" t="s">
        <v>451</v>
      </c>
      <c r="B221" s="490" t="s">
        <v>452</v>
      </c>
      <c r="C221" s="444">
        <v>1</v>
      </c>
      <c r="D221" s="445">
        <v>9</v>
      </c>
      <c r="E221" s="439">
        <f>звіт!CU222</f>
        <v>1202240.7755518937</v>
      </c>
      <c r="F221" s="439">
        <f>звіт!CV222</f>
        <v>1080418.3271713182</v>
      </c>
      <c r="G221" s="433">
        <f t="shared" si="15"/>
        <v>-121822.44838057552</v>
      </c>
      <c r="H221" s="459">
        <f t="shared" si="16"/>
        <v>0.8986705068918891</v>
      </c>
      <c r="I221" s="434">
        <f>звіт!DW222</f>
        <v>279618.65579914034</v>
      </c>
      <c r="J221" s="434">
        <f>звіт!DX222</f>
        <v>260095.96696206104</v>
      </c>
      <c r="K221" s="435">
        <f t="shared" si="17"/>
        <v>-19522.688837079302</v>
      </c>
      <c r="L221" s="465">
        <f t="shared" si="18"/>
        <v>0.93018102178739059</v>
      </c>
      <c r="M221" s="472">
        <f>звіт!EB222*-1</f>
        <v>-14242</v>
      </c>
      <c r="N221" s="503">
        <f>звіт!DA222*-1</f>
        <v>121822.44838057591</v>
      </c>
      <c r="O221" s="510">
        <f>'звіт 03.19-03.24'!DH222</f>
        <v>9640.3627655263299</v>
      </c>
      <c r="P221" s="509">
        <f>'звіт 03.19-03.24'!DI222</f>
        <v>0</v>
      </c>
      <c r="Q221" s="502">
        <f t="shared" si="19"/>
        <v>117220.81114610223</v>
      </c>
      <c r="R221" s="497">
        <f>звіт!DE222+звіт!DF222</f>
        <v>73845.81</v>
      </c>
    </row>
    <row r="222" spans="1:18" ht="20.100000000000001" customHeight="1" x14ac:dyDescent="0.3">
      <c r="A222" s="487" t="s">
        <v>453</v>
      </c>
      <c r="B222" s="490" t="s">
        <v>454</v>
      </c>
      <c r="C222" s="444">
        <v>1</v>
      </c>
      <c r="D222" s="445">
        <v>9</v>
      </c>
      <c r="E222" s="439">
        <f>звіт!CU223</f>
        <v>2373415.1552183051</v>
      </c>
      <c r="F222" s="439">
        <f>звіт!CV223</f>
        <v>2358009.6600531409</v>
      </c>
      <c r="G222" s="433">
        <f t="shared" si="15"/>
        <v>-15405.495165164117</v>
      </c>
      <c r="H222" s="459">
        <f t="shared" si="16"/>
        <v>0.99350914435205617</v>
      </c>
      <c r="I222" s="434">
        <f>звіт!DW223</f>
        <v>545582.65918238624</v>
      </c>
      <c r="J222" s="434">
        <f>звіт!DX223</f>
        <v>569698.32809517463</v>
      </c>
      <c r="K222" s="435">
        <f t="shared" si="17"/>
        <v>24115.668912788387</v>
      </c>
      <c r="L222" s="465">
        <f t="shared" si="18"/>
        <v>1.0442016777969598</v>
      </c>
      <c r="M222" s="472">
        <f>звіт!EB223*-1</f>
        <v>32338</v>
      </c>
      <c r="N222" s="503">
        <f>звіт!DA223*-1</f>
        <v>15405.495165163855</v>
      </c>
      <c r="O222" s="510">
        <f>'звіт 03.19-03.24'!DH223</f>
        <v>19219.955897662738</v>
      </c>
      <c r="P222" s="509">
        <f>'звіт 03.19-03.24'!DI223</f>
        <v>5428.34</v>
      </c>
      <c r="Q222" s="502">
        <f t="shared" si="19"/>
        <v>72391.791062826582</v>
      </c>
      <c r="R222" s="497">
        <f>звіт!DE223+звіт!DF223</f>
        <v>53053.530000000006</v>
      </c>
    </row>
    <row r="223" spans="1:18" ht="20.100000000000001" customHeight="1" x14ac:dyDescent="0.3">
      <c r="A223" s="487" t="s">
        <v>455</v>
      </c>
      <c r="B223" s="490" t="s">
        <v>456</v>
      </c>
      <c r="C223" s="444">
        <v>1</v>
      </c>
      <c r="D223" s="445">
        <v>9</v>
      </c>
      <c r="E223" s="439">
        <f>звіт!CU224</f>
        <v>1263332.3715026188</v>
      </c>
      <c r="F223" s="439">
        <f>звіт!CV224</f>
        <v>1150974.8110165007</v>
      </c>
      <c r="G223" s="433">
        <f t="shared" si="15"/>
        <v>-112357.56048611808</v>
      </c>
      <c r="H223" s="459">
        <f t="shared" si="16"/>
        <v>0.91106254931750141</v>
      </c>
      <c r="I223" s="434">
        <f>звіт!DW224</f>
        <v>293409.07790483587</v>
      </c>
      <c r="J223" s="434">
        <f>звіт!DX224</f>
        <v>205932.28772508906</v>
      </c>
      <c r="K223" s="435">
        <f t="shared" si="17"/>
        <v>-87476.790179746808</v>
      </c>
      <c r="L223" s="465">
        <f t="shared" si="18"/>
        <v>0.70186065542212372</v>
      </c>
      <c r="M223" s="472">
        <f>звіт!EB224*-1</f>
        <v>37197</v>
      </c>
      <c r="N223" s="503">
        <f>звіт!DA224*-1</f>
        <v>112357.56048611792</v>
      </c>
      <c r="O223" s="510">
        <f>'звіт 03.19-03.24'!DH224</f>
        <v>9537.5355559486634</v>
      </c>
      <c r="P223" s="509">
        <f>'звіт 03.19-03.24'!DI224</f>
        <v>3792.5</v>
      </c>
      <c r="Q223" s="502">
        <f t="shared" si="19"/>
        <v>162884.59604206658</v>
      </c>
      <c r="R223" s="497">
        <f>звіт!DE224+звіт!DF224</f>
        <v>11363.590000000004</v>
      </c>
    </row>
    <row r="224" spans="1:18" ht="20.100000000000001" customHeight="1" x14ac:dyDescent="0.3">
      <c r="A224" s="487" t="s">
        <v>457</v>
      </c>
      <c r="B224" s="490" t="s">
        <v>458</v>
      </c>
      <c r="C224" s="444">
        <v>2</v>
      </c>
      <c r="D224" s="445">
        <v>2</v>
      </c>
      <c r="E224" s="439">
        <f>звіт!CU225</f>
        <v>294635.67943594599</v>
      </c>
      <c r="F224" s="439">
        <f>звіт!CV225</f>
        <v>321880.29070830205</v>
      </c>
      <c r="G224" s="433">
        <f t="shared" si="15"/>
        <v>27244.611272356065</v>
      </c>
      <c r="H224" s="459">
        <f t="shared" si="16"/>
        <v>1.0924688120750123</v>
      </c>
      <c r="I224" s="434">
        <f>звіт!DW225</f>
        <v>82263.82587227835</v>
      </c>
      <c r="J224" s="434">
        <f>звіт!DX225</f>
        <v>78386.242742604823</v>
      </c>
      <c r="K224" s="435">
        <f t="shared" si="17"/>
        <v>-3877.5831296735269</v>
      </c>
      <c r="L224" s="465">
        <f t="shared" si="18"/>
        <v>0.95286405551215414</v>
      </c>
      <c r="M224" s="472">
        <f>звіт!EB225*-1</f>
        <v>11395</v>
      </c>
      <c r="N224" s="503">
        <f>звіт!DA225*-1</f>
        <v>-27244.611272356051</v>
      </c>
      <c r="O224" s="510">
        <f>'звіт 03.19-03.24'!DH225</f>
        <v>1863.1862671308663</v>
      </c>
      <c r="P224" s="509">
        <f>'звіт 03.19-03.24'!DI225</f>
        <v>0</v>
      </c>
      <c r="Q224" s="502">
        <f t="shared" si="19"/>
        <v>-13986.425005225185</v>
      </c>
      <c r="R224" s="497">
        <f>звіт!DE225+звіт!DF225</f>
        <v>4508.28</v>
      </c>
    </row>
    <row r="225" spans="1:18" ht="20.100000000000001" customHeight="1" x14ac:dyDescent="0.3">
      <c r="A225" s="487" t="s">
        <v>459</v>
      </c>
      <c r="B225" s="490" t="s">
        <v>460</v>
      </c>
      <c r="C225" s="444">
        <v>1</v>
      </c>
      <c r="D225" s="445">
        <v>9</v>
      </c>
      <c r="E225" s="439">
        <f>звіт!CU226</f>
        <v>1233622.2618948999</v>
      </c>
      <c r="F225" s="439">
        <f>звіт!CV226</f>
        <v>1155846.8662010385</v>
      </c>
      <c r="G225" s="433">
        <f t="shared" si="15"/>
        <v>-77775.395693861414</v>
      </c>
      <c r="H225" s="459">
        <f t="shared" si="16"/>
        <v>0.93695363800066733</v>
      </c>
      <c r="I225" s="434">
        <f>звіт!DW226</f>
        <v>288107.68561619811</v>
      </c>
      <c r="J225" s="434">
        <f>звіт!DX226</f>
        <v>213765.96047038698</v>
      </c>
      <c r="K225" s="435">
        <f t="shared" si="17"/>
        <v>-74341.725145811128</v>
      </c>
      <c r="L225" s="465">
        <f t="shared" si="18"/>
        <v>0.7419654911780269</v>
      </c>
      <c r="M225" s="472">
        <f>звіт!EB226*-1</f>
        <v>-24951</v>
      </c>
      <c r="N225" s="503">
        <f>звіт!DA226*-1</f>
        <v>77775.395693861035</v>
      </c>
      <c r="O225" s="510">
        <f>'звіт 03.19-03.24'!DH226</f>
        <v>9512.4079362771699</v>
      </c>
      <c r="P225" s="509">
        <f>'звіт 03.19-03.24'!DI226</f>
        <v>0</v>
      </c>
      <c r="Q225" s="502">
        <f t="shared" si="19"/>
        <v>62336.803630138209</v>
      </c>
      <c r="R225" s="497">
        <f>звіт!DE226+звіт!DF226</f>
        <v>33521.740000000005</v>
      </c>
    </row>
    <row r="226" spans="1:18" ht="20.100000000000001" customHeight="1" x14ac:dyDescent="0.3">
      <c r="A226" s="487" t="s">
        <v>461</v>
      </c>
      <c r="B226" s="490" t="s">
        <v>462</v>
      </c>
      <c r="C226" s="444">
        <v>1</v>
      </c>
      <c r="D226" s="445">
        <v>9</v>
      </c>
      <c r="E226" s="439">
        <f>звіт!CU227</f>
        <v>2342923.1128525157</v>
      </c>
      <c r="F226" s="439">
        <f>звіт!CV227</f>
        <v>2390433.7489192747</v>
      </c>
      <c r="G226" s="433">
        <f t="shared" si="15"/>
        <v>47510.636066759005</v>
      </c>
      <c r="H226" s="459">
        <f t="shared" si="16"/>
        <v>1.0202783590319848</v>
      </c>
      <c r="I226" s="434">
        <f>звіт!DW227</f>
        <v>542760.53090392007</v>
      </c>
      <c r="J226" s="434">
        <f>звіт!DX227</f>
        <v>595783.86176616512</v>
      </c>
      <c r="K226" s="435">
        <f t="shared" si="17"/>
        <v>53023.330862245057</v>
      </c>
      <c r="L226" s="465">
        <f t="shared" si="18"/>
        <v>1.0976919430267698</v>
      </c>
      <c r="M226" s="472">
        <f>звіт!EB227*-1</f>
        <v>53569</v>
      </c>
      <c r="N226" s="503">
        <f>звіт!DA227*-1</f>
        <v>-47510.636066758423</v>
      </c>
      <c r="O226" s="510">
        <f>'звіт 03.19-03.24'!DH227</f>
        <v>19379.899434224186</v>
      </c>
      <c r="P226" s="509">
        <f>'звіт 03.19-03.24'!DI227</f>
        <v>8238.7199999999993</v>
      </c>
      <c r="Q226" s="502">
        <f t="shared" si="19"/>
        <v>33676.983367465764</v>
      </c>
      <c r="R226" s="497">
        <f>звіт!DE227+звіт!DF227</f>
        <v>68465.510000000009</v>
      </c>
    </row>
    <row r="227" spans="1:18" ht="20.100000000000001" customHeight="1" x14ac:dyDescent="0.3">
      <c r="A227" s="487" t="s">
        <v>463</v>
      </c>
      <c r="B227" s="490" t="s">
        <v>464</v>
      </c>
      <c r="C227" s="444">
        <v>1</v>
      </c>
      <c r="D227" s="445">
        <v>9</v>
      </c>
      <c r="E227" s="439">
        <f>звіт!CU228</f>
        <v>1198085.8702642871</v>
      </c>
      <c r="F227" s="439">
        <f>звіт!CV228</f>
        <v>1236600.522343341</v>
      </c>
      <c r="G227" s="433">
        <f t="shared" si="15"/>
        <v>38514.652079053922</v>
      </c>
      <c r="H227" s="459">
        <f t="shared" si="16"/>
        <v>1.0321468210542855</v>
      </c>
      <c r="I227" s="434">
        <f>звіт!DW228</f>
        <v>266449.52594837907</v>
      </c>
      <c r="J227" s="434">
        <f>звіт!DX228</f>
        <v>307018.02544082684</v>
      </c>
      <c r="K227" s="435">
        <f t="shared" si="17"/>
        <v>40568.499492447765</v>
      </c>
      <c r="L227" s="465">
        <f t="shared" si="18"/>
        <v>1.1522558516403867</v>
      </c>
      <c r="M227" s="472">
        <f>звіт!EB228*-1</f>
        <v>46981</v>
      </c>
      <c r="N227" s="503">
        <f>звіт!DA228*-1</f>
        <v>-38514.652079053689</v>
      </c>
      <c r="O227" s="510">
        <f>'звіт 03.19-03.24'!DH228</f>
        <v>9497.9283682040586</v>
      </c>
      <c r="P227" s="509">
        <f>'звіт 03.19-03.24'!DI228</f>
        <v>1560.23</v>
      </c>
      <c r="Q227" s="502">
        <f t="shared" si="19"/>
        <v>19524.506289150369</v>
      </c>
      <c r="R227" s="497">
        <f>звіт!DE228+звіт!DF228</f>
        <v>4843.7599999999984</v>
      </c>
    </row>
    <row r="228" spans="1:18" ht="20.100000000000001" customHeight="1" x14ac:dyDescent="0.3">
      <c r="A228" s="487" t="s">
        <v>465</v>
      </c>
      <c r="B228" s="490" t="s">
        <v>466</v>
      </c>
      <c r="C228" s="444">
        <v>1</v>
      </c>
      <c r="D228" s="445">
        <v>1</v>
      </c>
      <c r="E228" s="439">
        <f>звіт!CU229</f>
        <v>0</v>
      </c>
      <c r="F228" s="439">
        <f>звіт!CV229</f>
        <v>0</v>
      </c>
      <c r="G228" s="433">
        <f t="shared" si="15"/>
        <v>0</v>
      </c>
      <c r="H228" s="459" t="e">
        <f t="shared" si="16"/>
        <v>#DIV/0!</v>
      </c>
      <c r="I228" s="434">
        <f>звіт!DW229</f>
        <v>0</v>
      </c>
      <c r="J228" s="434">
        <f>звіт!DX229</f>
        <v>0</v>
      </c>
      <c r="K228" s="435">
        <f t="shared" si="17"/>
        <v>0</v>
      </c>
      <c r="L228" s="465" t="e">
        <f t="shared" si="18"/>
        <v>#DIV/0!</v>
      </c>
      <c r="M228" s="472">
        <f>звіт!EB229*-1</f>
        <v>0</v>
      </c>
      <c r="N228" s="503">
        <f>звіт!DA229*-1</f>
        <v>0</v>
      </c>
      <c r="O228" s="510">
        <f>'звіт 03.19-03.24'!DH229</f>
        <v>467.80143005437822</v>
      </c>
      <c r="P228" s="509">
        <f>'звіт 03.19-03.24'!DI229</f>
        <v>0</v>
      </c>
      <c r="Q228" s="502">
        <f t="shared" si="19"/>
        <v>467.80143005437822</v>
      </c>
      <c r="R228" s="497">
        <f>звіт!DE229+звіт!DF229</f>
        <v>0</v>
      </c>
    </row>
    <row r="229" spans="1:18" ht="20.100000000000001" customHeight="1" x14ac:dyDescent="0.3">
      <c r="A229" s="487" t="s">
        <v>467</v>
      </c>
      <c r="B229" s="490" t="s">
        <v>468</v>
      </c>
      <c r="C229" s="444">
        <v>1</v>
      </c>
      <c r="D229" s="445">
        <v>1</v>
      </c>
      <c r="E229" s="439">
        <f>звіт!CU230</f>
        <v>0</v>
      </c>
      <c r="F229" s="439">
        <f>звіт!CV230</f>
        <v>0</v>
      </c>
      <c r="G229" s="433">
        <f t="shared" si="15"/>
        <v>0</v>
      </c>
      <c r="H229" s="459" t="e">
        <f t="shared" si="16"/>
        <v>#DIV/0!</v>
      </c>
      <c r="I229" s="434">
        <f>звіт!DW230</f>
        <v>0</v>
      </c>
      <c r="J229" s="434">
        <f>звіт!DX230</f>
        <v>0</v>
      </c>
      <c r="K229" s="435">
        <f t="shared" si="17"/>
        <v>0</v>
      </c>
      <c r="L229" s="465" t="e">
        <f t="shared" si="18"/>
        <v>#DIV/0!</v>
      </c>
      <c r="M229" s="472">
        <f>звіт!EB230*-1</f>
        <v>0</v>
      </c>
      <c r="N229" s="503">
        <f>звіт!DA230*-1</f>
        <v>0</v>
      </c>
      <c r="O229" s="510">
        <f>'звіт 03.19-03.24'!DH230</f>
        <v>626.85391627286674</v>
      </c>
      <c r="P229" s="509">
        <f>'звіт 03.19-03.24'!DI230</f>
        <v>0</v>
      </c>
      <c r="Q229" s="502">
        <f t="shared" si="19"/>
        <v>626.85391627286674</v>
      </c>
      <c r="R229" s="497">
        <f>звіт!DE230+звіт!DF230</f>
        <v>0</v>
      </c>
    </row>
    <row r="230" spans="1:18" ht="20.100000000000001" customHeight="1" x14ac:dyDescent="0.3">
      <c r="A230" s="487" t="s">
        <v>469</v>
      </c>
      <c r="B230" s="490" t="s">
        <v>470</v>
      </c>
      <c r="C230" s="444">
        <v>1</v>
      </c>
      <c r="D230" s="445">
        <v>10</v>
      </c>
      <c r="E230" s="439">
        <f>звіт!CU231</f>
        <v>3799207.0215056255</v>
      </c>
      <c r="F230" s="439">
        <f>звіт!CV231</f>
        <v>3651367.5445472277</v>
      </c>
      <c r="G230" s="433">
        <f t="shared" si="15"/>
        <v>-147839.47695839778</v>
      </c>
      <c r="H230" s="459">
        <f t="shared" si="16"/>
        <v>0.96108675412486233</v>
      </c>
      <c r="I230" s="434">
        <f>звіт!DW231</f>
        <v>917435.66875548335</v>
      </c>
      <c r="J230" s="434">
        <f>звіт!DX231</f>
        <v>1109303.7904253735</v>
      </c>
      <c r="K230" s="435">
        <f t="shared" si="17"/>
        <v>191868.12166989013</v>
      </c>
      <c r="L230" s="465">
        <f t="shared" si="18"/>
        <v>1.209135232261203</v>
      </c>
      <c r="M230" s="472">
        <f>звіт!EB231*-1</f>
        <v>-67285</v>
      </c>
      <c r="N230" s="503">
        <f>звіт!DA231*-1</f>
        <v>147839.47695839842</v>
      </c>
      <c r="O230" s="510">
        <f>'звіт 03.19-03.24'!DH231</f>
        <v>29751.502663701234</v>
      </c>
      <c r="P230" s="509">
        <f>'звіт 03.19-03.24'!DI231</f>
        <v>0</v>
      </c>
      <c r="Q230" s="502">
        <f t="shared" si="19"/>
        <v>110305.97962209965</v>
      </c>
      <c r="R230" s="497">
        <f>звіт!DE231+звіт!DF231</f>
        <v>51695.19000000001</v>
      </c>
    </row>
    <row r="231" spans="1:18" ht="20.100000000000001" customHeight="1" x14ac:dyDescent="0.3">
      <c r="A231" s="487" t="s">
        <v>471</v>
      </c>
      <c r="B231" s="490" t="s">
        <v>472</v>
      </c>
      <c r="C231" s="444">
        <v>1</v>
      </c>
      <c r="D231" s="445">
        <v>5</v>
      </c>
      <c r="E231" s="439">
        <f>звіт!CU232</f>
        <v>1506845.9059080349</v>
      </c>
      <c r="F231" s="439">
        <f>звіт!CV232</f>
        <v>1504404.4121061352</v>
      </c>
      <c r="G231" s="433">
        <f t="shared" si="15"/>
        <v>-2441.49380189972</v>
      </c>
      <c r="H231" s="459">
        <f t="shared" si="16"/>
        <v>0.99837973226570342</v>
      </c>
      <c r="I231" s="434">
        <f>звіт!DW232</f>
        <v>464436.99902320135</v>
      </c>
      <c r="J231" s="434">
        <f>звіт!DX232</f>
        <v>497853.49711582036</v>
      </c>
      <c r="K231" s="435">
        <f t="shared" si="17"/>
        <v>33416.498092619004</v>
      </c>
      <c r="L231" s="465">
        <f t="shared" si="18"/>
        <v>1.0719505512327834</v>
      </c>
      <c r="M231" s="472">
        <f>звіт!EB232*-1</f>
        <v>-14992</v>
      </c>
      <c r="N231" s="503">
        <f>звіт!DA232*-1</f>
        <v>2441.4938018992543</v>
      </c>
      <c r="O231" s="510">
        <f>'звіт 03.19-03.24'!DH232</f>
        <v>14556.64392777781</v>
      </c>
      <c r="P231" s="509">
        <f>'звіт 03.19-03.24'!DI232</f>
        <v>0</v>
      </c>
      <c r="Q231" s="502">
        <f t="shared" si="19"/>
        <v>2006.1377296770643</v>
      </c>
      <c r="R231" s="497">
        <f>звіт!DE232+звіт!DF232</f>
        <v>55960.090000000011</v>
      </c>
    </row>
    <row r="232" spans="1:18" ht="20.100000000000001" customHeight="1" x14ac:dyDescent="0.3">
      <c r="A232" s="487" t="s">
        <v>473</v>
      </c>
      <c r="B232" s="490" t="s">
        <v>474</v>
      </c>
      <c r="C232" s="444">
        <v>1</v>
      </c>
      <c r="D232" s="445">
        <v>9</v>
      </c>
      <c r="E232" s="439">
        <f>звіт!CU233</f>
        <v>3891778.9364983058</v>
      </c>
      <c r="F232" s="439">
        <f>звіт!CV233</f>
        <v>3955531.5293057263</v>
      </c>
      <c r="G232" s="433">
        <f t="shared" si="15"/>
        <v>63752.592807420529</v>
      </c>
      <c r="H232" s="459">
        <f t="shared" si="16"/>
        <v>1.0163813499809891</v>
      </c>
      <c r="I232" s="434">
        <f>звіт!DW233</f>
        <v>923213.38695884717</v>
      </c>
      <c r="J232" s="434">
        <f>звіт!DX233</f>
        <v>1049758.8413154744</v>
      </c>
      <c r="K232" s="435">
        <f t="shared" si="17"/>
        <v>126545.45435662719</v>
      </c>
      <c r="L232" s="465">
        <f t="shared" si="18"/>
        <v>1.1370706449280159</v>
      </c>
      <c r="M232" s="472">
        <f>звіт!EB233*-1</f>
        <v>9715</v>
      </c>
      <c r="N232" s="503">
        <f>звіт!DA233*-1</f>
        <v>-63752.592807419787</v>
      </c>
      <c r="O232" s="510">
        <f>'звіт 03.19-03.24'!DH233</f>
        <v>29471.490093425829</v>
      </c>
      <c r="P232" s="509">
        <f>'звіт 03.19-03.24'!DI233</f>
        <v>1040.93</v>
      </c>
      <c r="Q232" s="502">
        <f t="shared" si="19"/>
        <v>-23525.172713993958</v>
      </c>
      <c r="R232" s="497">
        <f>звіт!DE233+звіт!DF233</f>
        <v>28693.930000000008</v>
      </c>
    </row>
    <row r="233" spans="1:18" ht="20.100000000000001" customHeight="1" x14ac:dyDescent="0.3">
      <c r="A233" s="487" t="s">
        <v>475</v>
      </c>
      <c r="B233" s="490" t="s">
        <v>476</v>
      </c>
      <c r="C233" s="444">
        <v>1</v>
      </c>
      <c r="D233" s="445">
        <v>9</v>
      </c>
      <c r="E233" s="439">
        <f>звіт!CU234</f>
        <v>5654078.1034698812</v>
      </c>
      <c r="F233" s="439">
        <f>звіт!CV234</f>
        <v>5688413.375781077</v>
      </c>
      <c r="G233" s="433">
        <f t="shared" si="15"/>
        <v>34335.272311195731</v>
      </c>
      <c r="H233" s="459">
        <f t="shared" si="16"/>
        <v>1.0060726561753939</v>
      </c>
      <c r="I233" s="434">
        <f>звіт!DW234</f>
        <v>1472156.7440147588</v>
      </c>
      <c r="J233" s="434">
        <f>звіт!DX234</f>
        <v>1499657.3110735754</v>
      </c>
      <c r="K233" s="435">
        <f t="shared" si="17"/>
        <v>27500.567058816552</v>
      </c>
      <c r="L233" s="465">
        <f t="shared" si="18"/>
        <v>1.0186804612828244</v>
      </c>
      <c r="M233" s="472">
        <f>звіт!EB234*-1</f>
        <v>28050</v>
      </c>
      <c r="N233" s="503">
        <f>звіт!DA234*-1</f>
        <v>-34335.27231119643</v>
      </c>
      <c r="O233" s="510">
        <f>'звіт 03.19-03.24'!DH234</f>
        <v>41847.28830680727</v>
      </c>
      <c r="P233" s="509">
        <f>'звіт 03.19-03.24'!DI234</f>
        <v>35298.44</v>
      </c>
      <c r="Q233" s="502">
        <f t="shared" si="19"/>
        <v>70860.455995610842</v>
      </c>
      <c r="R233" s="497">
        <f>звіт!DE234+звіт!DF234</f>
        <v>252695.71000000002</v>
      </c>
    </row>
    <row r="234" spans="1:18" ht="20.100000000000001" customHeight="1" x14ac:dyDescent="0.3">
      <c r="A234" s="487" t="s">
        <v>566</v>
      </c>
      <c r="B234" s="490" t="s">
        <v>567</v>
      </c>
      <c r="C234" s="444">
        <v>2</v>
      </c>
      <c r="D234" s="445">
        <v>9</v>
      </c>
      <c r="E234" s="439">
        <f>звіт!CU235</f>
        <v>6218861.0454923389</v>
      </c>
      <c r="F234" s="439">
        <f>звіт!CV235</f>
        <v>6217140.521152297</v>
      </c>
      <c r="G234" s="433">
        <f t="shared" si="15"/>
        <v>-1720.5243400419131</v>
      </c>
      <c r="H234" s="459">
        <f t="shared" si="16"/>
        <v>0.9997233377096777</v>
      </c>
      <c r="I234" s="434">
        <f>звіт!DW235</f>
        <v>1792746.9389494134</v>
      </c>
      <c r="J234" s="434">
        <f>звіт!DX235</f>
        <v>1677465.8162673493</v>
      </c>
      <c r="K234" s="435">
        <f t="shared" si="17"/>
        <v>-115281.12268206407</v>
      </c>
      <c r="L234" s="465">
        <f t="shared" si="18"/>
        <v>0.93569581953958259</v>
      </c>
      <c r="M234" s="472">
        <f>звіт!EB235*-1</f>
        <v>-51182</v>
      </c>
      <c r="N234" s="503">
        <f>звіт!DA235*-1</f>
        <v>1720.5243400431646</v>
      </c>
      <c r="O234" s="510">
        <f>'звіт 03.19-03.24'!DH235</f>
        <v>50511.950946791621</v>
      </c>
      <c r="P234" s="509">
        <f>'звіт 03.19-03.24'!DI235</f>
        <v>83666.539999999994</v>
      </c>
      <c r="Q234" s="502">
        <f t="shared" si="19"/>
        <v>84717.01528683478</v>
      </c>
      <c r="R234" s="497">
        <f>звіт!DE235+звіт!DF235</f>
        <v>202129.77</v>
      </c>
    </row>
    <row r="235" spans="1:18" ht="20.100000000000001" customHeight="1" x14ac:dyDescent="0.3">
      <c r="A235" s="487" t="s">
        <v>569</v>
      </c>
      <c r="B235" s="490" t="s">
        <v>570</v>
      </c>
      <c r="C235" s="444">
        <v>2</v>
      </c>
      <c r="D235" s="445">
        <v>9</v>
      </c>
      <c r="E235" s="439">
        <f>звіт!CU236</f>
        <v>0</v>
      </c>
      <c r="F235" s="439">
        <f>звіт!CV236</f>
        <v>0</v>
      </c>
      <c r="G235" s="433">
        <f t="shared" si="15"/>
        <v>0</v>
      </c>
      <c r="H235" s="459" t="e">
        <f t="shared" si="16"/>
        <v>#DIV/0!</v>
      </c>
      <c r="I235" s="434">
        <f>звіт!DW236</f>
        <v>0</v>
      </c>
      <c r="J235" s="434">
        <f>звіт!DX236</f>
        <v>0</v>
      </c>
      <c r="K235" s="435">
        <f t="shared" si="17"/>
        <v>0</v>
      </c>
      <c r="L235" s="465" t="e">
        <f t="shared" si="18"/>
        <v>#DIV/0!</v>
      </c>
      <c r="M235" s="472">
        <f>звіт!EB236*-1</f>
        <v>0</v>
      </c>
      <c r="N235" s="503">
        <f>звіт!DA236*-1</f>
        <v>0</v>
      </c>
      <c r="O235" s="510">
        <f>'звіт 03.19-03.24'!DH236</f>
        <v>58860.647135162086</v>
      </c>
      <c r="P235" s="509">
        <f>'звіт 03.19-03.24'!DI236</f>
        <v>38319.47</v>
      </c>
      <c r="Q235" s="502">
        <f t="shared" si="19"/>
        <v>97180.117135162087</v>
      </c>
      <c r="R235" s="497">
        <f>звіт!DE236+звіт!DF236</f>
        <v>0</v>
      </c>
    </row>
    <row r="236" spans="1:18" ht="20.100000000000001" customHeight="1" x14ac:dyDescent="0.3">
      <c r="A236" s="487" t="s">
        <v>572</v>
      </c>
      <c r="B236" s="490" t="s">
        <v>573</v>
      </c>
      <c r="C236" s="444">
        <v>2</v>
      </c>
      <c r="D236" s="445">
        <v>9</v>
      </c>
      <c r="E236" s="439">
        <f>звіт!CU237</f>
        <v>3400118.4081292902</v>
      </c>
      <c r="F236" s="439">
        <f>звіт!CV237</f>
        <v>3371969.5351914205</v>
      </c>
      <c r="G236" s="433">
        <f t="shared" si="15"/>
        <v>-28148.872937869746</v>
      </c>
      <c r="H236" s="459">
        <f t="shared" si="16"/>
        <v>0.99172120804070552</v>
      </c>
      <c r="I236" s="434">
        <f>звіт!DW237</f>
        <v>915519.04977424128</v>
      </c>
      <c r="J236" s="434">
        <f>звіт!DX237</f>
        <v>872468.83358566731</v>
      </c>
      <c r="K236" s="435">
        <f t="shared" si="17"/>
        <v>-43050.216188573977</v>
      </c>
      <c r="L236" s="465">
        <f t="shared" si="18"/>
        <v>0.95297725787443766</v>
      </c>
      <c r="M236" s="472">
        <f>звіт!EB237*-1</f>
        <v>-45074</v>
      </c>
      <c r="N236" s="503">
        <f>звіт!DA237*-1</f>
        <v>28148.87293787035</v>
      </c>
      <c r="O236" s="510">
        <f>'звіт 03.19-03.24'!DH237</f>
        <v>25348.956576683762</v>
      </c>
      <c r="P236" s="509">
        <f>'звіт 03.19-03.24'!DI237</f>
        <v>19214.5</v>
      </c>
      <c r="Q236" s="502">
        <f t="shared" si="19"/>
        <v>27638.329514554112</v>
      </c>
      <c r="R236" s="497">
        <f>звіт!DE237+звіт!DF237</f>
        <v>120085.25</v>
      </c>
    </row>
    <row r="237" spans="1:18" ht="20.100000000000001" customHeight="1" x14ac:dyDescent="0.3">
      <c r="A237" s="487" t="s">
        <v>575</v>
      </c>
      <c r="B237" s="490" t="s">
        <v>576</v>
      </c>
      <c r="C237" s="444">
        <v>2</v>
      </c>
      <c r="D237" s="445">
        <v>9</v>
      </c>
      <c r="E237" s="439">
        <f>звіт!CU238</f>
        <v>3310300.1348852427</v>
      </c>
      <c r="F237" s="439">
        <f>звіт!CV238</f>
        <v>3228200.4201306999</v>
      </c>
      <c r="G237" s="433">
        <f t="shared" si="15"/>
        <v>-82099.714754542802</v>
      </c>
      <c r="H237" s="459">
        <f t="shared" si="16"/>
        <v>0.97519870966099309</v>
      </c>
      <c r="I237" s="434">
        <f>звіт!DW238</f>
        <v>735125.88488857017</v>
      </c>
      <c r="J237" s="434">
        <f>звіт!DX238</f>
        <v>619490.88857532607</v>
      </c>
      <c r="K237" s="435">
        <f t="shared" si="17"/>
        <v>-115634.9963132441</v>
      </c>
      <c r="L237" s="465">
        <f t="shared" si="18"/>
        <v>0.84270041541147478</v>
      </c>
      <c r="M237" s="472">
        <f>звіт!EB238*-1</f>
        <v>-78270</v>
      </c>
      <c r="N237" s="503">
        <f>звіт!DA238*-1</f>
        <v>82099.714754541259</v>
      </c>
      <c r="O237" s="510">
        <f>'звіт 03.19-03.24'!DH238</f>
        <v>29942.811172334899</v>
      </c>
      <c r="P237" s="509">
        <f>'звіт 03.19-03.24'!DI238</f>
        <v>57491.05</v>
      </c>
      <c r="Q237" s="502">
        <f t="shared" si="19"/>
        <v>91263.575926876161</v>
      </c>
      <c r="R237" s="497">
        <f>звіт!DE238+звіт!DF238</f>
        <v>41722.74</v>
      </c>
    </row>
    <row r="238" spans="1:18" ht="20.100000000000001" customHeight="1" x14ac:dyDescent="0.3">
      <c r="A238" s="487" t="s">
        <v>578</v>
      </c>
      <c r="B238" s="490" t="s">
        <v>579</v>
      </c>
      <c r="C238" s="444">
        <v>2</v>
      </c>
      <c r="D238" s="445">
        <v>9</v>
      </c>
      <c r="E238" s="439">
        <f>звіт!CU239</f>
        <v>1321011.9641678622</v>
      </c>
      <c r="F238" s="439">
        <f>звіт!CV239</f>
        <v>1168701.695453899</v>
      </c>
      <c r="G238" s="433">
        <f t="shared" si="15"/>
        <v>-152310.26871396322</v>
      </c>
      <c r="H238" s="459">
        <f t="shared" si="16"/>
        <v>0.88470182493017224</v>
      </c>
      <c r="I238" s="434">
        <f>звіт!DW239</f>
        <v>292001.38688220514</v>
      </c>
      <c r="J238" s="434">
        <f>звіт!DX239</f>
        <v>99796.620555887086</v>
      </c>
      <c r="K238" s="435">
        <f t="shared" si="17"/>
        <v>-192204.76632631806</v>
      </c>
      <c r="L238" s="465">
        <f t="shared" si="18"/>
        <v>0.34176762522071702</v>
      </c>
      <c r="M238" s="472">
        <f>звіт!EB239*-1</f>
        <v>-26339</v>
      </c>
      <c r="N238" s="503">
        <f>звіт!DA239*-1</f>
        <v>152310.26871396351</v>
      </c>
      <c r="O238" s="510">
        <f>'звіт 03.19-03.24'!DH239</f>
        <v>12580.739792262411</v>
      </c>
      <c r="P238" s="509">
        <f>'звіт 03.19-03.24'!DI239</f>
        <v>0</v>
      </c>
      <c r="Q238" s="502">
        <f t="shared" si="19"/>
        <v>138552.00850622592</v>
      </c>
      <c r="R238" s="497">
        <f>звіт!DE239+звіт!DF239</f>
        <v>13773.529999999995</v>
      </c>
    </row>
    <row r="239" spans="1:18" ht="20.100000000000001" customHeight="1" x14ac:dyDescent="0.3">
      <c r="A239" s="487" t="s">
        <v>477</v>
      </c>
      <c r="B239" s="490" t="s">
        <v>478</v>
      </c>
      <c r="C239" s="444">
        <v>2</v>
      </c>
      <c r="D239" s="445">
        <v>5</v>
      </c>
      <c r="E239" s="439">
        <f>звіт!CU240</f>
        <v>1212531.9306158961</v>
      </c>
      <c r="F239" s="439">
        <f>звіт!CV240</f>
        <v>1176122.5745516887</v>
      </c>
      <c r="G239" s="433">
        <f t="shared" si="15"/>
        <v>-36409.356064207386</v>
      </c>
      <c r="H239" s="459">
        <f t="shared" si="16"/>
        <v>0.9699724558629037</v>
      </c>
      <c r="I239" s="434">
        <f>звіт!DW240</f>
        <v>350185.64240410266</v>
      </c>
      <c r="J239" s="434">
        <f>звіт!DX240</f>
        <v>266271.22162512748</v>
      </c>
      <c r="K239" s="435">
        <f t="shared" si="17"/>
        <v>-83914.420778975182</v>
      </c>
      <c r="L239" s="465">
        <f t="shared" si="18"/>
        <v>0.76037161260272146</v>
      </c>
      <c r="M239" s="472">
        <f>звіт!EB240*-1</f>
        <v>-47434</v>
      </c>
      <c r="N239" s="503">
        <f>звіт!DA240*-1</f>
        <v>36409.356064207357</v>
      </c>
      <c r="O239" s="510">
        <f>'звіт 03.19-03.24'!DH240</f>
        <v>14385.116736757871</v>
      </c>
      <c r="P239" s="509">
        <f>'звіт 03.19-03.24'!DI240</f>
        <v>0</v>
      </c>
      <c r="Q239" s="502">
        <f t="shared" si="19"/>
        <v>3360.4728009652281</v>
      </c>
      <c r="R239" s="497">
        <f>звіт!DE240+звіт!DF240</f>
        <v>61294.329999999987</v>
      </c>
    </row>
    <row r="240" spans="1:18" ht="20.100000000000001" customHeight="1" x14ac:dyDescent="0.3">
      <c r="A240" s="487" t="s">
        <v>479</v>
      </c>
      <c r="B240" s="490" t="s">
        <v>480</v>
      </c>
      <c r="C240" s="444">
        <v>2</v>
      </c>
      <c r="D240" s="445">
        <v>5</v>
      </c>
      <c r="E240" s="439">
        <f>звіт!CU241</f>
        <v>1364126.3783159701</v>
      </c>
      <c r="F240" s="439">
        <f>звіт!CV241</f>
        <v>1426679.0791356068</v>
      </c>
      <c r="G240" s="433">
        <f t="shared" si="15"/>
        <v>62552.700819636695</v>
      </c>
      <c r="H240" s="459">
        <f t="shared" si="16"/>
        <v>1.0458555026967946</v>
      </c>
      <c r="I240" s="434">
        <f>звіт!DW241</f>
        <v>548568.50170729402</v>
      </c>
      <c r="J240" s="434">
        <f>звіт!DX241</f>
        <v>565658.15787488932</v>
      </c>
      <c r="K240" s="435">
        <f t="shared" si="17"/>
        <v>17089.656167595298</v>
      </c>
      <c r="L240" s="465">
        <f t="shared" si="18"/>
        <v>1.0311531852711333</v>
      </c>
      <c r="M240" s="472">
        <f>звіт!EB241*-1</f>
        <v>74112</v>
      </c>
      <c r="N240" s="503">
        <f>звіт!DA241*-1</f>
        <v>-62552.700819636884</v>
      </c>
      <c r="O240" s="510">
        <f>'звіт 03.19-03.24'!DH241</f>
        <v>15879.853687074479</v>
      </c>
      <c r="P240" s="509">
        <f>'звіт 03.19-03.24'!DI241</f>
        <v>0</v>
      </c>
      <c r="Q240" s="502">
        <f t="shared" si="19"/>
        <v>27439.152867437595</v>
      </c>
      <c r="R240" s="497">
        <f>звіт!DE241+звіт!DF241</f>
        <v>22831.579999999998</v>
      </c>
    </row>
    <row r="241" spans="1:18" ht="20.100000000000001" customHeight="1" x14ac:dyDescent="0.3">
      <c r="A241" s="487" t="s">
        <v>481</v>
      </c>
      <c r="B241" s="490" t="s">
        <v>482</v>
      </c>
      <c r="C241" s="444">
        <v>2</v>
      </c>
      <c r="D241" s="445">
        <v>5</v>
      </c>
      <c r="E241" s="439">
        <f>звіт!CU242</f>
        <v>1431841.2634380965</v>
      </c>
      <c r="F241" s="439">
        <f>звіт!CV242</f>
        <v>1470636.6406346073</v>
      </c>
      <c r="G241" s="433">
        <f t="shared" si="15"/>
        <v>38795.377196510788</v>
      </c>
      <c r="H241" s="459">
        <f t="shared" si="16"/>
        <v>1.0270947472929761</v>
      </c>
      <c r="I241" s="434">
        <f>звіт!DW242</f>
        <v>546692.95056659868</v>
      </c>
      <c r="J241" s="434">
        <f>звіт!DX242</f>
        <v>591582.82367160928</v>
      </c>
      <c r="K241" s="435">
        <f t="shared" si="17"/>
        <v>44889.8731050106</v>
      </c>
      <c r="L241" s="465">
        <f t="shared" si="18"/>
        <v>1.0821116735792664</v>
      </c>
      <c r="M241" s="472">
        <f>звіт!EB242*-1</f>
        <v>41807</v>
      </c>
      <c r="N241" s="503">
        <f>звіт!DA242*-1</f>
        <v>-38795.377196510453</v>
      </c>
      <c r="O241" s="510">
        <f>'звіт 03.19-03.24'!DH242</f>
        <v>15911.485974249586</v>
      </c>
      <c r="P241" s="509">
        <f>'звіт 03.19-03.24'!DI242</f>
        <v>0</v>
      </c>
      <c r="Q241" s="502">
        <f t="shared" si="19"/>
        <v>18923.108777739133</v>
      </c>
      <c r="R241" s="497">
        <f>звіт!DE242+звіт!DF242</f>
        <v>55673.22</v>
      </c>
    </row>
    <row r="242" spans="1:18" ht="20.100000000000001" customHeight="1" x14ac:dyDescent="0.3">
      <c r="A242" s="487" t="s">
        <v>483</v>
      </c>
      <c r="B242" s="490" t="s">
        <v>484</v>
      </c>
      <c r="C242" s="444">
        <v>2</v>
      </c>
      <c r="D242" s="445">
        <v>5</v>
      </c>
      <c r="E242" s="439">
        <f>звіт!CU243</f>
        <v>990153.73949731828</v>
      </c>
      <c r="F242" s="439">
        <f>звіт!CV243</f>
        <v>973054.60014534695</v>
      </c>
      <c r="G242" s="433">
        <f t="shared" si="15"/>
        <v>-17099.139351971331</v>
      </c>
      <c r="H242" s="459">
        <f t="shared" si="16"/>
        <v>0.98273082384089949</v>
      </c>
      <c r="I242" s="434">
        <f>звіт!DW243</f>
        <v>301628.02973439923</v>
      </c>
      <c r="J242" s="434">
        <f>звіт!DX243</f>
        <v>266080.76856142597</v>
      </c>
      <c r="K242" s="435">
        <f t="shared" si="17"/>
        <v>-35547.26117297326</v>
      </c>
      <c r="L242" s="465">
        <f t="shared" si="18"/>
        <v>0.88214868092904142</v>
      </c>
      <c r="M242" s="472">
        <f>звіт!EB243*-1</f>
        <v>18398</v>
      </c>
      <c r="N242" s="503">
        <f>звіт!DA243*-1</f>
        <v>17099.139351971324</v>
      </c>
      <c r="O242" s="510">
        <f>'звіт 03.19-03.24'!DH243</f>
        <v>11008.481462108222</v>
      </c>
      <c r="P242" s="509">
        <f>'звіт 03.19-03.24'!DI243</f>
        <v>0</v>
      </c>
      <c r="Q242" s="502">
        <f t="shared" si="19"/>
        <v>46505.62081407955</v>
      </c>
      <c r="R242" s="497">
        <f>звіт!DE243+звіт!DF243</f>
        <v>49212.929999999993</v>
      </c>
    </row>
    <row r="243" spans="1:18" ht="20.100000000000001" customHeight="1" x14ac:dyDescent="0.3">
      <c r="A243" s="487" t="s">
        <v>485</v>
      </c>
      <c r="B243" s="490" t="s">
        <v>486</v>
      </c>
      <c r="C243" s="444">
        <v>2</v>
      </c>
      <c r="D243" s="445">
        <v>4</v>
      </c>
      <c r="E243" s="439">
        <f>звіт!CU244</f>
        <v>1066704.8493066588</v>
      </c>
      <c r="F243" s="439">
        <f>звіт!CV244</f>
        <v>1047117.1967767426</v>
      </c>
      <c r="G243" s="433">
        <f t="shared" si="15"/>
        <v>-19587.65252991626</v>
      </c>
      <c r="H243" s="459">
        <f t="shared" si="16"/>
        <v>0.98163723307093997</v>
      </c>
      <c r="I243" s="434">
        <f>звіт!DW244</f>
        <v>395612.67446256714</v>
      </c>
      <c r="J243" s="434">
        <f>звіт!DX244</f>
        <v>366478.33405241108</v>
      </c>
      <c r="K243" s="435">
        <f t="shared" si="17"/>
        <v>-29134.340410156059</v>
      </c>
      <c r="L243" s="465">
        <f t="shared" si="18"/>
        <v>0.92635640288892529</v>
      </c>
      <c r="M243" s="472">
        <f>звіт!EB244*-1</f>
        <v>-10060</v>
      </c>
      <c r="N243" s="503">
        <f>звіт!DA244*-1</f>
        <v>19587.652529916246</v>
      </c>
      <c r="O243" s="510">
        <f>'звіт 03.19-03.24'!DH244</f>
        <v>8968.4217018996515</v>
      </c>
      <c r="P243" s="509">
        <f>'звіт 03.19-03.24'!DI244</f>
        <v>0</v>
      </c>
      <c r="Q243" s="502">
        <f t="shared" si="19"/>
        <v>18496.074231815895</v>
      </c>
      <c r="R243" s="497">
        <f>звіт!DE244+звіт!DF244</f>
        <v>18522.699999999997</v>
      </c>
    </row>
    <row r="244" spans="1:18" ht="20.100000000000001" customHeight="1" x14ac:dyDescent="0.3">
      <c r="A244" s="487" t="s">
        <v>487</v>
      </c>
      <c r="B244" s="490" t="s">
        <v>488</v>
      </c>
      <c r="C244" s="444">
        <v>2</v>
      </c>
      <c r="D244" s="445">
        <v>2</v>
      </c>
      <c r="E244" s="439">
        <f>звіт!CU245</f>
        <v>275625.87315356371</v>
      </c>
      <c r="F244" s="439">
        <f>звіт!CV245</f>
        <v>325474.32115623198</v>
      </c>
      <c r="G244" s="433">
        <f t="shared" si="15"/>
        <v>49848.448002668272</v>
      </c>
      <c r="H244" s="459">
        <f t="shared" si="16"/>
        <v>1.1808554742424178</v>
      </c>
      <c r="I244" s="434">
        <f>звіт!DW245</f>
        <v>92143.870708249393</v>
      </c>
      <c r="J244" s="434">
        <f>звіт!DX245</f>
        <v>159232.94399999999</v>
      </c>
      <c r="K244" s="435">
        <f t="shared" si="17"/>
        <v>67089.073291750596</v>
      </c>
      <c r="L244" s="465">
        <f t="shared" si="18"/>
        <v>1.72809046088558</v>
      </c>
      <c r="M244" s="472">
        <f>звіт!EB245*-1</f>
        <v>-30691</v>
      </c>
      <c r="N244" s="503">
        <f>звіт!DA245*-1</f>
        <v>-49848.448002668163</v>
      </c>
      <c r="O244" s="510">
        <f>'звіт 03.19-03.24'!DH245</f>
        <v>2829.5749165889156</v>
      </c>
      <c r="P244" s="509">
        <f>'звіт 03.19-03.24'!DI245</f>
        <v>0</v>
      </c>
      <c r="Q244" s="502">
        <f t="shared" si="19"/>
        <v>-77709.873086079242</v>
      </c>
      <c r="R244" s="497">
        <f>звіт!DE245+звіт!DF245</f>
        <v>20624.79</v>
      </c>
    </row>
    <row r="245" spans="1:18" ht="20.100000000000001" customHeight="1" x14ac:dyDescent="0.3">
      <c r="A245" s="487" t="s">
        <v>489</v>
      </c>
      <c r="B245" s="490" t="s">
        <v>490</v>
      </c>
      <c r="C245" s="444">
        <v>2</v>
      </c>
      <c r="D245" s="445">
        <v>1</v>
      </c>
      <c r="E245" s="439">
        <f>звіт!CU246</f>
        <v>11429.647062150309</v>
      </c>
      <c r="F245" s="439">
        <f>звіт!CV246</f>
        <v>3084.202337533949</v>
      </c>
      <c r="G245" s="433">
        <f t="shared" si="15"/>
        <v>-8345.44472461636</v>
      </c>
      <c r="H245" s="459">
        <f t="shared" si="16"/>
        <v>0.2698423075326094</v>
      </c>
      <c r="I245" s="434">
        <f>звіт!DW246</f>
        <v>8606.0510743420327</v>
      </c>
      <c r="J245" s="434">
        <f>звіт!DX246</f>
        <v>348</v>
      </c>
      <c r="K245" s="435">
        <f t="shared" si="17"/>
        <v>-8258.0510743420327</v>
      </c>
      <c r="L245" s="465">
        <f t="shared" si="18"/>
        <v>4.0436664504295429E-2</v>
      </c>
      <c r="M245" s="472">
        <f>звіт!EB246*-1</f>
        <v>927</v>
      </c>
      <c r="N245" s="503">
        <f>звіт!DA246*-1</f>
        <v>8345.4447246163618</v>
      </c>
      <c r="O245" s="510">
        <f>'звіт 03.19-03.24'!DH246</f>
        <v>280.68085803262693</v>
      </c>
      <c r="P245" s="509">
        <f>'звіт 03.19-03.24'!DI246</f>
        <v>0</v>
      </c>
      <c r="Q245" s="502">
        <f t="shared" si="19"/>
        <v>9553.1255826489887</v>
      </c>
      <c r="R245" s="497">
        <f>звіт!DE246+звіт!DF246</f>
        <v>922.83999999999992</v>
      </c>
    </row>
    <row r="246" spans="1:18" ht="20.100000000000001" customHeight="1" x14ac:dyDescent="0.3">
      <c r="A246" s="487" t="s">
        <v>491</v>
      </c>
      <c r="B246" s="490" t="s">
        <v>492</v>
      </c>
      <c r="C246" s="444">
        <v>2</v>
      </c>
      <c r="D246" s="445">
        <v>2</v>
      </c>
      <c r="E246" s="439">
        <f>звіт!CU247</f>
        <v>117314.08343352996</v>
      </c>
      <c r="F246" s="439">
        <f>звіт!CV247</f>
        <v>115022.9064369711</v>
      </c>
      <c r="G246" s="433">
        <f t="shared" si="15"/>
        <v>-2291.176996558861</v>
      </c>
      <c r="H246" s="459">
        <f t="shared" si="16"/>
        <v>0.98046971915475911</v>
      </c>
      <c r="I246" s="434">
        <f>звіт!DW247</f>
        <v>35647.489610850826</v>
      </c>
      <c r="J246" s="434">
        <f>звіт!DX247</f>
        <v>20404.596000000001</v>
      </c>
      <c r="K246" s="435">
        <f t="shared" si="17"/>
        <v>-15242.893610850824</v>
      </c>
      <c r="L246" s="465">
        <f t="shared" si="18"/>
        <v>0.57239924108958851</v>
      </c>
      <c r="M246" s="472">
        <f>звіт!EB247*-1</f>
        <v>-2546</v>
      </c>
      <c r="N246" s="503">
        <f>звіт!DA247*-1</f>
        <v>2291.1769965588646</v>
      </c>
      <c r="O246" s="510">
        <f>'звіт 03.19-03.24'!DH247</f>
        <v>1130.2973600456739</v>
      </c>
      <c r="P246" s="509">
        <f>'звіт 03.19-03.24'!DI247</f>
        <v>0</v>
      </c>
      <c r="Q246" s="502">
        <f t="shared" si="19"/>
        <v>875.47435660453857</v>
      </c>
      <c r="R246" s="497">
        <f>звіт!DE247+звіт!DF247</f>
        <v>8887.06</v>
      </c>
    </row>
    <row r="247" spans="1:18" ht="20.100000000000001" customHeight="1" x14ac:dyDescent="0.3">
      <c r="A247" s="487" t="s">
        <v>493</v>
      </c>
      <c r="B247" s="490" t="s">
        <v>494</v>
      </c>
      <c r="C247" s="444">
        <v>2</v>
      </c>
      <c r="D247" s="445">
        <v>3</v>
      </c>
      <c r="E247" s="439">
        <f>звіт!CU248</f>
        <v>269113.98750224715</v>
      </c>
      <c r="F247" s="439">
        <f>звіт!CV248</f>
        <v>256951.82998087315</v>
      </c>
      <c r="G247" s="433">
        <f t="shared" si="15"/>
        <v>-12162.157521374</v>
      </c>
      <c r="H247" s="459">
        <f t="shared" si="16"/>
        <v>0.95480666897229771</v>
      </c>
      <c r="I247" s="434">
        <f>звіт!DW248</f>
        <v>77263.26264175745</v>
      </c>
      <c r="J247" s="434">
        <f>звіт!DX248</f>
        <v>59384.470760681303</v>
      </c>
      <c r="K247" s="435">
        <f t="shared" si="17"/>
        <v>-17878.791881076148</v>
      </c>
      <c r="L247" s="465">
        <f t="shared" si="18"/>
        <v>0.76859905639794412</v>
      </c>
      <c r="M247" s="472">
        <f>звіт!EB248*-1</f>
        <v>516</v>
      </c>
      <c r="N247" s="503">
        <f>звіт!DA248*-1</f>
        <v>12162.157521374051</v>
      </c>
      <c r="O247" s="510">
        <f>'звіт 03.19-03.24'!DH248</f>
        <v>2679.3883812828863</v>
      </c>
      <c r="P247" s="509">
        <f>'звіт 03.19-03.24'!DI248</f>
        <v>0</v>
      </c>
      <c r="Q247" s="502">
        <f t="shared" si="19"/>
        <v>15357.545902656937</v>
      </c>
      <c r="R247" s="497">
        <f>звіт!DE248+звіт!DF248</f>
        <v>2594.9300000000003</v>
      </c>
    </row>
    <row r="248" spans="1:18" ht="20.100000000000001" customHeight="1" x14ac:dyDescent="0.3">
      <c r="A248" s="487" t="s">
        <v>495</v>
      </c>
      <c r="B248" s="490" t="s">
        <v>496</v>
      </c>
      <c r="C248" s="444">
        <v>2</v>
      </c>
      <c r="D248" s="445">
        <v>2</v>
      </c>
      <c r="E248" s="439">
        <f>звіт!CU249</f>
        <v>221432.16840839296</v>
      </c>
      <c r="F248" s="439">
        <f>звіт!CV249</f>
        <v>300298.92054466484</v>
      </c>
      <c r="G248" s="433">
        <f t="shared" si="15"/>
        <v>78866.752136271884</v>
      </c>
      <c r="H248" s="459">
        <f t="shared" si="16"/>
        <v>1.3561666432801938</v>
      </c>
      <c r="I248" s="434">
        <f>звіт!DW249</f>
        <v>54772.59657984785</v>
      </c>
      <c r="J248" s="434">
        <f>звіт!DX249</f>
        <v>113033.9756591777</v>
      </c>
      <c r="K248" s="435">
        <f t="shared" si="17"/>
        <v>58261.379079329847</v>
      </c>
      <c r="L248" s="465">
        <f t="shared" si="18"/>
        <v>2.0636957660825157</v>
      </c>
      <c r="M248" s="472">
        <f>звіт!EB249*-1</f>
        <v>4913</v>
      </c>
      <c r="N248" s="503">
        <f>звіт!DA249*-1</f>
        <v>-78866.752136271913</v>
      </c>
      <c r="O248" s="510">
        <f>'звіт 03.19-03.24'!DH249</f>
        <v>1902.8380073926187</v>
      </c>
      <c r="P248" s="509">
        <f>'звіт 03.19-03.24'!DI249</f>
        <v>0</v>
      </c>
      <c r="Q248" s="502">
        <f t="shared" si="19"/>
        <v>-72050.914128879289</v>
      </c>
      <c r="R248" s="497">
        <f>звіт!DE249+звіт!DF249</f>
        <v>20741.420000000002</v>
      </c>
    </row>
    <row r="249" spans="1:18" ht="20.100000000000001" customHeight="1" x14ac:dyDescent="0.3">
      <c r="A249" s="487" t="s">
        <v>497</v>
      </c>
      <c r="B249" s="490" t="s">
        <v>498</v>
      </c>
      <c r="C249" s="444">
        <v>2</v>
      </c>
      <c r="D249" s="445">
        <v>4</v>
      </c>
      <c r="E249" s="439">
        <f>звіт!CU250</f>
        <v>582863.08738800918</v>
      </c>
      <c r="F249" s="439">
        <f>звіт!CV250</f>
        <v>632697.83174274629</v>
      </c>
      <c r="G249" s="433">
        <f t="shared" si="15"/>
        <v>49834.744354737108</v>
      </c>
      <c r="H249" s="459">
        <f t="shared" si="16"/>
        <v>1.0854999148737692</v>
      </c>
      <c r="I249" s="434">
        <f>звіт!DW250</f>
        <v>132348.6588547072</v>
      </c>
      <c r="J249" s="434">
        <f>звіт!DX250</f>
        <v>160237.23575065113</v>
      </c>
      <c r="K249" s="435">
        <f t="shared" si="17"/>
        <v>27888.57689594393</v>
      </c>
      <c r="L249" s="465">
        <f t="shared" si="18"/>
        <v>1.210720510032218</v>
      </c>
      <c r="M249" s="472">
        <f>звіт!EB250*-1</f>
        <v>19605</v>
      </c>
      <c r="N249" s="503">
        <f>звіт!DA250*-1</f>
        <v>-49834.74435473718</v>
      </c>
      <c r="O249" s="510">
        <f>'звіт 03.19-03.24'!DH250</f>
        <v>5712.0782235496981</v>
      </c>
      <c r="P249" s="509">
        <f>'звіт 03.19-03.24'!DI250</f>
        <v>180.48</v>
      </c>
      <c r="Q249" s="502">
        <f t="shared" si="19"/>
        <v>-24337.186131187482</v>
      </c>
      <c r="R249" s="497">
        <f>звіт!DE250+звіт!DF250</f>
        <v>17031.690000000002</v>
      </c>
    </row>
    <row r="250" spans="1:18" ht="20.100000000000001" customHeight="1" x14ac:dyDescent="0.3">
      <c r="A250" s="487" t="s">
        <v>560</v>
      </c>
      <c r="B250" s="490" t="s">
        <v>561</v>
      </c>
      <c r="C250" s="444">
        <v>1</v>
      </c>
      <c r="D250" s="445">
        <v>1</v>
      </c>
      <c r="E250" s="439">
        <f>звіт!CU251</f>
        <v>43297.838811460424</v>
      </c>
      <c r="F250" s="439">
        <f>звіт!CV251</f>
        <v>28610.182716113697</v>
      </c>
      <c r="G250" s="433">
        <f t="shared" si="15"/>
        <v>-14687.656095346727</v>
      </c>
      <c r="H250" s="459">
        <f t="shared" si="16"/>
        <v>0.66077623044180489</v>
      </c>
      <c r="I250" s="434">
        <f>звіт!DW251</f>
        <v>30436.144339924846</v>
      </c>
      <c r="J250" s="434">
        <f>звіт!DX251</f>
        <v>9494.4</v>
      </c>
      <c r="K250" s="435">
        <f t="shared" si="17"/>
        <v>-20941.744339924844</v>
      </c>
      <c r="L250" s="465">
        <f t="shared" si="18"/>
        <v>0.31194489991774838</v>
      </c>
      <c r="M250" s="472">
        <f>звіт!EB251*-1</f>
        <v>3303</v>
      </c>
      <c r="N250" s="503">
        <f>звіт!DA251*-1</f>
        <v>14687.656095346729</v>
      </c>
      <c r="O250" s="510">
        <f>'звіт 03.19-03.24'!DH251</f>
        <v>1228.7584229428335</v>
      </c>
      <c r="P250" s="509">
        <f>'звіт 03.19-03.24'!DI251</f>
        <v>0</v>
      </c>
      <c r="Q250" s="502">
        <f t="shared" si="19"/>
        <v>19219.414518289559</v>
      </c>
      <c r="R250" s="497">
        <f>звіт!DE251+звіт!DF251</f>
        <v>137.31000000000006</v>
      </c>
    </row>
    <row r="251" spans="1:18" ht="20.100000000000001" customHeight="1" x14ac:dyDescent="0.3">
      <c r="A251" s="487" t="s">
        <v>562</v>
      </c>
      <c r="B251" s="490" t="s">
        <v>563</v>
      </c>
      <c r="C251" s="444">
        <v>1</v>
      </c>
      <c r="D251" s="445">
        <v>1</v>
      </c>
      <c r="E251" s="439">
        <f>звіт!CU252</f>
        <v>20751.626905116886</v>
      </c>
      <c r="F251" s="439">
        <f>звіт!CV252</f>
        <v>18319.915494449611</v>
      </c>
      <c r="G251" s="433">
        <f t="shared" si="15"/>
        <v>-2431.7114106672743</v>
      </c>
      <c r="H251" s="459">
        <f t="shared" si="16"/>
        <v>0.88281827628330822</v>
      </c>
      <c r="I251" s="434">
        <f>звіт!DW252</f>
        <v>13481.648082826114</v>
      </c>
      <c r="J251" s="434">
        <f>звіт!DX252</f>
        <v>6107.7365499427133</v>
      </c>
      <c r="K251" s="435">
        <f t="shared" si="17"/>
        <v>-7373.9115328834005</v>
      </c>
      <c r="L251" s="465">
        <f t="shared" si="18"/>
        <v>0.45304079385688639</v>
      </c>
      <c r="M251" s="472">
        <f>звіт!EB252*-1</f>
        <v>1249</v>
      </c>
      <c r="N251" s="503">
        <f>звіт!DA252*-1</f>
        <v>2431.7114106672725</v>
      </c>
      <c r="O251" s="510">
        <f>'звіт 03.19-03.24'!DH252</f>
        <v>650.91227553280623</v>
      </c>
      <c r="P251" s="509">
        <f>'звіт 03.19-03.24'!DI252</f>
        <v>0</v>
      </c>
      <c r="Q251" s="502">
        <f t="shared" si="19"/>
        <v>4331.6236862000787</v>
      </c>
      <c r="R251" s="497">
        <f>звіт!DE252+звіт!DF252</f>
        <v>-53.71999999999997</v>
      </c>
    </row>
    <row r="252" spans="1:18" ht="20.100000000000001" customHeight="1" x14ac:dyDescent="0.3">
      <c r="A252" s="487" t="s">
        <v>564</v>
      </c>
      <c r="B252" s="490" t="s">
        <v>565</v>
      </c>
      <c r="C252" s="444">
        <v>1</v>
      </c>
      <c r="D252" s="445">
        <v>9</v>
      </c>
      <c r="E252" s="439">
        <f>звіт!CU253</f>
        <v>2373041.2266298328</v>
      </c>
      <c r="F252" s="439">
        <f>звіт!CV253</f>
        <v>2340456.1433653175</v>
      </c>
      <c r="G252" s="433">
        <f t="shared" si="15"/>
        <v>-32585.08326451527</v>
      </c>
      <c r="H252" s="459">
        <f t="shared" si="16"/>
        <v>0.98626864004769432</v>
      </c>
      <c r="I252" s="434">
        <f>звіт!DW253</f>
        <v>643321.38706533797</v>
      </c>
      <c r="J252" s="434">
        <f>звіт!DX253</f>
        <v>747541.69301549729</v>
      </c>
      <c r="K252" s="435">
        <f t="shared" si="17"/>
        <v>104220.30595015932</v>
      </c>
      <c r="L252" s="465">
        <f t="shared" si="18"/>
        <v>1.1620034838661044</v>
      </c>
      <c r="M252" s="472">
        <f>звіт!EB253*-1</f>
        <v>-28560</v>
      </c>
      <c r="N252" s="503">
        <f>звіт!DA253*-1</f>
        <v>32585.083264515124</v>
      </c>
      <c r="O252" s="510">
        <f>'звіт 03.19-03.24'!DH253</f>
        <v>17011.933147806074</v>
      </c>
      <c r="P252" s="509">
        <f>'звіт 03.19-03.24'!DI253</f>
        <v>0</v>
      </c>
      <c r="Q252" s="502">
        <f t="shared" si="19"/>
        <v>21037.016412321198</v>
      </c>
      <c r="R252" s="497">
        <f>звіт!DE253+звіт!DF253</f>
        <v>25622.14</v>
      </c>
    </row>
    <row r="253" spans="1:18" ht="20.100000000000001" customHeight="1" x14ac:dyDescent="0.3">
      <c r="A253" s="487" t="s">
        <v>611</v>
      </c>
      <c r="B253" s="490" t="s">
        <v>612</v>
      </c>
      <c r="C253" s="444">
        <v>1</v>
      </c>
      <c r="D253" s="445">
        <v>2</v>
      </c>
      <c r="E253" s="439">
        <f>звіт!CU254</f>
        <v>62807.744682972319</v>
      </c>
      <c r="F253" s="439">
        <f>звіт!CV254</f>
        <v>78359.647141278168</v>
      </c>
      <c r="G253" s="433">
        <f t="shared" si="15"/>
        <v>15551.902458305849</v>
      </c>
      <c r="H253" s="459">
        <f t="shared" si="16"/>
        <v>1.247611222737028</v>
      </c>
      <c r="I253" s="434">
        <f>звіт!DW254</f>
        <v>41430.804593618195</v>
      </c>
      <c r="J253" s="434">
        <f>звіт!DX254</f>
        <v>55928.4</v>
      </c>
      <c r="K253" s="435">
        <f t="shared" si="17"/>
        <v>14497.595406381806</v>
      </c>
      <c r="L253" s="465">
        <f t="shared" si="18"/>
        <v>1.3499230958361583</v>
      </c>
      <c r="M253" s="472">
        <f>звіт!EB254*-1</f>
        <v>-5468</v>
      </c>
      <c r="N253" s="503">
        <f>звіт!DA254*-1</f>
        <v>-15551.902458305851</v>
      </c>
      <c r="O253" s="510">
        <f>'звіт 03.19-03.24'!DH254</f>
        <v>1358.4062478436181</v>
      </c>
      <c r="P253" s="509">
        <f>'звіт 03.19-03.24'!DI254</f>
        <v>0</v>
      </c>
      <c r="Q253" s="502">
        <f t="shared" si="19"/>
        <v>-19661.496210462232</v>
      </c>
      <c r="R253" s="497">
        <f>звіт!DE254+звіт!DF254</f>
        <v>237.98000000000002</v>
      </c>
    </row>
    <row r="254" spans="1:18" ht="20.100000000000001" customHeight="1" x14ac:dyDescent="0.3">
      <c r="A254" s="487" t="s">
        <v>613</v>
      </c>
      <c r="B254" s="490" t="s">
        <v>1022</v>
      </c>
      <c r="C254" s="444">
        <v>3</v>
      </c>
      <c r="D254" s="445">
        <v>5</v>
      </c>
      <c r="E254" s="439">
        <f>звіт!CU255</f>
        <v>1270459.3343227876</v>
      </c>
      <c r="F254" s="439">
        <f>звіт!CV255</f>
        <v>1430611.5559075687</v>
      </c>
      <c r="G254" s="433">
        <f t="shared" si="15"/>
        <v>160152.22158478107</v>
      </c>
      <c r="H254" s="459">
        <f t="shared" si="16"/>
        <v>1.1260585185673413</v>
      </c>
      <c r="I254" s="434">
        <f>звіт!DW255</f>
        <v>373047.86154240207</v>
      </c>
      <c r="J254" s="434">
        <f>звіт!DX255</f>
        <v>488130.81023280811</v>
      </c>
      <c r="K254" s="435">
        <f t="shared" si="17"/>
        <v>115082.94869040605</v>
      </c>
      <c r="L254" s="465">
        <f t="shared" si="18"/>
        <v>1.3084937900852309</v>
      </c>
      <c r="M254" s="472">
        <f>звіт!EB255*-1</f>
        <v>-8483</v>
      </c>
      <c r="N254" s="503">
        <f>звіт!DA255*-1</f>
        <v>-160152.22158478113</v>
      </c>
      <c r="O254" s="510">
        <f>'звіт 03.19-03.24'!DH255</f>
        <v>12306.474496699102</v>
      </c>
      <c r="P254" s="509">
        <f>'звіт 03.19-03.24'!DI255</f>
        <v>71903.58</v>
      </c>
      <c r="Q254" s="502">
        <f t="shared" si="19"/>
        <v>-84425.167088082017</v>
      </c>
      <c r="R254" s="497">
        <f>звіт!DE255+звіт!DF255</f>
        <v>45306.510000000009</v>
      </c>
    </row>
    <row r="255" spans="1:18" ht="20.100000000000001" customHeight="1" x14ac:dyDescent="0.3">
      <c r="A255" s="487" t="s">
        <v>642</v>
      </c>
      <c r="B255" s="490" t="s">
        <v>643</v>
      </c>
      <c r="C255" s="444">
        <v>2</v>
      </c>
      <c r="D255" s="445">
        <v>4</v>
      </c>
      <c r="E255" s="439">
        <f>звіт!CU256</f>
        <v>536576.39820694388</v>
      </c>
      <c r="F255" s="439">
        <f>звіт!CV256</f>
        <v>568680.39363573748</v>
      </c>
      <c r="G255" s="433">
        <f t="shared" si="15"/>
        <v>32103.995428793598</v>
      </c>
      <c r="H255" s="459">
        <f t="shared" si="16"/>
        <v>1.0598311732235601</v>
      </c>
      <c r="I255" s="434">
        <f>звіт!DW256</f>
        <v>160934.22253047541</v>
      </c>
      <c r="J255" s="434">
        <f>звіт!DX256</f>
        <v>176421.49590935165</v>
      </c>
      <c r="K255" s="435">
        <f t="shared" si="17"/>
        <v>15487.273378876242</v>
      </c>
      <c r="L255" s="465">
        <f t="shared" si="18"/>
        <v>1.0962335613604091</v>
      </c>
      <c r="M255" s="472">
        <f>звіт!EB256*-1</f>
        <v>-24456</v>
      </c>
      <c r="N255" s="503">
        <f>звіт!DA256*-1</f>
        <v>-32103.995428793569</v>
      </c>
      <c r="O255" s="510">
        <f>'звіт 03.19-03.24'!DH256</f>
        <v>4438.7672834588284</v>
      </c>
      <c r="P255" s="509">
        <f>'звіт 03.19-03.24'!DI256</f>
        <v>0</v>
      </c>
      <c r="Q255" s="502">
        <f t="shared" si="19"/>
        <v>-52121.228145334739</v>
      </c>
      <c r="R255" s="497">
        <f>звіт!DE256+звіт!DF256</f>
        <v>19702.900000000001</v>
      </c>
    </row>
    <row r="256" spans="1:18" ht="20.100000000000001" customHeight="1" x14ac:dyDescent="0.3">
      <c r="A256" s="487" t="s">
        <v>644</v>
      </c>
      <c r="B256" s="490" t="s">
        <v>645</v>
      </c>
      <c r="C256" s="444">
        <v>3</v>
      </c>
      <c r="D256" s="445">
        <v>10</v>
      </c>
      <c r="E256" s="439">
        <f>звіт!CU257</f>
        <v>3604740.169377903</v>
      </c>
      <c r="F256" s="439">
        <f>звіт!CV257</f>
        <v>3538269.0049738246</v>
      </c>
      <c r="G256" s="433">
        <f t="shared" si="15"/>
        <v>-66471.164404078387</v>
      </c>
      <c r="H256" s="459">
        <f t="shared" si="16"/>
        <v>0.98156006777721516</v>
      </c>
      <c r="I256" s="434">
        <f>звіт!DW257</f>
        <v>1093922.4729906942</v>
      </c>
      <c r="J256" s="434">
        <f>звіт!DX257</f>
        <v>1066486.3879494749</v>
      </c>
      <c r="K256" s="435">
        <f t="shared" si="17"/>
        <v>-27436.085041219369</v>
      </c>
      <c r="L256" s="465">
        <f t="shared" si="18"/>
        <v>0.97491953431927281</v>
      </c>
      <c r="M256" s="472">
        <f>звіт!EB257*-1</f>
        <v>-40933</v>
      </c>
      <c r="N256" s="503">
        <f>звіт!DA257*-1</f>
        <v>66471.164404078285</v>
      </c>
      <c r="O256" s="510">
        <f>'звіт 03.19-03.24'!DH257</f>
        <v>29337.609779395978</v>
      </c>
      <c r="P256" s="509">
        <f>'звіт 03.19-03.24'!DI257</f>
        <v>58656.52</v>
      </c>
      <c r="Q256" s="502">
        <f t="shared" si="19"/>
        <v>113532.29418347427</v>
      </c>
      <c r="R256" s="497">
        <f>звіт!DE257+звіт!DF257</f>
        <v>43988.969999999994</v>
      </c>
    </row>
    <row r="257" spans="1:18" ht="20.100000000000001" customHeight="1" x14ac:dyDescent="0.3">
      <c r="A257" s="487" t="s">
        <v>646</v>
      </c>
      <c r="B257" s="490" t="s">
        <v>647</v>
      </c>
      <c r="C257" s="444">
        <v>3</v>
      </c>
      <c r="D257" s="445">
        <v>9</v>
      </c>
      <c r="E257" s="439">
        <f>звіт!CU258</f>
        <v>2650176.1246674745</v>
      </c>
      <c r="F257" s="439">
        <f>звіт!CV258</f>
        <v>2526028.0755075621</v>
      </c>
      <c r="G257" s="433">
        <f t="shared" si="15"/>
        <v>-124148.04915991239</v>
      </c>
      <c r="H257" s="459">
        <f t="shared" si="16"/>
        <v>0.95315479299494121</v>
      </c>
      <c r="I257" s="434">
        <f>звіт!DW258</f>
        <v>716932.5174408115</v>
      </c>
      <c r="J257" s="434">
        <f>звіт!DX258</f>
        <v>641247.95247773884</v>
      </c>
      <c r="K257" s="435">
        <f t="shared" si="17"/>
        <v>-75684.564963072655</v>
      </c>
      <c r="L257" s="465">
        <f t="shared" si="18"/>
        <v>0.89443279092258354</v>
      </c>
      <c r="M257" s="472">
        <f>звіт!EB258*-1</f>
        <v>-39983</v>
      </c>
      <c r="N257" s="503">
        <f>звіт!DA258*-1</f>
        <v>124148.04915991161</v>
      </c>
      <c r="O257" s="510">
        <f>'звіт 03.19-03.24'!DH258</f>
        <v>18438.638404437632</v>
      </c>
      <c r="P257" s="509">
        <f>'звіт 03.19-03.24'!DI258</f>
        <v>1721.9</v>
      </c>
      <c r="Q257" s="502">
        <f t="shared" si="19"/>
        <v>104325.58756434923</v>
      </c>
      <c r="R257" s="497">
        <f>звіт!DE258+звіт!DF258</f>
        <v>17448.800000000007</v>
      </c>
    </row>
    <row r="258" spans="1:18" ht="20.100000000000001" customHeight="1" x14ac:dyDescent="0.3">
      <c r="A258" s="487" t="s">
        <v>648</v>
      </c>
      <c r="B258" s="490" t="s">
        <v>649</v>
      </c>
      <c r="C258" s="444">
        <v>2</v>
      </c>
      <c r="D258" s="445">
        <v>5</v>
      </c>
      <c r="E258" s="439">
        <f>звіт!CU259</f>
        <v>620029.66833909333</v>
      </c>
      <c r="F258" s="439">
        <f>звіт!CV259</f>
        <v>641919.49701916846</v>
      </c>
      <c r="G258" s="433">
        <f t="shared" si="15"/>
        <v>21889.828680075123</v>
      </c>
      <c r="H258" s="459">
        <f t="shared" si="16"/>
        <v>1.0353044858945422</v>
      </c>
      <c r="I258" s="434">
        <f>звіт!DW259</f>
        <v>190895.06398161306</v>
      </c>
      <c r="J258" s="434">
        <f>звіт!DX259</f>
        <v>199973.01056187233</v>
      </c>
      <c r="K258" s="435">
        <f t="shared" si="17"/>
        <v>9077.9465802592749</v>
      </c>
      <c r="L258" s="465">
        <f t="shared" si="18"/>
        <v>1.0475546428017315</v>
      </c>
      <c r="M258" s="472">
        <f>звіт!EB259*-1</f>
        <v>-5734</v>
      </c>
      <c r="N258" s="503">
        <f>звіт!DA259*-1</f>
        <v>-21889.828680075057</v>
      </c>
      <c r="O258" s="510">
        <f>'звіт 03.19-03.24'!DH259</f>
        <v>7851.4900969983883</v>
      </c>
      <c r="P258" s="509">
        <f>'звіт 03.19-03.24'!DI259</f>
        <v>1008.94</v>
      </c>
      <c r="Q258" s="502">
        <f t="shared" si="19"/>
        <v>-18763.398583076672</v>
      </c>
      <c r="R258" s="497">
        <f>звіт!DE259+звіт!DF259</f>
        <v>12839.390000000001</v>
      </c>
    </row>
    <row r="259" spans="1:18" ht="20.100000000000001" customHeight="1" x14ac:dyDescent="0.3">
      <c r="A259" s="487" t="s">
        <v>650</v>
      </c>
      <c r="B259" s="490" t="s">
        <v>651</v>
      </c>
      <c r="C259" s="444">
        <v>3</v>
      </c>
      <c r="D259" s="445">
        <v>5</v>
      </c>
      <c r="E259" s="439">
        <f>звіт!CU260</f>
        <v>2027320.0360848536</v>
      </c>
      <c r="F259" s="439">
        <f>звіт!CV260</f>
        <v>1850267.1908089533</v>
      </c>
      <c r="G259" s="433">
        <f t="shared" si="15"/>
        <v>-177052.84527590033</v>
      </c>
      <c r="H259" s="459">
        <f t="shared" si="16"/>
        <v>0.91266655381267603</v>
      </c>
      <c r="I259" s="434">
        <f>звіт!DW260</f>
        <v>697909.84251260583</v>
      </c>
      <c r="J259" s="434">
        <f>звіт!DX260</f>
        <v>468093.78283262864</v>
      </c>
      <c r="K259" s="435">
        <f t="shared" si="17"/>
        <v>-229816.05967997719</v>
      </c>
      <c r="L259" s="465">
        <f t="shared" si="18"/>
        <v>0.67070809769268125</v>
      </c>
      <c r="M259" s="472">
        <f>звіт!EB260*-1</f>
        <v>-26098</v>
      </c>
      <c r="N259" s="503">
        <f>звіт!DA260*-1</f>
        <v>177052.84527590073</v>
      </c>
      <c r="O259" s="510">
        <f>'звіт 03.19-03.24'!DH260</f>
        <v>19974.230012978987</v>
      </c>
      <c r="P259" s="509">
        <f>'звіт 03.19-03.24'!DI260</f>
        <v>0</v>
      </c>
      <c r="Q259" s="502">
        <f t="shared" si="19"/>
        <v>170929.07528887971</v>
      </c>
      <c r="R259" s="497">
        <f>звіт!DE260+звіт!DF260</f>
        <v>11506.439999999995</v>
      </c>
    </row>
    <row r="260" spans="1:18" ht="20.100000000000001" customHeight="1" x14ac:dyDescent="0.3">
      <c r="A260" s="487" t="s">
        <v>652</v>
      </c>
      <c r="B260" s="490" t="s">
        <v>653</v>
      </c>
      <c r="C260" s="444">
        <v>2</v>
      </c>
      <c r="D260" s="445">
        <v>4</v>
      </c>
      <c r="E260" s="439">
        <f>звіт!CU261</f>
        <v>564309.99815107381</v>
      </c>
      <c r="F260" s="439">
        <f>звіт!CV261</f>
        <v>514070.47017010843</v>
      </c>
      <c r="G260" s="433">
        <f t="shared" si="15"/>
        <v>-50239.527980965388</v>
      </c>
      <c r="H260" s="459">
        <f t="shared" si="16"/>
        <v>0.91097175640060957</v>
      </c>
      <c r="I260" s="434">
        <f>звіт!DW261</f>
        <v>159974.90524799607</v>
      </c>
      <c r="J260" s="434">
        <f>звіт!DX261</f>
        <v>93608.098230889795</v>
      </c>
      <c r="K260" s="435">
        <f t="shared" si="17"/>
        <v>-66366.807017106272</v>
      </c>
      <c r="L260" s="465">
        <f t="shared" si="18"/>
        <v>0.58514238896267379</v>
      </c>
      <c r="M260" s="472">
        <f>звіт!EB261*-1</f>
        <v>-39510</v>
      </c>
      <c r="N260" s="503">
        <f>звіт!DA261*-1</f>
        <v>50239.527980965417</v>
      </c>
      <c r="O260" s="510">
        <f>'звіт 03.19-03.24'!DH261</f>
        <v>6472.5896912666731</v>
      </c>
      <c r="P260" s="509">
        <f>'звіт 03.19-03.24'!DI261</f>
        <v>0</v>
      </c>
      <c r="Q260" s="502">
        <f t="shared" si="19"/>
        <v>17202.117672232089</v>
      </c>
      <c r="R260" s="497">
        <f>звіт!DE261+звіт!DF261</f>
        <v>-130.30999999999949</v>
      </c>
    </row>
    <row r="261" spans="1:18" ht="20.100000000000001" customHeight="1" x14ac:dyDescent="0.3">
      <c r="A261" s="487" t="s">
        <v>654</v>
      </c>
      <c r="B261" s="490" t="s">
        <v>655</v>
      </c>
      <c r="C261" s="444">
        <v>2</v>
      </c>
      <c r="D261" s="445">
        <v>5</v>
      </c>
      <c r="E261" s="439">
        <f>звіт!CU262</f>
        <v>1625048.3191218583</v>
      </c>
      <c r="F261" s="439">
        <f>звіт!CV262</f>
        <v>1566282.6182751148</v>
      </c>
      <c r="G261" s="433">
        <f t="shared" si="15"/>
        <v>-58765.700846743537</v>
      </c>
      <c r="H261" s="459">
        <f t="shared" si="16"/>
        <v>0.96383756707092916</v>
      </c>
      <c r="I261" s="434">
        <f>звіт!DW262</f>
        <v>518324.18748587405</v>
      </c>
      <c r="J261" s="434">
        <f>звіт!DX262</f>
        <v>410595.95839051495</v>
      </c>
      <c r="K261" s="435">
        <f t="shared" si="17"/>
        <v>-107728.2290953591</v>
      </c>
      <c r="L261" s="465">
        <f t="shared" si="18"/>
        <v>0.79216052097068101</v>
      </c>
      <c r="M261" s="472">
        <f>звіт!EB262*-1</f>
        <v>71650</v>
      </c>
      <c r="N261" s="503">
        <f>звіт!DA262*-1</f>
        <v>58765.700846744177</v>
      </c>
      <c r="O261" s="510">
        <f>'звіт 03.19-03.24'!DH262</f>
        <v>16779.369008293324</v>
      </c>
      <c r="P261" s="509">
        <f>'звіт 03.19-03.24'!DI262</f>
        <v>0</v>
      </c>
      <c r="Q261" s="502">
        <f t="shared" si="19"/>
        <v>147195.06985503749</v>
      </c>
      <c r="R261" s="497">
        <f>звіт!DE262+звіт!DF262</f>
        <v>51893.22</v>
      </c>
    </row>
    <row r="262" spans="1:18" ht="20.100000000000001" customHeight="1" x14ac:dyDescent="0.3">
      <c r="A262" s="487" t="s">
        <v>656</v>
      </c>
      <c r="B262" s="490" t="s">
        <v>657</v>
      </c>
      <c r="C262" s="444">
        <v>2</v>
      </c>
      <c r="D262" s="445">
        <v>5</v>
      </c>
      <c r="E262" s="439">
        <f>звіт!CU263</f>
        <v>1336231.7833121994</v>
      </c>
      <c r="F262" s="439">
        <f>звіт!CV263</f>
        <v>1308048.1614388733</v>
      </c>
      <c r="G262" s="433">
        <f t="shared" si="15"/>
        <v>-28183.621873326134</v>
      </c>
      <c r="H262" s="459">
        <f t="shared" si="16"/>
        <v>0.97890813388417863</v>
      </c>
      <c r="I262" s="434">
        <f>звіт!DW263</f>
        <v>365990.42997768382</v>
      </c>
      <c r="J262" s="434">
        <f>звіт!DX263</f>
        <v>279136.75448801403</v>
      </c>
      <c r="K262" s="435">
        <f t="shared" si="17"/>
        <v>-86853.675489669782</v>
      </c>
      <c r="L262" s="465">
        <f t="shared" si="18"/>
        <v>0.7626886705891035</v>
      </c>
      <c r="M262" s="472">
        <f>звіт!EB263*-1</f>
        <v>-24295</v>
      </c>
      <c r="N262" s="503">
        <f>звіт!DA263*-1</f>
        <v>28183.621873326309</v>
      </c>
      <c r="O262" s="510">
        <f>'звіт 03.19-03.24'!DH263</f>
        <v>14272.844393544819</v>
      </c>
      <c r="P262" s="509">
        <f>'звіт 03.19-03.24'!DI263</f>
        <v>0</v>
      </c>
      <c r="Q262" s="502">
        <f t="shared" si="19"/>
        <v>18161.466266871128</v>
      </c>
      <c r="R262" s="497">
        <f>звіт!DE263+звіт!DF263</f>
        <v>131.17000000000115</v>
      </c>
    </row>
    <row r="263" spans="1:18" ht="20.100000000000001" customHeight="1" x14ac:dyDescent="0.3">
      <c r="A263" s="487" t="s">
        <v>658</v>
      </c>
      <c r="B263" s="490" t="s">
        <v>659</v>
      </c>
      <c r="C263" s="444">
        <v>2</v>
      </c>
      <c r="D263" s="445">
        <v>4</v>
      </c>
      <c r="E263" s="439">
        <f>звіт!CU264</f>
        <v>508012.86817111017</v>
      </c>
      <c r="F263" s="439">
        <f>звіт!CV264</f>
        <v>498803.18246084696</v>
      </c>
      <c r="G263" s="433">
        <f t="shared" si="15"/>
        <v>-9209.6857102632057</v>
      </c>
      <c r="H263" s="459">
        <f t="shared" si="16"/>
        <v>0.98187115664329749</v>
      </c>
      <c r="I263" s="434">
        <f>звіт!DW264</f>
        <v>150164.76933960526</v>
      </c>
      <c r="J263" s="434">
        <f>звіт!DX264</f>
        <v>129989.256260968</v>
      </c>
      <c r="K263" s="435">
        <f t="shared" si="17"/>
        <v>-20175.513078637261</v>
      </c>
      <c r="L263" s="465">
        <f t="shared" si="18"/>
        <v>0.86564416429123059</v>
      </c>
      <c r="M263" s="472">
        <f>звіт!EB264*-1</f>
        <v>7880</v>
      </c>
      <c r="N263" s="503">
        <f>звіт!DA264*-1</f>
        <v>9209.6857102629801</v>
      </c>
      <c r="O263" s="510">
        <f>'звіт 03.19-03.24'!DH264</f>
        <v>5844.8447246508458</v>
      </c>
      <c r="P263" s="509">
        <f>'звіт 03.19-03.24'!DI264</f>
        <v>0</v>
      </c>
      <c r="Q263" s="502">
        <f t="shared" si="19"/>
        <v>22934.530434913824</v>
      </c>
      <c r="R263" s="497">
        <f>звіт!DE264+звіт!DF264</f>
        <v>48585.229999999996</v>
      </c>
    </row>
    <row r="264" spans="1:18" ht="20.100000000000001" customHeight="1" x14ac:dyDescent="0.3">
      <c r="A264" s="487" t="s">
        <v>660</v>
      </c>
      <c r="B264" s="490" t="s">
        <v>661</v>
      </c>
      <c r="C264" s="444">
        <v>3</v>
      </c>
      <c r="D264" s="445">
        <v>5</v>
      </c>
      <c r="E264" s="439">
        <f>звіт!CU265</f>
        <v>1275359.9256921627</v>
      </c>
      <c r="F264" s="439">
        <f>звіт!CV265</f>
        <v>1300502.9387289991</v>
      </c>
      <c r="G264" s="433">
        <f t="shared" si="15"/>
        <v>25143.013036836404</v>
      </c>
      <c r="H264" s="459">
        <f t="shared" si="16"/>
        <v>1.0197144449424274</v>
      </c>
      <c r="I264" s="434">
        <f>звіт!DW265</f>
        <v>383918.73395497637</v>
      </c>
      <c r="J264" s="434">
        <f>звіт!DX265</f>
        <v>368442.62564708519</v>
      </c>
      <c r="K264" s="435">
        <f t="shared" si="17"/>
        <v>-15476.108307891176</v>
      </c>
      <c r="L264" s="465">
        <f t="shared" si="18"/>
        <v>0.95968910360673854</v>
      </c>
      <c r="M264" s="472">
        <f>звіт!EB265*-1</f>
        <v>31910</v>
      </c>
      <c r="N264" s="503">
        <f>звіт!DA265*-1</f>
        <v>-25143.013036835997</v>
      </c>
      <c r="O264" s="510">
        <f>'звіт 03.19-03.24'!DH265</f>
        <v>13012.631893495472</v>
      </c>
      <c r="P264" s="509">
        <f>'звіт 03.19-03.24'!DI265</f>
        <v>0</v>
      </c>
      <c r="Q264" s="502">
        <f t="shared" si="19"/>
        <v>19779.618856659476</v>
      </c>
      <c r="R264" s="497">
        <f>звіт!DE265+звіт!DF265</f>
        <v>40532.07</v>
      </c>
    </row>
    <row r="265" spans="1:18" ht="20.100000000000001" customHeight="1" x14ac:dyDescent="0.3">
      <c r="A265" s="487" t="s">
        <v>662</v>
      </c>
      <c r="B265" s="490" t="s">
        <v>663</v>
      </c>
      <c r="C265" s="444">
        <v>2</v>
      </c>
      <c r="D265" s="445">
        <v>4</v>
      </c>
      <c r="E265" s="439">
        <f>звіт!CU266</f>
        <v>1029632.2374658617</v>
      </c>
      <c r="F265" s="439">
        <f>звіт!CV266</f>
        <v>1021049.172290771</v>
      </c>
      <c r="G265" s="433">
        <f t="shared" ref="G265:G328" si="20">F265-E265</f>
        <v>-8583.0651750906836</v>
      </c>
      <c r="H265" s="459">
        <f t="shared" ref="H265:H328" si="21">F265/E265</f>
        <v>0.99166395061967427</v>
      </c>
      <c r="I265" s="434">
        <f>звіт!DW266</f>
        <v>320623.17386512394</v>
      </c>
      <c r="J265" s="434">
        <f>звіт!DX266</f>
        <v>297987.60902466963</v>
      </c>
      <c r="K265" s="435">
        <f t="shared" ref="K265:K328" si="22">J265-I265</f>
        <v>-22635.564840454317</v>
      </c>
      <c r="L265" s="465">
        <f t="shared" ref="L265:L328" si="23">J265/I265</f>
        <v>0.92940134498831828</v>
      </c>
      <c r="M265" s="472">
        <f>звіт!EB266*-1</f>
        <v>-9575</v>
      </c>
      <c r="N265" s="503">
        <f>звіт!DA266*-1</f>
        <v>8583.065175090509</v>
      </c>
      <c r="O265" s="510">
        <f>'звіт 03.19-03.24'!DH266</f>
        <v>8972.8769536144537</v>
      </c>
      <c r="P265" s="509">
        <f>'звіт 03.19-03.24'!DI266</f>
        <v>0</v>
      </c>
      <c r="Q265" s="502">
        <f t="shared" si="19"/>
        <v>7980.9421287049627</v>
      </c>
      <c r="R265" s="497">
        <f>звіт!DE266+звіт!DF266</f>
        <v>31690.04</v>
      </c>
    </row>
    <row r="266" spans="1:18" ht="20.100000000000001" customHeight="1" x14ac:dyDescent="0.3">
      <c r="A266" s="487" t="s">
        <v>664</v>
      </c>
      <c r="B266" s="490" t="s">
        <v>665</v>
      </c>
      <c r="C266" s="444">
        <v>3</v>
      </c>
      <c r="D266" s="445">
        <v>2</v>
      </c>
      <c r="E266" s="439">
        <f>звіт!CU267</f>
        <v>131532.34490040757</v>
      </c>
      <c r="F266" s="439">
        <f>звіт!CV267</f>
        <v>101479.49693684606</v>
      </c>
      <c r="G266" s="433">
        <f t="shared" si="20"/>
        <v>-30052.847963561508</v>
      </c>
      <c r="H266" s="459">
        <f t="shared" si="21"/>
        <v>0.77151743180495536</v>
      </c>
      <c r="I266" s="434">
        <f>звіт!DW267</f>
        <v>40696.804753782213</v>
      </c>
      <c r="J266" s="434">
        <f>звіт!DX267</f>
        <v>3543.3861125136004</v>
      </c>
      <c r="K266" s="435">
        <f t="shared" si="22"/>
        <v>-37153.41864126861</v>
      </c>
      <c r="L266" s="465">
        <f t="shared" si="23"/>
        <v>8.7067919310896053E-2</v>
      </c>
      <c r="M266" s="472">
        <f>звіт!EB267*-1</f>
        <v>-10015</v>
      </c>
      <c r="N266" s="503">
        <f>звіт!DA267*-1</f>
        <v>30052.847963561511</v>
      </c>
      <c r="O266" s="510">
        <f>'звіт 03.19-03.24'!DH267</f>
        <v>866.10093335782028</v>
      </c>
      <c r="P266" s="509">
        <f>'звіт 03.19-03.24'!DI267</f>
        <v>0</v>
      </c>
      <c r="Q266" s="502">
        <f t="shared" ref="Q266:Q329" si="24">M266+N266+O266+P266</f>
        <v>20903.94889691933</v>
      </c>
      <c r="R266" s="497">
        <f>звіт!DE267+звіт!DF267</f>
        <v>14688.39</v>
      </c>
    </row>
    <row r="267" spans="1:18" ht="20.100000000000001" customHeight="1" x14ac:dyDescent="0.3">
      <c r="A267" s="487" t="s">
        <v>666</v>
      </c>
      <c r="B267" s="490" t="s">
        <v>667</v>
      </c>
      <c r="C267" s="444">
        <v>2</v>
      </c>
      <c r="D267" s="445">
        <v>5</v>
      </c>
      <c r="E267" s="439">
        <f>звіт!CU268</f>
        <v>737861.84368696983</v>
      </c>
      <c r="F267" s="439">
        <f>звіт!CV268</f>
        <v>767466.05004286801</v>
      </c>
      <c r="G267" s="433">
        <f t="shared" si="20"/>
        <v>29604.206355898175</v>
      </c>
      <c r="H267" s="459">
        <f t="shared" si="21"/>
        <v>1.0401216116664482</v>
      </c>
      <c r="I267" s="434">
        <f>звіт!DW268</f>
        <v>168552.25942288616</v>
      </c>
      <c r="J267" s="434">
        <f>звіт!DX268</f>
        <v>172734.13218289227</v>
      </c>
      <c r="K267" s="435">
        <f t="shared" si="22"/>
        <v>4181.8727600061102</v>
      </c>
      <c r="L267" s="465">
        <f t="shared" si="23"/>
        <v>1.0248105411005739</v>
      </c>
      <c r="M267" s="472">
        <f>звіт!EB268*-1</f>
        <v>32162</v>
      </c>
      <c r="N267" s="503">
        <f>звіт!DA268*-1</f>
        <v>-29604.206355898452</v>
      </c>
      <c r="O267" s="510">
        <f>'звіт 03.19-03.24'!DH268</f>
        <v>7817.1846587944001</v>
      </c>
      <c r="P267" s="509">
        <f>'звіт 03.19-03.24'!DI268</f>
        <v>0</v>
      </c>
      <c r="Q267" s="502">
        <f t="shared" si="24"/>
        <v>10374.978302895948</v>
      </c>
      <c r="R267" s="497">
        <f>звіт!DE268+звіт!DF268</f>
        <v>12497.179999999998</v>
      </c>
    </row>
    <row r="268" spans="1:18" ht="20.100000000000001" customHeight="1" x14ac:dyDescent="0.3">
      <c r="A268" s="487" t="s">
        <v>668</v>
      </c>
      <c r="B268" s="490" t="s">
        <v>669</v>
      </c>
      <c r="C268" s="444">
        <v>2</v>
      </c>
      <c r="D268" s="445">
        <v>5</v>
      </c>
      <c r="E268" s="439">
        <f>звіт!CU269</f>
        <v>1614304.4837317567</v>
      </c>
      <c r="F268" s="439">
        <f>звіт!CV269</f>
        <v>1596374.2547643743</v>
      </c>
      <c r="G268" s="433">
        <f t="shared" si="20"/>
        <v>-17930.22896738234</v>
      </c>
      <c r="H268" s="459">
        <f t="shared" si="21"/>
        <v>0.98889290765894833</v>
      </c>
      <c r="I268" s="434">
        <f>звіт!DW269</f>
        <v>493007.20498752885</v>
      </c>
      <c r="J268" s="434">
        <f>звіт!DX269</f>
        <v>392035.8612852217</v>
      </c>
      <c r="K268" s="435">
        <f t="shared" si="22"/>
        <v>-100971.34370230715</v>
      </c>
      <c r="L268" s="465">
        <f t="shared" si="23"/>
        <v>0.79519296537489481</v>
      </c>
      <c r="M268" s="472">
        <f>звіт!EB269*-1</f>
        <v>-29295</v>
      </c>
      <c r="N268" s="503">
        <f>звіт!DA269*-1</f>
        <v>17930.228967382776</v>
      </c>
      <c r="O268" s="510">
        <f>'звіт 03.19-03.24'!DH269</f>
        <v>16605.614191415985</v>
      </c>
      <c r="P268" s="509">
        <f>'звіт 03.19-03.24'!DI269</f>
        <v>0</v>
      </c>
      <c r="Q268" s="502">
        <f t="shared" si="24"/>
        <v>5240.8431587987616</v>
      </c>
      <c r="R268" s="497">
        <f>звіт!DE269+звіт!DF269</f>
        <v>66356.37999999999</v>
      </c>
    </row>
    <row r="269" spans="1:18" ht="20.100000000000001" customHeight="1" x14ac:dyDescent="0.3">
      <c r="A269" s="487" t="s">
        <v>670</v>
      </c>
      <c r="B269" s="490" t="s">
        <v>671</v>
      </c>
      <c r="C269" s="444">
        <v>2</v>
      </c>
      <c r="D269" s="445">
        <v>5</v>
      </c>
      <c r="E269" s="439">
        <f>звіт!CU270</f>
        <v>1038035.2257978292</v>
      </c>
      <c r="F269" s="439">
        <f>звіт!CV270</f>
        <v>907415.41920597421</v>
      </c>
      <c r="G269" s="433">
        <f t="shared" si="20"/>
        <v>-130619.80659185501</v>
      </c>
      <c r="H269" s="459">
        <f t="shared" si="21"/>
        <v>0.87416630635876424</v>
      </c>
      <c r="I269" s="434">
        <f>звіт!DW270</f>
        <v>349807.28818542056</v>
      </c>
      <c r="J269" s="434">
        <f>звіт!DX270</f>
        <v>196969.14753274585</v>
      </c>
      <c r="K269" s="435">
        <f t="shared" si="22"/>
        <v>-152838.14065267472</v>
      </c>
      <c r="L269" s="465">
        <f t="shared" si="23"/>
        <v>0.56307902718235936</v>
      </c>
      <c r="M269" s="472">
        <f>звіт!EB270*-1</f>
        <v>-62102</v>
      </c>
      <c r="N269" s="503">
        <f>звіт!DA270*-1</f>
        <v>130619.80659185465</v>
      </c>
      <c r="O269" s="510">
        <f>'звіт 03.19-03.24'!DH270</f>
        <v>9376.7009690442537</v>
      </c>
      <c r="P269" s="509">
        <f>'звіт 03.19-03.24'!DI270</f>
        <v>0</v>
      </c>
      <c r="Q269" s="502">
        <f t="shared" si="24"/>
        <v>77894.507560898899</v>
      </c>
      <c r="R269" s="497">
        <f>звіт!DE270+звіт!DF270</f>
        <v>7754.619999999999</v>
      </c>
    </row>
    <row r="270" spans="1:18" ht="20.100000000000001" customHeight="1" x14ac:dyDescent="0.3">
      <c r="A270" s="487" t="s">
        <v>672</v>
      </c>
      <c r="B270" s="490" t="s">
        <v>673</v>
      </c>
      <c r="C270" s="444">
        <v>2</v>
      </c>
      <c r="D270" s="445">
        <v>5</v>
      </c>
      <c r="E270" s="439">
        <f>звіт!CU271</f>
        <v>1121432.7134553932</v>
      </c>
      <c r="F270" s="439">
        <f>звіт!CV271</f>
        <v>1049618.3402868966</v>
      </c>
      <c r="G270" s="433">
        <f t="shared" si="20"/>
        <v>-71814.373168496648</v>
      </c>
      <c r="H270" s="459">
        <f t="shared" si="21"/>
        <v>0.93596194198114657</v>
      </c>
      <c r="I270" s="434">
        <f>звіт!DW271</f>
        <v>327577.76412334293</v>
      </c>
      <c r="J270" s="434">
        <f>звіт!DX271</f>
        <v>207190.72215657661</v>
      </c>
      <c r="K270" s="435">
        <f t="shared" si="22"/>
        <v>-120387.04196676632</v>
      </c>
      <c r="L270" s="465">
        <f t="shared" si="23"/>
        <v>0.63249324236355386</v>
      </c>
      <c r="M270" s="472">
        <f>звіт!EB271*-1</f>
        <v>-37754</v>
      </c>
      <c r="N270" s="503">
        <f>звіт!DA271*-1</f>
        <v>71814.373168496619</v>
      </c>
      <c r="O270" s="510">
        <f>'звіт 03.19-03.24'!DH271</f>
        <v>11371.406266796123</v>
      </c>
      <c r="P270" s="509">
        <f>'звіт 03.19-03.24'!DI271</f>
        <v>0</v>
      </c>
      <c r="Q270" s="502">
        <f t="shared" si="24"/>
        <v>45431.779435292745</v>
      </c>
      <c r="R270" s="497">
        <f>звіт!DE271+звіт!DF271</f>
        <v>36749.56</v>
      </c>
    </row>
    <row r="271" spans="1:18" ht="20.100000000000001" customHeight="1" x14ac:dyDescent="0.3">
      <c r="A271" s="487" t="s">
        <v>674</v>
      </c>
      <c r="B271" s="490" t="s">
        <v>675</v>
      </c>
      <c r="C271" s="444">
        <v>2</v>
      </c>
      <c r="D271" s="445">
        <v>5</v>
      </c>
      <c r="E271" s="439">
        <f>звіт!CU272</f>
        <v>1195281.6974015136</v>
      </c>
      <c r="F271" s="439">
        <f>звіт!CV272</f>
        <v>1162453.6885280637</v>
      </c>
      <c r="G271" s="433">
        <f t="shared" si="20"/>
        <v>-32828.008873449871</v>
      </c>
      <c r="H271" s="459">
        <f t="shared" si="21"/>
        <v>0.9725353371135721</v>
      </c>
      <c r="I271" s="434">
        <f>звіт!DW272</f>
        <v>369781.15486199927</v>
      </c>
      <c r="J271" s="434">
        <f>звіт!DX272</f>
        <v>312838.23761550407</v>
      </c>
      <c r="K271" s="435">
        <f t="shared" si="22"/>
        <v>-56942.917246495199</v>
      </c>
      <c r="L271" s="465">
        <f t="shared" si="23"/>
        <v>0.84600914217019507</v>
      </c>
      <c r="M271" s="472">
        <f>звіт!EB272*-1</f>
        <v>11339</v>
      </c>
      <c r="N271" s="503">
        <f>звіт!DA272*-1</f>
        <v>32828.008873450242</v>
      </c>
      <c r="O271" s="510">
        <f>'звіт 03.19-03.24'!DH272</f>
        <v>11414.354893326828</v>
      </c>
      <c r="P271" s="509">
        <f>'звіт 03.19-03.24'!DI272</f>
        <v>0</v>
      </c>
      <c r="Q271" s="502">
        <f t="shared" si="24"/>
        <v>55581.363766777067</v>
      </c>
      <c r="R271" s="497">
        <f>звіт!DE272+звіт!DF272</f>
        <v>37139.839999999997</v>
      </c>
    </row>
    <row r="272" spans="1:18" ht="20.100000000000001" customHeight="1" x14ac:dyDescent="0.3">
      <c r="A272" s="487" t="s">
        <v>676</v>
      </c>
      <c r="B272" s="490" t="s">
        <v>677</v>
      </c>
      <c r="C272" s="444">
        <v>2</v>
      </c>
      <c r="D272" s="445">
        <v>5</v>
      </c>
      <c r="E272" s="439">
        <f>звіт!CU273</f>
        <v>1087175.7522380021</v>
      </c>
      <c r="F272" s="439">
        <f>звіт!CV273</f>
        <v>1079723.3283714394</v>
      </c>
      <c r="G272" s="433">
        <f t="shared" si="20"/>
        <v>-7452.4238665627781</v>
      </c>
      <c r="H272" s="459">
        <f t="shared" si="21"/>
        <v>0.99314515261104597</v>
      </c>
      <c r="I272" s="434">
        <f>звіт!DW273</f>
        <v>275381.01301320695</v>
      </c>
      <c r="J272" s="434">
        <f>звіт!DX273</f>
        <v>231369.77575885403</v>
      </c>
      <c r="K272" s="435">
        <f t="shared" si="22"/>
        <v>-44011.23725435292</v>
      </c>
      <c r="L272" s="465">
        <f t="shared" si="23"/>
        <v>0.840180567379051</v>
      </c>
      <c r="M272" s="472">
        <f>звіт!EB273*-1</f>
        <v>39756</v>
      </c>
      <c r="N272" s="503">
        <f>звіт!DA273*-1</f>
        <v>7452.4238665626763</v>
      </c>
      <c r="O272" s="510">
        <f>'звіт 03.19-03.24'!DH273</f>
        <v>10226.139260988708</v>
      </c>
      <c r="P272" s="509">
        <f>'звіт 03.19-03.24'!DI273</f>
        <v>748.76</v>
      </c>
      <c r="Q272" s="502">
        <f t="shared" si="24"/>
        <v>58183.32312755139</v>
      </c>
      <c r="R272" s="497">
        <f>звіт!DE273+звіт!DF273</f>
        <v>78252.590000000011</v>
      </c>
    </row>
    <row r="273" spans="1:18" ht="20.100000000000001" customHeight="1" x14ac:dyDescent="0.3">
      <c r="A273" s="487" t="s">
        <v>678</v>
      </c>
      <c r="B273" s="490" t="s">
        <v>679</v>
      </c>
      <c r="C273" s="444">
        <v>2</v>
      </c>
      <c r="D273" s="445">
        <v>5</v>
      </c>
      <c r="E273" s="439">
        <f>звіт!CU274</f>
        <v>1165717.30192057</v>
      </c>
      <c r="F273" s="439">
        <f>звіт!CV274</f>
        <v>1142884.7934388127</v>
      </c>
      <c r="G273" s="433">
        <f t="shared" si="20"/>
        <v>-22832.50848175725</v>
      </c>
      <c r="H273" s="459">
        <f t="shared" si="21"/>
        <v>0.98041333997175839</v>
      </c>
      <c r="I273" s="434">
        <f>звіт!DW274</f>
        <v>395577.49602127809</v>
      </c>
      <c r="J273" s="434">
        <f>звіт!DX274</f>
        <v>359716.5433657784</v>
      </c>
      <c r="K273" s="435">
        <f t="shared" si="22"/>
        <v>-35860.952655499685</v>
      </c>
      <c r="L273" s="465">
        <f t="shared" si="23"/>
        <v>0.90934531661636608</v>
      </c>
      <c r="M273" s="472">
        <f>звіт!EB274*-1</f>
        <v>11472</v>
      </c>
      <c r="N273" s="503">
        <f>звіт!DA274*-1</f>
        <v>22832.508481757162</v>
      </c>
      <c r="O273" s="510">
        <f>'звіт 03.19-03.24'!DH274</f>
        <v>11563.694930807045</v>
      </c>
      <c r="P273" s="509">
        <f>'звіт 03.19-03.24'!DI274</f>
        <v>0</v>
      </c>
      <c r="Q273" s="502">
        <f t="shared" si="24"/>
        <v>45868.203412564209</v>
      </c>
      <c r="R273" s="497">
        <f>звіт!DE274+звіт!DF274</f>
        <v>55744.19</v>
      </c>
    </row>
    <row r="274" spans="1:18" ht="20.100000000000001" customHeight="1" x14ac:dyDescent="0.3">
      <c r="A274" s="487" t="s">
        <v>680</v>
      </c>
      <c r="B274" s="490" t="s">
        <v>681</v>
      </c>
      <c r="C274" s="444">
        <v>3</v>
      </c>
      <c r="D274" s="445">
        <v>2</v>
      </c>
      <c r="E274" s="439">
        <f>звіт!CU275</f>
        <v>143285.32684147687</v>
      </c>
      <c r="F274" s="439">
        <f>звіт!CV275</f>
        <v>174306.88476601065</v>
      </c>
      <c r="G274" s="433">
        <f t="shared" si="20"/>
        <v>31021.557924533787</v>
      </c>
      <c r="H274" s="459">
        <f t="shared" si="21"/>
        <v>1.2165019866888001</v>
      </c>
      <c r="I274" s="434">
        <f>звіт!DW275</f>
        <v>46692.715591594366</v>
      </c>
      <c r="J274" s="434">
        <f>звіт!DX275</f>
        <v>52254.401647115519</v>
      </c>
      <c r="K274" s="435">
        <f t="shared" si="22"/>
        <v>5561.6860555211533</v>
      </c>
      <c r="L274" s="465">
        <f t="shared" si="23"/>
        <v>1.1191124993493069</v>
      </c>
      <c r="M274" s="472">
        <f>звіт!EB275*-1</f>
        <v>-1155</v>
      </c>
      <c r="N274" s="503">
        <f>звіт!DA275*-1</f>
        <v>-31021.55792453375</v>
      </c>
      <c r="O274" s="510">
        <f>'звіт 03.19-03.24'!DH275</f>
        <v>1663.1454651361846</v>
      </c>
      <c r="P274" s="509">
        <f>'звіт 03.19-03.24'!DI275</f>
        <v>8734.17</v>
      </c>
      <c r="Q274" s="502">
        <f t="shared" si="24"/>
        <v>-21779.242459397567</v>
      </c>
      <c r="R274" s="497">
        <f>звіт!DE275+звіт!DF275</f>
        <v>6955.26</v>
      </c>
    </row>
    <row r="275" spans="1:18" ht="20.100000000000001" customHeight="1" x14ac:dyDescent="0.3">
      <c r="A275" s="487" t="s">
        <v>682</v>
      </c>
      <c r="B275" s="490" t="s">
        <v>683</v>
      </c>
      <c r="C275" s="444">
        <v>2</v>
      </c>
      <c r="D275" s="445">
        <v>5</v>
      </c>
      <c r="E275" s="439">
        <f>звіт!CU276</f>
        <v>1279280.5439878858</v>
      </c>
      <c r="F275" s="439">
        <f>звіт!CV276</f>
        <v>1279883.9257515341</v>
      </c>
      <c r="G275" s="433">
        <f t="shared" si="20"/>
        <v>603.38176364824176</v>
      </c>
      <c r="H275" s="459">
        <f t="shared" si="21"/>
        <v>1.0004716571095245</v>
      </c>
      <c r="I275" s="434">
        <f>звіт!DW276</f>
        <v>351360.14031490835</v>
      </c>
      <c r="J275" s="434">
        <f>звіт!DX276</f>
        <v>325919.28548774985</v>
      </c>
      <c r="K275" s="435">
        <f t="shared" si="22"/>
        <v>-25440.854827158502</v>
      </c>
      <c r="L275" s="465">
        <f t="shared" si="23"/>
        <v>0.92759322442108261</v>
      </c>
      <c r="M275" s="472">
        <f>звіт!EB276*-1</f>
        <v>16220</v>
      </c>
      <c r="N275" s="503">
        <f>звіт!DA276*-1</f>
        <v>-603.38176364765968</v>
      </c>
      <c r="O275" s="510">
        <f>'звіт 03.19-03.24'!DH276</f>
        <v>11402.32571369686</v>
      </c>
      <c r="P275" s="509">
        <f>'звіт 03.19-03.24'!DI276</f>
        <v>0</v>
      </c>
      <c r="Q275" s="502">
        <f t="shared" si="24"/>
        <v>27018.943950049201</v>
      </c>
      <c r="R275" s="497">
        <f>звіт!DE276+звіт!DF276</f>
        <v>29502.52</v>
      </c>
    </row>
    <row r="276" spans="1:18" ht="20.100000000000001" customHeight="1" x14ac:dyDescent="0.3">
      <c r="A276" s="487" t="s">
        <v>684</v>
      </c>
      <c r="B276" s="490" t="s">
        <v>685</v>
      </c>
      <c r="C276" s="444">
        <v>2</v>
      </c>
      <c r="D276" s="445">
        <v>4</v>
      </c>
      <c r="E276" s="439">
        <f>звіт!CU277</f>
        <v>1095894.5770569427</v>
      </c>
      <c r="F276" s="439">
        <f>звіт!CV277</f>
        <v>1210852.3941888453</v>
      </c>
      <c r="G276" s="433">
        <f t="shared" si="20"/>
        <v>114957.81713190256</v>
      </c>
      <c r="H276" s="459">
        <f t="shared" si="21"/>
        <v>1.1048986093540358</v>
      </c>
      <c r="I276" s="434">
        <f>звіт!DW277</f>
        <v>271812.83097488969</v>
      </c>
      <c r="J276" s="434">
        <f>звіт!DX277</f>
        <v>300466.6530130629</v>
      </c>
      <c r="K276" s="435">
        <f t="shared" si="22"/>
        <v>28653.82203817321</v>
      </c>
      <c r="L276" s="465">
        <f t="shared" si="23"/>
        <v>1.105417473985326</v>
      </c>
      <c r="M276" s="472">
        <f>звіт!EB277*-1</f>
        <v>51902</v>
      </c>
      <c r="N276" s="503">
        <f>звіт!DA277*-1</f>
        <v>-114957.8171319025</v>
      </c>
      <c r="O276" s="510">
        <f>'звіт 03.19-03.24'!DH277</f>
        <v>9357.5433866705971</v>
      </c>
      <c r="P276" s="509">
        <f>'звіт 03.19-03.24'!DI277</f>
        <v>0</v>
      </c>
      <c r="Q276" s="502">
        <f t="shared" si="24"/>
        <v>-53698.273745231898</v>
      </c>
      <c r="R276" s="497">
        <f>звіт!DE277+звіт!DF277</f>
        <v>60056.51</v>
      </c>
    </row>
    <row r="277" spans="1:18" ht="20.100000000000001" customHeight="1" x14ac:dyDescent="0.3">
      <c r="A277" s="487" t="s">
        <v>686</v>
      </c>
      <c r="B277" s="490" t="s">
        <v>687</v>
      </c>
      <c r="C277" s="444">
        <v>2</v>
      </c>
      <c r="D277" s="445">
        <v>4</v>
      </c>
      <c r="E277" s="439">
        <f>звіт!CU278</f>
        <v>1113068.0514220053</v>
      </c>
      <c r="F277" s="439">
        <f>звіт!CV278</f>
        <v>975307.11551861139</v>
      </c>
      <c r="G277" s="433">
        <f t="shared" si="20"/>
        <v>-137760.9359033939</v>
      </c>
      <c r="H277" s="459">
        <f t="shared" si="21"/>
        <v>0.8762331416058553</v>
      </c>
      <c r="I277" s="434">
        <f>звіт!DW278</f>
        <v>288289.30911016115</v>
      </c>
      <c r="J277" s="434">
        <f>звіт!DX278</f>
        <v>120190.20097217934</v>
      </c>
      <c r="K277" s="435">
        <f t="shared" si="22"/>
        <v>-168099.10813798179</v>
      </c>
      <c r="L277" s="465">
        <f t="shared" si="23"/>
        <v>0.41690828336007507</v>
      </c>
      <c r="M277" s="472">
        <f>звіт!EB278*-1</f>
        <v>-66594</v>
      </c>
      <c r="N277" s="503">
        <f>звіт!DA278*-1</f>
        <v>137760.93590339398</v>
      </c>
      <c r="O277" s="510">
        <f>'звіт 03.19-03.24'!DH278</f>
        <v>11499.895726251058</v>
      </c>
      <c r="P277" s="509">
        <f>'звіт 03.19-03.24'!DI278</f>
        <v>1623.95</v>
      </c>
      <c r="Q277" s="502">
        <f t="shared" si="24"/>
        <v>84290.781629645033</v>
      </c>
      <c r="R277" s="497">
        <f>звіт!DE278+звіт!DF278</f>
        <v>39029.64</v>
      </c>
    </row>
    <row r="278" spans="1:18" ht="20.100000000000001" customHeight="1" x14ac:dyDescent="0.3">
      <c r="A278" s="487" t="s">
        <v>688</v>
      </c>
      <c r="B278" s="490" t="s">
        <v>689</v>
      </c>
      <c r="C278" s="444">
        <v>2</v>
      </c>
      <c r="D278" s="445">
        <v>4</v>
      </c>
      <c r="E278" s="439">
        <f>звіт!CU279</f>
        <v>2230563.0801910306</v>
      </c>
      <c r="F278" s="439">
        <f>звіт!CV279</f>
        <v>1992313.3575034607</v>
      </c>
      <c r="G278" s="433">
        <f t="shared" si="20"/>
        <v>-238249.72268756991</v>
      </c>
      <c r="H278" s="459">
        <f t="shared" si="21"/>
        <v>0.89318852947787264</v>
      </c>
      <c r="I278" s="434">
        <f>звіт!DW279</f>
        <v>827092.58614746877</v>
      </c>
      <c r="J278" s="434">
        <f>звіт!DX279</f>
        <v>499069.85391646333</v>
      </c>
      <c r="K278" s="435">
        <f t="shared" si="22"/>
        <v>-328022.73223100544</v>
      </c>
      <c r="L278" s="465">
        <f t="shared" si="23"/>
        <v>0.60340264472819283</v>
      </c>
      <c r="M278" s="472">
        <f>звіт!EB279*-1</f>
        <v>-91157</v>
      </c>
      <c r="N278" s="503">
        <f>звіт!DA279*-1</f>
        <v>238249.72268756956</v>
      </c>
      <c r="O278" s="510">
        <f>'звіт 03.19-03.24'!DH279</f>
        <v>17789.820097210784</v>
      </c>
      <c r="P278" s="509">
        <f>'звіт 03.19-03.24'!DI279</f>
        <v>2104.3200000000002</v>
      </c>
      <c r="Q278" s="502">
        <f t="shared" si="24"/>
        <v>166986.86278478036</v>
      </c>
      <c r="R278" s="497">
        <f>звіт!DE279+звіт!DF279</f>
        <v>103500.12999999999</v>
      </c>
    </row>
    <row r="279" spans="1:18" ht="20.100000000000001" customHeight="1" x14ac:dyDescent="0.3">
      <c r="A279" s="487" t="s">
        <v>690</v>
      </c>
      <c r="B279" s="490" t="s">
        <v>1031</v>
      </c>
      <c r="C279" s="444">
        <v>3</v>
      </c>
      <c r="D279" s="445">
        <v>1</v>
      </c>
      <c r="E279" s="439">
        <f>звіт!CU280</f>
        <v>24584.442753903819</v>
      </c>
      <c r="F279" s="439">
        <f>звіт!CV280</f>
        <v>13614.221989628664</v>
      </c>
      <c r="G279" s="433">
        <f t="shared" si="20"/>
        <v>-10970.220764275155</v>
      </c>
      <c r="H279" s="459">
        <f t="shared" si="21"/>
        <v>0.55377386934942141</v>
      </c>
      <c r="I279" s="434">
        <f>звіт!DW280</f>
        <v>18457.269962372437</v>
      </c>
      <c r="J279" s="434">
        <f>звіт!DX280</f>
        <v>4976.1803181091009</v>
      </c>
      <c r="K279" s="435">
        <f t="shared" si="22"/>
        <v>-13481.089644263335</v>
      </c>
      <c r="L279" s="465">
        <f t="shared" si="23"/>
        <v>0.26960543613728882</v>
      </c>
      <c r="M279" s="472">
        <f>звіт!EB280*-1</f>
        <v>1611</v>
      </c>
      <c r="N279" s="503">
        <f>звіт!DA280*-1</f>
        <v>10970.220764275149</v>
      </c>
      <c r="O279" s="510">
        <f>'звіт 03.19-03.24'!DH280</f>
        <v>895.95111984700441</v>
      </c>
      <c r="P279" s="509">
        <f>'звіт 03.19-03.24'!DI280</f>
        <v>0</v>
      </c>
      <c r="Q279" s="502">
        <f t="shared" si="24"/>
        <v>13477.171884122154</v>
      </c>
      <c r="R279" s="497">
        <f>звіт!DE280+звіт!DF280</f>
        <v>0</v>
      </c>
    </row>
    <row r="280" spans="1:18" ht="20.100000000000001" customHeight="1" x14ac:dyDescent="0.3">
      <c r="A280" s="487" t="s">
        <v>692</v>
      </c>
      <c r="B280" s="490" t="s">
        <v>1032</v>
      </c>
      <c r="C280" s="444">
        <v>3</v>
      </c>
      <c r="D280" s="445">
        <v>1</v>
      </c>
      <c r="E280" s="439">
        <f>звіт!CU281</f>
        <v>0</v>
      </c>
      <c r="F280" s="439">
        <f>звіт!CV281</f>
        <v>0</v>
      </c>
      <c r="G280" s="433">
        <f t="shared" si="20"/>
        <v>0</v>
      </c>
      <c r="H280" s="459" t="e">
        <f t="shared" si="21"/>
        <v>#DIV/0!</v>
      </c>
      <c r="I280" s="434">
        <f>звіт!DW281</f>
        <v>0</v>
      </c>
      <c r="J280" s="434">
        <f>звіт!DX281</f>
        <v>0</v>
      </c>
      <c r="K280" s="435">
        <f t="shared" si="22"/>
        <v>0</v>
      </c>
      <c r="L280" s="465" t="e">
        <f t="shared" si="23"/>
        <v>#DIV/0!</v>
      </c>
      <c r="M280" s="472">
        <f>звіт!EB281*-1</f>
        <v>0</v>
      </c>
      <c r="N280" s="503">
        <f>звіт!DA281*-1</f>
        <v>0</v>
      </c>
      <c r="O280" s="510">
        <f>'звіт 03.19-03.24'!DH281</f>
        <v>1084.0518472460126</v>
      </c>
      <c r="P280" s="509">
        <f>'звіт 03.19-03.24'!DI281</f>
        <v>0</v>
      </c>
      <c r="Q280" s="502">
        <f t="shared" si="24"/>
        <v>1084.0518472460126</v>
      </c>
      <c r="R280" s="497">
        <f>звіт!DE281+звіт!DF281</f>
        <v>0</v>
      </c>
    </row>
    <row r="281" spans="1:18" ht="20.100000000000001" customHeight="1" x14ac:dyDescent="0.3">
      <c r="A281" s="487" t="s">
        <v>694</v>
      </c>
      <c r="B281" s="490" t="s">
        <v>1033</v>
      </c>
      <c r="C281" s="444">
        <v>3</v>
      </c>
      <c r="D281" s="445">
        <v>1</v>
      </c>
      <c r="E281" s="439">
        <f>звіт!CU282</f>
        <v>39542.585645982304</v>
      </c>
      <c r="F281" s="439">
        <f>звіт!CV282</f>
        <v>18625.674263135643</v>
      </c>
      <c r="G281" s="433">
        <f t="shared" si="20"/>
        <v>-20916.911382846662</v>
      </c>
      <c r="H281" s="459">
        <f t="shared" si="21"/>
        <v>0.4710282334566579</v>
      </c>
      <c r="I281" s="434">
        <f>звіт!DW282</f>
        <v>28831.291317147781</v>
      </c>
      <c r="J281" s="434">
        <f>звіт!DX282</f>
        <v>3649.3913546873459</v>
      </c>
      <c r="K281" s="435">
        <f t="shared" si="22"/>
        <v>-25181.899962460437</v>
      </c>
      <c r="L281" s="465">
        <f t="shared" si="23"/>
        <v>0.12657745067827827</v>
      </c>
      <c r="M281" s="472">
        <f>звіт!EB282*-1</f>
        <v>2806</v>
      </c>
      <c r="N281" s="503">
        <f>звіт!DA282*-1</f>
        <v>20916.911382846658</v>
      </c>
      <c r="O281" s="510">
        <f>'звіт 03.19-03.24'!DH282</f>
        <v>1452.8575841974548</v>
      </c>
      <c r="P281" s="509">
        <f>'звіт 03.19-03.24'!DI282</f>
        <v>0</v>
      </c>
      <c r="Q281" s="502">
        <f t="shared" si="24"/>
        <v>25175.768967044114</v>
      </c>
      <c r="R281" s="497">
        <f>звіт!DE282+звіт!DF282</f>
        <v>220.01999999999998</v>
      </c>
    </row>
    <row r="282" spans="1:18" ht="20.100000000000001" customHeight="1" x14ac:dyDescent="0.3">
      <c r="A282" s="487" t="s">
        <v>696</v>
      </c>
      <c r="B282" s="490" t="s">
        <v>1034</v>
      </c>
      <c r="C282" s="444">
        <v>3</v>
      </c>
      <c r="D282" s="445">
        <v>1</v>
      </c>
      <c r="E282" s="439">
        <f>звіт!CU283</f>
        <v>29240.393532420829</v>
      </c>
      <c r="F282" s="439">
        <f>звіт!CV283</f>
        <v>12344.197031787515</v>
      </c>
      <c r="G282" s="433">
        <f t="shared" si="20"/>
        <v>-16896.196500633312</v>
      </c>
      <c r="H282" s="459">
        <f t="shared" si="21"/>
        <v>0.42216247938320861</v>
      </c>
      <c r="I282" s="434">
        <f>звіт!DW283</f>
        <v>22286.6536960716</v>
      </c>
      <c r="J282" s="434">
        <f>звіт!DX283</f>
        <v>2471.7365251554579</v>
      </c>
      <c r="K282" s="435">
        <f t="shared" si="22"/>
        <v>-19814.917170916142</v>
      </c>
      <c r="L282" s="465">
        <f t="shared" si="23"/>
        <v>0.11090657928566204</v>
      </c>
      <c r="M282" s="472">
        <f>звіт!EB283*-1</f>
        <v>216</v>
      </c>
      <c r="N282" s="503">
        <f>звіт!DA283*-1</f>
        <v>16896.196500633312</v>
      </c>
      <c r="O282" s="510">
        <f>'звіт 03.19-03.24'!DH283</f>
        <v>1075.4977639535896</v>
      </c>
      <c r="P282" s="509">
        <f>'звіт 03.19-03.24'!DI283</f>
        <v>0</v>
      </c>
      <c r="Q282" s="502">
        <f t="shared" si="24"/>
        <v>18187.694264586902</v>
      </c>
      <c r="R282" s="497">
        <f>звіт!DE283+звіт!DF283</f>
        <v>2772.19</v>
      </c>
    </row>
    <row r="283" spans="1:18" ht="20.100000000000001" customHeight="1" x14ac:dyDescent="0.3">
      <c r="A283" s="487" t="s">
        <v>698</v>
      </c>
      <c r="B283" s="490" t="s">
        <v>699</v>
      </c>
      <c r="C283" s="444">
        <v>3</v>
      </c>
      <c r="D283" s="445">
        <v>2</v>
      </c>
      <c r="E283" s="439">
        <f>звіт!CU284</f>
        <v>57922.44528830082</v>
      </c>
      <c r="F283" s="439">
        <f>звіт!CV284</f>
        <v>59904.079465208561</v>
      </c>
      <c r="G283" s="433">
        <f t="shared" si="20"/>
        <v>1981.6341769077408</v>
      </c>
      <c r="H283" s="459">
        <f t="shared" si="21"/>
        <v>1.0342118528843947</v>
      </c>
      <c r="I283" s="434">
        <f>звіт!DW284</f>
        <v>31457.067351342954</v>
      </c>
      <c r="J283" s="434">
        <f>звіт!DX284</f>
        <v>33025.93990984546</v>
      </c>
      <c r="K283" s="435">
        <f t="shared" si="22"/>
        <v>1568.8725585025059</v>
      </c>
      <c r="L283" s="465">
        <f t="shared" si="23"/>
        <v>1.0498734526324345</v>
      </c>
      <c r="M283" s="472">
        <f>звіт!EB284*-1</f>
        <v>5279</v>
      </c>
      <c r="N283" s="503">
        <f>звіт!DA284*-1</f>
        <v>-1981.634176907749</v>
      </c>
      <c r="O283" s="510">
        <f>'звіт 03.19-03.24'!DH284</f>
        <v>661.15935447685456</v>
      </c>
      <c r="P283" s="509">
        <f>'звіт 03.19-03.24'!DI284</f>
        <v>0</v>
      </c>
      <c r="Q283" s="502">
        <f t="shared" si="24"/>
        <v>3958.5251775691058</v>
      </c>
      <c r="R283" s="497">
        <f>звіт!DE284+звіт!DF284</f>
        <v>0</v>
      </c>
    </row>
    <row r="284" spans="1:18" ht="20.100000000000001" customHeight="1" x14ac:dyDescent="0.3">
      <c r="A284" s="487" t="s">
        <v>538</v>
      </c>
      <c r="B284" s="490" t="s">
        <v>896</v>
      </c>
      <c r="C284" s="444">
        <v>3</v>
      </c>
      <c r="D284" s="445">
        <v>5</v>
      </c>
      <c r="E284" s="439">
        <f>звіт!CU285</f>
        <v>1906002.9446113368</v>
      </c>
      <c r="F284" s="439">
        <f>звіт!CV285</f>
        <v>1932889.3442738932</v>
      </c>
      <c r="G284" s="433">
        <f t="shared" si="20"/>
        <v>26886.39966255636</v>
      </c>
      <c r="H284" s="459">
        <f t="shared" si="21"/>
        <v>1.0141061690059661</v>
      </c>
      <c r="I284" s="434">
        <f>звіт!DW285</f>
        <v>561481.69661975186</v>
      </c>
      <c r="J284" s="434">
        <f>звіт!DX285</f>
        <v>506149.41973593482</v>
      </c>
      <c r="K284" s="435">
        <f t="shared" si="22"/>
        <v>-55332.276883817045</v>
      </c>
      <c r="L284" s="465">
        <f t="shared" si="23"/>
        <v>0.90145310663387601</v>
      </c>
      <c r="M284" s="472">
        <f>звіт!EB285*-1</f>
        <v>11017</v>
      </c>
      <c r="N284" s="503">
        <f>звіт!DA285*-1</f>
        <v>-26886.399662557043</v>
      </c>
      <c r="O284" s="510">
        <f>'звіт 03.19-03.24'!DH285</f>
        <v>19921.658042744308</v>
      </c>
      <c r="P284" s="509">
        <f>'звіт 03.19-03.24'!DI285</f>
        <v>0</v>
      </c>
      <c r="Q284" s="502">
        <f t="shared" si="24"/>
        <v>4052.2583801872643</v>
      </c>
      <c r="R284" s="497">
        <f>звіт!DE285+звіт!DF285</f>
        <v>71033.319999999992</v>
      </c>
    </row>
    <row r="285" spans="1:18" ht="20.100000000000001" customHeight="1" x14ac:dyDescent="0.3">
      <c r="A285" s="487" t="s">
        <v>540</v>
      </c>
      <c r="B285" s="490" t="s">
        <v>897</v>
      </c>
      <c r="C285" s="444">
        <v>3</v>
      </c>
      <c r="D285" s="445">
        <v>5</v>
      </c>
      <c r="E285" s="439">
        <f>звіт!CU286</f>
        <v>2015203.5518841164</v>
      </c>
      <c r="F285" s="439">
        <f>звіт!CV286</f>
        <v>1897010.5395035828</v>
      </c>
      <c r="G285" s="433">
        <f t="shared" si="20"/>
        <v>-118193.01238053362</v>
      </c>
      <c r="H285" s="459">
        <f t="shared" si="21"/>
        <v>0.94134934296338002</v>
      </c>
      <c r="I285" s="434">
        <f>звіт!DW286</f>
        <v>676177.85889571137</v>
      </c>
      <c r="J285" s="434">
        <f>звіт!DX286</f>
        <v>511852.05613662815</v>
      </c>
      <c r="K285" s="435">
        <f t="shared" si="22"/>
        <v>-164325.80275908322</v>
      </c>
      <c r="L285" s="465">
        <f t="shared" si="23"/>
        <v>0.7569784331189886</v>
      </c>
      <c r="M285" s="472">
        <f>звіт!EB286*-1</f>
        <v>30314</v>
      </c>
      <c r="N285" s="503">
        <f>звіт!DA286*-1</f>
        <v>118193.01238053353</v>
      </c>
      <c r="O285" s="510">
        <f>'звіт 03.19-03.24'!DH286</f>
        <v>20217.932281778747</v>
      </c>
      <c r="P285" s="509">
        <f>'звіт 03.19-03.24'!DI286</f>
        <v>0</v>
      </c>
      <c r="Q285" s="502">
        <f t="shared" si="24"/>
        <v>168724.94466231228</v>
      </c>
      <c r="R285" s="497">
        <f>звіт!DE286+звіт!DF286</f>
        <v>147621.13999999998</v>
      </c>
    </row>
    <row r="286" spans="1:18" ht="20.100000000000001" customHeight="1" x14ac:dyDescent="0.3">
      <c r="A286" s="487" t="s">
        <v>542</v>
      </c>
      <c r="B286" s="490" t="s">
        <v>898</v>
      </c>
      <c r="C286" s="444">
        <v>3</v>
      </c>
      <c r="D286" s="445">
        <v>5</v>
      </c>
      <c r="E286" s="439">
        <f>звіт!CU287</f>
        <v>1435496.3014035013</v>
      </c>
      <c r="F286" s="439">
        <f>звіт!CV287</f>
        <v>1400046.1072239091</v>
      </c>
      <c r="G286" s="433">
        <f t="shared" si="20"/>
        <v>-35450.194179592188</v>
      </c>
      <c r="H286" s="459">
        <f t="shared" si="21"/>
        <v>0.97530457295854256</v>
      </c>
      <c r="I286" s="434">
        <f>звіт!DW287</f>
        <v>403007.04804643686</v>
      </c>
      <c r="J286" s="434">
        <f>звіт!DX287</f>
        <v>267994.85551569151</v>
      </c>
      <c r="K286" s="435">
        <f t="shared" si="22"/>
        <v>-135012.19253074535</v>
      </c>
      <c r="L286" s="465">
        <f t="shared" si="23"/>
        <v>0.66498801153674003</v>
      </c>
      <c r="M286" s="472">
        <f>звіт!EB287*-1</f>
        <v>-34036</v>
      </c>
      <c r="N286" s="503">
        <f>звіт!DA287*-1</f>
        <v>35450.194179592741</v>
      </c>
      <c r="O286" s="510">
        <f>'звіт 03.19-03.24'!DH287</f>
        <v>14296.590885184723</v>
      </c>
      <c r="P286" s="509">
        <f>'звіт 03.19-03.24'!DI287</f>
        <v>0</v>
      </c>
      <c r="Q286" s="502">
        <f t="shared" si="24"/>
        <v>15710.785064777465</v>
      </c>
      <c r="R286" s="497">
        <f>звіт!DE287+звіт!DF287</f>
        <v>19656.64</v>
      </c>
    </row>
    <row r="287" spans="1:18" ht="20.100000000000001" customHeight="1" x14ac:dyDescent="0.3">
      <c r="A287" s="487" t="s">
        <v>544</v>
      </c>
      <c r="B287" s="490" t="s">
        <v>899</v>
      </c>
      <c r="C287" s="444">
        <v>3</v>
      </c>
      <c r="D287" s="445">
        <v>5</v>
      </c>
      <c r="E287" s="439">
        <f>звіт!CU288</f>
        <v>2641280.7418156904</v>
      </c>
      <c r="F287" s="439">
        <f>звіт!CV288</f>
        <v>2602217.520376619</v>
      </c>
      <c r="G287" s="433">
        <f t="shared" si="20"/>
        <v>-39063.221439071465</v>
      </c>
      <c r="H287" s="459">
        <f t="shared" si="21"/>
        <v>0.98521050003483601</v>
      </c>
      <c r="I287" s="434">
        <f>звіт!DW288</f>
        <v>918094.35764673038</v>
      </c>
      <c r="J287" s="434">
        <f>звіт!DX288</f>
        <v>744525.81103845348</v>
      </c>
      <c r="K287" s="435">
        <f t="shared" si="22"/>
        <v>-173568.5466082769</v>
      </c>
      <c r="L287" s="465">
        <f t="shared" si="23"/>
        <v>0.81094694116934807</v>
      </c>
      <c r="M287" s="472">
        <f>звіт!EB288*-1</f>
        <v>-34274</v>
      </c>
      <c r="N287" s="503">
        <f>звіт!DA288*-1</f>
        <v>39063.22143907116</v>
      </c>
      <c r="O287" s="510">
        <f>'звіт 03.19-03.24'!DH288</f>
        <v>22860.787599000243</v>
      </c>
      <c r="P287" s="509">
        <f>'звіт 03.19-03.24'!DI288</f>
        <v>0</v>
      </c>
      <c r="Q287" s="502">
        <f t="shared" si="24"/>
        <v>27650.009038071403</v>
      </c>
      <c r="R287" s="497">
        <f>звіт!DE288+звіт!DF288</f>
        <v>88319.76999999999</v>
      </c>
    </row>
    <row r="288" spans="1:18" ht="20.100000000000001" customHeight="1" x14ac:dyDescent="0.3">
      <c r="A288" s="487" t="s">
        <v>546</v>
      </c>
      <c r="B288" s="490" t="s">
        <v>900</v>
      </c>
      <c r="C288" s="444">
        <v>3</v>
      </c>
      <c r="D288" s="445">
        <v>5</v>
      </c>
      <c r="E288" s="439">
        <f>звіт!CU289</f>
        <v>1341308.5117892541</v>
      </c>
      <c r="F288" s="439">
        <f>звіт!CV289</f>
        <v>1324712.2028550373</v>
      </c>
      <c r="G288" s="433">
        <f t="shared" si="20"/>
        <v>-16596.308934216853</v>
      </c>
      <c r="H288" s="459">
        <f t="shared" si="21"/>
        <v>0.98762677729370552</v>
      </c>
      <c r="I288" s="434">
        <f>звіт!DW289</f>
        <v>417477.72146226262</v>
      </c>
      <c r="J288" s="434">
        <f>звіт!DX289</f>
        <v>300856.92442179658</v>
      </c>
      <c r="K288" s="435">
        <f t="shared" si="22"/>
        <v>-116620.79704046604</v>
      </c>
      <c r="L288" s="465">
        <f t="shared" si="23"/>
        <v>0.72065384319913262</v>
      </c>
      <c r="M288" s="472">
        <f>звіт!EB289*-1</f>
        <v>-32548</v>
      </c>
      <c r="N288" s="503">
        <f>звіт!DA289*-1</f>
        <v>16596.308934216664</v>
      </c>
      <c r="O288" s="510">
        <f>'звіт 03.19-03.24'!DH289</f>
        <v>12331.245696233411</v>
      </c>
      <c r="P288" s="509">
        <f>'звіт 03.19-03.24'!DI289</f>
        <v>0</v>
      </c>
      <c r="Q288" s="502">
        <f t="shared" si="24"/>
        <v>-3620.4453695499251</v>
      </c>
      <c r="R288" s="497">
        <f>звіт!DE289+звіт!DF289</f>
        <v>32107.65</v>
      </c>
    </row>
    <row r="289" spans="1:18" ht="20.100000000000001" customHeight="1" x14ac:dyDescent="0.3">
      <c r="A289" s="487" t="s">
        <v>548</v>
      </c>
      <c r="B289" s="490" t="s">
        <v>901</v>
      </c>
      <c r="C289" s="444">
        <v>3</v>
      </c>
      <c r="D289" s="445">
        <v>5</v>
      </c>
      <c r="E289" s="439">
        <f>звіт!CU290</f>
        <v>1993988.4610169297</v>
      </c>
      <c r="F289" s="439">
        <f>звіт!CV290</f>
        <v>1942565.687937974</v>
      </c>
      <c r="G289" s="433">
        <f t="shared" si="20"/>
        <v>-51422.77307895571</v>
      </c>
      <c r="H289" s="459">
        <f t="shared" si="21"/>
        <v>0.97421109796556682</v>
      </c>
      <c r="I289" s="434">
        <f>звіт!DW290</f>
        <v>670710.83746599348</v>
      </c>
      <c r="J289" s="434">
        <f>звіт!DX290</f>
        <v>511354.39784236409</v>
      </c>
      <c r="K289" s="435">
        <f t="shared" si="22"/>
        <v>-159356.43962362938</v>
      </c>
      <c r="L289" s="465">
        <f t="shared" si="23"/>
        <v>0.762406642740868</v>
      </c>
      <c r="M289" s="472">
        <f>звіт!EB290*-1</f>
        <v>-31515</v>
      </c>
      <c r="N289" s="503">
        <f>звіт!DA290*-1</f>
        <v>51422.773078955812</v>
      </c>
      <c r="O289" s="510">
        <f>'звіт 03.19-03.24'!DH290</f>
        <v>20406.389429314942</v>
      </c>
      <c r="P289" s="509">
        <f>'звіт 03.19-03.24'!DI290</f>
        <v>0</v>
      </c>
      <c r="Q289" s="502">
        <f t="shared" si="24"/>
        <v>40314.162508270754</v>
      </c>
      <c r="R289" s="497">
        <f>звіт!DE290+звіт!DF290</f>
        <v>29145.35</v>
      </c>
    </row>
    <row r="290" spans="1:18" ht="20.100000000000001" customHeight="1" x14ac:dyDescent="0.3">
      <c r="A290" s="487" t="s">
        <v>550</v>
      </c>
      <c r="B290" s="490" t="s">
        <v>902</v>
      </c>
      <c r="C290" s="444">
        <v>3</v>
      </c>
      <c r="D290" s="445">
        <v>5</v>
      </c>
      <c r="E290" s="439">
        <f>звіт!CU291</f>
        <v>2855207.8777884659</v>
      </c>
      <c r="F290" s="439">
        <f>звіт!CV291</f>
        <v>2875380.5665530511</v>
      </c>
      <c r="G290" s="433">
        <f t="shared" si="20"/>
        <v>20172.688764585182</v>
      </c>
      <c r="H290" s="459">
        <f t="shared" si="21"/>
        <v>1.0070652259408202</v>
      </c>
      <c r="I290" s="434">
        <f>звіт!DW291</f>
        <v>769907.13425263064</v>
      </c>
      <c r="J290" s="434">
        <f>звіт!DX291</f>
        <v>778325.77328764007</v>
      </c>
      <c r="K290" s="435">
        <f t="shared" si="22"/>
        <v>8418.6390350094298</v>
      </c>
      <c r="L290" s="465">
        <f t="shared" si="23"/>
        <v>1.0109346162159956</v>
      </c>
      <c r="M290" s="472">
        <f>звіт!EB291*-1</f>
        <v>66729</v>
      </c>
      <c r="N290" s="503">
        <f>звіт!DA291*-1</f>
        <v>-20172.688764585255</v>
      </c>
      <c r="O290" s="510">
        <f>'звіт 03.19-03.24'!DH291</f>
        <v>26621.020046294481</v>
      </c>
      <c r="P290" s="509">
        <f>'звіт 03.19-03.24'!DI291</f>
        <v>0</v>
      </c>
      <c r="Q290" s="502">
        <f t="shared" si="24"/>
        <v>73177.331281709223</v>
      </c>
      <c r="R290" s="497">
        <f>звіт!DE291+звіт!DF291</f>
        <v>123665.94000000002</v>
      </c>
    </row>
    <row r="291" spans="1:18" ht="20.100000000000001" customHeight="1" x14ac:dyDescent="0.3">
      <c r="A291" s="487" t="s">
        <v>552</v>
      </c>
      <c r="B291" s="490" t="s">
        <v>903</v>
      </c>
      <c r="C291" s="444">
        <v>3</v>
      </c>
      <c r="D291" s="445">
        <v>5</v>
      </c>
      <c r="E291" s="439">
        <f>звіт!CU292</f>
        <v>1302336.2648696923</v>
      </c>
      <c r="F291" s="439">
        <f>звіт!CV292</f>
        <v>1277089.8840665582</v>
      </c>
      <c r="G291" s="433">
        <f t="shared" si="20"/>
        <v>-25246.38080313406</v>
      </c>
      <c r="H291" s="459">
        <f t="shared" si="21"/>
        <v>0.98061454519531477</v>
      </c>
      <c r="I291" s="434">
        <f>звіт!DW292</f>
        <v>459402.31411124347</v>
      </c>
      <c r="J291" s="434">
        <f>звіт!DX292</f>
        <v>421468.25498116756</v>
      </c>
      <c r="K291" s="435">
        <f t="shared" si="22"/>
        <v>-37934.059130075912</v>
      </c>
      <c r="L291" s="465">
        <f t="shared" si="23"/>
        <v>0.91742736602565256</v>
      </c>
      <c r="M291" s="472">
        <f>звіт!EB292*-1</f>
        <v>24113</v>
      </c>
      <c r="N291" s="503">
        <f>звіт!DA292*-1</f>
        <v>25246.380803134147</v>
      </c>
      <c r="O291" s="510">
        <f>'звіт 03.19-03.24'!DH292</f>
        <v>11962.350854247672</v>
      </c>
      <c r="P291" s="509">
        <f>'звіт 03.19-03.24'!DI292</f>
        <v>0</v>
      </c>
      <c r="Q291" s="502">
        <f t="shared" si="24"/>
        <v>61321.731657381817</v>
      </c>
      <c r="R291" s="497">
        <f>звіт!DE292+звіт!DF292</f>
        <v>12848.810000000001</v>
      </c>
    </row>
    <row r="292" spans="1:18" ht="20.100000000000001" customHeight="1" x14ac:dyDescent="0.3">
      <c r="A292" s="487" t="s">
        <v>554</v>
      </c>
      <c r="B292" s="490" t="s">
        <v>904</v>
      </c>
      <c r="C292" s="444">
        <v>3</v>
      </c>
      <c r="D292" s="445">
        <v>5</v>
      </c>
      <c r="E292" s="439">
        <f>звіт!CU293</f>
        <v>1386522.7235631484</v>
      </c>
      <c r="F292" s="439">
        <f>звіт!CV293</f>
        <v>1245726.9413401065</v>
      </c>
      <c r="G292" s="433">
        <f t="shared" si="20"/>
        <v>-140795.78222304187</v>
      </c>
      <c r="H292" s="459">
        <f t="shared" si="21"/>
        <v>0.89845403913668398</v>
      </c>
      <c r="I292" s="434">
        <f>звіт!DW293</f>
        <v>436385.84834748675</v>
      </c>
      <c r="J292" s="434">
        <f>звіт!DX293</f>
        <v>310655.42804551258</v>
      </c>
      <c r="K292" s="435">
        <f t="shared" si="22"/>
        <v>-125730.42030197417</v>
      </c>
      <c r="L292" s="465">
        <f t="shared" si="23"/>
        <v>0.71188245270076422</v>
      </c>
      <c r="M292" s="472">
        <f>звіт!EB293*-1</f>
        <v>-39078</v>
      </c>
      <c r="N292" s="503">
        <f>звіт!DA293*-1</f>
        <v>140795.78222304158</v>
      </c>
      <c r="O292" s="510">
        <f>'звіт 03.19-03.24'!DH293</f>
        <v>11564.496876115709</v>
      </c>
      <c r="P292" s="509">
        <f>'звіт 03.19-03.24'!DI293</f>
        <v>0</v>
      </c>
      <c r="Q292" s="502">
        <f t="shared" si="24"/>
        <v>113282.27909915728</v>
      </c>
      <c r="R292" s="497">
        <f>звіт!DE293+звіт!DF293</f>
        <v>17240.68</v>
      </c>
    </row>
    <row r="293" spans="1:18" ht="20.100000000000001" customHeight="1" x14ac:dyDescent="0.3">
      <c r="A293" s="487" t="s">
        <v>556</v>
      </c>
      <c r="B293" s="490" t="s">
        <v>905</v>
      </c>
      <c r="C293" s="444">
        <v>3</v>
      </c>
      <c r="D293" s="445">
        <v>5</v>
      </c>
      <c r="E293" s="439">
        <f>звіт!CU294</f>
        <v>1965531.2663520633</v>
      </c>
      <c r="F293" s="439">
        <f>звіт!CV294</f>
        <v>1928697.5532624826</v>
      </c>
      <c r="G293" s="433">
        <f t="shared" si="20"/>
        <v>-36833.713089580648</v>
      </c>
      <c r="H293" s="459">
        <f t="shared" si="21"/>
        <v>0.98126017442706859</v>
      </c>
      <c r="I293" s="434">
        <f>звіт!DW294</f>
        <v>640736.42046830896</v>
      </c>
      <c r="J293" s="434">
        <f>звіт!DX294</f>
        <v>530608.67869539431</v>
      </c>
      <c r="K293" s="435">
        <f t="shared" si="22"/>
        <v>-110127.74177291465</v>
      </c>
      <c r="L293" s="465">
        <f t="shared" si="23"/>
        <v>0.82812317474879427</v>
      </c>
      <c r="M293" s="472">
        <f>звіт!EB294*-1</f>
        <v>50235</v>
      </c>
      <c r="N293" s="503">
        <f>звіт!DA294*-1</f>
        <v>36833.713089580036</v>
      </c>
      <c r="O293" s="510">
        <f>'звіт 03.19-03.24'!DH294</f>
        <v>19855.274792193733</v>
      </c>
      <c r="P293" s="509">
        <f>'звіт 03.19-03.24'!DI294</f>
        <v>0</v>
      </c>
      <c r="Q293" s="502">
        <f t="shared" si="24"/>
        <v>106923.98788177376</v>
      </c>
      <c r="R293" s="497">
        <f>звіт!DE294+звіт!DF294</f>
        <v>4460.6599999999962</v>
      </c>
    </row>
    <row r="294" spans="1:18" ht="20.100000000000001" customHeight="1" x14ac:dyDescent="0.3">
      <c r="A294" s="487" t="s">
        <v>558</v>
      </c>
      <c r="B294" s="490" t="s">
        <v>906</v>
      </c>
      <c r="C294" s="444">
        <v>3</v>
      </c>
      <c r="D294" s="445">
        <v>5</v>
      </c>
      <c r="E294" s="439">
        <f>звіт!CU295</f>
        <v>1386023.6647766861</v>
      </c>
      <c r="F294" s="439">
        <f>звіт!CV295</f>
        <v>1361904.3622701515</v>
      </c>
      <c r="G294" s="433">
        <f t="shared" si="20"/>
        <v>-24119.302506534616</v>
      </c>
      <c r="H294" s="459">
        <f t="shared" si="21"/>
        <v>0.98259820296039413</v>
      </c>
      <c r="I294" s="434">
        <f>звіт!DW295</f>
        <v>341992.54618105368</v>
      </c>
      <c r="J294" s="434">
        <f>звіт!DX295</f>
        <v>269466.19379223464</v>
      </c>
      <c r="K294" s="435">
        <f t="shared" si="22"/>
        <v>-72526.352388819039</v>
      </c>
      <c r="L294" s="465">
        <f t="shared" si="23"/>
        <v>0.78793002011680402</v>
      </c>
      <c r="M294" s="472">
        <f>звіт!EB295*-1</f>
        <v>-40622</v>
      </c>
      <c r="N294" s="503">
        <f>звіт!DA295*-1</f>
        <v>24119.302506534306</v>
      </c>
      <c r="O294" s="510">
        <f>'звіт 03.19-03.24'!DH295</f>
        <v>15901.238895305536</v>
      </c>
      <c r="P294" s="509">
        <f>'звіт 03.19-03.24'!DI295</f>
        <v>0</v>
      </c>
      <c r="Q294" s="502">
        <f t="shared" si="24"/>
        <v>-601.45859816015763</v>
      </c>
      <c r="R294" s="497">
        <f>звіт!DE295+звіт!DF295</f>
        <v>36997.61</v>
      </c>
    </row>
    <row r="295" spans="1:18" ht="20.100000000000001" customHeight="1" x14ac:dyDescent="0.3">
      <c r="A295" s="487" t="s">
        <v>700</v>
      </c>
      <c r="B295" s="490" t="s">
        <v>701</v>
      </c>
      <c r="C295" s="444">
        <v>2</v>
      </c>
      <c r="D295" s="445">
        <v>4</v>
      </c>
      <c r="E295" s="439">
        <f>звіт!CU296</f>
        <v>1518389.3566638327</v>
      </c>
      <c r="F295" s="439">
        <f>звіт!CV296</f>
        <v>1412757.6108370798</v>
      </c>
      <c r="G295" s="433">
        <f t="shared" si="20"/>
        <v>-105631.74582675286</v>
      </c>
      <c r="H295" s="459">
        <f t="shared" si="21"/>
        <v>0.93043171347114528</v>
      </c>
      <c r="I295" s="434">
        <f>звіт!DW296</f>
        <v>424098.6697660925</v>
      </c>
      <c r="J295" s="434">
        <f>звіт!DX296</f>
        <v>253316.26801700392</v>
      </c>
      <c r="K295" s="435">
        <f t="shared" si="22"/>
        <v>-170782.40174908857</v>
      </c>
      <c r="L295" s="465">
        <f t="shared" si="23"/>
        <v>0.5973050284659418</v>
      </c>
      <c r="M295" s="472">
        <f>звіт!EB296*-1</f>
        <v>-7756</v>
      </c>
      <c r="N295" s="503">
        <f>звіт!DA296*-1</f>
        <v>105631.74582675294</v>
      </c>
      <c r="O295" s="510">
        <f>'звіт 03.19-03.24'!DH296</f>
        <v>12406.093925042111</v>
      </c>
      <c r="P295" s="509">
        <f>'звіт 03.19-03.24'!DI296</f>
        <v>1318.33</v>
      </c>
      <c r="Q295" s="502">
        <f t="shared" si="24"/>
        <v>111600.16975179505</v>
      </c>
      <c r="R295" s="497">
        <f>звіт!DE296+звіт!DF296</f>
        <v>111832.88</v>
      </c>
    </row>
    <row r="296" spans="1:18" ht="20.100000000000001" customHeight="1" x14ac:dyDescent="0.3">
      <c r="A296" s="487" t="s">
        <v>702</v>
      </c>
      <c r="B296" s="490" t="s">
        <v>703</v>
      </c>
      <c r="C296" s="444">
        <v>2</v>
      </c>
      <c r="D296" s="445">
        <v>4</v>
      </c>
      <c r="E296" s="439">
        <f>звіт!CU297</f>
        <v>601114.28549413907</v>
      </c>
      <c r="F296" s="439">
        <f>звіт!CV297</f>
        <v>636001.49508385314</v>
      </c>
      <c r="G296" s="433">
        <f t="shared" si="20"/>
        <v>34887.209589714068</v>
      </c>
      <c r="H296" s="459">
        <f t="shared" si="21"/>
        <v>1.0580375652876648</v>
      </c>
      <c r="I296" s="434">
        <f>звіт!DW297</f>
        <v>156461.0869969801</v>
      </c>
      <c r="J296" s="434">
        <f>звіт!DX297</f>
        <v>153712.63321022701</v>
      </c>
      <c r="K296" s="435">
        <f t="shared" si="22"/>
        <v>-2748.4537867530889</v>
      </c>
      <c r="L296" s="465">
        <f t="shared" si="23"/>
        <v>0.98243362717525962</v>
      </c>
      <c r="M296" s="472">
        <f>звіт!EB297*-1</f>
        <v>4339</v>
      </c>
      <c r="N296" s="503">
        <f>звіт!DA297*-1</f>
        <v>-34887.209589713973</v>
      </c>
      <c r="O296" s="510">
        <f>'звіт 03.19-03.24'!DH297</f>
        <v>4960.4772592623312</v>
      </c>
      <c r="P296" s="509">
        <f>'звіт 03.19-03.24'!DI297</f>
        <v>905.4</v>
      </c>
      <c r="Q296" s="502">
        <f t="shared" si="24"/>
        <v>-24682.332330451642</v>
      </c>
      <c r="R296" s="497">
        <f>звіт!DE297+звіт!DF297</f>
        <v>22153.909999999996</v>
      </c>
    </row>
    <row r="297" spans="1:18" ht="20.100000000000001" customHeight="1" x14ac:dyDescent="0.3">
      <c r="A297" s="487" t="s">
        <v>704</v>
      </c>
      <c r="B297" s="490" t="s">
        <v>705</v>
      </c>
      <c r="C297" s="444">
        <v>2</v>
      </c>
      <c r="D297" s="445">
        <v>4</v>
      </c>
      <c r="E297" s="439">
        <f>звіт!CU298</f>
        <v>2016514.0572040165</v>
      </c>
      <c r="F297" s="439">
        <f>звіт!CV298</f>
        <v>1772665.9892731754</v>
      </c>
      <c r="G297" s="433">
        <f t="shared" si="20"/>
        <v>-243848.06793084112</v>
      </c>
      <c r="H297" s="459">
        <f t="shared" si="21"/>
        <v>0.87907445174523258</v>
      </c>
      <c r="I297" s="434">
        <f>звіт!DW298</f>
        <v>492745.75740836572</v>
      </c>
      <c r="J297" s="434">
        <f>звіт!DX298</f>
        <v>139185.94495615293</v>
      </c>
      <c r="K297" s="435">
        <f t="shared" si="22"/>
        <v>-353559.81245221279</v>
      </c>
      <c r="L297" s="465">
        <f t="shared" si="23"/>
        <v>0.28247010321958355</v>
      </c>
      <c r="M297" s="472">
        <f>звіт!EB298*-1</f>
        <v>-333039</v>
      </c>
      <c r="N297" s="503">
        <f>звіт!DA298*-1</f>
        <v>243848.06793084083</v>
      </c>
      <c r="O297" s="510">
        <f>'звіт 03.19-03.24'!DH298</f>
        <v>15669.56580613575</v>
      </c>
      <c r="P297" s="509">
        <f>'звіт 03.19-03.24'!DI298</f>
        <v>3574.71</v>
      </c>
      <c r="Q297" s="502">
        <f t="shared" si="24"/>
        <v>-69946.656263023411</v>
      </c>
      <c r="R297" s="497">
        <f>звіт!DE298+звіт!DF298</f>
        <v>31013.009999999995</v>
      </c>
    </row>
    <row r="298" spans="1:18" ht="20.100000000000001" customHeight="1" x14ac:dyDescent="0.3">
      <c r="A298" s="487" t="s">
        <v>706</v>
      </c>
      <c r="B298" s="490" t="s">
        <v>707</v>
      </c>
      <c r="C298" s="444">
        <v>2</v>
      </c>
      <c r="D298" s="445">
        <v>4</v>
      </c>
      <c r="E298" s="439">
        <f>звіт!CU299</f>
        <v>1641286.1708419102</v>
      </c>
      <c r="F298" s="439">
        <f>звіт!CV299</f>
        <v>1566238.2337018109</v>
      </c>
      <c r="G298" s="433">
        <f t="shared" si="20"/>
        <v>-75047.937140099239</v>
      </c>
      <c r="H298" s="459">
        <f t="shared" si="21"/>
        <v>0.9542749226348487</v>
      </c>
      <c r="I298" s="434">
        <f>звіт!DW299</f>
        <v>425046.61698192934</v>
      </c>
      <c r="J298" s="434">
        <f>звіт!DX299</f>
        <v>328860.00244546164</v>
      </c>
      <c r="K298" s="435">
        <f t="shared" si="22"/>
        <v>-96186.614536467707</v>
      </c>
      <c r="L298" s="465">
        <f t="shared" si="23"/>
        <v>0.77370337583334525</v>
      </c>
      <c r="M298" s="472">
        <f>звіт!EB299*-1</f>
        <v>-6866</v>
      </c>
      <c r="N298" s="503">
        <f>звіт!DA299*-1</f>
        <v>75047.937140099049</v>
      </c>
      <c r="O298" s="510">
        <f>'звіт 03.19-03.24'!DH299</f>
        <v>10150.845507008527</v>
      </c>
      <c r="P298" s="509">
        <f>'звіт 03.19-03.24'!DI299</f>
        <v>11506.58</v>
      </c>
      <c r="Q298" s="502">
        <f t="shared" si="24"/>
        <v>89839.362647107584</v>
      </c>
      <c r="R298" s="497">
        <f>звіт!DE299+звіт!DF299</f>
        <v>124919.66</v>
      </c>
    </row>
    <row r="299" spans="1:18" ht="20.100000000000001" customHeight="1" x14ac:dyDescent="0.3">
      <c r="A299" s="487" t="s">
        <v>708</v>
      </c>
      <c r="B299" s="490" t="s">
        <v>709</v>
      </c>
      <c r="C299" s="444">
        <v>2</v>
      </c>
      <c r="D299" s="445">
        <v>3</v>
      </c>
      <c r="E299" s="439">
        <f>звіт!CU300</f>
        <v>1837258.9730142176</v>
      </c>
      <c r="F299" s="439">
        <f>звіт!CV300</f>
        <v>1736449.2968030993</v>
      </c>
      <c r="G299" s="433">
        <f t="shared" si="20"/>
        <v>-100809.67621111823</v>
      </c>
      <c r="H299" s="459">
        <f t="shared" si="21"/>
        <v>0.9451303938683564</v>
      </c>
      <c r="I299" s="434">
        <f>звіт!DW300</f>
        <v>460493.21921387006</v>
      </c>
      <c r="J299" s="434">
        <f>звіт!DX300</f>
        <v>352744.00673722022</v>
      </c>
      <c r="K299" s="435">
        <f t="shared" si="22"/>
        <v>-107749.21247664985</v>
      </c>
      <c r="L299" s="465">
        <f t="shared" si="23"/>
        <v>0.76601346560413275</v>
      </c>
      <c r="M299" s="472">
        <f>звіт!EB300*-1</f>
        <v>-14898</v>
      </c>
      <c r="N299" s="503">
        <f>звіт!DA300*-1</f>
        <v>100809.67621111867</v>
      </c>
      <c r="O299" s="510">
        <f>'звіт 03.19-03.24'!DH300</f>
        <v>13467.156673439738</v>
      </c>
      <c r="P299" s="509">
        <f>'звіт 03.19-03.24'!DI300</f>
        <v>3259.53</v>
      </c>
      <c r="Q299" s="502">
        <f t="shared" si="24"/>
        <v>102638.3628845584</v>
      </c>
      <c r="R299" s="497">
        <f>звіт!DE300+звіт!DF300</f>
        <v>189040.54</v>
      </c>
    </row>
    <row r="300" spans="1:18" ht="20.100000000000001" customHeight="1" x14ac:dyDescent="0.3">
      <c r="A300" s="487" t="s">
        <v>710</v>
      </c>
      <c r="B300" s="490" t="s">
        <v>711</v>
      </c>
      <c r="C300" s="444">
        <v>2</v>
      </c>
      <c r="D300" s="445">
        <v>5</v>
      </c>
      <c r="E300" s="439">
        <f>звіт!CU301</f>
        <v>3688560.5898145544</v>
      </c>
      <c r="F300" s="439">
        <f>звіт!CV301</f>
        <v>3510684.4633799614</v>
      </c>
      <c r="G300" s="433">
        <f t="shared" si="20"/>
        <v>-177876.126434593</v>
      </c>
      <c r="H300" s="459">
        <f t="shared" si="21"/>
        <v>0.9517762763811517</v>
      </c>
      <c r="I300" s="434">
        <f>звіт!DW301</f>
        <v>1105749.7371616894</v>
      </c>
      <c r="J300" s="434">
        <f>звіт!DX301</f>
        <v>854905.56940653804</v>
      </c>
      <c r="K300" s="435">
        <f t="shared" si="22"/>
        <v>-250844.1677551514</v>
      </c>
      <c r="L300" s="465">
        <f t="shared" si="23"/>
        <v>0.77314562298786105</v>
      </c>
      <c r="M300" s="472">
        <f>звіт!EB301*-1</f>
        <v>-91369</v>
      </c>
      <c r="N300" s="503">
        <f>звіт!DA301*-1</f>
        <v>177876.12643459253</v>
      </c>
      <c r="O300" s="510">
        <f>'звіт 03.19-03.24'!DH301</f>
        <v>29340.505693010604</v>
      </c>
      <c r="P300" s="509">
        <f>'звіт 03.19-03.24'!DI301</f>
        <v>45902.63</v>
      </c>
      <c r="Q300" s="502">
        <f t="shared" si="24"/>
        <v>161750.26212760314</v>
      </c>
      <c r="R300" s="497">
        <f>звіт!DE301+звіт!DF301</f>
        <v>109759.9</v>
      </c>
    </row>
    <row r="301" spans="1:18" ht="20.100000000000001" customHeight="1" x14ac:dyDescent="0.3">
      <c r="A301" s="487" t="s">
        <v>712</v>
      </c>
      <c r="B301" s="490" t="s">
        <v>713</v>
      </c>
      <c r="C301" s="444">
        <v>2</v>
      </c>
      <c r="D301" s="445">
        <v>5</v>
      </c>
      <c r="E301" s="439">
        <f>звіт!CU302</f>
        <v>1123209.1687568384</v>
      </c>
      <c r="F301" s="439">
        <f>звіт!CV302</f>
        <v>1057580.0885241383</v>
      </c>
      <c r="G301" s="433">
        <f t="shared" si="20"/>
        <v>-65629.0802327001</v>
      </c>
      <c r="H301" s="459">
        <f t="shared" si="21"/>
        <v>0.94157002804265033</v>
      </c>
      <c r="I301" s="434">
        <f>звіт!DW302</f>
        <v>290340.32299881201</v>
      </c>
      <c r="J301" s="434">
        <f>звіт!DX302</f>
        <v>220368.87874491283</v>
      </c>
      <c r="K301" s="435">
        <f t="shared" si="22"/>
        <v>-69971.444253899186</v>
      </c>
      <c r="L301" s="465">
        <f t="shared" si="23"/>
        <v>0.75900197557407312</v>
      </c>
      <c r="M301" s="472">
        <f>звіт!EB302*-1</f>
        <v>30388</v>
      </c>
      <c r="N301" s="503">
        <f>звіт!DA302*-1</f>
        <v>65629.080232699911</v>
      </c>
      <c r="O301" s="510">
        <f>'звіт 03.19-03.24'!DH302</f>
        <v>10999.392748610022</v>
      </c>
      <c r="P301" s="509">
        <f>'звіт 03.19-03.24'!DI302</f>
        <v>0</v>
      </c>
      <c r="Q301" s="502">
        <f t="shared" si="24"/>
        <v>107016.47298130993</v>
      </c>
      <c r="R301" s="497">
        <f>звіт!DE302+звіт!DF302</f>
        <v>16113.210000000001</v>
      </c>
    </row>
    <row r="302" spans="1:18" ht="20.100000000000001" customHeight="1" x14ac:dyDescent="0.3">
      <c r="A302" s="487" t="s">
        <v>714</v>
      </c>
      <c r="B302" s="490" t="s">
        <v>715</v>
      </c>
      <c r="C302" s="444">
        <v>2</v>
      </c>
      <c r="D302" s="445">
        <v>5</v>
      </c>
      <c r="E302" s="439">
        <f>звіт!CU303</f>
        <v>1224076.9513145876</v>
      </c>
      <c r="F302" s="439">
        <f>звіт!CV303</f>
        <v>1214276.1707721006</v>
      </c>
      <c r="G302" s="433">
        <f t="shared" si="20"/>
        <v>-9800.7805424870458</v>
      </c>
      <c r="H302" s="459">
        <f t="shared" si="21"/>
        <v>0.99199332972329757</v>
      </c>
      <c r="I302" s="434">
        <f>звіт!DW303</f>
        <v>301216.65241635655</v>
      </c>
      <c r="J302" s="434">
        <f>звіт!DX303</f>
        <v>322357.59231222962</v>
      </c>
      <c r="K302" s="435">
        <f t="shared" si="22"/>
        <v>21140.939895873074</v>
      </c>
      <c r="L302" s="465">
        <f t="shared" si="23"/>
        <v>1.0701851631584134</v>
      </c>
      <c r="M302" s="472">
        <f>звіт!EB303*-1</f>
        <v>-883</v>
      </c>
      <c r="N302" s="503">
        <f>звіт!DA303*-1</f>
        <v>9800.7805424869584</v>
      </c>
      <c r="O302" s="510">
        <f>'звіт 03.19-03.24'!DH303</f>
        <v>8931.8886378382613</v>
      </c>
      <c r="P302" s="509">
        <f>'звіт 03.19-03.24'!DI303</f>
        <v>39410.28</v>
      </c>
      <c r="Q302" s="502">
        <f t="shared" si="24"/>
        <v>57259.949180325217</v>
      </c>
      <c r="R302" s="497">
        <f>звіт!DE303+звіт!DF303</f>
        <v>40499.379999999997</v>
      </c>
    </row>
    <row r="303" spans="1:18" ht="20.100000000000001" customHeight="1" x14ac:dyDescent="0.3">
      <c r="A303" s="487" t="s">
        <v>716</v>
      </c>
      <c r="B303" s="490" t="s">
        <v>717</v>
      </c>
      <c r="C303" s="444">
        <v>1</v>
      </c>
      <c r="D303" s="445">
        <v>5</v>
      </c>
      <c r="E303" s="439">
        <f>звіт!CU304</f>
        <v>2037809.3167691231</v>
      </c>
      <c r="F303" s="439">
        <f>звіт!CV304</f>
        <v>1998324.2120212731</v>
      </c>
      <c r="G303" s="433">
        <f t="shared" si="20"/>
        <v>-39485.104747849982</v>
      </c>
      <c r="H303" s="459">
        <f t="shared" si="21"/>
        <v>0.9806237490314097</v>
      </c>
      <c r="I303" s="434">
        <f>звіт!DW304</f>
        <v>570818.07375313167</v>
      </c>
      <c r="J303" s="434">
        <f>звіт!DX304</f>
        <v>590933.52724271279</v>
      </c>
      <c r="K303" s="435">
        <f t="shared" si="22"/>
        <v>20115.453489581123</v>
      </c>
      <c r="L303" s="465">
        <f t="shared" si="23"/>
        <v>1.0352396926700689</v>
      </c>
      <c r="M303" s="472">
        <f>звіт!EB304*-1</f>
        <v>2700</v>
      </c>
      <c r="N303" s="503">
        <f>звіт!DA304*-1</f>
        <v>39485.104747850186</v>
      </c>
      <c r="O303" s="510">
        <f>'звіт 03.19-03.24'!DH304</f>
        <v>17084.999275928854</v>
      </c>
      <c r="P303" s="509">
        <f>'звіт 03.19-03.24'!DI304</f>
        <v>0</v>
      </c>
      <c r="Q303" s="502">
        <f t="shared" si="24"/>
        <v>59270.104023779044</v>
      </c>
      <c r="R303" s="497">
        <f>звіт!DE304+звіт!DF304</f>
        <v>83469.569999999992</v>
      </c>
    </row>
    <row r="304" spans="1:18" ht="20.100000000000001" customHeight="1" x14ac:dyDescent="0.3">
      <c r="A304" s="487" t="s">
        <v>718</v>
      </c>
      <c r="B304" s="490" t="s">
        <v>719</v>
      </c>
      <c r="C304" s="444">
        <v>1</v>
      </c>
      <c r="D304" s="445">
        <v>5</v>
      </c>
      <c r="E304" s="439">
        <f>звіт!CU305</f>
        <v>951806.23966902029</v>
      </c>
      <c r="F304" s="439">
        <f>звіт!CV305</f>
        <v>966918.16481733799</v>
      </c>
      <c r="G304" s="433">
        <f t="shared" si="20"/>
        <v>15111.925148317707</v>
      </c>
      <c r="H304" s="459">
        <f t="shared" si="21"/>
        <v>1.0158771024169506</v>
      </c>
      <c r="I304" s="434">
        <f>звіт!DW305</f>
        <v>270259.8960992542</v>
      </c>
      <c r="J304" s="434">
        <f>звіт!DX305</f>
        <v>267938.0096956921</v>
      </c>
      <c r="K304" s="435">
        <f t="shared" si="22"/>
        <v>-2321.8864035620936</v>
      </c>
      <c r="L304" s="465">
        <f t="shared" si="23"/>
        <v>0.99140869053427971</v>
      </c>
      <c r="M304" s="472">
        <f>звіт!EB305*-1</f>
        <v>13973</v>
      </c>
      <c r="N304" s="503">
        <f>звіт!DA305*-1</f>
        <v>-15111.925148317823</v>
      </c>
      <c r="O304" s="510">
        <f>'звіт 03.19-03.24'!DH305</f>
        <v>10198.115727702596</v>
      </c>
      <c r="P304" s="509">
        <f>'звіт 03.19-03.24'!DI305</f>
        <v>0</v>
      </c>
      <c r="Q304" s="502">
        <f t="shared" si="24"/>
        <v>9059.1905793847727</v>
      </c>
      <c r="R304" s="497">
        <f>звіт!DE305+звіт!DF305</f>
        <v>27011.14</v>
      </c>
    </row>
    <row r="305" spans="1:18" ht="20.100000000000001" customHeight="1" x14ac:dyDescent="0.3">
      <c r="A305" s="487" t="s">
        <v>720</v>
      </c>
      <c r="B305" s="490" t="s">
        <v>721</v>
      </c>
      <c r="C305" s="444">
        <v>1</v>
      </c>
      <c r="D305" s="445">
        <v>5</v>
      </c>
      <c r="E305" s="439">
        <f>звіт!CU306</f>
        <v>1435123.2604471685</v>
      </c>
      <c r="F305" s="439">
        <f>звіт!CV306</f>
        <v>1479823.4683731582</v>
      </c>
      <c r="G305" s="433">
        <f t="shared" si="20"/>
        <v>44700.207925989758</v>
      </c>
      <c r="H305" s="459">
        <f t="shared" si="21"/>
        <v>1.0311472952588487</v>
      </c>
      <c r="I305" s="434">
        <f>звіт!DW306</f>
        <v>312114.73516984895</v>
      </c>
      <c r="J305" s="434">
        <f>звіт!DX306</f>
        <v>397380.64901578351</v>
      </c>
      <c r="K305" s="435">
        <f t="shared" si="22"/>
        <v>85265.913845934556</v>
      </c>
      <c r="L305" s="465">
        <f t="shared" si="23"/>
        <v>1.2731877230965527</v>
      </c>
      <c r="M305" s="472">
        <f>звіт!EB306*-1</f>
        <v>2701</v>
      </c>
      <c r="N305" s="503">
        <f>звіт!DA306*-1</f>
        <v>-44700.207925989933</v>
      </c>
      <c r="O305" s="510">
        <f>'звіт 03.19-03.24'!DH306</f>
        <v>11628.117870603106</v>
      </c>
      <c r="P305" s="509">
        <f>'звіт 03.19-03.24'!DI306</f>
        <v>0</v>
      </c>
      <c r="Q305" s="502">
        <f t="shared" si="24"/>
        <v>-30371.090055386827</v>
      </c>
      <c r="R305" s="497">
        <f>звіт!DE306+звіт!DF306</f>
        <v>17809.160000000003</v>
      </c>
    </row>
    <row r="306" spans="1:18" ht="20.100000000000001" customHeight="1" x14ac:dyDescent="0.3">
      <c r="A306" s="487" t="s">
        <v>722</v>
      </c>
      <c r="B306" s="490" t="s">
        <v>723</v>
      </c>
      <c r="C306" s="444">
        <v>1</v>
      </c>
      <c r="D306" s="445">
        <v>5</v>
      </c>
      <c r="E306" s="439">
        <f>звіт!CU307</f>
        <v>2479703.9024454011</v>
      </c>
      <c r="F306" s="439">
        <f>звіт!CV307</f>
        <v>2435066.5558106313</v>
      </c>
      <c r="G306" s="433">
        <f t="shared" si="20"/>
        <v>-44637.346634769812</v>
      </c>
      <c r="H306" s="459">
        <f t="shared" si="21"/>
        <v>0.981998920681316</v>
      </c>
      <c r="I306" s="434">
        <f>звіт!DW307</f>
        <v>879052.87578179792</v>
      </c>
      <c r="J306" s="434">
        <f>звіт!DX307</f>
        <v>839259.02858627669</v>
      </c>
      <c r="K306" s="435">
        <f t="shared" si="22"/>
        <v>-39793.84719552123</v>
      </c>
      <c r="L306" s="465">
        <f t="shared" si="23"/>
        <v>0.95473099708577824</v>
      </c>
      <c r="M306" s="472">
        <f>звіт!EB307*-1</f>
        <v>17169</v>
      </c>
      <c r="N306" s="503">
        <f>звіт!DA307*-1</f>
        <v>44637.346634769812</v>
      </c>
      <c r="O306" s="510">
        <f>'звіт 03.19-03.24'!DH307</f>
        <v>20507.033565552352</v>
      </c>
      <c r="P306" s="509">
        <f>'звіт 03.19-03.24'!DI307</f>
        <v>0</v>
      </c>
      <c r="Q306" s="502">
        <f t="shared" si="24"/>
        <v>82313.380200322164</v>
      </c>
      <c r="R306" s="497">
        <f>звіт!DE307+звіт!DF307</f>
        <v>53174.159999999996</v>
      </c>
    </row>
    <row r="307" spans="1:18" ht="20.100000000000001" customHeight="1" x14ac:dyDescent="0.3">
      <c r="A307" s="487" t="s">
        <v>724</v>
      </c>
      <c r="B307" s="490" t="s">
        <v>725</v>
      </c>
      <c r="C307" s="444">
        <v>1</v>
      </c>
      <c r="D307" s="445">
        <v>5</v>
      </c>
      <c r="E307" s="439">
        <f>звіт!CU308</f>
        <v>1302036.183448538</v>
      </c>
      <c r="F307" s="439">
        <f>звіт!CV308</f>
        <v>1198256.7525264586</v>
      </c>
      <c r="G307" s="433">
        <f t="shared" si="20"/>
        <v>-103779.43092207937</v>
      </c>
      <c r="H307" s="459">
        <f t="shared" si="21"/>
        <v>0.92029451082748559</v>
      </c>
      <c r="I307" s="434">
        <f>звіт!DW308</f>
        <v>352377.02951746626</v>
      </c>
      <c r="J307" s="434">
        <f>звіт!DX308</f>
        <v>308890.88621349097</v>
      </c>
      <c r="K307" s="435">
        <f t="shared" si="22"/>
        <v>-43486.143303975288</v>
      </c>
      <c r="L307" s="465">
        <f t="shared" si="23"/>
        <v>0.87659200327693376</v>
      </c>
      <c r="M307" s="472">
        <f>звіт!EB308*-1</f>
        <v>-59741</v>
      </c>
      <c r="N307" s="503">
        <f>звіт!DA308*-1</f>
        <v>103779.43092207937</v>
      </c>
      <c r="O307" s="510">
        <f>'звіт 03.19-03.24'!DH308</f>
        <v>14212.69849539497</v>
      </c>
      <c r="P307" s="509">
        <f>'звіт 03.19-03.24'!DI308</f>
        <v>0</v>
      </c>
      <c r="Q307" s="502">
        <f t="shared" si="24"/>
        <v>58251.129417474338</v>
      </c>
      <c r="R307" s="497">
        <f>звіт!DE308+звіт!DF308</f>
        <v>13862.280000000002</v>
      </c>
    </row>
    <row r="308" spans="1:18" ht="20.100000000000001" customHeight="1" x14ac:dyDescent="0.3">
      <c r="A308" s="487" t="s">
        <v>726</v>
      </c>
      <c r="B308" s="490" t="s">
        <v>727</v>
      </c>
      <c r="C308" s="444">
        <v>2</v>
      </c>
      <c r="D308" s="445">
        <v>1</v>
      </c>
      <c r="E308" s="439">
        <f>звіт!CU309</f>
        <v>0</v>
      </c>
      <c r="F308" s="439">
        <f>звіт!CV309</f>
        <v>0</v>
      </c>
      <c r="G308" s="433">
        <f t="shared" si="20"/>
        <v>0</v>
      </c>
      <c r="H308" s="459" t="e">
        <f t="shared" si="21"/>
        <v>#DIV/0!</v>
      </c>
      <c r="I308" s="434">
        <f>звіт!DW309</f>
        <v>0</v>
      </c>
      <c r="J308" s="434">
        <f>звіт!DX309</f>
        <v>0</v>
      </c>
      <c r="K308" s="435">
        <f t="shared" si="22"/>
        <v>0</v>
      </c>
      <c r="L308" s="465" t="e">
        <f t="shared" si="23"/>
        <v>#DIV/0!</v>
      </c>
      <c r="M308" s="472">
        <f>звіт!EB309*-1</f>
        <v>0</v>
      </c>
      <c r="N308" s="503">
        <f>звіт!DA309*-1</f>
        <v>0</v>
      </c>
      <c r="O308" s="510">
        <f>'звіт 03.19-03.24'!DH309</f>
        <v>679.87141167902973</v>
      </c>
      <c r="P308" s="509">
        <f>'звіт 03.19-03.24'!DI309</f>
        <v>0</v>
      </c>
      <c r="Q308" s="502">
        <f t="shared" si="24"/>
        <v>679.87141167902973</v>
      </c>
      <c r="R308" s="497">
        <f>звіт!DE309+звіт!DF309</f>
        <v>0</v>
      </c>
    </row>
    <row r="309" spans="1:18" ht="20.100000000000001" customHeight="1" x14ac:dyDescent="0.3">
      <c r="A309" s="487" t="s">
        <v>728</v>
      </c>
      <c r="B309" s="490" t="s">
        <v>729</v>
      </c>
      <c r="C309" s="444">
        <v>2</v>
      </c>
      <c r="D309" s="445">
        <v>9</v>
      </c>
      <c r="E309" s="439">
        <f>звіт!CU310</f>
        <v>1384645.2590221264</v>
      </c>
      <c r="F309" s="439">
        <f>звіт!CV310</f>
        <v>1410785.2525998403</v>
      </c>
      <c r="G309" s="433">
        <f t="shared" si="20"/>
        <v>26139.993577713845</v>
      </c>
      <c r="H309" s="459">
        <f t="shared" si="21"/>
        <v>1.0188784769293</v>
      </c>
      <c r="I309" s="434">
        <f>звіт!DW310</f>
        <v>286101.60175770952</v>
      </c>
      <c r="J309" s="434">
        <f>звіт!DX310</f>
        <v>302726.8650527838</v>
      </c>
      <c r="K309" s="435">
        <f t="shared" si="22"/>
        <v>16625.263295074285</v>
      </c>
      <c r="L309" s="465">
        <f t="shared" si="23"/>
        <v>1.0581096477367984</v>
      </c>
      <c r="M309" s="472">
        <f>звіт!EB310*-1</f>
        <v>14494</v>
      </c>
      <c r="N309" s="503">
        <f>звіт!DA310*-1</f>
        <v>-26139.993577714355</v>
      </c>
      <c r="O309" s="510">
        <f>'звіт 03.19-03.24'!DH310</f>
        <v>9504.2548256390801</v>
      </c>
      <c r="P309" s="509">
        <f>'звіт 03.19-03.24'!DI310</f>
        <v>0</v>
      </c>
      <c r="Q309" s="502">
        <f t="shared" si="24"/>
        <v>-2141.7387520752745</v>
      </c>
      <c r="R309" s="497">
        <f>звіт!DE310+звіт!DF310</f>
        <v>82623.73</v>
      </c>
    </row>
    <row r="310" spans="1:18" ht="20.100000000000001" customHeight="1" x14ac:dyDescent="0.3">
      <c r="A310" s="487" t="s">
        <v>730</v>
      </c>
      <c r="B310" s="490" t="s">
        <v>731</v>
      </c>
      <c r="C310" s="444">
        <v>2</v>
      </c>
      <c r="D310" s="445">
        <v>9</v>
      </c>
      <c r="E310" s="439">
        <f>звіт!CU311</f>
        <v>3518437.2728142445</v>
      </c>
      <c r="F310" s="439">
        <f>звіт!CV311</f>
        <v>3495280.4818306859</v>
      </c>
      <c r="G310" s="433">
        <f t="shared" si="20"/>
        <v>-23156.790983558632</v>
      </c>
      <c r="H310" s="459">
        <f t="shared" si="21"/>
        <v>0.99341844427283577</v>
      </c>
      <c r="I310" s="434">
        <f>звіт!DW311</f>
        <v>852558.45826860529</v>
      </c>
      <c r="J310" s="434">
        <f>звіт!DX311</f>
        <v>827814.41123824159</v>
      </c>
      <c r="K310" s="435">
        <f t="shared" si="22"/>
        <v>-24744.047030363698</v>
      </c>
      <c r="L310" s="465">
        <f t="shared" si="23"/>
        <v>0.97097671509750261</v>
      </c>
      <c r="M310" s="472">
        <f>звіт!EB311*-1</f>
        <v>-15177</v>
      </c>
      <c r="N310" s="503">
        <f>звіт!DA311*-1</f>
        <v>23156.790983557614</v>
      </c>
      <c r="O310" s="510">
        <f>'звіт 03.19-03.24'!DH311</f>
        <v>28605.522817619451</v>
      </c>
      <c r="P310" s="509">
        <f>'звіт 03.19-03.24'!DI311</f>
        <v>0</v>
      </c>
      <c r="Q310" s="502">
        <f t="shared" si="24"/>
        <v>36585.313801177064</v>
      </c>
      <c r="R310" s="497">
        <f>звіт!DE311+звіт!DF311</f>
        <v>90315.200000000012</v>
      </c>
    </row>
    <row r="311" spans="1:18" ht="20.100000000000001" customHeight="1" x14ac:dyDescent="0.3">
      <c r="A311" s="487" t="s">
        <v>732</v>
      </c>
      <c r="B311" s="490" t="s">
        <v>733</v>
      </c>
      <c r="C311" s="444">
        <v>2</v>
      </c>
      <c r="D311" s="445">
        <v>5</v>
      </c>
      <c r="E311" s="439">
        <f>звіт!CU312</f>
        <v>1398149.307007788</v>
      </c>
      <c r="F311" s="439">
        <f>звіт!CV312</f>
        <v>1424072.9736612234</v>
      </c>
      <c r="G311" s="433">
        <f t="shared" si="20"/>
        <v>25923.666653435444</v>
      </c>
      <c r="H311" s="459">
        <f t="shared" si="21"/>
        <v>1.0185414150860006</v>
      </c>
      <c r="I311" s="434">
        <f>звіт!DW312</f>
        <v>360160.97028098232</v>
      </c>
      <c r="J311" s="434">
        <f>звіт!DX312</f>
        <v>367178.13962121389</v>
      </c>
      <c r="K311" s="435">
        <f t="shared" si="22"/>
        <v>7017.1693402315723</v>
      </c>
      <c r="L311" s="465">
        <f t="shared" si="23"/>
        <v>1.0194834252438765</v>
      </c>
      <c r="M311" s="472">
        <f>звіт!EB312*-1</f>
        <v>-37796</v>
      </c>
      <c r="N311" s="503">
        <f>звіт!DA312*-1</f>
        <v>-25923.666653435328</v>
      </c>
      <c r="O311" s="510">
        <f>'звіт 03.19-03.24'!DH312</f>
        <v>11525.691633679769</v>
      </c>
      <c r="P311" s="509">
        <f>'звіт 03.19-03.24'!DI312</f>
        <v>0</v>
      </c>
      <c r="Q311" s="502">
        <f t="shared" si="24"/>
        <v>-52193.975019755555</v>
      </c>
      <c r="R311" s="497">
        <f>звіт!DE312+звіт!DF312</f>
        <v>52429.33</v>
      </c>
    </row>
    <row r="312" spans="1:18" ht="20.100000000000001" customHeight="1" x14ac:dyDescent="0.3">
      <c r="A312" s="487" t="s">
        <v>734</v>
      </c>
      <c r="B312" s="490" t="s">
        <v>735</v>
      </c>
      <c r="C312" s="444">
        <v>2</v>
      </c>
      <c r="D312" s="445">
        <v>16</v>
      </c>
      <c r="E312" s="439">
        <f>звіт!CU313</f>
        <v>3103388.637560511</v>
      </c>
      <c r="F312" s="439">
        <f>звіт!CV313</f>
        <v>2996187.3440686972</v>
      </c>
      <c r="G312" s="433">
        <f t="shared" si="20"/>
        <v>-107201.29349181382</v>
      </c>
      <c r="H312" s="459">
        <f t="shared" si="21"/>
        <v>0.96545669717471094</v>
      </c>
      <c r="I312" s="434">
        <f>звіт!DW313</f>
        <v>718328.14274644386</v>
      </c>
      <c r="J312" s="434">
        <f>звіт!DX313</f>
        <v>662412.69588435104</v>
      </c>
      <c r="K312" s="435">
        <f t="shared" si="22"/>
        <v>-55915.446862092824</v>
      </c>
      <c r="L312" s="465">
        <f t="shared" si="23"/>
        <v>0.92215890825562441</v>
      </c>
      <c r="M312" s="472">
        <f>звіт!EB313*-1</f>
        <v>-72107</v>
      </c>
      <c r="N312" s="503">
        <f>звіт!DA313*-1</f>
        <v>107201.29349181356</v>
      </c>
      <c r="O312" s="510">
        <f>'звіт 03.19-03.24'!DH313</f>
        <v>19667.174064794723</v>
      </c>
      <c r="P312" s="509">
        <f>'звіт 03.19-03.24'!DI313</f>
        <v>0</v>
      </c>
      <c r="Q312" s="502">
        <f t="shared" si="24"/>
        <v>54761.467556608281</v>
      </c>
      <c r="R312" s="497">
        <f>звіт!DE313+звіт!DF313</f>
        <v>24775.659999999996</v>
      </c>
    </row>
    <row r="313" spans="1:18" ht="20.100000000000001" customHeight="1" x14ac:dyDescent="0.3">
      <c r="A313" s="487" t="s">
        <v>736</v>
      </c>
      <c r="B313" s="490" t="s">
        <v>737</v>
      </c>
      <c r="C313" s="444">
        <v>2</v>
      </c>
      <c r="D313" s="445">
        <v>9</v>
      </c>
      <c r="E313" s="439">
        <f>звіт!CU314</f>
        <v>4626501.2201346802</v>
      </c>
      <c r="F313" s="439">
        <f>звіт!CV314</f>
        <v>4495816.5744867316</v>
      </c>
      <c r="G313" s="433">
        <f t="shared" si="20"/>
        <v>-130684.64564794861</v>
      </c>
      <c r="H313" s="459">
        <f t="shared" si="21"/>
        <v>0.97175302903213234</v>
      </c>
      <c r="I313" s="434">
        <f>звіт!DW314</f>
        <v>1044182.0160541817</v>
      </c>
      <c r="J313" s="434">
        <f>звіт!DX314</f>
        <v>742322.18236405123</v>
      </c>
      <c r="K313" s="435">
        <f t="shared" si="22"/>
        <v>-301859.8336901305</v>
      </c>
      <c r="L313" s="465">
        <f t="shared" si="23"/>
        <v>0.71091262916898657</v>
      </c>
      <c r="M313" s="472">
        <f>звіт!EB314*-1</f>
        <v>-18490</v>
      </c>
      <c r="N313" s="503">
        <f>звіт!DA314*-1</f>
        <v>130684.64564794797</v>
      </c>
      <c r="O313" s="510">
        <f>'звіт 03.19-03.24'!DH314</f>
        <v>37087.297374711103</v>
      </c>
      <c r="P313" s="509">
        <f>'звіт 03.19-03.24'!DI314</f>
        <v>0</v>
      </c>
      <c r="Q313" s="502">
        <f t="shared" si="24"/>
        <v>149281.94302265908</v>
      </c>
      <c r="R313" s="497">
        <f>звіт!DE314+звіт!DF314</f>
        <v>104851.58</v>
      </c>
    </row>
    <row r="314" spans="1:18" ht="20.100000000000001" customHeight="1" x14ac:dyDescent="0.3">
      <c r="A314" s="487" t="s">
        <v>738</v>
      </c>
      <c r="B314" s="490" t="s">
        <v>739</v>
      </c>
      <c r="C314" s="444">
        <v>2</v>
      </c>
      <c r="D314" s="445">
        <v>9</v>
      </c>
      <c r="E314" s="439">
        <f>звіт!CU315</f>
        <v>1484315.338834472</v>
      </c>
      <c r="F314" s="439">
        <f>звіт!CV315</f>
        <v>1466319.135872015</v>
      </c>
      <c r="G314" s="433">
        <f t="shared" si="20"/>
        <v>-17996.20296245697</v>
      </c>
      <c r="H314" s="459">
        <f t="shared" si="21"/>
        <v>0.98787575490758717</v>
      </c>
      <c r="I314" s="434">
        <f>звіт!DW315</f>
        <v>359372.21017061727</v>
      </c>
      <c r="J314" s="434">
        <f>звіт!DX315</f>
        <v>278811.41295400611</v>
      </c>
      <c r="K314" s="435">
        <f t="shared" si="22"/>
        <v>-80560.797216611158</v>
      </c>
      <c r="L314" s="465">
        <f t="shared" si="23"/>
        <v>0.77582908489678781</v>
      </c>
      <c r="M314" s="472">
        <f>звіт!EB315*-1</f>
        <v>2493</v>
      </c>
      <c r="N314" s="503">
        <f>звіт!DA315*-1</f>
        <v>17996.202962457348</v>
      </c>
      <c r="O314" s="510">
        <f>'звіт 03.19-03.24'!DH315</f>
        <v>15667.338180278348</v>
      </c>
      <c r="P314" s="509">
        <f>'звіт 03.19-03.24'!DI315</f>
        <v>0</v>
      </c>
      <c r="Q314" s="502">
        <f t="shared" si="24"/>
        <v>36156.541142735696</v>
      </c>
      <c r="R314" s="497">
        <f>звіт!DE315+звіт!DF315</f>
        <v>51547.78</v>
      </c>
    </row>
    <row r="315" spans="1:18" ht="20.100000000000001" customHeight="1" x14ac:dyDescent="0.3">
      <c r="A315" s="487" t="s">
        <v>740</v>
      </c>
      <c r="B315" s="490" t="s">
        <v>741</v>
      </c>
      <c r="C315" s="444">
        <v>3</v>
      </c>
      <c r="D315" s="445">
        <v>9</v>
      </c>
      <c r="E315" s="439">
        <f>звіт!CU316</f>
        <v>2496371.694023028</v>
      </c>
      <c r="F315" s="439">
        <f>звіт!CV316</f>
        <v>2464282.8301009922</v>
      </c>
      <c r="G315" s="433">
        <f t="shared" si="20"/>
        <v>-32088.863922035787</v>
      </c>
      <c r="H315" s="459">
        <f t="shared" si="21"/>
        <v>0.98714579884122822</v>
      </c>
      <c r="I315" s="434">
        <f>звіт!DW316</f>
        <v>555438.95300042373</v>
      </c>
      <c r="J315" s="434">
        <f>звіт!DX316</f>
        <v>477534.40349090751</v>
      </c>
      <c r="K315" s="435">
        <f t="shared" si="22"/>
        <v>-77904.549509516219</v>
      </c>
      <c r="L315" s="465">
        <f t="shared" si="23"/>
        <v>0.85974237296703104</v>
      </c>
      <c r="M315" s="472">
        <f>звіт!EB316*-1</f>
        <v>-25206</v>
      </c>
      <c r="N315" s="503">
        <f>звіт!DA316*-1</f>
        <v>32088.86392203666</v>
      </c>
      <c r="O315" s="510">
        <f>'звіт 03.19-03.24'!DH316</f>
        <v>18506.670098122682</v>
      </c>
      <c r="P315" s="509">
        <f>'звіт 03.19-03.24'!DI316</f>
        <v>0</v>
      </c>
      <c r="Q315" s="502">
        <f t="shared" si="24"/>
        <v>25389.534020159343</v>
      </c>
      <c r="R315" s="497">
        <f>звіт!DE316+звіт!DF316</f>
        <v>62775.590000000004</v>
      </c>
    </row>
    <row r="316" spans="1:18" ht="20.100000000000001" customHeight="1" x14ac:dyDescent="0.3">
      <c r="A316" s="487" t="s">
        <v>742</v>
      </c>
      <c r="B316" s="490" t="s">
        <v>743</v>
      </c>
      <c r="C316" s="444">
        <v>3</v>
      </c>
      <c r="D316" s="445">
        <v>5</v>
      </c>
      <c r="E316" s="439">
        <f>звіт!CU317</f>
        <v>1339939.6926522369</v>
      </c>
      <c r="F316" s="439">
        <f>звіт!CV317</f>
        <v>1258849.6631928845</v>
      </c>
      <c r="G316" s="433">
        <f t="shared" si="20"/>
        <v>-81090.029459352372</v>
      </c>
      <c r="H316" s="459">
        <f t="shared" si="21"/>
        <v>0.93948232901523709</v>
      </c>
      <c r="I316" s="434">
        <f>звіт!DW317</f>
        <v>512836.33677968936</v>
      </c>
      <c r="J316" s="434">
        <f>звіт!DX317</f>
        <v>583723.45200763934</v>
      </c>
      <c r="K316" s="435">
        <f t="shared" si="22"/>
        <v>70887.11522794998</v>
      </c>
      <c r="L316" s="465">
        <f t="shared" si="23"/>
        <v>1.1382256095055185</v>
      </c>
      <c r="M316" s="472">
        <f>звіт!EB317*-1</f>
        <v>69345</v>
      </c>
      <c r="N316" s="503">
        <f>звіт!DA317*-1</f>
        <v>81090.029459352329</v>
      </c>
      <c r="O316" s="510">
        <f>'звіт 03.19-03.24'!DH317</f>
        <v>12247.932489166582</v>
      </c>
      <c r="P316" s="509">
        <f>'звіт 03.19-03.24'!DI317</f>
        <v>0</v>
      </c>
      <c r="Q316" s="502">
        <f t="shared" si="24"/>
        <v>162682.9619485189</v>
      </c>
      <c r="R316" s="497">
        <f>звіт!DE317+звіт!DF317</f>
        <v>42911.840000000004</v>
      </c>
    </row>
    <row r="317" spans="1:18" ht="20.100000000000001" customHeight="1" x14ac:dyDescent="0.3">
      <c r="A317" s="487" t="s">
        <v>744</v>
      </c>
      <c r="B317" s="490" t="s">
        <v>745</v>
      </c>
      <c r="C317" s="444">
        <v>3</v>
      </c>
      <c r="D317" s="445">
        <v>5</v>
      </c>
      <c r="E317" s="439">
        <f>звіт!CU318</f>
        <v>1825299.1596143809</v>
      </c>
      <c r="F317" s="439">
        <f>звіт!CV318</f>
        <v>1850758.2459949576</v>
      </c>
      <c r="G317" s="433">
        <f t="shared" si="20"/>
        <v>25459.086380576715</v>
      </c>
      <c r="H317" s="459">
        <f t="shared" si="21"/>
        <v>1.0139478979357857</v>
      </c>
      <c r="I317" s="434">
        <f>звіт!DW318</f>
        <v>617746.81584368169</v>
      </c>
      <c r="J317" s="434">
        <f>звіт!DX318</f>
        <v>607446.58175596187</v>
      </c>
      <c r="K317" s="435">
        <f t="shared" si="22"/>
        <v>-10300.234087719815</v>
      </c>
      <c r="L317" s="465">
        <f t="shared" si="23"/>
        <v>0.98332612354520621</v>
      </c>
      <c r="M317" s="472">
        <f>звіт!EB318*-1</f>
        <v>75017</v>
      </c>
      <c r="N317" s="503">
        <f>звіт!DA318*-1</f>
        <v>-25459.086380577122</v>
      </c>
      <c r="O317" s="510">
        <f>'звіт 03.19-03.24'!DH318</f>
        <v>15958.711642426504</v>
      </c>
      <c r="P317" s="509">
        <f>'звіт 03.19-03.24'!DI318</f>
        <v>0</v>
      </c>
      <c r="Q317" s="502">
        <f t="shared" si="24"/>
        <v>65516.625261849382</v>
      </c>
      <c r="R317" s="497">
        <f>звіт!DE318+звіт!DF318</f>
        <v>72921.179999999993</v>
      </c>
    </row>
    <row r="318" spans="1:18" ht="20.100000000000001" customHeight="1" x14ac:dyDescent="0.3">
      <c r="A318" s="487" t="s">
        <v>746</v>
      </c>
      <c r="B318" s="490" t="s">
        <v>747</v>
      </c>
      <c r="C318" s="444">
        <v>3</v>
      </c>
      <c r="D318" s="445">
        <v>5</v>
      </c>
      <c r="E318" s="439">
        <f>звіт!CU319</f>
        <v>1267206.639989347</v>
      </c>
      <c r="F318" s="439">
        <f>звіт!CV319</f>
        <v>1271476.4268604284</v>
      </c>
      <c r="G318" s="433">
        <f t="shared" si="20"/>
        <v>4269.786871081451</v>
      </c>
      <c r="H318" s="459">
        <f t="shared" si="21"/>
        <v>1.0033694479939888</v>
      </c>
      <c r="I318" s="434">
        <f>звіт!DW319</f>
        <v>447460.55645679677</v>
      </c>
      <c r="J318" s="434">
        <f>звіт!DX319</f>
        <v>398071.95862492791</v>
      </c>
      <c r="K318" s="435">
        <f t="shared" si="22"/>
        <v>-49388.597831868858</v>
      </c>
      <c r="L318" s="465">
        <f t="shared" si="23"/>
        <v>0.88962468955263674</v>
      </c>
      <c r="M318" s="472">
        <f>звіт!EB319*-1</f>
        <v>3303</v>
      </c>
      <c r="N318" s="503">
        <f>звіт!DA319*-1</f>
        <v>-4269.7868710818439</v>
      </c>
      <c r="O318" s="510">
        <f>'звіт 03.19-03.24'!DH319</f>
        <v>12213.627050962596</v>
      </c>
      <c r="P318" s="509">
        <f>'звіт 03.19-03.24'!DI319</f>
        <v>0</v>
      </c>
      <c r="Q318" s="502">
        <f t="shared" si="24"/>
        <v>11246.840179880752</v>
      </c>
      <c r="R318" s="497">
        <f>звіт!DE319+звіт!DF319</f>
        <v>35753.740000000005</v>
      </c>
    </row>
    <row r="319" spans="1:18" ht="20.100000000000001" customHeight="1" x14ac:dyDescent="0.3">
      <c r="A319" s="487" t="s">
        <v>748</v>
      </c>
      <c r="B319" s="490" t="s">
        <v>749</v>
      </c>
      <c r="C319" s="444">
        <v>3</v>
      </c>
      <c r="D319" s="445">
        <v>9</v>
      </c>
      <c r="E319" s="439">
        <f>звіт!CU320</f>
        <v>2540208.6598501061</v>
      </c>
      <c r="F319" s="439">
        <f>звіт!CV320</f>
        <v>2583920.5044293622</v>
      </c>
      <c r="G319" s="433">
        <f t="shared" si="20"/>
        <v>43711.84457925614</v>
      </c>
      <c r="H319" s="459">
        <f t="shared" si="21"/>
        <v>1.0172079740023543</v>
      </c>
      <c r="I319" s="434">
        <f>звіт!DW320</f>
        <v>611549.92943059176</v>
      </c>
      <c r="J319" s="434">
        <f>звіт!DX320</f>
        <v>636992.12217712693</v>
      </c>
      <c r="K319" s="435">
        <f t="shared" si="22"/>
        <v>25442.192746535176</v>
      </c>
      <c r="L319" s="465">
        <f t="shared" si="23"/>
        <v>1.0416028054654902</v>
      </c>
      <c r="M319" s="472">
        <f>звіт!EB320*-1</f>
        <v>-9175</v>
      </c>
      <c r="N319" s="503">
        <f>звіт!DA320*-1</f>
        <v>-43711.844579256052</v>
      </c>
      <c r="O319" s="510">
        <f>'звіт 03.19-03.24'!DH320</f>
        <v>18921.676795356638</v>
      </c>
      <c r="P319" s="509">
        <f>'звіт 03.19-03.24'!DI320</f>
        <v>0</v>
      </c>
      <c r="Q319" s="502">
        <f t="shared" si="24"/>
        <v>-33965.167783899415</v>
      </c>
      <c r="R319" s="497">
        <f>звіт!DE320+звіт!DF320</f>
        <v>25394.670000000006</v>
      </c>
    </row>
    <row r="320" spans="1:18" ht="20.100000000000001" customHeight="1" x14ac:dyDescent="0.3">
      <c r="A320" s="487" t="s">
        <v>750</v>
      </c>
      <c r="B320" s="490" t="s">
        <v>751</v>
      </c>
      <c r="C320" s="444">
        <v>3</v>
      </c>
      <c r="D320" s="445">
        <v>5</v>
      </c>
      <c r="E320" s="439">
        <f>звіт!CU321</f>
        <v>1351723.9290462981</v>
      </c>
      <c r="F320" s="439">
        <f>звіт!CV321</f>
        <v>1284386.326580022</v>
      </c>
      <c r="G320" s="433">
        <f t="shared" si="20"/>
        <v>-67337.602466276148</v>
      </c>
      <c r="H320" s="459">
        <f t="shared" si="21"/>
        <v>0.950183908844622</v>
      </c>
      <c r="I320" s="434">
        <f>звіт!DW321</f>
        <v>436631.66887050681</v>
      </c>
      <c r="J320" s="434">
        <f>звіт!DX321</f>
        <v>324280.38973411097</v>
      </c>
      <c r="K320" s="435">
        <f t="shared" si="22"/>
        <v>-112351.27913639584</v>
      </c>
      <c r="L320" s="465">
        <f t="shared" si="23"/>
        <v>0.74268637126796178</v>
      </c>
      <c r="M320" s="472">
        <f>звіт!EB321*-1</f>
        <v>34770</v>
      </c>
      <c r="N320" s="503">
        <f>звіт!DA321*-1</f>
        <v>67337.602466276236</v>
      </c>
      <c r="O320" s="510">
        <f>'звіт 03.19-03.24'!DH321</f>
        <v>12082.86541313311</v>
      </c>
      <c r="P320" s="509">
        <f>'звіт 03.19-03.24'!DI321</f>
        <v>0</v>
      </c>
      <c r="Q320" s="502">
        <f t="shared" si="24"/>
        <v>114190.46787940935</v>
      </c>
      <c r="R320" s="497">
        <f>звіт!DE321+звіт!DF321</f>
        <v>62468.770000000004</v>
      </c>
    </row>
    <row r="321" spans="1:18" ht="20.100000000000001" customHeight="1" x14ac:dyDescent="0.3">
      <c r="A321" s="487" t="s">
        <v>752</v>
      </c>
      <c r="B321" s="490" t="s">
        <v>753</v>
      </c>
      <c r="C321" s="444">
        <v>3</v>
      </c>
      <c r="D321" s="445">
        <v>2</v>
      </c>
      <c r="E321" s="439">
        <f>звіт!CU322</f>
        <v>208578.82947020265</v>
      </c>
      <c r="F321" s="439">
        <f>звіт!CV322</f>
        <v>270589.76057371986</v>
      </c>
      <c r="G321" s="433">
        <f t="shared" si="20"/>
        <v>62010.931103517214</v>
      </c>
      <c r="H321" s="459">
        <f t="shared" si="21"/>
        <v>1.2973021339750879</v>
      </c>
      <c r="I321" s="434">
        <f>звіт!DW322</f>
        <v>68455.627724078164</v>
      </c>
      <c r="J321" s="434">
        <f>звіт!DX322</f>
        <v>119435.28094001136</v>
      </c>
      <c r="K321" s="435">
        <f t="shared" si="22"/>
        <v>50979.653215933198</v>
      </c>
      <c r="L321" s="465">
        <f t="shared" si="23"/>
        <v>1.7447109158273326</v>
      </c>
      <c r="M321" s="472">
        <f>звіт!EB322*-1</f>
        <v>3912</v>
      </c>
      <c r="N321" s="503">
        <f>звіт!DA322*-1</f>
        <v>-62010.931103517214</v>
      </c>
      <c r="O321" s="510">
        <f>'звіт 03.19-03.24'!DH322</f>
        <v>2103.3243345587807</v>
      </c>
      <c r="P321" s="509">
        <f>'звіт 03.19-03.24'!DI322</f>
        <v>0</v>
      </c>
      <c r="Q321" s="502">
        <f t="shared" si="24"/>
        <v>-55995.606768958431</v>
      </c>
      <c r="R321" s="497">
        <f>звіт!DE322+звіт!DF322</f>
        <v>0</v>
      </c>
    </row>
    <row r="322" spans="1:18" ht="20.100000000000001" customHeight="1" x14ac:dyDescent="0.3">
      <c r="A322" s="487" t="s">
        <v>754</v>
      </c>
      <c r="B322" s="490" t="s">
        <v>755</v>
      </c>
      <c r="C322" s="444">
        <v>3</v>
      </c>
      <c r="D322" s="445">
        <v>9</v>
      </c>
      <c r="E322" s="439">
        <f>звіт!CU323</f>
        <v>3947787.9589562435</v>
      </c>
      <c r="F322" s="439">
        <f>звіт!CV323</f>
        <v>3763935.4562914744</v>
      </c>
      <c r="G322" s="433">
        <f t="shared" si="20"/>
        <v>-183852.50266476907</v>
      </c>
      <c r="H322" s="459">
        <f t="shared" si="21"/>
        <v>0.953428982362726</v>
      </c>
      <c r="I322" s="434">
        <f>звіт!DW323</f>
        <v>942332.64965989359</v>
      </c>
      <c r="J322" s="434">
        <f>звіт!DX323</f>
        <v>951988.91978430143</v>
      </c>
      <c r="K322" s="435">
        <f t="shared" si="22"/>
        <v>9656.2701244078344</v>
      </c>
      <c r="L322" s="465">
        <f t="shared" si="23"/>
        <v>1.0102471989354216</v>
      </c>
      <c r="M322" s="472">
        <f>звіт!EB323*-1</f>
        <v>-147657</v>
      </c>
      <c r="N322" s="503">
        <f>звіт!DA323*-1</f>
        <v>183852.50266476802</v>
      </c>
      <c r="O322" s="510">
        <f>'звіт 03.19-03.24'!DH323</f>
        <v>27676.023652359974</v>
      </c>
      <c r="P322" s="509">
        <f>'звіт 03.19-03.24'!DI323</f>
        <v>0</v>
      </c>
      <c r="Q322" s="502">
        <f t="shared" si="24"/>
        <v>63871.526317127995</v>
      </c>
      <c r="R322" s="497">
        <f>звіт!DE323+звіт!DF323</f>
        <v>80784.760000000009</v>
      </c>
    </row>
    <row r="323" spans="1:18" ht="20.100000000000001" customHeight="1" x14ac:dyDescent="0.3">
      <c r="A323" s="487" t="s">
        <v>756</v>
      </c>
      <c r="B323" s="490" t="s">
        <v>757</v>
      </c>
      <c r="C323" s="444">
        <v>3</v>
      </c>
      <c r="D323" s="445">
        <v>14</v>
      </c>
      <c r="E323" s="439">
        <f>звіт!CU324</f>
        <v>2263806.1725088716</v>
      </c>
      <c r="F323" s="439">
        <f>звіт!CV324</f>
        <v>2319344.7169318493</v>
      </c>
      <c r="G323" s="433">
        <f t="shared" si="20"/>
        <v>55538.544422977604</v>
      </c>
      <c r="H323" s="459">
        <f t="shared" si="21"/>
        <v>1.0245332595596852</v>
      </c>
      <c r="I323" s="434">
        <f>звіт!DW324</f>
        <v>602303.09687425045</v>
      </c>
      <c r="J323" s="434">
        <f>звіт!DX324</f>
        <v>630125.45572959608</v>
      </c>
      <c r="K323" s="435">
        <f t="shared" si="22"/>
        <v>27822.358855345636</v>
      </c>
      <c r="L323" s="465">
        <f t="shared" si="23"/>
        <v>1.0461932854068563</v>
      </c>
      <c r="M323" s="472">
        <f>звіт!EB324*-1</f>
        <v>2650</v>
      </c>
      <c r="N323" s="503">
        <f>звіт!DA324*-1</f>
        <v>-55538.544422977371</v>
      </c>
      <c r="O323" s="510">
        <f>'звіт 03.19-03.24'!DH324</f>
        <v>17353.249981677181</v>
      </c>
      <c r="P323" s="509">
        <f>'звіт 03.19-03.24'!DI324</f>
        <v>25916.17</v>
      </c>
      <c r="Q323" s="502">
        <f t="shared" si="24"/>
        <v>-9619.1244413001914</v>
      </c>
      <c r="R323" s="497">
        <f>звіт!DE324+звіт!DF324</f>
        <v>30361.71</v>
      </c>
    </row>
    <row r="324" spans="1:18" ht="20.100000000000001" customHeight="1" x14ac:dyDescent="0.3">
      <c r="A324" s="487" t="s">
        <v>758</v>
      </c>
      <c r="B324" s="490" t="s">
        <v>759</v>
      </c>
      <c r="C324" s="444">
        <v>3</v>
      </c>
      <c r="D324" s="445">
        <v>10</v>
      </c>
      <c r="E324" s="439">
        <f>звіт!CU325</f>
        <v>5017803.9921963736</v>
      </c>
      <c r="F324" s="439">
        <f>звіт!CV325</f>
        <v>5046827.6785544883</v>
      </c>
      <c r="G324" s="433">
        <f t="shared" si="20"/>
        <v>29023.686358114704</v>
      </c>
      <c r="H324" s="459">
        <f t="shared" si="21"/>
        <v>1.0057841411109825</v>
      </c>
      <c r="I324" s="434">
        <f>звіт!DW325</f>
        <v>1387345.0813272153</v>
      </c>
      <c r="J324" s="434">
        <f>звіт!DX325</f>
        <v>1296135.5152964329</v>
      </c>
      <c r="K324" s="435">
        <f t="shared" si="22"/>
        <v>-91209.566030782415</v>
      </c>
      <c r="L324" s="465">
        <f t="shared" si="23"/>
        <v>0.93425603531637136</v>
      </c>
      <c r="M324" s="472">
        <f>звіт!EB325*-1</f>
        <v>111974</v>
      </c>
      <c r="N324" s="503">
        <f>звіт!DA325*-1</f>
        <v>-29023.686358115316</v>
      </c>
      <c r="O324" s="510">
        <f>'звіт 03.19-03.24'!DH325</f>
        <v>37202.688394124518</v>
      </c>
      <c r="P324" s="509">
        <f>'звіт 03.19-03.24'!DI325</f>
        <v>54821.53</v>
      </c>
      <c r="Q324" s="502">
        <f t="shared" si="24"/>
        <v>174974.53203600919</v>
      </c>
      <c r="R324" s="497">
        <f>звіт!DE325+звіт!DF325</f>
        <v>334291.62</v>
      </c>
    </row>
    <row r="325" spans="1:18" ht="20.100000000000001" customHeight="1" x14ac:dyDescent="0.3">
      <c r="A325" s="487" t="s">
        <v>760</v>
      </c>
      <c r="B325" s="490" t="s">
        <v>761</v>
      </c>
      <c r="C325" s="444">
        <v>3</v>
      </c>
      <c r="D325" s="445">
        <v>9</v>
      </c>
      <c r="E325" s="439">
        <f>звіт!CU326</f>
        <v>2126611.8913004212</v>
      </c>
      <c r="F325" s="439">
        <f>звіт!CV326</f>
        <v>1865731.1121067975</v>
      </c>
      <c r="G325" s="433">
        <f t="shared" si="20"/>
        <v>-260880.77919362369</v>
      </c>
      <c r="H325" s="459">
        <f t="shared" si="21"/>
        <v>0.8773256275576945</v>
      </c>
      <c r="I325" s="434">
        <f>звіт!DW326</f>
        <v>662991.8232095564</v>
      </c>
      <c r="J325" s="434">
        <f>звіт!DX326</f>
        <v>407937.95215834316</v>
      </c>
      <c r="K325" s="435">
        <f t="shared" si="22"/>
        <v>-255053.87105121324</v>
      </c>
      <c r="L325" s="465">
        <f t="shared" si="23"/>
        <v>0.61529861738491365</v>
      </c>
      <c r="M325" s="472">
        <f>звіт!EB326*-1</f>
        <v>-228775</v>
      </c>
      <c r="N325" s="503">
        <f>звіт!DA326*-1</f>
        <v>260880.7791936241</v>
      </c>
      <c r="O325" s="510">
        <f>'звіт 03.19-03.24'!DH326</f>
        <v>15955.592966226141</v>
      </c>
      <c r="P325" s="509">
        <f>'звіт 03.19-03.24'!DI326</f>
        <v>0</v>
      </c>
      <c r="Q325" s="502">
        <f t="shared" si="24"/>
        <v>48061.372159850238</v>
      </c>
      <c r="R325" s="497">
        <f>звіт!DE326+звіт!DF326</f>
        <v>62864.69</v>
      </c>
    </row>
    <row r="326" spans="1:18" ht="20.100000000000001" customHeight="1" x14ac:dyDescent="0.3">
      <c r="A326" s="487" t="s">
        <v>762</v>
      </c>
      <c r="B326" s="490" t="s">
        <v>763</v>
      </c>
      <c r="C326" s="444">
        <v>3</v>
      </c>
      <c r="D326" s="445">
        <v>9</v>
      </c>
      <c r="E326" s="439">
        <f>звіт!CU327</f>
        <v>2373366.1119299885</v>
      </c>
      <c r="F326" s="439">
        <f>звіт!CV327</f>
        <v>2223840.0956782303</v>
      </c>
      <c r="G326" s="433">
        <f t="shared" si="20"/>
        <v>-149526.01625175821</v>
      </c>
      <c r="H326" s="459">
        <f t="shared" si="21"/>
        <v>0.93699833519146114</v>
      </c>
      <c r="I326" s="434">
        <f>звіт!DW327</f>
        <v>738737.7933922743</v>
      </c>
      <c r="J326" s="434">
        <f>звіт!DX327</f>
        <v>682944.2866079181</v>
      </c>
      <c r="K326" s="435">
        <f t="shared" si="22"/>
        <v>-55793.506784356199</v>
      </c>
      <c r="L326" s="465">
        <f t="shared" si="23"/>
        <v>0.92447454660718908</v>
      </c>
      <c r="M326" s="472">
        <f>звіт!EB327*-1</f>
        <v>-51293</v>
      </c>
      <c r="N326" s="503">
        <f>звіт!DA327*-1</f>
        <v>149526.01625175856</v>
      </c>
      <c r="O326" s="510">
        <f>'звіт 03.19-03.24'!DH327</f>
        <v>18149.804435766913</v>
      </c>
      <c r="P326" s="509">
        <f>'звіт 03.19-03.24'!DI327</f>
        <v>0</v>
      </c>
      <c r="Q326" s="502">
        <f t="shared" si="24"/>
        <v>116382.82068752547</v>
      </c>
      <c r="R326" s="497">
        <f>звіт!DE327+звіт!DF327</f>
        <v>45367.110000000008</v>
      </c>
    </row>
    <row r="327" spans="1:18" ht="20.100000000000001" customHeight="1" x14ac:dyDescent="0.3">
      <c r="A327" s="487" t="s">
        <v>764</v>
      </c>
      <c r="B327" s="490" t="s">
        <v>765</v>
      </c>
      <c r="C327" s="444">
        <v>3</v>
      </c>
      <c r="D327" s="445">
        <v>10</v>
      </c>
      <c r="E327" s="439">
        <f>звіт!CU328</f>
        <v>2248329.7633542861</v>
      </c>
      <c r="F327" s="439">
        <f>звіт!CV328</f>
        <v>1992120.2754554166</v>
      </c>
      <c r="G327" s="433">
        <f t="shared" si="20"/>
        <v>-256209.48789886944</v>
      </c>
      <c r="H327" s="459">
        <f t="shared" si="21"/>
        <v>0.88604452421755509</v>
      </c>
      <c r="I327" s="434">
        <f>звіт!DW328</f>
        <v>709621.66528920655</v>
      </c>
      <c r="J327" s="434">
        <f>звіт!DX328</f>
        <v>690988.37541562133</v>
      </c>
      <c r="K327" s="435">
        <f t="shared" si="22"/>
        <v>-18633.289873585221</v>
      </c>
      <c r="L327" s="465">
        <f t="shared" si="23"/>
        <v>0.97374193773242368</v>
      </c>
      <c r="M327" s="472">
        <f>звіт!EB328*-1</f>
        <v>22407</v>
      </c>
      <c r="N327" s="503">
        <f>звіт!DA328*-1</f>
        <v>256209.4878988695</v>
      </c>
      <c r="O327" s="510">
        <f>'звіт 03.19-03.24'!DH328</f>
        <v>19546.525848357844</v>
      </c>
      <c r="P327" s="509">
        <f>'звіт 03.19-03.24'!DI328</f>
        <v>0</v>
      </c>
      <c r="Q327" s="502">
        <f t="shared" si="24"/>
        <v>298163.01374722732</v>
      </c>
      <c r="R327" s="497">
        <f>звіт!DE328+звіт!DF328</f>
        <v>31705.919999999998</v>
      </c>
    </row>
    <row r="328" spans="1:18" ht="20.100000000000001" customHeight="1" x14ac:dyDescent="0.3">
      <c r="A328" s="487" t="s">
        <v>766</v>
      </c>
      <c r="B328" s="490" t="s">
        <v>767</v>
      </c>
      <c r="C328" s="444">
        <v>3</v>
      </c>
      <c r="D328" s="445">
        <v>14</v>
      </c>
      <c r="E328" s="439">
        <f>звіт!CU329</f>
        <v>2564576.8257245305</v>
      </c>
      <c r="F328" s="439">
        <f>звіт!CV329</f>
        <v>2561213.3560937503</v>
      </c>
      <c r="G328" s="433">
        <f t="shared" si="20"/>
        <v>-3363.4696307801642</v>
      </c>
      <c r="H328" s="459">
        <f t="shared" si="21"/>
        <v>0.99868848942365762</v>
      </c>
      <c r="I328" s="434">
        <f>звіт!DW329</f>
        <v>776789.46709240868</v>
      </c>
      <c r="J328" s="434">
        <f>звіт!DX329</f>
        <v>796684.17181243293</v>
      </c>
      <c r="K328" s="435">
        <f t="shared" si="22"/>
        <v>19894.704720024252</v>
      </c>
      <c r="L328" s="465">
        <f t="shared" si="23"/>
        <v>1.0256114501584217</v>
      </c>
      <c r="M328" s="472">
        <f>звіт!EB329*-1</f>
        <v>-90696</v>
      </c>
      <c r="N328" s="503">
        <f>звіт!DA329*-1</f>
        <v>3363.4696307805425</v>
      </c>
      <c r="O328" s="510">
        <f>'звіт 03.19-03.24'!DH329</f>
        <v>22486.100929785262</v>
      </c>
      <c r="P328" s="509">
        <f>'звіт 03.19-03.24'!DI329</f>
        <v>0</v>
      </c>
      <c r="Q328" s="502">
        <f t="shared" si="24"/>
        <v>-64846.4294394342</v>
      </c>
      <c r="R328" s="497">
        <f>звіт!DE329+звіт!DF329</f>
        <v>35788.480000000003</v>
      </c>
    </row>
    <row r="329" spans="1:18" ht="20.100000000000001" customHeight="1" x14ac:dyDescent="0.3">
      <c r="A329" s="487" t="s">
        <v>768</v>
      </c>
      <c r="B329" s="490" t="s">
        <v>769</v>
      </c>
      <c r="C329" s="444">
        <v>3</v>
      </c>
      <c r="D329" s="445">
        <v>9</v>
      </c>
      <c r="E329" s="439">
        <f>звіт!CU330</f>
        <v>2350769.0495403297</v>
      </c>
      <c r="F329" s="439">
        <f>звіт!CV330</f>
        <v>2357360.1937500811</v>
      </c>
      <c r="G329" s="433">
        <f t="shared" ref="G329:G353" si="25">F329-E329</f>
        <v>6591.1442097513936</v>
      </c>
      <c r="H329" s="459">
        <f t="shared" ref="H329:H352" si="26">F329/E329</f>
        <v>1.002803824650933</v>
      </c>
      <c r="I329" s="434">
        <f>звіт!DW330</f>
        <v>763525.52193006047</v>
      </c>
      <c r="J329" s="434">
        <f>звіт!DX330</f>
        <v>789593.02722970885</v>
      </c>
      <c r="K329" s="435">
        <f t="shared" ref="K329:K353" si="27">J329-I329</f>
        <v>26067.505299648386</v>
      </c>
      <c r="L329" s="465">
        <f t="shared" ref="L329:L352" si="28">J329/I329</f>
        <v>1.0341409744022103</v>
      </c>
      <c r="M329" s="472">
        <f>звіт!EB330*-1</f>
        <v>46390</v>
      </c>
      <c r="N329" s="503">
        <f>звіт!DA330*-1</f>
        <v>-6591.1442097504842</v>
      </c>
      <c r="O329" s="510">
        <f>'звіт 03.19-03.24'!DH330</f>
        <v>17537.474640084307</v>
      </c>
      <c r="P329" s="509">
        <f>'звіт 03.19-03.24'!DI330</f>
        <v>0</v>
      </c>
      <c r="Q329" s="502">
        <f t="shared" si="24"/>
        <v>57336.330430333823</v>
      </c>
      <c r="R329" s="497">
        <f>звіт!DE330+звіт!DF330</f>
        <v>41454.030000000006</v>
      </c>
    </row>
    <row r="330" spans="1:18" ht="20.100000000000001" customHeight="1" x14ac:dyDescent="0.3">
      <c r="A330" s="487" t="s">
        <v>770</v>
      </c>
      <c r="B330" s="490" t="s">
        <v>771</v>
      </c>
      <c r="C330" s="444">
        <v>3</v>
      </c>
      <c r="D330" s="445">
        <v>9</v>
      </c>
      <c r="E330" s="439">
        <f>звіт!CU331</f>
        <v>3625345.777554349</v>
      </c>
      <c r="F330" s="439">
        <f>звіт!CV331</f>
        <v>3563805.1960370578</v>
      </c>
      <c r="G330" s="433">
        <f t="shared" si="25"/>
        <v>-61540.581517291255</v>
      </c>
      <c r="H330" s="459">
        <f t="shared" si="26"/>
        <v>0.98302490705898782</v>
      </c>
      <c r="I330" s="434">
        <f>звіт!DW331</f>
        <v>1056081.5607066986</v>
      </c>
      <c r="J330" s="434">
        <f>звіт!DX331</f>
        <v>981459.89040362695</v>
      </c>
      <c r="K330" s="435">
        <f t="shared" si="27"/>
        <v>-74621.670303071616</v>
      </c>
      <c r="L330" s="465">
        <f t="shared" si="28"/>
        <v>0.92934099687041505</v>
      </c>
      <c r="M330" s="472">
        <f>звіт!EB331*-1</f>
        <v>-54762</v>
      </c>
      <c r="N330" s="503">
        <f>звіт!DA331*-1</f>
        <v>61540.581517291343</v>
      </c>
      <c r="O330" s="510">
        <f>'звіт 03.19-03.24'!DH331</f>
        <v>28102.569451535273</v>
      </c>
      <c r="P330" s="509">
        <f>'звіт 03.19-03.24'!DI331</f>
        <v>0</v>
      </c>
      <c r="Q330" s="502">
        <f t="shared" ref="Q330:Q352" si="29">M330+N330+O330+P330</f>
        <v>34881.150968826616</v>
      </c>
      <c r="R330" s="497">
        <f>звіт!DE331+звіт!DF331</f>
        <v>12374.340000000004</v>
      </c>
    </row>
    <row r="331" spans="1:18" ht="20.100000000000001" customHeight="1" x14ac:dyDescent="0.3">
      <c r="A331" s="487" t="s">
        <v>772</v>
      </c>
      <c r="B331" s="490" t="s">
        <v>773</v>
      </c>
      <c r="C331" s="444">
        <v>3</v>
      </c>
      <c r="D331" s="445">
        <v>9</v>
      </c>
      <c r="E331" s="439">
        <f>звіт!CU332</f>
        <v>3520381.6221910617</v>
      </c>
      <c r="F331" s="439">
        <f>звіт!CV332</f>
        <v>3364280.9277226566</v>
      </c>
      <c r="G331" s="433">
        <f t="shared" si="25"/>
        <v>-156100.6944684051</v>
      </c>
      <c r="H331" s="459">
        <f t="shared" si="26"/>
        <v>0.95565801915212556</v>
      </c>
      <c r="I331" s="434">
        <f>звіт!DW332</f>
        <v>1072157.0899653537</v>
      </c>
      <c r="J331" s="434">
        <f>звіт!DX332</f>
        <v>940633.03863804124</v>
      </c>
      <c r="K331" s="435">
        <f t="shared" si="27"/>
        <v>-131524.05132731248</v>
      </c>
      <c r="L331" s="465">
        <f t="shared" si="28"/>
        <v>0.87732762991702773</v>
      </c>
      <c r="M331" s="472">
        <f>звіт!EB332*-1</f>
        <v>-74490</v>
      </c>
      <c r="N331" s="503">
        <f>звіт!DA332*-1</f>
        <v>156100.6944684058</v>
      </c>
      <c r="O331" s="510">
        <f>'звіт 03.19-03.24'!DH332</f>
        <v>27981.297499858323</v>
      </c>
      <c r="P331" s="509">
        <f>'звіт 03.19-03.24'!DI332</f>
        <v>0</v>
      </c>
      <c r="Q331" s="502">
        <f t="shared" si="29"/>
        <v>109591.99196826412</v>
      </c>
      <c r="R331" s="497">
        <f>звіт!DE332+звіт!DF332</f>
        <v>52926.579999999994</v>
      </c>
    </row>
    <row r="332" spans="1:18" ht="20.100000000000001" customHeight="1" x14ac:dyDescent="0.3">
      <c r="A332" s="487" t="s">
        <v>774</v>
      </c>
      <c r="B332" s="490" t="s">
        <v>775</v>
      </c>
      <c r="C332" s="444">
        <v>3</v>
      </c>
      <c r="D332" s="445">
        <v>9</v>
      </c>
      <c r="E332" s="439">
        <f>звіт!CU333</f>
        <v>3297703.1895990712</v>
      </c>
      <c r="F332" s="439">
        <f>звіт!CV333</f>
        <v>3259244.9056813731</v>
      </c>
      <c r="G332" s="433">
        <f t="shared" si="25"/>
        <v>-38458.283917698078</v>
      </c>
      <c r="H332" s="459">
        <f t="shared" si="26"/>
        <v>0.98833785768258486</v>
      </c>
      <c r="I332" s="434">
        <f>звіт!DW333</f>
        <v>1054392.8036869098</v>
      </c>
      <c r="J332" s="434">
        <f>звіт!DX333</f>
        <v>962208.5409224641</v>
      </c>
      <c r="K332" s="435">
        <f t="shared" si="27"/>
        <v>-92184.262764445739</v>
      </c>
      <c r="L332" s="465">
        <f t="shared" si="28"/>
        <v>0.91257123299580223</v>
      </c>
      <c r="M332" s="472">
        <f>звіт!EB333*-1</f>
        <v>22231</v>
      </c>
      <c r="N332" s="503">
        <f>звіт!DA333*-1</f>
        <v>38458.283917698071</v>
      </c>
      <c r="O332" s="510">
        <f>'звіт 03.19-03.24'!DH333</f>
        <v>28224.866111106632</v>
      </c>
      <c r="P332" s="509">
        <f>'звіт 03.19-03.24'!DI333</f>
        <v>0</v>
      </c>
      <c r="Q332" s="502">
        <f t="shared" si="29"/>
        <v>88914.150028804695</v>
      </c>
      <c r="R332" s="497">
        <f>звіт!DE333+звіт!DF333</f>
        <v>65725.040000000008</v>
      </c>
    </row>
    <row r="333" spans="1:18" ht="20.100000000000001" customHeight="1" x14ac:dyDescent="0.3">
      <c r="A333" s="487" t="s">
        <v>776</v>
      </c>
      <c r="B333" s="490" t="s">
        <v>777</v>
      </c>
      <c r="C333" s="444">
        <v>3</v>
      </c>
      <c r="D333" s="445">
        <v>9</v>
      </c>
      <c r="E333" s="439">
        <f>звіт!CU334</f>
        <v>3297529.2423690865</v>
      </c>
      <c r="F333" s="439">
        <f>звіт!CV334</f>
        <v>3335748.5726029123</v>
      </c>
      <c r="G333" s="433">
        <f t="shared" si="25"/>
        <v>38219.330233825836</v>
      </c>
      <c r="H333" s="459">
        <f t="shared" si="26"/>
        <v>1.0115902930420619</v>
      </c>
      <c r="I333" s="434">
        <f>звіт!DW334</f>
        <v>994972.06940319156</v>
      </c>
      <c r="J333" s="434">
        <f>звіт!DX334</f>
        <v>1005970.2963037828</v>
      </c>
      <c r="K333" s="435">
        <f t="shared" si="27"/>
        <v>10998.226900591282</v>
      </c>
      <c r="L333" s="465">
        <f t="shared" si="28"/>
        <v>1.0110538046632689</v>
      </c>
      <c r="M333" s="472">
        <f>звіт!EB334*-1</f>
        <v>-44811</v>
      </c>
      <c r="N333" s="503">
        <f>звіт!DA334*-1</f>
        <v>-38219.330233825982</v>
      </c>
      <c r="O333" s="510">
        <f>'звіт 03.19-03.24'!DH334</f>
        <v>27766.24249958475</v>
      </c>
      <c r="P333" s="509">
        <f>'звіт 03.19-03.24'!DI334</f>
        <v>0</v>
      </c>
      <c r="Q333" s="502">
        <f t="shared" si="29"/>
        <v>-55264.087734241228</v>
      </c>
      <c r="R333" s="497">
        <f>звіт!DE334+звіт!DF334</f>
        <v>75132.700000000012</v>
      </c>
    </row>
    <row r="334" spans="1:18" ht="20.100000000000001" customHeight="1" x14ac:dyDescent="0.3">
      <c r="A334" s="487" t="s">
        <v>778</v>
      </c>
      <c r="B334" s="490" t="s">
        <v>779</v>
      </c>
      <c r="C334" s="444">
        <v>3</v>
      </c>
      <c r="D334" s="445">
        <v>5</v>
      </c>
      <c r="E334" s="439">
        <f>звіт!CU335</f>
        <v>2655850.9158464251</v>
      </c>
      <c r="F334" s="439">
        <f>звіт!CV335</f>
        <v>2722001.6395176952</v>
      </c>
      <c r="G334" s="433">
        <f t="shared" si="25"/>
        <v>66150.723671270069</v>
      </c>
      <c r="H334" s="459">
        <f t="shared" si="26"/>
        <v>1.0249075440479638</v>
      </c>
      <c r="I334" s="434">
        <f>звіт!DW335</f>
        <v>987979.05548677454</v>
      </c>
      <c r="J334" s="434">
        <f>звіт!DX335</f>
        <v>1021443.9727056432</v>
      </c>
      <c r="K334" s="435">
        <f t="shared" si="27"/>
        <v>33464.917218868621</v>
      </c>
      <c r="L334" s="465">
        <f t="shared" si="28"/>
        <v>1.0338720917543951</v>
      </c>
      <c r="M334" s="472">
        <f>звіт!EB335*-1</f>
        <v>53443</v>
      </c>
      <c r="N334" s="503">
        <f>звіт!DA335*-1</f>
        <v>-66150.723671271058</v>
      </c>
      <c r="O334" s="510">
        <f>'звіт 03.19-03.24'!DH335</f>
        <v>26125.952475745507</v>
      </c>
      <c r="P334" s="509">
        <f>'звіт 03.19-03.24'!DI335</f>
        <v>0</v>
      </c>
      <c r="Q334" s="502">
        <f t="shared" si="29"/>
        <v>13418.228804474449</v>
      </c>
      <c r="R334" s="497">
        <f>звіт!DE335+звіт!DF335</f>
        <v>41540.14</v>
      </c>
    </row>
    <row r="335" spans="1:18" ht="20.100000000000001" customHeight="1" x14ac:dyDescent="0.3">
      <c r="A335" s="487" t="s">
        <v>780</v>
      </c>
      <c r="B335" s="490" t="s">
        <v>781</v>
      </c>
      <c r="C335" s="444">
        <v>3</v>
      </c>
      <c r="D335" s="445">
        <v>5</v>
      </c>
      <c r="E335" s="439">
        <f>звіт!CU336</f>
        <v>2042186.4433262045</v>
      </c>
      <c r="F335" s="439">
        <f>звіт!CV336</f>
        <v>1951306.128489892</v>
      </c>
      <c r="G335" s="433">
        <f t="shared" si="25"/>
        <v>-90880.314836312551</v>
      </c>
      <c r="H335" s="459">
        <f t="shared" si="26"/>
        <v>0.95549852211912079</v>
      </c>
      <c r="I335" s="434">
        <f>звіт!DW336</f>
        <v>748425.17468551802</v>
      </c>
      <c r="J335" s="434">
        <f>звіт!DX336</f>
        <v>637301.16242066515</v>
      </c>
      <c r="K335" s="435">
        <f t="shared" si="27"/>
        <v>-111124.01226485288</v>
      </c>
      <c r="L335" s="465">
        <f t="shared" si="28"/>
        <v>0.85152288295012757</v>
      </c>
      <c r="M335" s="472">
        <f>звіт!EB336*-1</f>
        <v>-168</v>
      </c>
      <c r="N335" s="503">
        <f>звіт!DA336*-1</f>
        <v>90880.314836312653</v>
      </c>
      <c r="O335" s="510">
        <f>'звіт 03.19-03.24'!DH336</f>
        <v>19903.926140919393</v>
      </c>
      <c r="P335" s="509">
        <f>'звіт 03.19-03.24'!DI336</f>
        <v>0</v>
      </c>
      <c r="Q335" s="502">
        <f t="shared" si="29"/>
        <v>110616.24097723205</v>
      </c>
      <c r="R335" s="497">
        <f>звіт!DE336+звіт!DF336</f>
        <v>48608.22</v>
      </c>
    </row>
    <row r="336" spans="1:18" ht="20.100000000000001" customHeight="1" x14ac:dyDescent="0.3">
      <c r="A336" s="487" t="s">
        <v>782</v>
      </c>
      <c r="B336" s="490" t="s">
        <v>783</v>
      </c>
      <c r="C336" s="444">
        <v>3</v>
      </c>
      <c r="D336" s="445">
        <v>5</v>
      </c>
      <c r="E336" s="439">
        <f>звіт!CU337</f>
        <v>1358313.6063689163</v>
      </c>
      <c r="F336" s="439">
        <f>звіт!CV337</f>
        <v>1308440.9608342294</v>
      </c>
      <c r="G336" s="433">
        <f t="shared" si="25"/>
        <v>-49872.645534686977</v>
      </c>
      <c r="H336" s="459">
        <f t="shared" si="26"/>
        <v>0.96328340870558748</v>
      </c>
      <c r="I336" s="434">
        <f>звіт!DW337</f>
        <v>479311.02077940869</v>
      </c>
      <c r="J336" s="434">
        <f>звіт!DX337</f>
        <v>370545.05890914716</v>
      </c>
      <c r="K336" s="435">
        <f t="shared" si="27"/>
        <v>-108765.96187026153</v>
      </c>
      <c r="L336" s="465">
        <f t="shared" si="28"/>
        <v>0.77307852906574737</v>
      </c>
      <c r="M336" s="472">
        <f>звіт!EB337*-1</f>
        <v>40415</v>
      </c>
      <c r="N336" s="503">
        <f>звіт!DA337*-1</f>
        <v>49872.645534687072</v>
      </c>
      <c r="O336" s="510">
        <f>'звіт 03.19-03.24'!DH337</f>
        <v>12384.79782184535</v>
      </c>
      <c r="P336" s="509">
        <f>'звіт 03.19-03.24'!DI337</f>
        <v>0</v>
      </c>
      <c r="Q336" s="502">
        <f t="shared" si="29"/>
        <v>102672.44335653241</v>
      </c>
      <c r="R336" s="497">
        <f>звіт!DE337+звіт!DF337</f>
        <v>26089.88</v>
      </c>
    </row>
    <row r="337" spans="1:18" ht="20.100000000000001" customHeight="1" x14ac:dyDescent="0.3">
      <c r="A337" s="487" t="s">
        <v>784</v>
      </c>
      <c r="B337" s="490" t="s">
        <v>785</v>
      </c>
      <c r="C337" s="444">
        <v>3</v>
      </c>
      <c r="D337" s="445">
        <v>5</v>
      </c>
      <c r="E337" s="439">
        <f>звіт!CU338</f>
        <v>1355791.2672748365</v>
      </c>
      <c r="F337" s="439">
        <f>звіт!CV338</f>
        <v>1441485.456923295</v>
      </c>
      <c r="G337" s="433">
        <f t="shared" si="25"/>
        <v>85694.189648458501</v>
      </c>
      <c r="H337" s="459">
        <f t="shared" si="26"/>
        <v>1.0632060345252889</v>
      </c>
      <c r="I337" s="434">
        <f>звіт!DW338</f>
        <v>494306.70191152894</v>
      </c>
      <c r="J337" s="434">
        <f>звіт!DX338</f>
        <v>494745.88164207846</v>
      </c>
      <c r="K337" s="435">
        <f t="shared" si="27"/>
        <v>439.1797305495129</v>
      </c>
      <c r="L337" s="465">
        <f t="shared" si="28"/>
        <v>1.0008884761805801</v>
      </c>
      <c r="M337" s="472">
        <f>звіт!EB338*-1</f>
        <v>23754</v>
      </c>
      <c r="N337" s="503">
        <f>звіт!DA338*-1</f>
        <v>-85694.189648458239</v>
      </c>
      <c r="O337" s="510">
        <f>'звіт 03.19-03.24'!DH338</f>
        <v>12306.74181180199</v>
      </c>
      <c r="P337" s="509">
        <f>'звіт 03.19-03.24'!DI338</f>
        <v>0</v>
      </c>
      <c r="Q337" s="502">
        <f t="shared" si="29"/>
        <v>-49633.447836656247</v>
      </c>
      <c r="R337" s="497">
        <f>звіт!DE338+звіт!DF338</f>
        <v>14878.199999999997</v>
      </c>
    </row>
    <row r="338" spans="1:18" ht="20.100000000000001" customHeight="1" x14ac:dyDescent="0.3">
      <c r="A338" s="487" t="s">
        <v>786</v>
      </c>
      <c r="B338" s="490" t="s">
        <v>787</v>
      </c>
      <c r="C338" s="444">
        <v>3</v>
      </c>
      <c r="D338" s="445">
        <v>5</v>
      </c>
      <c r="E338" s="439">
        <f>звіт!CU339</f>
        <v>1381952.7204183519</v>
      </c>
      <c r="F338" s="439">
        <f>звіт!CV339</f>
        <v>1363307.4572412386</v>
      </c>
      <c r="G338" s="433">
        <f t="shared" si="25"/>
        <v>-18645.263177113375</v>
      </c>
      <c r="H338" s="459">
        <f t="shared" si="26"/>
        <v>0.98650803106240204</v>
      </c>
      <c r="I338" s="434">
        <f>звіт!DW339</f>
        <v>446481.98648894322</v>
      </c>
      <c r="J338" s="434">
        <f>звіт!DX339</f>
        <v>399942.72968950908</v>
      </c>
      <c r="K338" s="435">
        <f t="shared" si="27"/>
        <v>-46539.256799434137</v>
      </c>
      <c r="L338" s="465">
        <f t="shared" si="28"/>
        <v>0.89576453651487542</v>
      </c>
      <c r="M338" s="472">
        <f>звіт!EB339*-1</f>
        <v>28720</v>
      </c>
      <c r="N338" s="503">
        <f>звіт!DA339*-1</f>
        <v>18645.263177112771</v>
      </c>
      <c r="O338" s="510">
        <f>'звіт 03.19-03.24'!DH339</f>
        <v>12222.537554392202</v>
      </c>
      <c r="P338" s="509">
        <f>'звіт 03.19-03.24'!DI339</f>
        <v>0</v>
      </c>
      <c r="Q338" s="502">
        <f t="shared" si="29"/>
        <v>59587.800731504976</v>
      </c>
      <c r="R338" s="497">
        <f>звіт!DE339+звіт!DF339</f>
        <v>48844.31</v>
      </c>
    </row>
    <row r="339" spans="1:18" ht="20.100000000000001" customHeight="1" x14ac:dyDescent="0.3">
      <c r="A339" s="487" t="s">
        <v>788</v>
      </c>
      <c r="B339" s="490" t="s">
        <v>789</v>
      </c>
      <c r="C339" s="444">
        <v>3</v>
      </c>
      <c r="D339" s="445">
        <v>5</v>
      </c>
      <c r="E339" s="439">
        <f>звіт!CU340</f>
        <v>2597093.3339491328</v>
      </c>
      <c r="F339" s="439">
        <f>звіт!CV340</f>
        <v>2644091.1912628445</v>
      </c>
      <c r="G339" s="433">
        <f t="shared" si="25"/>
        <v>46997.857313711662</v>
      </c>
      <c r="H339" s="459">
        <f t="shared" si="26"/>
        <v>1.0180963297311487</v>
      </c>
      <c r="I339" s="434">
        <f>звіт!DW340</f>
        <v>1006862.1560230058</v>
      </c>
      <c r="J339" s="434">
        <f>звіт!DX340</f>
        <v>979406.43471141602</v>
      </c>
      <c r="K339" s="435">
        <f t="shared" si="27"/>
        <v>-27455.721311589819</v>
      </c>
      <c r="L339" s="465">
        <f t="shared" si="28"/>
        <v>0.9727314000756202</v>
      </c>
      <c r="M339" s="472">
        <f>звіт!EB340*-1</f>
        <v>104844</v>
      </c>
      <c r="N339" s="503">
        <f>звіт!DA340*-1</f>
        <v>-46997.85731371041</v>
      </c>
      <c r="O339" s="510">
        <f>'звіт 03.19-03.24'!DH340</f>
        <v>24957.874581158299</v>
      </c>
      <c r="P339" s="509">
        <f>'звіт 03.19-03.24'!DI340</f>
        <v>0</v>
      </c>
      <c r="Q339" s="502">
        <f t="shared" si="29"/>
        <v>82804.017267447896</v>
      </c>
      <c r="R339" s="497">
        <f>звіт!DE340+звіт!DF340</f>
        <v>88578.81</v>
      </c>
    </row>
    <row r="340" spans="1:18" ht="20.100000000000001" customHeight="1" x14ac:dyDescent="0.3">
      <c r="A340" s="487" t="s">
        <v>790</v>
      </c>
      <c r="B340" s="490" t="s">
        <v>791</v>
      </c>
      <c r="C340" s="444">
        <v>3</v>
      </c>
      <c r="D340" s="445">
        <v>5</v>
      </c>
      <c r="E340" s="439">
        <f>звіт!CU341</f>
        <v>2053479.3228178169</v>
      </c>
      <c r="F340" s="439">
        <f>звіт!CV341</f>
        <v>1859754.7277046433</v>
      </c>
      <c r="G340" s="433">
        <f t="shared" si="25"/>
        <v>-193724.59511317359</v>
      </c>
      <c r="H340" s="459">
        <f t="shared" si="26"/>
        <v>0.90566031371217237</v>
      </c>
      <c r="I340" s="434">
        <f>звіт!DW341</f>
        <v>717607.89259963878</v>
      </c>
      <c r="J340" s="434">
        <f>звіт!DX341</f>
        <v>398310.04499751597</v>
      </c>
      <c r="K340" s="435">
        <f t="shared" si="27"/>
        <v>-319297.84760212281</v>
      </c>
      <c r="L340" s="465">
        <f t="shared" si="28"/>
        <v>0.55505248633007642</v>
      </c>
      <c r="M340" s="472">
        <f>звіт!EB341*-1</f>
        <v>-36711</v>
      </c>
      <c r="N340" s="503">
        <f>звіт!DA341*-1</f>
        <v>193724.59511317351</v>
      </c>
      <c r="O340" s="510">
        <f>'звіт 03.19-03.24'!DH341</f>
        <v>19805.821498159414</v>
      </c>
      <c r="P340" s="509">
        <f>'звіт 03.19-03.24'!DI341</f>
        <v>0</v>
      </c>
      <c r="Q340" s="502">
        <f t="shared" si="29"/>
        <v>176819.41661133291</v>
      </c>
      <c r="R340" s="497">
        <f>звіт!DE341+звіт!DF341</f>
        <v>124446.90999999999</v>
      </c>
    </row>
    <row r="341" spans="1:18" ht="20.100000000000001" customHeight="1" x14ac:dyDescent="0.3">
      <c r="A341" s="487" t="s">
        <v>792</v>
      </c>
      <c r="B341" s="490" t="s">
        <v>793</v>
      </c>
      <c r="C341" s="444">
        <v>3</v>
      </c>
      <c r="D341" s="445">
        <v>5</v>
      </c>
      <c r="E341" s="439">
        <f>звіт!CU342</f>
        <v>1979418.1023233361</v>
      </c>
      <c r="F341" s="439">
        <f>звіт!CV342</f>
        <v>2089845.5874100123</v>
      </c>
      <c r="G341" s="433">
        <f t="shared" si="25"/>
        <v>110427.4850866762</v>
      </c>
      <c r="H341" s="459">
        <f t="shared" si="26"/>
        <v>1.0557878524789999</v>
      </c>
      <c r="I341" s="434">
        <f>звіт!DW342</f>
        <v>656557.29873129132</v>
      </c>
      <c r="J341" s="434">
        <f>звіт!DX342</f>
        <v>674500.88114099437</v>
      </c>
      <c r="K341" s="435">
        <f t="shared" si="27"/>
        <v>17943.582409703056</v>
      </c>
      <c r="L341" s="465">
        <f t="shared" si="28"/>
        <v>1.0273298041836967</v>
      </c>
      <c r="M341" s="472">
        <f>звіт!EB342*-1</f>
        <v>94274</v>
      </c>
      <c r="N341" s="503">
        <f>звіт!DA342*-1</f>
        <v>-110427.48508667681</v>
      </c>
      <c r="O341" s="510">
        <f>'звіт 03.19-03.24'!DH342</f>
        <v>20454.951673006297</v>
      </c>
      <c r="P341" s="509">
        <f>'звіт 03.19-03.24'!DI342</f>
        <v>0</v>
      </c>
      <c r="Q341" s="502">
        <f t="shared" si="29"/>
        <v>4301.4665863294867</v>
      </c>
      <c r="R341" s="497">
        <f>звіт!DE342+звіт!DF342</f>
        <v>90477.150000000009</v>
      </c>
    </row>
    <row r="342" spans="1:18" ht="20.100000000000001" customHeight="1" x14ac:dyDescent="0.3">
      <c r="A342" s="487" t="s">
        <v>794</v>
      </c>
      <c r="B342" s="490" t="s">
        <v>795</v>
      </c>
      <c r="C342" s="444">
        <v>3</v>
      </c>
      <c r="D342" s="445">
        <v>5</v>
      </c>
      <c r="E342" s="439">
        <f>звіт!CU343</f>
        <v>1962381.2102254089</v>
      </c>
      <c r="F342" s="439">
        <f>звіт!CV343</f>
        <v>1905307.2870276957</v>
      </c>
      <c r="G342" s="433">
        <f t="shared" si="25"/>
        <v>-57073.923197713215</v>
      </c>
      <c r="H342" s="459">
        <f t="shared" si="26"/>
        <v>0.97091598569109949</v>
      </c>
      <c r="I342" s="434">
        <f>звіт!DW343</f>
        <v>654859.06588577363</v>
      </c>
      <c r="J342" s="434">
        <f>звіт!DX343</f>
        <v>500190.83739181538</v>
      </c>
      <c r="K342" s="435">
        <f t="shared" si="27"/>
        <v>-154668.22849395825</v>
      </c>
      <c r="L342" s="465">
        <f t="shared" si="28"/>
        <v>0.76381448077724734</v>
      </c>
      <c r="M342" s="472">
        <f>звіт!EB343*-1</f>
        <v>37623</v>
      </c>
      <c r="N342" s="503">
        <f>звіт!DA343*-1</f>
        <v>57073.923197713229</v>
      </c>
      <c r="O342" s="510">
        <f>'звіт 03.19-03.24'!DH343</f>
        <v>20345.798005993609</v>
      </c>
      <c r="P342" s="509">
        <f>'звіт 03.19-03.24'!DI343</f>
        <v>0</v>
      </c>
      <c r="Q342" s="502">
        <f t="shared" si="29"/>
        <v>115042.72120370684</v>
      </c>
      <c r="R342" s="497">
        <f>звіт!DE343+звіт!DF343</f>
        <v>64070.38</v>
      </c>
    </row>
    <row r="343" spans="1:18" ht="20.100000000000001" customHeight="1" x14ac:dyDescent="0.3">
      <c r="A343" s="487" t="s">
        <v>796</v>
      </c>
      <c r="B343" s="490" t="s">
        <v>797</v>
      </c>
      <c r="C343" s="444">
        <v>3</v>
      </c>
      <c r="D343" s="445">
        <v>5</v>
      </c>
      <c r="E343" s="439">
        <f>звіт!CU344</f>
        <v>2049767.9257259299</v>
      </c>
      <c r="F343" s="439">
        <f>звіт!CV344</f>
        <v>1909169.9959108133</v>
      </c>
      <c r="G343" s="433">
        <f t="shared" si="25"/>
        <v>-140597.92981511657</v>
      </c>
      <c r="H343" s="459">
        <f t="shared" si="26"/>
        <v>0.93140787888691179</v>
      </c>
      <c r="I343" s="434">
        <f>звіт!DW344</f>
        <v>713247.92481646803</v>
      </c>
      <c r="J343" s="434">
        <f>звіт!DX344</f>
        <v>486388.25674701238</v>
      </c>
      <c r="K343" s="435">
        <f t="shared" si="27"/>
        <v>-226859.66806945566</v>
      </c>
      <c r="L343" s="465">
        <f t="shared" si="28"/>
        <v>0.68193434544120002</v>
      </c>
      <c r="M343" s="472">
        <f>звіт!EB344*-1</f>
        <v>-16426</v>
      </c>
      <c r="N343" s="503">
        <f>звіт!DA344*-1</f>
        <v>140597.92981511619</v>
      </c>
      <c r="O343" s="510">
        <f>'звіт 03.19-03.24'!DH344</f>
        <v>20288.325258872646</v>
      </c>
      <c r="P343" s="509">
        <f>'звіт 03.19-03.24'!DI344</f>
        <v>0</v>
      </c>
      <c r="Q343" s="502">
        <f t="shared" si="29"/>
        <v>144460.25507398884</v>
      </c>
      <c r="R343" s="497">
        <f>звіт!DE344+звіт!DF344</f>
        <v>49992.18</v>
      </c>
    </row>
    <row r="344" spans="1:18" ht="20.100000000000001" customHeight="1" x14ac:dyDescent="0.3">
      <c r="A344" s="487" t="s">
        <v>798</v>
      </c>
      <c r="B344" s="490" t="s">
        <v>799</v>
      </c>
      <c r="C344" s="444">
        <v>3</v>
      </c>
      <c r="D344" s="445">
        <v>5</v>
      </c>
      <c r="E344" s="439">
        <f>звіт!CU345</f>
        <v>2534942.358754334</v>
      </c>
      <c r="F344" s="439">
        <f>звіт!CV345</f>
        <v>2378539.101695261</v>
      </c>
      <c r="G344" s="433">
        <f t="shared" si="25"/>
        <v>-156403.25705907308</v>
      </c>
      <c r="H344" s="459">
        <f t="shared" si="26"/>
        <v>0.93830105977797096</v>
      </c>
      <c r="I344" s="434">
        <f>звіт!DW345</f>
        <v>724953.5465621067</v>
      </c>
      <c r="J344" s="434">
        <f>звіт!DX345</f>
        <v>463898.67662436893</v>
      </c>
      <c r="K344" s="435">
        <f t="shared" si="27"/>
        <v>-261054.86993773776</v>
      </c>
      <c r="L344" s="465">
        <f t="shared" si="28"/>
        <v>0.63990124446494689</v>
      </c>
      <c r="M344" s="472">
        <f>звіт!EB345*-1</f>
        <v>-105638</v>
      </c>
      <c r="N344" s="503">
        <f>звіт!DA345*-1</f>
        <v>156403.25705907328</v>
      </c>
      <c r="O344" s="510">
        <f>'звіт 03.19-03.24'!DH345</f>
        <v>27306.816942754202</v>
      </c>
      <c r="P344" s="509">
        <f>'звіт 03.19-03.24'!DI345</f>
        <v>0</v>
      </c>
      <c r="Q344" s="502">
        <f t="shared" si="29"/>
        <v>78072.074001827481</v>
      </c>
      <c r="R344" s="497">
        <f>звіт!DE345+звіт!DF345</f>
        <v>53889.89</v>
      </c>
    </row>
    <row r="345" spans="1:18" ht="20.100000000000001" customHeight="1" x14ac:dyDescent="0.3">
      <c r="A345" s="487" t="s">
        <v>800</v>
      </c>
      <c r="B345" s="490" t="s">
        <v>801</v>
      </c>
      <c r="C345" s="444">
        <v>2</v>
      </c>
      <c r="D345" s="445">
        <v>4</v>
      </c>
      <c r="E345" s="439">
        <f>звіт!CU346</f>
        <v>1000650.0219365919</v>
      </c>
      <c r="F345" s="439">
        <f>звіт!CV346</f>
        <v>1115503.6577757157</v>
      </c>
      <c r="G345" s="433">
        <f t="shared" si="25"/>
        <v>114853.63583912374</v>
      </c>
      <c r="H345" s="459">
        <f t="shared" si="26"/>
        <v>1.1147790269537432</v>
      </c>
      <c r="I345" s="434">
        <f>звіт!DW346</f>
        <v>222291.63982248565</v>
      </c>
      <c r="J345" s="434">
        <f>звіт!DX346</f>
        <v>284594.33074792416</v>
      </c>
      <c r="K345" s="435">
        <f t="shared" si="27"/>
        <v>62302.69092543851</v>
      </c>
      <c r="L345" s="465">
        <f t="shared" si="28"/>
        <v>1.2802745572221756</v>
      </c>
      <c r="M345" s="472">
        <f>звіт!EB346*-1</f>
        <v>7399</v>
      </c>
      <c r="N345" s="503">
        <f>звіт!DA346*-1</f>
        <v>-114853.63583912366</v>
      </c>
      <c r="O345" s="510">
        <f>'звіт 03.19-03.24'!DH346</f>
        <v>7512.712756604722</v>
      </c>
      <c r="P345" s="509">
        <f>'звіт 03.19-03.24'!DI346</f>
        <v>12185.04</v>
      </c>
      <c r="Q345" s="502">
        <f t="shared" si="29"/>
        <v>-87756.883082518936</v>
      </c>
      <c r="R345" s="497">
        <f>звіт!DE346+звіт!DF346</f>
        <v>51866.65</v>
      </c>
    </row>
    <row r="346" spans="1:18" ht="20.100000000000001" customHeight="1" x14ac:dyDescent="0.3">
      <c r="A346" s="487" t="s">
        <v>802</v>
      </c>
      <c r="B346" s="490" t="s">
        <v>803</v>
      </c>
      <c r="C346" s="444">
        <v>2</v>
      </c>
      <c r="D346" s="445">
        <v>5</v>
      </c>
      <c r="E346" s="439">
        <f>звіт!CU347</f>
        <v>1543208.1616523976</v>
      </c>
      <c r="F346" s="439">
        <f>звіт!CV347</f>
        <v>1744192.3394944749</v>
      </c>
      <c r="G346" s="433">
        <f t="shared" si="25"/>
        <v>200984.17784207733</v>
      </c>
      <c r="H346" s="459">
        <f t="shared" si="26"/>
        <v>1.1302378919684255</v>
      </c>
      <c r="I346" s="434">
        <f>звіт!DW347</f>
        <v>419211.16794799996</v>
      </c>
      <c r="J346" s="434">
        <f>звіт!DX347</f>
        <v>609514.61987102625</v>
      </c>
      <c r="K346" s="435">
        <f t="shared" si="27"/>
        <v>190303.4519230263</v>
      </c>
      <c r="L346" s="465">
        <f t="shared" si="28"/>
        <v>1.4539560643256337</v>
      </c>
      <c r="M346" s="472">
        <f>звіт!EB347*-1</f>
        <v>-12324</v>
      </c>
      <c r="N346" s="503">
        <f>звіт!DA347*-1</f>
        <v>-200984.17784207736</v>
      </c>
      <c r="O346" s="510">
        <f>'звіт 03.19-03.24'!DH347</f>
        <v>16090.275225564654</v>
      </c>
      <c r="P346" s="509">
        <f>'звіт 03.19-03.24'!DI347</f>
        <v>99996.9</v>
      </c>
      <c r="Q346" s="502">
        <f t="shared" si="29"/>
        <v>-97221.002616512706</v>
      </c>
      <c r="R346" s="497">
        <f>звіт!DE347+звіт!DF347</f>
        <v>29224.799999999999</v>
      </c>
    </row>
    <row r="347" spans="1:18" ht="20.100000000000001" customHeight="1" x14ac:dyDescent="0.3">
      <c r="A347" s="487" t="s">
        <v>804</v>
      </c>
      <c r="B347" s="490" t="s">
        <v>805</v>
      </c>
      <c r="C347" s="444">
        <v>2</v>
      </c>
      <c r="D347" s="445">
        <v>4</v>
      </c>
      <c r="E347" s="439">
        <f>звіт!CU348</f>
        <v>1147015.5948105142</v>
      </c>
      <c r="F347" s="439">
        <f>звіт!CV348</f>
        <v>1088147.8531262237</v>
      </c>
      <c r="G347" s="433">
        <f t="shared" si="25"/>
        <v>-58867.74168429058</v>
      </c>
      <c r="H347" s="459">
        <f t="shared" si="26"/>
        <v>0.94867747051511064</v>
      </c>
      <c r="I347" s="434">
        <f>звіт!DW348</f>
        <v>302468.6138005298</v>
      </c>
      <c r="J347" s="434">
        <f>звіт!DX348</f>
        <v>229648.9638870699</v>
      </c>
      <c r="K347" s="435">
        <f t="shared" si="27"/>
        <v>-72819.6499134599</v>
      </c>
      <c r="L347" s="465">
        <f t="shared" si="28"/>
        <v>0.75924890520547506</v>
      </c>
      <c r="M347" s="472">
        <f>звіт!EB348*-1</f>
        <v>-83912</v>
      </c>
      <c r="N347" s="503">
        <f>звіт!DA348*-1</f>
        <v>58867.74168429077</v>
      </c>
      <c r="O347" s="510">
        <f>'звіт 03.19-03.24'!DH348</f>
        <v>8428.2224314797131</v>
      </c>
      <c r="P347" s="509">
        <f>'звіт 03.19-03.24'!DI348</f>
        <v>7842.43</v>
      </c>
      <c r="Q347" s="502">
        <f t="shared" si="29"/>
        <v>-8773.605884229517</v>
      </c>
      <c r="R347" s="497">
        <f>звіт!DE348+звіт!DF348</f>
        <v>-551.0900000000006</v>
      </c>
    </row>
    <row r="348" spans="1:18" ht="20.100000000000001" customHeight="1" x14ac:dyDescent="0.3">
      <c r="A348" s="487" t="s">
        <v>806</v>
      </c>
      <c r="B348" s="490" t="s">
        <v>807</v>
      </c>
      <c r="C348" s="444">
        <v>2</v>
      </c>
      <c r="D348" s="445">
        <v>9</v>
      </c>
      <c r="E348" s="439">
        <f>звіт!CU349</f>
        <v>1362846.960933184</v>
      </c>
      <c r="F348" s="439">
        <f>звіт!CV349</f>
        <v>1240373.5209290665</v>
      </c>
      <c r="G348" s="433">
        <f t="shared" si="25"/>
        <v>-122473.44000411755</v>
      </c>
      <c r="H348" s="459">
        <f t="shared" si="26"/>
        <v>0.9101341210606243</v>
      </c>
      <c r="I348" s="434">
        <f>звіт!DW349</f>
        <v>269070.91977798479</v>
      </c>
      <c r="J348" s="434">
        <f>звіт!DX349</f>
        <v>166480.28538484857</v>
      </c>
      <c r="K348" s="435">
        <f t="shared" si="27"/>
        <v>-102590.63439313622</v>
      </c>
      <c r="L348" s="465">
        <f t="shared" si="28"/>
        <v>0.61872269780106459</v>
      </c>
      <c r="M348" s="472">
        <f>звіт!EB349*-1</f>
        <v>-165951</v>
      </c>
      <c r="N348" s="503">
        <f>звіт!DA349*-1</f>
        <v>122473.4400041175</v>
      </c>
      <c r="O348" s="510">
        <f>'звіт 03.19-03.24'!DH349</f>
        <v>9251.3301857896804</v>
      </c>
      <c r="P348" s="509">
        <f>'звіт 03.19-03.24'!DI349</f>
        <v>0</v>
      </c>
      <c r="Q348" s="502">
        <f t="shared" si="29"/>
        <v>-34226.229810092824</v>
      </c>
      <c r="R348" s="497">
        <f>звіт!DE349+звіт!DF349</f>
        <v>16511.159999999996</v>
      </c>
    </row>
    <row r="349" spans="1:18" ht="20.100000000000001" customHeight="1" x14ac:dyDescent="0.3">
      <c r="A349" s="487" t="s">
        <v>808</v>
      </c>
      <c r="B349" s="490" t="s">
        <v>809</v>
      </c>
      <c r="C349" s="444">
        <v>2</v>
      </c>
      <c r="D349" s="445">
        <v>5</v>
      </c>
      <c r="E349" s="439">
        <f>звіт!CU350</f>
        <v>1121926.0475812799</v>
      </c>
      <c r="F349" s="439">
        <f>звіт!CV350</f>
        <v>1156932.9496442673</v>
      </c>
      <c r="G349" s="433">
        <f t="shared" si="25"/>
        <v>35006.902062987443</v>
      </c>
      <c r="H349" s="459">
        <f t="shared" si="26"/>
        <v>1.0312025040674093</v>
      </c>
      <c r="I349" s="434">
        <f>звіт!DW350</f>
        <v>327854.8757487894</v>
      </c>
      <c r="J349" s="434">
        <f>звіт!DX350</f>
        <v>381589.42803308921</v>
      </c>
      <c r="K349" s="435">
        <f t="shared" si="27"/>
        <v>53734.552284299803</v>
      </c>
      <c r="L349" s="465">
        <f t="shared" si="28"/>
        <v>1.1638973712426122</v>
      </c>
      <c r="M349" s="472">
        <f>звіт!EB350*-1</f>
        <v>42307</v>
      </c>
      <c r="N349" s="503">
        <f>звіт!DA350*-1</f>
        <v>-35006.902062987036</v>
      </c>
      <c r="O349" s="510">
        <f>'звіт 03.19-03.24'!DH350</f>
        <v>10348.970550765844</v>
      </c>
      <c r="P349" s="509">
        <f>'звіт 03.19-03.24'!DI350</f>
        <v>0</v>
      </c>
      <c r="Q349" s="502">
        <f t="shared" si="29"/>
        <v>17649.068487778808</v>
      </c>
      <c r="R349" s="497">
        <f>звіт!DE350+звіт!DF350</f>
        <v>13735.08</v>
      </c>
    </row>
    <row r="350" spans="1:18" ht="20.100000000000001" customHeight="1" x14ac:dyDescent="0.3">
      <c r="A350" s="487" t="s">
        <v>810</v>
      </c>
      <c r="B350" s="490" t="s">
        <v>811</v>
      </c>
      <c r="C350" s="444">
        <v>2</v>
      </c>
      <c r="D350" s="445">
        <v>5</v>
      </c>
      <c r="E350" s="439">
        <f>звіт!CU351</f>
        <v>741951.80928129388</v>
      </c>
      <c r="F350" s="439">
        <f>звіт!CV351</f>
        <v>737872.21663056198</v>
      </c>
      <c r="G350" s="433">
        <f t="shared" si="25"/>
        <v>-4079.5926507319091</v>
      </c>
      <c r="H350" s="459">
        <f t="shared" si="26"/>
        <v>0.99450153958828713</v>
      </c>
      <c r="I350" s="434">
        <f>звіт!DW351</f>
        <v>196472.104940547</v>
      </c>
      <c r="J350" s="434">
        <f>звіт!DX351</f>
        <v>158449.92405705742</v>
      </c>
      <c r="K350" s="435">
        <f t="shared" si="27"/>
        <v>-38022.180883489578</v>
      </c>
      <c r="L350" s="465">
        <f t="shared" si="28"/>
        <v>0.80647542359768987</v>
      </c>
      <c r="M350" s="472">
        <f>звіт!EB351*-1</f>
        <v>-6052</v>
      </c>
      <c r="N350" s="503">
        <f>звіт!DA351*-1</f>
        <v>22139.592650731851</v>
      </c>
      <c r="O350" s="510">
        <f>'звіт 03.19-03.24'!DH351</f>
        <v>8250.8588607133825</v>
      </c>
      <c r="P350" s="509">
        <f>'звіт 03.19-03.24'!DI351</f>
        <v>0</v>
      </c>
      <c r="Q350" s="502">
        <f t="shared" si="29"/>
        <v>24338.451511445233</v>
      </c>
      <c r="R350" s="497">
        <f>звіт!DE351+звіт!DF351</f>
        <v>10640</v>
      </c>
    </row>
    <row r="351" spans="1:18" ht="20.100000000000001" customHeight="1" x14ac:dyDescent="0.3">
      <c r="A351" s="487" t="s">
        <v>812</v>
      </c>
      <c r="B351" s="490" t="s">
        <v>813</v>
      </c>
      <c r="C351" s="444">
        <v>2</v>
      </c>
      <c r="D351" s="445">
        <v>5</v>
      </c>
      <c r="E351" s="439">
        <f>звіт!CU352</f>
        <v>1271999.6539567362</v>
      </c>
      <c r="F351" s="439">
        <f>звіт!CV352</f>
        <v>1208048.7225066735</v>
      </c>
      <c r="G351" s="433">
        <f t="shared" si="25"/>
        <v>-63950.931450062664</v>
      </c>
      <c r="H351" s="459">
        <f t="shared" si="26"/>
        <v>0.94972409681784564</v>
      </c>
      <c r="I351" s="434">
        <f>звіт!DW352</f>
        <v>409521.13440333301</v>
      </c>
      <c r="J351" s="434">
        <f>звіт!DX352</f>
        <v>304614.76764462137</v>
      </c>
      <c r="K351" s="435">
        <f t="shared" si="27"/>
        <v>-104906.36675871164</v>
      </c>
      <c r="L351" s="465">
        <f t="shared" si="28"/>
        <v>0.74383161711163248</v>
      </c>
      <c r="M351" s="472">
        <f>звіт!EB352*-1</f>
        <v>-49128</v>
      </c>
      <c r="N351" s="503">
        <f>звіт!DA352*-1</f>
        <v>63950.931450062897</v>
      </c>
      <c r="O351" s="510">
        <f>'звіт 03.19-03.24'!DH352</f>
        <v>11383.613656494683</v>
      </c>
      <c r="P351" s="509">
        <f>'звіт 03.19-03.24'!DI352</f>
        <v>0</v>
      </c>
      <c r="Q351" s="502">
        <f t="shared" si="29"/>
        <v>26206.54510655758</v>
      </c>
      <c r="R351" s="497">
        <f>звіт!DE352+звіт!DF352</f>
        <v>6662.7900000000009</v>
      </c>
    </row>
    <row r="352" spans="1:18" ht="20.100000000000001" customHeight="1" thickBot="1" x14ac:dyDescent="0.35">
      <c r="A352" s="488" t="s">
        <v>814</v>
      </c>
      <c r="B352" s="493" t="s">
        <v>815</v>
      </c>
      <c r="C352" s="447">
        <v>2</v>
      </c>
      <c r="D352" s="448">
        <v>4</v>
      </c>
      <c r="E352" s="449">
        <f>звіт!CU353</f>
        <v>681285.53707756044</v>
      </c>
      <c r="F352" s="449">
        <f>звіт!CV353</f>
        <v>628836.46649189806</v>
      </c>
      <c r="G352" s="450">
        <f t="shared" si="25"/>
        <v>-52449.070585662383</v>
      </c>
      <c r="H352" s="460">
        <f t="shared" si="26"/>
        <v>0.92301455449847403</v>
      </c>
      <c r="I352" s="451">
        <f>звіт!DW353</f>
        <v>190474.42183982494</v>
      </c>
      <c r="J352" s="451">
        <f>звіт!DX353</f>
        <v>119635.29110954683</v>
      </c>
      <c r="K352" s="452">
        <f t="shared" si="27"/>
        <v>-70839.130730278106</v>
      </c>
      <c r="L352" s="466">
        <f t="shared" si="28"/>
        <v>0.62809111036520882</v>
      </c>
      <c r="M352" s="474">
        <f>звіт!EB353*-1</f>
        <v>-26197</v>
      </c>
      <c r="N352" s="504">
        <f>звіт!DA353*-1</f>
        <v>52449.070585662295</v>
      </c>
      <c r="O352" s="510">
        <f>'звіт 03.19-03.24'!DH353</f>
        <v>6452.9865837215384</v>
      </c>
      <c r="P352" s="509">
        <f>'звіт 03.19-03.24'!DI353</f>
        <v>0</v>
      </c>
      <c r="Q352" s="502">
        <f t="shared" si="29"/>
        <v>32705.057169383836</v>
      </c>
      <c r="R352" s="498">
        <f>звіт!DE353+звіт!DF353</f>
        <v>429.62999999999886</v>
      </c>
    </row>
    <row r="353" spans="1:18" ht="20.100000000000001" customHeight="1" thickBot="1" x14ac:dyDescent="0.35">
      <c r="A353" s="144"/>
      <c r="B353" s="441" t="s">
        <v>816</v>
      </c>
      <c r="C353" s="453"/>
      <c r="D353" s="454"/>
      <c r="E353" s="443">
        <f>SUM(E8:E352)</f>
        <v>489022443.12773758</v>
      </c>
      <c r="F353" s="436">
        <f>SUM(F8:F352)</f>
        <v>483513007.48848891</v>
      </c>
      <c r="G353" s="436">
        <f t="shared" si="25"/>
        <v>-5509435.6392486691</v>
      </c>
      <c r="H353" s="461">
        <f>F353/E353</f>
        <v>0.98873377752560621</v>
      </c>
      <c r="I353" s="437">
        <f>SUM(I8:I352)</f>
        <v>138345318.85287747</v>
      </c>
      <c r="J353" s="438">
        <f>SUM(J8:J352)</f>
        <v>130474719.6401571</v>
      </c>
      <c r="K353" s="438">
        <f t="shared" si="27"/>
        <v>-7870599.2127203643</v>
      </c>
      <c r="L353" s="467">
        <f>J353/I353</f>
        <v>0.94310903124166923</v>
      </c>
      <c r="M353" s="473">
        <f t="shared" ref="M353:R353" si="30">SUM(M8:M352)</f>
        <v>-2962608</v>
      </c>
      <c r="N353" s="505">
        <f t="shared" si="30"/>
        <v>5480730.7402731925</v>
      </c>
      <c r="O353" s="511">
        <f t="shared" si="30"/>
        <v>4255937.6980211576</v>
      </c>
      <c r="P353" s="511">
        <f t="shared" si="30"/>
        <v>1355474.4799999997</v>
      </c>
      <c r="Q353" s="506">
        <f t="shared" si="30"/>
        <v>8129534.9182943515</v>
      </c>
      <c r="R353" s="499">
        <f t="shared" si="30"/>
        <v>13546553.600000005</v>
      </c>
    </row>
    <row r="354" spans="1:18" x14ac:dyDescent="0.3">
      <c r="E354" s="455">
        <f>звіт!CU354</f>
        <v>489022443.12773758</v>
      </c>
      <c r="F354" s="455">
        <f>звіт!CV354</f>
        <v>483513007.48848891</v>
      </c>
      <c r="G354" s="456"/>
      <c r="H354" s="462"/>
      <c r="I354" s="455">
        <f>звіт!DW354</f>
        <v>138345318.85287747</v>
      </c>
      <c r="J354" s="455">
        <f>звіт!DX354</f>
        <v>130474719.6401571</v>
      </c>
      <c r="K354" s="455"/>
      <c r="L354" s="462"/>
      <c r="N354" s="501">
        <f>звіт!DA354*-1</f>
        <v>5480730.7402731925</v>
      </c>
      <c r="R354" s="500">
        <f>звіт!DY354</f>
        <v>13546553.600000005</v>
      </c>
    </row>
    <row r="355" spans="1:18" x14ac:dyDescent="0.3">
      <c r="E355" s="455"/>
      <c r="F355" s="455"/>
      <c r="G355" s="456"/>
      <c r="H355" s="462"/>
      <c r="I355" s="455"/>
      <c r="J355" s="455"/>
      <c r="K355" s="455"/>
      <c r="L355" s="462"/>
      <c r="N355" s="501"/>
    </row>
    <row r="356" spans="1:18" ht="13.8" x14ac:dyDescent="0.3">
      <c r="A356" s="184"/>
      <c r="B356" s="184" t="s">
        <v>1005</v>
      </c>
      <c r="C356" s="413"/>
      <c r="D356" s="413"/>
      <c r="E356" s="315">
        <f>SUMIF($C$8:$C$352,1,E$8:E$352)</f>
        <v>185831068.54075238</v>
      </c>
      <c r="F356" s="315">
        <f>SUMIF($C$8:$C$352,1,F$8:F$352)</f>
        <v>185067746.18795627</v>
      </c>
      <c r="G356" s="315">
        <f>F356-E356</f>
        <v>-763322.35279610753</v>
      </c>
      <c r="H356" s="468">
        <f>F356/E356</f>
        <v>0.99589238570928895</v>
      </c>
      <c r="I356" s="315">
        <f>SUMIF($C$8:$C$352,1,I$8:I$352)</f>
        <v>48001371.298970878</v>
      </c>
      <c r="J356" s="315">
        <f>SUMIF($C$8:$C$352,1,J$8:J$352)</f>
        <v>50374028.183653235</v>
      </c>
      <c r="K356" s="315">
        <f>J356-I356</f>
        <v>2372656.8846823573</v>
      </c>
      <c r="L356" s="468">
        <f>J356/I356</f>
        <v>1.049428939642256</v>
      </c>
      <c r="M356" s="316">
        <f t="shared" ref="M356:R356" si="31">SUMIF($C$8:$C$352,1,M$8:M$352)</f>
        <v>-690502</v>
      </c>
      <c r="N356" s="344">
        <f t="shared" si="31"/>
        <v>763321.78386938199</v>
      </c>
      <c r="O356" s="344">
        <f t="shared" si="31"/>
        <v>1477424.3767830874</v>
      </c>
      <c r="P356" s="344">
        <f t="shared" si="31"/>
        <v>422310.29999999993</v>
      </c>
      <c r="Q356" s="344">
        <f t="shared" si="31"/>
        <v>1972554.460652469</v>
      </c>
      <c r="R356" s="334">
        <f t="shared" si="31"/>
        <v>4400719.6400000006</v>
      </c>
    </row>
    <row r="357" spans="1:18" ht="13.8" x14ac:dyDescent="0.3">
      <c r="A357" s="184"/>
      <c r="B357" s="184" t="s">
        <v>1006</v>
      </c>
      <c r="C357" s="469"/>
      <c r="D357" s="413"/>
      <c r="E357" s="315">
        <f>SUMIF($C$8:$C$352,2,E$8:E$352)</f>
        <v>149990970.9082492</v>
      </c>
      <c r="F357" s="315">
        <f>SUMIF($C$8:$C$352,2,F$8:F$352)</f>
        <v>148301142.40340859</v>
      </c>
      <c r="G357" s="315">
        <f t="shared" ref="G357:G359" si="32">F357-E357</f>
        <v>-1689828.5048406124</v>
      </c>
      <c r="H357" s="468">
        <f t="shared" ref="H357:H359" si="33">F357/E357</f>
        <v>0.98873379847728105</v>
      </c>
      <c r="I357" s="315">
        <f>SUMIF($C$8:$C$352,2,I$8:I$352)</f>
        <v>42185281.848156668</v>
      </c>
      <c r="J357" s="315">
        <f>SUMIF($C$8:$C$352,2,J$8:J$352)</f>
        <v>36141410.657105334</v>
      </c>
      <c r="K357" s="315">
        <f t="shared" ref="K357:K359" si="34">J357-I357</f>
        <v>-6043871.1910513341</v>
      </c>
      <c r="L357" s="468">
        <f t="shared" ref="L357:L359" si="35">J357/I357</f>
        <v>0.8567303351722082</v>
      </c>
      <c r="M357" s="316">
        <f t="shared" ref="M357:R357" si="36">SUMIF($C$8:$C$352,2,M$8:M$352)</f>
        <v>-1613082</v>
      </c>
      <c r="N357" s="344">
        <f t="shared" si="36"/>
        <v>1707888.504840709</v>
      </c>
      <c r="O357" s="344">
        <f t="shared" si="36"/>
        <v>1425886.4704714105</v>
      </c>
      <c r="P357" s="344">
        <f t="shared" si="36"/>
        <v>711410.31000000017</v>
      </c>
      <c r="Q357" s="344">
        <f t="shared" si="36"/>
        <v>2232103.2853121203</v>
      </c>
      <c r="R357" s="334">
        <f t="shared" si="36"/>
        <v>5158178.7400000021</v>
      </c>
    </row>
    <row r="358" spans="1:18" ht="13.8" x14ac:dyDescent="0.3">
      <c r="A358" s="184"/>
      <c r="B358" s="184" t="s">
        <v>1007</v>
      </c>
      <c r="C358" s="413"/>
      <c r="D358" s="413"/>
      <c r="E358" s="315">
        <f>SUMIF($C$8:$C$352,3,E$8:E$352)</f>
        <v>153200403.67873576</v>
      </c>
      <c r="F358" s="315">
        <f>SUMIF($C$8:$C$352,3,F$8:F$352)</f>
        <v>150144118.89712408</v>
      </c>
      <c r="G358" s="315">
        <f t="shared" si="32"/>
        <v>-3056284.781611681</v>
      </c>
      <c r="H358" s="468">
        <f t="shared" si="33"/>
        <v>0.98005041300008078</v>
      </c>
      <c r="I358" s="315">
        <f>SUMIF($C$8:$C$352,3,I$8:I$352)</f>
        <v>48158665.705749944</v>
      </c>
      <c r="J358" s="315">
        <f>SUMIF($C$8:$C$352,3,J$8:J$352)</f>
        <v>43959280.799398661</v>
      </c>
      <c r="K358" s="315">
        <f t="shared" si="34"/>
        <v>-4199384.9063512832</v>
      </c>
      <c r="L358" s="468">
        <f t="shared" si="35"/>
        <v>0.91280105366686071</v>
      </c>
      <c r="M358" s="316">
        <f t="shared" ref="M358:R358" si="37">SUMIF($C$8:$C$352,3,M$8:M$352)</f>
        <v>-659024</v>
      </c>
      <c r="N358" s="344">
        <f t="shared" si="37"/>
        <v>3009520.4515631027</v>
      </c>
      <c r="O358" s="344">
        <f t="shared" si="37"/>
        <v>1352626.8507666581</v>
      </c>
      <c r="P358" s="344">
        <f t="shared" si="37"/>
        <v>221753.87000000002</v>
      </c>
      <c r="Q358" s="344">
        <f t="shared" si="37"/>
        <v>3924877.1723297606</v>
      </c>
      <c r="R358" s="334">
        <f t="shared" si="37"/>
        <v>3987655.22</v>
      </c>
    </row>
    <row r="359" spans="1:18" ht="13.8" x14ac:dyDescent="0.3">
      <c r="A359" s="163"/>
      <c r="B359" s="163" t="s">
        <v>883</v>
      </c>
      <c r="C359" s="317"/>
      <c r="D359" s="317"/>
      <c r="E359" s="316">
        <f>SUM(E356:E358)</f>
        <v>489022443.12773728</v>
      </c>
      <c r="F359" s="316">
        <f>SUM(F356:F358)</f>
        <v>483513007.48848891</v>
      </c>
      <c r="G359" s="316">
        <f t="shared" si="32"/>
        <v>-5509435.6392483711</v>
      </c>
      <c r="H359" s="470">
        <f t="shared" si="33"/>
        <v>0.98873377752560687</v>
      </c>
      <c r="I359" s="316">
        <f>SUM(I356:I358)</f>
        <v>138345318.8528775</v>
      </c>
      <c r="J359" s="316">
        <f>SUM(J356:J358)</f>
        <v>130474719.64015722</v>
      </c>
      <c r="K359" s="316">
        <f t="shared" si="34"/>
        <v>-7870599.2127202749</v>
      </c>
      <c r="L359" s="470">
        <f t="shared" si="35"/>
        <v>0.94310903124166989</v>
      </c>
      <c r="M359" s="316">
        <f t="shared" ref="M359:R359" si="38">SUM(M356:M358)</f>
        <v>-2962608</v>
      </c>
      <c r="N359" s="344">
        <f t="shared" si="38"/>
        <v>5480730.7402731944</v>
      </c>
      <c r="O359" s="344">
        <f t="shared" si="38"/>
        <v>4255937.6980211558</v>
      </c>
      <c r="P359" s="344">
        <f t="shared" si="38"/>
        <v>1355474.4800000002</v>
      </c>
      <c r="Q359" s="344">
        <f t="shared" si="38"/>
        <v>8129534.9182943497</v>
      </c>
      <c r="R359" s="344">
        <f t="shared" si="38"/>
        <v>13546553.600000003</v>
      </c>
    </row>
    <row r="361" spans="1:18" x14ac:dyDescent="0.3">
      <c r="B361" s="1" t="s">
        <v>998</v>
      </c>
    </row>
  </sheetData>
  <autoFilter ref="A7:N359" xr:uid="{D2B0A014-558D-45D1-90E3-228CE59042FF}"/>
  <mergeCells count="10">
    <mergeCell ref="R6:R7"/>
    <mergeCell ref="C6:C7"/>
    <mergeCell ref="O6:O7"/>
    <mergeCell ref="M6:M7"/>
    <mergeCell ref="A6:A7"/>
    <mergeCell ref="B6:B7"/>
    <mergeCell ref="D6:D7"/>
    <mergeCell ref="E6:H6"/>
    <mergeCell ref="I6:L6"/>
    <mergeCell ref="P6:P7"/>
  </mergeCells>
  <phoneticPr fontId="98" type="noConversion"/>
  <pageMargins left="0.31496062992125984" right="0.11811023622047245" top="0.15748031496062992" bottom="0.19685039370078741" header="0.31496062992125984" footer="0.31496062992125984"/>
  <pageSetup paperSize="9" scale="75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7B118-1FF6-4C12-A473-44514A292BEE}">
  <sheetPr codeName="Лист4">
    <tabColor rgb="FF9900FF"/>
  </sheetPr>
  <dimension ref="A1:EG387"/>
  <sheetViews>
    <sheetView zoomScale="80" zoomScaleNormal="8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I4" sqref="I4"/>
    </sheetView>
  </sheetViews>
  <sheetFormatPr defaultColWidth="8.88671875" defaultRowHeight="14.4" x14ac:dyDescent="0.3"/>
  <cols>
    <col min="1" max="1" width="13.109375" style="18" customWidth="1"/>
    <col min="2" max="2" width="8.88671875" style="1"/>
    <col min="3" max="3" width="39.33203125" style="1" customWidth="1"/>
    <col min="4" max="4" width="37.109375" style="1" customWidth="1"/>
    <col min="5" max="5" width="15.6640625" style="2" customWidth="1"/>
    <col min="6" max="6" width="14.33203125" style="3" customWidth="1"/>
    <col min="7" max="7" width="11.6640625" style="4" customWidth="1"/>
    <col min="8" max="8" width="12.44140625" style="5" customWidth="1"/>
    <col min="9" max="9" width="12.5546875" style="6" customWidth="1"/>
    <col min="10" max="10" width="11.44140625" style="6" customWidth="1"/>
    <col min="11" max="11" width="9.5546875" style="6" customWidth="1"/>
    <col min="12" max="12" width="12.44140625" style="6" customWidth="1"/>
    <col min="13" max="13" width="10.88671875" style="6" customWidth="1"/>
    <col min="14" max="14" width="10.109375" style="6" customWidth="1"/>
    <col min="15" max="17" width="10.88671875" style="6" customWidth="1"/>
    <col min="18" max="20" width="11.44140625" style="6" customWidth="1"/>
    <col min="21" max="23" width="10.6640625" style="6" customWidth="1"/>
    <col min="24" max="26" width="12.109375" style="6" customWidth="1"/>
    <col min="27" max="29" width="10.6640625" style="6" customWidth="1"/>
    <col min="30" max="32" width="14.109375" style="6" customWidth="1"/>
    <col min="33" max="33" width="14.109375" style="7" customWidth="1"/>
    <col min="34" max="35" width="14.109375" style="6" customWidth="1"/>
    <col min="36" max="38" width="10.33203125" style="6" customWidth="1"/>
    <col min="39" max="41" width="10.44140625" style="6" customWidth="1"/>
    <col min="42" max="44" width="11.109375" style="6" customWidth="1"/>
    <col min="45" max="47" width="12.109375" style="6" customWidth="1"/>
    <col min="48" max="50" width="11.33203125" style="6" customWidth="1"/>
    <col min="51" max="51" width="10.33203125" style="6" customWidth="1"/>
    <col min="52" max="52" width="12.6640625" style="6" customWidth="1"/>
    <col min="53" max="54" width="10.88671875" style="6" customWidth="1"/>
    <col min="55" max="56" width="12.44140625" style="6" customWidth="1"/>
    <col min="57" max="59" width="12.109375" style="6" customWidth="1"/>
    <col min="60" max="62" width="11.5546875" style="6" customWidth="1"/>
    <col min="63" max="65" width="11.109375" style="6" customWidth="1"/>
    <col min="66" max="68" width="10.5546875" style="6" customWidth="1"/>
    <col min="69" max="69" width="12.77734375" style="7" customWidth="1"/>
    <col min="70" max="70" width="12.88671875" style="6" customWidth="1"/>
    <col min="71" max="71" width="10.5546875" style="6" customWidth="1"/>
    <col min="72" max="74" width="11.6640625" style="6" customWidth="1"/>
    <col min="75" max="75" width="11.44140625" style="7" customWidth="1"/>
    <col min="76" max="77" width="11.44140625" style="6" customWidth="1"/>
    <col min="78" max="80" width="12.44140625" style="6" customWidth="1"/>
    <col min="81" max="81" width="10.6640625" style="6" customWidth="1"/>
    <col min="82" max="82" width="8.44140625" style="6" customWidth="1"/>
    <col min="83" max="83" width="11.33203125" style="6" customWidth="1"/>
    <col min="84" max="84" width="10.6640625" style="6" customWidth="1"/>
    <col min="85" max="85" width="10.44140625" style="6" customWidth="1"/>
    <col min="86" max="86" width="10.6640625" style="6" customWidth="1"/>
    <col min="87" max="89" width="12.44140625" style="6" customWidth="1"/>
    <col min="90" max="95" width="11.33203125" style="6" customWidth="1"/>
    <col min="96" max="96" width="12.6640625" style="6" customWidth="1"/>
    <col min="97" max="97" width="12.77734375" style="6" customWidth="1"/>
    <col min="98" max="98" width="11.44140625" style="6" customWidth="1"/>
    <col min="99" max="99" width="12.44140625" style="6" customWidth="1"/>
    <col min="100" max="100" width="12.88671875" style="7" customWidth="1"/>
    <col min="101" max="101" width="13" style="6" customWidth="1"/>
    <col min="102" max="102" width="12.5546875" style="6" customWidth="1"/>
    <col min="103" max="103" width="13.44140625" style="6" customWidth="1"/>
    <col min="104" max="104" width="10.44140625" style="6" customWidth="1"/>
    <col min="105" max="105" width="22.88671875" style="6" customWidth="1"/>
    <col min="106" max="106" width="8.88671875" style="8"/>
    <col min="107" max="107" width="15.6640625" style="362" customWidth="1"/>
    <col min="108" max="108" width="14.109375" style="363" customWidth="1"/>
    <col min="109" max="109" width="16.5546875" style="364" customWidth="1"/>
    <col min="110" max="110" width="22.5546875" style="8" customWidth="1"/>
    <col min="111" max="111" width="22.88671875" style="11" customWidth="1"/>
    <col min="112" max="112" width="22.88671875" style="6" customWidth="1"/>
    <col min="113" max="113" width="10.88671875" style="13" customWidth="1"/>
    <col min="114" max="114" width="11.88671875" style="13" customWidth="1"/>
    <col min="115" max="115" width="10.88671875" style="1" customWidth="1"/>
    <col min="116" max="116" width="16.44140625" style="3" customWidth="1"/>
    <col min="117" max="117" width="14" style="3" customWidth="1"/>
    <col min="118" max="118" width="16" style="1" customWidth="1"/>
    <col min="119" max="119" width="14.33203125" style="1" customWidth="1"/>
    <col min="120" max="120" width="16" style="8" customWidth="1"/>
    <col min="121" max="121" width="14" style="14" customWidth="1"/>
    <col min="122" max="122" width="14.109375" style="8" customWidth="1"/>
    <col min="123" max="123" width="13.88671875" style="11" customWidth="1"/>
    <col min="124" max="124" width="13" style="6" customWidth="1"/>
    <col min="125" max="125" width="16.44140625" style="288" customWidth="1"/>
    <col min="126" max="126" width="12.6640625" style="2" customWidth="1"/>
    <col min="127" max="127" width="12.44140625" style="6" customWidth="1"/>
    <col min="128" max="128" width="12.5546875" style="6" customWidth="1"/>
    <col min="129" max="129" width="15.88671875" style="16" customWidth="1"/>
    <col min="130" max="130" width="15.5546875" style="1" customWidth="1"/>
    <col min="131" max="131" width="8.88671875" style="1"/>
    <col min="132" max="132" width="22.6640625" style="17" customWidth="1"/>
    <col min="133" max="133" width="19.6640625" style="1" customWidth="1"/>
    <col min="134" max="134" width="8.88671875" style="1"/>
    <col min="135" max="135" width="22.6640625" style="17" customWidth="1"/>
    <col min="136" max="136" width="8.88671875" style="1"/>
    <col min="137" max="137" width="26.33203125" style="1" customWidth="1"/>
    <col min="138" max="16384" width="8.88671875" style="1"/>
  </cols>
  <sheetData>
    <row r="1" spans="1:137" ht="17.399999999999999" x14ac:dyDescent="0.3">
      <c r="A1" s="1" t="s">
        <v>0</v>
      </c>
      <c r="E1" s="286" t="s">
        <v>1057</v>
      </c>
      <c r="BU1" s="287"/>
      <c r="CA1" s="287"/>
    </row>
    <row r="2" spans="1:137" x14ac:dyDescent="0.3">
      <c r="BU2" s="19"/>
      <c r="CA2" s="19"/>
      <c r="CW2" s="310"/>
      <c r="DA2" s="12"/>
    </row>
    <row r="3" spans="1:137" ht="24" x14ac:dyDescent="0.3">
      <c r="A3" s="23" t="s">
        <v>2</v>
      </c>
      <c r="E3" s="308" t="s">
        <v>1058</v>
      </c>
      <c r="G3" s="289"/>
      <c r="H3" s="14"/>
      <c r="AS3" s="290" t="s">
        <v>891</v>
      </c>
      <c r="BU3" s="24"/>
      <c r="DA3" s="12"/>
      <c r="DB3" s="25"/>
      <c r="DF3" s="25"/>
      <c r="DG3" s="26"/>
      <c r="DH3" s="7"/>
      <c r="DP3" s="424" t="s">
        <v>995</v>
      </c>
      <c r="DQ3" s="425"/>
      <c r="DR3" s="426"/>
      <c r="DW3" s="28" t="s">
        <v>6</v>
      </c>
      <c r="DZ3" s="16" t="s">
        <v>1015</v>
      </c>
    </row>
    <row r="4" spans="1:137" x14ac:dyDescent="0.3">
      <c r="CV4" s="311"/>
      <c r="CX4" s="312"/>
      <c r="DG4" s="26"/>
      <c r="DH4" s="7"/>
      <c r="DI4" s="31" t="s">
        <v>1047</v>
      </c>
    </row>
    <row r="5" spans="1:137" ht="18.600000000000001" thickBot="1" x14ac:dyDescent="0.35">
      <c r="C5" s="1">
        <v>1</v>
      </c>
      <c r="D5" s="32">
        <f>C5+1</f>
        <v>2</v>
      </c>
      <c r="E5" s="33">
        <f t="shared" ref="E5:BP5" si="0">D5+1</f>
        <v>3</v>
      </c>
      <c r="F5" s="32">
        <f t="shared" si="0"/>
        <v>4</v>
      </c>
      <c r="G5" s="32">
        <f t="shared" si="0"/>
        <v>5</v>
      </c>
      <c r="H5" s="32">
        <f t="shared" si="0"/>
        <v>6</v>
      </c>
      <c r="I5" s="32">
        <f t="shared" si="0"/>
        <v>7</v>
      </c>
      <c r="J5" s="32">
        <f t="shared" si="0"/>
        <v>8</v>
      </c>
      <c r="K5" s="32">
        <f t="shared" si="0"/>
        <v>9</v>
      </c>
      <c r="L5" s="32">
        <f t="shared" si="0"/>
        <v>10</v>
      </c>
      <c r="M5" s="32">
        <f t="shared" si="0"/>
        <v>11</v>
      </c>
      <c r="N5" s="32">
        <f t="shared" si="0"/>
        <v>12</v>
      </c>
      <c r="O5" s="32">
        <f t="shared" si="0"/>
        <v>13</v>
      </c>
      <c r="P5" s="32">
        <f t="shared" si="0"/>
        <v>14</v>
      </c>
      <c r="Q5" s="32">
        <f t="shared" si="0"/>
        <v>15</v>
      </c>
      <c r="R5" s="32">
        <f t="shared" si="0"/>
        <v>16</v>
      </c>
      <c r="S5" s="32">
        <f t="shared" si="0"/>
        <v>17</v>
      </c>
      <c r="T5" s="32">
        <f t="shared" si="0"/>
        <v>18</v>
      </c>
      <c r="U5" s="32">
        <f t="shared" si="0"/>
        <v>19</v>
      </c>
      <c r="V5" s="32">
        <f t="shared" si="0"/>
        <v>20</v>
      </c>
      <c r="W5" s="32">
        <f t="shared" si="0"/>
        <v>21</v>
      </c>
      <c r="X5" s="32">
        <f t="shared" si="0"/>
        <v>22</v>
      </c>
      <c r="Y5" s="32">
        <f t="shared" si="0"/>
        <v>23</v>
      </c>
      <c r="Z5" s="32">
        <f t="shared" si="0"/>
        <v>24</v>
      </c>
      <c r="AA5" s="32">
        <f t="shared" si="0"/>
        <v>25</v>
      </c>
      <c r="AB5" s="32">
        <f t="shared" si="0"/>
        <v>26</v>
      </c>
      <c r="AC5" s="32">
        <f t="shared" si="0"/>
        <v>27</v>
      </c>
      <c r="AD5" s="32">
        <f t="shared" si="0"/>
        <v>28</v>
      </c>
      <c r="AE5" s="32">
        <f t="shared" si="0"/>
        <v>29</v>
      </c>
      <c r="AF5" s="32">
        <f t="shared" si="0"/>
        <v>30</v>
      </c>
      <c r="AG5" s="32">
        <f t="shared" si="0"/>
        <v>31</v>
      </c>
      <c r="AH5" s="32">
        <f t="shared" si="0"/>
        <v>32</v>
      </c>
      <c r="AI5" s="32">
        <f t="shared" si="0"/>
        <v>33</v>
      </c>
      <c r="AJ5" s="32">
        <f t="shared" si="0"/>
        <v>34</v>
      </c>
      <c r="AK5" s="32">
        <f t="shared" si="0"/>
        <v>35</v>
      </c>
      <c r="AL5" s="32">
        <f t="shared" si="0"/>
        <v>36</v>
      </c>
      <c r="AM5" s="32">
        <f t="shared" si="0"/>
        <v>37</v>
      </c>
      <c r="AN5" s="32">
        <f t="shared" si="0"/>
        <v>38</v>
      </c>
      <c r="AO5" s="32">
        <f t="shared" si="0"/>
        <v>39</v>
      </c>
      <c r="AP5" s="32">
        <f t="shared" si="0"/>
        <v>40</v>
      </c>
      <c r="AQ5" s="32">
        <f t="shared" si="0"/>
        <v>41</v>
      </c>
      <c r="AR5" s="32">
        <f t="shared" si="0"/>
        <v>42</v>
      </c>
      <c r="AS5" s="32">
        <f t="shared" si="0"/>
        <v>43</v>
      </c>
      <c r="AT5" s="32">
        <f t="shared" si="0"/>
        <v>44</v>
      </c>
      <c r="AU5" s="32">
        <f t="shared" si="0"/>
        <v>45</v>
      </c>
      <c r="AV5" s="32">
        <f t="shared" si="0"/>
        <v>46</v>
      </c>
      <c r="AW5" s="32">
        <f t="shared" si="0"/>
        <v>47</v>
      </c>
      <c r="AX5" s="32">
        <f t="shared" si="0"/>
        <v>48</v>
      </c>
      <c r="AY5" s="32">
        <f t="shared" si="0"/>
        <v>49</v>
      </c>
      <c r="AZ5" s="32">
        <f t="shared" si="0"/>
        <v>50</v>
      </c>
      <c r="BA5" s="32">
        <f t="shared" si="0"/>
        <v>51</v>
      </c>
      <c r="BB5" s="32">
        <f t="shared" si="0"/>
        <v>52</v>
      </c>
      <c r="BC5" s="32">
        <f t="shared" si="0"/>
        <v>53</v>
      </c>
      <c r="BD5" s="32">
        <f t="shared" si="0"/>
        <v>54</v>
      </c>
      <c r="BE5" s="32">
        <f t="shared" si="0"/>
        <v>55</v>
      </c>
      <c r="BF5" s="32">
        <f t="shared" si="0"/>
        <v>56</v>
      </c>
      <c r="BG5" s="32">
        <f t="shared" si="0"/>
        <v>57</v>
      </c>
      <c r="BH5" s="32">
        <f t="shared" si="0"/>
        <v>58</v>
      </c>
      <c r="BI5" s="32">
        <f t="shared" si="0"/>
        <v>59</v>
      </c>
      <c r="BJ5" s="32">
        <f t="shared" si="0"/>
        <v>60</v>
      </c>
      <c r="BK5" s="32">
        <f t="shared" si="0"/>
        <v>61</v>
      </c>
      <c r="BL5" s="32">
        <f t="shared" si="0"/>
        <v>62</v>
      </c>
      <c r="BM5" s="32">
        <f t="shared" si="0"/>
        <v>63</v>
      </c>
      <c r="BN5" s="32">
        <f t="shared" si="0"/>
        <v>64</v>
      </c>
      <c r="BO5" s="32">
        <f t="shared" si="0"/>
        <v>65</v>
      </c>
      <c r="BP5" s="32">
        <f t="shared" si="0"/>
        <v>66</v>
      </c>
      <c r="BQ5" s="32">
        <f t="shared" ref="BQ5:EA5" si="1">BP5+1</f>
        <v>67</v>
      </c>
      <c r="BR5" s="32">
        <f t="shared" si="1"/>
        <v>68</v>
      </c>
      <c r="BS5" s="32">
        <f t="shared" si="1"/>
        <v>69</v>
      </c>
      <c r="BT5" s="32">
        <f t="shared" si="1"/>
        <v>70</v>
      </c>
      <c r="BU5" s="32">
        <f t="shared" si="1"/>
        <v>71</v>
      </c>
      <c r="BV5" s="32">
        <f t="shared" si="1"/>
        <v>72</v>
      </c>
      <c r="BW5" s="32">
        <f t="shared" si="1"/>
        <v>73</v>
      </c>
      <c r="BX5" s="32">
        <f t="shared" si="1"/>
        <v>74</v>
      </c>
      <c r="BY5" s="32">
        <f t="shared" si="1"/>
        <v>75</v>
      </c>
      <c r="BZ5" s="32">
        <f t="shared" si="1"/>
        <v>76</v>
      </c>
      <c r="CA5" s="32">
        <f t="shared" si="1"/>
        <v>77</v>
      </c>
      <c r="CB5" s="32">
        <f t="shared" si="1"/>
        <v>78</v>
      </c>
      <c r="CC5" s="32">
        <f t="shared" si="1"/>
        <v>79</v>
      </c>
      <c r="CD5" s="32">
        <f t="shared" si="1"/>
        <v>80</v>
      </c>
      <c r="CE5" s="32">
        <f t="shared" si="1"/>
        <v>81</v>
      </c>
      <c r="CF5" s="32">
        <f t="shared" si="1"/>
        <v>82</v>
      </c>
      <c r="CG5" s="32">
        <f t="shared" si="1"/>
        <v>83</v>
      </c>
      <c r="CH5" s="32">
        <f t="shared" si="1"/>
        <v>84</v>
      </c>
      <c r="CI5" s="32">
        <f t="shared" si="1"/>
        <v>85</v>
      </c>
      <c r="CJ5" s="32">
        <f t="shared" si="1"/>
        <v>86</v>
      </c>
      <c r="CK5" s="32">
        <f t="shared" si="1"/>
        <v>87</v>
      </c>
      <c r="CL5" s="32">
        <f t="shared" si="1"/>
        <v>88</v>
      </c>
      <c r="CM5" s="32">
        <f t="shared" si="1"/>
        <v>89</v>
      </c>
      <c r="CN5" s="32">
        <f t="shared" si="1"/>
        <v>90</v>
      </c>
      <c r="CO5" s="32">
        <f t="shared" si="1"/>
        <v>91</v>
      </c>
      <c r="CP5" s="32">
        <f t="shared" si="1"/>
        <v>92</v>
      </c>
      <c r="CQ5" s="32">
        <f t="shared" si="1"/>
        <v>93</v>
      </c>
      <c r="CR5" s="32">
        <f t="shared" si="1"/>
        <v>94</v>
      </c>
      <c r="CS5" s="32">
        <f t="shared" si="1"/>
        <v>95</v>
      </c>
      <c r="CT5" s="32">
        <f t="shared" si="1"/>
        <v>96</v>
      </c>
      <c r="CU5" s="32">
        <f t="shared" si="1"/>
        <v>97</v>
      </c>
      <c r="CV5" s="32">
        <f t="shared" si="1"/>
        <v>98</v>
      </c>
      <c r="CW5" s="32">
        <f t="shared" si="1"/>
        <v>99</v>
      </c>
      <c r="CX5" s="32">
        <f t="shared" si="1"/>
        <v>100</v>
      </c>
      <c r="CY5" s="32">
        <f t="shared" si="1"/>
        <v>101</v>
      </c>
      <c r="CZ5" s="32">
        <f t="shared" si="1"/>
        <v>102</v>
      </c>
      <c r="DA5" s="32">
        <f t="shared" si="1"/>
        <v>103</v>
      </c>
      <c r="DB5" s="32">
        <f t="shared" si="1"/>
        <v>104</v>
      </c>
      <c r="DC5" s="32">
        <f t="shared" si="1"/>
        <v>105</v>
      </c>
      <c r="DD5" s="32">
        <f t="shared" si="1"/>
        <v>106</v>
      </c>
      <c r="DE5" s="32">
        <f t="shared" si="1"/>
        <v>107</v>
      </c>
      <c r="DF5" s="32">
        <f t="shared" si="1"/>
        <v>108</v>
      </c>
      <c r="DG5" s="34">
        <f t="shared" si="1"/>
        <v>109</v>
      </c>
      <c r="DH5" s="34">
        <f t="shared" si="1"/>
        <v>110</v>
      </c>
      <c r="DI5" s="32">
        <f t="shared" si="1"/>
        <v>111</v>
      </c>
      <c r="DJ5" s="32">
        <f t="shared" si="1"/>
        <v>112</v>
      </c>
      <c r="DK5" s="32">
        <f t="shared" si="1"/>
        <v>113</v>
      </c>
      <c r="DL5" s="32">
        <f t="shared" si="1"/>
        <v>114</v>
      </c>
      <c r="DM5" s="32">
        <f t="shared" si="1"/>
        <v>115</v>
      </c>
      <c r="DN5" s="32">
        <f t="shared" si="1"/>
        <v>116</v>
      </c>
      <c r="DO5" s="32">
        <f t="shared" si="1"/>
        <v>117</v>
      </c>
      <c r="DP5" s="32">
        <f t="shared" si="1"/>
        <v>118</v>
      </c>
      <c r="DQ5" s="32">
        <f t="shared" si="1"/>
        <v>119</v>
      </c>
      <c r="DR5" s="32">
        <f t="shared" si="1"/>
        <v>120</v>
      </c>
      <c r="DS5" s="34">
        <f t="shared" si="1"/>
        <v>121</v>
      </c>
      <c r="DT5" s="32">
        <f t="shared" si="1"/>
        <v>122</v>
      </c>
      <c r="DU5" s="291">
        <f t="shared" si="1"/>
        <v>123</v>
      </c>
      <c r="DV5" s="514">
        <f t="shared" si="1"/>
        <v>124</v>
      </c>
      <c r="DW5" s="32">
        <f t="shared" si="1"/>
        <v>125</v>
      </c>
      <c r="DX5" s="32">
        <f t="shared" si="1"/>
        <v>126</v>
      </c>
      <c r="DY5" s="35">
        <f t="shared" si="1"/>
        <v>127</v>
      </c>
      <c r="DZ5" s="32">
        <f t="shared" si="1"/>
        <v>128</v>
      </c>
      <c r="EA5" s="32">
        <f t="shared" si="1"/>
        <v>129</v>
      </c>
      <c r="EB5" s="32">
        <f>EA5+1</f>
        <v>130</v>
      </c>
      <c r="EC5" s="32">
        <f>EB5+1</f>
        <v>131</v>
      </c>
      <c r="ED5" s="32">
        <f>EC5+1</f>
        <v>132</v>
      </c>
      <c r="EE5" s="32">
        <f>ED5+1</f>
        <v>133</v>
      </c>
    </row>
    <row r="6" spans="1:137" s="40" customFormat="1" ht="35.25" customHeight="1" thickBot="1" x14ac:dyDescent="0.35">
      <c r="A6" s="744" t="s">
        <v>10</v>
      </c>
      <c r="B6" s="647" t="s">
        <v>11</v>
      </c>
      <c r="C6" s="647" t="s">
        <v>12</v>
      </c>
      <c r="D6" s="748" t="s">
        <v>13</v>
      </c>
      <c r="E6" s="751" t="s">
        <v>14</v>
      </c>
      <c r="F6" s="754" t="s">
        <v>15</v>
      </c>
      <c r="G6" s="757" t="s">
        <v>16</v>
      </c>
      <c r="H6" s="760" t="s">
        <v>17</v>
      </c>
      <c r="I6" s="763" t="s">
        <v>18</v>
      </c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763"/>
      <c r="AD6" s="763"/>
      <c r="AE6" s="763"/>
      <c r="AF6" s="763"/>
      <c r="AG6" s="763"/>
      <c r="AH6" s="763"/>
      <c r="AI6" s="764"/>
      <c r="AJ6" s="765" t="s">
        <v>19</v>
      </c>
      <c r="AK6" s="741"/>
      <c r="AL6" s="766"/>
      <c r="AM6" s="661" t="s">
        <v>20</v>
      </c>
      <c r="AN6" s="741"/>
      <c r="AO6" s="741"/>
      <c r="AP6" s="667" t="s">
        <v>21</v>
      </c>
      <c r="AQ6" s="741"/>
      <c r="AR6" s="741"/>
      <c r="AS6" s="671" t="s">
        <v>22</v>
      </c>
      <c r="AT6" s="716"/>
      <c r="AU6" s="717"/>
      <c r="AV6" s="721" t="s">
        <v>23</v>
      </c>
      <c r="AW6" s="721"/>
      <c r="AX6" s="721"/>
      <c r="AY6" s="721"/>
      <c r="AZ6" s="721"/>
      <c r="BA6" s="721"/>
      <c r="BB6" s="721"/>
      <c r="BC6" s="721"/>
      <c r="BD6" s="721"/>
      <c r="BE6" s="721"/>
      <c r="BF6" s="721"/>
      <c r="BG6" s="721"/>
      <c r="BH6" s="721"/>
      <c r="BI6" s="721"/>
      <c r="BJ6" s="721"/>
      <c r="BK6" s="721"/>
      <c r="BL6" s="721"/>
      <c r="BM6" s="721"/>
      <c r="BN6" s="721"/>
      <c r="BO6" s="721"/>
      <c r="BP6" s="721"/>
      <c r="BQ6" s="722"/>
      <c r="BR6" s="722"/>
      <c r="BS6" s="723"/>
      <c r="BT6" s="667" t="s">
        <v>24</v>
      </c>
      <c r="BU6" s="662"/>
      <c r="BV6" s="668"/>
      <c r="BW6" s="667" t="s">
        <v>25</v>
      </c>
      <c r="BX6" s="662"/>
      <c r="BY6" s="668"/>
      <c r="BZ6" s="730" t="s">
        <v>26</v>
      </c>
      <c r="CA6" s="731"/>
      <c r="CB6" s="731"/>
      <c r="CC6" s="667" t="s">
        <v>27</v>
      </c>
      <c r="CD6" s="662"/>
      <c r="CE6" s="668"/>
      <c r="CF6" s="661" t="s">
        <v>28</v>
      </c>
      <c r="CG6" s="662"/>
      <c r="CH6" s="662"/>
      <c r="CI6" s="664" t="s">
        <v>29</v>
      </c>
      <c r="CJ6" s="665"/>
      <c r="CK6" s="665"/>
      <c r="CL6" s="665"/>
      <c r="CM6" s="665"/>
      <c r="CN6" s="665"/>
      <c r="CO6" s="665"/>
      <c r="CP6" s="665"/>
      <c r="CQ6" s="666"/>
      <c r="CR6" s="667" t="s">
        <v>30</v>
      </c>
      <c r="CS6" s="697"/>
      <c r="CT6" s="698"/>
      <c r="CU6" s="702" t="s">
        <v>31</v>
      </c>
      <c r="CV6" s="703"/>
      <c r="CW6" s="704"/>
      <c r="CX6" s="671" t="s">
        <v>32</v>
      </c>
      <c r="CY6" s="708"/>
      <c r="CZ6" s="709"/>
      <c r="DA6" s="713" t="str">
        <f>'[8]побудинковий звіт'!$DA$6:$DA$8</f>
        <v>Залишок коштів по будинку станом на 01.03.2026 року (за період надання послуги з управління) "-" - борг підприємства; "+" - борг населення</v>
      </c>
      <c r="DB6" s="8"/>
      <c r="DC6" s="687" t="str">
        <f>'[8]побудинковий звіт'!$DC$6:$DD$6</f>
        <v>Станом на 01.03.2026</v>
      </c>
      <c r="DD6" s="688"/>
      <c r="DE6" s="689" t="s">
        <v>35</v>
      </c>
      <c r="DF6" s="691" t="s">
        <v>36</v>
      </c>
      <c r="DG6" s="693" t="s">
        <v>37</v>
      </c>
      <c r="DH6" s="38"/>
      <c r="DI6" s="681" t="s">
        <v>39</v>
      </c>
      <c r="DJ6" s="681" t="s">
        <v>40</v>
      </c>
      <c r="DK6" s="681" t="s">
        <v>41</v>
      </c>
      <c r="DL6" s="683" t="s">
        <v>42</v>
      </c>
      <c r="DM6" s="684"/>
      <c r="DN6" s="684"/>
      <c r="DP6" s="41"/>
      <c r="DQ6" s="42" t="s">
        <v>43</v>
      </c>
      <c r="DR6" s="41"/>
      <c r="DS6" s="43"/>
      <c r="DT6" s="41"/>
      <c r="DU6" s="292"/>
      <c r="DV6" s="48"/>
      <c r="DW6" s="685" t="s">
        <v>44</v>
      </c>
      <c r="DX6" s="686"/>
      <c r="DY6" s="47" t="s">
        <v>45</v>
      </c>
      <c r="DZ6" s="39" t="s">
        <v>996</v>
      </c>
      <c r="EB6" s="674" t="s">
        <v>46</v>
      </c>
      <c r="EE6" s="674" t="s">
        <v>47</v>
      </c>
      <c r="EG6" s="674" t="s">
        <v>892</v>
      </c>
    </row>
    <row r="7" spans="1:137" s="40" customFormat="1" ht="38.700000000000003" customHeight="1" thickBot="1" x14ac:dyDescent="0.35">
      <c r="A7" s="745"/>
      <c r="B7" s="747"/>
      <c r="C7" s="747"/>
      <c r="D7" s="749"/>
      <c r="E7" s="752"/>
      <c r="F7" s="755"/>
      <c r="G7" s="758"/>
      <c r="H7" s="761"/>
      <c r="I7" s="677" t="s">
        <v>49</v>
      </c>
      <c r="J7" s="678"/>
      <c r="K7" s="679"/>
      <c r="L7" s="680" t="s">
        <v>50</v>
      </c>
      <c r="M7" s="678"/>
      <c r="N7" s="679"/>
      <c r="O7" s="677" t="s">
        <v>51</v>
      </c>
      <c r="P7" s="678"/>
      <c r="Q7" s="678"/>
      <c r="R7" s="680" t="s">
        <v>52</v>
      </c>
      <c r="S7" s="678"/>
      <c r="T7" s="679"/>
      <c r="U7" s="677" t="s">
        <v>53</v>
      </c>
      <c r="V7" s="678"/>
      <c r="W7" s="678"/>
      <c r="X7" s="680" t="s">
        <v>54</v>
      </c>
      <c r="Y7" s="678"/>
      <c r="Z7" s="679"/>
      <c r="AA7" s="677" t="s">
        <v>55</v>
      </c>
      <c r="AB7" s="678"/>
      <c r="AC7" s="678"/>
      <c r="AD7" s="680" t="s">
        <v>56</v>
      </c>
      <c r="AE7" s="678"/>
      <c r="AF7" s="678"/>
      <c r="AG7" s="680" t="s">
        <v>57</v>
      </c>
      <c r="AH7" s="678"/>
      <c r="AI7" s="679"/>
      <c r="AJ7" s="767"/>
      <c r="AK7" s="743"/>
      <c r="AL7" s="768"/>
      <c r="AM7" s="743"/>
      <c r="AN7" s="743"/>
      <c r="AO7" s="743"/>
      <c r="AP7" s="742"/>
      <c r="AQ7" s="743"/>
      <c r="AR7" s="743"/>
      <c r="AS7" s="718"/>
      <c r="AT7" s="719"/>
      <c r="AU7" s="720"/>
      <c r="AV7" s="671" t="s">
        <v>58</v>
      </c>
      <c r="AW7" s="734"/>
      <c r="AX7" s="735"/>
      <c r="AY7" s="736" t="s">
        <v>59</v>
      </c>
      <c r="AZ7" s="737"/>
      <c r="BA7" s="737"/>
      <c r="BB7" s="671" t="s">
        <v>60</v>
      </c>
      <c r="BC7" s="734"/>
      <c r="BD7" s="735"/>
      <c r="BE7" s="736" t="s">
        <v>61</v>
      </c>
      <c r="BF7" s="737"/>
      <c r="BG7" s="737"/>
      <c r="BH7" s="671" t="s">
        <v>62</v>
      </c>
      <c r="BI7" s="734"/>
      <c r="BJ7" s="735"/>
      <c r="BK7" s="736" t="s">
        <v>63</v>
      </c>
      <c r="BL7" s="737"/>
      <c r="BM7" s="737"/>
      <c r="BN7" s="671" t="s">
        <v>64</v>
      </c>
      <c r="BO7" s="734"/>
      <c r="BP7" s="735"/>
      <c r="BQ7" s="738" t="s">
        <v>65</v>
      </c>
      <c r="BR7" s="739"/>
      <c r="BS7" s="740"/>
      <c r="BT7" s="724"/>
      <c r="BU7" s="725"/>
      <c r="BV7" s="726"/>
      <c r="BW7" s="727"/>
      <c r="BX7" s="728"/>
      <c r="BY7" s="729"/>
      <c r="BZ7" s="732"/>
      <c r="CA7" s="733"/>
      <c r="CB7" s="733"/>
      <c r="CC7" s="669"/>
      <c r="CD7" s="663"/>
      <c r="CE7" s="670"/>
      <c r="CF7" s="663"/>
      <c r="CG7" s="663"/>
      <c r="CH7" s="663"/>
      <c r="CI7" s="659" t="s">
        <v>66</v>
      </c>
      <c r="CJ7" s="660"/>
      <c r="CK7" s="660"/>
      <c r="CL7" s="671" t="s">
        <v>67</v>
      </c>
      <c r="CM7" s="672"/>
      <c r="CN7" s="673"/>
      <c r="CO7" s="671" t="s">
        <v>68</v>
      </c>
      <c r="CP7" s="672"/>
      <c r="CQ7" s="673"/>
      <c r="CR7" s="699"/>
      <c r="CS7" s="700"/>
      <c r="CT7" s="701"/>
      <c r="CU7" s="705"/>
      <c r="CV7" s="706"/>
      <c r="CW7" s="707"/>
      <c r="CX7" s="710"/>
      <c r="CY7" s="711"/>
      <c r="CZ7" s="712"/>
      <c r="DA7" s="714"/>
      <c r="DB7" s="8"/>
      <c r="DC7" s="696" t="s">
        <v>69</v>
      </c>
      <c r="DD7" s="690"/>
      <c r="DE7" s="690"/>
      <c r="DF7" s="692"/>
      <c r="DG7" s="694"/>
      <c r="DH7" s="46"/>
      <c r="DI7" s="682"/>
      <c r="DJ7" s="682"/>
      <c r="DK7" s="682"/>
      <c r="DL7" s="51"/>
      <c r="DM7" s="51" t="s">
        <v>71</v>
      </c>
      <c r="DN7" s="49"/>
      <c r="DP7" s="41"/>
      <c r="DQ7" s="52"/>
      <c r="DR7" s="41"/>
      <c r="DS7" s="43"/>
      <c r="DT7" s="41"/>
      <c r="DU7" s="292"/>
      <c r="DV7" s="48"/>
      <c r="DW7" s="45" t="s">
        <v>72</v>
      </c>
      <c r="DX7" s="45" t="s">
        <v>73</v>
      </c>
      <c r="DY7" s="47"/>
      <c r="DZ7" s="39" t="s">
        <v>840</v>
      </c>
      <c r="EB7" s="675"/>
      <c r="EE7" s="675"/>
      <c r="EG7" s="675"/>
    </row>
    <row r="8" spans="1:137" s="75" customFormat="1" ht="72" customHeight="1" thickBot="1" x14ac:dyDescent="0.35">
      <c r="A8" s="746"/>
      <c r="B8" s="648"/>
      <c r="C8" s="648"/>
      <c r="D8" s="750"/>
      <c r="E8" s="753"/>
      <c r="F8" s="756"/>
      <c r="G8" s="759"/>
      <c r="H8" s="762"/>
      <c r="I8" s="596" t="s">
        <v>74</v>
      </c>
      <c r="J8" s="54" t="s">
        <v>73</v>
      </c>
      <c r="K8" s="55" t="s">
        <v>75</v>
      </c>
      <c r="L8" s="56" t="s">
        <v>74</v>
      </c>
      <c r="M8" s="57" t="s">
        <v>73</v>
      </c>
      <c r="N8" s="58" t="s">
        <v>75</v>
      </c>
      <c r="O8" s="59" t="s">
        <v>74</v>
      </c>
      <c r="P8" s="57" t="s">
        <v>73</v>
      </c>
      <c r="Q8" s="60" t="s">
        <v>75</v>
      </c>
      <c r="R8" s="56" t="s">
        <v>74</v>
      </c>
      <c r="S8" s="57" t="s">
        <v>73</v>
      </c>
      <c r="T8" s="58" t="s">
        <v>75</v>
      </c>
      <c r="U8" s="59" t="s">
        <v>74</v>
      </c>
      <c r="V8" s="57" t="s">
        <v>73</v>
      </c>
      <c r="W8" s="60" t="s">
        <v>75</v>
      </c>
      <c r="X8" s="56" t="s">
        <v>74</v>
      </c>
      <c r="Y8" s="57" t="s">
        <v>73</v>
      </c>
      <c r="Z8" s="58" t="s">
        <v>75</v>
      </c>
      <c r="AA8" s="59" t="s">
        <v>74</v>
      </c>
      <c r="AB8" s="57" t="s">
        <v>73</v>
      </c>
      <c r="AC8" s="60" t="s">
        <v>75</v>
      </c>
      <c r="AD8" s="56" t="s">
        <v>74</v>
      </c>
      <c r="AE8" s="57" t="s">
        <v>73</v>
      </c>
      <c r="AF8" s="60" t="s">
        <v>75</v>
      </c>
      <c r="AG8" s="61" t="s">
        <v>74</v>
      </c>
      <c r="AH8" s="57" t="s">
        <v>73</v>
      </c>
      <c r="AI8" s="58" t="s">
        <v>75</v>
      </c>
      <c r="AJ8" s="62" t="s">
        <v>74</v>
      </c>
      <c r="AK8" s="63" t="s">
        <v>73</v>
      </c>
      <c r="AL8" s="64" t="s">
        <v>75</v>
      </c>
      <c r="AM8" s="62" t="s">
        <v>74</v>
      </c>
      <c r="AN8" s="63" t="s">
        <v>73</v>
      </c>
      <c r="AO8" s="65" t="s">
        <v>75</v>
      </c>
      <c r="AP8" s="66" t="s">
        <v>74</v>
      </c>
      <c r="AQ8" s="63" t="s">
        <v>73</v>
      </c>
      <c r="AR8" s="65" t="s">
        <v>75</v>
      </c>
      <c r="AS8" s="66" t="s">
        <v>74</v>
      </c>
      <c r="AT8" s="293" t="s">
        <v>73</v>
      </c>
      <c r="AU8" s="64" t="s">
        <v>75</v>
      </c>
      <c r="AV8" s="66" t="s">
        <v>74</v>
      </c>
      <c r="AW8" s="63" t="s">
        <v>73</v>
      </c>
      <c r="AX8" s="64" t="s">
        <v>75</v>
      </c>
      <c r="AY8" s="62" t="s">
        <v>74</v>
      </c>
      <c r="AZ8" s="63" t="s">
        <v>73</v>
      </c>
      <c r="BA8" s="65" t="s">
        <v>75</v>
      </c>
      <c r="BB8" s="66" t="s">
        <v>74</v>
      </c>
      <c r="BC8" s="63" t="s">
        <v>73</v>
      </c>
      <c r="BD8" s="64" t="s">
        <v>75</v>
      </c>
      <c r="BE8" s="62" t="s">
        <v>74</v>
      </c>
      <c r="BF8" s="63" t="s">
        <v>73</v>
      </c>
      <c r="BG8" s="65" t="s">
        <v>75</v>
      </c>
      <c r="BH8" s="66" t="s">
        <v>74</v>
      </c>
      <c r="BI8" s="63" t="s">
        <v>73</v>
      </c>
      <c r="BJ8" s="64" t="s">
        <v>75</v>
      </c>
      <c r="BK8" s="62" t="s">
        <v>74</v>
      </c>
      <c r="BL8" s="63" t="s">
        <v>73</v>
      </c>
      <c r="BM8" s="65" t="s">
        <v>75</v>
      </c>
      <c r="BN8" s="66" t="s">
        <v>74</v>
      </c>
      <c r="BO8" s="63" t="s">
        <v>73</v>
      </c>
      <c r="BP8" s="64" t="s">
        <v>75</v>
      </c>
      <c r="BQ8" s="67" t="s">
        <v>74</v>
      </c>
      <c r="BR8" s="63" t="s">
        <v>73</v>
      </c>
      <c r="BS8" s="64" t="s">
        <v>75</v>
      </c>
      <c r="BT8" s="66" t="s">
        <v>74</v>
      </c>
      <c r="BU8" s="63" t="s">
        <v>73</v>
      </c>
      <c r="BV8" s="64" t="s">
        <v>75</v>
      </c>
      <c r="BW8" s="67" t="s">
        <v>74</v>
      </c>
      <c r="BX8" s="63" t="s">
        <v>73</v>
      </c>
      <c r="BY8" s="64" t="s">
        <v>75</v>
      </c>
      <c r="BZ8" s="67" t="s">
        <v>74</v>
      </c>
      <c r="CA8" s="63" t="s">
        <v>73</v>
      </c>
      <c r="CB8" s="65" t="s">
        <v>75</v>
      </c>
      <c r="CC8" s="67" t="s">
        <v>74</v>
      </c>
      <c r="CD8" s="63" t="s">
        <v>73</v>
      </c>
      <c r="CE8" s="64" t="s">
        <v>75</v>
      </c>
      <c r="CF8" s="68" t="s">
        <v>74</v>
      </c>
      <c r="CG8" s="63" t="s">
        <v>73</v>
      </c>
      <c r="CH8" s="65" t="s">
        <v>75</v>
      </c>
      <c r="CI8" s="67" t="s">
        <v>74</v>
      </c>
      <c r="CJ8" s="63" t="s">
        <v>73</v>
      </c>
      <c r="CK8" s="65" t="s">
        <v>75</v>
      </c>
      <c r="CL8" s="67" t="s">
        <v>74</v>
      </c>
      <c r="CM8" s="63" t="s">
        <v>73</v>
      </c>
      <c r="CN8" s="64" t="s">
        <v>75</v>
      </c>
      <c r="CO8" s="67" t="s">
        <v>74</v>
      </c>
      <c r="CP8" s="63" t="s">
        <v>73</v>
      </c>
      <c r="CQ8" s="64" t="s">
        <v>75</v>
      </c>
      <c r="CR8" s="67" t="s">
        <v>74</v>
      </c>
      <c r="CS8" s="63" t="s">
        <v>73</v>
      </c>
      <c r="CT8" s="64" t="s">
        <v>75</v>
      </c>
      <c r="CU8" s="61" t="s">
        <v>76</v>
      </c>
      <c r="CV8" s="69" t="s">
        <v>73</v>
      </c>
      <c r="CW8" s="60" t="s">
        <v>75</v>
      </c>
      <c r="CX8" s="70" t="s">
        <v>72</v>
      </c>
      <c r="CY8" s="71" t="s">
        <v>73</v>
      </c>
      <c r="CZ8" s="72" t="s">
        <v>75</v>
      </c>
      <c r="DA8" s="715"/>
      <c r="DB8" s="8"/>
      <c r="DC8" s="73" t="s">
        <v>77</v>
      </c>
      <c r="DD8" s="74" t="s">
        <v>78</v>
      </c>
      <c r="DE8" s="690"/>
      <c r="DF8" s="692"/>
      <c r="DG8" s="695"/>
      <c r="DH8" s="294" t="s">
        <v>893</v>
      </c>
      <c r="DI8" s="682"/>
      <c r="DJ8" s="682"/>
      <c r="DK8" s="682"/>
      <c r="DL8" s="51" t="s">
        <v>79</v>
      </c>
      <c r="DM8" s="51" t="s">
        <v>80</v>
      </c>
      <c r="DN8" s="39" t="s">
        <v>81</v>
      </c>
      <c r="DP8" s="39" t="s">
        <v>82</v>
      </c>
      <c r="DQ8" s="52" t="s">
        <v>83</v>
      </c>
      <c r="DR8" s="39" t="s">
        <v>81</v>
      </c>
      <c r="DS8" s="76"/>
      <c r="DT8" s="77"/>
      <c r="DU8" s="295" t="s">
        <v>84</v>
      </c>
      <c r="DV8" s="80" t="s">
        <v>894</v>
      </c>
      <c r="DW8" s="45"/>
      <c r="DX8" s="45"/>
      <c r="DY8" s="79"/>
      <c r="DZ8" s="39" t="s">
        <v>997</v>
      </c>
      <c r="EB8" s="676"/>
      <c r="EE8" s="676"/>
      <c r="EG8" s="676"/>
    </row>
    <row r="9" spans="1:137" ht="19.95" customHeight="1" x14ac:dyDescent="0.3">
      <c r="A9" s="81">
        <v>150001053</v>
      </c>
      <c r="B9" s="82" t="s">
        <v>86</v>
      </c>
      <c r="C9" s="83" t="s">
        <v>87</v>
      </c>
      <c r="D9" s="83" t="s">
        <v>87</v>
      </c>
      <c r="E9" s="84">
        <f t="shared" ref="E9:E72" si="2">F9+H9</f>
        <v>372.8</v>
      </c>
      <c r="F9" s="115">
        <f>'[8]побудинковий звіт'!F9</f>
        <v>372.8</v>
      </c>
      <c r="G9" s="87">
        <f>'[8]побудинковий звіт'!G9</f>
        <v>0</v>
      </c>
      <c r="H9" s="601">
        <f>'[8]побудинковий звіт'!H9</f>
        <v>0</v>
      </c>
      <c r="I9" s="595">
        <f>'звіт 03.19-03.24'!H9+'[9]побудинковий звіт'!I9+'[8]побудинковий звіт'!I9</f>
        <v>13839.078298186438</v>
      </c>
      <c r="J9" s="595">
        <f>'звіт 03.19-03.24'!I9+'[9]побудинковий звіт'!J9+'[8]побудинковий звіт'!J9</f>
        <v>13000.146069072536</v>
      </c>
      <c r="K9" s="89">
        <f t="shared" ref="K9:K72" si="3">J9-I9</f>
        <v>-838.93222911390149</v>
      </c>
      <c r="L9" s="595">
        <f>'звіт 03.19-03.24'!K9+'[9]побудинковий звіт'!L9+'[8]побудинковий звіт'!L9</f>
        <v>2413.7274100326381</v>
      </c>
      <c r="M9" s="595">
        <f>'звіт 03.19-03.24'!L9+'[9]побудинковий звіт'!M9+'[8]побудинковий звіт'!M9</f>
        <v>2264.3489187406526</v>
      </c>
      <c r="N9" s="89">
        <f t="shared" ref="N9:N72" si="4">M9-L9</f>
        <v>-149.37849129198548</v>
      </c>
      <c r="O9" s="595">
        <f>'звіт 03.19-03.24'!N9+'[9]побудинковий звіт'!O9+'[8]побудинковий звіт'!O9</f>
        <v>4507.5192292150059</v>
      </c>
      <c r="P9" s="595">
        <f>'звіт 03.19-03.24'!O9+'[9]побудинковий звіт'!P9+'[8]побудинковий звіт'!P9</f>
        <v>4464.3755677491963</v>
      </c>
      <c r="Q9" s="89">
        <f t="shared" ref="Q9:Q72" si="5">P9-O9</f>
        <v>-43.1436614658096</v>
      </c>
      <c r="R9" s="595">
        <f>'звіт 03.19-03.24'!Q9+'[9]побудинковий звіт'!R9+'[8]побудинковий звіт'!R9</f>
        <v>0</v>
      </c>
      <c r="S9" s="595">
        <f>'звіт 03.19-03.24'!R9+'[9]побудинковий звіт'!S9+'[8]побудинковий звіт'!S9</f>
        <v>0</v>
      </c>
      <c r="T9" s="89">
        <f t="shared" ref="T9:T72" si="6">S9-R9</f>
        <v>0</v>
      </c>
      <c r="U9" s="595">
        <f>'звіт 03.19-03.24'!T9+'[9]побудинковий звіт'!U9+'[8]побудинковий звіт'!U9</f>
        <v>0</v>
      </c>
      <c r="V9" s="595">
        <f>'звіт 03.19-03.24'!U9+'[9]побудинковий звіт'!V9+'[8]побудинковий звіт'!V9</f>
        <v>0</v>
      </c>
      <c r="W9" s="89">
        <f t="shared" ref="W9:W72" si="7">V9-U9</f>
        <v>0</v>
      </c>
      <c r="X9" s="595">
        <f>'звіт 03.19-03.24'!W9+'[9]побудинковий звіт'!X9+'[8]побудинковий звіт'!X9</f>
        <v>3005.5582531914356</v>
      </c>
      <c r="Y9" s="595">
        <f>'звіт 03.19-03.24'!X9+'[9]побудинковий звіт'!Y9+'[8]побудинковий звіт'!Y9</f>
        <v>3725.6520824683421</v>
      </c>
      <c r="Z9" s="89">
        <f t="shared" ref="Z9:Z72" si="8">Y9-X9</f>
        <v>720.09382927690649</v>
      </c>
      <c r="AA9" s="595">
        <f>'звіт 03.19-03.24'!Z9+'[9]побудинковий звіт'!AA9+'[8]побудинковий звіт'!AA9</f>
        <v>402.62400000000008</v>
      </c>
      <c r="AB9" s="595">
        <f>'звіт 03.19-03.24'!AA9+'[9]побудинковий звіт'!AB9+'[8]побудинковий звіт'!AB9</f>
        <v>0</v>
      </c>
      <c r="AC9" s="89">
        <f t="shared" ref="AC9:AC72" si="9">AB9-AA9</f>
        <v>-402.62400000000008</v>
      </c>
      <c r="AD9" s="595">
        <f>'звіт 03.19-03.24'!AC9+'[9]побудинковий звіт'!AD9+'[8]побудинковий звіт'!AD9</f>
        <v>11184.946374441748</v>
      </c>
      <c r="AE9" s="595">
        <f>'звіт 03.19-03.24'!AD9+'[9]побудинковий звіт'!AE9+'[8]побудинковий звіт'!AE9</f>
        <v>12067.917225944071</v>
      </c>
      <c r="AF9" s="90">
        <f t="shared" ref="AF9:AF72" si="10">AE9-AD9</f>
        <v>882.97085150232306</v>
      </c>
      <c r="AG9" s="91">
        <f t="shared" ref="AG9:AH72" si="11">I9+L9+O9+R9+U9+X9+AA9+AD9</f>
        <v>35353.453565067262</v>
      </c>
      <c r="AH9" s="92">
        <f t="shared" si="11"/>
        <v>35522.439863974796</v>
      </c>
      <c r="AI9" s="89">
        <f t="shared" ref="AI9:AI72" si="12">AH9-AG9</f>
        <v>168.98629890753364</v>
      </c>
      <c r="AJ9" s="595">
        <f>'звіт 03.19-03.24'!AI9+'[9]побудинковий звіт'!AJ9+'[8]побудинковий звіт'!AJ9</f>
        <v>0</v>
      </c>
      <c r="AK9" s="595">
        <f>'звіт 03.19-03.24'!AJ9+'[9]побудинковий звіт'!AK9+'[8]побудинковий звіт'!AK9</f>
        <v>0</v>
      </c>
      <c r="AL9" s="89">
        <f t="shared" ref="AL9:AL72" si="13">AK9-AJ9</f>
        <v>0</v>
      </c>
      <c r="AM9" s="595">
        <f>'звіт 03.19-03.24'!AL9+'[9]побудинковий звіт'!AM9+'[8]побудинковий звіт'!AM9</f>
        <v>0</v>
      </c>
      <c r="AN9" s="595">
        <f>'звіт 03.19-03.24'!AM9+'[9]побудинковий звіт'!AN9+'[8]побудинковий звіт'!AN9</f>
        <v>0</v>
      </c>
      <c r="AO9" s="89">
        <f t="shared" ref="AO9:AO72" si="14">AN9-AM9</f>
        <v>0</v>
      </c>
      <c r="AP9" s="595">
        <f>'звіт 03.19-03.24'!AO9+'[9]побудинковий звіт'!AP9+'[8]побудинковий звіт'!AP9</f>
        <v>8727.6433590610668</v>
      </c>
      <c r="AQ9" s="595">
        <f>'звіт 03.19-03.24'!AP9+'[9]побудинковий звіт'!AQ9+'[8]побудинковий звіт'!AQ9</f>
        <v>7141.9664446176366</v>
      </c>
      <c r="AR9" s="89">
        <f t="shared" ref="AR9:AR72" si="15">AQ9-AP9</f>
        <v>-1585.6769144434302</v>
      </c>
      <c r="AS9" s="595">
        <f>'звіт 03.19-03.24'!AR9+'[9]побудинковий звіт'!AS9+'[8]побудинковий звіт'!AS9</f>
        <v>40695.100556063539</v>
      </c>
      <c r="AT9" s="595">
        <f>'звіт 03.19-03.24'!AS9+'[9]побудинковий звіт'!AT9+'[8]побудинковий звіт'!AT9</f>
        <v>33890.862747258368</v>
      </c>
      <c r="AU9" s="93">
        <f t="shared" ref="AU9:AU72" si="16">AT9-AS9</f>
        <v>-6804.2378088051701</v>
      </c>
      <c r="AV9" s="595">
        <f>'звіт 03.19-03.24'!AU9+'[9]побудинковий звіт'!AV9+'[8]побудинковий звіт'!AV9</f>
        <v>3786.8689434645898</v>
      </c>
      <c r="AW9" s="595">
        <f>'звіт 03.19-03.24'!AV9+'[9]побудинковий звіт'!AW9+'[8]побудинковий звіт'!AW9</f>
        <v>0</v>
      </c>
      <c r="AX9" s="94">
        <f t="shared" ref="AX9:AX72" si="17">AW9-AV9</f>
        <v>-3786.8689434645898</v>
      </c>
      <c r="AY9" s="595">
        <f>'звіт 03.19-03.24'!AX9+'[9]побудинковий звіт'!AY9+'[8]побудинковий звіт'!AY9</f>
        <v>3905.6221389434058</v>
      </c>
      <c r="AZ9" s="595">
        <f>'звіт 03.19-03.24'!AY9+'[9]побудинковий звіт'!AZ9+'[8]побудинковий звіт'!AZ9</f>
        <v>0</v>
      </c>
      <c r="BA9" s="95">
        <f t="shared" ref="BA9:BA72" si="18">AZ9-AY9</f>
        <v>-3905.6221389434058</v>
      </c>
      <c r="BB9" s="595">
        <f>'звіт 03.19-03.24'!BA9+'[9]побудинковий звіт'!BB9+'[8]побудинковий звіт'!BB9</f>
        <v>1694.4127911392493</v>
      </c>
      <c r="BC9" s="595">
        <f>'звіт 03.19-03.24'!BB9+'[9]побудинковий звіт'!BC9+'[8]побудинковий звіт'!BC9</f>
        <v>633</v>
      </c>
      <c r="BD9" s="94">
        <f t="shared" ref="BD9:BD72" si="19">BC9-BB9</f>
        <v>-1061.4127911392493</v>
      </c>
      <c r="BE9" s="595">
        <f>'звіт 03.19-03.24'!BD9+'[9]побудинковий звіт'!BE9+'[8]побудинковий звіт'!BE9</f>
        <v>0</v>
      </c>
      <c r="BF9" s="595">
        <f>'звіт 03.19-03.24'!BE9+'[9]побудинковий звіт'!BF9+'[8]побудинковий звіт'!BF9</f>
        <v>0</v>
      </c>
      <c r="BG9" s="94">
        <f t="shared" ref="BG9:BG72" si="20">BF9-BE9</f>
        <v>0</v>
      </c>
      <c r="BH9" s="595">
        <f>'звіт 03.19-03.24'!BG9+'[9]побудинковий звіт'!BH9+'[8]побудинковий звіт'!BH9</f>
        <v>0</v>
      </c>
      <c r="BI9" s="595">
        <f>'звіт 03.19-03.24'!BH9+'[9]побудинковий звіт'!BI9+'[8]побудинковий звіт'!BI9</f>
        <v>0</v>
      </c>
      <c r="BJ9" s="94">
        <f t="shared" ref="BJ9:BJ72" si="21">BI9-BH9</f>
        <v>0</v>
      </c>
      <c r="BK9" s="595">
        <f>'звіт 03.19-03.24'!BJ9+'[9]побудинковий звіт'!BK9+'[8]побудинковий звіт'!BK9</f>
        <v>1134.4942136236027</v>
      </c>
      <c r="BL9" s="595">
        <f>'звіт 03.19-03.24'!BK9+'[9]побудинковий звіт'!BL9+'[8]побудинковий звіт'!BL9</f>
        <v>0</v>
      </c>
      <c r="BM9" s="94">
        <f t="shared" ref="BM9:BM72" si="22">BL9-BK9</f>
        <v>-1134.4942136236027</v>
      </c>
      <c r="BN9" s="595">
        <f>'звіт 03.19-03.24'!BM9+'[9]побудинковий звіт'!BN9+'[8]побудинковий звіт'!BN9</f>
        <v>231.918318781837</v>
      </c>
      <c r="BO9" s="595">
        <f>'звіт 03.19-03.24'!BN9+'[9]побудинковий звіт'!BO9+'[8]побудинковий звіт'!BO9</f>
        <v>0</v>
      </c>
      <c r="BP9" s="94">
        <f t="shared" ref="BP9:BP72" si="23">BO9-BN9</f>
        <v>-231.918318781837</v>
      </c>
      <c r="BQ9" s="91">
        <f t="shared" ref="BQ9:BR72" si="24">AV9+AY9+BB9+BE9+BH9+BK9+BN9</f>
        <v>10753.316405952684</v>
      </c>
      <c r="BR9" s="96">
        <f t="shared" si="24"/>
        <v>633</v>
      </c>
      <c r="BS9" s="94">
        <f t="shared" ref="BS9:BS72" si="25">BR9-BQ9</f>
        <v>-10120.316405952684</v>
      </c>
      <c r="BT9" s="595">
        <f>'звіт 03.19-03.24'!BS9+'[9]побудинковий звіт'!BT9+'[8]побудинковий звіт'!BT9</f>
        <v>27885.945777101009</v>
      </c>
      <c r="BU9" s="595">
        <f>'звіт 03.19-03.24'!BT9+'[9]побудинковий звіт'!BU9+'[8]побудинковий звіт'!BU9</f>
        <v>32195.289263953135</v>
      </c>
      <c r="BV9" s="89">
        <f t="shared" ref="BV9:BV72" si="26">BU9-BT9</f>
        <v>4309.3434868521254</v>
      </c>
      <c r="BW9" s="595">
        <f>'звіт 03.19-03.24'!BV9+'[9]побудинковий звіт'!BW9+'[8]побудинковий звіт'!BW9</f>
        <v>14243.067737046867</v>
      </c>
      <c r="BX9" s="595">
        <f>'звіт 03.19-03.24'!BW9+'[9]побудинковий звіт'!BX9+'[8]побудинковий звіт'!BX9</f>
        <v>22532.772745271868</v>
      </c>
      <c r="BY9" s="89">
        <f t="shared" ref="BY9:BY72" si="27">BX9-BW9</f>
        <v>8289.7050082250007</v>
      </c>
      <c r="BZ9" s="595">
        <f>'звіт 03.19-03.24'!BY9+'[9]побудинковий звіт'!BZ9+'[8]побудинковий звіт'!BZ9</f>
        <v>4959.6856843644964</v>
      </c>
      <c r="CA9" s="595">
        <f>'звіт 03.19-03.24'!BZ9+'[9]побудинковий звіт'!CA9+'[8]побудинковий звіт'!CA9</f>
        <v>8425.9561486944585</v>
      </c>
      <c r="CB9" s="89">
        <f t="shared" ref="CB9:CB72" si="28">CA9-BZ9</f>
        <v>3466.2704643299621</v>
      </c>
      <c r="CC9" s="595">
        <f>'звіт 03.19-03.24'!CB9+'[9]побудинковий звіт'!CC9+'[8]побудинковий звіт'!CC9</f>
        <v>0</v>
      </c>
      <c r="CD9" s="595">
        <f>'звіт 03.19-03.24'!CC9+'[9]побудинковий звіт'!CD9+'[8]побудинковий звіт'!CD9</f>
        <v>0</v>
      </c>
      <c r="CE9" s="89">
        <f t="shared" ref="CE9:CE72" si="29">CD9-CC9</f>
        <v>0</v>
      </c>
      <c r="CF9" s="595">
        <f>'звіт 03.19-03.24'!CE9+'[9]побудинковий звіт'!CF9+'[8]побудинковий звіт'!CF9</f>
        <v>0</v>
      </c>
      <c r="CG9" s="595">
        <f>'звіт 03.19-03.24'!CF9+'[9]побудинковий звіт'!CG9+'[8]побудинковий звіт'!CG9</f>
        <v>0</v>
      </c>
      <c r="CH9" s="89">
        <f t="shared" ref="CH9:CH72" si="30">CG9-CF9</f>
        <v>0</v>
      </c>
      <c r="CI9" s="595">
        <f>'звіт 03.19-03.24'!CH9+'[9]побудинковий звіт'!CI9+'[8]побудинковий звіт'!CI9</f>
        <v>1443.36</v>
      </c>
      <c r="CJ9" s="595">
        <f>'звіт 03.19-03.24'!CI9+'[9]побудинковий звіт'!CJ9+'[8]побудинковий звіт'!CJ9</f>
        <v>0</v>
      </c>
      <c r="CK9" s="89">
        <f t="shared" ref="CK9:CK72" si="31">CJ9-CI9</f>
        <v>-1443.36</v>
      </c>
      <c r="CL9" s="595">
        <f>'звіт 03.19-03.24'!CK9+'[9]побудинковий звіт'!CL9+'[8]побудинковий звіт'!CL9</f>
        <v>0</v>
      </c>
      <c r="CM9" s="595">
        <f>'звіт 03.19-03.24'!CL9+'[9]побудинковий звіт'!CM9+'[8]побудинковий звіт'!CM9</f>
        <v>0</v>
      </c>
      <c r="CN9" s="89">
        <f t="shared" ref="CN9:CN72" si="32">CM9-CL9</f>
        <v>0</v>
      </c>
      <c r="CO9" s="88">
        <f t="shared" ref="CO9:CP72" si="33">CI9+CL9</f>
        <v>1443.36</v>
      </c>
      <c r="CP9" s="96">
        <f t="shared" si="33"/>
        <v>0</v>
      </c>
      <c r="CQ9" s="89">
        <f t="shared" ref="CQ9:CQ72" si="34">CP9-CO9</f>
        <v>-1443.36</v>
      </c>
      <c r="CR9" s="97">
        <f>AG9+AJ9+AM9+AP9+AS9+BQ9+BT9+BW9+BZ9+CC9+CF9+CO9</f>
        <v>144061.57308465691</v>
      </c>
      <c r="CS9" s="96">
        <f>AH9+AK9+AN9+AQ9+AT9+BR9+BU9+BX9+CA9+CD9+CG9+CP9</f>
        <v>140342.28721377027</v>
      </c>
      <c r="CT9" s="89">
        <f t="shared" ref="CT9:CT72" si="35">CS9-CR9</f>
        <v>-3719.2858708866406</v>
      </c>
      <c r="CU9" s="91">
        <f t="shared" ref="CU9:CV72" si="36">CR9*1.2</f>
        <v>172873.88770158828</v>
      </c>
      <c r="CV9" s="98">
        <f t="shared" si="36"/>
        <v>168410.7446565243</v>
      </c>
      <c r="CW9" s="90">
        <f t="shared" ref="CW9:CW72" si="37">CV9-CU9</f>
        <v>-4463.1430450639746</v>
      </c>
      <c r="CX9" s="595">
        <f>'звіт 03.19-03.24'!CW9+'[9]побудинковий звіт'!CX9+'[8]побудинковий звіт'!CX9</f>
        <v>3338.4300469188925</v>
      </c>
      <c r="CY9" s="595">
        <f>'звіт 03.19-03.24'!CX9+'[9]побудинковий звіт'!CY9+'[8]побудинковий звіт'!CY9</f>
        <v>7801.573091982913</v>
      </c>
      <c r="CZ9" s="94">
        <f t="shared" ref="CZ9:CZ72" si="38">CY9-CX9</f>
        <v>4463.14304506402</v>
      </c>
      <c r="DA9" s="99">
        <f>'[8]побудинковий звіт'!DA9</f>
        <v>-4463.1430450640128</v>
      </c>
      <c r="DB9" s="8">
        <v>3</v>
      </c>
      <c r="DC9" s="365">
        <f>'[8]побудинковий звіт'!DC9</f>
        <v>2993.27</v>
      </c>
      <c r="DD9" s="365">
        <f>'[8]побудинковий звіт'!DD9</f>
        <v>0</v>
      </c>
      <c r="DE9" s="365">
        <f>'[8]побудинковий звіт'!DE9</f>
        <v>23.989999999999782</v>
      </c>
      <c r="DF9" s="365">
        <f>'[8]побудинковий звіт'!DF9</f>
        <v>0</v>
      </c>
      <c r="DG9" s="101">
        <v>20518.390529656863</v>
      </c>
      <c r="DH9" s="296">
        <v>2</v>
      </c>
      <c r="DI9" s="103">
        <f>'[8]побудинковий звіт'!DK9</f>
        <v>7.9648442211118935</v>
      </c>
      <c r="DJ9" s="103">
        <f>'[8]побудинковий звіт'!DL9</f>
        <v>0</v>
      </c>
      <c r="DK9" s="103">
        <f>'[8]побудинковий звіт'!DM9</f>
        <v>6.9927608713293044</v>
      </c>
      <c r="DL9" s="104">
        <f>F9*DI9</f>
        <v>2969.293925630514</v>
      </c>
      <c r="DM9" s="104">
        <f>H9*DK9</f>
        <v>0</v>
      </c>
      <c r="DN9" s="105">
        <f t="shared" ref="DN9:DN72" si="39">DL9+DM9</f>
        <v>2969.293925630514</v>
      </c>
      <c r="DO9" s="2"/>
      <c r="DP9" s="104">
        <f>'[10]побудинковий звіт'!DR9</f>
        <v>2969.28</v>
      </c>
      <c r="DQ9" s="104">
        <f>'[10]побудинковий звіт'!DS9</f>
        <v>0</v>
      </c>
      <c r="DR9" s="104">
        <f t="shared" ref="DR9:DR72" si="40">DP9+DQ9</f>
        <v>2969.28</v>
      </c>
      <c r="DS9" s="106"/>
      <c r="DT9" s="104"/>
      <c r="DU9" s="479">
        <f>'звіт 03.19-03.24'!DV9+'[9]побудинковий звіт'!DW9+'[8]побудинковий звіт'!DW9</f>
        <v>0</v>
      </c>
      <c r="DV9" s="2">
        <f>'[9]побудинковий звіт'!DX9+'[8]побудинковий звіт'!DX9</f>
        <v>0</v>
      </c>
      <c r="DW9" s="77">
        <f t="shared" ref="DW9:DW72" si="41">(AS9+BQ9)*1.2</f>
        <v>61738.100354419461</v>
      </c>
      <c r="DX9" s="77">
        <f t="shared" ref="DX9:DX72" si="42">(AT9+BR9)*1.2</f>
        <v>41428.635296710039</v>
      </c>
      <c r="DY9" s="427">
        <f t="shared" ref="DY9:DY72" si="43">DE9+DF9</f>
        <v>23.989999999999782</v>
      </c>
      <c r="DZ9" s="161">
        <f>'[10]побудинковий звіт'!DY9</f>
        <v>968.116556920535</v>
      </c>
      <c r="EB9" s="110">
        <v>-2238</v>
      </c>
      <c r="EC9" s="111">
        <f t="shared" ref="EC9:EC72" si="44">EB9+DG9</f>
        <v>18280.390529656863</v>
      </c>
      <c r="EE9" s="112">
        <v>18653.739760113393</v>
      </c>
      <c r="EG9" s="99">
        <v>20000.026553570482</v>
      </c>
    </row>
    <row r="10" spans="1:137" ht="19.95" customHeight="1" x14ac:dyDescent="0.3">
      <c r="A10" s="81">
        <v>150000753</v>
      </c>
      <c r="B10" s="82" t="s">
        <v>88</v>
      </c>
      <c r="C10" s="114" t="s">
        <v>89</v>
      </c>
      <c r="D10" s="114" t="s">
        <v>89</v>
      </c>
      <c r="E10" s="84">
        <f t="shared" si="2"/>
        <v>1841.15</v>
      </c>
      <c r="F10" s="597">
        <f>'[8]побудинковий звіт'!F10</f>
        <v>1841.15</v>
      </c>
      <c r="G10" s="104">
        <f>'[8]побудинковий звіт'!G10</f>
        <v>0</v>
      </c>
      <c r="H10" s="598">
        <f>'[8]побудинковий звіт'!H10</f>
        <v>0</v>
      </c>
      <c r="I10" s="595">
        <f>'звіт 03.19-03.24'!H10+'[9]побудинковий звіт'!I10+'[8]побудинковий звіт'!I10</f>
        <v>48758.752782833777</v>
      </c>
      <c r="J10" s="595">
        <f>'звіт 03.19-03.24'!I10+'[9]побудинковий звіт'!J10+'[8]побудинковий звіт'!J10</f>
        <v>48756.081945781079</v>
      </c>
      <c r="K10" s="116">
        <f t="shared" si="3"/>
        <v>-2.6708370526976069</v>
      </c>
      <c r="L10" s="595">
        <f>'звіт 03.19-03.24'!K10+'[9]побудинковий звіт'!L10+'[8]побудинковий звіт'!L10</f>
        <v>11553.167712497414</v>
      </c>
      <c r="M10" s="595">
        <f>'звіт 03.19-03.24'!L10+'[9]побудинковий звіт'!M10+'[8]побудинковий звіт'!M10</f>
        <v>11283.032518853974</v>
      </c>
      <c r="N10" s="116">
        <f t="shared" si="4"/>
        <v>-270.13519364344029</v>
      </c>
      <c r="O10" s="595">
        <f>'звіт 03.19-03.24'!N10+'[9]побудинковий звіт'!O10+'[8]побудинковий звіт'!O10</f>
        <v>16720.305414465169</v>
      </c>
      <c r="P10" s="595">
        <f>'звіт 03.19-03.24'!O10+'[9]побудинковий звіт'!P10+'[8]побудинковий звіт'!P10</f>
        <v>16727.28042436167</v>
      </c>
      <c r="Q10" s="116">
        <f t="shared" si="5"/>
        <v>6.9750098965014331</v>
      </c>
      <c r="R10" s="595">
        <f>'звіт 03.19-03.24'!Q10+'[9]побудинковий звіт'!R10+'[8]побудинковий звіт'!R10</f>
        <v>0</v>
      </c>
      <c r="S10" s="595">
        <f>'звіт 03.19-03.24'!R10+'[9]побудинковий звіт'!S10+'[8]побудинковий звіт'!S10</f>
        <v>0</v>
      </c>
      <c r="T10" s="116">
        <f t="shared" si="6"/>
        <v>0</v>
      </c>
      <c r="U10" s="595">
        <f>'звіт 03.19-03.24'!T10+'[9]побудинковий звіт'!U10+'[8]побудинковий звіт'!U10</f>
        <v>1565.7480277937534</v>
      </c>
      <c r="V10" s="595">
        <f>'звіт 03.19-03.24'!U10+'[9]побудинковий звіт'!V10+'[8]побудинковий звіт'!V10</f>
        <v>816.04507075326239</v>
      </c>
      <c r="W10" s="116">
        <f t="shared" si="7"/>
        <v>-749.70295704049101</v>
      </c>
      <c r="X10" s="595">
        <f>'звіт 03.19-03.24'!W10+'[9]побудинковий звіт'!X10+'[8]побудинковий звіт'!X10</f>
        <v>30108.285986120143</v>
      </c>
      <c r="Y10" s="595">
        <f>'звіт 03.19-03.24'!X10+'[9]побудинковий звіт'!Y10+'[8]побудинковий звіт'!Y10</f>
        <v>27890.420073765494</v>
      </c>
      <c r="Z10" s="116">
        <f t="shared" si="8"/>
        <v>-2217.8659123546495</v>
      </c>
      <c r="AA10" s="595">
        <f>'звіт 03.19-03.24'!Z10+'[9]побудинковий звіт'!AA10+'[8]побудинковий звіт'!AA10</f>
        <v>1987.9560000000004</v>
      </c>
      <c r="AB10" s="595">
        <f>'звіт 03.19-03.24'!AA10+'[9]побудинковий звіт'!AB10+'[8]побудинковий звіт'!AB10</f>
        <v>0</v>
      </c>
      <c r="AC10" s="116">
        <f t="shared" si="9"/>
        <v>-1987.9560000000004</v>
      </c>
      <c r="AD10" s="595">
        <f>'звіт 03.19-03.24'!AC10+'[9]побудинковий звіт'!AD10+'[8]побудинковий звіт'!AD10</f>
        <v>55228.525224974255</v>
      </c>
      <c r="AE10" s="595">
        <f>'звіт 03.19-03.24'!AD10+'[9]побудинковий звіт'!AE10+'[8]побудинковий звіт'!AE10</f>
        <v>60430.486887007697</v>
      </c>
      <c r="AF10" s="117">
        <f t="shared" si="10"/>
        <v>5201.9616620334418</v>
      </c>
      <c r="AG10" s="91">
        <f t="shared" si="11"/>
        <v>165922.74114868452</v>
      </c>
      <c r="AH10" s="92">
        <f t="shared" si="11"/>
        <v>165903.34692052318</v>
      </c>
      <c r="AI10" s="116">
        <f t="shared" si="12"/>
        <v>-19.394228161341744</v>
      </c>
      <c r="AJ10" s="595">
        <f>'звіт 03.19-03.24'!AI10+'[9]побудинковий звіт'!AJ10+'[8]побудинковий звіт'!AJ10</f>
        <v>0</v>
      </c>
      <c r="AK10" s="595">
        <f>'звіт 03.19-03.24'!AJ10+'[9]побудинковий звіт'!AK10+'[8]побудинковий звіт'!AK10</f>
        <v>0</v>
      </c>
      <c r="AL10" s="116">
        <f t="shared" si="13"/>
        <v>0</v>
      </c>
      <c r="AM10" s="595">
        <f>'звіт 03.19-03.24'!AL10+'[9]побудинковий звіт'!AM10+'[8]побудинковий звіт'!AM10</f>
        <v>0</v>
      </c>
      <c r="AN10" s="595">
        <f>'звіт 03.19-03.24'!AM10+'[9]побудинковий звіт'!AN10+'[8]побудинковий звіт'!AN10</f>
        <v>0</v>
      </c>
      <c r="AO10" s="116">
        <f t="shared" si="14"/>
        <v>0</v>
      </c>
      <c r="AP10" s="595">
        <f>'звіт 03.19-03.24'!AO10+'[9]побудинковий звіт'!AP10+'[8]побудинковий звіт'!AP10</f>
        <v>27094.671708553575</v>
      </c>
      <c r="AQ10" s="595">
        <f>'звіт 03.19-03.24'!AP10+'[9]побудинковий звіт'!AQ10+'[8]побудинковий звіт'!AQ10</f>
        <v>26086.694724066801</v>
      </c>
      <c r="AR10" s="116">
        <f t="shared" si="15"/>
        <v>-1007.9769844867733</v>
      </c>
      <c r="AS10" s="595">
        <f>'звіт 03.19-03.24'!AR10+'[9]побудинковий звіт'!AS10+'[8]побудинковий звіт'!AS10</f>
        <v>167985.18898773968</v>
      </c>
      <c r="AT10" s="595">
        <f>'звіт 03.19-03.24'!AS10+'[9]побудинковий звіт'!AT10+'[8]побудинковий звіт'!AT10</f>
        <v>135366.54579668192</v>
      </c>
      <c r="AU10" s="118">
        <f t="shared" si="16"/>
        <v>-32618.643191057752</v>
      </c>
      <c r="AV10" s="595">
        <f>'звіт 03.19-03.24'!AU10+'[9]побудинковий звіт'!AV10+'[8]побудинковий звіт'!AV10</f>
        <v>13262.220673275116</v>
      </c>
      <c r="AW10" s="595">
        <f>'звіт 03.19-03.24'!AV10+'[9]побудинковий звіт'!AW10+'[8]побудинковий звіт'!AW10</f>
        <v>7579.0676727380678</v>
      </c>
      <c r="AX10" s="94">
        <f t="shared" si="17"/>
        <v>-5683.1530005370487</v>
      </c>
      <c r="AY10" s="595">
        <f>'звіт 03.19-03.24'!AX10+'[9]побудинковий звіт'!AY10+'[8]побудинковий звіт'!AY10</f>
        <v>20236.664970975879</v>
      </c>
      <c r="AZ10" s="595">
        <f>'звіт 03.19-03.24'!AY10+'[9]побудинковий звіт'!AZ10+'[8]побудинковий звіт'!AZ10</f>
        <v>92</v>
      </c>
      <c r="BA10" s="117">
        <f t="shared" si="18"/>
        <v>-20144.664970975879</v>
      </c>
      <c r="BB10" s="595">
        <f>'звіт 03.19-03.24'!BA10+'[9]побудинковий звіт'!BB10+'[8]побудинковий звіт'!BB10</f>
        <v>9070.7692072392638</v>
      </c>
      <c r="BC10" s="595">
        <f>'звіт 03.19-03.24'!BB10+'[9]побудинковий звіт'!BC10+'[8]побудинковий звіт'!BC10</f>
        <v>2525</v>
      </c>
      <c r="BD10" s="94">
        <f t="shared" si="19"/>
        <v>-6545.7692072392638</v>
      </c>
      <c r="BE10" s="595">
        <f>'звіт 03.19-03.24'!BD10+'[9]побудинковий звіт'!BE10+'[8]побудинковий звіт'!BE10</f>
        <v>0</v>
      </c>
      <c r="BF10" s="595">
        <f>'звіт 03.19-03.24'!BE10+'[9]побудинковий звіт'!BF10+'[8]побудинковий звіт'!BF10</f>
        <v>0</v>
      </c>
      <c r="BG10" s="95">
        <f t="shared" si="20"/>
        <v>0</v>
      </c>
      <c r="BH10" s="595">
        <f>'звіт 03.19-03.24'!BG10+'[9]побудинковий звіт'!BH10+'[8]побудинковий звіт'!BH10</f>
        <v>922.81163091883468</v>
      </c>
      <c r="BI10" s="595">
        <f>'звіт 03.19-03.24'!BH10+'[9]побудинковий звіт'!BI10+'[8]побудинковий звіт'!BI10</f>
        <v>538.44584269462018</v>
      </c>
      <c r="BJ10" s="94">
        <f t="shared" si="21"/>
        <v>-384.3657882242145</v>
      </c>
      <c r="BK10" s="595">
        <f>'звіт 03.19-03.24'!BJ10+'[9]побудинковий звіт'!BK10+'[8]побудинковий звіт'!BK10</f>
        <v>8423.4325064619552</v>
      </c>
      <c r="BL10" s="595">
        <f>'звіт 03.19-03.24'!BK10+'[9]побудинковий звіт'!BL10+'[8]побудинковий звіт'!BL10</f>
        <v>3170.7967459379233</v>
      </c>
      <c r="BM10" s="95">
        <f t="shared" si="22"/>
        <v>-5252.6357605240319</v>
      </c>
      <c r="BN10" s="595">
        <f>'звіт 03.19-03.24'!BM10+'[9]побудинковий звіт'!BN10+'[8]побудинковий звіт'!BN10</f>
        <v>2772.0009352944362</v>
      </c>
      <c r="BO10" s="595">
        <f>'звіт 03.19-03.24'!BN10+'[9]побудинковий звіт'!BO10+'[8]побудинковий звіт'!BO10</f>
        <v>5581.6815762670003</v>
      </c>
      <c r="BP10" s="94">
        <f t="shared" si="23"/>
        <v>2809.6806409725641</v>
      </c>
      <c r="BQ10" s="91">
        <f t="shared" si="24"/>
        <v>54687.899924165482</v>
      </c>
      <c r="BR10" s="96">
        <f t="shared" si="24"/>
        <v>19486.991837637612</v>
      </c>
      <c r="BS10" s="94">
        <f t="shared" si="25"/>
        <v>-35200.908086527867</v>
      </c>
      <c r="BT10" s="595">
        <f>'звіт 03.19-03.24'!BS10+'[9]побудинковий звіт'!BT10+'[8]побудинковий звіт'!BT10</f>
        <v>103001.78379345151</v>
      </c>
      <c r="BU10" s="595">
        <f>'звіт 03.19-03.24'!BT10+'[9]побудинковий звіт'!BU10+'[8]побудинковий звіт'!BU10</f>
        <v>177467.8689281359</v>
      </c>
      <c r="BV10" s="116">
        <f t="shared" si="26"/>
        <v>74466.085134684385</v>
      </c>
      <c r="BW10" s="595">
        <f>'звіт 03.19-03.24'!BV10+'[9]побудинковий звіт'!BW10+'[8]побудинковий звіт'!BW10</f>
        <v>92037.97126192796</v>
      </c>
      <c r="BX10" s="595">
        <f>'звіт 03.19-03.24'!BW10+'[9]побудинковий звіт'!BX10+'[8]побудинковий звіт'!BX10</f>
        <v>94023.185025028579</v>
      </c>
      <c r="BY10" s="116">
        <f t="shared" si="27"/>
        <v>1985.213763100619</v>
      </c>
      <c r="BZ10" s="595">
        <f>'звіт 03.19-03.24'!BY10+'[9]побудинковий звіт'!BZ10+'[8]побудинковий звіт'!BZ10</f>
        <v>63802.841973389659</v>
      </c>
      <c r="CA10" s="595">
        <f>'звіт 03.19-03.24'!BZ10+'[9]побудинковий звіт'!CA10+'[8]побудинковий звіт'!CA10</f>
        <v>27886.349893510294</v>
      </c>
      <c r="CB10" s="116">
        <f t="shared" si="28"/>
        <v>-35916.492079879361</v>
      </c>
      <c r="CC10" s="595">
        <f>'звіт 03.19-03.24'!CB10+'[9]побудинковий звіт'!CC10+'[8]побудинковий звіт'!CC10</f>
        <v>7666.4251453745146</v>
      </c>
      <c r="CD10" s="595">
        <f>'звіт 03.19-03.24'!CC10+'[9]побудинковий звіт'!CD10+'[8]побудинковий звіт'!CD10</f>
        <v>7804.8895134229233</v>
      </c>
      <c r="CE10" s="116">
        <f t="shared" si="29"/>
        <v>138.46436804840869</v>
      </c>
      <c r="CF10" s="595">
        <f>'звіт 03.19-03.24'!CE10+'[9]побудинковий звіт'!CF10+'[8]побудинковий звіт'!CF10</f>
        <v>943.00318612000285</v>
      </c>
      <c r="CG10" s="595">
        <f>'звіт 03.19-03.24'!CF10+'[9]побудинковий звіт'!CG10+'[8]побудинковий звіт'!CG10</f>
        <v>377.06110218417371</v>
      </c>
      <c r="CH10" s="116">
        <f t="shared" si="30"/>
        <v>-565.94208393582915</v>
      </c>
      <c r="CI10" s="595">
        <f>'звіт 03.19-03.24'!CH10+'[9]побудинковий звіт'!CI10+'[8]побудинковий звіт'!CI10</f>
        <v>14717.875474642438</v>
      </c>
      <c r="CJ10" s="595">
        <f>'звіт 03.19-03.24'!CI10+'[9]побудинковий звіт'!CJ10+'[8]побудинковий звіт'!CJ10</f>
        <v>10068.900694469496</v>
      </c>
      <c r="CK10" s="116">
        <f t="shared" si="31"/>
        <v>-4648.9747801729427</v>
      </c>
      <c r="CL10" s="595">
        <f>'звіт 03.19-03.24'!CK10+'[9]побудинковий звіт'!CL10+'[8]побудинковий звіт'!CL10</f>
        <v>0</v>
      </c>
      <c r="CM10" s="595">
        <f>'звіт 03.19-03.24'!CL10+'[9]побудинковий звіт'!CM10+'[8]побудинковий звіт'!CM10</f>
        <v>0</v>
      </c>
      <c r="CN10" s="116">
        <f t="shared" si="32"/>
        <v>0</v>
      </c>
      <c r="CO10" s="88">
        <f t="shared" si="33"/>
        <v>14717.875474642438</v>
      </c>
      <c r="CP10" s="96">
        <f t="shared" si="33"/>
        <v>10068.900694469496</v>
      </c>
      <c r="CQ10" s="116">
        <f t="shared" si="34"/>
        <v>-4648.9747801729427</v>
      </c>
      <c r="CR10" s="119">
        <f t="shared" ref="CR10:CS73" si="45">AG10+AJ10+AM10+AP10+AS10+BQ10+BT10+BW10+BZ10+CC10+CF10+CO10</f>
        <v>697860.4026040493</v>
      </c>
      <c r="CS10" s="96">
        <f t="shared" si="45"/>
        <v>664471.83443566086</v>
      </c>
      <c r="CT10" s="116">
        <f t="shared" si="35"/>
        <v>-33388.568168388447</v>
      </c>
      <c r="CU10" s="91">
        <f t="shared" si="36"/>
        <v>837432.48312485917</v>
      </c>
      <c r="CV10" s="98">
        <f t="shared" si="36"/>
        <v>797366.20132279303</v>
      </c>
      <c r="CW10" s="117">
        <f t="shared" si="37"/>
        <v>-40066.281802066136</v>
      </c>
      <c r="CX10" s="595">
        <f>'звіт 03.19-03.24'!CW10+'[9]побудинковий звіт'!CX10+'[8]побудинковий звіт'!CX10</f>
        <v>29576.845209104635</v>
      </c>
      <c r="CY10" s="595">
        <f>'звіт 03.19-03.24'!CX10+'[9]побудинковий звіт'!CY10+'[8]побудинковий звіт'!CY10</f>
        <v>69643.127011170742</v>
      </c>
      <c r="CZ10" s="116">
        <f t="shared" si="38"/>
        <v>40066.281802066107</v>
      </c>
      <c r="DA10" s="99">
        <f>'[8]побудинковий звіт'!DA10</f>
        <v>-40066.28180206618</v>
      </c>
      <c r="DB10" s="8">
        <v>2</v>
      </c>
      <c r="DC10" s="365">
        <f>'[8]побудинковий звіт'!DC10</f>
        <v>18197.71</v>
      </c>
      <c r="DD10" s="365">
        <f>'[8]побудинковий звіт'!DD10</f>
        <v>0</v>
      </c>
      <c r="DE10" s="365">
        <f>'[8]побудинковий звіт'!DE10</f>
        <v>3533.49</v>
      </c>
      <c r="DF10" s="365">
        <f>'[8]побудинковий звіт'!DF10</f>
        <v>0</v>
      </c>
      <c r="DG10" s="101">
        <v>48217.572068238631</v>
      </c>
      <c r="DH10" s="296">
        <v>5</v>
      </c>
      <c r="DI10" s="103">
        <f>'[8]побудинковий звіт'!DK10</f>
        <v>7.9577606894850108</v>
      </c>
      <c r="DJ10" s="103">
        <f>'[8]побудинковий звіт'!DL10</f>
        <v>0</v>
      </c>
      <c r="DK10" s="103">
        <f>'[8]побудинковий звіт'!DM10</f>
        <v>6.915411437601148</v>
      </c>
      <c r="DL10" s="104">
        <f>F10*DI10</f>
        <v>14651.431093445328</v>
      </c>
      <c r="DM10" s="104">
        <f>H10*DK10</f>
        <v>0</v>
      </c>
      <c r="DN10" s="105">
        <f t="shared" si="39"/>
        <v>14651.431093445328</v>
      </c>
      <c r="DO10" s="2"/>
      <c r="DP10" s="104">
        <f>'[10]побудинковий звіт'!DR10</f>
        <v>14651.49</v>
      </c>
      <c r="DQ10" s="104">
        <f>'[10]побудинковий звіт'!DS10</f>
        <v>0</v>
      </c>
      <c r="DR10" s="104">
        <f t="shared" si="40"/>
        <v>14651.49</v>
      </c>
      <c r="DS10" s="106"/>
      <c r="DT10" s="104"/>
      <c r="DU10" s="479">
        <f>'звіт 03.19-03.24'!DV10+'[9]побудинковий звіт'!DW10+'[8]побудинковий звіт'!DW10</f>
        <v>6384.880000000001</v>
      </c>
      <c r="DV10" s="2">
        <f>'[9]побудинковий звіт'!DX10+'[8]побудинковий звіт'!DX10</f>
        <v>0</v>
      </c>
      <c r="DW10" s="77">
        <f t="shared" si="41"/>
        <v>267207.7066942862</v>
      </c>
      <c r="DX10" s="77">
        <f t="shared" si="42"/>
        <v>185824.24516118344</v>
      </c>
      <c r="DY10" s="427">
        <f t="shared" si="43"/>
        <v>3533.49</v>
      </c>
      <c r="DZ10" s="161">
        <f>'[10]побудинковий звіт'!DY10</f>
        <v>4646.81544393279</v>
      </c>
      <c r="EB10" s="110">
        <v>-33533</v>
      </c>
      <c r="EC10" s="111">
        <f t="shared" si="44"/>
        <v>14684.572068238631</v>
      </c>
      <c r="EE10" s="112">
        <v>38003.874549059285</v>
      </c>
      <c r="EG10" s="99">
        <v>18300.668571202506</v>
      </c>
    </row>
    <row r="11" spans="1:137" ht="19.95" customHeight="1" x14ac:dyDescent="0.3">
      <c r="A11" s="81">
        <v>150000754</v>
      </c>
      <c r="B11" s="82" t="s">
        <v>90</v>
      </c>
      <c r="C11" s="114" t="s">
        <v>91</v>
      </c>
      <c r="D11" s="114" t="s">
        <v>91</v>
      </c>
      <c r="E11" s="84">
        <f t="shared" si="2"/>
        <v>2801.88</v>
      </c>
      <c r="F11" s="597">
        <f>'[8]побудинковий звіт'!F11</f>
        <v>2801.88</v>
      </c>
      <c r="G11" s="104">
        <f>'[8]побудинковий звіт'!G11</f>
        <v>0</v>
      </c>
      <c r="H11" s="598">
        <f>'[8]побудинковий звіт'!H11</f>
        <v>0</v>
      </c>
      <c r="I11" s="595">
        <f>'звіт 03.19-03.24'!H11+'[9]побудинковий звіт'!I11+'[8]побудинковий звіт'!I11</f>
        <v>69937.865882133425</v>
      </c>
      <c r="J11" s="595">
        <f>'звіт 03.19-03.24'!I11+'[9]побудинковий звіт'!J11+'[8]побудинковий звіт'!J11</f>
        <v>70283.971143658797</v>
      </c>
      <c r="K11" s="116">
        <f t="shared" si="3"/>
        <v>346.10526152537204</v>
      </c>
      <c r="L11" s="595">
        <f>'звіт 03.19-03.24'!K11+'[9]побудинковий звіт'!L11+'[8]побудинковий звіт'!L11</f>
        <v>14101.317908056464</v>
      </c>
      <c r="M11" s="595">
        <f>'звіт 03.19-03.24'!L11+'[9]побудинковий звіт'!M11+'[8]побудинковий звіт'!M11</f>
        <v>13729.294136334644</v>
      </c>
      <c r="N11" s="116">
        <f t="shared" si="4"/>
        <v>-372.02377172182059</v>
      </c>
      <c r="O11" s="595">
        <f>'звіт 03.19-03.24'!N11+'[9]побудинковий звіт'!O11+'[8]побудинковий звіт'!O11</f>
        <v>26750.694514193085</v>
      </c>
      <c r="P11" s="595">
        <f>'звіт 03.19-03.24'!O11+'[9]побудинковий звіт'!P11+'[8]побудинковий звіт'!P11</f>
        <v>26766.119609702939</v>
      </c>
      <c r="Q11" s="116">
        <f t="shared" si="5"/>
        <v>15.425095509854145</v>
      </c>
      <c r="R11" s="595">
        <f>'звіт 03.19-03.24'!Q11+'[9]побудинковий звіт'!R11+'[8]побудинковий звіт'!R11</f>
        <v>0</v>
      </c>
      <c r="S11" s="595">
        <f>'звіт 03.19-03.24'!R11+'[9]побудинковий звіт'!S11+'[8]побудинковий звіт'!S11</f>
        <v>0</v>
      </c>
      <c r="T11" s="116">
        <f t="shared" si="6"/>
        <v>0</v>
      </c>
      <c r="U11" s="595">
        <f>'звіт 03.19-03.24'!T11+'[9]побудинковий звіт'!U11+'[8]побудинковий звіт'!U11</f>
        <v>4417.1968064740522</v>
      </c>
      <c r="V11" s="595">
        <f>'звіт 03.19-03.24'!U11+'[9]побудинковий звіт'!V11+'[8]побудинковий звіт'!V11</f>
        <v>8496.0316589635986</v>
      </c>
      <c r="W11" s="116">
        <f t="shared" si="7"/>
        <v>4078.8348524895464</v>
      </c>
      <c r="X11" s="595">
        <f>'звіт 03.19-03.24'!W11+'[9]побудинковий звіт'!X11+'[8]побудинковий звіт'!X11</f>
        <v>41680.763732321881</v>
      </c>
      <c r="Y11" s="595">
        <f>'звіт 03.19-03.24'!X11+'[9]побудинковий звіт'!Y11+'[8]побудинковий звіт'!Y11</f>
        <v>39206.428448013532</v>
      </c>
      <c r="Z11" s="116">
        <f t="shared" si="8"/>
        <v>-2474.3352843083485</v>
      </c>
      <c r="AA11" s="595">
        <f>'звіт 03.19-03.24'!Z11+'[9]побудинковий звіт'!AA11+'[8]побудинковий звіт'!AA11</f>
        <v>3033.4824000000012</v>
      </c>
      <c r="AB11" s="595">
        <f>'звіт 03.19-03.24'!AA11+'[9]побудинковий звіт'!AB11+'[8]побудинковий звіт'!AB11</f>
        <v>0</v>
      </c>
      <c r="AC11" s="116">
        <f t="shared" si="9"/>
        <v>-3033.4824000000012</v>
      </c>
      <c r="AD11" s="595">
        <f>'звіт 03.19-03.24'!AC11+'[9]побудинковий звіт'!AD11+'[8]побудинковий звіт'!AD11</f>
        <v>84184.438528859348</v>
      </c>
      <c r="AE11" s="595">
        <f>'звіт 03.19-03.24'!AD11+'[9]побудинковий звіт'!AE11+'[8]побудинковий звіт'!AE11</f>
        <v>92102.37255370323</v>
      </c>
      <c r="AF11" s="117">
        <f t="shared" si="10"/>
        <v>7917.9340248438821</v>
      </c>
      <c r="AG11" s="91">
        <f t="shared" si="11"/>
        <v>244105.75977203823</v>
      </c>
      <c r="AH11" s="92">
        <f t="shared" si="11"/>
        <v>250584.21755037672</v>
      </c>
      <c r="AI11" s="116">
        <f t="shared" si="12"/>
        <v>6478.4577783384884</v>
      </c>
      <c r="AJ11" s="595">
        <f>'звіт 03.19-03.24'!AI11+'[9]побудинковий звіт'!AJ11+'[8]побудинковий звіт'!AJ11</f>
        <v>0</v>
      </c>
      <c r="AK11" s="595">
        <f>'звіт 03.19-03.24'!AJ11+'[9]побудинковий звіт'!AK11+'[8]побудинковий звіт'!AK11</f>
        <v>0</v>
      </c>
      <c r="AL11" s="116">
        <f t="shared" si="13"/>
        <v>0</v>
      </c>
      <c r="AM11" s="595">
        <f>'звіт 03.19-03.24'!AL11+'[9]побудинковий звіт'!AM11+'[8]побудинковий звіт'!AM11</f>
        <v>0</v>
      </c>
      <c r="AN11" s="595">
        <f>'звіт 03.19-03.24'!AM11+'[9]побудинковий звіт'!AN11+'[8]побудинковий звіт'!AN11</f>
        <v>0</v>
      </c>
      <c r="AO11" s="116">
        <f t="shared" si="14"/>
        <v>0</v>
      </c>
      <c r="AP11" s="595">
        <f>'звіт 03.19-03.24'!AO11+'[9]побудинковий звіт'!AP11+'[8]побудинковий звіт'!AP11</f>
        <v>39304.409879511695</v>
      </c>
      <c r="AQ11" s="595">
        <f>'звіт 03.19-03.24'!AP11+'[9]побудинковий звіт'!AQ11+'[8]побудинковий звіт'!AQ11</f>
        <v>42576.627153242487</v>
      </c>
      <c r="AR11" s="116">
        <f t="shared" si="15"/>
        <v>3272.2172737307919</v>
      </c>
      <c r="AS11" s="595">
        <f>'звіт 03.19-03.24'!AR11+'[9]побудинковий звіт'!AS11+'[8]побудинковий звіт'!AS11</f>
        <v>328119.51242401451</v>
      </c>
      <c r="AT11" s="595">
        <f>'звіт 03.19-03.24'!AS11+'[9]побудинковий звіт'!AT11+'[8]побудинковий звіт'!AT11</f>
        <v>290022.50912859821</v>
      </c>
      <c r="AU11" s="118">
        <f t="shared" si="16"/>
        <v>-38097.003295416303</v>
      </c>
      <c r="AV11" s="595">
        <f>'звіт 03.19-03.24'!AU11+'[9]побудинковий звіт'!AV11+'[8]побудинковий звіт'!AV11</f>
        <v>17770.737809257178</v>
      </c>
      <c r="AW11" s="595">
        <f>'звіт 03.19-03.24'!AV11+'[9]побудинковий звіт'!AW11+'[8]побудинковий звіт'!AW11</f>
        <v>1773</v>
      </c>
      <c r="AX11" s="94">
        <f t="shared" si="17"/>
        <v>-15997.737809257178</v>
      </c>
      <c r="AY11" s="595">
        <f>'звіт 03.19-03.24'!AX11+'[9]побудинковий звіт'!AY11+'[8]побудинковий звіт'!AY11</f>
        <v>24083.583863143107</v>
      </c>
      <c r="AZ11" s="595">
        <f>'звіт 03.19-03.24'!AY11+'[9]побудинковий звіт'!AZ11+'[8]побудинковий звіт'!AZ11</f>
        <v>40</v>
      </c>
      <c r="BA11" s="117">
        <f t="shared" si="18"/>
        <v>-24043.583863143107</v>
      </c>
      <c r="BB11" s="595">
        <f>'звіт 03.19-03.24'!BA11+'[9]побудинковий звіт'!BB11+'[8]побудинковий звіт'!BB11</f>
        <v>13256.514883823475</v>
      </c>
      <c r="BC11" s="595">
        <f>'звіт 03.19-03.24'!BB11+'[9]побудинковий звіт'!BC11+'[8]побудинковий звіт'!BC11</f>
        <v>2896.687138098408</v>
      </c>
      <c r="BD11" s="94">
        <f t="shared" si="19"/>
        <v>-10359.827745725066</v>
      </c>
      <c r="BE11" s="595">
        <f>'звіт 03.19-03.24'!BD11+'[9]побудинковий звіт'!BE11+'[8]побудинковий звіт'!BE11</f>
        <v>0</v>
      </c>
      <c r="BF11" s="595">
        <f>'звіт 03.19-03.24'!BE11+'[9]побудинковий звіт'!BF11+'[8]побудинковий звіт'!BF11</f>
        <v>0</v>
      </c>
      <c r="BG11" s="95">
        <f t="shared" si="20"/>
        <v>0</v>
      </c>
      <c r="BH11" s="595">
        <f>'звіт 03.19-03.24'!BG11+'[9]побудинковий звіт'!BH11+'[8]побудинковий звіт'!BH11</f>
        <v>8089.1549618251811</v>
      </c>
      <c r="BI11" s="595">
        <f>'звіт 03.19-03.24'!BH11+'[9]побудинковий звіт'!BI11+'[8]побудинковий звіт'!BI11</f>
        <v>0</v>
      </c>
      <c r="BJ11" s="94">
        <f t="shared" si="21"/>
        <v>-8089.1549618251811</v>
      </c>
      <c r="BK11" s="595">
        <f>'звіт 03.19-03.24'!BJ11+'[9]побудинковий звіт'!BK11+'[8]побудинковий звіт'!BK11</f>
        <v>13071.629634034087</v>
      </c>
      <c r="BL11" s="595">
        <f>'звіт 03.19-03.24'!BK11+'[9]побудинковий звіт'!BL11+'[8]побудинковий звіт'!BL11</f>
        <v>9492.3554001924495</v>
      </c>
      <c r="BM11" s="95">
        <f t="shared" si="22"/>
        <v>-3579.2742338416374</v>
      </c>
      <c r="BN11" s="595">
        <f>'звіт 03.19-03.24'!BM11+'[9]побудинковий звіт'!BN11+'[8]побудинковий звіт'!BN11</f>
        <v>1163.9711650358765</v>
      </c>
      <c r="BO11" s="595">
        <f>'звіт 03.19-03.24'!BN11+'[9]побудинковий звіт'!BO11+'[8]побудинковий звіт'!BO11</f>
        <v>0</v>
      </c>
      <c r="BP11" s="94">
        <f t="shared" si="23"/>
        <v>-1163.9711650358765</v>
      </c>
      <c r="BQ11" s="91">
        <f t="shared" si="24"/>
        <v>77435.592317118906</v>
      </c>
      <c r="BR11" s="96">
        <f t="shared" si="24"/>
        <v>14202.042538290858</v>
      </c>
      <c r="BS11" s="94">
        <f t="shared" si="25"/>
        <v>-63233.549778828048</v>
      </c>
      <c r="BT11" s="595">
        <f>'звіт 03.19-03.24'!BS11+'[9]побудинковий звіт'!BT11+'[8]побудинковий звіт'!BT11</f>
        <v>185928.55180033445</v>
      </c>
      <c r="BU11" s="595">
        <f>'звіт 03.19-03.24'!BT11+'[9]побудинковий звіт'!BU11+'[8]побудинковий звіт'!BU11</f>
        <v>278484.89027499367</v>
      </c>
      <c r="BV11" s="116">
        <f t="shared" si="26"/>
        <v>92556.33847465922</v>
      </c>
      <c r="BW11" s="595">
        <f>'звіт 03.19-03.24'!BV11+'[9]побудинковий звіт'!BW11+'[8]побудинковий звіт'!BW11</f>
        <v>105483.03009122095</v>
      </c>
      <c r="BX11" s="595">
        <f>'звіт 03.19-03.24'!BW11+'[9]побудинковий звіт'!BX11+'[8]побудинковий звіт'!BX11</f>
        <v>109904.43918958466</v>
      </c>
      <c r="BY11" s="116">
        <f t="shared" si="27"/>
        <v>4421.4090983637143</v>
      </c>
      <c r="BZ11" s="595">
        <f>'звіт 03.19-03.24'!BY11+'[9]побудинковий звіт'!BZ11+'[8]побудинковий звіт'!BZ11</f>
        <v>83600.392773564163</v>
      </c>
      <c r="CA11" s="595">
        <f>'звіт 03.19-03.24'!BZ11+'[9]побудинковий звіт'!CA11+'[8]побудинковий звіт'!CA11</f>
        <v>43303.220993895069</v>
      </c>
      <c r="CB11" s="116">
        <f t="shared" si="28"/>
        <v>-40297.171779669094</v>
      </c>
      <c r="CC11" s="595">
        <f>'звіт 03.19-03.24'!CB11+'[9]побудинковий звіт'!CC11+'[8]побудинковий звіт'!CC11</f>
        <v>11247.09204805327</v>
      </c>
      <c r="CD11" s="595">
        <f>'звіт 03.19-03.24'!CC11+'[9]побудинковий звіт'!CD11+'[8]побудинковий звіт'!CD11</f>
        <v>11450.227337746348</v>
      </c>
      <c r="CE11" s="116">
        <f t="shared" si="29"/>
        <v>203.13528969307845</v>
      </c>
      <c r="CF11" s="595">
        <f>'звіт 03.19-03.24'!CE11+'[9]побудинковий звіт'!CF11+'[8]побудинковий звіт'!CF11</f>
        <v>1383.4405782072054</v>
      </c>
      <c r="CG11" s="595">
        <f>'звіт 03.19-03.24'!CF11+'[9]побудинковий звіт'!CG11+'[8]побудинковий звіт'!CG11</f>
        <v>1314.9266114430227</v>
      </c>
      <c r="CH11" s="116">
        <f t="shared" si="30"/>
        <v>-68.513966764182669</v>
      </c>
      <c r="CI11" s="595">
        <f>'звіт 03.19-03.24'!CH11+'[9]побудинковий звіт'!CI11+'[8]побудинковий звіт'!CI11</f>
        <v>68704.491848615449</v>
      </c>
      <c r="CJ11" s="595">
        <f>'звіт 03.19-03.24'!CI11+'[9]побудинковий звіт'!CJ11+'[8]побудинковий звіт'!CJ11</f>
        <v>51110.326364231034</v>
      </c>
      <c r="CK11" s="116">
        <f t="shared" si="31"/>
        <v>-17594.165484384415</v>
      </c>
      <c r="CL11" s="595">
        <f>'звіт 03.19-03.24'!CK11+'[9]побудинковий звіт'!CL11+'[8]побудинковий звіт'!CL11</f>
        <v>0</v>
      </c>
      <c r="CM11" s="595">
        <f>'звіт 03.19-03.24'!CL11+'[9]побудинковий звіт'!CM11+'[8]побудинковий звіт'!CM11</f>
        <v>0</v>
      </c>
      <c r="CN11" s="116">
        <f t="shared" si="32"/>
        <v>0</v>
      </c>
      <c r="CO11" s="88">
        <f t="shared" si="33"/>
        <v>68704.491848615449</v>
      </c>
      <c r="CP11" s="96">
        <f t="shared" si="33"/>
        <v>51110.326364231034</v>
      </c>
      <c r="CQ11" s="116">
        <f t="shared" si="34"/>
        <v>-17594.165484384415</v>
      </c>
      <c r="CR11" s="119">
        <f t="shared" si="45"/>
        <v>1145312.2735326788</v>
      </c>
      <c r="CS11" s="96">
        <f t="shared" si="45"/>
        <v>1092953.4271424019</v>
      </c>
      <c r="CT11" s="116">
        <f t="shared" si="35"/>
        <v>-52358.846390276914</v>
      </c>
      <c r="CU11" s="91">
        <f t="shared" si="36"/>
        <v>1374374.7282392145</v>
      </c>
      <c r="CV11" s="98">
        <f t="shared" si="36"/>
        <v>1311544.1125708823</v>
      </c>
      <c r="CW11" s="117">
        <f t="shared" si="37"/>
        <v>-62830.615668332204</v>
      </c>
      <c r="CX11" s="595">
        <f>'звіт 03.19-03.24'!CW11+'[9]побудинковий звіт'!CX11+'[8]побудинковий звіт'!CX11</f>
        <v>66765.306932460313</v>
      </c>
      <c r="CY11" s="595">
        <f>'звіт 03.19-03.24'!CX11+'[9]побудинковий звіт'!CY11+'[8]побудинковий звіт'!CY11</f>
        <v>129595.92260079255</v>
      </c>
      <c r="CZ11" s="116">
        <f t="shared" si="38"/>
        <v>62830.615668332233</v>
      </c>
      <c r="DA11" s="99">
        <f>'[8]побудинковий звіт'!DA11</f>
        <v>-62830.615668332073</v>
      </c>
      <c r="DB11" s="8">
        <v>2</v>
      </c>
      <c r="DC11" s="365">
        <f>'[8]побудинковий звіт'!DC11</f>
        <v>99305.41</v>
      </c>
      <c r="DD11" s="365">
        <f>'[8]побудинковий звіт'!DD11</f>
        <v>0</v>
      </c>
      <c r="DE11" s="365">
        <f>'[8]побудинковий звіт'!DE11</f>
        <v>75324.63</v>
      </c>
      <c r="DF11" s="365">
        <f>'[8]побудинковий звіт'!DF11</f>
        <v>0</v>
      </c>
      <c r="DG11" s="101">
        <v>4099.6603578430368</v>
      </c>
      <c r="DH11" s="296">
        <v>5</v>
      </c>
      <c r="DI11" s="103">
        <f>'[8]побудинковий звіт'!DK11</f>
        <v>8.5588311125748326</v>
      </c>
      <c r="DJ11" s="103">
        <f>'[8]побудинковий звіт'!DL11</f>
        <v>0</v>
      </c>
      <c r="DK11" s="103">
        <f>'[8]побудинковий звіт'!DM11</f>
        <v>7.7897312321397099</v>
      </c>
      <c r="DL11" s="104">
        <f>F11*DI11</f>
        <v>23980.817717701175</v>
      </c>
      <c r="DM11" s="104">
        <f>H11*DK11</f>
        <v>0</v>
      </c>
      <c r="DN11" s="105">
        <f t="shared" si="39"/>
        <v>23980.817717701175</v>
      </c>
      <c r="DO11" s="2"/>
      <c r="DP11" s="104">
        <f>'[10]побудинковий звіт'!DR11</f>
        <v>23980.78</v>
      </c>
      <c r="DQ11" s="104">
        <f>'[10]побудинковий звіт'!DS11</f>
        <v>0</v>
      </c>
      <c r="DR11" s="104">
        <f t="shared" si="40"/>
        <v>23980.78</v>
      </c>
      <c r="DS11" s="106"/>
      <c r="DT11" s="104"/>
      <c r="DU11" s="479">
        <f>'звіт 03.19-03.24'!DV11+'[9]побудинковий звіт'!DW11+'[8]побудинковий звіт'!DW11</f>
        <v>6060.48</v>
      </c>
      <c r="DV11" s="2">
        <f>'[9]побудинковий звіт'!DX11+'[8]побудинковий звіт'!DX11</f>
        <v>0</v>
      </c>
      <c r="DW11" s="77">
        <f t="shared" si="41"/>
        <v>486666.12568936008</v>
      </c>
      <c r="DX11" s="77">
        <f t="shared" si="42"/>
        <v>365069.46200026682</v>
      </c>
      <c r="DY11" s="427">
        <f t="shared" si="43"/>
        <v>75324.63</v>
      </c>
      <c r="DZ11" s="161">
        <f>'[10]побудинковий звіт'!DY11</f>
        <v>7594.6119068204825</v>
      </c>
      <c r="EB11" s="110">
        <v>30598</v>
      </c>
      <c r="EC11" s="111">
        <f t="shared" si="44"/>
        <v>34697.660357843037</v>
      </c>
      <c r="EE11" s="112">
        <v>53707.6442947701</v>
      </c>
      <c r="EG11" s="99">
        <v>86969.015855276739</v>
      </c>
    </row>
    <row r="12" spans="1:137" ht="19.95" customHeight="1" x14ac:dyDescent="0.3">
      <c r="A12" s="81">
        <v>150000702</v>
      </c>
      <c r="B12" s="82" t="s">
        <v>92</v>
      </c>
      <c r="C12" s="114" t="s">
        <v>1020</v>
      </c>
      <c r="D12" s="114" t="s">
        <v>93</v>
      </c>
      <c r="E12" s="84">
        <f t="shared" si="2"/>
        <v>6095.61</v>
      </c>
      <c r="F12" s="597">
        <f>'[8]побудинковий звіт'!F12</f>
        <v>6095.61</v>
      </c>
      <c r="G12" s="104">
        <f>'[8]побудинковий звіт'!G12</f>
        <v>601.05999999999995</v>
      </c>
      <c r="H12" s="598">
        <f>'[8]побудинковий звіт'!H12</f>
        <v>0</v>
      </c>
      <c r="I12" s="595">
        <f>'звіт 03.19-03.24'!H12+'[9]побудинковий звіт'!I12+'[8]побудинковий звіт'!I12</f>
        <v>152797.55892384771</v>
      </c>
      <c r="J12" s="595">
        <f>'звіт 03.19-03.24'!I12+'[9]побудинковий звіт'!J12+'[8]побудинковий звіт'!J12</f>
        <v>147592.12496855686</v>
      </c>
      <c r="K12" s="116">
        <f t="shared" si="3"/>
        <v>-5205.4339552908496</v>
      </c>
      <c r="L12" s="595">
        <f>'звіт 03.19-03.24'!K12+'[9]побудинковий звіт'!L12+'[8]побудинковий звіт'!L12</f>
        <v>29446.602552187716</v>
      </c>
      <c r="M12" s="595">
        <f>'звіт 03.19-03.24'!L12+'[9]побудинковий звіт'!M12+'[8]побудинковий звіт'!M12</f>
        <v>28209.020604671132</v>
      </c>
      <c r="N12" s="116">
        <f t="shared" si="4"/>
        <v>-1237.5819475165845</v>
      </c>
      <c r="O12" s="595">
        <f>'звіт 03.19-03.24'!N12+'[9]побудинковий звіт'!O12+'[8]побудинковий звіт'!O12</f>
        <v>54126.359644760509</v>
      </c>
      <c r="P12" s="595">
        <f>'звіт 03.19-03.24'!O12+'[9]побудинковий звіт'!P12+'[8]побудинковий звіт'!P12</f>
        <v>54150.857207391098</v>
      </c>
      <c r="Q12" s="116">
        <f t="shared" si="5"/>
        <v>24.497562630589528</v>
      </c>
      <c r="R12" s="595">
        <f>'звіт 03.19-03.24'!Q12+'[9]побудинковий звіт'!R12+'[8]побудинковий звіт'!R12</f>
        <v>13025.967643487244</v>
      </c>
      <c r="S12" s="595">
        <f>'звіт 03.19-03.24'!R12+'[9]побудинковий звіт'!S12+'[8]побудинковий звіт'!S12</f>
        <v>13031.785536009435</v>
      </c>
      <c r="T12" s="116">
        <f t="shared" si="6"/>
        <v>5.8178925221909594</v>
      </c>
      <c r="U12" s="595">
        <f>'звіт 03.19-03.24'!T12+'[9]побудинковий звіт'!U12+'[8]побудинковий звіт'!U12</f>
        <v>7327.0560945424004</v>
      </c>
      <c r="V12" s="595">
        <f>'звіт 03.19-03.24'!U12+'[9]побудинковий звіт'!V12+'[8]побудинковий звіт'!V12</f>
        <v>5856.216180397043</v>
      </c>
      <c r="W12" s="116">
        <f t="shared" si="7"/>
        <v>-1470.8399141453574</v>
      </c>
      <c r="X12" s="595">
        <f>'звіт 03.19-03.24'!W12+'[9]побудинковий звіт'!X12+'[8]побудинковий звіт'!X12</f>
        <v>72706.10870168345</v>
      </c>
      <c r="Y12" s="595">
        <f>'звіт 03.19-03.24'!X12+'[9]побудинковий звіт'!Y12+'[8]побудинковий звіт'!Y12</f>
        <v>69586.102109313884</v>
      </c>
      <c r="Z12" s="116">
        <f t="shared" si="8"/>
        <v>-3120.0065923695656</v>
      </c>
      <c r="AA12" s="595">
        <f>'звіт 03.19-03.24'!Z12+'[9]побудинковий звіт'!AA12+'[8]побудинковий звіт'!AA12</f>
        <v>6583.1291999999994</v>
      </c>
      <c r="AB12" s="595">
        <f>'звіт 03.19-03.24'!AA12+'[9]побудинковий звіт'!AB12+'[8]побудинковий звіт'!AB12</f>
        <v>0</v>
      </c>
      <c r="AC12" s="116">
        <f t="shared" si="9"/>
        <v>-6583.1291999999994</v>
      </c>
      <c r="AD12" s="595">
        <f>'звіт 03.19-03.24'!AC12+'[9]побудинковий звіт'!AD12+'[8]побудинковий звіт'!AD12</f>
        <v>182883.3822618679</v>
      </c>
      <c r="AE12" s="595">
        <f>'звіт 03.19-03.24'!AD12+'[9]побудинковий звіт'!AE12+'[8]побудинковий звіт'!AE12</f>
        <v>200108.24300542791</v>
      </c>
      <c r="AF12" s="117">
        <f t="shared" si="10"/>
        <v>17224.860743560013</v>
      </c>
      <c r="AG12" s="91">
        <f t="shared" si="11"/>
        <v>518896.16502237692</v>
      </c>
      <c r="AH12" s="92">
        <f t="shared" si="11"/>
        <v>518534.34961176733</v>
      </c>
      <c r="AI12" s="116">
        <f t="shared" si="12"/>
        <v>-361.81541060958989</v>
      </c>
      <c r="AJ12" s="595">
        <f>'звіт 03.19-03.24'!AI12+'[9]побудинковий звіт'!AJ12+'[8]побудинковий звіт'!AJ12</f>
        <v>370428.42925123335</v>
      </c>
      <c r="AK12" s="595">
        <f>'звіт 03.19-03.24'!AJ12+'[9]побудинковий звіт'!AK12+'[8]побудинковий звіт'!AK12</f>
        <v>369948.09900038451</v>
      </c>
      <c r="AL12" s="116">
        <f t="shared" si="13"/>
        <v>-480.33025084884139</v>
      </c>
      <c r="AM12" s="595">
        <f>'звіт 03.19-03.24'!AL12+'[9]побудинковий звіт'!AM12+'[8]побудинковий звіт'!AM12</f>
        <v>9999.0062844428139</v>
      </c>
      <c r="AN12" s="595">
        <f>'звіт 03.19-03.24'!AM12+'[9]побудинковий звіт'!AN12+'[8]побудинковий звіт'!AN12</f>
        <v>9315.5023404656513</v>
      </c>
      <c r="AO12" s="116">
        <f t="shared" si="14"/>
        <v>-683.50394397716263</v>
      </c>
      <c r="AP12" s="595">
        <f>'звіт 03.19-03.24'!AO12+'[9]побудинковий звіт'!AP12+'[8]побудинковий звіт'!AP12</f>
        <v>32441.267921663017</v>
      </c>
      <c r="AQ12" s="595">
        <f>'звіт 03.19-03.24'!AP12+'[9]побудинковий звіт'!AQ12+'[8]побудинковий звіт'!AQ12</f>
        <v>30648.579620536348</v>
      </c>
      <c r="AR12" s="116">
        <f t="shared" si="15"/>
        <v>-1792.6883011266691</v>
      </c>
      <c r="AS12" s="595">
        <f>'звіт 03.19-03.24'!AR12+'[9]побудинковий звіт'!AS12+'[8]побудинковий звіт'!AS12</f>
        <v>824620.53612071986</v>
      </c>
      <c r="AT12" s="595">
        <f>'звіт 03.19-03.24'!AS12+'[9]побудинковий звіт'!AT12+'[8]побудинковий звіт'!AT12</f>
        <v>1114431.3862008483</v>
      </c>
      <c r="AU12" s="118">
        <f t="shared" si="16"/>
        <v>289810.85008012841</v>
      </c>
      <c r="AV12" s="595">
        <f>'звіт 03.19-03.24'!AU12+'[9]побудинковий звіт'!AV12+'[8]побудинковий звіт'!AV12</f>
        <v>30875.041462101392</v>
      </c>
      <c r="AW12" s="595">
        <f>'звіт 03.19-03.24'!AV12+'[9]побудинковий звіт'!AW12+'[8]побудинковий звіт'!AW12</f>
        <v>1748</v>
      </c>
      <c r="AX12" s="94">
        <f t="shared" si="17"/>
        <v>-29127.041462101392</v>
      </c>
      <c r="AY12" s="595">
        <f>'звіт 03.19-03.24'!AX12+'[9]побудинковий звіт'!AY12+'[8]побудинковий звіт'!AY12</f>
        <v>34807.794102938773</v>
      </c>
      <c r="AZ12" s="595">
        <f>'звіт 03.19-03.24'!AY12+'[9]побудинковий звіт'!AZ12+'[8]побудинковий звіт'!AZ12</f>
        <v>16455.784479464914</v>
      </c>
      <c r="BA12" s="117">
        <f t="shared" si="18"/>
        <v>-18352.009623473859</v>
      </c>
      <c r="BB12" s="595">
        <f>'звіт 03.19-03.24'!BA12+'[9]побудинковий звіт'!BB12+'[8]побудинковий звіт'!BB12</f>
        <v>20941.71370325419</v>
      </c>
      <c r="BC12" s="595">
        <f>'звіт 03.19-03.24'!BB12+'[9]побудинковий звіт'!BC12+'[8]побудинковий звіт'!BC12</f>
        <v>3712.2612450103406</v>
      </c>
      <c r="BD12" s="94">
        <f t="shared" si="19"/>
        <v>-17229.45245824385</v>
      </c>
      <c r="BE12" s="595">
        <f>'звіт 03.19-03.24'!BD12+'[9]побудинковий звіт'!BE12+'[8]побудинковий звіт'!BE12</f>
        <v>21062.892998005649</v>
      </c>
      <c r="BF12" s="595">
        <f>'звіт 03.19-03.24'!BE12+'[9]побудинковий звіт'!BF12+'[8]побудинковий звіт'!BF12</f>
        <v>0</v>
      </c>
      <c r="BG12" s="95">
        <f t="shared" si="20"/>
        <v>-21062.892998005649</v>
      </c>
      <c r="BH12" s="595">
        <f>'звіт 03.19-03.24'!BG12+'[9]побудинковий звіт'!BH12+'[8]побудинковий звіт'!BH12</f>
        <v>10662.026571655148</v>
      </c>
      <c r="BI12" s="595">
        <f>'звіт 03.19-03.24'!BH12+'[9]побудинковий звіт'!BI12+'[8]побудинковий звіт'!BI12</f>
        <v>108.5</v>
      </c>
      <c r="BJ12" s="94">
        <f t="shared" si="21"/>
        <v>-10553.526571655148</v>
      </c>
      <c r="BK12" s="595">
        <f>'звіт 03.19-03.24'!BJ12+'[9]побудинковий звіт'!BK12+'[8]побудинковий звіт'!BK12</f>
        <v>25093.406278143892</v>
      </c>
      <c r="BL12" s="595">
        <f>'звіт 03.19-03.24'!BK12+'[9]побудинковий звіт'!BL12+'[8]побудинковий звіт'!BL12</f>
        <v>3755.9857535862261</v>
      </c>
      <c r="BM12" s="95">
        <f t="shared" si="22"/>
        <v>-21337.420524557667</v>
      </c>
      <c r="BN12" s="595">
        <f>'звіт 03.19-03.24'!BM12+'[9]побудинковий звіт'!BN12+'[8]побудинковий звіт'!BN12</f>
        <v>2590.8709952292261</v>
      </c>
      <c r="BO12" s="595">
        <f>'звіт 03.19-03.24'!BN12+'[9]побудинковий звіт'!BO12+'[8]побудинковий звіт'!BO12</f>
        <v>0</v>
      </c>
      <c r="BP12" s="94">
        <f t="shared" si="23"/>
        <v>-2590.8709952292261</v>
      </c>
      <c r="BQ12" s="91">
        <f t="shared" si="24"/>
        <v>146033.74611132828</v>
      </c>
      <c r="BR12" s="96">
        <f t="shared" si="24"/>
        <v>25780.531478061479</v>
      </c>
      <c r="BS12" s="94">
        <f t="shared" si="25"/>
        <v>-120253.21463326679</v>
      </c>
      <c r="BT12" s="595">
        <f>'звіт 03.19-03.24'!BS12+'[9]побудинковий звіт'!BT12+'[8]побудинковий звіт'!BT12</f>
        <v>369537.29049351782</v>
      </c>
      <c r="BU12" s="595">
        <f>'звіт 03.19-03.24'!BT12+'[9]побудинковий звіт'!BU12+'[8]побудинковий звіт'!BU12</f>
        <v>327290.76123398845</v>
      </c>
      <c r="BV12" s="116">
        <f t="shared" si="26"/>
        <v>-42246.529259529372</v>
      </c>
      <c r="BW12" s="595">
        <f>'звіт 03.19-03.24'!BV12+'[9]побудинковий звіт'!BW12+'[8]побудинковий звіт'!BW12</f>
        <v>356783.38702491415</v>
      </c>
      <c r="BX12" s="595">
        <f>'звіт 03.19-03.24'!BW12+'[9]побудинковий звіт'!BX12+'[8]побудинковий звіт'!BX12</f>
        <v>335093.05313715222</v>
      </c>
      <c r="BY12" s="116">
        <f t="shared" si="27"/>
        <v>-21690.333887761924</v>
      </c>
      <c r="BZ12" s="595">
        <f>'звіт 03.19-03.24'!BY12+'[9]побудинковий звіт'!BZ12+'[8]побудинковий звіт'!BZ12</f>
        <v>67655.25234914996</v>
      </c>
      <c r="CA12" s="595">
        <f>'звіт 03.19-03.24'!BZ12+'[9]побудинковий звіт'!CA12+'[8]побудинковий звіт'!CA12</f>
        <v>49047.124774789248</v>
      </c>
      <c r="CB12" s="116">
        <f t="shared" si="28"/>
        <v>-18608.127574360711</v>
      </c>
      <c r="CC12" s="595">
        <f>'звіт 03.19-03.24'!CB12+'[9]побудинковий звіт'!CC12+'[8]побудинковий звіт'!CC12</f>
        <v>14577.147766809883</v>
      </c>
      <c r="CD12" s="595">
        <f>'звіт 03.19-03.24'!CC12+'[9]побудинковий звіт'!CD12+'[8]побудинковий звіт'!CD12</f>
        <v>14742.79053390944</v>
      </c>
      <c r="CE12" s="116">
        <f t="shared" si="29"/>
        <v>165.64276709955629</v>
      </c>
      <c r="CF12" s="595">
        <f>'звіт 03.19-03.24'!CE12+'[9]побудинковий звіт'!CF12+'[8]побудинковий звіт'!CF12</f>
        <v>1781.2549968666142</v>
      </c>
      <c r="CG12" s="595">
        <f>'звіт 03.19-03.24'!CF12+'[9]побудинковий звіт'!CG12+'[8]побудинковий звіт'!CG12</f>
        <v>1663.3372303883007</v>
      </c>
      <c r="CH12" s="116">
        <f t="shared" si="30"/>
        <v>-117.91776647831352</v>
      </c>
      <c r="CI12" s="595">
        <f>'звіт 03.19-03.24'!CH12+'[9]побудинковий звіт'!CI12+'[8]побудинковий звіт'!CI12</f>
        <v>110996.85406718668</v>
      </c>
      <c r="CJ12" s="595">
        <f>'звіт 03.19-03.24'!CI12+'[9]побудинковий звіт'!CJ12+'[8]побудинковий звіт'!CJ12</f>
        <v>103756.50538462996</v>
      </c>
      <c r="CK12" s="116">
        <f t="shared" si="31"/>
        <v>-7240.3486825567234</v>
      </c>
      <c r="CL12" s="595">
        <f>'звіт 03.19-03.24'!CK12+'[9]побудинковий звіт'!CL12+'[8]побудинковий звіт'!CL12</f>
        <v>168856.59742329281</v>
      </c>
      <c r="CM12" s="595">
        <f>'звіт 03.19-03.24'!CL12+'[9]побудинковий звіт'!CM12+'[8]побудинковий звіт'!CM12</f>
        <v>155616.29714581059</v>
      </c>
      <c r="CN12" s="116">
        <f t="shared" si="32"/>
        <v>-13240.300277482223</v>
      </c>
      <c r="CO12" s="88">
        <f t="shared" si="33"/>
        <v>279853.45149047952</v>
      </c>
      <c r="CP12" s="96">
        <f t="shared" si="33"/>
        <v>259372.80253044056</v>
      </c>
      <c r="CQ12" s="116">
        <f t="shared" si="34"/>
        <v>-20480.648960038961</v>
      </c>
      <c r="CR12" s="119">
        <f t="shared" si="45"/>
        <v>2992606.9348335015</v>
      </c>
      <c r="CS12" s="96">
        <f t="shared" si="45"/>
        <v>3055868.3176927324</v>
      </c>
      <c r="CT12" s="116">
        <f t="shared" si="35"/>
        <v>63261.382859230973</v>
      </c>
      <c r="CU12" s="91">
        <f t="shared" si="36"/>
        <v>3591128.3218002017</v>
      </c>
      <c r="CV12" s="98">
        <f t="shared" si="36"/>
        <v>3667041.9812312787</v>
      </c>
      <c r="CW12" s="117">
        <f t="shared" si="37"/>
        <v>75913.659431077074</v>
      </c>
      <c r="CX12" s="595">
        <f>'звіт 03.19-03.24'!CW12+'[9]побудинковий звіт'!CX12+'[8]побудинковий звіт'!CX12</f>
        <v>119346.72640098282</v>
      </c>
      <c r="CY12" s="595">
        <f>'звіт 03.19-03.24'!CX12+'[9]побудинковий звіт'!CY12+'[8]побудинковий звіт'!CY12</f>
        <v>43433.066969907697</v>
      </c>
      <c r="CZ12" s="116">
        <f t="shared" si="38"/>
        <v>-75913.659431075124</v>
      </c>
      <c r="DA12" s="99">
        <f>'[8]побудинковий звіт'!DA12</f>
        <v>75913.659431075212</v>
      </c>
      <c r="DB12" s="8">
        <v>3</v>
      </c>
      <c r="DC12" s="365">
        <f>'[8]побудинковий звіт'!DC12</f>
        <v>168459.98</v>
      </c>
      <c r="DD12" s="365">
        <f>'[8]побудинковий звіт'!DD12</f>
        <v>0</v>
      </c>
      <c r="DE12" s="365">
        <f>'[8]побудинковий звіт'!DE12</f>
        <v>107209.68000000001</v>
      </c>
      <c r="DF12" s="365">
        <f>'[8]побудинковий звіт'!DF12</f>
        <v>0</v>
      </c>
      <c r="DG12" s="101">
        <v>-23136.694721064297</v>
      </c>
      <c r="DH12" s="296">
        <v>9</v>
      </c>
      <c r="DI12" s="103">
        <f>'[8]побудинковий звіт'!DK12</f>
        <v>8.3640757780863559</v>
      </c>
      <c r="DJ12" s="103">
        <f>'[8]побудинковий звіт'!DL12</f>
        <v>10.223257242622827</v>
      </c>
      <c r="DK12" s="103">
        <f>'[8]побудинковий звіт'!DM12</f>
        <v>7.2490051399814597</v>
      </c>
      <c r="DL12" s="104">
        <f>DI12*G12+(F12-G12)*DJ12</f>
        <v>61199.509469629826</v>
      </c>
      <c r="DM12" s="104">
        <f>DK12*H12</f>
        <v>0</v>
      </c>
      <c r="DN12" s="105">
        <f t="shared" si="39"/>
        <v>61199.509469629826</v>
      </c>
      <c r="DO12" s="2"/>
      <c r="DP12" s="104">
        <f>'[10]побудинковий звіт'!DR12</f>
        <v>61199.8</v>
      </c>
      <c r="DQ12" s="104">
        <f>'[10]побудинковий звіт'!DS12</f>
        <v>0</v>
      </c>
      <c r="DR12" s="104">
        <f t="shared" si="40"/>
        <v>61199.8</v>
      </c>
      <c r="DS12" s="106"/>
      <c r="DT12" s="104"/>
      <c r="DU12" s="479">
        <f>'звіт 03.19-03.24'!DV12+'[9]побудинковий звіт'!DW12+'[8]побудинковий звіт'!DW12</f>
        <v>8650.5600000000013</v>
      </c>
      <c r="DV12" s="2">
        <f>'[9]побудинковий звіт'!DX12+'[8]побудинковий звіт'!DX12</f>
        <v>0</v>
      </c>
      <c r="DW12" s="77">
        <f t="shared" si="41"/>
        <v>1164785.1386784576</v>
      </c>
      <c r="DX12" s="77">
        <f t="shared" si="42"/>
        <v>1368254.3012146917</v>
      </c>
      <c r="DY12" s="427">
        <f t="shared" si="43"/>
        <v>107209.68000000001</v>
      </c>
      <c r="DZ12" s="161">
        <f>'[10]побудинковий звіт'!DY12</f>
        <v>22796.520568710603</v>
      </c>
      <c r="EB12" s="110">
        <v>-65304</v>
      </c>
      <c r="EC12" s="111">
        <f t="shared" si="44"/>
        <v>-88440.694721064297</v>
      </c>
      <c r="EE12" s="112">
        <v>-80083.318847997638</v>
      </c>
      <c r="EG12" s="99">
        <v>148645.08280086628</v>
      </c>
    </row>
    <row r="13" spans="1:137" ht="19.95" customHeight="1" x14ac:dyDescent="0.3">
      <c r="A13" s="81">
        <v>150000703</v>
      </c>
      <c r="B13" s="82" t="s">
        <v>94</v>
      </c>
      <c r="C13" s="114" t="s">
        <v>1021</v>
      </c>
      <c r="D13" s="114" t="s">
        <v>95</v>
      </c>
      <c r="E13" s="84">
        <f t="shared" si="2"/>
        <v>6323.6</v>
      </c>
      <c r="F13" s="597">
        <f>'[8]побудинковий звіт'!F13</f>
        <v>6323.6</v>
      </c>
      <c r="G13" s="104">
        <f>'[8]побудинковий звіт'!G13</f>
        <v>712.5</v>
      </c>
      <c r="H13" s="598">
        <f>'[8]побудинковий звіт'!H13</f>
        <v>0</v>
      </c>
      <c r="I13" s="595">
        <f>'звіт 03.19-03.24'!H13+'[9]побудинковий звіт'!I13+'[8]побудинковий звіт'!I13</f>
        <v>144932.81518389366</v>
      </c>
      <c r="J13" s="595">
        <f>'звіт 03.19-03.24'!I13+'[9]побудинковий звіт'!J13+'[8]побудинковий звіт'!J13</f>
        <v>140803.71431541489</v>
      </c>
      <c r="K13" s="116">
        <f t="shared" si="3"/>
        <v>-4129.1008684787666</v>
      </c>
      <c r="L13" s="595">
        <f>'звіт 03.19-03.24'!K13+'[9]побудинковий звіт'!L13+'[8]побудинковий звіт'!L13</f>
        <v>28819.817166423829</v>
      </c>
      <c r="M13" s="595">
        <f>'звіт 03.19-03.24'!L13+'[9]побудинковий звіт'!M13+'[8]побудинковий звіт'!M13</f>
        <v>27593.402677802747</v>
      </c>
      <c r="N13" s="116">
        <f t="shared" si="4"/>
        <v>-1226.4144886210815</v>
      </c>
      <c r="O13" s="595">
        <f>'звіт 03.19-03.24'!N13+'[9]побудинковий звіт'!O13+'[8]побудинковий звіт'!O13</f>
        <v>56860.704649821528</v>
      </c>
      <c r="P13" s="595">
        <f>'звіт 03.19-03.24'!O13+'[9]побудинковий звіт'!P13+'[8]побудинковий звіт'!P13</f>
        <v>56887.164573558017</v>
      </c>
      <c r="Q13" s="116">
        <f t="shared" si="5"/>
        <v>26.459923736489145</v>
      </c>
      <c r="R13" s="595">
        <f>'звіт 03.19-03.24'!Q13+'[9]побудинковий звіт'!R13+'[8]побудинковий звіт'!R13</f>
        <v>13224.634452590813</v>
      </c>
      <c r="S13" s="595">
        <f>'звіт 03.19-03.24'!R13+'[9]побудинковий звіт'!S13+'[8]побудинковий звіт'!S13</f>
        <v>13234.301316420566</v>
      </c>
      <c r="T13" s="116">
        <f t="shared" si="6"/>
        <v>9.6668638297524012</v>
      </c>
      <c r="U13" s="595">
        <f>'звіт 03.19-03.24'!T13+'[9]побудинковий звіт'!U13+'[8]побудинковий звіт'!U13</f>
        <v>7327.0560945424004</v>
      </c>
      <c r="V13" s="595">
        <f>'звіт 03.19-03.24'!U13+'[9]побудинковий звіт'!V13+'[8]побудинковий звіт'!V13</f>
        <v>5856.216180397043</v>
      </c>
      <c r="W13" s="116">
        <f t="shared" si="7"/>
        <v>-1470.8399141453574</v>
      </c>
      <c r="X13" s="595">
        <f>'звіт 03.19-03.24'!W13+'[9]побудинковий звіт'!X13+'[8]побудинковий звіт'!X13</f>
        <v>82763.453245109733</v>
      </c>
      <c r="Y13" s="595">
        <f>'звіт 03.19-03.24'!X13+'[9]побудинковий звіт'!Y13+'[8]побудинковий звіт'!Y13</f>
        <v>81012.911507897283</v>
      </c>
      <c r="Z13" s="116">
        <f t="shared" si="8"/>
        <v>-1750.5417372124502</v>
      </c>
      <c r="AA13" s="595">
        <f>'звіт 03.19-03.24'!Z13+'[9]побудинковий звіт'!AA13+'[8]побудинковий звіт'!AA13</f>
        <v>6821.9280000000017</v>
      </c>
      <c r="AB13" s="595">
        <f>'звіт 03.19-03.24'!AA13+'[9]побудинковий звіт'!AB13+'[8]побудинковий звіт'!AB13</f>
        <v>0</v>
      </c>
      <c r="AC13" s="116">
        <f t="shared" si="9"/>
        <v>-6821.9280000000017</v>
      </c>
      <c r="AD13" s="595">
        <f>'звіт 03.19-03.24'!AC13+'[9]побудинковий звіт'!AD13+'[8]побудинковий звіт'!AD13</f>
        <v>189549.68925976867</v>
      </c>
      <c r="AE13" s="595">
        <f>'звіт 03.19-03.24'!AD13+'[9]побудинковий звіт'!AE13+'[8]побудинковий звіт'!AE13</f>
        <v>207397.30528451208</v>
      </c>
      <c r="AF13" s="117">
        <f t="shared" si="10"/>
        <v>17847.616024743416</v>
      </c>
      <c r="AG13" s="91">
        <f t="shared" si="11"/>
        <v>530300.09805215069</v>
      </c>
      <c r="AH13" s="92">
        <f t="shared" si="11"/>
        <v>532785.01585600269</v>
      </c>
      <c r="AI13" s="116">
        <f t="shared" si="12"/>
        <v>2484.917803852004</v>
      </c>
      <c r="AJ13" s="595">
        <f>'звіт 03.19-03.24'!AI13+'[9]побудинковий звіт'!AJ13+'[8]побудинковий звіт'!AJ13</f>
        <v>362145.4180312333</v>
      </c>
      <c r="AK13" s="595">
        <f>'звіт 03.19-03.24'!AJ13+'[9]побудинковий звіт'!AK13+'[8]побудинковий звіт'!AK13</f>
        <v>361656.45664835698</v>
      </c>
      <c r="AL13" s="116">
        <f t="shared" si="13"/>
        <v>-488.96138287632493</v>
      </c>
      <c r="AM13" s="595">
        <f>'звіт 03.19-03.24'!AL13+'[9]побудинковий звіт'!AM13+'[8]побудинковий звіт'!AM13</f>
        <v>9999.0062844428139</v>
      </c>
      <c r="AN13" s="595">
        <f>'звіт 03.19-03.24'!AM13+'[9]побудинковий звіт'!AN13+'[8]побудинковий звіт'!AN13</f>
        <v>9838.864919443753</v>
      </c>
      <c r="AO13" s="116">
        <f t="shared" si="14"/>
        <v>-160.1413649990609</v>
      </c>
      <c r="AP13" s="595">
        <f>'звіт 03.19-03.24'!AO13+'[9]побудинковий звіт'!AP13+'[8]побудинковий звіт'!AP13</f>
        <v>32726.116967935235</v>
      </c>
      <c r="AQ13" s="595">
        <f>'звіт 03.19-03.24'!AP13+'[9]побудинковий звіт'!AQ13+'[8]побудинковий звіт'!AQ13</f>
        <v>30763.965807002271</v>
      </c>
      <c r="AR13" s="116">
        <f t="shared" si="15"/>
        <v>-1962.1511609329646</v>
      </c>
      <c r="AS13" s="595">
        <f>'звіт 03.19-03.24'!AR13+'[9]побудинковий звіт'!AS13+'[8]побудинковий звіт'!AS13</f>
        <v>859091.31204483693</v>
      </c>
      <c r="AT13" s="595">
        <f>'звіт 03.19-03.24'!AS13+'[9]побудинковий звіт'!AT13+'[8]побудинковий звіт'!AT13</f>
        <v>1017127.1849194646</v>
      </c>
      <c r="AU13" s="118">
        <f t="shared" si="16"/>
        <v>158035.8728746277</v>
      </c>
      <c r="AV13" s="595">
        <f>'звіт 03.19-03.24'!AU13+'[9]побудинковий звіт'!AV13+'[8]побудинковий звіт'!AV13</f>
        <v>30529.002298379623</v>
      </c>
      <c r="AW13" s="595">
        <f>'звіт 03.19-03.24'!AV13+'[9]побудинковий звіт'!AW13+'[8]побудинковий звіт'!AW13</f>
        <v>6738.0072934296431</v>
      </c>
      <c r="AX13" s="94">
        <f t="shared" si="17"/>
        <v>-23790.995004949978</v>
      </c>
      <c r="AY13" s="595">
        <f>'звіт 03.19-03.24'!AX13+'[9]побудинковий звіт'!AY13+'[8]побудинковий звіт'!AY13</f>
        <v>34991.851410819276</v>
      </c>
      <c r="AZ13" s="595">
        <f>'звіт 03.19-03.24'!AY13+'[9]побудинковий звіт'!AZ13+'[8]побудинковий звіт'!AZ13</f>
        <v>24085.812984157783</v>
      </c>
      <c r="BA13" s="117">
        <f t="shared" si="18"/>
        <v>-10906.038426661493</v>
      </c>
      <c r="BB13" s="595">
        <f>'звіт 03.19-03.24'!BA13+'[9]побудинковий звіт'!BB13+'[8]побудинковий звіт'!BB13</f>
        <v>21071.322035500001</v>
      </c>
      <c r="BC13" s="595">
        <f>'звіт 03.19-03.24'!BB13+'[9]побудинковий звіт'!BC13+'[8]побудинковий звіт'!BC13</f>
        <v>5545.9172761429991</v>
      </c>
      <c r="BD13" s="94">
        <f t="shared" si="19"/>
        <v>-15525.404759357003</v>
      </c>
      <c r="BE13" s="595">
        <f>'звіт 03.19-03.24'!BD13+'[9]побудинковий звіт'!BE13+'[8]побудинковий звіт'!BE13</f>
        <v>21306.558217108519</v>
      </c>
      <c r="BF13" s="595">
        <f>'звіт 03.19-03.24'!BE13+'[9]побудинковий звіт'!BF13+'[8]побудинковий звіт'!BF13</f>
        <v>417</v>
      </c>
      <c r="BG13" s="95">
        <f t="shared" si="20"/>
        <v>-20889.558217108519</v>
      </c>
      <c r="BH13" s="595">
        <f>'звіт 03.19-03.24'!BG13+'[9]побудинковий звіт'!BH13+'[8]побудинковий звіт'!BH13</f>
        <v>10662.026571655148</v>
      </c>
      <c r="BI13" s="595">
        <f>'звіт 03.19-03.24'!BH13+'[9]побудинковий звіт'!BI13+'[8]побудинковий звіт'!BI13</f>
        <v>15344.807573224418</v>
      </c>
      <c r="BJ13" s="94">
        <f t="shared" si="21"/>
        <v>4682.7810015692703</v>
      </c>
      <c r="BK13" s="595">
        <f>'звіт 03.19-03.24'!BJ13+'[9]побудинковий звіт'!BK13+'[8]побудинковий звіт'!BK13</f>
        <v>23355.544562703133</v>
      </c>
      <c r="BL13" s="595">
        <f>'звіт 03.19-03.24'!BK13+'[9]побудинковий звіт'!BL13+'[8]побудинковий звіт'!BL13</f>
        <v>31087.682940087361</v>
      </c>
      <c r="BM13" s="95">
        <f t="shared" si="22"/>
        <v>7732.1383773842281</v>
      </c>
      <c r="BN13" s="595">
        <f>'звіт 03.19-03.24'!BM13+'[9]побудинковий звіт'!BN13+'[8]побудинковий звіт'!BN13</f>
        <v>2519.3083764473895</v>
      </c>
      <c r="BO13" s="595">
        <f>'звіт 03.19-03.24'!BN13+'[9]побудинковий звіт'!BO13+'[8]побудинковий звіт'!BO13</f>
        <v>3674</v>
      </c>
      <c r="BP13" s="94">
        <f t="shared" si="23"/>
        <v>1154.6916235526105</v>
      </c>
      <c r="BQ13" s="91">
        <f t="shared" si="24"/>
        <v>144435.6134726131</v>
      </c>
      <c r="BR13" s="96">
        <f t="shared" si="24"/>
        <v>86893.228067042204</v>
      </c>
      <c r="BS13" s="94">
        <f t="shared" si="25"/>
        <v>-57542.385405570894</v>
      </c>
      <c r="BT13" s="595">
        <f>'звіт 03.19-03.24'!BS13+'[9]побудинковий звіт'!BT13+'[8]побудинковий звіт'!BT13</f>
        <v>376986.44711305841</v>
      </c>
      <c r="BU13" s="595">
        <f>'звіт 03.19-03.24'!BT13+'[9]побудинковий звіт'!BU13+'[8]побудинковий звіт'!BU13</f>
        <v>381213.64758377476</v>
      </c>
      <c r="BV13" s="116">
        <f t="shared" si="26"/>
        <v>4227.2004707163433</v>
      </c>
      <c r="BW13" s="595">
        <f>'звіт 03.19-03.24'!BV13+'[9]побудинковий звіт'!BW13+'[8]побудинковий звіт'!BW13</f>
        <v>361200.00012974383</v>
      </c>
      <c r="BX13" s="595">
        <f>'звіт 03.19-03.24'!BW13+'[9]побудинковий звіт'!BX13+'[8]побудинковий звіт'!BX13</f>
        <v>369231.2586448036</v>
      </c>
      <c r="BY13" s="116">
        <f t="shared" si="27"/>
        <v>8031.2585150597733</v>
      </c>
      <c r="BZ13" s="595">
        <f>'звіт 03.19-03.24'!BY13+'[9]побудинковий звіт'!BZ13+'[8]побудинковий звіт'!BZ13</f>
        <v>72860.690428628572</v>
      </c>
      <c r="CA13" s="595">
        <f>'звіт 03.19-03.24'!BZ13+'[9]побудинковий звіт'!CA13+'[8]побудинковий звіт'!CA13</f>
        <v>60296.91577965219</v>
      </c>
      <c r="CB13" s="116">
        <f t="shared" si="28"/>
        <v>-12563.774648976381</v>
      </c>
      <c r="CC13" s="595">
        <f>'звіт 03.19-03.24'!CB13+'[9]побудинковий звіт'!CC13+'[8]побудинковий звіт'!CC13</f>
        <v>17868.951663421034</v>
      </c>
      <c r="CD13" s="595">
        <f>'звіт 03.19-03.24'!CC13+'[9]побудинковий звіт'!CD13+'[8]побудинковий звіт'!CD13</f>
        <v>18154.938349787899</v>
      </c>
      <c r="CE13" s="116">
        <f t="shared" si="29"/>
        <v>285.98668636686489</v>
      </c>
      <c r="CF13" s="595">
        <f>'звіт 03.19-03.24'!CE13+'[9]побудинковий звіт'!CF13+'[8]побудинковий звіт'!CF13</f>
        <v>2193.5178810947664</v>
      </c>
      <c r="CG13" s="595">
        <f>'звіт 03.19-03.24'!CF13+'[9]побудинковий звіт'!CG13+'[8]побудинковий звіт'!CG13</f>
        <v>1673.8491442262543</v>
      </c>
      <c r="CH13" s="116">
        <f t="shared" si="30"/>
        <v>-519.66873686851204</v>
      </c>
      <c r="CI13" s="595">
        <f>'звіт 03.19-03.24'!CH13+'[9]побудинковий звіт'!CI13+'[8]побудинковий звіт'!CI13</f>
        <v>82981.390062594408</v>
      </c>
      <c r="CJ13" s="595">
        <f>'звіт 03.19-03.24'!CI13+'[9]побудинковий звіт'!CJ13+'[8]побудинковий звіт'!CJ13</f>
        <v>74577.365102230498</v>
      </c>
      <c r="CK13" s="116">
        <f t="shared" si="31"/>
        <v>-8404.0249603639095</v>
      </c>
      <c r="CL13" s="595">
        <f>'звіт 03.19-03.24'!CK13+'[9]побудинковий звіт'!CL13+'[8]побудинковий звіт'!CL13</f>
        <v>126268.56233732415</v>
      </c>
      <c r="CM13" s="595">
        <f>'звіт 03.19-03.24'!CL13+'[9]побудинковий звіт'!CM13+'[8]побудинковий звіт'!CM13</f>
        <v>111887.69544339299</v>
      </c>
      <c r="CN13" s="116">
        <f t="shared" si="32"/>
        <v>-14380.866893931161</v>
      </c>
      <c r="CO13" s="88">
        <f t="shared" si="33"/>
        <v>209249.95239991858</v>
      </c>
      <c r="CP13" s="96">
        <f t="shared" si="33"/>
        <v>186465.06054562348</v>
      </c>
      <c r="CQ13" s="116">
        <f t="shared" si="34"/>
        <v>-22784.8918542951</v>
      </c>
      <c r="CR13" s="119">
        <f t="shared" si="45"/>
        <v>2979057.1244690772</v>
      </c>
      <c r="CS13" s="96">
        <f t="shared" si="45"/>
        <v>3056100.3862651805</v>
      </c>
      <c r="CT13" s="116">
        <f t="shared" si="35"/>
        <v>77043.261796103325</v>
      </c>
      <c r="CU13" s="91">
        <f t="shared" si="36"/>
        <v>3574868.5493628928</v>
      </c>
      <c r="CV13" s="98">
        <f t="shared" si="36"/>
        <v>3667320.4635182167</v>
      </c>
      <c r="CW13" s="117">
        <f t="shared" si="37"/>
        <v>92451.91415532399</v>
      </c>
      <c r="CX13" s="595">
        <f>'звіт 03.19-03.24'!CW13+'[9]побудинковий звіт'!CX13+'[8]побудинковий звіт'!CX13</f>
        <v>136631.19444442302</v>
      </c>
      <c r="CY13" s="595">
        <f>'звіт 03.19-03.24'!CX13+'[9]побудинковий звіт'!CY13+'[8]побудинковий звіт'!CY13</f>
        <v>44179.280289099028</v>
      </c>
      <c r="CZ13" s="116">
        <f t="shared" si="38"/>
        <v>-92451.91415532399</v>
      </c>
      <c r="DA13" s="99">
        <f>'[8]побудинковий звіт'!DA13</f>
        <v>92451.914155324019</v>
      </c>
      <c r="DB13" s="8">
        <v>3</v>
      </c>
      <c r="DC13" s="365">
        <f>'[8]побудинковий звіт'!DC13</f>
        <v>146886.81</v>
      </c>
      <c r="DD13" s="365">
        <f>'[8]побудинковий звіт'!DD13</f>
        <v>0</v>
      </c>
      <c r="DE13" s="365">
        <f>'[8]побудинковий звіт'!DE13</f>
        <v>84668.61</v>
      </c>
      <c r="DF13" s="365">
        <f>'[8]побудинковий звіт'!DF13</f>
        <v>0</v>
      </c>
      <c r="DG13" s="101">
        <v>-157709.17921246565</v>
      </c>
      <c r="DH13" s="296">
        <v>9</v>
      </c>
      <c r="DI13" s="103">
        <f>'[8]побудинковий звіт'!DK13</f>
        <v>8.3360427374129387</v>
      </c>
      <c r="DJ13" s="103">
        <f>'[8]побудинковий звіт'!DL13</f>
        <v>10.027414814633138</v>
      </c>
      <c r="DK13" s="103">
        <f>'[8]побудинковий звіт'!DM13</f>
        <v>7.2385503705459318</v>
      </c>
      <c r="DL13" s="104">
        <f>DI13*G13+(F13-G13)*DJ13</f>
        <v>62204.257716794724</v>
      </c>
      <c r="DM13" s="104">
        <f>DK13*H13</f>
        <v>0</v>
      </c>
      <c r="DN13" s="105">
        <f t="shared" si="39"/>
        <v>62204.257716794724</v>
      </c>
      <c r="DO13" s="2"/>
      <c r="DP13" s="104">
        <f>'[10]побудинковий звіт'!DR13</f>
        <v>62219.21</v>
      </c>
      <c r="DQ13" s="104">
        <f>'[10]побудинковий звіт'!DS13</f>
        <v>0</v>
      </c>
      <c r="DR13" s="104">
        <f t="shared" si="40"/>
        <v>62219.21</v>
      </c>
      <c r="DS13" s="106"/>
      <c r="DT13" s="104"/>
      <c r="DU13" s="479">
        <f>'звіт 03.19-03.24'!DV13+'[9]побудинковий звіт'!DW13+'[8]побудинковий звіт'!DW13</f>
        <v>10300.560000000001</v>
      </c>
      <c r="DV13" s="2">
        <f>'[9]побудинковий звіт'!DX13+'[8]побудинковий звіт'!DX13</f>
        <v>0</v>
      </c>
      <c r="DW13" s="77">
        <f t="shared" si="41"/>
        <v>1204232.3106209401</v>
      </c>
      <c r="DX13" s="77">
        <f t="shared" si="42"/>
        <v>1324824.4955838083</v>
      </c>
      <c r="DY13" s="427">
        <f t="shared" si="43"/>
        <v>84668.61</v>
      </c>
      <c r="DZ13" s="161">
        <f>'[10]побудинковий звіт'!DY13</f>
        <v>24284.467935637593</v>
      </c>
      <c r="EB13" s="110">
        <v>34484</v>
      </c>
      <c r="EC13" s="111">
        <f t="shared" si="44"/>
        <v>-123225.17921246565</v>
      </c>
      <c r="EE13" s="112">
        <v>-192392.44459653684</v>
      </c>
      <c r="EG13" s="99">
        <v>30896.101310820755</v>
      </c>
    </row>
    <row r="14" spans="1:137" ht="19.95" customHeight="1" x14ac:dyDescent="0.3">
      <c r="A14" s="81">
        <v>150000636</v>
      </c>
      <c r="B14" s="82" t="s">
        <v>292</v>
      </c>
      <c r="C14" s="114" t="s">
        <v>293</v>
      </c>
      <c r="D14" s="114" t="s">
        <v>294</v>
      </c>
      <c r="E14" s="84">
        <f t="shared" si="2"/>
        <v>3179.26</v>
      </c>
      <c r="F14" s="597">
        <f>'[8]побудинковий звіт'!F14</f>
        <v>3179.26</v>
      </c>
      <c r="G14" s="104">
        <f>'[8]побудинковий звіт'!G14</f>
        <v>0</v>
      </c>
      <c r="H14" s="598">
        <f>'[8]побудинковий звіт'!H14</f>
        <v>0</v>
      </c>
      <c r="I14" s="595">
        <f>'звіт 03.19-03.24'!H14+'[9]побудинковий звіт'!I14+'[8]побудинковий звіт'!I14</f>
        <v>75440.629615422455</v>
      </c>
      <c r="J14" s="595">
        <f>'звіт 03.19-03.24'!I14+'[9]побудинковий звіт'!J14+'[8]побудинковий звіт'!J14</f>
        <v>73208.002993735863</v>
      </c>
      <c r="K14" s="116">
        <f t="shared" si="3"/>
        <v>-2232.6266216865915</v>
      </c>
      <c r="L14" s="595">
        <f>'звіт 03.19-03.24'!K14+'[9]побудинковий звіт'!L14+'[8]побудинковий звіт'!L14</f>
        <v>15478.070445508527</v>
      </c>
      <c r="M14" s="595">
        <f>'звіт 03.19-03.24'!L14+'[9]побудинковий звіт'!M14+'[8]побудинковий звіт'!M14</f>
        <v>14737.477567520455</v>
      </c>
      <c r="N14" s="116">
        <f t="shared" si="4"/>
        <v>-740.59287798807236</v>
      </c>
      <c r="O14" s="595">
        <f>'звіт 03.19-03.24'!N14+'[9]побудинковий звіт'!O14+'[8]побудинковий звіт'!O14</f>
        <v>32156.025398636582</v>
      </c>
      <c r="P14" s="595">
        <f>'звіт 03.19-03.24'!O14+'[9]побудинковий звіт'!P14+'[8]побудинковий звіт'!P14</f>
        <v>32169.042634051086</v>
      </c>
      <c r="Q14" s="116">
        <f t="shared" si="5"/>
        <v>13.017235414503375</v>
      </c>
      <c r="R14" s="595">
        <f>'звіт 03.19-03.24'!Q14+'[9]побудинковий звіт'!R14+'[8]побудинковий звіт'!R14</f>
        <v>0</v>
      </c>
      <c r="S14" s="595">
        <f>'звіт 03.19-03.24'!R14+'[9]побудинковий звіт'!S14+'[8]побудинковий звіт'!S14</f>
        <v>0</v>
      </c>
      <c r="T14" s="116">
        <f t="shared" si="6"/>
        <v>0</v>
      </c>
      <c r="U14" s="595">
        <f>'звіт 03.19-03.24'!T14+'[9]побудинковий звіт'!U14+'[8]побудинковий звіт'!U14</f>
        <v>3373.3647879448827</v>
      </c>
      <c r="V14" s="595">
        <f>'звіт 03.19-03.24'!U14+'[9]побудинковий звіт'!V14+'[8]побудинковий звіт'!V14</f>
        <v>2726.2113434039584</v>
      </c>
      <c r="W14" s="116">
        <f t="shared" si="7"/>
        <v>-647.15344454092428</v>
      </c>
      <c r="X14" s="595">
        <f>'звіт 03.19-03.24'!W14+'[9]побудинковий звіт'!X14+'[8]побудинковий звіт'!X14</f>
        <v>45526.990548539616</v>
      </c>
      <c r="Y14" s="595">
        <f>'звіт 03.19-03.24'!X14+'[9]побудинковий звіт'!Y14+'[8]побудинковий звіт'!Y14</f>
        <v>44927.434621500593</v>
      </c>
      <c r="Z14" s="116">
        <f t="shared" si="8"/>
        <v>-599.55592703902221</v>
      </c>
      <c r="AA14" s="595">
        <f>'звіт 03.19-03.24'!Z14+'[9]побудинковий звіт'!AA14+'[8]побудинковий звіт'!AA14</f>
        <v>3429.8316</v>
      </c>
      <c r="AB14" s="595">
        <f>'звіт 03.19-03.24'!AA14+'[9]побудинковий звіт'!AB14+'[8]побудинковий звіт'!AB14</f>
        <v>0</v>
      </c>
      <c r="AC14" s="116">
        <f t="shared" si="9"/>
        <v>-3429.8316</v>
      </c>
      <c r="AD14" s="595">
        <f>'звіт 03.19-03.24'!AC14+'[9]побудинковий звіт'!AD14+'[8]побудинковий звіт'!AD14</f>
        <v>95303.714166492209</v>
      </c>
      <c r="AE14" s="595">
        <f>'звіт 03.19-03.24'!AD14+'[9]побудинковий звіт'!AE14+'[8]побудинковий звіт'!AE14</f>
        <v>104278.84767549764</v>
      </c>
      <c r="AF14" s="117">
        <f t="shared" si="10"/>
        <v>8975.1335090054345</v>
      </c>
      <c r="AG14" s="91">
        <f t="shared" si="11"/>
        <v>270708.62656254426</v>
      </c>
      <c r="AH14" s="92">
        <f t="shared" si="11"/>
        <v>272047.01683570963</v>
      </c>
      <c r="AI14" s="116">
        <f t="shared" si="12"/>
        <v>1338.3902731653652</v>
      </c>
      <c r="AJ14" s="595">
        <f>'звіт 03.19-03.24'!AI14+'[9]побудинковий звіт'!AJ14+'[8]побудинковий звіт'!AJ14</f>
        <v>0</v>
      </c>
      <c r="AK14" s="595">
        <f>'звіт 03.19-03.24'!AJ14+'[9]побудинковий звіт'!AK14+'[8]побудинковий звіт'!AK14</f>
        <v>0</v>
      </c>
      <c r="AL14" s="116">
        <f t="shared" si="13"/>
        <v>0</v>
      </c>
      <c r="AM14" s="595">
        <f>'звіт 03.19-03.24'!AL14+'[9]побудинковий звіт'!AM14+'[8]побудинковий звіт'!AM14</f>
        <v>0</v>
      </c>
      <c r="AN14" s="595">
        <f>'звіт 03.19-03.24'!AM14+'[9]побудинковий звіт'!AN14+'[8]побудинковий звіт'!AN14</f>
        <v>0</v>
      </c>
      <c r="AO14" s="116">
        <f t="shared" si="14"/>
        <v>0</v>
      </c>
      <c r="AP14" s="595">
        <f>'звіт 03.19-03.24'!AO14+'[9]побудинковий звіт'!AP14+'[8]побудинковий звіт'!AP14</f>
        <v>62544.657159685426</v>
      </c>
      <c r="AQ14" s="595">
        <f>'звіт 03.19-03.24'!AP14+'[9]побудинковий звіт'!AQ14+'[8]побудинковий звіт'!AQ14</f>
        <v>55368.602502731956</v>
      </c>
      <c r="AR14" s="116">
        <f t="shared" si="15"/>
        <v>-7176.0546569534708</v>
      </c>
      <c r="AS14" s="595">
        <f>'звіт 03.19-03.24'!AR14+'[9]побудинковий звіт'!AS14+'[8]побудинковий звіт'!AS14</f>
        <v>269625.74864061002</v>
      </c>
      <c r="AT14" s="595">
        <f>'звіт 03.19-03.24'!AS14+'[9]побудинковий звіт'!AT14+'[8]побудинковий звіт'!AT14</f>
        <v>226653.05758075323</v>
      </c>
      <c r="AU14" s="118">
        <f t="shared" si="16"/>
        <v>-42972.691059856792</v>
      </c>
      <c r="AV14" s="595">
        <f>'звіт 03.19-03.24'!AU14+'[9]побудинковий звіт'!AV14+'[8]побудинковий звіт'!AV14</f>
        <v>18160.621429220308</v>
      </c>
      <c r="AW14" s="595">
        <f>'звіт 03.19-03.24'!AV14+'[9]побудинковий звіт'!AW14+'[8]побудинковий звіт'!AW14</f>
        <v>88378.815271475643</v>
      </c>
      <c r="AX14" s="94">
        <f t="shared" si="17"/>
        <v>70218.193842255336</v>
      </c>
      <c r="AY14" s="595">
        <f>'звіт 03.19-03.24'!AX14+'[9]побудинковий звіт'!AY14+'[8]побудинковий звіт'!AY14</f>
        <v>26655.469061092885</v>
      </c>
      <c r="AZ14" s="595">
        <f>'звіт 03.19-03.24'!AY14+'[9]побудинковий звіт'!AZ14+'[8]побудинковий звіт'!AZ14</f>
        <v>12001.678668081746</v>
      </c>
      <c r="BA14" s="117">
        <f t="shared" si="18"/>
        <v>-14653.790393011139</v>
      </c>
      <c r="BB14" s="595">
        <f>'звіт 03.19-03.24'!BA14+'[9]побудинковий звіт'!BB14+'[8]побудинковий звіт'!BB14</f>
        <v>10943.062078861491</v>
      </c>
      <c r="BC14" s="595">
        <f>'звіт 03.19-03.24'!BB14+'[9]побудинковий звіт'!BC14+'[8]побудинковий звіт'!BC14</f>
        <v>3807.3491210635002</v>
      </c>
      <c r="BD14" s="94">
        <f t="shared" si="19"/>
        <v>-7135.7129577979904</v>
      </c>
      <c r="BE14" s="595">
        <f>'звіт 03.19-03.24'!BD14+'[9]побудинковий звіт'!BE14+'[8]побудинковий звіт'!BE14</f>
        <v>0</v>
      </c>
      <c r="BF14" s="595">
        <f>'звіт 03.19-03.24'!BE14+'[9]побудинковий звіт'!BF14+'[8]побудинковий звіт'!BF14</f>
        <v>0</v>
      </c>
      <c r="BG14" s="95">
        <f t="shared" si="20"/>
        <v>0</v>
      </c>
      <c r="BH14" s="595">
        <f>'звіт 03.19-03.24'!BG14+'[9]побудинковий звіт'!BH14+'[8]побудинковий звіт'!BH14</f>
        <v>7473.9472078792915</v>
      </c>
      <c r="BI14" s="595">
        <f>'звіт 03.19-03.24'!BH14+'[9]побудинковий звіт'!BI14+'[8]побудинковий звіт'!BI14</f>
        <v>0</v>
      </c>
      <c r="BJ14" s="94">
        <f t="shared" si="21"/>
        <v>-7473.9472078792915</v>
      </c>
      <c r="BK14" s="595">
        <f>'звіт 03.19-03.24'!BJ14+'[9]побудинковий звіт'!BK14+'[8]побудинковий звіт'!BK14</f>
        <v>15933.197035035566</v>
      </c>
      <c r="BL14" s="595">
        <f>'звіт 03.19-03.24'!BK14+'[9]побудинковий звіт'!BL14+'[8]побудинковий звіт'!BL14</f>
        <v>17930</v>
      </c>
      <c r="BM14" s="95">
        <f t="shared" si="22"/>
        <v>1996.8029649644341</v>
      </c>
      <c r="BN14" s="595">
        <f>'звіт 03.19-03.24'!BM14+'[9]побудинковий звіт'!BN14+'[8]побудинковий звіт'!BN14</f>
        <v>1697.5367402037566</v>
      </c>
      <c r="BO14" s="595">
        <f>'звіт 03.19-03.24'!BN14+'[9]побудинковий звіт'!BO14+'[8]побудинковий звіт'!BO14</f>
        <v>3369.4998712157189</v>
      </c>
      <c r="BP14" s="94">
        <f t="shared" si="23"/>
        <v>1671.9631310119623</v>
      </c>
      <c r="BQ14" s="91">
        <f t="shared" si="24"/>
        <v>80863.83355229329</v>
      </c>
      <c r="BR14" s="96">
        <f t="shared" si="24"/>
        <v>125487.34293183661</v>
      </c>
      <c r="BS14" s="94">
        <f t="shared" si="25"/>
        <v>44623.50937954332</v>
      </c>
      <c r="BT14" s="595">
        <f>'звіт 03.19-03.24'!BS14+'[9]побудинковий звіт'!BT14+'[8]побудинковий звіт'!BT14</f>
        <v>225927.25158472231</v>
      </c>
      <c r="BU14" s="595">
        <f>'звіт 03.19-03.24'!BT14+'[9]побудинковий звіт'!BU14+'[8]побудинковий звіт'!BU14</f>
        <v>293185.00771017873</v>
      </c>
      <c r="BV14" s="116">
        <f t="shared" si="26"/>
        <v>67257.756125456421</v>
      </c>
      <c r="BW14" s="595">
        <f>'звіт 03.19-03.24'!BV14+'[9]побудинковий звіт'!BW14+'[8]побудинковий звіт'!BW14</f>
        <v>115703.0559856995</v>
      </c>
      <c r="BX14" s="595">
        <f>'звіт 03.19-03.24'!BW14+'[9]побудинковий звіт'!BX14+'[8]побудинковий звіт'!BX14</f>
        <v>125059.86823797658</v>
      </c>
      <c r="BY14" s="116">
        <f t="shared" si="27"/>
        <v>9356.8122522770864</v>
      </c>
      <c r="BZ14" s="595">
        <f>'звіт 03.19-03.24'!BY14+'[9]побудинковий звіт'!BZ14+'[8]побудинковий звіт'!BZ14</f>
        <v>62868.056927337821</v>
      </c>
      <c r="CA14" s="595">
        <f>'звіт 03.19-03.24'!BZ14+'[9]побудинковий звіт'!CA14+'[8]побудинковий звіт'!CA14</f>
        <v>48880.699790507548</v>
      </c>
      <c r="CB14" s="116">
        <f t="shared" si="28"/>
        <v>-13987.357136830273</v>
      </c>
      <c r="CC14" s="595">
        <f>'звіт 03.19-03.24'!CB14+'[9]побудинковий звіт'!CC14+'[8]побудинковий звіт'!CC14</f>
        <v>12345.372054834446</v>
      </c>
      <c r="CD14" s="595">
        <f>'звіт 03.19-03.24'!CC14+'[9]побудинковий звіт'!CD14+'[8]побудинковий звіт'!CD14</f>
        <v>12568.343532085024</v>
      </c>
      <c r="CE14" s="116">
        <f t="shared" si="29"/>
        <v>222.97147725057766</v>
      </c>
      <c r="CF14" s="595">
        <f>'звіт 03.19-03.24'!CE14+'[9]побудинковий звіт'!CF14+'[8]побудинковий звіт'!CF14</f>
        <v>1518.5337312749582</v>
      </c>
      <c r="CG14" s="595">
        <f>'звіт 03.19-03.24'!CF14+'[9]побудинковий звіт'!CG14+'[8]побудинковий звіт'!CG14</f>
        <v>2794.7097545669749</v>
      </c>
      <c r="CH14" s="116">
        <f t="shared" si="30"/>
        <v>1276.1760232920167</v>
      </c>
      <c r="CI14" s="595">
        <f>'звіт 03.19-03.24'!CH14+'[9]побудинковий звіт'!CI14+'[8]побудинковий звіт'!CI14</f>
        <v>37231.240379385119</v>
      </c>
      <c r="CJ14" s="595">
        <f>'звіт 03.19-03.24'!CI14+'[9]побудинковий звіт'!CJ14+'[8]побудинковий звіт'!CJ14</f>
        <v>29871.550477836357</v>
      </c>
      <c r="CK14" s="116">
        <f t="shared" si="31"/>
        <v>-7359.6899015487616</v>
      </c>
      <c r="CL14" s="595">
        <f>'звіт 03.19-03.24'!CK14+'[9]побудинковий звіт'!CL14+'[8]побудинковий звіт'!CL14</f>
        <v>0</v>
      </c>
      <c r="CM14" s="595">
        <f>'звіт 03.19-03.24'!CL14+'[9]побудинковий звіт'!CM14+'[8]побудинковий звіт'!CM14</f>
        <v>0</v>
      </c>
      <c r="CN14" s="116">
        <f t="shared" si="32"/>
        <v>0</v>
      </c>
      <c r="CO14" s="88">
        <f t="shared" si="33"/>
        <v>37231.240379385119</v>
      </c>
      <c r="CP14" s="96">
        <f t="shared" si="33"/>
        <v>29871.550477836357</v>
      </c>
      <c r="CQ14" s="116">
        <f t="shared" si="34"/>
        <v>-7359.6899015487616</v>
      </c>
      <c r="CR14" s="119">
        <f t="shared" si="45"/>
        <v>1139336.3765783871</v>
      </c>
      <c r="CS14" s="96">
        <f t="shared" si="45"/>
        <v>1191916.1993541825</v>
      </c>
      <c r="CT14" s="116">
        <f t="shared" si="35"/>
        <v>52579.822775795357</v>
      </c>
      <c r="CU14" s="91">
        <f t="shared" si="36"/>
        <v>1367203.6518940644</v>
      </c>
      <c r="CV14" s="98">
        <f t="shared" si="36"/>
        <v>1430299.439225019</v>
      </c>
      <c r="CW14" s="117">
        <f t="shared" si="37"/>
        <v>63095.787330954568</v>
      </c>
      <c r="CX14" s="595">
        <f>'звіт 03.19-03.24'!CW14+'[9]побудинковий звіт'!CX14+'[8]побудинковий звіт'!CX14</f>
        <v>48920.972507780563</v>
      </c>
      <c r="CY14" s="595">
        <f>'звіт 03.19-03.24'!CX14+'[9]побудинковий звіт'!CY14+'[8]побудинковий звіт'!CY14</f>
        <v>-14174.814823173961</v>
      </c>
      <c r="CZ14" s="116">
        <f t="shared" si="38"/>
        <v>-63095.787330954525</v>
      </c>
      <c r="DA14" s="99">
        <f>'[8]побудинковий звіт'!DA14</f>
        <v>63095.787330954554</v>
      </c>
      <c r="DB14" s="8">
        <v>3</v>
      </c>
      <c r="DC14" s="365">
        <f>'[8]побудинковий звіт'!DC14</f>
        <v>52085.19</v>
      </c>
      <c r="DD14" s="365">
        <f>'[8]побудинковий звіт'!DD14</f>
        <v>0</v>
      </c>
      <c r="DE14" s="365">
        <f>'[8]побудинковий звіт'!DE14</f>
        <v>28115.800000000003</v>
      </c>
      <c r="DF14" s="365">
        <f>'[8]побудинковий звіт'!DF14</f>
        <v>0</v>
      </c>
      <c r="DG14" s="101">
        <v>-37075.599441255035</v>
      </c>
      <c r="DH14" s="296">
        <v>5</v>
      </c>
      <c r="DI14" s="103">
        <f>'[8]побудинковий звіт'!DK14</f>
        <v>7.5392535933571203</v>
      </c>
      <c r="DJ14" s="103">
        <f>'[8]побудинковий звіт'!DL14</f>
        <v>0</v>
      </c>
      <c r="DK14" s="103">
        <f>'[8]побудинковий звіт'!DM14</f>
        <v>6.7860263110103967</v>
      </c>
      <c r="DL14" s="104">
        <f t="shared" ref="DL14:DL27" si="46">F14*DI14</f>
        <v>23969.247379216558</v>
      </c>
      <c r="DM14" s="104">
        <f t="shared" ref="DM14:DM27" si="47">H14*DK14</f>
        <v>0</v>
      </c>
      <c r="DN14" s="105">
        <f t="shared" si="39"/>
        <v>23969.247379216558</v>
      </c>
      <c r="DO14" s="2"/>
      <c r="DP14" s="104">
        <f>'[10]побудинковий звіт'!DR14</f>
        <v>23969.39</v>
      </c>
      <c r="DQ14" s="104">
        <f>'[10]побудинковий звіт'!DS14</f>
        <v>0</v>
      </c>
      <c r="DR14" s="104">
        <f t="shared" si="40"/>
        <v>23969.39</v>
      </c>
      <c r="DS14" s="106"/>
      <c r="DT14" s="104"/>
      <c r="DU14" s="479">
        <f>'звіт 03.19-03.24'!DV14+'[9]побудинковий звіт'!DW14+'[8]побудинковий звіт'!DW14</f>
        <v>6089.32</v>
      </c>
      <c r="DV14" s="2">
        <f>'[9]побудинковий звіт'!DX14+'[8]побудинковий звіт'!DX14</f>
        <v>0</v>
      </c>
      <c r="DW14" s="77">
        <f t="shared" si="41"/>
        <v>420587.49863148399</v>
      </c>
      <c r="DX14" s="77">
        <f t="shared" si="42"/>
        <v>422568.48061510781</v>
      </c>
      <c r="DY14" s="427">
        <f t="shared" si="43"/>
        <v>28115.800000000003</v>
      </c>
      <c r="DZ14" s="161">
        <f>'[10]побудинковий звіт'!DY14</f>
        <v>7247.991633094106</v>
      </c>
      <c r="EB14" s="110">
        <v>-50182</v>
      </c>
      <c r="EC14" s="111">
        <f t="shared" si="44"/>
        <v>-87257.599441255035</v>
      </c>
      <c r="EE14" s="112">
        <v>-67192.165219158705</v>
      </c>
      <c r="EG14" s="99">
        <v>38498.805802185074</v>
      </c>
    </row>
    <row r="15" spans="1:137" ht="19.95" customHeight="1" x14ac:dyDescent="0.3">
      <c r="A15" s="81">
        <v>150000736</v>
      </c>
      <c r="B15" s="82" t="s">
        <v>581</v>
      </c>
      <c r="C15" s="114" t="s">
        <v>582</v>
      </c>
      <c r="D15" s="114" t="s">
        <v>583</v>
      </c>
      <c r="E15" s="84">
        <f t="shared" si="2"/>
        <v>2915.8</v>
      </c>
      <c r="F15" s="597">
        <f>'[8]побудинковий звіт'!F15</f>
        <v>2653.4</v>
      </c>
      <c r="G15" s="104">
        <f>'[8]побудинковий звіт'!G15</f>
        <v>0</v>
      </c>
      <c r="H15" s="598">
        <f>'[8]побудинковий звіт'!H15</f>
        <v>262.39999999999998</v>
      </c>
      <c r="I15" s="595">
        <f>'звіт 03.19-03.24'!H15+'[9]побудинковий звіт'!I15+'[8]побудинковий звіт'!I15</f>
        <v>62568.221276282122</v>
      </c>
      <c r="J15" s="595">
        <f>'звіт 03.19-03.24'!I15+'[9]побудинковий звіт'!J15+'[8]побудинковий звіт'!J15</f>
        <v>63226.376996592473</v>
      </c>
      <c r="K15" s="116">
        <f t="shared" si="3"/>
        <v>658.15572031035117</v>
      </c>
      <c r="L15" s="595">
        <f>'звіт 03.19-03.24'!K15+'[9]побудинковий звіт'!L15+'[8]побудинковий звіт'!L15</f>
        <v>12928.227038218862</v>
      </c>
      <c r="M15" s="595">
        <f>'звіт 03.19-03.24'!L15+'[9]побудинковий звіт'!M15+'[8]побудинковий звіт'!M15</f>
        <v>12648.929993580601</v>
      </c>
      <c r="N15" s="116">
        <f t="shared" si="4"/>
        <v>-279.29704463826056</v>
      </c>
      <c r="O15" s="595">
        <f>'звіт 03.19-03.24'!N15+'[9]побудинковий звіт'!O15+'[8]побудинковий звіт'!O15</f>
        <v>26863.323102484879</v>
      </c>
      <c r="P15" s="595">
        <f>'звіт 03.19-03.24'!O15+'[9]побудинковий звіт'!P15+'[8]побудинковий звіт'!P15</f>
        <v>26031.685662119558</v>
      </c>
      <c r="Q15" s="116">
        <f t="shared" si="5"/>
        <v>-831.6374403653208</v>
      </c>
      <c r="R15" s="595">
        <f>'звіт 03.19-03.24'!Q15+'[9]побудинковий звіт'!R15+'[8]побудинковий звіт'!R15</f>
        <v>0</v>
      </c>
      <c r="S15" s="595">
        <f>'звіт 03.19-03.24'!R15+'[9]побудинковий звіт'!S15+'[8]побудинковий звіт'!S15</f>
        <v>0</v>
      </c>
      <c r="T15" s="116">
        <f t="shared" si="6"/>
        <v>0</v>
      </c>
      <c r="U15" s="595">
        <f>'звіт 03.19-03.24'!T15+'[9]побудинковий звіт'!U15+'[8]побудинковий звіт'!U15</f>
        <v>1565.7480277937534</v>
      </c>
      <c r="V15" s="595">
        <f>'звіт 03.19-03.24'!U15+'[9]побудинковий звіт'!V15+'[8]побудинковий звіт'!V15</f>
        <v>816.04507075326239</v>
      </c>
      <c r="W15" s="116">
        <f t="shared" si="7"/>
        <v>-749.70295704049101</v>
      </c>
      <c r="X15" s="595">
        <f>'звіт 03.19-03.24'!W15+'[9]побудинковий звіт'!X15+'[8]побудинковий звіт'!X15</f>
        <v>42592.050052493076</v>
      </c>
      <c r="Y15" s="595">
        <f>'звіт 03.19-03.24'!X15+'[9]побудинковий звіт'!Y15+'[8]побудинковий звіт'!Y15</f>
        <v>38815.002672098723</v>
      </c>
      <c r="Z15" s="116">
        <f t="shared" si="8"/>
        <v>-3777.0473803943532</v>
      </c>
      <c r="AA15" s="595">
        <f>'звіт 03.19-03.24'!Z15+'[9]побудинковий звіт'!AA15+'[8]побудинковий звіт'!AA15</f>
        <v>3074.652</v>
      </c>
      <c r="AB15" s="595">
        <f>'звіт 03.19-03.24'!AA15+'[9]побудинковий звіт'!AB15+'[8]побудинковий звіт'!AB15</f>
        <v>0</v>
      </c>
      <c r="AC15" s="116">
        <f t="shared" si="9"/>
        <v>-3074.652</v>
      </c>
      <c r="AD15" s="595">
        <f>'звіт 03.19-03.24'!AC15+'[9]побудинковий звіт'!AD15+'[8]побудинковий звіт'!AD15</f>
        <v>86272.428121592529</v>
      </c>
      <c r="AE15" s="595">
        <f>'звіт 03.19-03.24'!AD15+'[9]побудинковий звіт'!AE15+'[8]побудинковий звіт'!AE15</f>
        <v>93922.425861419237</v>
      </c>
      <c r="AF15" s="117">
        <f t="shared" si="10"/>
        <v>7649.9977398267074</v>
      </c>
      <c r="AG15" s="91">
        <f t="shared" si="11"/>
        <v>235864.64961886522</v>
      </c>
      <c r="AH15" s="92">
        <f t="shared" si="11"/>
        <v>235460.46625656384</v>
      </c>
      <c r="AI15" s="116">
        <f t="shared" si="12"/>
        <v>-404.18336230138084</v>
      </c>
      <c r="AJ15" s="595">
        <f>'звіт 03.19-03.24'!AI15+'[9]побудинковий звіт'!AJ15+'[8]побудинковий звіт'!AJ15</f>
        <v>0</v>
      </c>
      <c r="AK15" s="595">
        <f>'звіт 03.19-03.24'!AJ15+'[9]побудинковий звіт'!AK15+'[8]побудинковий звіт'!AK15</f>
        <v>0</v>
      </c>
      <c r="AL15" s="116">
        <f t="shared" si="13"/>
        <v>0</v>
      </c>
      <c r="AM15" s="595">
        <f>'звіт 03.19-03.24'!AL15+'[9]побудинковий звіт'!AM15+'[8]побудинковий звіт'!AM15</f>
        <v>0</v>
      </c>
      <c r="AN15" s="595">
        <f>'звіт 03.19-03.24'!AM15+'[9]побудинковий звіт'!AN15+'[8]побудинковий звіт'!AN15</f>
        <v>0</v>
      </c>
      <c r="AO15" s="116">
        <f t="shared" si="14"/>
        <v>0</v>
      </c>
      <c r="AP15" s="595">
        <f>'звіт 03.19-03.24'!AO15+'[9]побудинковий звіт'!AP15+'[8]побудинковий звіт'!AP15</f>
        <v>56040.843706244785</v>
      </c>
      <c r="AQ15" s="595">
        <f>'звіт 03.19-03.24'!AP15+'[9]побудинковий звіт'!AQ15+'[8]побудинковий звіт'!AQ15</f>
        <v>43976.525604349925</v>
      </c>
      <c r="AR15" s="116">
        <f t="shared" si="15"/>
        <v>-12064.31810189486</v>
      </c>
      <c r="AS15" s="595">
        <f>'звіт 03.19-03.24'!AR15+'[9]побудинковий звіт'!AS15+'[8]побудинковий звіт'!AS15</f>
        <v>227486.26102743417</v>
      </c>
      <c r="AT15" s="595">
        <f>'звіт 03.19-03.24'!AS15+'[9]побудинковий звіт'!AT15+'[8]побудинковий звіт'!AT15</f>
        <v>203921.4156841457</v>
      </c>
      <c r="AU15" s="118">
        <f t="shared" si="16"/>
        <v>-23564.845343288471</v>
      </c>
      <c r="AV15" s="595">
        <f>'звіт 03.19-03.24'!AU15+'[9]побудинковий звіт'!AV15+'[8]побудинковий звіт'!AV15</f>
        <v>13560.252235763444</v>
      </c>
      <c r="AW15" s="595">
        <f>'звіт 03.19-03.24'!AV15+'[9]побудинковий звіт'!AW15+'[8]побудинковий звіт'!AW15</f>
        <v>4973</v>
      </c>
      <c r="AX15" s="94">
        <f t="shared" si="17"/>
        <v>-8587.2522357634443</v>
      </c>
      <c r="AY15" s="595">
        <f>'звіт 03.19-03.24'!AX15+'[9]побудинковий звіт'!AY15+'[8]побудинковий звіт'!AY15</f>
        <v>22557.904310904465</v>
      </c>
      <c r="AZ15" s="595">
        <f>'звіт 03.19-03.24'!AY15+'[9]побудинковий звіт'!AZ15+'[8]побудинковий звіт'!AZ15</f>
        <v>4940</v>
      </c>
      <c r="BA15" s="117">
        <f t="shared" si="18"/>
        <v>-17617.904310904465</v>
      </c>
      <c r="BB15" s="595">
        <f>'звіт 03.19-03.24'!BA15+'[9]побудинковий звіт'!BB15+'[8]побудинковий звіт'!BB15</f>
        <v>12170.071587210277</v>
      </c>
      <c r="BC15" s="595">
        <f>'звіт 03.19-03.24'!BB15+'[9]побудинковий звіт'!BC15+'[8]побудинковий звіт'!BC15</f>
        <v>4913.2085221648513</v>
      </c>
      <c r="BD15" s="94">
        <f t="shared" si="19"/>
        <v>-7256.8630650454261</v>
      </c>
      <c r="BE15" s="595">
        <f>'звіт 03.19-03.24'!BD15+'[9]побудинковий звіт'!BE15+'[8]побудинковий звіт'!BE15</f>
        <v>0</v>
      </c>
      <c r="BF15" s="595">
        <f>'звіт 03.19-03.24'!BE15+'[9]побудинковий звіт'!BF15+'[8]побудинковий звіт'!BF15</f>
        <v>0</v>
      </c>
      <c r="BG15" s="95">
        <f t="shared" si="20"/>
        <v>0</v>
      </c>
      <c r="BH15" s="595">
        <f>'звіт 03.19-03.24'!BG15+'[9]побудинковий звіт'!BH15+'[8]побудинковий звіт'!BH15</f>
        <v>922.81163091883468</v>
      </c>
      <c r="BI15" s="595">
        <f>'звіт 03.19-03.24'!BH15+'[9]побудинковий звіт'!BI15+'[8]побудинковий звіт'!BI15</f>
        <v>1067.3185707928915</v>
      </c>
      <c r="BJ15" s="94">
        <f t="shared" si="21"/>
        <v>144.5069398740568</v>
      </c>
      <c r="BK15" s="595">
        <f>'звіт 03.19-03.24'!BJ15+'[9]побудинковий звіт'!BK15+'[8]побудинковий звіт'!BK15</f>
        <v>14535.42191038292</v>
      </c>
      <c r="BL15" s="595">
        <f>'звіт 03.19-03.24'!BK15+'[9]побудинковий звіт'!BL15+'[8]побудинковий звіт'!BL15</f>
        <v>3140</v>
      </c>
      <c r="BM15" s="95">
        <f t="shared" si="22"/>
        <v>-11395.42191038292</v>
      </c>
      <c r="BN15" s="595">
        <f>'звіт 03.19-03.24'!BM15+'[9]побудинковий звіт'!BN15+'[8]побудинковий звіт'!BN15</f>
        <v>936.94129267831499</v>
      </c>
      <c r="BO15" s="595">
        <f>'звіт 03.19-03.24'!BN15+'[9]побудинковий звіт'!BO15+'[8]побудинковий звіт'!BO15</f>
        <v>1086.7894557032</v>
      </c>
      <c r="BP15" s="94">
        <f t="shared" si="23"/>
        <v>149.84816302488503</v>
      </c>
      <c r="BQ15" s="91">
        <f t="shared" si="24"/>
        <v>64683.402967858259</v>
      </c>
      <c r="BR15" s="96">
        <f t="shared" si="24"/>
        <v>20120.316548660947</v>
      </c>
      <c r="BS15" s="94">
        <f t="shared" si="25"/>
        <v>-44563.086419197309</v>
      </c>
      <c r="BT15" s="595">
        <f>'звіт 03.19-03.24'!BS15+'[9]побудинковий звіт'!BT15+'[8]побудинковий звіт'!BT15</f>
        <v>109870.38761099362</v>
      </c>
      <c r="BU15" s="595">
        <f>'звіт 03.19-03.24'!BT15+'[9]побудинковий звіт'!BU15+'[8]побудинковий звіт'!BU15</f>
        <v>196233.28821779264</v>
      </c>
      <c r="BV15" s="116">
        <f t="shared" si="26"/>
        <v>86362.900606799012</v>
      </c>
      <c r="BW15" s="595">
        <f>'звіт 03.19-03.24'!BV15+'[9]побудинковий звіт'!BW15+'[8]побудинковий звіт'!BW15</f>
        <v>122624.34493378385</v>
      </c>
      <c r="BX15" s="595">
        <f>'звіт 03.19-03.24'!BW15+'[9]побудинковий звіт'!BX15+'[8]побудинковий звіт'!BX15</f>
        <v>128869.67511837634</v>
      </c>
      <c r="BY15" s="116">
        <f t="shared" si="27"/>
        <v>6245.3301845924871</v>
      </c>
      <c r="BZ15" s="595">
        <f>'звіт 03.19-03.24'!BY15+'[9]побудинковий звіт'!BZ15+'[8]побудинковий звіт'!BZ15</f>
        <v>63572.231824588067</v>
      </c>
      <c r="CA15" s="595">
        <f>'звіт 03.19-03.24'!BZ15+'[9]побудинковий звіт'!CA15+'[8]побудинковий звіт'!CA15</f>
        <v>36212.517439454503</v>
      </c>
      <c r="CB15" s="116">
        <f t="shared" si="28"/>
        <v>-27359.714385133564</v>
      </c>
      <c r="CC15" s="595">
        <f>'звіт 03.19-03.24'!CB15+'[9]побудинковий звіт'!CC15+'[8]побудинковий звіт'!CC15</f>
        <v>3983.9568873434982</v>
      </c>
      <c r="CD15" s="595">
        <f>'звіт 03.19-03.24'!CC15+'[9]побудинковий звіт'!CD15+'[8]побудинковий звіт'!CD15</f>
        <v>4055.9116853461819</v>
      </c>
      <c r="CE15" s="116">
        <f t="shared" si="29"/>
        <v>71.954798002683674</v>
      </c>
      <c r="CF15" s="595">
        <f>'звіт 03.19-03.24'!CE15+'[9]побудинковий звіт'!CF15+'[8]побудинковий звіт'!CF15</f>
        <v>490.04379053988913</v>
      </c>
      <c r="CG15" s="595">
        <f>'звіт 03.19-03.24'!CF15+'[9]побудинковий звіт'!CG15+'[8]побудинковий звіт'!CG15</f>
        <v>0</v>
      </c>
      <c r="CH15" s="116">
        <f t="shared" si="30"/>
        <v>-490.04379053988913</v>
      </c>
      <c r="CI15" s="595">
        <f>'звіт 03.19-03.24'!CH15+'[9]побудинковий звіт'!CI15+'[8]побудинковий звіт'!CI15</f>
        <v>25073.031906249616</v>
      </c>
      <c r="CJ15" s="595">
        <f>'звіт 03.19-03.24'!CI15+'[9]побудинковий звіт'!CJ15+'[8]побудинковий звіт'!CJ15</f>
        <v>19499.79229432586</v>
      </c>
      <c r="CK15" s="116">
        <f t="shared" si="31"/>
        <v>-5573.2396119237565</v>
      </c>
      <c r="CL15" s="595">
        <f>'звіт 03.19-03.24'!CK15+'[9]побудинковий звіт'!CL15+'[8]побудинковий звіт'!CL15</f>
        <v>0</v>
      </c>
      <c r="CM15" s="595">
        <f>'звіт 03.19-03.24'!CL15+'[9]побудинковий звіт'!CM15+'[8]побудинковий звіт'!CM15</f>
        <v>0</v>
      </c>
      <c r="CN15" s="116">
        <f t="shared" si="32"/>
        <v>0</v>
      </c>
      <c r="CO15" s="88">
        <f t="shared" si="33"/>
        <v>25073.031906249616</v>
      </c>
      <c r="CP15" s="96">
        <f t="shared" si="33"/>
        <v>19499.79229432586</v>
      </c>
      <c r="CQ15" s="116">
        <f t="shared" si="34"/>
        <v>-5573.2396119237565</v>
      </c>
      <c r="CR15" s="119">
        <f t="shared" si="45"/>
        <v>909689.1542739009</v>
      </c>
      <c r="CS15" s="96">
        <f t="shared" si="45"/>
        <v>888349.90884901595</v>
      </c>
      <c r="CT15" s="116">
        <f t="shared" si="35"/>
        <v>-21339.245424884954</v>
      </c>
      <c r="CU15" s="91">
        <f t="shared" si="36"/>
        <v>1091626.9851286809</v>
      </c>
      <c r="CV15" s="98">
        <f t="shared" si="36"/>
        <v>1066019.890618819</v>
      </c>
      <c r="CW15" s="117">
        <f t="shared" si="37"/>
        <v>-25607.094509861898</v>
      </c>
      <c r="CX15" s="595">
        <f>'звіт 03.19-03.24'!CW15+'[9]побудинковий звіт'!CX15+'[8]побудинковий звіт'!CX15</f>
        <v>42025.231802118942</v>
      </c>
      <c r="CY15" s="595">
        <f>'звіт 03.19-03.24'!CX15+'[9]побудинковий звіт'!CY15+'[8]побудинковий звіт'!CY15</f>
        <v>67632.326311980956</v>
      </c>
      <c r="CZ15" s="116">
        <f t="shared" si="38"/>
        <v>25607.094509862014</v>
      </c>
      <c r="DA15" s="99">
        <f>'[8]побудинковий звіт'!DA15</f>
        <v>-25607.094509862072</v>
      </c>
      <c r="DB15" s="8">
        <v>2</v>
      </c>
      <c r="DC15" s="365">
        <f>'[8]побудинковий звіт'!DC15</f>
        <v>35071.599999999999</v>
      </c>
      <c r="DD15" s="365">
        <f>'[8]побудинковий звіт'!DD15</f>
        <v>1691.3200000000002</v>
      </c>
      <c r="DE15" s="365">
        <f>'[8]побудинковий звіт'!DE15</f>
        <v>17282.66</v>
      </c>
      <c r="DF15" s="365">
        <f>'[8]побудинковий звіт'!DF15</f>
        <v>602.04000000000019</v>
      </c>
      <c r="DG15" s="101">
        <v>112036.85061308002</v>
      </c>
      <c r="DH15" s="296">
        <v>4</v>
      </c>
      <c r="DI15" s="103">
        <f>'[8]побудинковий звіт'!DK15</f>
        <v>6.7042336017586006</v>
      </c>
      <c r="DJ15" s="103">
        <f>'[8]побудинковий звіт'!DL15</f>
        <v>0</v>
      </c>
      <c r="DK15" s="103">
        <f>'[8]побудинковий звіт'!DM15</f>
        <v>5.7119621420032587</v>
      </c>
      <c r="DL15" s="104">
        <f t="shared" si="46"/>
        <v>17789.013438906273</v>
      </c>
      <c r="DM15" s="104">
        <f t="shared" si="47"/>
        <v>1498.8188660616549</v>
      </c>
      <c r="DN15" s="105">
        <f t="shared" si="39"/>
        <v>19287.832304967927</v>
      </c>
      <c r="DO15" s="2"/>
      <c r="DP15" s="104">
        <f>'[10]побудинковий звіт'!DR15</f>
        <v>17788.939999999999</v>
      </c>
      <c r="DQ15" s="104">
        <f>'[10]побудинковий звіт'!DS15</f>
        <v>1536.82</v>
      </c>
      <c r="DR15" s="104">
        <f t="shared" si="40"/>
        <v>19325.759999999998</v>
      </c>
      <c r="DS15" s="106"/>
      <c r="DT15" s="104"/>
      <c r="DU15" s="479">
        <f>'звіт 03.19-03.24'!DV15+'[9]побудинковий звіт'!DW15+'[8]побудинковий звіт'!DW15</f>
        <v>4464.88</v>
      </c>
      <c r="DV15" s="2">
        <f>'[9]побудинковий звіт'!DX15+'[8]побудинковий звіт'!DX15</f>
        <v>0</v>
      </c>
      <c r="DW15" s="77">
        <f t="shared" si="41"/>
        <v>350603.59679435095</v>
      </c>
      <c r="DX15" s="77">
        <f t="shared" si="42"/>
        <v>268850.07867936796</v>
      </c>
      <c r="DY15" s="427">
        <f t="shared" si="43"/>
        <v>17884.7</v>
      </c>
      <c r="DZ15" s="161">
        <f>'[10]побудинковий звіт'!DY15</f>
        <v>6490.3742017567702</v>
      </c>
      <c r="EB15" s="110">
        <v>-39383</v>
      </c>
      <c r="EC15" s="111">
        <f t="shared" si="44"/>
        <v>72653.850613080023</v>
      </c>
      <c r="EE15" s="112">
        <v>93620.284153619461</v>
      </c>
      <c r="EG15" s="99">
        <v>90571.824520160095</v>
      </c>
    </row>
    <row r="16" spans="1:137" ht="19.95" customHeight="1" x14ac:dyDescent="0.3">
      <c r="A16" s="81">
        <v>150000743</v>
      </c>
      <c r="B16" s="82" t="s">
        <v>584</v>
      </c>
      <c r="C16" s="114" t="s">
        <v>585</v>
      </c>
      <c r="D16" s="114" t="s">
        <v>586</v>
      </c>
      <c r="E16" s="84">
        <f t="shared" si="2"/>
        <v>2296.6</v>
      </c>
      <c r="F16" s="597">
        <f>'[8]побудинковий звіт'!F16</f>
        <v>1773.8</v>
      </c>
      <c r="G16" s="104">
        <f>'[8]побудинковий звіт'!G16</f>
        <v>0</v>
      </c>
      <c r="H16" s="598">
        <f>'[8]побудинковий звіт'!H16</f>
        <v>522.79999999999995</v>
      </c>
      <c r="I16" s="595">
        <f>'звіт 03.19-03.24'!H16+'[9]побудинковий звіт'!I16+'[8]побудинковий звіт'!I16</f>
        <v>54300.263591714764</v>
      </c>
      <c r="J16" s="595">
        <f>'звіт 03.19-03.24'!I16+'[9]побудинковий звіт'!J16+'[8]побудинковий звіт'!J16</f>
        <v>54382.756094078322</v>
      </c>
      <c r="K16" s="116">
        <f t="shared" si="3"/>
        <v>82.492502363558742</v>
      </c>
      <c r="L16" s="595">
        <f>'звіт 03.19-03.24'!K16+'[9]побудинковий звіт'!L16+'[8]побудинковий звіт'!L16</f>
        <v>9522.7926258915213</v>
      </c>
      <c r="M16" s="595">
        <f>'звіт 03.19-03.24'!L16+'[9]побудинковий звіт'!M16+'[8]побудинковий звіт'!M16</f>
        <v>9319.2160334701002</v>
      </c>
      <c r="N16" s="116">
        <f t="shared" si="4"/>
        <v>-203.57659242142108</v>
      </c>
      <c r="O16" s="595">
        <f>'звіт 03.19-03.24'!N16+'[9]побудинковий звіт'!O16+'[8]побудинковий звіт'!O16</f>
        <v>19522.113401838935</v>
      </c>
      <c r="P16" s="595">
        <f>'звіт 03.19-03.24'!O16+'[9]побудинковий звіт'!P16+'[8]побудинковий звіт'!P16</f>
        <v>18917.747941202168</v>
      </c>
      <c r="Q16" s="116">
        <f t="shared" si="5"/>
        <v>-604.36546063676724</v>
      </c>
      <c r="R16" s="595">
        <f>'звіт 03.19-03.24'!Q16+'[9]побудинковий звіт'!R16+'[8]побудинковий звіт'!R16</f>
        <v>0</v>
      </c>
      <c r="S16" s="595">
        <f>'звіт 03.19-03.24'!R16+'[9]побудинковий звіт'!S16+'[8]побудинковий звіт'!S16</f>
        <v>0</v>
      </c>
      <c r="T16" s="116">
        <f t="shared" si="6"/>
        <v>0</v>
      </c>
      <c r="U16" s="595">
        <f>'звіт 03.19-03.24'!T16+'[9]побудинковий звіт'!U16+'[8]побудинковий звіт'!U16</f>
        <v>1252.598422235003</v>
      </c>
      <c r="V16" s="595">
        <f>'звіт 03.19-03.24'!U16+'[9]побудинковий звіт'!V16+'[8]побудинковий звіт'!V16</f>
        <v>652.83605660260991</v>
      </c>
      <c r="W16" s="116">
        <f t="shared" si="7"/>
        <v>-599.76236563239308</v>
      </c>
      <c r="X16" s="595">
        <f>'звіт 03.19-03.24'!W16+'[9]побудинковий звіт'!X16+'[8]побудинковий звіт'!X16</f>
        <v>30077.23279215068</v>
      </c>
      <c r="Y16" s="595">
        <f>'звіт 03.19-03.24'!X16+'[9]побудинковий звіт'!Y16+'[8]побудинковий звіт'!Y16</f>
        <v>24929.954842451112</v>
      </c>
      <c r="Z16" s="116">
        <f t="shared" si="8"/>
        <v>-5147.2779496995681</v>
      </c>
      <c r="AA16" s="595">
        <f>'звіт 03.19-03.24'!Z16+'[9]побудинковий звіт'!AA16+'[8]побудинковий звіт'!AA16</f>
        <v>2480.4360000000006</v>
      </c>
      <c r="AB16" s="595">
        <f>'звіт 03.19-03.24'!AA16+'[9]побудинковий звіт'!AB16+'[8]побудинковий звіт'!AB16</f>
        <v>3884.5580641792517</v>
      </c>
      <c r="AC16" s="116">
        <f t="shared" si="9"/>
        <v>1404.1220641792511</v>
      </c>
      <c r="AD16" s="595">
        <f>'звіт 03.19-03.24'!AC16+'[9]побудинковий звіт'!AD16+'[8]побудинковий звіт'!AD16</f>
        <v>69903.977577281636</v>
      </c>
      <c r="AE16" s="595">
        <f>'звіт 03.19-03.24'!AD16+'[9]побудинковий звіт'!AE16+'[8]побудинковий звіт'!AE16</f>
        <v>75396.513932872884</v>
      </c>
      <c r="AF16" s="117">
        <f t="shared" si="10"/>
        <v>5492.5363555912481</v>
      </c>
      <c r="AG16" s="91">
        <f t="shared" si="11"/>
        <v>187059.41441111255</v>
      </c>
      <c r="AH16" s="92">
        <f t="shared" si="11"/>
        <v>187483.58296485644</v>
      </c>
      <c r="AI16" s="116">
        <f t="shared" si="12"/>
        <v>424.16855374388979</v>
      </c>
      <c r="AJ16" s="595">
        <f>'звіт 03.19-03.24'!AI16+'[9]побудинковий звіт'!AJ16+'[8]побудинковий звіт'!AJ16</f>
        <v>0</v>
      </c>
      <c r="AK16" s="595">
        <f>'звіт 03.19-03.24'!AJ16+'[9]побудинковий звіт'!AK16+'[8]побудинковий звіт'!AK16</f>
        <v>0</v>
      </c>
      <c r="AL16" s="116">
        <f t="shared" si="13"/>
        <v>0</v>
      </c>
      <c r="AM16" s="595">
        <f>'звіт 03.19-03.24'!AL16+'[9]побудинковий звіт'!AM16+'[8]побудинковий звіт'!AM16</f>
        <v>0</v>
      </c>
      <c r="AN16" s="595">
        <f>'звіт 03.19-03.24'!AM16+'[9]побудинковий звіт'!AN16+'[8]побудинковий звіт'!AN16</f>
        <v>0</v>
      </c>
      <c r="AO16" s="116">
        <f t="shared" si="14"/>
        <v>0</v>
      </c>
      <c r="AP16" s="595">
        <f>'звіт 03.19-03.24'!AO16+'[9]побудинковий звіт'!AP16+'[8]побудинковий звіт'!AP16</f>
        <v>38247.639229350498</v>
      </c>
      <c r="AQ16" s="595">
        <f>'звіт 03.19-03.24'!AP16+'[9]побудинковий звіт'!AQ16+'[8]побудинковий звіт'!AQ16</f>
        <v>29664.577375518733</v>
      </c>
      <c r="AR16" s="116">
        <f t="shared" si="15"/>
        <v>-8583.0618538317649</v>
      </c>
      <c r="AS16" s="595">
        <f>'звіт 03.19-03.24'!AR16+'[9]побудинковий звіт'!AS16+'[8]побудинковий звіт'!AS16</f>
        <v>156093.23246674467</v>
      </c>
      <c r="AT16" s="595">
        <f>'звіт 03.19-03.24'!AS16+'[9]побудинковий звіт'!AT16+'[8]побудинковий звіт'!AT16</f>
        <v>291646.15519898356</v>
      </c>
      <c r="AU16" s="118">
        <f t="shared" si="16"/>
        <v>135552.92273223889</v>
      </c>
      <c r="AV16" s="595">
        <f>'звіт 03.19-03.24'!AU16+'[9]побудинковий звіт'!AV16+'[8]побудинковий звіт'!AV16</f>
        <v>12887.902625039917</v>
      </c>
      <c r="AW16" s="595">
        <f>'звіт 03.19-03.24'!AV16+'[9]побудинковий звіт'!AW16+'[8]побудинковий звіт'!AW16</f>
        <v>3130.1649457707531</v>
      </c>
      <c r="AX16" s="94">
        <f t="shared" si="17"/>
        <v>-9757.737679269163</v>
      </c>
      <c r="AY16" s="595">
        <f>'звіт 03.19-03.24'!AX16+'[9]побудинковий звіт'!AY16+'[8]побудинковий звіт'!AY16</f>
        <v>15943.091208312964</v>
      </c>
      <c r="AZ16" s="595">
        <f>'звіт 03.19-03.24'!AY16+'[9]побудинковий звіт'!AZ16+'[8]побудинковий звіт'!AZ16</f>
        <v>27</v>
      </c>
      <c r="BA16" s="117">
        <f t="shared" si="18"/>
        <v>-15916.091208312964</v>
      </c>
      <c r="BB16" s="595">
        <f>'звіт 03.19-03.24'!BA16+'[9]побудинковий звіт'!BB16+'[8]побудинковий звіт'!BB16</f>
        <v>7454.0452732706508</v>
      </c>
      <c r="BC16" s="595">
        <f>'звіт 03.19-03.24'!BB16+'[9]побудинковий звіт'!BC16+'[8]побудинковий звіт'!BC16</f>
        <v>1894.4525042026278</v>
      </c>
      <c r="BD16" s="94">
        <f t="shared" si="19"/>
        <v>-5559.5927690680228</v>
      </c>
      <c r="BE16" s="595">
        <f>'звіт 03.19-03.24'!BD16+'[9]побудинковий звіт'!BE16+'[8]побудинковий звіт'!BE16</f>
        <v>0</v>
      </c>
      <c r="BF16" s="595">
        <f>'звіт 03.19-03.24'!BE16+'[9]побудинковий звіт'!BF16+'[8]побудинковий звіт'!BF16</f>
        <v>0</v>
      </c>
      <c r="BG16" s="95">
        <f t="shared" si="20"/>
        <v>0</v>
      </c>
      <c r="BH16" s="595">
        <f>'звіт 03.19-03.24'!BG16+'[9]побудинковий звіт'!BH16+'[8]побудинковий звіт'!BH16</f>
        <v>738.24930473506754</v>
      </c>
      <c r="BI16" s="595">
        <f>'звіт 03.19-03.24'!BH16+'[9]побудинковий звіт'!BI16+'[8]побудинковий звіт'!BI16</f>
        <v>0</v>
      </c>
      <c r="BJ16" s="94">
        <f t="shared" si="21"/>
        <v>-738.24930473506754</v>
      </c>
      <c r="BK16" s="595">
        <f>'звіт 03.19-03.24'!BJ16+'[9]побудинковий звіт'!BK16+'[8]побудинковий звіт'!BK16</f>
        <v>8665.2837421424756</v>
      </c>
      <c r="BL16" s="595">
        <f>'звіт 03.19-03.24'!BK16+'[9]побудинковий звіт'!BL16+'[8]побудинковий звіт'!BL16</f>
        <v>1733.0473232175486</v>
      </c>
      <c r="BM16" s="95">
        <f t="shared" si="22"/>
        <v>-6932.2364189249274</v>
      </c>
      <c r="BN16" s="595">
        <f>'звіт 03.19-03.24'!BM16+'[9]побудинковий звіт'!BN16+'[8]побудинковий звіт'!BN16</f>
        <v>824.61569266210211</v>
      </c>
      <c r="BO16" s="595">
        <f>'звіт 03.19-03.24'!BN16+'[9]побудинковий звіт'!BO16+'[8]побудинковий звіт'!BO16</f>
        <v>2172.4575555682</v>
      </c>
      <c r="BP16" s="94">
        <f t="shared" si="23"/>
        <v>1347.841862906098</v>
      </c>
      <c r="BQ16" s="91">
        <f t="shared" si="24"/>
        <v>46513.187846163179</v>
      </c>
      <c r="BR16" s="96">
        <f t="shared" si="24"/>
        <v>8957.1223287591292</v>
      </c>
      <c r="BS16" s="94">
        <f t="shared" si="25"/>
        <v>-37556.065517404051</v>
      </c>
      <c r="BT16" s="595">
        <f>'звіт 03.19-03.24'!BS16+'[9]побудинковий звіт'!BT16+'[8]побудинковий звіт'!BT16</f>
        <v>80367.951212973843</v>
      </c>
      <c r="BU16" s="595">
        <f>'звіт 03.19-03.24'!BT16+'[9]побудинковий звіт'!BU16+'[8]побудинковий звіт'!BU16</f>
        <v>149424.13970545871</v>
      </c>
      <c r="BV16" s="116">
        <f t="shared" si="26"/>
        <v>69056.188492484871</v>
      </c>
      <c r="BW16" s="595">
        <f>'звіт 03.19-03.24'!BV16+'[9]побудинковий звіт'!BW16+'[8]побудинковий звіт'!BW16</f>
        <v>74676.924646048195</v>
      </c>
      <c r="BX16" s="595">
        <f>'звіт 03.19-03.24'!BW16+'[9]побудинковий звіт'!BX16+'[8]побудинковий звіт'!BX16</f>
        <v>80460.431481777719</v>
      </c>
      <c r="BY16" s="116">
        <f t="shared" si="27"/>
        <v>5783.506835729524</v>
      </c>
      <c r="BZ16" s="595">
        <f>'звіт 03.19-03.24'!BY16+'[9]побудинковий звіт'!BZ16+'[8]побудинковий звіт'!BZ16</f>
        <v>54252.395455077021</v>
      </c>
      <c r="CA16" s="595">
        <f>'звіт 03.19-03.24'!BZ16+'[9]побудинковий звіт'!CA16+'[8]побудинковий звіт'!CA16</f>
        <v>29953.972907869862</v>
      </c>
      <c r="CB16" s="116">
        <f t="shared" si="28"/>
        <v>-24298.422547207159</v>
      </c>
      <c r="CC16" s="595">
        <f>'звіт 03.19-03.24'!CB16+'[9]побудинковий звіт'!CC16+'[8]побудинковий звіт'!CC16</f>
        <v>10974.969194323172</v>
      </c>
      <c r="CD16" s="595">
        <f>'звіт 03.19-03.24'!CC16+'[9]побудинковий звіт'!CD16+'[8]побудинковий звіт'!CD16</f>
        <v>11173.189635405746</v>
      </c>
      <c r="CE16" s="116">
        <f t="shared" si="29"/>
        <v>198.22044108257433</v>
      </c>
      <c r="CF16" s="595">
        <f>'звіт 03.19-03.24'!CE16+'[9]побудинковий звіт'!CF16+'[8]побудинковий звіт'!CF16</f>
        <v>1349.9682996396157</v>
      </c>
      <c r="CG16" s="595">
        <f>'звіт 03.19-03.24'!CF16+'[9]побудинковий звіт'!CG16+'[8]побудинковий звіт'!CG16</f>
        <v>0</v>
      </c>
      <c r="CH16" s="116">
        <f t="shared" si="30"/>
        <v>-1349.9682996396157</v>
      </c>
      <c r="CI16" s="595">
        <f>'звіт 03.19-03.24'!CH16+'[9]побудинковий звіт'!CI16+'[8]побудинковий звіт'!CI16</f>
        <v>6956.1699125773321</v>
      </c>
      <c r="CJ16" s="595">
        <f>'звіт 03.19-03.24'!CI16+'[9]побудинковий звіт'!CJ16+'[8]побудинковий звіт'!CJ16</f>
        <v>3483.1342340395859</v>
      </c>
      <c r="CK16" s="116">
        <f t="shared" si="31"/>
        <v>-3473.0356785377462</v>
      </c>
      <c r="CL16" s="595">
        <f>'звіт 03.19-03.24'!CK16+'[9]побудинковий звіт'!CL16+'[8]побудинковий звіт'!CL16</f>
        <v>0</v>
      </c>
      <c r="CM16" s="595">
        <f>'звіт 03.19-03.24'!CL16+'[9]побудинковий звіт'!CM16+'[8]побудинковий звіт'!CM16</f>
        <v>0</v>
      </c>
      <c r="CN16" s="116">
        <f t="shared" si="32"/>
        <v>0</v>
      </c>
      <c r="CO16" s="88">
        <f t="shared" si="33"/>
        <v>6956.1699125773321</v>
      </c>
      <c r="CP16" s="96">
        <f t="shared" si="33"/>
        <v>3483.1342340395859</v>
      </c>
      <c r="CQ16" s="116">
        <f t="shared" si="34"/>
        <v>-3473.0356785377462</v>
      </c>
      <c r="CR16" s="119">
        <f t="shared" si="45"/>
        <v>656491.85267401021</v>
      </c>
      <c r="CS16" s="96">
        <f t="shared" si="45"/>
        <v>792246.30583266949</v>
      </c>
      <c r="CT16" s="116">
        <f t="shared" si="35"/>
        <v>135754.45315865928</v>
      </c>
      <c r="CU16" s="91">
        <f t="shared" si="36"/>
        <v>787790.22320881218</v>
      </c>
      <c r="CV16" s="98">
        <f t="shared" si="36"/>
        <v>950695.56699920329</v>
      </c>
      <c r="CW16" s="117">
        <f t="shared" si="37"/>
        <v>162905.34379039111</v>
      </c>
      <c r="CX16" s="595">
        <f>'звіт 03.19-03.24'!CW16+'[9]побудинковий звіт'!CX16+'[8]побудинковий звіт'!CX16</f>
        <v>29791.564231117798</v>
      </c>
      <c r="CY16" s="595">
        <f>'звіт 03.19-03.24'!CX16+'[9]побудинковий звіт'!CY16+'[8]побудинковий звіт'!CY16</f>
        <v>-133113.77955927336</v>
      </c>
      <c r="CZ16" s="116">
        <f t="shared" si="38"/>
        <v>-162905.34379039117</v>
      </c>
      <c r="DA16" s="99">
        <f>'[8]побудинковий звіт'!DA16</f>
        <v>162905.3437903914</v>
      </c>
      <c r="DB16" s="8">
        <v>2</v>
      </c>
      <c r="DC16" s="365">
        <f>'[8]побудинковий звіт'!DC16</f>
        <v>59704.97</v>
      </c>
      <c r="DD16" s="365">
        <f>'[8]побудинковий звіт'!DD16</f>
        <v>5337.63</v>
      </c>
      <c r="DE16" s="365">
        <f>'[8]побудинковий звіт'!DE16</f>
        <v>48779.42</v>
      </c>
      <c r="DF16" s="365">
        <f>'[8]побудинковий звіт'!DF16</f>
        <v>2596.3200000000002</v>
      </c>
      <c r="DG16" s="101">
        <v>-45427.767321562336</v>
      </c>
      <c r="DH16" s="296">
        <v>4</v>
      </c>
      <c r="DI16" s="103">
        <f>'[8]побудинковий звіт'!DK16</f>
        <v>6.159378868704362</v>
      </c>
      <c r="DJ16" s="103">
        <f>'[8]побудинковий звіт'!DL16</f>
        <v>0</v>
      </c>
      <c r="DK16" s="103">
        <f>'[8]побудинковий звіт'!DM16</f>
        <v>5.2434993424135277</v>
      </c>
      <c r="DL16" s="104">
        <f t="shared" si="46"/>
        <v>10925.506237307796</v>
      </c>
      <c r="DM16" s="104">
        <f t="shared" si="47"/>
        <v>2741.3014562137919</v>
      </c>
      <c r="DN16" s="105">
        <f t="shared" si="39"/>
        <v>13666.807693521589</v>
      </c>
      <c r="DO16" s="2"/>
      <c r="DP16" s="104">
        <f>'[10]побудинковий звіт'!DR16</f>
        <v>10925.55</v>
      </c>
      <c r="DQ16" s="104">
        <f>'[10]побудинковий звіт'!DS16</f>
        <v>2741.31</v>
      </c>
      <c r="DR16" s="104">
        <f t="shared" si="40"/>
        <v>13666.859999999999</v>
      </c>
      <c r="DS16" s="106"/>
      <c r="DT16" s="104"/>
      <c r="DU16" s="479">
        <f>'звіт 03.19-03.24'!DV16+'[9]побудинковий звіт'!DW16+'[8]побудинковий звіт'!DW16</f>
        <v>4464.88</v>
      </c>
      <c r="DV16" s="2">
        <f>'[9]побудинковий звіт'!DX16+'[8]побудинковий звіт'!DX16</f>
        <v>0</v>
      </c>
      <c r="DW16" s="77">
        <f t="shared" si="41"/>
        <v>243127.70437548938</v>
      </c>
      <c r="DX16" s="77">
        <f t="shared" si="42"/>
        <v>360723.93303329119</v>
      </c>
      <c r="DY16" s="427">
        <f t="shared" si="43"/>
        <v>51375.74</v>
      </c>
      <c r="DZ16" s="161">
        <f>'[10]побудинковий звіт'!DY16</f>
        <v>4301.7224906505862</v>
      </c>
      <c r="EB16" s="110">
        <v>66963</v>
      </c>
      <c r="EC16" s="111">
        <f t="shared" si="44"/>
        <v>21535.232678437664</v>
      </c>
      <c r="EE16" s="112">
        <v>5713.9421626418189</v>
      </c>
      <c r="EG16" s="99">
        <v>236711.87903773316</v>
      </c>
    </row>
    <row r="17" spans="1:137" ht="19.95" customHeight="1" x14ac:dyDescent="0.3">
      <c r="A17" s="81">
        <v>150000737</v>
      </c>
      <c r="B17" s="82" t="s">
        <v>587</v>
      </c>
      <c r="C17" s="114" t="s">
        <v>588</v>
      </c>
      <c r="D17" s="114" t="s">
        <v>589</v>
      </c>
      <c r="E17" s="84">
        <f t="shared" si="2"/>
        <v>2573.6</v>
      </c>
      <c r="F17" s="597">
        <f>'[8]побудинковий звіт'!F17</f>
        <v>2270.6</v>
      </c>
      <c r="G17" s="104">
        <f>'[8]побудинковий звіт'!G17</f>
        <v>0</v>
      </c>
      <c r="H17" s="598">
        <f>'[8]побудинковий звіт'!H17</f>
        <v>303.00000000000006</v>
      </c>
      <c r="I17" s="595">
        <f>'звіт 03.19-03.24'!H17+'[9]побудинковий звіт'!I17+'[8]побудинковий звіт'!I17</f>
        <v>68632.056033012792</v>
      </c>
      <c r="J17" s="595">
        <f>'звіт 03.19-03.24'!I17+'[9]побудинковий звіт'!J17+'[8]побудинковий звіт'!J17</f>
        <v>68768.822055074997</v>
      </c>
      <c r="K17" s="116">
        <f t="shared" si="3"/>
        <v>136.76602206220559</v>
      </c>
      <c r="L17" s="595">
        <f>'звіт 03.19-03.24'!K17+'[9]побудинковий звіт'!L17+'[8]побудинковий звіт'!L17</f>
        <v>12810.160978838026</v>
      </c>
      <c r="M17" s="595">
        <f>'звіт 03.19-03.24'!L17+'[9]побудинковий звіт'!M17+'[8]побудинковий звіт'!M17</f>
        <v>12599.184769192185</v>
      </c>
      <c r="N17" s="116">
        <f t="shared" si="4"/>
        <v>-210.97620964584166</v>
      </c>
      <c r="O17" s="595">
        <f>'звіт 03.19-03.24'!N17+'[9]побудинковий звіт'!O17+'[8]побудинковий звіт'!O17</f>
        <v>28305.601802833484</v>
      </c>
      <c r="P17" s="595">
        <f>'звіт 03.19-03.24'!O17+'[9]побудинковий звіт'!P17+'[8]побудинковий звіт'!P17</f>
        <v>27427.046571030227</v>
      </c>
      <c r="Q17" s="116">
        <f t="shared" si="5"/>
        <v>-878.5552318032569</v>
      </c>
      <c r="R17" s="595">
        <f>'звіт 03.19-03.24'!Q17+'[9]побудинковий звіт'!R17+'[8]побудинковий звіт'!R17</f>
        <v>0</v>
      </c>
      <c r="S17" s="595">
        <f>'звіт 03.19-03.24'!R17+'[9]побудинковий звіт'!S17+'[8]побудинковий звіт'!S17</f>
        <v>0</v>
      </c>
      <c r="T17" s="116">
        <f t="shared" si="6"/>
        <v>0</v>
      </c>
      <c r="U17" s="595">
        <f>'звіт 03.19-03.24'!T17+'[9]побудинковий звіт'!U17+'[8]побудинковий звіт'!U17</f>
        <v>1565.7480277937534</v>
      </c>
      <c r="V17" s="595">
        <f>'звіт 03.19-03.24'!U17+'[9]побудинковий звіт'!V17+'[8]побудинковий звіт'!V17</f>
        <v>816.04507075326239</v>
      </c>
      <c r="W17" s="116">
        <f t="shared" si="7"/>
        <v>-749.70295704049101</v>
      </c>
      <c r="X17" s="595">
        <f>'звіт 03.19-03.24'!W17+'[9]побудинковий звіт'!X17+'[8]побудинковий звіт'!X17</f>
        <v>41516.419526025682</v>
      </c>
      <c r="Y17" s="595">
        <f>'звіт 03.19-03.24'!X17+'[9]побудинковий звіт'!Y17+'[8]побудинковий звіт'!Y17</f>
        <v>38532.901643101883</v>
      </c>
      <c r="Z17" s="116">
        <f t="shared" si="8"/>
        <v>-2983.5178829237993</v>
      </c>
      <c r="AA17" s="595">
        <f>'звіт 03.19-03.24'!Z17+'[9]побудинковий звіт'!AA17+'[8]побудинковий звіт'!AA17</f>
        <v>2780.0279999999989</v>
      </c>
      <c r="AB17" s="595">
        <f>'звіт 03.19-03.24'!AA17+'[9]побудинковий звіт'!AB17+'[8]побудинковий звіт'!AB17</f>
        <v>0</v>
      </c>
      <c r="AC17" s="116">
        <f t="shared" si="9"/>
        <v>-2780.0279999999989</v>
      </c>
      <c r="AD17" s="595">
        <f>'звіт 03.19-03.24'!AC17+'[9]побудинковий звіт'!AD17+'[8]побудинковий звіт'!AD17</f>
        <v>77853.886148615857</v>
      </c>
      <c r="AE17" s="595">
        <f>'звіт 03.19-03.24'!AD17+'[9]побудинковий звіт'!AE17+'[8]побудинковий звіт'!AE17</f>
        <v>84812.611215445213</v>
      </c>
      <c r="AF17" s="117">
        <f t="shared" si="10"/>
        <v>6958.7250668293564</v>
      </c>
      <c r="AG17" s="91">
        <f t="shared" si="11"/>
        <v>233463.90051711959</v>
      </c>
      <c r="AH17" s="92">
        <f t="shared" si="11"/>
        <v>232956.61132459776</v>
      </c>
      <c r="AI17" s="116">
        <f t="shared" si="12"/>
        <v>-507.28919252182823</v>
      </c>
      <c r="AJ17" s="595">
        <f>'звіт 03.19-03.24'!AI17+'[9]побудинковий звіт'!AJ17+'[8]побудинковий звіт'!AJ17</f>
        <v>0</v>
      </c>
      <c r="AK17" s="595">
        <f>'звіт 03.19-03.24'!AJ17+'[9]побудинковий звіт'!AK17+'[8]побудинковий звіт'!AK17</f>
        <v>0</v>
      </c>
      <c r="AL17" s="116">
        <f t="shared" si="13"/>
        <v>0</v>
      </c>
      <c r="AM17" s="595">
        <f>'звіт 03.19-03.24'!AL17+'[9]побудинковий звіт'!AM17+'[8]побудинковий звіт'!AM17</f>
        <v>0</v>
      </c>
      <c r="AN17" s="595">
        <f>'звіт 03.19-03.24'!AM17+'[9]побудинковий звіт'!AN17+'[8]побудинковий звіт'!AN17</f>
        <v>0</v>
      </c>
      <c r="AO17" s="116">
        <f t="shared" si="14"/>
        <v>0</v>
      </c>
      <c r="AP17" s="595">
        <f>'звіт 03.19-03.24'!AO17+'[9]побудинковий звіт'!AP17+'[8]побудинковий звіт'!AP17</f>
        <v>51934.797146228753</v>
      </c>
      <c r="AQ17" s="595">
        <f>'звіт 03.19-03.24'!AP17+'[9]побудинковий звіт'!AQ17+'[8]побудинковий звіт'!AQ17</f>
        <v>51802.492711371298</v>
      </c>
      <c r="AR17" s="116">
        <f t="shared" si="15"/>
        <v>-132.30443485745491</v>
      </c>
      <c r="AS17" s="595">
        <f>'звіт 03.19-03.24'!AR17+'[9]побудинковий звіт'!AS17+'[8]побудинковий звіт'!AS17</f>
        <v>242320.38148194941</v>
      </c>
      <c r="AT17" s="595">
        <f>'звіт 03.19-03.24'!AS17+'[9]побудинковий звіт'!AT17+'[8]побудинковий звіт'!AT17</f>
        <v>373371.80068069755</v>
      </c>
      <c r="AU17" s="118">
        <f t="shared" si="16"/>
        <v>131051.41919874813</v>
      </c>
      <c r="AV17" s="595">
        <f>'звіт 03.19-03.24'!AU17+'[9]побудинковий звіт'!AV17+'[8]побудинковий звіт'!AV17</f>
        <v>16157.655271802676</v>
      </c>
      <c r="AW17" s="595">
        <f>'звіт 03.19-03.24'!AV17+'[9]побудинковий звіт'!AW17+'[8]побудинковий звіт'!AW17</f>
        <v>4584.6786762779439</v>
      </c>
      <c r="AX17" s="94">
        <f t="shared" si="17"/>
        <v>-11572.976595524731</v>
      </c>
      <c r="AY17" s="595">
        <f>'звіт 03.19-03.24'!AX17+'[9]побудинковий звіт'!AY17+'[8]побудинковий звіт'!AY17</f>
        <v>20691.543755006747</v>
      </c>
      <c r="AZ17" s="595">
        <f>'звіт 03.19-03.24'!AY17+'[9]побудинковий звіт'!AZ17+'[8]побудинковий звіт'!AZ17</f>
        <v>638</v>
      </c>
      <c r="BA17" s="117">
        <f t="shared" si="18"/>
        <v>-20053.543755006747</v>
      </c>
      <c r="BB17" s="595">
        <f>'звіт 03.19-03.24'!BA17+'[9]побудинковий звіт'!BB17+'[8]побудинковий звіт'!BB17</f>
        <v>9123.813709573702</v>
      </c>
      <c r="BC17" s="595">
        <f>'звіт 03.19-03.24'!BB17+'[9]побудинковий звіт'!BC17+'[8]побудинковий звіт'!BC17</f>
        <v>8664.2911962155595</v>
      </c>
      <c r="BD17" s="94">
        <f t="shared" si="19"/>
        <v>-459.52251335814253</v>
      </c>
      <c r="BE17" s="595">
        <f>'звіт 03.19-03.24'!BD17+'[9]побудинковий звіт'!BE17+'[8]побудинковий звіт'!BE17</f>
        <v>0</v>
      </c>
      <c r="BF17" s="595">
        <f>'звіт 03.19-03.24'!BE17+'[9]побудинковий звіт'!BF17+'[8]побудинковий звіт'!BF17</f>
        <v>0</v>
      </c>
      <c r="BG17" s="95">
        <f t="shared" si="20"/>
        <v>0</v>
      </c>
      <c r="BH17" s="595">
        <f>'звіт 03.19-03.24'!BG17+'[9]побудинковий звіт'!BH17+'[8]побудинковий звіт'!BH17</f>
        <v>922.81163091883468</v>
      </c>
      <c r="BI17" s="595">
        <f>'звіт 03.19-03.24'!BH17+'[9]побудинковий звіт'!BI17+'[8]побудинковий звіт'!BI17</f>
        <v>1059.0296082014213</v>
      </c>
      <c r="BJ17" s="94">
        <f t="shared" si="21"/>
        <v>136.21797728258662</v>
      </c>
      <c r="BK17" s="595">
        <f>'звіт 03.19-03.24'!BJ17+'[9]побудинковий звіт'!BK17+'[8]побудинковий звіт'!BK17</f>
        <v>14119.692654498014</v>
      </c>
      <c r="BL17" s="595">
        <f>'звіт 03.19-03.24'!BK17+'[9]побудинковий звіт'!BL17+'[8]побудинковий звіт'!BL17</f>
        <v>927.47732037862625</v>
      </c>
      <c r="BM17" s="95">
        <f t="shared" si="22"/>
        <v>-13192.215334119388</v>
      </c>
      <c r="BN17" s="595">
        <f>'звіт 03.19-03.24'!BM17+'[9]побудинковий звіт'!BN17+'[8]побудинковий звіт'!BN17</f>
        <v>899.51369266210168</v>
      </c>
      <c r="BO17" s="595">
        <f>'звіт 03.19-03.24'!BN17+'[9]побудинковий звіт'!BO17+'[8]побудинковий звіт'!BO17</f>
        <v>5838.335840192347</v>
      </c>
      <c r="BP17" s="94">
        <f t="shared" si="23"/>
        <v>4938.8221475302453</v>
      </c>
      <c r="BQ17" s="91">
        <f t="shared" si="24"/>
        <v>61915.030714462075</v>
      </c>
      <c r="BR17" s="96">
        <f t="shared" si="24"/>
        <v>21711.812641265897</v>
      </c>
      <c r="BS17" s="94">
        <f t="shared" si="25"/>
        <v>-40203.218073196178</v>
      </c>
      <c r="BT17" s="595">
        <f>'звіт 03.19-03.24'!BS17+'[9]побудинковий звіт'!BT17+'[8]побудинковий звіт'!BT17</f>
        <v>93406.225497230393</v>
      </c>
      <c r="BU17" s="595">
        <f>'звіт 03.19-03.24'!BT17+'[9]побудинковий звіт'!BU17+'[8]побудинковий звіт'!BU17</f>
        <v>154216.78497764672</v>
      </c>
      <c r="BV17" s="116">
        <f t="shared" si="26"/>
        <v>60810.559480416327</v>
      </c>
      <c r="BW17" s="595">
        <f>'звіт 03.19-03.24'!BV17+'[9]побудинковий звіт'!BW17+'[8]побудинковий звіт'!BW17</f>
        <v>94001.53969421066</v>
      </c>
      <c r="BX17" s="595">
        <f>'звіт 03.19-03.24'!BW17+'[9]побудинковий звіт'!BX17+'[8]побудинковий звіт'!BX17</f>
        <v>100047.28690970954</v>
      </c>
      <c r="BY17" s="116">
        <f t="shared" si="27"/>
        <v>6045.7472154988791</v>
      </c>
      <c r="BZ17" s="595">
        <f>'звіт 03.19-03.24'!BY17+'[9]побудинковий звіт'!BZ17+'[8]побудинковий звіт'!BZ17</f>
        <v>57956.779100969099</v>
      </c>
      <c r="CA17" s="595">
        <f>'звіт 03.19-03.24'!BZ17+'[9]побудинковий звіт'!CA17+'[8]побудинковий звіт'!CA17</f>
        <v>26359.758998277706</v>
      </c>
      <c r="CB17" s="116">
        <f t="shared" si="28"/>
        <v>-31597.020102691393</v>
      </c>
      <c r="CC17" s="595">
        <f>'звіт 03.19-03.24'!CB17+'[9]побудинковий звіт'!CC17+'[8]побудинковий звіт'!CC17</f>
        <v>6521.1598976615214</v>
      </c>
      <c r="CD17" s="595">
        <f>'звіт 03.19-03.24'!CC17+'[9]побудинковий звіт'!CD17+'[8]побудинковий звіт'!CD17</f>
        <v>6638.9394711981013</v>
      </c>
      <c r="CE17" s="116">
        <f t="shared" si="29"/>
        <v>117.77957353657985</v>
      </c>
      <c r="CF17" s="595">
        <f>'звіт 03.19-03.24'!CE17+'[9]побудинковий звіт'!CF17+'[8]побудинковий звіт'!CF17</f>
        <v>802.13064682475215</v>
      </c>
      <c r="CG17" s="595">
        <f>'звіт 03.19-03.24'!CF17+'[9]побудинковий звіт'!CG17+'[8]побудинковий звіт'!CG17</f>
        <v>0</v>
      </c>
      <c r="CH17" s="116">
        <f t="shared" si="30"/>
        <v>-802.13064682475215</v>
      </c>
      <c r="CI17" s="595">
        <f>'звіт 03.19-03.24'!CH17+'[9]побудинковий звіт'!CI17+'[8]побудинковий звіт'!CI17</f>
        <v>29598.127946761171</v>
      </c>
      <c r="CJ17" s="595">
        <f>'звіт 03.19-03.24'!CI17+'[9]побудинковий звіт'!CJ17+'[8]побудинковий звіт'!CJ17</f>
        <v>20510.747498098059</v>
      </c>
      <c r="CK17" s="116">
        <f t="shared" si="31"/>
        <v>-9087.3804486631125</v>
      </c>
      <c r="CL17" s="595">
        <f>'звіт 03.19-03.24'!CK17+'[9]побудинковий звіт'!CL17+'[8]побудинковий звіт'!CL17</f>
        <v>0</v>
      </c>
      <c r="CM17" s="595">
        <f>'звіт 03.19-03.24'!CL17+'[9]побудинковий звіт'!CM17+'[8]побудинковий звіт'!CM17</f>
        <v>0</v>
      </c>
      <c r="CN17" s="116">
        <f t="shared" si="32"/>
        <v>0</v>
      </c>
      <c r="CO17" s="88">
        <f t="shared" si="33"/>
        <v>29598.127946761171</v>
      </c>
      <c r="CP17" s="96">
        <f t="shared" si="33"/>
        <v>20510.747498098059</v>
      </c>
      <c r="CQ17" s="116">
        <f t="shared" si="34"/>
        <v>-9087.3804486631125</v>
      </c>
      <c r="CR17" s="119">
        <f t="shared" si="45"/>
        <v>871920.0726434174</v>
      </c>
      <c r="CS17" s="96">
        <f t="shared" si="45"/>
        <v>987616.23521286261</v>
      </c>
      <c r="CT17" s="116">
        <f t="shared" si="35"/>
        <v>115696.16256944521</v>
      </c>
      <c r="CU17" s="91">
        <f t="shared" si="36"/>
        <v>1046304.0871721008</v>
      </c>
      <c r="CV17" s="98">
        <f t="shared" si="36"/>
        <v>1185139.4822554351</v>
      </c>
      <c r="CW17" s="117">
        <f t="shared" si="37"/>
        <v>138835.3950833343</v>
      </c>
      <c r="CX17" s="595">
        <f>'звіт 03.19-03.24'!CW17+'[9]побудинковий звіт'!CX17+'[8]побудинковий звіт'!CX17</f>
        <v>34227.212054327691</v>
      </c>
      <c r="CY17" s="595">
        <f>'звіт 03.19-03.24'!CX17+'[9]побудинковий звіт'!CY17+'[8]побудинковий звіт'!CY17</f>
        <v>-104608.18302900653</v>
      </c>
      <c r="CZ17" s="116">
        <f t="shared" si="38"/>
        <v>-138835.39508333421</v>
      </c>
      <c r="DA17" s="99">
        <f>'[8]побудинковий звіт'!DA17</f>
        <v>138835.39508333418</v>
      </c>
      <c r="DB17" s="8">
        <v>2</v>
      </c>
      <c r="DC17" s="365">
        <f>'[8]побудинковий звіт'!DC17</f>
        <v>82616.69</v>
      </c>
      <c r="DD17" s="365">
        <f>'[8]побудинковий звіт'!DD17</f>
        <v>7246.87</v>
      </c>
      <c r="DE17" s="365">
        <f>'[8]побудинковий звіт'!DE17</f>
        <v>66373.77</v>
      </c>
      <c r="DF17" s="365">
        <f>'[8]побудинковий звіт'!DF17</f>
        <v>4908.07</v>
      </c>
      <c r="DG17" s="101">
        <v>-26125.019743001845</v>
      </c>
      <c r="DH17" s="296">
        <v>4</v>
      </c>
      <c r="DI17" s="103">
        <f>'[8]побудинковий звіт'!DK17</f>
        <v>7.1409690775382098</v>
      </c>
      <c r="DJ17" s="103">
        <f>'[8]побудинковий звіт'!DL17</f>
        <v>0</v>
      </c>
      <c r="DK17" s="103">
        <f>'[8]побудинковий звіт'!DM17</f>
        <v>6.2418287085779589</v>
      </c>
      <c r="DL17" s="104">
        <f t="shared" si="46"/>
        <v>16214.284387458258</v>
      </c>
      <c r="DM17" s="104">
        <f t="shared" si="47"/>
        <v>1891.2740986991219</v>
      </c>
      <c r="DN17" s="105">
        <f t="shared" si="39"/>
        <v>18105.558486157381</v>
      </c>
      <c r="DO17" s="2"/>
      <c r="DP17" s="104">
        <f>'[10]побудинковий звіт'!DR17</f>
        <v>16242.92</v>
      </c>
      <c r="DQ17" s="104">
        <f>'[10]побудинковий звіт'!DS17</f>
        <v>1891.2599999999998</v>
      </c>
      <c r="DR17" s="104">
        <f t="shared" si="40"/>
        <v>18134.18</v>
      </c>
      <c r="DS17" s="106"/>
      <c r="DT17" s="104"/>
      <c r="DU17" s="479">
        <f>'звіт 03.19-03.24'!DV17+'[9]побудинковий звіт'!DW17+'[8]побудинковий звіт'!DW17</f>
        <v>4140.4799999999996</v>
      </c>
      <c r="DV17" s="2">
        <f>'[9]побудинковий звіт'!DX17+'[8]побудинковий звіт'!DX17</f>
        <v>0</v>
      </c>
      <c r="DW17" s="77">
        <f t="shared" si="41"/>
        <v>365082.49463569379</v>
      </c>
      <c r="DX17" s="77">
        <f t="shared" si="42"/>
        <v>474100.33598635613</v>
      </c>
      <c r="DY17" s="427">
        <f t="shared" si="43"/>
        <v>71281.84</v>
      </c>
      <c r="DZ17" s="161">
        <f>'[10]побудинковий звіт'!DY17</f>
        <v>6453.0940796162695</v>
      </c>
      <c r="EB17" s="110">
        <v>-23532</v>
      </c>
      <c r="EC17" s="111">
        <f t="shared" si="44"/>
        <v>-49657.019743001845</v>
      </c>
      <c r="EE17" s="112">
        <v>8517.3882457564978</v>
      </c>
      <c r="EG17" s="99">
        <v>25752.436572647326</v>
      </c>
    </row>
    <row r="18" spans="1:137" ht="19.95" customHeight="1" x14ac:dyDescent="0.3">
      <c r="A18" s="81">
        <v>150000738</v>
      </c>
      <c r="B18" s="82" t="s">
        <v>590</v>
      </c>
      <c r="C18" s="114" t="s">
        <v>591</v>
      </c>
      <c r="D18" s="114" t="s">
        <v>592</v>
      </c>
      <c r="E18" s="84">
        <f t="shared" si="2"/>
        <v>3566.7</v>
      </c>
      <c r="F18" s="597">
        <f>'[8]побудинковий звіт'!F18</f>
        <v>3566.7</v>
      </c>
      <c r="G18" s="104">
        <f>'[8]побудинковий звіт'!G18</f>
        <v>0</v>
      </c>
      <c r="H18" s="598">
        <f>'[8]побудинковий звіт'!H18</f>
        <v>0</v>
      </c>
      <c r="I18" s="595">
        <f>'звіт 03.19-03.24'!H18+'[9]побудинковий звіт'!I18+'[8]побудинковий звіт'!I18</f>
        <v>86437.467314529655</v>
      </c>
      <c r="J18" s="595">
        <f>'звіт 03.19-03.24'!I18+'[9]побудинковий звіт'!J18+'[8]побудинковий звіт'!J18</f>
        <v>86808.490689229497</v>
      </c>
      <c r="K18" s="116">
        <f t="shared" si="3"/>
        <v>371.02337469984195</v>
      </c>
      <c r="L18" s="595">
        <f>'звіт 03.19-03.24'!K18+'[9]побудинковий звіт'!L18+'[8]побудинковий звіт'!L18</f>
        <v>14587.709253207544</v>
      </c>
      <c r="M18" s="595">
        <f>'звіт 03.19-03.24'!L18+'[9]побудинковий звіт'!M18+'[8]побудинковий звіт'!M18</f>
        <v>14248.755206915988</v>
      </c>
      <c r="N18" s="116">
        <f t="shared" si="4"/>
        <v>-338.95404629155564</v>
      </c>
      <c r="O18" s="595">
        <f>'звіт 03.19-03.24'!N18+'[9]побудинковий звіт'!O18+'[8]побудинковий звіт'!O18</f>
        <v>35817.147797282225</v>
      </c>
      <c r="P18" s="595">
        <f>'звіт 03.19-03.24'!O18+'[9]побудинковий звіт'!P18+'[8]побудинковий звіт'!P18</f>
        <v>34708.342909083629</v>
      </c>
      <c r="Q18" s="116">
        <f t="shared" si="5"/>
        <v>-1108.804888198596</v>
      </c>
      <c r="R18" s="595">
        <f>'звіт 03.19-03.24'!Q18+'[9]побудинковий звіт'!R18+'[8]побудинковий звіт'!R18</f>
        <v>0</v>
      </c>
      <c r="S18" s="595">
        <f>'звіт 03.19-03.24'!R18+'[9]побудинковий звіт'!S18+'[8]побудинковий звіт'!S18</f>
        <v>0</v>
      </c>
      <c r="T18" s="116">
        <f t="shared" si="6"/>
        <v>0</v>
      </c>
      <c r="U18" s="595">
        <f>'звіт 03.19-03.24'!T18+'[9]побудинковий звіт'!U18+'[8]побудинковий звіт'!U18</f>
        <v>1565.7480277937534</v>
      </c>
      <c r="V18" s="595">
        <f>'звіт 03.19-03.24'!U18+'[9]побудинковий звіт'!V18+'[8]побудинковий звіт'!V18</f>
        <v>816.04507075326239</v>
      </c>
      <c r="W18" s="116">
        <f t="shared" si="7"/>
        <v>-749.70295704049101</v>
      </c>
      <c r="X18" s="595">
        <f>'звіт 03.19-03.24'!W18+'[9]побудинковий звіт'!X18+'[8]побудинковий звіт'!X18</f>
        <v>48743.28262410262</v>
      </c>
      <c r="Y18" s="595">
        <f>'звіт 03.19-03.24'!X18+'[9]побудинковий звіт'!Y18+'[8]побудинковий звіт'!Y18</f>
        <v>45980.115740439534</v>
      </c>
      <c r="Z18" s="116">
        <f t="shared" si="8"/>
        <v>-2763.1668836630852</v>
      </c>
      <c r="AA18" s="595">
        <f>'звіт 03.19-03.24'!Z18+'[9]побудинковий звіт'!AA18+'[8]побудинковий звіт'!AA18</f>
        <v>3853.5479999999989</v>
      </c>
      <c r="AB18" s="595">
        <f>'звіт 03.19-03.24'!AA18+'[9]побудинковий звіт'!AB18+'[8]побудинковий звіт'!AB18</f>
        <v>0</v>
      </c>
      <c r="AC18" s="116">
        <f t="shared" si="9"/>
        <v>-3853.5479999999989</v>
      </c>
      <c r="AD18" s="595">
        <f>'звіт 03.19-03.24'!AC18+'[9]побудинковий звіт'!AD18+'[8]побудинковий звіт'!AD18</f>
        <v>107041.1042358448</v>
      </c>
      <c r="AE18" s="595">
        <f>'звіт 03.19-03.24'!AD18+'[9]побудинковий звіт'!AE18+'[8]побудинковий звіт'!AE18</f>
        <v>117123.37876211114</v>
      </c>
      <c r="AF18" s="117">
        <f t="shared" si="10"/>
        <v>10082.274526266337</v>
      </c>
      <c r="AG18" s="91">
        <f t="shared" si="11"/>
        <v>298046.00725276058</v>
      </c>
      <c r="AH18" s="92">
        <f t="shared" si="11"/>
        <v>299685.12837853306</v>
      </c>
      <c r="AI18" s="116">
        <f t="shared" si="12"/>
        <v>1639.121125772479</v>
      </c>
      <c r="AJ18" s="595">
        <f>'звіт 03.19-03.24'!AI18+'[9]побудинковий звіт'!AJ18+'[8]побудинковий звіт'!AJ18</f>
        <v>0</v>
      </c>
      <c r="AK18" s="595">
        <f>'звіт 03.19-03.24'!AJ18+'[9]побудинковий звіт'!AK18+'[8]побудинковий звіт'!AK18</f>
        <v>0</v>
      </c>
      <c r="AL18" s="116">
        <f t="shared" si="13"/>
        <v>0</v>
      </c>
      <c r="AM18" s="595">
        <f>'звіт 03.19-03.24'!AL18+'[9]побудинковий звіт'!AM18+'[8]побудинковий звіт'!AM18</f>
        <v>0</v>
      </c>
      <c r="AN18" s="595">
        <f>'звіт 03.19-03.24'!AM18+'[9]побудинковий звіт'!AN18+'[8]побудинковий звіт'!AN18</f>
        <v>0</v>
      </c>
      <c r="AO18" s="116">
        <f t="shared" si="14"/>
        <v>0</v>
      </c>
      <c r="AP18" s="595">
        <f>'звіт 03.19-03.24'!AO18+'[9]побудинковий звіт'!AP18+'[8]побудинковий звіт'!AP18</f>
        <v>71486.893416154082</v>
      </c>
      <c r="AQ18" s="595">
        <f>'звіт 03.19-03.24'!AP18+'[9]побудинковий звіт'!AQ18+'[8]побудинковий звіт'!AQ18</f>
        <v>51158.369284251734</v>
      </c>
      <c r="AR18" s="116">
        <f t="shared" si="15"/>
        <v>-20328.524131902348</v>
      </c>
      <c r="AS18" s="595">
        <f>'звіт 03.19-03.24'!AR18+'[9]побудинковий звіт'!AS18+'[8]побудинковий звіт'!AS18</f>
        <v>391788.23329102946</v>
      </c>
      <c r="AT18" s="595">
        <f>'звіт 03.19-03.24'!AS18+'[9]побудинковий звіт'!AT18+'[8]побудинковий звіт'!AT18</f>
        <v>284581.14122302074</v>
      </c>
      <c r="AU18" s="118">
        <f t="shared" si="16"/>
        <v>-107207.09206800873</v>
      </c>
      <c r="AV18" s="595">
        <f>'звіт 03.19-03.24'!AU18+'[9]побудинковий звіт'!AV18+'[8]побудинковий звіт'!AV18</f>
        <v>20310.599157751971</v>
      </c>
      <c r="AW18" s="595">
        <f>'звіт 03.19-03.24'!AV18+'[9]побудинковий звіт'!AW18+'[8]побудинковий звіт'!AW18</f>
        <v>6607.8776569193533</v>
      </c>
      <c r="AX18" s="94">
        <f t="shared" si="17"/>
        <v>-13702.721500832617</v>
      </c>
      <c r="AY18" s="595">
        <f>'звіт 03.19-03.24'!AX18+'[9]побудинковий звіт'!AY18+'[8]побудинковий звіт'!AY18</f>
        <v>23599.204776111219</v>
      </c>
      <c r="AZ18" s="595">
        <f>'звіт 03.19-03.24'!AY18+'[9]побудинковий звіт'!AZ18+'[8]побудинковий звіт'!AZ18</f>
        <v>7870.4236724061475</v>
      </c>
      <c r="BA18" s="117">
        <f t="shared" si="18"/>
        <v>-15728.781103705071</v>
      </c>
      <c r="BB18" s="595">
        <f>'звіт 03.19-03.24'!BA18+'[9]побудинковий звіт'!BB18+'[8]побудинковий звіт'!BB18</f>
        <v>16512.256734542094</v>
      </c>
      <c r="BC18" s="595">
        <f>'звіт 03.19-03.24'!BB18+'[9]побудинковий звіт'!BC18+'[8]побудинковий звіт'!BC18</f>
        <v>0</v>
      </c>
      <c r="BD18" s="94">
        <f t="shared" si="19"/>
        <v>-16512.256734542094</v>
      </c>
      <c r="BE18" s="595">
        <f>'звіт 03.19-03.24'!BD18+'[9]побудинковий звіт'!BE18+'[8]побудинковий звіт'!BE18</f>
        <v>0</v>
      </c>
      <c r="BF18" s="595">
        <f>'звіт 03.19-03.24'!BE18+'[9]побудинковий звіт'!BF18+'[8]побудинковий звіт'!BF18</f>
        <v>0</v>
      </c>
      <c r="BG18" s="95">
        <f t="shared" si="20"/>
        <v>0</v>
      </c>
      <c r="BH18" s="595">
        <f>'звіт 03.19-03.24'!BG18+'[9]побудинковий звіт'!BH18+'[8]побудинковий звіт'!BH18</f>
        <v>922.81163091883468</v>
      </c>
      <c r="BI18" s="595">
        <f>'звіт 03.19-03.24'!BH18+'[9]побудинковий звіт'!BI18+'[8]побудинковий звіт'!BI18</f>
        <v>3604.9169815906803</v>
      </c>
      <c r="BJ18" s="94">
        <f t="shared" si="21"/>
        <v>2682.1053506718454</v>
      </c>
      <c r="BK18" s="595">
        <f>'звіт 03.19-03.24'!BJ18+'[9]побудинковий звіт'!BK18+'[8]побудинковий звіт'!BK18</f>
        <v>15622.873002580916</v>
      </c>
      <c r="BL18" s="595">
        <f>'звіт 03.19-03.24'!BK18+'[9]побудинковий звіт'!BL18+'[8]побудинковий звіт'!BL18</f>
        <v>36619.838163091503</v>
      </c>
      <c r="BM18" s="95">
        <f t="shared" si="22"/>
        <v>20996.965160510586</v>
      </c>
      <c r="BN18" s="595">
        <f>'звіт 03.19-03.24'!BM18+'[9]побудинковий звіт'!BN18+'[8]побудинковий звіт'!BN18</f>
        <v>1124.8396521016593</v>
      </c>
      <c r="BO18" s="595">
        <f>'звіт 03.19-03.24'!BN18+'[9]побудинковий звіт'!BO18+'[8]побудинковий звіт'!BO18</f>
        <v>7231.9178803111272</v>
      </c>
      <c r="BP18" s="94">
        <f t="shared" si="23"/>
        <v>6107.0782282094679</v>
      </c>
      <c r="BQ18" s="91">
        <f t="shared" si="24"/>
        <v>78092.584954006699</v>
      </c>
      <c r="BR18" s="96">
        <f t="shared" si="24"/>
        <v>61934.974354318809</v>
      </c>
      <c r="BS18" s="94">
        <f t="shared" si="25"/>
        <v>-16157.61059968789</v>
      </c>
      <c r="BT18" s="595">
        <f>'звіт 03.19-03.24'!BS18+'[9]побудинковий звіт'!BT18+'[8]побудинковий звіт'!BT18</f>
        <v>189346.66852923352</v>
      </c>
      <c r="BU18" s="595">
        <f>'звіт 03.19-03.24'!BT18+'[9]побудинковий звіт'!BU18+'[8]побудинковий звіт'!BU18</f>
        <v>288553.03067162808</v>
      </c>
      <c r="BV18" s="116">
        <f t="shared" si="26"/>
        <v>99206.362142394559</v>
      </c>
      <c r="BW18" s="595">
        <f>'звіт 03.19-03.24'!BV18+'[9]побудинковий звіт'!BW18+'[8]побудинковий звіт'!BW18</f>
        <v>114576.27926210486</v>
      </c>
      <c r="BX18" s="595">
        <f>'звіт 03.19-03.24'!BW18+'[9]побудинковий звіт'!BX18+'[8]побудинковий звіт'!BX18</f>
        <v>120848.53927522004</v>
      </c>
      <c r="BY18" s="116">
        <f t="shared" si="27"/>
        <v>6272.2600131151848</v>
      </c>
      <c r="BZ18" s="595">
        <f>'звіт 03.19-03.24'!BY18+'[9]побудинковий звіт'!BZ18+'[8]побудинковий звіт'!BZ18</f>
        <v>65048.015959073324</v>
      </c>
      <c r="CA18" s="595">
        <f>'звіт 03.19-03.24'!BZ18+'[9]побудинковий звіт'!CA18+'[8]побудинковий звіт'!CA18</f>
        <v>46942.807370530631</v>
      </c>
      <c r="CB18" s="116">
        <f t="shared" si="28"/>
        <v>-18105.208588542693</v>
      </c>
      <c r="CC18" s="595">
        <f>'звіт 03.19-03.24'!CB18+'[9]побудинковий звіт'!CC18+'[8]побудинковий звіт'!CC18</f>
        <v>13829.322580930942</v>
      </c>
      <c r="CD18" s="595">
        <f>'звіт 03.19-03.24'!CC18+'[9]побудинковий звіт'!CD18+'[8]побудинковий звіт'!CD18</f>
        <v>14079.095894489154</v>
      </c>
      <c r="CE18" s="116">
        <f t="shared" si="29"/>
        <v>249.77331355821116</v>
      </c>
      <c r="CF18" s="595">
        <f>'звіт 03.19-03.24'!CE18+'[9]побудинковий звіт'!CF18+'[8]побудинковий звіт'!CF18</f>
        <v>1701.0660129600869</v>
      </c>
      <c r="CG18" s="595">
        <f>'звіт 03.19-03.24'!CF18+'[9]побудинковий звіт'!CG18+'[8]побудинковий звіт'!CG18</f>
        <v>0</v>
      </c>
      <c r="CH18" s="116">
        <f t="shared" si="30"/>
        <v>-1701.0660129600869</v>
      </c>
      <c r="CI18" s="595">
        <f>'звіт 03.19-03.24'!CH18+'[9]побудинковий звіт'!CI18+'[8]побудинковий звіт'!CI18</f>
        <v>37420.075696523942</v>
      </c>
      <c r="CJ18" s="595">
        <f>'звіт 03.19-03.24'!CI18+'[9]побудинковий звіт'!CJ18+'[8]побудинковий звіт'!CJ18</f>
        <v>27548.294755017301</v>
      </c>
      <c r="CK18" s="116">
        <f t="shared" si="31"/>
        <v>-9871.7809415066404</v>
      </c>
      <c r="CL18" s="595">
        <f>'звіт 03.19-03.24'!CK18+'[9]побудинковий звіт'!CL18+'[8]побудинковий звіт'!CL18</f>
        <v>0</v>
      </c>
      <c r="CM18" s="595">
        <f>'звіт 03.19-03.24'!CL18+'[9]побудинковий звіт'!CM18+'[8]побудинковий звіт'!CM18</f>
        <v>0</v>
      </c>
      <c r="CN18" s="116">
        <f t="shared" si="32"/>
        <v>0</v>
      </c>
      <c r="CO18" s="88">
        <f t="shared" si="33"/>
        <v>37420.075696523942</v>
      </c>
      <c r="CP18" s="96">
        <f t="shared" si="33"/>
        <v>27548.294755017301</v>
      </c>
      <c r="CQ18" s="116">
        <f t="shared" si="34"/>
        <v>-9871.7809415066404</v>
      </c>
      <c r="CR18" s="119">
        <f t="shared" si="45"/>
        <v>1261335.1469547777</v>
      </c>
      <c r="CS18" s="96">
        <f t="shared" si="45"/>
        <v>1195331.3812070098</v>
      </c>
      <c r="CT18" s="116">
        <f t="shared" si="35"/>
        <v>-66003.765747767873</v>
      </c>
      <c r="CU18" s="91">
        <f t="shared" si="36"/>
        <v>1513602.1763457332</v>
      </c>
      <c r="CV18" s="98">
        <f t="shared" si="36"/>
        <v>1434397.6574484117</v>
      </c>
      <c r="CW18" s="117">
        <f t="shared" si="37"/>
        <v>-79204.518897321541</v>
      </c>
      <c r="CX18" s="595">
        <f>'звіт 03.19-03.24'!CW18+'[9]побудинковий звіт'!CX18+'[8]побудинковий звіт'!CX18</f>
        <v>61272.315726259629</v>
      </c>
      <c r="CY18" s="595">
        <f>'звіт 03.19-03.24'!CX18+'[9]побудинковий звіт'!CY18+'[8]побудинковий звіт'!CY18</f>
        <v>140476.83462358129</v>
      </c>
      <c r="CZ18" s="116">
        <f t="shared" si="38"/>
        <v>79204.518897321657</v>
      </c>
      <c r="DA18" s="99">
        <f>'[8]побудинковий звіт'!DA18</f>
        <v>-79204.518897321395</v>
      </c>
      <c r="DB18" s="8">
        <v>2</v>
      </c>
      <c r="DC18" s="365">
        <f>'[8]побудинковий звіт'!DC18</f>
        <v>67092.5</v>
      </c>
      <c r="DD18" s="365">
        <f>'[8]побудинковий звіт'!DD18</f>
        <v>0</v>
      </c>
      <c r="DE18" s="365">
        <f>'[8]побудинковий звіт'!DE18</f>
        <v>40453.53</v>
      </c>
      <c r="DF18" s="365">
        <f>'[8]побудинковий звіт'!DF18</f>
        <v>0</v>
      </c>
      <c r="DG18" s="101">
        <v>75676.866376611055</v>
      </c>
      <c r="DH18" s="296">
        <v>5</v>
      </c>
      <c r="DI18" s="103">
        <f>'[8]побудинковий звіт'!DK18</f>
        <v>7.4500075620646937</v>
      </c>
      <c r="DJ18" s="103">
        <f>'[8]побудинковий звіт'!DL18</f>
        <v>0</v>
      </c>
      <c r="DK18" s="103">
        <f>'[8]побудинковий звіт'!DM18</f>
        <v>6.7747088715613453</v>
      </c>
      <c r="DL18" s="104">
        <f t="shared" si="46"/>
        <v>26571.941971616143</v>
      </c>
      <c r="DM18" s="104">
        <f t="shared" si="47"/>
        <v>0</v>
      </c>
      <c r="DN18" s="105">
        <f t="shared" si="39"/>
        <v>26571.941971616143</v>
      </c>
      <c r="DO18" s="2"/>
      <c r="DP18" s="104">
        <f>'[10]побудинковий звіт'!DR18</f>
        <v>26638.97</v>
      </c>
      <c r="DQ18" s="104">
        <f>'[10]побудинковий звіт'!DS18</f>
        <v>0</v>
      </c>
      <c r="DR18" s="104">
        <f t="shared" si="40"/>
        <v>26638.97</v>
      </c>
      <c r="DS18" s="106"/>
      <c r="DT18" s="104"/>
      <c r="DU18" s="479">
        <f>'звіт 03.19-03.24'!DV18+'[9]побудинковий звіт'!DW18+'[8]побудинковий звіт'!DW18</f>
        <v>4464.88</v>
      </c>
      <c r="DV18" s="2">
        <f>'[9]побудинковий звіт'!DX18+'[8]побудинковий звіт'!DX18</f>
        <v>0</v>
      </c>
      <c r="DW18" s="77">
        <f t="shared" si="41"/>
        <v>563856.98189404339</v>
      </c>
      <c r="DX18" s="77">
        <f t="shared" si="42"/>
        <v>415819.33869280742</v>
      </c>
      <c r="DY18" s="427">
        <f t="shared" si="43"/>
        <v>40453.53</v>
      </c>
      <c r="DZ18" s="161">
        <f>'[10]побудинковий звіт'!DY18</f>
        <v>9551.7921844239754</v>
      </c>
      <c r="EB18" s="110">
        <v>19314</v>
      </c>
      <c r="EC18" s="111">
        <f t="shared" si="44"/>
        <v>94990.866376611055</v>
      </c>
      <c r="EE18" s="112">
        <v>27126.359105788142</v>
      </c>
      <c r="EG18" s="99">
        <v>8957.9920328560402</v>
      </c>
    </row>
    <row r="19" spans="1:137" ht="19.95" customHeight="1" x14ac:dyDescent="0.3">
      <c r="A19" s="81">
        <v>150000739</v>
      </c>
      <c r="B19" s="82" t="s">
        <v>593</v>
      </c>
      <c r="C19" s="114" t="s">
        <v>594</v>
      </c>
      <c r="D19" s="114" t="s">
        <v>595</v>
      </c>
      <c r="E19" s="84">
        <f t="shared" si="2"/>
        <v>3627.2000000000003</v>
      </c>
      <c r="F19" s="597">
        <f>'[8]побудинковий звіт'!F19</f>
        <v>3241.8</v>
      </c>
      <c r="G19" s="104">
        <f>'[8]побудинковий звіт'!G19</f>
        <v>0</v>
      </c>
      <c r="H19" s="598">
        <f>'[8]побудинковий звіт'!H19</f>
        <v>385.4</v>
      </c>
      <c r="I19" s="595">
        <f>'звіт 03.19-03.24'!H19+'[9]побудинковий звіт'!I19+'[8]побудинковий звіт'!I19</f>
        <v>88871.332481871796</v>
      </c>
      <c r="J19" s="595">
        <f>'звіт 03.19-03.24'!I19+'[9]побудинковий звіт'!J19+'[8]побудинковий звіт'!J19</f>
        <v>89166.70129488298</v>
      </c>
      <c r="K19" s="116">
        <f t="shared" si="3"/>
        <v>295.3688130111841</v>
      </c>
      <c r="L19" s="595">
        <f>'звіт 03.19-03.24'!K19+'[9]побудинковий звіт'!L19+'[8]побудинковий звіт'!L19</f>
        <v>16213.143125719131</v>
      </c>
      <c r="M19" s="595">
        <f>'звіт 03.19-03.24'!L19+'[9]побудинковий звіт'!M19+'[8]побудинковий звіт'!M19</f>
        <v>15857.412974787268</v>
      </c>
      <c r="N19" s="116">
        <f t="shared" si="4"/>
        <v>-355.73015093186223</v>
      </c>
      <c r="O19" s="595">
        <f>'звіт 03.19-03.24'!N19+'[9]побудинковий звіт'!O19+'[8]побудинковий звіт'!O19</f>
        <v>34968.472225168713</v>
      </c>
      <c r="P19" s="595">
        <f>'звіт 03.19-03.24'!O19+'[9]побудинковий звіт'!P19+'[8]побудинковий звіт'!P19</f>
        <v>33886.48823651261</v>
      </c>
      <c r="Q19" s="116">
        <f t="shared" si="5"/>
        <v>-1081.9839886561022</v>
      </c>
      <c r="R19" s="595">
        <f>'звіт 03.19-03.24'!Q19+'[9]побудинковий звіт'!R19+'[8]побудинковий звіт'!R19</f>
        <v>0</v>
      </c>
      <c r="S19" s="595">
        <f>'звіт 03.19-03.24'!R19+'[9]побудинковий звіт'!S19+'[8]побудинковий звіт'!S19</f>
        <v>0</v>
      </c>
      <c r="T19" s="116">
        <f t="shared" si="6"/>
        <v>0</v>
      </c>
      <c r="U19" s="595">
        <f>'звіт 03.19-03.24'!T19+'[9]побудинковий звіт'!U19+'[8]побудинковий звіт'!U19</f>
        <v>939.44881667625202</v>
      </c>
      <c r="V19" s="595">
        <f>'звіт 03.19-03.24'!U19+'[9]побудинковий звіт'!V19+'[8]побудинковий звіт'!V19</f>
        <v>489.62704245195749</v>
      </c>
      <c r="W19" s="116">
        <f t="shared" si="7"/>
        <v>-449.82177422429453</v>
      </c>
      <c r="X19" s="595">
        <f>'звіт 03.19-03.24'!W19+'[9]побудинковий звіт'!X19+'[8]побудинковий звіт'!X19</f>
        <v>65895.61350646762</v>
      </c>
      <c r="Y19" s="595">
        <f>'звіт 03.19-03.24'!X19+'[9]побудинковий звіт'!Y19+'[8]побудинковий звіт'!Y19</f>
        <v>57262.574143932623</v>
      </c>
      <c r="Z19" s="116">
        <f t="shared" si="8"/>
        <v>-8633.0393625349971</v>
      </c>
      <c r="AA19" s="595">
        <f>'звіт 03.19-03.24'!Z19+'[9]побудинковий звіт'!AA19+'[8]побудинковий звіт'!AA19</f>
        <v>3904.4159999999993</v>
      </c>
      <c r="AB19" s="595">
        <f>'звіт 03.19-03.24'!AA19+'[9]побудинковий звіт'!AB19+'[8]побудинковий звіт'!AB19</f>
        <v>0</v>
      </c>
      <c r="AC19" s="116">
        <f t="shared" si="9"/>
        <v>-3904.4159999999993</v>
      </c>
      <c r="AD19" s="595">
        <f>'звіт 03.19-03.24'!AC19+'[9]побудинковий звіт'!AD19+'[8]побудинковий звіт'!AD19</f>
        <v>109562.47552851477</v>
      </c>
      <c r="AE19" s="595">
        <f>'звіт 03.19-03.24'!AD19+'[9]побудинковий звіт'!AE19+'[8]побудинковий звіт'!AE19</f>
        <v>119446.55918115913</v>
      </c>
      <c r="AF19" s="117">
        <f t="shared" si="10"/>
        <v>9884.08365264436</v>
      </c>
      <c r="AG19" s="91">
        <f t="shared" si="11"/>
        <v>320354.90168441832</v>
      </c>
      <c r="AH19" s="92">
        <f t="shared" si="11"/>
        <v>316109.36287372658</v>
      </c>
      <c r="AI19" s="116">
        <f t="shared" si="12"/>
        <v>-4245.538810691738</v>
      </c>
      <c r="AJ19" s="595">
        <f>'звіт 03.19-03.24'!AI19+'[9]побудинковий звіт'!AJ19+'[8]побудинковий звіт'!AJ19</f>
        <v>0</v>
      </c>
      <c r="AK19" s="595">
        <f>'звіт 03.19-03.24'!AJ19+'[9]побудинковий звіт'!AK19+'[8]побудинковий звіт'!AK19</f>
        <v>0</v>
      </c>
      <c r="AL19" s="116">
        <f t="shared" si="13"/>
        <v>0</v>
      </c>
      <c r="AM19" s="595">
        <f>'звіт 03.19-03.24'!AL19+'[9]побудинковий звіт'!AM19+'[8]побудинковий звіт'!AM19</f>
        <v>0</v>
      </c>
      <c r="AN19" s="595">
        <f>'звіт 03.19-03.24'!AM19+'[9]побудинковий звіт'!AN19+'[8]побудинковий звіт'!AN19</f>
        <v>0</v>
      </c>
      <c r="AO19" s="116">
        <f t="shared" si="14"/>
        <v>0</v>
      </c>
      <c r="AP19" s="595">
        <f>'звіт 03.19-03.24'!AO19+'[9]побудинковий звіт'!AP19+'[8]побудинковий звіт'!AP19</f>
        <v>67110.955961723113</v>
      </c>
      <c r="AQ19" s="595">
        <f>'звіт 03.19-03.24'!AP19+'[9]побудинковий звіт'!AQ19+'[8]побудинковий звіт'!AQ19</f>
        <v>58900.478854973524</v>
      </c>
      <c r="AR19" s="116">
        <f t="shared" si="15"/>
        <v>-8210.4771067495894</v>
      </c>
      <c r="AS19" s="595">
        <f>'звіт 03.19-03.24'!AR19+'[9]побудинковий звіт'!AS19+'[8]побудинковий звіт'!AS19</f>
        <v>277124.73084214696</v>
      </c>
      <c r="AT19" s="595">
        <f>'звіт 03.19-03.24'!AS19+'[9]побудинковий звіт'!AT19+'[8]побудинковий звіт'!AT19</f>
        <v>444701.88217506168</v>
      </c>
      <c r="AU19" s="118">
        <f t="shared" si="16"/>
        <v>167577.15133291471</v>
      </c>
      <c r="AV19" s="595">
        <f>'звіт 03.19-03.24'!AU19+'[9]побудинковий звіт'!AV19+'[8]побудинковий звіт'!AV19</f>
        <v>21320.729271541066</v>
      </c>
      <c r="AW19" s="595">
        <f>'звіт 03.19-03.24'!AV19+'[9]побудинковий звіт'!AW19+'[8]побудинковий звіт'!AW19</f>
        <v>18839</v>
      </c>
      <c r="AX19" s="94">
        <f t="shared" si="17"/>
        <v>-2481.7292715410658</v>
      </c>
      <c r="AY19" s="595">
        <f>'звіт 03.19-03.24'!AX19+'[9]побудинковий звіт'!AY19+'[8]побудинковий звіт'!AY19</f>
        <v>26237.277665140617</v>
      </c>
      <c r="AZ19" s="595">
        <f>'звіт 03.19-03.24'!AY19+'[9]побудинковий звіт'!AZ19+'[8]побудинковий звіт'!AZ19</f>
        <v>122</v>
      </c>
      <c r="BA19" s="117">
        <f t="shared" si="18"/>
        <v>-26115.277665140617</v>
      </c>
      <c r="BB19" s="595">
        <f>'звіт 03.19-03.24'!BA19+'[9]побудинковий звіт'!BB19+'[8]побудинковий звіт'!BB19</f>
        <v>14826.534004603409</v>
      </c>
      <c r="BC19" s="595">
        <f>'звіт 03.19-03.24'!BB19+'[9]побудинковий звіт'!BC19+'[8]побудинковий звіт'!BC19</f>
        <v>3486</v>
      </c>
      <c r="BD19" s="94">
        <f t="shared" si="19"/>
        <v>-11340.534004603409</v>
      </c>
      <c r="BE19" s="595">
        <f>'звіт 03.19-03.24'!BD19+'[9]побудинковий звіт'!BE19+'[8]побудинковий звіт'!BE19</f>
        <v>0</v>
      </c>
      <c r="BF19" s="595">
        <f>'звіт 03.19-03.24'!BE19+'[9]побудинковий звіт'!BF19+'[8]побудинковий звіт'!BF19</f>
        <v>0</v>
      </c>
      <c r="BG19" s="95">
        <f t="shared" si="20"/>
        <v>0</v>
      </c>
      <c r="BH19" s="595">
        <f>'звіт 03.19-03.24'!BG19+'[9]побудинковий звіт'!BH19+'[8]побудинковий звіт'!BH19</f>
        <v>553.6869785513004</v>
      </c>
      <c r="BI19" s="595">
        <f>'звіт 03.19-03.24'!BH19+'[9]побудинковий звіт'!BI19+'[8]побудинковий звіт'!BI19</f>
        <v>2509</v>
      </c>
      <c r="BJ19" s="94">
        <f t="shared" si="21"/>
        <v>1955.3130214486996</v>
      </c>
      <c r="BK19" s="595">
        <f>'звіт 03.19-03.24'!BJ19+'[9]побудинковий звіт'!BK19+'[8]побудинковий звіт'!BK19</f>
        <v>22048.66762315678</v>
      </c>
      <c r="BL19" s="595">
        <f>'звіт 03.19-03.24'!BK19+'[9]побудинковий звіт'!BL19+'[8]побудинковий звіт'!BL19</f>
        <v>4004.7829392513991</v>
      </c>
      <c r="BM19" s="95">
        <f t="shared" si="22"/>
        <v>-18043.88468390538</v>
      </c>
      <c r="BN19" s="595">
        <f>'звіт 03.19-03.24'!BM19+'[9]побудинковий звіт'!BN19+'[8]побудинковий звіт'!BN19</f>
        <v>1104.7410724062001</v>
      </c>
      <c r="BO19" s="595">
        <f>'звіт 03.19-03.24'!BN19+'[9]побудинковий звіт'!BO19+'[8]побудинковий звіт'!BO19</f>
        <v>769.58382970000002</v>
      </c>
      <c r="BP19" s="94">
        <f t="shared" si="23"/>
        <v>-335.15724270620012</v>
      </c>
      <c r="BQ19" s="91">
        <f t="shared" si="24"/>
        <v>86091.636615399373</v>
      </c>
      <c r="BR19" s="96">
        <f t="shared" si="24"/>
        <v>29730.3667689514</v>
      </c>
      <c r="BS19" s="94">
        <f t="shared" si="25"/>
        <v>-56361.269846447976</v>
      </c>
      <c r="BT19" s="595">
        <f>'звіт 03.19-03.24'!BS19+'[9]побудинковий звіт'!BT19+'[8]побудинковий звіт'!BT19</f>
        <v>170006.42662604764</v>
      </c>
      <c r="BU19" s="595">
        <f>'звіт 03.19-03.24'!BT19+'[9]побудинковий звіт'!BU19+'[8]побудинковий звіт'!BU19</f>
        <v>271736.94913670496</v>
      </c>
      <c r="BV19" s="116">
        <f t="shared" si="26"/>
        <v>101730.52251065732</v>
      </c>
      <c r="BW19" s="595">
        <f>'звіт 03.19-03.24'!BV19+'[9]побудинковий звіт'!BW19+'[8]побудинковий звіт'!BW19</f>
        <v>135671.92182288598</v>
      </c>
      <c r="BX19" s="595">
        <f>'звіт 03.19-03.24'!BW19+'[9]побудинковий звіт'!BX19+'[8]побудинковий звіт'!BX19</f>
        <v>150264.83591943205</v>
      </c>
      <c r="BY19" s="116">
        <f t="shared" si="27"/>
        <v>14592.914096546068</v>
      </c>
      <c r="BZ19" s="595">
        <f>'звіт 03.19-03.24'!BY19+'[9]побудинковий звіт'!BZ19+'[8]побудинковий звіт'!BZ19</f>
        <v>83294.399807608876</v>
      </c>
      <c r="CA19" s="595">
        <f>'звіт 03.19-03.24'!BZ19+'[9]побудинковий звіт'!CA19+'[8]побудинковий звіт'!CA19</f>
        <v>53419.574893640063</v>
      </c>
      <c r="CB19" s="116">
        <f t="shared" si="28"/>
        <v>-29874.824913968812</v>
      </c>
      <c r="CC19" s="595">
        <f>'звіт 03.19-03.24'!CB19+'[9]побудинковий звіт'!CC19+'[8]побудинковий звіт'!CC19</f>
        <v>18159.795620146579</v>
      </c>
      <c r="CD19" s="595">
        <f>'звіт 03.19-03.24'!CC19+'[9]побудинковий звіт'!CD19+'[8]побудинковий звіт'!CD19</f>
        <v>18487.782207995668</v>
      </c>
      <c r="CE19" s="116">
        <f t="shared" si="29"/>
        <v>327.98658784908912</v>
      </c>
      <c r="CF19" s="595">
        <f>'звіт 03.19-03.24'!CE19+'[9]побудинковий звіт'!CF19+'[8]побудинковий звіт'!CF19</f>
        <v>2233.732776927769</v>
      </c>
      <c r="CG19" s="595">
        <f>'звіт 03.19-03.24'!CF19+'[9]побудинковий звіт'!CG19+'[8]побудинковий звіт'!CG19</f>
        <v>0</v>
      </c>
      <c r="CH19" s="116">
        <f t="shared" si="30"/>
        <v>-2233.732776927769</v>
      </c>
      <c r="CI19" s="595">
        <f>'звіт 03.19-03.24'!CH19+'[9]побудинковий звіт'!CI19+'[8]побудинковий звіт'!CI19</f>
        <v>38943.030092471738</v>
      </c>
      <c r="CJ19" s="595">
        <f>'звіт 03.19-03.24'!CI19+'[9]побудинковий звіт'!CJ19+'[8]побудинковий звіт'!CJ19</f>
        <v>30247.980520616027</v>
      </c>
      <c r="CK19" s="116">
        <f t="shared" si="31"/>
        <v>-8695.0495718557104</v>
      </c>
      <c r="CL19" s="595">
        <f>'звіт 03.19-03.24'!CK19+'[9]побудинковий звіт'!CL19+'[8]побудинковий звіт'!CL19</f>
        <v>0</v>
      </c>
      <c r="CM19" s="595">
        <f>'звіт 03.19-03.24'!CL19+'[9]побудинковий звіт'!CM19+'[8]побудинковий звіт'!CM19</f>
        <v>0</v>
      </c>
      <c r="CN19" s="116">
        <f t="shared" si="32"/>
        <v>0</v>
      </c>
      <c r="CO19" s="88">
        <f t="shared" si="33"/>
        <v>38943.030092471738</v>
      </c>
      <c r="CP19" s="96">
        <f t="shared" si="33"/>
        <v>30247.980520616027</v>
      </c>
      <c r="CQ19" s="116">
        <f t="shared" si="34"/>
        <v>-8695.0495718557104</v>
      </c>
      <c r="CR19" s="119">
        <f t="shared" si="45"/>
        <v>1198991.5318497766</v>
      </c>
      <c r="CS19" s="96">
        <f t="shared" si="45"/>
        <v>1373599.2133511021</v>
      </c>
      <c r="CT19" s="116">
        <f t="shared" si="35"/>
        <v>174607.68150132545</v>
      </c>
      <c r="CU19" s="91">
        <f t="shared" si="36"/>
        <v>1438789.8382197318</v>
      </c>
      <c r="CV19" s="98">
        <f t="shared" si="36"/>
        <v>1648319.0560213225</v>
      </c>
      <c r="CW19" s="117">
        <f t="shared" si="37"/>
        <v>209529.21780159068</v>
      </c>
      <c r="CX19" s="595">
        <f>'звіт 03.19-03.24'!CW19+'[9]побудинковий звіт'!CX19+'[8]побудинковий звіт'!CX19</f>
        <v>54582.433849144138</v>
      </c>
      <c r="CY19" s="595">
        <f>'звіт 03.19-03.24'!CX19+'[9]побудинковий звіт'!CY19+'[8]побудинковий звіт'!CY19</f>
        <v>-154946.78395244665</v>
      </c>
      <c r="CZ19" s="116">
        <f t="shared" si="38"/>
        <v>-209529.2178015908</v>
      </c>
      <c r="DA19" s="99">
        <f>'[8]побудинковий звіт'!DA19</f>
        <v>209529.21780159092</v>
      </c>
      <c r="DB19" s="8">
        <v>2</v>
      </c>
      <c r="DC19" s="365">
        <f>'[8]побудинковий звіт'!DC19</f>
        <v>47766.78</v>
      </c>
      <c r="DD19" s="365">
        <f>'[8]побудинковий звіт'!DD19</f>
        <v>1766.6600000000005</v>
      </c>
      <c r="DE19" s="365">
        <f>'[8]побудинковий звіт'!DE19</f>
        <v>25038.5</v>
      </c>
      <c r="DF19" s="365">
        <f>'[8]побудинковий звіт'!DF19</f>
        <v>-587.05999999999972</v>
      </c>
      <c r="DG19" s="101">
        <v>20473.721731618512</v>
      </c>
      <c r="DH19" s="296">
        <v>4</v>
      </c>
      <c r="DI19" s="103">
        <f>'[8]побудинковий звіт'!DK19</f>
        <v>7.0110487507368644</v>
      </c>
      <c r="DJ19" s="103">
        <f>'[8]побудинковий звіт'!DL19</f>
        <v>0</v>
      </c>
      <c r="DK19" s="103">
        <f>'[8]побудинковий звіт'!DM19</f>
        <v>6.1071601569676615</v>
      </c>
      <c r="DL19" s="104">
        <f t="shared" si="46"/>
        <v>22728.417840138769</v>
      </c>
      <c r="DM19" s="104">
        <f t="shared" si="47"/>
        <v>2353.6995244953364</v>
      </c>
      <c r="DN19" s="105">
        <f t="shared" si="39"/>
        <v>25082.117364634105</v>
      </c>
      <c r="DO19" s="2"/>
      <c r="DP19" s="104">
        <f>'[10]побудинковий звіт'!DR19</f>
        <v>22728.28</v>
      </c>
      <c r="DQ19" s="104">
        <f>'[10]побудинковий звіт'!DS19</f>
        <v>2353.7200000000003</v>
      </c>
      <c r="DR19" s="104">
        <f t="shared" si="40"/>
        <v>25082</v>
      </c>
      <c r="DS19" s="106"/>
      <c r="DT19" s="104"/>
      <c r="DU19" s="479">
        <f>'звіт 03.19-03.24'!DV19+'[9]побудинковий звіт'!DW19+'[8]побудинковий звіт'!DW19</f>
        <v>4464.88</v>
      </c>
      <c r="DV19" s="2">
        <f>'[9]побудинковий звіт'!DX19+'[8]побудинковий звіт'!DX19</f>
        <v>0</v>
      </c>
      <c r="DW19" s="77">
        <f t="shared" si="41"/>
        <v>435859.64094905561</v>
      </c>
      <c r="DX19" s="77">
        <f t="shared" si="42"/>
        <v>569318.69873281568</v>
      </c>
      <c r="DY19" s="427">
        <f t="shared" si="43"/>
        <v>24451.439999999999</v>
      </c>
      <c r="DZ19" s="161">
        <f>'[10]побудинковий звіт'!DY19</f>
        <v>7128.3886606646274</v>
      </c>
      <c r="EB19" s="110">
        <v>9774</v>
      </c>
      <c r="EC19" s="111">
        <f t="shared" si="44"/>
        <v>30247.721731618512</v>
      </c>
      <c r="EE19" s="112">
        <v>-236.11459660171386</v>
      </c>
      <c r="EG19" s="99">
        <v>294650.65288322524</v>
      </c>
    </row>
    <row r="20" spans="1:137" ht="19.95" customHeight="1" x14ac:dyDescent="0.3">
      <c r="A20" s="81">
        <v>150000740</v>
      </c>
      <c r="B20" s="82" t="s">
        <v>596</v>
      </c>
      <c r="C20" s="114" t="s">
        <v>597</v>
      </c>
      <c r="D20" s="114" t="s">
        <v>598</v>
      </c>
      <c r="E20" s="84">
        <f t="shared" si="2"/>
        <v>1366.3</v>
      </c>
      <c r="F20" s="597">
        <f>'[8]побудинковий звіт'!F20</f>
        <v>1237</v>
      </c>
      <c r="G20" s="104">
        <f>'[8]побудинковий звіт'!G20</f>
        <v>0</v>
      </c>
      <c r="H20" s="598">
        <f>'[8]побудинковий звіт'!H20</f>
        <v>129.30000000000001</v>
      </c>
      <c r="I20" s="595">
        <f>'звіт 03.19-03.24'!H20+'[9]побудинковий звіт'!I20+'[8]побудинковий звіт'!I20</f>
        <v>37812.940562370168</v>
      </c>
      <c r="J20" s="595">
        <f>'звіт 03.19-03.24'!I20+'[9]побудинковий звіт'!J20+'[8]побудинковий звіт'!J20</f>
        <v>37826.625887889335</v>
      </c>
      <c r="K20" s="116">
        <f t="shared" si="3"/>
        <v>13.685325519167236</v>
      </c>
      <c r="L20" s="595">
        <f>'звіт 03.19-03.24'!K20+'[9]побудинковий звіт'!L20+'[8]побудинковий звіт'!L20</f>
        <v>9516.6466422477497</v>
      </c>
      <c r="M20" s="595">
        <f>'звіт 03.19-03.24'!L20+'[9]побудинковий звіт'!M20+'[8]побудинковий звіт'!M20</f>
        <v>9335.835338840534</v>
      </c>
      <c r="N20" s="116">
        <f t="shared" si="4"/>
        <v>-180.81130340721575</v>
      </c>
      <c r="O20" s="595">
        <f>'звіт 03.19-03.24'!N20+'[9]побудинковий звіт'!O20+'[8]побудинковий звіт'!O20</f>
        <v>13574.741845010518</v>
      </c>
      <c r="P20" s="595">
        <f>'звіт 03.19-03.24'!O20+'[9]побудинковий звіт'!P20+'[8]побудинковий звіт'!P20</f>
        <v>13153.904077800833</v>
      </c>
      <c r="Q20" s="116">
        <f t="shared" si="5"/>
        <v>-420.8377672096849</v>
      </c>
      <c r="R20" s="595">
        <f>'звіт 03.19-03.24'!Q20+'[9]побудинковий звіт'!R20+'[8]побудинковий звіт'!R20</f>
        <v>0</v>
      </c>
      <c r="S20" s="595">
        <f>'звіт 03.19-03.24'!R20+'[9]побудинковий звіт'!S20+'[8]побудинковий звіт'!S20</f>
        <v>0</v>
      </c>
      <c r="T20" s="116">
        <f t="shared" si="6"/>
        <v>0</v>
      </c>
      <c r="U20" s="595">
        <f>'звіт 03.19-03.24'!T20+'[9]побудинковий звіт'!U20+'[8]побудинковий звіт'!U20</f>
        <v>626.2992111175015</v>
      </c>
      <c r="V20" s="595">
        <f>'звіт 03.19-03.24'!U20+'[9]побудинковий звіт'!V20+'[8]побудинковий звіт'!V20</f>
        <v>326.41802830130496</v>
      </c>
      <c r="W20" s="116">
        <f t="shared" si="7"/>
        <v>-299.88118281619654</v>
      </c>
      <c r="X20" s="595">
        <f>'звіт 03.19-03.24'!W20+'[9]побудинковий звіт'!X20+'[8]побудинковий звіт'!X20</f>
        <v>27061.661898178758</v>
      </c>
      <c r="Y20" s="595">
        <f>'звіт 03.19-03.24'!X20+'[9]побудинковий звіт'!Y20+'[8]побудинковий звіт'!Y20</f>
        <v>24538.989021816284</v>
      </c>
      <c r="Z20" s="116">
        <f t="shared" si="8"/>
        <v>-2522.6728763624742</v>
      </c>
      <c r="AA20" s="595">
        <f>'звіт 03.19-03.24'!Z20+'[9]побудинковий звіт'!AA20+'[8]побудинковий звіт'!AA20</f>
        <v>1475.3879999999999</v>
      </c>
      <c r="AB20" s="595">
        <f>'звіт 03.19-03.24'!AA20+'[9]побудинковий звіт'!AB20+'[8]побудинковий звіт'!AB20</f>
        <v>0</v>
      </c>
      <c r="AC20" s="116">
        <f t="shared" si="9"/>
        <v>-1475.3879999999999</v>
      </c>
      <c r="AD20" s="595">
        <f>'звіт 03.19-03.24'!AC20+'[9]побудинковий звіт'!AD20+'[8]побудинковий звіт'!AD20</f>
        <v>41319.321949850302</v>
      </c>
      <c r="AE20" s="595">
        <f>'звіт 03.19-03.24'!AD20+'[9]побудинковий звіт'!AE20+'[8]побудинковий звіт'!AE20</f>
        <v>44848.372786071079</v>
      </c>
      <c r="AF20" s="117">
        <f t="shared" si="10"/>
        <v>3529.0508362207765</v>
      </c>
      <c r="AG20" s="91">
        <f t="shared" si="11"/>
        <v>131387.00010877498</v>
      </c>
      <c r="AH20" s="92">
        <f t="shared" si="11"/>
        <v>130030.14514071937</v>
      </c>
      <c r="AI20" s="116">
        <f t="shared" si="12"/>
        <v>-1356.8549680556171</v>
      </c>
      <c r="AJ20" s="595">
        <f>'звіт 03.19-03.24'!AI20+'[9]побудинковий звіт'!AJ20+'[8]побудинковий звіт'!AJ20</f>
        <v>0</v>
      </c>
      <c r="AK20" s="595">
        <f>'звіт 03.19-03.24'!AJ20+'[9]побудинковий звіт'!AK20+'[8]побудинковий звіт'!AK20</f>
        <v>0</v>
      </c>
      <c r="AL20" s="116">
        <f t="shared" si="13"/>
        <v>0</v>
      </c>
      <c r="AM20" s="595">
        <f>'звіт 03.19-03.24'!AL20+'[9]побудинковий звіт'!AM20+'[8]побудинковий звіт'!AM20</f>
        <v>0</v>
      </c>
      <c r="AN20" s="595">
        <f>'звіт 03.19-03.24'!AM20+'[9]побудинковий звіт'!AN20+'[8]побудинковий звіт'!AN20</f>
        <v>0</v>
      </c>
      <c r="AO20" s="116">
        <f t="shared" si="14"/>
        <v>0</v>
      </c>
      <c r="AP20" s="595">
        <f>'звіт 03.19-03.24'!AO20+'[9]побудинковий звіт'!AP20+'[8]побудинковий звіт'!AP20</f>
        <v>17964.11585011096</v>
      </c>
      <c r="AQ20" s="595">
        <f>'звіт 03.19-03.24'!AP20+'[9]побудинковий звіт'!AQ20+'[8]побудинковий звіт'!AQ20</f>
        <v>15496.045305840727</v>
      </c>
      <c r="AR20" s="116">
        <f t="shared" si="15"/>
        <v>-2468.0705442702329</v>
      </c>
      <c r="AS20" s="595">
        <f>'звіт 03.19-03.24'!AR20+'[9]побудинковий звіт'!AS20+'[8]побудинковий звіт'!AS20</f>
        <v>108949.82156591982</v>
      </c>
      <c r="AT20" s="595">
        <f>'звіт 03.19-03.24'!AS20+'[9]побудинковий звіт'!AT20+'[8]побудинковий звіт'!AT20</f>
        <v>91753.85557579626</v>
      </c>
      <c r="AU20" s="118">
        <f t="shared" si="16"/>
        <v>-17195.965990123557</v>
      </c>
      <c r="AV20" s="595">
        <f>'звіт 03.19-03.24'!AU20+'[9]побудинковий звіт'!AV20+'[8]побудинковий звіт'!AV20</f>
        <v>10154.732035858458</v>
      </c>
      <c r="AW20" s="595">
        <f>'звіт 03.19-03.24'!AV20+'[9]побудинковий звіт'!AW20+'[8]побудинковий звіт'!AW20</f>
        <v>0</v>
      </c>
      <c r="AX20" s="94">
        <f t="shared" si="17"/>
        <v>-10154.732035858458</v>
      </c>
      <c r="AY20" s="595">
        <f>'звіт 03.19-03.24'!AX20+'[9]побудинковий звіт'!AY20+'[8]побудинковий звіт'!AY20</f>
        <v>15654.927944356681</v>
      </c>
      <c r="AZ20" s="595">
        <f>'звіт 03.19-03.24'!AY20+'[9]побудинковий звіт'!AZ20+'[8]побудинковий звіт'!AZ20</f>
        <v>2149</v>
      </c>
      <c r="BA20" s="117">
        <f t="shared" si="18"/>
        <v>-13505.927944356681</v>
      </c>
      <c r="BB20" s="595">
        <f>'звіт 03.19-03.24'!BA20+'[9]побудинковий звіт'!BB20+'[8]побудинковий звіт'!BB20</f>
        <v>5501.8430113193335</v>
      </c>
      <c r="BC20" s="595">
        <f>'звіт 03.19-03.24'!BB20+'[9]побудинковий звіт'!BC20+'[8]побудинковий звіт'!BC20</f>
        <v>3892</v>
      </c>
      <c r="BD20" s="94">
        <f t="shared" si="19"/>
        <v>-1609.8430113193335</v>
      </c>
      <c r="BE20" s="595">
        <f>'звіт 03.19-03.24'!BD20+'[9]побудинковий звіт'!BE20+'[8]побудинковий звіт'!BE20</f>
        <v>0</v>
      </c>
      <c r="BF20" s="595">
        <f>'звіт 03.19-03.24'!BE20+'[9]побудинковий звіт'!BF20+'[8]побудинковий звіт'!BF20</f>
        <v>0</v>
      </c>
      <c r="BG20" s="95">
        <f t="shared" si="20"/>
        <v>0</v>
      </c>
      <c r="BH20" s="595">
        <f>'звіт 03.19-03.24'!BG20+'[9]побудинковий звіт'!BH20+'[8]побудинковий звіт'!BH20</f>
        <v>369.12465236753377</v>
      </c>
      <c r="BI20" s="595">
        <f>'звіт 03.19-03.24'!BH20+'[9]побудинковий звіт'!BI20+'[8]побудинковий звіт'!BI20</f>
        <v>3236.8943754023921</v>
      </c>
      <c r="BJ20" s="94">
        <f t="shared" si="21"/>
        <v>2867.7697230348585</v>
      </c>
      <c r="BK20" s="595">
        <f>'звіт 03.19-03.24'!BJ20+'[9]побудинковий звіт'!BK20+'[8]побудинковий звіт'!BK20</f>
        <v>7334.3659395272207</v>
      </c>
      <c r="BL20" s="595">
        <f>'звіт 03.19-03.24'!BK20+'[9]побудинковий звіт'!BL20+'[8]побудинковий звіт'!BL20</f>
        <v>1459.41165023136</v>
      </c>
      <c r="BM20" s="95">
        <f t="shared" si="22"/>
        <v>-5874.9542892958607</v>
      </c>
      <c r="BN20" s="595">
        <f>'звіт 03.19-03.24'!BM20+'[9]побудинковий звіт'!BN20+'[8]побудинковий звіт'!BN20</f>
        <v>497.4840724062002</v>
      </c>
      <c r="BO20" s="595">
        <f>'звіт 03.19-03.24'!BN20+'[9]побудинковий звіт'!BO20+'[8]побудинковий звіт'!BO20</f>
        <v>4163.972744114968</v>
      </c>
      <c r="BP20" s="94">
        <f t="shared" si="23"/>
        <v>3666.4886717087679</v>
      </c>
      <c r="BQ20" s="91">
        <f t="shared" si="24"/>
        <v>39512.477655835428</v>
      </c>
      <c r="BR20" s="96">
        <f t="shared" si="24"/>
        <v>14901.27876974872</v>
      </c>
      <c r="BS20" s="94">
        <f t="shared" si="25"/>
        <v>-24611.198886086706</v>
      </c>
      <c r="BT20" s="595">
        <f>'звіт 03.19-03.24'!BS20+'[9]побудинковий звіт'!BT20+'[8]побудинковий звіт'!BT20</f>
        <v>85569.786701460078</v>
      </c>
      <c r="BU20" s="595">
        <f>'звіт 03.19-03.24'!BT20+'[9]побудинковий звіт'!BU20+'[8]побудинковий звіт'!BU20</f>
        <v>134188.5751722563</v>
      </c>
      <c r="BV20" s="116">
        <f t="shared" si="26"/>
        <v>48618.788470796222</v>
      </c>
      <c r="BW20" s="595">
        <f>'звіт 03.19-03.24'!BV20+'[9]побудинковий звіт'!BW20+'[8]побудинковий звіт'!BW20</f>
        <v>78813.192473749135</v>
      </c>
      <c r="BX20" s="595">
        <f>'звіт 03.19-03.24'!BW20+'[9]побудинковий звіт'!BX20+'[8]побудинковий звіт'!BX20</f>
        <v>86757.492771361227</v>
      </c>
      <c r="BY20" s="116">
        <f t="shared" si="27"/>
        <v>7944.3002976120915</v>
      </c>
      <c r="BZ20" s="595">
        <f>'звіт 03.19-03.24'!BY20+'[9]побудинковий звіт'!BZ20+'[8]побудинковий звіт'!BZ20</f>
        <v>44339.442752167532</v>
      </c>
      <c r="CA20" s="595">
        <f>'звіт 03.19-03.24'!BZ20+'[9]побудинковий звіт'!CA20+'[8]побудинковий звіт'!CA20</f>
        <v>28479.667490795069</v>
      </c>
      <c r="CB20" s="116">
        <f t="shared" si="28"/>
        <v>-15859.775261372462</v>
      </c>
      <c r="CC20" s="595">
        <f>'звіт 03.19-03.24'!CB20+'[9]побудинковий звіт'!CC20+'[8]побудинковий звіт'!CC20</f>
        <v>6754.1283839484377</v>
      </c>
      <c r="CD20" s="595">
        <f>'звіт 03.19-03.24'!CC20+'[9]побудинковий звіт'!CD20+'[8]побудинковий звіт'!CD20</f>
        <v>6876.1156336335771</v>
      </c>
      <c r="CE20" s="116">
        <f t="shared" si="29"/>
        <v>121.98724968513943</v>
      </c>
      <c r="CF20" s="595">
        <f>'звіт 03.19-03.24'!CE20+'[9]побудинковий звіт'!CF20+'[8]побудинковий звіт'!CF20</f>
        <v>830.78677020276064</v>
      </c>
      <c r="CG20" s="595">
        <f>'звіт 03.19-03.24'!CF20+'[9]побудинковий звіт'!CG20+'[8]побудинковий звіт'!CG20</f>
        <v>0</v>
      </c>
      <c r="CH20" s="116">
        <f t="shared" si="30"/>
        <v>-830.78677020276064</v>
      </c>
      <c r="CI20" s="595">
        <f>'звіт 03.19-03.24'!CH20+'[9]побудинковий звіт'!CI20+'[8]побудинковий звіт'!CI20</f>
        <v>9924.2027305938391</v>
      </c>
      <c r="CJ20" s="595">
        <f>'звіт 03.19-03.24'!CI20+'[9]побудинковий звіт'!CJ20+'[8]побудинковий звіт'!CJ20</f>
        <v>8520.8563740875434</v>
      </c>
      <c r="CK20" s="116">
        <f t="shared" si="31"/>
        <v>-1403.3463565062957</v>
      </c>
      <c r="CL20" s="595">
        <f>'звіт 03.19-03.24'!CK20+'[9]побудинковий звіт'!CL20+'[8]побудинковий звіт'!CL20</f>
        <v>0</v>
      </c>
      <c r="CM20" s="595">
        <f>'звіт 03.19-03.24'!CL20+'[9]побудинковий звіт'!CM20+'[8]побудинковий звіт'!CM20</f>
        <v>0</v>
      </c>
      <c r="CN20" s="116">
        <f t="shared" si="32"/>
        <v>0</v>
      </c>
      <c r="CO20" s="88">
        <f t="shared" si="33"/>
        <v>9924.2027305938391</v>
      </c>
      <c r="CP20" s="96">
        <f t="shared" si="33"/>
        <v>8520.8563740875434</v>
      </c>
      <c r="CQ20" s="116">
        <f t="shared" si="34"/>
        <v>-1403.3463565062957</v>
      </c>
      <c r="CR20" s="119">
        <f t="shared" si="45"/>
        <v>524044.95499276294</v>
      </c>
      <c r="CS20" s="96">
        <f t="shared" si="45"/>
        <v>517004.03223423881</v>
      </c>
      <c r="CT20" s="116">
        <f t="shared" si="35"/>
        <v>-7040.9227585241315</v>
      </c>
      <c r="CU20" s="91">
        <f t="shared" si="36"/>
        <v>628853.94599131553</v>
      </c>
      <c r="CV20" s="98">
        <f t="shared" si="36"/>
        <v>620404.83868108655</v>
      </c>
      <c r="CW20" s="117">
        <f t="shared" si="37"/>
        <v>-8449.1073102289811</v>
      </c>
      <c r="CX20" s="595">
        <f>'звіт 03.19-03.24'!CW20+'[9]побудинковий звіт'!CX20+'[8]побудинковий звіт'!CX20</f>
        <v>23968.3751061316</v>
      </c>
      <c r="CY20" s="595">
        <f>'звіт 03.19-03.24'!CX20+'[9]побудинковий звіт'!CY20+'[8]побудинковий звіт'!CY20</f>
        <v>32417.482416360621</v>
      </c>
      <c r="CZ20" s="116">
        <f t="shared" si="38"/>
        <v>8449.1073102290211</v>
      </c>
      <c r="DA20" s="99">
        <f>'[8]побудинковий звіт'!DA20</f>
        <v>-8449.107310228992</v>
      </c>
      <c r="DB20" s="8">
        <v>2</v>
      </c>
      <c r="DC20" s="365">
        <f>'[8]побудинковий звіт'!DC20</f>
        <v>36852.92</v>
      </c>
      <c r="DD20" s="365">
        <f>'[8]побудинковий звіт'!DD20</f>
        <v>9660.14</v>
      </c>
      <c r="DE20" s="365">
        <f>'[8]побудинковий звіт'!DE20</f>
        <v>26726.199999999997</v>
      </c>
      <c r="DF20" s="365">
        <f>'[8]побудинковий звіт'!DF20</f>
        <v>8779.17</v>
      </c>
      <c r="DG20" s="101">
        <v>38748.895236791606</v>
      </c>
      <c r="DH20" s="296">
        <v>3</v>
      </c>
      <c r="DI20" s="103">
        <f>'[8]побудинковий звіт'!DK20</f>
        <v>8.1864692527722784</v>
      </c>
      <c r="DJ20" s="103">
        <f>'[8]побудинковий звіт'!DL20</f>
        <v>0</v>
      </c>
      <c r="DK20" s="103">
        <f>'[8]побудинковий звіт'!DM20</f>
        <v>6.8134249072158335</v>
      </c>
      <c r="DL20" s="104">
        <f t="shared" si="46"/>
        <v>10126.662465679308</v>
      </c>
      <c r="DM20" s="104">
        <f t="shared" si="47"/>
        <v>880.97584050300736</v>
      </c>
      <c r="DN20" s="105">
        <f t="shared" si="39"/>
        <v>11007.638306182316</v>
      </c>
      <c r="DO20" s="2"/>
      <c r="DP20" s="104">
        <f>'[10]побудинковий звіт'!DR20</f>
        <v>10126.719999999999</v>
      </c>
      <c r="DQ20" s="104">
        <f>'[10]побудинковий звіт'!DS20</f>
        <v>880.97</v>
      </c>
      <c r="DR20" s="104">
        <f t="shared" si="40"/>
        <v>11007.689999999999</v>
      </c>
      <c r="DS20" s="106"/>
      <c r="DT20" s="104"/>
      <c r="DU20" s="479">
        <f>'звіт 03.19-03.24'!DV20+'[9]побудинковий звіт'!DW20+'[8]побудинковий звіт'!DW20</f>
        <v>4464.88</v>
      </c>
      <c r="DV20" s="2">
        <f>'[9]побудинковий звіт'!DX20+'[8]побудинковий звіт'!DX20</f>
        <v>0</v>
      </c>
      <c r="DW20" s="77">
        <f t="shared" si="41"/>
        <v>178154.75906610629</v>
      </c>
      <c r="DX20" s="77">
        <f t="shared" si="42"/>
        <v>127986.16121465397</v>
      </c>
      <c r="DY20" s="427">
        <f t="shared" si="43"/>
        <v>35505.369999999995</v>
      </c>
      <c r="DZ20" s="161">
        <f>'[10]побудинковий звіт'!DY20</f>
        <v>3028.1996602506138</v>
      </c>
      <c r="EB20" s="110">
        <v>-30634</v>
      </c>
      <c r="EC20" s="111">
        <f t="shared" si="44"/>
        <v>8114.8952367916063</v>
      </c>
      <c r="EE20" s="112">
        <v>30600.454476227071</v>
      </c>
      <c r="EG20" s="99">
        <v>25033.021878867603</v>
      </c>
    </row>
    <row r="21" spans="1:137" ht="19.95" customHeight="1" x14ac:dyDescent="0.3">
      <c r="A21" s="81">
        <v>150000744</v>
      </c>
      <c r="B21" s="82" t="s">
        <v>599</v>
      </c>
      <c r="C21" s="114" t="s">
        <v>600</v>
      </c>
      <c r="D21" s="114" t="s">
        <v>601</v>
      </c>
      <c r="E21" s="84">
        <f t="shared" si="2"/>
        <v>1588.6</v>
      </c>
      <c r="F21" s="597">
        <f>'[8]побудинковий звіт'!F21</f>
        <v>1504.3</v>
      </c>
      <c r="G21" s="104">
        <f>'[8]побудинковий звіт'!G21</f>
        <v>0</v>
      </c>
      <c r="H21" s="598">
        <f>'[8]побудинковий звіт'!H21</f>
        <v>84.3</v>
      </c>
      <c r="I21" s="595">
        <f>'звіт 03.19-03.24'!H21+'[9]побудинковий звіт'!I21+'[8]побудинковий звіт'!I21</f>
        <v>39061.832019013294</v>
      </c>
      <c r="J21" s="595">
        <f>'звіт 03.19-03.24'!I21+'[9]побудинковий звіт'!J21+'[8]побудинковий звіт'!J21</f>
        <v>39290.510980955798</v>
      </c>
      <c r="K21" s="116">
        <f t="shared" si="3"/>
        <v>228.67896194250352</v>
      </c>
      <c r="L21" s="595">
        <f>'звіт 03.19-03.24'!K21+'[9]побудинковий звіт'!L21+'[8]побудинковий звіт'!L21</f>
        <v>7382.8455695938537</v>
      </c>
      <c r="M21" s="595">
        <f>'звіт 03.19-03.24'!L21+'[9]побудинковий звіт'!M21+'[8]побудинковий звіт'!M21</f>
        <v>7258.5282110227299</v>
      </c>
      <c r="N21" s="116">
        <f t="shared" si="4"/>
        <v>-124.3173585711238</v>
      </c>
      <c r="O21" s="595">
        <f>'звіт 03.19-03.24'!N21+'[9]побудинковий звіт'!O21+'[8]побудинковий звіт'!O21</f>
        <v>15100.928442434722</v>
      </c>
      <c r="P21" s="595">
        <f>'звіт 03.19-03.24'!O21+'[9]побудинковий звіт'!P21+'[8]побудинковий звіт'!P21</f>
        <v>14633.740799500194</v>
      </c>
      <c r="Q21" s="116">
        <f t="shared" si="5"/>
        <v>-467.18764293452841</v>
      </c>
      <c r="R21" s="595">
        <f>'звіт 03.19-03.24'!Q21+'[9]побудинковий звіт'!R21+'[8]побудинковий звіт'!R21</f>
        <v>0</v>
      </c>
      <c r="S21" s="595">
        <f>'звіт 03.19-03.24'!R21+'[9]побудинковий звіт'!S21+'[8]побудинковий звіт'!S21</f>
        <v>0</v>
      </c>
      <c r="T21" s="116">
        <f t="shared" si="6"/>
        <v>0</v>
      </c>
      <c r="U21" s="595">
        <f>'звіт 03.19-03.24'!T21+'[9]побудинковий звіт'!U21+'[8]побудинковий звіт'!U21</f>
        <v>626.2992111175015</v>
      </c>
      <c r="V21" s="595">
        <f>'звіт 03.19-03.24'!U21+'[9]побудинковий звіт'!V21+'[8]побудинковий звіт'!V21</f>
        <v>326.41802830130496</v>
      </c>
      <c r="W21" s="116">
        <f t="shared" si="7"/>
        <v>-299.88118281619654</v>
      </c>
      <c r="X21" s="595">
        <f>'звіт 03.19-03.24'!W21+'[9]побудинковий звіт'!X21+'[8]побудинковий звіт'!X21</f>
        <v>18287.251113494389</v>
      </c>
      <c r="Y21" s="595">
        <f>'звіт 03.19-03.24'!X21+'[9]побудинковий звіт'!Y21+'[8]побудинковий звіт'!Y21</f>
        <v>19275.877128157783</v>
      </c>
      <c r="Z21" s="116">
        <f t="shared" si="8"/>
        <v>988.62601466339402</v>
      </c>
      <c r="AA21" s="595">
        <f>'звіт 03.19-03.24'!Z21+'[9]побудинковий звіт'!AA21+'[8]побудинковий звіт'!AA21</f>
        <v>1624.9679999999994</v>
      </c>
      <c r="AB21" s="595">
        <f>'звіт 03.19-03.24'!AA21+'[9]побудинковий звіт'!AB21+'[8]побудинковий звіт'!AB21</f>
        <v>0</v>
      </c>
      <c r="AC21" s="116">
        <f t="shared" si="9"/>
        <v>-1624.9679999999994</v>
      </c>
      <c r="AD21" s="595">
        <f>'звіт 03.19-03.24'!AC21+'[9]побудинковий звіт'!AD21+'[8]побудинковий звіт'!AD21</f>
        <v>45658.440069029341</v>
      </c>
      <c r="AE21" s="595">
        <f>'звіт 03.19-03.24'!AD21+'[9]побудинковий звіт'!AE21+'[8]побудинковий звіт'!AE21</f>
        <v>49961.571416415063</v>
      </c>
      <c r="AF21" s="117">
        <f t="shared" si="10"/>
        <v>4303.1313473857226</v>
      </c>
      <c r="AG21" s="91">
        <f t="shared" si="11"/>
        <v>127742.56442468309</v>
      </c>
      <c r="AH21" s="92">
        <f t="shared" si="11"/>
        <v>130746.64656435288</v>
      </c>
      <c r="AI21" s="116">
        <f t="shared" si="12"/>
        <v>3004.0821396697866</v>
      </c>
      <c r="AJ21" s="595">
        <f>'звіт 03.19-03.24'!AI21+'[9]побудинковий звіт'!AJ21+'[8]побудинковий звіт'!AJ21</f>
        <v>0</v>
      </c>
      <c r="AK21" s="595">
        <f>'звіт 03.19-03.24'!AJ21+'[9]побудинковий звіт'!AK21+'[8]побудинковий звіт'!AK21</f>
        <v>0</v>
      </c>
      <c r="AL21" s="116">
        <f t="shared" si="13"/>
        <v>0</v>
      </c>
      <c r="AM21" s="595">
        <f>'звіт 03.19-03.24'!AL21+'[9]побудинковий звіт'!AM21+'[8]побудинковий звіт'!AM21</f>
        <v>0</v>
      </c>
      <c r="AN21" s="595">
        <f>'звіт 03.19-03.24'!AM21+'[9]побудинковий звіт'!AN21+'[8]побудинковий звіт'!AN21</f>
        <v>0</v>
      </c>
      <c r="AO21" s="116">
        <f t="shared" si="14"/>
        <v>0</v>
      </c>
      <c r="AP21" s="595">
        <f>'звіт 03.19-03.24'!AO21+'[9]побудинковий звіт'!AP21+'[8]побудинковий звіт'!AP21</f>
        <v>28559.001058697846</v>
      </c>
      <c r="AQ21" s="595">
        <f>'звіт 03.19-03.24'!AP21+'[9]побудинковий звіт'!AQ21+'[8]побудинковий звіт'!AQ21</f>
        <v>24966.584882162577</v>
      </c>
      <c r="AR21" s="116">
        <f t="shared" si="15"/>
        <v>-3592.4161765352692</v>
      </c>
      <c r="AS21" s="595">
        <f>'звіт 03.19-03.24'!AR21+'[9]побудинковий звіт'!AS21+'[8]побудинковий звіт'!AS21</f>
        <v>105266.81652496164</v>
      </c>
      <c r="AT21" s="595">
        <f>'звіт 03.19-03.24'!AS21+'[9]побудинковий звіт'!AT21+'[8]побудинковий звіт'!AT21</f>
        <v>53452.302783833882</v>
      </c>
      <c r="AU21" s="118">
        <f t="shared" si="16"/>
        <v>-51814.513741127761</v>
      </c>
      <c r="AV21" s="595">
        <f>'звіт 03.19-03.24'!AU21+'[9]побудинковий звіт'!AV21+'[8]побудинковий звіт'!AV21</f>
        <v>9628.6272933157979</v>
      </c>
      <c r="AW21" s="595">
        <f>'звіт 03.19-03.24'!AV21+'[9]побудинковий звіт'!AW21+'[8]побудинковий звіт'!AW21</f>
        <v>2715.6369068731519</v>
      </c>
      <c r="AX21" s="94">
        <f t="shared" si="17"/>
        <v>-6912.990386442646</v>
      </c>
      <c r="AY21" s="595">
        <f>'звіт 03.19-03.24'!AX21+'[9]побудинковий звіт'!AY21+'[8]побудинковий звіт'!AY21</f>
        <v>12171.190586543038</v>
      </c>
      <c r="AZ21" s="595">
        <f>'звіт 03.19-03.24'!AY21+'[9]побудинковий звіт'!AZ21+'[8]побудинковий звіт'!AZ21</f>
        <v>1885</v>
      </c>
      <c r="BA21" s="117">
        <f t="shared" si="18"/>
        <v>-10286.190586543038</v>
      </c>
      <c r="BB21" s="595">
        <f>'звіт 03.19-03.24'!BA21+'[9]побудинковий звіт'!BB21+'[8]побудинковий звіт'!BB21</f>
        <v>6064.7288083367966</v>
      </c>
      <c r="BC21" s="595">
        <f>'звіт 03.19-03.24'!BB21+'[9]побудинковий звіт'!BC21+'[8]побудинковий звіт'!BC21</f>
        <v>2538.5329861559608</v>
      </c>
      <c r="BD21" s="94">
        <f t="shared" si="19"/>
        <v>-3526.1958221808359</v>
      </c>
      <c r="BE21" s="595">
        <f>'звіт 03.19-03.24'!BD21+'[9]побудинковий звіт'!BE21+'[8]побудинковий звіт'!BE21</f>
        <v>0</v>
      </c>
      <c r="BF21" s="595">
        <f>'звіт 03.19-03.24'!BE21+'[9]побудинковий звіт'!BF21+'[8]побудинковий звіт'!BF21</f>
        <v>0</v>
      </c>
      <c r="BG21" s="95">
        <f t="shared" si="20"/>
        <v>0</v>
      </c>
      <c r="BH21" s="595">
        <f>'звіт 03.19-03.24'!BG21+'[9]побудинковий звіт'!BH21+'[8]побудинковий звіт'!BH21</f>
        <v>369.12465236753377</v>
      </c>
      <c r="BI21" s="595">
        <f>'звіт 03.19-03.24'!BH21+'[9]побудинковий звіт'!BI21+'[8]побудинковий звіт'!BI21</f>
        <v>0</v>
      </c>
      <c r="BJ21" s="94">
        <f t="shared" si="21"/>
        <v>-369.12465236753377</v>
      </c>
      <c r="BK21" s="595">
        <f>'звіт 03.19-03.24'!BJ21+'[9]побудинковий звіт'!BK21+'[8]побудинковий звіт'!BK21</f>
        <v>4393.6465487900323</v>
      </c>
      <c r="BL21" s="595">
        <f>'звіт 03.19-03.24'!BK21+'[9]побудинковий звіт'!BL21+'[8]побудинковий звіт'!BL21</f>
        <v>0</v>
      </c>
      <c r="BM21" s="95">
        <f t="shared" si="22"/>
        <v>-4393.6465487900323</v>
      </c>
      <c r="BN21" s="595">
        <f>'звіт 03.19-03.24'!BM21+'[9]побудинковий звіт'!BN21+'[8]побудинковий звіт'!BN21</f>
        <v>498.65067242241309</v>
      </c>
      <c r="BO21" s="595">
        <f>'звіт 03.19-03.24'!BN21+'[9]побудинковий звіт'!BO21+'[8]побудинковий звіт'!BO21</f>
        <v>1399.8707557903615</v>
      </c>
      <c r="BP21" s="94">
        <f t="shared" si="23"/>
        <v>901.2200833679484</v>
      </c>
      <c r="BQ21" s="91">
        <f t="shared" si="24"/>
        <v>33125.968561775611</v>
      </c>
      <c r="BR21" s="96">
        <f t="shared" si="24"/>
        <v>8539.0406488194749</v>
      </c>
      <c r="BS21" s="94">
        <f t="shared" si="25"/>
        <v>-24586.927912956136</v>
      </c>
      <c r="BT21" s="595">
        <f>'звіт 03.19-03.24'!BS21+'[9]побудинковий звіт'!BT21+'[8]побудинковий звіт'!BT21</f>
        <v>143343.50613492748</v>
      </c>
      <c r="BU21" s="595">
        <f>'звіт 03.19-03.24'!BT21+'[9]побудинковий звіт'!BU21+'[8]побудинковий звіт'!BU21</f>
        <v>184797.46277265012</v>
      </c>
      <c r="BV21" s="116">
        <f t="shared" si="26"/>
        <v>41453.956637722644</v>
      </c>
      <c r="BW21" s="595">
        <f>'звіт 03.19-03.24'!BV21+'[9]побудинковий звіт'!BW21+'[8]побудинковий звіт'!BW21</f>
        <v>49070.535003564146</v>
      </c>
      <c r="BX21" s="595">
        <f>'звіт 03.19-03.24'!BW21+'[9]побудинковий звіт'!BX21+'[8]побудинковий звіт'!BX21</f>
        <v>48991.046631618403</v>
      </c>
      <c r="BY21" s="116">
        <f t="shared" si="27"/>
        <v>-79.488371945742983</v>
      </c>
      <c r="BZ21" s="595">
        <f>'звіт 03.19-03.24'!BY21+'[9]побудинковий звіт'!BZ21+'[8]побудинковий звіт'!BZ21</f>
        <v>47936.366749870082</v>
      </c>
      <c r="CA21" s="595">
        <f>'звіт 03.19-03.24'!BZ21+'[9]побудинковий звіт'!CA21+'[8]побудинковий звіт'!CA21</f>
        <v>30596.203364094708</v>
      </c>
      <c r="CB21" s="116">
        <f t="shared" si="28"/>
        <v>-17340.163385775373</v>
      </c>
      <c r="CC21" s="595">
        <f>'звіт 03.19-03.24'!CB21+'[9]побудинковий звіт'!CC21+'[8]побудинковий звіт'!CC21</f>
        <v>5814.4235653121323</v>
      </c>
      <c r="CD21" s="595">
        <f>'звіт 03.19-03.24'!CC21+'[9]побудинковий звіт'!CD21+'[8]побудинковий звіт'!CD21</f>
        <v>5919.4386759106437</v>
      </c>
      <c r="CE21" s="116">
        <f t="shared" si="29"/>
        <v>105.01511059851146</v>
      </c>
      <c r="CF21" s="595">
        <f>'звіт 03.19-03.24'!CE21+'[9]побудинковий звіт'!CF21+'[8]побудинковий звіт'!CF21</f>
        <v>715.19904565281138</v>
      </c>
      <c r="CG21" s="595">
        <f>'звіт 03.19-03.24'!CF21+'[9]побудинковий звіт'!CG21+'[8]побудинковий звіт'!CG21</f>
        <v>0</v>
      </c>
      <c r="CH21" s="116">
        <f t="shared" si="30"/>
        <v>-715.19904565281138</v>
      </c>
      <c r="CI21" s="595">
        <f>'звіт 03.19-03.24'!CH21+'[9]побудинковий звіт'!CI21+'[8]побудинковий звіт'!CI21</f>
        <v>25662.242879520654</v>
      </c>
      <c r="CJ21" s="595">
        <f>'звіт 03.19-03.24'!CI21+'[9]побудинковий звіт'!CJ21+'[8]побудинковий звіт'!CJ21</f>
        <v>20550.331012439252</v>
      </c>
      <c r="CK21" s="116">
        <f t="shared" si="31"/>
        <v>-5111.9118670814023</v>
      </c>
      <c r="CL21" s="595">
        <f>'звіт 03.19-03.24'!CK21+'[9]побудинковий звіт'!CL21+'[8]побудинковий звіт'!CL21</f>
        <v>0</v>
      </c>
      <c r="CM21" s="595">
        <f>'звіт 03.19-03.24'!CL21+'[9]побудинковий звіт'!CM21+'[8]побудинковий звіт'!CM21</f>
        <v>0</v>
      </c>
      <c r="CN21" s="116">
        <f t="shared" si="32"/>
        <v>0</v>
      </c>
      <c r="CO21" s="88">
        <f t="shared" si="33"/>
        <v>25662.242879520654</v>
      </c>
      <c r="CP21" s="96">
        <f t="shared" si="33"/>
        <v>20550.331012439252</v>
      </c>
      <c r="CQ21" s="116">
        <f t="shared" si="34"/>
        <v>-5111.9118670814023</v>
      </c>
      <c r="CR21" s="119">
        <f t="shared" si="45"/>
        <v>567236.62394896545</v>
      </c>
      <c r="CS21" s="96">
        <f t="shared" si="45"/>
        <v>508559.05733588198</v>
      </c>
      <c r="CT21" s="116">
        <f t="shared" si="35"/>
        <v>-58677.566613083472</v>
      </c>
      <c r="CU21" s="91">
        <f t="shared" si="36"/>
        <v>680683.94873875857</v>
      </c>
      <c r="CV21" s="98">
        <f t="shared" si="36"/>
        <v>610270.8688030584</v>
      </c>
      <c r="CW21" s="117">
        <f t="shared" si="37"/>
        <v>-70413.079935700167</v>
      </c>
      <c r="CX21" s="595">
        <f>'звіт 03.19-03.24'!CW21+'[9]побудинковий звіт'!CX21+'[8]побудинковий звіт'!CX21</f>
        <v>29851.016610059451</v>
      </c>
      <c r="CY21" s="595">
        <f>'звіт 03.19-03.24'!CX21+'[9]побудинковий звіт'!CY21+'[8]побудинковий звіт'!CY21</f>
        <v>100264.09654575979</v>
      </c>
      <c r="CZ21" s="116">
        <f t="shared" si="38"/>
        <v>70413.079935700342</v>
      </c>
      <c r="DA21" s="99">
        <f>'[8]побудинковий звіт'!DA21</f>
        <v>-70413.079935700312</v>
      </c>
      <c r="DB21" s="8">
        <v>2</v>
      </c>
      <c r="DC21" s="365">
        <f>'[8]побудинковий звіт'!DC21</f>
        <v>46137.02</v>
      </c>
      <c r="DD21" s="365">
        <f>'[8]побудинковий звіт'!DD21</f>
        <v>2248.75</v>
      </c>
      <c r="DE21" s="365">
        <f>'[8]побудинковий звіт'!DE21</f>
        <v>34417.159999999996</v>
      </c>
      <c r="DF21" s="365">
        <f>'[8]побудинковий звіт'!DF21</f>
        <v>1656.12</v>
      </c>
      <c r="DG21" s="101">
        <v>-18309.890669501241</v>
      </c>
      <c r="DH21" s="296">
        <v>4</v>
      </c>
      <c r="DI21" s="103">
        <f>'[8]побудинковий звіт'!DK21</f>
        <v>7.7909195556581041</v>
      </c>
      <c r="DJ21" s="103">
        <f>'[8]побудинковий звіт'!DL21</f>
        <v>0</v>
      </c>
      <c r="DK21" s="103">
        <f>'[8]побудинковий звіт'!DM21</f>
        <v>7.0300522968519585</v>
      </c>
      <c r="DL21" s="104">
        <f t="shared" si="46"/>
        <v>11719.880287576485</v>
      </c>
      <c r="DM21" s="104">
        <f t="shared" si="47"/>
        <v>592.63340862462007</v>
      </c>
      <c r="DN21" s="105">
        <f t="shared" si="39"/>
        <v>12312.513696201106</v>
      </c>
      <c r="DO21" s="2"/>
      <c r="DP21" s="104">
        <f>'[10]побудинковий звіт'!DR21</f>
        <v>11719.86</v>
      </c>
      <c r="DQ21" s="104">
        <f>'[10]побудинковий звіт'!DS21</f>
        <v>592.63</v>
      </c>
      <c r="DR21" s="104">
        <f t="shared" si="40"/>
        <v>12312.49</v>
      </c>
      <c r="DS21" s="106"/>
      <c r="DT21" s="104"/>
      <c r="DU21" s="479">
        <f>'звіт 03.19-03.24'!DV21+'[9]побудинковий звіт'!DW21+'[8]побудинковий звіт'!DW21</f>
        <v>4140.4799999999996</v>
      </c>
      <c r="DV21" s="2">
        <f>'[9]побудинковий звіт'!DX21+'[8]побудинковий звіт'!DX21</f>
        <v>0</v>
      </c>
      <c r="DW21" s="77">
        <f t="shared" si="41"/>
        <v>166071.3421040847</v>
      </c>
      <c r="DX21" s="77">
        <f t="shared" si="42"/>
        <v>74389.612119184036</v>
      </c>
      <c r="DY21" s="427">
        <f t="shared" si="43"/>
        <v>36073.279999999999</v>
      </c>
      <c r="DZ21" s="161">
        <f>'[10]побудинковий звіт'!DY21</f>
        <v>3024.6520372528953</v>
      </c>
      <c r="EB21" s="110">
        <v>15049</v>
      </c>
      <c r="EC21" s="111">
        <f t="shared" si="44"/>
        <v>-3260.8906695012411</v>
      </c>
      <c r="EE21" s="112">
        <v>-31033.750221757371</v>
      </c>
      <c r="EG21" s="99">
        <v>-44878.816476053798</v>
      </c>
    </row>
    <row r="22" spans="1:137" ht="19.95" customHeight="1" x14ac:dyDescent="0.3">
      <c r="A22" s="81">
        <v>150000741</v>
      </c>
      <c r="B22" s="82" t="s">
        <v>602</v>
      </c>
      <c r="C22" s="114" t="s">
        <v>603</v>
      </c>
      <c r="D22" s="114" t="s">
        <v>604</v>
      </c>
      <c r="E22" s="84">
        <f t="shared" si="2"/>
        <v>2593.7999999999997</v>
      </c>
      <c r="F22" s="597">
        <f>'[8]побудинковий звіт'!F22</f>
        <v>2273.1999999999998</v>
      </c>
      <c r="G22" s="104">
        <f>'[8]побудинковий звіт'!G22</f>
        <v>0</v>
      </c>
      <c r="H22" s="598">
        <f>'[8]побудинковий звіт'!H22</f>
        <v>320.59999999999997</v>
      </c>
      <c r="I22" s="595">
        <f>'звіт 03.19-03.24'!H22+'[9]побудинковий звіт'!I22+'[8]побудинковий звіт'!I22</f>
        <v>69136.203572891318</v>
      </c>
      <c r="J22" s="595">
        <f>'звіт 03.19-03.24'!I22+'[9]побудинковий звіт'!J22+'[8]побудинковий звіт'!J22</f>
        <v>69222.075552329188</v>
      </c>
      <c r="K22" s="116">
        <f t="shared" si="3"/>
        <v>85.871979437870323</v>
      </c>
      <c r="L22" s="595">
        <f>'звіт 03.19-03.24'!K22+'[9]побудинковий звіт'!L22+'[8]побудинковий звіт'!L22</f>
        <v>11550.227211965441</v>
      </c>
      <c r="M22" s="595">
        <f>'звіт 03.19-03.24'!L22+'[9]побудинковий звіт'!M22+'[8]побудинковий звіт'!M22</f>
        <v>11227.610570770386</v>
      </c>
      <c r="N22" s="116">
        <f t="shared" si="4"/>
        <v>-322.6166411950544</v>
      </c>
      <c r="O22" s="595">
        <f>'звіт 03.19-03.24'!N22+'[9]побудинковий звіт'!O22+'[8]побудинковий звіт'!O22</f>
        <v>24943.884138151323</v>
      </c>
      <c r="P22" s="595">
        <f>'звіт 03.19-03.24'!O22+'[9]побудинковий звіт'!P22+'[8]побудинковий звіт'!P22</f>
        <v>24170.837210968435</v>
      </c>
      <c r="Q22" s="116">
        <f t="shared" si="5"/>
        <v>-773.04692718288788</v>
      </c>
      <c r="R22" s="595">
        <f>'звіт 03.19-03.24'!Q22+'[9]побудинковий звіт'!R22+'[8]побудинковий звіт'!R22</f>
        <v>0</v>
      </c>
      <c r="S22" s="595">
        <f>'звіт 03.19-03.24'!R22+'[9]побудинковий звіт'!S22+'[8]побудинковий звіт'!S22</f>
        <v>0</v>
      </c>
      <c r="T22" s="116">
        <f t="shared" si="6"/>
        <v>0</v>
      </c>
      <c r="U22" s="595">
        <f>'звіт 03.19-03.24'!T22+'[9]побудинковий звіт'!U22+'[8]побудинковий звіт'!U22</f>
        <v>0</v>
      </c>
      <c r="V22" s="595">
        <f>'звіт 03.19-03.24'!U22+'[9]побудинковий звіт'!V22+'[8]побудинковий звіт'!V22</f>
        <v>0</v>
      </c>
      <c r="W22" s="116">
        <f t="shared" si="7"/>
        <v>0</v>
      </c>
      <c r="X22" s="595">
        <f>'звіт 03.19-03.24'!W22+'[9]побудинковий звіт'!X22+'[8]побудинковий звіт'!X22</f>
        <v>40523.170345048391</v>
      </c>
      <c r="Y22" s="595">
        <f>'звіт 03.19-03.24'!X22+'[9]побудинковий звіт'!Y22+'[8]побудинковий звіт'!Y22</f>
        <v>36323.44192873509</v>
      </c>
      <c r="Z22" s="116">
        <f t="shared" si="8"/>
        <v>-4199.7284163133008</v>
      </c>
      <c r="AA22" s="595">
        <f>'звіт 03.19-03.24'!Z22+'[9]побудинковий звіт'!AA22+'[8]побудинковий звіт'!AA22</f>
        <v>2995.4879999999994</v>
      </c>
      <c r="AB22" s="595">
        <f>'звіт 03.19-03.24'!AA22+'[9]побудинковий звіт'!AB22+'[8]побудинковий звіт'!AB22</f>
        <v>0</v>
      </c>
      <c r="AC22" s="116">
        <f t="shared" si="9"/>
        <v>-2995.4879999999994</v>
      </c>
      <c r="AD22" s="595">
        <f>'звіт 03.19-03.24'!AC22+'[9]побудинковий звіт'!AD22+'[8]побудинковий звіт'!AD22</f>
        <v>80270.410067437086</v>
      </c>
      <c r="AE22" s="595">
        <f>'звіт 03.19-03.24'!AD22+'[9]побудинковий звіт'!AE22+'[8]побудинковий звіт'!AE22</f>
        <v>86093.838915784145</v>
      </c>
      <c r="AF22" s="117">
        <f t="shared" si="10"/>
        <v>5823.4288483470591</v>
      </c>
      <c r="AG22" s="91">
        <f t="shared" si="11"/>
        <v>229419.38333549356</v>
      </c>
      <c r="AH22" s="92">
        <f t="shared" si="11"/>
        <v>227037.80417858725</v>
      </c>
      <c r="AI22" s="116">
        <f t="shared" si="12"/>
        <v>-2381.5791569063149</v>
      </c>
      <c r="AJ22" s="595">
        <f>'звіт 03.19-03.24'!AI22+'[9]побудинковий звіт'!AJ22+'[8]побудинковий звіт'!AJ22</f>
        <v>0</v>
      </c>
      <c r="AK22" s="595">
        <f>'звіт 03.19-03.24'!AJ22+'[9]побудинковий звіт'!AK22+'[8]побудинковий звіт'!AK22</f>
        <v>0</v>
      </c>
      <c r="AL22" s="116">
        <f t="shared" si="13"/>
        <v>0</v>
      </c>
      <c r="AM22" s="595">
        <f>'звіт 03.19-03.24'!AL22+'[9]побудинковий звіт'!AM22+'[8]побудинковий звіт'!AM22</f>
        <v>0</v>
      </c>
      <c r="AN22" s="595">
        <f>'звіт 03.19-03.24'!AM22+'[9]побудинковий звіт'!AN22+'[8]побудинковий звіт'!AN22</f>
        <v>0</v>
      </c>
      <c r="AO22" s="116">
        <f t="shared" si="14"/>
        <v>0</v>
      </c>
      <c r="AP22" s="595">
        <f>'звіт 03.19-03.24'!AO22+'[9]побудинковий звіт'!AP22+'[8]побудинковий звіт'!AP22</f>
        <v>50153.867513764075</v>
      </c>
      <c r="AQ22" s="595">
        <f>'звіт 03.19-03.24'!AP22+'[9]побудинковий звіт'!AQ22+'[8]побудинковий звіт'!AQ22</f>
        <v>44591.288984895924</v>
      </c>
      <c r="AR22" s="116">
        <f t="shared" si="15"/>
        <v>-5562.5785288681509</v>
      </c>
      <c r="AS22" s="595">
        <f>'звіт 03.19-03.24'!AR22+'[9]побудинковий звіт'!AS22+'[8]побудинковий звіт'!AS22</f>
        <v>235470.46935894509</v>
      </c>
      <c r="AT22" s="595">
        <f>'звіт 03.19-03.24'!AS22+'[9]побудинковий звіт'!AT22+'[8]побудинковий звіт'!AT22</f>
        <v>286843.04132480314</v>
      </c>
      <c r="AU22" s="118">
        <f t="shared" si="16"/>
        <v>51372.571965858049</v>
      </c>
      <c r="AV22" s="595">
        <f>'звіт 03.19-03.24'!AU22+'[9]побудинковий звіт'!AV22+'[8]побудинковий звіт'!AV22</f>
        <v>16398.078347193041</v>
      </c>
      <c r="AW22" s="595">
        <f>'звіт 03.19-03.24'!AV22+'[9]побудинковий звіт'!AW22+'[8]побудинковий звіт'!AW22</f>
        <v>3326</v>
      </c>
      <c r="AX22" s="94">
        <f t="shared" si="17"/>
        <v>-13072.078347193041</v>
      </c>
      <c r="AY22" s="595">
        <f>'звіт 03.19-03.24'!AX22+'[9]побудинковий звіт'!AY22+'[8]побудинковий звіт'!AY22</f>
        <v>18335.565027768029</v>
      </c>
      <c r="AZ22" s="595">
        <f>'звіт 03.19-03.24'!AY22+'[9]побудинковий звіт'!AZ22+'[8]побудинковий звіт'!AZ22</f>
        <v>32</v>
      </c>
      <c r="BA22" s="117">
        <f t="shared" si="18"/>
        <v>-18303.565027768029</v>
      </c>
      <c r="BB22" s="595">
        <f>'звіт 03.19-03.24'!BA22+'[9]побудинковий звіт'!BB22+'[8]побудинковий звіт'!BB22</f>
        <v>10229.392404232205</v>
      </c>
      <c r="BC22" s="595">
        <f>'звіт 03.19-03.24'!BB22+'[9]побудинковий звіт'!BC22+'[8]побудинковий звіт'!BC22</f>
        <v>1455.9126707526034</v>
      </c>
      <c r="BD22" s="94">
        <f t="shared" si="19"/>
        <v>-8773.4797334796021</v>
      </c>
      <c r="BE22" s="595">
        <f>'звіт 03.19-03.24'!BD22+'[9]побудинковий звіт'!BE22+'[8]побудинковий звіт'!BE22</f>
        <v>0</v>
      </c>
      <c r="BF22" s="595">
        <f>'звіт 03.19-03.24'!BE22+'[9]побудинковий звіт'!BF22+'[8]побудинковий звіт'!BF22</f>
        <v>0</v>
      </c>
      <c r="BG22" s="95">
        <f t="shared" si="20"/>
        <v>0</v>
      </c>
      <c r="BH22" s="595">
        <f>'звіт 03.19-03.24'!BG22+'[9]побудинковий звіт'!BH22+'[8]побудинковий звіт'!BH22</f>
        <v>0</v>
      </c>
      <c r="BI22" s="595">
        <f>'звіт 03.19-03.24'!BH22+'[9]побудинковий звіт'!BI22+'[8]побудинковий звіт'!BI22</f>
        <v>0</v>
      </c>
      <c r="BJ22" s="94">
        <f t="shared" si="21"/>
        <v>0</v>
      </c>
      <c r="BK22" s="595">
        <f>'звіт 03.19-03.24'!BJ22+'[9]побудинковий звіт'!BK22+'[8]побудинковий звіт'!BK22</f>
        <v>13416.46291554545</v>
      </c>
      <c r="BL22" s="595">
        <f>'звіт 03.19-03.24'!BK22+'[9]побудинковий звіт'!BL22+'[8]побудинковий звіт'!BL22</f>
        <v>993</v>
      </c>
      <c r="BM22" s="95">
        <f t="shared" si="22"/>
        <v>-12423.46291554545</v>
      </c>
      <c r="BN22" s="595">
        <f>'звіт 03.19-03.24'!BM22+'[9]побудинковий звіт'!BN22+'[8]побудинковий звіт'!BN22</f>
        <v>907.17435645089529</v>
      </c>
      <c r="BO22" s="595">
        <f>'звіт 03.19-03.24'!BN22+'[9]побудинковий звіт'!BO22+'[8]побудинковий звіт'!BO22</f>
        <v>4101.5414916316531</v>
      </c>
      <c r="BP22" s="94">
        <f t="shared" si="23"/>
        <v>3194.3671351807579</v>
      </c>
      <c r="BQ22" s="91">
        <f t="shared" si="24"/>
        <v>59286.673051189617</v>
      </c>
      <c r="BR22" s="96">
        <f t="shared" si="24"/>
        <v>9908.4541623842561</v>
      </c>
      <c r="BS22" s="94">
        <f t="shared" si="25"/>
        <v>-49378.218888805364</v>
      </c>
      <c r="BT22" s="595">
        <f>'звіт 03.19-03.24'!BS22+'[9]побудинковий звіт'!BT22+'[8]побудинковий звіт'!BT22</f>
        <v>183478.54478062986</v>
      </c>
      <c r="BU22" s="595">
        <f>'звіт 03.19-03.24'!BT22+'[9]побудинковий звіт'!BU22+'[8]побудинковий звіт'!BU22</f>
        <v>245498.45735589156</v>
      </c>
      <c r="BV22" s="116">
        <f t="shared" si="26"/>
        <v>62019.912575261696</v>
      </c>
      <c r="BW22" s="595">
        <f>'звіт 03.19-03.24'!BV22+'[9]побудинковий звіт'!BW22+'[8]побудинковий звіт'!BW22</f>
        <v>112496.22848676135</v>
      </c>
      <c r="BX22" s="595">
        <f>'звіт 03.19-03.24'!BW22+'[9]побудинковий звіт'!BX22+'[8]побудинковий звіт'!BX22</f>
        <v>114959.36409791198</v>
      </c>
      <c r="BY22" s="116">
        <f t="shared" si="27"/>
        <v>2463.135611150632</v>
      </c>
      <c r="BZ22" s="595">
        <f>'звіт 03.19-03.24'!BY22+'[9]побудинковий звіт'!BZ22+'[8]побудинковий звіт'!BZ22</f>
        <v>62269.37822712354</v>
      </c>
      <c r="CA22" s="595">
        <f>'звіт 03.19-03.24'!BZ22+'[9]побудинковий звіт'!CA22+'[8]побудинковий звіт'!CA22</f>
        <v>50058.92464608443</v>
      </c>
      <c r="CB22" s="116">
        <f t="shared" si="28"/>
        <v>-12210.45358103911</v>
      </c>
      <c r="CC22" s="595">
        <f>'звіт 03.19-03.24'!CB22+'[9]побудинковий звіт'!CC22+'[8]побудинковий звіт'!CC22</f>
        <v>0</v>
      </c>
      <c r="CD22" s="595">
        <f>'звіт 03.19-03.24'!CC22+'[9]побудинковий звіт'!CD22+'[8]побудинковий звіт'!CD22</f>
        <v>0</v>
      </c>
      <c r="CE22" s="116">
        <f t="shared" si="29"/>
        <v>0</v>
      </c>
      <c r="CF22" s="595">
        <f>'звіт 03.19-03.24'!CE22+'[9]побудинковий звіт'!CF22+'[8]побудинковий звіт'!CF22</f>
        <v>0</v>
      </c>
      <c r="CG22" s="595">
        <f>'звіт 03.19-03.24'!CF22+'[9]побудинковий звіт'!CG22+'[8]побудинковий звіт'!CG22</f>
        <v>0</v>
      </c>
      <c r="CH22" s="116">
        <f t="shared" si="30"/>
        <v>0</v>
      </c>
      <c r="CI22" s="595">
        <f>'звіт 03.19-03.24'!CH22+'[9]побудинковий звіт'!CI22+'[8]побудинковий звіт'!CI22</f>
        <v>11194.202274178971</v>
      </c>
      <c r="CJ22" s="595">
        <f>'звіт 03.19-03.24'!CI22+'[9]побудинковий звіт'!CJ22+'[8]побудинковий звіт'!CJ22</f>
        <v>6706.092996644752</v>
      </c>
      <c r="CK22" s="116">
        <f t="shared" si="31"/>
        <v>-4488.1092775342195</v>
      </c>
      <c r="CL22" s="595">
        <f>'звіт 03.19-03.24'!CK22+'[9]побудинковий звіт'!CL22+'[8]побудинковий звіт'!CL22</f>
        <v>0</v>
      </c>
      <c r="CM22" s="595">
        <f>'звіт 03.19-03.24'!CL22+'[9]побудинковий звіт'!CM22+'[8]побудинковий звіт'!CM22</f>
        <v>0</v>
      </c>
      <c r="CN22" s="116">
        <f t="shared" si="32"/>
        <v>0</v>
      </c>
      <c r="CO22" s="88">
        <f t="shared" si="33"/>
        <v>11194.202274178971</v>
      </c>
      <c r="CP22" s="96">
        <f t="shared" si="33"/>
        <v>6706.092996644752</v>
      </c>
      <c r="CQ22" s="116">
        <f t="shared" si="34"/>
        <v>-4488.1092775342195</v>
      </c>
      <c r="CR22" s="119">
        <f t="shared" si="45"/>
        <v>943768.7470280861</v>
      </c>
      <c r="CS22" s="96">
        <f t="shared" si="45"/>
        <v>985603.42774720339</v>
      </c>
      <c r="CT22" s="116">
        <f t="shared" si="35"/>
        <v>41834.680719117285</v>
      </c>
      <c r="CU22" s="91">
        <f t="shared" si="36"/>
        <v>1132522.4964337032</v>
      </c>
      <c r="CV22" s="98">
        <f t="shared" si="36"/>
        <v>1182724.1132966441</v>
      </c>
      <c r="CW22" s="117">
        <f t="shared" si="37"/>
        <v>50201.616862940835</v>
      </c>
      <c r="CX22" s="595">
        <f>'звіт 03.19-03.24'!CW22+'[9]побудинковий звіт'!CX22+'[8]побудинковий звіт'!CX22</f>
        <v>36472.774663433156</v>
      </c>
      <c r="CY22" s="595">
        <f>'звіт 03.19-03.24'!CX22+'[9]побудинковий звіт'!CY22+'[8]побудинковий звіт'!CY22</f>
        <v>-13728.842199507584</v>
      </c>
      <c r="CZ22" s="116">
        <f t="shared" si="38"/>
        <v>-50201.61686294074</v>
      </c>
      <c r="DA22" s="99">
        <f>'[8]побудинковий звіт'!DA22</f>
        <v>50201.616862940806</v>
      </c>
      <c r="DB22" s="8">
        <v>2</v>
      </c>
      <c r="DC22" s="365">
        <f>'[8]побудинковий звіт'!DC22</f>
        <v>29029.08</v>
      </c>
      <c r="DD22" s="365">
        <f>'[8]побудинковий звіт'!DD22</f>
        <v>4204.41</v>
      </c>
      <c r="DE22" s="365">
        <f>'[8]побудинковий звіт'!DE22</f>
        <v>11646.29</v>
      </c>
      <c r="DF22" s="365">
        <f>'[8]побудинковий звіт'!DF22</f>
        <v>2089.12</v>
      </c>
      <c r="DG22" s="101">
        <v>7162.025036948151</v>
      </c>
      <c r="DH22" s="296">
        <v>4</v>
      </c>
      <c r="DI22" s="103">
        <f>'[8]побудинковий звіт'!DK22</f>
        <v>7.6492005480829244</v>
      </c>
      <c r="DJ22" s="103">
        <f>'[8]побудинковий звіт'!DL22</f>
        <v>0</v>
      </c>
      <c r="DK22" s="103">
        <f>'[8]побудинковий звіт'!DM22</f>
        <v>6.5976683224128827</v>
      </c>
      <c r="DL22" s="104">
        <f t="shared" si="46"/>
        <v>17388.162685902102</v>
      </c>
      <c r="DM22" s="104">
        <f t="shared" si="47"/>
        <v>2115.2124641655701</v>
      </c>
      <c r="DN22" s="105">
        <f t="shared" si="39"/>
        <v>19503.375150067674</v>
      </c>
      <c r="DO22" s="2"/>
      <c r="DP22" s="104">
        <f>'[10]побудинковий звіт'!DR22</f>
        <v>17382.79</v>
      </c>
      <c r="DQ22" s="104">
        <f>'[10]побудинковий звіт'!DS22</f>
        <v>2115.29</v>
      </c>
      <c r="DR22" s="104">
        <f t="shared" si="40"/>
        <v>19498.080000000002</v>
      </c>
      <c r="DS22" s="106"/>
      <c r="DT22" s="104"/>
      <c r="DU22" s="479">
        <f>'звіт 03.19-03.24'!DV22+'[9]побудинковий звіт'!DW22+'[8]побудинковий звіт'!DW22</f>
        <v>4464.88</v>
      </c>
      <c r="DV22" s="2">
        <f>'[9]побудинковий звіт'!DX22+'[8]побудинковий звіт'!DX22</f>
        <v>0</v>
      </c>
      <c r="DW22" s="77">
        <f t="shared" si="41"/>
        <v>353708.57089216163</v>
      </c>
      <c r="DX22" s="77">
        <f t="shared" si="42"/>
        <v>356101.79458462488</v>
      </c>
      <c r="DY22" s="427">
        <f t="shared" si="43"/>
        <v>13735.41</v>
      </c>
      <c r="DZ22" s="161">
        <f>'[10]побудинковий звіт'!DY22</f>
        <v>6394.480509666706</v>
      </c>
      <c r="EB22" s="110">
        <v>-2021</v>
      </c>
      <c r="EC22" s="111">
        <f t="shared" si="44"/>
        <v>5141.025036948151</v>
      </c>
      <c r="EE22" s="112">
        <v>-5300.1988137793996</v>
      </c>
      <c r="EG22" s="99">
        <v>-38333.808551050548</v>
      </c>
    </row>
    <row r="23" spans="1:137" ht="19.95" customHeight="1" x14ac:dyDescent="0.3">
      <c r="A23" s="81">
        <v>150000742</v>
      </c>
      <c r="B23" s="82" t="s">
        <v>605</v>
      </c>
      <c r="C23" s="114" t="s">
        <v>606</v>
      </c>
      <c r="D23" s="114" t="s">
        <v>607</v>
      </c>
      <c r="E23" s="84">
        <f t="shared" si="2"/>
        <v>1869.8999999999999</v>
      </c>
      <c r="F23" s="597">
        <f>'[8]побудинковий звіт'!F23</f>
        <v>1700.8</v>
      </c>
      <c r="G23" s="104">
        <f>'[8]побудинковий звіт'!G23</f>
        <v>0</v>
      </c>
      <c r="H23" s="598">
        <f>'[8]побудинковий звіт'!H23</f>
        <v>169.1</v>
      </c>
      <c r="I23" s="595">
        <f>'звіт 03.19-03.24'!H23+'[9]побудинковий звіт'!I23+'[8]побудинковий звіт'!I23</f>
        <v>43001.055260368666</v>
      </c>
      <c r="J23" s="595">
        <f>'звіт 03.19-03.24'!I23+'[9]побудинковий звіт'!J23+'[8]побудинковий звіт'!J23</f>
        <v>43141.722754909453</v>
      </c>
      <c r="K23" s="116">
        <f t="shared" si="3"/>
        <v>140.66749454078672</v>
      </c>
      <c r="L23" s="595">
        <f>'звіт 03.19-03.24'!K23+'[9]побудинковий звіт'!L23+'[8]побудинковий звіт'!L23</f>
        <v>8316.9587399300653</v>
      </c>
      <c r="M23" s="595">
        <f>'звіт 03.19-03.24'!L23+'[9]побудинковий звіт'!M23+'[8]побудинковий звіт'!M23</f>
        <v>8155.7562292459497</v>
      </c>
      <c r="N23" s="116">
        <f t="shared" si="4"/>
        <v>-161.20251068411562</v>
      </c>
      <c r="O23" s="595">
        <f>'звіт 03.19-03.24'!N23+'[9]побудинковий звіт'!O23+'[8]побудинковий звіт'!O23</f>
        <v>17687.85681758391</v>
      </c>
      <c r="P23" s="595">
        <f>'звіт 03.19-03.24'!O23+'[9]побудинковий звіт'!P23+'[8]побудинковий звіт'!P23</f>
        <v>17140.081722572031</v>
      </c>
      <c r="Q23" s="116">
        <f t="shared" si="5"/>
        <v>-547.77509501187888</v>
      </c>
      <c r="R23" s="595">
        <f>'звіт 03.19-03.24'!Q23+'[9]побудинковий звіт'!R23+'[8]побудинковий звіт'!R23</f>
        <v>0</v>
      </c>
      <c r="S23" s="595">
        <f>'звіт 03.19-03.24'!R23+'[9]побудинковий звіт'!S23+'[8]побудинковий звіт'!S23</f>
        <v>0</v>
      </c>
      <c r="T23" s="116">
        <f t="shared" si="6"/>
        <v>0</v>
      </c>
      <c r="U23" s="595">
        <f>'звіт 03.19-03.24'!T23+'[9]побудинковий звіт'!U23+'[8]побудинковий звіт'!U23</f>
        <v>626.2992111175015</v>
      </c>
      <c r="V23" s="595">
        <f>'звіт 03.19-03.24'!U23+'[9]побудинковий звіт'!V23+'[8]побудинковий звіт'!V23</f>
        <v>326.41802830130496</v>
      </c>
      <c r="W23" s="116">
        <f t="shared" si="7"/>
        <v>-299.88118281619654</v>
      </c>
      <c r="X23" s="595">
        <f>'звіт 03.19-03.24'!W23+'[9]побудинковий звіт'!X23+'[8]побудинковий звіт'!X23</f>
        <v>21401.489728691238</v>
      </c>
      <c r="Y23" s="595">
        <f>'звіт 03.19-03.24'!X23+'[9]побудинковий звіт'!Y23+'[8]побудинковий звіт'!Y23</f>
        <v>23134.340252579917</v>
      </c>
      <c r="Z23" s="116">
        <f t="shared" si="8"/>
        <v>1732.8505238886792</v>
      </c>
      <c r="AA23" s="595">
        <f>'звіт 03.19-03.24'!Z23+'[9]побудинковий звіт'!AA23+'[8]побудинковий звіт'!AA23</f>
        <v>1931.9040000000002</v>
      </c>
      <c r="AB23" s="595">
        <f>'звіт 03.19-03.24'!AA23+'[9]побудинковий звіт'!AB23+'[8]побудинковий звіт'!AB23</f>
        <v>0</v>
      </c>
      <c r="AC23" s="116">
        <f t="shared" si="9"/>
        <v>-1931.9040000000002</v>
      </c>
      <c r="AD23" s="595">
        <f>'звіт 03.19-03.24'!AC23+'[9]побудинковий звіт'!AD23+'[8]побудинковий звіт'!AD23</f>
        <v>55749.332793952439</v>
      </c>
      <c r="AE23" s="595">
        <f>'звіт 03.19-03.24'!AD23+'[9]побудинковий звіт'!AE23+'[8]побудинковий звіт'!AE23</f>
        <v>60965.638797879059</v>
      </c>
      <c r="AF23" s="117">
        <f t="shared" si="10"/>
        <v>5216.3060039266202</v>
      </c>
      <c r="AG23" s="91">
        <f t="shared" si="11"/>
        <v>148714.89655164382</v>
      </c>
      <c r="AH23" s="92">
        <f t="shared" si="11"/>
        <v>152863.95778548773</v>
      </c>
      <c r="AI23" s="116">
        <f t="shared" si="12"/>
        <v>4149.0612338439096</v>
      </c>
      <c r="AJ23" s="595">
        <f>'звіт 03.19-03.24'!AI23+'[9]побудинковий звіт'!AJ23+'[8]побудинковий звіт'!AJ23</f>
        <v>0</v>
      </c>
      <c r="AK23" s="595">
        <f>'звіт 03.19-03.24'!AJ23+'[9]побудинковий звіт'!AK23+'[8]побудинковий звіт'!AK23</f>
        <v>0</v>
      </c>
      <c r="AL23" s="116">
        <f t="shared" si="13"/>
        <v>0</v>
      </c>
      <c r="AM23" s="595">
        <f>'звіт 03.19-03.24'!AL23+'[9]побудинковий звіт'!AM23+'[8]побудинковий звіт'!AM23</f>
        <v>0</v>
      </c>
      <c r="AN23" s="595">
        <f>'звіт 03.19-03.24'!AM23+'[9]побудинковий звіт'!AN23+'[8]побудинковий звіт'!AN23</f>
        <v>0</v>
      </c>
      <c r="AO23" s="116">
        <f t="shared" si="14"/>
        <v>0</v>
      </c>
      <c r="AP23" s="595">
        <f>'звіт 03.19-03.24'!AO23+'[9]побудинковий звіт'!AP23+'[8]побудинковий звіт'!AP23</f>
        <v>31440.157671614281</v>
      </c>
      <c r="AQ23" s="595">
        <f>'звіт 03.19-03.24'!AP23+'[9]побудинковий звіт'!AQ23+'[8]побудинковий звіт'!AQ23</f>
        <v>22580.253414477989</v>
      </c>
      <c r="AR23" s="116">
        <f t="shared" si="15"/>
        <v>-8859.9042571362916</v>
      </c>
      <c r="AS23" s="595">
        <f>'звіт 03.19-03.24'!AR23+'[9]побудинковий звіт'!AS23+'[8]побудинковий звіт'!AS23</f>
        <v>134884.06791591505</v>
      </c>
      <c r="AT23" s="595">
        <f>'звіт 03.19-03.24'!AS23+'[9]побудинковий звіт'!AT23+'[8]побудинковий звіт'!AT23</f>
        <v>175194.95855095368</v>
      </c>
      <c r="AU23" s="118">
        <f t="shared" si="16"/>
        <v>40310.890635038639</v>
      </c>
      <c r="AV23" s="595">
        <f>'звіт 03.19-03.24'!AU23+'[9]побудинковий звіт'!AV23+'[8]побудинковий звіт'!AV23</f>
        <v>10131.251062574374</v>
      </c>
      <c r="AW23" s="595">
        <f>'звіт 03.19-03.24'!AV23+'[9]побудинковий звіт'!AW23+'[8]побудинковий звіт'!AW23</f>
        <v>1003</v>
      </c>
      <c r="AX23" s="94">
        <f t="shared" si="17"/>
        <v>-9128.2510625743744</v>
      </c>
      <c r="AY23" s="595">
        <f>'звіт 03.19-03.24'!AX23+'[9]побудинковий звіт'!AY23+'[8]побудинковий звіт'!AY23</f>
        <v>14084.876852667612</v>
      </c>
      <c r="AZ23" s="595">
        <f>'звіт 03.19-03.24'!AY23+'[9]побудинковий звіт'!AZ23+'[8]побудинковий звіт'!AZ23</f>
        <v>0</v>
      </c>
      <c r="BA23" s="117">
        <f t="shared" si="18"/>
        <v>-14084.876852667612</v>
      </c>
      <c r="BB23" s="595">
        <f>'звіт 03.19-03.24'!BA23+'[9]побудинковий звіт'!BB23+'[8]побудинковий звіт'!BB23</f>
        <v>7615.3780561009535</v>
      </c>
      <c r="BC23" s="595">
        <f>'звіт 03.19-03.24'!BB23+'[9]побудинковий звіт'!BC23+'[8]побудинковий звіт'!BC23</f>
        <v>1034.3711773000205</v>
      </c>
      <c r="BD23" s="94">
        <f t="shared" si="19"/>
        <v>-6581.006878800933</v>
      </c>
      <c r="BE23" s="595">
        <f>'звіт 03.19-03.24'!BD23+'[9]побудинковий звіт'!BE23+'[8]побудинковий звіт'!BE23</f>
        <v>0</v>
      </c>
      <c r="BF23" s="595">
        <f>'звіт 03.19-03.24'!BE23+'[9]побудинковий звіт'!BF23+'[8]побудинковий звіт'!BF23</f>
        <v>0</v>
      </c>
      <c r="BG23" s="95">
        <f t="shared" si="20"/>
        <v>0</v>
      </c>
      <c r="BH23" s="595">
        <f>'звіт 03.19-03.24'!BG23+'[9]побудинковий звіт'!BH23+'[8]побудинковий звіт'!BH23</f>
        <v>369.12465236753377</v>
      </c>
      <c r="BI23" s="595">
        <f>'звіт 03.19-03.24'!BH23+'[9]побудинковий звіт'!BI23+'[8]побудинковий звіт'!BI23</f>
        <v>0</v>
      </c>
      <c r="BJ23" s="94">
        <f t="shared" si="21"/>
        <v>-369.12465236753377</v>
      </c>
      <c r="BK23" s="595">
        <f>'звіт 03.19-03.24'!BJ23+'[9]побудинковий звіт'!BK23+'[8]побудинковий звіт'!BK23</f>
        <v>5480.659304593526</v>
      </c>
      <c r="BL23" s="595">
        <f>'звіт 03.19-03.24'!BK23+'[9]побудинковий звіт'!BL23+'[8]побудинковий звіт'!BL23</f>
        <v>1811</v>
      </c>
      <c r="BM23" s="95">
        <f t="shared" si="22"/>
        <v>-3669.659304593526</v>
      </c>
      <c r="BN23" s="595">
        <f>'звіт 03.19-03.24'!BM23+'[9]побудинковий звіт'!BN23+'[8]побудинковий звіт'!BN23</f>
        <v>578.53496807317731</v>
      </c>
      <c r="BO23" s="595">
        <f>'звіт 03.19-03.24'!BN23+'[9]побудинковий звіт'!BO23+'[8]побудинковий звіт'!BO23</f>
        <v>1001.518096134285</v>
      </c>
      <c r="BP23" s="94">
        <f t="shared" si="23"/>
        <v>422.98312806110766</v>
      </c>
      <c r="BQ23" s="91">
        <f t="shared" si="24"/>
        <v>38259.824896377177</v>
      </c>
      <c r="BR23" s="96">
        <f t="shared" si="24"/>
        <v>4849.8892734343053</v>
      </c>
      <c r="BS23" s="94">
        <f t="shared" si="25"/>
        <v>-33409.935622942874</v>
      </c>
      <c r="BT23" s="595">
        <f>'звіт 03.19-03.24'!BS23+'[9]побудинковий звіт'!BT23+'[8]побудинковий звіт'!BT23</f>
        <v>103870.17197159326</v>
      </c>
      <c r="BU23" s="595">
        <f>'звіт 03.19-03.24'!BT23+'[9]побудинковий звіт'!BU23+'[8]побудинковий звіт'!BU23</f>
        <v>179597.0164615286</v>
      </c>
      <c r="BV23" s="116">
        <f t="shared" si="26"/>
        <v>75726.844489935349</v>
      </c>
      <c r="BW23" s="595">
        <f>'звіт 03.19-03.24'!BV23+'[9]побудинковий звіт'!BW23+'[8]побудинковий звіт'!BW23</f>
        <v>57933.23997223223</v>
      </c>
      <c r="BX23" s="595">
        <f>'звіт 03.19-03.24'!BW23+'[9]побудинковий звіт'!BX23+'[8]побудинковий звіт'!BX23</f>
        <v>59727.206870174065</v>
      </c>
      <c r="BY23" s="116">
        <f t="shared" si="27"/>
        <v>1793.9668979418348</v>
      </c>
      <c r="BZ23" s="595">
        <f>'звіт 03.19-03.24'!BY23+'[9]побудинковий звіт'!BZ23+'[8]побудинковий звіт'!BZ23</f>
        <v>65264.516644181436</v>
      </c>
      <c r="CA23" s="595">
        <f>'звіт 03.19-03.24'!BZ23+'[9]побудинковий звіт'!CA23+'[8]побудинковий звіт'!CA23</f>
        <v>29642.10401298635</v>
      </c>
      <c r="CB23" s="116">
        <f t="shared" si="28"/>
        <v>-35622.412631195082</v>
      </c>
      <c r="CC23" s="595">
        <f>'звіт 03.19-03.24'!CB23+'[9]побудинковий звіт'!CC23+'[8]побудинковий звіт'!CC23</f>
        <v>9945.2093305675553</v>
      </c>
      <c r="CD23" s="595">
        <f>'звіт 03.19-03.24'!CC23+'[9]побудинковий звіт'!CD23+'[8]побудинковий звіт'!CD23</f>
        <v>10124.831135901035</v>
      </c>
      <c r="CE23" s="116">
        <f t="shared" si="29"/>
        <v>179.62180533347964</v>
      </c>
      <c r="CF23" s="595">
        <f>'звіт 03.19-03.24'!CE23+'[9]побудинковий звіт'!CF23+'[8]побудинковий звіт'!CF23</f>
        <v>1223.3034181536298</v>
      </c>
      <c r="CG23" s="595">
        <f>'звіт 03.19-03.24'!CF23+'[9]побудинковий звіт'!CG23+'[8]побудинковий звіт'!CG23</f>
        <v>0</v>
      </c>
      <c r="CH23" s="116">
        <f t="shared" si="30"/>
        <v>-1223.3034181536298</v>
      </c>
      <c r="CI23" s="595">
        <f>'звіт 03.19-03.24'!CH23+'[9]побудинковий звіт'!CI23+'[8]побудинковий звіт'!CI23</f>
        <v>27928.382977524347</v>
      </c>
      <c r="CJ23" s="595">
        <f>'звіт 03.19-03.24'!CI23+'[9]побудинковий звіт'!CJ23+'[8]побудинковий звіт'!CJ23</f>
        <v>21429.960233163692</v>
      </c>
      <c r="CK23" s="116">
        <f t="shared" si="31"/>
        <v>-6498.4227443606542</v>
      </c>
      <c r="CL23" s="595">
        <f>'звіт 03.19-03.24'!CK23+'[9]побудинковий звіт'!CL23+'[8]побудинковий звіт'!CL23</f>
        <v>0</v>
      </c>
      <c r="CM23" s="595">
        <f>'звіт 03.19-03.24'!CL23+'[9]побудинковий звіт'!CM23+'[8]побудинковий звіт'!CM23</f>
        <v>0</v>
      </c>
      <c r="CN23" s="116">
        <f t="shared" si="32"/>
        <v>0</v>
      </c>
      <c r="CO23" s="88">
        <f t="shared" si="33"/>
        <v>27928.382977524347</v>
      </c>
      <c r="CP23" s="96">
        <f t="shared" si="33"/>
        <v>21429.960233163692</v>
      </c>
      <c r="CQ23" s="116">
        <f t="shared" si="34"/>
        <v>-6498.4227443606542</v>
      </c>
      <c r="CR23" s="119">
        <f t="shared" si="45"/>
        <v>619463.77134980273</v>
      </c>
      <c r="CS23" s="96">
        <f t="shared" si="45"/>
        <v>656010.17773810739</v>
      </c>
      <c r="CT23" s="116">
        <f t="shared" si="35"/>
        <v>36546.406388304662</v>
      </c>
      <c r="CU23" s="91">
        <f t="shared" si="36"/>
        <v>743356.5256197633</v>
      </c>
      <c r="CV23" s="98">
        <f t="shared" si="36"/>
        <v>787212.21328572882</v>
      </c>
      <c r="CW23" s="117">
        <f t="shared" si="37"/>
        <v>43855.687665965525</v>
      </c>
      <c r="CX23" s="595">
        <f>'звіт 03.19-03.24'!CW23+'[9]побудинковий звіт'!CX23+'[8]побудинковий звіт'!CX23</f>
        <v>29517.890154097193</v>
      </c>
      <c r="CY23" s="595">
        <f>'звіт 03.19-03.24'!CX23+'[9]побудинковий звіт'!CY23+'[8]побудинковий звіт'!CY23</f>
        <v>-14337.797511868383</v>
      </c>
      <c r="CZ23" s="116">
        <f t="shared" si="38"/>
        <v>-43855.687665965575</v>
      </c>
      <c r="DA23" s="99">
        <f>'[8]побудинковий звіт'!DA23</f>
        <v>43855.68766596551</v>
      </c>
      <c r="DB23" s="8">
        <v>2</v>
      </c>
      <c r="DC23" s="365">
        <f>'[8]побудинковий звіт'!DC23</f>
        <v>31726.15</v>
      </c>
      <c r="DD23" s="365">
        <f>'[8]побудинковий звіт'!DD23</f>
        <v>1127.8499999999999</v>
      </c>
      <c r="DE23" s="365">
        <f>'[8]побудинковий звіт'!DE23</f>
        <v>19721.04</v>
      </c>
      <c r="DF23" s="365">
        <f>'[8]побудинковий звіт'!DF23</f>
        <v>0</v>
      </c>
      <c r="DG23" s="101">
        <v>-6076.4525086939102</v>
      </c>
      <c r="DH23" s="296">
        <v>5</v>
      </c>
      <c r="DI23" s="103">
        <f>'[8]побудинковий звіт'!DK23</f>
        <v>7.0585141298092262</v>
      </c>
      <c r="DJ23" s="103">
        <f>'[8]побудинковий звіт'!DL23</f>
        <v>0</v>
      </c>
      <c r="DK23" s="103">
        <f>'[8]побудинковий звіт'!DM23</f>
        <v>6.3185340966106844</v>
      </c>
      <c r="DL23" s="104">
        <f t="shared" si="46"/>
        <v>12005.120831979531</v>
      </c>
      <c r="DM23" s="104">
        <f t="shared" si="47"/>
        <v>1068.4641157368667</v>
      </c>
      <c r="DN23" s="105">
        <f t="shared" si="39"/>
        <v>13073.584947716397</v>
      </c>
      <c r="DO23" s="2"/>
      <c r="DP23" s="104">
        <f>'[10]побудинковий звіт'!DR23</f>
        <v>12005.11</v>
      </c>
      <c r="DQ23" s="104">
        <f>'[10]побудинковий звіт'!DS23</f>
        <v>1127.8499999999999</v>
      </c>
      <c r="DR23" s="104">
        <f t="shared" si="40"/>
        <v>13132.960000000001</v>
      </c>
      <c r="DS23" s="106"/>
      <c r="DT23" s="104"/>
      <c r="DU23" s="479">
        <f>'звіт 03.19-03.24'!DV23+'[9]побудинковий звіт'!DW23+'[8]побудинковий звіт'!DW23</f>
        <v>4464.88</v>
      </c>
      <c r="DV23" s="2">
        <f>'[9]побудинковий звіт'!DX23+'[8]побудинковий звіт'!DX23</f>
        <v>0</v>
      </c>
      <c r="DW23" s="77">
        <f t="shared" si="41"/>
        <v>207772.67137475064</v>
      </c>
      <c r="DX23" s="77">
        <f t="shared" si="42"/>
        <v>216053.81738926558</v>
      </c>
      <c r="DY23" s="427">
        <f t="shared" si="43"/>
        <v>19721.04</v>
      </c>
      <c r="DZ23" s="161">
        <f>'[10]побудинковий звіт'!DY23</f>
        <v>3428.9541138133136</v>
      </c>
      <c r="EB23" s="110">
        <v>-3898</v>
      </c>
      <c r="EC23" s="111">
        <f t="shared" si="44"/>
        <v>-9974.4525086939102</v>
      </c>
      <c r="EE23" s="112">
        <v>-20293.555997125815</v>
      </c>
      <c r="EG23" s="99">
        <v>-44046.621424791563</v>
      </c>
    </row>
    <row r="24" spans="1:137" ht="19.95" customHeight="1" x14ac:dyDescent="0.3">
      <c r="A24" s="81">
        <v>150000745</v>
      </c>
      <c r="B24" s="82" t="s">
        <v>608</v>
      </c>
      <c r="C24" s="602" t="s">
        <v>609</v>
      </c>
      <c r="D24" s="114" t="s">
        <v>610</v>
      </c>
      <c r="E24" s="84"/>
      <c r="F24" s="597"/>
      <c r="G24" s="104"/>
      <c r="H24" s="598"/>
      <c r="I24" s="595"/>
      <c r="J24" s="595"/>
      <c r="K24" s="116"/>
      <c r="L24" s="595"/>
      <c r="M24" s="595"/>
      <c r="N24" s="116"/>
      <c r="O24" s="595"/>
      <c r="P24" s="595"/>
      <c r="Q24" s="116"/>
      <c r="R24" s="595"/>
      <c r="S24" s="595"/>
      <c r="T24" s="116"/>
      <c r="U24" s="595"/>
      <c r="V24" s="595"/>
      <c r="W24" s="116"/>
      <c r="X24" s="595"/>
      <c r="Y24" s="595"/>
      <c r="Z24" s="116"/>
      <c r="AA24" s="595"/>
      <c r="AB24" s="595"/>
      <c r="AC24" s="116"/>
      <c r="AD24" s="595"/>
      <c r="AE24" s="595"/>
      <c r="AF24" s="117"/>
      <c r="AG24" s="91"/>
      <c r="AH24" s="92"/>
      <c r="AI24" s="116"/>
      <c r="AJ24" s="595"/>
      <c r="AK24" s="595"/>
      <c r="AL24" s="116"/>
      <c r="AM24" s="595"/>
      <c r="AN24" s="595"/>
      <c r="AO24" s="116"/>
      <c r="AP24" s="595"/>
      <c r="AQ24" s="595"/>
      <c r="AR24" s="116"/>
      <c r="AS24" s="595"/>
      <c r="AT24" s="595"/>
      <c r="AU24" s="118"/>
      <c r="AV24" s="595"/>
      <c r="AW24" s="595"/>
      <c r="AX24" s="94"/>
      <c r="AY24" s="595"/>
      <c r="AZ24" s="595"/>
      <c r="BA24" s="117"/>
      <c r="BB24" s="595"/>
      <c r="BC24" s="595"/>
      <c r="BD24" s="94"/>
      <c r="BE24" s="595"/>
      <c r="BF24" s="595"/>
      <c r="BG24" s="95"/>
      <c r="BH24" s="595"/>
      <c r="BI24" s="595"/>
      <c r="BJ24" s="94"/>
      <c r="BK24" s="595"/>
      <c r="BL24" s="595"/>
      <c r="BM24" s="95"/>
      <c r="BN24" s="595"/>
      <c r="BO24" s="595"/>
      <c r="BP24" s="94"/>
      <c r="BQ24" s="91"/>
      <c r="BR24" s="96"/>
      <c r="BS24" s="94"/>
      <c r="BT24" s="595"/>
      <c r="BU24" s="595"/>
      <c r="BV24" s="116"/>
      <c r="BW24" s="595"/>
      <c r="BX24" s="595"/>
      <c r="BY24" s="116"/>
      <c r="BZ24" s="595"/>
      <c r="CA24" s="595"/>
      <c r="CB24" s="116"/>
      <c r="CC24" s="595"/>
      <c r="CD24" s="595"/>
      <c r="CE24" s="116"/>
      <c r="CF24" s="595"/>
      <c r="CG24" s="595"/>
      <c r="CH24" s="116"/>
      <c r="CI24" s="595"/>
      <c r="CJ24" s="595"/>
      <c r="CK24" s="116"/>
      <c r="CL24" s="595"/>
      <c r="CM24" s="595"/>
      <c r="CN24" s="116"/>
      <c r="CO24" s="88"/>
      <c r="CP24" s="96"/>
      <c r="CQ24" s="116"/>
      <c r="CR24" s="119"/>
      <c r="CS24" s="96"/>
      <c r="CT24" s="116"/>
      <c r="CU24" s="91"/>
      <c r="CV24" s="98"/>
      <c r="CW24" s="117"/>
      <c r="CX24" s="595"/>
      <c r="CY24" s="595"/>
      <c r="CZ24" s="116"/>
      <c r="DA24" s="99"/>
      <c r="DC24" s="365"/>
      <c r="DD24" s="365"/>
      <c r="DE24" s="365"/>
      <c r="DF24" s="365"/>
      <c r="DG24" s="101"/>
      <c r="DH24" s="297"/>
      <c r="DI24" s="103"/>
      <c r="DJ24" s="103"/>
      <c r="DK24" s="103"/>
      <c r="DL24" s="104"/>
      <c r="DM24" s="104"/>
      <c r="DN24" s="105"/>
      <c r="DO24" s="2"/>
      <c r="DP24" s="104">
        <f>'[10]побудинковий звіт'!DR24</f>
        <v>0</v>
      </c>
      <c r="DQ24" s="104">
        <f>'[10]побудинковий звіт'!DS24</f>
        <v>0</v>
      </c>
      <c r="DR24" s="104"/>
      <c r="DS24" s="106"/>
      <c r="DT24" s="104"/>
      <c r="DU24" s="479"/>
      <c r="DW24" s="77"/>
      <c r="DX24" s="77"/>
      <c r="DY24" s="427"/>
      <c r="DZ24" s="161">
        <f>'[10]побудинковий звіт'!DY24</f>
        <v>0</v>
      </c>
      <c r="EB24" s="110"/>
      <c r="EC24" s="111"/>
      <c r="EE24" s="112"/>
      <c r="EG24" s="99"/>
    </row>
    <row r="25" spans="1:137" ht="19.95" customHeight="1" x14ac:dyDescent="0.3">
      <c r="A25" s="81">
        <v>150000836</v>
      </c>
      <c r="B25" s="82" t="s">
        <v>621</v>
      </c>
      <c r="C25" s="114" t="s">
        <v>622</v>
      </c>
      <c r="D25" s="114" t="s">
        <v>623</v>
      </c>
      <c r="E25" s="84">
        <f t="shared" si="2"/>
        <v>1578.7</v>
      </c>
      <c r="F25" s="597">
        <f>'[8]побудинковий звіт'!F25</f>
        <v>1578.7</v>
      </c>
      <c r="G25" s="104">
        <f>'[8]побудинковий звіт'!G25</f>
        <v>0</v>
      </c>
      <c r="H25" s="598">
        <f>'[8]побудинковий звіт'!H25</f>
        <v>0</v>
      </c>
      <c r="I25" s="595">
        <f>'звіт 03.19-03.24'!H25+'[9]побудинковий звіт'!I25+'[8]побудинковий звіт'!I25</f>
        <v>43083.039150683137</v>
      </c>
      <c r="J25" s="595">
        <f>'звіт 03.19-03.24'!I25+'[9]побудинковий звіт'!J25+'[8]побудинковий звіт'!J25</f>
        <v>38520.022312596506</v>
      </c>
      <c r="K25" s="116">
        <f t="shared" si="3"/>
        <v>-4563.0168380866307</v>
      </c>
      <c r="L25" s="595">
        <f>'звіт 03.19-03.24'!K25+'[9]побудинковий звіт'!L25+'[8]побудинковий звіт'!L25</f>
        <v>10190.372320026549</v>
      </c>
      <c r="M25" s="595">
        <f>'звіт 03.19-03.24'!L25+'[9]побудинковий звіт'!M25+'[8]побудинковий звіт'!M25</f>
        <v>9059.6410077380515</v>
      </c>
      <c r="N25" s="116">
        <f t="shared" si="4"/>
        <v>-1130.7313122884971</v>
      </c>
      <c r="O25" s="595">
        <f>'звіт 03.19-03.24'!N25+'[9]побудинковий звіт'!O25+'[8]побудинковий звіт'!O25</f>
        <v>15251.206898613638</v>
      </c>
      <c r="P25" s="595">
        <f>'звіт 03.19-03.24'!O25+'[9]побудинковий звіт'!P25+'[8]побудинковий звіт'!P25</f>
        <v>14779.909744894321</v>
      </c>
      <c r="Q25" s="116">
        <f t="shared" si="5"/>
        <v>-471.29715371931707</v>
      </c>
      <c r="R25" s="595">
        <f>'звіт 03.19-03.24'!Q25+'[9]побудинковий звіт'!R25+'[8]побудинковий звіт'!R25</f>
        <v>3708.1834895485554</v>
      </c>
      <c r="S25" s="595">
        <f>'звіт 03.19-03.24'!R25+'[9]побудинковий звіт'!S25+'[8]побудинковий звіт'!S25</f>
        <v>3593.8089403142158</v>
      </c>
      <c r="T25" s="116">
        <f t="shared" si="6"/>
        <v>-114.37454923433961</v>
      </c>
      <c r="U25" s="595">
        <f>'звіт 03.19-03.24'!T25+'[9]побудинковий звіт'!U25+'[8]побудинковий звіт'!U25</f>
        <v>1324.6072597336999</v>
      </c>
      <c r="V25" s="595">
        <f>'звіт 03.19-03.24'!U25+'[9]побудинковий звіт'!V25+'[8]побудинковий звіт'!V25</f>
        <v>822.27800278409518</v>
      </c>
      <c r="W25" s="116">
        <f t="shared" si="7"/>
        <v>-502.32925694960477</v>
      </c>
      <c r="X25" s="595">
        <f>'звіт 03.19-03.24'!W25+'[9]побудинковий звіт'!X25+'[8]побудинковий звіт'!X25</f>
        <v>18150.74138043357</v>
      </c>
      <c r="Y25" s="595">
        <f>'звіт 03.19-03.24'!X25+'[9]побудинковий звіт'!Y25+'[8]побудинковий звіт'!Y25</f>
        <v>10846.664617680475</v>
      </c>
      <c r="Z25" s="116">
        <f t="shared" si="8"/>
        <v>-7304.076762753095</v>
      </c>
      <c r="AA25" s="595">
        <f>'звіт 03.19-03.24'!Z25+'[9]побудинковий звіт'!AA25+'[8]побудинковий звіт'!AA25</f>
        <v>1704.9960000000003</v>
      </c>
      <c r="AB25" s="595">
        <f>'звіт 03.19-03.24'!AA25+'[9]побудинковий звіт'!AB25+'[8]побудинковий звіт'!AB25</f>
        <v>0</v>
      </c>
      <c r="AC25" s="116">
        <f t="shared" si="9"/>
        <v>-1704.9960000000003</v>
      </c>
      <c r="AD25" s="595">
        <f>'звіт 03.19-03.24'!AC25+'[9]побудинковий звіт'!AD25+'[8]побудинковий звіт'!AD25</f>
        <v>47365.173667973198</v>
      </c>
      <c r="AE25" s="595">
        <f>'звіт 03.19-03.24'!AD25+'[9]побудинковий звіт'!AE25+'[8]побудинковий звіт'!AE25</f>
        <v>51826.341003276</v>
      </c>
      <c r="AF25" s="117">
        <f t="shared" si="10"/>
        <v>4461.1673353028018</v>
      </c>
      <c r="AG25" s="91">
        <f t="shared" si="11"/>
        <v>140778.32016701234</v>
      </c>
      <c r="AH25" s="92">
        <f t="shared" si="11"/>
        <v>129448.66562928367</v>
      </c>
      <c r="AI25" s="116">
        <f t="shared" si="12"/>
        <v>-11329.654537728667</v>
      </c>
      <c r="AJ25" s="595">
        <f>'звіт 03.19-03.24'!AI25+'[9]побудинковий звіт'!AJ25+'[8]побудинковий звіт'!AJ25</f>
        <v>0</v>
      </c>
      <c r="AK25" s="595">
        <f>'звіт 03.19-03.24'!AJ25+'[9]побудинковий звіт'!AK25+'[8]побудинковий звіт'!AK25</f>
        <v>0</v>
      </c>
      <c r="AL25" s="116">
        <f t="shared" si="13"/>
        <v>0</v>
      </c>
      <c r="AM25" s="595">
        <f>'звіт 03.19-03.24'!AL25+'[9]побудинковий звіт'!AM25+'[8]побудинковий звіт'!AM25</f>
        <v>0</v>
      </c>
      <c r="AN25" s="595">
        <f>'звіт 03.19-03.24'!AM25+'[9]побудинковий звіт'!AN25+'[8]побудинковий звіт'!AN25</f>
        <v>0</v>
      </c>
      <c r="AO25" s="116">
        <f t="shared" si="14"/>
        <v>0</v>
      </c>
      <c r="AP25" s="595">
        <f>'звіт 03.19-03.24'!AO25+'[9]побудинковий звіт'!AP25+'[8]побудинковий звіт'!AP25</f>
        <v>3739.1558854997857</v>
      </c>
      <c r="AQ25" s="595">
        <f>'звіт 03.19-03.24'!AP25+'[9]побудинковий звіт'!AQ25+'[8]побудинковий звіт'!AQ25</f>
        <v>2392.5990918824232</v>
      </c>
      <c r="AR25" s="116">
        <f t="shared" si="15"/>
        <v>-1346.5567936173625</v>
      </c>
      <c r="AS25" s="595">
        <f>'звіт 03.19-03.24'!AR25+'[9]побудинковий звіт'!AS25+'[8]побудинковий звіт'!AS25</f>
        <v>177811.96617201454</v>
      </c>
      <c r="AT25" s="595">
        <f>'звіт 03.19-03.24'!AS25+'[9]побудинковий звіт'!AT25+'[8]побудинковий звіт'!AT25</f>
        <v>131379.76417171265</v>
      </c>
      <c r="AU25" s="118">
        <f t="shared" si="16"/>
        <v>-46432.202000301884</v>
      </c>
      <c r="AV25" s="595">
        <f>'звіт 03.19-03.24'!AU25+'[9]побудинковий звіт'!AV25+'[8]побудинковий звіт'!AV25</f>
        <v>12257.672717367001</v>
      </c>
      <c r="AW25" s="595">
        <f>'звіт 03.19-03.24'!AV25+'[9]побудинковий звіт'!AW25+'[8]побудинковий звіт'!AW25</f>
        <v>0</v>
      </c>
      <c r="AX25" s="94">
        <f t="shared" si="17"/>
        <v>-12257.672717367001</v>
      </c>
      <c r="AY25" s="595">
        <f>'звіт 03.19-03.24'!AX25+'[9]побудинковий звіт'!AY25+'[8]побудинковий звіт'!AY25</f>
        <v>15619.671425284443</v>
      </c>
      <c r="AZ25" s="595">
        <f>'звіт 03.19-03.24'!AY25+'[9]побудинковий звіт'!AZ25+'[8]побудинковий звіт'!AZ25</f>
        <v>24891.57</v>
      </c>
      <c r="BA25" s="117">
        <f t="shared" si="18"/>
        <v>9271.8985747155566</v>
      </c>
      <c r="BB25" s="595">
        <f>'звіт 03.19-03.24'!BA25+'[9]побудинковий звіт'!BB25+'[8]побудинковий звіт'!BB25</f>
        <v>5933.022909434967</v>
      </c>
      <c r="BC25" s="595">
        <f>'звіт 03.19-03.24'!BB25+'[9]побудинковий звіт'!BC25+'[8]побудинковий звіт'!BC25</f>
        <v>19913.940860897437</v>
      </c>
      <c r="BD25" s="94">
        <f t="shared" si="19"/>
        <v>13980.91795146247</v>
      </c>
      <c r="BE25" s="595">
        <f>'звіт 03.19-03.24'!BD25+'[9]побудинковий звіт'!BE25+'[8]побудинковий звіт'!BE25</f>
        <v>7040.8883418754067</v>
      </c>
      <c r="BF25" s="595">
        <f>'звіт 03.19-03.24'!BE25+'[9]побудинковий звіт'!BF25+'[8]побудинковий звіт'!BF25</f>
        <v>0</v>
      </c>
      <c r="BG25" s="95">
        <f t="shared" si="20"/>
        <v>-7040.8883418754067</v>
      </c>
      <c r="BH25" s="595">
        <f>'звіт 03.19-03.24'!BG25+'[9]побудинковий звіт'!BH25+'[8]побудинковий звіт'!BH25</f>
        <v>2426.3280066144375</v>
      </c>
      <c r="BI25" s="595">
        <f>'звіт 03.19-03.24'!BH25+'[9]побудинковий звіт'!BI25+'[8]побудинковий звіт'!BI25</f>
        <v>1922.676424476216</v>
      </c>
      <c r="BJ25" s="94">
        <f t="shared" si="21"/>
        <v>-503.65158213822156</v>
      </c>
      <c r="BK25" s="595">
        <f>'звіт 03.19-03.24'!BJ25+'[9]побудинковий звіт'!BK25+'[8]побудинковий звіт'!BK25</f>
        <v>5379.2782436127427</v>
      </c>
      <c r="BL25" s="595">
        <f>'звіт 03.19-03.24'!BK25+'[9]побудинковий звіт'!BL25+'[8]побудинковий звіт'!BL25</f>
        <v>7391.2690634830578</v>
      </c>
      <c r="BM25" s="95">
        <f t="shared" si="22"/>
        <v>2011.9908198703151</v>
      </c>
      <c r="BN25" s="595">
        <f>'звіт 03.19-03.24'!BM25+'[9]побудинковий звіт'!BN25+'[8]побудинковий звіт'!BN25</f>
        <v>1243.1015902088686</v>
      </c>
      <c r="BO25" s="595">
        <f>'звіт 03.19-03.24'!BN25+'[9]побудинковий звіт'!BO25+'[8]побудинковий звіт'!BO25</f>
        <v>0</v>
      </c>
      <c r="BP25" s="94">
        <f t="shared" si="23"/>
        <v>-1243.1015902088686</v>
      </c>
      <c r="BQ25" s="91">
        <f t="shared" si="24"/>
        <v>49899.963234397866</v>
      </c>
      <c r="BR25" s="96">
        <f t="shared" si="24"/>
        <v>54119.456348856715</v>
      </c>
      <c r="BS25" s="94">
        <f t="shared" si="25"/>
        <v>4219.4931144588481</v>
      </c>
      <c r="BT25" s="595">
        <f>'звіт 03.19-03.24'!BS25+'[9]побудинковий звіт'!BT25+'[8]побудинковий звіт'!BT25</f>
        <v>186545.88010602276</v>
      </c>
      <c r="BU25" s="595">
        <f>'звіт 03.19-03.24'!BT25+'[9]побудинковий звіт'!BU25+'[8]побудинковий звіт'!BU25</f>
        <v>246021.50849416881</v>
      </c>
      <c r="BV25" s="116">
        <f t="shared" si="26"/>
        <v>59475.628388146055</v>
      </c>
      <c r="BW25" s="595">
        <f>'звіт 03.19-03.24'!BV25+'[9]побудинковий звіт'!BW25+'[8]побудинковий звіт'!BW25</f>
        <v>78362.951646649541</v>
      </c>
      <c r="BX25" s="595">
        <f>'звіт 03.19-03.24'!BW25+'[9]побудинковий звіт'!BX25+'[8]побудинковий звіт'!BX25</f>
        <v>84687.209565293597</v>
      </c>
      <c r="BY25" s="116">
        <f t="shared" si="27"/>
        <v>6324.2579186440562</v>
      </c>
      <c r="BZ25" s="595">
        <f>'звіт 03.19-03.24'!BY25+'[9]побудинковий звіт'!BZ25+'[8]побудинковий звіт'!BZ25</f>
        <v>75373.270759131425</v>
      </c>
      <c r="CA25" s="595">
        <f>'звіт 03.19-03.24'!BZ25+'[9]побудинковий звіт'!CA25+'[8]побудинковий звіт'!CA25</f>
        <v>42132.466423500256</v>
      </c>
      <c r="CB25" s="116">
        <f t="shared" si="28"/>
        <v>-33240.804335631168</v>
      </c>
      <c r="CC25" s="595">
        <f>'звіт 03.19-03.24'!CB25+'[9]побудинковий звіт'!CC25+'[8]побудинковий звіт'!CC25</f>
        <v>6264.6987909086956</v>
      </c>
      <c r="CD25" s="595">
        <f>'звіт 03.19-03.24'!CC25+'[9]побудинковий звіт'!CD25+'[8]побудинковий звіт'!CD25</f>
        <v>6377.8463848195497</v>
      </c>
      <c r="CE25" s="116">
        <f t="shared" si="29"/>
        <v>113.14759391085408</v>
      </c>
      <c r="CF25" s="595">
        <f>'звіт 03.19-03.24'!CE25+'[9]побудинковий звіт'!CF25+'[8]побудинковий звіт'!CF25</f>
        <v>770.58483033299512</v>
      </c>
      <c r="CG25" s="595">
        <f>'звіт 03.19-03.24'!CF25+'[9]побудинковий звіт'!CG25+'[8]побудинковий звіт'!CG25</f>
        <v>0</v>
      </c>
      <c r="CH25" s="116">
        <f t="shared" si="30"/>
        <v>-770.58483033299512</v>
      </c>
      <c r="CI25" s="595">
        <f>'звіт 03.19-03.24'!CH25+'[9]побудинковий звіт'!CI25+'[8]побудинковий звіт'!CI25</f>
        <v>34876.083876755627</v>
      </c>
      <c r="CJ25" s="595">
        <f>'звіт 03.19-03.24'!CI25+'[9]побудинковий звіт'!CJ25+'[8]побудинковий звіт'!CJ25</f>
        <v>17985.319936813215</v>
      </c>
      <c r="CK25" s="116">
        <f t="shared" si="31"/>
        <v>-16890.763939942412</v>
      </c>
      <c r="CL25" s="595">
        <f>'звіт 03.19-03.24'!CK25+'[9]побудинковий звіт'!CL25+'[8]побудинковий звіт'!CL25</f>
        <v>0</v>
      </c>
      <c r="CM25" s="595">
        <f>'звіт 03.19-03.24'!CL25+'[9]побудинковий звіт'!CM25+'[8]побудинковий звіт'!CM25</f>
        <v>0</v>
      </c>
      <c r="CN25" s="116">
        <f t="shared" si="32"/>
        <v>0</v>
      </c>
      <c r="CO25" s="88">
        <f t="shared" si="33"/>
        <v>34876.083876755627</v>
      </c>
      <c r="CP25" s="96">
        <f t="shared" si="33"/>
        <v>17985.319936813215</v>
      </c>
      <c r="CQ25" s="116">
        <f t="shared" si="34"/>
        <v>-16890.763939942412</v>
      </c>
      <c r="CR25" s="119">
        <f t="shared" si="45"/>
        <v>754422.87546872557</v>
      </c>
      <c r="CS25" s="96">
        <f t="shared" si="45"/>
        <v>714544.83604633098</v>
      </c>
      <c r="CT25" s="116">
        <f t="shared" si="35"/>
        <v>-39878.039422394591</v>
      </c>
      <c r="CU25" s="91">
        <f t="shared" si="36"/>
        <v>905307.45056247071</v>
      </c>
      <c r="CV25" s="98">
        <f t="shared" si="36"/>
        <v>857453.80325559713</v>
      </c>
      <c r="CW25" s="117">
        <f t="shared" si="37"/>
        <v>-47853.64730687358</v>
      </c>
      <c r="CX25" s="595">
        <f>'звіт 03.19-03.24'!CW25+'[9]побудинковий звіт'!CX25+'[8]побудинковий звіт'!CX25</f>
        <v>27956.503446885792</v>
      </c>
      <c r="CY25" s="595">
        <f>'звіт 03.19-03.24'!CX25+'[9]побудинковий звіт'!CY25+'[8]побудинковий звіт'!CY25</f>
        <v>75810.15075375943</v>
      </c>
      <c r="CZ25" s="116">
        <f t="shared" si="38"/>
        <v>47853.647306873638</v>
      </c>
      <c r="DA25" s="99">
        <f>'[8]побудинковий звіт'!DA25</f>
        <v>-47853.647306873623</v>
      </c>
      <c r="DB25" s="8">
        <v>1</v>
      </c>
      <c r="DC25" s="365">
        <f>'[8]побудинковий звіт'!DC25</f>
        <v>55099.74</v>
      </c>
      <c r="DD25" s="365">
        <f>'[8]побудинковий звіт'!DD25</f>
        <v>0</v>
      </c>
      <c r="DE25" s="365">
        <f>'[8]побудинковий звіт'!DE25</f>
        <v>39473.769999999997</v>
      </c>
      <c r="DF25" s="365">
        <f>'[8]побудинковий звіт'!DF25</f>
        <v>0</v>
      </c>
      <c r="DG25" s="101">
        <v>-10736.074559050379</v>
      </c>
      <c r="DH25" s="296">
        <v>3</v>
      </c>
      <c r="DI25" s="103">
        <f>'[8]побудинковий звіт'!DK25</f>
        <v>9.8980408601847749</v>
      </c>
      <c r="DJ25" s="103">
        <f>'[8]побудинковий звіт'!DL25</f>
        <v>0</v>
      </c>
      <c r="DK25" s="103">
        <f>'[8]побудинковий звіт'!DM25</f>
        <v>8.8635776024933772</v>
      </c>
      <c r="DL25" s="104">
        <f t="shared" si="46"/>
        <v>15626.037105973704</v>
      </c>
      <c r="DM25" s="104">
        <f t="shared" si="47"/>
        <v>0</v>
      </c>
      <c r="DN25" s="105">
        <f t="shared" si="39"/>
        <v>15626.037105973704</v>
      </c>
      <c r="DO25" s="2"/>
      <c r="DP25" s="104">
        <f>'[10]побудинковий звіт'!DR25</f>
        <v>15625.97</v>
      </c>
      <c r="DQ25" s="104">
        <f>'[10]побудинковий звіт'!DS25</f>
        <v>0</v>
      </c>
      <c r="DR25" s="104">
        <f t="shared" si="40"/>
        <v>15625.97</v>
      </c>
      <c r="DS25" s="106"/>
      <c r="DT25" s="104"/>
      <c r="DU25" s="479">
        <f>'звіт 03.19-03.24'!DV25+'[9]побудинковий звіт'!DW25+'[8]побудинковий звіт'!DW25</f>
        <v>4082.8199999999997</v>
      </c>
      <c r="DV25" s="2">
        <f>'[9]побудинковий звіт'!DX25+'[8]побудинковий звіт'!DX25</f>
        <v>0</v>
      </c>
      <c r="DW25" s="77">
        <f t="shared" si="41"/>
        <v>273254.31528769486</v>
      </c>
      <c r="DX25" s="77">
        <f t="shared" si="42"/>
        <v>222599.06462468323</v>
      </c>
      <c r="DY25" s="427">
        <f t="shared" si="43"/>
        <v>39473.769999999997</v>
      </c>
      <c r="DZ25" s="161">
        <f>'[10]побудинковий звіт'!DY25</f>
        <v>4425.8223329650364</v>
      </c>
      <c r="EB25" s="110">
        <v>66051</v>
      </c>
      <c r="EC25" s="111">
        <f t="shared" si="44"/>
        <v>55314.925440949621</v>
      </c>
      <c r="EE25" s="112">
        <v>15337.75826735891</v>
      </c>
      <c r="EG25" s="99">
        <v>-16729.564884113101</v>
      </c>
    </row>
    <row r="26" spans="1:137" ht="19.95" customHeight="1" x14ac:dyDescent="0.3">
      <c r="A26" s="81">
        <v>150000837</v>
      </c>
      <c r="B26" s="82" t="s">
        <v>624</v>
      </c>
      <c r="C26" s="114" t="s">
        <v>625</v>
      </c>
      <c r="D26" s="114" t="s">
        <v>626</v>
      </c>
      <c r="E26" s="84">
        <f t="shared" si="2"/>
        <v>631.1</v>
      </c>
      <c r="F26" s="597">
        <f>'[8]побудинковий звіт'!F26</f>
        <v>525.20000000000005</v>
      </c>
      <c r="G26" s="104">
        <f>'[8]побудинковий звіт'!G26</f>
        <v>0</v>
      </c>
      <c r="H26" s="598">
        <f>'[8]побудинковий звіт'!H26</f>
        <v>105.9</v>
      </c>
      <c r="I26" s="595">
        <f>'звіт 03.19-03.24'!H26+'[9]побудинковий звіт'!I26+'[8]побудинковий звіт'!I26</f>
        <v>19120.472047999097</v>
      </c>
      <c r="J26" s="595">
        <f>'звіт 03.19-03.24'!I26+'[9]побудинковий звіт'!J26+'[8]побудинковий звіт'!J26</f>
        <v>17066.470537236844</v>
      </c>
      <c r="K26" s="116">
        <f t="shared" si="3"/>
        <v>-2054.001510762253</v>
      </c>
      <c r="L26" s="595">
        <f>'звіт 03.19-03.24'!K26+'[9]побудинковий звіт'!L26+'[8]побудинковий звіт'!L26</f>
        <v>2999.6579855152063</v>
      </c>
      <c r="M26" s="595">
        <f>'звіт 03.19-03.24'!L26+'[9]побудинковий звіт'!M26+'[8]побудинковий звіт'!M26</f>
        <v>2743.5937280395833</v>
      </c>
      <c r="N26" s="116">
        <f t="shared" si="4"/>
        <v>-256.06425747562298</v>
      </c>
      <c r="O26" s="595">
        <f>'звіт 03.19-03.24'!N26+'[9]побудинковий звіт'!O26+'[8]побудинковий звіт'!O26</f>
        <v>5529.4466561363142</v>
      </c>
      <c r="P26" s="595">
        <f>'звіт 03.19-03.24'!O26+'[9]побудинковий звіт'!P26+'[8]побудинковий звіт'!P26</f>
        <v>5358.5833463104445</v>
      </c>
      <c r="Q26" s="116">
        <f t="shared" si="5"/>
        <v>-170.86330982586969</v>
      </c>
      <c r="R26" s="595">
        <f>'звіт 03.19-03.24'!Q26+'[9]побудинковий звіт'!R26+'[8]побудинковий звіт'!R26</f>
        <v>0</v>
      </c>
      <c r="S26" s="595">
        <f>'звіт 03.19-03.24'!R26+'[9]побудинковий звіт'!S26+'[8]побудинковий звіт'!S26</f>
        <v>0</v>
      </c>
      <c r="T26" s="116">
        <f t="shared" si="6"/>
        <v>0</v>
      </c>
      <c r="U26" s="595">
        <f>'звіт 03.19-03.24'!T26+'[9]побудинковий звіт'!U26+'[8]побудинковий звіт'!U26</f>
        <v>587.1555104226577</v>
      </c>
      <c r="V26" s="595">
        <f>'звіт 03.19-03.24'!U26+'[9]побудинковий звіт'!V26+'[8]побудинковий звіт'!V26</f>
        <v>306.01690153247347</v>
      </c>
      <c r="W26" s="116">
        <f t="shared" si="7"/>
        <v>-281.13860889018423</v>
      </c>
      <c r="X26" s="595">
        <f>'звіт 03.19-03.24'!W26+'[9]побудинковий звіт'!X26+'[8]побудинковий звіт'!X26</f>
        <v>9783.8098009680743</v>
      </c>
      <c r="Y26" s="595">
        <f>'звіт 03.19-03.24'!X26+'[9]побудинковий звіт'!Y26+'[8]побудинковий звіт'!Y26</f>
        <v>7998.0239408895641</v>
      </c>
      <c r="Z26" s="116">
        <f t="shared" si="8"/>
        <v>-1785.7858600785103</v>
      </c>
      <c r="AA26" s="595">
        <f>'звіт 03.19-03.24'!Z26+'[9]побудинковий звіт'!AA26+'[8]побудинковий звіт'!AA26</f>
        <v>729.64800000000002</v>
      </c>
      <c r="AB26" s="595">
        <f>'звіт 03.19-03.24'!AA26+'[9]побудинковий звіт'!AB26+'[8]побудинковий звіт'!AB26</f>
        <v>0</v>
      </c>
      <c r="AC26" s="116">
        <f t="shared" si="9"/>
        <v>-729.64800000000002</v>
      </c>
      <c r="AD26" s="595">
        <f>'звіт 03.19-03.24'!AC26+'[9]побудинковий звіт'!AD26+'[8]побудинковий звіт'!AD26</f>
        <v>19616.320634278622</v>
      </c>
      <c r="AE26" s="595">
        <f>'звіт 03.19-03.24'!AD26+'[9]побудинковий звіт'!AE26+'[8]побудинковий звіт'!AE26</f>
        <v>20943.752566048148</v>
      </c>
      <c r="AF26" s="117">
        <f t="shared" si="10"/>
        <v>1327.4319317695263</v>
      </c>
      <c r="AG26" s="91">
        <f t="shared" si="11"/>
        <v>58366.510635319974</v>
      </c>
      <c r="AH26" s="92">
        <f t="shared" si="11"/>
        <v>54416.441020057056</v>
      </c>
      <c r="AI26" s="116">
        <f t="shared" si="12"/>
        <v>-3950.0696152629171</v>
      </c>
      <c r="AJ26" s="595">
        <f>'звіт 03.19-03.24'!AI26+'[9]побудинковий звіт'!AJ26+'[8]побудинковий звіт'!AJ26</f>
        <v>0</v>
      </c>
      <c r="AK26" s="595">
        <f>'звіт 03.19-03.24'!AJ26+'[9]побудинковий звіт'!AK26+'[8]побудинковий звіт'!AK26</f>
        <v>0</v>
      </c>
      <c r="AL26" s="116">
        <f t="shared" si="13"/>
        <v>0</v>
      </c>
      <c r="AM26" s="595">
        <f>'звіт 03.19-03.24'!AL26+'[9]побудинковий звіт'!AM26+'[8]побудинковий звіт'!AM26</f>
        <v>0</v>
      </c>
      <c r="AN26" s="595">
        <f>'звіт 03.19-03.24'!AM26+'[9]побудинковий звіт'!AN26+'[8]побудинковий звіт'!AN26</f>
        <v>0</v>
      </c>
      <c r="AO26" s="116">
        <f t="shared" si="14"/>
        <v>0</v>
      </c>
      <c r="AP26" s="595">
        <f>'звіт 03.19-03.24'!AO26+'[9]побудинковий звіт'!AP26+'[8]побудинковий звіт'!AP26</f>
        <v>9909.7645268886918</v>
      </c>
      <c r="AQ26" s="595">
        <f>'звіт 03.19-03.24'!AP26+'[9]побудинковий звіт'!AQ26+'[8]побудинковий звіт'!AQ26</f>
        <v>8685.2443262051929</v>
      </c>
      <c r="AR26" s="116">
        <f t="shared" si="15"/>
        <v>-1224.5202006834988</v>
      </c>
      <c r="AS26" s="595">
        <f>'звіт 03.19-03.24'!AR26+'[9]побудинковий звіт'!AS26+'[8]побудинковий звіт'!AS26</f>
        <v>35871.471765023067</v>
      </c>
      <c r="AT26" s="595">
        <f>'звіт 03.19-03.24'!AS26+'[9]побудинковий звіт'!AT26+'[8]побудинковий звіт'!AT26</f>
        <v>29854.204673573076</v>
      </c>
      <c r="AU26" s="118">
        <f t="shared" si="16"/>
        <v>-6017.2670914499904</v>
      </c>
      <c r="AV26" s="595">
        <f>'звіт 03.19-03.24'!AU26+'[9]побудинковий звіт'!AV26+'[8]побудинковий звіт'!AV26</f>
        <v>5291.7686785100004</v>
      </c>
      <c r="AW26" s="595">
        <f>'звіт 03.19-03.24'!AV26+'[9]побудинковий звіт'!AW26+'[8]побудинковий звіт'!AW26</f>
        <v>0</v>
      </c>
      <c r="AX26" s="94">
        <f t="shared" si="17"/>
        <v>-5291.7686785100004</v>
      </c>
      <c r="AY26" s="595">
        <f>'звіт 03.19-03.24'!AX26+'[9]побудинковий звіт'!AY26+'[8]побудинковий звіт'!AY26</f>
        <v>4895.4728224213459</v>
      </c>
      <c r="AZ26" s="595">
        <f>'звіт 03.19-03.24'!AY26+'[9]побудинковий звіт'!AZ26+'[8]побудинковий звіт'!AZ26</f>
        <v>0</v>
      </c>
      <c r="BA26" s="117">
        <f t="shared" si="18"/>
        <v>-4895.4728224213459</v>
      </c>
      <c r="BB26" s="595">
        <f>'звіт 03.19-03.24'!BA26+'[9]побудинковий звіт'!BB26+'[8]побудинковий звіт'!BB26</f>
        <v>2137.3540312074642</v>
      </c>
      <c r="BC26" s="595">
        <f>'звіт 03.19-03.24'!BB26+'[9]побудинковий звіт'!BC26+'[8]побудинковий звіт'!BC26</f>
        <v>9799.7765473586805</v>
      </c>
      <c r="BD26" s="94">
        <f t="shared" si="19"/>
        <v>7662.4225161512168</v>
      </c>
      <c r="BE26" s="595">
        <f>'звіт 03.19-03.24'!BD26+'[9]побудинковий звіт'!BE26+'[8]побудинковий звіт'!BE26</f>
        <v>0</v>
      </c>
      <c r="BF26" s="595">
        <f>'звіт 03.19-03.24'!BE26+'[9]побудинковий звіт'!BF26+'[8]побудинковий звіт'!BF26</f>
        <v>0</v>
      </c>
      <c r="BG26" s="95">
        <f t="shared" si="20"/>
        <v>0</v>
      </c>
      <c r="BH26" s="595">
        <f>'звіт 03.19-03.24'!BG26+'[9]побудинковий звіт'!BH26+'[8]побудинковий звіт'!BH26</f>
        <v>346.05436159456292</v>
      </c>
      <c r="BI26" s="595">
        <f>'звіт 03.19-03.24'!BH26+'[9]побудинковий звіт'!BI26+'[8]побудинковий звіт'!BI26</f>
        <v>1099.2355994677278</v>
      </c>
      <c r="BJ26" s="94">
        <f t="shared" si="21"/>
        <v>753.18123787316483</v>
      </c>
      <c r="BK26" s="595">
        <f>'звіт 03.19-03.24'!BJ26+'[9]побудинковий звіт'!BK26+'[8]побудинковий звіт'!BK26</f>
        <v>2541.3581649997836</v>
      </c>
      <c r="BL26" s="595">
        <f>'звіт 03.19-03.24'!BK26+'[9]побудинковий звіт'!BL26+'[8]побудинковий звіт'!BL26</f>
        <v>0</v>
      </c>
      <c r="BM26" s="95">
        <f t="shared" si="22"/>
        <v>-2541.3581649997836</v>
      </c>
      <c r="BN26" s="595">
        <f>'звіт 03.19-03.24'!BM26+'[9]побудинковий звіт'!BN26+'[8]побудинковий звіт'!BN26</f>
        <v>584.14323733186302</v>
      </c>
      <c r="BO26" s="595">
        <f>'звіт 03.19-03.24'!BN26+'[9]побудинковий звіт'!BO26+'[8]побудинковий звіт'!BO26</f>
        <v>0</v>
      </c>
      <c r="BP26" s="94">
        <f t="shared" si="23"/>
        <v>-584.14323733186302</v>
      </c>
      <c r="BQ26" s="91">
        <f t="shared" si="24"/>
        <v>15796.151296065018</v>
      </c>
      <c r="BR26" s="96">
        <f t="shared" si="24"/>
        <v>10899.012146826408</v>
      </c>
      <c r="BS26" s="94">
        <f t="shared" si="25"/>
        <v>-4897.1391492386101</v>
      </c>
      <c r="BT26" s="595">
        <f>'звіт 03.19-03.24'!BS26+'[9]побудинковий звіт'!BT26+'[8]побудинковий звіт'!BT26</f>
        <v>61628.30749508446</v>
      </c>
      <c r="BU26" s="595">
        <f>'звіт 03.19-03.24'!BT26+'[9]побудинковий звіт'!BU26+'[8]побудинковий звіт'!BU26</f>
        <v>95080.780542619977</v>
      </c>
      <c r="BV26" s="116">
        <f t="shared" si="26"/>
        <v>33452.473047535517</v>
      </c>
      <c r="BW26" s="595">
        <f>'звіт 03.19-03.24'!BV26+'[9]побудинковий звіт'!BW26+'[8]побудинковий звіт'!BW26</f>
        <v>28509.662104415769</v>
      </c>
      <c r="BX26" s="595">
        <f>'звіт 03.19-03.24'!BW26+'[9]побудинковий звіт'!BX26+'[8]побудинковий звіт'!BX26</f>
        <v>33967.215340973074</v>
      </c>
      <c r="BY26" s="116">
        <f t="shared" si="27"/>
        <v>5457.5532365573054</v>
      </c>
      <c r="BZ26" s="595">
        <f>'звіт 03.19-03.24'!BY26+'[9]побудинковий звіт'!BZ26+'[8]побудинковий звіт'!BZ26</f>
        <v>24187.416371696643</v>
      </c>
      <c r="CA26" s="595">
        <f>'звіт 03.19-03.24'!BZ26+'[9]побудинковий звіт'!CA26+'[8]побудинковий звіт'!CA26</f>
        <v>13959.814627742579</v>
      </c>
      <c r="CB26" s="116">
        <f t="shared" si="28"/>
        <v>-10227.601743954065</v>
      </c>
      <c r="CC26" s="595">
        <f>'звіт 03.19-03.24'!CB26+'[9]побудинковий звіт'!CC26+'[8]побудинковий звіт'!CC26</f>
        <v>0</v>
      </c>
      <c r="CD26" s="595">
        <f>'звіт 03.19-03.24'!CC26+'[9]побудинковий звіт'!CD26+'[8]побудинковий звіт'!CD26</f>
        <v>0</v>
      </c>
      <c r="CE26" s="116">
        <f t="shared" si="29"/>
        <v>0</v>
      </c>
      <c r="CF26" s="595">
        <f>'звіт 03.19-03.24'!CE26+'[9]побудинковий звіт'!CF26+'[8]побудинковий звіт'!CF26</f>
        <v>0</v>
      </c>
      <c r="CG26" s="595">
        <f>'звіт 03.19-03.24'!CF26+'[9]побудинковий звіт'!CG26+'[8]побудинковий звіт'!CG26</f>
        <v>0</v>
      </c>
      <c r="CH26" s="116">
        <f t="shared" si="30"/>
        <v>0</v>
      </c>
      <c r="CI26" s="595">
        <f>'звіт 03.19-03.24'!CH26+'[9]побудинковий звіт'!CI26+'[8]побудинковий звіт'!CI26</f>
        <v>5436.3779804091882</v>
      </c>
      <c r="CJ26" s="595">
        <f>'звіт 03.19-03.24'!CI26+'[9]побудинковий звіт'!CJ26+'[8]побудинковий звіт'!CJ26</f>
        <v>4456.6675457293932</v>
      </c>
      <c r="CK26" s="116">
        <f t="shared" si="31"/>
        <v>-979.71043467979507</v>
      </c>
      <c r="CL26" s="595">
        <f>'звіт 03.19-03.24'!CK26+'[9]побудинковий звіт'!CL26+'[8]побудинковий звіт'!CL26</f>
        <v>0</v>
      </c>
      <c r="CM26" s="595">
        <f>'звіт 03.19-03.24'!CL26+'[9]побудинковий звіт'!CM26+'[8]побудинковий звіт'!CM26</f>
        <v>0</v>
      </c>
      <c r="CN26" s="116">
        <f t="shared" si="32"/>
        <v>0</v>
      </c>
      <c r="CO26" s="88">
        <f t="shared" si="33"/>
        <v>5436.3779804091882</v>
      </c>
      <c r="CP26" s="96">
        <f t="shared" si="33"/>
        <v>4456.6675457293932</v>
      </c>
      <c r="CQ26" s="116">
        <f t="shared" si="34"/>
        <v>-979.71043467979507</v>
      </c>
      <c r="CR26" s="119">
        <f t="shared" si="45"/>
        <v>239705.6621749028</v>
      </c>
      <c r="CS26" s="96">
        <f t="shared" si="45"/>
        <v>251319.38022372677</v>
      </c>
      <c r="CT26" s="116">
        <f t="shared" si="35"/>
        <v>11613.718048823968</v>
      </c>
      <c r="CU26" s="91">
        <f t="shared" si="36"/>
        <v>287646.79460988333</v>
      </c>
      <c r="CV26" s="98">
        <f t="shared" si="36"/>
        <v>301583.25626847212</v>
      </c>
      <c r="CW26" s="117">
        <f t="shared" si="37"/>
        <v>13936.461658588785</v>
      </c>
      <c r="CX26" s="595">
        <f>'звіт 03.19-03.24'!CW26+'[9]побудинковий звіт'!CX26+'[8]побудинковий звіт'!CX26</f>
        <v>5971.0819830263099</v>
      </c>
      <c r="CY26" s="595">
        <f>'звіт 03.19-03.24'!CX26+'[9]побудинковий звіт'!CY26+'[8]побудинковий звіт'!CY26</f>
        <v>-18484.825472187953</v>
      </c>
      <c r="CZ26" s="116">
        <f t="shared" si="38"/>
        <v>-24455.907455214263</v>
      </c>
      <c r="DA26" s="99">
        <f>'[8]побудинковий звіт'!DA26</f>
        <v>24455.90745521427</v>
      </c>
      <c r="DB26" s="8">
        <v>1</v>
      </c>
      <c r="DC26" s="365">
        <f>'[8]побудинковий звіт'!DC26</f>
        <v>3913.12</v>
      </c>
      <c r="DD26" s="365">
        <f>'[8]побудинковий звіт'!DD26</f>
        <v>1790.22</v>
      </c>
      <c r="DE26" s="365">
        <f>'[8]побудинковий звіт'!DE26</f>
        <v>-237.90000000000055</v>
      </c>
      <c r="DF26" s="365">
        <f>'[8]побудинковий звіт'!DF26</f>
        <v>911.56999999999994</v>
      </c>
      <c r="DG26" s="313">
        <v>17805.584158903279</v>
      </c>
      <c r="DH26" s="314">
        <v>3</v>
      </c>
      <c r="DI26" s="103">
        <f>'[8]побудинковий звіт'!DK26</f>
        <v>7.9036528464167377</v>
      </c>
      <c r="DJ26" s="103">
        <f>'[8]побудинковий звіт'!DL26</f>
        <v>0</v>
      </c>
      <c r="DK26" s="103">
        <f>'[8]побудинковий звіт'!DM26</f>
        <v>6.9843363315906863</v>
      </c>
      <c r="DL26" s="104">
        <f t="shared" si="46"/>
        <v>4150.998474938071</v>
      </c>
      <c r="DM26" s="104">
        <f t="shared" si="47"/>
        <v>739.64121751545372</v>
      </c>
      <c r="DN26" s="105">
        <f t="shared" si="39"/>
        <v>4890.6396924535247</v>
      </c>
      <c r="DO26" s="2"/>
      <c r="DP26" s="104">
        <f>'[10]побудинковий звіт'!DR26</f>
        <v>4151.0200000000004</v>
      </c>
      <c r="DQ26" s="104">
        <f>'[10]побудинковий звіт'!DS26</f>
        <v>739.65</v>
      </c>
      <c r="DR26" s="104">
        <f t="shared" si="40"/>
        <v>4890.67</v>
      </c>
      <c r="DS26" s="106"/>
      <c r="DT26" s="104"/>
      <c r="DU26" s="479">
        <f>'звіт 03.19-03.24'!DV26+'[9]побудинковий звіт'!DW26+'[8]побудинковий звіт'!DW26</f>
        <v>4140.4799999999996</v>
      </c>
      <c r="DV26" s="2">
        <f>'[9]побудинковий звіт'!DX26+'[8]побудинковий звіт'!DX26</f>
        <v>0</v>
      </c>
      <c r="DW26" s="77">
        <f t="shared" si="41"/>
        <v>62001.147673305706</v>
      </c>
      <c r="DX26" s="77">
        <f t="shared" si="42"/>
        <v>48903.860184479374</v>
      </c>
      <c r="DY26" s="427">
        <f t="shared" si="43"/>
        <v>673.66999999999939</v>
      </c>
      <c r="DZ26" s="161">
        <f>'[10]побудинковий звіт'!DY26</f>
        <v>884.95545052382818</v>
      </c>
      <c r="EB26" s="110">
        <v>490</v>
      </c>
      <c r="EC26" s="111">
        <f t="shared" si="44"/>
        <v>18295.584158903279</v>
      </c>
      <c r="EE26" s="112">
        <v>18152.321647803758</v>
      </c>
      <c r="EG26" s="99">
        <v>18540.159826966439</v>
      </c>
    </row>
    <row r="27" spans="1:137" ht="19.95" customHeight="1" x14ac:dyDescent="0.3">
      <c r="A27" s="81">
        <v>150000839</v>
      </c>
      <c r="B27" s="82" t="s">
        <v>627</v>
      </c>
      <c r="C27" s="114" t="s">
        <v>628</v>
      </c>
      <c r="D27" s="114" t="s">
        <v>629</v>
      </c>
      <c r="E27" s="84">
        <f t="shared" si="2"/>
        <v>128.19999999999999</v>
      </c>
      <c r="F27" s="597">
        <f>'[8]побудинковий звіт'!F27</f>
        <v>128.19999999999999</v>
      </c>
      <c r="G27" s="104">
        <f>'[8]побудинковий звіт'!G27</f>
        <v>0</v>
      </c>
      <c r="H27" s="598">
        <f>'[8]побудинковий звіт'!H27</f>
        <v>0</v>
      </c>
      <c r="I27" s="595">
        <f>'звіт 03.19-03.24'!H27+'[9]побудинковий звіт'!I27+'[8]побудинковий звіт'!I27</f>
        <v>0</v>
      </c>
      <c r="J27" s="595">
        <f>'звіт 03.19-03.24'!I27+'[9]побудинковий звіт'!J27+'[8]побудинковий звіт'!J27</f>
        <v>0</v>
      </c>
      <c r="K27" s="116">
        <f t="shared" si="3"/>
        <v>0</v>
      </c>
      <c r="L27" s="595">
        <f>'звіт 03.19-03.24'!K27+'[9]побудинковий звіт'!L27+'[8]побудинковий звіт'!L27</f>
        <v>0</v>
      </c>
      <c r="M27" s="595">
        <f>'звіт 03.19-03.24'!L27+'[9]побудинковий звіт'!M27+'[8]побудинковий звіт'!M27</f>
        <v>0</v>
      </c>
      <c r="N27" s="116">
        <f t="shared" si="4"/>
        <v>0</v>
      </c>
      <c r="O27" s="595">
        <f>'звіт 03.19-03.24'!N27+'[9]побудинковий звіт'!O27+'[8]побудинковий звіт'!O27</f>
        <v>0</v>
      </c>
      <c r="P27" s="595">
        <f>'звіт 03.19-03.24'!O27+'[9]побудинковий звіт'!P27+'[8]побудинковий звіт'!P27</f>
        <v>0</v>
      </c>
      <c r="Q27" s="116">
        <f t="shared" si="5"/>
        <v>0</v>
      </c>
      <c r="R27" s="595">
        <f>'звіт 03.19-03.24'!Q27+'[9]побудинковий звіт'!R27+'[8]побудинковий звіт'!R27</f>
        <v>0</v>
      </c>
      <c r="S27" s="595">
        <f>'звіт 03.19-03.24'!R27+'[9]побудинковий звіт'!S27+'[8]побудинковий звіт'!S27</f>
        <v>0</v>
      </c>
      <c r="T27" s="116">
        <f t="shared" si="6"/>
        <v>0</v>
      </c>
      <c r="U27" s="595">
        <f>'звіт 03.19-03.24'!T27+'[9]побудинковий звіт'!U27+'[8]побудинковий звіт'!U27</f>
        <v>0</v>
      </c>
      <c r="V27" s="595">
        <f>'звіт 03.19-03.24'!U27+'[9]побудинковий звіт'!V27+'[8]побудинковий звіт'!V27</f>
        <v>0</v>
      </c>
      <c r="W27" s="116">
        <f t="shared" si="7"/>
        <v>0</v>
      </c>
      <c r="X27" s="595">
        <f>'звіт 03.19-03.24'!W27+'[9]побудинковий звіт'!X27+'[8]побудинковий звіт'!X27</f>
        <v>0</v>
      </c>
      <c r="Y27" s="595">
        <f>'звіт 03.19-03.24'!X27+'[9]побудинковий звіт'!Y27+'[8]побудинковий звіт'!Y27</f>
        <v>0</v>
      </c>
      <c r="Z27" s="116">
        <f t="shared" si="8"/>
        <v>0</v>
      </c>
      <c r="AA27" s="595">
        <f>'звіт 03.19-03.24'!Z27+'[9]побудинковий звіт'!AA27+'[8]побудинковий звіт'!AA27</f>
        <v>138.45599999999999</v>
      </c>
      <c r="AB27" s="595">
        <f>'звіт 03.19-03.24'!AA27+'[9]побудинковий звіт'!AB27+'[8]побудинковий звіт'!AB27</f>
        <v>0</v>
      </c>
      <c r="AC27" s="116">
        <f t="shared" si="9"/>
        <v>-138.45599999999999</v>
      </c>
      <c r="AD27" s="595">
        <f>'звіт 03.19-03.24'!AC27+'[9]побудинковий звіт'!AD27+'[8]побудинковий звіт'!AD27</f>
        <v>1108.3618917713945</v>
      </c>
      <c r="AE27" s="595">
        <f>'звіт 03.19-03.24'!AD27+'[9]побудинковий звіт'!AE27+'[8]побудинковий звіт'!AE27</f>
        <v>2512.8146503368889</v>
      </c>
      <c r="AF27" s="117">
        <f t="shared" si="10"/>
        <v>1404.4527585654944</v>
      </c>
      <c r="AG27" s="91">
        <f t="shared" si="11"/>
        <v>1246.8178917713944</v>
      </c>
      <c r="AH27" s="92">
        <f t="shared" si="11"/>
        <v>2512.8146503368889</v>
      </c>
      <c r="AI27" s="116">
        <f t="shared" si="12"/>
        <v>1265.9967585654945</v>
      </c>
      <c r="AJ27" s="595">
        <f>'звіт 03.19-03.24'!AI27+'[9]побудинковий звіт'!AJ27+'[8]побудинковий звіт'!AJ27</f>
        <v>0</v>
      </c>
      <c r="AK27" s="595">
        <f>'звіт 03.19-03.24'!AJ27+'[9]побудинковий звіт'!AK27+'[8]побудинковий звіт'!AK27</f>
        <v>0</v>
      </c>
      <c r="AL27" s="116">
        <f t="shared" si="13"/>
        <v>0</v>
      </c>
      <c r="AM27" s="595">
        <f>'звіт 03.19-03.24'!AL27+'[9]побудинковий звіт'!AM27+'[8]побудинковий звіт'!AM27</f>
        <v>0</v>
      </c>
      <c r="AN27" s="595">
        <f>'звіт 03.19-03.24'!AM27+'[9]побудинковий звіт'!AN27+'[8]побудинковий звіт'!AN27</f>
        <v>0</v>
      </c>
      <c r="AO27" s="116">
        <f t="shared" si="14"/>
        <v>0</v>
      </c>
      <c r="AP27" s="595">
        <f>'звіт 03.19-03.24'!AO27+'[9]побудинковий звіт'!AP27+'[8]побудинковий звіт'!AP27</f>
        <v>2656.0733133560789</v>
      </c>
      <c r="AQ27" s="595">
        <f>'звіт 03.19-03.24'!AP27+'[9]побудинковий звіт'!AQ27+'[8]побудинковий звіт'!AQ27</f>
        <v>2142.636175466605</v>
      </c>
      <c r="AR27" s="116">
        <f t="shared" si="15"/>
        <v>-513.43713788947389</v>
      </c>
      <c r="AS27" s="595">
        <f>'звіт 03.19-03.24'!AR27+'[9]побудинковий звіт'!AS27+'[8]побудинковий звіт'!AS27</f>
        <v>15324.51632266157</v>
      </c>
      <c r="AT27" s="595">
        <f>'звіт 03.19-03.24'!AS27+'[9]побудинковий звіт'!AT27+'[8]побудинковий звіт'!AT27</f>
        <v>1868</v>
      </c>
      <c r="AU27" s="118">
        <f t="shared" si="16"/>
        <v>-13456.51632266157</v>
      </c>
      <c r="AV27" s="595">
        <f>'звіт 03.19-03.24'!AU27+'[9]побудинковий звіт'!AV27+'[8]побудинковий звіт'!AV27</f>
        <v>0</v>
      </c>
      <c r="AW27" s="595">
        <f>'звіт 03.19-03.24'!AV27+'[9]побудинковий звіт'!AW27+'[8]побудинковий звіт'!AW27</f>
        <v>0</v>
      </c>
      <c r="AX27" s="94">
        <f t="shared" si="17"/>
        <v>0</v>
      </c>
      <c r="AY27" s="595">
        <f>'звіт 03.19-03.24'!AX27+'[9]побудинковий звіт'!AY27+'[8]побудинковий звіт'!AY27</f>
        <v>0</v>
      </c>
      <c r="AZ27" s="595">
        <f>'звіт 03.19-03.24'!AY27+'[9]побудинковий звіт'!AZ27+'[8]побудинковий звіт'!AZ27</f>
        <v>0</v>
      </c>
      <c r="BA27" s="117">
        <f t="shared" si="18"/>
        <v>0</v>
      </c>
      <c r="BB27" s="595">
        <f>'звіт 03.19-03.24'!BA27+'[9]побудинковий звіт'!BB27+'[8]побудинковий звіт'!BB27</f>
        <v>0</v>
      </c>
      <c r="BC27" s="595">
        <f>'звіт 03.19-03.24'!BB27+'[9]побудинковий звіт'!BC27+'[8]побудинковий звіт'!BC27</f>
        <v>0</v>
      </c>
      <c r="BD27" s="94">
        <f t="shared" si="19"/>
        <v>0</v>
      </c>
      <c r="BE27" s="595">
        <f>'звіт 03.19-03.24'!BD27+'[9]побудинковий звіт'!BE27+'[8]побудинковий звіт'!BE27</f>
        <v>0</v>
      </c>
      <c r="BF27" s="595">
        <f>'звіт 03.19-03.24'!BE27+'[9]побудинковий звіт'!BF27+'[8]побудинковий звіт'!BF27</f>
        <v>0</v>
      </c>
      <c r="BG27" s="95">
        <f t="shared" si="20"/>
        <v>0</v>
      </c>
      <c r="BH27" s="595">
        <f>'звіт 03.19-03.24'!BG27+'[9]побудинковий звіт'!BH27+'[8]побудинковий звіт'!BH27</f>
        <v>0</v>
      </c>
      <c r="BI27" s="595">
        <f>'звіт 03.19-03.24'!BH27+'[9]побудинковий звіт'!BI27+'[8]побудинковий звіт'!BI27</f>
        <v>0</v>
      </c>
      <c r="BJ27" s="94">
        <f t="shared" si="21"/>
        <v>0</v>
      </c>
      <c r="BK27" s="595">
        <f>'звіт 03.19-03.24'!BJ27+'[9]побудинковий звіт'!BK27+'[8]побудинковий звіт'!BK27</f>
        <v>0</v>
      </c>
      <c r="BL27" s="595">
        <f>'звіт 03.19-03.24'!BK27+'[9]побудинковий звіт'!BL27+'[8]побудинковий звіт'!BL27</f>
        <v>0</v>
      </c>
      <c r="BM27" s="95">
        <f t="shared" si="22"/>
        <v>0</v>
      </c>
      <c r="BN27" s="595">
        <f>'звіт 03.19-03.24'!BM27+'[9]побудинковий звіт'!BN27+'[8]побудинковий звіт'!BN27</f>
        <v>51.324594556269744</v>
      </c>
      <c r="BO27" s="595">
        <f>'звіт 03.19-03.24'!BN27+'[9]побудинковий звіт'!BO27+'[8]побудинковий звіт'!BO27</f>
        <v>0</v>
      </c>
      <c r="BP27" s="94">
        <f t="shared" si="23"/>
        <v>-51.324594556269744</v>
      </c>
      <c r="BQ27" s="91">
        <f t="shared" si="24"/>
        <v>51.324594556269744</v>
      </c>
      <c r="BR27" s="96">
        <f t="shared" si="24"/>
        <v>0</v>
      </c>
      <c r="BS27" s="94">
        <f t="shared" si="25"/>
        <v>-51.324594556269744</v>
      </c>
      <c r="BT27" s="595">
        <f>'звіт 03.19-03.24'!BS27+'[9]побудинковий звіт'!BT27+'[8]побудинковий звіт'!BT27</f>
        <v>1126.9195433922769</v>
      </c>
      <c r="BU27" s="595">
        <f>'звіт 03.19-03.24'!BT27+'[9]побудинковий звіт'!BU27+'[8]побудинковий звіт'!BU27</f>
        <v>3870.1200967307777</v>
      </c>
      <c r="BV27" s="116">
        <f t="shared" si="26"/>
        <v>2743.2005533385009</v>
      </c>
      <c r="BW27" s="595">
        <f>'звіт 03.19-03.24'!BV27+'[9]побудинковий звіт'!BW27+'[8]побудинковий звіт'!BW27</f>
        <v>0</v>
      </c>
      <c r="BX27" s="595">
        <f>'звіт 03.19-03.24'!BW27+'[9]побудинковий звіт'!BX27+'[8]побудинковий звіт'!BX27</f>
        <v>12.423343956827242</v>
      </c>
      <c r="BY27" s="116">
        <f t="shared" si="27"/>
        <v>12.423343956827242</v>
      </c>
      <c r="BZ27" s="595">
        <f>'звіт 03.19-03.24'!BY27+'[9]побудинковий звіт'!BZ27+'[8]побудинковий звіт'!BZ27</f>
        <v>399.56103391926166</v>
      </c>
      <c r="CA27" s="595">
        <f>'звіт 03.19-03.24'!BZ27+'[9]побудинковий звіт'!CA27+'[8]побудинковий звіт'!CA27</f>
        <v>608.41709249881319</v>
      </c>
      <c r="CB27" s="116">
        <f t="shared" si="28"/>
        <v>208.85605857955153</v>
      </c>
      <c r="CC27" s="595">
        <f>'звіт 03.19-03.24'!CB27+'[9]побудинковий звіт'!CC27+'[8]побудинковий звіт'!CC27</f>
        <v>0</v>
      </c>
      <c r="CD27" s="595">
        <f>'звіт 03.19-03.24'!CC27+'[9]побудинковий звіт'!CD27+'[8]побудинковий звіт'!CD27</f>
        <v>0</v>
      </c>
      <c r="CE27" s="116">
        <f t="shared" si="29"/>
        <v>0</v>
      </c>
      <c r="CF27" s="595">
        <f>'звіт 03.19-03.24'!CE27+'[9]побудинковий звіт'!CF27+'[8]побудинковий звіт'!CF27</f>
        <v>0</v>
      </c>
      <c r="CG27" s="595">
        <f>'звіт 03.19-03.24'!CF27+'[9]побудинковий звіт'!CG27+'[8]побудинковий звіт'!CG27</f>
        <v>0</v>
      </c>
      <c r="CH27" s="116">
        <f t="shared" si="30"/>
        <v>0</v>
      </c>
      <c r="CI27" s="595">
        <f>'звіт 03.19-03.24'!CH27+'[9]побудинковий звіт'!CI27+'[8]побудинковий звіт'!CI27</f>
        <v>0</v>
      </c>
      <c r="CJ27" s="595">
        <f>'звіт 03.19-03.24'!CI27+'[9]побудинковий звіт'!CJ27+'[8]побудинковий звіт'!CJ27</f>
        <v>0</v>
      </c>
      <c r="CK27" s="116">
        <f t="shared" si="31"/>
        <v>0</v>
      </c>
      <c r="CL27" s="595">
        <f>'звіт 03.19-03.24'!CK27+'[9]побудинковий звіт'!CL27+'[8]побудинковий звіт'!CL27</f>
        <v>0</v>
      </c>
      <c r="CM27" s="595">
        <f>'звіт 03.19-03.24'!CL27+'[9]побудинковий звіт'!CM27+'[8]побудинковий звіт'!CM27</f>
        <v>0</v>
      </c>
      <c r="CN27" s="116">
        <f t="shared" si="32"/>
        <v>0</v>
      </c>
      <c r="CO27" s="88">
        <f t="shared" si="33"/>
        <v>0</v>
      </c>
      <c r="CP27" s="96">
        <f t="shared" si="33"/>
        <v>0</v>
      </c>
      <c r="CQ27" s="116">
        <f t="shared" si="34"/>
        <v>0</v>
      </c>
      <c r="CR27" s="119">
        <f t="shared" si="45"/>
        <v>20805.212699656851</v>
      </c>
      <c r="CS27" s="96">
        <f t="shared" si="45"/>
        <v>11014.411358989913</v>
      </c>
      <c r="CT27" s="116">
        <f t="shared" si="35"/>
        <v>-9790.8013406669379</v>
      </c>
      <c r="CU27" s="91">
        <f t="shared" si="36"/>
        <v>24966.255239588219</v>
      </c>
      <c r="CV27" s="98">
        <f t="shared" si="36"/>
        <v>13217.293630787895</v>
      </c>
      <c r="CW27" s="117">
        <f t="shared" si="37"/>
        <v>-11748.961608800324</v>
      </c>
      <c r="CX27" s="595">
        <f>'звіт 03.19-03.24'!CW27+'[9]побудинковий звіт'!CX27+'[8]побудинковий звіт'!CX27</f>
        <v>830.91284459734266</v>
      </c>
      <c r="CY27" s="595">
        <f>'звіт 03.19-03.24'!CX27+'[9]побудинковий звіт'!CY27+'[8]побудинковий звіт'!CY27</f>
        <v>12579.87445339767</v>
      </c>
      <c r="CZ27" s="116">
        <f t="shared" si="38"/>
        <v>11748.961608800328</v>
      </c>
      <c r="DA27" s="99">
        <f>'[8]побудинковий звіт'!DA27</f>
        <v>-11748.961608800326</v>
      </c>
      <c r="DB27" s="8">
        <v>1</v>
      </c>
      <c r="DC27" s="365">
        <f>'[8]побудинковий звіт'!DC27</f>
        <v>-5213.08</v>
      </c>
      <c r="DD27" s="365">
        <f>'[8]побудинковий звіт'!DD27</f>
        <v>0</v>
      </c>
      <c r="DE27" s="365">
        <f>'[8]побудинковий звіт'!DE27</f>
        <v>-5650.88</v>
      </c>
      <c r="DF27" s="365">
        <f>'[8]побудинковий звіт'!DF27</f>
        <v>0</v>
      </c>
      <c r="DG27" s="313">
        <v>-3128.0257647512562</v>
      </c>
      <c r="DH27" s="314">
        <v>1</v>
      </c>
      <c r="DI27" s="103">
        <f>'[8]побудинковий звіт'!DK27</f>
        <v>3.4149554267325946</v>
      </c>
      <c r="DJ27" s="103">
        <f>'[8]побудинковий звіт'!DL27</f>
        <v>0</v>
      </c>
      <c r="DK27" s="103">
        <f>'[8]побудинковий звіт'!DM27</f>
        <v>3.4149554267325946</v>
      </c>
      <c r="DL27" s="104">
        <f t="shared" si="46"/>
        <v>437.79728570711859</v>
      </c>
      <c r="DM27" s="104">
        <f t="shared" si="47"/>
        <v>0</v>
      </c>
      <c r="DN27" s="105">
        <f t="shared" si="39"/>
        <v>437.79728570711859</v>
      </c>
      <c r="DO27" s="2"/>
      <c r="DP27" s="104">
        <f>'[10]побудинковий звіт'!DR27</f>
        <v>437.8</v>
      </c>
      <c r="DQ27" s="104">
        <f>'[10]побудинковий звіт'!DS27</f>
        <v>0</v>
      </c>
      <c r="DR27" s="104">
        <f t="shared" si="40"/>
        <v>437.8</v>
      </c>
      <c r="DS27" s="106"/>
      <c r="DT27" s="104"/>
      <c r="DU27" s="479">
        <f>'звіт 03.19-03.24'!DV27+'[9]побудинковий звіт'!DW27+'[8]побудинковий звіт'!DW27</f>
        <v>4082.8199999999997</v>
      </c>
      <c r="DV27" s="2">
        <f>'[9]побудинковий звіт'!DX27+'[8]побудинковий звіт'!DX27</f>
        <v>0</v>
      </c>
      <c r="DW27" s="77">
        <f t="shared" si="41"/>
        <v>18451.009100661406</v>
      </c>
      <c r="DX27" s="77">
        <f t="shared" si="42"/>
        <v>2241.6</v>
      </c>
      <c r="DY27" s="427">
        <f t="shared" si="43"/>
        <v>-5650.88</v>
      </c>
      <c r="DZ27" s="161">
        <f>'[10]побудинковий звіт'!DY27</f>
        <v>305.58132900419287</v>
      </c>
      <c r="EB27" s="110">
        <v>-65</v>
      </c>
      <c r="EC27" s="111">
        <f t="shared" si="44"/>
        <v>-3193.0257647512562</v>
      </c>
      <c r="EE27" s="112">
        <v>-4462.8102604883525</v>
      </c>
      <c r="EG27" s="99">
        <v>-6410.0921438270652</v>
      </c>
    </row>
    <row r="28" spans="1:137" ht="19.95" customHeight="1" x14ac:dyDescent="0.3">
      <c r="A28" s="81">
        <v>150000840</v>
      </c>
      <c r="B28" s="82" t="s">
        <v>630</v>
      </c>
      <c r="C28" s="114" t="s">
        <v>631</v>
      </c>
      <c r="D28" s="114" t="s">
        <v>632</v>
      </c>
      <c r="E28" s="84">
        <f t="shared" si="2"/>
        <v>4216.3</v>
      </c>
      <c r="F28" s="597">
        <f>'[8]побудинковий звіт'!F28</f>
        <v>4216.3</v>
      </c>
      <c r="G28" s="104">
        <f>'[8]побудинковий звіт'!G28</f>
        <v>460.11</v>
      </c>
      <c r="H28" s="598">
        <f>'[8]побудинковий звіт'!H28</f>
        <v>0</v>
      </c>
      <c r="I28" s="595">
        <f>'звіт 03.19-03.24'!H28+'[9]побудинковий звіт'!I28+'[8]побудинковий звіт'!I28</f>
        <v>108074.31145681962</v>
      </c>
      <c r="J28" s="595">
        <f>'звіт 03.19-03.24'!I28+'[9]побудинковий звіт'!J28+'[8]побудинковий звіт'!J28</f>
        <v>97492.449735666451</v>
      </c>
      <c r="K28" s="116">
        <f t="shared" si="3"/>
        <v>-10581.861721153167</v>
      </c>
      <c r="L28" s="595">
        <f>'звіт 03.19-03.24'!K28+'[9]побудинковий звіт'!L28+'[8]побудинковий звіт'!L28</f>
        <v>16983.189723305833</v>
      </c>
      <c r="M28" s="595">
        <f>'звіт 03.19-03.24'!L28+'[9]побудинковий звіт'!M28+'[8]побудинковий звіт'!M28</f>
        <v>15311.907232501386</v>
      </c>
      <c r="N28" s="116">
        <f t="shared" si="4"/>
        <v>-1671.2824908044477</v>
      </c>
      <c r="O28" s="595">
        <f>'звіт 03.19-03.24'!N28+'[9]побудинковий звіт'!O28+'[8]побудинковий звіт'!O28</f>
        <v>40809.466923766078</v>
      </c>
      <c r="P28" s="595">
        <f>'звіт 03.19-03.24'!O28+'[9]побудинковий звіт'!P28+'[8]побудинковий звіт'!P28</f>
        <v>39546.123619589358</v>
      </c>
      <c r="Q28" s="116">
        <f t="shared" si="5"/>
        <v>-1263.3433041767203</v>
      </c>
      <c r="R28" s="595">
        <f>'звіт 03.19-03.24'!Q28+'[9]побудинковий звіт'!R28+'[8]побудинковий звіт'!R28</f>
        <v>9058.6881609719312</v>
      </c>
      <c r="S28" s="595">
        <f>'звіт 03.19-03.24'!R28+'[9]побудинковий звіт'!S28+'[8]побудинковий звіт'!S28</f>
        <v>8776.2036641313771</v>
      </c>
      <c r="T28" s="116">
        <f t="shared" si="6"/>
        <v>-282.48449684055413</v>
      </c>
      <c r="U28" s="595">
        <f>'звіт 03.19-03.24'!T28+'[9]побудинковий звіт'!U28+'[8]побудинковий звіт'!U28</f>
        <v>4610.190858602924</v>
      </c>
      <c r="V28" s="595">
        <f>'звіт 03.19-03.24'!U28+'[9]побудинковий звіт'!V28+'[8]побудинковий звіт'!V28</f>
        <v>2953.2784279253365</v>
      </c>
      <c r="W28" s="116">
        <f t="shared" si="7"/>
        <v>-1656.9124306775875</v>
      </c>
      <c r="X28" s="595">
        <f>'звіт 03.19-03.24'!W28+'[9]побудинковий звіт'!X28+'[8]побудинковий звіт'!X28</f>
        <v>42171.475729260288</v>
      </c>
      <c r="Y28" s="595">
        <f>'звіт 03.19-03.24'!X28+'[9]побудинковий звіт'!Y28+'[8]побудинковий звіт'!Y28</f>
        <v>34702.908236480725</v>
      </c>
      <c r="Z28" s="116">
        <f t="shared" si="8"/>
        <v>-7468.5674927795626</v>
      </c>
      <c r="AA28" s="595">
        <f>'звіт 03.19-03.24'!Z28+'[9]побудинковий звіт'!AA28+'[8]побудинковий звіт'!AA28</f>
        <v>4553.2151999999996</v>
      </c>
      <c r="AB28" s="595">
        <f>'звіт 03.19-03.24'!AA28+'[9]побудинковий звіт'!AB28+'[8]побудинковий звіт'!AB28</f>
        <v>0</v>
      </c>
      <c r="AC28" s="116">
        <f t="shared" si="9"/>
        <v>-4553.2151999999996</v>
      </c>
      <c r="AD28" s="595">
        <f>'звіт 03.19-03.24'!AC28+'[9]побудинковий звіт'!AD28+'[8]побудинковий звіт'!AD28</f>
        <v>126500.4607901008</v>
      </c>
      <c r="AE28" s="595">
        <f>'звіт 03.19-03.24'!AD28+'[9]побудинковий звіт'!AE28+'[8]побудинковий звіт'!AE28</f>
        <v>138413.84311123844</v>
      </c>
      <c r="AF28" s="117">
        <f t="shared" si="10"/>
        <v>11913.382321137644</v>
      </c>
      <c r="AG28" s="91">
        <f t="shared" si="11"/>
        <v>352760.99884282751</v>
      </c>
      <c r="AH28" s="92">
        <f t="shared" si="11"/>
        <v>337196.71402753307</v>
      </c>
      <c r="AI28" s="116">
        <f t="shared" si="12"/>
        <v>-15564.284815294435</v>
      </c>
      <c r="AJ28" s="595">
        <f>'звіт 03.19-03.24'!AI28+'[9]побудинковий звіт'!AJ28+'[8]побудинковий звіт'!AJ28</f>
        <v>213867.56093125118</v>
      </c>
      <c r="AK28" s="595">
        <f>'звіт 03.19-03.24'!AJ28+'[9]побудинковий звіт'!AK28+'[8]побудинковий звіт'!AK28</f>
        <v>210739.30004565293</v>
      </c>
      <c r="AL28" s="116">
        <f t="shared" si="13"/>
        <v>-3128.2608855982544</v>
      </c>
      <c r="AM28" s="595">
        <f>'звіт 03.19-03.24'!AL28+'[9]побудинковий звіт'!AM28+'[8]побудинковий звіт'!AM28</f>
        <v>12340.083740452845</v>
      </c>
      <c r="AN28" s="595">
        <f>'звіт 03.19-03.24'!AM28+'[9]побудинковий звіт'!AN28+'[8]побудинковий звіт'!AN28</f>
        <v>10992.39962590964</v>
      </c>
      <c r="AO28" s="116">
        <f t="shared" si="14"/>
        <v>-1347.6841145432045</v>
      </c>
      <c r="AP28" s="595">
        <f>'звіт 03.19-03.24'!AO28+'[9]побудинковий звіт'!AP28+'[8]побудинковий звіт'!AP28</f>
        <v>22321.444006886821</v>
      </c>
      <c r="AQ28" s="595">
        <f>'звіт 03.19-03.24'!AP28+'[9]побудинковий звіт'!AQ28+'[8]побудинковий звіт'!AQ28</f>
        <v>22351.908961895155</v>
      </c>
      <c r="AR28" s="116">
        <f t="shared" si="15"/>
        <v>30.464955008334073</v>
      </c>
      <c r="AS28" s="595">
        <f>'звіт 03.19-03.24'!AR28+'[9]побудинковий звіт'!AS28+'[8]побудинковий звіт'!AS28</f>
        <v>359962.37706853903</v>
      </c>
      <c r="AT28" s="595">
        <f>'звіт 03.19-03.24'!AS28+'[9]побудинковий звіт'!AT28+'[8]побудинковий звіт'!AT28</f>
        <v>510157.72454148863</v>
      </c>
      <c r="AU28" s="118">
        <f t="shared" si="16"/>
        <v>150195.34747294959</v>
      </c>
      <c r="AV28" s="595">
        <f>'звіт 03.19-03.24'!AU28+'[9]побудинковий звіт'!AV28+'[8]побудинковий звіт'!AV28</f>
        <v>21997.672680113199</v>
      </c>
      <c r="AW28" s="595">
        <f>'звіт 03.19-03.24'!AV28+'[9]побудинковий звіт'!AW28+'[8]побудинковий звіт'!AW28</f>
        <v>6273.1301351304592</v>
      </c>
      <c r="AX28" s="94">
        <f t="shared" si="17"/>
        <v>-15724.54254498274</v>
      </c>
      <c r="AY28" s="595">
        <f>'звіт 03.19-03.24'!AX28+'[9]побудинковий звіт'!AY28+'[8]побудинковий звіт'!AY28</f>
        <v>20757.081706088717</v>
      </c>
      <c r="AZ28" s="595">
        <f>'звіт 03.19-03.24'!AY28+'[9]побудинковий звіт'!AZ28+'[8]побудинковий звіт'!AZ28</f>
        <v>8574.2013702267814</v>
      </c>
      <c r="BA28" s="117">
        <f t="shared" si="18"/>
        <v>-12182.880335861935</v>
      </c>
      <c r="BB28" s="595">
        <f>'звіт 03.19-03.24'!BA28+'[9]побудинковий звіт'!BB28+'[8]побудинковий звіт'!BB28</f>
        <v>14068.676236139896</v>
      </c>
      <c r="BC28" s="595">
        <f>'звіт 03.19-03.24'!BB28+'[9]побудинковий звіт'!BC28+'[8]побудинковий звіт'!BC28</f>
        <v>0</v>
      </c>
      <c r="BD28" s="94">
        <f t="shared" si="19"/>
        <v>-14068.676236139896</v>
      </c>
      <c r="BE28" s="595">
        <f>'звіт 03.19-03.24'!BD28+'[9]побудинковий звіт'!BE28+'[8]побудинковий звіт'!BE28</f>
        <v>14545.549802653588</v>
      </c>
      <c r="BF28" s="595">
        <f>'звіт 03.19-03.24'!BE28+'[9]побудинковий звіт'!BF28+'[8]побудинковий звіт'!BF28</f>
        <v>548.24795760195309</v>
      </c>
      <c r="BG28" s="95">
        <f t="shared" si="20"/>
        <v>-13997.301845051636</v>
      </c>
      <c r="BH28" s="595">
        <f>'звіт 03.19-03.24'!BG28+'[9]побудинковий звіт'!BH28+'[8]побудинковий звіт'!BH28</f>
        <v>7462.1524287888014</v>
      </c>
      <c r="BI28" s="595">
        <f>'звіт 03.19-03.24'!BH28+'[9]побудинковий звіт'!BI28+'[8]побудинковий звіт'!BI28</f>
        <v>5498.62292647298</v>
      </c>
      <c r="BJ28" s="94">
        <f t="shared" si="21"/>
        <v>-1963.5295023158214</v>
      </c>
      <c r="BK28" s="595">
        <f>'звіт 03.19-03.24'!BJ28+'[9]побудинковий звіт'!BK28+'[8]побудинковий звіт'!BK28</f>
        <v>14061.016111047637</v>
      </c>
      <c r="BL28" s="595">
        <f>'звіт 03.19-03.24'!BK28+'[9]побудинковий звіт'!BL28+'[8]побудинковий звіт'!BL28</f>
        <v>12668.39877539629</v>
      </c>
      <c r="BM28" s="95">
        <f t="shared" si="22"/>
        <v>-1392.6173356513464</v>
      </c>
      <c r="BN28" s="595">
        <f>'звіт 03.19-03.24'!BM28+'[9]побудинковий звіт'!BN28+'[8]побудинковий звіт'!BN28</f>
        <v>3242.179312501979</v>
      </c>
      <c r="BO28" s="595">
        <f>'звіт 03.19-03.24'!BN28+'[9]побудинковий звіт'!BO28+'[8]побудинковий звіт'!BO28</f>
        <v>4105.0867629801878</v>
      </c>
      <c r="BP28" s="94">
        <f t="shared" si="23"/>
        <v>862.90745047820883</v>
      </c>
      <c r="BQ28" s="91">
        <f t="shared" si="24"/>
        <v>96134.328277333814</v>
      </c>
      <c r="BR28" s="96">
        <f t="shared" si="24"/>
        <v>37667.687927808649</v>
      </c>
      <c r="BS28" s="94">
        <f t="shared" si="25"/>
        <v>-58466.640349525165</v>
      </c>
      <c r="BT28" s="595">
        <f>'звіт 03.19-03.24'!BS28+'[9]побудинковий звіт'!BT28+'[8]побудинковий звіт'!BT28</f>
        <v>445524.03955884266</v>
      </c>
      <c r="BU28" s="595">
        <f>'звіт 03.19-03.24'!BT28+'[9]побудинковий звіт'!BU28+'[8]побудинковий звіт'!BU28</f>
        <v>466133.58237739874</v>
      </c>
      <c r="BV28" s="116">
        <f t="shared" si="26"/>
        <v>20609.542818556074</v>
      </c>
      <c r="BW28" s="595">
        <f>'звіт 03.19-03.24'!BV28+'[9]побудинковий звіт'!BW28+'[8]побудинковий звіт'!BW28</f>
        <v>235817.28329864788</v>
      </c>
      <c r="BX28" s="595">
        <f>'звіт 03.19-03.24'!BW28+'[9]побудинковий звіт'!BX28+'[8]побудинковий звіт'!BX28</f>
        <v>216161.3798552918</v>
      </c>
      <c r="BY28" s="116">
        <f t="shared" si="27"/>
        <v>-19655.903443356074</v>
      </c>
      <c r="BZ28" s="595">
        <f>'звіт 03.19-03.24'!BY28+'[9]побудинковий звіт'!BZ28+'[8]побудинковий звіт'!BZ28</f>
        <v>92396.655654228452</v>
      </c>
      <c r="CA28" s="595">
        <f>'звіт 03.19-03.24'!BZ28+'[9]побудинковий звіт'!CA28+'[8]побудинковий звіт'!CA28</f>
        <v>64532.285293225861</v>
      </c>
      <c r="CB28" s="116">
        <f t="shared" si="28"/>
        <v>-27864.370361002591</v>
      </c>
      <c r="CC28" s="595">
        <f>'звіт 03.19-03.24'!CB28+'[9]побудинковий звіт'!CC28+'[8]побудинковий звіт'!CC28</f>
        <v>13114.6809045219</v>
      </c>
      <c r="CD28" s="595">
        <f>'звіт 03.19-03.24'!CC28+'[9]побудинковий звіт'!CD28+'[8]побудинковий звіт'!CD28</f>
        <v>13313.549497789558</v>
      </c>
      <c r="CE28" s="116">
        <f t="shared" si="29"/>
        <v>198.86859326765807</v>
      </c>
      <c r="CF28" s="595">
        <f>'звіт 03.19-03.24'!CE28+'[9]побудинковий звіт'!CF28+'[8]побудинковий звіт'!CF28</f>
        <v>1608.5958333201272</v>
      </c>
      <c r="CG28" s="595">
        <f>'звіт 03.19-03.24'!CF28+'[9]побудинковий звіт'!CG28+'[8]побудинковий звіт'!CG28</f>
        <v>0</v>
      </c>
      <c r="CH28" s="116">
        <f t="shared" si="30"/>
        <v>-1608.5958333201272</v>
      </c>
      <c r="CI28" s="595">
        <f>'звіт 03.19-03.24'!CH28+'[9]побудинковий звіт'!CI28+'[8]побудинковий звіт'!CI28</f>
        <v>64599.113825788103</v>
      </c>
      <c r="CJ28" s="595">
        <f>'звіт 03.19-03.24'!CI28+'[9]побудинковий звіт'!CJ28+'[8]побудинковий звіт'!CJ28</f>
        <v>37183.916779683903</v>
      </c>
      <c r="CK28" s="116">
        <f t="shared" si="31"/>
        <v>-27415.1970461042</v>
      </c>
      <c r="CL28" s="595">
        <f>'звіт 03.19-03.24'!CK28+'[9]побудинковий звіт'!CL28+'[8]побудинковий звіт'!CL28</f>
        <v>55724.371425668614</v>
      </c>
      <c r="CM28" s="595">
        <f>'звіт 03.19-03.24'!CL28+'[9]побудинковий звіт'!CM28+'[8]побудинковий звіт'!CM28</f>
        <v>52392.493784927356</v>
      </c>
      <c r="CN28" s="116">
        <f t="shared" si="32"/>
        <v>-3331.8776407412588</v>
      </c>
      <c r="CO28" s="88">
        <f t="shared" si="33"/>
        <v>120323.48525145672</v>
      </c>
      <c r="CP28" s="96">
        <f t="shared" si="33"/>
        <v>89576.410564611258</v>
      </c>
      <c r="CQ28" s="116">
        <f t="shared" si="34"/>
        <v>-30747.074686845459</v>
      </c>
      <c r="CR28" s="119">
        <f t="shared" si="45"/>
        <v>1966171.5333683093</v>
      </c>
      <c r="CS28" s="96">
        <f t="shared" si="45"/>
        <v>1978822.942718605</v>
      </c>
      <c r="CT28" s="116">
        <f t="shared" si="35"/>
        <v>12651.409350295784</v>
      </c>
      <c r="CU28" s="91">
        <f t="shared" si="36"/>
        <v>2359405.8400419708</v>
      </c>
      <c r="CV28" s="98">
        <f t="shared" si="36"/>
        <v>2374587.5312623261</v>
      </c>
      <c r="CW28" s="117">
        <f t="shared" si="37"/>
        <v>15181.69122035522</v>
      </c>
      <c r="CX28" s="595">
        <f>'звіт 03.19-03.24'!CW28+'[9]побудинковий звіт'!CX28+'[8]побудинковий звіт'!CX28</f>
        <v>89855.762895024658</v>
      </c>
      <c r="CY28" s="595">
        <f>'звіт 03.19-03.24'!CX28+'[9]побудинковий звіт'!CY28+'[8]побудинковий звіт'!CY28</f>
        <v>85193.271674668722</v>
      </c>
      <c r="CZ28" s="116">
        <f t="shared" si="38"/>
        <v>-4662.4912203559361</v>
      </c>
      <c r="DA28" s="99">
        <f>'[8]побудинковий звіт'!DA28</f>
        <v>4662.491220355907</v>
      </c>
      <c r="DB28" s="8">
        <v>1</v>
      </c>
      <c r="DC28" s="365">
        <f>'[8]побудинковий звіт'!DC28</f>
        <v>102716.89</v>
      </c>
      <c r="DD28" s="365">
        <f>'[8]побудинковий звіт'!DD28</f>
        <v>0</v>
      </c>
      <c r="DE28" s="365">
        <f>'[8]побудинковий звіт'!DE28</f>
        <v>61604.479999999996</v>
      </c>
      <c r="DF28" s="365">
        <f>'[8]побудинковий звіт'!DF28</f>
        <v>0</v>
      </c>
      <c r="DG28" s="313">
        <v>66876.388002704945</v>
      </c>
      <c r="DH28" s="314">
        <v>9</v>
      </c>
      <c r="DI28" s="103">
        <f>'[8]побудинковий звіт'!DK28</f>
        <v>8.0219813808860962</v>
      </c>
      <c r="DJ28" s="103">
        <f>'[8]побудинковий звіт'!DL28</f>
        <v>9.9561097610770588</v>
      </c>
      <c r="DK28" s="103">
        <f>'[8]побудинковий звіт'!DM28</f>
        <v>6.83122709671796</v>
      </c>
      <c r="DL28" s="104">
        <f>DI28*G28+(F28-G28)*DJ28</f>
        <v>41088.033776619544</v>
      </c>
      <c r="DM28" s="104">
        <f>DK28*H28</f>
        <v>0</v>
      </c>
      <c r="DN28" s="105">
        <f t="shared" si="39"/>
        <v>41088.033776619544</v>
      </c>
      <c r="DO28" s="2"/>
      <c r="DP28" s="104">
        <f>'[10]побудинковий звіт'!DR28</f>
        <v>41088.71</v>
      </c>
      <c r="DQ28" s="104">
        <f>'[10]побудинковий звіт'!DS28</f>
        <v>0</v>
      </c>
      <c r="DR28" s="104">
        <f t="shared" si="40"/>
        <v>41088.71</v>
      </c>
      <c r="DS28" s="106"/>
      <c r="DT28" s="104"/>
      <c r="DU28" s="479">
        <f>'звіт 03.19-03.24'!DV28+'[9]побудинковий звіт'!DW28+'[8]побудинковий звіт'!DW28</f>
        <v>4464.88</v>
      </c>
      <c r="DV28" s="2">
        <f>'[9]побудинковий звіт'!DX28+'[8]побудинковий звіт'!DX28</f>
        <v>0</v>
      </c>
      <c r="DW28" s="77">
        <f t="shared" si="41"/>
        <v>547316.04641504737</v>
      </c>
      <c r="DX28" s="77">
        <f t="shared" si="42"/>
        <v>657390.49496315676</v>
      </c>
      <c r="DY28" s="427">
        <f t="shared" si="43"/>
        <v>61604.479999999996</v>
      </c>
      <c r="DZ28" s="161">
        <f>'[10]побудинковий звіт'!DY28</f>
        <v>8336.0980004886205</v>
      </c>
      <c r="EB28" s="110">
        <v>-55287</v>
      </c>
      <c r="EC28" s="111">
        <f t="shared" si="44"/>
        <v>11589.388002704945</v>
      </c>
      <c r="EE28" s="112">
        <v>7350.8404015087945</v>
      </c>
      <c r="EG28" s="99">
        <v>79717.305384523876</v>
      </c>
    </row>
    <row r="29" spans="1:137" ht="19.95" customHeight="1" x14ac:dyDescent="0.3">
      <c r="A29" s="81">
        <v>150000841</v>
      </c>
      <c r="B29" s="82" t="s">
        <v>633</v>
      </c>
      <c r="C29" s="114" t="s">
        <v>634</v>
      </c>
      <c r="D29" s="114" t="s">
        <v>635</v>
      </c>
      <c r="E29" s="84">
        <f t="shared" si="2"/>
        <v>172.4</v>
      </c>
      <c r="F29" s="597">
        <f>'[8]побудинковий звіт'!F29</f>
        <v>172.4</v>
      </c>
      <c r="G29" s="104">
        <f>'[8]побудинковий звіт'!G29</f>
        <v>0</v>
      </c>
      <c r="H29" s="598">
        <f>'[8]побудинковий звіт'!H29</f>
        <v>0</v>
      </c>
      <c r="I29" s="595">
        <f>'звіт 03.19-03.24'!H29+'[9]побудинковий звіт'!I29+'[8]побудинковий звіт'!I29</f>
        <v>0</v>
      </c>
      <c r="J29" s="595">
        <f>'звіт 03.19-03.24'!I29+'[9]побудинковий звіт'!J29+'[8]побудинковий звіт'!J29</f>
        <v>0</v>
      </c>
      <c r="K29" s="116">
        <f t="shared" si="3"/>
        <v>0</v>
      </c>
      <c r="L29" s="595">
        <f>'звіт 03.19-03.24'!K29+'[9]побудинковий звіт'!L29+'[8]побудинковий звіт'!L29</f>
        <v>0</v>
      </c>
      <c r="M29" s="595">
        <f>'звіт 03.19-03.24'!L29+'[9]побудинковий звіт'!M29+'[8]побудинковий звіт'!M29</f>
        <v>0</v>
      </c>
      <c r="N29" s="116">
        <f t="shared" si="4"/>
        <v>0</v>
      </c>
      <c r="O29" s="595">
        <f>'звіт 03.19-03.24'!N29+'[9]побудинковий звіт'!O29+'[8]побудинковий звіт'!O29</f>
        <v>0</v>
      </c>
      <c r="P29" s="595">
        <f>'звіт 03.19-03.24'!O29+'[9]побудинковий звіт'!P29+'[8]побудинковий звіт'!P29</f>
        <v>0</v>
      </c>
      <c r="Q29" s="116">
        <f t="shared" si="5"/>
        <v>0</v>
      </c>
      <c r="R29" s="595">
        <f>'звіт 03.19-03.24'!Q29+'[9]побудинковий звіт'!R29+'[8]побудинковий звіт'!R29</f>
        <v>0</v>
      </c>
      <c r="S29" s="595">
        <f>'звіт 03.19-03.24'!R29+'[9]побудинковий звіт'!S29+'[8]побудинковий звіт'!S29</f>
        <v>0</v>
      </c>
      <c r="T29" s="116">
        <f t="shared" si="6"/>
        <v>0</v>
      </c>
      <c r="U29" s="595">
        <f>'звіт 03.19-03.24'!T29+'[9]побудинковий звіт'!U29+'[8]побудинковий звіт'!U29</f>
        <v>0</v>
      </c>
      <c r="V29" s="595">
        <f>'звіт 03.19-03.24'!U29+'[9]побудинковий звіт'!V29+'[8]побудинковий звіт'!V29</f>
        <v>0</v>
      </c>
      <c r="W29" s="116">
        <f t="shared" si="7"/>
        <v>0</v>
      </c>
      <c r="X29" s="595">
        <f>'звіт 03.19-03.24'!W29+'[9]побудинковий звіт'!X29+'[8]побудинковий звіт'!X29</f>
        <v>0</v>
      </c>
      <c r="Y29" s="595">
        <f>'звіт 03.19-03.24'!X29+'[9]побудинковий звіт'!Y29+'[8]побудинковий звіт'!Y29</f>
        <v>0</v>
      </c>
      <c r="Z29" s="116">
        <f t="shared" si="8"/>
        <v>0</v>
      </c>
      <c r="AA29" s="595">
        <f>'звіт 03.19-03.24'!Z29+'[9]побудинковий звіт'!AA29+'[8]побудинковий звіт'!AA29</f>
        <v>186.19200000000001</v>
      </c>
      <c r="AB29" s="595">
        <f>'звіт 03.19-03.24'!AA29+'[9]побудинковий звіт'!AB29+'[8]побудинковий звіт'!AB29</f>
        <v>0</v>
      </c>
      <c r="AC29" s="116">
        <f t="shared" si="9"/>
        <v>-186.19200000000001</v>
      </c>
      <c r="AD29" s="595">
        <f>'звіт 03.19-03.24'!AC29+'[9]побудинковий звіт'!AD29+'[8]побудинковий звіт'!AD29</f>
        <v>1490.4799575075501</v>
      </c>
      <c r="AE29" s="595">
        <f>'звіт 03.19-03.24'!AD29+'[9]побудинковий звіт'!AE29+'[8]побудинковий звіт'!AE29</f>
        <v>3379.1672832923537</v>
      </c>
      <c r="AF29" s="117">
        <f t="shared" si="10"/>
        <v>1888.6873257848035</v>
      </c>
      <c r="AG29" s="91">
        <f t="shared" si="11"/>
        <v>1676.6719575075501</v>
      </c>
      <c r="AH29" s="92">
        <f t="shared" si="11"/>
        <v>3379.1672832923537</v>
      </c>
      <c r="AI29" s="116">
        <f t="shared" si="12"/>
        <v>1702.4953257848035</v>
      </c>
      <c r="AJ29" s="595">
        <f>'звіт 03.19-03.24'!AI29+'[9]побудинковий звіт'!AJ29+'[8]побудинковий звіт'!AJ29</f>
        <v>0</v>
      </c>
      <c r="AK29" s="595">
        <f>'звіт 03.19-03.24'!AJ29+'[9]побудинковий звіт'!AK29+'[8]побудинковий звіт'!AK29</f>
        <v>0</v>
      </c>
      <c r="AL29" s="116">
        <f t="shared" si="13"/>
        <v>0</v>
      </c>
      <c r="AM29" s="595">
        <f>'звіт 03.19-03.24'!AL29+'[9]побудинковий звіт'!AM29+'[8]побудинковий звіт'!AM29</f>
        <v>0</v>
      </c>
      <c r="AN29" s="595">
        <f>'звіт 03.19-03.24'!AM29+'[9]побудинковий звіт'!AN29+'[8]побудинковий звіт'!AN29</f>
        <v>0</v>
      </c>
      <c r="AO29" s="116">
        <f t="shared" si="14"/>
        <v>0</v>
      </c>
      <c r="AP29" s="595">
        <f>'звіт 03.19-03.24'!AO29+'[9]побудинковий звіт'!AP29+'[8]побудинковий звіт'!AP29</f>
        <v>1817.3880905848816</v>
      </c>
      <c r="AQ29" s="595">
        <f>'звіт 03.19-03.24'!AP29+'[9]побудинковий звіт'!AQ29+'[8]побудинковий звіт'!AQ29</f>
        <v>1584.3518822016486</v>
      </c>
      <c r="AR29" s="116">
        <f t="shared" si="15"/>
        <v>-233.03620838323309</v>
      </c>
      <c r="AS29" s="595">
        <f>'звіт 03.19-03.24'!AR29+'[9]побудинковий звіт'!AS29+'[8]побудинковий звіт'!AS29</f>
        <v>12350.246878196431</v>
      </c>
      <c r="AT29" s="595">
        <f>'звіт 03.19-03.24'!AS29+'[9]побудинковий звіт'!AT29+'[8]побудинковий звіт'!AT29</f>
        <v>0</v>
      </c>
      <c r="AU29" s="118">
        <f t="shared" si="16"/>
        <v>-12350.246878196431</v>
      </c>
      <c r="AV29" s="595">
        <f>'звіт 03.19-03.24'!AU29+'[9]побудинковий звіт'!AV29+'[8]побудинковий звіт'!AV29</f>
        <v>0</v>
      </c>
      <c r="AW29" s="595">
        <f>'звіт 03.19-03.24'!AV29+'[9]побудинковий звіт'!AW29+'[8]побудинковий звіт'!AW29</f>
        <v>0</v>
      </c>
      <c r="AX29" s="94">
        <f t="shared" si="17"/>
        <v>0</v>
      </c>
      <c r="AY29" s="595">
        <f>'звіт 03.19-03.24'!AX29+'[9]побудинковий звіт'!AY29+'[8]побудинковий звіт'!AY29</f>
        <v>0</v>
      </c>
      <c r="AZ29" s="595">
        <f>'звіт 03.19-03.24'!AY29+'[9]побудинковий звіт'!AZ29+'[8]побудинковий звіт'!AZ29</f>
        <v>0</v>
      </c>
      <c r="BA29" s="117">
        <f t="shared" si="18"/>
        <v>0</v>
      </c>
      <c r="BB29" s="595">
        <f>'звіт 03.19-03.24'!BA29+'[9]побудинковий звіт'!BB29+'[8]побудинковий звіт'!BB29</f>
        <v>0</v>
      </c>
      <c r="BC29" s="595">
        <f>'звіт 03.19-03.24'!BB29+'[9]побудинковий звіт'!BC29+'[8]побудинковий звіт'!BC29</f>
        <v>0</v>
      </c>
      <c r="BD29" s="94">
        <f t="shared" si="19"/>
        <v>0</v>
      </c>
      <c r="BE29" s="595">
        <f>'звіт 03.19-03.24'!BD29+'[9]побудинковий звіт'!BE29+'[8]побудинковий звіт'!BE29</f>
        <v>0</v>
      </c>
      <c r="BF29" s="595">
        <f>'звіт 03.19-03.24'!BE29+'[9]побудинковий звіт'!BF29+'[8]побудинковий звіт'!BF29</f>
        <v>0</v>
      </c>
      <c r="BG29" s="95">
        <f t="shared" si="20"/>
        <v>0</v>
      </c>
      <c r="BH29" s="595">
        <f>'звіт 03.19-03.24'!BG29+'[9]побудинковий звіт'!BH29+'[8]побудинковий звіт'!BH29</f>
        <v>0</v>
      </c>
      <c r="BI29" s="595">
        <f>'звіт 03.19-03.24'!BH29+'[9]побудинковий звіт'!BI29+'[8]побудинковий звіт'!BI29</f>
        <v>0</v>
      </c>
      <c r="BJ29" s="94">
        <f t="shared" si="21"/>
        <v>0</v>
      </c>
      <c r="BK29" s="595">
        <f>'звіт 03.19-03.24'!BJ29+'[9]побудинковий звіт'!BK29+'[8]побудинковий звіт'!BK29</f>
        <v>0</v>
      </c>
      <c r="BL29" s="595">
        <f>'звіт 03.19-03.24'!BK29+'[9]побудинковий звіт'!BL29+'[8]побудинковий звіт'!BL29</f>
        <v>0</v>
      </c>
      <c r="BM29" s="95">
        <f t="shared" si="22"/>
        <v>0</v>
      </c>
      <c r="BN29" s="595">
        <f>'звіт 03.19-03.24'!BM29+'[9]побудинковий звіт'!BN29+'[8]побудинковий звіт'!BN29</f>
        <v>68.050841658216257</v>
      </c>
      <c r="BO29" s="595">
        <f>'звіт 03.19-03.24'!BN29+'[9]побудинковий звіт'!BO29+'[8]побудинковий звіт'!BO29</f>
        <v>0</v>
      </c>
      <c r="BP29" s="94">
        <f t="shared" si="23"/>
        <v>-68.050841658216257</v>
      </c>
      <c r="BQ29" s="91">
        <f t="shared" si="24"/>
        <v>68.050841658216257</v>
      </c>
      <c r="BR29" s="96">
        <f t="shared" si="24"/>
        <v>0</v>
      </c>
      <c r="BS29" s="94">
        <f t="shared" si="25"/>
        <v>-68.050841658216257</v>
      </c>
      <c r="BT29" s="595">
        <f>'звіт 03.19-03.24'!BS29+'[9]побудинковий звіт'!BT29+'[8]побудинковий звіт'!BT29</f>
        <v>3328.3043178008779</v>
      </c>
      <c r="BU29" s="595">
        <f>'звіт 03.19-03.24'!BT29+'[9]побудинковий звіт'!BU29+'[8]побудинковий звіт'!BU29</f>
        <v>7536.2715862364603</v>
      </c>
      <c r="BV29" s="116">
        <f t="shared" si="26"/>
        <v>4207.9672684355828</v>
      </c>
      <c r="BW29" s="595">
        <f>'звіт 03.19-03.24'!BV29+'[9]побудинковий звіт'!BW29+'[8]побудинковий звіт'!BW29</f>
        <v>0</v>
      </c>
      <c r="BX29" s="595">
        <f>'звіт 03.19-03.24'!BW29+'[9]побудинковий звіт'!BX29+'[8]побудинковий звіт'!BX29</f>
        <v>16.706587349118699</v>
      </c>
      <c r="BY29" s="116">
        <f t="shared" si="27"/>
        <v>16.706587349118699</v>
      </c>
      <c r="BZ29" s="595">
        <f>'звіт 03.19-03.24'!BY29+'[9]побудинковий звіт'!BZ29+'[8]побудинковий звіт'!BZ29</f>
        <v>958.94648140622792</v>
      </c>
      <c r="CA29" s="595">
        <f>'звіт 03.19-03.24'!BZ29+'[9]побудинковий звіт'!CA29+'[8]побудинковий звіт'!CA29</f>
        <v>1308.6315030027374</v>
      </c>
      <c r="CB29" s="116">
        <f t="shared" si="28"/>
        <v>349.6850215965095</v>
      </c>
      <c r="CC29" s="595">
        <f>'звіт 03.19-03.24'!CB29+'[9]побудинковий звіт'!CC29+'[8]побудинковий звіт'!CC29</f>
        <v>0</v>
      </c>
      <c r="CD29" s="595">
        <f>'звіт 03.19-03.24'!CC29+'[9]побудинковий звіт'!CD29+'[8]побудинковий звіт'!CD29</f>
        <v>0</v>
      </c>
      <c r="CE29" s="116">
        <f t="shared" si="29"/>
        <v>0</v>
      </c>
      <c r="CF29" s="595">
        <f>'звіт 03.19-03.24'!CE29+'[9]побудинковий звіт'!CF29+'[8]побудинковий звіт'!CF29</f>
        <v>0</v>
      </c>
      <c r="CG29" s="595">
        <f>'звіт 03.19-03.24'!CF29+'[9]побудинковий звіт'!CG29+'[8]побудинковий звіт'!CG29</f>
        <v>0</v>
      </c>
      <c r="CH29" s="116">
        <f t="shared" si="30"/>
        <v>0</v>
      </c>
      <c r="CI29" s="595">
        <f>'звіт 03.19-03.24'!CH29+'[9]побудинковий звіт'!CI29+'[8]побудинковий звіт'!CI29</f>
        <v>0</v>
      </c>
      <c r="CJ29" s="595">
        <f>'звіт 03.19-03.24'!CI29+'[9]побудинковий звіт'!CJ29+'[8]побудинковий звіт'!CJ29</f>
        <v>0</v>
      </c>
      <c r="CK29" s="116">
        <f t="shared" si="31"/>
        <v>0</v>
      </c>
      <c r="CL29" s="595">
        <f>'звіт 03.19-03.24'!CK29+'[9]побудинковий звіт'!CL29+'[8]побудинковий звіт'!CL29</f>
        <v>0</v>
      </c>
      <c r="CM29" s="595">
        <f>'звіт 03.19-03.24'!CL29+'[9]побудинковий звіт'!CM29+'[8]побудинковий звіт'!CM29</f>
        <v>0</v>
      </c>
      <c r="CN29" s="116">
        <f t="shared" si="32"/>
        <v>0</v>
      </c>
      <c r="CO29" s="88">
        <f t="shared" si="33"/>
        <v>0</v>
      </c>
      <c r="CP29" s="96">
        <f t="shared" si="33"/>
        <v>0</v>
      </c>
      <c r="CQ29" s="116">
        <f t="shared" si="34"/>
        <v>0</v>
      </c>
      <c r="CR29" s="119">
        <f t="shared" si="45"/>
        <v>20199.608567154184</v>
      </c>
      <c r="CS29" s="96">
        <f t="shared" si="45"/>
        <v>13825.12884208232</v>
      </c>
      <c r="CT29" s="116">
        <f t="shared" si="35"/>
        <v>-6374.4797250718639</v>
      </c>
      <c r="CU29" s="91">
        <f t="shared" si="36"/>
        <v>24239.530280585019</v>
      </c>
      <c r="CV29" s="98">
        <f t="shared" si="36"/>
        <v>16590.154610498783</v>
      </c>
      <c r="CW29" s="117">
        <f t="shared" si="37"/>
        <v>-7649.3756700862359</v>
      </c>
      <c r="CX29" s="595">
        <f>'звіт 03.19-03.24'!CW29+'[9]побудинковий звіт'!CX29+'[8]побудинковий звіт'!CX29</f>
        <v>805.47282258291955</v>
      </c>
      <c r="CY29" s="595">
        <f>'звіт 03.19-03.24'!CX29+'[9]побудинковий звіт'!CY29+'[8]побудинковий звіт'!CY29</f>
        <v>8454.8484926691635</v>
      </c>
      <c r="CZ29" s="116">
        <f t="shared" si="38"/>
        <v>7649.3756700862441</v>
      </c>
      <c r="DA29" s="99">
        <f>'[8]побудинковий звіт'!DA29</f>
        <v>-7649.3756700862386</v>
      </c>
      <c r="DB29" s="8">
        <v>1</v>
      </c>
      <c r="DC29" s="365">
        <f>'[8]побудинковий звіт'!DC29</f>
        <v>543.20000000000005</v>
      </c>
      <c r="DD29" s="365">
        <f>'[8]побудинковий звіт'!DD29</f>
        <v>0</v>
      </c>
      <c r="DE29" s="365">
        <f>'[8]побудинковий звіт'!DE29</f>
        <v>120.41000000000003</v>
      </c>
      <c r="DF29" s="365">
        <f>'[8]побудинковий звіт'!DF29</f>
        <v>0</v>
      </c>
      <c r="DG29" s="101">
        <v>-3867.3518820065292</v>
      </c>
      <c r="DH29" s="297">
        <v>1</v>
      </c>
      <c r="DI29" s="103">
        <f>'[8]побудинковий звіт'!DK29</f>
        <v>2.4523661748277514</v>
      </c>
      <c r="DJ29" s="103">
        <f>'[8]побудинковий звіт'!DL29</f>
        <v>0</v>
      </c>
      <c r="DK29" s="103">
        <f>'[8]побудинковий звіт'!DM29</f>
        <v>2.4523661748277514</v>
      </c>
      <c r="DL29" s="104">
        <f>F29*DI29</f>
        <v>422.78792854030434</v>
      </c>
      <c r="DM29" s="104">
        <f>H29*DK29</f>
        <v>0</v>
      </c>
      <c r="DN29" s="105">
        <f t="shared" si="39"/>
        <v>422.78792854030434</v>
      </c>
      <c r="DO29" s="2"/>
      <c r="DP29" s="104">
        <f>'[10]побудинковий звіт'!DR29</f>
        <v>422.79</v>
      </c>
      <c r="DQ29" s="104">
        <f>'[10]побудинковий звіт'!DS29</f>
        <v>0</v>
      </c>
      <c r="DR29" s="104">
        <f t="shared" si="40"/>
        <v>422.79</v>
      </c>
      <c r="DS29" s="106"/>
      <c r="DT29" s="104"/>
      <c r="DU29" s="479">
        <f>'звіт 03.19-03.24'!DV29+'[9]побудинковий звіт'!DW29+'[8]побудинковий звіт'!DW29</f>
        <v>345.88</v>
      </c>
      <c r="DV29" s="2">
        <f>'[9]побудинковий звіт'!DX29+'[8]побудинковий звіт'!DX29</f>
        <v>0</v>
      </c>
      <c r="DW29" s="77">
        <f t="shared" si="41"/>
        <v>14901.957263825576</v>
      </c>
      <c r="DX29" s="77">
        <f t="shared" si="42"/>
        <v>0</v>
      </c>
      <c r="DY29" s="427">
        <f t="shared" si="43"/>
        <v>120.41000000000003</v>
      </c>
      <c r="DZ29" s="161">
        <f>'[10]побудинковий звіт'!DY29</f>
        <v>230.70724598842421</v>
      </c>
      <c r="EB29" s="110">
        <v>946</v>
      </c>
      <c r="EC29" s="111">
        <f t="shared" si="44"/>
        <v>-2921.3518820065292</v>
      </c>
      <c r="EE29" s="112">
        <v>-3690.5877301261817</v>
      </c>
      <c r="EG29" s="99">
        <v>-4710.8190843656557</v>
      </c>
    </row>
    <row r="30" spans="1:137" ht="19.95" customHeight="1" x14ac:dyDescent="0.3">
      <c r="A30" s="81">
        <v>150000848</v>
      </c>
      <c r="B30" s="82" t="s">
        <v>636</v>
      </c>
      <c r="C30" s="114" t="s">
        <v>637</v>
      </c>
      <c r="D30" s="114" t="s">
        <v>638</v>
      </c>
      <c r="E30" s="84">
        <f t="shared" si="2"/>
        <v>261.2</v>
      </c>
      <c r="F30" s="597">
        <f>'[8]побудинковий звіт'!F30</f>
        <v>261.2</v>
      </c>
      <c r="G30" s="104">
        <f>'[8]побудинковий звіт'!G30</f>
        <v>0</v>
      </c>
      <c r="H30" s="598">
        <f>'[8]побудинковий звіт'!H30</f>
        <v>0</v>
      </c>
      <c r="I30" s="595">
        <f>'звіт 03.19-03.24'!H30+'[9]побудинковий звіт'!I30+'[8]побудинковий звіт'!I30</f>
        <v>4167.0577233824069</v>
      </c>
      <c r="J30" s="595">
        <f>'звіт 03.19-03.24'!I30+'[9]побудинковий звіт'!J30+'[8]побудинковий звіт'!J30</f>
        <v>4232.8694093350186</v>
      </c>
      <c r="K30" s="116">
        <f t="shared" si="3"/>
        <v>65.811685952611697</v>
      </c>
      <c r="L30" s="595">
        <f>'звіт 03.19-03.24'!K30+'[9]побудинковий звіт'!L30+'[8]побудинковий звіт'!L30</f>
        <v>1619.7812152301653</v>
      </c>
      <c r="M30" s="595">
        <f>'звіт 03.19-03.24'!L30+'[9]побудинковий звіт'!M30+'[8]побудинковий звіт'!M30</f>
        <v>1575.8833529215385</v>
      </c>
      <c r="N30" s="116">
        <f t="shared" si="4"/>
        <v>-43.897862308626827</v>
      </c>
      <c r="O30" s="595">
        <f>'звіт 03.19-03.24'!N30+'[9]побудинковий звіт'!O30+'[8]побудинковий звіт'!O30</f>
        <v>705.3425903074052</v>
      </c>
      <c r="P30" s="595">
        <f>'звіт 03.19-03.24'!O30+'[9]побудинковий звіт'!P30+'[8]побудинковий звіт'!P30</f>
        <v>0</v>
      </c>
      <c r="Q30" s="116">
        <f t="shared" si="5"/>
        <v>-705.3425903074052</v>
      </c>
      <c r="R30" s="595">
        <f>'звіт 03.19-03.24'!Q30+'[9]побудинковий звіт'!R30+'[8]побудинковий звіт'!R30</f>
        <v>0</v>
      </c>
      <c r="S30" s="595">
        <f>'звіт 03.19-03.24'!R30+'[9]побудинковий звіт'!S30+'[8]побудинковий звіт'!S30</f>
        <v>0</v>
      </c>
      <c r="T30" s="116">
        <f t="shared" si="6"/>
        <v>0</v>
      </c>
      <c r="U30" s="595">
        <f>'звіт 03.19-03.24'!T30+'[9]побудинковий звіт'!U30+'[8]побудинковий звіт'!U30</f>
        <v>0</v>
      </c>
      <c r="V30" s="595">
        <f>'звіт 03.19-03.24'!U30+'[9]побудинковий звіт'!V30+'[8]побудинковий звіт'!V30</f>
        <v>0</v>
      </c>
      <c r="W30" s="116">
        <f t="shared" si="7"/>
        <v>0</v>
      </c>
      <c r="X30" s="595">
        <f>'звіт 03.19-03.24'!W30+'[9]побудинковий звіт'!X30+'[8]побудинковий звіт'!X30</f>
        <v>3668.5470153878841</v>
      </c>
      <c r="Y30" s="595">
        <f>'звіт 03.19-03.24'!X30+'[9]побудинковий звіт'!Y30+'[8]побудинковий звіт'!Y30</f>
        <v>3543.0554696197833</v>
      </c>
      <c r="Z30" s="116">
        <f t="shared" si="8"/>
        <v>-125.49154576810088</v>
      </c>
      <c r="AA30" s="595">
        <f>'звіт 03.19-03.24'!Z30+'[9]побудинковий звіт'!AA30+'[8]побудинковий звіт'!AA30</f>
        <v>282.09600000000006</v>
      </c>
      <c r="AB30" s="595">
        <f>'звіт 03.19-03.24'!AA30+'[9]побудинковий звіт'!AB30+'[8]побудинковий звіт'!AB30</f>
        <v>0</v>
      </c>
      <c r="AC30" s="116">
        <f t="shared" si="9"/>
        <v>-282.09600000000006</v>
      </c>
      <c r="AD30" s="595">
        <f>'звіт 03.19-03.24'!AC30+'[9]побудинковий звіт'!AD30+'[8]побудинковий звіт'!AD30</f>
        <v>7836.9933225670284</v>
      </c>
      <c r="AE30" s="595">
        <f>'звіт 03.19-03.24'!AD30+'[9]побудинковий звіт'!AE30+'[8]побудинковий звіт'!AE30</f>
        <v>8574.8022233835982</v>
      </c>
      <c r="AF30" s="117">
        <f t="shared" si="10"/>
        <v>737.8089008165698</v>
      </c>
      <c r="AG30" s="91">
        <f t="shared" si="11"/>
        <v>18279.817866874888</v>
      </c>
      <c r="AH30" s="92">
        <f t="shared" si="11"/>
        <v>17926.610455259939</v>
      </c>
      <c r="AI30" s="116">
        <f t="shared" si="12"/>
        <v>-353.2074116149488</v>
      </c>
      <c r="AJ30" s="595">
        <f>'звіт 03.19-03.24'!AI30+'[9]побудинковий звіт'!AJ30+'[8]побудинковий звіт'!AJ30</f>
        <v>0</v>
      </c>
      <c r="AK30" s="595">
        <f>'звіт 03.19-03.24'!AJ30+'[9]побудинковий звіт'!AK30+'[8]побудинковий звіт'!AK30</f>
        <v>0</v>
      </c>
      <c r="AL30" s="116">
        <f t="shared" si="13"/>
        <v>0</v>
      </c>
      <c r="AM30" s="595">
        <f>'звіт 03.19-03.24'!AL30+'[9]побудинковий звіт'!AM30+'[8]побудинковий звіт'!AM30</f>
        <v>0</v>
      </c>
      <c r="AN30" s="595">
        <f>'звіт 03.19-03.24'!AM30+'[9]побудинковий звіт'!AN30+'[8]побудинковий звіт'!AN30</f>
        <v>0</v>
      </c>
      <c r="AO30" s="116">
        <f t="shared" si="14"/>
        <v>0</v>
      </c>
      <c r="AP30" s="595">
        <f>'звіт 03.19-03.24'!AO30+'[9]побудинковий звіт'!AP30+'[8]побудинковий звіт'!AP30</f>
        <v>3559.7652381845242</v>
      </c>
      <c r="AQ30" s="595">
        <f>'звіт 03.19-03.24'!AP30+'[9]побудинковий звіт'!AQ30+'[8]побудинковий звіт'!AQ30</f>
        <v>2805.2633493797225</v>
      </c>
      <c r="AR30" s="116">
        <f t="shared" si="15"/>
        <v>-754.50188880480164</v>
      </c>
      <c r="AS30" s="595">
        <f>'звіт 03.19-03.24'!AR30+'[9]побудинковий звіт'!AS30+'[8]побудинковий звіт'!AS30</f>
        <v>23745.902399357146</v>
      </c>
      <c r="AT30" s="595">
        <f>'звіт 03.19-03.24'!AS30+'[9]побудинковий звіт'!AT30+'[8]побудинковий звіт'!AT30</f>
        <v>1146.7773330531795</v>
      </c>
      <c r="AU30" s="118">
        <f t="shared" si="16"/>
        <v>-22599.125066303968</v>
      </c>
      <c r="AV30" s="595">
        <f>'звіт 03.19-03.24'!AU30+'[9]побудинковий звіт'!AV30+'[8]побудинковий звіт'!AV30</f>
        <v>1918.714161872535</v>
      </c>
      <c r="AW30" s="595">
        <f>'звіт 03.19-03.24'!AV30+'[9]побудинковий звіт'!AW30+'[8]побудинковий звіт'!AW30</f>
        <v>0</v>
      </c>
      <c r="AX30" s="94">
        <f t="shared" si="17"/>
        <v>-1918.714161872535</v>
      </c>
      <c r="AY30" s="595">
        <f>'звіт 03.19-03.24'!AX30+'[9]побудинковий звіт'!AY30+'[8]побудинковий звіт'!AY30</f>
        <v>2637.4199251223704</v>
      </c>
      <c r="AZ30" s="595">
        <f>'звіт 03.19-03.24'!AY30+'[9]побудинковий звіт'!AZ30+'[8]побудинковий звіт'!AZ30</f>
        <v>0</v>
      </c>
      <c r="BA30" s="117">
        <f t="shared" si="18"/>
        <v>-2637.4199251223704</v>
      </c>
      <c r="BB30" s="595">
        <f>'звіт 03.19-03.24'!BA30+'[9]побудинковий звіт'!BB30+'[8]побудинковий звіт'!BB30</f>
        <v>672.85315957352577</v>
      </c>
      <c r="BC30" s="595">
        <f>'звіт 03.19-03.24'!BB30+'[9]побудинковий звіт'!BC30+'[8]побудинковий звіт'!BC30</f>
        <v>0</v>
      </c>
      <c r="BD30" s="94">
        <f t="shared" si="19"/>
        <v>-672.85315957352577</v>
      </c>
      <c r="BE30" s="595">
        <f>'звіт 03.19-03.24'!BD30+'[9]побудинковий звіт'!BE30+'[8]побудинковий звіт'!BE30</f>
        <v>0</v>
      </c>
      <c r="BF30" s="595">
        <f>'звіт 03.19-03.24'!BE30+'[9]побудинковий звіт'!BF30+'[8]побудинковий звіт'!BF30</f>
        <v>0</v>
      </c>
      <c r="BG30" s="95">
        <f t="shared" si="20"/>
        <v>0</v>
      </c>
      <c r="BH30" s="595">
        <f>'звіт 03.19-03.24'!BG30+'[9]побудинковий звіт'!BH30+'[8]побудинковий звіт'!BH30</f>
        <v>0</v>
      </c>
      <c r="BI30" s="595">
        <f>'звіт 03.19-03.24'!BH30+'[9]побудинковий звіт'!BI30+'[8]побудинковий звіт'!BI30</f>
        <v>0</v>
      </c>
      <c r="BJ30" s="94">
        <f t="shared" si="21"/>
        <v>0</v>
      </c>
      <c r="BK30" s="595">
        <f>'звіт 03.19-03.24'!BJ30+'[9]побудинковий звіт'!BK30+'[8]побудинковий звіт'!BK30</f>
        <v>621.5402882850077</v>
      </c>
      <c r="BL30" s="595">
        <f>'звіт 03.19-03.24'!BK30+'[9]побудинковий звіт'!BL30+'[8]побудинковий звіт'!BL30</f>
        <v>0</v>
      </c>
      <c r="BM30" s="95">
        <f t="shared" si="22"/>
        <v>-621.5402882850077</v>
      </c>
      <c r="BN30" s="595">
        <f>'звіт 03.19-03.24'!BM30+'[9]побудинковий звіт'!BN30+'[8]побудинковий звіт'!BN30</f>
        <v>395.26697666626455</v>
      </c>
      <c r="BO30" s="595">
        <f>'звіт 03.19-03.24'!BN30+'[9]побудинковий звіт'!BO30+'[8]побудинковий звіт'!BO30</f>
        <v>0</v>
      </c>
      <c r="BP30" s="94">
        <f t="shared" si="23"/>
        <v>-395.26697666626455</v>
      </c>
      <c r="BQ30" s="91">
        <f t="shared" si="24"/>
        <v>6245.7945115197035</v>
      </c>
      <c r="BR30" s="96">
        <f t="shared" si="24"/>
        <v>0</v>
      </c>
      <c r="BS30" s="94">
        <f t="shared" si="25"/>
        <v>-6245.7945115197035</v>
      </c>
      <c r="BT30" s="595">
        <f>'звіт 03.19-03.24'!BS30+'[9]побудинковий звіт'!BT30+'[8]побудинковий звіт'!BT30</f>
        <v>22842.914592845129</v>
      </c>
      <c r="BU30" s="595">
        <f>'звіт 03.19-03.24'!BT30+'[9]побудинковий звіт'!BU30+'[8]побудинковий звіт'!BU30</f>
        <v>33618.797100865268</v>
      </c>
      <c r="BV30" s="116">
        <f t="shared" si="26"/>
        <v>10775.882508020139</v>
      </c>
      <c r="BW30" s="595">
        <f>'звіт 03.19-03.24'!BV30+'[9]побудинковий звіт'!BW30+'[8]побудинковий звіт'!BW30</f>
        <v>15064.485863303064</v>
      </c>
      <c r="BX30" s="595">
        <f>'звіт 03.19-03.24'!BW30+'[9]побудинковий звіт'!BX30+'[8]побудинковий звіт'!BX30</f>
        <v>14842.787527672717</v>
      </c>
      <c r="BY30" s="116">
        <f t="shared" si="27"/>
        <v>-221.69833563034626</v>
      </c>
      <c r="BZ30" s="595">
        <f>'звіт 03.19-03.24'!BY30+'[9]побудинковий звіт'!BZ30+'[8]побудинковий звіт'!BZ30</f>
        <v>13896.318456433812</v>
      </c>
      <c r="CA30" s="595">
        <f>'звіт 03.19-03.24'!BZ30+'[9]побудинковий звіт'!CA30+'[8]побудинковий звіт'!CA30</f>
        <v>6769.1019288046555</v>
      </c>
      <c r="CB30" s="116">
        <f t="shared" si="28"/>
        <v>-7127.2165276291562</v>
      </c>
      <c r="CC30" s="595">
        <f>'звіт 03.19-03.24'!CB30+'[9]побудинковий звіт'!CC30+'[8]побудинковий звіт'!CC30</f>
        <v>0</v>
      </c>
      <c r="CD30" s="595">
        <f>'звіт 03.19-03.24'!CC30+'[9]побудинковий звіт'!CD30+'[8]побудинковий звіт'!CD30</f>
        <v>0</v>
      </c>
      <c r="CE30" s="116">
        <f t="shared" si="29"/>
        <v>0</v>
      </c>
      <c r="CF30" s="595">
        <f>'звіт 03.19-03.24'!CE30+'[9]побудинковий звіт'!CF30+'[8]побудинковий звіт'!CF30</f>
        <v>0</v>
      </c>
      <c r="CG30" s="595">
        <f>'звіт 03.19-03.24'!CF30+'[9]побудинковий звіт'!CG30+'[8]побудинковий звіт'!CG30</f>
        <v>0</v>
      </c>
      <c r="CH30" s="116">
        <f t="shared" si="30"/>
        <v>0</v>
      </c>
      <c r="CI30" s="595">
        <f>'звіт 03.19-03.24'!CH30+'[9]побудинковий звіт'!CI30+'[8]побудинковий звіт'!CI30</f>
        <v>8822.4982898074122</v>
      </c>
      <c r="CJ30" s="595">
        <f>'звіт 03.19-03.24'!CI30+'[9]побудинковий звіт'!CJ30+'[8]побудинковий звіт'!CJ30</f>
        <v>6068.2225274765442</v>
      </c>
      <c r="CK30" s="116">
        <f t="shared" si="31"/>
        <v>-2754.275762330868</v>
      </c>
      <c r="CL30" s="595">
        <f>'звіт 03.19-03.24'!CK30+'[9]побудинковий звіт'!CL30+'[8]побудинковий звіт'!CL30</f>
        <v>0</v>
      </c>
      <c r="CM30" s="595">
        <f>'звіт 03.19-03.24'!CL30+'[9]побудинковий звіт'!CM30+'[8]побудинковий звіт'!CM30</f>
        <v>0</v>
      </c>
      <c r="CN30" s="116">
        <f t="shared" si="32"/>
        <v>0</v>
      </c>
      <c r="CO30" s="88">
        <f t="shared" si="33"/>
        <v>8822.4982898074122</v>
      </c>
      <c r="CP30" s="96">
        <f t="shared" si="33"/>
        <v>6068.2225274765442</v>
      </c>
      <c r="CQ30" s="116">
        <f t="shared" si="34"/>
        <v>-2754.275762330868</v>
      </c>
      <c r="CR30" s="119">
        <f t="shared" si="45"/>
        <v>112457.49721832569</v>
      </c>
      <c r="CS30" s="96">
        <f t="shared" si="45"/>
        <v>83177.560222512024</v>
      </c>
      <c r="CT30" s="116">
        <f t="shared" si="35"/>
        <v>-29279.936995813667</v>
      </c>
      <c r="CU30" s="91">
        <f t="shared" si="36"/>
        <v>134948.99666199082</v>
      </c>
      <c r="CV30" s="98">
        <f t="shared" si="36"/>
        <v>99813.072267014431</v>
      </c>
      <c r="CW30" s="117">
        <f t="shared" si="37"/>
        <v>-35135.924394976391</v>
      </c>
      <c r="CX30" s="595">
        <f>'звіт 03.19-03.24'!CW30+'[9]побудинковий звіт'!CX30+'[8]побудинковий звіт'!CX30</f>
        <v>4483.3077739575347</v>
      </c>
      <c r="CY30" s="595">
        <f>'звіт 03.19-03.24'!CX30+'[9]побудинковий звіт'!CY30+'[8]побудинковий звіт'!CY30</f>
        <v>39619.23216893393</v>
      </c>
      <c r="CZ30" s="116">
        <f t="shared" si="38"/>
        <v>35135.924394976391</v>
      </c>
      <c r="DA30" s="99">
        <f>'[8]побудинковий звіт'!DA30</f>
        <v>-35135.924394976377</v>
      </c>
      <c r="DB30" s="8">
        <v>2</v>
      </c>
      <c r="DC30" s="365">
        <f>'[8]побудинковий звіт'!DC30</f>
        <v>2938.11</v>
      </c>
      <c r="DD30" s="365">
        <f>'[8]побудинковий звіт'!DD30</f>
        <v>0</v>
      </c>
      <c r="DE30" s="365">
        <f>'[8]побудинковий звіт'!DE30</f>
        <v>576.05000000000018</v>
      </c>
      <c r="DF30" s="365">
        <f>'[8]побудинковий звіт'!DF30</f>
        <v>0</v>
      </c>
      <c r="DG30" s="101">
        <v>-15451.875858121908</v>
      </c>
      <c r="DH30" s="296">
        <v>2</v>
      </c>
      <c r="DI30" s="103">
        <f>'[8]побудинковий звіт'!DK30</f>
        <v>9.0430784809912765</v>
      </c>
      <c r="DJ30" s="103">
        <f>'[8]побудинковий звіт'!DL30</f>
        <v>0</v>
      </c>
      <c r="DK30" s="103">
        <f>'[8]побудинковий звіт'!DM30</f>
        <v>7.6773705116581636</v>
      </c>
      <c r="DL30" s="104">
        <f>F30*DI30</f>
        <v>2362.0520992349211</v>
      </c>
      <c r="DM30" s="104">
        <f>H30*DK30</f>
        <v>0</v>
      </c>
      <c r="DN30" s="105">
        <f t="shared" si="39"/>
        <v>2362.0520992349211</v>
      </c>
      <c r="DO30" s="2"/>
      <c r="DP30" s="104">
        <f>'[10]побудинковий звіт'!DR30</f>
        <v>2362.06</v>
      </c>
      <c r="DQ30" s="104">
        <f>'[10]побудинковий звіт'!DS30</f>
        <v>0</v>
      </c>
      <c r="DR30" s="104">
        <f t="shared" si="40"/>
        <v>2362.06</v>
      </c>
      <c r="DS30" s="106"/>
      <c r="DT30" s="104"/>
      <c r="DU30" s="479">
        <f>'звіт 03.19-03.24'!DV30+'[9]побудинковий звіт'!DW30+'[8]побудинковий звіт'!DW30</f>
        <v>4140.4799999999996</v>
      </c>
      <c r="DV30" s="2">
        <f>'[9]побудинковий звіт'!DX30+'[8]побудинковий звіт'!DX30</f>
        <v>0</v>
      </c>
      <c r="DW30" s="77">
        <f t="shared" si="41"/>
        <v>35990.036293052217</v>
      </c>
      <c r="DX30" s="77">
        <f t="shared" si="42"/>
        <v>1376.1327996638154</v>
      </c>
      <c r="DY30" s="427">
        <f t="shared" si="43"/>
        <v>576.05000000000018</v>
      </c>
      <c r="DZ30" s="161">
        <f>'[10]побудинковий звіт'!DY30</f>
        <v>488.65146140088234</v>
      </c>
      <c r="EB30" s="110">
        <v>-8221</v>
      </c>
      <c r="EC30" s="111">
        <f t="shared" si="44"/>
        <v>-23672.875858121908</v>
      </c>
      <c r="EE30" s="112">
        <v>-18979.939342103768</v>
      </c>
      <c r="EG30" s="99">
        <v>-22596.526441479426</v>
      </c>
    </row>
    <row r="31" spans="1:137" ht="19.95" customHeight="1" x14ac:dyDescent="0.3">
      <c r="A31" s="81">
        <v>150000845</v>
      </c>
      <c r="B31" s="82" t="s">
        <v>639</v>
      </c>
      <c r="C31" s="114" t="s">
        <v>640</v>
      </c>
      <c r="D31" s="114" t="s">
        <v>641</v>
      </c>
      <c r="E31" s="84">
        <f t="shared" si="2"/>
        <v>252.8</v>
      </c>
      <c r="F31" s="597">
        <f>'[8]побудинковий звіт'!F31</f>
        <v>252.8</v>
      </c>
      <c r="G31" s="104">
        <f>'[8]побудинковий звіт'!G31</f>
        <v>0</v>
      </c>
      <c r="H31" s="598">
        <f>'[8]побудинковий звіт'!H31</f>
        <v>0</v>
      </c>
      <c r="I31" s="595">
        <f>'звіт 03.19-03.24'!H31+'[9]побудинковий звіт'!I31+'[8]побудинковий звіт'!I31</f>
        <v>0</v>
      </c>
      <c r="J31" s="595">
        <f>'звіт 03.19-03.24'!I31+'[9]побудинковий звіт'!J31+'[8]побудинковий звіт'!J31</f>
        <v>0</v>
      </c>
      <c r="K31" s="116">
        <f t="shared" si="3"/>
        <v>0</v>
      </c>
      <c r="L31" s="595">
        <f>'звіт 03.19-03.24'!K31+'[9]побудинковий звіт'!L31+'[8]побудинковий звіт'!L31</f>
        <v>0</v>
      </c>
      <c r="M31" s="595">
        <f>'звіт 03.19-03.24'!L31+'[9]побудинковий звіт'!M31+'[8]побудинковий звіт'!M31</f>
        <v>0</v>
      </c>
      <c r="N31" s="116">
        <f t="shared" si="4"/>
        <v>0</v>
      </c>
      <c r="O31" s="595">
        <f>'звіт 03.19-03.24'!N31+'[9]побудинковий звіт'!O31+'[8]побудинковий звіт'!O31</f>
        <v>0</v>
      </c>
      <c r="P31" s="595">
        <f>'звіт 03.19-03.24'!O31+'[9]побудинковий звіт'!P31+'[8]побудинковий звіт'!P31</f>
        <v>0</v>
      </c>
      <c r="Q31" s="116">
        <f t="shared" si="5"/>
        <v>0</v>
      </c>
      <c r="R31" s="595">
        <f>'звіт 03.19-03.24'!Q31+'[9]побудинковий звіт'!R31+'[8]побудинковий звіт'!R31</f>
        <v>0</v>
      </c>
      <c r="S31" s="595">
        <f>'звіт 03.19-03.24'!R31+'[9]побудинковий звіт'!S31+'[8]побудинковий звіт'!S31</f>
        <v>0</v>
      </c>
      <c r="T31" s="116">
        <f t="shared" si="6"/>
        <v>0</v>
      </c>
      <c r="U31" s="595">
        <f>'звіт 03.19-03.24'!T31+'[9]побудинковий звіт'!U31+'[8]побудинковий звіт'!U31</f>
        <v>0</v>
      </c>
      <c r="V31" s="595">
        <f>'звіт 03.19-03.24'!U31+'[9]побудинковий звіт'!V31+'[8]побудинковий звіт'!V31</f>
        <v>0</v>
      </c>
      <c r="W31" s="116">
        <f t="shared" si="7"/>
        <v>0</v>
      </c>
      <c r="X31" s="595">
        <f>'звіт 03.19-03.24'!W31+'[9]побудинковий звіт'!X31+'[8]побудинковий звіт'!X31</f>
        <v>0</v>
      </c>
      <c r="Y31" s="595">
        <f>'звіт 03.19-03.24'!X31+'[9]побудинковий звіт'!Y31+'[8]побудинковий звіт'!Y31</f>
        <v>411.88671716895715</v>
      </c>
      <c r="Z31" s="116">
        <f t="shared" si="8"/>
        <v>411.88671716895715</v>
      </c>
      <c r="AA31" s="595">
        <f>'звіт 03.19-03.24'!Z31+'[9]побудинковий звіт'!AA31+'[8]побудинковий звіт'!AA31</f>
        <v>273.02399999999994</v>
      </c>
      <c r="AB31" s="595">
        <f>'звіт 03.19-03.24'!AA31+'[9]побудинковий звіт'!AB31+'[8]побудинковий звіт'!AB31</f>
        <v>0</v>
      </c>
      <c r="AC31" s="116">
        <f t="shared" si="9"/>
        <v>-273.02399999999994</v>
      </c>
      <c r="AD31" s="595">
        <f>'звіт 03.19-03.24'!AC31+'[9]побудинковий звіт'!AD31+'[8]побудинковий звіт'!AD31</f>
        <v>2185.7951994670425</v>
      </c>
      <c r="AE31" s="595">
        <f>'звіт 03.19-03.24'!AD31+'[9]побудинковий звіт'!AE31+'[8]побудинковий звіт'!AE31</f>
        <v>4955.0666427860033</v>
      </c>
      <c r="AF31" s="117">
        <f t="shared" si="10"/>
        <v>2769.2714433189608</v>
      </c>
      <c r="AG31" s="91">
        <f t="shared" si="11"/>
        <v>2458.8191994670424</v>
      </c>
      <c r="AH31" s="92">
        <f t="shared" si="11"/>
        <v>5366.9533599549604</v>
      </c>
      <c r="AI31" s="116">
        <f t="shared" si="12"/>
        <v>2908.1341604879181</v>
      </c>
      <c r="AJ31" s="595">
        <f>'звіт 03.19-03.24'!AI31+'[9]побудинковий звіт'!AJ31+'[8]побудинковий звіт'!AJ31</f>
        <v>0</v>
      </c>
      <c r="AK31" s="595">
        <f>'звіт 03.19-03.24'!AJ31+'[9]побудинковий звіт'!AK31+'[8]побудинковий звіт'!AK31</f>
        <v>0</v>
      </c>
      <c r="AL31" s="116">
        <f t="shared" si="13"/>
        <v>0</v>
      </c>
      <c r="AM31" s="595">
        <f>'звіт 03.19-03.24'!AL31+'[9]побудинковий звіт'!AM31+'[8]побудинковий звіт'!AM31</f>
        <v>0</v>
      </c>
      <c r="AN31" s="595">
        <f>'звіт 03.19-03.24'!AM31+'[9]побудинковий звіт'!AN31+'[8]побудинковий звіт'!AN31</f>
        <v>0</v>
      </c>
      <c r="AO31" s="116">
        <f t="shared" si="14"/>
        <v>0</v>
      </c>
      <c r="AP31" s="595">
        <f>'звіт 03.19-03.24'!AO31+'[9]побудинковий звіт'!AP31+'[8]побудинковий звіт'!AP31</f>
        <v>2110.0719944312259</v>
      </c>
      <c r="AQ31" s="595">
        <f>'звіт 03.19-03.24'!AP31+'[9]побудинковий звіт'!AQ31+'[8]побудинковий звіт'!AQ31</f>
        <v>1322.4518393154474</v>
      </c>
      <c r="AR31" s="116">
        <f t="shared" si="15"/>
        <v>-787.62015511577852</v>
      </c>
      <c r="AS31" s="595">
        <f>'звіт 03.19-03.24'!AR31+'[9]побудинковий звіт'!AS31+'[8]побудинковий звіт'!AS31</f>
        <v>26572.535385924337</v>
      </c>
      <c r="AT31" s="595">
        <f>'звіт 03.19-03.24'!AS31+'[9]побудинковий звіт'!AT31+'[8]побудинковий звіт'!AT31</f>
        <v>0</v>
      </c>
      <c r="AU31" s="118">
        <f t="shared" si="16"/>
        <v>-26572.535385924337</v>
      </c>
      <c r="AV31" s="595">
        <f>'звіт 03.19-03.24'!AU31+'[9]побудинковий звіт'!AV31+'[8]побудинковий звіт'!AV31</f>
        <v>0</v>
      </c>
      <c r="AW31" s="595">
        <f>'звіт 03.19-03.24'!AV31+'[9]побудинковий звіт'!AW31+'[8]побудинковий звіт'!AW31</f>
        <v>0</v>
      </c>
      <c r="AX31" s="94">
        <f t="shared" si="17"/>
        <v>0</v>
      </c>
      <c r="AY31" s="595">
        <f>'звіт 03.19-03.24'!AX31+'[9]побудинковий звіт'!AY31+'[8]побудинковий звіт'!AY31</f>
        <v>0</v>
      </c>
      <c r="AZ31" s="595">
        <f>'звіт 03.19-03.24'!AY31+'[9]побудинковий звіт'!AZ31+'[8]побудинковий звіт'!AZ31</f>
        <v>0</v>
      </c>
      <c r="BA31" s="117">
        <f t="shared" si="18"/>
        <v>0</v>
      </c>
      <c r="BB31" s="595">
        <f>'звіт 03.19-03.24'!BA31+'[9]побудинковий звіт'!BB31+'[8]побудинковий звіт'!BB31</f>
        <v>0</v>
      </c>
      <c r="BC31" s="595">
        <f>'звіт 03.19-03.24'!BB31+'[9]побудинковий звіт'!BC31+'[8]побудинковий звіт'!BC31</f>
        <v>0</v>
      </c>
      <c r="BD31" s="94">
        <f t="shared" si="19"/>
        <v>0</v>
      </c>
      <c r="BE31" s="595">
        <f>'звіт 03.19-03.24'!BD31+'[9]побудинковий звіт'!BE31+'[8]побудинковий звіт'!BE31</f>
        <v>0</v>
      </c>
      <c r="BF31" s="595">
        <f>'звіт 03.19-03.24'!BE31+'[9]побудинковий звіт'!BF31+'[8]побудинковий звіт'!BF31</f>
        <v>0</v>
      </c>
      <c r="BG31" s="95">
        <f t="shared" si="20"/>
        <v>0</v>
      </c>
      <c r="BH31" s="595">
        <f>'звіт 03.19-03.24'!BG31+'[9]побудинковий звіт'!BH31+'[8]побудинковий звіт'!BH31</f>
        <v>0</v>
      </c>
      <c r="BI31" s="595">
        <f>'звіт 03.19-03.24'!BH31+'[9]побудинковий звіт'!BI31+'[8]побудинковий звіт'!BI31</f>
        <v>0</v>
      </c>
      <c r="BJ31" s="94">
        <f t="shared" si="21"/>
        <v>0</v>
      </c>
      <c r="BK31" s="595">
        <f>'звіт 03.19-03.24'!BJ31+'[9]побудинковий звіт'!BK31+'[8]побудинковий звіт'!BK31</f>
        <v>0</v>
      </c>
      <c r="BL31" s="595">
        <f>'звіт 03.19-03.24'!BK31+'[9]побудинковий звіт'!BL31+'[8]побудинковий звіт'!BL31</f>
        <v>0</v>
      </c>
      <c r="BM31" s="95">
        <f t="shared" si="22"/>
        <v>0</v>
      </c>
      <c r="BN31" s="595">
        <f>'звіт 03.19-03.24'!BM31+'[9]побудинковий звіт'!BN31+'[8]побудинковий звіт'!BN31</f>
        <v>99.288963932870004</v>
      </c>
      <c r="BO31" s="595">
        <f>'звіт 03.19-03.24'!BN31+'[9]побудинковий звіт'!BO31+'[8]побудинковий звіт'!BO31</f>
        <v>0</v>
      </c>
      <c r="BP31" s="94">
        <f t="shared" si="23"/>
        <v>-99.288963932870004</v>
      </c>
      <c r="BQ31" s="91">
        <f t="shared" si="24"/>
        <v>99.288963932870004</v>
      </c>
      <c r="BR31" s="96">
        <f t="shared" si="24"/>
        <v>0</v>
      </c>
      <c r="BS31" s="94">
        <f t="shared" si="25"/>
        <v>-99.288963932870004</v>
      </c>
      <c r="BT31" s="595">
        <f>'звіт 03.19-03.24'!BS31+'[9]побудинковий звіт'!BT31+'[8]побудинковий звіт'!BT31</f>
        <v>0</v>
      </c>
      <c r="BU31" s="595">
        <f>'звіт 03.19-03.24'!BT31+'[9]побудинковий звіт'!BU31+'[8]побудинковий звіт'!BU31</f>
        <v>0.57681303483037694</v>
      </c>
      <c r="BV31" s="116">
        <f t="shared" si="26"/>
        <v>0.57681303483037694</v>
      </c>
      <c r="BW31" s="595">
        <f>'звіт 03.19-03.24'!BV31+'[9]побудинковий звіт'!BW31+'[8]побудинковий звіт'!BW31</f>
        <v>0</v>
      </c>
      <c r="BX31" s="595">
        <f>'звіт 03.19-03.24'!BW31+'[9]побудинковий звіт'!BX31+'[8]побудинковий звіт'!BX31</f>
        <v>24.497826460888668</v>
      </c>
      <c r="BY31" s="116">
        <f t="shared" si="27"/>
        <v>24.497826460888668</v>
      </c>
      <c r="BZ31" s="595">
        <f>'звіт 03.19-03.24'!BY31+'[9]побудинковий звіт'!BZ31+'[8]побудинковий звіт'!BZ31</f>
        <v>0</v>
      </c>
      <c r="CA31" s="595">
        <f>'звіт 03.19-03.24'!BZ31+'[9]побудинковий звіт'!CA31+'[8]побудинковий звіт'!CA31</f>
        <v>2.1445882411031121E-3</v>
      </c>
      <c r="CB31" s="116">
        <f t="shared" si="28"/>
        <v>2.1445882411031121E-3</v>
      </c>
      <c r="CC31" s="595">
        <f>'звіт 03.19-03.24'!CB31+'[9]побудинковий звіт'!CC31+'[8]побудинковий звіт'!CC31</f>
        <v>0</v>
      </c>
      <c r="CD31" s="595">
        <f>'звіт 03.19-03.24'!CC31+'[9]побудинковий звіт'!CD31+'[8]побудинковий звіт'!CD31</f>
        <v>0</v>
      </c>
      <c r="CE31" s="116">
        <f t="shared" si="29"/>
        <v>0</v>
      </c>
      <c r="CF31" s="595">
        <f>'звіт 03.19-03.24'!CE31+'[9]побудинковий звіт'!CF31+'[8]побудинковий звіт'!CF31</f>
        <v>0</v>
      </c>
      <c r="CG31" s="595">
        <f>'звіт 03.19-03.24'!CF31+'[9]побудинковий звіт'!CG31+'[8]побудинковий звіт'!CG31</f>
        <v>0</v>
      </c>
      <c r="CH31" s="116">
        <f t="shared" si="30"/>
        <v>0</v>
      </c>
      <c r="CI31" s="595">
        <f>'звіт 03.19-03.24'!CH31+'[9]побудинковий звіт'!CI31+'[8]побудинковий звіт'!CI31</f>
        <v>0</v>
      </c>
      <c r="CJ31" s="595">
        <f>'звіт 03.19-03.24'!CI31+'[9]побудинковий звіт'!CJ31+'[8]побудинковий звіт'!CJ31</f>
        <v>0</v>
      </c>
      <c r="CK31" s="116">
        <f t="shared" si="31"/>
        <v>0</v>
      </c>
      <c r="CL31" s="595">
        <f>'звіт 03.19-03.24'!CK31+'[9]побудинковий звіт'!CL31+'[8]побудинковий звіт'!CL31</f>
        <v>0</v>
      </c>
      <c r="CM31" s="595">
        <f>'звіт 03.19-03.24'!CL31+'[9]побудинковий звіт'!CM31+'[8]побудинковий звіт'!CM31</f>
        <v>0</v>
      </c>
      <c r="CN31" s="116">
        <f t="shared" si="32"/>
        <v>0</v>
      </c>
      <c r="CO31" s="88">
        <f t="shared" si="33"/>
        <v>0</v>
      </c>
      <c r="CP31" s="96">
        <f t="shared" si="33"/>
        <v>0</v>
      </c>
      <c r="CQ31" s="116">
        <f t="shared" si="34"/>
        <v>0</v>
      </c>
      <c r="CR31" s="119">
        <f t="shared" si="45"/>
        <v>31240.715543755476</v>
      </c>
      <c r="CS31" s="96">
        <f t="shared" si="45"/>
        <v>6714.4819833543688</v>
      </c>
      <c r="CT31" s="116">
        <f t="shared" si="35"/>
        <v>-24526.233560401106</v>
      </c>
      <c r="CU31" s="91">
        <f t="shared" si="36"/>
        <v>37488.858652506569</v>
      </c>
      <c r="CV31" s="98">
        <f t="shared" si="36"/>
        <v>8057.3783800252422</v>
      </c>
      <c r="CW31" s="117">
        <f t="shared" si="37"/>
        <v>-29431.480272481327</v>
      </c>
      <c r="CX31" s="595">
        <f>'звіт 03.19-03.24'!CW31+'[9]побудинковий звіт'!CX31+'[8]побудинковий звіт'!CX31</f>
        <v>1429.9659529103678</v>
      </c>
      <c r="CY31" s="595">
        <f>'звіт 03.19-03.24'!CX31+'[9]побудинковий звіт'!CY31+'[8]побудинковий звіт'!CY31</f>
        <v>30861.446225391697</v>
      </c>
      <c r="CZ31" s="116">
        <f t="shared" si="38"/>
        <v>29431.480272481331</v>
      </c>
      <c r="DA31" s="99">
        <f>'[8]побудинковий звіт'!DA31</f>
        <v>-29431.480272481334</v>
      </c>
      <c r="DB31" s="8">
        <v>1</v>
      </c>
      <c r="DC31" s="365">
        <f>'[8]побудинковий звіт'!DC31</f>
        <v>538.52</v>
      </c>
      <c r="DD31" s="365">
        <f>'[8]побудинковий звіт'!DD31</f>
        <v>0</v>
      </c>
      <c r="DE31" s="365">
        <f>'[8]побудинковий звіт'!DE31</f>
        <v>-108.83000000000004</v>
      </c>
      <c r="DF31" s="365">
        <f>'[8]побудинковий звіт'!DF31</f>
        <v>0</v>
      </c>
      <c r="DG31" s="101">
        <v>-7984.9123372053855</v>
      </c>
      <c r="DH31" s="297">
        <v>1</v>
      </c>
      <c r="DI31" s="103">
        <f>'[8]побудинковий звіт'!DK31</f>
        <v>2.5607006018161433</v>
      </c>
      <c r="DJ31" s="103">
        <f>'[8]побудинковий звіт'!DL31</f>
        <v>0</v>
      </c>
      <c r="DK31" s="103">
        <f>'[8]побудинковий звіт'!DM31</f>
        <v>2.5607006018161433</v>
      </c>
      <c r="DL31" s="104">
        <f>F31*DI31</f>
        <v>647.34511213912106</v>
      </c>
      <c r="DM31" s="104">
        <f>H31*DK31</f>
        <v>0</v>
      </c>
      <c r="DN31" s="105">
        <f t="shared" si="39"/>
        <v>647.34511213912106</v>
      </c>
      <c r="DO31" s="2"/>
      <c r="DP31" s="104">
        <f>'[10]побудинковий звіт'!DR31</f>
        <v>647.35</v>
      </c>
      <c r="DQ31" s="104">
        <f>'[10]побудинковий звіт'!DS31</f>
        <v>0</v>
      </c>
      <c r="DR31" s="104">
        <f t="shared" si="40"/>
        <v>647.35</v>
      </c>
      <c r="DS31" s="106"/>
      <c r="DT31" s="104"/>
      <c r="DU31" s="479">
        <f>'звіт 03.19-03.24'!DV31+'[9]побудинковий звіт'!DW31+'[8]побудинковий звіт'!DW31</f>
        <v>0</v>
      </c>
      <c r="DV31" s="2">
        <f>'[9]побудинковий звіт'!DX31+'[8]побудинковий звіт'!DX31</f>
        <v>0</v>
      </c>
      <c r="DW31" s="77">
        <f t="shared" si="41"/>
        <v>32006.189219828648</v>
      </c>
      <c r="DX31" s="77">
        <f t="shared" si="42"/>
        <v>0</v>
      </c>
      <c r="DY31" s="427">
        <f t="shared" si="43"/>
        <v>-108.83000000000004</v>
      </c>
      <c r="DZ31" s="161">
        <f>'[10]побудинковий звіт'!DY31</f>
        <v>592.07393549780068</v>
      </c>
      <c r="EB31" s="110">
        <v>3904</v>
      </c>
      <c r="EC31" s="111">
        <f t="shared" si="44"/>
        <v>-4080.9123372053855</v>
      </c>
      <c r="EE31" s="112">
        <v>-11059.55957499057</v>
      </c>
      <c r="EG31" s="99">
        <v>-16342.291623912392</v>
      </c>
    </row>
    <row r="32" spans="1:137" ht="19.95" customHeight="1" x14ac:dyDescent="0.3">
      <c r="A32" s="81">
        <v>150000672</v>
      </c>
      <c r="B32" s="82"/>
      <c r="C32" s="123" t="s">
        <v>499</v>
      </c>
      <c r="D32" s="123" t="s">
        <v>500</v>
      </c>
      <c r="E32" s="84">
        <f t="shared" si="2"/>
        <v>3175.9</v>
      </c>
      <c r="F32" s="597">
        <f>'[8]побудинковий звіт'!F32</f>
        <v>3108.9</v>
      </c>
      <c r="G32" s="104">
        <f>'[8]побудинковий звіт'!G32</f>
        <v>0</v>
      </c>
      <c r="H32" s="598">
        <f>'[8]побудинковий звіт'!H32</f>
        <v>67</v>
      </c>
      <c r="I32" s="595">
        <f>'звіт 03.19-03.24'!H32+'[9]побудинковий звіт'!I32+'[8]побудинковий звіт'!I32</f>
        <v>90877.465859973599</v>
      </c>
      <c r="J32" s="595">
        <f>'звіт 03.19-03.24'!I32+'[9]побудинковий звіт'!J32+'[8]побудинковий звіт'!J32</f>
        <v>90996.864901726163</v>
      </c>
      <c r="K32" s="116">
        <f t="shared" si="3"/>
        <v>119.39904175256379</v>
      </c>
      <c r="L32" s="595">
        <f>'звіт 03.19-03.24'!K32+'[9]побудинковий звіт'!L32+'[8]побудинковий звіт'!L32</f>
        <v>18184.367647336949</v>
      </c>
      <c r="M32" s="595">
        <f>'звіт 03.19-03.24'!L32+'[9]побудинковий звіт'!M32+'[8]побудинковий звіт'!M32</f>
        <v>17755.440828245279</v>
      </c>
      <c r="N32" s="116">
        <f t="shared" si="4"/>
        <v>-428.92681909167004</v>
      </c>
      <c r="O32" s="595">
        <f>'звіт 03.19-03.24'!N32+'[9]побудинковий звіт'!O32+'[8]побудинковий звіт'!O32</f>
        <v>30342.874943195096</v>
      </c>
      <c r="P32" s="595">
        <f>'звіт 03.19-03.24'!O32+'[9]побудинковий звіт'!P32+'[8]побудинковий звіт'!P32</f>
        <v>29403.00433586536</v>
      </c>
      <c r="Q32" s="116">
        <f t="shared" si="5"/>
        <v>-939.87060732973623</v>
      </c>
      <c r="R32" s="595">
        <f>'звіт 03.19-03.24'!Q32+'[9]побудинковий звіт'!R32+'[8]побудинковий звіт'!R32</f>
        <v>0</v>
      </c>
      <c r="S32" s="595">
        <f>'звіт 03.19-03.24'!R32+'[9]побудинковий звіт'!S32+'[8]побудинковий звіт'!S32</f>
        <v>0</v>
      </c>
      <c r="T32" s="116">
        <f t="shared" si="6"/>
        <v>0</v>
      </c>
      <c r="U32" s="595">
        <f>'звіт 03.19-03.24'!T32+'[9]побудинковий звіт'!U32+'[8]побудинковий звіт'!U32</f>
        <v>1957.1850347421914</v>
      </c>
      <c r="V32" s="595">
        <f>'звіт 03.19-03.24'!U32+'[9]побудинковий звіт'!V32+'[8]побудинковий звіт'!V32</f>
        <v>1020.0563384415782</v>
      </c>
      <c r="W32" s="116">
        <f t="shared" si="7"/>
        <v>-937.12869630061323</v>
      </c>
      <c r="X32" s="595">
        <f>'звіт 03.19-03.24'!W32+'[9]побудинковий звіт'!X32+'[8]побудинковий звіт'!X32</f>
        <v>48039.64928218678</v>
      </c>
      <c r="Y32" s="595">
        <f>'звіт 03.19-03.24'!X32+'[9]побудинковий звіт'!Y32+'[8]побудинковий звіт'!Y32</f>
        <v>44308.472101923311</v>
      </c>
      <c r="Z32" s="116">
        <f t="shared" si="8"/>
        <v>-3731.1771802634685</v>
      </c>
      <c r="AA32" s="595">
        <f>'звіт 03.19-03.24'!Z32+'[9]побудинковий звіт'!AA32+'[8]побудинковий звіт'!AA32</f>
        <v>3471.389999999999</v>
      </c>
      <c r="AB32" s="595">
        <f>'звіт 03.19-03.24'!AA32+'[9]побудинковий звіт'!AB32+'[8]побудинковий звіт'!AB32</f>
        <v>0</v>
      </c>
      <c r="AC32" s="116">
        <f t="shared" si="9"/>
        <v>-3471.389999999999</v>
      </c>
      <c r="AD32" s="595">
        <f>'звіт 03.19-03.24'!AC32+'[9]побудинковий звіт'!AD32+'[8]побудинковий звіт'!AD32</f>
        <v>95786.554260015284</v>
      </c>
      <c r="AE32" s="595">
        <f>'звіт 03.19-03.24'!AD32+'[9]побудинковий звіт'!AE32+'[8]побудинковий звіт'!AE32</f>
        <v>104420.32687018851</v>
      </c>
      <c r="AF32" s="117">
        <f t="shared" si="10"/>
        <v>8633.772610173226</v>
      </c>
      <c r="AG32" s="91">
        <f t="shared" si="11"/>
        <v>288659.48702744988</v>
      </c>
      <c r="AH32" s="92">
        <f t="shared" si="11"/>
        <v>287904.16537639021</v>
      </c>
      <c r="AI32" s="116">
        <f t="shared" si="12"/>
        <v>-755.32165105966851</v>
      </c>
      <c r="AJ32" s="595">
        <f>'звіт 03.19-03.24'!AI32+'[9]побудинковий звіт'!AJ32+'[8]побудинковий звіт'!AJ32</f>
        <v>0</v>
      </c>
      <c r="AK32" s="595">
        <f>'звіт 03.19-03.24'!AJ32+'[9]побудинковий звіт'!AK32+'[8]побудинковий звіт'!AK32</f>
        <v>0</v>
      </c>
      <c r="AL32" s="116">
        <f t="shared" si="13"/>
        <v>0</v>
      </c>
      <c r="AM32" s="595">
        <f>'звіт 03.19-03.24'!AL32+'[9]побудинковий звіт'!AM32+'[8]побудинковий звіт'!AM32</f>
        <v>0</v>
      </c>
      <c r="AN32" s="595">
        <f>'звіт 03.19-03.24'!AM32+'[9]побудинковий звіт'!AN32+'[8]побудинковий звіт'!AN32</f>
        <v>0</v>
      </c>
      <c r="AO32" s="116">
        <f t="shared" si="14"/>
        <v>0</v>
      </c>
      <c r="AP32" s="595">
        <f>'звіт 03.19-03.24'!AO32+'[9]побудинковий звіт'!AP32+'[8]побудинковий звіт'!AP32</f>
        <v>61780.095903268251</v>
      </c>
      <c r="AQ32" s="595">
        <f>'звіт 03.19-03.24'!AP32+'[9]побудинковий звіт'!AQ32+'[8]побудинковий звіт'!AQ32</f>
        <v>55392.153106004516</v>
      </c>
      <c r="AR32" s="116">
        <f t="shared" si="15"/>
        <v>-6387.942797263735</v>
      </c>
      <c r="AS32" s="595">
        <f>'звіт 03.19-03.24'!AR32+'[9]побудинковий звіт'!AS32+'[8]побудинковий звіт'!AS32</f>
        <v>282059.82026525389</v>
      </c>
      <c r="AT32" s="595">
        <f>'звіт 03.19-03.24'!AS32+'[9]побудинковий звіт'!AT32+'[8]побудинковий звіт'!AT32</f>
        <v>218105.57557559712</v>
      </c>
      <c r="AU32" s="118">
        <f t="shared" si="16"/>
        <v>-63954.244689656771</v>
      </c>
      <c r="AV32" s="595">
        <f>'звіт 03.19-03.24'!AU32+'[9]побудинковий звіт'!AV32+'[8]побудинковий звіт'!AV32</f>
        <v>20377.392552113779</v>
      </c>
      <c r="AW32" s="595">
        <f>'звіт 03.19-03.24'!AV32+'[9]побудинковий звіт'!AW32+'[8]побудинковий звіт'!AW32</f>
        <v>8909.5454319870623</v>
      </c>
      <c r="AX32" s="94">
        <f t="shared" si="17"/>
        <v>-11467.847120126717</v>
      </c>
      <c r="AY32" s="595">
        <f>'звіт 03.19-03.24'!AX32+'[9]побудинковий звіт'!AY32+'[8]побудинковий звіт'!AY32</f>
        <v>30276.762047231266</v>
      </c>
      <c r="AZ32" s="595">
        <f>'звіт 03.19-03.24'!AY32+'[9]побудинковий звіт'!AZ32+'[8]побудинковий звіт'!AZ32</f>
        <v>2334.92</v>
      </c>
      <c r="BA32" s="117">
        <f t="shared" si="18"/>
        <v>-27941.842047231265</v>
      </c>
      <c r="BB32" s="595">
        <f>'звіт 03.19-03.24'!BA32+'[9]побудинковий звіт'!BB32+'[8]побудинковий звіт'!BB32</f>
        <v>13319.130054108524</v>
      </c>
      <c r="BC32" s="595">
        <f>'звіт 03.19-03.24'!BB32+'[9]побудинковий звіт'!BC32+'[8]побудинковий звіт'!BC32</f>
        <v>22624.80157793939</v>
      </c>
      <c r="BD32" s="94">
        <f t="shared" si="19"/>
        <v>9305.6715238308661</v>
      </c>
      <c r="BE32" s="595">
        <f>'звіт 03.19-03.24'!BD32+'[9]побудинковий звіт'!BE32+'[8]побудинковий звіт'!BE32</f>
        <v>0</v>
      </c>
      <c r="BF32" s="595">
        <f>'звіт 03.19-03.24'!BE32+'[9]побудинковий звіт'!BF32+'[8]побудинковий звіт'!BF32</f>
        <v>0</v>
      </c>
      <c r="BG32" s="95">
        <f t="shared" si="20"/>
        <v>0</v>
      </c>
      <c r="BH32" s="595">
        <f>'звіт 03.19-03.24'!BG32+'[9]побудинковий звіт'!BH32+'[8]побудинковий звіт'!BH32</f>
        <v>1153.5145386485431</v>
      </c>
      <c r="BI32" s="595">
        <f>'звіт 03.19-03.24'!BH32+'[9]побудинковий звіт'!BI32+'[8]побудинковий звіт'!BI32</f>
        <v>2948.7625493858854</v>
      </c>
      <c r="BJ32" s="94">
        <f t="shared" si="21"/>
        <v>1795.2480107373424</v>
      </c>
      <c r="BK32" s="595">
        <f>'звіт 03.19-03.24'!BJ32+'[9]побудинковий звіт'!BK32+'[8]побудинковий звіт'!BK32</f>
        <v>15193.23556297026</v>
      </c>
      <c r="BL32" s="595">
        <f>'звіт 03.19-03.24'!BK32+'[9]побудинковий звіт'!BL32+'[8]побудинковий звіт'!BL32</f>
        <v>400.47451438863499</v>
      </c>
      <c r="BM32" s="95">
        <f t="shared" si="22"/>
        <v>-14792.761048581624</v>
      </c>
      <c r="BN32" s="595">
        <f>'звіт 03.19-03.24'!BM32+'[9]побудинковий звіт'!BN32+'[8]побудинковий звіт'!BN32</f>
        <v>7668.0264104923463</v>
      </c>
      <c r="BO32" s="595">
        <f>'звіт 03.19-03.24'!BN32+'[9]побудинковий звіт'!BO32+'[8]побудинковий звіт'!BO32</f>
        <v>3582.6837588106009</v>
      </c>
      <c r="BP32" s="94">
        <f t="shared" si="23"/>
        <v>-4085.3426516817453</v>
      </c>
      <c r="BQ32" s="91">
        <f t="shared" si="24"/>
        <v>87988.061165564708</v>
      </c>
      <c r="BR32" s="96">
        <f t="shared" si="24"/>
        <v>40801.187832511569</v>
      </c>
      <c r="BS32" s="94">
        <f t="shared" si="25"/>
        <v>-47186.87333305314</v>
      </c>
      <c r="BT32" s="595">
        <f>'звіт 03.19-03.24'!BS32+'[9]побудинковий звіт'!BT32+'[8]побудинковий звіт'!BT32</f>
        <v>143870.26881673798</v>
      </c>
      <c r="BU32" s="595">
        <f>'звіт 03.19-03.24'!BT32+'[9]побудинковий звіт'!BU32+'[8]побудинковий звіт'!BU32</f>
        <v>270207.02458044811</v>
      </c>
      <c r="BV32" s="116">
        <f t="shared" si="26"/>
        <v>126336.75576371013</v>
      </c>
      <c r="BW32" s="595">
        <f>'звіт 03.19-03.24'!BV32+'[9]побудинковий звіт'!BW32+'[8]побудинковий звіт'!BW32</f>
        <v>87689.703194892878</v>
      </c>
      <c r="BX32" s="595">
        <f>'звіт 03.19-03.24'!BW32+'[9]побудинковий звіт'!BX32+'[8]побудинковий звіт'!BX32</f>
        <v>91064.928322282067</v>
      </c>
      <c r="BY32" s="116">
        <f t="shared" si="27"/>
        <v>3375.2251273891889</v>
      </c>
      <c r="BZ32" s="595">
        <f>'звіт 03.19-03.24'!BY32+'[9]побудинковий звіт'!BZ32+'[8]побудинковий звіт'!BZ32</f>
        <v>70694.434322112313</v>
      </c>
      <c r="CA32" s="595">
        <f>'звіт 03.19-03.24'!BZ32+'[9]побудинковий звіт'!CA32+'[8]побудинковий звіт'!CA32</f>
        <v>37030.174564285233</v>
      </c>
      <c r="CB32" s="116">
        <f t="shared" si="28"/>
        <v>-33664.25975782708</v>
      </c>
      <c r="CC32" s="595">
        <f>'звіт 03.19-03.24'!CB32+'[9]побудинковий звіт'!CC32+'[8]побудинковий звіт'!CC32</f>
        <v>6989.1858318950126</v>
      </c>
      <c r="CD32" s="595">
        <f>'звіт 03.19-03.24'!CC32+'[9]побудинковий звіт'!CD32+'[8]побудинковий звіт'!CD32</f>
        <v>7115.2848730643091</v>
      </c>
      <c r="CE32" s="116">
        <f t="shared" si="29"/>
        <v>126.09904116929647</v>
      </c>
      <c r="CF32" s="595">
        <f>'звіт 03.19-03.24'!CE32+'[9]побудинковий звіт'!CF32+'[8]побудинковий звіт'!CF32</f>
        <v>859.65117579024763</v>
      </c>
      <c r="CG32" s="595">
        <f>'звіт 03.19-03.24'!CF32+'[9]побудинковий звіт'!CG32+'[8]побудинковий звіт'!CG32</f>
        <v>0</v>
      </c>
      <c r="CH32" s="116">
        <f t="shared" si="30"/>
        <v>-859.65117579024763</v>
      </c>
      <c r="CI32" s="595">
        <f>'звіт 03.19-03.24'!CH32+'[9]побудинковий звіт'!CI32+'[8]побудинковий звіт'!CI32</f>
        <v>66145.515766676734</v>
      </c>
      <c r="CJ32" s="595">
        <f>'звіт 03.19-03.24'!CI32+'[9]побудинковий звіт'!CJ32+'[8]побудинковий звіт'!CJ32</f>
        <v>55477.994702733267</v>
      </c>
      <c r="CK32" s="116">
        <f t="shared" si="31"/>
        <v>-10667.521063943466</v>
      </c>
      <c r="CL32" s="595">
        <f>'звіт 03.19-03.24'!CK32+'[9]побудинковий звіт'!CL32+'[8]побудинковий звіт'!CL32</f>
        <v>0</v>
      </c>
      <c r="CM32" s="595">
        <f>'звіт 03.19-03.24'!CL32+'[9]побудинковий звіт'!CM32+'[8]побудинковий звіт'!CM32</f>
        <v>0</v>
      </c>
      <c r="CN32" s="116">
        <f t="shared" si="32"/>
        <v>0</v>
      </c>
      <c r="CO32" s="88">
        <f t="shared" si="33"/>
        <v>66145.515766676734</v>
      </c>
      <c r="CP32" s="96">
        <f t="shared" si="33"/>
        <v>55477.994702733267</v>
      </c>
      <c r="CQ32" s="116">
        <f t="shared" si="34"/>
        <v>-10667.521063943466</v>
      </c>
      <c r="CR32" s="119">
        <f t="shared" si="45"/>
        <v>1096736.2234696418</v>
      </c>
      <c r="CS32" s="96">
        <f t="shared" si="45"/>
        <v>1063098.4889333164</v>
      </c>
      <c r="CT32" s="116">
        <f t="shared" si="35"/>
        <v>-33637.734536325326</v>
      </c>
      <c r="CU32" s="91">
        <f t="shared" si="36"/>
        <v>1316083.4681635702</v>
      </c>
      <c r="CV32" s="98">
        <f t="shared" si="36"/>
        <v>1275718.1867199796</v>
      </c>
      <c r="CW32" s="117">
        <f t="shared" si="37"/>
        <v>-40365.281443590531</v>
      </c>
      <c r="CX32" s="595">
        <f>'звіт 03.19-03.24'!CW32+'[9]побудинковий звіт'!CX32+'[8]побудинковий звіт'!CX32</f>
        <v>64447.142847458235</v>
      </c>
      <c r="CY32" s="595">
        <f>'звіт 03.19-03.24'!CX32+'[9]побудинковий звіт'!CY32+'[8]побудинковий звіт'!CY32</f>
        <v>104812.4242910488</v>
      </c>
      <c r="CZ32" s="116">
        <f t="shared" si="38"/>
        <v>40365.28144359056</v>
      </c>
      <c r="DA32" s="99">
        <f>'[8]побудинковий звіт'!DA32</f>
        <v>-40365.281443590815</v>
      </c>
      <c r="DB32" s="8">
        <v>2</v>
      </c>
      <c r="DC32" s="365">
        <f>'[8]побудинковий звіт'!DC32</f>
        <v>63807.67</v>
      </c>
      <c r="DD32" s="365">
        <f>'[8]побудинковий звіт'!DD32</f>
        <v>449.65</v>
      </c>
      <c r="DE32" s="365">
        <f>'[8]побудинковий звіт'!DE32</f>
        <v>40968.899999999994</v>
      </c>
      <c r="DF32" s="365">
        <f>'[8]побудинковий звіт'!DF32</f>
        <v>0</v>
      </c>
      <c r="DG32" s="101">
        <v>5475.1732957633794</v>
      </c>
      <c r="DH32" s="298">
        <v>5</v>
      </c>
      <c r="DI32" s="103">
        <f>'[8]побудинковий звіт'!DK32</f>
        <v>7.3386760550632193</v>
      </c>
      <c r="DJ32" s="103">
        <f>'[8]побудинковий звіт'!DL32</f>
        <v>0</v>
      </c>
      <c r="DK32" s="103">
        <f>'[8]побудинковий звіт'!DM32</f>
        <v>6.7111618696802582</v>
      </c>
      <c r="DL32" s="104">
        <f>F32*DI32</f>
        <v>22815.209987586044</v>
      </c>
      <c r="DM32" s="104">
        <f>H32*DK32</f>
        <v>449.64784526857727</v>
      </c>
      <c r="DN32" s="105">
        <f t="shared" si="39"/>
        <v>23264.857832854621</v>
      </c>
      <c r="DO32" s="2"/>
      <c r="DP32" s="104">
        <f>'[10]побудинковий звіт'!DR32</f>
        <v>22839.5</v>
      </c>
      <c r="DQ32" s="104">
        <f>'[10]побудинковий звіт'!DS32</f>
        <v>449.65</v>
      </c>
      <c r="DR32" s="104">
        <f t="shared" si="40"/>
        <v>23289.15</v>
      </c>
      <c r="DS32" s="106"/>
      <c r="DT32" s="104"/>
      <c r="DU32" s="479">
        <f>'звіт 03.19-03.24'!DV32+'[9]побудинковий звіт'!DW32+'[8]побудинковий звіт'!DW32</f>
        <v>4140.4799999999996</v>
      </c>
      <c r="DV32" s="2">
        <f>'[9]побудинковий звіт'!DX32+'[8]побудинковий звіт'!DX32</f>
        <v>0</v>
      </c>
      <c r="DW32" s="77">
        <f t="shared" si="41"/>
        <v>444057.45771698229</v>
      </c>
      <c r="DX32" s="77">
        <f t="shared" si="42"/>
        <v>310688.11608973041</v>
      </c>
      <c r="DY32" s="427">
        <f t="shared" si="43"/>
        <v>40968.899999999994</v>
      </c>
      <c r="DZ32" s="161">
        <f>'[10]побудинковий звіт'!DY32</f>
        <v>8003.1066110951251</v>
      </c>
      <c r="EB32" s="110">
        <v>39266</v>
      </c>
      <c r="EC32" s="111">
        <f t="shared" si="44"/>
        <v>44741.173295763379</v>
      </c>
      <c r="EE32" s="112">
        <v>-17934.00032145864</v>
      </c>
      <c r="EG32" s="99">
        <v>-60165.247196944278</v>
      </c>
    </row>
    <row r="33" spans="1:137" ht="19.95" customHeight="1" x14ac:dyDescent="0.3">
      <c r="A33" s="81">
        <v>150000673</v>
      </c>
      <c r="B33" s="82" t="s">
        <v>502</v>
      </c>
      <c r="C33" s="114" t="s">
        <v>503</v>
      </c>
      <c r="D33" s="114" t="s">
        <v>504</v>
      </c>
      <c r="E33" s="84">
        <f t="shared" si="2"/>
        <v>602.5</v>
      </c>
      <c r="F33" s="597">
        <f>'[8]побудинковий звіт'!F33</f>
        <v>602.5</v>
      </c>
      <c r="G33" s="104">
        <f>'[8]побудинковий звіт'!G33</f>
        <v>0</v>
      </c>
      <c r="H33" s="598">
        <f>'[8]побудинковий звіт'!H33</f>
        <v>0</v>
      </c>
      <c r="I33" s="595">
        <f>'звіт 03.19-03.24'!H33+'[9]побудинковий звіт'!I33+'[8]побудинковий звіт'!I33</f>
        <v>24627.163726178525</v>
      </c>
      <c r="J33" s="595">
        <f>'звіт 03.19-03.24'!I33+'[9]побудинковий звіт'!J33+'[8]побудинковий звіт'!J33</f>
        <v>24311.830213182162</v>
      </c>
      <c r="K33" s="116">
        <f t="shared" si="3"/>
        <v>-315.33351299636342</v>
      </c>
      <c r="L33" s="595">
        <f>'звіт 03.19-03.24'!K33+'[9]побудинковий звіт'!L33+'[8]побудинковий звіт'!L33</f>
        <v>4366.6101967413651</v>
      </c>
      <c r="M33" s="595">
        <f>'звіт 03.19-03.24'!L33+'[9]побудинковий звіт'!M33+'[8]побудинковий звіт'!M33</f>
        <v>4258.805739995033</v>
      </c>
      <c r="N33" s="116">
        <f t="shared" si="4"/>
        <v>-107.80445674633211</v>
      </c>
      <c r="O33" s="595">
        <f>'звіт 03.19-03.24'!N33+'[9]побудинковий звіт'!O33+'[8]побудинковий звіт'!O33</f>
        <v>5712.0060301402264</v>
      </c>
      <c r="P33" s="595">
        <f>'звіт 03.19-03.24'!O33+'[9]побудинковий звіт'!P33+'[8]побудинковий звіт'!P33</f>
        <v>5536.9165435598916</v>
      </c>
      <c r="Q33" s="116">
        <f t="shared" si="5"/>
        <v>-175.08948658033478</v>
      </c>
      <c r="R33" s="595">
        <f>'звіт 03.19-03.24'!Q33+'[9]побудинковий звіт'!R33+'[8]побудинковий звіт'!R33</f>
        <v>0</v>
      </c>
      <c r="S33" s="595">
        <f>'звіт 03.19-03.24'!R33+'[9]побудинковий звіт'!S33+'[8]побудинковий звіт'!S33</f>
        <v>0</v>
      </c>
      <c r="T33" s="116">
        <f t="shared" si="6"/>
        <v>0</v>
      </c>
      <c r="U33" s="595">
        <f>'звіт 03.19-03.24'!T33+'[9]побудинковий звіт'!U33+'[8]побудинковий звіт'!U33</f>
        <v>0</v>
      </c>
      <c r="V33" s="595">
        <f>'звіт 03.19-03.24'!U33+'[9]побудинковий звіт'!V33+'[8]побудинковий звіт'!V33</f>
        <v>0</v>
      </c>
      <c r="W33" s="116">
        <f t="shared" si="7"/>
        <v>0</v>
      </c>
      <c r="X33" s="595">
        <f>'звіт 03.19-03.24'!W33+'[9]побудинковий звіт'!X33+'[8]побудинковий звіт'!X33</f>
        <v>7720.5049721933465</v>
      </c>
      <c r="Y33" s="595">
        <f>'звіт 03.19-03.24'!X33+'[9]побудинковий звіт'!Y33+'[8]побудинковий звіт'!Y33</f>
        <v>8169.4415260862679</v>
      </c>
      <c r="Z33" s="116">
        <f t="shared" si="8"/>
        <v>448.93655389292144</v>
      </c>
      <c r="AA33" s="595">
        <f>'звіт 03.19-03.24'!Z33+'[9]побудинковий звіт'!AA33+'[8]побудинковий звіт'!AA33</f>
        <v>651.56399999999996</v>
      </c>
      <c r="AB33" s="595">
        <f>'звіт 03.19-03.24'!AA33+'[9]побудинковий звіт'!AB33+'[8]побудинковий звіт'!AB33</f>
        <v>0</v>
      </c>
      <c r="AC33" s="116">
        <f t="shared" si="9"/>
        <v>-651.56399999999996</v>
      </c>
      <c r="AD33" s="595">
        <f>'звіт 03.19-03.24'!AC33+'[9]побудинковий звіт'!AD33+'[8]побудинковий звіт'!AD33</f>
        <v>18095.913795183489</v>
      </c>
      <c r="AE33" s="595">
        <f>'звіт 03.19-03.24'!AD33+'[9]побудинковий звіт'!AE33+'[8]побудинковий звіт'!AE33</f>
        <v>19799.95238873507</v>
      </c>
      <c r="AF33" s="117">
        <f t="shared" si="10"/>
        <v>1704.0385935515806</v>
      </c>
      <c r="AG33" s="91">
        <f t="shared" si="11"/>
        <v>61173.762720436949</v>
      </c>
      <c r="AH33" s="92">
        <f t="shared" si="11"/>
        <v>62076.946411558427</v>
      </c>
      <c r="AI33" s="116">
        <f t="shared" si="12"/>
        <v>903.18369112147775</v>
      </c>
      <c r="AJ33" s="595">
        <f>'звіт 03.19-03.24'!AI33+'[9]побудинковий звіт'!AJ33+'[8]побудинковий звіт'!AJ33</f>
        <v>0</v>
      </c>
      <c r="AK33" s="595">
        <f>'звіт 03.19-03.24'!AJ33+'[9]побудинковий звіт'!AK33+'[8]побудинковий звіт'!AK33</f>
        <v>0</v>
      </c>
      <c r="AL33" s="116">
        <f t="shared" si="13"/>
        <v>0</v>
      </c>
      <c r="AM33" s="595">
        <f>'звіт 03.19-03.24'!AL33+'[9]побудинковий звіт'!AM33+'[8]побудинковий звіт'!AM33</f>
        <v>0</v>
      </c>
      <c r="AN33" s="595">
        <f>'звіт 03.19-03.24'!AM33+'[9]побудинковий звіт'!AN33+'[8]побудинковий звіт'!AN33</f>
        <v>0</v>
      </c>
      <c r="AO33" s="116">
        <f t="shared" si="14"/>
        <v>0</v>
      </c>
      <c r="AP33" s="595">
        <f>'звіт 03.19-03.24'!AO33+'[9]побудинковий звіт'!AP33+'[8]побудинковий звіт'!AP33</f>
        <v>10655.841456693386</v>
      </c>
      <c r="AQ33" s="595">
        <f>'звіт 03.19-03.24'!AP33+'[9]побудинковий звіт'!AQ33+'[8]побудинковий звіт'!AQ33</f>
        <v>9104.2049482883704</v>
      </c>
      <c r="AR33" s="116">
        <f t="shared" si="15"/>
        <v>-1551.6365084050158</v>
      </c>
      <c r="AS33" s="595">
        <f>'звіт 03.19-03.24'!AR33+'[9]побудинковий звіт'!AS33+'[8]побудинковий звіт'!AS33</f>
        <v>59897.686731205831</v>
      </c>
      <c r="AT33" s="595">
        <f>'звіт 03.19-03.24'!AS33+'[9]побудинковий звіт'!AT33+'[8]побудинковий звіт'!AT33</f>
        <v>48603.633455211348</v>
      </c>
      <c r="AU33" s="118">
        <f t="shared" si="16"/>
        <v>-11294.053275994484</v>
      </c>
      <c r="AV33" s="595">
        <f>'звіт 03.19-03.24'!AU33+'[9]побудинковий звіт'!AV33+'[8]побудинковий звіт'!AV33</f>
        <v>6320.8313878834188</v>
      </c>
      <c r="AW33" s="595">
        <f>'звіт 03.19-03.24'!AV33+'[9]побудинковий звіт'!AW33+'[8]побудинковий звіт'!AW33</f>
        <v>519</v>
      </c>
      <c r="AX33" s="94">
        <f t="shared" si="17"/>
        <v>-5801.8313878834188</v>
      </c>
      <c r="AY33" s="595">
        <f>'звіт 03.19-03.24'!AX33+'[9]побудинковий звіт'!AY33+'[8]побудинковий звіт'!AY33</f>
        <v>7123.0796262935382</v>
      </c>
      <c r="AZ33" s="595">
        <f>'звіт 03.19-03.24'!AY33+'[9]побудинковий звіт'!AZ33+'[8]побудинковий звіт'!AZ33</f>
        <v>0</v>
      </c>
      <c r="BA33" s="117">
        <f t="shared" si="18"/>
        <v>-7123.0796262935382</v>
      </c>
      <c r="BB33" s="595">
        <f>'звіт 03.19-03.24'!BA33+'[9]побудинковий звіт'!BB33+'[8]побудинковий звіт'!BB33</f>
        <v>2523.9462615538218</v>
      </c>
      <c r="BC33" s="595">
        <f>'звіт 03.19-03.24'!BB33+'[9]побудинковий звіт'!BC33+'[8]побудинковий звіт'!BC33</f>
        <v>1877</v>
      </c>
      <c r="BD33" s="94">
        <f t="shared" si="19"/>
        <v>-646.94626155382184</v>
      </c>
      <c r="BE33" s="595">
        <f>'звіт 03.19-03.24'!BD33+'[9]побудинковий звіт'!BE33+'[8]побудинковий звіт'!BE33</f>
        <v>0</v>
      </c>
      <c r="BF33" s="595">
        <f>'звіт 03.19-03.24'!BE33+'[9]побудинковий звіт'!BF33+'[8]побудинковий звіт'!BF33</f>
        <v>0</v>
      </c>
      <c r="BG33" s="95">
        <f t="shared" si="20"/>
        <v>0</v>
      </c>
      <c r="BH33" s="595">
        <f>'звіт 03.19-03.24'!BG33+'[9]побудинковий звіт'!BH33+'[8]побудинковий звіт'!BH33</f>
        <v>0</v>
      </c>
      <c r="BI33" s="595">
        <f>'звіт 03.19-03.24'!BH33+'[9]побудинковий звіт'!BI33+'[8]побудинковий звіт'!BI33</f>
        <v>0</v>
      </c>
      <c r="BJ33" s="94">
        <f t="shared" si="21"/>
        <v>0</v>
      </c>
      <c r="BK33" s="595">
        <f>'звіт 03.19-03.24'!BJ33+'[9]побудинковий звіт'!BK33+'[8]побудинковий звіт'!BK33</f>
        <v>1633.461815218036</v>
      </c>
      <c r="BL33" s="595">
        <f>'звіт 03.19-03.24'!BK33+'[9]побудинковий звіт'!BL33+'[8]побудинковий звіт'!BL33</f>
        <v>711</v>
      </c>
      <c r="BM33" s="95">
        <f t="shared" si="22"/>
        <v>-922.46181521803601</v>
      </c>
      <c r="BN33" s="595">
        <f>'звіт 03.19-03.24'!BM33+'[9]побудинковий звіт'!BN33+'[8]побудинковий звіт'!BN33</f>
        <v>424.10301437585554</v>
      </c>
      <c r="BO33" s="595">
        <f>'звіт 03.19-03.24'!BN33+'[9]побудинковий звіт'!BO33+'[8]побудинковий звіт'!BO33</f>
        <v>0</v>
      </c>
      <c r="BP33" s="94">
        <f t="shared" si="23"/>
        <v>-424.10301437585554</v>
      </c>
      <c r="BQ33" s="91">
        <f t="shared" si="24"/>
        <v>18025.422105324669</v>
      </c>
      <c r="BR33" s="96">
        <f t="shared" si="24"/>
        <v>3107</v>
      </c>
      <c r="BS33" s="94">
        <f t="shared" si="25"/>
        <v>-14918.422105324669</v>
      </c>
      <c r="BT33" s="595">
        <f>'звіт 03.19-03.24'!BS33+'[9]побудинковий звіт'!BT33+'[8]побудинковий звіт'!BT33</f>
        <v>59516.377877032071</v>
      </c>
      <c r="BU33" s="595">
        <f>'звіт 03.19-03.24'!BT33+'[9]побудинковий звіт'!BU33+'[8]побудинковий звіт'!BU33</f>
        <v>75528.924966338585</v>
      </c>
      <c r="BV33" s="116">
        <f t="shared" si="26"/>
        <v>16012.547089306514</v>
      </c>
      <c r="BW33" s="595">
        <f>'звіт 03.19-03.24'!BV33+'[9]побудинковий звіт'!BW33+'[8]побудинковий звіт'!BW33</f>
        <v>31446.76281009645</v>
      </c>
      <c r="BX33" s="595">
        <f>'звіт 03.19-03.24'!BW33+'[9]побудинковий звіт'!BX33+'[8]побудинковий звіт'!BX33</f>
        <v>33158.90945804779</v>
      </c>
      <c r="BY33" s="116">
        <f t="shared" si="27"/>
        <v>1712.1466479513401</v>
      </c>
      <c r="BZ33" s="595">
        <f>'звіт 03.19-03.24'!BY33+'[9]побудинковий звіт'!BZ33+'[8]побудинковий звіт'!BZ33</f>
        <v>14255.315185130234</v>
      </c>
      <c r="CA33" s="595">
        <f>'звіт 03.19-03.24'!BZ33+'[9]побудинковий звіт'!CA33+'[8]побудинковий звіт'!CA33</f>
        <v>12747.570974621518</v>
      </c>
      <c r="CB33" s="116">
        <f t="shared" si="28"/>
        <v>-1507.7442105087157</v>
      </c>
      <c r="CC33" s="595">
        <f>'звіт 03.19-03.24'!CB33+'[9]побудинковий звіт'!CC33+'[8]побудинковий звіт'!CC33</f>
        <v>0</v>
      </c>
      <c r="CD33" s="595">
        <f>'звіт 03.19-03.24'!CC33+'[9]побудинковий звіт'!CD33+'[8]побудинковий звіт'!CD33</f>
        <v>0</v>
      </c>
      <c r="CE33" s="116">
        <f t="shared" si="29"/>
        <v>0</v>
      </c>
      <c r="CF33" s="595">
        <f>'звіт 03.19-03.24'!CE33+'[9]побудинковий звіт'!CF33+'[8]побудинковий звіт'!CF33</f>
        <v>0</v>
      </c>
      <c r="CG33" s="595">
        <f>'звіт 03.19-03.24'!CF33+'[9]побудинковий звіт'!CG33+'[8]побудинковий звіт'!CG33</f>
        <v>0</v>
      </c>
      <c r="CH33" s="116">
        <f t="shared" si="30"/>
        <v>0</v>
      </c>
      <c r="CI33" s="595">
        <f>'звіт 03.19-03.24'!CH33+'[9]побудинковий звіт'!CI33+'[8]побудинковий звіт'!CI33</f>
        <v>4417.2630034428712</v>
      </c>
      <c r="CJ33" s="595">
        <f>'звіт 03.19-03.24'!CI33+'[9]побудинковий звіт'!CJ33+'[8]побудинковий звіт'!CJ33</f>
        <v>2744.1512161768496</v>
      </c>
      <c r="CK33" s="116">
        <f t="shared" si="31"/>
        <v>-1673.1117872660216</v>
      </c>
      <c r="CL33" s="595">
        <f>'звіт 03.19-03.24'!CK33+'[9]побудинковий звіт'!CL33+'[8]побудинковий звіт'!CL33</f>
        <v>0</v>
      </c>
      <c r="CM33" s="595">
        <f>'звіт 03.19-03.24'!CL33+'[9]побудинковий звіт'!CM33+'[8]побудинковий звіт'!CM33</f>
        <v>0</v>
      </c>
      <c r="CN33" s="116">
        <f t="shared" si="32"/>
        <v>0</v>
      </c>
      <c r="CO33" s="88">
        <f t="shared" si="33"/>
        <v>4417.2630034428712</v>
      </c>
      <c r="CP33" s="96">
        <f t="shared" si="33"/>
        <v>2744.1512161768496</v>
      </c>
      <c r="CQ33" s="116">
        <f t="shared" si="34"/>
        <v>-1673.1117872660216</v>
      </c>
      <c r="CR33" s="119">
        <f t="shared" si="45"/>
        <v>259388.43188936243</v>
      </c>
      <c r="CS33" s="96">
        <f t="shared" si="45"/>
        <v>247071.3414302429</v>
      </c>
      <c r="CT33" s="116">
        <f t="shared" si="35"/>
        <v>-12317.090459119529</v>
      </c>
      <c r="CU33" s="91">
        <f t="shared" si="36"/>
        <v>311266.11826723488</v>
      </c>
      <c r="CV33" s="98">
        <f t="shared" si="36"/>
        <v>296485.60971629148</v>
      </c>
      <c r="CW33" s="117">
        <f t="shared" si="37"/>
        <v>-14780.508550943399</v>
      </c>
      <c r="CX33" s="595">
        <f>'звіт 03.19-03.24'!CW33+'[9]побудинковий звіт'!CX33+'[8]побудинковий звіт'!CX33</f>
        <v>10186.000362624192</v>
      </c>
      <c r="CY33" s="595">
        <f>'звіт 03.19-03.24'!CX33+'[9]побудинковий звіт'!CY33+'[8]побудинковий звіт'!CY33</f>
        <v>24966.508913567697</v>
      </c>
      <c r="CZ33" s="116">
        <f t="shared" si="38"/>
        <v>14780.508550943505</v>
      </c>
      <c r="DA33" s="99">
        <f>'[8]побудинковий звіт'!DA33</f>
        <v>-14780.508550943514</v>
      </c>
      <c r="DB33" s="8">
        <v>2</v>
      </c>
      <c r="DC33" s="365">
        <f>'[8]побудинковий звіт'!DC33</f>
        <v>36201.230000000003</v>
      </c>
      <c r="DD33" s="365">
        <f>'[8]побудинковий звіт'!DD33</f>
        <v>0</v>
      </c>
      <c r="DE33" s="365">
        <f>'[8]побудинковий звіт'!DE33</f>
        <v>30778.190000000002</v>
      </c>
      <c r="DF33" s="365">
        <f>'[8]побудинковий звіт'!DF33</f>
        <v>0</v>
      </c>
      <c r="DG33" s="101">
        <v>8356.3542398477584</v>
      </c>
      <c r="DH33" s="296">
        <v>2</v>
      </c>
      <c r="DI33" s="103">
        <f>'[8]побудинковий звіт'!DK33</f>
        <v>9.0009187785587859</v>
      </c>
      <c r="DJ33" s="103">
        <f>'[8]побудинковий звіт'!DL33</f>
        <v>0</v>
      </c>
      <c r="DK33" s="103">
        <f>'[8]побудинковий звіт'!DM33</f>
        <v>7.8274638504356657</v>
      </c>
      <c r="DL33" s="104">
        <f>F33*DI33</f>
        <v>5423.0535640816688</v>
      </c>
      <c r="DM33" s="104">
        <f>H33*DK33</f>
        <v>0</v>
      </c>
      <c r="DN33" s="105">
        <f t="shared" si="39"/>
        <v>5423.0535640816688</v>
      </c>
      <c r="DO33" s="2"/>
      <c r="DP33" s="104">
        <f>'[10]побудинковий звіт'!DR33</f>
        <v>5423.04</v>
      </c>
      <c r="DQ33" s="104">
        <f>'[10]побудинковий звіт'!DS33</f>
        <v>0</v>
      </c>
      <c r="DR33" s="104">
        <f t="shared" si="40"/>
        <v>5423.04</v>
      </c>
      <c r="DS33" s="106"/>
      <c r="DT33" s="104"/>
      <c r="DU33" s="479">
        <f>'звіт 03.19-03.24'!DV33+'[9]побудинковий звіт'!DW33+'[8]побудинковий звіт'!DW33</f>
        <v>3269.3</v>
      </c>
      <c r="DV33" s="2">
        <f>'[9]побудинковий звіт'!DX33+'[8]побудинковий звіт'!DX33</f>
        <v>0</v>
      </c>
      <c r="DW33" s="77">
        <f t="shared" si="41"/>
        <v>93507.730603836608</v>
      </c>
      <c r="DX33" s="77">
        <f t="shared" si="42"/>
        <v>62052.760146253611</v>
      </c>
      <c r="DY33" s="427">
        <f t="shared" si="43"/>
        <v>30778.190000000002</v>
      </c>
      <c r="DZ33" s="161">
        <f>'[10]побудинковий звіт'!DY33</f>
        <v>1525.9967159280964</v>
      </c>
      <c r="EB33" s="110">
        <v>2873</v>
      </c>
      <c r="EC33" s="111">
        <f t="shared" si="44"/>
        <v>11229.354239847758</v>
      </c>
      <c r="EE33" s="112">
        <v>9567.7946969173663</v>
      </c>
      <c r="EG33" s="99">
        <v>-1805.9858011837769</v>
      </c>
    </row>
    <row r="34" spans="1:137" ht="19.95" customHeight="1" x14ac:dyDescent="0.3">
      <c r="A34" s="81">
        <v>150000676</v>
      </c>
      <c r="B34" s="82" t="s">
        <v>506</v>
      </c>
      <c r="C34" s="114" t="s">
        <v>507</v>
      </c>
      <c r="D34" s="114" t="s">
        <v>508</v>
      </c>
      <c r="E34" s="84">
        <f t="shared" si="2"/>
        <v>4198.7</v>
      </c>
      <c r="F34" s="597">
        <f>'[8]побудинковий звіт'!F34</f>
        <v>4198.7</v>
      </c>
      <c r="G34" s="104">
        <f>'[8]побудинковий звіт'!G34</f>
        <v>460.2</v>
      </c>
      <c r="H34" s="598">
        <f>'[8]побудинковий звіт'!H34</f>
        <v>0</v>
      </c>
      <c r="I34" s="595">
        <f>'звіт 03.19-03.24'!H34+'[9]побудинковий звіт'!I34+'[8]побудинковий звіт'!I34</f>
        <v>103964.70358198846</v>
      </c>
      <c r="J34" s="595">
        <f>'звіт 03.19-03.24'!I34+'[9]побудинковий звіт'!J34+'[8]побудинковий звіт'!J34</f>
        <v>104813.36380459298</v>
      </c>
      <c r="K34" s="116">
        <f t="shared" si="3"/>
        <v>848.66022260452155</v>
      </c>
      <c r="L34" s="595">
        <f>'звіт 03.19-03.24'!K34+'[9]побудинковий звіт'!L34+'[8]побудинковий звіт'!L34</f>
        <v>16280.298929606101</v>
      </c>
      <c r="M34" s="595">
        <f>'звіт 03.19-03.24'!L34+'[9]побудинковий звіт'!M34+'[8]побудинковий звіт'!M34</f>
        <v>16012.804973825325</v>
      </c>
      <c r="N34" s="116">
        <f t="shared" si="4"/>
        <v>-267.49395578077565</v>
      </c>
      <c r="O34" s="595">
        <f>'звіт 03.19-03.24'!N34+'[9]побудинковий звіт'!O34+'[8]побудинковий звіт'!O34</f>
        <v>41656.027174626746</v>
      </c>
      <c r="P34" s="595">
        <f>'звіт 03.19-03.24'!O34+'[9]побудинковий звіт'!P34+'[8]побудинковий звіт'!P34</f>
        <v>40367.317259577663</v>
      </c>
      <c r="Q34" s="116">
        <f t="shared" si="5"/>
        <v>-1288.7099150490831</v>
      </c>
      <c r="R34" s="595">
        <f>'звіт 03.19-03.24'!Q34+'[9]побудинковий звіт'!R34+'[8]побудинковий звіт'!R34</f>
        <v>10329.848890918211</v>
      </c>
      <c r="S34" s="595">
        <f>'звіт 03.19-03.24'!R34+'[9]побудинковий звіт'!S34+'[8]побудинковий звіт'!S34</f>
        <v>10009.260649586149</v>
      </c>
      <c r="T34" s="116">
        <f t="shared" si="6"/>
        <v>-320.58824133206144</v>
      </c>
      <c r="U34" s="595">
        <f>'звіт 03.19-03.24'!T34+'[9]побудинковий звіт'!U34+'[8]побудинковий звіт'!U34</f>
        <v>4858.1009630036024</v>
      </c>
      <c r="V34" s="595">
        <f>'звіт 03.19-03.24'!U34+'[9]побудинковий звіт'!V34+'[8]побудинковий звіт'!V34</f>
        <v>9749.5329528246566</v>
      </c>
      <c r="W34" s="116">
        <f t="shared" si="7"/>
        <v>4891.4319898210542</v>
      </c>
      <c r="X34" s="595">
        <f>'звіт 03.19-03.24'!W34+'[9]побудинковий звіт'!X34+'[8]побудинковий звіт'!X34</f>
        <v>39449.465909791987</v>
      </c>
      <c r="Y34" s="595">
        <f>'звіт 03.19-03.24'!X34+'[9]побудинковий звіт'!Y34+'[8]побудинковий звіт'!Y34</f>
        <v>37812.457843248398</v>
      </c>
      <c r="Z34" s="116">
        <f t="shared" si="8"/>
        <v>-1637.0080665435889</v>
      </c>
      <c r="AA34" s="595">
        <f>'звіт 03.19-03.24'!Z34+'[9]побудинковий звіт'!AA34+'[8]побудинковий звіт'!AA34</f>
        <v>4534.1640000000007</v>
      </c>
      <c r="AB34" s="595">
        <f>'звіт 03.19-03.24'!AA34+'[9]побудинковий звіт'!AB34+'[8]побудинковий звіт'!AB34</f>
        <v>0</v>
      </c>
      <c r="AC34" s="116">
        <f t="shared" si="9"/>
        <v>-4534.1640000000007</v>
      </c>
      <c r="AD34" s="595">
        <f>'звіт 03.19-03.24'!AC34+'[9]побудинковий звіт'!AD34+'[8]побудинковий звіт'!AD34</f>
        <v>125961.2972361392</v>
      </c>
      <c r="AE34" s="595">
        <f>'звіт 03.19-03.24'!AD34+'[9]побудинковий звіт'!AE34+'[8]побудинковий звіт'!AE34</f>
        <v>137825.20324140077</v>
      </c>
      <c r="AF34" s="117">
        <f t="shared" si="10"/>
        <v>11863.906005261568</v>
      </c>
      <c r="AG34" s="91">
        <f t="shared" si="11"/>
        <v>347033.90668607433</v>
      </c>
      <c r="AH34" s="92">
        <f t="shared" si="11"/>
        <v>356589.94072505593</v>
      </c>
      <c r="AI34" s="116">
        <f t="shared" si="12"/>
        <v>9556.0340389815974</v>
      </c>
      <c r="AJ34" s="595">
        <f>'звіт 03.19-03.24'!AI34+'[9]побудинковий звіт'!AJ34+'[8]побудинковий звіт'!AJ34</f>
        <v>223877.08248072944</v>
      </c>
      <c r="AK34" s="595">
        <f>'звіт 03.19-03.24'!AJ34+'[9]побудинковий звіт'!AK34+'[8]побудинковий звіт'!AK34</f>
        <v>221265.71975321992</v>
      </c>
      <c r="AL34" s="116">
        <f t="shared" si="13"/>
        <v>-2611.3627275095205</v>
      </c>
      <c r="AM34" s="595">
        <f>'звіт 03.19-03.24'!AL34+'[9]побудинковий звіт'!AM34+'[8]побудинковий звіт'!AM34</f>
        <v>12340.083740452845</v>
      </c>
      <c r="AN34" s="595">
        <f>'звіт 03.19-03.24'!AM34+'[9]побудинковий звіт'!AN34+'[8]побудинковий звіт'!AN34</f>
        <v>12949.879584699271</v>
      </c>
      <c r="AO34" s="116">
        <f t="shared" si="14"/>
        <v>609.79584424642599</v>
      </c>
      <c r="AP34" s="595">
        <f>'звіт 03.19-03.24'!AO34+'[9]побудинковий звіт'!AP34+'[8]побудинковий звіт'!AP34</f>
        <v>22325.814456950247</v>
      </c>
      <c r="AQ34" s="595">
        <f>'звіт 03.19-03.24'!AP34+'[9]побудинковий звіт'!AQ34+'[8]побудинковий звіт'!AQ34</f>
        <v>21367.014753981439</v>
      </c>
      <c r="AR34" s="116">
        <f t="shared" si="15"/>
        <v>-958.79970296880856</v>
      </c>
      <c r="AS34" s="595">
        <f>'звіт 03.19-03.24'!AR34+'[9]побудинковий звіт'!AS34+'[8]побудинковий звіт'!AS34</f>
        <v>365297.76195017528</v>
      </c>
      <c r="AT34" s="595">
        <f>'звіт 03.19-03.24'!AS34+'[9]побудинковий звіт'!AT34+'[8]побудинковий звіт'!AT34</f>
        <v>233441.64078922078</v>
      </c>
      <c r="AU34" s="118">
        <f t="shared" si="16"/>
        <v>-131856.1211609545</v>
      </c>
      <c r="AV34" s="595">
        <f>'звіт 03.19-03.24'!AU34+'[9]побудинковий звіт'!AV34+'[8]побудинковий звіт'!AV34</f>
        <v>18991.10986079985</v>
      </c>
      <c r="AW34" s="595">
        <f>'звіт 03.19-03.24'!AV34+'[9]побудинковий звіт'!AW34+'[8]побудинковий звіт'!AW34</f>
        <v>4132</v>
      </c>
      <c r="AX34" s="94">
        <f t="shared" si="17"/>
        <v>-14859.10986079985</v>
      </c>
      <c r="AY34" s="595">
        <f>'звіт 03.19-03.24'!AX34+'[9]побудинковий звіт'!AY34+'[8]побудинковий звіт'!AY34</f>
        <v>21123.661213707906</v>
      </c>
      <c r="AZ34" s="595">
        <f>'звіт 03.19-03.24'!AY34+'[9]побудинковий звіт'!AZ34+'[8]побудинковий звіт'!AZ34</f>
        <v>6309.8131002512437</v>
      </c>
      <c r="BA34" s="117">
        <f t="shared" si="18"/>
        <v>-14813.848113456663</v>
      </c>
      <c r="BB34" s="595">
        <f>'звіт 03.19-03.24'!BA34+'[9]побудинковий звіт'!BB34+'[8]побудинковий звіт'!BB34</f>
        <v>12487.527610825086</v>
      </c>
      <c r="BC34" s="595">
        <f>'звіт 03.19-03.24'!BB34+'[9]побудинковий звіт'!BC34+'[8]побудинковий звіт'!BC34</f>
        <v>627</v>
      </c>
      <c r="BD34" s="94">
        <f t="shared" si="19"/>
        <v>-11860.527610825086</v>
      </c>
      <c r="BE34" s="595">
        <f>'звіт 03.19-03.24'!BD34+'[9]побудинковий звіт'!BE34+'[8]побудинковий звіт'!BE34</f>
        <v>17817.516148188712</v>
      </c>
      <c r="BF34" s="595">
        <f>'звіт 03.19-03.24'!BE34+'[9]побудинковий звіт'!BF34+'[8]побудинковий звіт'!BF34</f>
        <v>0</v>
      </c>
      <c r="BG34" s="95">
        <f t="shared" si="20"/>
        <v>-17817.516148188712</v>
      </c>
      <c r="BH34" s="595">
        <f>'звіт 03.19-03.24'!BG34+'[9]побудинковий звіт'!BH34+'[8]побудинковий звіт'!BH34</f>
        <v>7608.26427035095</v>
      </c>
      <c r="BI34" s="595">
        <f>'звіт 03.19-03.24'!BH34+'[9]побудинковий звіт'!BI34+'[8]побудинковий звіт'!BI34</f>
        <v>6463</v>
      </c>
      <c r="BJ34" s="94">
        <f t="shared" si="21"/>
        <v>-1145.26427035095</v>
      </c>
      <c r="BK34" s="595">
        <f>'звіт 03.19-03.24'!BJ34+'[9]побудинковий звіт'!BK34+'[8]побудинковий звіт'!BK34</f>
        <v>11760.514152483931</v>
      </c>
      <c r="BL34" s="595">
        <f>'звіт 03.19-03.24'!BK34+'[9]побудинковий звіт'!BL34+'[8]побудинковий звіт'!BL34</f>
        <v>1489</v>
      </c>
      <c r="BM34" s="95">
        <f t="shared" si="22"/>
        <v>-10271.514152483931</v>
      </c>
      <c r="BN34" s="595">
        <f>'звіт 03.19-03.24'!BM34+'[9]побудинковий звіт'!BN34+'[8]побудинковий звіт'!BN34</f>
        <v>1581.1455070460643</v>
      </c>
      <c r="BO34" s="595">
        <f>'звіт 03.19-03.24'!BN34+'[9]побудинковий звіт'!BO34+'[8]побудинковий звіт'!BO34</f>
        <v>6209.4480812629999</v>
      </c>
      <c r="BP34" s="94">
        <f t="shared" si="23"/>
        <v>4628.3025742169357</v>
      </c>
      <c r="BQ34" s="91">
        <f t="shared" si="24"/>
        <v>91369.738763402493</v>
      </c>
      <c r="BR34" s="96">
        <f t="shared" si="24"/>
        <v>25230.261181514245</v>
      </c>
      <c r="BS34" s="94">
        <f t="shared" si="25"/>
        <v>-66139.477581888248</v>
      </c>
      <c r="BT34" s="595">
        <f>'звіт 03.19-03.24'!BS34+'[9]побудинковий звіт'!BT34+'[8]побудинковий звіт'!BT34</f>
        <v>391502.46261530853</v>
      </c>
      <c r="BU34" s="595">
        <f>'звіт 03.19-03.24'!BT34+'[9]побудинковий звіт'!BU34+'[8]побудинковий звіт'!BU34</f>
        <v>406635.14799778943</v>
      </c>
      <c r="BV34" s="116">
        <f t="shared" si="26"/>
        <v>15132.685382480908</v>
      </c>
      <c r="BW34" s="595">
        <f>'звіт 03.19-03.24'!BV34+'[9]побудинковий звіт'!BW34+'[8]побудинковий звіт'!BW34</f>
        <v>231537.50407390104</v>
      </c>
      <c r="BX34" s="595">
        <f>'звіт 03.19-03.24'!BW34+'[9]побудинковий звіт'!BX34+'[8]побудинковий звіт'!BX34</f>
        <v>238152.74421601542</v>
      </c>
      <c r="BY34" s="116">
        <f t="shared" si="27"/>
        <v>6615.2401421143732</v>
      </c>
      <c r="BZ34" s="595">
        <f>'звіт 03.19-03.24'!BY34+'[9]побудинковий звіт'!BZ34+'[8]побудинковий звіт'!BZ34</f>
        <v>78604.287363256619</v>
      </c>
      <c r="CA34" s="595">
        <f>'звіт 03.19-03.24'!BZ34+'[9]побудинковий звіт'!CA34+'[8]побудинковий звіт'!CA34</f>
        <v>79340.423373139478</v>
      </c>
      <c r="CB34" s="116">
        <f t="shared" si="28"/>
        <v>736.13600988285907</v>
      </c>
      <c r="CC34" s="595">
        <f>'звіт 03.19-03.24'!CB34+'[9]побудинковий звіт'!CC34+'[8]побудинковий звіт'!CC34</f>
        <v>3558.6966139361411</v>
      </c>
      <c r="CD34" s="595">
        <f>'звіт 03.19-03.24'!CC34+'[9]побудинковий звіт'!CD34+'[8]побудинковий звіт'!CD34</f>
        <v>3587.5385914609965</v>
      </c>
      <c r="CE34" s="116">
        <f t="shared" si="29"/>
        <v>28.841977524855338</v>
      </c>
      <c r="CF34" s="595">
        <f>'звіт 03.19-03.24'!CE34+'[9]побудинковий звіт'!CF34+'[8]побудинковий звіт'!CF34</f>
        <v>433.4539670623098</v>
      </c>
      <c r="CG34" s="595">
        <f>'звіт 03.19-03.24'!CF34+'[9]побудинковий звіт'!CG34+'[8]побудинковий звіт'!CG34</f>
        <v>658.68294563828317</v>
      </c>
      <c r="CH34" s="116">
        <f t="shared" si="30"/>
        <v>225.22897857597337</v>
      </c>
      <c r="CI34" s="595">
        <f>'звіт 03.19-03.24'!CH34+'[9]побудинковий звіт'!CI34+'[8]побудинковий звіт'!CI34</f>
        <v>93608.143386397976</v>
      </c>
      <c r="CJ34" s="595">
        <f>'звіт 03.19-03.24'!CI34+'[9]побудинковий звіт'!CJ34+'[8]побудинковий звіт'!CJ34</f>
        <v>132387.65452175488</v>
      </c>
      <c r="CK34" s="116">
        <f t="shared" si="31"/>
        <v>38779.511135356908</v>
      </c>
      <c r="CL34" s="595">
        <f>'звіт 03.19-03.24'!CK34+'[9]побудинковий звіт'!CL34+'[8]побудинковий звіт'!CL34</f>
        <v>139078.87889083719</v>
      </c>
      <c r="CM34" s="595">
        <f>'звіт 03.19-03.24'!CL34+'[9]побудинковий звіт'!CM34+'[8]побудинковий звіт'!CM34</f>
        <v>198929.21478968306</v>
      </c>
      <c r="CN34" s="116">
        <f t="shared" si="32"/>
        <v>59850.335898845864</v>
      </c>
      <c r="CO34" s="88">
        <f t="shared" si="33"/>
        <v>232687.02227723517</v>
      </c>
      <c r="CP34" s="96">
        <f t="shared" si="33"/>
        <v>331316.86931143794</v>
      </c>
      <c r="CQ34" s="116">
        <f t="shared" si="34"/>
        <v>98629.847034202772</v>
      </c>
      <c r="CR34" s="119">
        <f t="shared" si="45"/>
        <v>2000567.8149884846</v>
      </c>
      <c r="CS34" s="96">
        <f t="shared" si="45"/>
        <v>1930535.863223173</v>
      </c>
      <c r="CT34" s="116">
        <f t="shared" si="35"/>
        <v>-70031.951765311649</v>
      </c>
      <c r="CU34" s="91">
        <f t="shared" si="36"/>
        <v>2400681.3779861815</v>
      </c>
      <c r="CV34" s="98">
        <f t="shared" si="36"/>
        <v>2316643.0358678075</v>
      </c>
      <c r="CW34" s="117">
        <f t="shared" si="37"/>
        <v>-84038.342118374072</v>
      </c>
      <c r="CX34" s="595">
        <f>'звіт 03.19-03.24'!CW34+'[9]побудинковий звіт'!CX34+'[8]побудинковий звіт'!CX34</f>
        <v>72268.397530360991</v>
      </c>
      <c r="CY34" s="595">
        <f>'звіт 03.19-03.24'!CX34+'[9]побудинковий звіт'!CY34+'[8]побудинковий звіт'!CY34</f>
        <v>156306.73964873445</v>
      </c>
      <c r="CZ34" s="116">
        <f t="shared" si="38"/>
        <v>84038.342118373461</v>
      </c>
      <c r="DA34" s="99">
        <f>'[8]побудинковий звіт'!DA34</f>
        <v>-84038.342118373679</v>
      </c>
      <c r="DB34" s="8">
        <v>2</v>
      </c>
      <c r="DC34" s="365">
        <f>'[8]побудинковий звіт'!DC34</f>
        <v>171805.42</v>
      </c>
      <c r="DD34" s="365">
        <f>'[8]побудинковий звіт'!DD34</f>
        <v>0</v>
      </c>
      <c r="DE34" s="365">
        <f>'[8]побудинковий звіт'!DE34</f>
        <v>130017.93000000002</v>
      </c>
      <c r="DF34" s="365">
        <f>'[8]побудинковий звіт'!DF34</f>
        <v>0</v>
      </c>
      <c r="DG34" s="101">
        <v>-45566.430163438781</v>
      </c>
      <c r="DH34" s="296">
        <v>9</v>
      </c>
      <c r="DI34" s="103">
        <f>'[8]побудинковий звіт'!DK34</f>
        <v>7.3437550426590921</v>
      </c>
      <c r="DJ34" s="103">
        <f>'[8]побудинковий звіт'!DL34</f>
        <v>10.273560308180302</v>
      </c>
      <c r="DK34" s="103">
        <f>'[8]побудинковий звіт'!DM34</f>
        <v>6.2003404690035575</v>
      </c>
      <c r="DL34" s="104">
        <f>DI34*G34+(F34-G34)*DJ34</f>
        <v>41787.301282763772</v>
      </c>
      <c r="DM34" s="104">
        <f>DK34*H34</f>
        <v>0</v>
      </c>
      <c r="DN34" s="105">
        <f t="shared" si="39"/>
        <v>41787.301282763772</v>
      </c>
      <c r="DO34" s="2"/>
      <c r="DP34" s="104">
        <f>'[10]побудинковий звіт'!DR34</f>
        <v>41787.49</v>
      </c>
      <c r="DQ34" s="104">
        <f>'[10]побудинковий звіт'!DS34</f>
        <v>0</v>
      </c>
      <c r="DR34" s="104">
        <f t="shared" si="40"/>
        <v>41787.49</v>
      </c>
      <c r="DS34" s="106"/>
      <c r="DT34" s="104"/>
      <c r="DU34" s="479">
        <f>'звіт 03.19-03.24'!DV34+'[9]побудинковий звіт'!DW34+'[8]побудинковий звіт'!DW34</f>
        <v>4826.2400000000007</v>
      </c>
      <c r="DV34" s="2">
        <f>'[9]побудинковий звіт'!DX34+'[8]побудинковий звіт'!DX34</f>
        <v>0</v>
      </c>
      <c r="DW34" s="77">
        <f t="shared" si="41"/>
        <v>548001.00085629337</v>
      </c>
      <c r="DX34" s="77">
        <f t="shared" si="42"/>
        <v>310406.282364882</v>
      </c>
      <c r="DY34" s="427">
        <f t="shared" si="43"/>
        <v>130017.93000000002</v>
      </c>
      <c r="DZ34" s="161">
        <f>'[10]побудинковий звіт'!DY34</f>
        <v>7350.8961196998353</v>
      </c>
      <c r="EB34" s="110">
        <v>105997</v>
      </c>
      <c r="EC34" s="111">
        <f t="shared" si="44"/>
        <v>60430.569836561219</v>
      </c>
      <c r="EE34" s="112">
        <v>-47364.968044307097</v>
      </c>
      <c r="EG34" s="99">
        <v>-62313.760698150974</v>
      </c>
    </row>
    <row r="35" spans="1:137" ht="19.95" customHeight="1" x14ac:dyDescent="0.3">
      <c r="A35" s="81">
        <v>150000671</v>
      </c>
      <c r="B35" s="82" t="s">
        <v>510</v>
      </c>
      <c r="C35" s="114" t="s">
        <v>511</v>
      </c>
      <c r="D35" s="114" t="s">
        <v>512</v>
      </c>
      <c r="E35" s="84">
        <f t="shared" si="2"/>
        <v>229.7</v>
      </c>
      <c r="F35" s="597">
        <f>'[8]побудинковий звіт'!F35</f>
        <v>229.7</v>
      </c>
      <c r="G35" s="104">
        <f>'[8]побудинковий звіт'!G35</f>
        <v>0</v>
      </c>
      <c r="H35" s="598">
        <f>'[8]побудинковий звіт'!H35</f>
        <v>0</v>
      </c>
      <c r="I35" s="595">
        <f>'звіт 03.19-03.24'!H35+'[9]побудинковий звіт'!I35+'[8]побудинковий звіт'!I35</f>
        <v>0</v>
      </c>
      <c r="J35" s="595">
        <f>'звіт 03.19-03.24'!I35+'[9]побудинковий звіт'!J35+'[8]побудинковий звіт'!J35</f>
        <v>0</v>
      </c>
      <c r="K35" s="116">
        <f t="shared" si="3"/>
        <v>0</v>
      </c>
      <c r="L35" s="595">
        <f>'звіт 03.19-03.24'!K35+'[9]побудинковий звіт'!L35+'[8]побудинковий звіт'!L35</f>
        <v>0</v>
      </c>
      <c r="M35" s="595">
        <f>'звіт 03.19-03.24'!L35+'[9]побудинковий звіт'!M35+'[8]побудинковий звіт'!M35</f>
        <v>0</v>
      </c>
      <c r="N35" s="116">
        <f t="shared" si="4"/>
        <v>0</v>
      </c>
      <c r="O35" s="595">
        <f>'звіт 03.19-03.24'!N35+'[9]побудинковий звіт'!O35+'[8]побудинковий звіт'!O35</f>
        <v>0</v>
      </c>
      <c r="P35" s="595">
        <f>'звіт 03.19-03.24'!O35+'[9]побудинковий звіт'!P35+'[8]побудинковий звіт'!P35</f>
        <v>0</v>
      </c>
      <c r="Q35" s="116">
        <f t="shared" si="5"/>
        <v>0</v>
      </c>
      <c r="R35" s="595">
        <f>'звіт 03.19-03.24'!Q35+'[9]побудинковий звіт'!R35+'[8]побудинковий звіт'!R35</f>
        <v>0</v>
      </c>
      <c r="S35" s="595">
        <f>'звіт 03.19-03.24'!R35+'[9]побудинковий звіт'!S35+'[8]побудинковий звіт'!S35</f>
        <v>0</v>
      </c>
      <c r="T35" s="116">
        <f t="shared" si="6"/>
        <v>0</v>
      </c>
      <c r="U35" s="595">
        <f>'звіт 03.19-03.24'!T35+'[9]побудинковий звіт'!U35+'[8]побудинковий звіт'!U35</f>
        <v>0</v>
      </c>
      <c r="V35" s="595">
        <f>'звіт 03.19-03.24'!U35+'[9]побудинковий звіт'!V35+'[8]побудинковий звіт'!V35</f>
        <v>0</v>
      </c>
      <c r="W35" s="116">
        <f t="shared" si="7"/>
        <v>0</v>
      </c>
      <c r="X35" s="595">
        <f>'звіт 03.19-03.24'!W35+'[9]побудинковий звіт'!X35+'[8]побудинковий звіт'!X35</f>
        <v>0</v>
      </c>
      <c r="Y35" s="595">
        <f>'звіт 03.19-03.24'!X35+'[9]побудинковий звіт'!Y35+'[8]побудинковий звіт'!Y35</f>
        <v>1243.4001819640555</v>
      </c>
      <c r="Z35" s="116">
        <f t="shared" si="8"/>
        <v>1243.4001819640555</v>
      </c>
      <c r="AA35" s="595">
        <f>'звіт 03.19-03.24'!Z35+'[9]побудинковий звіт'!AA35+'[8]побудинковий звіт'!AA35</f>
        <v>245.05199999999996</v>
      </c>
      <c r="AB35" s="595">
        <f>'звіт 03.19-03.24'!AA35+'[9]побудинковий звіт'!AB35+'[8]побудинковий звіт'!AB35</f>
        <v>0</v>
      </c>
      <c r="AC35" s="116">
        <f t="shared" si="9"/>
        <v>-245.05199999999996</v>
      </c>
      <c r="AD35" s="595">
        <f>'звіт 03.19-03.24'!AC35+'[9]побудинковий звіт'!AD35+'[8]побудинковий звіт'!AD35</f>
        <v>1961.6125711577797</v>
      </c>
      <c r="AE35" s="595">
        <f>'звіт 03.19-03.24'!AD35+'[9]побудинковий звіт'!AE35+'[8]побудинковий звіт'!AE35</f>
        <v>4468.6020557104503</v>
      </c>
      <c r="AF35" s="117">
        <f t="shared" si="10"/>
        <v>2506.9894845526705</v>
      </c>
      <c r="AG35" s="91">
        <f t="shared" si="11"/>
        <v>2206.6645711577798</v>
      </c>
      <c r="AH35" s="92">
        <f t="shared" si="11"/>
        <v>5712.0022376745055</v>
      </c>
      <c r="AI35" s="116">
        <f t="shared" si="12"/>
        <v>3505.3376665167257</v>
      </c>
      <c r="AJ35" s="595">
        <f>'звіт 03.19-03.24'!AI35+'[9]побудинковий звіт'!AJ35+'[8]побудинковий звіт'!AJ35</f>
        <v>0</v>
      </c>
      <c r="AK35" s="595">
        <f>'звіт 03.19-03.24'!AJ35+'[9]побудинковий звіт'!AK35+'[8]побудинковий звіт'!AK35</f>
        <v>0</v>
      </c>
      <c r="AL35" s="116">
        <f t="shared" si="13"/>
        <v>0</v>
      </c>
      <c r="AM35" s="595">
        <f>'звіт 03.19-03.24'!AL35+'[9]побудинковий звіт'!AM35+'[8]побудинковий звіт'!AM35</f>
        <v>0</v>
      </c>
      <c r="AN35" s="595">
        <f>'звіт 03.19-03.24'!AM35+'[9]побудинковий звіт'!AN35+'[8]побудинковий звіт'!AN35</f>
        <v>0</v>
      </c>
      <c r="AO35" s="116">
        <f t="shared" si="14"/>
        <v>0</v>
      </c>
      <c r="AP35" s="595">
        <f>'звіт 03.19-03.24'!AO35+'[9]побудинковий звіт'!AP35+'[8]побудинковий звіт'!AP35</f>
        <v>3062.8309516106701</v>
      </c>
      <c r="AQ35" s="595">
        <f>'звіт 03.19-03.24'!AP35+'[9]побудинковий звіт'!AQ35+'[8]побудинковий звіт'!AQ35</f>
        <v>1774.1408888248247</v>
      </c>
      <c r="AR35" s="116">
        <f t="shared" si="15"/>
        <v>-1288.6900627858454</v>
      </c>
      <c r="AS35" s="595">
        <f>'звіт 03.19-03.24'!AR35+'[9]побудинковий звіт'!AS35+'[8]побудинковий звіт'!AS35</f>
        <v>20827.16836871831</v>
      </c>
      <c r="AT35" s="595">
        <f>'звіт 03.19-03.24'!AS35+'[9]побудинковий звіт'!AT35+'[8]побудинковий звіт'!AT35</f>
        <v>9554.8719355906323</v>
      </c>
      <c r="AU35" s="118">
        <f t="shared" si="16"/>
        <v>-11272.296433127678</v>
      </c>
      <c r="AV35" s="595">
        <f>'звіт 03.19-03.24'!AU35+'[9]побудинковий звіт'!AV35+'[8]побудинковий звіт'!AV35</f>
        <v>0</v>
      </c>
      <c r="AW35" s="595">
        <f>'звіт 03.19-03.24'!AV35+'[9]побудинковий звіт'!AW35+'[8]побудинковий звіт'!AW35</f>
        <v>0</v>
      </c>
      <c r="AX35" s="94">
        <f t="shared" si="17"/>
        <v>0</v>
      </c>
      <c r="AY35" s="595">
        <f>'звіт 03.19-03.24'!AX35+'[9]побудинковий звіт'!AY35+'[8]побудинковий звіт'!AY35</f>
        <v>0</v>
      </c>
      <c r="AZ35" s="595">
        <f>'звіт 03.19-03.24'!AY35+'[9]побудинковий звіт'!AZ35+'[8]побудинковий звіт'!AZ35</f>
        <v>0</v>
      </c>
      <c r="BA35" s="117">
        <f t="shared" si="18"/>
        <v>0</v>
      </c>
      <c r="BB35" s="595">
        <f>'звіт 03.19-03.24'!BA35+'[9]побудинковий звіт'!BB35+'[8]побудинковий звіт'!BB35</f>
        <v>0</v>
      </c>
      <c r="BC35" s="595">
        <f>'звіт 03.19-03.24'!BB35+'[9]побудинковий звіт'!BC35+'[8]побудинковий звіт'!BC35</f>
        <v>0</v>
      </c>
      <c r="BD35" s="94">
        <f t="shared" si="19"/>
        <v>0</v>
      </c>
      <c r="BE35" s="595">
        <f>'звіт 03.19-03.24'!BD35+'[9]побудинковий звіт'!BE35+'[8]побудинковий звіт'!BE35</f>
        <v>0</v>
      </c>
      <c r="BF35" s="595">
        <f>'звіт 03.19-03.24'!BE35+'[9]побудинковий звіт'!BF35+'[8]побудинковий звіт'!BF35</f>
        <v>0</v>
      </c>
      <c r="BG35" s="95">
        <f t="shared" si="20"/>
        <v>0</v>
      </c>
      <c r="BH35" s="595">
        <f>'звіт 03.19-03.24'!BG35+'[9]побудинковий звіт'!BH35+'[8]побудинковий звіт'!BH35</f>
        <v>0</v>
      </c>
      <c r="BI35" s="595">
        <f>'звіт 03.19-03.24'!BH35+'[9]побудинковий звіт'!BI35+'[8]побудинковий звіт'!BI35</f>
        <v>0</v>
      </c>
      <c r="BJ35" s="94">
        <f t="shared" si="21"/>
        <v>0</v>
      </c>
      <c r="BK35" s="595">
        <f>'звіт 03.19-03.24'!BJ35+'[9]побудинковий звіт'!BK35+'[8]побудинковий звіт'!BK35</f>
        <v>0</v>
      </c>
      <c r="BL35" s="595">
        <f>'звіт 03.19-03.24'!BK35+'[9]побудинковий звіт'!BL35+'[8]побудинковий звіт'!BL35</f>
        <v>0</v>
      </c>
      <c r="BM35" s="95">
        <f t="shared" si="22"/>
        <v>0</v>
      </c>
      <c r="BN35" s="595">
        <f>'звіт 03.19-03.24'!BM35+'[9]побудинковий звіт'!BN35+'[8]побудинковий звіт'!BN35</f>
        <v>61.262999999999991</v>
      </c>
      <c r="BO35" s="595">
        <f>'звіт 03.19-03.24'!BN35+'[9]побудинковий звіт'!BO35+'[8]побудинковий звіт'!BO35</f>
        <v>0</v>
      </c>
      <c r="BP35" s="94">
        <f t="shared" si="23"/>
        <v>-61.262999999999991</v>
      </c>
      <c r="BQ35" s="91">
        <f t="shared" si="24"/>
        <v>61.262999999999991</v>
      </c>
      <c r="BR35" s="96">
        <f t="shared" si="24"/>
        <v>0</v>
      </c>
      <c r="BS35" s="94">
        <f t="shared" si="25"/>
        <v>-61.262999999999991</v>
      </c>
      <c r="BT35" s="595">
        <f>'звіт 03.19-03.24'!BS35+'[9]побудинковий звіт'!BT35+'[8]побудинковий звіт'!BT35</f>
        <v>2479.2229954630097</v>
      </c>
      <c r="BU35" s="595">
        <f>'звіт 03.19-03.24'!BT35+'[9]побудинковий звіт'!BU35+'[8]побудинковий звіт'!BU35</f>
        <v>4743.1366683181368</v>
      </c>
      <c r="BV35" s="116">
        <f t="shared" si="26"/>
        <v>2263.9136728551271</v>
      </c>
      <c r="BW35" s="595">
        <f>'звіт 03.19-03.24'!BV35+'[9]побудинковий звіт'!BW35+'[8]побудинковий звіт'!BW35</f>
        <v>0</v>
      </c>
      <c r="BX35" s="595">
        <f>'звіт 03.19-03.24'!BW35+'[9]побудинковий звіт'!BX35+'[8]побудинковий звіт'!BX35</f>
        <v>123.50671590005044</v>
      </c>
      <c r="BY35" s="116">
        <f t="shared" si="27"/>
        <v>123.50671590005044</v>
      </c>
      <c r="BZ35" s="595">
        <f>'звіт 03.19-03.24'!BY35+'[9]побудинковий звіт'!BZ35+'[8]побудинковий звіт'!BZ35</f>
        <v>879.03427462237573</v>
      </c>
      <c r="CA35" s="595">
        <f>'звіт 03.19-03.24'!BZ35+'[9]побудинковий звіт'!CA35+'[8]побудинковий звіт'!CA35</f>
        <v>908.58206851318471</v>
      </c>
      <c r="CB35" s="116">
        <f t="shared" si="28"/>
        <v>29.547793890808975</v>
      </c>
      <c r="CC35" s="595">
        <f>'звіт 03.19-03.24'!CB35+'[9]побудинковий звіт'!CC35+'[8]побудинковий звіт'!CC35</f>
        <v>0</v>
      </c>
      <c r="CD35" s="595">
        <f>'звіт 03.19-03.24'!CC35+'[9]побудинковий звіт'!CD35+'[8]побудинковий звіт'!CD35</f>
        <v>0</v>
      </c>
      <c r="CE35" s="116">
        <f t="shared" si="29"/>
        <v>0</v>
      </c>
      <c r="CF35" s="595">
        <f>'звіт 03.19-03.24'!CE35+'[9]побудинковий звіт'!CF35+'[8]побудинковий звіт'!CF35</f>
        <v>0</v>
      </c>
      <c r="CG35" s="595">
        <f>'звіт 03.19-03.24'!CF35+'[9]побудинковий звіт'!CG35+'[8]побудинковий звіт'!CG35</f>
        <v>0</v>
      </c>
      <c r="CH35" s="116">
        <f t="shared" si="30"/>
        <v>0</v>
      </c>
      <c r="CI35" s="595">
        <f>'звіт 03.19-03.24'!CH35+'[9]побудинковий звіт'!CI35+'[8]побудинковий звіт'!CI35</f>
        <v>0</v>
      </c>
      <c r="CJ35" s="595">
        <f>'звіт 03.19-03.24'!CI35+'[9]побудинковий звіт'!CJ35+'[8]побудинковий звіт'!CJ35</f>
        <v>0</v>
      </c>
      <c r="CK35" s="116">
        <f t="shared" si="31"/>
        <v>0</v>
      </c>
      <c r="CL35" s="595">
        <f>'звіт 03.19-03.24'!CK35+'[9]побудинковий звіт'!CL35+'[8]побудинковий звіт'!CL35</f>
        <v>0</v>
      </c>
      <c r="CM35" s="595">
        <f>'звіт 03.19-03.24'!CL35+'[9]побудинковий звіт'!CM35+'[8]побудинковий звіт'!CM35</f>
        <v>0</v>
      </c>
      <c r="CN35" s="116">
        <f t="shared" si="32"/>
        <v>0</v>
      </c>
      <c r="CO35" s="88">
        <f t="shared" si="33"/>
        <v>0</v>
      </c>
      <c r="CP35" s="96">
        <f t="shared" si="33"/>
        <v>0</v>
      </c>
      <c r="CQ35" s="116">
        <f t="shared" si="34"/>
        <v>0</v>
      </c>
      <c r="CR35" s="119">
        <f t="shared" si="45"/>
        <v>29516.184161572142</v>
      </c>
      <c r="CS35" s="96">
        <f t="shared" si="45"/>
        <v>22816.240514821333</v>
      </c>
      <c r="CT35" s="116">
        <f t="shared" si="35"/>
        <v>-6699.9436467508094</v>
      </c>
      <c r="CU35" s="91">
        <f t="shared" si="36"/>
        <v>35419.420993886568</v>
      </c>
      <c r="CV35" s="98">
        <f t="shared" si="36"/>
        <v>27379.488617785599</v>
      </c>
      <c r="CW35" s="117">
        <f t="shared" si="37"/>
        <v>-8039.9323761009691</v>
      </c>
      <c r="CX35" s="595">
        <f>'звіт 03.19-03.24'!CW35+'[9]побудинковий звіт'!CX35+'[8]побудинковий звіт'!CX35</f>
        <v>1172.0547132459319</v>
      </c>
      <c r="CY35" s="595">
        <f>'звіт 03.19-03.24'!CX35+'[9]побудинковий звіт'!CY35+'[8]побудинковий звіт'!CY35</f>
        <v>9211.9870893469051</v>
      </c>
      <c r="CZ35" s="116">
        <f t="shared" si="38"/>
        <v>8039.9323761009728</v>
      </c>
      <c r="DA35" s="99">
        <f>'[8]побудинковий звіт'!DA35</f>
        <v>-8039.9323761009728</v>
      </c>
      <c r="DB35" s="8">
        <v>2</v>
      </c>
      <c r="DC35" s="365">
        <f>'[8]побудинковий звіт'!DC35</f>
        <v>-118.65</v>
      </c>
      <c r="DD35" s="365">
        <f>'[8]побудинковий звіт'!DD35</f>
        <v>0</v>
      </c>
      <c r="DE35" s="365">
        <f>'[8]побудинковий звіт'!DE35</f>
        <v>-729.45999999999992</v>
      </c>
      <c r="DF35" s="365">
        <f>'[8]побудинковий звіт'!DF35</f>
        <v>0</v>
      </c>
      <c r="DG35" s="101">
        <v>-6626.3470141265234</v>
      </c>
      <c r="DH35" s="297">
        <v>1</v>
      </c>
      <c r="DI35" s="103">
        <f>'[8]побудинковий звіт'!DK35</f>
        <v>2.6591115396840306</v>
      </c>
      <c r="DJ35" s="103">
        <f>'[8]побудинковий звіт'!DL35</f>
        <v>0</v>
      </c>
      <c r="DK35" s="103">
        <f>'[8]побудинковий звіт'!DM35</f>
        <v>2.6591115396840306</v>
      </c>
      <c r="DL35" s="104">
        <f t="shared" ref="DL35:DL43" si="48">F35*DI35</f>
        <v>610.79792066542177</v>
      </c>
      <c r="DM35" s="104">
        <f t="shared" ref="DM35:DM43" si="49">H35*DK35</f>
        <v>0</v>
      </c>
      <c r="DN35" s="105">
        <f t="shared" si="39"/>
        <v>610.79792066542177</v>
      </c>
      <c r="DO35" s="2"/>
      <c r="DP35" s="104">
        <f>'[10]побудинковий звіт'!DR35</f>
        <v>610.80999999999995</v>
      </c>
      <c r="DQ35" s="104">
        <f>'[10]побудинковий звіт'!DS35</f>
        <v>0</v>
      </c>
      <c r="DR35" s="104">
        <f t="shared" si="40"/>
        <v>610.80999999999995</v>
      </c>
      <c r="DS35" s="106"/>
      <c r="DT35" s="104"/>
      <c r="DU35" s="479">
        <f>'звіт 03.19-03.24'!DV35+'[9]побудинковий звіт'!DW35+'[8]побудинковий звіт'!DW35</f>
        <v>0</v>
      </c>
      <c r="DV35" s="2">
        <f>'[9]побудинковий звіт'!DX35+'[8]побудинковий звіт'!DX35</f>
        <v>0</v>
      </c>
      <c r="DW35" s="77">
        <f t="shared" si="41"/>
        <v>25066.11764246197</v>
      </c>
      <c r="DX35" s="77">
        <f t="shared" si="42"/>
        <v>11465.846322708758</v>
      </c>
      <c r="DY35" s="427">
        <f t="shared" si="43"/>
        <v>-729.45999999999992</v>
      </c>
      <c r="DZ35" s="161">
        <f>'[10]побудинковий звіт'!DY35</f>
        <v>421.04399999999998</v>
      </c>
      <c r="EB35" s="110">
        <v>-3935</v>
      </c>
      <c r="EC35" s="111">
        <f t="shared" si="44"/>
        <v>-10561.347014126524</v>
      </c>
      <c r="EE35" s="112">
        <v>-8441.0192789291395</v>
      </c>
      <c r="EG35" s="99">
        <v>-12015.622011417494</v>
      </c>
    </row>
    <row r="36" spans="1:137" ht="19.95" customHeight="1" x14ac:dyDescent="0.3">
      <c r="A36" s="81">
        <v>150000726</v>
      </c>
      <c r="B36" s="82" t="s">
        <v>514</v>
      </c>
      <c r="C36" s="114" t="s">
        <v>515</v>
      </c>
      <c r="D36" s="114" t="s">
        <v>516</v>
      </c>
      <c r="E36" s="84">
        <f t="shared" si="2"/>
        <v>409.7</v>
      </c>
      <c r="F36" s="597">
        <f>'[8]побудинковий звіт'!F36</f>
        <v>409.7</v>
      </c>
      <c r="G36" s="104">
        <f>'[8]побудинковий звіт'!G36</f>
        <v>0</v>
      </c>
      <c r="H36" s="598">
        <f>'[8]побудинковий звіт'!H36</f>
        <v>0</v>
      </c>
      <c r="I36" s="595">
        <f>'звіт 03.19-03.24'!H36+'[9]побудинковий звіт'!I36+'[8]побудинковий звіт'!I36</f>
        <v>13362.88587575677</v>
      </c>
      <c r="J36" s="595">
        <f>'звіт 03.19-03.24'!I36+'[9]побудинковий звіт'!J36+'[8]побудинковий звіт'!J36</f>
        <v>13273.130954274995</v>
      </c>
      <c r="K36" s="116">
        <f t="shared" si="3"/>
        <v>-89.754921481775455</v>
      </c>
      <c r="L36" s="595">
        <f>'звіт 03.19-03.24'!K36+'[9]побудинковий звіт'!L36+'[8]побудинковий звіт'!L36</f>
        <v>2473.6891438444995</v>
      </c>
      <c r="M36" s="595">
        <f>'звіт 03.19-03.24'!L36+'[9]побудинковий звіт'!M36+'[8]побудинковий звіт'!M36</f>
        <v>2402.5032843906515</v>
      </c>
      <c r="N36" s="116">
        <f t="shared" si="4"/>
        <v>-71.185859453848025</v>
      </c>
      <c r="O36" s="595">
        <f>'звіт 03.19-03.24'!N36+'[9]побудинковий звіт'!O36+'[8]побудинковий звіт'!O36</f>
        <v>3950.6047828708088</v>
      </c>
      <c r="P36" s="595">
        <f>'звіт 03.19-03.24'!O36+'[9]побудинковий звіт'!P36+'[8]побудинковий звіт'!P36</f>
        <v>3829.1178594843868</v>
      </c>
      <c r="Q36" s="116">
        <f t="shared" si="5"/>
        <v>-121.48692338642195</v>
      </c>
      <c r="R36" s="595">
        <f>'звіт 03.19-03.24'!Q36+'[9]побудинковий звіт'!R36+'[8]побудинковий звіт'!R36</f>
        <v>0</v>
      </c>
      <c r="S36" s="595">
        <f>'звіт 03.19-03.24'!R36+'[9]побудинковий звіт'!S36+'[8]побудинковий звіт'!S36</f>
        <v>0</v>
      </c>
      <c r="T36" s="116">
        <f t="shared" si="6"/>
        <v>0</v>
      </c>
      <c r="U36" s="595">
        <f>'звіт 03.19-03.24'!T36+'[9]побудинковий звіт'!U36+'[8]побудинковий звіт'!U36</f>
        <v>0</v>
      </c>
      <c r="V36" s="595">
        <f>'звіт 03.19-03.24'!U36+'[9]побудинковий звіт'!V36+'[8]побудинковий звіт'!V36</f>
        <v>0</v>
      </c>
      <c r="W36" s="116">
        <f t="shared" si="7"/>
        <v>0</v>
      </c>
      <c r="X36" s="595">
        <f>'звіт 03.19-03.24'!W36+'[9]побудинковий звіт'!X36+'[8]побудинковий звіт'!X36</f>
        <v>5833.657479132009</v>
      </c>
      <c r="Y36" s="595">
        <f>'звіт 03.19-03.24'!X36+'[9]побудинковий звіт'!Y36+'[8]побудинковий звіт'!Y36</f>
        <v>6468.8552152030834</v>
      </c>
      <c r="Z36" s="116">
        <f t="shared" si="8"/>
        <v>635.19773607107436</v>
      </c>
      <c r="AA36" s="595">
        <f>'звіт 03.19-03.24'!Z36+'[9]побудинковий звіт'!AA36+'[8]побудинковий звіт'!AA36</f>
        <v>441.39600000000007</v>
      </c>
      <c r="AB36" s="595">
        <f>'звіт 03.19-03.24'!AA36+'[9]побудинковий звіт'!AB36+'[8]побудинковий звіт'!AB36</f>
        <v>0</v>
      </c>
      <c r="AC36" s="116">
        <f t="shared" si="9"/>
        <v>-441.39600000000007</v>
      </c>
      <c r="AD36" s="595">
        <f>'звіт 03.19-03.24'!AC36+'[9]побудинковий звіт'!AD36+'[8]побудинковий звіт'!AD36</f>
        <v>12282.417984173499</v>
      </c>
      <c r="AE36" s="595">
        <f>'звіт 03.19-03.24'!AD36+'[9]побудинковий звіт'!AE36+'[8]побудинковий звіт'!AE36</f>
        <v>13444.761641935855</v>
      </c>
      <c r="AF36" s="117">
        <f t="shared" si="10"/>
        <v>1162.3436577623561</v>
      </c>
      <c r="AG36" s="91">
        <f t="shared" si="11"/>
        <v>38344.651265777589</v>
      </c>
      <c r="AH36" s="92">
        <f t="shared" si="11"/>
        <v>39418.36895528897</v>
      </c>
      <c r="AI36" s="116">
        <f t="shared" si="12"/>
        <v>1073.7176895113807</v>
      </c>
      <c r="AJ36" s="595">
        <f>'звіт 03.19-03.24'!AI36+'[9]побудинковий звіт'!AJ36+'[8]побудинковий звіт'!AJ36</f>
        <v>0</v>
      </c>
      <c r="AK36" s="595">
        <f>'звіт 03.19-03.24'!AJ36+'[9]побудинковий звіт'!AK36+'[8]побудинковий звіт'!AK36</f>
        <v>0</v>
      </c>
      <c r="AL36" s="116">
        <f t="shared" si="13"/>
        <v>0</v>
      </c>
      <c r="AM36" s="595">
        <f>'звіт 03.19-03.24'!AL36+'[9]побудинковий звіт'!AM36+'[8]побудинковий звіт'!AM36</f>
        <v>0</v>
      </c>
      <c r="AN36" s="595">
        <f>'звіт 03.19-03.24'!AM36+'[9]побудинковий звіт'!AN36+'[8]побудинковий звіт'!AN36</f>
        <v>0</v>
      </c>
      <c r="AO36" s="116">
        <f t="shared" si="14"/>
        <v>0</v>
      </c>
      <c r="AP36" s="595">
        <f>'звіт 03.19-03.24'!AO36+'[9]побудинковий звіт'!AP36+'[8]побудинковий звіт'!AP36</f>
        <v>7121.8418793986539</v>
      </c>
      <c r="AQ36" s="595">
        <f>'звіт 03.19-03.24'!AP36+'[9]побудинковий звіт'!AQ36+'[8]побудинковий звіт'!AQ36</f>
        <v>6646.7159801693906</v>
      </c>
      <c r="AR36" s="116">
        <f t="shared" si="15"/>
        <v>-475.12589922926327</v>
      </c>
      <c r="AS36" s="595">
        <f>'звіт 03.19-03.24'!AR36+'[9]побудинковий звіт'!AS36+'[8]побудинковий звіт'!AS36</f>
        <v>34031.272722925583</v>
      </c>
      <c r="AT36" s="595">
        <f>'звіт 03.19-03.24'!AS36+'[9]побудинковий звіт'!AT36+'[8]побудинковий звіт'!AT36</f>
        <v>19291.509715981418</v>
      </c>
      <c r="AU36" s="118">
        <f t="shared" si="16"/>
        <v>-14739.763006944166</v>
      </c>
      <c r="AV36" s="595">
        <f>'звіт 03.19-03.24'!AU36+'[9]побудинковий звіт'!AV36+'[8]побудинковий звіт'!AV36</f>
        <v>3216.55069490086</v>
      </c>
      <c r="AW36" s="595">
        <f>'звіт 03.19-03.24'!AV36+'[9]побудинковий звіт'!AW36+'[8]побудинковий звіт'!AW36</f>
        <v>3883</v>
      </c>
      <c r="AX36" s="94">
        <f t="shared" si="17"/>
        <v>666.44930509914002</v>
      </c>
      <c r="AY36" s="595">
        <f>'звіт 03.19-03.24'!AX36+'[9]побудинковий звіт'!AY36+'[8]побудинковий звіт'!AY36</f>
        <v>3913.9270513032002</v>
      </c>
      <c r="AZ36" s="595">
        <f>'звіт 03.19-03.24'!AY36+'[9]побудинковий звіт'!AZ36+'[8]побудинковий звіт'!AZ36</f>
        <v>0</v>
      </c>
      <c r="BA36" s="117">
        <f t="shared" si="18"/>
        <v>-3913.9270513032002</v>
      </c>
      <c r="BB36" s="595">
        <f>'звіт 03.19-03.24'!BA36+'[9]побудинковий звіт'!BB36+'[8]побудинковий звіт'!BB36</f>
        <v>1719.933976075997</v>
      </c>
      <c r="BC36" s="595">
        <f>'звіт 03.19-03.24'!BB36+'[9]побудинковий звіт'!BC36+'[8]побудинковий звіт'!BC36</f>
        <v>2019</v>
      </c>
      <c r="BD36" s="94">
        <f t="shared" si="19"/>
        <v>299.06602392400305</v>
      </c>
      <c r="BE36" s="595">
        <f>'звіт 03.19-03.24'!BD36+'[9]побудинковий звіт'!BE36+'[8]побудинковий звіт'!BE36</f>
        <v>0</v>
      </c>
      <c r="BF36" s="595">
        <f>'звіт 03.19-03.24'!BE36+'[9]побудинковий звіт'!BF36+'[8]побудинковий звіт'!BF36</f>
        <v>0</v>
      </c>
      <c r="BG36" s="95">
        <f t="shared" si="20"/>
        <v>0</v>
      </c>
      <c r="BH36" s="595">
        <f>'звіт 03.19-03.24'!BG36+'[9]побудинковий звіт'!BH36+'[8]побудинковий звіт'!BH36</f>
        <v>0</v>
      </c>
      <c r="BI36" s="595">
        <f>'звіт 03.19-03.24'!BH36+'[9]побудинковий звіт'!BI36+'[8]побудинковий звіт'!BI36</f>
        <v>0</v>
      </c>
      <c r="BJ36" s="94">
        <f t="shared" si="21"/>
        <v>0</v>
      </c>
      <c r="BK36" s="595">
        <f>'звіт 03.19-03.24'!BJ36+'[9]побудинковий звіт'!BK36+'[8]побудинковий звіт'!BK36</f>
        <v>961.37486222761413</v>
      </c>
      <c r="BL36" s="595">
        <f>'звіт 03.19-03.24'!BK36+'[9]побудинковий звіт'!BL36+'[8]побудинковий звіт'!BL36</f>
        <v>1631</v>
      </c>
      <c r="BM36" s="95">
        <f t="shared" si="22"/>
        <v>669.62513777238587</v>
      </c>
      <c r="BN36" s="595">
        <f>'звіт 03.19-03.24'!BM36+'[9]побудинковий звіт'!BN36+'[8]побудинковий звіт'!BN36</f>
        <v>435.09197666626454</v>
      </c>
      <c r="BO36" s="595">
        <f>'звіт 03.19-03.24'!BN36+'[9]побудинковий звіт'!BO36+'[8]побудинковий звіт'!BO36</f>
        <v>0</v>
      </c>
      <c r="BP36" s="94">
        <f t="shared" si="23"/>
        <v>-435.09197666626454</v>
      </c>
      <c r="BQ36" s="91">
        <f t="shared" si="24"/>
        <v>10246.878561173937</v>
      </c>
      <c r="BR36" s="96">
        <f t="shared" si="24"/>
        <v>7533</v>
      </c>
      <c r="BS36" s="94">
        <f t="shared" si="25"/>
        <v>-2713.8785611739368</v>
      </c>
      <c r="BT36" s="595">
        <f>'звіт 03.19-03.24'!BS36+'[9]побудинковий звіт'!BT36+'[8]побудинковий звіт'!BT36</f>
        <v>35842.142680876044</v>
      </c>
      <c r="BU36" s="595">
        <f>'звіт 03.19-03.24'!BT36+'[9]побудинковий звіт'!BU36+'[8]побудинковий звіт'!BU36</f>
        <v>49628.149549199385</v>
      </c>
      <c r="BV36" s="116">
        <f t="shared" si="26"/>
        <v>13786.00686832334</v>
      </c>
      <c r="BW36" s="595">
        <f>'звіт 03.19-03.24'!BV36+'[9]побудинковий звіт'!BW36+'[8]побудинковий звіт'!BW36</f>
        <v>24351.401476550494</v>
      </c>
      <c r="BX36" s="595">
        <f>'звіт 03.19-03.24'!BW36+'[9]побудинковий звіт'!BX36+'[8]побудинковий звіт'!BX36</f>
        <v>27480.59557881362</v>
      </c>
      <c r="BY36" s="116">
        <f t="shared" si="27"/>
        <v>3129.1941022631254</v>
      </c>
      <c r="BZ36" s="595">
        <f>'звіт 03.19-03.24'!BY36+'[9]побудинковий звіт'!BZ36+'[8]побудинковий звіт'!BZ36</f>
        <v>10177.5849612737</v>
      </c>
      <c r="CA36" s="595">
        <f>'звіт 03.19-03.24'!BZ36+'[9]побудинковий звіт'!CA36+'[8]побудинковий звіт'!CA36</f>
        <v>9675.9815893314881</v>
      </c>
      <c r="CB36" s="116">
        <f t="shared" si="28"/>
        <v>-501.60337194221211</v>
      </c>
      <c r="CC36" s="595">
        <f>'звіт 03.19-03.24'!CB36+'[9]побудинковий звіт'!CC36+'[8]побудинковий звіт'!CC36</f>
        <v>0</v>
      </c>
      <c r="CD36" s="595">
        <f>'звіт 03.19-03.24'!CC36+'[9]побудинковий звіт'!CD36+'[8]побудинковий звіт'!CD36</f>
        <v>0</v>
      </c>
      <c r="CE36" s="116">
        <f t="shared" si="29"/>
        <v>0</v>
      </c>
      <c r="CF36" s="595">
        <f>'звіт 03.19-03.24'!CE36+'[9]побудинковий звіт'!CF36+'[8]побудинковий звіт'!CF36</f>
        <v>0</v>
      </c>
      <c r="CG36" s="595">
        <f>'звіт 03.19-03.24'!CF36+'[9]побудинковий звіт'!CG36+'[8]побудинковий звіт'!CG36</f>
        <v>0</v>
      </c>
      <c r="CH36" s="116">
        <f t="shared" si="30"/>
        <v>0</v>
      </c>
      <c r="CI36" s="595">
        <f>'звіт 03.19-03.24'!CH36+'[9]побудинковий звіт'!CI36+'[8]побудинковий звіт'!CI36</f>
        <v>5461.4254900295791</v>
      </c>
      <c r="CJ36" s="595">
        <f>'звіт 03.19-03.24'!CI36+'[9]побудинковий звіт'!CJ36+'[8]побудинковий звіт'!CJ36</f>
        <v>4051.9418215258261</v>
      </c>
      <c r="CK36" s="116">
        <f t="shared" si="31"/>
        <v>-1409.4836685037531</v>
      </c>
      <c r="CL36" s="595">
        <f>'звіт 03.19-03.24'!CK36+'[9]побудинковий звіт'!CL36+'[8]побудинковий звіт'!CL36</f>
        <v>0</v>
      </c>
      <c r="CM36" s="595">
        <f>'звіт 03.19-03.24'!CL36+'[9]побудинковий звіт'!CM36+'[8]побудинковий звіт'!CM36</f>
        <v>0</v>
      </c>
      <c r="CN36" s="116">
        <f t="shared" si="32"/>
        <v>0</v>
      </c>
      <c r="CO36" s="88">
        <f t="shared" si="33"/>
        <v>5461.4254900295791</v>
      </c>
      <c r="CP36" s="96">
        <f t="shared" si="33"/>
        <v>4051.9418215258261</v>
      </c>
      <c r="CQ36" s="116">
        <f t="shared" si="34"/>
        <v>-1409.4836685037531</v>
      </c>
      <c r="CR36" s="119">
        <f t="shared" si="45"/>
        <v>165577.19903800561</v>
      </c>
      <c r="CS36" s="96">
        <f t="shared" si="45"/>
        <v>163726.2631903101</v>
      </c>
      <c r="CT36" s="116">
        <f t="shared" si="35"/>
        <v>-1850.9358476955094</v>
      </c>
      <c r="CU36" s="91">
        <f t="shared" si="36"/>
        <v>198692.63884560674</v>
      </c>
      <c r="CV36" s="98">
        <f t="shared" si="36"/>
        <v>196471.51582837212</v>
      </c>
      <c r="CW36" s="117">
        <f t="shared" si="37"/>
        <v>-2221.1230172346113</v>
      </c>
      <c r="CX36" s="595">
        <f>'звіт 03.19-03.24'!CW36+'[9]побудинковий звіт'!CX36+'[8]побудинковий звіт'!CX36</f>
        <v>5148.498705689195</v>
      </c>
      <c r="CY36" s="595">
        <f>'звіт 03.19-03.24'!CX36+'[9]побудинковий звіт'!CY36+'[8]побудинковий звіт'!CY36</f>
        <v>7369.6217229237591</v>
      </c>
      <c r="CZ36" s="116">
        <f t="shared" si="38"/>
        <v>2221.123017234564</v>
      </c>
      <c r="DA36" s="99">
        <f>'[8]побудинковий звіт'!DA36</f>
        <v>-2221.1230172345659</v>
      </c>
      <c r="DB36" s="8">
        <v>2</v>
      </c>
      <c r="DC36" s="365">
        <f>'[8]побудинковий звіт'!DC36</f>
        <v>18770.669999999998</v>
      </c>
      <c r="DD36" s="365">
        <f>'[8]побудинковий звіт'!DD36</f>
        <v>0</v>
      </c>
      <c r="DE36" s="365">
        <f>'[8]побудинковий звіт'!DE36</f>
        <v>15370.409999999998</v>
      </c>
      <c r="DF36" s="365">
        <f>'[8]побудинковий звіт'!DF36</f>
        <v>0</v>
      </c>
      <c r="DG36" s="101">
        <v>7036.2920946136292</v>
      </c>
      <c r="DH36" s="296">
        <v>2</v>
      </c>
      <c r="DI36" s="103">
        <f>'[8]побудинковий звіт'!DK36</f>
        <v>8.3709454413781526</v>
      </c>
      <c r="DJ36" s="103">
        <f>'[8]побудинковий звіт'!DL36</f>
        <v>0</v>
      </c>
      <c r="DK36" s="103">
        <f>'[8]побудинковий звіт'!DM36</f>
        <v>7.1524449341813572</v>
      </c>
      <c r="DL36" s="104">
        <f t="shared" si="48"/>
        <v>3429.5763473326292</v>
      </c>
      <c r="DM36" s="104">
        <f t="shared" si="49"/>
        <v>0</v>
      </c>
      <c r="DN36" s="105">
        <f t="shared" si="39"/>
        <v>3429.5763473326292</v>
      </c>
      <c r="DO36" s="2"/>
      <c r="DP36" s="104">
        <f>'[10]побудинковий звіт'!DR36</f>
        <v>3400.26</v>
      </c>
      <c r="DQ36" s="104">
        <f>'[10]побудинковий звіт'!DS36</f>
        <v>0</v>
      </c>
      <c r="DR36" s="104">
        <f t="shared" si="40"/>
        <v>3400.26</v>
      </c>
      <c r="DS36" s="106"/>
      <c r="DT36" s="104"/>
      <c r="DU36" s="479">
        <f>'звіт 03.19-03.24'!DV36+'[9]побудинковий звіт'!DW36+'[8]побудинковий звіт'!DW36</f>
        <v>345.88</v>
      </c>
      <c r="DV36" s="2">
        <f>'[9]побудинковий звіт'!DX36+'[8]побудинковий звіт'!DX36</f>
        <v>0</v>
      </c>
      <c r="DW36" s="77">
        <f t="shared" si="41"/>
        <v>53133.781540919423</v>
      </c>
      <c r="DX36" s="77">
        <f t="shared" si="42"/>
        <v>32189.411659177698</v>
      </c>
      <c r="DY36" s="427">
        <f t="shared" si="43"/>
        <v>15370.409999999998</v>
      </c>
      <c r="DZ36" s="161">
        <f>'[10]побудинковий звіт'!DY36</f>
        <v>770.78212674950601</v>
      </c>
      <c r="EB36" s="110">
        <v>-2143</v>
      </c>
      <c r="EC36" s="111">
        <f t="shared" si="44"/>
        <v>4893.2920946136292</v>
      </c>
      <c r="EE36" s="112">
        <v>9227.1897013447178</v>
      </c>
      <c r="EG36" s="99">
        <v>8139.2867451003567</v>
      </c>
    </row>
    <row r="37" spans="1:137" ht="19.95" customHeight="1" x14ac:dyDescent="0.3">
      <c r="A37" s="81">
        <v>150000728</v>
      </c>
      <c r="B37" s="82" t="s">
        <v>517</v>
      </c>
      <c r="C37" s="114" t="s">
        <v>518</v>
      </c>
      <c r="D37" s="114" t="s">
        <v>519</v>
      </c>
      <c r="E37" s="84">
        <f t="shared" si="2"/>
        <v>450.6</v>
      </c>
      <c r="F37" s="597">
        <f>'[8]побудинковий звіт'!F37</f>
        <v>386.5</v>
      </c>
      <c r="G37" s="104">
        <f>'[8]побудинковий звіт'!G37</f>
        <v>0</v>
      </c>
      <c r="H37" s="598">
        <f>'[8]побудинковий звіт'!H37</f>
        <v>64.099999999999994</v>
      </c>
      <c r="I37" s="595">
        <f>'звіт 03.19-03.24'!H37+'[9]побудинковий звіт'!I37+'[8]побудинковий звіт'!I37</f>
        <v>13765.050159730781</v>
      </c>
      <c r="J37" s="595">
        <f>'звіт 03.19-03.24'!I37+'[9]побудинковий звіт'!J37+'[8]побудинковий звіт'!J37</f>
        <v>13827.290219600567</v>
      </c>
      <c r="K37" s="116">
        <f t="shared" si="3"/>
        <v>62.24005986978591</v>
      </c>
      <c r="L37" s="595">
        <f>'звіт 03.19-03.24'!K37+'[9]побудинковий звіт'!L37+'[8]побудинковий звіт'!L37</f>
        <v>2473.6891438444995</v>
      </c>
      <c r="M37" s="595">
        <f>'звіт 03.19-03.24'!L37+'[9]побудинковий звіт'!M37+'[8]побудинковий звіт'!M37</f>
        <v>2402.5033031344442</v>
      </c>
      <c r="N37" s="116">
        <f t="shared" si="4"/>
        <v>-71.185840710055345</v>
      </c>
      <c r="O37" s="595">
        <f>'звіт 03.19-03.24'!N37+'[9]побудинковий звіт'!O37+'[8]побудинковий звіт'!O37</f>
        <v>4450.6086607275201</v>
      </c>
      <c r="P37" s="595">
        <f>'звіт 03.19-03.24'!O37+'[9]побудинковий звіт'!P37+'[8]побудинковий звіт'!P37</f>
        <v>4313.5537191723488</v>
      </c>
      <c r="Q37" s="116">
        <f t="shared" si="5"/>
        <v>-137.05494155517135</v>
      </c>
      <c r="R37" s="595">
        <f>'звіт 03.19-03.24'!Q37+'[9]побудинковий звіт'!R37+'[8]побудинковий звіт'!R37</f>
        <v>0</v>
      </c>
      <c r="S37" s="595">
        <f>'звіт 03.19-03.24'!R37+'[9]побудинковий звіт'!S37+'[8]побудинковий звіт'!S37</f>
        <v>0</v>
      </c>
      <c r="T37" s="116">
        <f t="shared" si="6"/>
        <v>0</v>
      </c>
      <c r="U37" s="595">
        <f>'звіт 03.19-03.24'!T37+'[9]побудинковий звіт'!U37+'[8]побудинковий звіт'!U37</f>
        <v>0</v>
      </c>
      <c r="V37" s="595">
        <f>'звіт 03.19-03.24'!U37+'[9]побудинковий звіт'!V37+'[8]побудинковий звіт'!V37</f>
        <v>0</v>
      </c>
      <c r="W37" s="116">
        <f t="shared" si="7"/>
        <v>0</v>
      </c>
      <c r="X37" s="595">
        <f>'звіт 03.19-03.24'!W37+'[9]побудинковий звіт'!X37+'[8]побудинковий звіт'!X37</f>
        <v>5778.6268194224285</v>
      </c>
      <c r="Y37" s="595">
        <f>'звіт 03.19-03.24'!X37+'[9]побудинковий звіт'!Y37+'[8]побудинковий звіт'!Y37</f>
        <v>4814.1380537289378</v>
      </c>
      <c r="Z37" s="116">
        <f t="shared" si="8"/>
        <v>-964.48876569349068</v>
      </c>
      <c r="AA37" s="595">
        <f>'звіт 03.19-03.24'!Z37+'[9]побудинковий звіт'!AA37+'[8]побудинковий звіт'!AA37</f>
        <v>486.64800000000002</v>
      </c>
      <c r="AB37" s="595">
        <f>'звіт 03.19-03.24'!AA37+'[9]побудинковий звіт'!AB37+'[8]побудинковий звіт'!AB37</f>
        <v>0</v>
      </c>
      <c r="AC37" s="116">
        <f t="shared" si="9"/>
        <v>-486.64800000000002</v>
      </c>
      <c r="AD37" s="595">
        <f>'звіт 03.19-03.24'!AC37+'[9]побудинковий звіт'!AD37+'[8]побудинковий звіт'!AD37</f>
        <v>13673.270248897767</v>
      </c>
      <c r="AE37" s="595">
        <f>'звіт 03.19-03.24'!AD37+'[9]побудинковий звіт'!AE37+'[8]побудинковий звіт'!AE37</f>
        <v>14792.518690109686</v>
      </c>
      <c r="AF37" s="117">
        <f t="shared" si="10"/>
        <v>1119.2484412119193</v>
      </c>
      <c r="AG37" s="91">
        <f t="shared" si="11"/>
        <v>40627.893032622997</v>
      </c>
      <c r="AH37" s="92">
        <f t="shared" si="11"/>
        <v>40150.003985745978</v>
      </c>
      <c r="AI37" s="116">
        <f t="shared" si="12"/>
        <v>-477.8890468770187</v>
      </c>
      <c r="AJ37" s="595">
        <f>'звіт 03.19-03.24'!AI37+'[9]побудинковий звіт'!AJ37+'[8]побудинковий звіт'!AJ37</f>
        <v>0</v>
      </c>
      <c r="AK37" s="595">
        <f>'звіт 03.19-03.24'!AJ37+'[9]побудинковий звіт'!AK37+'[8]побудинковий звіт'!AK37</f>
        <v>0</v>
      </c>
      <c r="AL37" s="116">
        <f t="shared" si="13"/>
        <v>0</v>
      </c>
      <c r="AM37" s="595">
        <f>'звіт 03.19-03.24'!AL37+'[9]побудинковий звіт'!AM37+'[8]побудинковий звіт'!AM37</f>
        <v>0</v>
      </c>
      <c r="AN37" s="595">
        <f>'звіт 03.19-03.24'!AM37+'[9]побудинковий звіт'!AN37+'[8]побудинковий звіт'!AN37</f>
        <v>0</v>
      </c>
      <c r="AO37" s="116">
        <f t="shared" si="14"/>
        <v>0</v>
      </c>
      <c r="AP37" s="595">
        <f>'звіт 03.19-03.24'!AO37+'[9]побудинковий звіт'!AP37+'[8]побудинковий звіт'!AP37</f>
        <v>6232.621780896633</v>
      </c>
      <c r="AQ37" s="595">
        <f>'звіт 03.19-03.24'!AP37+'[9]побудинковий звіт'!AQ37+'[8]побудинковий звіт'!AQ37</f>
        <v>5677.3629107724073</v>
      </c>
      <c r="AR37" s="116">
        <f t="shared" si="15"/>
        <v>-555.25887012422572</v>
      </c>
      <c r="AS37" s="595">
        <f>'звіт 03.19-03.24'!AR37+'[9]побудинковий звіт'!AS37+'[8]побудинковий звіт'!AS37</f>
        <v>30566.801012764045</v>
      </c>
      <c r="AT37" s="595">
        <f>'звіт 03.19-03.24'!AS37+'[9]побудинковий звіт'!AT37+'[8]побудинковий звіт'!AT37</f>
        <v>32934.656313244093</v>
      </c>
      <c r="AU37" s="118">
        <f t="shared" si="16"/>
        <v>2367.8553004800488</v>
      </c>
      <c r="AV37" s="595">
        <f>'звіт 03.19-03.24'!AU37+'[9]побудинковий звіт'!AV37+'[8]побудинковий звіт'!AV37</f>
        <v>3501.4646646133824</v>
      </c>
      <c r="AW37" s="595">
        <f>'звіт 03.19-03.24'!AV37+'[9]побудинковий звіт'!AW37+'[8]побудинковий звіт'!AW37</f>
        <v>0</v>
      </c>
      <c r="AX37" s="94">
        <f t="shared" si="17"/>
        <v>-3501.4646646133824</v>
      </c>
      <c r="AY37" s="595">
        <f>'звіт 03.19-03.24'!AX37+'[9]побудинковий звіт'!AY37+'[8]побудинковий звіт'!AY37</f>
        <v>3913.9270513032002</v>
      </c>
      <c r="AZ37" s="595">
        <f>'звіт 03.19-03.24'!AY37+'[9]побудинковий звіт'!AZ37+'[8]побудинковий звіт'!AZ37</f>
        <v>0</v>
      </c>
      <c r="BA37" s="117">
        <f t="shared" si="18"/>
        <v>-3913.9270513032002</v>
      </c>
      <c r="BB37" s="595">
        <f>'звіт 03.19-03.24'!BA37+'[9]побудинковий звіт'!BB37+'[8]побудинковий звіт'!BB37</f>
        <v>1831.3259962798991</v>
      </c>
      <c r="BC37" s="595">
        <f>'звіт 03.19-03.24'!BB37+'[9]побудинковий звіт'!BC37+'[8]побудинковий звіт'!BC37</f>
        <v>0</v>
      </c>
      <c r="BD37" s="94">
        <f t="shared" si="19"/>
        <v>-1831.3259962798991</v>
      </c>
      <c r="BE37" s="595">
        <f>'звіт 03.19-03.24'!BD37+'[9]побудинковий звіт'!BE37+'[8]побудинковий звіт'!BE37</f>
        <v>0</v>
      </c>
      <c r="BF37" s="595">
        <f>'звіт 03.19-03.24'!BE37+'[9]побудинковий звіт'!BF37+'[8]побудинковий звіт'!BF37</f>
        <v>0</v>
      </c>
      <c r="BG37" s="95">
        <f t="shared" si="20"/>
        <v>0</v>
      </c>
      <c r="BH37" s="595">
        <f>'звіт 03.19-03.24'!BG37+'[9]побудинковий звіт'!BH37+'[8]побудинковий звіт'!BH37</f>
        <v>0</v>
      </c>
      <c r="BI37" s="595">
        <f>'звіт 03.19-03.24'!BH37+'[9]побудинковий звіт'!BI37+'[8]побудинковий звіт'!BI37</f>
        <v>0</v>
      </c>
      <c r="BJ37" s="94">
        <f t="shared" si="21"/>
        <v>0</v>
      </c>
      <c r="BK37" s="595">
        <f>'звіт 03.19-03.24'!BJ37+'[9]побудинковий звіт'!BK37+'[8]побудинковий звіт'!BK37</f>
        <v>955.51532884987614</v>
      </c>
      <c r="BL37" s="595">
        <f>'звіт 03.19-03.24'!BK37+'[9]побудинковий звіт'!BL37+'[8]побудинковий звіт'!BL37</f>
        <v>2434.2483712121339</v>
      </c>
      <c r="BM37" s="95">
        <f t="shared" si="22"/>
        <v>1478.7330423622577</v>
      </c>
      <c r="BN37" s="595">
        <f>'звіт 03.19-03.24'!BM37+'[9]побудинковий звіт'!BN37+'[8]побудинковий звіт'!BN37</f>
        <v>446.40497666626453</v>
      </c>
      <c r="BO37" s="595">
        <f>'звіт 03.19-03.24'!BN37+'[9]побудинковий звіт'!BO37+'[8]побудинковий звіт'!BO37</f>
        <v>0</v>
      </c>
      <c r="BP37" s="94">
        <f t="shared" si="23"/>
        <v>-446.40497666626453</v>
      </c>
      <c r="BQ37" s="91">
        <f t="shared" si="24"/>
        <v>10648.638017712623</v>
      </c>
      <c r="BR37" s="96">
        <f t="shared" si="24"/>
        <v>2434.2483712121339</v>
      </c>
      <c r="BS37" s="94">
        <f t="shared" si="25"/>
        <v>-8214.3896465004891</v>
      </c>
      <c r="BT37" s="595">
        <f>'звіт 03.19-03.24'!BS37+'[9]побудинковий звіт'!BT37+'[8]побудинковий звіт'!BT37</f>
        <v>38873.178131973145</v>
      </c>
      <c r="BU37" s="595">
        <f>'звіт 03.19-03.24'!BT37+'[9]побудинковий звіт'!BU37+'[8]побудинковий звіт'!BU37</f>
        <v>56914.094533825533</v>
      </c>
      <c r="BV37" s="116">
        <f t="shared" si="26"/>
        <v>18040.916401852388</v>
      </c>
      <c r="BW37" s="595">
        <f>'звіт 03.19-03.24'!BV37+'[9]побудинковий звіт'!BW37+'[8]побудинковий звіт'!BW37</f>
        <v>30860.019615370533</v>
      </c>
      <c r="BX37" s="595">
        <f>'звіт 03.19-03.24'!BW37+'[9]побудинковий звіт'!BX37+'[8]побудинковий звіт'!BX37</f>
        <v>33883.002616938567</v>
      </c>
      <c r="BY37" s="116">
        <f t="shared" si="27"/>
        <v>3022.9830015680345</v>
      </c>
      <c r="BZ37" s="595">
        <f>'звіт 03.19-03.24'!BY37+'[9]побудинковий звіт'!BZ37+'[8]побудинковий звіт'!BZ37</f>
        <v>8312.774461057752</v>
      </c>
      <c r="CA37" s="595">
        <f>'звіт 03.19-03.24'!BZ37+'[9]побудинковий звіт'!CA37+'[8]побудинковий звіт'!CA37</f>
        <v>8935.1887050302921</v>
      </c>
      <c r="CB37" s="116">
        <f t="shared" si="28"/>
        <v>622.41424397254013</v>
      </c>
      <c r="CC37" s="595">
        <f>'звіт 03.19-03.24'!CB37+'[9]побудинковий звіт'!CC37+'[8]побудинковий звіт'!CC37</f>
        <v>0</v>
      </c>
      <c r="CD37" s="595">
        <f>'звіт 03.19-03.24'!CC37+'[9]побудинковий звіт'!CD37+'[8]побудинковий звіт'!CD37</f>
        <v>0</v>
      </c>
      <c r="CE37" s="116">
        <f t="shared" si="29"/>
        <v>0</v>
      </c>
      <c r="CF37" s="595">
        <f>'звіт 03.19-03.24'!CE37+'[9]побудинковий звіт'!CF37+'[8]побудинковий звіт'!CF37</f>
        <v>0</v>
      </c>
      <c r="CG37" s="595">
        <f>'звіт 03.19-03.24'!CF37+'[9]побудинковий звіт'!CG37+'[8]побудинковий звіт'!CG37</f>
        <v>0</v>
      </c>
      <c r="CH37" s="116">
        <f t="shared" si="30"/>
        <v>0</v>
      </c>
      <c r="CI37" s="595">
        <f>'звіт 03.19-03.24'!CH37+'[9]побудинковий звіт'!CI37+'[8]побудинковий звіт'!CI37</f>
        <v>4541.3803016687334</v>
      </c>
      <c r="CJ37" s="595">
        <f>'звіт 03.19-03.24'!CI37+'[9]побудинковий звіт'!CJ37+'[8]побудинковий звіт'!CJ37</f>
        <v>3053.2930624220921</v>
      </c>
      <c r="CK37" s="116">
        <f t="shared" si="31"/>
        <v>-1488.0872392466413</v>
      </c>
      <c r="CL37" s="595">
        <f>'звіт 03.19-03.24'!CK37+'[9]побудинковий звіт'!CL37+'[8]побудинковий звіт'!CL37</f>
        <v>0</v>
      </c>
      <c r="CM37" s="595">
        <f>'звіт 03.19-03.24'!CL37+'[9]побудинковий звіт'!CM37+'[8]побудинковий звіт'!CM37</f>
        <v>0</v>
      </c>
      <c r="CN37" s="116">
        <f t="shared" si="32"/>
        <v>0</v>
      </c>
      <c r="CO37" s="88">
        <f t="shared" si="33"/>
        <v>4541.3803016687334</v>
      </c>
      <c r="CP37" s="96">
        <f t="shared" si="33"/>
        <v>3053.2930624220921</v>
      </c>
      <c r="CQ37" s="116">
        <f t="shared" si="34"/>
        <v>-1488.0872392466413</v>
      </c>
      <c r="CR37" s="119">
        <f t="shared" si="45"/>
        <v>170663.30635406647</v>
      </c>
      <c r="CS37" s="96">
        <f t="shared" si="45"/>
        <v>183981.85049919112</v>
      </c>
      <c r="CT37" s="116">
        <f t="shared" si="35"/>
        <v>13318.544145124644</v>
      </c>
      <c r="CU37" s="91">
        <f t="shared" si="36"/>
        <v>204795.96762487976</v>
      </c>
      <c r="CV37" s="98">
        <f t="shared" si="36"/>
        <v>220778.22059902933</v>
      </c>
      <c r="CW37" s="117">
        <f t="shared" si="37"/>
        <v>15982.252974149567</v>
      </c>
      <c r="CX37" s="595">
        <f>'звіт 03.19-03.24'!CW37+'[9]побудинковий звіт'!CX37+'[8]побудинковий звіт'!CX37</f>
        <v>7788.4858334427518</v>
      </c>
      <c r="CY37" s="595">
        <f>'звіт 03.19-03.24'!CX37+'[9]побудинковий звіт'!CY37+'[8]побудинковий звіт'!CY37</f>
        <v>-8193.767140706841</v>
      </c>
      <c r="CZ37" s="116">
        <f t="shared" si="38"/>
        <v>-15982.252974149593</v>
      </c>
      <c r="DA37" s="99">
        <f>'[8]побудинковий звіт'!DA37</f>
        <v>15982.252974149582</v>
      </c>
      <c r="DB37" s="8">
        <v>2</v>
      </c>
      <c r="DC37" s="365">
        <f>'[8]побудинковий звіт'!DC37</f>
        <v>12902.36</v>
      </c>
      <c r="DD37" s="365">
        <f>'[8]побудинковий звіт'!DD37</f>
        <v>-575.29999999999995</v>
      </c>
      <c r="DE37" s="365">
        <f>'[8]побудинковий звіт'!DE37</f>
        <v>9747.58</v>
      </c>
      <c r="DF37" s="365">
        <f>'[8]побудинковий звіт'!DF37</f>
        <v>-986.97</v>
      </c>
      <c r="DG37" s="101">
        <v>25783.397290426059</v>
      </c>
      <c r="DH37" s="296">
        <v>2</v>
      </c>
      <c r="DI37" s="103">
        <f>'[8]побудинковий звіт'!DK37</f>
        <v>8.1623776538761312</v>
      </c>
      <c r="DJ37" s="103">
        <f>'[8]побудинковий звіт'!DL37</f>
        <v>0</v>
      </c>
      <c r="DK37" s="103">
        <f>'[8]побудинковий звіт'!DM37</f>
        <v>6.4223428049612039</v>
      </c>
      <c r="DL37" s="104">
        <f t="shared" si="48"/>
        <v>3154.7589632231247</v>
      </c>
      <c r="DM37" s="104">
        <f t="shared" si="49"/>
        <v>411.67217379801315</v>
      </c>
      <c r="DN37" s="105">
        <f t="shared" si="39"/>
        <v>3566.4311370211381</v>
      </c>
      <c r="DO37" s="2"/>
      <c r="DP37" s="104">
        <f>'[10]побудинковий звіт'!DR37</f>
        <v>3154.78</v>
      </c>
      <c r="DQ37" s="104">
        <f>'[10]побудинковий звіт'!DS37</f>
        <v>411.67</v>
      </c>
      <c r="DR37" s="104">
        <f t="shared" si="40"/>
        <v>3566.4500000000003</v>
      </c>
      <c r="DS37" s="106"/>
      <c r="DT37" s="104"/>
      <c r="DU37" s="479">
        <f>'звіт 03.19-03.24'!DV37+'[9]побудинковий звіт'!DW37+'[8]побудинковий звіт'!DW37</f>
        <v>3182.8199999999997</v>
      </c>
      <c r="DV37" s="2">
        <f>'[9]побудинковий звіт'!DX37+'[8]побудинковий звіт'!DX37</f>
        <v>0</v>
      </c>
      <c r="DW37" s="77">
        <f t="shared" si="41"/>
        <v>49458.526836572004</v>
      </c>
      <c r="DX37" s="77">
        <f t="shared" si="42"/>
        <v>42442.685621347468</v>
      </c>
      <c r="DY37" s="427">
        <f t="shared" si="43"/>
        <v>8760.61</v>
      </c>
      <c r="DZ37" s="161">
        <f>'[10]побудинковий звіт'!DY37</f>
        <v>801.97465126036514</v>
      </c>
      <c r="EB37" s="110">
        <v>-4861</v>
      </c>
      <c r="EC37" s="111">
        <f t="shared" si="44"/>
        <v>20922.397290426059</v>
      </c>
      <c r="EE37" s="112">
        <v>25987.600853350868</v>
      </c>
      <c r="EG37" s="99">
        <v>21887.175666782154</v>
      </c>
    </row>
    <row r="38" spans="1:137" ht="19.95" customHeight="1" x14ac:dyDescent="0.3">
      <c r="A38" s="81">
        <v>150000729</v>
      </c>
      <c r="B38" s="82" t="s">
        <v>520</v>
      </c>
      <c r="C38" s="114" t="s">
        <v>521</v>
      </c>
      <c r="D38" s="114" t="s">
        <v>522</v>
      </c>
      <c r="E38" s="84">
        <f t="shared" si="2"/>
        <v>2099.6999999999998</v>
      </c>
      <c r="F38" s="597">
        <f>'[8]побудинковий звіт'!F38</f>
        <v>2099.6999999999998</v>
      </c>
      <c r="G38" s="104">
        <f>'[8]побудинковий звіт'!G38</f>
        <v>0</v>
      </c>
      <c r="H38" s="598">
        <f>'[8]побудинковий звіт'!H38</f>
        <v>0</v>
      </c>
      <c r="I38" s="595">
        <f>'звіт 03.19-03.24'!H38+'[9]побудинковий звіт'!I38+'[8]побудинковий звіт'!I38</f>
        <v>57777.825865488914</v>
      </c>
      <c r="J38" s="595">
        <f>'звіт 03.19-03.24'!I38+'[9]побудинковий звіт'!J38+'[8]побудинковий звіт'!J38</f>
        <v>57741.205708572379</v>
      </c>
      <c r="K38" s="116">
        <f t="shared" si="3"/>
        <v>-36.620156916535052</v>
      </c>
      <c r="L38" s="595">
        <f>'звіт 03.19-03.24'!K38+'[9]побудинковий звіт'!L38+'[8]побудинковий звіт'!L38</f>
        <v>13206.056305008895</v>
      </c>
      <c r="M38" s="595">
        <f>'звіт 03.19-03.24'!L38+'[9]побудинковий звіт'!M38+'[8]побудинковий звіт'!M38</f>
        <v>12922.093540237558</v>
      </c>
      <c r="N38" s="116">
        <f t="shared" si="4"/>
        <v>-283.96276477133688</v>
      </c>
      <c r="O38" s="595">
        <f>'звіт 03.19-03.24'!N38+'[9]побудинковий звіт'!O38+'[8]побудинковий звіт'!O38</f>
        <v>21568.688359636642</v>
      </c>
      <c r="P38" s="595">
        <f>'звіт 03.19-03.24'!O38+'[9]побудинковий звіт'!P38+'[8]побудинковий звіт'!P38</f>
        <v>20901.009508707732</v>
      </c>
      <c r="Q38" s="116">
        <f t="shared" si="5"/>
        <v>-667.67885092891083</v>
      </c>
      <c r="R38" s="595">
        <f>'звіт 03.19-03.24'!Q38+'[9]побудинковий звіт'!R38+'[8]побудинковий звіт'!R38</f>
        <v>0</v>
      </c>
      <c r="S38" s="595">
        <f>'звіт 03.19-03.24'!R38+'[9]побудинковий звіт'!S38+'[8]побудинковий звіт'!S38</f>
        <v>0</v>
      </c>
      <c r="T38" s="116">
        <f t="shared" si="6"/>
        <v>0</v>
      </c>
      <c r="U38" s="595">
        <f>'звіт 03.19-03.24'!T38+'[9]побудинковий звіт'!U38+'[8]побудинковий звіт'!U38</f>
        <v>1565.7480277937534</v>
      </c>
      <c r="V38" s="595">
        <f>'звіт 03.19-03.24'!U38+'[9]побудинковий звіт'!V38+'[8]побудинковий звіт'!V38</f>
        <v>816.04507075326239</v>
      </c>
      <c r="W38" s="116">
        <f t="shared" si="7"/>
        <v>-749.70295704049101</v>
      </c>
      <c r="X38" s="595">
        <f>'звіт 03.19-03.24'!W38+'[9]побудинковий звіт'!X38+'[8]побудинковий звіт'!X38</f>
        <v>35698.887496406292</v>
      </c>
      <c r="Y38" s="595">
        <f>'звіт 03.19-03.24'!X38+'[9]побудинковий звіт'!Y38+'[8]побудинковий звіт'!Y38</f>
        <v>32588.964934151656</v>
      </c>
      <c r="Z38" s="116">
        <f t="shared" si="8"/>
        <v>-3109.9225622546364</v>
      </c>
      <c r="AA38" s="595">
        <f>'звіт 03.19-03.24'!Z38+'[9]побудинковий звіт'!AA38+'[8]побудинковий звіт'!AA38</f>
        <v>2274.1559999999995</v>
      </c>
      <c r="AB38" s="595">
        <f>'звіт 03.19-03.24'!AA38+'[9]побудинковий звіт'!AB38+'[8]побудинковий звіт'!AB38</f>
        <v>0</v>
      </c>
      <c r="AC38" s="116">
        <f t="shared" si="9"/>
        <v>-2274.1559999999995</v>
      </c>
      <c r="AD38" s="595">
        <f>'звіт 03.19-03.24'!AC38+'[9]побудинковий звіт'!AD38+'[8]побудинковий звіт'!AD38</f>
        <v>63095.665056045953</v>
      </c>
      <c r="AE38" s="595">
        <f>'звіт 03.19-03.24'!AD38+'[9]побудинковий звіт'!AE38+'[8]побудинковий звіт'!AE38</f>
        <v>69021.363512708485</v>
      </c>
      <c r="AF38" s="117">
        <f t="shared" si="10"/>
        <v>5925.6984566625324</v>
      </c>
      <c r="AG38" s="91">
        <f t="shared" si="11"/>
        <v>195187.02711038044</v>
      </c>
      <c r="AH38" s="92">
        <f t="shared" si="11"/>
        <v>193990.68227513108</v>
      </c>
      <c r="AI38" s="116">
        <f t="shared" si="12"/>
        <v>-1196.3448352493579</v>
      </c>
      <c r="AJ38" s="595">
        <f>'звіт 03.19-03.24'!AI38+'[9]побудинковий звіт'!AJ38+'[8]побудинковий звіт'!AJ38</f>
        <v>0</v>
      </c>
      <c r="AK38" s="595">
        <f>'звіт 03.19-03.24'!AJ38+'[9]побудинковий звіт'!AK38+'[8]побудинковий звіт'!AK38</f>
        <v>0</v>
      </c>
      <c r="AL38" s="116">
        <f t="shared" si="13"/>
        <v>0</v>
      </c>
      <c r="AM38" s="595">
        <f>'звіт 03.19-03.24'!AL38+'[9]побудинковий звіт'!AM38+'[8]побудинковий звіт'!AM38</f>
        <v>0</v>
      </c>
      <c r="AN38" s="595">
        <f>'звіт 03.19-03.24'!AM38+'[9]побудинковий звіт'!AN38+'[8]побудинковий звіт'!AN38</f>
        <v>0</v>
      </c>
      <c r="AO38" s="116">
        <f t="shared" si="14"/>
        <v>0</v>
      </c>
      <c r="AP38" s="595">
        <f>'звіт 03.19-03.24'!AO38+'[9]побудинковий звіт'!AP38+'[8]побудинковий звіт'!AP38</f>
        <v>35951.909093066432</v>
      </c>
      <c r="AQ38" s="595">
        <f>'звіт 03.19-03.24'!AP38+'[9]побудинковий звіт'!AQ38+'[8]побудинковий звіт'!AQ38</f>
        <v>31718.162394624589</v>
      </c>
      <c r="AR38" s="116">
        <f t="shared" si="15"/>
        <v>-4233.7466984418425</v>
      </c>
      <c r="AS38" s="595">
        <f>'звіт 03.19-03.24'!AR38+'[9]побудинковий звіт'!AS38+'[8]побудинковий звіт'!AS38</f>
        <v>181551.65924514766</v>
      </c>
      <c r="AT38" s="595">
        <f>'звіт 03.19-03.24'!AS38+'[9]побудинковий звіт'!AT38+'[8]побудинковий звіт'!AT38</f>
        <v>192027.61628054758</v>
      </c>
      <c r="AU38" s="118">
        <f t="shared" si="16"/>
        <v>10475.957035399915</v>
      </c>
      <c r="AV38" s="595">
        <f>'звіт 03.19-03.24'!AU38+'[9]побудинковий звіт'!AV38+'[8]побудинковий звіт'!AV38</f>
        <v>14718.005395218557</v>
      </c>
      <c r="AW38" s="595">
        <f>'звіт 03.19-03.24'!AV38+'[9]побудинковий звіт'!AW38+'[8]побудинковий звіт'!AW38</f>
        <v>23793.675491644412</v>
      </c>
      <c r="AX38" s="94">
        <f t="shared" si="17"/>
        <v>9075.6700964258544</v>
      </c>
      <c r="AY38" s="595">
        <f>'звіт 03.19-03.24'!AX38+'[9]побудинковий звіт'!AY38+'[8]побудинковий звіт'!AY38</f>
        <v>22457.848522122007</v>
      </c>
      <c r="AZ38" s="595">
        <f>'звіт 03.19-03.24'!AY38+'[9]побудинковий звіт'!AZ38+'[8]побудинковий звіт'!AZ38</f>
        <v>8150.0173621852073</v>
      </c>
      <c r="BA38" s="117">
        <f t="shared" si="18"/>
        <v>-14307.831159936799</v>
      </c>
      <c r="BB38" s="595">
        <f>'звіт 03.19-03.24'!BA38+'[9]побудинковий звіт'!BB38+'[8]побудинковий звіт'!BB38</f>
        <v>8263.8775254931788</v>
      </c>
      <c r="BC38" s="595">
        <f>'звіт 03.19-03.24'!BB38+'[9]побудинковий звіт'!BC38+'[8]побудинковий звіт'!BC38</f>
        <v>7243.8851037931399</v>
      </c>
      <c r="BD38" s="94">
        <f t="shared" si="19"/>
        <v>-1019.9924217000389</v>
      </c>
      <c r="BE38" s="595">
        <f>'звіт 03.19-03.24'!BD38+'[9]побудинковий звіт'!BE38+'[8]побудинковий звіт'!BE38</f>
        <v>0</v>
      </c>
      <c r="BF38" s="595">
        <f>'звіт 03.19-03.24'!BE38+'[9]побудинковий звіт'!BF38+'[8]побудинковий звіт'!BF38</f>
        <v>0</v>
      </c>
      <c r="BG38" s="95">
        <f t="shared" si="20"/>
        <v>0</v>
      </c>
      <c r="BH38" s="595">
        <f>'звіт 03.19-03.24'!BG38+'[9]побудинковий звіт'!BH38+'[8]побудинковий звіт'!BH38</f>
        <v>922.81163091883468</v>
      </c>
      <c r="BI38" s="595">
        <f>'звіт 03.19-03.24'!BH38+'[9]побудинковий звіт'!BI38+'[8]побудинковий звіт'!BI38</f>
        <v>504.72798816099402</v>
      </c>
      <c r="BJ38" s="94">
        <f t="shared" si="21"/>
        <v>-418.08364275784066</v>
      </c>
      <c r="BK38" s="595">
        <f>'звіт 03.19-03.24'!BJ38+'[9]побудинковий звіт'!BK38+'[8]побудинковий звіт'!BK38</f>
        <v>10885.34431234162</v>
      </c>
      <c r="BL38" s="595">
        <f>'звіт 03.19-03.24'!BK38+'[9]побудинковий звіт'!BL38+'[8]побудинковий звіт'!BL38</f>
        <v>7775.7192261408081</v>
      </c>
      <c r="BM38" s="95">
        <f t="shared" si="22"/>
        <v>-3109.6250862008119</v>
      </c>
      <c r="BN38" s="595">
        <f>'звіт 03.19-03.24'!BM38+'[9]побудинковий звіт'!BN38+'[8]побудинковий звіт'!BN38</f>
        <v>1010.3679650196632</v>
      </c>
      <c r="BO38" s="595">
        <f>'звіт 03.19-03.24'!BN38+'[9]побудинковий звіт'!BO38+'[8]побудинковий звіт'!BO38</f>
        <v>3206</v>
      </c>
      <c r="BP38" s="94">
        <f t="shared" si="23"/>
        <v>2195.6320349803368</v>
      </c>
      <c r="BQ38" s="91">
        <f t="shared" si="24"/>
        <v>58258.255351113861</v>
      </c>
      <c r="BR38" s="96">
        <f t="shared" si="24"/>
        <v>50674.025171924557</v>
      </c>
      <c r="BS38" s="94">
        <f t="shared" si="25"/>
        <v>-7584.2301791893042</v>
      </c>
      <c r="BT38" s="595">
        <f>'звіт 03.19-03.24'!BS38+'[9]побудинковий звіт'!BT38+'[8]побудинковий звіт'!BT38</f>
        <v>85437.573528581168</v>
      </c>
      <c r="BU38" s="595">
        <f>'звіт 03.19-03.24'!BT38+'[9]побудинковий звіт'!BU38+'[8]побудинковий звіт'!BU38</f>
        <v>146701.28174214219</v>
      </c>
      <c r="BV38" s="116">
        <f t="shared" si="26"/>
        <v>61263.708213561025</v>
      </c>
      <c r="BW38" s="595">
        <f>'звіт 03.19-03.24'!BV38+'[9]побудинковий звіт'!BW38+'[8]побудинковий звіт'!BW38</f>
        <v>74290.894563003312</v>
      </c>
      <c r="BX38" s="595">
        <f>'звіт 03.19-03.24'!BW38+'[9]побудинковий звіт'!BX38+'[8]побудинковий звіт'!BX38</f>
        <v>82633.231771882085</v>
      </c>
      <c r="BY38" s="116">
        <f t="shared" si="27"/>
        <v>8342.3372088787728</v>
      </c>
      <c r="BZ38" s="595">
        <f>'звіт 03.19-03.24'!BY38+'[9]побудинковий звіт'!BZ38+'[8]побудинковий звіт'!BZ38</f>
        <v>44152.881095906538</v>
      </c>
      <c r="CA38" s="595">
        <f>'звіт 03.19-03.24'!BZ38+'[9]побудинковий звіт'!CA38+'[8]побудинковий звіт'!CA38</f>
        <v>24959.866992250598</v>
      </c>
      <c r="CB38" s="116">
        <f t="shared" si="28"/>
        <v>-19193.01410365594</v>
      </c>
      <c r="CC38" s="595">
        <f>'звіт 03.19-03.24'!CB38+'[9]побудинковий звіт'!CC38+'[8]побудинковий звіт'!CC38</f>
        <v>7400.1754467608953</v>
      </c>
      <c r="CD38" s="595">
        <f>'звіт 03.19-03.24'!CC38+'[9]побудинковий звіт'!CD38+'[8]побудинковий звіт'!CD38</f>
        <v>7533.8310420680928</v>
      </c>
      <c r="CE38" s="116">
        <f t="shared" si="29"/>
        <v>133.65559530719747</v>
      </c>
      <c r="CF38" s="595">
        <f>'звіт 03.19-03.24'!CE38+'[9]побудинковий звіт'!CF38+'[8]побудинковий звіт'!CF38</f>
        <v>910.25333083085059</v>
      </c>
      <c r="CG38" s="595">
        <f>'звіт 03.19-03.24'!CF38+'[9]побудинковий звіт'!CG38+'[8]побудинковий звіт'!CG38</f>
        <v>5731.4979612854186</v>
      </c>
      <c r="CH38" s="116">
        <f t="shared" si="30"/>
        <v>4821.2446304545683</v>
      </c>
      <c r="CI38" s="595">
        <f>'звіт 03.19-03.24'!CH38+'[9]побудинковий звіт'!CI38+'[8]побудинковий звіт'!CI38</f>
        <v>22424.322783449319</v>
      </c>
      <c r="CJ38" s="595">
        <f>'звіт 03.19-03.24'!CI38+'[9]побудинковий звіт'!CJ38+'[8]побудинковий звіт'!CJ38</f>
        <v>16015.415433950238</v>
      </c>
      <c r="CK38" s="116">
        <f t="shared" si="31"/>
        <v>-6408.9073494990807</v>
      </c>
      <c r="CL38" s="595">
        <f>'звіт 03.19-03.24'!CK38+'[9]побудинковий звіт'!CL38+'[8]побудинковий звіт'!CL38</f>
        <v>0</v>
      </c>
      <c r="CM38" s="595">
        <f>'звіт 03.19-03.24'!CL38+'[9]побудинковий звіт'!CM38+'[8]побудинковий звіт'!CM38</f>
        <v>0</v>
      </c>
      <c r="CN38" s="116">
        <f t="shared" si="32"/>
        <v>0</v>
      </c>
      <c r="CO38" s="88">
        <f t="shared" si="33"/>
        <v>22424.322783449319</v>
      </c>
      <c r="CP38" s="96">
        <f t="shared" si="33"/>
        <v>16015.415433950238</v>
      </c>
      <c r="CQ38" s="116">
        <f t="shared" si="34"/>
        <v>-6408.9073494990807</v>
      </c>
      <c r="CR38" s="119">
        <f t="shared" si="45"/>
        <v>705564.95154824038</v>
      </c>
      <c r="CS38" s="96">
        <f t="shared" si="45"/>
        <v>751985.61106580636</v>
      </c>
      <c r="CT38" s="116">
        <f t="shared" si="35"/>
        <v>46420.659517565975</v>
      </c>
      <c r="CU38" s="91">
        <f t="shared" si="36"/>
        <v>846677.94185788848</v>
      </c>
      <c r="CV38" s="98">
        <f t="shared" si="36"/>
        <v>902382.73327896756</v>
      </c>
      <c r="CW38" s="117">
        <f t="shared" si="37"/>
        <v>55704.791421079077</v>
      </c>
      <c r="CX38" s="595">
        <f>'звіт 03.19-03.24'!CW38+'[9]побудинковий звіт'!CX38+'[8]побудинковий звіт'!CX38</f>
        <v>41812.084675277772</v>
      </c>
      <c r="CY38" s="595">
        <f>'звіт 03.19-03.24'!CX38+'[9]побудинковий звіт'!CY38+'[8]побудинковий звіт'!CY38</f>
        <v>-13892.70674580137</v>
      </c>
      <c r="CZ38" s="116">
        <f t="shared" si="38"/>
        <v>-55704.791421079142</v>
      </c>
      <c r="DA38" s="99">
        <f>'[8]побудинковий звіт'!DA38</f>
        <v>55704.79142107896</v>
      </c>
      <c r="DB38" s="8">
        <v>2</v>
      </c>
      <c r="DC38" s="365">
        <f>'[8]побудинковий звіт'!DC38</f>
        <v>34313.61</v>
      </c>
      <c r="DD38" s="365">
        <f>'[8]побудинковий звіт'!DD38</f>
        <v>0</v>
      </c>
      <c r="DE38" s="365">
        <f>'[8]побудинковий звіт'!DE38</f>
        <v>19240.480000000003</v>
      </c>
      <c r="DF38" s="365">
        <f>'[8]побудинковий звіт'!DF38</f>
        <v>0</v>
      </c>
      <c r="DG38" s="101">
        <v>-36642.684637148341</v>
      </c>
      <c r="DH38" s="296">
        <v>5</v>
      </c>
      <c r="DI38" s="103">
        <f>'[8]побудинковий звіт'!DK38</f>
        <v>7.1786672129769169</v>
      </c>
      <c r="DJ38" s="103">
        <f>'[8]побудинковий звіт'!DL38</f>
        <v>0</v>
      </c>
      <c r="DK38" s="103">
        <f>'[8]побудинковий звіт'!DM38</f>
        <v>6.4098063199638879</v>
      </c>
      <c r="DL38" s="104">
        <f t="shared" si="48"/>
        <v>15073.047547087632</v>
      </c>
      <c r="DM38" s="104">
        <f t="shared" si="49"/>
        <v>0</v>
      </c>
      <c r="DN38" s="105">
        <f t="shared" si="39"/>
        <v>15073.047547087632</v>
      </c>
      <c r="DO38" s="2"/>
      <c r="DP38" s="104">
        <f>'[10]побудинковий звіт'!DR38</f>
        <v>15073.13</v>
      </c>
      <c r="DQ38" s="104">
        <f>'[10]побудинковий звіт'!DS38</f>
        <v>0</v>
      </c>
      <c r="DR38" s="104">
        <f t="shared" si="40"/>
        <v>15073.13</v>
      </c>
      <c r="DS38" s="106"/>
      <c r="DT38" s="104"/>
      <c r="DU38" s="479">
        <f>'звіт 03.19-03.24'!DV38+'[9]побудинковий звіт'!DW38+'[8]побудинковий звіт'!DW38</f>
        <v>4464.88</v>
      </c>
      <c r="DV38" s="2">
        <f>'[9]побудинковий звіт'!DX38+'[8]побудинковий звіт'!DX38</f>
        <v>0</v>
      </c>
      <c r="DW38" s="77">
        <f t="shared" si="41"/>
        <v>287771.89751551382</v>
      </c>
      <c r="DX38" s="77">
        <f t="shared" si="42"/>
        <v>291241.96974296652</v>
      </c>
      <c r="DY38" s="427">
        <f t="shared" si="43"/>
        <v>19240.480000000003</v>
      </c>
      <c r="DZ38" s="161">
        <f>'[10]побудинковий звіт'!DY38</f>
        <v>5165.0749805647492</v>
      </c>
      <c r="EB38" s="110">
        <v>-1271</v>
      </c>
      <c r="EC38" s="111">
        <f t="shared" si="44"/>
        <v>-37913.684637148341</v>
      </c>
      <c r="EE38" s="112">
        <v>24347.040713048831</v>
      </c>
      <c r="EG38" s="99">
        <v>3826.9603988893068</v>
      </c>
    </row>
    <row r="39" spans="1:137" ht="19.95" customHeight="1" x14ac:dyDescent="0.3">
      <c r="A39" s="81">
        <v>150000721</v>
      </c>
      <c r="B39" s="82" t="s">
        <v>523</v>
      </c>
      <c r="C39" s="114" t="s">
        <v>524</v>
      </c>
      <c r="D39" s="114" t="s">
        <v>525</v>
      </c>
      <c r="E39" s="84">
        <f t="shared" si="2"/>
        <v>2825.2000000000003</v>
      </c>
      <c r="F39" s="597">
        <f>'[8]побудинковий звіт'!F39</f>
        <v>2720.4</v>
      </c>
      <c r="G39" s="104">
        <f>'[8]побудинковий звіт'!G39</f>
        <v>0</v>
      </c>
      <c r="H39" s="598">
        <f>'[8]побудинковий звіт'!H39</f>
        <v>104.8</v>
      </c>
      <c r="I39" s="595">
        <f>'звіт 03.19-03.24'!H39+'[9]побудинковий звіт'!I39+'[8]побудинковий звіт'!I39</f>
        <v>74318.264254784619</v>
      </c>
      <c r="J39" s="595">
        <f>'звіт 03.19-03.24'!I39+'[9]побудинковий звіт'!J39+'[8]побудинковий звіт'!J39</f>
        <v>74426.7608379171</v>
      </c>
      <c r="K39" s="116">
        <f t="shared" si="3"/>
        <v>108.49658313248074</v>
      </c>
      <c r="L39" s="595">
        <f>'звіт 03.19-03.24'!K39+'[9]побудинковий звіт'!L39+'[8]побудинковий звіт'!L39</f>
        <v>10353.889870930356</v>
      </c>
      <c r="M39" s="595">
        <f>'звіт 03.19-03.24'!L39+'[9]побудинковий звіт'!M39+'[8]побудинковий звіт'!M39</f>
        <v>10125.937385589603</v>
      </c>
      <c r="N39" s="116">
        <f t="shared" si="4"/>
        <v>-227.9524853407529</v>
      </c>
      <c r="O39" s="595">
        <f>'звіт 03.19-03.24'!N39+'[9]побудинковий звіт'!O39+'[8]побудинковий звіт'!O39</f>
        <v>25757.82544188439</v>
      </c>
      <c r="P39" s="595">
        <f>'звіт 03.19-03.24'!O39+'[9]побудинковий звіт'!P39+'[8]побудинковий звіт'!P39</f>
        <v>24961.308216444024</v>
      </c>
      <c r="Q39" s="116">
        <f t="shared" si="5"/>
        <v>-796.51722544036602</v>
      </c>
      <c r="R39" s="595">
        <f>'звіт 03.19-03.24'!Q39+'[9]побудинковий звіт'!R39+'[8]побудинковий звіт'!R39</f>
        <v>0</v>
      </c>
      <c r="S39" s="595">
        <f>'звіт 03.19-03.24'!R39+'[9]побудинковий звіт'!S39+'[8]побудинковий звіт'!S39</f>
        <v>0</v>
      </c>
      <c r="T39" s="116">
        <f t="shared" si="6"/>
        <v>0</v>
      </c>
      <c r="U39" s="595">
        <f>'звіт 03.19-03.24'!T39+'[9]побудинковий звіт'!U39+'[8]побудинковий звіт'!U39</f>
        <v>0</v>
      </c>
      <c r="V39" s="595">
        <f>'звіт 03.19-03.24'!U39+'[9]побудинковий звіт'!V39+'[8]побудинковий звіт'!V39</f>
        <v>0</v>
      </c>
      <c r="W39" s="116">
        <f t="shared" si="7"/>
        <v>0</v>
      </c>
      <c r="X39" s="595">
        <f>'звіт 03.19-03.24'!W39+'[9]побудинковий звіт'!X39+'[8]побудинковий звіт'!X39</f>
        <v>30166.011937920906</v>
      </c>
      <c r="Y39" s="595">
        <f>'звіт 03.19-03.24'!X39+'[9]побудинковий звіт'!Y39+'[8]побудинковий звіт'!Y39</f>
        <v>24694.123081185822</v>
      </c>
      <c r="Z39" s="116">
        <f t="shared" si="8"/>
        <v>-5471.8888567350841</v>
      </c>
      <c r="AA39" s="595">
        <f>'звіт 03.19-03.24'!Z39+'[9]побудинковий звіт'!AA39+'[8]побудинковий звіт'!AA39</f>
        <v>3012.66</v>
      </c>
      <c r="AB39" s="595">
        <f>'звіт 03.19-03.24'!AA39+'[9]побудинковий звіт'!AB39+'[8]побудинковий звіт'!AB39</f>
        <v>430</v>
      </c>
      <c r="AC39" s="116">
        <f t="shared" si="9"/>
        <v>-2582.66</v>
      </c>
      <c r="AD39" s="595">
        <f>'звіт 03.19-03.24'!AC39+'[9]побудинковий звіт'!AD39+'[8]побудинковий звіт'!AD39</f>
        <v>83878.645570416047</v>
      </c>
      <c r="AE39" s="595">
        <f>'звіт 03.19-03.24'!AD39+'[9]побудинковий звіт'!AE39+'[8]побудинковий звіт'!AE39</f>
        <v>91795.175247212857</v>
      </c>
      <c r="AF39" s="117">
        <f t="shared" si="10"/>
        <v>7916.5296767968102</v>
      </c>
      <c r="AG39" s="91">
        <f t="shared" si="11"/>
        <v>227487.29707593634</v>
      </c>
      <c r="AH39" s="92">
        <f t="shared" si="11"/>
        <v>226433.30476834939</v>
      </c>
      <c r="AI39" s="116">
        <f t="shared" si="12"/>
        <v>-1053.9923075869447</v>
      </c>
      <c r="AJ39" s="595">
        <f>'звіт 03.19-03.24'!AI39+'[9]побудинковий звіт'!AJ39+'[8]побудинковий звіт'!AJ39</f>
        <v>0</v>
      </c>
      <c r="AK39" s="595">
        <f>'звіт 03.19-03.24'!AJ39+'[9]побудинковий звіт'!AK39+'[8]побудинковий звіт'!AK39</f>
        <v>0</v>
      </c>
      <c r="AL39" s="116">
        <f t="shared" si="13"/>
        <v>0</v>
      </c>
      <c r="AM39" s="595">
        <f>'звіт 03.19-03.24'!AL39+'[9]побудинковий звіт'!AM39+'[8]побудинковий звіт'!AM39</f>
        <v>0</v>
      </c>
      <c r="AN39" s="595">
        <f>'звіт 03.19-03.24'!AM39+'[9]побудинковий звіт'!AN39+'[8]побудинковий звіт'!AN39</f>
        <v>0</v>
      </c>
      <c r="AO39" s="116">
        <f t="shared" si="14"/>
        <v>0</v>
      </c>
      <c r="AP39" s="595">
        <f>'звіт 03.19-03.24'!AO39+'[9]побудинковий звіт'!AP39+'[8]побудинковий звіт'!AP39</f>
        <v>61313.020148361429</v>
      </c>
      <c r="AQ39" s="595">
        <f>'звіт 03.19-03.24'!AP39+'[9]побудинковий звіт'!AQ39+'[8]побудинковий звіт'!AQ39</f>
        <v>53854.401807711416</v>
      </c>
      <c r="AR39" s="116">
        <f t="shared" si="15"/>
        <v>-7458.6183406500131</v>
      </c>
      <c r="AS39" s="595">
        <f>'звіт 03.19-03.24'!AR39+'[9]побудинковий звіт'!AS39+'[8]побудинковий звіт'!AS39</f>
        <v>214132.54057222989</v>
      </c>
      <c r="AT39" s="595">
        <f>'звіт 03.19-03.24'!AS39+'[9]побудинковий звіт'!AT39+'[8]побудинковий звіт'!AT39</f>
        <v>210551.60418476924</v>
      </c>
      <c r="AU39" s="118">
        <f t="shared" si="16"/>
        <v>-3580.9363874606497</v>
      </c>
      <c r="AV39" s="595">
        <f>'звіт 03.19-03.24'!AU39+'[9]побудинковий звіт'!AV39+'[8]побудинковий звіт'!AV39</f>
        <v>16406.784688675605</v>
      </c>
      <c r="AW39" s="595">
        <f>'звіт 03.19-03.24'!AV39+'[9]побудинковий звіт'!AW39+'[8]побудинковий звіт'!AW39</f>
        <v>15965</v>
      </c>
      <c r="AX39" s="94">
        <f t="shared" si="17"/>
        <v>-441.78468867560514</v>
      </c>
      <c r="AY39" s="595">
        <f>'звіт 03.19-03.24'!AX39+'[9]побудинковий звіт'!AY39+'[8]побудинковий звіт'!AY39</f>
        <v>16831.716449330361</v>
      </c>
      <c r="AZ39" s="595">
        <f>'звіт 03.19-03.24'!AY39+'[9]побудинковий звіт'!AZ39+'[8]побудинковий звіт'!AZ39</f>
        <v>2331.5336754369491</v>
      </c>
      <c r="BA39" s="117">
        <f t="shared" si="18"/>
        <v>-14500.182773893412</v>
      </c>
      <c r="BB39" s="595">
        <f>'звіт 03.19-03.24'!BA39+'[9]побудинковий звіт'!BB39+'[8]побудинковий звіт'!BB39</f>
        <v>11578.042347857057</v>
      </c>
      <c r="BC39" s="595">
        <f>'звіт 03.19-03.24'!BB39+'[9]побудинковий звіт'!BC39+'[8]побудинковий звіт'!BC39</f>
        <v>7971</v>
      </c>
      <c r="BD39" s="94">
        <f t="shared" si="19"/>
        <v>-3607.0423478570574</v>
      </c>
      <c r="BE39" s="595">
        <f>'звіт 03.19-03.24'!BD39+'[9]побудинковий звіт'!BE39+'[8]побудинковий звіт'!BE39</f>
        <v>0</v>
      </c>
      <c r="BF39" s="595">
        <f>'звіт 03.19-03.24'!BE39+'[9]побудинковий звіт'!BF39+'[8]побудинковий звіт'!BF39</f>
        <v>0</v>
      </c>
      <c r="BG39" s="95">
        <f t="shared" si="20"/>
        <v>0</v>
      </c>
      <c r="BH39" s="595">
        <f>'звіт 03.19-03.24'!BG39+'[9]побудинковий звіт'!BH39+'[8]побудинковий звіт'!BH39</f>
        <v>0</v>
      </c>
      <c r="BI39" s="595">
        <f>'звіт 03.19-03.24'!BH39+'[9]побудинковий звіт'!BI39+'[8]побудинковий звіт'!BI39</f>
        <v>0</v>
      </c>
      <c r="BJ39" s="94">
        <f t="shared" si="21"/>
        <v>0</v>
      </c>
      <c r="BK39" s="595">
        <f>'звіт 03.19-03.24'!BJ39+'[9]побудинковий звіт'!BK39+'[8]побудинковий звіт'!BK39</f>
        <v>7880.0522834742987</v>
      </c>
      <c r="BL39" s="595">
        <f>'звіт 03.19-03.24'!BK39+'[9]побудинковий звіт'!BL39+'[8]побудинковий звіт'!BL39</f>
        <v>8878.1993445969347</v>
      </c>
      <c r="BM39" s="95">
        <f t="shared" si="22"/>
        <v>998.14706112263593</v>
      </c>
      <c r="BN39" s="595">
        <f>'звіт 03.19-03.24'!BM39+'[9]побудинковий звіт'!BN39+'[8]побудинковий звіт'!BN39</f>
        <v>977.36104047937749</v>
      </c>
      <c r="BO39" s="595">
        <f>'звіт 03.19-03.24'!BN39+'[9]побудинковий звіт'!BO39+'[8]побудинковий звіт'!BO39</f>
        <v>0</v>
      </c>
      <c r="BP39" s="94">
        <f t="shared" si="23"/>
        <v>-977.36104047937749</v>
      </c>
      <c r="BQ39" s="91">
        <f t="shared" si="24"/>
        <v>53673.9568098167</v>
      </c>
      <c r="BR39" s="96">
        <f t="shared" si="24"/>
        <v>35145.733020033884</v>
      </c>
      <c r="BS39" s="94">
        <f t="shared" si="25"/>
        <v>-18528.223789782816</v>
      </c>
      <c r="BT39" s="595">
        <f>'звіт 03.19-03.24'!BS39+'[9]побудинковий звіт'!BT39+'[8]побудинковий звіт'!BT39</f>
        <v>239009.98795624389</v>
      </c>
      <c r="BU39" s="595">
        <f>'звіт 03.19-03.24'!BT39+'[9]побудинковий звіт'!BU39+'[8]побудинковий звіт'!BU39</f>
        <v>326317.05058359436</v>
      </c>
      <c r="BV39" s="116">
        <f t="shared" si="26"/>
        <v>87307.062627350475</v>
      </c>
      <c r="BW39" s="595">
        <f>'звіт 03.19-03.24'!BV39+'[9]побудинковий звіт'!BW39+'[8]побудинковий звіт'!BW39</f>
        <v>113080.41952987002</v>
      </c>
      <c r="BX39" s="595">
        <f>'звіт 03.19-03.24'!BW39+'[9]побудинковий звіт'!BX39+'[8]побудинковий звіт'!BX39</f>
        <v>117018.39292451683</v>
      </c>
      <c r="BY39" s="116">
        <f t="shared" si="27"/>
        <v>3937.9733946468041</v>
      </c>
      <c r="BZ39" s="595">
        <f>'звіт 03.19-03.24'!BY39+'[9]побудинковий звіт'!BZ39+'[8]побудинковий звіт'!BZ39</f>
        <v>77904.024974577827</v>
      </c>
      <c r="CA39" s="595">
        <f>'звіт 03.19-03.24'!BZ39+'[9]побудинковий звіт'!CA39+'[8]побудинковий звіт'!CA39</f>
        <v>60263.064950565473</v>
      </c>
      <c r="CB39" s="116">
        <f t="shared" si="28"/>
        <v>-17640.960024012355</v>
      </c>
      <c r="CC39" s="595">
        <f>'звіт 03.19-03.24'!CB39+'[9]побудинковий звіт'!CC39+'[8]побудинковий звіт'!CC39</f>
        <v>0</v>
      </c>
      <c r="CD39" s="595">
        <f>'звіт 03.19-03.24'!CC39+'[9]побудинковий звіт'!CD39+'[8]побудинковий звіт'!CD39</f>
        <v>0</v>
      </c>
      <c r="CE39" s="116">
        <f t="shared" si="29"/>
        <v>0</v>
      </c>
      <c r="CF39" s="595">
        <f>'звіт 03.19-03.24'!CE39+'[9]побудинковий звіт'!CF39+'[8]побудинковий звіт'!CF39</f>
        <v>0</v>
      </c>
      <c r="CG39" s="595">
        <f>'звіт 03.19-03.24'!CF39+'[9]побудинковий звіт'!CG39+'[8]побудинковий звіт'!CG39</f>
        <v>0</v>
      </c>
      <c r="CH39" s="116">
        <f t="shared" si="30"/>
        <v>0</v>
      </c>
      <c r="CI39" s="595">
        <f>'звіт 03.19-03.24'!CH39+'[9]побудинковий звіт'!CI39+'[8]побудинковий звіт'!CI39</f>
        <v>16633.302820939887</v>
      </c>
      <c r="CJ39" s="595">
        <f>'звіт 03.19-03.24'!CI39+'[9]побудинковий звіт'!CJ39+'[8]побудинковий звіт'!CJ39</f>
        <v>15540.707755175556</v>
      </c>
      <c r="CK39" s="116">
        <f t="shared" si="31"/>
        <v>-1092.5950657643316</v>
      </c>
      <c r="CL39" s="595">
        <f>'звіт 03.19-03.24'!CK39+'[9]побудинковий звіт'!CL39+'[8]побудинковий звіт'!CL39</f>
        <v>0</v>
      </c>
      <c r="CM39" s="595">
        <f>'звіт 03.19-03.24'!CL39+'[9]побудинковий звіт'!CM39+'[8]побудинковий звіт'!CM39</f>
        <v>0</v>
      </c>
      <c r="CN39" s="116">
        <f t="shared" si="32"/>
        <v>0</v>
      </c>
      <c r="CO39" s="88">
        <f t="shared" si="33"/>
        <v>16633.302820939887</v>
      </c>
      <c r="CP39" s="96">
        <f t="shared" si="33"/>
        <v>15540.707755175556</v>
      </c>
      <c r="CQ39" s="116">
        <f t="shared" si="34"/>
        <v>-1092.5950657643316</v>
      </c>
      <c r="CR39" s="119">
        <f t="shared" si="45"/>
        <v>1003234.549887976</v>
      </c>
      <c r="CS39" s="96">
        <f t="shared" si="45"/>
        <v>1045124.2599947162</v>
      </c>
      <c r="CT39" s="116">
        <f t="shared" si="35"/>
        <v>41889.710106740124</v>
      </c>
      <c r="CU39" s="91">
        <f t="shared" si="36"/>
        <v>1203881.4598655712</v>
      </c>
      <c r="CV39" s="98">
        <f t="shared" si="36"/>
        <v>1254149.1119936593</v>
      </c>
      <c r="CW39" s="117">
        <f t="shared" si="37"/>
        <v>50267.652128088055</v>
      </c>
      <c r="CX39" s="595">
        <f>'звіт 03.19-03.24'!CW39+'[9]побудинковий звіт'!CX39+'[8]побудинковий звіт'!CX39</f>
        <v>48998.259176671811</v>
      </c>
      <c r="CY39" s="595">
        <f>'звіт 03.19-03.24'!CX39+'[9]побудинковий звіт'!CY39+'[8]побудинковий звіт'!CY39</f>
        <v>-1269.3929514161573</v>
      </c>
      <c r="CZ39" s="116">
        <f t="shared" si="38"/>
        <v>-50267.652128087968</v>
      </c>
      <c r="DA39" s="99">
        <f>'[8]побудинковий звіт'!DA39</f>
        <v>50267.652128088026</v>
      </c>
      <c r="DB39" s="8">
        <v>2</v>
      </c>
      <c r="DC39" s="365">
        <f>'[8]побудинковий звіт'!DC39</f>
        <v>60082.7</v>
      </c>
      <c r="DD39" s="365">
        <f>'[8]побудинковий звіт'!DD39</f>
        <v>1252.0899999999999</v>
      </c>
      <c r="DE39" s="365">
        <f>'[8]побудинковий звіт'!DE39</f>
        <v>39749.919999999998</v>
      </c>
      <c r="DF39" s="365">
        <f>'[8]побудинковий звіт'!DF39</f>
        <v>-307.72000000000003</v>
      </c>
      <c r="DG39" s="101">
        <v>120142.09431820171</v>
      </c>
      <c r="DH39" s="296">
        <v>4</v>
      </c>
      <c r="DI39" s="103">
        <f>'[8]побудинковий звіт'!DK39</f>
        <v>7.5448610305507211</v>
      </c>
      <c r="DJ39" s="103">
        <f>'[8]побудинковий звіт'!DL39</f>
        <v>0</v>
      </c>
      <c r="DK39" s="103">
        <f>'[8]побудинковий звіт'!DM39</f>
        <v>6.6458779012249165</v>
      </c>
      <c r="DL39" s="104">
        <f t="shared" si="48"/>
        <v>20525.039947510184</v>
      </c>
      <c r="DM39" s="104">
        <f t="shared" si="49"/>
        <v>696.48800404837118</v>
      </c>
      <c r="DN39" s="105">
        <f t="shared" si="39"/>
        <v>21221.527951558553</v>
      </c>
      <c r="DO39" s="2"/>
      <c r="DP39" s="104">
        <f>'[10]побудинковий звіт'!DR39</f>
        <v>20325.990000000002</v>
      </c>
      <c r="DQ39" s="104">
        <f>'[10]побудинковий звіт'!DS39</f>
        <v>1559.81</v>
      </c>
      <c r="DR39" s="104">
        <f t="shared" si="40"/>
        <v>21885.800000000003</v>
      </c>
      <c r="DS39" s="106"/>
      <c r="DT39" s="104"/>
      <c r="DU39" s="479">
        <f>'звіт 03.19-03.24'!DV39+'[9]побудинковий звіт'!DW39+'[8]побудинковий звіт'!DW39</f>
        <v>6114.880000000001</v>
      </c>
      <c r="DV39" s="2">
        <f>'[9]побудинковий звіт'!DX39+'[8]побудинковий звіт'!DX39</f>
        <v>0</v>
      </c>
      <c r="DW39" s="77">
        <f t="shared" si="41"/>
        <v>321367.79685845593</v>
      </c>
      <c r="DX39" s="77">
        <f t="shared" si="42"/>
        <v>294836.80464576377</v>
      </c>
      <c r="DY39" s="427">
        <f t="shared" si="43"/>
        <v>39442.199999999997</v>
      </c>
      <c r="DZ39" s="161">
        <f>'[10]побудинковий звіт'!DY39</f>
        <v>5028.7825848961593</v>
      </c>
      <c r="EB39" s="110">
        <v>3874</v>
      </c>
      <c r="EC39" s="111">
        <f t="shared" si="44"/>
        <v>124016.09431820171</v>
      </c>
      <c r="EE39" s="112">
        <v>122847.92971775442</v>
      </c>
      <c r="EG39" s="99">
        <v>96722.383389263443</v>
      </c>
    </row>
    <row r="40" spans="1:137" ht="19.95" customHeight="1" x14ac:dyDescent="0.3">
      <c r="A40" s="81">
        <v>150000722</v>
      </c>
      <c r="B40" s="82" t="s">
        <v>526</v>
      </c>
      <c r="C40" s="114" t="s">
        <v>527</v>
      </c>
      <c r="D40" s="114" t="s">
        <v>528</v>
      </c>
      <c r="E40" s="84">
        <f t="shared" si="2"/>
        <v>3560.8</v>
      </c>
      <c r="F40" s="597">
        <f>'[8]побудинковий звіт'!F40</f>
        <v>3560.8</v>
      </c>
      <c r="G40" s="104">
        <f>'[8]побудинковий звіт'!G40</f>
        <v>0</v>
      </c>
      <c r="H40" s="598">
        <f>'[8]побудинковий звіт'!H40</f>
        <v>0</v>
      </c>
      <c r="I40" s="595">
        <f>'звіт 03.19-03.24'!H40+'[9]побудинковий звіт'!I40+'[8]побудинковий звіт'!I40</f>
        <v>84858.610363476153</v>
      </c>
      <c r="J40" s="595">
        <f>'звіт 03.19-03.24'!I40+'[9]побудинковий звіт'!J40+'[8]побудинковий звіт'!J40</f>
        <v>85281.390362016027</v>
      </c>
      <c r="K40" s="116">
        <f t="shared" si="3"/>
        <v>422.77999853987421</v>
      </c>
      <c r="L40" s="595">
        <f>'звіт 03.19-03.24'!K40+'[9]побудинковий звіт'!L40+'[8]побудинковий звіт'!L40</f>
        <v>14597.146137048792</v>
      </c>
      <c r="M40" s="595">
        <f>'звіт 03.19-03.24'!L40+'[9]побудинковий звіт'!M40+'[8]побудинковий звіт'!M40</f>
        <v>14317.249891992666</v>
      </c>
      <c r="N40" s="116">
        <f t="shared" si="4"/>
        <v>-279.89624505612665</v>
      </c>
      <c r="O40" s="595">
        <f>'звіт 03.19-03.24'!N40+'[9]побудинковий звіт'!O40+'[8]побудинковий звіт'!O40</f>
        <v>33397.73943544145</v>
      </c>
      <c r="P40" s="595">
        <f>'звіт 03.19-03.24'!O40+'[9]побудинковий звіт'!P40+'[8]побудинковий звіт'!P40</f>
        <v>32361.300814982977</v>
      </c>
      <c r="Q40" s="116">
        <f t="shared" si="5"/>
        <v>-1036.4386204584735</v>
      </c>
      <c r="R40" s="595">
        <f>'звіт 03.19-03.24'!Q40+'[9]побудинковий звіт'!R40+'[8]побудинковий звіт'!R40</f>
        <v>0</v>
      </c>
      <c r="S40" s="595">
        <f>'звіт 03.19-03.24'!R40+'[9]побудинковий звіт'!S40+'[8]побудинковий звіт'!S40</f>
        <v>0</v>
      </c>
      <c r="T40" s="116">
        <f t="shared" si="6"/>
        <v>0</v>
      </c>
      <c r="U40" s="595">
        <f>'звіт 03.19-03.24'!T40+'[9]побудинковий звіт'!U40+'[8]побудинковий звіт'!U40</f>
        <v>1957.1850347421914</v>
      </c>
      <c r="V40" s="595">
        <f>'звіт 03.19-03.24'!U40+'[9]побудинковий звіт'!V40+'[8]побудинковий звіт'!V40</f>
        <v>1020.0563384415782</v>
      </c>
      <c r="W40" s="116">
        <f t="shared" si="7"/>
        <v>-937.12869630061323</v>
      </c>
      <c r="X40" s="595">
        <f>'звіт 03.19-03.24'!W40+'[9]побудинковий звіт'!X40+'[8]побудинковий звіт'!X40</f>
        <v>52590.856754650798</v>
      </c>
      <c r="Y40" s="595">
        <f>'звіт 03.19-03.24'!X40+'[9]побудинковий звіт'!Y40+'[8]побудинковий звіт'!Y40</f>
        <v>46045.035643778319</v>
      </c>
      <c r="Z40" s="116">
        <f t="shared" si="8"/>
        <v>-6545.821110872479</v>
      </c>
      <c r="AA40" s="595">
        <f>'звіт 03.19-03.24'!Z40+'[9]побудинковий звіт'!AA40+'[8]побудинковий звіт'!AA40</f>
        <v>3844.2600000000007</v>
      </c>
      <c r="AB40" s="595">
        <f>'звіт 03.19-03.24'!AA40+'[9]побудинковий звіт'!AB40+'[8]побудинковий звіт'!AB40</f>
        <v>0</v>
      </c>
      <c r="AC40" s="116">
        <f t="shared" si="9"/>
        <v>-3844.2600000000007</v>
      </c>
      <c r="AD40" s="595">
        <f>'звіт 03.19-03.24'!AC40+'[9]побудинковий звіт'!AD40+'[8]побудинковий звіт'!AD40</f>
        <v>106802.57730862556</v>
      </c>
      <c r="AE40" s="595">
        <f>'звіт 03.19-03.24'!AD40+'[9]побудинковий звіт'!AE40+'[8]побудинковий звіт'!AE40</f>
        <v>116862.02159525652</v>
      </c>
      <c r="AF40" s="117">
        <f t="shared" si="10"/>
        <v>10059.444286630955</v>
      </c>
      <c r="AG40" s="91">
        <f t="shared" si="11"/>
        <v>298048.37503398501</v>
      </c>
      <c r="AH40" s="92">
        <f t="shared" si="11"/>
        <v>295887.05464646808</v>
      </c>
      <c r="AI40" s="116">
        <f t="shared" si="12"/>
        <v>-2161.3203875169274</v>
      </c>
      <c r="AJ40" s="595">
        <f>'звіт 03.19-03.24'!AI40+'[9]побудинковий звіт'!AJ40+'[8]побудинковий звіт'!AJ40</f>
        <v>0</v>
      </c>
      <c r="AK40" s="595">
        <f>'звіт 03.19-03.24'!AJ40+'[9]побудинковий звіт'!AK40+'[8]побудинковий звіт'!AK40</f>
        <v>0</v>
      </c>
      <c r="AL40" s="116">
        <f t="shared" si="13"/>
        <v>0</v>
      </c>
      <c r="AM40" s="595">
        <f>'звіт 03.19-03.24'!AL40+'[9]побудинковий звіт'!AM40+'[8]побудинковий звіт'!AM40</f>
        <v>0</v>
      </c>
      <c r="AN40" s="595">
        <f>'звіт 03.19-03.24'!AM40+'[9]побудинковий звіт'!AN40+'[8]побудинковий звіт'!AN40</f>
        <v>0</v>
      </c>
      <c r="AO40" s="116">
        <f t="shared" si="14"/>
        <v>0</v>
      </c>
      <c r="AP40" s="595">
        <f>'звіт 03.19-03.24'!AO40+'[9]побудинковий звіт'!AP40+'[8]побудинковий звіт'!AP40</f>
        <v>71469.146155416529</v>
      </c>
      <c r="AQ40" s="595">
        <f>'звіт 03.19-03.24'!AP40+'[9]побудинковий звіт'!AQ40+'[8]побудинковий звіт'!AQ40</f>
        <v>51052.768521479724</v>
      </c>
      <c r="AR40" s="116">
        <f t="shared" si="15"/>
        <v>-20416.377633936805</v>
      </c>
      <c r="AS40" s="595">
        <f>'звіт 03.19-03.24'!AR40+'[9]побудинковий звіт'!AS40+'[8]побудинковий звіт'!AS40</f>
        <v>389780.85593117913</v>
      </c>
      <c r="AT40" s="595">
        <f>'звіт 03.19-03.24'!AS40+'[9]побудинковий звіт'!AT40+'[8]побудинковий звіт'!AT40</f>
        <v>426594.9450480243</v>
      </c>
      <c r="AU40" s="118">
        <f t="shared" si="16"/>
        <v>36814.089116845164</v>
      </c>
      <c r="AV40" s="595">
        <f>'звіт 03.19-03.24'!AU40+'[9]побудинковий звіт'!AV40+'[8]побудинковий звіт'!AV40</f>
        <v>19509.625140848369</v>
      </c>
      <c r="AW40" s="595">
        <f>'звіт 03.19-03.24'!AV40+'[9]побудинковий звіт'!AW40+'[8]побудинковий звіт'!AW40</f>
        <v>17321.94600561979</v>
      </c>
      <c r="AX40" s="94">
        <f t="shared" si="17"/>
        <v>-2187.67913522858</v>
      </c>
      <c r="AY40" s="595">
        <f>'звіт 03.19-03.24'!AX40+'[9]побудинковий звіт'!AY40+'[8]побудинковий звіт'!AY40</f>
        <v>24312.231048768816</v>
      </c>
      <c r="AZ40" s="595">
        <f>'звіт 03.19-03.24'!AY40+'[9]побудинковий звіт'!AZ40+'[8]побудинковий звіт'!AZ40</f>
        <v>9409.7253885155842</v>
      </c>
      <c r="BA40" s="117">
        <f t="shared" si="18"/>
        <v>-14902.505660253231</v>
      </c>
      <c r="BB40" s="595">
        <f>'звіт 03.19-03.24'!BA40+'[9]побудинковий звіт'!BB40+'[8]побудинковий звіт'!BB40</f>
        <v>16793.308852269227</v>
      </c>
      <c r="BC40" s="595">
        <f>'звіт 03.19-03.24'!BB40+'[9]побудинковий звіт'!BC40+'[8]побудинковий звіт'!BC40</f>
        <v>2099.9583918705994</v>
      </c>
      <c r="BD40" s="94">
        <f t="shared" si="19"/>
        <v>-14693.350460398628</v>
      </c>
      <c r="BE40" s="595">
        <f>'звіт 03.19-03.24'!BD40+'[9]побудинковий звіт'!BE40+'[8]побудинковий звіт'!BE40</f>
        <v>0</v>
      </c>
      <c r="BF40" s="595">
        <f>'звіт 03.19-03.24'!BE40+'[9]побудинковий звіт'!BF40+'[8]побудинковий звіт'!BF40</f>
        <v>0</v>
      </c>
      <c r="BG40" s="95">
        <f t="shared" si="20"/>
        <v>0</v>
      </c>
      <c r="BH40" s="595">
        <f>'звіт 03.19-03.24'!BG40+'[9]побудинковий звіт'!BH40+'[8]побудинковий звіт'!BH40</f>
        <v>1153.5145386485431</v>
      </c>
      <c r="BI40" s="595">
        <f>'звіт 03.19-03.24'!BH40+'[9]побудинковий звіт'!BI40+'[8]побудинковий звіт'!BI40</f>
        <v>0</v>
      </c>
      <c r="BJ40" s="94">
        <f t="shared" si="21"/>
        <v>-1153.5145386485431</v>
      </c>
      <c r="BK40" s="595">
        <f>'звіт 03.19-03.24'!BJ40+'[9]побудинковий звіт'!BK40+'[8]побудинковий звіт'!BK40</f>
        <v>15608.03494031746</v>
      </c>
      <c r="BL40" s="595">
        <f>'звіт 03.19-03.24'!BK40+'[9]побудинковий звіт'!BL40+'[8]побудинковий звіт'!BL40</f>
        <v>23336.566504241175</v>
      </c>
      <c r="BM40" s="95">
        <f t="shared" si="22"/>
        <v>7728.5315639237142</v>
      </c>
      <c r="BN40" s="595">
        <f>'звіт 03.19-03.24'!BM40+'[9]побудинковий звіт'!BN40+'[8]побудинковий звіт'!BN40</f>
        <v>1198.3872723575614</v>
      </c>
      <c r="BO40" s="595">
        <f>'звіт 03.19-03.24'!BN40+'[9]побудинковий звіт'!BO40+'[8]побудинковий звіт'!BO40</f>
        <v>5267.1204258349726</v>
      </c>
      <c r="BP40" s="94">
        <f t="shared" si="23"/>
        <v>4068.7331534774112</v>
      </c>
      <c r="BQ40" s="91">
        <f t="shared" si="24"/>
        <v>78575.101793209978</v>
      </c>
      <c r="BR40" s="96">
        <f t="shared" si="24"/>
        <v>57435.316716082118</v>
      </c>
      <c r="BS40" s="94">
        <f t="shared" si="25"/>
        <v>-21139.785077127861</v>
      </c>
      <c r="BT40" s="595">
        <f>'звіт 03.19-03.24'!BS40+'[9]побудинковий звіт'!BT40+'[8]побудинковий звіт'!BT40</f>
        <v>160797.27969804607</v>
      </c>
      <c r="BU40" s="595">
        <f>'звіт 03.19-03.24'!BT40+'[9]побудинковий звіт'!BU40+'[8]побудинковий звіт'!BU40</f>
        <v>251493.73828287044</v>
      </c>
      <c r="BV40" s="116">
        <f t="shared" si="26"/>
        <v>90696.458584824373</v>
      </c>
      <c r="BW40" s="595">
        <f>'звіт 03.19-03.24'!BV40+'[9]побудинковий звіт'!BW40+'[8]побудинковий звіт'!BW40</f>
        <v>111986.55293775462</v>
      </c>
      <c r="BX40" s="595">
        <f>'звіт 03.19-03.24'!BW40+'[9]побудинковий звіт'!BX40+'[8]побудинковий звіт'!BX40</f>
        <v>118845.37769388179</v>
      </c>
      <c r="BY40" s="116">
        <f t="shared" si="27"/>
        <v>6858.824756127171</v>
      </c>
      <c r="BZ40" s="595">
        <f>'звіт 03.19-03.24'!BY40+'[9]побудинковий звіт'!BZ40+'[8]побудинковий звіт'!BZ40</f>
        <v>90569.068141151234</v>
      </c>
      <c r="CA40" s="595">
        <f>'звіт 03.19-03.24'!BZ40+'[9]побудинковий звіт'!CA40+'[8]побудинковий звіт'!CA40</f>
        <v>42382.597164474908</v>
      </c>
      <c r="CB40" s="116">
        <f t="shared" si="28"/>
        <v>-48186.470976676326</v>
      </c>
      <c r="CC40" s="595">
        <f>'звіт 03.19-03.24'!CB40+'[9]побудинковий звіт'!CC40+'[8]побудинковий звіт'!CC40</f>
        <v>12212.247205527636</v>
      </c>
      <c r="CD40" s="595">
        <f>'звіт 03.19-03.24'!CC40+'[9]побудинковий звіт'!CD40+'[8]побудинковий звіт'!CD40</f>
        <v>12432.814296407607</v>
      </c>
      <c r="CE40" s="116">
        <f t="shared" si="29"/>
        <v>220.56709087997115</v>
      </c>
      <c r="CF40" s="595">
        <f>'звіт 03.19-03.24'!CE40+'[9]побудинковий звіт'!CF40+'[8]побудинковий звіт'!CF40</f>
        <v>1502.1588036303822</v>
      </c>
      <c r="CG40" s="595">
        <f>'звіт 03.19-03.24'!CF40+'[9]побудинковий звіт'!CG40+'[8]побудинковий звіт'!CG40</f>
        <v>1520.8448247692213</v>
      </c>
      <c r="CH40" s="116">
        <f t="shared" si="30"/>
        <v>18.686021138839124</v>
      </c>
      <c r="CI40" s="595">
        <f>'звіт 03.19-03.24'!CH40+'[9]побудинковий звіт'!CI40+'[8]побудинковий звіт'!CI40</f>
        <v>18633.869357289241</v>
      </c>
      <c r="CJ40" s="595">
        <f>'звіт 03.19-03.24'!CI40+'[9]побудинковий звіт'!CJ40+'[8]побудинковий звіт'!CJ40</f>
        <v>19394.492434705724</v>
      </c>
      <c r="CK40" s="116">
        <f t="shared" si="31"/>
        <v>760.62307741648328</v>
      </c>
      <c r="CL40" s="595">
        <f>'звіт 03.19-03.24'!CK40+'[9]побудинковий звіт'!CL40+'[8]побудинковий звіт'!CL40</f>
        <v>0</v>
      </c>
      <c r="CM40" s="595">
        <f>'звіт 03.19-03.24'!CL40+'[9]побудинковий звіт'!CM40+'[8]побудинковий звіт'!CM40</f>
        <v>0</v>
      </c>
      <c r="CN40" s="116">
        <f t="shared" si="32"/>
        <v>0</v>
      </c>
      <c r="CO40" s="88">
        <f t="shared" si="33"/>
        <v>18633.869357289241</v>
      </c>
      <c r="CP40" s="96">
        <f t="shared" si="33"/>
        <v>19394.492434705724</v>
      </c>
      <c r="CQ40" s="116">
        <f t="shared" si="34"/>
        <v>760.62307741648328</v>
      </c>
      <c r="CR40" s="119">
        <f t="shared" si="45"/>
        <v>1233574.65505719</v>
      </c>
      <c r="CS40" s="96">
        <f t="shared" si="45"/>
        <v>1277039.9496291638</v>
      </c>
      <c r="CT40" s="116">
        <f t="shared" si="35"/>
        <v>43465.294571973849</v>
      </c>
      <c r="CU40" s="91">
        <f t="shared" si="36"/>
        <v>1480289.5860686279</v>
      </c>
      <c r="CV40" s="98">
        <f t="shared" si="36"/>
        <v>1532447.9395549966</v>
      </c>
      <c r="CW40" s="117">
        <f t="shared" si="37"/>
        <v>52158.353486368665</v>
      </c>
      <c r="CX40" s="595">
        <f>'звіт 03.19-03.24'!CW40+'[9]побудинковий звіт'!CX40+'[8]побудинковий звіт'!CX40</f>
        <v>60332.919229319639</v>
      </c>
      <c r="CY40" s="595">
        <f>'звіт 03.19-03.24'!CX40+'[9]побудинковий звіт'!CY40+'[8]побудинковий звіт'!CY40</f>
        <v>8174.5657429509611</v>
      </c>
      <c r="CZ40" s="116">
        <f t="shared" si="38"/>
        <v>-52158.35348636868</v>
      </c>
      <c r="DA40" s="99">
        <f>'[8]побудинковий звіт'!DA40</f>
        <v>52158.353486368949</v>
      </c>
      <c r="DB40" s="8">
        <v>2</v>
      </c>
      <c r="DC40" s="365">
        <f>'[8]побудинковий звіт'!DC40</f>
        <v>94749.88</v>
      </c>
      <c r="DD40" s="365">
        <f>'[8]побудинковий звіт'!DD40</f>
        <v>0</v>
      </c>
      <c r="DE40" s="365">
        <f>'[8]побудинковий звіт'!DE40</f>
        <v>68855.14</v>
      </c>
      <c r="DF40" s="365">
        <f>'[8]побудинковий звіт'!DF40</f>
        <v>0</v>
      </c>
      <c r="DG40" s="101">
        <v>52971.992417583824</v>
      </c>
      <c r="DH40" s="296">
        <v>5</v>
      </c>
      <c r="DI40" s="103">
        <f>'[8]побудинковий звіт'!DK40</f>
        <v>7.2634360906037543</v>
      </c>
      <c r="DJ40" s="103">
        <f>'[8]побудинковий звіт'!DL40</f>
        <v>0</v>
      </c>
      <c r="DK40" s="103">
        <f>'[8]побудинковий звіт'!DM40</f>
        <v>6.6003954071380537</v>
      </c>
      <c r="DL40" s="104">
        <f t="shared" si="48"/>
        <v>25863.643231421851</v>
      </c>
      <c r="DM40" s="104">
        <f t="shared" si="49"/>
        <v>0</v>
      </c>
      <c r="DN40" s="105">
        <f t="shared" si="39"/>
        <v>25863.643231421851</v>
      </c>
      <c r="DO40" s="2"/>
      <c r="DP40" s="104">
        <f>'[10]побудинковий звіт'!DR40</f>
        <v>25886.75</v>
      </c>
      <c r="DQ40" s="104">
        <f>'[10]побудинковий звіт'!DS40</f>
        <v>0</v>
      </c>
      <c r="DR40" s="104">
        <f t="shared" si="40"/>
        <v>25886.75</v>
      </c>
      <c r="DS40" s="106"/>
      <c r="DT40" s="104"/>
      <c r="DU40" s="479">
        <f>'звіт 03.19-03.24'!DV40+'[9]побудинковий звіт'!DW40+'[8]побудинковий звіт'!DW40</f>
        <v>4464.88</v>
      </c>
      <c r="DV40" s="2">
        <f>'[9]побудинковий звіт'!DX40+'[8]побудинковий звіт'!DX40</f>
        <v>0</v>
      </c>
      <c r="DW40" s="77">
        <f t="shared" si="41"/>
        <v>562027.14926926687</v>
      </c>
      <c r="DX40" s="77">
        <f t="shared" si="42"/>
        <v>580836.31411692768</v>
      </c>
      <c r="DY40" s="427">
        <f t="shared" si="43"/>
        <v>68855.14</v>
      </c>
      <c r="DZ40" s="161">
        <f>'[10]побудинковий звіт'!DY40</f>
        <v>9111.3410085225896</v>
      </c>
      <c r="EB40" s="110">
        <v>-36286</v>
      </c>
      <c r="EC40" s="111">
        <f t="shared" si="44"/>
        <v>16685.992417583824</v>
      </c>
      <c r="EE40" s="112">
        <v>24073.216356966259</v>
      </c>
      <c r="EG40" s="99">
        <v>-8541.3065882025767</v>
      </c>
    </row>
    <row r="41" spans="1:137" ht="19.95" customHeight="1" x14ac:dyDescent="0.3">
      <c r="A41" s="81">
        <v>150000723</v>
      </c>
      <c r="B41" s="82" t="s">
        <v>529</v>
      </c>
      <c r="C41" s="114" t="s">
        <v>530</v>
      </c>
      <c r="D41" s="114" t="s">
        <v>531</v>
      </c>
      <c r="E41" s="84">
        <f t="shared" si="2"/>
        <v>3573.3</v>
      </c>
      <c r="F41" s="597">
        <f>'[8]побудинковий звіт'!F41</f>
        <v>3573.3</v>
      </c>
      <c r="G41" s="104">
        <f>'[8]побудинковий звіт'!G41</f>
        <v>0</v>
      </c>
      <c r="H41" s="598">
        <f>'[8]побудинковий звіт'!H41</f>
        <v>0</v>
      </c>
      <c r="I41" s="595">
        <f>'звіт 03.19-03.24'!H41+'[9]побудинковий звіт'!I41+'[8]побудинковий звіт'!I41</f>
        <v>84605.795530374351</v>
      </c>
      <c r="J41" s="595">
        <f>'звіт 03.19-03.24'!I41+'[9]побудинковий звіт'!J41+'[8]побудинковий звіт'!J41</f>
        <v>85054.534374326468</v>
      </c>
      <c r="K41" s="116">
        <f t="shared" si="3"/>
        <v>448.73884395211644</v>
      </c>
      <c r="L41" s="595">
        <f>'звіт 03.19-03.24'!K41+'[9]побудинковий звіт'!L41+'[8]побудинковий звіт'!L41</f>
        <v>14584.607359990405</v>
      </c>
      <c r="M41" s="595">
        <f>'звіт 03.19-03.24'!L41+'[9]побудинковий звіт'!M41+'[8]побудинковий звіт'!M41</f>
        <v>14265.431551720507</v>
      </c>
      <c r="N41" s="116">
        <f t="shared" si="4"/>
        <v>-319.17580826989797</v>
      </c>
      <c r="O41" s="595">
        <f>'звіт 03.19-03.24'!N41+'[9]побудинковий звіт'!O41+'[8]побудинковий звіт'!O41</f>
        <v>33763.678269665987</v>
      </c>
      <c r="P41" s="595">
        <f>'звіт 03.19-03.24'!O41+'[9]побудинковий звіт'!P41+'[8]побудинковий звіт'!P41</f>
        <v>32718.81989224063</v>
      </c>
      <c r="Q41" s="116">
        <f t="shared" si="5"/>
        <v>-1044.8583774253566</v>
      </c>
      <c r="R41" s="595">
        <f>'звіт 03.19-03.24'!Q41+'[9]побудинковий звіт'!R41+'[8]побудинковий звіт'!R41</f>
        <v>0</v>
      </c>
      <c r="S41" s="595">
        <f>'звіт 03.19-03.24'!R41+'[9]побудинковий звіт'!S41+'[8]побудинковий звіт'!S41</f>
        <v>0</v>
      </c>
      <c r="T41" s="116">
        <f t="shared" si="6"/>
        <v>0</v>
      </c>
      <c r="U41" s="595">
        <f>'звіт 03.19-03.24'!T41+'[9]побудинковий звіт'!U41+'[8]побудинковий звіт'!U41</f>
        <v>0</v>
      </c>
      <c r="V41" s="595">
        <f>'звіт 03.19-03.24'!U41+'[9]побудинковий звіт'!V41+'[8]побудинковий звіт'!V41</f>
        <v>0</v>
      </c>
      <c r="W41" s="116">
        <f t="shared" si="7"/>
        <v>0</v>
      </c>
      <c r="X41" s="595">
        <f>'звіт 03.19-03.24'!W41+'[9]побудинковий звіт'!X41+'[8]побудинковий звіт'!X41</f>
        <v>48853.162730565658</v>
      </c>
      <c r="Y41" s="595">
        <f>'звіт 03.19-03.24'!X41+'[9]побудинковий звіт'!Y41+'[8]побудинковий звіт'!Y41</f>
        <v>45970.653346812804</v>
      </c>
      <c r="Z41" s="116">
        <f t="shared" si="8"/>
        <v>-2882.5093837528548</v>
      </c>
      <c r="AA41" s="595">
        <f>'звіт 03.19-03.24'!Z41+'[9]побудинковий звіт'!AA41+'[8]побудинковий звіт'!AA41</f>
        <v>3861.4320000000016</v>
      </c>
      <c r="AB41" s="595">
        <f>'звіт 03.19-03.24'!AA41+'[9]побудинковий звіт'!AB41+'[8]побудинковий звіт'!AB41</f>
        <v>0</v>
      </c>
      <c r="AC41" s="116">
        <f t="shared" si="9"/>
        <v>-3861.4320000000016</v>
      </c>
      <c r="AD41" s="595">
        <f>'звіт 03.19-03.24'!AC41+'[9]побудинковий звіт'!AD41+'[8]побудинковий звіт'!AD41</f>
        <v>107255.63933402883</v>
      </c>
      <c r="AE41" s="595">
        <f>'звіт 03.19-03.24'!AD41+'[9]побудинковий звіт'!AE41+'[8]побудинковий звіт'!AE41</f>
        <v>117357.96096240316</v>
      </c>
      <c r="AF41" s="117">
        <f t="shared" si="10"/>
        <v>10102.321628374324</v>
      </c>
      <c r="AG41" s="91">
        <f t="shared" si="11"/>
        <v>292924.31522462523</v>
      </c>
      <c r="AH41" s="92">
        <f t="shared" si="11"/>
        <v>295367.40012750356</v>
      </c>
      <c r="AI41" s="116">
        <f t="shared" si="12"/>
        <v>2443.0849028783268</v>
      </c>
      <c r="AJ41" s="595">
        <f>'звіт 03.19-03.24'!AI41+'[9]побудинковий звіт'!AJ41+'[8]побудинковий звіт'!AJ41</f>
        <v>0</v>
      </c>
      <c r="AK41" s="595">
        <f>'звіт 03.19-03.24'!AJ41+'[9]побудинковий звіт'!AK41+'[8]побудинковий звіт'!AK41</f>
        <v>0</v>
      </c>
      <c r="AL41" s="116">
        <f t="shared" si="13"/>
        <v>0</v>
      </c>
      <c r="AM41" s="595">
        <f>'звіт 03.19-03.24'!AL41+'[9]побудинковий звіт'!AM41+'[8]побудинковий звіт'!AM41</f>
        <v>0</v>
      </c>
      <c r="AN41" s="595">
        <f>'звіт 03.19-03.24'!AM41+'[9]побудинковий звіт'!AN41+'[8]побудинковий звіт'!AN41</f>
        <v>0</v>
      </c>
      <c r="AO41" s="116">
        <f t="shared" si="14"/>
        <v>0</v>
      </c>
      <c r="AP41" s="595">
        <f>'звіт 03.19-03.24'!AO41+'[9]побудинковий звіт'!AP41+'[8]побудинковий звіт'!AP41</f>
        <v>71473.518519721256</v>
      </c>
      <c r="AQ41" s="595">
        <f>'звіт 03.19-03.24'!AP41+'[9]побудинковий звіт'!AQ41+'[8]побудинковий звіт'!AQ41</f>
        <v>63652.470151299407</v>
      </c>
      <c r="AR41" s="116">
        <f t="shared" si="15"/>
        <v>-7821.0483684218489</v>
      </c>
      <c r="AS41" s="595">
        <f>'звіт 03.19-03.24'!AR41+'[9]побудинковий звіт'!AS41+'[8]побудинковий звіт'!AS41</f>
        <v>390323.92113439331</v>
      </c>
      <c r="AT41" s="595">
        <f>'звіт 03.19-03.24'!AS41+'[9]побудинковий звіт'!AT41+'[8]побудинковий звіт'!AT41</f>
        <v>383629.38353246852</v>
      </c>
      <c r="AU41" s="118">
        <f t="shared" si="16"/>
        <v>-6694.5376019247924</v>
      </c>
      <c r="AV41" s="595">
        <f>'звіт 03.19-03.24'!AU41+'[9]побудинковий звіт'!AV41+'[8]побудинковий звіт'!AV41</f>
        <v>19523.896647253408</v>
      </c>
      <c r="AW41" s="595">
        <f>'звіт 03.19-03.24'!AV41+'[9]побудинковий звіт'!AW41+'[8]побудинковий звіт'!AW41</f>
        <v>14056.767448707822</v>
      </c>
      <c r="AX41" s="94">
        <f t="shared" si="17"/>
        <v>-5467.1291985455864</v>
      </c>
      <c r="AY41" s="595">
        <f>'звіт 03.19-03.24'!AX41+'[9]побудинковий звіт'!AY41+'[8]побудинковий звіт'!AY41</f>
        <v>23592.496579967825</v>
      </c>
      <c r="AZ41" s="595">
        <f>'звіт 03.19-03.24'!AY41+'[9]побудинковий звіт'!AZ41+'[8]побудинковий звіт'!AZ41</f>
        <v>1621.6926135552108</v>
      </c>
      <c r="BA41" s="117">
        <f t="shared" si="18"/>
        <v>-21970.803966412615</v>
      </c>
      <c r="BB41" s="595">
        <f>'звіт 03.19-03.24'!BA41+'[9]побудинковий звіт'!BB41+'[8]побудинковий звіт'!BB41</f>
        <v>15277.241715648937</v>
      </c>
      <c r="BC41" s="595">
        <f>'звіт 03.19-03.24'!BB41+'[9]побудинковий звіт'!BC41+'[8]побудинковий звіт'!BC41</f>
        <v>184</v>
      </c>
      <c r="BD41" s="94">
        <f t="shared" si="19"/>
        <v>-15093.241715648937</v>
      </c>
      <c r="BE41" s="595">
        <f>'звіт 03.19-03.24'!BD41+'[9]побудинковий звіт'!BE41+'[8]побудинковий звіт'!BE41</f>
        <v>0</v>
      </c>
      <c r="BF41" s="595">
        <f>'звіт 03.19-03.24'!BE41+'[9]побудинковий звіт'!BF41+'[8]побудинковий звіт'!BF41</f>
        <v>0</v>
      </c>
      <c r="BG41" s="95">
        <f t="shared" si="20"/>
        <v>0</v>
      </c>
      <c r="BH41" s="595">
        <f>'звіт 03.19-03.24'!BG41+'[9]побудинковий звіт'!BH41+'[8]побудинковий звіт'!BH41</f>
        <v>0</v>
      </c>
      <c r="BI41" s="595">
        <f>'звіт 03.19-03.24'!BH41+'[9]побудинковий звіт'!BI41+'[8]побудинковий звіт'!BI41</f>
        <v>0</v>
      </c>
      <c r="BJ41" s="94">
        <f t="shared" si="21"/>
        <v>0</v>
      </c>
      <c r="BK41" s="595">
        <f>'звіт 03.19-03.24'!BJ41+'[9]побудинковий звіт'!BK41+'[8]побудинковий звіт'!BK41</f>
        <v>15609.873895696352</v>
      </c>
      <c r="BL41" s="595">
        <f>'звіт 03.19-03.24'!BK41+'[9]побудинковий звіт'!BL41+'[8]побудинковий звіт'!BL41</f>
        <v>4073.7354954232019</v>
      </c>
      <c r="BM41" s="95">
        <f t="shared" si="22"/>
        <v>-11536.13840027315</v>
      </c>
      <c r="BN41" s="595">
        <f>'звіт 03.19-03.24'!BM41+'[9]побудинковий звіт'!BN41+'[8]побудинковий звіт'!BN41</f>
        <v>1179.5781042519584</v>
      </c>
      <c r="BO41" s="595">
        <f>'звіт 03.19-03.24'!BN41+'[9]побудинковий звіт'!BO41+'[8]побудинковий звіт'!BO41</f>
        <v>3417</v>
      </c>
      <c r="BP41" s="94">
        <f t="shared" si="23"/>
        <v>2237.4218957480416</v>
      </c>
      <c r="BQ41" s="91">
        <f t="shared" si="24"/>
        <v>75183.086942818481</v>
      </c>
      <c r="BR41" s="96">
        <f t="shared" si="24"/>
        <v>23353.195557686235</v>
      </c>
      <c r="BS41" s="94">
        <f t="shared" si="25"/>
        <v>-51829.891385132243</v>
      </c>
      <c r="BT41" s="595">
        <f>'звіт 03.19-03.24'!BS41+'[9]побудинковий звіт'!BT41+'[8]побудинковий звіт'!BT41</f>
        <v>201165.52128670807</v>
      </c>
      <c r="BU41" s="595">
        <f>'звіт 03.19-03.24'!BT41+'[9]побудинковий звіт'!BU41+'[8]побудинковий звіт'!BU41</f>
        <v>298552.45137874404</v>
      </c>
      <c r="BV41" s="116">
        <f t="shared" si="26"/>
        <v>97386.930092035967</v>
      </c>
      <c r="BW41" s="595">
        <f>'звіт 03.19-03.24'!BV41+'[9]побудинковий звіт'!BW41+'[8]побудинковий звіт'!BW41</f>
        <v>120775.04705305395</v>
      </c>
      <c r="BX41" s="595">
        <f>'звіт 03.19-03.24'!BW41+'[9]побудинковий звіт'!BX41+'[8]побудинковий звіт'!BX41</f>
        <v>128266.14326303857</v>
      </c>
      <c r="BY41" s="116">
        <f t="shared" si="27"/>
        <v>7491.096209984622</v>
      </c>
      <c r="BZ41" s="595">
        <f>'звіт 03.19-03.24'!BY41+'[9]побудинковий звіт'!BZ41+'[8]побудинковий звіт'!BZ41</f>
        <v>95169.478126139802</v>
      </c>
      <c r="CA41" s="595">
        <f>'звіт 03.19-03.24'!BZ41+'[9]побудинковий звіт'!CA41+'[8]побудинковий звіт'!CA41</f>
        <v>53466.483721943958</v>
      </c>
      <c r="CB41" s="116">
        <f t="shared" si="28"/>
        <v>-41702.994404195844</v>
      </c>
      <c r="CC41" s="595">
        <f>'звіт 03.19-03.24'!CB41+'[9]побудинковий звіт'!CC41+'[8]побудинковий звіт'!CC41</f>
        <v>16859.870621033027</v>
      </c>
      <c r="CD41" s="595">
        <f>'звіт 03.19-03.24'!CC41+'[9]побудинковий звіт'!CD41+'[8]побудинковий звіт'!CD41</f>
        <v>17164.37908314561</v>
      </c>
      <c r="CE41" s="116">
        <f t="shared" si="29"/>
        <v>304.50846211258249</v>
      </c>
      <c r="CF41" s="595">
        <f>'звіт 03.19-03.24'!CE41+'[9]побудинковий звіт'!CF41+'[8]побудинковий звіт'!CF41</f>
        <v>2073.8364246336732</v>
      </c>
      <c r="CG41" s="595">
        <f>'звіт 03.19-03.24'!CF41+'[9]побудинковий звіт'!CG41+'[8]побудинковий звіт'!CG41</f>
        <v>0</v>
      </c>
      <c r="CH41" s="116">
        <f t="shared" si="30"/>
        <v>-2073.8364246336732</v>
      </c>
      <c r="CI41" s="595">
        <f>'звіт 03.19-03.24'!CH41+'[9]побудинковий звіт'!CI41+'[8]побудинковий звіт'!CI41</f>
        <v>29274.862964069576</v>
      </c>
      <c r="CJ41" s="595">
        <f>'звіт 03.19-03.24'!CI41+'[9]побудинковий звіт'!CJ41+'[8]побудинковий звіт'!CJ41</f>
        <v>25847.894353428226</v>
      </c>
      <c r="CK41" s="116">
        <f t="shared" si="31"/>
        <v>-3426.9686106413501</v>
      </c>
      <c r="CL41" s="595">
        <f>'звіт 03.19-03.24'!CK41+'[9]побудинковий звіт'!CL41+'[8]побудинковий звіт'!CL41</f>
        <v>0</v>
      </c>
      <c r="CM41" s="595">
        <f>'звіт 03.19-03.24'!CL41+'[9]побудинковий звіт'!CM41+'[8]побудинковий звіт'!CM41</f>
        <v>0</v>
      </c>
      <c r="CN41" s="116">
        <f t="shared" si="32"/>
        <v>0</v>
      </c>
      <c r="CO41" s="88">
        <f t="shared" si="33"/>
        <v>29274.862964069576</v>
      </c>
      <c r="CP41" s="96">
        <f t="shared" si="33"/>
        <v>25847.894353428226</v>
      </c>
      <c r="CQ41" s="116">
        <f t="shared" si="34"/>
        <v>-3426.9686106413501</v>
      </c>
      <c r="CR41" s="119">
        <f t="shared" si="45"/>
        <v>1295223.4582971963</v>
      </c>
      <c r="CS41" s="96">
        <f t="shared" si="45"/>
        <v>1289299.8011692581</v>
      </c>
      <c r="CT41" s="116">
        <f t="shared" si="35"/>
        <v>-5923.6571279382333</v>
      </c>
      <c r="CU41" s="91">
        <f t="shared" si="36"/>
        <v>1554268.1499566354</v>
      </c>
      <c r="CV41" s="98">
        <f t="shared" si="36"/>
        <v>1547159.7614031096</v>
      </c>
      <c r="CW41" s="117">
        <f t="shared" si="37"/>
        <v>-7108.3885535257868</v>
      </c>
      <c r="CX41" s="595">
        <f>'звіт 03.19-03.24'!CW41+'[9]побудинковий звіт'!CX41+'[8]побудинковий звіт'!CX41</f>
        <v>66460.489889502482</v>
      </c>
      <c r="CY41" s="595">
        <f>'звіт 03.19-03.24'!CX41+'[9]побудинковий звіт'!CY41+'[8]побудинковий звіт'!CY41</f>
        <v>73568.878443028429</v>
      </c>
      <c r="CZ41" s="116">
        <f t="shared" si="38"/>
        <v>7108.3885535259469</v>
      </c>
      <c r="DA41" s="99">
        <f>'[8]побудинковий звіт'!DA41</f>
        <v>-7108.3885535258523</v>
      </c>
      <c r="DB41" s="8">
        <v>2</v>
      </c>
      <c r="DC41" s="365">
        <f>'[8]побудинковий звіт'!DC41</f>
        <v>69254.3</v>
      </c>
      <c r="DD41" s="365">
        <f>'[8]побудинковий звіт'!DD41</f>
        <v>0</v>
      </c>
      <c r="DE41" s="365">
        <f>'[8]побудинковий звіт'!DE41</f>
        <v>42066.460000000006</v>
      </c>
      <c r="DF41" s="365">
        <f>'[8]побудинковий звіт'!DF41</f>
        <v>0</v>
      </c>
      <c r="DG41" s="101">
        <v>69048.498012786615</v>
      </c>
      <c r="DH41" s="296">
        <v>5</v>
      </c>
      <c r="DI41" s="103">
        <f>'[8]побудинковий звіт'!DK41</f>
        <v>7.6067015587048941</v>
      </c>
      <c r="DJ41" s="103">
        <f>'[8]побудинковий звіт'!DL41</f>
        <v>0</v>
      </c>
      <c r="DK41" s="103">
        <f>'[8]побудинковий звіт'!DM41</f>
        <v>6.8989172530328347</v>
      </c>
      <c r="DL41" s="104">
        <f t="shared" si="48"/>
        <v>27181.026679720198</v>
      </c>
      <c r="DM41" s="104">
        <f t="shared" si="49"/>
        <v>0</v>
      </c>
      <c r="DN41" s="105">
        <f t="shared" si="39"/>
        <v>27181.026679720198</v>
      </c>
      <c r="DO41" s="2"/>
      <c r="DP41" s="104">
        <f>'[10]побудинковий звіт'!DR41</f>
        <v>27180.99</v>
      </c>
      <c r="DQ41" s="104">
        <f>'[10]побудинковий звіт'!DS41</f>
        <v>0</v>
      </c>
      <c r="DR41" s="104">
        <f t="shared" si="40"/>
        <v>27180.99</v>
      </c>
      <c r="DS41" s="106"/>
      <c r="DT41" s="104"/>
      <c r="DU41" s="479">
        <f>'звіт 03.19-03.24'!DV41+'[9]побудинковий звіт'!DW41+'[8]побудинковий звіт'!DW41</f>
        <v>4464.88</v>
      </c>
      <c r="DV41" s="2">
        <f>'[9]побудинковий звіт'!DX41+'[8]побудинковий звіт'!DX41</f>
        <v>0</v>
      </c>
      <c r="DW41" s="77">
        <f t="shared" si="41"/>
        <v>558608.40969265415</v>
      </c>
      <c r="DX41" s="77">
        <f t="shared" si="42"/>
        <v>488379.09490818565</v>
      </c>
      <c r="DY41" s="427">
        <f t="shared" si="43"/>
        <v>42066.460000000006</v>
      </c>
      <c r="DZ41" s="161">
        <f>'[10]побудинковий звіт'!DY41</f>
        <v>8847.4828013619535</v>
      </c>
      <c r="EB41" s="110">
        <v>-30537</v>
      </c>
      <c r="EC41" s="111">
        <f t="shared" si="44"/>
        <v>38511.498012786615</v>
      </c>
      <c r="EE41" s="112">
        <v>54322.968974221549</v>
      </c>
      <c r="EG41" s="99">
        <v>48171.115216190366</v>
      </c>
    </row>
    <row r="42" spans="1:137" ht="19.95" customHeight="1" x14ac:dyDescent="0.3">
      <c r="A42" s="81">
        <v>150000724</v>
      </c>
      <c r="B42" s="82" t="s">
        <v>532</v>
      </c>
      <c r="C42" s="114" t="s">
        <v>533</v>
      </c>
      <c r="D42" s="114" t="s">
        <v>534</v>
      </c>
      <c r="E42" s="84">
        <f t="shared" si="2"/>
        <v>3565.8</v>
      </c>
      <c r="F42" s="597">
        <f>'[8]побудинковий звіт'!F42</f>
        <v>3565.8</v>
      </c>
      <c r="G42" s="104">
        <f>'[8]побудинковий звіт'!G42</f>
        <v>0</v>
      </c>
      <c r="H42" s="598">
        <f>'[8]побудинковий звіт'!H42</f>
        <v>0</v>
      </c>
      <c r="I42" s="595">
        <f>'звіт 03.19-03.24'!H42+'[9]побудинковий звіт'!I42+'[8]побудинковий звіт'!I42</f>
        <v>83620.099679350358</v>
      </c>
      <c r="J42" s="595">
        <f>'звіт 03.19-03.24'!I42+'[9]побудинковий звіт'!J42+'[8]побудинковий звіт'!J42</f>
        <v>84106.584678147396</v>
      </c>
      <c r="K42" s="116">
        <f t="shared" si="3"/>
        <v>486.48499879703741</v>
      </c>
      <c r="L42" s="595">
        <f>'звіт 03.19-03.24'!K42+'[9]побудинковий звіт'!L42+'[8]побудинковий звіт'!L42</f>
        <v>14597.146137048792</v>
      </c>
      <c r="M42" s="595">
        <f>'звіт 03.19-03.24'!L42+'[9]побудинковий звіт'!M42+'[8]побудинковий звіт'!M42</f>
        <v>14287.244267472497</v>
      </c>
      <c r="N42" s="116">
        <f t="shared" si="4"/>
        <v>-309.90186957629521</v>
      </c>
      <c r="O42" s="595">
        <f>'звіт 03.19-03.24'!N42+'[9]побудинковий звіт'!O42+'[8]побудинковий звіт'!O42</f>
        <v>33699.533768234607</v>
      </c>
      <c r="P42" s="595">
        <f>'звіт 03.19-03.24'!O42+'[9]побудинковий звіт'!P42+'[8]побудинковий звіт'!P42</f>
        <v>32654.263957669798</v>
      </c>
      <c r="Q42" s="116">
        <f t="shared" si="5"/>
        <v>-1045.2698105648087</v>
      </c>
      <c r="R42" s="595">
        <f>'звіт 03.19-03.24'!Q42+'[9]побудинковий звіт'!R42+'[8]побудинковий звіт'!R42</f>
        <v>0</v>
      </c>
      <c r="S42" s="595">
        <f>'звіт 03.19-03.24'!R42+'[9]побудинковий звіт'!S42+'[8]побудинковий звіт'!S42</f>
        <v>0</v>
      </c>
      <c r="T42" s="116">
        <f t="shared" si="6"/>
        <v>0</v>
      </c>
      <c r="U42" s="595">
        <f>'звіт 03.19-03.24'!T42+'[9]побудинковий звіт'!U42+'[8]побудинковий звіт'!U42</f>
        <v>0</v>
      </c>
      <c r="V42" s="595">
        <f>'звіт 03.19-03.24'!U42+'[9]побудинковий звіт'!V42+'[8]побудинковий звіт'!V42</f>
        <v>0</v>
      </c>
      <c r="W42" s="116">
        <f t="shared" si="7"/>
        <v>0</v>
      </c>
      <c r="X42" s="595">
        <f>'звіт 03.19-03.24'!W42+'[9]побудинковий звіт'!X42+'[8]побудинковий звіт'!X42</f>
        <v>49012.913986480096</v>
      </c>
      <c r="Y42" s="595">
        <f>'звіт 03.19-03.24'!X42+'[9]побудинковий звіт'!Y42+'[8]побудинковий звіт'!Y42</f>
        <v>44842.756152770737</v>
      </c>
      <c r="Z42" s="116">
        <f t="shared" si="8"/>
        <v>-4170.1578337093597</v>
      </c>
      <c r="AA42" s="595">
        <f>'звіт 03.19-03.24'!Z42+'[9]побудинковий звіт'!AA42+'[8]побудинковий звіт'!AA42</f>
        <v>3850.1999999999989</v>
      </c>
      <c r="AB42" s="595">
        <f>'звіт 03.19-03.24'!AA42+'[9]побудинковий звіт'!AB42+'[8]побудинковий звіт'!AB42</f>
        <v>0</v>
      </c>
      <c r="AC42" s="116">
        <f t="shared" si="9"/>
        <v>-3850.1999999999989</v>
      </c>
      <c r="AD42" s="595">
        <f>'звіт 03.19-03.24'!AC42+'[9]побудинковий звіт'!AD42+'[8]побудинковий звіт'!AD42</f>
        <v>106953.44983268774</v>
      </c>
      <c r="AE42" s="595">
        <f>'звіт 03.19-03.24'!AD42+'[9]побудинковий звіт'!AE42+'[8]побудинковий звіт'!AE42</f>
        <v>117027.24275690212</v>
      </c>
      <c r="AF42" s="117">
        <f t="shared" si="10"/>
        <v>10073.792924214387</v>
      </c>
      <c r="AG42" s="91">
        <f t="shared" si="11"/>
        <v>291733.34340380161</v>
      </c>
      <c r="AH42" s="92">
        <f t="shared" si="11"/>
        <v>292918.09181296255</v>
      </c>
      <c r="AI42" s="116">
        <f t="shared" si="12"/>
        <v>1184.7484091609367</v>
      </c>
      <c r="AJ42" s="595">
        <f>'звіт 03.19-03.24'!AI42+'[9]побудинковий звіт'!AJ42+'[8]побудинковий звіт'!AJ42</f>
        <v>0</v>
      </c>
      <c r="AK42" s="595">
        <f>'звіт 03.19-03.24'!AJ42+'[9]побудинковий звіт'!AK42+'[8]побудинковий звіт'!AK42</f>
        <v>0</v>
      </c>
      <c r="AL42" s="116">
        <f t="shared" si="13"/>
        <v>0</v>
      </c>
      <c r="AM42" s="595">
        <f>'звіт 03.19-03.24'!AL42+'[9]побудинковий звіт'!AM42+'[8]побудинковий звіт'!AM42</f>
        <v>0</v>
      </c>
      <c r="AN42" s="595">
        <f>'звіт 03.19-03.24'!AM42+'[9]побудинковий звіт'!AN42+'[8]побудинковий звіт'!AN42</f>
        <v>0</v>
      </c>
      <c r="AO42" s="116">
        <f t="shared" si="14"/>
        <v>0</v>
      </c>
      <c r="AP42" s="595">
        <f>'звіт 03.19-03.24'!AO42+'[9]побудинковий звіт'!AP42+'[8]побудинковий звіт'!AP42</f>
        <v>71473.518519721256</v>
      </c>
      <c r="AQ42" s="595">
        <f>'звіт 03.19-03.24'!AP42+'[9]побудинковий звіт'!AQ42+'[8]побудинковий звіт'!AQ42</f>
        <v>47264.324712208836</v>
      </c>
      <c r="AR42" s="116">
        <f t="shared" si="15"/>
        <v>-24209.19380751242</v>
      </c>
      <c r="AS42" s="595">
        <f>'звіт 03.19-03.24'!AR42+'[9]побудинковий звіт'!AS42+'[8]побудинковий звіт'!AS42</f>
        <v>351647.27787633124</v>
      </c>
      <c r="AT42" s="595">
        <f>'звіт 03.19-03.24'!AS42+'[9]побудинковий звіт'!AT42+'[8]побудинковий звіт'!AT42</f>
        <v>278417.23868013872</v>
      </c>
      <c r="AU42" s="118">
        <f t="shared" si="16"/>
        <v>-73230.03919619252</v>
      </c>
      <c r="AV42" s="595">
        <f>'звіт 03.19-03.24'!AU42+'[9]побудинковий звіт'!AV42+'[8]побудинковий звіт'!AV42</f>
        <v>20001.304783914384</v>
      </c>
      <c r="AW42" s="595">
        <f>'звіт 03.19-03.24'!AV42+'[9]побудинковий звіт'!AW42+'[8]побудинковий звіт'!AW42</f>
        <v>24640.888827684441</v>
      </c>
      <c r="AX42" s="94">
        <f t="shared" si="17"/>
        <v>4639.5840437700572</v>
      </c>
      <c r="AY42" s="595">
        <f>'звіт 03.19-03.24'!AX42+'[9]побудинковий звіт'!AY42+'[8]побудинковий звіт'!AY42</f>
        <v>24312.231048768816</v>
      </c>
      <c r="AZ42" s="595">
        <f>'звіт 03.19-03.24'!AY42+'[9]побудинковий звіт'!AZ42+'[8]побудинковий звіт'!AZ42</f>
        <v>5074.68</v>
      </c>
      <c r="BA42" s="117">
        <f t="shared" si="18"/>
        <v>-19237.551048768815</v>
      </c>
      <c r="BB42" s="595">
        <f>'звіт 03.19-03.24'!BA42+'[9]побудинковий звіт'!BB42+'[8]побудинковий звіт'!BB42</f>
        <v>15277.241715648937</v>
      </c>
      <c r="BC42" s="595">
        <f>'звіт 03.19-03.24'!BB42+'[9]побудинковий звіт'!BC42+'[8]побудинковий звіт'!BC42</f>
        <v>0</v>
      </c>
      <c r="BD42" s="94">
        <f t="shared" si="19"/>
        <v>-15277.241715648937</v>
      </c>
      <c r="BE42" s="595">
        <f>'звіт 03.19-03.24'!BD42+'[9]побудинковий звіт'!BE42+'[8]побудинковий звіт'!BE42</f>
        <v>0</v>
      </c>
      <c r="BF42" s="595">
        <f>'звіт 03.19-03.24'!BE42+'[9]побудинковий звіт'!BF42+'[8]побудинковий звіт'!BF42</f>
        <v>0</v>
      </c>
      <c r="BG42" s="95">
        <f t="shared" si="20"/>
        <v>0</v>
      </c>
      <c r="BH42" s="595">
        <f>'звіт 03.19-03.24'!BG42+'[9]побудинковий звіт'!BH42+'[8]побудинковий звіт'!BH42</f>
        <v>0</v>
      </c>
      <c r="BI42" s="595">
        <f>'звіт 03.19-03.24'!BH42+'[9]побудинковий звіт'!BI42+'[8]побудинковий звіт'!BI42</f>
        <v>0</v>
      </c>
      <c r="BJ42" s="94">
        <f t="shared" si="21"/>
        <v>0</v>
      </c>
      <c r="BK42" s="595">
        <f>'звіт 03.19-03.24'!BJ42+'[9]побудинковий звіт'!BK42+'[8]побудинковий звіт'!BK42</f>
        <v>15609.873895696352</v>
      </c>
      <c r="BL42" s="595">
        <f>'звіт 03.19-03.24'!BK42+'[9]побудинковий звіт'!BL42+'[8]побудинковий звіт'!BL42</f>
        <v>10941.883372118906</v>
      </c>
      <c r="BM42" s="95">
        <f t="shared" si="22"/>
        <v>-4667.9905235774459</v>
      </c>
      <c r="BN42" s="595">
        <f>'звіт 03.19-03.24'!BM42+'[9]побудинковий звіт'!BN42+'[8]побудинковий звіт'!BN42</f>
        <v>1183.5957448286131</v>
      </c>
      <c r="BO42" s="595">
        <f>'звіт 03.19-03.24'!BN42+'[9]побудинковий звіт'!BO42+'[8]побудинковий звіт'!BO42</f>
        <v>7293.4097856278477</v>
      </c>
      <c r="BP42" s="94">
        <f t="shared" si="23"/>
        <v>6109.8140407992341</v>
      </c>
      <c r="BQ42" s="91">
        <f t="shared" si="24"/>
        <v>76384.247188857102</v>
      </c>
      <c r="BR42" s="96">
        <f t="shared" si="24"/>
        <v>47950.861985431191</v>
      </c>
      <c r="BS42" s="94">
        <f t="shared" si="25"/>
        <v>-28433.385203425911</v>
      </c>
      <c r="BT42" s="595">
        <f>'звіт 03.19-03.24'!BS42+'[9]побудинковий звіт'!BT42+'[8]побудинковий звіт'!BT42</f>
        <v>189559.53031536986</v>
      </c>
      <c r="BU42" s="595">
        <f>'звіт 03.19-03.24'!BT42+'[9]побудинковий звіт'!BU42+'[8]побудинковий звіт'!BU42</f>
        <v>300312.26683690993</v>
      </c>
      <c r="BV42" s="116">
        <f t="shared" si="26"/>
        <v>110752.73652154006</v>
      </c>
      <c r="BW42" s="595">
        <f>'звіт 03.19-03.24'!BV42+'[9]побудинковий звіт'!BW42+'[8]побудинковий звіт'!BW42</f>
        <v>117056.22670626722</v>
      </c>
      <c r="BX42" s="595">
        <f>'звіт 03.19-03.24'!BW42+'[9]побудинковий звіт'!BX42+'[8]побудинковий звіт'!BX42</f>
        <v>123674.89485118026</v>
      </c>
      <c r="BY42" s="116">
        <f t="shared" si="27"/>
        <v>6618.668144913041</v>
      </c>
      <c r="BZ42" s="595">
        <f>'звіт 03.19-03.24'!BY42+'[9]побудинковий звіт'!BZ42+'[8]побудинковий звіт'!BZ42</f>
        <v>90706.924665229526</v>
      </c>
      <c r="CA42" s="595">
        <f>'звіт 03.19-03.24'!BZ42+'[9]побудинковий звіт'!CA42+'[8]побудинковий звіт'!CA42</f>
        <v>45262.2824558785</v>
      </c>
      <c r="CB42" s="116">
        <f t="shared" si="28"/>
        <v>-45444.642209351026</v>
      </c>
      <c r="CC42" s="595">
        <f>'звіт 03.19-03.24'!CB42+'[9]побудинковий звіт'!CC42+'[8]побудинковий звіт'!CC42</f>
        <v>14009.432671169572</v>
      </c>
      <c r="CD42" s="595">
        <f>'звіт 03.19-03.24'!CC42+'[9]побудинковий звіт'!CD42+'[8]побудинковий звіт'!CD42</f>
        <v>14262.45897805272</v>
      </c>
      <c r="CE42" s="116">
        <f t="shared" si="29"/>
        <v>253.02630688314821</v>
      </c>
      <c r="CF42" s="595">
        <f>'звіт 03.19-03.24'!CE42+'[9]побудинковий звіт'!CF42+'[8]побудинковий звіт'!CF42</f>
        <v>1723.2203268321605</v>
      </c>
      <c r="CG42" s="595">
        <f>'звіт 03.19-03.24'!CF42+'[9]побудинковий звіт'!CG42+'[8]побудинковий звіт'!CG42</f>
        <v>658.68294563828317</v>
      </c>
      <c r="CH42" s="116">
        <f t="shared" si="30"/>
        <v>-1064.5373811938773</v>
      </c>
      <c r="CI42" s="595">
        <f>'звіт 03.19-03.24'!CH42+'[9]побудинковий звіт'!CI42+'[8]побудинковий звіт'!CI42</f>
        <v>66969.076605754104</v>
      </c>
      <c r="CJ42" s="595">
        <f>'звіт 03.19-03.24'!CI42+'[9]побудинковий звіт'!CJ42+'[8]побудинковий звіт'!CJ42</f>
        <v>60385.465444028647</v>
      </c>
      <c r="CK42" s="116">
        <f t="shared" si="31"/>
        <v>-6583.6111617254574</v>
      </c>
      <c r="CL42" s="595">
        <f>'звіт 03.19-03.24'!CK42+'[9]побудинковий звіт'!CL42+'[8]побудинковий звіт'!CL42</f>
        <v>0</v>
      </c>
      <c r="CM42" s="595">
        <f>'звіт 03.19-03.24'!CL42+'[9]побудинковий звіт'!CM42+'[8]побудинковий звіт'!CM42</f>
        <v>0</v>
      </c>
      <c r="CN42" s="116">
        <f t="shared" si="32"/>
        <v>0</v>
      </c>
      <c r="CO42" s="88">
        <f t="shared" si="33"/>
        <v>66969.076605754104</v>
      </c>
      <c r="CP42" s="96">
        <f t="shared" si="33"/>
        <v>60385.465444028647</v>
      </c>
      <c r="CQ42" s="116">
        <f t="shared" si="34"/>
        <v>-6583.6111617254574</v>
      </c>
      <c r="CR42" s="119">
        <f t="shared" si="45"/>
        <v>1271262.7982793339</v>
      </c>
      <c r="CS42" s="96">
        <f t="shared" si="45"/>
        <v>1211106.5687024295</v>
      </c>
      <c r="CT42" s="116">
        <f t="shared" si="35"/>
        <v>-60156.229576904327</v>
      </c>
      <c r="CU42" s="91">
        <f t="shared" si="36"/>
        <v>1525515.3579352007</v>
      </c>
      <c r="CV42" s="98">
        <f t="shared" si="36"/>
        <v>1453327.8824429153</v>
      </c>
      <c r="CW42" s="117">
        <f t="shared" si="37"/>
        <v>-72187.475492285332</v>
      </c>
      <c r="CX42" s="595">
        <f>'звіт 03.19-03.24'!CW42+'[9]побудинковий звіт'!CX42+'[8]побудинковий звіт'!CX42</f>
        <v>76432.16542230366</v>
      </c>
      <c r="CY42" s="595">
        <f>'звіт 03.19-03.24'!CX42+'[9]побудинковий звіт'!CY42+'[8]побудинковий звіт'!CY42</f>
        <v>148619.64091458858</v>
      </c>
      <c r="CZ42" s="116">
        <f t="shared" si="38"/>
        <v>72187.475492284924</v>
      </c>
      <c r="DA42" s="99">
        <f>'[8]побудинковий звіт'!DA42</f>
        <v>-72187.475492284662</v>
      </c>
      <c r="DB42" s="8">
        <v>2</v>
      </c>
      <c r="DC42" s="365">
        <f>'[8]побудинковий звіт'!DC42</f>
        <v>90519.89</v>
      </c>
      <c r="DD42" s="365">
        <f>'[8]побудинковий звіт'!DD42</f>
        <v>0</v>
      </c>
      <c r="DE42" s="365">
        <f>'[8]побудинковий звіт'!DE42</f>
        <v>63691.92</v>
      </c>
      <c r="DF42" s="365">
        <f>'[8]побудинковий звіт'!DF42</f>
        <v>0</v>
      </c>
      <c r="DG42" s="101">
        <v>101282.23346366535</v>
      </c>
      <c r="DH42" s="296">
        <v>5</v>
      </c>
      <c r="DI42" s="103">
        <f>'[8]побудинковий звіт'!DK42</f>
        <v>7.5238751481920154</v>
      </c>
      <c r="DJ42" s="103">
        <f>'[8]побудинковий звіт'!DL42</f>
        <v>0</v>
      </c>
      <c r="DK42" s="103">
        <f>'[8]побудинковий звіт'!DM42</f>
        <v>6.8344490328562877</v>
      </c>
      <c r="DL42" s="104">
        <f t="shared" si="48"/>
        <v>26828.634003423089</v>
      </c>
      <c r="DM42" s="104">
        <f t="shared" si="49"/>
        <v>0</v>
      </c>
      <c r="DN42" s="105">
        <f t="shared" si="39"/>
        <v>26828.634003423089</v>
      </c>
      <c r="DO42" s="2"/>
      <c r="DP42" s="104">
        <f>'[10]побудинковий звіт'!DR42</f>
        <v>26828.720000000001</v>
      </c>
      <c r="DQ42" s="104">
        <f>'[10]побудинковий звіт'!DS42</f>
        <v>0</v>
      </c>
      <c r="DR42" s="104">
        <f t="shared" si="40"/>
        <v>26828.720000000001</v>
      </c>
      <c r="DS42" s="106"/>
      <c r="DT42" s="104"/>
      <c r="DU42" s="479">
        <f>'звіт 03.19-03.24'!DV42+'[9]побудинковий звіт'!DW42+'[8]побудинковий звіт'!DW42</f>
        <v>4464.88</v>
      </c>
      <c r="DV42" s="2">
        <f>'[9]побудинковий звіт'!DX42+'[8]побудинковий звіт'!DX42</f>
        <v>0</v>
      </c>
      <c r="DW42" s="77">
        <f t="shared" si="41"/>
        <v>513637.83007822599</v>
      </c>
      <c r="DX42" s="77">
        <f t="shared" si="42"/>
        <v>391641.72079868388</v>
      </c>
      <c r="DY42" s="427">
        <f t="shared" si="43"/>
        <v>63691.92</v>
      </c>
      <c r="DZ42" s="161">
        <f>'[10]побудинковий звіт'!DY42</f>
        <v>7296.154810826697</v>
      </c>
      <c r="EB42" s="110">
        <v>-65656</v>
      </c>
      <c r="EC42" s="111">
        <f t="shared" si="44"/>
        <v>35626.233463665354</v>
      </c>
      <c r="EE42" s="112">
        <v>74572.915765378333</v>
      </c>
      <c r="EG42" s="99">
        <v>45338.565252468368</v>
      </c>
    </row>
    <row r="43" spans="1:137" ht="19.95" customHeight="1" x14ac:dyDescent="0.3">
      <c r="A43" s="81">
        <v>150000725</v>
      </c>
      <c r="B43" s="82" t="s">
        <v>535</v>
      </c>
      <c r="C43" s="114" t="s">
        <v>536</v>
      </c>
      <c r="D43" s="114" t="s">
        <v>537</v>
      </c>
      <c r="E43" s="84">
        <f t="shared" si="2"/>
        <v>3571.86</v>
      </c>
      <c r="F43" s="597">
        <f>'[8]побудинковий звіт'!F43</f>
        <v>3571.86</v>
      </c>
      <c r="G43" s="104">
        <f>'[8]побудинковий звіт'!G43</f>
        <v>0</v>
      </c>
      <c r="H43" s="598">
        <f>'[8]побудинковий звіт'!H43</f>
        <v>0</v>
      </c>
      <c r="I43" s="595">
        <f>'звіт 03.19-03.24'!H43+'[9]побудинковий звіт'!I43+'[8]побудинковий звіт'!I43</f>
        <v>84492.702921843214</v>
      </c>
      <c r="J43" s="595">
        <f>'звіт 03.19-03.24'!I43+'[9]побудинковий звіт'!J43+'[8]побудинковий звіт'!J43</f>
        <v>84901.659980290962</v>
      </c>
      <c r="K43" s="116">
        <f t="shared" si="3"/>
        <v>408.95705844774784</v>
      </c>
      <c r="L43" s="595">
        <f>'звіт 03.19-03.24'!K43+'[9]побудинковий звіт'!L43+'[8]побудинковий звіт'!L43</f>
        <v>14618.044098812778</v>
      </c>
      <c r="M43" s="595">
        <f>'звіт 03.19-03.24'!L43+'[9]побудинковий звіт'!M43+'[8]побудинковий звіт'!M43</f>
        <v>14265.431551720507</v>
      </c>
      <c r="N43" s="116">
        <f t="shared" si="4"/>
        <v>-352.61254709227069</v>
      </c>
      <c r="O43" s="595">
        <f>'звіт 03.19-03.24'!N43+'[9]побудинковий звіт'!O43+'[8]побудинковий звіт'!O43</f>
        <v>33388.507545229535</v>
      </c>
      <c r="P43" s="595">
        <f>'звіт 03.19-03.24'!O43+'[9]побудинковий звіт'!P43+'[8]побудинковий звіт'!P43</f>
        <v>32354.539581185585</v>
      </c>
      <c r="Q43" s="116">
        <f t="shared" si="5"/>
        <v>-1033.9679640439499</v>
      </c>
      <c r="R43" s="595">
        <f>'звіт 03.19-03.24'!Q43+'[9]побудинковий звіт'!R43+'[8]побудинковий звіт'!R43</f>
        <v>0</v>
      </c>
      <c r="S43" s="595">
        <f>'звіт 03.19-03.24'!R43+'[9]побудинковий звіт'!S43+'[8]побудинковий звіт'!S43</f>
        <v>0</v>
      </c>
      <c r="T43" s="116">
        <f t="shared" si="6"/>
        <v>0</v>
      </c>
      <c r="U43" s="595">
        <f>'звіт 03.19-03.24'!T43+'[9]побудинковий звіт'!U43+'[8]побудинковий звіт'!U43</f>
        <v>0</v>
      </c>
      <c r="V43" s="595">
        <f>'звіт 03.19-03.24'!U43+'[9]побудинковий звіт'!V43+'[8]побудинковий звіт'!V43</f>
        <v>0</v>
      </c>
      <c r="W43" s="116">
        <f t="shared" si="7"/>
        <v>0</v>
      </c>
      <c r="X43" s="595">
        <f>'звіт 03.19-03.24'!W43+'[9]побудинковий звіт'!X43+'[8]побудинковий звіт'!X43</f>
        <v>49273.302611823499</v>
      </c>
      <c r="Y43" s="595">
        <f>'звіт 03.19-03.24'!X43+'[9]побудинковий звіт'!Y43+'[8]побудинковий звіт'!Y43</f>
        <v>45583.323918478665</v>
      </c>
      <c r="Z43" s="116">
        <f t="shared" si="8"/>
        <v>-3689.978693344834</v>
      </c>
      <c r="AA43" s="595">
        <f>'звіт 03.19-03.24'!Z43+'[9]побудинковий звіт'!AA43+'[8]побудинковий звіт'!AA43</f>
        <v>3857.932800000001</v>
      </c>
      <c r="AB43" s="595">
        <f>'звіт 03.19-03.24'!AA43+'[9]побудинковий звіт'!AB43+'[8]побудинковий звіт'!AB43</f>
        <v>0</v>
      </c>
      <c r="AC43" s="116">
        <f t="shared" si="9"/>
        <v>-3857.932800000001</v>
      </c>
      <c r="AD43" s="595">
        <f>'звіт 03.19-03.24'!AC43+'[9]побудинковий звіт'!AD43+'[8]побудинковий звіт'!AD43</f>
        <v>107169.90237598549</v>
      </c>
      <c r="AE43" s="595">
        <f>'звіт 03.19-03.24'!AD43+'[9]побудинковий звіт'!AE43+'[8]побудинковий звіт'!AE43</f>
        <v>117263.78344472095</v>
      </c>
      <c r="AF43" s="117">
        <f t="shared" si="10"/>
        <v>10093.881068735456</v>
      </c>
      <c r="AG43" s="91">
        <f t="shared" si="11"/>
        <v>292800.39235369454</v>
      </c>
      <c r="AH43" s="92">
        <f t="shared" si="11"/>
        <v>294368.73847639671</v>
      </c>
      <c r="AI43" s="116">
        <f t="shared" si="12"/>
        <v>1568.3461227021762</v>
      </c>
      <c r="AJ43" s="595">
        <f>'звіт 03.19-03.24'!AI43+'[9]побудинковий звіт'!AJ43+'[8]побудинковий звіт'!AJ43</f>
        <v>0</v>
      </c>
      <c r="AK43" s="595">
        <f>'звіт 03.19-03.24'!AJ43+'[9]побудинковий звіт'!AK43+'[8]побудинковий звіт'!AK43</f>
        <v>0</v>
      </c>
      <c r="AL43" s="116">
        <f t="shared" si="13"/>
        <v>0</v>
      </c>
      <c r="AM43" s="595">
        <f>'звіт 03.19-03.24'!AL43+'[9]побудинковий звіт'!AM43+'[8]побудинковий звіт'!AM43</f>
        <v>0</v>
      </c>
      <c r="AN43" s="595">
        <f>'звіт 03.19-03.24'!AM43+'[9]побудинковий звіт'!AN43+'[8]побудинковий звіт'!AN43</f>
        <v>0</v>
      </c>
      <c r="AO43" s="116">
        <f t="shared" si="14"/>
        <v>0</v>
      </c>
      <c r="AP43" s="595">
        <f>'звіт 03.19-03.24'!AO43+'[9]побудинковий звіт'!AP43+'[8]побудинковий звіт'!AP43</f>
        <v>71477.890884025983</v>
      </c>
      <c r="AQ43" s="595">
        <f>'звіт 03.19-03.24'!AP43+'[9]побудинковий звіт'!AQ43+'[8]побудинковий звіт'!AQ43</f>
        <v>57923.437128760932</v>
      </c>
      <c r="AR43" s="116">
        <f t="shared" si="15"/>
        <v>-13554.453755265051</v>
      </c>
      <c r="AS43" s="595">
        <f>'звіт 03.19-03.24'!AR43+'[9]побудинковий звіт'!AS43+'[8]побудинковий звіт'!AS43</f>
        <v>395667.45813925908</v>
      </c>
      <c r="AT43" s="595">
        <f>'звіт 03.19-03.24'!AS43+'[9]побудинковий звіт'!AT43+'[8]побудинковий звіт'!AT43</f>
        <v>452351.95901910827</v>
      </c>
      <c r="AU43" s="118">
        <f t="shared" si="16"/>
        <v>56684.500879849191</v>
      </c>
      <c r="AV43" s="595">
        <f>'звіт 03.19-03.24'!AU43+'[9]побудинковий звіт'!AV43+'[8]побудинковий звіт'!AV43</f>
        <v>20779.814204325281</v>
      </c>
      <c r="AW43" s="595">
        <f>'звіт 03.19-03.24'!AV43+'[9]побудинковий звіт'!AW43+'[8]побудинковий звіт'!AW43</f>
        <v>9434.2879360409515</v>
      </c>
      <c r="AX43" s="94">
        <f t="shared" si="17"/>
        <v>-11345.526268284329</v>
      </c>
      <c r="AY43" s="595">
        <f>'звіт 03.19-03.24'!AX43+'[9]побудинковий звіт'!AY43+'[8]побудинковий звіт'!AY43</f>
        <v>25511.78849677047</v>
      </c>
      <c r="AZ43" s="595">
        <f>'звіт 03.19-03.24'!AY43+'[9]побудинковий звіт'!AZ43+'[8]побудинковий звіт'!AZ43</f>
        <v>9773.5906159470542</v>
      </c>
      <c r="BA43" s="117">
        <f t="shared" si="18"/>
        <v>-15738.197880823416</v>
      </c>
      <c r="BB43" s="595">
        <f>'звіт 03.19-03.24'!BA43+'[9]побудинковий звіт'!BB43+'[8]побудинковий звіт'!BB43</f>
        <v>16529.493059657198</v>
      </c>
      <c r="BC43" s="595">
        <f>'звіт 03.19-03.24'!BB43+'[9]побудинковий звіт'!BC43+'[8]побудинковий звіт'!BC43</f>
        <v>0</v>
      </c>
      <c r="BD43" s="94">
        <f t="shared" si="19"/>
        <v>-16529.493059657198</v>
      </c>
      <c r="BE43" s="595">
        <f>'звіт 03.19-03.24'!BD43+'[9]побудинковий звіт'!BE43+'[8]побудинковий звіт'!BE43</f>
        <v>0</v>
      </c>
      <c r="BF43" s="595">
        <f>'звіт 03.19-03.24'!BE43+'[9]побудинковий звіт'!BF43+'[8]побудинковий звіт'!BF43</f>
        <v>263</v>
      </c>
      <c r="BG43" s="95">
        <f t="shared" si="20"/>
        <v>263</v>
      </c>
      <c r="BH43" s="595">
        <f>'звіт 03.19-03.24'!BG43+'[9]побудинковий звіт'!BH43+'[8]побудинковий звіт'!BH43</f>
        <v>0</v>
      </c>
      <c r="BI43" s="595">
        <f>'звіт 03.19-03.24'!BH43+'[9]побудинковий звіт'!BI43+'[8]побудинковий звіт'!BI43</f>
        <v>0</v>
      </c>
      <c r="BJ43" s="94">
        <f t="shared" si="21"/>
        <v>0</v>
      </c>
      <c r="BK43" s="595">
        <f>'звіт 03.19-03.24'!BJ43+'[9]побудинковий звіт'!BK43+'[8]побудинковий звіт'!BK43</f>
        <v>15609.873895696352</v>
      </c>
      <c r="BL43" s="595">
        <f>'звіт 03.19-03.24'!BK43+'[9]побудинковий звіт'!BL43+'[8]побудинковий звіт'!BL43</f>
        <v>2005</v>
      </c>
      <c r="BM43" s="95">
        <f t="shared" si="22"/>
        <v>-13604.873895696352</v>
      </c>
      <c r="BN43" s="595">
        <f>'звіт 03.19-03.24'!BM43+'[9]побудинковий звіт'!BN43+'[8]побудинковий звіт'!BN43</f>
        <v>1185.5289448286137</v>
      </c>
      <c r="BO43" s="595">
        <f>'звіт 03.19-03.24'!BN43+'[9]побудинковий звіт'!BO43+'[8]побудинковий звіт'!BO43</f>
        <v>2345</v>
      </c>
      <c r="BP43" s="94">
        <f t="shared" si="23"/>
        <v>1159.4710551713863</v>
      </c>
      <c r="BQ43" s="91">
        <f t="shared" si="24"/>
        <v>79616.498601277912</v>
      </c>
      <c r="BR43" s="96">
        <f t="shared" si="24"/>
        <v>23820.878551988004</v>
      </c>
      <c r="BS43" s="94">
        <f t="shared" si="25"/>
        <v>-55795.620049289908</v>
      </c>
      <c r="BT43" s="595">
        <f>'звіт 03.19-03.24'!BS43+'[9]побудинковий звіт'!BT43+'[8]побудинковий звіт'!BT43</f>
        <v>240362.05299529596</v>
      </c>
      <c r="BU43" s="595">
        <f>'звіт 03.19-03.24'!BT43+'[9]побудинковий звіт'!BU43+'[8]побудинковий звіт'!BU43</f>
        <v>347329.75134953391</v>
      </c>
      <c r="BV43" s="116">
        <f t="shared" si="26"/>
        <v>106967.69835423795</v>
      </c>
      <c r="BW43" s="595">
        <f>'звіт 03.19-03.24'!BV43+'[9]побудинковий звіт'!BW43+'[8]побудинковий звіт'!BW43</f>
        <v>119437.3323132589</v>
      </c>
      <c r="BX43" s="595">
        <f>'звіт 03.19-03.24'!BW43+'[9]побудинковий звіт'!BX43+'[8]побудинковий звіт'!BX43</f>
        <v>125742.94079452089</v>
      </c>
      <c r="BY43" s="116">
        <f t="shared" si="27"/>
        <v>6305.6084812619956</v>
      </c>
      <c r="BZ43" s="595">
        <f>'звіт 03.19-03.24'!BY43+'[9]побудинковий звіт'!BZ43+'[8]побудинковий звіт'!BZ43</f>
        <v>83119.619395886533</v>
      </c>
      <c r="CA43" s="595">
        <f>'звіт 03.19-03.24'!BZ43+'[9]побудинковий звіт'!CA43+'[8]побудинковий звіт'!CA43</f>
        <v>58770.998281464919</v>
      </c>
      <c r="CB43" s="116">
        <f t="shared" si="28"/>
        <v>-24348.621114421614</v>
      </c>
      <c r="CC43" s="595">
        <f>'звіт 03.19-03.24'!CB43+'[9]побудинковий звіт'!CC43+'[8]побудинковий звіт'!CC43</f>
        <v>13966.362866982072</v>
      </c>
      <c r="CD43" s="595">
        <f>'звіт 03.19-03.24'!CC43+'[9]побудинковий звіт'!CD43+'[8]побудинковий звіт'!CD43</f>
        <v>14218.611284157079</v>
      </c>
      <c r="CE43" s="116">
        <f t="shared" si="29"/>
        <v>252.24841717500749</v>
      </c>
      <c r="CF43" s="595">
        <f>'звіт 03.19-03.24'!CE43+'[9]побудинковий звіт'!CF43+'[8]побудинковий звіт'!CF43</f>
        <v>1717.9225561236212</v>
      </c>
      <c r="CG43" s="595">
        <f>'звіт 03.19-03.24'!CF43+'[9]побудинковий звіт'!CG43+'[8]побудинковий звіт'!CG43</f>
        <v>1738.179613932838</v>
      </c>
      <c r="CH43" s="116">
        <f t="shared" si="30"/>
        <v>20.257057809216803</v>
      </c>
      <c r="CI43" s="595">
        <f>'звіт 03.19-03.24'!CH43+'[9]побудинковий звіт'!CI43+'[8]побудинковий звіт'!CI43</f>
        <v>53902.155905044725</v>
      </c>
      <c r="CJ43" s="595">
        <f>'звіт 03.19-03.24'!CI43+'[9]побудинковий звіт'!CJ43+'[8]побудинковий звіт'!CJ43</f>
        <v>43938.077360224772</v>
      </c>
      <c r="CK43" s="116">
        <f t="shared" si="31"/>
        <v>-9964.0785448199531</v>
      </c>
      <c r="CL43" s="595">
        <f>'звіт 03.19-03.24'!CK43+'[9]побудинковий звіт'!CL43+'[8]побудинковий звіт'!CL43</f>
        <v>0</v>
      </c>
      <c r="CM43" s="595">
        <f>'звіт 03.19-03.24'!CL43+'[9]побудинковий звіт'!CM43+'[8]побудинковий звіт'!CM43</f>
        <v>0</v>
      </c>
      <c r="CN43" s="116">
        <f t="shared" si="32"/>
        <v>0</v>
      </c>
      <c r="CO43" s="88">
        <f t="shared" si="33"/>
        <v>53902.155905044725</v>
      </c>
      <c r="CP43" s="96">
        <f t="shared" si="33"/>
        <v>43938.077360224772</v>
      </c>
      <c r="CQ43" s="116">
        <f t="shared" si="34"/>
        <v>-9964.0785448199531</v>
      </c>
      <c r="CR43" s="119">
        <f t="shared" si="45"/>
        <v>1352067.6860108492</v>
      </c>
      <c r="CS43" s="96">
        <f t="shared" si="45"/>
        <v>1420203.5718600883</v>
      </c>
      <c r="CT43" s="116">
        <f t="shared" si="35"/>
        <v>68135.885849239072</v>
      </c>
      <c r="CU43" s="91">
        <f t="shared" si="36"/>
        <v>1622481.2232130191</v>
      </c>
      <c r="CV43" s="98">
        <f t="shared" si="36"/>
        <v>1704244.2862321059</v>
      </c>
      <c r="CW43" s="117">
        <f t="shared" si="37"/>
        <v>81763.06301908684</v>
      </c>
      <c r="CX43" s="595">
        <f>'звіт 03.19-03.24'!CW43+'[9]побудинковий звіт'!CX43+'[8]побудинковий звіт'!CX43</f>
        <v>67345.123817255168</v>
      </c>
      <c r="CY43" s="595">
        <f>'звіт 03.19-03.24'!CX43+'[9]побудинковий звіт'!CY43+'[8]побудинковий звіт'!CY43</f>
        <v>-14417.939201831352</v>
      </c>
      <c r="CZ43" s="116">
        <f t="shared" si="38"/>
        <v>-81763.063019086519</v>
      </c>
      <c r="DA43" s="99">
        <f>'[8]побудинковий звіт'!DA43</f>
        <v>81763.063019086549</v>
      </c>
      <c r="DB43" s="8">
        <v>2</v>
      </c>
      <c r="DC43" s="365">
        <f>'[8]побудинковий звіт'!DC43</f>
        <v>104156.59</v>
      </c>
      <c r="DD43" s="365">
        <f>'[8]побудинковий звіт'!DD43</f>
        <v>0</v>
      </c>
      <c r="DE43" s="365">
        <f>'[8]побудинковий звіт'!DE43</f>
        <v>75885.08</v>
      </c>
      <c r="DF43" s="365">
        <f>'[8]побудинковий звіт'!DF43</f>
        <v>0</v>
      </c>
      <c r="DG43" s="101">
        <v>-4431.0809777859831</v>
      </c>
      <c r="DH43" s="296">
        <v>5</v>
      </c>
      <c r="DI43" s="103">
        <f>'[8]побудинковий звіт'!DK43</f>
        <v>7.9101650401415284</v>
      </c>
      <c r="DJ43" s="103">
        <f>'[8]побудинковий звіт'!DL43</f>
        <v>0</v>
      </c>
      <c r="DK43" s="103">
        <f>'[8]побудинковий звіт'!DM43</f>
        <v>7.2086416694195066</v>
      </c>
      <c r="DL43" s="104">
        <f t="shared" si="48"/>
        <v>28254.002100279922</v>
      </c>
      <c r="DM43" s="104">
        <f t="shared" si="49"/>
        <v>0</v>
      </c>
      <c r="DN43" s="105">
        <f t="shared" si="39"/>
        <v>28254.002100279922</v>
      </c>
      <c r="DO43" s="2"/>
      <c r="DP43" s="104">
        <f>'[10]побудинковий звіт'!DR43</f>
        <v>28254.11</v>
      </c>
      <c r="DQ43" s="104">
        <f>'[10]побудинковий звіт'!DS43</f>
        <v>0</v>
      </c>
      <c r="DR43" s="104">
        <f t="shared" si="40"/>
        <v>28254.11</v>
      </c>
      <c r="DS43" s="106"/>
      <c r="DT43" s="104"/>
      <c r="DU43" s="479">
        <f>'звіт 03.19-03.24'!DV43+'[9]побудинковий звіт'!DW43+'[8]побудинковий звіт'!DW43</f>
        <v>4464.88</v>
      </c>
      <c r="DV43" s="2">
        <f>'[9]побудинковий звіт'!DX43+'[8]побудинковий звіт'!DX43</f>
        <v>0</v>
      </c>
      <c r="DW43" s="77">
        <f t="shared" si="41"/>
        <v>570340.74808864435</v>
      </c>
      <c r="DX43" s="77">
        <f t="shared" si="42"/>
        <v>571407.40508531546</v>
      </c>
      <c r="DY43" s="427">
        <f t="shared" si="43"/>
        <v>75885.08</v>
      </c>
      <c r="DZ43" s="161">
        <f>'[10]побудинковий звіт'!DY43</f>
        <v>9661.734302470386</v>
      </c>
      <c r="EB43" s="110">
        <v>199</v>
      </c>
      <c r="EC43" s="111">
        <f t="shared" si="44"/>
        <v>-4232.0809777859831</v>
      </c>
      <c r="EE43" s="112">
        <v>36183.065588016565</v>
      </c>
      <c r="EG43" s="99">
        <v>-8528.4853436273042</v>
      </c>
    </row>
    <row r="44" spans="1:137" ht="19.95" customHeight="1" x14ac:dyDescent="0.3">
      <c r="A44" s="81">
        <v>150000648</v>
      </c>
      <c r="B44" s="82" t="s">
        <v>311</v>
      </c>
      <c r="C44" s="114" t="s">
        <v>895</v>
      </c>
      <c r="D44" s="114" t="s">
        <v>312</v>
      </c>
      <c r="E44" s="84">
        <f t="shared" si="2"/>
        <v>3820.4</v>
      </c>
      <c r="F44" s="597">
        <f>'[8]побудинковий звіт'!F44</f>
        <v>3820.4</v>
      </c>
      <c r="G44" s="104">
        <f>'[8]побудинковий звіт'!G44</f>
        <v>314.8</v>
      </c>
      <c r="H44" s="598">
        <f>'[8]побудинковий звіт'!H44</f>
        <v>0</v>
      </c>
      <c r="I44" s="595">
        <f>'звіт 03.19-03.24'!H44+'[9]побудинковий звіт'!I44+'[8]побудинковий звіт'!I44</f>
        <v>58934.663575449245</v>
      </c>
      <c r="J44" s="595">
        <f>'звіт 03.19-03.24'!I44+'[9]побудинковий звіт'!J44+'[8]побудинковий звіт'!J44</f>
        <v>58107.206339383643</v>
      </c>
      <c r="K44" s="116">
        <f t="shared" si="3"/>
        <v>-827.45723606560205</v>
      </c>
      <c r="L44" s="595">
        <f>'звіт 03.19-03.24'!K44+'[9]побудинковий звіт'!L44+'[8]побудинковий звіт'!L44</f>
        <v>9975.9598504289515</v>
      </c>
      <c r="M44" s="595">
        <f>'звіт 03.19-03.24'!L44+'[9]побудинковий звіт'!M44+'[8]побудинковий звіт'!M44</f>
        <v>9624.3422405906786</v>
      </c>
      <c r="N44" s="116">
        <f t="shared" si="4"/>
        <v>-351.61760983827298</v>
      </c>
      <c r="O44" s="595">
        <f>'звіт 03.19-03.24'!N44+'[9]побудинковий звіт'!O44+'[8]побудинковий звіт'!O44</f>
        <v>33739.047962532881</v>
      </c>
      <c r="P44" s="595">
        <f>'звіт 03.19-03.24'!O44+'[9]побудинковий звіт'!P44+'[8]побудинковий звіт'!P44</f>
        <v>33757.045423019008</v>
      </c>
      <c r="Q44" s="116">
        <f t="shared" si="5"/>
        <v>17.997460486127238</v>
      </c>
      <c r="R44" s="595">
        <f>'звіт 03.19-03.24'!Q44+'[9]побудинковий звіт'!R44+'[8]побудинковий звіт'!R44</f>
        <v>7997.7110956565512</v>
      </c>
      <c r="S44" s="595">
        <f>'звіт 03.19-03.24'!R44+'[9]побудинковий звіт'!S44+'[8]побудинковий звіт'!S44</f>
        <v>8000.0388361809337</v>
      </c>
      <c r="T44" s="116">
        <f t="shared" si="6"/>
        <v>2.3277405243825342</v>
      </c>
      <c r="U44" s="595">
        <f>'звіт 03.19-03.24'!T44+'[9]побудинковий звіт'!U44+'[8]побудинковий звіт'!U44</f>
        <v>2495.0509320020283</v>
      </c>
      <c r="V44" s="595">
        <f>'звіт 03.19-03.24'!U44+'[9]побудинковий звіт'!V44+'[8]побудинковий звіт'!V44</f>
        <v>1876.7834067501174</v>
      </c>
      <c r="W44" s="116">
        <f t="shared" si="7"/>
        <v>-618.26752525191091</v>
      </c>
      <c r="X44" s="595">
        <f>'звіт 03.19-03.24'!W44+'[9]побудинковий звіт'!X44+'[8]побудинковий звіт'!X44</f>
        <v>25474.265886116322</v>
      </c>
      <c r="Y44" s="595">
        <f>'звіт 03.19-03.24'!X44+'[9]побудинковий звіт'!Y44+'[8]побудинковий звіт'!Y44</f>
        <v>25825.573683133298</v>
      </c>
      <c r="Z44" s="116">
        <f t="shared" si="8"/>
        <v>351.30779701697611</v>
      </c>
      <c r="AA44" s="595">
        <f>'звіт 03.19-03.24'!Z44+'[9]побудинковий звіт'!AA44+'[8]побудинковий звіт'!AA44</f>
        <v>4120.1999999999989</v>
      </c>
      <c r="AB44" s="595">
        <f>'звіт 03.19-03.24'!AA44+'[9]побудинковий звіт'!AB44+'[8]побудинковий звіт'!AB44</f>
        <v>0</v>
      </c>
      <c r="AC44" s="116">
        <f t="shared" si="9"/>
        <v>-4120.1999999999989</v>
      </c>
      <c r="AD44" s="595">
        <f>'звіт 03.19-03.24'!AC44+'[9]побудинковий звіт'!AD44+'[8]побудинковий звіт'!AD44</f>
        <v>114493.77404137659</v>
      </c>
      <c r="AE44" s="595">
        <f>'звіт 03.19-03.24'!AD44+'[9]побудинковий звіт'!AE44+'[8]побудинковий звіт'!AE44</f>
        <v>125277.22485664629</v>
      </c>
      <c r="AF44" s="117">
        <f t="shared" si="10"/>
        <v>10783.450815269709</v>
      </c>
      <c r="AG44" s="91">
        <f t="shared" si="11"/>
        <v>257230.67334356258</v>
      </c>
      <c r="AH44" s="92">
        <f t="shared" si="11"/>
        <v>262468.21478570398</v>
      </c>
      <c r="AI44" s="116">
        <f t="shared" si="12"/>
        <v>5237.5414421414025</v>
      </c>
      <c r="AJ44" s="595">
        <f>'звіт 03.19-03.24'!AI44+'[9]побудинковий звіт'!AJ44+'[8]побудинковий звіт'!AJ44</f>
        <v>92558.43232468878</v>
      </c>
      <c r="AK44" s="595">
        <f>'звіт 03.19-03.24'!AJ44+'[9]побудинковий звіт'!AK44+'[8]побудинковий звіт'!AK44</f>
        <v>91630.510531663691</v>
      </c>
      <c r="AL44" s="116">
        <f t="shared" si="13"/>
        <v>-927.92179302508885</v>
      </c>
      <c r="AM44" s="595">
        <f>'звіт 03.19-03.24'!AL44+'[9]побудинковий звіт'!AM44+'[8]побудинковий звіт'!AM44</f>
        <v>0</v>
      </c>
      <c r="AN44" s="595">
        <f>'звіт 03.19-03.24'!AM44+'[9]побудинковий звіт'!AN44+'[8]побудинковий звіт'!AN44</f>
        <v>0</v>
      </c>
      <c r="AO44" s="116">
        <f t="shared" si="14"/>
        <v>0</v>
      </c>
      <c r="AP44" s="595">
        <f>'звіт 03.19-03.24'!AO44+'[9]побудинковий звіт'!AP44+'[8]побудинковий звіт'!AP44</f>
        <v>13945.309674524648</v>
      </c>
      <c r="AQ44" s="595">
        <f>'звіт 03.19-03.24'!AP44+'[9]побудинковий звіт'!AQ44+'[8]побудинковий звіт'!AQ44</f>
        <v>12897.482551604371</v>
      </c>
      <c r="AR44" s="116">
        <f t="shared" si="15"/>
        <v>-1047.8271229202765</v>
      </c>
      <c r="AS44" s="595">
        <f>'звіт 03.19-03.24'!AR44+'[9]побудинковий звіт'!AS44+'[8]побудинковий звіт'!AS44</f>
        <v>325506.43946131523</v>
      </c>
      <c r="AT44" s="595">
        <f>'звіт 03.19-03.24'!AS44+'[9]побудинковий звіт'!AT44+'[8]побудинковий звіт'!AT44</f>
        <v>281434.31695567199</v>
      </c>
      <c r="AU44" s="118">
        <f t="shared" si="16"/>
        <v>-44072.12250564323</v>
      </c>
      <c r="AV44" s="595">
        <f>'звіт 03.19-03.24'!AU44+'[9]побудинковий звіт'!AV44+'[8]побудинковий звіт'!AV44</f>
        <v>12722.126644990363</v>
      </c>
      <c r="AW44" s="595">
        <f>'звіт 03.19-03.24'!AV44+'[9]побудинковий звіт'!AW44+'[8]побудинковий звіт'!AW44</f>
        <v>1471</v>
      </c>
      <c r="AX44" s="94">
        <f t="shared" si="17"/>
        <v>-11251.126644990363</v>
      </c>
      <c r="AY44" s="595">
        <f>'звіт 03.19-03.24'!AX44+'[9]побудинковий звіт'!AY44+'[8]побудинковий звіт'!AY44</f>
        <v>13216.031848705657</v>
      </c>
      <c r="AZ44" s="595">
        <f>'звіт 03.19-03.24'!AY44+'[9]побудинковий звіт'!AZ44+'[8]побудинковий звіт'!AZ44</f>
        <v>0</v>
      </c>
      <c r="BA44" s="117">
        <f t="shared" si="18"/>
        <v>-13216.031848705657</v>
      </c>
      <c r="BB44" s="595">
        <f>'звіт 03.19-03.24'!BA44+'[9]побудинковий звіт'!BB44+'[8]побудинковий звіт'!BB44</f>
        <v>14064.526151308582</v>
      </c>
      <c r="BC44" s="595">
        <f>'звіт 03.19-03.24'!BB44+'[9]побудинковий звіт'!BC44+'[8]побудинковий звіт'!BC44</f>
        <v>639.51295309639056</v>
      </c>
      <c r="BD44" s="94">
        <f t="shared" si="19"/>
        <v>-13425.013198212191</v>
      </c>
      <c r="BE44" s="595">
        <f>'звіт 03.19-03.24'!BD44+'[9]побудинковий звіт'!BE44+'[8]побудинковий звіт'!BE44</f>
        <v>14458.499191546915</v>
      </c>
      <c r="BF44" s="595">
        <f>'звіт 03.19-03.24'!BE44+'[9]побудинковий звіт'!BF44+'[8]побудинковий звіт'!BF44</f>
        <v>0</v>
      </c>
      <c r="BG44" s="95">
        <f t="shared" si="20"/>
        <v>-14458.499191546915</v>
      </c>
      <c r="BH44" s="595">
        <f>'звіт 03.19-03.24'!BG44+'[9]побудинковий звіт'!BH44+'[8]побудинковий звіт'!BH44</f>
        <v>3842.8682645179597</v>
      </c>
      <c r="BI44" s="595">
        <f>'звіт 03.19-03.24'!BH44+'[9]побудинковий звіт'!BI44+'[8]побудинковий звіт'!BI44</f>
        <v>0</v>
      </c>
      <c r="BJ44" s="94">
        <f t="shared" si="21"/>
        <v>-3842.8682645179597</v>
      </c>
      <c r="BK44" s="595">
        <f>'звіт 03.19-03.24'!BJ44+'[9]побудинковий звіт'!BK44+'[8]побудинковий звіт'!BK44</f>
        <v>5638.0402376418797</v>
      </c>
      <c r="BL44" s="595">
        <f>'звіт 03.19-03.24'!BK44+'[9]побудинковий звіт'!BL44+'[8]побудинковий звіт'!BL44</f>
        <v>6575.8203852839188</v>
      </c>
      <c r="BM44" s="95">
        <f t="shared" si="22"/>
        <v>937.78014764203908</v>
      </c>
      <c r="BN44" s="595">
        <f>'звіт 03.19-03.24'!BM44+'[9]побудинковий звіт'!BN44+'[8]побудинковий звіт'!BN44</f>
        <v>1555.0992751273477</v>
      </c>
      <c r="BO44" s="595">
        <f>'звіт 03.19-03.24'!BN44+'[9]побудинковий звіт'!BO44+'[8]побудинковий звіт'!BO44</f>
        <v>4182.1384116839999</v>
      </c>
      <c r="BP44" s="94">
        <f t="shared" si="23"/>
        <v>2627.039136556652</v>
      </c>
      <c r="BQ44" s="91">
        <f t="shared" si="24"/>
        <v>65497.191613838695</v>
      </c>
      <c r="BR44" s="96">
        <f t="shared" si="24"/>
        <v>12868.471750064309</v>
      </c>
      <c r="BS44" s="94">
        <f t="shared" si="25"/>
        <v>-52628.719863774386</v>
      </c>
      <c r="BT44" s="595">
        <f>'звіт 03.19-03.24'!BS44+'[9]побудинковий звіт'!BT44+'[8]побудинковий звіт'!BT44</f>
        <v>175771.23123558599</v>
      </c>
      <c r="BU44" s="595">
        <f>'звіт 03.19-03.24'!BT44+'[9]побудинковий звіт'!BU44+'[8]побудинковий звіт'!BU44</f>
        <v>198657.76761684217</v>
      </c>
      <c r="BV44" s="116">
        <f t="shared" si="26"/>
        <v>22886.536381256185</v>
      </c>
      <c r="BW44" s="595">
        <f>'звіт 03.19-03.24'!BV44+'[9]побудинковий звіт'!BW44+'[8]побудинковий звіт'!BW44</f>
        <v>187567.94973159794</v>
      </c>
      <c r="BX44" s="595">
        <f>'звіт 03.19-03.24'!BW44+'[9]побудинковий звіт'!BX44+'[8]побудинковий звіт'!BX44</f>
        <v>198495.8811317462</v>
      </c>
      <c r="BY44" s="116">
        <f t="shared" si="27"/>
        <v>10927.931400148256</v>
      </c>
      <c r="BZ44" s="595">
        <f>'звіт 03.19-03.24'!BY44+'[9]побудинковий звіт'!BZ44+'[8]побудинковий звіт'!BZ44</f>
        <v>29671.051342922943</v>
      </c>
      <c r="CA44" s="595">
        <f>'звіт 03.19-03.24'!BZ44+'[9]побудинковий звіт'!CA44+'[8]побудинковий звіт'!CA44</f>
        <v>32851.515750379716</v>
      </c>
      <c r="CB44" s="116">
        <f t="shared" si="28"/>
        <v>3180.4644074567732</v>
      </c>
      <c r="CC44" s="595">
        <f>'звіт 03.19-03.24'!CB44+'[9]побудинковий звіт'!CC44+'[8]побудинковий звіт'!CC44</f>
        <v>9006.5603015613651</v>
      </c>
      <c r="CD44" s="595">
        <f>'звіт 03.19-03.24'!CC44+'[9]побудинковий звіт'!CD44+'[8]побудинковий звіт'!CD44</f>
        <v>9138.2580232492601</v>
      </c>
      <c r="CE44" s="116">
        <f t="shared" si="29"/>
        <v>131.69772168789495</v>
      </c>
      <c r="CF44" s="595">
        <f>'звіт 03.19-03.24'!CE44+'[9]побудинковий звіт'!CF44+'[8]побудинковий звіт'!CF44</f>
        <v>1104.1035772114947</v>
      </c>
      <c r="CG44" s="595">
        <f>'звіт 03.19-03.24'!CF44+'[9]побудинковий звіт'!CG44+'[8]побудинковий звіт'!CG44</f>
        <v>0</v>
      </c>
      <c r="CH44" s="116">
        <f t="shared" si="30"/>
        <v>-1104.1035772114947</v>
      </c>
      <c r="CI44" s="595">
        <f>'звіт 03.19-03.24'!CH44+'[9]побудинковий звіт'!CI44+'[8]побудинковий звіт'!CI44</f>
        <v>24750.081447902368</v>
      </c>
      <c r="CJ44" s="595">
        <f>'звіт 03.19-03.24'!CI44+'[9]побудинковий звіт'!CJ44+'[8]побудинковий звіт'!CJ44</f>
        <v>21687.346429827117</v>
      </c>
      <c r="CK44" s="116">
        <f t="shared" si="31"/>
        <v>-3062.735018075251</v>
      </c>
      <c r="CL44" s="595">
        <f>'звіт 03.19-03.24'!CK44+'[9]побудинковий звіт'!CL44+'[8]побудинковий звіт'!CL44</f>
        <v>27378.765548274245</v>
      </c>
      <c r="CM44" s="595">
        <f>'звіт 03.19-03.24'!CL44+'[9]побудинковий звіт'!CM44+'[8]побудинковий звіт'!CM44</f>
        <v>27361.233001662727</v>
      </c>
      <c r="CN44" s="116">
        <f t="shared" si="32"/>
        <v>-17.532546611517319</v>
      </c>
      <c r="CO44" s="88">
        <f t="shared" si="33"/>
        <v>52128.84699617661</v>
      </c>
      <c r="CP44" s="96">
        <f t="shared" si="33"/>
        <v>49048.579431489845</v>
      </c>
      <c r="CQ44" s="116">
        <f t="shared" si="34"/>
        <v>-3080.2675646867647</v>
      </c>
      <c r="CR44" s="119">
        <f t="shared" si="45"/>
        <v>1209987.7896029861</v>
      </c>
      <c r="CS44" s="96">
        <f t="shared" si="45"/>
        <v>1149490.9985284156</v>
      </c>
      <c r="CT44" s="116">
        <f t="shared" si="35"/>
        <v>-60496.791074570501</v>
      </c>
      <c r="CU44" s="91">
        <f t="shared" si="36"/>
        <v>1451985.3475235833</v>
      </c>
      <c r="CV44" s="98">
        <f t="shared" si="36"/>
        <v>1379389.1982340987</v>
      </c>
      <c r="CW44" s="117">
        <f t="shared" si="37"/>
        <v>-72596.149289484601</v>
      </c>
      <c r="CX44" s="595">
        <f>'звіт 03.19-03.24'!CW44+'[9]побудинковий звіт'!CX44+'[8]побудинковий звіт'!CX44</f>
        <v>48815.134892964226</v>
      </c>
      <c r="CY44" s="595">
        <f>'звіт 03.19-03.24'!CX44+'[9]побудинковий звіт'!CY44+'[8]побудинковий звіт'!CY44</f>
        <v>121411.28418244905</v>
      </c>
      <c r="CZ44" s="116">
        <f t="shared" si="38"/>
        <v>72596.14928948482</v>
      </c>
      <c r="DA44" s="99">
        <f>'[8]побудинковий звіт'!DA44</f>
        <v>-72596.149289484849</v>
      </c>
      <c r="DB44" s="8">
        <v>3</v>
      </c>
      <c r="DC44" s="365">
        <f>'[8]побудинковий звіт'!DC44</f>
        <v>40177.449999999997</v>
      </c>
      <c r="DD44" s="365">
        <f>'[8]побудинковий звіт'!DD44</f>
        <v>0</v>
      </c>
      <c r="DE44" s="365">
        <f>'[8]побудинковий звіт'!DE44</f>
        <v>14942.579999999998</v>
      </c>
      <c r="DF44" s="365">
        <f>'[8]побудинковий звіт'!DF44</f>
        <v>0</v>
      </c>
      <c r="DG44" s="101">
        <v>9903.0440428702859</v>
      </c>
      <c r="DH44" s="296">
        <v>9</v>
      </c>
      <c r="DI44" s="103">
        <f>'[8]побудинковий звіт'!DK44</f>
        <v>5.9002743677632212</v>
      </c>
      <c r="DJ44" s="103">
        <f>'[8]побудинковий звіт'!DL44</f>
        <v>6.6685777408407789</v>
      </c>
      <c r="DK44" s="103">
        <f>'[8]побудинковий звіт'!DM44</f>
        <v>4.9615084806619763</v>
      </c>
      <c r="DL44" s="104">
        <f>DI44*G44+(F44-G44)*DJ44</f>
        <v>25234.772499263294</v>
      </c>
      <c r="DM44" s="104">
        <f>DK44*H44</f>
        <v>0</v>
      </c>
      <c r="DN44" s="105">
        <f t="shared" si="39"/>
        <v>25234.772499263294</v>
      </c>
      <c r="DO44" s="2"/>
      <c r="DP44" s="104">
        <f>'[10]побудинковий звіт'!DR44</f>
        <v>25234.87</v>
      </c>
      <c r="DQ44" s="104">
        <f>'[10]побудинковий звіт'!DS44</f>
        <v>0</v>
      </c>
      <c r="DR44" s="104">
        <f t="shared" si="40"/>
        <v>25234.87</v>
      </c>
      <c r="DS44" s="106"/>
      <c r="DT44" s="104"/>
      <c r="DU44" s="479">
        <f>'звіт 03.19-03.24'!DV44+'[9]побудинковий звіт'!DW44+'[8]побудинковий звіт'!DW44</f>
        <v>6203.8799999999992</v>
      </c>
      <c r="DV44" s="2">
        <f>'[9]побудинковий звіт'!DX44+'[8]побудинковий звіт'!DX44</f>
        <v>0</v>
      </c>
      <c r="DW44" s="77">
        <f t="shared" si="41"/>
        <v>469204.35729018471</v>
      </c>
      <c r="DX44" s="77">
        <f t="shared" si="42"/>
        <v>353163.34644688352</v>
      </c>
      <c r="DY44" s="427">
        <f t="shared" si="43"/>
        <v>14942.579999999998</v>
      </c>
      <c r="DZ44" s="161">
        <f>'[10]побудинковий звіт'!DY44</f>
        <v>9110.0680743189023</v>
      </c>
      <c r="EB44" s="110">
        <v>-77938</v>
      </c>
      <c r="EC44" s="111">
        <f t="shared" si="44"/>
        <v>-68034.955957129714</v>
      </c>
      <c r="EE44" s="112">
        <v>-17727.384390169969</v>
      </c>
      <c r="EG44" s="99">
        <v>-1453.6341704630868</v>
      </c>
    </row>
    <row r="45" spans="1:137" ht="19.95" customHeight="1" x14ac:dyDescent="0.3">
      <c r="A45" s="81">
        <v>150000497</v>
      </c>
      <c r="B45" s="82" t="s">
        <v>96</v>
      </c>
      <c r="C45" s="114" t="s">
        <v>97</v>
      </c>
      <c r="D45" s="114" t="s">
        <v>97</v>
      </c>
      <c r="E45" s="84">
        <f t="shared" si="2"/>
        <v>4170.6000000000004</v>
      </c>
      <c r="F45" s="597">
        <f>'[8]побудинковий звіт'!F45</f>
        <v>4099.1000000000004</v>
      </c>
      <c r="G45" s="104">
        <f>'[8]побудинковий звіт'!G45</f>
        <v>274</v>
      </c>
      <c r="H45" s="598">
        <f>'[8]побудинковий звіт'!H45</f>
        <v>71.5</v>
      </c>
      <c r="I45" s="595">
        <f>'звіт 03.19-03.24'!H45+'[9]побудинковий звіт'!I45+'[8]побудинковий звіт'!I45</f>
        <v>105781.3872445036</v>
      </c>
      <c r="J45" s="595">
        <f>'звіт 03.19-03.24'!I45+'[9]побудинковий звіт'!J45+'[8]побудинковий звіт'!J45</f>
        <v>95804.514343425093</v>
      </c>
      <c r="K45" s="116">
        <f t="shared" si="3"/>
        <v>-9976.8729010785028</v>
      </c>
      <c r="L45" s="595">
        <f>'звіт 03.19-03.24'!K45+'[9]побудинковий звіт'!L45+'[8]побудинковий звіт'!L45</f>
        <v>16104.768430085292</v>
      </c>
      <c r="M45" s="595">
        <f>'звіт 03.19-03.24'!L45+'[9]побудинковий звіт'!M45+'[8]побудинковий звіт'!M45</f>
        <v>14506.992234593596</v>
      </c>
      <c r="N45" s="116">
        <f t="shared" si="4"/>
        <v>-1597.7761954916969</v>
      </c>
      <c r="O45" s="595">
        <f>'звіт 03.19-03.24'!N45+'[9]побудинковий звіт'!O45+'[8]побудинковий звіт'!O45</f>
        <v>45478.995685656046</v>
      </c>
      <c r="P45" s="595">
        <f>'звіт 03.19-03.24'!O45+'[9]побудинковий звіт'!P45+'[8]побудинковий звіт'!P45</f>
        <v>45493.980068346827</v>
      </c>
      <c r="Q45" s="116">
        <f t="shared" si="5"/>
        <v>14.984382690781786</v>
      </c>
      <c r="R45" s="595">
        <f>'звіт 03.19-03.24'!Q45+'[9]побудинковий звіт'!R45+'[8]побудинковий звіт'!R45</f>
        <v>9034.2076876485335</v>
      </c>
      <c r="S45" s="595">
        <f>'звіт 03.19-03.24'!R45+'[9]побудинковий звіт'!S45+'[8]побудинковий звіт'!S45</f>
        <v>9042.5361484268687</v>
      </c>
      <c r="T45" s="116">
        <f t="shared" si="6"/>
        <v>8.328460778335284</v>
      </c>
      <c r="U45" s="595">
        <f>'звіт 03.19-03.24'!T45+'[9]побудинковий звіт'!U45+'[8]побудинковий звіт'!U45</f>
        <v>4701.5261602242272</v>
      </c>
      <c r="V45" s="595">
        <f>'звіт 03.19-03.24'!U45+'[9]побудинковий звіт'!V45+'[8]побудинковий звіт'!V45</f>
        <v>3171.0530255251615</v>
      </c>
      <c r="W45" s="116">
        <f t="shared" si="7"/>
        <v>-1530.4731346990657</v>
      </c>
      <c r="X45" s="595">
        <f>'звіт 03.19-03.24'!W45+'[9]побудинковий звіт'!X45+'[8]побудинковий звіт'!X45</f>
        <v>35435.381207389815</v>
      </c>
      <c r="Y45" s="595">
        <f>'звіт 03.19-03.24'!X45+'[9]побудинковий звіт'!Y45+'[8]побудинковий звіт'!Y45</f>
        <v>31806.093111553528</v>
      </c>
      <c r="Z45" s="116">
        <f t="shared" si="8"/>
        <v>-3629.2880958362875</v>
      </c>
      <c r="AA45" s="595">
        <f>'звіт 03.19-03.24'!Z45+'[9]побудинковий звіт'!AA45+'[8]побудинковий звіт'!AA45</f>
        <v>4495.7160000000013</v>
      </c>
      <c r="AB45" s="595">
        <f>'звіт 03.19-03.24'!AA45+'[9]побудинковий звіт'!AB45+'[8]побудинковий звіт'!AB45</f>
        <v>0</v>
      </c>
      <c r="AC45" s="116">
        <f t="shared" si="9"/>
        <v>-4495.7160000000013</v>
      </c>
      <c r="AD45" s="595">
        <f>'звіт 03.19-03.24'!AC45+'[9]побудинковий звіт'!AD45+'[8]побудинковий звіт'!AD45</f>
        <v>125133.96598131079</v>
      </c>
      <c r="AE45" s="595">
        <f>'звіт 03.19-03.24'!AD45+'[9]побудинковий звіт'!AE45+'[8]побудинковий звіт'!AE45</f>
        <v>136696.9645255105</v>
      </c>
      <c r="AF45" s="117">
        <f t="shared" si="10"/>
        <v>11562.998544199712</v>
      </c>
      <c r="AG45" s="91">
        <f t="shared" si="11"/>
        <v>346165.94839681836</v>
      </c>
      <c r="AH45" s="92">
        <f t="shared" si="11"/>
        <v>336522.13345738157</v>
      </c>
      <c r="AI45" s="116">
        <f t="shared" si="12"/>
        <v>-9643.8149394367938</v>
      </c>
      <c r="AJ45" s="595">
        <f>'звіт 03.19-03.24'!AI45+'[9]побудинковий звіт'!AJ45+'[8]побудинковий звіт'!AJ45</f>
        <v>322694.67208258231</v>
      </c>
      <c r="AK45" s="595">
        <f>'звіт 03.19-03.24'!AJ45+'[9]побудинковий звіт'!AK45+'[8]побудинковий звіт'!AK45</f>
        <v>317583.11243509792</v>
      </c>
      <c r="AL45" s="116">
        <f t="shared" si="13"/>
        <v>-5111.5596474843915</v>
      </c>
      <c r="AM45" s="595">
        <f>'звіт 03.19-03.24'!AL45+'[9]побудинковий звіт'!AM45+'[8]побудинковий звіт'!AM45</f>
        <v>0</v>
      </c>
      <c r="AN45" s="595">
        <f>'звіт 03.19-03.24'!AM45+'[9]побудинковий звіт'!AN45+'[8]побудинковий звіт'!AN45</f>
        <v>532.29792490015552</v>
      </c>
      <c r="AO45" s="116">
        <f t="shared" si="14"/>
        <v>532.29792490015552</v>
      </c>
      <c r="AP45" s="595">
        <f>'звіт 03.19-03.24'!AO45+'[9]побудинковий звіт'!AP45+'[8]побудинковий звіт'!AP45</f>
        <v>22034.281643343711</v>
      </c>
      <c r="AQ45" s="595">
        <f>'звіт 03.19-03.24'!AP45+'[9]побудинковий звіт'!AQ45+'[8]побудинковий звіт'!AQ45</f>
        <v>16484.187536789676</v>
      </c>
      <c r="AR45" s="116">
        <f t="shared" si="15"/>
        <v>-5550.0941065540355</v>
      </c>
      <c r="AS45" s="595">
        <f>'звіт 03.19-03.24'!AR45+'[9]побудинковий звіт'!AS45+'[8]побудинковий звіт'!AS45</f>
        <v>372882.82305066724</v>
      </c>
      <c r="AT45" s="595">
        <f>'звіт 03.19-03.24'!AS45+'[9]побудинковий звіт'!AT45+'[8]побудинковий звіт'!AT45</f>
        <v>360552.96353113977</v>
      </c>
      <c r="AU45" s="118">
        <f t="shared" si="16"/>
        <v>-12329.859519527468</v>
      </c>
      <c r="AV45" s="595">
        <f>'звіт 03.19-03.24'!AU45+'[9]побудинковий звіт'!AV45+'[8]побудинковий звіт'!AV45</f>
        <v>20015.245709878982</v>
      </c>
      <c r="AW45" s="595">
        <f>'звіт 03.19-03.24'!AV45+'[9]побудинковий звіт'!AW45+'[8]побудинковий звіт'!AW45</f>
        <v>24411.800685587215</v>
      </c>
      <c r="AX45" s="94">
        <f t="shared" si="17"/>
        <v>4396.5549757082335</v>
      </c>
      <c r="AY45" s="595">
        <f>'звіт 03.19-03.24'!AX45+'[9]побудинковий звіт'!AY45+'[8]побудинковий звіт'!AY45</f>
        <v>19273.543514002653</v>
      </c>
      <c r="AZ45" s="595">
        <f>'звіт 03.19-03.24'!AY45+'[9]побудинковий звіт'!AZ45+'[8]побудинковий звіт'!AZ45</f>
        <v>7294.6018972736001</v>
      </c>
      <c r="BA45" s="117">
        <f t="shared" si="18"/>
        <v>-11978.941616729053</v>
      </c>
      <c r="BB45" s="595">
        <f>'звіт 03.19-03.24'!BA45+'[9]побудинковий звіт'!BB45+'[8]побудинковий звіт'!BB45</f>
        <v>10457.780734626942</v>
      </c>
      <c r="BC45" s="595">
        <f>'звіт 03.19-03.24'!BB45+'[9]побудинковий звіт'!BC45+'[8]побудинковий звіт'!BC45</f>
        <v>4079.6765178958926</v>
      </c>
      <c r="BD45" s="94">
        <f t="shared" si="19"/>
        <v>-6378.1042167310497</v>
      </c>
      <c r="BE45" s="595">
        <f>'звіт 03.19-03.24'!BD45+'[9]побудинковий звіт'!BE45+'[8]побудинковий звіт'!BE45</f>
        <v>13013.550929119061</v>
      </c>
      <c r="BF45" s="595">
        <f>'звіт 03.19-03.24'!BE45+'[9]побудинковий звіт'!BF45+'[8]побудинковий звіт'!BF45</f>
        <v>3204.295231359828</v>
      </c>
      <c r="BG45" s="95">
        <f t="shared" si="20"/>
        <v>-9809.2556977592321</v>
      </c>
      <c r="BH45" s="595">
        <f>'звіт 03.19-03.24'!BG45+'[9]побудинковий звіт'!BH45+'[8]побудинковий звіт'!BH45</f>
        <v>7515.9831072590659</v>
      </c>
      <c r="BI45" s="595">
        <f>'звіт 03.19-03.24'!BH45+'[9]побудинковий звіт'!BI45+'[8]побудинковий звіт'!BI45</f>
        <v>15.939306854250665</v>
      </c>
      <c r="BJ45" s="94">
        <f t="shared" si="21"/>
        <v>-7500.0438004048156</v>
      </c>
      <c r="BK45" s="595">
        <f>'звіт 03.19-03.24'!BJ45+'[9]побудинковий звіт'!BK45+'[8]побудинковий звіт'!BK45</f>
        <v>10797.066859999562</v>
      </c>
      <c r="BL45" s="595">
        <f>'звіт 03.19-03.24'!BK45+'[9]побудинковий звіт'!BL45+'[8]побудинковий звіт'!BL45</f>
        <v>28218.957740883878</v>
      </c>
      <c r="BM45" s="95">
        <f t="shared" si="22"/>
        <v>17421.890880884315</v>
      </c>
      <c r="BN45" s="595">
        <f>'звіт 03.19-03.24'!BM45+'[9]побудинковий звіт'!BN45+'[8]побудинковий звіт'!BN45</f>
        <v>1897.8946730120883</v>
      </c>
      <c r="BO45" s="595">
        <f>'звіт 03.19-03.24'!BN45+'[9]побудинковий звіт'!BO45+'[8]побудинковий звіт'!BO45</f>
        <v>5921</v>
      </c>
      <c r="BP45" s="94">
        <f t="shared" si="23"/>
        <v>4023.1053269879117</v>
      </c>
      <c r="BQ45" s="91">
        <f t="shared" si="24"/>
        <v>82971.065527898361</v>
      </c>
      <c r="BR45" s="96">
        <f t="shared" si="24"/>
        <v>73146.271379854661</v>
      </c>
      <c r="BS45" s="94">
        <f t="shared" si="25"/>
        <v>-9824.7941480437003</v>
      </c>
      <c r="BT45" s="595">
        <f>'звіт 03.19-03.24'!BS45+'[9]побудинковий звіт'!BT45+'[8]побудинковий звіт'!BT45</f>
        <v>478338.00356065697</v>
      </c>
      <c r="BU45" s="595">
        <f>'звіт 03.19-03.24'!BT45+'[9]побудинковий звіт'!BU45+'[8]побудинковий звіт'!BU45</f>
        <v>542611.46937228448</v>
      </c>
      <c r="BV45" s="116">
        <f t="shared" si="26"/>
        <v>64273.46581162751</v>
      </c>
      <c r="BW45" s="595">
        <f>'звіт 03.19-03.24'!BV45+'[9]побудинковий звіт'!BW45+'[8]побудинковий звіт'!BW45</f>
        <v>263935.12747726229</v>
      </c>
      <c r="BX45" s="595">
        <f>'звіт 03.19-03.24'!BW45+'[9]побудинковий звіт'!BX45+'[8]побудинковий звіт'!BX45</f>
        <v>283322.26220184058</v>
      </c>
      <c r="BY45" s="116">
        <f t="shared" si="27"/>
        <v>19387.134724578296</v>
      </c>
      <c r="BZ45" s="595">
        <f>'звіт 03.19-03.24'!BY45+'[9]побудинковий звіт'!BZ45+'[8]побудинковий звіт'!BZ45</f>
        <v>96341.582227440682</v>
      </c>
      <c r="CA45" s="595">
        <f>'звіт 03.19-03.24'!BZ45+'[9]побудинковий звіт'!CA45+'[8]побудинковий звіт'!CA45</f>
        <v>98748.948444660913</v>
      </c>
      <c r="CB45" s="116">
        <f t="shared" si="28"/>
        <v>2407.3662172202312</v>
      </c>
      <c r="CC45" s="595">
        <f>'звіт 03.19-03.24'!CB45+'[9]побудинковий звіт'!CC45+'[8]побудинковий звіт'!CC45</f>
        <v>11467.19441995383</v>
      </c>
      <c r="CD45" s="595">
        <f>'звіт 03.19-03.24'!CC45+'[9]побудинковий звіт'!CD45+'[8]побудинковий звіт'!CD45</f>
        <v>11519.985032580313</v>
      </c>
      <c r="CE45" s="116">
        <f t="shared" si="29"/>
        <v>52.790612626482471</v>
      </c>
      <c r="CF45" s="595">
        <f>'звіт 03.19-03.24'!CE45+'[9]побудинковий звіт'!CF45+'[8]побудинковий звіт'!CF45</f>
        <v>1391.8688497889723</v>
      </c>
      <c r="CG45" s="595">
        <f>'звіт 03.19-03.24'!CF45+'[9]побудинковий звіт'!CG45+'[8]побудинковий звіт'!CG45</f>
        <v>0</v>
      </c>
      <c r="CH45" s="116">
        <f t="shared" si="30"/>
        <v>-1391.8688497889723</v>
      </c>
      <c r="CI45" s="595">
        <f>'звіт 03.19-03.24'!CH45+'[9]побудинковий звіт'!CI45+'[8]побудинковий звіт'!CI45</f>
        <v>99009.538481013908</v>
      </c>
      <c r="CJ45" s="595">
        <f>'звіт 03.19-03.24'!CI45+'[9]побудинковий звіт'!CJ45+'[8]побудинковий звіт'!CJ45</f>
        <v>82348.56911032775</v>
      </c>
      <c r="CK45" s="116">
        <f t="shared" si="31"/>
        <v>-16660.969370686158</v>
      </c>
      <c r="CL45" s="595">
        <f>'звіт 03.19-03.24'!CK45+'[9]побудинковий звіт'!CL45+'[8]побудинковий звіт'!CL45</f>
        <v>131477.60382025718</v>
      </c>
      <c r="CM45" s="595">
        <f>'звіт 03.19-03.24'!CL45+'[9]побудинковий звіт'!CM45+'[8]побудинковий звіт'!CM45</f>
        <v>123555.57649491302</v>
      </c>
      <c r="CN45" s="116">
        <f t="shared" si="32"/>
        <v>-7922.0273253441555</v>
      </c>
      <c r="CO45" s="88">
        <f t="shared" si="33"/>
        <v>230487.14230127109</v>
      </c>
      <c r="CP45" s="96">
        <f t="shared" si="33"/>
        <v>205904.14560524077</v>
      </c>
      <c r="CQ45" s="116">
        <f t="shared" si="34"/>
        <v>-24582.996696030314</v>
      </c>
      <c r="CR45" s="119">
        <f t="shared" si="45"/>
        <v>2228709.7095376835</v>
      </c>
      <c r="CS45" s="96">
        <f t="shared" si="45"/>
        <v>2246927.776921771</v>
      </c>
      <c r="CT45" s="116">
        <f t="shared" si="35"/>
        <v>18218.067384087481</v>
      </c>
      <c r="CU45" s="91">
        <f t="shared" si="36"/>
        <v>2674451.6514452202</v>
      </c>
      <c r="CV45" s="98">
        <f t="shared" si="36"/>
        <v>2696313.3323061252</v>
      </c>
      <c r="CW45" s="117">
        <f t="shared" si="37"/>
        <v>21861.680860904977</v>
      </c>
      <c r="CX45" s="595">
        <f>'звіт 03.19-03.24'!CW45+'[9]побудинковий звіт'!CX45+'[8]побудинковий звіт'!CX45</f>
        <v>89388.137451426795</v>
      </c>
      <c r="CY45" s="595">
        <f>'звіт 03.19-03.24'!CX45+'[9]побудинковий звіт'!CY45+'[8]побудинковий звіт'!CY45</f>
        <v>67526.456590522284</v>
      </c>
      <c r="CZ45" s="116">
        <f t="shared" si="38"/>
        <v>-21861.680860904511</v>
      </c>
      <c r="DA45" s="99">
        <f>'[8]побудинковий звіт'!DA45</f>
        <v>21861.680860904569</v>
      </c>
      <c r="DB45" s="8">
        <v>1</v>
      </c>
      <c r="DC45" s="365">
        <f>'[8]побудинковий звіт'!DC45</f>
        <v>127249.22</v>
      </c>
      <c r="DD45" s="365">
        <f>'[8]побудинковий звіт'!DD45</f>
        <v>0</v>
      </c>
      <c r="DE45" s="365">
        <f>'[8]побудинковий звіт'!DE45</f>
        <v>81103.459999999992</v>
      </c>
      <c r="DF45" s="365">
        <f>'[8]побудинковий звіт'!DF45</f>
        <v>-536.02</v>
      </c>
      <c r="DG45" s="101">
        <v>-80936.66504804953</v>
      </c>
      <c r="DH45" s="296">
        <v>9</v>
      </c>
      <c r="DI45" s="103">
        <f>'[8]побудинковий звіт'!DK45</f>
        <v>8.6084048654816296</v>
      </c>
      <c r="DJ45" s="103">
        <f>'[8]побудинковий звіт'!DL45</f>
        <v>11.447564816150692</v>
      </c>
      <c r="DK45" s="103">
        <f>'[8]побудинковий звіт'!DM45</f>
        <v>7.4966875671057727</v>
      </c>
      <c r="DL45" s="104">
        <f>DI45*G45+(F45-G45)*DJ45</f>
        <v>46146.783111399986</v>
      </c>
      <c r="DM45" s="104">
        <f>DK45*H45</f>
        <v>536.01316104806278</v>
      </c>
      <c r="DN45" s="105">
        <f t="shared" si="39"/>
        <v>46682.796272448046</v>
      </c>
      <c r="DO45" s="2"/>
      <c r="DP45" s="104">
        <f>'[10]побудинковий звіт'!DR45</f>
        <v>46145.760000000002</v>
      </c>
      <c r="DQ45" s="104">
        <f>'[10]побудинковий звіт'!DS45</f>
        <v>536.02</v>
      </c>
      <c r="DR45" s="104">
        <f t="shared" si="40"/>
        <v>46681.78</v>
      </c>
      <c r="DS45" s="106"/>
      <c r="DT45" s="104"/>
      <c r="DU45" s="479">
        <f>'звіт 03.19-03.24'!DV45+'[9]побудинковий звіт'!DW45+'[8]побудинковий звіт'!DW45</f>
        <v>4053.2800000000007</v>
      </c>
      <c r="DV45" s="2">
        <f>'[9]побудинковий звіт'!DX45+'[8]побудинковий звіт'!DX45</f>
        <v>0</v>
      </c>
      <c r="DW45" s="77">
        <f t="shared" si="41"/>
        <v>547024.66629427869</v>
      </c>
      <c r="DX45" s="77">
        <f t="shared" si="42"/>
        <v>520439.0818931933</v>
      </c>
      <c r="DY45" s="427">
        <f t="shared" si="43"/>
        <v>80567.439999999988</v>
      </c>
      <c r="DZ45" s="161">
        <f>'[10]побудинковий звіт'!DY45</f>
        <v>8891.7592975245752</v>
      </c>
      <c r="EB45" s="110">
        <v>22536</v>
      </c>
      <c r="EC45" s="111">
        <f t="shared" si="44"/>
        <v>-58400.66504804953</v>
      </c>
      <c r="EE45" s="112">
        <v>-67368.594597629155</v>
      </c>
      <c r="EG45" s="99">
        <v>40108.911977493262</v>
      </c>
    </row>
    <row r="46" spans="1:137" ht="19.95" customHeight="1" x14ac:dyDescent="0.3">
      <c r="A46" s="81">
        <v>150000495</v>
      </c>
      <c r="B46" s="82" t="s">
        <v>98</v>
      </c>
      <c r="C46" s="114" t="s">
        <v>99</v>
      </c>
      <c r="D46" s="114" t="s">
        <v>99</v>
      </c>
      <c r="E46" s="84">
        <f t="shared" si="2"/>
        <v>409.93</v>
      </c>
      <c r="F46" s="597">
        <f>'[8]побудинковий звіт'!F46</f>
        <v>409.93</v>
      </c>
      <c r="G46" s="104">
        <f>'[8]побудинковий звіт'!G46</f>
        <v>0</v>
      </c>
      <c r="H46" s="598">
        <f>'[8]побудинковий звіт'!H46</f>
        <v>0</v>
      </c>
      <c r="I46" s="595">
        <f>'звіт 03.19-03.24'!H46+'[9]побудинковий звіт'!I46+'[8]побудинковий звіт'!I46</f>
        <v>8960.445039777871</v>
      </c>
      <c r="J46" s="595">
        <f>'звіт 03.19-03.24'!I46+'[9]побудинковий звіт'!J46+'[8]побудинковий звіт'!J46</f>
        <v>8433.4887988772716</v>
      </c>
      <c r="K46" s="116">
        <f t="shared" si="3"/>
        <v>-526.95624090059937</v>
      </c>
      <c r="L46" s="595">
        <f>'звіт 03.19-03.24'!K46+'[9]побудинковий звіт'!L46+'[8]побудинковий звіт'!L46</f>
        <v>3030.8711353106219</v>
      </c>
      <c r="M46" s="595">
        <f>'звіт 03.19-03.24'!L46+'[9]побудинковий звіт'!M46+'[8]побудинковий звіт'!M46</f>
        <v>2670.0676365929421</v>
      </c>
      <c r="N46" s="116">
        <f t="shared" si="4"/>
        <v>-360.80349871767976</v>
      </c>
      <c r="O46" s="595">
        <f>'звіт 03.19-03.24'!N46+'[9]побудинковий звіт'!O46+'[8]побудинковий звіт'!O46</f>
        <v>4536.2435227430042</v>
      </c>
      <c r="P46" s="595">
        <f>'звіт 03.19-03.24'!O46+'[9]побудинковий звіт'!P46+'[8]побудинковий звіт'!P46</f>
        <v>4537.7936437103799</v>
      </c>
      <c r="Q46" s="116">
        <f t="shared" si="5"/>
        <v>1.550120967375733</v>
      </c>
      <c r="R46" s="595">
        <f>'звіт 03.19-03.24'!Q46+'[9]побудинковий звіт'!R46+'[8]побудинковий звіт'!R46</f>
        <v>0</v>
      </c>
      <c r="S46" s="595">
        <f>'звіт 03.19-03.24'!R46+'[9]побудинковий звіт'!S46+'[8]побудинковий звіт'!S46</f>
        <v>0</v>
      </c>
      <c r="T46" s="116">
        <f t="shared" si="6"/>
        <v>0</v>
      </c>
      <c r="U46" s="595">
        <f>'звіт 03.19-03.24'!T46+'[9]побудинковий звіт'!U46+'[8]побудинковий звіт'!U46</f>
        <v>469.72440833812601</v>
      </c>
      <c r="V46" s="595">
        <f>'звіт 03.19-03.24'!U46+'[9]побудинковий звіт'!V46+'[8]побудинковий звіт'!V46</f>
        <v>244.81352122597875</v>
      </c>
      <c r="W46" s="116">
        <f t="shared" si="7"/>
        <v>-224.91088711214726</v>
      </c>
      <c r="X46" s="595">
        <f>'звіт 03.19-03.24'!W46+'[9]побудинковий звіт'!X46+'[8]побудинковий звіт'!X46</f>
        <v>4566.3524092264324</v>
      </c>
      <c r="Y46" s="595">
        <f>'звіт 03.19-03.24'!X46+'[9]побудинковий звіт'!Y46+'[8]побудинковий звіт'!Y46</f>
        <v>5603.5472360057538</v>
      </c>
      <c r="Z46" s="116">
        <f t="shared" si="8"/>
        <v>1037.1948267793214</v>
      </c>
      <c r="AA46" s="595">
        <f>'звіт 03.19-03.24'!Z46+'[9]побудинковий звіт'!AA46+'[8]побудинковий звіт'!AA46</f>
        <v>443.95560000000006</v>
      </c>
      <c r="AB46" s="595">
        <f>'звіт 03.19-03.24'!AA46+'[9]побудинковий звіт'!AB46+'[8]побудинковий звіт'!AB46</f>
        <v>0</v>
      </c>
      <c r="AC46" s="116">
        <f t="shared" si="9"/>
        <v>-443.95560000000006</v>
      </c>
      <c r="AD46" s="595">
        <f>'звіт 03.19-03.24'!AC46+'[9]побудинковий звіт'!AD46+'[8]побудинковий звіт'!AD46</f>
        <v>12310.274372953907</v>
      </c>
      <c r="AE46" s="595">
        <f>'звіт 03.19-03.24'!AD46+'[9]побудинковий звіт'!AE46+'[8]побудинковий звіт'!AE46</f>
        <v>13463.165649635455</v>
      </c>
      <c r="AF46" s="117">
        <f t="shared" si="10"/>
        <v>1152.8912766815483</v>
      </c>
      <c r="AG46" s="91">
        <f t="shared" si="11"/>
        <v>34317.866488349966</v>
      </c>
      <c r="AH46" s="92">
        <f t="shared" si="11"/>
        <v>34952.876486047782</v>
      </c>
      <c r="AI46" s="116">
        <f t="shared" si="12"/>
        <v>635.00999769781629</v>
      </c>
      <c r="AJ46" s="595">
        <f>'звіт 03.19-03.24'!AI46+'[9]побудинковий звіт'!AJ46+'[8]побудинковий звіт'!AJ46</f>
        <v>0</v>
      </c>
      <c r="AK46" s="595">
        <f>'звіт 03.19-03.24'!AJ46+'[9]побудинковий звіт'!AK46+'[8]побудинковий звіт'!AK46</f>
        <v>0</v>
      </c>
      <c r="AL46" s="116">
        <f t="shared" si="13"/>
        <v>0</v>
      </c>
      <c r="AM46" s="595">
        <f>'звіт 03.19-03.24'!AL46+'[9]побудинковий звіт'!AM46+'[8]побудинковий звіт'!AM46</f>
        <v>0</v>
      </c>
      <c r="AN46" s="595">
        <f>'звіт 03.19-03.24'!AM46+'[9]побудинковий звіт'!AN46+'[8]побудинковий звіт'!AN46</f>
        <v>0</v>
      </c>
      <c r="AO46" s="116">
        <f t="shared" si="14"/>
        <v>0</v>
      </c>
      <c r="AP46" s="595">
        <f>'звіт 03.19-03.24'!AO46+'[9]побудинковий звіт'!AP46+'[8]побудинковий звіт'!AP46</f>
        <v>7119.528562127739</v>
      </c>
      <c r="AQ46" s="595">
        <f>'звіт 03.19-03.24'!AP46+'[9]побудинковий звіт'!AQ46+'[8]побудинковий звіт'!AQ46</f>
        <v>5512.3444017886668</v>
      </c>
      <c r="AR46" s="116">
        <f t="shared" si="15"/>
        <v>-1607.1841603390722</v>
      </c>
      <c r="AS46" s="595">
        <f>'звіт 03.19-03.24'!AR46+'[9]побудинковий звіт'!AS46+'[8]побудинковий звіт'!AS46</f>
        <v>34988.525832235333</v>
      </c>
      <c r="AT46" s="595">
        <f>'звіт 03.19-03.24'!AS46+'[9]побудинковий звіт'!AT46+'[8]побудинковий звіт'!AT46</f>
        <v>15445.631805701691</v>
      </c>
      <c r="AU46" s="118">
        <f t="shared" si="16"/>
        <v>-19542.894026533642</v>
      </c>
      <c r="AV46" s="595">
        <f>'звіт 03.19-03.24'!AU46+'[9]побудинковий звіт'!AV46+'[8]побудинковий звіт'!AV46</f>
        <v>3614.3637476260942</v>
      </c>
      <c r="AW46" s="595">
        <f>'звіт 03.19-03.24'!AV46+'[9]побудинковий звіт'!AW46+'[8]побудинковий звіт'!AW46</f>
        <v>299</v>
      </c>
      <c r="AX46" s="94">
        <f t="shared" si="17"/>
        <v>-3315.3637476260942</v>
      </c>
      <c r="AY46" s="595">
        <f>'звіт 03.19-03.24'!AX46+'[9]побудинковий звіт'!AY46+'[8]побудинковий звіт'!AY46</f>
        <v>4900.3053983612126</v>
      </c>
      <c r="AZ46" s="595">
        <f>'звіт 03.19-03.24'!AY46+'[9]побудинковий звіт'!AZ46+'[8]побудинковий звіт'!AZ46</f>
        <v>0</v>
      </c>
      <c r="BA46" s="117">
        <f t="shared" si="18"/>
        <v>-4900.3053983612126</v>
      </c>
      <c r="BB46" s="595">
        <f>'звіт 03.19-03.24'!BA46+'[9]побудинковий звіт'!BB46+'[8]побудинковий звіт'!BB46</f>
        <v>1022.1112790247809</v>
      </c>
      <c r="BC46" s="595">
        <f>'звіт 03.19-03.24'!BB46+'[9]побудинковий звіт'!BC46+'[8]побудинковий звіт'!BC46</f>
        <v>745</v>
      </c>
      <c r="BD46" s="94">
        <f t="shared" si="19"/>
        <v>-277.11127902478086</v>
      </c>
      <c r="BE46" s="595">
        <f>'звіт 03.19-03.24'!BD46+'[9]побудинковий звіт'!BE46+'[8]побудинковий звіт'!BE46</f>
        <v>0</v>
      </c>
      <c r="BF46" s="595">
        <f>'звіт 03.19-03.24'!BE46+'[9]побудинковий звіт'!BF46+'[8]побудинковий звіт'!BF46</f>
        <v>0</v>
      </c>
      <c r="BG46" s="95">
        <f t="shared" si="20"/>
        <v>0</v>
      </c>
      <c r="BH46" s="595">
        <f>'звіт 03.19-03.24'!BG46+'[9]побудинковий звіт'!BH46+'[8]побудинковий звіт'!BH46</f>
        <v>276.8434892756502</v>
      </c>
      <c r="BI46" s="595">
        <f>'звіт 03.19-03.24'!BH46+'[9]побудинковий звіт'!BI46+'[8]побудинковий звіт'!BI46</f>
        <v>377</v>
      </c>
      <c r="BJ46" s="94">
        <f t="shared" si="21"/>
        <v>100.1565107243498</v>
      </c>
      <c r="BK46" s="595">
        <f>'звіт 03.19-03.24'!BJ46+'[9]побудинковий звіт'!BK46+'[8]побудинковий звіт'!BK46</f>
        <v>831.59756073544543</v>
      </c>
      <c r="BL46" s="595">
        <f>'звіт 03.19-03.24'!BK46+'[9]побудинковий звіт'!BL46+'[8]побудинковий звіт'!BL46</f>
        <v>0</v>
      </c>
      <c r="BM46" s="95">
        <f t="shared" si="22"/>
        <v>-831.59756073544543</v>
      </c>
      <c r="BN46" s="595">
        <f>'звіт 03.19-03.24'!BM46+'[9]побудинковий звіт'!BN46+'[8]побудинковий звіт'!BN46</f>
        <v>979.80014143879873</v>
      </c>
      <c r="BO46" s="595">
        <f>'звіт 03.19-03.24'!BN46+'[9]побудинковий звіт'!BO46+'[8]побудинковий звіт'!BO46</f>
        <v>855.20707564400414</v>
      </c>
      <c r="BP46" s="94">
        <f t="shared" si="23"/>
        <v>-124.5930657947946</v>
      </c>
      <c r="BQ46" s="91">
        <f t="shared" si="24"/>
        <v>11625.021616461981</v>
      </c>
      <c r="BR46" s="96">
        <f t="shared" si="24"/>
        <v>2276.2070756440044</v>
      </c>
      <c r="BS46" s="94">
        <f t="shared" si="25"/>
        <v>-9348.8145408179771</v>
      </c>
      <c r="BT46" s="595">
        <f>'звіт 03.19-03.24'!BS46+'[9]побудинковий звіт'!BT46+'[8]побудинковий звіт'!BT46</f>
        <v>42270.169842829731</v>
      </c>
      <c r="BU46" s="595">
        <f>'звіт 03.19-03.24'!BT46+'[9]побудинковий звіт'!BU46+'[8]побудинковий звіт'!BU46</f>
        <v>61200.675189890833</v>
      </c>
      <c r="BV46" s="116">
        <f t="shared" si="26"/>
        <v>18930.505347061102</v>
      </c>
      <c r="BW46" s="595">
        <f>'звіт 03.19-03.24'!BV46+'[9]побудинковий звіт'!BW46+'[8]побудинковий звіт'!BW46</f>
        <v>21389.936833636893</v>
      </c>
      <c r="BX46" s="595">
        <f>'звіт 03.19-03.24'!BW46+'[9]побудинковий звіт'!BX46+'[8]побудинковий звіт'!BX46</f>
        <v>26220.139745979985</v>
      </c>
      <c r="BY46" s="116">
        <f t="shared" si="27"/>
        <v>4830.2029123430912</v>
      </c>
      <c r="BZ46" s="595">
        <f>'звіт 03.19-03.24'!BY46+'[9]побудинковий звіт'!BZ46+'[8]побудинковий звіт'!BZ46</f>
        <v>13420.617964258099</v>
      </c>
      <c r="CA46" s="595">
        <f>'звіт 03.19-03.24'!BZ46+'[9]побудинковий звіт'!CA46+'[8]побудинковий звіт'!CA46</f>
        <v>10642.195430155316</v>
      </c>
      <c r="CB46" s="116">
        <f t="shared" si="28"/>
        <v>-2778.4225341027832</v>
      </c>
      <c r="CC46" s="595">
        <f>'звіт 03.19-03.24'!CB46+'[9]побудинковий звіт'!CC46+'[8]побудинковий звіт'!CC46</f>
        <v>0</v>
      </c>
      <c r="CD46" s="595">
        <f>'звіт 03.19-03.24'!CC46+'[9]побудинковий звіт'!CD46+'[8]побудинковий звіт'!CD46</f>
        <v>0</v>
      </c>
      <c r="CE46" s="116">
        <f t="shared" si="29"/>
        <v>0</v>
      </c>
      <c r="CF46" s="595">
        <f>'звіт 03.19-03.24'!CE46+'[9]побудинковий звіт'!CF46+'[8]побудинковий звіт'!CF46</f>
        <v>0</v>
      </c>
      <c r="CG46" s="595">
        <f>'звіт 03.19-03.24'!CF46+'[9]побудинковий звіт'!CG46+'[8]побудинковий звіт'!CG46</f>
        <v>0</v>
      </c>
      <c r="CH46" s="116">
        <f t="shared" si="30"/>
        <v>0</v>
      </c>
      <c r="CI46" s="595">
        <f>'звіт 03.19-03.24'!CH46+'[9]побудинковий звіт'!CI46+'[8]побудинковий звіт'!CI46</f>
        <v>9176.7831254823577</v>
      </c>
      <c r="CJ46" s="595">
        <f>'звіт 03.19-03.24'!CI46+'[9]побудинковий звіт'!CJ46+'[8]побудинковий звіт'!CJ46</f>
        <v>6813.4480271598914</v>
      </c>
      <c r="CK46" s="116">
        <f t="shared" si="31"/>
        <v>-2363.3350983224664</v>
      </c>
      <c r="CL46" s="595">
        <f>'звіт 03.19-03.24'!CK46+'[9]побудинковий звіт'!CL46+'[8]побудинковий звіт'!CL46</f>
        <v>0</v>
      </c>
      <c r="CM46" s="595">
        <f>'звіт 03.19-03.24'!CL46+'[9]побудинковий звіт'!CM46+'[8]побудинковий звіт'!CM46</f>
        <v>0</v>
      </c>
      <c r="CN46" s="116">
        <f t="shared" si="32"/>
        <v>0</v>
      </c>
      <c r="CO46" s="88">
        <f t="shared" si="33"/>
        <v>9176.7831254823577</v>
      </c>
      <c r="CP46" s="96">
        <f t="shared" si="33"/>
        <v>6813.4480271598914</v>
      </c>
      <c r="CQ46" s="116">
        <f t="shared" si="34"/>
        <v>-2363.3350983224664</v>
      </c>
      <c r="CR46" s="119">
        <f t="shared" si="45"/>
        <v>174308.4502653821</v>
      </c>
      <c r="CS46" s="96">
        <f t="shared" si="45"/>
        <v>163063.51816236819</v>
      </c>
      <c r="CT46" s="116">
        <f t="shared" si="35"/>
        <v>-11244.932103013911</v>
      </c>
      <c r="CU46" s="91">
        <f t="shared" si="36"/>
        <v>209170.14031845852</v>
      </c>
      <c r="CV46" s="98">
        <f t="shared" si="36"/>
        <v>195676.22179484181</v>
      </c>
      <c r="CW46" s="117">
        <f t="shared" si="37"/>
        <v>-13493.91852361671</v>
      </c>
      <c r="CX46" s="595">
        <f>'звіт 03.19-03.24'!CW46+'[9]побудинковий звіт'!CX46+'[8]побудинковий звіт'!CX46</f>
        <v>5364.6727995721012</v>
      </c>
      <c r="CY46" s="595">
        <f>'звіт 03.19-03.24'!CX46+'[9]побудинковий звіт'!CY46+'[8]побудинковий звіт'!CY46</f>
        <v>18858.591323188826</v>
      </c>
      <c r="CZ46" s="116">
        <f t="shared" si="38"/>
        <v>13493.918523616725</v>
      </c>
      <c r="DA46" s="99">
        <f>'[8]побудинковий звіт'!DA46</f>
        <v>-13493.918523616743</v>
      </c>
      <c r="DB46" s="8">
        <v>1</v>
      </c>
      <c r="DC46" s="365">
        <f>'[8]побудинковий звіт'!DC46</f>
        <v>27192.59</v>
      </c>
      <c r="DD46" s="365">
        <f>'[8]побудинковий звіт'!DD46</f>
        <v>0</v>
      </c>
      <c r="DE46" s="365">
        <f>'[8]побудинковий звіт'!DE46</f>
        <v>23550.23</v>
      </c>
      <c r="DF46" s="365">
        <f>'[8]побудинковий звіт'!DF46</f>
        <v>0</v>
      </c>
      <c r="DG46" s="101">
        <v>-4854.5867319041863</v>
      </c>
      <c r="DH46" s="296">
        <v>2</v>
      </c>
      <c r="DI46" s="103">
        <f>'[8]побудинковий звіт'!DK46</f>
        <v>8.8853174631602059</v>
      </c>
      <c r="DJ46" s="103">
        <f>'[8]побудинковий звіт'!DL46</f>
        <v>0</v>
      </c>
      <c r="DK46" s="103">
        <f>'[8]побудинковий звіт'!DM46</f>
        <v>7.5731248091699221</v>
      </c>
      <c r="DL46" s="104">
        <f t="shared" ref="DL46:DL52" si="50">F46*DI46</f>
        <v>3642.3581876732633</v>
      </c>
      <c r="DM46" s="104">
        <f t="shared" ref="DM46:DM52" si="51">H46*DK46</f>
        <v>0</v>
      </c>
      <c r="DN46" s="105">
        <f t="shared" si="39"/>
        <v>3642.3581876732633</v>
      </c>
      <c r="DO46" s="2"/>
      <c r="DP46" s="104">
        <f>'[10]побудинковий звіт'!DR46</f>
        <v>3642.36</v>
      </c>
      <c r="DQ46" s="104">
        <f>'[10]побудинковий звіт'!DS46</f>
        <v>0</v>
      </c>
      <c r="DR46" s="104">
        <f t="shared" si="40"/>
        <v>3642.36</v>
      </c>
      <c r="DS46" s="106"/>
      <c r="DT46" s="104"/>
      <c r="DU46" s="479">
        <f>'звіт 03.19-03.24'!DV46+'[9]побудинковий звіт'!DW46+'[8]побудинковий звіт'!DW46</f>
        <v>900</v>
      </c>
      <c r="DV46" s="2">
        <f>'[9]побудинковий звіт'!DX46+'[8]побудинковий звіт'!DX46</f>
        <v>0</v>
      </c>
      <c r="DW46" s="77">
        <f t="shared" si="41"/>
        <v>55936.256938436774</v>
      </c>
      <c r="DX46" s="77">
        <f t="shared" si="42"/>
        <v>21266.206657614832</v>
      </c>
      <c r="DY46" s="427">
        <f t="shared" si="43"/>
        <v>23550.23</v>
      </c>
      <c r="DZ46" s="161">
        <f>'[10]побудинковий звіт'!DY46</f>
        <v>835.3223017834639</v>
      </c>
      <c r="EB46" s="110">
        <v>5259</v>
      </c>
      <c r="EC46" s="111">
        <f t="shared" si="44"/>
        <v>404.41326809581369</v>
      </c>
      <c r="EE46" s="112">
        <v>-3465.1098473404422</v>
      </c>
      <c r="EG46" s="99">
        <v>-2710.7188242865382</v>
      </c>
    </row>
    <row r="47" spans="1:137" ht="19.95" customHeight="1" x14ac:dyDescent="0.3">
      <c r="A47" s="81">
        <v>150000496</v>
      </c>
      <c r="B47" s="82" t="s">
        <v>100</v>
      </c>
      <c r="C47" s="114" t="s">
        <v>101</v>
      </c>
      <c r="D47" s="114" t="s">
        <v>101</v>
      </c>
      <c r="E47" s="84">
        <f t="shared" si="2"/>
        <v>403.93</v>
      </c>
      <c r="F47" s="597">
        <f>'[8]побудинковий звіт'!F47</f>
        <v>403.93</v>
      </c>
      <c r="G47" s="104">
        <f>'[8]побудинковий звіт'!G47</f>
        <v>0</v>
      </c>
      <c r="H47" s="598">
        <f>'[8]побудинковий звіт'!H47</f>
        <v>0</v>
      </c>
      <c r="I47" s="595">
        <f>'звіт 03.19-03.24'!H47+'[9]побудинковий звіт'!I47+'[8]побудинковий звіт'!I47</f>
        <v>9273.2710129736352</v>
      </c>
      <c r="J47" s="595">
        <f>'звіт 03.19-03.24'!I47+'[9]побудинковий звіт'!J47+'[8]побудинковий звіт'!J47</f>
        <v>8722.2728047380842</v>
      </c>
      <c r="K47" s="116">
        <f t="shared" si="3"/>
        <v>-550.99820823555092</v>
      </c>
      <c r="L47" s="595">
        <f>'звіт 03.19-03.24'!K47+'[9]побудинковий звіт'!L47+'[8]побудинковий звіт'!L47</f>
        <v>3040.9753545572962</v>
      </c>
      <c r="M47" s="595">
        <f>'звіт 03.19-03.24'!L47+'[9]побудинковий звіт'!M47+'[8]побудинковий звіт'!M47</f>
        <v>2691.6684778732633</v>
      </c>
      <c r="N47" s="116">
        <f t="shared" si="4"/>
        <v>-349.30687668403289</v>
      </c>
      <c r="O47" s="595">
        <f>'звіт 03.19-03.24'!N47+'[9]побудинковий звіт'!O47+'[8]побудинковий звіт'!O47</f>
        <v>4391.9591038493945</v>
      </c>
      <c r="P47" s="595">
        <f>'звіт 03.19-03.24'!O47+'[9]побудинковий звіт'!P47+'[8]побудинковий звіт'!P47</f>
        <v>4393.5951929701732</v>
      </c>
      <c r="Q47" s="116">
        <f t="shared" si="5"/>
        <v>1.6360891207787063</v>
      </c>
      <c r="R47" s="595">
        <f>'звіт 03.19-03.24'!Q47+'[9]побудинковий звіт'!R47+'[8]побудинковий звіт'!R47</f>
        <v>0</v>
      </c>
      <c r="S47" s="595">
        <f>'звіт 03.19-03.24'!R47+'[9]побудинковий звіт'!S47+'[8]побудинковий звіт'!S47</f>
        <v>0</v>
      </c>
      <c r="T47" s="116">
        <f t="shared" si="6"/>
        <v>0</v>
      </c>
      <c r="U47" s="595">
        <f>'звіт 03.19-03.24'!T47+'[9]побудинковий звіт'!U47+'[8]побудинковий звіт'!U47</f>
        <v>469.72440833812601</v>
      </c>
      <c r="V47" s="595">
        <f>'звіт 03.19-03.24'!U47+'[9]побудинковий звіт'!V47+'[8]побудинковий звіт'!V47</f>
        <v>244.81352122597875</v>
      </c>
      <c r="W47" s="116">
        <f t="shared" si="7"/>
        <v>-224.91088711214726</v>
      </c>
      <c r="X47" s="595">
        <f>'звіт 03.19-03.24'!W47+'[9]побудинковий звіт'!X47+'[8]побудинковий звіт'!X47</f>
        <v>4809.4525304908084</v>
      </c>
      <c r="Y47" s="595">
        <f>'звіт 03.19-03.24'!X47+'[9]побудинковий звіт'!Y47+'[8]побудинковий звіт'!Y47</f>
        <v>5655.9109780820054</v>
      </c>
      <c r="Z47" s="116">
        <f t="shared" si="8"/>
        <v>846.458447591197</v>
      </c>
      <c r="AA47" s="595">
        <f>'звіт 03.19-03.24'!Z47+'[9]побудинковий звіт'!AA47+'[8]побудинковий звіт'!AA47</f>
        <v>436.24439999999993</v>
      </c>
      <c r="AB47" s="595">
        <f>'звіт 03.19-03.24'!AA47+'[9]побудинковий звіт'!AB47+'[8]побудинковий звіт'!AB47</f>
        <v>0</v>
      </c>
      <c r="AC47" s="116">
        <f t="shared" si="9"/>
        <v>-436.24439999999993</v>
      </c>
      <c r="AD47" s="595">
        <f>'звіт 03.19-03.24'!AC47+'[9]побудинковий звіт'!AD47+'[8]побудинковий звіт'!AD47</f>
        <v>12119.015727755112</v>
      </c>
      <c r="AE47" s="595">
        <f>'звіт 03.19-03.24'!AD47+'[9]побудинковий звіт'!AE47+'[8]побудинковий звіт'!AE47</f>
        <v>13260.412948282301</v>
      </c>
      <c r="AF47" s="117">
        <f t="shared" si="10"/>
        <v>1141.3972205271893</v>
      </c>
      <c r="AG47" s="91">
        <f t="shared" si="11"/>
        <v>34540.642537964377</v>
      </c>
      <c r="AH47" s="92">
        <f t="shared" si="11"/>
        <v>34968.673923171809</v>
      </c>
      <c r="AI47" s="116">
        <f t="shared" si="12"/>
        <v>428.03138520743232</v>
      </c>
      <c r="AJ47" s="595">
        <f>'звіт 03.19-03.24'!AI47+'[9]побудинковий звіт'!AJ47+'[8]побудинковий звіт'!AJ47</f>
        <v>0</v>
      </c>
      <c r="AK47" s="595">
        <f>'звіт 03.19-03.24'!AJ47+'[9]побудинковий звіт'!AK47+'[8]побудинковий звіт'!AK47</f>
        <v>0</v>
      </c>
      <c r="AL47" s="116">
        <f t="shared" si="13"/>
        <v>0</v>
      </c>
      <c r="AM47" s="595">
        <f>'звіт 03.19-03.24'!AL47+'[9]побудинковий звіт'!AM47+'[8]побудинковий звіт'!AM47</f>
        <v>0</v>
      </c>
      <c r="AN47" s="595">
        <f>'звіт 03.19-03.24'!AM47+'[9]побудинковий звіт'!AN47+'[8]побудинковий звіт'!AN47</f>
        <v>0</v>
      </c>
      <c r="AO47" s="116">
        <f t="shared" si="14"/>
        <v>0</v>
      </c>
      <c r="AP47" s="595">
        <f>'звіт 03.19-03.24'!AO47+'[9]побудинковий звіт'!AP47+'[8]побудинковий звіт'!AP47</f>
        <v>7115.1561978230111</v>
      </c>
      <c r="AQ47" s="595">
        <f>'звіт 03.19-03.24'!AP47+'[9]побудинковий звіт'!AQ47+'[8]побудинковий звіт'!AQ47</f>
        <v>5630.0073921494277</v>
      </c>
      <c r="AR47" s="116">
        <f t="shared" si="15"/>
        <v>-1485.1488056735834</v>
      </c>
      <c r="AS47" s="595">
        <f>'звіт 03.19-03.24'!AR47+'[9]побудинковий звіт'!AS47+'[8]побудинковий звіт'!AS47</f>
        <v>33683.222036806008</v>
      </c>
      <c r="AT47" s="595">
        <f>'звіт 03.19-03.24'!AS47+'[9]побудинковий звіт'!AT47+'[8]побудинковий звіт'!AT47</f>
        <v>12964.836516150413</v>
      </c>
      <c r="AU47" s="118">
        <f t="shared" si="16"/>
        <v>-20718.385520655596</v>
      </c>
      <c r="AV47" s="595">
        <f>'звіт 03.19-03.24'!AU47+'[9]побудинковий звіт'!AV47+'[8]побудинковий звіт'!AV47</f>
        <v>3596.3652525874377</v>
      </c>
      <c r="AW47" s="595">
        <f>'звіт 03.19-03.24'!AV47+'[9]побудинковий звіт'!AW47+'[8]побудинковий звіт'!AW47</f>
        <v>0</v>
      </c>
      <c r="AX47" s="94">
        <f t="shared" si="17"/>
        <v>-3596.3652525874377</v>
      </c>
      <c r="AY47" s="595">
        <f>'звіт 03.19-03.24'!AX47+'[9]побудинковий звіт'!AY47+'[8]побудинковий звіт'!AY47</f>
        <v>4882.3120366411877</v>
      </c>
      <c r="AZ47" s="595">
        <f>'звіт 03.19-03.24'!AY47+'[9]побудинковий звіт'!AZ47+'[8]побудинковий звіт'!AZ47</f>
        <v>0</v>
      </c>
      <c r="BA47" s="117">
        <f t="shared" si="18"/>
        <v>-4882.3120366411877</v>
      </c>
      <c r="BB47" s="595">
        <f>'звіт 03.19-03.24'!BA47+'[9]побудинковий звіт'!BB47+'[8]побудинковий звіт'!BB47</f>
        <v>1563.480389780791</v>
      </c>
      <c r="BC47" s="595">
        <f>'звіт 03.19-03.24'!BB47+'[9]побудинковий звіт'!BC47+'[8]побудинковий звіт'!BC47</f>
        <v>0</v>
      </c>
      <c r="BD47" s="94">
        <f t="shared" si="19"/>
        <v>-1563.480389780791</v>
      </c>
      <c r="BE47" s="595">
        <f>'звіт 03.19-03.24'!BD47+'[9]побудинковий звіт'!BE47+'[8]побудинковий звіт'!BE47</f>
        <v>0</v>
      </c>
      <c r="BF47" s="595">
        <f>'звіт 03.19-03.24'!BE47+'[9]побудинковий звіт'!BF47+'[8]побудинковий звіт'!BF47</f>
        <v>0</v>
      </c>
      <c r="BG47" s="95">
        <f t="shared" si="20"/>
        <v>0</v>
      </c>
      <c r="BH47" s="595">
        <f>'звіт 03.19-03.24'!BG47+'[9]побудинковий звіт'!BH47+'[8]побудинковий звіт'!BH47</f>
        <v>276.8434892756502</v>
      </c>
      <c r="BI47" s="595">
        <f>'звіт 03.19-03.24'!BH47+'[9]побудинковий звіт'!BI47+'[8]побудинковий звіт'!BI47</f>
        <v>750</v>
      </c>
      <c r="BJ47" s="94">
        <f t="shared" si="21"/>
        <v>473.1565107243498</v>
      </c>
      <c r="BK47" s="595">
        <f>'звіт 03.19-03.24'!BJ47+'[9]побудинковий звіт'!BK47+'[8]побудинковий звіт'!BK47</f>
        <v>847.87404234027292</v>
      </c>
      <c r="BL47" s="595">
        <f>'звіт 03.19-03.24'!BK47+'[9]побудинковий звіт'!BL47+'[8]побудинковий звіт'!BL47</f>
        <v>0</v>
      </c>
      <c r="BM47" s="95">
        <f t="shared" si="22"/>
        <v>-847.87404234027292</v>
      </c>
      <c r="BN47" s="595">
        <f>'звіт 03.19-03.24'!BM47+'[9]побудинковий звіт'!BN47+'[8]побудинковий звіт'!BN47</f>
        <v>964.44424392570625</v>
      </c>
      <c r="BO47" s="595">
        <f>'звіт 03.19-03.24'!BN47+'[9]побудинковий звіт'!BO47+'[8]побудинковий звіт'!BO47</f>
        <v>0</v>
      </c>
      <c r="BP47" s="94">
        <f t="shared" si="23"/>
        <v>-964.44424392570625</v>
      </c>
      <c r="BQ47" s="91">
        <f t="shared" si="24"/>
        <v>12131.319454551043</v>
      </c>
      <c r="BR47" s="96">
        <f t="shared" si="24"/>
        <v>750</v>
      </c>
      <c r="BS47" s="94">
        <f t="shared" si="25"/>
        <v>-11381.319454551043</v>
      </c>
      <c r="BT47" s="595">
        <f>'звіт 03.19-03.24'!BS47+'[9]побудинковий звіт'!BT47+'[8]побудинковий звіт'!BT47</f>
        <v>34215.476137534417</v>
      </c>
      <c r="BU47" s="595">
        <f>'звіт 03.19-03.24'!BT47+'[9]побудинковий звіт'!BU47+'[8]побудинковий звіт'!BU47</f>
        <v>54228.657065052583</v>
      </c>
      <c r="BV47" s="116">
        <f t="shared" si="26"/>
        <v>20013.180927518166</v>
      </c>
      <c r="BW47" s="595">
        <f>'звіт 03.19-03.24'!BV47+'[9]побудинковий звіт'!BW47+'[8]побудинковий звіт'!BW47</f>
        <v>21734.880548943645</v>
      </c>
      <c r="BX47" s="595">
        <f>'звіт 03.19-03.24'!BW47+'[9]побудинковий звіт'!BX47+'[8]побудинковий звіт'!BX47</f>
        <v>26157.66006604358</v>
      </c>
      <c r="BY47" s="116">
        <f t="shared" si="27"/>
        <v>4422.7795170999343</v>
      </c>
      <c r="BZ47" s="595">
        <f>'звіт 03.19-03.24'!BY47+'[9]побудинковий звіт'!BZ47+'[8]побудинковий звіт'!BZ47</f>
        <v>14396.374919540332</v>
      </c>
      <c r="CA47" s="595">
        <f>'звіт 03.19-03.24'!BZ47+'[9]побудинковий звіт'!CA47+'[8]побудинковий звіт'!CA47</f>
        <v>9917.2121052033272</v>
      </c>
      <c r="CB47" s="116">
        <f t="shared" si="28"/>
        <v>-4479.1628143370053</v>
      </c>
      <c r="CC47" s="595">
        <f>'звіт 03.19-03.24'!CB47+'[9]побудинковий звіт'!CC47+'[8]побудинковий звіт'!CC47</f>
        <v>0</v>
      </c>
      <c r="CD47" s="595">
        <f>'звіт 03.19-03.24'!CC47+'[9]побудинковий звіт'!CD47+'[8]побудинковий звіт'!CD47</f>
        <v>0</v>
      </c>
      <c r="CE47" s="116">
        <f t="shared" si="29"/>
        <v>0</v>
      </c>
      <c r="CF47" s="595">
        <f>'звіт 03.19-03.24'!CE47+'[9]побудинковий звіт'!CF47+'[8]побудинковий звіт'!CF47</f>
        <v>0</v>
      </c>
      <c r="CG47" s="595">
        <f>'звіт 03.19-03.24'!CF47+'[9]побудинковий звіт'!CG47+'[8]побудинковий звіт'!CG47</f>
        <v>0</v>
      </c>
      <c r="CH47" s="116">
        <f t="shared" si="30"/>
        <v>0</v>
      </c>
      <c r="CI47" s="595">
        <f>'звіт 03.19-03.24'!CH47+'[9]побудинковий звіт'!CI47+'[8]побудинковий звіт'!CI47</f>
        <v>13555.244386048198</v>
      </c>
      <c r="CJ47" s="595">
        <f>'звіт 03.19-03.24'!CI47+'[9]побудинковий звіт'!CJ47+'[8]побудинковий звіт'!CJ47</f>
        <v>12598.55657193689</v>
      </c>
      <c r="CK47" s="116">
        <f t="shared" si="31"/>
        <v>-956.6878141113084</v>
      </c>
      <c r="CL47" s="595">
        <f>'звіт 03.19-03.24'!CK47+'[9]побудинковий звіт'!CL47+'[8]побудинковий звіт'!CL47</f>
        <v>0</v>
      </c>
      <c r="CM47" s="595">
        <f>'звіт 03.19-03.24'!CL47+'[9]побудинковий звіт'!CM47+'[8]побудинковий звіт'!CM47</f>
        <v>0</v>
      </c>
      <c r="CN47" s="116">
        <f t="shared" si="32"/>
        <v>0</v>
      </c>
      <c r="CO47" s="88">
        <f t="shared" si="33"/>
        <v>13555.244386048198</v>
      </c>
      <c r="CP47" s="96">
        <f t="shared" si="33"/>
        <v>12598.55657193689</v>
      </c>
      <c r="CQ47" s="116">
        <f t="shared" si="34"/>
        <v>-956.6878141113084</v>
      </c>
      <c r="CR47" s="119">
        <f t="shared" si="45"/>
        <v>171372.31621921103</v>
      </c>
      <c r="CS47" s="96">
        <f t="shared" si="45"/>
        <v>157215.60363970802</v>
      </c>
      <c r="CT47" s="116">
        <f t="shared" si="35"/>
        <v>-14156.712579503015</v>
      </c>
      <c r="CU47" s="91">
        <f t="shared" si="36"/>
        <v>205646.77946305324</v>
      </c>
      <c r="CV47" s="98">
        <f t="shared" si="36"/>
        <v>188658.72436764961</v>
      </c>
      <c r="CW47" s="117">
        <f t="shared" si="37"/>
        <v>-16988.05509540363</v>
      </c>
      <c r="CX47" s="595">
        <f>'звіт 03.19-03.24'!CW47+'[9]побудинковий звіт'!CX47+'[8]побудинковий звіт'!CX47</f>
        <v>7827.6698245722155</v>
      </c>
      <c r="CY47" s="595">
        <f>'звіт 03.19-03.24'!CX47+'[9]побудинковий звіт'!CY47+'[8]побудинковий звіт'!CY47</f>
        <v>24815.724919975808</v>
      </c>
      <c r="CZ47" s="116">
        <f t="shared" si="38"/>
        <v>16988.055095403593</v>
      </c>
      <c r="DA47" s="99">
        <f>'[8]побудинковий звіт'!DA47</f>
        <v>-16988.055095403604</v>
      </c>
      <c r="DB47" s="8">
        <v>1</v>
      </c>
      <c r="DC47" s="365">
        <f>'[8]побудинковий звіт'!DC47</f>
        <v>34149.21</v>
      </c>
      <c r="DD47" s="365">
        <f>'[8]побудинковий звіт'!DD47</f>
        <v>0</v>
      </c>
      <c r="DE47" s="365">
        <f>'[8]побудинковий звіт'!DE47</f>
        <v>30552.53</v>
      </c>
      <c r="DF47" s="365">
        <f>'[8]побудинковий звіт'!DF47</f>
        <v>0</v>
      </c>
      <c r="DG47" s="101">
        <v>-8242.9651000454178</v>
      </c>
      <c r="DH47" s="296">
        <v>2</v>
      </c>
      <c r="DI47" s="103">
        <f>'[8]побудинковий звіт'!DK47</f>
        <v>8.8975972573699043</v>
      </c>
      <c r="DJ47" s="103">
        <f>'[8]побудинковий звіт'!DL47</f>
        <v>0</v>
      </c>
      <c r="DK47" s="103">
        <f>'[8]побудинковий звіт'!DM47</f>
        <v>7.544099223390953</v>
      </c>
      <c r="DL47" s="104">
        <f t="shared" si="50"/>
        <v>3594.0064601694253</v>
      </c>
      <c r="DM47" s="104">
        <f t="shared" si="51"/>
        <v>0</v>
      </c>
      <c r="DN47" s="105">
        <f t="shared" si="39"/>
        <v>3594.0064601694253</v>
      </c>
      <c r="DO47" s="2"/>
      <c r="DP47" s="104">
        <f>'[10]побудинковий звіт'!DR47</f>
        <v>3594.01</v>
      </c>
      <c r="DQ47" s="104">
        <f>'[10]побудинковий звіт'!DS47</f>
        <v>0</v>
      </c>
      <c r="DR47" s="104">
        <f t="shared" si="40"/>
        <v>3594.01</v>
      </c>
      <c r="DS47" s="106"/>
      <c r="DT47" s="104"/>
      <c r="DU47" s="479">
        <f>'звіт 03.19-03.24'!DV47+'[9]побудинковий звіт'!DW47+'[8]побудинковий звіт'!DW47</f>
        <v>900</v>
      </c>
      <c r="DV47" s="2">
        <f>'[9]побудинковий звіт'!DX47+'[8]побудинковий звіт'!DX47</f>
        <v>0</v>
      </c>
      <c r="DW47" s="77">
        <f t="shared" si="41"/>
        <v>54977.449789628459</v>
      </c>
      <c r="DX47" s="77">
        <f t="shared" si="42"/>
        <v>16457.803819380497</v>
      </c>
      <c r="DY47" s="427">
        <f t="shared" si="43"/>
        <v>30552.53</v>
      </c>
      <c r="DZ47" s="161">
        <f>'[10]побудинковий звіт'!DY47</f>
        <v>860.04561359460843</v>
      </c>
      <c r="EB47" s="110">
        <v>33567</v>
      </c>
      <c r="EC47" s="111">
        <f t="shared" si="44"/>
        <v>25324.034899954582</v>
      </c>
      <c r="EE47" s="112">
        <v>-6606.3346939808735</v>
      </c>
      <c r="EG47" s="99">
        <v>-5209.1625699176848</v>
      </c>
    </row>
    <row r="48" spans="1:137" ht="19.95" customHeight="1" x14ac:dyDescent="0.3">
      <c r="A48" s="81">
        <v>150000498</v>
      </c>
      <c r="B48" s="82" t="s">
        <v>102</v>
      </c>
      <c r="C48" s="114" t="s">
        <v>103</v>
      </c>
      <c r="D48" s="114" t="s">
        <v>103</v>
      </c>
      <c r="E48" s="84">
        <f t="shared" si="2"/>
        <v>4892.3</v>
      </c>
      <c r="F48" s="597">
        <f>'[8]побудинковий звіт'!F48</f>
        <v>4846.6000000000004</v>
      </c>
      <c r="G48" s="104">
        <f>'[8]побудинковий звіт'!G48</f>
        <v>0</v>
      </c>
      <c r="H48" s="598">
        <f>'[8]побудинковий звіт'!H48</f>
        <v>45.7</v>
      </c>
      <c r="I48" s="595">
        <f>'звіт 03.19-03.24'!H48+'[9]побудинковий звіт'!I48+'[8]побудинковий звіт'!I48</f>
        <v>111877.59882436134</v>
      </c>
      <c r="J48" s="595">
        <f>'звіт 03.19-03.24'!I48+'[9]побудинковий звіт'!J48+'[8]побудинковий звіт'!J48</f>
        <v>100928.41665572728</v>
      </c>
      <c r="K48" s="116">
        <f t="shared" si="3"/>
        <v>-10949.182168634055</v>
      </c>
      <c r="L48" s="595">
        <f>'звіт 03.19-03.24'!K48+'[9]побудинковий звіт'!L48+'[8]побудинковий звіт'!L48</f>
        <v>24641.116930017364</v>
      </c>
      <c r="M48" s="595">
        <f>'звіт 03.19-03.24'!L48+'[9]побудинковий звіт'!M48+'[8]побудинковий звіт'!M48</f>
        <v>22076.94867149413</v>
      </c>
      <c r="N48" s="116">
        <f t="shared" si="4"/>
        <v>-2564.1682585232338</v>
      </c>
      <c r="O48" s="595">
        <f>'звіт 03.19-03.24'!N48+'[9]побудинковий звіт'!O48+'[8]побудинковий звіт'!O48</f>
        <v>52660.471040244447</v>
      </c>
      <c r="P48" s="595">
        <f>'звіт 03.19-03.24'!O48+'[9]побудинковий звіт'!P48+'[8]побудинковий звіт'!P48</f>
        <v>52671.568237901891</v>
      </c>
      <c r="Q48" s="116">
        <f t="shared" si="5"/>
        <v>11.097197657443758</v>
      </c>
      <c r="R48" s="595">
        <f>'звіт 03.19-03.24'!Q48+'[9]побудинковий звіт'!R48+'[8]побудинковий звіт'!R48</f>
        <v>0</v>
      </c>
      <c r="S48" s="595">
        <f>'звіт 03.19-03.24'!R48+'[9]побудинковий звіт'!S48+'[8]побудинковий звіт'!S48</f>
        <v>0</v>
      </c>
      <c r="T48" s="116">
        <f t="shared" si="6"/>
        <v>0</v>
      </c>
      <c r="U48" s="595">
        <f>'звіт 03.19-03.24'!T48+'[9]побудинковий звіт'!U48+'[8]побудинковий звіт'!U48</f>
        <v>2740.0590486390684</v>
      </c>
      <c r="V48" s="595">
        <f>'звіт 03.19-03.24'!U48+'[9]побудинковий звіт'!V48+'[8]побудинковий звіт'!V48</f>
        <v>1428.0788738182093</v>
      </c>
      <c r="W48" s="116">
        <f t="shared" si="7"/>
        <v>-1311.980174820859</v>
      </c>
      <c r="X48" s="595">
        <f>'звіт 03.19-03.24'!W48+'[9]побудинковий звіт'!X48+'[8]побудинковий звіт'!X48</f>
        <v>90504.900498855117</v>
      </c>
      <c r="Y48" s="595">
        <f>'звіт 03.19-03.24'!X48+'[9]побудинковий звіт'!Y48+'[8]побудинковий звіт'!Y48</f>
        <v>79867.420832722535</v>
      </c>
      <c r="Z48" s="116">
        <f t="shared" si="8"/>
        <v>-10637.479666132582</v>
      </c>
      <c r="AA48" s="595">
        <f>'звіт 03.19-03.24'!Z48+'[9]побудинковий звіт'!AA48+'[8]побудинковий звіт'!AA48</f>
        <v>5284.6560000000009</v>
      </c>
      <c r="AB48" s="595">
        <f>'звіт 03.19-03.24'!AA48+'[9]побудинковий звіт'!AB48+'[8]побудинковий звіт'!AB48</f>
        <v>0</v>
      </c>
      <c r="AC48" s="116">
        <f t="shared" si="9"/>
        <v>-5284.6560000000009</v>
      </c>
      <c r="AD48" s="595">
        <f>'звіт 03.19-03.24'!AC48+'[9]побудинковий звіт'!AD48+'[8]побудинковий звіт'!AD48</f>
        <v>146908.7315616665</v>
      </c>
      <c r="AE48" s="595">
        <f>'звіт 03.19-03.24'!AD48+'[9]побудинковий звіт'!AE48+'[8]побудинковий звіт'!AE48</f>
        <v>160598.17089022152</v>
      </c>
      <c r="AF48" s="117">
        <f t="shared" si="10"/>
        <v>13689.439328555018</v>
      </c>
      <c r="AG48" s="91">
        <f t="shared" si="11"/>
        <v>434617.53390378389</v>
      </c>
      <c r="AH48" s="92">
        <f t="shared" si="11"/>
        <v>417570.60416188557</v>
      </c>
      <c r="AI48" s="116">
        <f t="shared" si="12"/>
        <v>-17046.929741898319</v>
      </c>
      <c r="AJ48" s="595">
        <f>'звіт 03.19-03.24'!AI48+'[9]побудинковий звіт'!AJ48+'[8]побудинковий звіт'!AJ48</f>
        <v>0</v>
      </c>
      <c r="AK48" s="595">
        <f>'звіт 03.19-03.24'!AJ48+'[9]побудинковий звіт'!AK48+'[8]побудинковий звіт'!AK48</f>
        <v>0</v>
      </c>
      <c r="AL48" s="116">
        <f t="shared" si="13"/>
        <v>0</v>
      </c>
      <c r="AM48" s="595">
        <f>'звіт 03.19-03.24'!AL48+'[9]побудинковий звіт'!AM48+'[8]побудинковий звіт'!AM48</f>
        <v>0</v>
      </c>
      <c r="AN48" s="595">
        <f>'звіт 03.19-03.24'!AM48+'[9]побудинковий звіт'!AN48+'[8]побудинковий звіт'!AN48</f>
        <v>0</v>
      </c>
      <c r="AO48" s="116">
        <f t="shared" si="14"/>
        <v>0</v>
      </c>
      <c r="AP48" s="595">
        <f>'звіт 03.19-03.24'!AO48+'[9]побудинковий звіт'!AP48+'[8]побудинковий звіт'!AP48</f>
        <v>98415.769903058987</v>
      </c>
      <c r="AQ48" s="595">
        <f>'звіт 03.19-03.24'!AP48+'[9]побудинковий звіт'!AQ48+'[8]побудинковий звіт'!AQ48</f>
        <v>87140.455202072917</v>
      </c>
      <c r="AR48" s="116">
        <f t="shared" si="15"/>
        <v>-11275.31470098607</v>
      </c>
      <c r="AS48" s="595">
        <f>'звіт 03.19-03.24'!AR48+'[9]побудинковий звіт'!AS48+'[8]побудинковий звіт'!AS48</f>
        <v>284716.5832277778</v>
      </c>
      <c r="AT48" s="595">
        <f>'звіт 03.19-03.24'!AS48+'[9]побудинковий звіт'!AT48+'[8]побудинковий звіт'!AT48</f>
        <v>331019.84006375406</v>
      </c>
      <c r="AU48" s="118">
        <f t="shared" si="16"/>
        <v>46303.256835976266</v>
      </c>
      <c r="AV48" s="595">
        <f>'звіт 03.19-03.24'!AU48+'[9]побудинковий звіт'!AV48+'[8]побудинковий звіт'!AV48</f>
        <v>28776.92066016914</v>
      </c>
      <c r="AW48" s="595">
        <f>'звіт 03.19-03.24'!AV48+'[9]побудинковий звіт'!AW48+'[8]побудинковий звіт'!AW48</f>
        <v>6372.2641653634764</v>
      </c>
      <c r="AX48" s="94">
        <f t="shared" si="17"/>
        <v>-22404.656494805662</v>
      </c>
      <c r="AY48" s="595">
        <f>'звіт 03.19-03.24'!AX48+'[9]побудинковий звіт'!AY48+'[8]побудинковий звіт'!AY48</f>
        <v>41349.992937413335</v>
      </c>
      <c r="AZ48" s="595">
        <f>'звіт 03.19-03.24'!AY48+'[9]побудинковий звіт'!AZ48+'[8]побудинковий звіт'!AZ48</f>
        <v>5156.8099358246773</v>
      </c>
      <c r="BA48" s="117">
        <f t="shared" si="18"/>
        <v>-36193.183001588659</v>
      </c>
      <c r="BB48" s="595">
        <f>'звіт 03.19-03.24'!BA48+'[9]побудинковий звіт'!BB48+'[8]побудинковий звіт'!BB48</f>
        <v>16998.79670795054</v>
      </c>
      <c r="BC48" s="595">
        <f>'звіт 03.19-03.24'!BB48+'[9]побудинковий звіт'!BC48+'[8]побудинковий звіт'!BC48</f>
        <v>12852.335536494844</v>
      </c>
      <c r="BD48" s="94">
        <f t="shared" si="19"/>
        <v>-4146.4611714556959</v>
      </c>
      <c r="BE48" s="595">
        <f>'звіт 03.19-03.24'!BD48+'[9]побудинковий звіт'!BE48+'[8]побудинковий звіт'!BE48</f>
        <v>0</v>
      </c>
      <c r="BF48" s="595">
        <f>'звіт 03.19-03.24'!BE48+'[9]побудинковий звіт'!BF48+'[8]побудинковий звіт'!BF48</f>
        <v>0</v>
      </c>
      <c r="BG48" s="95">
        <f t="shared" si="20"/>
        <v>0</v>
      </c>
      <c r="BH48" s="595">
        <f>'звіт 03.19-03.24'!BG48+'[9]побудинковий звіт'!BH48+'[8]побудинковий звіт'!BH48</f>
        <v>1614.9203541079598</v>
      </c>
      <c r="BI48" s="595">
        <f>'звіт 03.19-03.24'!BH48+'[9]побудинковий звіт'!BI48+'[8]побудинковий звіт'!BI48</f>
        <v>10149.54701968635</v>
      </c>
      <c r="BJ48" s="94">
        <f t="shared" si="21"/>
        <v>8534.6266655783893</v>
      </c>
      <c r="BK48" s="595">
        <f>'звіт 03.19-03.24'!BJ48+'[9]побудинковий звіт'!BK48+'[8]побудинковий звіт'!BK48</f>
        <v>30784.940526797793</v>
      </c>
      <c r="BL48" s="595">
        <f>'звіт 03.19-03.24'!BK48+'[9]побудинковий звіт'!BL48+'[8]побудинковий звіт'!BL48</f>
        <v>17533.111838329438</v>
      </c>
      <c r="BM48" s="95">
        <f t="shared" si="22"/>
        <v>-13251.828688468355</v>
      </c>
      <c r="BN48" s="595">
        <f>'звіт 03.19-03.24'!BM48+'[9]побудинковий звіт'!BN48+'[8]побудинковий звіт'!BN48</f>
        <v>5646.6948778893911</v>
      </c>
      <c r="BO48" s="595">
        <f>'звіт 03.19-03.24'!BN48+'[9]побудинковий звіт'!BO48+'[8]побудинковий звіт'!BO48</f>
        <v>10517.130919935411</v>
      </c>
      <c r="BP48" s="94">
        <f t="shared" si="23"/>
        <v>4870.4360420460198</v>
      </c>
      <c r="BQ48" s="91">
        <f t="shared" si="24"/>
        <v>125172.26606432817</v>
      </c>
      <c r="BR48" s="96">
        <f t="shared" si="24"/>
        <v>62581.199415634197</v>
      </c>
      <c r="BS48" s="94">
        <f t="shared" si="25"/>
        <v>-62591.066648693974</v>
      </c>
      <c r="BT48" s="595">
        <f>'звіт 03.19-03.24'!BS48+'[9]побудинковий звіт'!BT48+'[8]побудинковий звіт'!BT48</f>
        <v>514048.65469901531</v>
      </c>
      <c r="BU48" s="595">
        <f>'звіт 03.19-03.24'!BT48+'[9]побудинковий звіт'!BU48+'[8]побудинковий звіт'!BU48</f>
        <v>741720.33725232875</v>
      </c>
      <c r="BV48" s="116">
        <f t="shared" si="26"/>
        <v>227671.68255331344</v>
      </c>
      <c r="BW48" s="595">
        <f>'звіт 03.19-03.24'!BV48+'[9]побудинковий звіт'!BW48+'[8]побудинковий звіт'!BW48</f>
        <v>165265.00916744082</v>
      </c>
      <c r="BX48" s="595">
        <f>'звіт 03.19-03.24'!BW48+'[9]побудинковий звіт'!BX48+'[8]побудинковий звіт'!BX48</f>
        <v>190567.11848706281</v>
      </c>
      <c r="BY48" s="116">
        <f t="shared" si="27"/>
        <v>25302.109319621988</v>
      </c>
      <c r="BZ48" s="595">
        <f>'звіт 03.19-03.24'!BY48+'[9]побудинковий звіт'!BZ48+'[8]побудинковий звіт'!BZ48</f>
        <v>278299.10553729872</v>
      </c>
      <c r="CA48" s="595">
        <f>'звіт 03.19-03.24'!BZ48+'[9]побудинковий звіт'!CA48+'[8]побудинковий звіт'!CA48</f>
        <v>126457.07872101034</v>
      </c>
      <c r="CB48" s="116">
        <f t="shared" si="28"/>
        <v>-151842.02681628836</v>
      </c>
      <c r="CC48" s="595">
        <f>'звіт 03.19-03.24'!CB48+'[9]побудинковий звіт'!CC48+'[8]побудинковий звіт'!CC48</f>
        <v>12049.756580638443</v>
      </c>
      <c r="CD48" s="595">
        <f>'звіт 03.19-03.24'!CC48+'[9]побудинковий звіт'!CD48+'[8]побудинковий звіт'!CD48</f>
        <v>12267.388905801352</v>
      </c>
      <c r="CE48" s="116">
        <f t="shared" si="29"/>
        <v>217.63232516290918</v>
      </c>
      <c r="CF48" s="595">
        <f>'звіт 03.19-03.24'!CE48+'[9]побудинковий звіт'!CF48+'[8]побудинковий звіт'!CF48</f>
        <v>1482.1717595936202</v>
      </c>
      <c r="CG48" s="595">
        <f>'звіт 03.19-03.24'!CF48+'[9]побудинковий звіт'!CG48+'[8]побудинковий звіт'!CG48</f>
        <v>0</v>
      </c>
      <c r="CH48" s="116">
        <f t="shared" si="30"/>
        <v>-1482.1717595936202</v>
      </c>
      <c r="CI48" s="595">
        <f>'звіт 03.19-03.24'!CH48+'[9]побудинковий звіт'!CI48+'[8]побудинковий звіт'!CI48</f>
        <v>77155.321671837723</v>
      </c>
      <c r="CJ48" s="595">
        <f>'звіт 03.19-03.24'!CI48+'[9]побудинковий звіт'!CJ48+'[8]побудинковий звіт'!CJ48</f>
        <v>63018.779691987409</v>
      </c>
      <c r="CK48" s="116">
        <f t="shared" si="31"/>
        <v>-14136.541979850314</v>
      </c>
      <c r="CL48" s="595">
        <f>'звіт 03.19-03.24'!CK48+'[9]побудинковий звіт'!CL48+'[8]побудинковий звіт'!CL48</f>
        <v>0</v>
      </c>
      <c r="CM48" s="595">
        <f>'звіт 03.19-03.24'!CL48+'[9]побудинковий звіт'!CM48+'[8]побудинковий звіт'!CM48</f>
        <v>0</v>
      </c>
      <c r="CN48" s="116">
        <f t="shared" si="32"/>
        <v>0</v>
      </c>
      <c r="CO48" s="88">
        <f t="shared" si="33"/>
        <v>77155.321671837723</v>
      </c>
      <c r="CP48" s="96">
        <f t="shared" si="33"/>
        <v>63018.779691987409</v>
      </c>
      <c r="CQ48" s="116">
        <f t="shared" si="34"/>
        <v>-14136.541979850314</v>
      </c>
      <c r="CR48" s="119">
        <f t="shared" si="45"/>
        <v>1991222.1725147732</v>
      </c>
      <c r="CS48" s="96">
        <f t="shared" si="45"/>
        <v>2032342.8019015375</v>
      </c>
      <c r="CT48" s="116">
        <f t="shared" si="35"/>
        <v>41120.629386764253</v>
      </c>
      <c r="CU48" s="91">
        <f t="shared" si="36"/>
        <v>2389466.6070177276</v>
      </c>
      <c r="CV48" s="98">
        <f t="shared" si="36"/>
        <v>2438811.362281845</v>
      </c>
      <c r="CW48" s="117">
        <f t="shared" si="37"/>
        <v>49344.755264117382</v>
      </c>
      <c r="CX48" s="595">
        <f>'звіт 03.19-03.24'!CW48+'[9]побудинковий звіт'!CX48+'[8]побудинковий звіт'!CX48</f>
        <v>113979.39949039792</v>
      </c>
      <c r="CY48" s="595">
        <f>'звіт 03.19-03.24'!CX48+'[9]побудинковий звіт'!CY48+'[8]побудинковий звіт'!CY48</f>
        <v>64634.644226280849</v>
      </c>
      <c r="CZ48" s="116">
        <f t="shared" si="38"/>
        <v>-49344.75526411707</v>
      </c>
      <c r="DA48" s="99">
        <f>'[8]побудинковий звіт'!DA48</f>
        <v>49344.755264116466</v>
      </c>
      <c r="DB48" s="8">
        <v>1</v>
      </c>
      <c r="DC48" s="365">
        <f>'[8]побудинковий звіт'!DC48</f>
        <v>124359.35</v>
      </c>
      <c r="DD48" s="365">
        <f>'[8]побудинковий звіт'!DD48</f>
        <v>1090.26</v>
      </c>
      <c r="DE48" s="365">
        <f>'[8]побудинковий звіт'!DE48</f>
        <v>82338.580000000016</v>
      </c>
      <c r="DF48" s="365">
        <f>'[8]побудинковий звіт'!DF48</f>
        <v>726.83999999999992</v>
      </c>
      <c r="DG48" s="101">
        <v>97462.371303336229</v>
      </c>
      <c r="DH48" s="296">
        <v>5</v>
      </c>
      <c r="DI48" s="103">
        <f>'[8]побудинковий звіт'!DK48</f>
        <v>8.6698375992079093</v>
      </c>
      <c r="DJ48" s="103">
        <f>'[8]побудинковий звіт'!DL48</f>
        <v>0</v>
      </c>
      <c r="DK48" s="103">
        <f>'[8]побудинковий звіт'!DM48</f>
        <v>7.9522973860999349</v>
      </c>
      <c r="DL48" s="104">
        <f t="shared" si="50"/>
        <v>42019.234908321057</v>
      </c>
      <c r="DM48" s="104">
        <f t="shared" si="51"/>
        <v>363.41999054476702</v>
      </c>
      <c r="DN48" s="105">
        <f t="shared" si="39"/>
        <v>42382.654898865825</v>
      </c>
      <c r="DO48" s="2"/>
      <c r="DP48" s="104">
        <f>'[10]побудинковий звіт'!DR48</f>
        <v>42019.03</v>
      </c>
      <c r="DQ48" s="104">
        <f>'[10]побудинковий звіт'!DS48</f>
        <v>363.42</v>
      </c>
      <c r="DR48" s="104">
        <f t="shared" si="40"/>
        <v>42382.45</v>
      </c>
      <c r="DS48" s="106"/>
      <c r="DT48" s="104"/>
      <c r="DU48" s="479">
        <f>'звіт 03.19-03.24'!DV48+'[9]побудинковий звіт'!DW48+'[8]побудинковий звіт'!DW48</f>
        <v>5380.0400000000009</v>
      </c>
      <c r="DV48" s="2">
        <f>'[9]побудинковий звіт'!DX48+'[8]побудинковий звіт'!DX48</f>
        <v>0</v>
      </c>
      <c r="DW48" s="77">
        <f t="shared" si="41"/>
        <v>491866.61915052717</v>
      </c>
      <c r="DX48" s="77">
        <f t="shared" si="42"/>
        <v>472321.24737526593</v>
      </c>
      <c r="DY48" s="427">
        <f t="shared" si="43"/>
        <v>83065.420000000013</v>
      </c>
      <c r="DZ48" s="161">
        <f>'[10]побудинковий звіт'!DY48</f>
        <v>7745.6860448320213</v>
      </c>
      <c r="EB48" s="110">
        <v>-45308</v>
      </c>
      <c r="EC48" s="111">
        <f t="shared" si="44"/>
        <v>52154.371303336229</v>
      </c>
      <c r="EE48" s="112">
        <v>130563.10472088867</v>
      </c>
      <c r="EG48" s="99">
        <v>96684.749966707677</v>
      </c>
    </row>
    <row r="49" spans="1:137" ht="19.95" customHeight="1" x14ac:dyDescent="0.3">
      <c r="A49" s="81">
        <v>150000969</v>
      </c>
      <c r="B49" s="82" t="s">
        <v>104</v>
      </c>
      <c r="C49" s="114" t="s">
        <v>105</v>
      </c>
      <c r="D49" s="114" t="s">
        <v>105</v>
      </c>
      <c r="E49" s="84">
        <f t="shared" si="2"/>
        <v>756</v>
      </c>
      <c r="F49" s="597">
        <f>'[8]побудинковий звіт'!F49</f>
        <v>564.6</v>
      </c>
      <c r="G49" s="104">
        <f>'[8]побудинковий звіт'!G49</f>
        <v>0</v>
      </c>
      <c r="H49" s="598">
        <f>'[8]побудинковий звіт'!H49</f>
        <v>191.4</v>
      </c>
      <c r="I49" s="595">
        <f>'звіт 03.19-03.24'!H49+'[9]побудинковий звіт'!I49+'[8]побудинковий звіт'!I49</f>
        <v>25166.874374575473</v>
      </c>
      <c r="J49" s="595">
        <f>'звіт 03.19-03.24'!I49+'[9]побудинковий звіт'!J49+'[8]побудинковий звіт'!J49</f>
        <v>25079.799419943167</v>
      </c>
      <c r="K49" s="116">
        <f t="shared" si="3"/>
        <v>-87.074954632305889</v>
      </c>
      <c r="L49" s="595">
        <f>'звіт 03.19-03.24'!K49+'[9]побудинковий звіт'!L49+'[8]побудинковий звіт'!L49</f>
        <v>5417.4348578634517</v>
      </c>
      <c r="M49" s="595">
        <f>'звіт 03.19-03.24'!L49+'[9]побудинковий звіт'!M49+'[8]побудинковий звіт'!M49</f>
        <v>5319.7364963278396</v>
      </c>
      <c r="N49" s="116">
        <f t="shared" si="4"/>
        <v>-97.698361535612094</v>
      </c>
      <c r="O49" s="595">
        <f>'звіт 03.19-03.24'!N49+'[9]побудинковий звіт'!O49+'[8]побудинковий звіт'!O49</f>
        <v>7041.8460740043593</v>
      </c>
      <c r="P49" s="595">
        <f>'звіт 03.19-03.24'!O49+'[9]побудинковий звіт'!P49+'[8]побудинковий звіт'!P49</f>
        <v>6824.058418858026</v>
      </c>
      <c r="Q49" s="116">
        <f t="shared" si="5"/>
        <v>-217.78765514633324</v>
      </c>
      <c r="R49" s="595">
        <f>'звіт 03.19-03.24'!Q49+'[9]побудинковий звіт'!R49+'[8]побудинковий звіт'!R49</f>
        <v>0</v>
      </c>
      <c r="S49" s="595">
        <f>'звіт 03.19-03.24'!R49+'[9]побудинковий звіт'!S49+'[8]побудинковий звіт'!S49</f>
        <v>0</v>
      </c>
      <c r="T49" s="116">
        <f t="shared" si="6"/>
        <v>0</v>
      </c>
      <c r="U49" s="595">
        <f>'звіт 03.19-03.24'!T49+'[9]побудинковий звіт'!U49+'[8]побудинковий звіт'!U49</f>
        <v>704.5866125071891</v>
      </c>
      <c r="V49" s="595">
        <f>'звіт 03.19-03.24'!U49+'[9]побудинковий звіт'!V49+'[8]побудинковий звіт'!V49</f>
        <v>367.22028183896822</v>
      </c>
      <c r="W49" s="116">
        <f t="shared" si="7"/>
        <v>-337.36633066822088</v>
      </c>
      <c r="X49" s="595">
        <f>'звіт 03.19-03.24'!W49+'[9]побудинковий звіт'!X49+'[8]побудинковий звіт'!X49</f>
        <v>14886.732685603762</v>
      </c>
      <c r="Y49" s="595">
        <f>'звіт 03.19-03.24'!X49+'[9]побудинковий звіт'!Y49+'[8]побудинковий звіт'!Y49</f>
        <v>13211.891308603357</v>
      </c>
      <c r="Z49" s="116">
        <f t="shared" si="8"/>
        <v>-1674.8413770004045</v>
      </c>
      <c r="AA49" s="595">
        <f>'звіт 03.19-03.24'!Z49+'[9]побудинковий звіт'!AA49+'[8]побудинковий звіт'!AA49</f>
        <v>812.16</v>
      </c>
      <c r="AB49" s="595">
        <f>'звіт 03.19-03.24'!AA49+'[9]побудинковий звіт'!AB49+'[8]побудинковий звіт'!AB49</f>
        <v>0</v>
      </c>
      <c r="AC49" s="116">
        <f t="shared" si="9"/>
        <v>-812.16</v>
      </c>
      <c r="AD49" s="595">
        <f>'звіт 03.19-03.24'!AC49+'[9]побудинковий звіт'!AD49+'[8]побудинковий звіт'!AD49</f>
        <v>22854.025016210915</v>
      </c>
      <c r="AE49" s="595">
        <f>'звіт 03.19-03.24'!AD49+'[9]побудинковий звіт'!AE49+'[8]побудинковий звіт'!AE49</f>
        <v>25405.59944297123</v>
      </c>
      <c r="AF49" s="117">
        <f t="shared" si="10"/>
        <v>2551.574426760315</v>
      </c>
      <c r="AG49" s="91">
        <f t="shared" si="11"/>
        <v>76883.65962076516</v>
      </c>
      <c r="AH49" s="92">
        <f t="shared" si="11"/>
        <v>76208.305368542584</v>
      </c>
      <c r="AI49" s="116">
        <f t="shared" si="12"/>
        <v>-675.35425222257618</v>
      </c>
      <c r="AJ49" s="595">
        <f>'звіт 03.19-03.24'!AI49+'[9]побудинковий звіт'!AJ49+'[8]побудинковий звіт'!AJ49</f>
        <v>0</v>
      </c>
      <c r="AK49" s="595">
        <f>'звіт 03.19-03.24'!AJ49+'[9]побудинковий звіт'!AK49+'[8]побудинковий звіт'!AK49</f>
        <v>0</v>
      </c>
      <c r="AL49" s="116">
        <f t="shared" si="13"/>
        <v>0</v>
      </c>
      <c r="AM49" s="595">
        <f>'звіт 03.19-03.24'!AL49+'[9]побудинковий звіт'!AM49+'[8]побудинковий звіт'!AM49</f>
        <v>0</v>
      </c>
      <c r="AN49" s="595">
        <f>'звіт 03.19-03.24'!AM49+'[9]побудинковий звіт'!AN49+'[8]побудинковий звіт'!AN49</f>
        <v>0</v>
      </c>
      <c r="AO49" s="116">
        <f t="shared" si="14"/>
        <v>0</v>
      </c>
      <c r="AP49" s="595">
        <f>'звіт 03.19-03.24'!AO49+'[9]побудинковий звіт'!AP49+'[8]побудинковий звіт'!AP49</f>
        <v>18728.197896509981</v>
      </c>
      <c r="AQ49" s="595">
        <f>'звіт 03.19-03.24'!AP49+'[9]побудинковий звіт'!AQ49+'[8]побудинковий звіт'!AQ49</f>
        <v>14783.52308309016</v>
      </c>
      <c r="AR49" s="116">
        <f t="shared" si="15"/>
        <v>-3944.6748134198206</v>
      </c>
      <c r="AS49" s="595">
        <f>'звіт 03.19-03.24'!AR49+'[9]побудинковий звіт'!AS49+'[8]побудинковий звіт'!AS49</f>
        <v>61908.358031235148</v>
      </c>
      <c r="AT49" s="595">
        <f>'звіт 03.19-03.24'!AS49+'[9]побудинковий звіт'!AT49+'[8]побудинковий звіт'!AT49</f>
        <v>43208.337163569202</v>
      </c>
      <c r="AU49" s="118">
        <f t="shared" si="16"/>
        <v>-18700.020867665946</v>
      </c>
      <c r="AV49" s="595">
        <f>'звіт 03.19-03.24'!AU49+'[9]побудинковий звіт'!AV49+'[8]побудинковий звіт'!AV49</f>
        <v>6062.7769720798333</v>
      </c>
      <c r="AW49" s="595">
        <f>'звіт 03.19-03.24'!AV49+'[9]побудинковий звіт'!AW49+'[8]побудинковий звіт'!AW49</f>
        <v>372.72529226087789</v>
      </c>
      <c r="AX49" s="94">
        <f t="shared" si="17"/>
        <v>-5690.0516798189556</v>
      </c>
      <c r="AY49" s="595">
        <f>'звіт 03.19-03.24'!AX49+'[9]побудинковий звіт'!AY49+'[8]побудинковий звіт'!AY49</f>
        <v>8705.0867904574552</v>
      </c>
      <c r="AZ49" s="595">
        <f>'звіт 03.19-03.24'!AY49+'[9]побудинковий звіт'!AZ49+'[8]побудинковий звіт'!AZ49</f>
        <v>0</v>
      </c>
      <c r="BA49" s="117">
        <f t="shared" si="18"/>
        <v>-8705.0867904574552</v>
      </c>
      <c r="BB49" s="595">
        <f>'звіт 03.19-03.24'!BA49+'[9]побудинковий звіт'!BB49+'[8]побудинковий звіт'!BB49</f>
        <v>2583.1635738331111</v>
      </c>
      <c r="BC49" s="595">
        <f>'звіт 03.19-03.24'!BB49+'[9]побудинковий звіт'!BC49+'[8]побудинковий звіт'!BC49</f>
        <v>6092.8816951323161</v>
      </c>
      <c r="BD49" s="94">
        <f t="shared" si="19"/>
        <v>3509.718121299205</v>
      </c>
      <c r="BE49" s="595">
        <f>'звіт 03.19-03.24'!BD49+'[9]побудинковий звіт'!BE49+'[8]побудинковий звіт'!BE49</f>
        <v>0</v>
      </c>
      <c r="BF49" s="595">
        <f>'звіт 03.19-03.24'!BE49+'[9]побудинковий звіт'!BF49+'[8]побудинковий звіт'!BF49</f>
        <v>0</v>
      </c>
      <c r="BG49" s="95">
        <f t="shared" si="20"/>
        <v>0</v>
      </c>
      <c r="BH49" s="595">
        <f>'звіт 03.19-03.24'!BG49+'[9]побудинковий звіт'!BH49+'[8]побудинковий звіт'!BH49</f>
        <v>415.26523391347547</v>
      </c>
      <c r="BI49" s="595">
        <f>'звіт 03.19-03.24'!BH49+'[9]побудинковий звіт'!BI49+'[8]побудинковий звіт'!BI49</f>
        <v>0</v>
      </c>
      <c r="BJ49" s="94">
        <f t="shared" si="21"/>
        <v>-415.26523391347547</v>
      </c>
      <c r="BK49" s="595">
        <f>'звіт 03.19-03.24'!BJ49+'[9]побудинковий звіт'!BK49+'[8]побудинковий звіт'!BK49</f>
        <v>3044.2632303115843</v>
      </c>
      <c r="BL49" s="595">
        <f>'звіт 03.19-03.24'!BK49+'[9]побудинковий звіт'!BL49+'[8]побудинковий звіт'!BL49</f>
        <v>838</v>
      </c>
      <c r="BM49" s="95">
        <f t="shared" si="22"/>
        <v>-2206.2632303115843</v>
      </c>
      <c r="BN49" s="595">
        <f>'звіт 03.19-03.24'!BM49+'[9]побудинковий звіт'!BN49+'[8]побудинковий звіт'!BN49</f>
        <v>654.84490124708282</v>
      </c>
      <c r="BO49" s="595">
        <f>'звіт 03.19-03.24'!BN49+'[9]побудинковий звіт'!BO49+'[8]побудинковий звіт'!BO49</f>
        <v>1197</v>
      </c>
      <c r="BP49" s="94">
        <f t="shared" si="23"/>
        <v>542.15509875291718</v>
      </c>
      <c r="BQ49" s="91">
        <f t="shared" si="24"/>
        <v>21465.40070184254</v>
      </c>
      <c r="BR49" s="96">
        <f t="shared" si="24"/>
        <v>8500.6069873931938</v>
      </c>
      <c r="BS49" s="94">
        <f t="shared" si="25"/>
        <v>-12964.793714449346</v>
      </c>
      <c r="BT49" s="595">
        <f>'звіт 03.19-03.24'!BS49+'[9]побудинковий звіт'!BT49+'[8]побудинковий звіт'!BT49</f>
        <v>58499.098027510481</v>
      </c>
      <c r="BU49" s="595">
        <f>'звіт 03.19-03.24'!BT49+'[9]побудинковий звіт'!BU49+'[8]побудинковий звіт'!BU49</f>
        <v>86818.067810424618</v>
      </c>
      <c r="BV49" s="116">
        <f t="shared" si="26"/>
        <v>28318.969782914137</v>
      </c>
      <c r="BW49" s="595">
        <f>'звіт 03.19-03.24'!BV49+'[9]побудинковий звіт'!BW49+'[8]побудинковий звіт'!BW49</f>
        <v>35223.688471379472</v>
      </c>
      <c r="BX49" s="595">
        <f>'звіт 03.19-03.24'!BW49+'[9]побудинковий звіт'!BX49+'[8]побудинковий звіт'!BX49</f>
        <v>38878.327642276949</v>
      </c>
      <c r="BY49" s="116">
        <f t="shared" si="27"/>
        <v>3654.639170897477</v>
      </c>
      <c r="BZ49" s="595">
        <f>'звіт 03.19-03.24'!BY49+'[9]побудинковий звіт'!BZ49+'[8]побудинковий звіт'!BZ49</f>
        <v>23235.896562152</v>
      </c>
      <c r="CA49" s="595">
        <f>'звіт 03.19-03.24'!BZ49+'[9]побудинковий звіт'!CA49+'[8]побудинковий звіт'!CA49</f>
        <v>15604.975799889104</v>
      </c>
      <c r="CB49" s="116">
        <f t="shared" si="28"/>
        <v>-7630.9207622628965</v>
      </c>
      <c r="CC49" s="595">
        <f>'звіт 03.19-03.24'!CB49+'[9]побудинковий звіт'!CC49+'[8]побудинковий звіт'!CC49</f>
        <v>3034.4634768463998</v>
      </c>
      <c r="CD49" s="595">
        <f>'звіт 03.19-03.24'!CC49+'[9]побудинковий звіт'!CD49+'[8]побудинковий звіт'!CD49</f>
        <v>3089.2693426469691</v>
      </c>
      <c r="CE49" s="116">
        <f t="shared" si="29"/>
        <v>54.805865800569336</v>
      </c>
      <c r="CF49" s="595">
        <f>'звіт 03.19-03.24'!CE49+'[9]побудинковий звіт'!CF49+'[8]побудинковий звіт'!CF49</f>
        <v>373.25202719254452</v>
      </c>
      <c r="CG49" s="595">
        <f>'звіт 03.19-03.24'!CF49+'[9]побудинковий звіт'!CG49+'[8]побудинковий звіт'!CG49</f>
        <v>0</v>
      </c>
      <c r="CH49" s="116">
        <f t="shared" si="30"/>
        <v>-373.25202719254452</v>
      </c>
      <c r="CI49" s="595">
        <f>'звіт 03.19-03.24'!CH49+'[9]побудинковий звіт'!CI49+'[8]побудинковий звіт'!CI49</f>
        <v>10685.746954260456</v>
      </c>
      <c r="CJ49" s="595">
        <f>'звіт 03.19-03.24'!CI49+'[9]побудинковий звіт'!CJ49+'[8]побудинковий звіт'!CJ49</f>
        <v>10016.174610248576</v>
      </c>
      <c r="CK49" s="116">
        <f t="shared" si="31"/>
        <v>-669.57234401187998</v>
      </c>
      <c r="CL49" s="595">
        <f>'звіт 03.19-03.24'!CK49+'[9]побудинковий звіт'!CL49+'[8]побудинковий звіт'!CL49</f>
        <v>0</v>
      </c>
      <c r="CM49" s="595">
        <f>'звіт 03.19-03.24'!CL49+'[9]побудинковий звіт'!CM49+'[8]побудинковий звіт'!CM49</f>
        <v>0</v>
      </c>
      <c r="CN49" s="116">
        <f t="shared" si="32"/>
        <v>0</v>
      </c>
      <c r="CO49" s="88">
        <f t="shared" si="33"/>
        <v>10685.746954260456</v>
      </c>
      <c r="CP49" s="96">
        <f t="shared" si="33"/>
        <v>10016.174610248576</v>
      </c>
      <c r="CQ49" s="116">
        <f t="shared" si="34"/>
        <v>-669.57234401187998</v>
      </c>
      <c r="CR49" s="119">
        <f t="shared" si="45"/>
        <v>310037.76176969422</v>
      </c>
      <c r="CS49" s="96">
        <f t="shared" si="45"/>
        <v>297107.58780808141</v>
      </c>
      <c r="CT49" s="116">
        <f t="shared" si="35"/>
        <v>-12930.173961612803</v>
      </c>
      <c r="CU49" s="91">
        <f t="shared" si="36"/>
        <v>372045.31412363303</v>
      </c>
      <c r="CV49" s="98">
        <f t="shared" si="36"/>
        <v>356529.10536969767</v>
      </c>
      <c r="CW49" s="117">
        <f t="shared" si="37"/>
        <v>-15516.208753935352</v>
      </c>
      <c r="CX49" s="595">
        <f>'звіт 03.19-03.24'!CW49+'[9]побудинковий звіт'!CX49+'[8]побудинковий звіт'!CX49</f>
        <v>8113.2189593357261</v>
      </c>
      <c r="CY49" s="595">
        <f>'звіт 03.19-03.24'!CX49+'[9]побудинковий звіт'!CY49+'[8]побудинковий звіт'!CY49</f>
        <v>23629.42771327107</v>
      </c>
      <c r="CZ49" s="116">
        <f t="shared" si="38"/>
        <v>15516.208753935345</v>
      </c>
      <c r="DA49" s="99">
        <f>'[8]побудинковий звіт'!DA49</f>
        <v>-15516.20875393536</v>
      </c>
      <c r="DB49" s="8">
        <v>2</v>
      </c>
      <c r="DC49" s="365">
        <f>'[8]побудинковий звіт'!DC49</f>
        <v>6196.22</v>
      </c>
      <c r="DD49" s="365">
        <f>'[8]побудинковий звіт'!DD49</f>
        <v>4770.7200000000012</v>
      </c>
      <c r="DE49" s="365">
        <f>'[8]побудинковий звіт'!DE49</f>
        <v>1267.9000000000005</v>
      </c>
      <c r="DF49" s="365">
        <f>'[8]побудинковий звіт'!DF49</f>
        <v>3354.4100000000012</v>
      </c>
      <c r="DG49" s="101">
        <v>3712.9503804038395</v>
      </c>
      <c r="DH49" s="296">
        <v>3</v>
      </c>
      <c r="DI49" s="103">
        <f>'[8]побудинковий звіт'!DK49</f>
        <v>8.7289132288976496</v>
      </c>
      <c r="DJ49" s="103">
        <f>'[8]побудинковий звіт'!DL49</f>
        <v>0</v>
      </c>
      <c r="DK49" s="103">
        <f>'[8]побудинковий звіт'!DM49</f>
        <v>7.3996739083928293</v>
      </c>
      <c r="DL49" s="104">
        <f t="shared" si="50"/>
        <v>4928.3444090356134</v>
      </c>
      <c r="DM49" s="104">
        <f t="shared" si="51"/>
        <v>1416.2975860663876</v>
      </c>
      <c r="DN49" s="105">
        <f t="shared" si="39"/>
        <v>6344.6419951020007</v>
      </c>
      <c r="DO49" s="2"/>
      <c r="DP49" s="104">
        <f>'[10]побудинковий звіт'!DR49</f>
        <v>4928.32</v>
      </c>
      <c r="DQ49" s="104">
        <f>'[10]побудинковий звіт'!DS49</f>
        <v>1416.31</v>
      </c>
      <c r="DR49" s="104">
        <f t="shared" si="40"/>
        <v>6344.6299999999992</v>
      </c>
      <c r="DS49" s="106"/>
      <c r="DT49" s="104"/>
      <c r="DU49" s="479">
        <f>'звіт 03.19-03.24'!DV49+'[9]побудинковий звіт'!DW49+'[8]побудинковий звіт'!DW49</f>
        <v>4140.4799999999996</v>
      </c>
      <c r="DV49" s="2">
        <f>'[9]побудинковий звіт'!DX49+'[8]побудинковий звіт'!DX49</f>
        <v>0</v>
      </c>
      <c r="DW49" s="77">
        <f t="shared" si="41"/>
        <v>100048.51047969323</v>
      </c>
      <c r="DX49" s="77">
        <f t="shared" si="42"/>
        <v>62050.73298115487</v>
      </c>
      <c r="DY49" s="427">
        <f t="shared" si="43"/>
        <v>4622.3100000000013</v>
      </c>
      <c r="DZ49" s="161">
        <f>'[10]побудинковий звіт'!DY49</f>
        <v>1615.0397217889188</v>
      </c>
      <c r="EB49" s="110">
        <v>6921</v>
      </c>
      <c r="EC49" s="111">
        <f t="shared" si="44"/>
        <v>10633.95038040384</v>
      </c>
      <c r="EE49" s="112">
        <v>-3338.8786893936558</v>
      </c>
      <c r="EG49" s="99">
        <v>6004.9907148278144</v>
      </c>
    </row>
    <row r="50" spans="1:137" ht="19.95" customHeight="1" x14ac:dyDescent="0.3">
      <c r="A50" s="81">
        <v>150000989</v>
      </c>
      <c r="B50" s="82" t="s">
        <v>106</v>
      </c>
      <c r="C50" s="114" t="s">
        <v>107</v>
      </c>
      <c r="D50" s="114" t="s">
        <v>107</v>
      </c>
      <c r="E50" s="84">
        <f t="shared" si="2"/>
        <v>256.90000000000003</v>
      </c>
      <c r="F50" s="597">
        <f>'[8]побудинковий звіт'!F50</f>
        <v>206.8</v>
      </c>
      <c r="G50" s="104">
        <f>'[8]побудинковий звіт'!G50</f>
        <v>0</v>
      </c>
      <c r="H50" s="598">
        <f>'[8]побудинковий звіт'!H50</f>
        <v>50.1</v>
      </c>
      <c r="I50" s="595">
        <f>'звіт 03.19-03.24'!H50+'[9]побудинковий звіт'!I50+'[8]побудинковий звіт'!I50</f>
        <v>0</v>
      </c>
      <c r="J50" s="595">
        <f>'звіт 03.19-03.24'!I50+'[9]побудинковий звіт'!J50+'[8]побудинковий звіт'!J50</f>
        <v>0</v>
      </c>
      <c r="K50" s="116">
        <f t="shared" si="3"/>
        <v>0</v>
      </c>
      <c r="L50" s="595">
        <f>'звіт 03.19-03.24'!K50+'[9]побудинковий звіт'!L50+'[8]побудинковий звіт'!L50</f>
        <v>0</v>
      </c>
      <c r="M50" s="595">
        <f>'звіт 03.19-03.24'!L50+'[9]побудинковий звіт'!M50+'[8]побудинковий звіт'!M50</f>
        <v>0</v>
      </c>
      <c r="N50" s="116">
        <f t="shared" si="4"/>
        <v>0</v>
      </c>
      <c r="O50" s="595">
        <f>'звіт 03.19-03.24'!N50+'[9]побудинковий звіт'!O50+'[8]побудинковий звіт'!O50</f>
        <v>0</v>
      </c>
      <c r="P50" s="595">
        <f>'звіт 03.19-03.24'!O50+'[9]побудинковий звіт'!P50+'[8]побудинковий звіт'!P50</f>
        <v>0</v>
      </c>
      <c r="Q50" s="116">
        <f t="shared" si="5"/>
        <v>0</v>
      </c>
      <c r="R50" s="595">
        <f>'звіт 03.19-03.24'!Q50+'[9]побудинковий звіт'!R50+'[8]побудинковий звіт'!R50</f>
        <v>0</v>
      </c>
      <c r="S50" s="595">
        <f>'звіт 03.19-03.24'!R50+'[9]побудинковий звіт'!S50+'[8]побудинковий звіт'!S50</f>
        <v>0</v>
      </c>
      <c r="T50" s="116">
        <f t="shared" si="6"/>
        <v>0</v>
      </c>
      <c r="U50" s="595">
        <f>'звіт 03.19-03.24'!T50+'[9]побудинковий звіт'!U50+'[8]побудинковий звіт'!U50</f>
        <v>0</v>
      </c>
      <c r="V50" s="595">
        <f>'звіт 03.19-03.24'!U50+'[9]побудинковий звіт'!V50+'[8]побудинковий звіт'!V50</f>
        <v>0</v>
      </c>
      <c r="W50" s="116">
        <f t="shared" si="7"/>
        <v>0</v>
      </c>
      <c r="X50" s="595">
        <f>'звіт 03.19-03.24'!W50+'[9]побудинковий звіт'!X50+'[8]побудинковий звіт'!X50</f>
        <v>5.645058333333334</v>
      </c>
      <c r="Y50" s="595">
        <f>'звіт 03.19-03.24'!X50+'[9]побудинковий звіт'!Y50+'[8]побудинковий звіт'!Y50</f>
        <v>0</v>
      </c>
      <c r="Z50" s="116">
        <f t="shared" si="8"/>
        <v>-5.645058333333334</v>
      </c>
      <c r="AA50" s="595">
        <f>'звіт 03.19-03.24'!Z50+'[9]побудинковий звіт'!AA50+'[8]побудинковий звіт'!AA50</f>
        <v>277.46279999999996</v>
      </c>
      <c r="AB50" s="595">
        <f>'звіт 03.19-03.24'!AA50+'[9]побудинковий звіт'!AB50+'[8]побудинковий звіт'!AB50</f>
        <v>0</v>
      </c>
      <c r="AC50" s="116">
        <f t="shared" si="9"/>
        <v>-277.46279999999996</v>
      </c>
      <c r="AD50" s="595">
        <f>'звіт 03.19-03.24'!AC50+'[9]побудинковий звіт'!AD50+'[8]побудинковий звіт'!AD50</f>
        <v>2169.0581357957658</v>
      </c>
      <c r="AE50" s="595">
        <f>'звіт 03.19-03.24'!AD50+'[9]побудинковий звіт'!AE50+'[8]побудинковий звіт'!AE50</f>
        <v>4963.466523831461</v>
      </c>
      <c r="AF50" s="117">
        <f t="shared" si="10"/>
        <v>2794.4083880356952</v>
      </c>
      <c r="AG50" s="91">
        <f t="shared" si="11"/>
        <v>2452.1659941290991</v>
      </c>
      <c r="AH50" s="92">
        <f t="shared" si="11"/>
        <v>4963.466523831461</v>
      </c>
      <c r="AI50" s="116">
        <f t="shared" si="12"/>
        <v>2511.3005297023619</v>
      </c>
      <c r="AJ50" s="595">
        <f>'звіт 03.19-03.24'!AI50+'[9]побудинковий звіт'!AJ50+'[8]побудинковий звіт'!AJ50</f>
        <v>0</v>
      </c>
      <c r="AK50" s="595">
        <f>'звіт 03.19-03.24'!AJ50+'[9]побудинковий звіт'!AK50+'[8]побудинковий звіт'!AK50</f>
        <v>0</v>
      </c>
      <c r="AL50" s="116">
        <f t="shared" si="13"/>
        <v>0</v>
      </c>
      <c r="AM50" s="595">
        <f>'звіт 03.19-03.24'!AL50+'[9]побудинковий звіт'!AM50+'[8]побудинковий звіт'!AM50</f>
        <v>0</v>
      </c>
      <c r="AN50" s="595">
        <f>'звіт 03.19-03.24'!AM50+'[9]побудинковий звіт'!AN50+'[8]побудинковий звіт'!AN50</f>
        <v>0</v>
      </c>
      <c r="AO50" s="116">
        <f t="shared" si="14"/>
        <v>0</v>
      </c>
      <c r="AP50" s="595">
        <f>'звіт 03.19-03.24'!AO50+'[9]побудинковий звіт'!AP50+'[8]побудинковий звіт'!AP50</f>
        <v>2546.0920120673045</v>
      </c>
      <c r="AQ50" s="595">
        <f>'звіт 03.19-03.24'!AP50+'[9]побудинковий звіт'!AQ50+'[8]побудинковий звіт'!AQ50</f>
        <v>1776.4571675515642</v>
      </c>
      <c r="AR50" s="116">
        <f t="shared" si="15"/>
        <v>-769.63484451574027</v>
      </c>
      <c r="AS50" s="595">
        <f>'звіт 03.19-03.24'!AR50+'[9]побудинковий звіт'!AS50+'[8]побудинковий звіт'!AS50</f>
        <v>17227.99854180649</v>
      </c>
      <c r="AT50" s="595">
        <f>'звіт 03.19-03.24'!AS50+'[9]побудинковий звіт'!AT50+'[8]побудинковий звіт'!AT50</f>
        <v>9584.653135392804</v>
      </c>
      <c r="AU50" s="118">
        <f t="shared" si="16"/>
        <v>-7643.3454064136859</v>
      </c>
      <c r="AV50" s="595">
        <f>'звіт 03.19-03.24'!AU50+'[9]побудинковий звіт'!AV50+'[8]побудинковий звіт'!AV50</f>
        <v>0.72659166666666664</v>
      </c>
      <c r="AW50" s="595">
        <f>'звіт 03.19-03.24'!AV50+'[9]побудинковий звіт'!AW50+'[8]побудинковий звіт'!AW50</f>
        <v>0</v>
      </c>
      <c r="AX50" s="94">
        <f t="shared" si="17"/>
        <v>-0.72659166666666664</v>
      </c>
      <c r="AY50" s="595">
        <f>'звіт 03.19-03.24'!AX50+'[9]побудинковий звіт'!AY50+'[8]побудинковий звіт'!AY50</f>
        <v>0</v>
      </c>
      <c r="AZ50" s="595">
        <f>'звіт 03.19-03.24'!AY50+'[9]побудинковий звіт'!AZ50+'[8]побудинковий звіт'!AZ50</f>
        <v>0</v>
      </c>
      <c r="BA50" s="117">
        <f t="shared" si="18"/>
        <v>0</v>
      </c>
      <c r="BB50" s="595">
        <f>'звіт 03.19-03.24'!BA50+'[9]побудинковий звіт'!BB50+'[8]побудинковий звіт'!BB50</f>
        <v>0</v>
      </c>
      <c r="BC50" s="595">
        <f>'звіт 03.19-03.24'!BB50+'[9]побудинковий звіт'!BC50+'[8]побудинковий звіт'!BC50</f>
        <v>0</v>
      </c>
      <c r="BD50" s="94">
        <f t="shared" si="19"/>
        <v>0</v>
      </c>
      <c r="BE50" s="595">
        <f>'звіт 03.19-03.24'!BD50+'[9]побудинковий звіт'!BE50+'[8]побудинковий звіт'!BE50</f>
        <v>0</v>
      </c>
      <c r="BF50" s="595">
        <f>'звіт 03.19-03.24'!BE50+'[9]побудинковий звіт'!BF50+'[8]побудинковий звіт'!BF50</f>
        <v>0</v>
      </c>
      <c r="BG50" s="95">
        <f t="shared" si="20"/>
        <v>0</v>
      </c>
      <c r="BH50" s="595">
        <f>'звіт 03.19-03.24'!BG50+'[9]побудинковий звіт'!BH50+'[8]побудинковий звіт'!BH50</f>
        <v>0</v>
      </c>
      <c r="BI50" s="595">
        <f>'звіт 03.19-03.24'!BH50+'[9]побудинковий звіт'!BI50+'[8]побудинковий звіт'!BI50</f>
        <v>0</v>
      </c>
      <c r="BJ50" s="94">
        <f t="shared" si="21"/>
        <v>0</v>
      </c>
      <c r="BK50" s="595">
        <f>'звіт 03.19-03.24'!BJ50+'[9]побудинковий звіт'!BK50+'[8]побудинковий звіт'!BK50</f>
        <v>0</v>
      </c>
      <c r="BL50" s="595">
        <f>'звіт 03.19-03.24'!BK50+'[9]побудинковий звіт'!BL50+'[8]побудинковий звіт'!BL50</f>
        <v>0</v>
      </c>
      <c r="BM50" s="95">
        <f t="shared" si="22"/>
        <v>0</v>
      </c>
      <c r="BN50" s="595">
        <f>'звіт 03.19-03.24'!BM50+'[9]побудинковий звіт'!BN50+'[8]побудинковий звіт'!BN50</f>
        <v>69.36569999999999</v>
      </c>
      <c r="BO50" s="595">
        <f>'звіт 03.19-03.24'!BN50+'[9]побудинковий звіт'!BO50+'[8]побудинковий звіт'!BO50</f>
        <v>0</v>
      </c>
      <c r="BP50" s="94">
        <f t="shared" si="23"/>
        <v>-69.36569999999999</v>
      </c>
      <c r="BQ50" s="91">
        <f t="shared" si="24"/>
        <v>70.092291666666654</v>
      </c>
      <c r="BR50" s="96">
        <f t="shared" si="24"/>
        <v>0</v>
      </c>
      <c r="BS50" s="94">
        <f t="shared" si="25"/>
        <v>-70.092291666666654</v>
      </c>
      <c r="BT50" s="595">
        <f>'звіт 03.19-03.24'!BS50+'[9]побудинковий звіт'!BT50+'[8]побудинковий звіт'!BT50</f>
        <v>479.80956572292371</v>
      </c>
      <c r="BU50" s="595">
        <f>'звіт 03.19-03.24'!BT50+'[9]побудинковий звіт'!BU50+'[8]побудинковий звіт'!BU50</f>
        <v>1479.6753222113346</v>
      </c>
      <c r="BV50" s="116">
        <f t="shared" si="26"/>
        <v>999.86575648841085</v>
      </c>
      <c r="BW50" s="595">
        <f>'звіт 03.19-03.24'!BV50+'[9]побудинковий звіт'!BW50+'[8]побудинковий звіт'!BW50</f>
        <v>0</v>
      </c>
      <c r="BX50" s="595">
        <f>'звіт 03.19-03.24'!BW50+'[9]побудинковий звіт'!BX50+'[8]побудинковий звіт'!BX50</f>
        <v>24.615262653150804</v>
      </c>
      <c r="BY50" s="116">
        <f t="shared" si="27"/>
        <v>24.615262653150804</v>
      </c>
      <c r="BZ50" s="595">
        <f>'звіт 03.19-03.24'!BY50+'[9]побудинковий звіт'!BZ50+'[8]побудинковий звіт'!BZ50</f>
        <v>159.82441356770465</v>
      </c>
      <c r="CA50" s="595">
        <f>'звіт 03.19-03.24'!BZ50+'[9]побудинковий звіт'!CA50+'[8]побудинковий звіт'!CA50</f>
        <v>358.94904329389323</v>
      </c>
      <c r="CB50" s="116">
        <f t="shared" si="28"/>
        <v>199.12462972618857</v>
      </c>
      <c r="CC50" s="595">
        <f>'звіт 03.19-03.24'!CB50+'[9]побудинковий звіт'!CC50+'[8]побудинковий звіт'!CC50</f>
        <v>0</v>
      </c>
      <c r="CD50" s="595">
        <f>'звіт 03.19-03.24'!CC50+'[9]побудинковий звіт'!CD50+'[8]побудинковий звіт'!CD50</f>
        <v>0</v>
      </c>
      <c r="CE50" s="116">
        <f t="shared" si="29"/>
        <v>0</v>
      </c>
      <c r="CF50" s="595">
        <f>'звіт 03.19-03.24'!CE50+'[9]побудинковий звіт'!CF50+'[8]побудинковий звіт'!CF50</f>
        <v>0</v>
      </c>
      <c r="CG50" s="595">
        <f>'звіт 03.19-03.24'!CF50+'[9]побудинковий звіт'!CG50+'[8]побудинковий звіт'!CG50</f>
        <v>0</v>
      </c>
      <c r="CH50" s="116">
        <f t="shared" si="30"/>
        <v>0</v>
      </c>
      <c r="CI50" s="595">
        <f>'звіт 03.19-03.24'!CH50+'[9]побудинковий звіт'!CI50+'[8]побудинковий звіт'!CI50</f>
        <v>0</v>
      </c>
      <c r="CJ50" s="595">
        <f>'звіт 03.19-03.24'!CI50+'[9]побудинковий звіт'!CJ50+'[8]побудинковий звіт'!CJ50</f>
        <v>0</v>
      </c>
      <c r="CK50" s="116">
        <f t="shared" si="31"/>
        <v>0</v>
      </c>
      <c r="CL50" s="595">
        <f>'звіт 03.19-03.24'!CK50+'[9]побудинковий звіт'!CL50+'[8]побудинковий звіт'!CL50</f>
        <v>0</v>
      </c>
      <c r="CM50" s="595">
        <f>'звіт 03.19-03.24'!CL50+'[9]побудинковий звіт'!CM50+'[8]побудинковий звіт'!CM50</f>
        <v>0</v>
      </c>
      <c r="CN50" s="116">
        <f t="shared" si="32"/>
        <v>0</v>
      </c>
      <c r="CO50" s="88">
        <f t="shared" si="33"/>
        <v>0</v>
      </c>
      <c r="CP50" s="96">
        <f t="shared" si="33"/>
        <v>0</v>
      </c>
      <c r="CQ50" s="116">
        <f t="shared" si="34"/>
        <v>0</v>
      </c>
      <c r="CR50" s="119">
        <f t="shared" si="45"/>
        <v>22935.98281896019</v>
      </c>
      <c r="CS50" s="96">
        <f t="shared" si="45"/>
        <v>18187.816454934207</v>
      </c>
      <c r="CT50" s="116">
        <f t="shared" si="35"/>
        <v>-4748.1663640259831</v>
      </c>
      <c r="CU50" s="91">
        <f t="shared" si="36"/>
        <v>27523.179382752227</v>
      </c>
      <c r="CV50" s="98">
        <f t="shared" si="36"/>
        <v>21825.379745921047</v>
      </c>
      <c r="CW50" s="117">
        <f t="shared" si="37"/>
        <v>-5697.7996368311797</v>
      </c>
      <c r="CX50" s="595">
        <f>'звіт 03.19-03.24'!CW50+'[9]побудинковий звіт'!CX50+'[8]побудинковий звіт'!CX50</f>
        <v>1044.147099550743</v>
      </c>
      <c r="CY50" s="595">
        <f>'звіт 03.19-03.24'!CX50+'[9]побудинковий звіт'!CY50+'[8]побудинковий звіт'!CY50</f>
        <v>6741.9467363819231</v>
      </c>
      <c r="CZ50" s="116">
        <f t="shared" si="38"/>
        <v>5697.7996368311797</v>
      </c>
      <c r="DA50" s="99">
        <f>'[8]побудинковий звіт'!DA50</f>
        <v>-5697.7996368311824</v>
      </c>
      <c r="DB50" s="8">
        <v>3</v>
      </c>
      <c r="DC50" s="365">
        <f>'[8]побудинковий звіт'!DC50</f>
        <v>383.3</v>
      </c>
      <c r="DD50" s="365">
        <f>'[8]побудинковий звіт'!DD50</f>
        <v>-371.44</v>
      </c>
      <c r="DE50" s="365">
        <f>'[8]побудинковий звіт'!DE50</f>
        <v>0</v>
      </c>
      <c r="DF50" s="365">
        <f>'[8]побудинковий звіт'!DF50</f>
        <v>-464.3</v>
      </c>
      <c r="DG50" s="101">
        <v>-1623.5876142254965</v>
      </c>
      <c r="DH50" s="297">
        <v>1</v>
      </c>
      <c r="DI50" s="103">
        <f>'[8]побудинковий звіт'!DK50</f>
        <v>1.8534648961510498</v>
      </c>
      <c r="DJ50" s="103">
        <f>'[8]побудинковий звіт'!DL50</f>
        <v>0</v>
      </c>
      <c r="DK50" s="103">
        <f>'[8]побудинковий звіт'!DM50</f>
        <v>1.8534648961510498</v>
      </c>
      <c r="DL50" s="104">
        <f t="shared" si="50"/>
        <v>383.29654052403714</v>
      </c>
      <c r="DM50" s="104">
        <f t="shared" si="51"/>
        <v>92.858591297167592</v>
      </c>
      <c r="DN50" s="105">
        <f t="shared" si="39"/>
        <v>476.15513182120475</v>
      </c>
      <c r="DO50" s="2"/>
      <c r="DP50" s="104">
        <f>'[10]побудинковий звіт'!DR50</f>
        <v>383.3</v>
      </c>
      <c r="DQ50" s="104">
        <f>'[10]побудинковий звіт'!DS50</f>
        <v>92.86</v>
      </c>
      <c r="DR50" s="104">
        <f t="shared" si="40"/>
        <v>476.16</v>
      </c>
      <c r="DS50" s="106"/>
      <c r="DT50" s="104"/>
      <c r="DU50" s="479">
        <f>'звіт 03.19-03.24'!DV50+'[9]побудинковий звіт'!DW50+'[8]побудинковий звіт'!DW50</f>
        <v>0</v>
      </c>
      <c r="DV50" s="2">
        <f>'[9]побудинковий звіт'!DX50+'[8]побудинковий звіт'!DX50</f>
        <v>0</v>
      </c>
      <c r="DW50" s="77">
        <f t="shared" si="41"/>
        <v>20757.70900016779</v>
      </c>
      <c r="DX50" s="77">
        <f t="shared" si="42"/>
        <v>11501.583762471364</v>
      </c>
      <c r="DY50" s="427">
        <f t="shared" si="43"/>
        <v>-464.3</v>
      </c>
      <c r="DZ50" s="161">
        <f>'[10]побудинковий звіт'!DY50</f>
        <v>400.37786621777508</v>
      </c>
      <c r="EB50" s="110">
        <v>-651</v>
      </c>
      <c r="EC50" s="111">
        <f t="shared" si="44"/>
        <v>-2274.5876142254965</v>
      </c>
      <c r="EE50" s="112">
        <v>-3063.0814461793298</v>
      </c>
      <c r="EG50" s="99">
        <v>-5653.5885475152008</v>
      </c>
    </row>
    <row r="51" spans="1:137" ht="19.95" customHeight="1" x14ac:dyDescent="0.3">
      <c r="A51" s="81">
        <v>150000970</v>
      </c>
      <c r="B51" s="82" t="s">
        <v>108</v>
      </c>
      <c r="C51" s="114" t="s">
        <v>109</v>
      </c>
      <c r="D51" s="114" t="s">
        <v>109</v>
      </c>
      <c r="E51" s="84">
        <f t="shared" si="2"/>
        <v>3068.2</v>
      </c>
      <c r="F51" s="597">
        <f>'[8]побудинковий звіт'!F51</f>
        <v>2587.4</v>
      </c>
      <c r="G51" s="104">
        <f>'[8]побудинковий звіт'!G51</f>
        <v>0</v>
      </c>
      <c r="H51" s="598">
        <f>'[8]побудинковий звіт'!H51</f>
        <v>480.79999999999995</v>
      </c>
      <c r="I51" s="595">
        <f>'звіт 03.19-03.24'!H51+'[9]побудинковий звіт'!I51+'[8]побудинковий звіт'!I51</f>
        <v>59202.65072845231</v>
      </c>
      <c r="J51" s="595">
        <f>'звіт 03.19-03.24'!I51+'[9]побудинковий звіт'!J51+'[8]побудинковий звіт'!J51</f>
        <v>59845.252661837294</v>
      </c>
      <c r="K51" s="116">
        <f t="shared" si="3"/>
        <v>642.60193338498357</v>
      </c>
      <c r="L51" s="595">
        <f>'звіт 03.19-03.24'!K51+'[9]побудинковий звіт'!L51+'[8]побудинковий звіт'!L51</f>
        <v>11725.800351430758</v>
      </c>
      <c r="M51" s="595">
        <f>'звіт 03.19-03.24'!L51+'[9]побудинковий звіт'!M51+'[8]побудинковий звіт'!M51</f>
        <v>11467.910217566507</v>
      </c>
      <c r="N51" s="116">
        <f t="shared" si="4"/>
        <v>-257.89013386425177</v>
      </c>
      <c r="O51" s="595">
        <f>'звіт 03.19-03.24'!N51+'[9]побудинковий звіт'!O51+'[8]побудинковий звіт'!O51</f>
        <v>25468.332396123653</v>
      </c>
      <c r="P51" s="595">
        <f>'звіт 03.19-03.24'!O51+'[9]побудинковий звіт'!P51+'[8]побудинковий звіт'!P51</f>
        <v>24679.988660426945</v>
      </c>
      <c r="Q51" s="116">
        <f t="shared" si="5"/>
        <v>-788.34373569670788</v>
      </c>
      <c r="R51" s="595">
        <f>'звіт 03.19-03.24'!Q51+'[9]побудинковий звіт'!R51+'[8]побудинковий звіт'!R51</f>
        <v>0</v>
      </c>
      <c r="S51" s="595">
        <f>'звіт 03.19-03.24'!R51+'[9]побудинковий звіт'!S51+'[8]побудинковий звіт'!S51</f>
        <v>0</v>
      </c>
      <c r="T51" s="116">
        <f t="shared" si="6"/>
        <v>0</v>
      </c>
      <c r="U51" s="595">
        <f>'звіт 03.19-03.24'!T51+'[9]побудинковий звіт'!U51+'[8]побудинковий звіт'!U51</f>
        <v>1565.7480277937534</v>
      </c>
      <c r="V51" s="595">
        <f>'звіт 03.19-03.24'!U51+'[9]побудинковий звіт'!V51+'[8]побудинковий звіт'!V51</f>
        <v>816.04507075326239</v>
      </c>
      <c r="W51" s="116">
        <f t="shared" si="7"/>
        <v>-749.70295704049101</v>
      </c>
      <c r="X51" s="595">
        <f>'звіт 03.19-03.24'!W51+'[9]побудинковий звіт'!X51+'[8]побудинковий звіт'!X51</f>
        <v>34641.273559620895</v>
      </c>
      <c r="Y51" s="595">
        <f>'звіт 03.19-03.24'!X51+'[9]побудинковий звіт'!Y51+'[8]побудинковий звіт'!Y51</f>
        <v>31465.205770057903</v>
      </c>
      <c r="Z51" s="116">
        <f t="shared" si="8"/>
        <v>-3176.0677895629924</v>
      </c>
      <c r="AA51" s="595">
        <f>'звіт 03.19-03.24'!Z51+'[9]побудинковий звіт'!AA51+'[8]побудинковий звіт'!AA51</f>
        <v>3182.8679999999999</v>
      </c>
      <c r="AB51" s="595">
        <f>'звіт 03.19-03.24'!AA51+'[9]побудинковий звіт'!AB51+'[8]побудинковий звіт'!AB51</f>
        <v>551.5484746989348</v>
      </c>
      <c r="AC51" s="116">
        <f t="shared" si="9"/>
        <v>-2631.3195253010654</v>
      </c>
      <c r="AD51" s="595">
        <f>'звіт 03.19-03.24'!AC51+'[9]побудинковий звіт'!AD51+'[8]побудинковий звіт'!AD51</f>
        <v>90330.700997965454</v>
      </c>
      <c r="AE51" s="595">
        <f>'звіт 03.19-03.24'!AD51+'[9]побудинковий звіт'!AE51+'[8]побудинковий звіт'!AE51</f>
        <v>99027.697906832676</v>
      </c>
      <c r="AF51" s="117">
        <f t="shared" si="10"/>
        <v>8696.9969088672224</v>
      </c>
      <c r="AG51" s="91">
        <f t="shared" si="11"/>
        <v>226117.3740613868</v>
      </c>
      <c r="AH51" s="92">
        <f t="shared" si="11"/>
        <v>227853.64876217351</v>
      </c>
      <c r="AI51" s="116">
        <f t="shared" si="12"/>
        <v>1736.2747007867147</v>
      </c>
      <c r="AJ51" s="595">
        <f>'звіт 03.19-03.24'!AI51+'[9]побудинковий звіт'!AJ51+'[8]побудинковий звіт'!AJ51</f>
        <v>0</v>
      </c>
      <c r="AK51" s="595">
        <f>'звіт 03.19-03.24'!AJ51+'[9]побудинковий звіт'!AK51+'[8]побудинковий звіт'!AK51</f>
        <v>0</v>
      </c>
      <c r="AL51" s="116">
        <f t="shared" si="13"/>
        <v>0</v>
      </c>
      <c r="AM51" s="595">
        <f>'звіт 03.19-03.24'!AL51+'[9]побудинковий звіт'!AM51+'[8]побудинковий звіт'!AM51</f>
        <v>0</v>
      </c>
      <c r="AN51" s="595">
        <f>'звіт 03.19-03.24'!AM51+'[9]побудинковий звіт'!AN51+'[8]побудинковий звіт'!AN51</f>
        <v>0</v>
      </c>
      <c r="AO51" s="116">
        <f t="shared" si="14"/>
        <v>0</v>
      </c>
      <c r="AP51" s="595">
        <f>'звіт 03.19-03.24'!AO51+'[9]побудинковий звіт'!AP51+'[8]побудинковий звіт'!AP51</f>
        <v>48314.091925541841</v>
      </c>
      <c r="AQ51" s="595">
        <f>'звіт 03.19-03.24'!AP51+'[9]побудинковий звіт'!AQ51+'[8]побудинковий звіт'!AQ51</f>
        <v>37454.347244354401</v>
      </c>
      <c r="AR51" s="116">
        <f t="shared" si="15"/>
        <v>-10859.74468118744</v>
      </c>
      <c r="AS51" s="595">
        <f>'звіт 03.19-03.24'!AR51+'[9]побудинковий звіт'!AS51+'[8]побудинковий звіт'!AS51</f>
        <v>191225.80108415836</v>
      </c>
      <c r="AT51" s="595">
        <f>'звіт 03.19-03.24'!AS51+'[9]побудинковий звіт'!AT51+'[8]побудинковий звіт'!AT51</f>
        <v>119072.14220791199</v>
      </c>
      <c r="AU51" s="118">
        <f t="shared" si="16"/>
        <v>-72153.658876246365</v>
      </c>
      <c r="AV51" s="595">
        <f>'звіт 03.19-03.24'!AU51+'[9]побудинковий звіт'!AV51+'[8]побудинковий звіт'!AV51</f>
        <v>14355.929525663252</v>
      </c>
      <c r="AW51" s="595">
        <f>'звіт 03.19-03.24'!AV51+'[9]побудинковий звіт'!AW51+'[8]побудинковий звіт'!AW51</f>
        <v>5361.2739728531824</v>
      </c>
      <c r="AX51" s="94">
        <f t="shared" si="17"/>
        <v>-8994.6555528100689</v>
      </c>
      <c r="AY51" s="595">
        <f>'звіт 03.19-03.24'!AX51+'[9]побудинковий звіт'!AY51+'[8]побудинковий звіт'!AY51</f>
        <v>20036.831397757916</v>
      </c>
      <c r="AZ51" s="595">
        <f>'звіт 03.19-03.24'!AY51+'[9]побудинковий звіт'!AZ51+'[8]побудинковий звіт'!AZ51</f>
        <v>10218.281234791431</v>
      </c>
      <c r="BA51" s="117">
        <f t="shared" si="18"/>
        <v>-9818.550162966485</v>
      </c>
      <c r="BB51" s="595">
        <f>'звіт 03.19-03.24'!BA51+'[9]побудинковий звіт'!BB51+'[8]побудинковий звіт'!BB51</f>
        <v>12153.402331492773</v>
      </c>
      <c r="BC51" s="595">
        <f>'звіт 03.19-03.24'!BB51+'[9]побудинковий звіт'!BC51+'[8]побудинковий звіт'!BC51</f>
        <v>13232.708730561984</v>
      </c>
      <c r="BD51" s="94">
        <f t="shared" si="19"/>
        <v>1079.3063990692117</v>
      </c>
      <c r="BE51" s="595">
        <f>'звіт 03.19-03.24'!BD51+'[9]побудинковий звіт'!BE51+'[8]побудинковий звіт'!BE51</f>
        <v>0</v>
      </c>
      <c r="BF51" s="595">
        <f>'звіт 03.19-03.24'!BE51+'[9]побудинковий звіт'!BF51+'[8]побудинковий звіт'!BF51</f>
        <v>0</v>
      </c>
      <c r="BG51" s="95">
        <f t="shared" si="20"/>
        <v>0</v>
      </c>
      <c r="BH51" s="595">
        <f>'звіт 03.19-03.24'!BG51+'[9]побудинковий звіт'!BH51+'[8]побудинковий звіт'!BH51</f>
        <v>922.81163091883468</v>
      </c>
      <c r="BI51" s="595">
        <f>'звіт 03.19-03.24'!BH51+'[9]побудинковий звіт'!BI51+'[8]побудинковий звіт'!BI51</f>
        <v>1088</v>
      </c>
      <c r="BJ51" s="94">
        <f t="shared" si="21"/>
        <v>165.18836908116532</v>
      </c>
      <c r="BK51" s="595">
        <f>'звіт 03.19-03.24'!BJ51+'[9]побудинковий звіт'!BK51+'[8]побудинковий звіт'!BK51</f>
        <v>9517.7258036132007</v>
      </c>
      <c r="BL51" s="595">
        <f>'звіт 03.19-03.24'!BK51+'[9]побудинковий звіт'!BL51+'[8]побудинковий звіт'!BL51</f>
        <v>34077.120107822542</v>
      </c>
      <c r="BM51" s="95">
        <f t="shared" si="22"/>
        <v>24559.394304209341</v>
      </c>
      <c r="BN51" s="595">
        <f>'звіт 03.19-03.24'!BM51+'[9]побудинковий звіт'!BN51+'[8]побудинковий звіт'!BN51</f>
        <v>1082.6564288570955</v>
      </c>
      <c r="BO51" s="595">
        <f>'звіт 03.19-03.24'!BN51+'[9]побудинковий звіт'!BO51+'[8]побудинковий звіт'!BO51</f>
        <v>3552</v>
      </c>
      <c r="BP51" s="94">
        <f t="shared" si="23"/>
        <v>2469.3435711429047</v>
      </c>
      <c r="BQ51" s="91">
        <f t="shared" si="24"/>
        <v>58069.357118303073</v>
      </c>
      <c r="BR51" s="96">
        <f t="shared" si="24"/>
        <v>67529.384046029139</v>
      </c>
      <c r="BS51" s="94">
        <f t="shared" si="25"/>
        <v>9460.0269277260668</v>
      </c>
      <c r="BT51" s="595">
        <f>'звіт 03.19-03.24'!BS51+'[9]побудинковий звіт'!BT51+'[8]побудинковий звіт'!BT51</f>
        <v>183955.81277022057</v>
      </c>
      <c r="BU51" s="595">
        <f>'звіт 03.19-03.24'!BT51+'[9]побудинковий звіт'!BU51+'[8]побудинковий звіт'!BU51</f>
        <v>274679.92296938325</v>
      </c>
      <c r="BV51" s="116">
        <f t="shared" si="26"/>
        <v>90724.110199162678</v>
      </c>
      <c r="BW51" s="595">
        <f>'звіт 03.19-03.24'!BV51+'[9]побудинковий звіт'!BW51+'[8]побудинковий звіт'!BW51</f>
        <v>75537.477138599847</v>
      </c>
      <c r="BX51" s="595">
        <f>'звіт 03.19-03.24'!BW51+'[9]побудинковий звіт'!BX51+'[8]побудинковий звіт'!BX51</f>
        <v>83930.01942070447</v>
      </c>
      <c r="BY51" s="116">
        <f t="shared" si="27"/>
        <v>8392.5422821046232</v>
      </c>
      <c r="BZ51" s="595">
        <f>'звіт 03.19-03.24'!BY51+'[9]побудинковий звіт'!BZ51+'[8]побудинковий звіт'!BZ51</f>
        <v>84075.971181936722</v>
      </c>
      <c r="CA51" s="595">
        <f>'звіт 03.19-03.24'!BZ51+'[9]побудинковий звіт'!CA51+'[8]побудинковий звіт'!CA51</f>
        <v>44413.387336895357</v>
      </c>
      <c r="CB51" s="116">
        <f t="shared" si="28"/>
        <v>-39662.583845041365</v>
      </c>
      <c r="CC51" s="595">
        <f>'звіт 03.19-03.24'!CB51+'[9]побудинковий звіт'!CC51+'[8]побудинковий звіт'!CC51</f>
        <v>9254.1347451954389</v>
      </c>
      <c r="CD51" s="595">
        <f>'звіт 03.19-03.24'!CC51+'[9]побудинковий звіт'!CD51+'[8]побудинковий звіт'!CD51</f>
        <v>9421.2749565756276</v>
      </c>
      <c r="CE51" s="116">
        <f t="shared" si="29"/>
        <v>167.1402113801887</v>
      </c>
      <c r="CF51" s="595">
        <f>'звіт 03.19-03.24'!CE51+'[9]побудинковий звіт'!CF51+'[8]побудинковий звіт'!CF51</f>
        <v>1138.2982790575213</v>
      </c>
      <c r="CG51" s="595">
        <f>'звіт 03.19-03.24'!CF51+'[9]побудинковий звіт'!CG51+'[8]побудинковий звіт'!CG51</f>
        <v>0</v>
      </c>
      <c r="CH51" s="116">
        <f t="shared" si="30"/>
        <v>-1138.2982790575213</v>
      </c>
      <c r="CI51" s="595">
        <f>'звіт 03.19-03.24'!CH51+'[9]побудинковий звіт'!CI51+'[8]побудинковий звіт'!CI51</f>
        <v>49439.522254344934</v>
      </c>
      <c r="CJ51" s="595">
        <f>'звіт 03.19-03.24'!CI51+'[9]побудинковий звіт'!CJ51+'[8]побудинковий звіт'!CJ51</f>
        <v>58281.647418251887</v>
      </c>
      <c r="CK51" s="116">
        <f t="shared" si="31"/>
        <v>8842.1251639069524</v>
      </c>
      <c r="CL51" s="595">
        <f>'звіт 03.19-03.24'!CK51+'[9]побудинковий звіт'!CL51+'[8]побудинковий звіт'!CL51</f>
        <v>0</v>
      </c>
      <c r="CM51" s="595">
        <f>'звіт 03.19-03.24'!CL51+'[9]побудинковий звіт'!CM51+'[8]побудинковий звіт'!CM51</f>
        <v>0</v>
      </c>
      <c r="CN51" s="116">
        <f t="shared" si="32"/>
        <v>0</v>
      </c>
      <c r="CO51" s="88">
        <f t="shared" si="33"/>
        <v>49439.522254344934</v>
      </c>
      <c r="CP51" s="96">
        <f t="shared" si="33"/>
        <v>58281.647418251887</v>
      </c>
      <c r="CQ51" s="116">
        <f t="shared" si="34"/>
        <v>8842.1251639069524</v>
      </c>
      <c r="CR51" s="119">
        <f t="shared" si="45"/>
        <v>927127.84055874497</v>
      </c>
      <c r="CS51" s="96">
        <f t="shared" si="45"/>
        <v>922635.77436227957</v>
      </c>
      <c r="CT51" s="116">
        <f t="shared" si="35"/>
        <v>-4492.0661964653991</v>
      </c>
      <c r="CU51" s="91">
        <f t="shared" si="36"/>
        <v>1112553.4086704939</v>
      </c>
      <c r="CV51" s="98">
        <f t="shared" si="36"/>
        <v>1107162.9292347354</v>
      </c>
      <c r="CW51" s="117">
        <f t="shared" si="37"/>
        <v>-5390.4794357584324</v>
      </c>
      <c r="CX51" s="595">
        <f>'звіт 03.19-03.24'!CW51+'[9]побудинковий звіт'!CX51+'[8]побудинковий звіт'!CX51</f>
        <v>74716.890592849319</v>
      </c>
      <c r="CY51" s="595">
        <f>'звіт 03.19-03.24'!CX51+'[9]побудинковий звіт'!CY51+'[8]побудинковий звіт'!CY51</f>
        <v>80107.370028607897</v>
      </c>
      <c r="CZ51" s="116">
        <f t="shared" si="38"/>
        <v>5390.4794357585779</v>
      </c>
      <c r="DA51" s="99">
        <f>'[8]побудинковий звіт'!DA51</f>
        <v>-5390.4794357586361</v>
      </c>
      <c r="DB51" s="8">
        <v>2</v>
      </c>
      <c r="DC51" s="365">
        <f>'[8]побудинковий звіт'!DC51</f>
        <v>48894.55</v>
      </c>
      <c r="DD51" s="365">
        <f>'[8]побудинковий звіт'!DD51</f>
        <v>8841.39</v>
      </c>
      <c r="DE51" s="365">
        <f>'[8]побудинковий звіт'!DE51</f>
        <v>31607.97</v>
      </c>
      <c r="DF51" s="365">
        <f>'[8]побудинковий звіт'!DF51</f>
        <v>5941.1299999999992</v>
      </c>
      <c r="DG51" s="101">
        <v>22128.260137070669</v>
      </c>
      <c r="DH51" s="296">
        <v>5</v>
      </c>
      <c r="DI51" s="103">
        <f>'[8]побудинковий звіт'!DK51</f>
        <v>6.6776522031901235</v>
      </c>
      <c r="DJ51" s="103">
        <f>'[8]побудинковий звіт'!DL51</f>
        <v>0</v>
      </c>
      <c r="DK51" s="103">
        <f>'[8]побудинковий звіт'!DM51</f>
        <v>6.0320726812496259</v>
      </c>
      <c r="DL51" s="104">
        <f t="shared" si="50"/>
        <v>17277.757310534125</v>
      </c>
      <c r="DM51" s="104">
        <f t="shared" si="51"/>
        <v>2900.2205451448199</v>
      </c>
      <c r="DN51" s="105">
        <f t="shared" si="39"/>
        <v>20177.977855678946</v>
      </c>
      <c r="DO51" s="2"/>
      <c r="DP51" s="104">
        <f>'[10]побудинковий звіт'!DR51</f>
        <v>17277.900000000001</v>
      </c>
      <c r="DQ51" s="104">
        <f>'[10]побудинковий звіт'!DS51</f>
        <v>2900.26</v>
      </c>
      <c r="DR51" s="104">
        <f t="shared" si="40"/>
        <v>20178.160000000003</v>
      </c>
      <c r="DS51" s="106"/>
      <c r="DT51" s="104"/>
      <c r="DU51" s="479">
        <f>'звіт 03.19-03.24'!DV51+'[9]побудинковий звіт'!DW51+'[8]побудинковий звіт'!DW51</f>
        <v>4140.4799999999996</v>
      </c>
      <c r="DV51" s="2">
        <f>'[9]побудинковий звіт'!DX51+'[8]побудинковий звіт'!DX51</f>
        <v>0</v>
      </c>
      <c r="DW51" s="77">
        <f t="shared" si="41"/>
        <v>299154.1898429537</v>
      </c>
      <c r="DX51" s="77">
        <f t="shared" si="42"/>
        <v>223921.83150472934</v>
      </c>
      <c r="DY51" s="427">
        <f t="shared" si="43"/>
        <v>37549.1</v>
      </c>
      <c r="DZ51" s="161">
        <f>'[10]побудинковий звіт'!DY51</f>
        <v>4965.4112883152238</v>
      </c>
      <c r="EB51" s="110">
        <v>26932</v>
      </c>
      <c r="EC51" s="111">
        <f t="shared" si="44"/>
        <v>49060.260137070669</v>
      </c>
      <c r="EE51" s="112">
        <v>25117.032458931499</v>
      </c>
      <c r="EG51" s="99">
        <v>410.36224518262316</v>
      </c>
    </row>
    <row r="52" spans="1:137" ht="19.95" customHeight="1" x14ac:dyDescent="0.3">
      <c r="A52" s="81">
        <v>150000971</v>
      </c>
      <c r="B52" s="82" t="s">
        <v>110</v>
      </c>
      <c r="C52" s="114" t="s">
        <v>111</v>
      </c>
      <c r="D52" s="114" t="s">
        <v>111</v>
      </c>
      <c r="E52" s="84">
        <f t="shared" si="2"/>
        <v>1469.4299999999998</v>
      </c>
      <c r="F52" s="597">
        <f>'[8]побудинковий звіт'!F52</f>
        <v>1103.3</v>
      </c>
      <c r="G52" s="104">
        <f>'[8]побудинковий звіт'!G52</f>
        <v>0</v>
      </c>
      <c r="H52" s="598">
        <f>'[8]побудинковий звіт'!H52</f>
        <v>366.12999999999994</v>
      </c>
      <c r="I52" s="595">
        <f>'звіт 03.19-03.24'!H52+'[9]побудинковий звіт'!I52+'[8]побудинковий звіт'!I52</f>
        <v>40252.65442352173</v>
      </c>
      <c r="J52" s="595">
        <f>'звіт 03.19-03.24'!I52+'[9]побудинковий звіт'!J52+'[8]побудинковий звіт'!J52</f>
        <v>40103.192814534399</v>
      </c>
      <c r="K52" s="116">
        <f t="shared" si="3"/>
        <v>-149.46160898733069</v>
      </c>
      <c r="L52" s="595">
        <f>'звіт 03.19-03.24'!K52+'[9]побудинковий звіт'!L52+'[8]побудинковий звіт'!L52</f>
        <v>8363.9096137700726</v>
      </c>
      <c r="M52" s="595">
        <f>'звіт 03.19-03.24'!L52+'[9]побудинковий звіт'!M52+'[8]побудинковий звіт'!M52</f>
        <v>8298.795552882646</v>
      </c>
      <c r="N52" s="116">
        <f t="shared" si="4"/>
        <v>-65.114060887426604</v>
      </c>
      <c r="O52" s="595">
        <f>'звіт 03.19-03.24'!N52+'[9]побудинковий звіт'!O52+'[8]побудинковий звіт'!O52</f>
        <v>14366.992374477952</v>
      </c>
      <c r="P52" s="595">
        <f>'звіт 03.19-03.24'!O52+'[9]побудинковий звіт'!P52+'[8]побудинковий звіт'!P52</f>
        <v>13922.338304825538</v>
      </c>
      <c r="Q52" s="116">
        <f t="shared" si="5"/>
        <v>-444.65406965241345</v>
      </c>
      <c r="R52" s="595">
        <f>'звіт 03.19-03.24'!Q52+'[9]побудинковий звіт'!R52+'[8]побудинковий звіт'!R52</f>
        <v>0</v>
      </c>
      <c r="S52" s="595">
        <f>'звіт 03.19-03.24'!R52+'[9]побудинковий звіт'!S52+'[8]побудинковий звіт'!S52</f>
        <v>0</v>
      </c>
      <c r="T52" s="116">
        <f t="shared" si="6"/>
        <v>0</v>
      </c>
      <c r="U52" s="595">
        <f>'звіт 03.19-03.24'!T52+'[9]побудинковий звіт'!U52+'[8]побудинковий звіт'!U52</f>
        <v>939.44881667625202</v>
      </c>
      <c r="V52" s="595">
        <f>'звіт 03.19-03.24'!U52+'[9]побудинковий звіт'!V52+'[8]побудинковий звіт'!V52</f>
        <v>489.62704245195749</v>
      </c>
      <c r="W52" s="116">
        <f t="shared" si="7"/>
        <v>-449.82177422429453</v>
      </c>
      <c r="X52" s="595">
        <f>'звіт 03.19-03.24'!W52+'[9]побудинковий звіт'!X52+'[8]побудинковий звіт'!X52</f>
        <v>26056.915630377167</v>
      </c>
      <c r="Y52" s="595">
        <f>'звіт 03.19-03.24'!X52+'[9]побудинковий звіт'!Y52+'[8]побудинковий звіт'!Y52</f>
        <v>22029.918469164466</v>
      </c>
      <c r="Z52" s="116">
        <f t="shared" si="8"/>
        <v>-4026.997161212701</v>
      </c>
      <c r="AA52" s="595">
        <f>'звіт 03.19-03.24'!Z52+'[9]побудинковий звіт'!AA52+'[8]побудинковий звіт'!AA52</f>
        <v>1526.1804000000002</v>
      </c>
      <c r="AB52" s="595">
        <f>'звіт 03.19-03.24'!AA52+'[9]побудинковий звіт'!AB52+'[8]побудинковий звіт'!AB52</f>
        <v>0</v>
      </c>
      <c r="AC52" s="116">
        <f t="shared" si="9"/>
        <v>-1526.1804000000002</v>
      </c>
      <c r="AD52" s="595">
        <f>'звіт 03.19-03.24'!AC52+'[9]побудинковий звіт'!AD52+'[8]побудинковий звіт'!AD52</f>
        <v>44520.447126884319</v>
      </c>
      <c r="AE52" s="595">
        <f>'звіт 03.19-03.24'!AD52+'[9]побудинковий звіт'!AE52+'[8]побудинковий звіт'!AE52</f>
        <v>48137.318366379914</v>
      </c>
      <c r="AF52" s="117">
        <f t="shared" si="10"/>
        <v>3616.8712394955946</v>
      </c>
      <c r="AG52" s="91">
        <f t="shared" si="11"/>
        <v>136026.54838570749</v>
      </c>
      <c r="AH52" s="92">
        <f t="shared" si="11"/>
        <v>132981.19055023891</v>
      </c>
      <c r="AI52" s="116">
        <f t="shared" si="12"/>
        <v>-3045.3578354685742</v>
      </c>
      <c r="AJ52" s="595">
        <f>'звіт 03.19-03.24'!AI52+'[9]побудинковий звіт'!AJ52+'[8]побудинковий звіт'!AJ52</f>
        <v>0</v>
      </c>
      <c r="AK52" s="595">
        <f>'звіт 03.19-03.24'!AJ52+'[9]побудинковий звіт'!AK52+'[8]побудинковий звіт'!AK52</f>
        <v>0</v>
      </c>
      <c r="AL52" s="116">
        <f t="shared" si="13"/>
        <v>0</v>
      </c>
      <c r="AM52" s="595">
        <f>'звіт 03.19-03.24'!AL52+'[9]побудинковий звіт'!AM52+'[8]побудинковий звіт'!AM52</f>
        <v>0</v>
      </c>
      <c r="AN52" s="595">
        <f>'звіт 03.19-03.24'!AM52+'[9]побудинковий звіт'!AN52+'[8]побудинковий звіт'!AN52</f>
        <v>0</v>
      </c>
      <c r="AO52" s="116">
        <f t="shared" si="14"/>
        <v>0</v>
      </c>
      <c r="AP52" s="595">
        <f>'звіт 03.19-03.24'!AO52+'[9]побудинковий звіт'!AP52+'[8]побудинковий звіт'!AP52</f>
        <v>25958.257628924788</v>
      </c>
      <c r="AQ52" s="595">
        <f>'звіт 03.19-03.24'!AP52+'[9]побудинковий звіт'!AQ52+'[8]побудинковий звіт'!AQ52</f>
        <v>21011.929923251071</v>
      </c>
      <c r="AR52" s="116">
        <f t="shared" si="15"/>
        <v>-4946.327705673717</v>
      </c>
      <c r="AS52" s="595">
        <f>'звіт 03.19-03.24'!AR52+'[9]побудинковий звіт'!AS52+'[8]побудинковий звіт'!AS52</f>
        <v>146477.95332986492</v>
      </c>
      <c r="AT52" s="595">
        <f>'звіт 03.19-03.24'!AS52+'[9]побудинковий звіт'!AT52+'[8]побудинковий звіт'!AT52</f>
        <v>188789.69935071698</v>
      </c>
      <c r="AU52" s="118">
        <f t="shared" si="16"/>
        <v>42311.746020852064</v>
      </c>
      <c r="AV52" s="595">
        <f>'звіт 03.19-03.24'!AU52+'[9]побудинковий звіт'!AV52+'[8]побудинковий звіт'!AV52</f>
        <v>10035.91426592294</v>
      </c>
      <c r="AW52" s="595">
        <f>'звіт 03.19-03.24'!AV52+'[9]побудинковий звіт'!AW52+'[8]побудинковий звіт'!AW52</f>
        <v>1908</v>
      </c>
      <c r="AX52" s="94">
        <f t="shared" si="17"/>
        <v>-8127.9142659229401</v>
      </c>
      <c r="AY52" s="595">
        <f>'звіт 03.19-03.24'!AX52+'[9]побудинковий звіт'!AY52+'[8]побудинковий звіт'!AY52</f>
        <v>13502.38585195733</v>
      </c>
      <c r="AZ52" s="595">
        <f>'звіт 03.19-03.24'!AY52+'[9]побудинковий звіт'!AZ52+'[8]побудинковий звіт'!AZ52</f>
        <v>4965</v>
      </c>
      <c r="BA52" s="117">
        <f t="shared" si="18"/>
        <v>-8537.3858519573296</v>
      </c>
      <c r="BB52" s="595">
        <f>'звіт 03.19-03.24'!BA52+'[9]побудинковий звіт'!BB52+'[8]побудинковий звіт'!BB52</f>
        <v>5166.5877928547388</v>
      </c>
      <c r="BC52" s="595">
        <f>'звіт 03.19-03.24'!BB52+'[9]побудинковий звіт'!BC52+'[8]побудинковий звіт'!BC52</f>
        <v>0</v>
      </c>
      <c r="BD52" s="94">
        <f t="shared" si="19"/>
        <v>-5166.5877928547388</v>
      </c>
      <c r="BE52" s="595">
        <f>'звіт 03.19-03.24'!BD52+'[9]побудинковий звіт'!BE52+'[8]побудинковий звіт'!BE52</f>
        <v>0</v>
      </c>
      <c r="BF52" s="595">
        <f>'звіт 03.19-03.24'!BE52+'[9]побудинковий звіт'!BF52+'[8]побудинковий звіт'!BF52</f>
        <v>0</v>
      </c>
      <c r="BG52" s="95">
        <f t="shared" si="20"/>
        <v>0</v>
      </c>
      <c r="BH52" s="595">
        <f>'звіт 03.19-03.24'!BG52+'[9]побудинковий звіт'!BH52+'[8]побудинковий звіт'!BH52</f>
        <v>553.6869785513004</v>
      </c>
      <c r="BI52" s="595">
        <f>'звіт 03.19-03.24'!BH52+'[9]побудинковий звіт'!BI52+'[8]побудинковий звіт'!BI52</f>
        <v>774.76073821739612</v>
      </c>
      <c r="BJ52" s="94">
        <f t="shared" si="21"/>
        <v>221.07375966609573</v>
      </c>
      <c r="BK52" s="595">
        <f>'звіт 03.19-03.24'!BJ52+'[9]побудинковий звіт'!BK52+'[8]побудинковий звіт'!BK52</f>
        <v>7822.2662718216561</v>
      </c>
      <c r="BL52" s="595">
        <f>'звіт 03.19-03.24'!BK52+'[9]побудинковий звіт'!BL52+'[8]побудинковий звіт'!BL52</f>
        <v>15620.242100293119</v>
      </c>
      <c r="BM52" s="95">
        <f t="shared" si="22"/>
        <v>7797.9758284714626</v>
      </c>
      <c r="BN52" s="595">
        <f>'звіт 03.19-03.24'!BM52+'[9]побудинковий звіт'!BN52+'[8]побудинковий звіт'!BN52</f>
        <v>668.48452885709571</v>
      </c>
      <c r="BO52" s="595">
        <f>'звіт 03.19-03.24'!BN52+'[9]побудинковий звіт'!BO52+'[8]побудинковий звіт'!BO52</f>
        <v>2300</v>
      </c>
      <c r="BP52" s="94">
        <f t="shared" si="23"/>
        <v>1631.5154711429043</v>
      </c>
      <c r="BQ52" s="91">
        <f t="shared" si="24"/>
        <v>37749.325689965059</v>
      </c>
      <c r="BR52" s="96">
        <f t="shared" si="24"/>
        <v>25568.002838510514</v>
      </c>
      <c r="BS52" s="94">
        <f t="shared" si="25"/>
        <v>-12181.322851454544</v>
      </c>
      <c r="BT52" s="595">
        <f>'звіт 03.19-03.24'!BS52+'[9]побудинковий звіт'!BT52+'[8]побудинковий звіт'!BT52</f>
        <v>87385.576776832924</v>
      </c>
      <c r="BU52" s="595">
        <f>'звіт 03.19-03.24'!BT52+'[9]побудинковий звіт'!BU52+'[8]побудинковий звіт'!BU52</f>
        <v>120062.77571215137</v>
      </c>
      <c r="BV52" s="116">
        <f t="shared" si="26"/>
        <v>32677.198935318447</v>
      </c>
      <c r="BW52" s="595">
        <f>'звіт 03.19-03.24'!BV52+'[9]побудинковий звіт'!BW52+'[8]побудинковий звіт'!BW52</f>
        <v>85679.587679973134</v>
      </c>
      <c r="BX52" s="595">
        <f>'звіт 03.19-03.24'!BW52+'[9]побудинковий звіт'!BX52+'[8]побудинковий звіт'!BX52</f>
        <v>91977.295163575298</v>
      </c>
      <c r="BY52" s="116">
        <f t="shared" si="27"/>
        <v>6297.7074836021638</v>
      </c>
      <c r="BZ52" s="595">
        <f>'звіт 03.19-03.24'!BY52+'[9]побудинковий звіт'!BZ52+'[8]побудинковий звіт'!BZ52</f>
        <v>37344.464558435269</v>
      </c>
      <c r="CA52" s="595">
        <f>'звіт 03.19-03.24'!BZ52+'[9]побудинковий звіт'!CA52+'[8]побудинковий звіт'!CA52</f>
        <v>21946.379349864917</v>
      </c>
      <c r="CB52" s="116">
        <f t="shared" si="28"/>
        <v>-15398.085208570352</v>
      </c>
      <c r="CC52" s="595">
        <f>'звіт 03.19-03.24'!CB52+'[9]побудинковий звіт'!CC52+'[8]побудинковий звіт'!CC52</f>
        <v>13097.135909743491</v>
      </c>
      <c r="CD52" s="595">
        <f>'звіт 03.19-03.24'!CC52+'[9]побудинковий звіт'!CD52+'[8]побудинковий звіт'!CD52</f>
        <v>13333.685098263371</v>
      </c>
      <c r="CE52" s="116">
        <f t="shared" si="29"/>
        <v>236.54918851988077</v>
      </c>
      <c r="CF52" s="595">
        <f>'звіт 03.19-03.24'!CE52+'[9]побудинковий звіт'!CF52+'[8]побудинковий звіт'!CF52</f>
        <v>1611.0039109149177</v>
      </c>
      <c r="CG52" s="595">
        <f>'звіт 03.19-03.24'!CF52+'[9]побудинковий звіт'!CG52+'[8]побудинковий звіт'!CG52</f>
        <v>0</v>
      </c>
      <c r="CH52" s="116">
        <f t="shared" si="30"/>
        <v>-1611.0039109149177</v>
      </c>
      <c r="CI52" s="595">
        <f>'звіт 03.19-03.24'!CH52+'[9]побудинковий звіт'!CI52+'[8]побудинковий звіт'!CI52</f>
        <v>24921.521077049638</v>
      </c>
      <c r="CJ52" s="595">
        <f>'звіт 03.19-03.24'!CI52+'[9]побудинковий звіт'!CJ52+'[8]побудинковий звіт'!CJ52</f>
        <v>18775.679959659192</v>
      </c>
      <c r="CK52" s="116">
        <f t="shared" si="31"/>
        <v>-6145.841117390446</v>
      </c>
      <c r="CL52" s="595">
        <f>'звіт 03.19-03.24'!CK52+'[9]побудинковий звіт'!CL52+'[8]побудинковий звіт'!CL52</f>
        <v>0</v>
      </c>
      <c r="CM52" s="595">
        <f>'звіт 03.19-03.24'!CL52+'[9]побудинковий звіт'!CM52+'[8]побудинковий звіт'!CM52</f>
        <v>0</v>
      </c>
      <c r="CN52" s="116">
        <f t="shared" si="32"/>
        <v>0</v>
      </c>
      <c r="CO52" s="88">
        <f t="shared" si="33"/>
        <v>24921.521077049638</v>
      </c>
      <c r="CP52" s="96">
        <f t="shared" si="33"/>
        <v>18775.679959659192</v>
      </c>
      <c r="CQ52" s="116">
        <f t="shared" si="34"/>
        <v>-6145.841117390446</v>
      </c>
      <c r="CR52" s="119">
        <f t="shared" si="45"/>
        <v>596251.37494741159</v>
      </c>
      <c r="CS52" s="96">
        <f t="shared" si="45"/>
        <v>634446.63794623164</v>
      </c>
      <c r="CT52" s="116">
        <f t="shared" si="35"/>
        <v>38195.26299882005</v>
      </c>
      <c r="CU52" s="91">
        <f t="shared" si="36"/>
        <v>715501.64993689384</v>
      </c>
      <c r="CV52" s="98">
        <f t="shared" si="36"/>
        <v>761335.96553547797</v>
      </c>
      <c r="CW52" s="117">
        <f t="shared" si="37"/>
        <v>45834.315598584129</v>
      </c>
      <c r="CX52" s="595">
        <f>'звіт 03.19-03.24'!CW52+'[9]побудинковий звіт'!CX52+'[8]побудинковий звіт'!CX52</f>
        <v>25067.513697612965</v>
      </c>
      <c r="CY52" s="595">
        <f>'звіт 03.19-03.24'!CX52+'[9]побудинковий звіт'!CY52+'[8]побудинковий звіт'!CY52</f>
        <v>-20766.801900970997</v>
      </c>
      <c r="CZ52" s="116">
        <f t="shared" si="38"/>
        <v>-45834.315598583962</v>
      </c>
      <c r="DA52" s="99">
        <f>'[8]побудинковий звіт'!DA52</f>
        <v>45834.315598583999</v>
      </c>
      <c r="DB52" s="8">
        <v>2</v>
      </c>
      <c r="DC52" s="365">
        <f>'[8]побудинковий звіт'!DC52</f>
        <v>23848.57</v>
      </c>
      <c r="DD52" s="365">
        <f>'[8]побудинковий звіт'!DD52</f>
        <v>13202.16</v>
      </c>
      <c r="DE52" s="365">
        <f>'[8]побудинковий звіт'!DE52</f>
        <v>14049.74</v>
      </c>
      <c r="DF52" s="365">
        <f>'[8]побудинковий звіт'!DF52</f>
        <v>10546.22</v>
      </c>
      <c r="DG52" s="101">
        <v>-33261.525089854666</v>
      </c>
      <c r="DH52" s="296">
        <v>3</v>
      </c>
      <c r="DI52" s="103">
        <f>'[8]побудинковий звіт'!DK52</f>
        <v>8.8813904627161158</v>
      </c>
      <c r="DJ52" s="103">
        <f>'[8]побудинковий звіт'!DL52</f>
        <v>0</v>
      </c>
      <c r="DK52" s="103">
        <f>'[8]побудинковий звіт'!DM52</f>
        <v>7.2541369430279943</v>
      </c>
      <c r="DL52" s="104">
        <f t="shared" si="50"/>
        <v>9798.8380975146902</v>
      </c>
      <c r="DM52" s="104">
        <f t="shared" si="51"/>
        <v>2655.9571589508391</v>
      </c>
      <c r="DN52" s="105">
        <f t="shared" si="39"/>
        <v>12454.79525646553</v>
      </c>
      <c r="DO52" s="2"/>
      <c r="DP52" s="104">
        <f>'[10]побудинковий звіт'!DR52</f>
        <v>9798.83</v>
      </c>
      <c r="DQ52" s="104">
        <f>'[10]побудинковий звіт'!DS52</f>
        <v>2655.94</v>
      </c>
      <c r="DR52" s="104">
        <f t="shared" si="40"/>
        <v>12454.77</v>
      </c>
      <c r="DS52" s="106"/>
      <c r="DT52" s="104"/>
      <c r="DU52" s="479">
        <f>'звіт 03.19-03.24'!DV52+'[9]побудинковий звіт'!DW52+'[8]побудинковий звіт'!DW52</f>
        <v>4283.88</v>
      </c>
      <c r="DV52" s="2">
        <f>'[9]побудинковий звіт'!DX52+'[8]побудинковий звіт'!DX52</f>
        <v>0</v>
      </c>
      <c r="DW52" s="77">
        <f t="shared" si="41"/>
        <v>221072.734823796</v>
      </c>
      <c r="DX52" s="77">
        <f t="shared" si="42"/>
        <v>257229.24262707299</v>
      </c>
      <c r="DY52" s="427">
        <f t="shared" si="43"/>
        <v>24595.96</v>
      </c>
      <c r="DZ52" s="161">
        <f>'[10]побудинковий звіт'!DY52</f>
        <v>4068.5469849642627</v>
      </c>
      <c r="EB52" s="110">
        <v>20819</v>
      </c>
      <c r="EC52" s="111">
        <f t="shared" si="44"/>
        <v>-12442.525089854666</v>
      </c>
      <c r="EE52" s="112">
        <v>-45317.409498198729</v>
      </c>
      <c r="EG52" s="99">
        <v>-17636.247256354312</v>
      </c>
    </row>
    <row r="53" spans="1:137" ht="19.95" customHeight="1" x14ac:dyDescent="0.3">
      <c r="A53" s="81">
        <v>150000991</v>
      </c>
      <c r="B53" s="82" t="s">
        <v>112</v>
      </c>
      <c r="C53" s="114" t="s">
        <v>113</v>
      </c>
      <c r="D53" s="114" t="s">
        <v>113</v>
      </c>
      <c r="E53" s="84">
        <f t="shared" si="2"/>
        <v>4089.1</v>
      </c>
      <c r="F53" s="597">
        <f>'[8]побудинковий звіт'!F53</f>
        <v>4089.1</v>
      </c>
      <c r="G53" s="104">
        <f>'[8]побудинковий звіт'!G53</f>
        <v>442.1</v>
      </c>
      <c r="H53" s="598">
        <f>'[8]побудинковий звіт'!H53</f>
        <v>0</v>
      </c>
      <c r="I53" s="595">
        <f>'звіт 03.19-03.24'!H53+'[9]побудинковий звіт'!I53+'[8]побудинковий звіт'!I53</f>
        <v>68442.941123371711</v>
      </c>
      <c r="J53" s="595">
        <f>'звіт 03.19-03.24'!I53+'[9]побудинковий звіт'!J53+'[8]побудинковий звіт'!J53</f>
        <v>66873.328583799506</v>
      </c>
      <c r="K53" s="116">
        <f t="shared" si="3"/>
        <v>-1569.6125395722047</v>
      </c>
      <c r="L53" s="595">
        <f>'звіт 03.19-03.24'!K53+'[9]побудинковий звіт'!L53+'[8]побудинковий звіт'!L53</f>
        <v>11356.572086367401</v>
      </c>
      <c r="M53" s="595">
        <f>'звіт 03.19-03.24'!L53+'[9]побудинковий звіт'!M53+'[8]побудинковий звіт'!M53</f>
        <v>11115.170648251114</v>
      </c>
      <c r="N53" s="116">
        <f t="shared" si="4"/>
        <v>-241.40143811628695</v>
      </c>
      <c r="O53" s="595">
        <f>'звіт 03.19-03.24'!N53+'[9]побудинковий звіт'!O53+'[8]побудинковий звіт'!O53</f>
        <v>22193.96638464924</v>
      </c>
      <c r="P53" s="595">
        <f>'звіт 03.19-03.24'!O53+'[9]побудинковий звіт'!P53+'[8]побудинковий звіт'!P53</f>
        <v>22558.358615020697</v>
      </c>
      <c r="Q53" s="116">
        <f t="shared" si="5"/>
        <v>364.39223037145712</v>
      </c>
      <c r="R53" s="595">
        <f>'звіт 03.19-03.24'!Q53+'[9]побудинковий звіт'!R53+'[8]побудинковий звіт'!R53</f>
        <v>5146.0899743148839</v>
      </c>
      <c r="S53" s="595">
        <f>'звіт 03.19-03.24'!R53+'[9]побудинковий звіт'!S53+'[8]побудинковий звіт'!S53</f>
        <v>5226.7325117525352</v>
      </c>
      <c r="T53" s="116">
        <f t="shared" si="6"/>
        <v>80.642537437651299</v>
      </c>
      <c r="U53" s="595">
        <f>'звіт 03.19-03.24'!T53+'[9]побудинковий звіт'!U53+'[8]побудинковий звіт'!U53</f>
        <v>4330.3845928843712</v>
      </c>
      <c r="V53" s="595">
        <f>'звіт 03.19-03.24'!U53+'[9]побудинковий звіт'!V53+'[8]побудинковий звіт'!V53</f>
        <v>3180.3608275181005</v>
      </c>
      <c r="W53" s="116">
        <f t="shared" si="7"/>
        <v>-1150.0237653662707</v>
      </c>
      <c r="X53" s="595">
        <f>'звіт 03.19-03.24'!W53+'[9]побудинковий звіт'!X53+'[8]побудинковий звіт'!X53</f>
        <v>39897.324567860218</v>
      </c>
      <c r="Y53" s="595">
        <f>'звіт 03.19-03.24'!X53+'[9]побудинковий звіт'!Y53+'[8]побудинковий звіт'!Y53</f>
        <v>40579.413554306579</v>
      </c>
      <c r="Z53" s="116">
        <f t="shared" si="8"/>
        <v>682.08898644636065</v>
      </c>
      <c r="AA53" s="595">
        <f>'звіт 03.19-03.24'!Z53+'[9]побудинковий звіт'!AA53+'[8]побудинковий звіт'!AA53</f>
        <v>2202.8759999999997</v>
      </c>
      <c r="AB53" s="595">
        <f>'звіт 03.19-03.24'!AA53+'[9]побудинковий звіт'!AB53+'[8]побудинковий звіт'!AB53</f>
        <v>0</v>
      </c>
      <c r="AC53" s="116">
        <f t="shared" si="9"/>
        <v>-2202.8759999999997</v>
      </c>
      <c r="AD53" s="595">
        <f>'звіт 03.19-03.24'!AC53+'[9]побудинковий звіт'!AD53+'[8]побудинковий звіт'!AD53</f>
        <v>104211.97258522369</v>
      </c>
      <c r="AE53" s="595">
        <f>'звіт 03.19-03.24'!AD53+'[9]побудинковий звіт'!AE53+'[8]побудинковий звіт'!AE53</f>
        <v>114273.38439848364</v>
      </c>
      <c r="AF53" s="117">
        <f t="shared" si="10"/>
        <v>10061.411813259954</v>
      </c>
      <c r="AG53" s="91">
        <f t="shared" si="11"/>
        <v>257782.12731467152</v>
      </c>
      <c r="AH53" s="92">
        <f t="shared" si="11"/>
        <v>263806.74913913221</v>
      </c>
      <c r="AI53" s="116">
        <f t="shared" si="12"/>
        <v>6024.6218244606862</v>
      </c>
      <c r="AJ53" s="595">
        <f>'звіт 03.19-03.24'!AI53+'[9]побудинковий звіт'!AJ53+'[8]побудинковий звіт'!AJ53</f>
        <v>191482.26733133895</v>
      </c>
      <c r="AK53" s="595">
        <f>'звіт 03.19-03.24'!AJ53+'[9]побудинковий звіт'!AK53+'[8]побудинковий звіт'!AK53</f>
        <v>192852.10155873853</v>
      </c>
      <c r="AL53" s="116">
        <f t="shared" si="13"/>
        <v>1369.8342273995804</v>
      </c>
      <c r="AM53" s="595">
        <f>'звіт 03.19-03.24'!AL53+'[9]побудинковий звіт'!AM53+'[8]побудинковий звіт'!AM53</f>
        <v>11208.899923382844</v>
      </c>
      <c r="AN53" s="595">
        <f>'звіт 03.19-03.24'!AM53+'[9]побудинковий звіт'!AN53+'[8]побудинковий звіт'!AN53</f>
        <v>17667.941158375772</v>
      </c>
      <c r="AO53" s="116">
        <f t="shared" si="14"/>
        <v>6459.0412349929284</v>
      </c>
      <c r="AP53" s="595">
        <f>'звіт 03.19-03.24'!AO53+'[9]побудинковий звіт'!AP53+'[8]побудинковий звіт'!AP53</f>
        <v>21621.261694744346</v>
      </c>
      <c r="AQ53" s="595">
        <f>'звіт 03.19-03.24'!AP53+'[9]побудинковий звіт'!AQ53+'[8]побудинковий звіт'!AQ53</f>
        <v>28220.533848983483</v>
      </c>
      <c r="AR53" s="116">
        <f t="shared" si="15"/>
        <v>6599.2721542391373</v>
      </c>
      <c r="AS53" s="595">
        <f>'звіт 03.19-03.24'!AR53+'[9]побудинковий звіт'!AS53+'[8]побудинковий звіт'!AS53</f>
        <v>391652.98296518862</v>
      </c>
      <c r="AT53" s="595">
        <f>'звіт 03.19-03.24'!AS53+'[9]побудинковий звіт'!AT53+'[8]побудинковий звіт'!AT53</f>
        <v>436154.57189905527</v>
      </c>
      <c r="AU53" s="118">
        <f t="shared" si="16"/>
        <v>44501.588933866646</v>
      </c>
      <c r="AV53" s="595">
        <f>'звіт 03.19-03.24'!AU53+'[9]побудинковий звіт'!AV53+'[8]побудинковий звіт'!AV53</f>
        <v>12704.453281207694</v>
      </c>
      <c r="AW53" s="595">
        <f>'звіт 03.19-03.24'!AV53+'[9]побудинковий звіт'!AW53+'[8]побудинковий звіт'!AW53</f>
        <v>4582.0093523675314</v>
      </c>
      <c r="AX53" s="94">
        <f t="shared" si="17"/>
        <v>-8122.4439288401627</v>
      </c>
      <c r="AY53" s="595">
        <f>'звіт 03.19-03.24'!AX53+'[9]побудинковий звіт'!AY53+'[8]побудинковий звіт'!AY53</f>
        <v>12051.828916252458</v>
      </c>
      <c r="AZ53" s="595">
        <f>'звіт 03.19-03.24'!AY53+'[9]побудинковий звіт'!AZ53+'[8]побудинковий звіт'!AZ53</f>
        <v>10826</v>
      </c>
      <c r="BA53" s="117">
        <f t="shared" si="18"/>
        <v>-1225.8289162524579</v>
      </c>
      <c r="BB53" s="595">
        <f>'звіт 03.19-03.24'!BA53+'[9]побудинковий звіт'!BB53+'[8]побудинковий звіт'!BB53</f>
        <v>6344.0487363775574</v>
      </c>
      <c r="BC53" s="595">
        <f>'звіт 03.19-03.24'!BB53+'[9]побудинковий звіт'!BC53+'[8]побудинковий звіт'!BC53</f>
        <v>8175.9726328938996</v>
      </c>
      <c r="BD53" s="94">
        <f t="shared" si="19"/>
        <v>1831.9238965163422</v>
      </c>
      <c r="BE53" s="595">
        <f>'звіт 03.19-03.24'!BD53+'[9]побудинковий звіт'!BE53+'[8]побудинковий звіт'!BE53</f>
        <v>6538.8731862517261</v>
      </c>
      <c r="BF53" s="595">
        <f>'звіт 03.19-03.24'!BE53+'[9]побудинковий звіт'!BF53+'[8]побудинковий звіт'!BF53</f>
        <v>6601.4731495449159</v>
      </c>
      <c r="BG53" s="95">
        <f t="shared" si="20"/>
        <v>62.59996329318983</v>
      </c>
      <c r="BH53" s="595">
        <f>'звіт 03.19-03.24'!BG53+'[9]побудинковий звіт'!BH53+'[8]побудинковий звіт'!BH53</f>
        <v>4802.9333136230944</v>
      </c>
      <c r="BI53" s="595">
        <f>'звіт 03.19-03.24'!BH53+'[9]побудинковий звіт'!BI53+'[8]побудинковий звіт'!BI53</f>
        <v>47.5</v>
      </c>
      <c r="BJ53" s="94">
        <f t="shared" si="21"/>
        <v>-4755.4333136230944</v>
      </c>
      <c r="BK53" s="595">
        <f>'звіт 03.19-03.24'!BJ53+'[9]побудинковий звіт'!BK53+'[8]побудинковий звіт'!BK53</f>
        <v>11369.194378508961</v>
      </c>
      <c r="BL53" s="595">
        <f>'звіт 03.19-03.24'!BK53+'[9]побудинковий звіт'!BL53+'[8]побудинковий звіт'!BL53</f>
        <v>23330.754680950267</v>
      </c>
      <c r="BM53" s="95">
        <f t="shared" si="22"/>
        <v>11961.560302441307</v>
      </c>
      <c r="BN53" s="595">
        <f>'звіт 03.19-03.24'!BM53+'[9]побудинковий звіт'!BN53+'[8]побудинковий звіт'!BN53</f>
        <v>1548.3126227419611</v>
      </c>
      <c r="BO53" s="595">
        <f>'звіт 03.19-03.24'!BN53+'[9]побудинковий звіт'!BO53+'[8]побудинковий звіт'!BO53</f>
        <v>0</v>
      </c>
      <c r="BP53" s="94">
        <f t="shared" si="23"/>
        <v>-1548.3126227419611</v>
      </c>
      <c r="BQ53" s="91">
        <f t="shared" si="24"/>
        <v>55359.644434963455</v>
      </c>
      <c r="BR53" s="96">
        <f t="shared" si="24"/>
        <v>53563.709815756614</v>
      </c>
      <c r="BS53" s="94">
        <f t="shared" si="25"/>
        <v>-1795.9346192068406</v>
      </c>
      <c r="BT53" s="595">
        <f>'звіт 03.19-03.24'!BS53+'[9]побудинковий звіт'!BT53+'[8]побудинковий звіт'!BT53</f>
        <v>328851.12616315478</v>
      </c>
      <c r="BU53" s="595">
        <f>'звіт 03.19-03.24'!BT53+'[9]побудинковий звіт'!BU53+'[8]побудинковий звіт'!BU53</f>
        <v>259795.0856292324</v>
      </c>
      <c r="BV53" s="116">
        <f t="shared" si="26"/>
        <v>-69056.04053392238</v>
      </c>
      <c r="BW53" s="595">
        <f>'звіт 03.19-03.24'!BV53+'[9]побудинковий звіт'!BW53+'[8]побудинковий звіт'!BW53</f>
        <v>161290.73490031564</v>
      </c>
      <c r="BX53" s="595">
        <f>'звіт 03.19-03.24'!BW53+'[9]побудинковий звіт'!BX53+'[8]побудинковий звіт'!BX53</f>
        <v>161297.87723530966</v>
      </c>
      <c r="BY53" s="116">
        <f t="shared" si="27"/>
        <v>7.1423349940159824</v>
      </c>
      <c r="BZ53" s="595">
        <f>'звіт 03.19-03.24'!BY53+'[9]побудинковий звіт'!BZ53+'[8]побудинковий звіт'!BZ53</f>
        <v>40847.417197640352</v>
      </c>
      <c r="CA53" s="595">
        <f>'звіт 03.19-03.24'!BZ53+'[9]побудинковий звіт'!CA53+'[8]побудинковий звіт'!CA53</f>
        <v>44446.723910098459</v>
      </c>
      <c r="CB53" s="116">
        <f t="shared" si="28"/>
        <v>3599.3067124581066</v>
      </c>
      <c r="CC53" s="595">
        <f>'звіт 03.19-03.24'!CB53+'[9]побудинковий звіт'!CC53+'[8]побудинковий звіт'!CC53</f>
        <v>10696.164802882202</v>
      </c>
      <c r="CD53" s="595">
        <f>'звіт 03.19-03.24'!CC53+'[9]побудинковий звіт'!CD53+'[8]побудинковий звіт'!CD53</f>
        <v>10829.063829534374</v>
      </c>
      <c r="CE53" s="116">
        <f t="shared" si="29"/>
        <v>132.89902665217232</v>
      </c>
      <c r="CF53" s="595">
        <f>'звіт 03.19-03.24'!CE53+'[9]побудинковий звіт'!CF53+'[8]побудинковий звіт'!CF53</f>
        <v>1299.9550070722719</v>
      </c>
      <c r="CG53" s="595">
        <f>'звіт 03.19-03.24'!CF53+'[9]побудинковий звіт'!CG53+'[8]побудинковий звіт'!CG53</f>
        <v>0</v>
      </c>
      <c r="CH53" s="116">
        <f t="shared" si="30"/>
        <v>-1299.9550070722719</v>
      </c>
      <c r="CI53" s="595">
        <f>'звіт 03.19-03.24'!CH53+'[9]побудинковий звіт'!CI53+'[8]побудинковий звіт'!CI53</f>
        <v>94209.704563438834</v>
      </c>
      <c r="CJ53" s="595">
        <f>'звіт 03.19-03.24'!CI53+'[9]побудинковий звіт'!CJ53+'[8]побудинковий звіт'!CJ53</f>
        <v>79186.967627258578</v>
      </c>
      <c r="CK53" s="116">
        <f t="shared" si="31"/>
        <v>-15022.736936180256</v>
      </c>
      <c r="CL53" s="595">
        <f>'звіт 03.19-03.24'!CK53+'[9]побудинковий звіт'!CL53+'[8]побудинковий звіт'!CL53</f>
        <v>92944.728797172836</v>
      </c>
      <c r="CM53" s="595">
        <f>'звіт 03.19-03.24'!CL53+'[9]побудинковий звіт'!CM53+'[8]побудинковий звіт'!CM53</f>
        <v>111037.71159683308</v>
      </c>
      <c r="CN53" s="116">
        <f t="shared" si="32"/>
        <v>18092.98279966024</v>
      </c>
      <c r="CO53" s="88">
        <f t="shared" si="33"/>
        <v>187154.43336061167</v>
      </c>
      <c r="CP53" s="96">
        <f t="shared" si="33"/>
        <v>190224.67922409164</v>
      </c>
      <c r="CQ53" s="116">
        <f t="shared" si="34"/>
        <v>3070.2458634799696</v>
      </c>
      <c r="CR53" s="119">
        <f t="shared" si="45"/>
        <v>1659247.0150959669</v>
      </c>
      <c r="CS53" s="96">
        <f t="shared" si="45"/>
        <v>1658859.0372483085</v>
      </c>
      <c r="CT53" s="116">
        <f t="shared" si="35"/>
        <v>-387.97784765833057</v>
      </c>
      <c r="CU53" s="91">
        <f t="shared" si="36"/>
        <v>1991096.4181151602</v>
      </c>
      <c r="CV53" s="98">
        <f t="shared" si="36"/>
        <v>1990630.8446979702</v>
      </c>
      <c r="CW53" s="117">
        <f t="shared" si="37"/>
        <v>-465.57341718999669</v>
      </c>
      <c r="CX53" s="595">
        <f>'звіт 03.19-03.24'!CW53+'[9]побудинковий звіт'!CX53+'[8]побудинковий звіт'!CX53</f>
        <v>43187.231612954565</v>
      </c>
      <c r="CY53" s="595">
        <f>'звіт 03.19-03.24'!CX53+'[9]побудинковий звіт'!CY53+'[8]побудинковий звіт'!CY53</f>
        <v>43652.805030144627</v>
      </c>
      <c r="CZ53" s="116">
        <f t="shared" si="38"/>
        <v>465.57341719006217</v>
      </c>
      <c r="DA53" s="99">
        <f>'[8]побудинковий звіт'!DA53</f>
        <v>-465.57341718973476</v>
      </c>
      <c r="DB53" s="8">
        <v>3</v>
      </c>
      <c r="DC53" s="365">
        <f>'[8]побудинковий звіт'!DC53</f>
        <v>73992.89</v>
      </c>
      <c r="DD53" s="365">
        <f>'[8]побудинковий звіт'!DD53</f>
        <v>0</v>
      </c>
      <c r="DE53" s="365">
        <f>'[8]побудинковий звіт'!DE53</f>
        <v>35374.67</v>
      </c>
      <c r="DF53" s="365">
        <f>'[8]побудинковий звіт'!DF53</f>
        <v>0</v>
      </c>
      <c r="DG53" s="101">
        <v>-95167.904494036513</v>
      </c>
      <c r="DH53" s="296">
        <v>9</v>
      </c>
      <c r="DI53" s="103">
        <f>'[8]побудинковий звіт'!DK53</f>
        <v>7.4895971973957423</v>
      </c>
      <c r="DJ53" s="103">
        <f>'[8]побудинковий звіт'!DL53</f>
        <v>9.6602630549297057</v>
      </c>
      <c r="DK53" s="103">
        <f>'[8]побудинковий звіт'!DM53</f>
        <v>6.4845997977022103</v>
      </c>
      <c r="DL53" s="104">
        <f>DI53*G53+(F53-G53)*DJ53</f>
        <v>38542.130282297294</v>
      </c>
      <c r="DM53" s="104">
        <f>DK53*H53</f>
        <v>0</v>
      </c>
      <c r="DN53" s="105">
        <f t="shared" si="39"/>
        <v>38542.130282297294</v>
      </c>
      <c r="DO53" s="2"/>
      <c r="DP53" s="104">
        <f>'[10]побудинковий звіт'!DR53</f>
        <v>38545.769999999997</v>
      </c>
      <c r="DQ53" s="104">
        <f>'[10]побудинковий звіт'!DS53</f>
        <v>0</v>
      </c>
      <c r="DR53" s="104">
        <f t="shared" si="40"/>
        <v>38545.769999999997</v>
      </c>
      <c r="DS53" s="106"/>
      <c r="DT53" s="104"/>
      <c r="DU53" s="479">
        <f>'звіт 03.19-03.24'!DV53+'[9]побудинковий звіт'!DW53+'[8]побудинковий звіт'!DW53</f>
        <v>8400.7000000000007</v>
      </c>
      <c r="DV53" s="2">
        <f>'[9]побудинковий звіт'!DX53+'[8]побудинковий звіт'!DX53</f>
        <v>0</v>
      </c>
      <c r="DW53" s="77">
        <f t="shared" si="41"/>
        <v>536415.15288018249</v>
      </c>
      <c r="DX53" s="77">
        <f t="shared" si="42"/>
        <v>587661.93805777421</v>
      </c>
      <c r="DY53" s="427">
        <f t="shared" si="43"/>
        <v>35374.67</v>
      </c>
      <c r="DZ53" s="161">
        <f>'[10]побудинковий звіт'!DY53</f>
        <v>9364.1807513342683</v>
      </c>
      <c r="EB53" s="110">
        <v>2279</v>
      </c>
      <c r="EC53" s="111">
        <f t="shared" si="44"/>
        <v>-92888.904494036513</v>
      </c>
      <c r="EE53" s="112">
        <v>24404.857217531098</v>
      </c>
      <c r="EG53" s="99">
        <v>62580.931420322479</v>
      </c>
    </row>
    <row r="54" spans="1:137" ht="19.95" customHeight="1" x14ac:dyDescent="0.3">
      <c r="A54" s="81">
        <v>150000999</v>
      </c>
      <c r="B54" s="82" t="s">
        <v>114</v>
      </c>
      <c r="C54" s="114" t="s">
        <v>115</v>
      </c>
      <c r="D54" s="114" t="s">
        <v>115</v>
      </c>
      <c r="E54" s="84">
        <f t="shared" si="2"/>
        <v>298.60000000000002</v>
      </c>
      <c r="F54" s="597">
        <f>'[8]побудинковий звіт'!F54</f>
        <v>298.60000000000002</v>
      </c>
      <c r="G54" s="104">
        <f>'[8]побудинковий звіт'!G54</f>
        <v>0</v>
      </c>
      <c r="H54" s="598">
        <f>'[8]побудинковий звіт'!H54</f>
        <v>0</v>
      </c>
      <c r="I54" s="595">
        <f>'звіт 03.19-03.24'!H54+'[9]побудинковий звіт'!I54+'[8]побудинковий звіт'!I54</f>
        <v>0</v>
      </c>
      <c r="J54" s="595">
        <f>'звіт 03.19-03.24'!I54+'[9]побудинковий звіт'!J54+'[8]побудинковий звіт'!J54</f>
        <v>0</v>
      </c>
      <c r="K54" s="116">
        <f t="shared" si="3"/>
        <v>0</v>
      </c>
      <c r="L54" s="595">
        <f>'звіт 03.19-03.24'!K54+'[9]побудинковий звіт'!L54+'[8]побудинковий звіт'!L54</f>
        <v>0</v>
      </c>
      <c r="M54" s="595">
        <f>'звіт 03.19-03.24'!L54+'[9]побудинковий звіт'!M54+'[8]побудинковий звіт'!M54</f>
        <v>0</v>
      </c>
      <c r="N54" s="116">
        <f t="shared" si="4"/>
        <v>0</v>
      </c>
      <c r="O54" s="595">
        <f>'звіт 03.19-03.24'!N54+'[9]побудинковий звіт'!O54+'[8]побудинковий звіт'!O54</f>
        <v>0</v>
      </c>
      <c r="P54" s="595">
        <f>'звіт 03.19-03.24'!O54+'[9]побудинковий звіт'!P54+'[8]побудинковий звіт'!P54</f>
        <v>0</v>
      </c>
      <c r="Q54" s="116">
        <f t="shared" si="5"/>
        <v>0</v>
      </c>
      <c r="R54" s="595">
        <f>'звіт 03.19-03.24'!Q54+'[9]побудинковий звіт'!R54+'[8]побудинковий звіт'!R54</f>
        <v>0</v>
      </c>
      <c r="S54" s="595">
        <f>'звіт 03.19-03.24'!R54+'[9]побудинковий звіт'!S54+'[8]побудинковий звіт'!S54</f>
        <v>0</v>
      </c>
      <c r="T54" s="116">
        <f t="shared" si="6"/>
        <v>0</v>
      </c>
      <c r="U54" s="595">
        <f>'звіт 03.19-03.24'!T54+'[9]побудинковий звіт'!U54+'[8]побудинковий звіт'!U54</f>
        <v>0</v>
      </c>
      <c r="V54" s="595">
        <f>'звіт 03.19-03.24'!U54+'[9]побудинковий звіт'!V54+'[8]побудинковий звіт'!V54</f>
        <v>0</v>
      </c>
      <c r="W54" s="116">
        <f t="shared" si="7"/>
        <v>0</v>
      </c>
      <c r="X54" s="595">
        <f>'звіт 03.19-03.24'!W54+'[9]побудинковий звіт'!X54+'[8]побудинковий звіт'!X54</f>
        <v>0</v>
      </c>
      <c r="Y54" s="595">
        <f>'звіт 03.19-03.24'!X54+'[9]побудинковий звіт'!Y54+'[8]побудинковий звіт'!Y54</f>
        <v>1877.5197335124285</v>
      </c>
      <c r="Z54" s="116">
        <f t="shared" si="8"/>
        <v>1877.5197335124285</v>
      </c>
      <c r="AA54" s="595">
        <f>'звіт 03.19-03.24'!Z54+'[9]побудинковий звіт'!AA54+'[8]побудинковий звіт'!AA54</f>
        <v>322.488</v>
      </c>
      <c r="AB54" s="595">
        <f>'звіт 03.19-03.24'!AA54+'[9]побудинковий звіт'!AB54+'[8]побудинковий звіт'!AB54</f>
        <v>0</v>
      </c>
      <c r="AC54" s="116">
        <f t="shared" si="9"/>
        <v>-322.488</v>
      </c>
      <c r="AD54" s="595">
        <f>'звіт 03.19-03.24'!AC54+'[9]побудинковий звіт'!AD54+'[8]побудинковий звіт'!AD54</f>
        <v>2421.5596603719418</v>
      </c>
      <c r="AE54" s="595">
        <f>'звіт 03.19-03.24'!AD54+'[9]побудинковий звіт'!AE54+'[8]побудинковий звіт'!AE54</f>
        <v>5852.7804570249227</v>
      </c>
      <c r="AF54" s="117">
        <f t="shared" si="10"/>
        <v>3431.2207966529809</v>
      </c>
      <c r="AG54" s="91">
        <f t="shared" si="11"/>
        <v>2744.0476603719417</v>
      </c>
      <c r="AH54" s="92">
        <f t="shared" si="11"/>
        <v>7730.3001905373512</v>
      </c>
      <c r="AI54" s="116">
        <f t="shared" si="12"/>
        <v>4986.2525301654096</v>
      </c>
      <c r="AJ54" s="595">
        <f>'звіт 03.19-03.24'!AI54+'[9]побудинковий звіт'!AJ54+'[8]побудинковий звіт'!AJ54</f>
        <v>0</v>
      </c>
      <c r="AK54" s="595">
        <f>'звіт 03.19-03.24'!AJ54+'[9]побудинковий звіт'!AK54+'[8]побудинковий звіт'!AK54</f>
        <v>0</v>
      </c>
      <c r="AL54" s="116">
        <f t="shared" si="13"/>
        <v>0</v>
      </c>
      <c r="AM54" s="595">
        <f>'звіт 03.19-03.24'!AL54+'[9]побудинковий звіт'!AM54+'[8]побудинковий звіт'!AM54</f>
        <v>0</v>
      </c>
      <c r="AN54" s="595">
        <f>'звіт 03.19-03.24'!AM54+'[9]побудинковий звіт'!AN54+'[8]побудинковий звіт'!AN54</f>
        <v>0</v>
      </c>
      <c r="AO54" s="116">
        <f t="shared" si="14"/>
        <v>0</v>
      </c>
      <c r="AP54" s="595">
        <f>'звіт 03.19-03.24'!AO54+'[9]побудинковий звіт'!AP54+'[8]побудинковий звіт'!AP54</f>
        <v>2571.0627595754995</v>
      </c>
      <c r="AQ54" s="595">
        <f>'звіт 03.19-03.24'!AP54+'[9]побудинковий звіт'!AQ54+'[8]побудинковий звіт'!AQ54</f>
        <v>1844.7050428167238</v>
      </c>
      <c r="AR54" s="116">
        <f t="shared" si="15"/>
        <v>-726.35771675877572</v>
      </c>
      <c r="AS54" s="595">
        <f>'звіт 03.19-03.24'!AR54+'[9]побудинковий звіт'!AS54+'[8]побудинковий звіт'!AS54</f>
        <v>21203.08465785933</v>
      </c>
      <c r="AT54" s="595">
        <f>'звіт 03.19-03.24'!AS54+'[9]побудинковий звіт'!AT54+'[8]побудинковий звіт'!AT54</f>
        <v>1205</v>
      </c>
      <c r="AU54" s="118">
        <f t="shared" si="16"/>
        <v>-19998.08465785933</v>
      </c>
      <c r="AV54" s="595">
        <f>'звіт 03.19-03.24'!AU54+'[9]побудинковий звіт'!AV54+'[8]побудинковий звіт'!AV54</f>
        <v>0</v>
      </c>
      <c r="AW54" s="595">
        <f>'звіт 03.19-03.24'!AV54+'[9]побудинковий звіт'!AW54+'[8]побудинковий звіт'!AW54</f>
        <v>0</v>
      </c>
      <c r="AX54" s="94">
        <f t="shared" si="17"/>
        <v>0</v>
      </c>
      <c r="AY54" s="595">
        <f>'звіт 03.19-03.24'!AX54+'[9]побудинковий звіт'!AY54+'[8]побудинковий звіт'!AY54</f>
        <v>0</v>
      </c>
      <c r="AZ54" s="595">
        <f>'звіт 03.19-03.24'!AY54+'[9]побудинковий звіт'!AZ54+'[8]побудинковий звіт'!AZ54</f>
        <v>0</v>
      </c>
      <c r="BA54" s="117">
        <f t="shared" si="18"/>
        <v>0</v>
      </c>
      <c r="BB54" s="595">
        <f>'звіт 03.19-03.24'!BA54+'[9]побудинковий звіт'!BB54+'[8]побудинковий звіт'!BB54</f>
        <v>0</v>
      </c>
      <c r="BC54" s="595">
        <f>'звіт 03.19-03.24'!BB54+'[9]побудинковий звіт'!BC54+'[8]побудинковий звіт'!BC54</f>
        <v>0</v>
      </c>
      <c r="BD54" s="94">
        <f t="shared" si="19"/>
        <v>0</v>
      </c>
      <c r="BE54" s="595">
        <f>'звіт 03.19-03.24'!BD54+'[9]побудинковий звіт'!BE54+'[8]побудинковий звіт'!BE54</f>
        <v>0</v>
      </c>
      <c r="BF54" s="595">
        <f>'звіт 03.19-03.24'!BE54+'[9]побудинковий звіт'!BF54+'[8]побудинковий звіт'!BF54</f>
        <v>0</v>
      </c>
      <c r="BG54" s="95">
        <f t="shared" si="20"/>
        <v>0</v>
      </c>
      <c r="BH54" s="595">
        <f>'звіт 03.19-03.24'!BG54+'[9]побудинковий звіт'!BH54+'[8]побудинковий звіт'!BH54</f>
        <v>0</v>
      </c>
      <c r="BI54" s="595">
        <f>'звіт 03.19-03.24'!BH54+'[9]побудинковий звіт'!BI54+'[8]побудинковий звіт'!BI54</f>
        <v>0</v>
      </c>
      <c r="BJ54" s="94">
        <f t="shared" si="21"/>
        <v>0</v>
      </c>
      <c r="BK54" s="595">
        <f>'звіт 03.19-03.24'!BJ54+'[9]побудинковий звіт'!BK54+'[8]побудинковий звіт'!BK54</f>
        <v>0</v>
      </c>
      <c r="BL54" s="595">
        <f>'звіт 03.19-03.24'!BK54+'[9]побудинковий звіт'!BL54+'[8]побудинковий звіт'!BL54</f>
        <v>0</v>
      </c>
      <c r="BM54" s="95">
        <f t="shared" si="22"/>
        <v>0</v>
      </c>
      <c r="BN54" s="595">
        <f>'звіт 03.19-03.24'!BM54+'[9]побудинковий звіт'!BN54+'[8]побудинковий звіт'!BN54</f>
        <v>80.622</v>
      </c>
      <c r="BO54" s="595">
        <f>'звіт 03.19-03.24'!BN54+'[9]побудинковий звіт'!BO54+'[8]побудинковий звіт'!BO54</f>
        <v>0</v>
      </c>
      <c r="BP54" s="94">
        <f t="shared" si="23"/>
        <v>-80.622</v>
      </c>
      <c r="BQ54" s="91">
        <f t="shared" si="24"/>
        <v>80.622</v>
      </c>
      <c r="BR54" s="96">
        <f t="shared" si="24"/>
        <v>0</v>
      </c>
      <c r="BS54" s="94">
        <f t="shared" si="25"/>
        <v>-80.622</v>
      </c>
      <c r="BT54" s="595">
        <f>'звіт 03.19-03.24'!BS54+'[9]побудинковий звіт'!BT54+'[8]побудинковий звіт'!BT54</f>
        <v>1014.2275890530493</v>
      </c>
      <c r="BU54" s="595">
        <f>'звіт 03.19-03.24'!BT54+'[9]побудинковий звіт'!BU54+'[8]побудинковий звіт'!BU54</f>
        <v>4131.6565432722155</v>
      </c>
      <c r="BV54" s="116">
        <f t="shared" si="26"/>
        <v>3117.4289542191664</v>
      </c>
      <c r="BW54" s="595">
        <f>'звіт 03.19-03.24'!BV54+'[9]побудинковий звіт'!BW54+'[8]побудинковий звіт'!BW54</f>
        <v>0</v>
      </c>
      <c r="BX54" s="595">
        <f>'звіт 03.19-03.24'!BW54+'[9]побудинковий звіт'!BX54+'[8]побудинковий звіт'!BX54</f>
        <v>28.936119387742711</v>
      </c>
      <c r="BY54" s="116">
        <f t="shared" si="27"/>
        <v>28.936119387742711</v>
      </c>
      <c r="BZ54" s="595">
        <f>'звіт 03.19-03.24'!BY54+'[9]побудинковий звіт'!BZ54+'[8]побудинковий звіт'!BZ54</f>
        <v>359.60493052733534</v>
      </c>
      <c r="CA54" s="595">
        <f>'звіт 03.19-03.24'!BZ54+'[9]побудинковий звіт'!CA54+'[8]побудинковий звіт'!CA54</f>
        <v>804.56441976956967</v>
      </c>
      <c r="CB54" s="116">
        <f t="shared" si="28"/>
        <v>444.95948924223433</v>
      </c>
      <c r="CC54" s="595">
        <f>'звіт 03.19-03.24'!CB54+'[9]побудинковий звіт'!CC54+'[8]побудинковий звіт'!CC54</f>
        <v>0</v>
      </c>
      <c r="CD54" s="595">
        <f>'звіт 03.19-03.24'!CC54+'[9]побудинковий звіт'!CD54+'[8]побудинковий звіт'!CD54</f>
        <v>0</v>
      </c>
      <c r="CE54" s="116">
        <f t="shared" si="29"/>
        <v>0</v>
      </c>
      <c r="CF54" s="595">
        <f>'звіт 03.19-03.24'!CE54+'[9]побудинковий звіт'!CF54+'[8]побудинковий звіт'!CF54</f>
        <v>0</v>
      </c>
      <c r="CG54" s="595">
        <f>'звіт 03.19-03.24'!CF54+'[9]побудинковий звіт'!CG54+'[8]побудинковий звіт'!CG54</f>
        <v>0</v>
      </c>
      <c r="CH54" s="116">
        <f t="shared" si="30"/>
        <v>0</v>
      </c>
      <c r="CI54" s="595">
        <f>'звіт 03.19-03.24'!CH54+'[9]побудинковий звіт'!CI54+'[8]побудинковий звіт'!CI54</f>
        <v>0</v>
      </c>
      <c r="CJ54" s="595">
        <f>'звіт 03.19-03.24'!CI54+'[9]побудинковий звіт'!CJ54+'[8]побудинковий звіт'!CJ54</f>
        <v>0</v>
      </c>
      <c r="CK54" s="116">
        <f t="shared" si="31"/>
        <v>0</v>
      </c>
      <c r="CL54" s="595">
        <f>'звіт 03.19-03.24'!CK54+'[9]побудинковий звіт'!CL54+'[8]побудинковий звіт'!CL54</f>
        <v>0</v>
      </c>
      <c r="CM54" s="595">
        <f>'звіт 03.19-03.24'!CL54+'[9]побудинковий звіт'!CM54+'[8]побудинковий звіт'!CM54</f>
        <v>0</v>
      </c>
      <c r="CN54" s="116">
        <f t="shared" si="32"/>
        <v>0</v>
      </c>
      <c r="CO54" s="88">
        <f t="shared" si="33"/>
        <v>0</v>
      </c>
      <c r="CP54" s="96">
        <f t="shared" si="33"/>
        <v>0</v>
      </c>
      <c r="CQ54" s="116">
        <f t="shared" si="34"/>
        <v>0</v>
      </c>
      <c r="CR54" s="119">
        <f t="shared" si="45"/>
        <v>27972.649597387153</v>
      </c>
      <c r="CS54" s="96">
        <f t="shared" si="45"/>
        <v>15745.162315783602</v>
      </c>
      <c r="CT54" s="116">
        <f t="shared" si="35"/>
        <v>-12227.487281603551</v>
      </c>
      <c r="CU54" s="91">
        <f t="shared" si="36"/>
        <v>33567.179516864584</v>
      </c>
      <c r="CV54" s="98">
        <f t="shared" si="36"/>
        <v>18894.19477894032</v>
      </c>
      <c r="CW54" s="117">
        <f t="shared" si="37"/>
        <v>-14672.984737924264</v>
      </c>
      <c r="CX54" s="595">
        <f>'звіт 03.19-03.24'!CW54+'[9]побудинковий звіт'!CX54+'[8]побудинковий звіт'!CX54</f>
        <v>1113.2970591115388</v>
      </c>
      <c r="CY54" s="595">
        <f>'звіт 03.19-03.24'!CX54+'[9]побудинковий звіт'!CY54+'[8]побудинковий звіт'!CY54</f>
        <v>15786.281797035801</v>
      </c>
      <c r="CZ54" s="116">
        <f t="shared" si="38"/>
        <v>14672.984737924262</v>
      </c>
      <c r="DA54" s="99">
        <f>'[8]побудинковий звіт'!DA54</f>
        <v>-14672.98473792426</v>
      </c>
      <c r="DB54" s="8">
        <v>3</v>
      </c>
      <c r="DC54" s="365">
        <f>'[8]побудинковий звіт'!DC54</f>
        <v>2369.9499999999998</v>
      </c>
      <c r="DD54" s="365">
        <f>'[8]побудинковий звіт'!DD54</f>
        <v>0</v>
      </c>
      <c r="DE54" s="365">
        <f>'[8]побудинковий звіт'!DE54</f>
        <v>1791.3799999999997</v>
      </c>
      <c r="DF54" s="365">
        <f>'[8]побудинковий звіт'!DF54</f>
        <v>0</v>
      </c>
      <c r="DG54" s="101">
        <v>-3998.0100843049695</v>
      </c>
      <c r="DH54" s="297">
        <v>1</v>
      </c>
      <c r="DI54" s="103">
        <f>'[8]побудинковий звіт'!DK54</f>
        <v>1.9376355024237479</v>
      </c>
      <c r="DJ54" s="103">
        <f>'[8]побудинковий звіт'!DL54</f>
        <v>0</v>
      </c>
      <c r="DK54" s="103">
        <f>'[8]побудинковий звіт'!DM54</f>
        <v>1.9376355024237479</v>
      </c>
      <c r="DL54" s="104">
        <f t="shared" ref="DL54:DL68" si="52">F54*DI54</f>
        <v>578.57796102373118</v>
      </c>
      <c r="DM54" s="104">
        <f t="shared" ref="DM54:DM68" si="53">H54*DK54</f>
        <v>0</v>
      </c>
      <c r="DN54" s="105">
        <f t="shared" si="39"/>
        <v>578.57796102373118</v>
      </c>
      <c r="DO54" s="2"/>
      <c r="DP54" s="104">
        <f>'[10]побудинковий звіт'!DR54</f>
        <v>578.57000000000005</v>
      </c>
      <c r="DQ54" s="104">
        <f>'[10]побудинковий звіт'!DS54</f>
        <v>0</v>
      </c>
      <c r="DR54" s="104">
        <f t="shared" si="40"/>
        <v>578.57000000000005</v>
      </c>
      <c r="DS54" s="106"/>
      <c r="DT54" s="104"/>
      <c r="DU54" s="479">
        <f>'звіт 03.19-03.24'!DV54+'[9]побудинковий звіт'!DW54+'[8]побудинковий звіт'!DW54</f>
        <v>3909.88</v>
      </c>
      <c r="DV54" s="2">
        <f>'[9]побудинковий звіт'!DX54+'[8]побудинковий звіт'!DX54</f>
        <v>0</v>
      </c>
      <c r="DW54" s="77">
        <f t="shared" si="41"/>
        <v>25540.447989431195</v>
      </c>
      <c r="DX54" s="77">
        <f t="shared" si="42"/>
        <v>1446</v>
      </c>
      <c r="DY54" s="427">
        <f t="shared" si="43"/>
        <v>1791.3799999999997</v>
      </c>
      <c r="DZ54" s="161">
        <f>'[10]побудинковий звіт'!DY54</f>
        <v>469.74006945618896</v>
      </c>
      <c r="EB54" s="110">
        <v>-618</v>
      </c>
      <c r="EC54" s="111">
        <f t="shared" si="44"/>
        <v>-4616.0100843049695</v>
      </c>
      <c r="EE54" s="112">
        <v>-5471.1722772841667</v>
      </c>
      <c r="EG54" s="99">
        <v>-6624.090837051438</v>
      </c>
    </row>
    <row r="55" spans="1:137" ht="19.95" customHeight="1" x14ac:dyDescent="0.3">
      <c r="A55" s="81">
        <v>150000993</v>
      </c>
      <c r="B55" s="82" t="s">
        <v>116</v>
      </c>
      <c r="C55" s="602" t="s">
        <v>117</v>
      </c>
      <c r="D55" s="114" t="s">
        <v>117</v>
      </c>
      <c r="E55" s="84"/>
      <c r="F55" s="597"/>
      <c r="G55" s="104"/>
      <c r="H55" s="598"/>
      <c r="I55" s="595"/>
      <c r="J55" s="595"/>
      <c r="K55" s="116"/>
      <c r="L55" s="595"/>
      <c r="M55" s="595"/>
      <c r="N55" s="116"/>
      <c r="O55" s="595"/>
      <c r="P55" s="595"/>
      <c r="Q55" s="116"/>
      <c r="R55" s="595"/>
      <c r="S55" s="595"/>
      <c r="T55" s="116"/>
      <c r="U55" s="595"/>
      <c r="V55" s="595"/>
      <c r="W55" s="116"/>
      <c r="X55" s="595"/>
      <c r="Y55" s="595"/>
      <c r="Z55" s="116"/>
      <c r="AA55" s="595"/>
      <c r="AB55" s="595"/>
      <c r="AC55" s="116"/>
      <c r="AD55" s="595"/>
      <c r="AE55" s="595"/>
      <c r="AF55" s="117"/>
      <c r="AG55" s="91"/>
      <c r="AH55" s="92"/>
      <c r="AI55" s="116"/>
      <c r="AJ55" s="595"/>
      <c r="AK55" s="595"/>
      <c r="AL55" s="116"/>
      <c r="AM55" s="595"/>
      <c r="AN55" s="595"/>
      <c r="AO55" s="116"/>
      <c r="AP55" s="595"/>
      <c r="AQ55" s="595"/>
      <c r="AR55" s="116"/>
      <c r="AS55" s="595"/>
      <c r="AT55" s="595"/>
      <c r="AU55" s="118"/>
      <c r="AV55" s="595"/>
      <c r="AW55" s="595"/>
      <c r="AX55" s="94"/>
      <c r="AY55" s="595"/>
      <c r="AZ55" s="595"/>
      <c r="BA55" s="117"/>
      <c r="BB55" s="595"/>
      <c r="BC55" s="595"/>
      <c r="BD55" s="94"/>
      <c r="BE55" s="595"/>
      <c r="BF55" s="595"/>
      <c r="BG55" s="95"/>
      <c r="BH55" s="595"/>
      <c r="BI55" s="595"/>
      <c r="BJ55" s="94"/>
      <c r="BK55" s="595"/>
      <c r="BL55" s="595"/>
      <c r="BM55" s="95"/>
      <c r="BN55" s="595"/>
      <c r="BO55" s="595"/>
      <c r="BP55" s="94"/>
      <c r="BQ55" s="91"/>
      <c r="BR55" s="96"/>
      <c r="BS55" s="94"/>
      <c r="BT55" s="595"/>
      <c r="BU55" s="595"/>
      <c r="BV55" s="116"/>
      <c r="BW55" s="595"/>
      <c r="BX55" s="595"/>
      <c r="BY55" s="116"/>
      <c r="BZ55" s="595"/>
      <c r="CA55" s="595"/>
      <c r="CB55" s="116"/>
      <c r="CC55" s="595"/>
      <c r="CD55" s="595"/>
      <c r="CE55" s="116"/>
      <c r="CF55" s="595"/>
      <c r="CG55" s="595"/>
      <c r="CH55" s="116"/>
      <c r="CI55" s="595"/>
      <c r="CJ55" s="595"/>
      <c r="CK55" s="116"/>
      <c r="CL55" s="595"/>
      <c r="CM55" s="595"/>
      <c r="CN55" s="116"/>
      <c r="CO55" s="88"/>
      <c r="CP55" s="96"/>
      <c r="CQ55" s="116"/>
      <c r="CR55" s="119"/>
      <c r="CS55" s="96"/>
      <c r="CT55" s="116"/>
      <c r="CU55" s="91"/>
      <c r="CV55" s="98"/>
      <c r="CW55" s="117"/>
      <c r="CX55" s="595"/>
      <c r="CY55" s="595"/>
      <c r="CZ55" s="116"/>
      <c r="DA55" s="99"/>
      <c r="DC55" s="365"/>
      <c r="DD55" s="365"/>
      <c r="DE55" s="365"/>
      <c r="DF55" s="365"/>
      <c r="DG55" s="101"/>
      <c r="DH55" s="297"/>
      <c r="DI55" s="103"/>
      <c r="DJ55" s="103"/>
      <c r="DK55" s="103"/>
      <c r="DL55" s="104"/>
      <c r="DM55" s="104"/>
      <c r="DN55" s="105"/>
      <c r="DO55" s="2"/>
      <c r="DP55" s="104">
        <f>'[10]побудинковий звіт'!DR55</f>
        <v>0</v>
      </c>
      <c r="DQ55" s="104">
        <f>'[10]побудинковий звіт'!DS55</f>
        <v>0</v>
      </c>
      <c r="DR55" s="104"/>
      <c r="DS55" s="106"/>
      <c r="DT55" s="104"/>
      <c r="DU55" s="479"/>
      <c r="DW55" s="77"/>
      <c r="DX55" s="77"/>
      <c r="DY55" s="427"/>
      <c r="DZ55" s="161">
        <f>'[10]побудинковий звіт'!DY55</f>
        <v>0</v>
      </c>
      <c r="EB55" s="110"/>
      <c r="EC55" s="111"/>
      <c r="EE55" s="112"/>
      <c r="EG55" s="99"/>
    </row>
    <row r="56" spans="1:137" ht="19.95" customHeight="1" x14ac:dyDescent="0.3">
      <c r="A56" s="81">
        <v>150001004</v>
      </c>
      <c r="B56" s="82" t="s">
        <v>118</v>
      </c>
      <c r="C56" s="114" t="s">
        <v>119</v>
      </c>
      <c r="D56" s="114" t="s">
        <v>119</v>
      </c>
      <c r="E56" s="84">
        <f t="shared" si="2"/>
        <v>315.7</v>
      </c>
      <c r="F56" s="597">
        <f>'[8]побудинковий звіт'!F56</f>
        <v>315.7</v>
      </c>
      <c r="G56" s="104">
        <f>'[8]побудинковий звіт'!G56</f>
        <v>0</v>
      </c>
      <c r="H56" s="598">
        <f>'[8]побудинковий звіт'!H56</f>
        <v>0</v>
      </c>
      <c r="I56" s="595">
        <f>'звіт 03.19-03.24'!H56+'[9]побудинковий звіт'!I56+'[8]побудинковий звіт'!I56</f>
        <v>0</v>
      </c>
      <c r="J56" s="595">
        <f>'звіт 03.19-03.24'!I56+'[9]побудинковий звіт'!J56+'[8]побудинковий звіт'!J56</f>
        <v>0</v>
      </c>
      <c r="K56" s="116">
        <f t="shared" si="3"/>
        <v>0</v>
      </c>
      <c r="L56" s="595">
        <f>'звіт 03.19-03.24'!K56+'[9]побудинковий звіт'!L56+'[8]побудинковий звіт'!L56</f>
        <v>0</v>
      </c>
      <c r="M56" s="595">
        <f>'звіт 03.19-03.24'!L56+'[9]побудинковий звіт'!M56+'[8]побудинковий звіт'!M56</f>
        <v>0</v>
      </c>
      <c r="N56" s="116">
        <f t="shared" si="4"/>
        <v>0</v>
      </c>
      <c r="O56" s="595">
        <f>'звіт 03.19-03.24'!N56+'[9]побудинковий звіт'!O56+'[8]побудинковий звіт'!O56</f>
        <v>0</v>
      </c>
      <c r="P56" s="595">
        <f>'звіт 03.19-03.24'!O56+'[9]побудинковий звіт'!P56+'[8]побудинковий звіт'!P56</f>
        <v>0</v>
      </c>
      <c r="Q56" s="116">
        <f t="shared" si="5"/>
        <v>0</v>
      </c>
      <c r="R56" s="595">
        <f>'звіт 03.19-03.24'!Q56+'[9]побудинковий звіт'!R56+'[8]побудинковий звіт'!R56</f>
        <v>0</v>
      </c>
      <c r="S56" s="595">
        <f>'звіт 03.19-03.24'!R56+'[9]побудинковий звіт'!S56+'[8]побудинковий звіт'!S56</f>
        <v>0</v>
      </c>
      <c r="T56" s="116">
        <f t="shared" si="6"/>
        <v>0</v>
      </c>
      <c r="U56" s="595">
        <f>'звіт 03.19-03.24'!T56+'[9]побудинковий звіт'!U56+'[8]побудинковий звіт'!U56</f>
        <v>0</v>
      </c>
      <c r="V56" s="595">
        <f>'звіт 03.19-03.24'!U56+'[9]побудинковий звіт'!V56+'[8]побудинковий звіт'!V56</f>
        <v>0</v>
      </c>
      <c r="W56" s="116">
        <f t="shared" si="7"/>
        <v>0</v>
      </c>
      <c r="X56" s="595">
        <f>'звіт 03.19-03.24'!W56+'[9]побудинковий звіт'!X56+'[8]побудинковий звіт'!X56</f>
        <v>0</v>
      </c>
      <c r="Y56" s="595">
        <f>'звіт 03.19-03.24'!X56+'[9]побудинковий звіт'!Y56+'[8]побудинковий звіт'!Y56</f>
        <v>1139.0726923985831</v>
      </c>
      <c r="Z56" s="116">
        <f t="shared" si="8"/>
        <v>1139.0726923985831</v>
      </c>
      <c r="AA56" s="595">
        <f>'звіт 03.19-03.24'!Z56+'[9]побудинковий звіт'!AA56+'[8]побудинковий звіт'!AA56</f>
        <v>334.36799999999999</v>
      </c>
      <c r="AB56" s="595">
        <f>'звіт 03.19-03.24'!AA56+'[9]побудинковий звіт'!AB56+'[8]побудинковий звіт'!AB56</f>
        <v>0</v>
      </c>
      <c r="AC56" s="116">
        <f t="shared" si="9"/>
        <v>-334.36799999999999</v>
      </c>
      <c r="AD56" s="595">
        <f>'звіт 03.19-03.24'!AC56+'[9]побудинковий звіт'!AD56+'[8]побудинковий звіт'!AD56</f>
        <v>2510.6496056969572</v>
      </c>
      <c r="AE56" s="595">
        <f>'звіт 03.19-03.24'!AD56+'[9]побудинковий звіт'!AE56+'[8]побудинковий звіт'!AE56</f>
        <v>6157.0156651298566</v>
      </c>
      <c r="AF56" s="117">
        <f t="shared" si="10"/>
        <v>3646.3660594328994</v>
      </c>
      <c r="AG56" s="91">
        <f t="shared" si="11"/>
        <v>2845.0176056969572</v>
      </c>
      <c r="AH56" s="92">
        <f t="shared" si="11"/>
        <v>7296.0883575284397</v>
      </c>
      <c r="AI56" s="116">
        <f t="shared" si="12"/>
        <v>4451.070751831483</v>
      </c>
      <c r="AJ56" s="595">
        <f>'звіт 03.19-03.24'!AI56+'[9]побудинковий звіт'!AJ56+'[8]побудинковий звіт'!AJ56</f>
        <v>0</v>
      </c>
      <c r="AK56" s="595">
        <f>'звіт 03.19-03.24'!AJ56+'[9]побудинковий звіт'!AK56+'[8]побудинковий звіт'!AK56</f>
        <v>0</v>
      </c>
      <c r="AL56" s="116">
        <f t="shared" si="13"/>
        <v>0</v>
      </c>
      <c r="AM56" s="595">
        <f>'звіт 03.19-03.24'!AL56+'[9]побудинковий звіт'!AM56+'[8]побудинковий звіт'!AM56</f>
        <v>0</v>
      </c>
      <c r="AN56" s="595">
        <f>'звіт 03.19-03.24'!AM56+'[9]побудинковий звіт'!AN56+'[8]побудинковий звіт'!AN56</f>
        <v>0</v>
      </c>
      <c r="AO56" s="116">
        <f t="shared" si="14"/>
        <v>0</v>
      </c>
      <c r="AP56" s="595">
        <f>'звіт 03.19-03.24'!AO56+'[9]побудинковий звіт'!AP56+'[8]побудинковий звіт'!AP56</f>
        <v>2813.1110716535259</v>
      </c>
      <c r="AQ56" s="595">
        <f>'звіт 03.19-03.24'!AP56+'[9]побудинковий звіт'!AQ56+'[8]побудинковий звіт'!AQ56</f>
        <v>1933.8239168751875</v>
      </c>
      <c r="AR56" s="116">
        <f t="shared" si="15"/>
        <v>-879.28715477833839</v>
      </c>
      <c r="AS56" s="595">
        <f>'звіт 03.19-03.24'!AR56+'[9]побудинковий звіт'!AS56+'[8]побудинковий звіт'!AS56</f>
        <v>22378.253356901932</v>
      </c>
      <c r="AT56" s="595">
        <f>'звіт 03.19-03.24'!AS56+'[9]побудинковий звіт'!AT56+'[8]побудинковий звіт'!AT56</f>
        <v>9016</v>
      </c>
      <c r="AU56" s="118">
        <f t="shared" si="16"/>
        <v>-13362.253356901932</v>
      </c>
      <c r="AV56" s="595">
        <f>'звіт 03.19-03.24'!AU56+'[9]побудинковий звіт'!AV56+'[8]побудинковий звіт'!AV56</f>
        <v>0</v>
      </c>
      <c r="AW56" s="595">
        <f>'звіт 03.19-03.24'!AV56+'[9]побудинковий звіт'!AW56+'[8]побудинковий звіт'!AW56</f>
        <v>0</v>
      </c>
      <c r="AX56" s="94">
        <f t="shared" si="17"/>
        <v>0</v>
      </c>
      <c r="AY56" s="595">
        <f>'звіт 03.19-03.24'!AX56+'[9]побудинковий звіт'!AY56+'[8]побудинковий звіт'!AY56</f>
        <v>0</v>
      </c>
      <c r="AZ56" s="595">
        <f>'звіт 03.19-03.24'!AY56+'[9]побудинковий звіт'!AZ56+'[8]побудинковий звіт'!AZ56</f>
        <v>0</v>
      </c>
      <c r="BA56" s="117">
        <f t="shared" si="18"/>
        <v>0</v>
      </c>
      <c r="BB56" s="595">
        <f>'звіт 03.19-03.24'!BA56+'[9]побудинковий звіт'!BB56+'[8]побудинковий звіт'!BB56</f>
        <v>0</v>
      </c>
      <c r="BC56" s="595">
        <f>'звіт 03.19-03.24'!BB56+'[9]побудинковий звіт'!BC56+'[8]побудинковий звіт'!BC56</f>
        <v>0</v>
      </c>
      <c r="BD56" s="94">
        <f t="shared" si="19"/>
        <v>0</v>
      </c>
      <c r="BE56" s="595">
        <f>'звіт 03.19-03.24'!BD56+'[9]побудинковий звіт'!BE56+'[8]побудинковий звіт'!BE56</f>
        <v>0</v>
      </c>
      <c r="BF56" s="595">
        <f>'звіт 03.19-03.24'!BE56+'[9]побудинковий звіт'!BF56+'[8]побудинковий звіт'!BF56</f>
        <v>0</v>
      </c>
      <c r="BG56" s="95">
        <f t="shared" si="20"/>
        <v>0</v>
      </c>
      <c r="BH56" s="595">
        <f>'звіт 03.19-03.24'!BG56+'[9]побудинковий звіт'!BH56+'[8]побудинковий звіт'!BH56</f>
        <v>0</v>
      </c>
      <c r="BI56" s="595">
        <f>'звіт 03.19-03.24'!BH56+'[9]побудинковий звіт'!BI56+'[8]побудинковий звіт'!BI56</f>
        <v>0</v>
      </c>
      <c r="BJ56" s="94">
        <f t="shared" si="21"/>
        <v>0</v>
      </c>
      <c r="BK56" s="595">
        <f>'звіт 03.19-03.24'!BJ56+'[9]побудинковий звіт'!BK56+'[8]побудинковий звіт'!BK56</f>
        <v>0</v>
      </c>
      <c r="BL56" s="595">
        <f>'звіт 03.19-03.24'!BK56+'[9]побудинковий звіт'!BL56+'[8]побудинковий звіт'!BL56</f>
        <v>0</v>
      </c>
      <c r="BM56" s="95">
        <f t="shared" si="22"/>
        <v>0</v>
      </c>
      <c r="BN56" s="595">
        <f>'звіт 03.19-03.24'!BM56+'[9]побудинковий звіт'!BN56+'[8]побудинковий звіт'!BN56</f>
        <v>83.591999999999999</v>
      </c>
      <c r="BO56" s="595">
        <f>'звіт 03.19-03.24'!BN56+'[9]побудинковий звіт'!BO56+'[8]побудинковий звіт'!BO56</f>
        <v>0</v>
      </c>
      <c r="BP56" s="94">
        <f t="shared" si="23"/>
        <v>-83.591999999999999</v>
      </c>
      <c r="BQ56" s="91">
        <f t="shared" si="24"/>
        <v>83.591999999999999</v>
      </c>
      <c r="BR56" s="96">
        <f t="shared" si="24"/>
        <v>0</v>
      </c>
      <c r="BS56" s="94">
        <f t="shared" si="25"/>
        <v>-83.591999999999999</v>
      </c>
      <c r="BT56" s="595">
        <f>'звіт 03.19-03.24'!BS56+'[9]побудинковий звіт'!BT56+'[8]побудинковий звіт'!BT56</f>
        <v>676.15172603536598</v>
      </c>
      <c r="BU56" s="595">
        <f>'звіт 03.19-03.24'!BT56+'[9]побудинковий звіт'!BU56+'[8]побудинковий звіт'!BU56</f>
        <v>2712.1929474542881</v>
      </c>
      <c r="BV56" s="116">
        <f t="shared" si="26"/>
        <v>2036.0412214189221</v>
      </c>
      <c r="BW56" s="595">
        <f>'звіт 03.19-03.24'!BV56+'[9]побудинковий звіт'!BW56+'[8]побудинковий звіт'!BW56</f>
        <v>0</v>
      </c>
      <c r="BX56" s="595">
        <f>'звіт 03.19-03.24'!BW56+'[9]побудинковий звіт'!BX56+'[8]побудинковий звіт'!BX56</f>
        <v>30.542464689990993</v>
      </c>
      <c r="BY56" s="116">
        <f t="shared" si="27"/>
        <v>30.542464689990993</v>
      </c>
      <c r="BZ56" s="595">
        <f>'звіт 03.19-03.24'!BY56+'[9]побудинковий звіт'!BZ56+'[8]побудинковий звіт'!BZ56</f>
        <v>239.73662035155698</v>
      </c>
      <c r="CA56" s="595">
        <f>'звіт 03.19-03.24'!BZ56+'[9]побудинковий звіт'!CA56+'[8]побудинковий звіт'!CA56</f>
        <v>535.59364444182347</v>
      </c>
      <c r="CB56" s="116">
        <f t="shared" si="28"/>
        <v>295.85702409026646</v>
      </c>
      <c r="CC56" s="595">
        <f>'звіт 03.19-03.24'!CB56+'[9]побудинковий звіт'!CC56+'[8]побудинковий звіт'!CC56</f>
        <v>0</v>
      </c>
      <c r="CD56" s="595">
        <f>'звіт 03.19-03.24'!CC56+'[9]побудинковий звіт'!CD56+'[8]побудинковий звіт'!CD56</f>
        <v>0</v>
      </c>
      <c r="CE56" s="116">
        <f t="shared" si="29"/>
        <v>0</v>
      </c>
      <c r="CF56" s="595">
        <f>'звіт 03.19-03.24'!CE56+'[9]побудинковий звіт'!CF56+'[8]побудинковий звіт'!CF56</f>
        <v>0</v>
      </c>
      <c r="CG56" s="595">
        <f>'звіт 03.19-03.24'!CF56+'[9]побудинковий звіт'!CG56+'[8]побудинковий звіт'!CG56</f>
        <v>0</v>
      </c>
      <c r="CH56" s="116">
        <f t="shared" si="30"/>
        <v>0</v>
      </c>
      <c r="CI56" s="595">
        <f>'звіт 03.19-03.24'!CH56+'[9]побудинковий звіт'!CI56+'[8]побудинковий звіт'!CI56</f>
        <v>0</v>
      </c>
      <c r="CJ56" s="595">
        <f>'звіт 03.19-03.24'!CI56+'[9]побудинковий звіт'!CJ56+'[8]побудинковий звіт'!CJ56</f>
        <v>0</v>
      </c>
      <c r="CK56" s="116">
        <f t="shared" si="31"/>
        <v>0</v>
      </c>
      <c r="CL56" s="595">
        <f>'звіт 03.19-03.24'!CK56+'[9]побудинковий звіт'!CL56+'[8]побудинковий звіт'!CL56</f>
        <v>0</v>
      </c>
      <c r="CM56" s="595">
        <f>'звіт 03.19-03.24'!CL56+'[9]побудинковий звіт'!CM56+'[8]побудинковий звіт'!CM56</f>
        <v>0</v>
      </c>
      <c r="CN56" s="116">
        <f t="shared" si="32"/>
        <v>0</v>
      </c>
      <c r="CO56" s="88">
        <f t="shared" si="33"/>
        <v>0</v>
      </c>
      <c r="CP56" s="96">
        <f t="shared" si="33"/>
        <v>0</v>
      </c>
      <c r="CQ56" s="116">
        <f t="shared" si="34"/>
        <v>0</v>
      </c>
      <c r="CR56" s="119">
        <f t="shared" si="45"/>
        <v>29035.862380639337</v>
      </c>
      <c r="CS56" s="96">
        <f t="shared" si="45"/>
        <v>21524.241330989731</v>
      </c>
      <c r="CT56" s="116">
        <f t="shared" si="35"/>
        <v>-7511.621049649606</v>
      </c>
      <c r="CU56" s="91">
        <f t="shared" si="36"/>
        <v>34843.034856767204</v>
      </c>
      <c r="CV56" s="98">
        <f t="shared" si="36"/>
        <v>25829.089597187678</v>
      </c>
      <c r="CW56" s="117">
        <f t="shared" si="37"/>
        <v>-9013.9452595795265</v>
      </c>
      <c r="CX56" s="595">
        <f>'звіт 03.19-03.24'!CW56+'[9]побудинковий звіт'!CX56+'[8]побудинковий звіт'!CX56</f>
        <v>1393.0457908992478</v>
      </c>
      <c r="CY56" s="595">
        <f>'звіт 03.19-03.24'!CX56+'[9]побудинковий звіт'!CY56+'[8]побудинковий звіт'!CY56</f>
        <v>10400.180482434505</v>
      </c>
      <c r="CZ56" s="116">
        <f t="shared" si="38"/>
        <v>9007.1346915352569</v>
      </c>
      <c r="DA56" s="99">
        <f>'[8]побудинковий звіт'!DA56</f>
        <v>-9013.9452595795319</v>
      </c>
      <c r="DB56" s="8">
        <v>3</v>
      </c>
      <c r="DC56" s="365">
        <f>'[8]побудинковий звіт'!DC56</f>
        <v>520.48</v>
      </c>
      <c r="DD56" s="365">
        <f>'[8]побудинковий звіт'!DD56</f>
        <v>0</v>
      </c>
      <c r="DE56" s="365">
        <f>'[8]побудинковий звіт'!DE56</f>
        <v>-89.590000000000032</v>
      </c>
      <c r="DF56" s="365">
        <f>'[8]побудинковий звіт'!DF56</f>
        <v>0</v>
      </c>
      <c r="DG56" s="101">
        <v>-3412.586272178758</v>
      </c>
      <c r="DH56" s="297">
        <v>1</v>
      </c>
      <c r="DI56" s="103">
        <f>'[8]побудинковий звіт'!DK56</f>
        <v>1.9323747495179655</v>
      </c>
      <c r="DJ56" s="103">
        <f>'[8]побудинковий звіт'!DL56</f>
        <v>0</v>
      </c>
      <c r="DK56" s="103">
        <f>'[8]побудинковий звіт'!DM56</f>
        <v>1.9323747495179655</v>
      </c>
      <c r="DL56" s="104">
        <f t="shared" si="52"/>
        <v>610.05070842282169</v>
      </c>
      <c r="DM56" s="104">
        <f t="shared" si="53"/>
        <v>0</v>
      </c>
      <c r="DN56" s="105">
        <f t="shared" si="39"/>
        <v>610.05070842282169</v>
      </c>
      <c r="DO56" s="2"/>
      <c r="DP56" s="104">
        <f>'[10]побудинковий звіт'!DR56</f>
        <v>610.07000000000005</v>
      </c>
      <c r="DQ56" s="104">
        <f>'[10]побудинковий звіт'!DS56</f>
        <v>0</v>
      </c>
      <c r="DR56" s="104">
        <f t="shared" si="40"/>
        <v>610.07000000000005</v>
      </c>
      <c r="DS56" s="106"/>
      <c r="DT56" s="104"/>
      <c r="DU56" s="479">
        <f>'звіт 03.19-03.24'!DV56+'[9]побудинковий звіт'!DW56+'[8]побудинковий звіт'!DW56</f>
        <v>0</v>
      </c>
      <c r="DV56" s="2">
        <f>'[9]побудинковий звіт'!DX56+'[8]побудинковий звіт'!DX56</f>
        <v>0</v>
      </c>
      <c r="DW56" s="77">
        <f t="shared" si="41"/>
        <v>26954.214428282317</v>
      </c>
      <c r="DX56" s="77">
        <f t="shared" si="42"/>
        <v>10819.199999999999</v>
      </c>
      <c r="DY56" s="427">
        <f t="shared" si="43"/>
        <v>-89.590000000000032</v>
      </c>
      <c r="DZ56" s="161">
        <f>'[10]побудинковий звіт'!DY56</f>
        <v>513.56847153353112</v>
      </c>
      <c r="EB56" s="110">
        <v>-706</v>
      </c>
      <c r="EC56" s="111">
        <f t="shared" si="44"/>
        <v>-4118.586272178758</v>
      </c>
      <c r="EE56" s="112">
        <v>-5127.6689699335639</v>
      </c>
      <c r="EG56" s="99">
        <v>869.61675662620019</v>
      </c>
    </row>
    <row r="57" spans="1:137" ht="19.95" customHeight="1" x14ac:dyDescent="0.3">
      <c r="A57" s="81">
        <v>150000994</v>
      </c>
      <c r="B57" s="82" t="s">
        <v>120</v>
      </c>
      <c r="C57" s="114" t="s">
        <v>121</v>
      </c>
      <c r="D57" s="114" t="s">
        <v>121</v>
      </c>
      <c r="E57" s="84">
        <f t="shared" si="2"/>
        <v>240.1</v>
      </c>
      <c r="F57" s="597">
        <f>'[8]побудинковий звіт'!F57</f>
        <v>240.1</v>
      </c>
      <c r="G57" s="104">
        <f>'[8]побудинковий звіт'!G57</f>
        <v>0</v>
      </c>
      <c r="H57" s="598">
        <f>'[8]побудинковий звіт'!H57</f>
        <v>0</v>
      </c>
      <c r="I57" s="595">
        <f>'звіт 03.19-03.24'!H57+'[9]побудинковий звіт'!I57+'[8]побудинковий звіт'!I57</f>
        <v>0</v>
      </c>
      <c r="J57" s="595">
        <f>'звіт 03.19-03.24'!I57+'[9]побудинковий звіт'!J57+'[8]побудинковий звіт'!J57</f>
        <v>0</v>
      </c>
      <c r="K57" s="116">
        <f t="shared" si="3"/>
        <v>0</v>
      </c>
      <c r="L57" s="595">
        <f>'звіт 03.19-03.24'!K57+'[9]побудинковий звіт'!L57+'[8]побудинковий звіт'!L57</f>
        <v>0</v>
      </c>
      <c r="M57" s="595">
        <f>'звіт 03.19-03.24'!L57+'[9]побудинковий звіт'!M57+'[8]побудинковий звіт'!M57</f>
        <v>0</v>
      </c>
      <c r="N57" s="116">
        <f t="shared" si="4"/>
        <v>0</v>
      </c>
      <c r="O57" s="595">
        <f>'звіт 03.19-03.24'!N57+'[9]побудинковий звіт'!O57+'[8]побудинковий звіт'!O57</f>
        <v>0</v>
      </c>
      <c r="P57" s="595">
        <f>'звіт 03.19-03.24'!O57+'[9]побудинковий звіт'!P57+'[8]побудинковий звіт'!P57</f>
        <v>0</v>
      </c>
      <c r="Q57" s="116">
        <f t="shared" si="5"/>
        <v>0</v>
      </c>
      <c r="R57" s="595">
        <f>'звіт 03.19-03.24'!Q57+'[9]побудинковий звіт'!R57+'[8]побудинковий звіт'!R57</f>
        <v>0</v>
      </c>
      <c r="S57" s="595">
        <f>'звіт 03.19-03.24'!R57+'[9]побудинковий звіт'!S57+'[8]побудинковий звіт'!S57</f>
        <v>0</v>
      </c>
      <c r="T57" s="116">
        <f t="shared" si="6"/>
        <v>0</v>
      </c>
      <c r="U57" s="595">
        <f>'звіт 03.19-03.24'!T57+'[9]побудинковий звіт'!U57+'[8]побудинковий звіт'!U57</f>
        <v>0</v>
      </c>
      <c r="V57" s="595">
        <f>'звіт 03.19-03.24'!U57+'[9]побудинковий звіт'!V57+'[8]побудинковий звіт'!V57</f>
        <v>0</v>
      </c>
      <c r="W57" s="116">
        <f t="shared" si="7"/>
        <v>0</v>
      </c>
      <c r="X57" s="595">
        <f>'звіт 03.19-03.24'!W57+'[9]побудинковий звіт'!X57+'[8]побудинковий звіт'!X57</f>
        <v>216.7108645117217</v>
      </c>
      <c r="Y57" s="595">
        <f>'звіт 03.19-03.24'!X57+'[9]побудинковий звіт'!Y57+'[8]побудинковий звіт'!Y57</f>
        <v>1428.1924174842156</v>
      </c>
      <c r="Z57" s="116">
        <f t="shared" si="8"/>
        <v>1211.481552972494</v>
      </c>
      <c r="AA57" s="595">
        <f>'звіт 03.19-03.24'!Z57+'[9]побудинковий звіт'!AA57+'[8]побудинковий звіт'!AA57</f>
        <v>259.09200000000004</v>
      </c>
      <c r="AB57" s="595">
        <f>'звіт 03.19-03.24'!AA57+'[9]побудинковий звіт'!AB57+'[8]побудинковий звіт'!AB57</f>
        <v>0</v>
      </c>
      <c r="AC57" s="116">
        <f t="shared" si="9"/>
        <v>-259.09200000000004</v>
      </c>
      <c r="AD57" s="595">
        <f>'звіт 03.19-03.24'!AC57+'[9]побудинковий звіт'!AD57+'[8]побудинковий звіт'!AD57</f>
        <v>1945.4931930085979</v>
      </c>
      <c r="AE57" s="595">
        <f>'звіт 03.19-03.24'!AD57+'[9]побудинковий звіт'!AE57+'[8]побудинковий звіт'!AE57</f>
        <v>7882.6867456496693</v>
      </c>
      <c r="AF57" s="117">
        <f t="shared" si="10"/>
        <v>5937.1935526410716</v>
      </c>
      <c r="AG57" s="91">
        <f t="shared" si="11"/>
        <v>2421.2960575203197</v>
      </c>
      <c r="AH57" s="92">
        <f t="shared" si="11"/>
        <v>9310.8791631338845</v>
      </c>
      <c r="AI57" s="116">
        <f t="shared" si="12"/>
        <v>6889.5831056135648</v>
      </c>
      <c r="AJ57" s="595">
        <f>'звіт 03.19-03.24'!AI57+'[9]побудинковий звіт'!AJ57+'[8]побудинковий звіт'!AJ57</f>
        <v>0</v>
      </c>
      <c r="AK57" s="595">
        <f>'звіт 03.19-03.24'!AJ57+'[9]побудинковий звіт'!AK57+'[8]побудинковий звіт'!AK57</f>
        <v>0</v>
      </c>
      <c r="AL57" s="116">
        <f t="shared" si="13"/>
        <v>0</v>
      </c>
      <c r="AM57" s="595">
        <f>'звіт 03.19-03.24'!AL57+'[9]побудинковий звіт'!AM57+'[8]побудинковий звіт'!AM57</f>
        <v>0</v>
      </c>
      <c r="AN57" s="595">
        <f>'звіт 03.19-03.24'!AM57+'[9]побудинковий звіт'!AN57+'[8]побудинковий звіт'!AN57</f>
        <v>0</v>
      </c>
      <c r="AO57" s="116">
        <f t="shared" si="14"/>
        <v>0</v>
      </c>
      <c r="AP57" s="595">
        <f>'звіт 03.19-03.24'!AO57+'[9]побудинковий звіт'!AP57+'[8]побудинковий звіт'!AP57</f>
        <v>3055.1593837315522</v>
      </c>
      <c r="AQ57" s="595">
        <f>'звіт 03.19-03.24'!AP57+'[9]побудинковий звіт'!AQ57+'[8]побудинковий звіт'!AQ57</f>
        <v>2391.3425898868691</v>
      </c>
      <c r="AR57" s="116">
        <f t="shared" si="15"/>
        <v>-663.81679384468316</v>
      </c>
      <c r="AS57" s="595">
        <f>'звіт 03.19-03.24'!AR57+'[9]побудинковий звіт'!AS57+'[8]побудинковий звіт'!AS57</f>
        <v>19743.987753991052</v>
      </c>
      <c r="AT57" s="595">
        <f>'звіт 03.19-03.24'!AS57+'[9]побудинковий звіт'!AT57+'[8]побудинковий звіт'!AT57</f>
        <v>8821.5478372978778</v>
      </c>
      <c r="AU57" s="118">
        <f t="shared" si="16"/>
        <v>-10922.439916693174</v>
      </c>
      <c r="AV57" s="595">
        <f>'звіт 03.19-03.24'!AU57+'[9]побудинковий звіт'!AV57+'[8]побудинковий звіт'!AV57</f>
        <v>0</v>
      </c>
      <c r="AW57" s="595">
        <f>'звіт 03.19-03.24'!AV57+'[9]побудинковий звіт'!AW57+'[8]побудинковий звіт'!AW57</f>
        <v>0</v>
      </c>
      <c r="AX57" s="94">
        <f t="shared" si="17"/>
        <v>0</v>
      </c>
      <c r="AY57" s="595">
        <f>'звіт 03.19-03.24'!AX57+'[9]побудинковий звіт'!AY57+'[8]побудинковий звіт'!AY57</f>
        <v>0</v>
      </c>
      <c r="AZ57" s="595">
        <f>'звіт 03.19-03.24'!AY57+'[9]побудинковий звіт'!AZ57+'[8]побудинковий звіт'!AZ57</f>
        <v>0</v>
      </c>
      <c r="BA57" s="117">
        <f t="shared" si="18"/>
        <v>0</v>
      </c>
      <c r="BB57" s="595">
        <f>'звіт 03.19-03.24'!BA57+'[9]побудинковий звіт'!BB57+'[8]побудинковий звіт'!BB57</f>
        <v>0</v>
      </c>
      <c r="BC57" s="595">
        <f>'звіт 03.19-03.24'!BB57+'[9]побудинковий звіт'!BC57+'[8]побудинковий звіт'!BC57</f>
        <v>0</v>
      </c>
      <c r="BD57" s="94">
        <f t="shared" si="19"/>
        <v>0</v>
      </c>
      <c r="BE57" s="595">
        <f>'звіт 03.19-03.24'!BD57+'[9]побудинковий звіт'!BE57+'[8]побудинковий звіт'!BE57</f>
        <v>0</v>
      </c>
      <c r="BF57" s="595">
        <f>'звіт 03.19-03.24'!BE57+'[9]побудинковий звіт'!BF57+'[8]побудинковий звіт'!BF57</f>
        <v>0</v>
      </c>
      <c r="BG57" s="95">
        <f t="shared" si="20"/>
        <v>0</v>
      </c>
      <c r="BH57" s="595">
        <f>'звіт 03.19-03.24'!BG57+'[9]побудинковий звіт'!BH57+'[8]побудинковий звіт'!BH57</f>
        <v>0</v>
      </c>
      <c r="BI57" s="595">
        <f>'звіт 03.19-03.24'!BH57+'[9]побудинковий звіт'!BI57+'[8]побудинковий звіт'!BI57</f>
        <v>0</v>
      </c>
      <c r="BJ57" s="94">
        <f t="shared" si="21"/>
        <v>0</v>
      </c>
      <c r="BK57" s="595">
        <f>'звіт 03.19-03.24'!BJ57+'[9]побудинковий звіт'!BK57+'[8]побудинковий звіт'!BK57</f>
        <v>32.552963209655111</v>
      </c>
      <c r="BL57" s="595">
        <f>'звіт 03.19-03.24'!BK57+'[9]побудинковий звіт'!BL57+'[8]побудинковий звіт'!BL57</f>
        <v>0</v>
      </c>
      <c r="BM57" s="95">
        <f t="shared" si="22"/>
        <v>-32.552963209655111</v>
      </c>
      <c r="BN57" s="595">
        <f>'звіт 03.19-03.24'!BM57+'[9]побудинковий звіт'!BN57+'[8]побудинковий звіт'!BN57</f>
        <v>64.77300000000001</v>
      </c>
      <c r="BO57" s="595">
        <f>'звіт 03.19-03.24'!BN57+'[9]побудинковий звіт'!BO57+'[8]побудинковий звіт'!BO57</f>
        <v>0</v>
      </c>
      <c r="BP57" s="94">
        <f t="shared" si="23"/>
        <v>-64.77300000000001</v>
      </c>
      <c r="BQ57" s="91">
        <f t="shared" si="24"/>
        <v>97.325963209655129</v>
      </c>
      <c r="BR57" s="96">
        <f t="shared" si="24"/>
        <v>0</v>
      </c>
      <c r="BS57" s="94">
        <f t="shared" si="25"/>
        <v>-97.325963209655129</v>
      </c>
      <c r="BT57" s="595">
        <f>'звіт 03.19-03.24'!BS57+'[9]побудинковий звіт'!BT57+'[8]побудинковий звіт'!BT57</f>
        <v>450.7678173569106</v>
      </c>
      <c r="BU57" s="595">
        <f>'звіт 03.19-03.24'!BT57+'[9]побудинковий звіт'!BU57+'[8]побудинковий звіт'!BU57</f>
        <v>1769.0187723832983</v>
      </c>
      <c r="BV57" s="116">
        <f t="shared" si="26"/>
        <v>1318.2509550263876</v>
      </c>
      <c r="BW57" s="595">
        <f>'звіт 03.19-03.24'!BV57+'[9]побудинковий звіт'!BW57+'[8]побудинковий звіт'!BW57</f>
        <v>0</v>
      </c>
      <c r="BX57" s="595">
        <f>'звіт 03.19-03.24'!BW57+'[9]побудинковий звіт'!BX57+'[8]побудинковий звіт'!BX57</f>
        <v>23.248142717012687</v>
      </c>
      <c r="BY57" s="116">
        <f t="shared" si="27"/>
        <v>23.248142717012687</v>
      </c>
      <c r="BZ57" s="595">
        <f>'звіт 03.19-03.24'!BY57+'[9]побудинковий звіт'!BZ57+'[8]побудинковий звіт'!BZ57</f>
        <v>159.82441356770465</v>
      </c>
      <c r="CA57" s="595">
        <f>'звіт 03.19-03.24'!BZ57+'[9]побудинковий звіт'!CA57+'[8]побудинковий звіт'!CA57</f>
        <v>338.97561214032442</v>
      </c>
      <c r="CB57" s="116">
        <f t="shared" si="28"/>
        <v>179.15119857261976</v>
      </c>
      <c r="CC57" s="595">
        <f>'звіт 03.19-03.24'!CB57+'[9]побудинковий звіт'!CC57+'[8]побудинковий звіт'!CC57</f>
        <v>0</v>
      </c>
      <c r="CD57" s="595">
        <f>'звіт 03.19-03.24'!CC57+'[9]побудинковий звіт'!CD57+'[8]побудинковий звіт'!CD57</f>
        <v>0</v>
      </c>
      <c r="CE57" s="116">
        <f t="shared" si="29"/>
        <v>0</v>
      </c>
      <c r="CF57" s="595">
        <f>'звіт 03.19-03.24'!CE57+'[9]побудинковий звіт'!CF57+'[8]побудинковий звіт'!CF57</f>
        <v>0</v>
      </c>
      <c r="CG57" s="595">
        <f>'звіт 03.19-03.24'!CF57+'[9]побудинковий звіт'!CG57+'[8]побудинковий звіт'!CG57</f>
        <v>0</v>
      </c>
      <c r="CH57" s="116">
        <f t="shared" si="30"/>
        <v>0</v>
      </c>
      <c r="CI57" s="595">
        <f>'звіт 03.19-03.24'!CH57+'[9]побудинковий звіт'!CI57+'[8]побудинковий звіт'!CI57</f>
        <v>3221.1211308687066</v>
      </c>
      <c r="CJ57" s="595">
        <f>'звіт 03.19-03.24'!CI57+'[9]побудинковий звіт'!CJ57+'[8]побудинковий звіт'!CJ57</f>
        <v>2239.5494122916557</v>
      </c>
      <c r="CK57" s="116">
        <f t="shared" si="31"/>
        <v>-981.57171857705089</v>
      </c>
      <c r="CL57" s="595">
        <f>'звіт 03.19-03.24'!CK57+'[9]побудинковий звіт'!CL57+'[8]побудинковий звіт'!CL57</f>
        <v>0</v>
      </c>
      <c r="CM57" s="595">
        <f>'звіт 03.19-03.24'!CL57+'[9]побудинковий звіт'!CM57+'[8]побудинковий звіт'!CM57</f>
        <v>0</v>
      </c>
      <c r="CN57" s="116">
        <f t="shared" si="32"/>
        <v>0</v>
      </c>
      <c r="CO57" s="88">
        <f t="shared" si="33"/>
        <v>3221.1211308687066</v>
      </c>
      <c r="CP57" s="96">
        <f t="shared" si="33"/>
        <v>2239.5494122916557</v>
      </c>
      <c r="CQ57" s="116">
        <f t="shared" si="34"/>
        <v>-981.57171857705089</v>
      </c>
      <c r="CR57" s="119">
        <f t="shared" si="45"/>
        <v>29149.4825202459</v>
      </c>
      <c r="CS57" s="96">
        <f t="shared" si="45"/>
        <v>24894.561529850926</v>
      </c>
      <c r="CT57" s="116">
        <f t="shared" si="35"/>
        <v>-4254.9209903949741</v>
      </c>
      <c r="CU57" s="91">
        <f t="shared" si="36"/>
        <v>34979.379024295078</v>
      </c>
      <c r="CV57" s="98">
        <f t="shared" si="36"/>
        <v>29873.473835821111</v>
      </c>
      <c r="CW57" s="117">
        <f t="shared" si="37"/>
        <v>-5105.9051884739674</v>
      </c>
      <c r="CX57" s="595">
        <f>'звіт 03.19-03.24'!CW57+'[9]побудинковий звіт'!CX57+'[8]побудинковий звіт'!CX57</f>
        <v>707.89601955532021</v>
      </c>
      <c r="CY57" s="595">
        <f>'звіт 03.19-03.24'!CX57+'[9]побудинковий звіт'!CY57+'[8]побудинковий звіт'!CY57</f>
        <v>5944.7056436897647</v>
      </c>
      <c r="CZ57" s="116">
        <f t="shared" si="38"/>
        <v>5236.8096241344447</v>
      </c>
      <c r="DA57" s="99">
        <f>'[8]побудинковий звіт'!DA57</f>
        <v>-5105.905188473972</v>
      </c>
      <c r="DB57" s="8">
        <v>3</v>
      </c>
      <c r="DC57" s="365">
        <f>'[8]побудинковий звіт'!DC57</f>
        <v>644.66</v>
      </c>
      <c r="DD57" s="365">
        <f>'[8]побудинковий звіт'!DD57</f>
        <v>0</v>
      </c>
      <c r="DE57" s="365">
        <f>'[8]побудинковий звіт'!DE57</f>
        <v>-342.35</v>
      </c>
      <c r="DF57" s="365">
        <f>'[8]побудинковий звіт'!DF57</f>
        <v>0</v>
      </c>
      <c r="DG57" s="101">
        <v>-3139.1266978597032</v>
      </c>
      <c r="DH57" s="297">
        <v>1</v>
      </c>
      <c r="DI57" s="103">
        <f>'[8]побудинковий звіт'!DK57</f>
        <v>2.7057909847448465</v>
      </c>
      <c r="DJ57" s="103">
        <f>'[8]побудинковий звіт'!DL57</f>
        <v>0</v>
      </c>
      <c r="DK57" s="103">
        <f>'[8]побудинковий звіт'!DM57</f>
        <v>2.7057909847448465</v>
      </c>
      <c r="DL57" s="104">
        <f t="shared" si="52"/>
        <v>649.66041543723759</v>
      </c>
      <c r="DM57" s="104">
        <f t="shared" si="53"/>
        <v>0</v>
      </c>
      <c r="DN57" s="105">
        <f t="shared" si="39"/>
        <v>649.66041543723759</v>
      </c>
      <c r="DO57" s="2"/>
      <c r="DP57" s="104">
        <f>'[10]побудинковий звіт'!DR57</f>
        <v>649.66999999999996</v>
      </c>
      <c r="DQ57" s="104">
        <f>'[10]побудинковий звіт'!DS57</f>
        <v>0</v>
      </c>
      <c r="DR57" s="104">
        <f t="shared" si="40"/>
        <v>649.66999999999996</v>
      </c>
      <c r="DS57" s="106"/>
      <c r="DT57" s="104"/>
      <c r="DU57" s="479">
        <f>'звіт 03.19-03.24'!DV57+'[9]побудинковий звіт'!DW57+'[8]побудинковий звіт'!DW57</f>
        <v>0</v>
      </c>
      <c r="DV57" s="2">
        <f>'[9]побудинковий звіт'!DX57+'[8]побудинковий звіт'!DX57</f>
        <v>0</v>
      </c>
      <c r="DW57" s="77">
        <f t="shared" si="41"/>
        <v>23809.576460640848</v>
      </c>
      <c r="DX57" s="77">
        <f t="shared" si="42"/>
        <v>10585.857404757453</v>
      </c>
      <c r="DY57" s="427">
        <f t="shared" si="43"/>
        <v>-342.35</v>
      </c>
      <c r="DZ57" s="161">
        <f>'[10]побудинковий звіт'!DY57</f>
        <v>461.92076055347786</v>
      </c>
      <c r="EB57" s="110">
        <v>2019</v>
      </c>
      <c r="EC57" s="111">
        <f t="shared" si="44"/>
        <v>-1120.1266978597032</v>
      </c>
      <c r="EE57" s="112">
        <v>-4404.9593934273144</v>
      </c>
      <c r="EG57" s="99">
        <v>-2664.7478777622528</v>
      </c>
    </row>
    <row r="58" spans="1:137" ht="19.95" customHeight="1" x14ac:dyDescent="0.3">
      <c r="A58" s="81">
        <v>150000995</v>
      </c>
      <c r="B58" s="82" t="s">
        <v>122</v>
      </c>
      <c r="C58" s="114" t="s">
        <v>123</v>
      </c>
      <c r="D58" s="114" t="s">
        <v>123</v>
      </c>
      <c r="E58" s="84">
        <f t="shared" si="2"/>
        <v>135.5</v>
      </c>
      <c r="F58" s="597">
        <f>'[8]побудинковий звіт'!F58</f>
        <v>135.5</v>
      </c>
      <c r="G58" s="104">
        <f>'[8]побудинковий звіт'!G58</f>
        <v>0</v>
      </c>
      <c r="H58" s="598">
        <f>'[8]побудинковий звіт'!H58</f>
        <v>0</v>
      </c>
      <c r="I58" s="595">
        <f>'звіт 03.19-03.24'!H58+'[9]побудинковий звіт'!I58+'[8]побудинковий звіт'!I58</f>
        <v>0</v>
      </c>
      <c r="J58" s="595">
        <f>'звіт 03.19-03.24'!I58+'[9]побудинковий звіт'!J58+'[8]побудинковий звіт'!J58</f>
        <v>0</v>
      </c>
      <c r="K58" s="116">
        <f t="shared" si="3"/>
        <v>0</v>
      </c>
      <c r="L58" s="595">
        <f>'звіт 03.19-03.24'!K58+'[9]побудинковий звіт'!L58+'[8]побудинковий звіт'!L58</f>
        <v>0</v>
      </c>
      <c r="M58" s="595">
        <f>'звіт 03.19-03.24'!L58+'[9]побудинковий звіт'!M58+'[8]побудинковий звіт'!M58</f>
        <v>0</v>
      </c>
      <c r="N58" s="116">
        <f t="shared" si="4"/>
        <v>0</v>
      </c>
      <c r="O58" s="595">
        <f>'звіт 03.19-03.24'!N58+'[9]побудинковий звіт'!O58+'[8]побудинковий звіт'!O58</f>
        <v>0</v>
      </c>
      <c r="P58" s="595">
        <f>'звіт 03.19-03.24'!O58+'[9]побудинковий звіт'!P58+'[8]побудинковий звіт'!P58</f>
        <v>0</v>
      </c>
      <c r="Q58" s="116">
        <f t="shared" si="5"/>
        <v>0</v>
      </c>
      <c r="R58" s="595">
        <f>'звіт 03.19-03.24'!Q58+'[9]побудинковий звіт'!R58+'[8]побудинковий звіт'!R58</f>
        <v>0</v>
      </c>
      <c r="S58" s="595">
        <f>'звіт 03.19-03.24'!R58+'[9]побудинковий звіт'!S58+'[8]побудинковий звіт'!S58</f>
        <v>0</v>
      </c>
      <c r="T58" s="116">
        <f t="shared" si="6"/>
        <v>0</v>
      </c>
      <c r="U58" s="595">
        <f>'звіт 03.19-03.24'!T58+'[9]побудинковий звіт'!U58+'[8]побудинковий звіт'!U58</f>
        <v>0</v>
      </c>
      <c r="V58" s="595">
        <f>'звіт 03.19-03.24'!U58+'[9]побудинковий звіт'!V58+'[8]побудинковий звіт'!V58</f>
        <v>0</v>
      </c>
      <c r="W58" s="116">
        <f t="shared" si="7"/>
        <v>0</v>
      </c>
      <c r="X58" s="595">
        <f>'звіт 03.19-03.24'!W58+'[9]побудинковий звіт'!X58+'[8]побудинковий звіт'!X58</f>
        <v>216.7108645117217</v>
      </c>
      <c r="Y58" s="595">
        <f>'звіт 03.19-03.24'!X58+'[9]побудинковий звіт'!Y58+'[8]побудинковий звіт'!Y58</f>
        <v>2003.6368701768167</v>
      </c>
      <c r="Z58" s="116">
        <f t="shared" si="8"/>
        <v>1786.9260056650951</v>
      </c>
      <c r="AA58" s="595">
        <f>'звіт 03.19-03.24'!Z58+'[9]побудинковий звіт'!AA58+'[8]побудинковий звіт'!AA58</f>
        <v>146.44799999999998</v>
      </c>
      <c r="AB58" s="595">
        <f>'звіт 03.19-03.24'!AA58+'[9]побудинковий звіт'!AB58+'[8]побудинковий звіт'!AB58</f>
        <v>0</v>
      </c>
      <c r="AC58" s="116">
        <f t="shared" si="9"/>
        <v>-146.44799999999998</v>
      </c>
      <c r="AD58" s="595">
        <f>'звіт 03.19-03.24'!AC58+'[9]побудинковий звіт'!AD58+'[8]побудинковий звіт'!AD58</f>
        <v>1099.7963479160226</v>
      </c>
      <c r="AE58" s="595">
        <f>'звіт 03.19-03.24'!AD58+'[9]побудинковий звіт'!AE58+'[8]побудинковий звіт'!AE58</f>
        <v>2657.8259468206234</v>
      </c>
      <c r="AF58" s="117">
        <f t="shared" si="10"/>
        <v>1558.0295989046008</v>
      </c>
      <c r="AG58" s="91">
        <f t="shared" si="11"/>
        <v>1462.9552124277443</v>
      </c>
      <c r="AH58" s="92">
        <f t="shared" si="11"/>
        <v>4661.4628169974403</v>
      </c>
      <c r="AI58" s="116">
        <f t="shared" si="12"/>
        <v>3198.507604569696</v>
      </c>
      <c r="AJ58" s="595">
        <f>'звіт 03.19-03.24'!AI58+'[9]побудинковий звіт'!AJ58+'[8]побудинковий звіт'!AJ58</f>
        <v>0</v>
      </c>
      <c r="AK58" s="595">
        <f>'звіт 03.19-03.24'!AJ58+'[9]побудинковий звіт'!AK58+'[8]побудинковий звіт'!AK58</f>
        <v>0</v>
      </c>
      <c r="AL58" s="116">
        <f t="shared" si="13"/>
        <v>0</v>
      </c>
      <c r="AM58" s="595">
        <f>'звіт 03.19-03.24'!AL58+'[9]побудинковий звіт'!AM58+'[8]побудинковий звіт'!AM58</f>
        <v>0</v>
      </c>
      <c r="AN58" s="595">
        <f>'звіт 03.19-03.24'!AM58+'[9]побудинковий звіт'!AN58+'[8]побудинковий звіт'!AN58</f>
        <v>0</v>
      </c>
      <c r="AO58" s="116">
        <f t="shared" si="14"/>
        <v>0</v>
      </c>
      <c r="AP58" s="595">
        <f>'звіт 03.19-03.24'!AO58+'[9]побудинковий звіт'!AP58+'[8]побудинковий звіт'!AP58</f>
        <v>1552.7081161439783</v>
      </c>
      <c r="AQ58" s="595">
        <f>'звіт 03.19-03.24'!AP58+'[9]побудинковий звіт'!AQ58+'[8]побудинковий звіт'!AQ58</f>
        <v>1312.6124360020845</v>
      </c>
      <c r="AR58" s="116">
        <f t="shared" si="15"/>
        <v>-240.09568014189381</v>
      </c>
      <c r="AS58" s="595">
        <f>'звіт 03.19-03.24'!AR58+'[9]побудинковий звіт'!AS58+'[8]побудинковий звіт'!AS58</f>
        <v>12664.184311515275</v>
      </c>
      <c r="AT58" s="595">
        <f>'звіт 03.19-03.24'!AS58+'[9]побудинковий звіт'!AT58+'[8]побудинковий звіт'!AT58</f>
        <v>613</v>
      </c>
      <c r="AU58" s="118">
        <f t="shared" si="16"/>
        <v>-12051.184311515275</v>
      </c>
      <c r="AV58" s="595">
        <f>'звіт 03.19-03.24'!AU58+'[9]побудинковий звіт'!AV58+'[8]побудинковий звіт'!AV58</f>
        <v>0</v>
      </c>
      <c r="AW58" s="595">
        <f>'звіт 03.19-03.24'!AV58+'[9]побудинковий звіт'!AW58+'[8]побудинковий звіт'!AW58</f>
        <v>0</v>
      </c>
      <c r="AX58" s="94">
        <f t="shared" si="17"/>
        <v>0</v>
      </c>
      <c r="AY58" s="595">
        <f>'звіт 03.19-03.24'!AX58+'[9]побудинковий звіт'!AY58+'[8]побудинковий звіт'!AY58</f>
        <v>0</v>
      </c>
      <c r="AZ58" s="595">
        <f>'звіт 03.19-03.24'!AY58+'[9]побудинковий звіт'!AZ58+'[8]побудинковий звіт'!AZ58</f>
        <v>0</v>
      </c>
      <c r="BA58" s="117">
        <f t="shared" si="18"/>
        <v>0</v>
      </c>
      <c r="BB58" s="595">
        <f>'звіт 03.19-03.24'!BA58+'[9]побудинковий звіт'!BB58+'[8]побудинковий звіт'!BB58</f>
        <v>0</v>
      </c>
      <c r="BC58" s="595">
        <f>'звіт 03.19-03.24'!BB58+'[9]побудинковий звіт'!BC58+'[8]побудинковий звіт'!BC58</f>
        <v>0</v>
      </c>
      <c r="BD58" s="94">
        <f t="shared" si="19"/>
        <v>0</v>
      </c>
      <c r="BE58" s="595">
        <f>'звіт 03.19-03.24'!BD58+'[9]побудинковий звіт'!BE58+'[8]побудинковий звіт'!BE58</f>
        <v>0</v>
      </c>
      <c r="BF58" s="595">
        <f>'звіт 03.19-03.24'!BE58+'[9]побудинковий звіт'!BF58+'[8]побудинковий звіт'!BF58</f>
        <v>0</v>
      </c>
      <c r="BG58" s="95">
        <f t="shared" si="20"/>
        <v>0</v>
      </c>
      <c r="BH58" s="595">
        <f>'звіт 03.19-03.24'!BG58+'[9]побудинковий звіт'!BH58+'[8]побудинковий звіт'!BH58</f>
        <v>0</v>
      </c>
      <c r="BI58" s="595">
        <f>'звіт 03.19-03.24'!BH58+'[9]побудинковий звіт'!BI58+'[8]побудинковий звіт'!BI58</f>
        <v>0</v>
      </c>
      <c r="BJ58" s="94">
        <f t="shared" si="21"/>
        <v>0</v>
      </c>
      <c r="BK58" s="595">
        <f>'звіт 03.19-03.24'!BJ58+'[9]побудинковий звіт'!BK58+'[8]побудинковий звіт'!BK58</f>
        <v>32.552963209655111</v>
      </c>
      <c r="BL58" s="595">
        <f>'звіт 03.19-03.24'!BK58+'[9]побудинковий звіт'!BL58+'[8]побудинковий звіт'!BL58</f>
        <v>0</v>
      </c>
      <c r="BM58" s="95">
        <f t="shared" si="22"/>
        <v>-32.552963209655111</v>
      </c>
      <c r="BN58" s="595">
        <f>'звіт 03.19-03.24'!BM58+'[9]побудинковий звіт'!BN58+'[8]побудинковий звіт'!BN58</f>
        <v>36.611999999999995</v>
      </c>
      <c r="BO58" s="595">
        <f>'звіт 03.19-03.24'!BN58+'[9]побудинковий звіт'!BO58+'[8]побудинковий звіт'!BO58</f>
        <v>0</v>
      </c>
      <c r="BP58" s="94">
        <f t="shared" si="23"/>
        <v>-36.611999999999995</v>
      </c>
      <c r="BQ58" s="91">
        <f t="shared" si="24"/>
        <v>69.164963209655099</v>
      </c>
      <c r="BR58" s="96">
        <f t="shared" si="24"/>
        <v>0</v>
      </c>
      <c r="BS58" s="94">
        <f t="shared" si="25"/>
        <v>-69.164963209655099</v>
      </c>
      <c r="BT58" s="595">
        <f>'звіт 03.19-03.24'!BS58+'[9]побудинковий звіт'!BT58+'[8]побудинковий звіт'!BT58</f>
        <v>338.07768774882805</v>
      </c>
      <c r="BU58" s="595">
        <f>'звіт 03.19-03.24'!BT58+'[9]побудинковий звіт'!BU58+'[8]побудинковий звіт'!BU58</f>
        <v>1197.0473593403335</v>
      </c>
      <c r="BV58" s="116">
        <f t="shared" si="26"/>
        <v>858.9696715915054</v>
      </c>
      <c r="BW58" s="595">
        <f>'звіт 03.19-03.24'!BV58+'[9]побудинковий звіт'!BW58+'[8]побудинковий звіт'!BW58</f>
        <v>0</v>
      </c>
      <c r="BX58" s="595">
        <f>'звіт 03.19-03.24'!BW58+'[9]побудинковий звіт'!BX58+'[8]побудинковий звіт'!BX58</f>
        <v>13.140246489911771</v>
      </c>
      <c r="BY58" s="116">
        <f t="shared" si="27"/>
        <v>13.140246489911771</v>
      </c>
      <c r="BZ58" s="595">
        <f>'звіт 03.19-03.24'!BY58+'[9]побудинковий звіт'!BZ58+'[8]побудинковий звіт'!BZ58</f>
        <v>119.86831017577849</v>
      </c>
      <c r="CA58" s="595">
        <f>'звіт 03.19-03.24'!BZ58+'[9]побудинковий звіт'!CA58+'[8]побудинковий звіт'!CA58</f>
        <v>228.6005630260824</v>
      </c>
      <c r="CB58" s="116">
        <f t="shared" si="28"/>
        <v>108.73225285030391</v>
      </c>
      <c r="CC58" s="595">
        <f>'звіт 03.19-03.24'!CB58+'[9]побудинковий звіт'!CC58+'[8]побудинковий звіт'!CC58</f>
        <v>0</v>
      </c>
      <c r="CD58" s="595">
        <f>'звіт 03.19-03.24'!CC58+'[9]побудинковий звіт'!CD58+'[8]побудинковий звіт'!CD58</f>
        <v>0</v>
      </c>
      <c r="CE58" s="116">
        <f t="shared" si="29"/>
        <v>0</v>
      </c>
      <c r="CF58" s="595">
        <f>'звіт 03.19-03.24'!CE58+'[9]побудинковий звіт'!CF58+'[8]побудинковий звіт'!CF58</f>
        <v>0</v>
      </c>
      <c r="CG58" s="595">
        <f>'звіт 03.19-03.24'!CF58+'[9]побудинковий звіт'!CG58+'[8]побудинковий звіт'!CG58</f>
        <v>0</v>
      </c>
      <c r="CH58" s="116">
        <f t="shared" si="30"/>
        <v>0</v>
      </c>
      <c r="CI58" s="595">
        <f>'звіт 03.19-03.24'!CH58+'[9]побудинковий звіт'!CI58+'[8]побудинковий звіт'!CI58</f>
        <v>1186.0160001800518</v>
      </c>
      <c r="CJ58" s="595">
        <f>'звіт 03.19-03.24'!CI58+'[9]побудинковий звіт'!CJ58+'[8]побудинковий звіт'!CJ58</f>
        <v>415.65210168376808</v>
      </c>
      <c r="CK58" s="116">
        <f t="shared" si="31"/>
        <v>-770.36389849628381</v>
      </c>
      <c r="CL58" s="595">
        <f>'звіт 03.19-03.24'!CK58+'[9]побудинковий звіт'!CL58+'[8]побудинковий звіт'!CL58</f>
        <v>0</v>
      </c>
      <c r="CM58" s="595">
        <f>'звіт 03.19-03.24'!CL58+'[9]побудинковий звіт'!CM58+'[8]побудинковий звіт'!CM58</f>
        <v>0</v>
      </c>
      <c r="CN58" s="116">
        <f t="shared" si="32"/>
        <v>0</v>
      </c>
      <c r="CO58" s="88">
        <f t="shared" si="33"/>
        <v>1186.0160001800518</v>
      </c>
      <c r="CP58" s="96">
        <f t="shared" si="33"/>
        <v>415.65210168376808</v>
      </c>
      <c r="CQ58" s="116">
        <f t="shared" si="34"/>
        <v>-770.36389849628381</v>
      </c>
      <c r="CR58" s="119">
        <f t="shared" si="45"/>
        <v>17392.974601401311</v>
      </c>
      <c r="CS58" s="96">
        <f t="shared" si="45"/>
        <v>8441.5155235396196</v>
      </c>
      <c r="CT58" s="116">
        <f t="shared" si="35"/>
        <v>-8951.4590778616912</v>
      </c>
      <c r="CU58" s="91">
        <f t="shared" si="36"/>
        <v>20871.569521681573</v>
      </c>
      <c r="CV58" s="98">
        <f t="shared" si="36"/>
        <v>10129.818628247544</v>
      </c>
      <c r="CW58" s="117">
        <f t="shared" si="37"/>
        <v>-10741.750893434029</v>
      </c>
      <c r="CX58" s="595">
        <f>'звіт 03.19-03.24'!CW58+'[9]побудинковий звіт'!CX58+'[8]побудинковий звіт'!CX58</f>
        <v>689.62741832639267</v>
      </c>
      <c r="CY58" s="595">
        <f>'звіт 03.19-03.24'!CX58+'[9]побудинковий звіт'!CY58+'[8]побудинковий звіт'!CY58</f>
        <v>11431.378311760423</v>
      </c>
      <c r="CZ58" s="116">
        <f t="shared" si="38"/>
        <v>10741.750893434031</v>
      </c>
      <c r="DA58" s="99">
        <f>'[8]побудинковий звіт'!DA58</f>
        <v>-10741.750893434029</v>
      </c>
      <c r="DB58" s="8">
        <v>3</v>
      </c>
      <c r="DC58" s="365">
        <f>'[8]побудинковий звіт'!DC58</f>
        <v>326.38</v>
      </c>
      <c r="DD58" s="365">
        <f>'[8]побудинковий звіт'!DD58</f>
        <v>0</v>
      </c>
      <c r="DE58" s="365">
        <f>'[8]побудинковий звіт'!DE58</f>
        <v>-42.45999999999998</v>
      </c>
      <c r="DF58" s="365">
        <f>'[8]побудинковий звіт'!DF58</f>
        <v>0</v>
      </c>
      <c r="DG58" s="101">
        <v>-3115.2834258145149</v>
      </c>
      <c r="DH58" s="297">
        <v>1</v>
      </c>
      <c r="DI58" s="103">
        <f>'[8]побудинковий звіт'!DK58</f>
        <v>2.7221319447817485</v>
      </c>
      <c r="DJ58" s="103">
        <f>'[8]побудинковий звіт'!DL58</f>
        <v>0</v>
      </c>
      <c r="DK58" s="103">
        <f>'[8]побудинковий звіт'!DM58</f>
        <v>2.7221319447817485</v>
      </c>
      <c r="DL58" s="104">
        <f t="shared" si="52"/>
        <v>368.84887851792689</v>
      </c>
      <c r="DM58" s="104">
        <f t="shared" si="53"/>
        <v>0</v>
      </c>
      <c r="DN58" s="105">
        <f t="shared" si="39"/>
        <v>368.84887851792689</v>
      </c>
      <c r="DO58" s="2"/>
      <c r="DP58" s="104">
        <f>'[10]побудинковий звіт'!DR58</f>
        <v>368.84</v>
      </c>
      <c r="DQ58" s="104">
        <f>'[10]побудинковий звіт'!DS58</f>
        <v>0</v>
      </c>
      <c r="DR58" s="104">
        <f t="shared" si="40"/>
        <v>368.84</v>
      </c>
      <c r="DS58" s="106"/>
      <c r="DT58" s="104"/>
      <c r="DU58" s="479">
        <f>'звіт 03.19-03.24'!DV58+'[9]побудинковий звіт'!DW58+'[8]побудинковий звіт'!DW58</f>
        <v>0</v>
      </c>
      <c r="DV58" s="2">
        <f>'[9]побудинковий звіт'!DX58+'[8]побудинковий звіт'!DX58</f>
        <v>0</v>
      </c>
      <c r="DW58" s="77">
        <f t="shared" si="41"/>
        <v>15280.019129669916</v>
      </c>
      <c r="DX58" s="77">
        <f t="shared" si="42"/>
        <v>735.6</v>
      </c>
      <c r="DY58" s="427">
        <f t="shared" si="43"/>
        <v>-42.45999999999998</v>
      </c>
      <c r="DZ58" s="161">
        <f>'[10]побудинковий звіт'!DY58</f>
        <v>294.90674708416344</v>
      </c>
      <c r="EB58" s="110">
        <v>2198</v>
      </c>
      <c r="EC58" s="111">
        <f t="shared" si="44"/>
        <v>-917.28342581451489</v>
      </c>
      <c r="EE58" s="112">
        <v>-4502.4189999519949</v>
      </c>
      <c r="EG58" s="99">
        <v>-6903.6665771770386</v>
      </c>
    </row>
    <row r="59" spans="1:137" ht="19.95" customHeight="1" x14ac:dyDescent="0.3">
      <c r="A59" s="81">
        <v>150001002</v>
      </c>
      <c r="B59" s="82" t="s">
        <v>124</v>
      </c>
      <c r="C59" s="602" t="s">
        <v>125</v>
      </c>
      <c r="D59" s="114" t="s">
        <v>125</v>
      </c>
      <c r="E59" s="84"/>
      <c r="F59" s="597"/>
      <c r="G59" s="104"/>
      <c r="H59" s="598"/>
      <c r="I59" s="595"/>
      <c r="J59" s="595"/>
      <c r="K59" s="116"/>
      <c r="L59" s="595"/>
      <c r="M59" s="595"/>
      <c r="N59" s="116"/>
      <c r="O59" s="595"/>
      <c r="P59" s="595"/>
      <c r="Q59" s="116"/>
      <c r="R59" s="595"/>
      <c r="S59" s="595"/>
      <c r="T59" s="116"/>
      <c r="U59" s="595"/>
      <c r="V59" s="595"/>
      <c r="W59" s="116"/>
      <c r="X59" s="595"/>
      <c r="Y59" s="595"/>
      <c r="Z59" s="116"/>
      <c r="AA59" s="595"/>
      <c r="AB59" s="595"/>
      <c r="AC59" s="116"/>
      <c r="AD59" s="595"/>
      <c r="AE59" s="595"/>
      <c r="AF59" s="117"/>
      <c r="AG59" s="91"/>
      <c r="AH59" s="92"/>
      <c r="AI59" s="116"/>
      <c r="AJ59" s="595"/>
      <c r="AK59" s="595"/>
      <c r="AL59" s="116"/>
      <c r="AM59" s="595"/>
      <c r="AN59" s="595"/>
      <c r="AO59" s="116"/>
      <c r="AP59" s="595"/>
      <c r="AQ59" s="595"/>
      <c r="AR59" s="116"/>
      <c r="AS59" s="595"/>
      <c r="AT59" s="595"/>
      <c r="AU59" s="118"/>
      <c r="AV59" s="595"/>
      <c r="AW59" s="595"/>
      <c r="AX59" s="94"/>
      <c r="AY59" s="595"/>
      <c r="AZ59" s="595"/>
      <c r="BA59" s="117"/>
      <c r="BB59" s="595"/>
      <c r="BC59" s="595"/>
      <c r="BD59" s="94"/>
      <c r="BE59" s="595"/>
      <c r="BF59" s="595"/>
      <c r="BG59" s="95"/>
      <c r="BH59" s="595"/>
      <c r="BI59" s="595"/>
      <c r="BJ59" s="94"/>
      <c r="BK59" s="595"/>
      <c r="BL59" s="595"/>
      <c r="BM59" s="95"/>
      <c r="BN59" s="595"/>
      <c r="BO59" s="595"/>
      <c r="BP59" s="94"/>
      <c r="BQ59" s="91"/>
      <c r="BR59" s="96"/>
      <c r="BS59" s="94"/>
      <c r="BT59" s="595"/>
      <c r="BU59" s="595"/>
      <c r="BV59" s="116"/>
      <c r="BW59" s="595"/>
      <c r="BX59" s="595"/>
      <c r="BY59" s="116"/>
      <c r="BZ59" s="595"/>
      <c r="CA59" s="595"/>
      <c r="CB59" s="116"/>
      <c r="CC59" s="595"/>
      <c r="CD59" s="595"/>
      <c r="CE59" s="116"/>
      <c r="CF59" s="595"/>
      <c r="CG59" s="595"/>
      <c r="CH59" s="116"/>
      <c r="CI59" s="595"/>
      <c r="CJ59" s="595"/>
      <c r="CK59" s="116"/>
      <c r="CL59" s="595"/>
      <c r="CM59" s="595"/>
      <c r="CN59" s="116"/>
      <c r="CO59" s="88"/>
      <c r="CP59" s="96"/>
      <c r="CQ59" s="116"/>
      <c r="CR59" s="119"/>
      <c r="CS59" s="96"/>
      <c r="CT59" s="116"/>
      <c r="CU59" s="91"/>
      <c r="CV59" s="98"/>
      <c r="CW59" s="117"/>
      <c r="CX59" s="595"/>
      <c r="CY59" s="595"/>
      <c r="CZ59" s="116"/>
      <c r="DA59" s="99"/>
      <c r="DC59" s="365"/>
      <c r="DD59" s="365"/>
      <c r="DE59" s="365"/>
      <c r="DF59" s="365"/>
      <c r="DG59" s="101"/>
      <c r="DH59" s="297"/>
      <c r="DI59" s="103"/>
      <c r="DJ59" s="103"/>
      <c r="DK59" s="103"/>
      <c r="DL59" s="104"/>
      <c r="DM59" s="104"/>
      <c r="DN59" s="105"/>
      <c r="DO59" s="2"/>
      <c r="DP59" s="104">
        <f>'[10]побудинковий звіт'!DR59</f>
        <v>0</v>
      </c>
      <c r="DQ59" s="104">
        <f>'[10]побудинковий звіт'!DS59</f>
        <v>0</v>
      </c>
      <c r="DR59" s="104"/>
      <c r="DS59" s="106"/>
      <c r="DT59" s="104"/>
      <c r="DU59" s="479"/>
      <c r="DW59" s="77"/>
      <c r="DX59" s="77"/>
      <c r="DY59" s="427"/>
      <c r="DZ59" s="161">
        <f>'[10]побудинковий звіт'!DY59</f>
        <v>0</v>
      </c>
      <c r="EB59" s="110"/>
      <c r="EC59" s="111"/>
      <c r="EE59" s="112"/>
      <c r="EG59" s="99"/>
    </row>
    <row r="60" spans="1:137" ht="19.95" customHeight="1" x14ac:dyDescent="0.3">
      <c r="A60" s="81">
        <v>150000972</v>
      </c>
      <c r="B60" s="82" t="s">
        <v>126</v>
      </c>
      <c r="C60" s="114" t="s">
        <v>127</v>
      </c>
      <c r="D60" s="114" t="s">
        <v>127</v>
      </c>
      <c r="E60" s="84">
        <f t="shared" si="2"/>
        <v>2167.6</v>
      </c>
      <c r="F60" s="597">
        <f>'[8]побудинковий звіт'!F60</f>
        <v>1988.1</v>
      </c>
      <c r="G60" s="104">
        <f>'[8]побудинковий звіт'!G60</f>
        <v>0</v>
      </c>
      <c r="H60" s="598">
        <f>'[8]побудинковий звіт'!H60</f>
        <v>179.5</v>
      </c>
      <c r="I60" s="595">
        <f>'звіт 03.19-03.24'!H60+'[9]побудинковий звіт'!I60+'[8]побудинковий звіт'!I60</f>
        <v>57165.772796964717</v>
      </c>
      <c r="J60" s="595">
        <f>'звіт 03.19-03.24'!I60+'[9]побудинковий звіт'!J60+'[8]побудинковий звіт'!J60</f>
        <v>57245.660061177594</v>
      </c>
      <c r="K60" s="116">
        <f t="shared" si="3"/>
        <v>79.887264212877199</v>
      </c>
      <c r="L60" s="595">
        <f>'звіт 03.19-03.24'!K60+'[9]побудинковий звіт'!L60+'[8]побудинковий звіт'!L60</f>
        <v>9876.2807443771053</v>
      </c>
      <c r="M60" s="595">
        <f>'звіт 03.19-03.24'!L60+'[9]побудинковий звіт'!M60+'[8]побудинковий звіт'!M60</f>
        <v>9651.3145015903683</v>
      </c>
      <c r="N60" s="116">
        <f t="shared" si="4"/>
        <v>-224.96624278673698</v>
      </c>
      <c r="O60" s="595">
        <f>'звіт 03.19-03.24'!N60+'[9]побудинковий звіт'!O60+'[8]побудинковий звіт'!O60</f>
        <v>22518.6052507731</v>
      </c>
      <c r="P60" s="595">
        <f>'звіт 03.19-03.24'!O60+'[9]побудинковий звіт'!P60+'[8]побудинковий звіт'!P60</f>
        <v>21821.411367486679</v>
      </c>
      <c r="Q60" s="116">
        <f t="shared" si="5"/>
        <v>-697.19388328642162</v>
      </c>
      <c r="R60" s="595">
        <f>'звіт 03.19-03.24'!Q60+'[9]побудинковий звіт'!R60+'[8]побудинковий звіт'!R60</f>
        <v>0</v>
      </c>
      <c r="S60" s="595">
        <f>'звіт 03.19-03.24'!R60+'[9]побудинковий звіт'!S60+'[8]побудинковий звіт'!S60</f>
        <v>0</v>
      </c>
      <c r="T60" s="116">
        <f t="shared" si="6"/>
        <v>0</v>
      </c>
      <c r="U60" s="595">
        <f>'звіт 03.19-03.24'!T60+'[9]побудинковий звіт'!U60+'[8]побудинковий звіт'!U60</f>
        <v>1252.598422235003</v>
      </c>
      <c r="V60" s="595">
        <f>'звіт 03.19-03.24'!U60+'[9]побудинковий звіт'!V60+'[8]побудинковий звіт'!V60</f>
        <v>652.83605660260991</v>
      </c>
      <c r="W60" s="116">
        <f t="shared" si="7"/>
        <v>-599.76236563239308</v>
      </c>
      <c r="X60" s="595">
        <f>'звіт 03.19-03.24'!W60+'[9]побудинковий звіт'!X60+'[8]побудинковий звіт'!X60</f>
        <v>31169.185940235151</v>
      </c>
      <c r="Y60" s="595">
        <f>'звіт 03.19-03.24'!X60+'[9]побудинковий звіт'!Y60+'[8]побудинковий звіт'!Y60</f>
        <v>28099.330778256204</v>
      </c>
      <c r="Z60" s="116">
        <f t="shared" si="8"/>
        <v>-3069.8551619789469</v>
      </c>
      <c r="AA60" s="595">
        <f>'звіт 03.19-03.24'!Z60+'[9]побудинковий звіт'!AA60+'[8]побудинковий звіт'!AA60</f>
        <v>2483.2440000000001</v>
      </c>
      <c r="AB60" s="595">
        <f>'звіт 03.19-03.24'!AA60+'[9]побудинковий звіт'!AB60+'[8]побудинковий звіт'!AB60</f>
        <v>0</v>
      </c>
      <c r="AC60" s="116">
        <f t="shared" si="9"/>
        <v>-2483.2440000000001</v>
      </c>
      <c r="AD60" s="595">
        <f>'звіт 03.19-03.24'!AC60+'[9]побудинковий звіт'!AD60+'[8]побудинковий звіт'!AD60</f>
        <v>66805.314603262348</v>
      </c>
      <c r="AE60" s="595">
        <f>'звіт 03.19-03.24'!AD60+'[9]побудинковий звіт'!AE60+'[8]побудинковий звіт'!AE60</f>
        <v>71826.98409856639</v>
      </c>
      <c r="AF60" s="117">
        <f t="shared" si="10"/>
        <v>5021.6694953040424</v>
      </c>
      <c r="AG60" s="91">
        <f t="shared" si="11"/>
        <v>191271.00175784744</v>
      </c>
      <c r="AH60" s="92">
        <f t="shared" si="11"/>
        <v>189297.53686367985</v>
      </c>
      <c r="AI60" s="116">
        <f t="shared" si="12"/>
        <v>-1973.4648941675841</v>
      </c>
      <c r="AJ60" s="595">
        <f>'звіт 03.19-03.24'!AI60+'[9]побудинковий звіт'!AJ60+'[8]побудинковий звіт'!AJ60</f>
        <v>0</v>
      </c>
      <c r="AK60" s="595">
        <f>'звіт 03.19-03.24'!AJ60+'[9]побудинковий звіт'!AK60+'[8]побудинковий звіт'!AK60</f>
        <v>0</v>
      </c>
      <c r="AL60" s="116">
        <f t="shared" si="13"/>
        <v>0</v>
      </c>
      <c r="AM60" s="595">
        <f>'звіт 03.19-03.24'!AL60+'[9]побудинковий звіт'!AM60+'[8]побудинковий звіт'!AM60</f>
        <v>0</v>
      </c>
      <c r="AN60" s="595">
        <f>'звіт 03.19-03.24'!AM60+'[9]побудинковий звіт'!AN60+'[8]побудинковий звіт'!AN60</f>
        <v>0</v>
      </c>
      <c r="AO60" s="116">
        <f t="shared" si="14"/>
        <v>0</v>
      </c>
      <c r="AP60" s="595">
        <f>'звіт 03.19-03.24'!AO60+'[9]побудинковий звіт'!AP60+'[8]побудинковий звіт'!AP60</f>
        <v>38540.896857144879</v>
      </c>
      <c r="AQ60" s="595">
        <f>'звіт 03.19-03.24'!AP60+'[9]побудинковий звіт'!AQ60+'[8]побудинковий звіт'!AQ60</f>
        <v>31367.332549838808</v>
      </c>
      <c r="AR60" s="116">
        <f t="shared" si="15"/>
        <v>-7173.564307306071</v>
      </c>
      <c r="AS60" s="595">
        <f>'звіт 03.19-03.24'!AR60+'[9]побудинковий звіт'!AS60+'[8]побудинковий звіт'!AS60</f>
        <v>137917.42294336177</v>
      </c>
      <c r="AT60" s="595">
        <f>'звіт 03.19-03.24'!AS60+'[9]побудинковий звіт'!AT60+'[8]побудинковий звіт'!AT60</f>
        <v>176072.45262122859</v>
      </c>
      <c r="AU60" s="118">
        <f t="shared" si="16"/>
        <v>38155.029677866813</v>
      </c>
      <c r="AV60" s="595">
        <f>'звіт 03.19-03.24'!AU60+'[9]побудинковий звіт'!AV60+'[8]побудинковий звіт'!AV60</f>
        <v>14293.670204936847</v>
      </c>
      <c r="AW60" s="595">
        <f>'звіт 03.19-03.24'!AV60+'[9]побудинковий звіт'!AW60+'[8]побудинковий звіт'!AW60</f>
        <v>9286.6607479816703</v>
      </c>
      <c r="AX60" s="94">
        <f t="shared" si="17"/>
        <v>-5007.0094569551766</v>
      </c>
      <c r="AY60" s="595">
        <f>'звіт 03.19-03.24'!AX60+'[9]побудинковий звіт'!AY60+'[8]побудинковий звіт'!AY60</f>
        <v>16326.675216803967</v>
      </c>
      <c r="AZ60" s="595">
        <f>'звіт 03.19-03.24'!AY60+'[9]побудинковий звіт'!AZ60+'[8]побудинковий звіт'!AZ60</f>
        <v>0</v>
      </c>
      <c r="BA60" s="117">
        <f t="shared" si="18"/>
        <v>-16326.675216803967</v>
      </c>
      <c r="BB60" s="595">
        <f>'звіт 03.19-03.24'!BA60+'[9]побудинковий звіт'!BB60+'[8]побудинковий звіт'!BB60</f>
        <v>10538.488007225453</v>
      </c>
      <c r="BC60" s="595">
        <f>'звіт 03.19-03.24'!BB60+'[9]побудинковий звіт'!BC60+'[8]побудинковий звіт'!BC60</f>
        <v>10038.402340848183</v>
      </c>
      <c r="BD60" s="94">
        <f t="shared" si="19"/>
        <v>-500.08566637727017</v>
      </c>
      <c r="BE60" s="595">
        <f>'звіт 03.19-03.24'!BD60+'[9]побудинковий звіт'!BE60+'[8]побудинковий звіт'!BE60</f>
        <v>0</v>
      </c>
      <c r="BF60" s="595">
        <f>'звіт 03.19-03.24'!BE60+'[9]побудинковий звіт'!BF60+'[8]побудинковий звіт'!BF60</f>
        <v>0</v>
      </c>
      <c r="BG60" s="95">
        <f t="shared" si="20"/>
        <v>0</v>
      </c>
      <c r="BH60" s="595">
        <f>'звіт 03.19-03.24'!BG60+'[9]побудинковий звіт'!BH60+'[8]побудинковий звіт'!BH60</f>
        <v>738.24930473506754</v>
      </c>
      <c r="BI60" s="595">
        <f>'звіт 03.19-03.24'!BH60+'[9]побудинковий звіт'!BI60+'[8]побудинковий звіт'!BI60</f>
        <v>2560.2511340297519</v>
      </c>
      <c r="BJ60" s="94">
        <f t="shared" si="21"/>
        <v>1822.0018292946843</v>
      </c>
      <c r="BK60" s="595">
        <f>'звіт 03.19-03.24'!BJ60+'[9]побудинковий звіт'!BK60+'[8]побудинковий звіт'!BK60</f>
        <v>8811.3540238689384</v>
      </c>
      <c r="BL60" s="595">
        <f>'звіт 03.19-03.24'!BK60+'[9]побудинковий звіт'!BL60+'[8]побудинковий звіт'!BL60</f>
        <v>1727.7664567245274</v>
      </c>
      <c r="BM60" s="95">
        <f t="shared" si="22"/>
        <v>-7083.587567144411</v>
      </c>
      <c r="BN60" s="595">
        <f>'звіт 03.19-03.24'!BM60+'[9]побудинковий звіт'!BN60+'[8]побудинковий звіт'!BN60</f>
        <v>1037.4375998135506</v>
      </c>
      <c r="BO60" s="595">
        <f>'звіт 03.19-03.24'!BN60+'[9]побудинковий звіт'!BO60+'[8]побудинковий звіт'!BO60</f>
        <v>4258</v>
      </c>
      <c r="BP60" s="94">
        <f t="shared" si="23"/>
        <v>3220.5624001864494</v>
      </c>
      <c r="BQ60" s="91">
        <f t="shared" si="24"/>
        <v>51745.874357383822</v>
      </c>
      <c r="BR60" s="96">
        <f t="shared" si="24"/>
        <v>27871.080679584134</v>
      </c>
      <c r="BS60" s="94">
        <f t="shared" si="25"/>
        <v>-23874.793677799687</v>
      </c>
      <c r="BT60" s="595">
        <f>'звіт 03.19-03.24'!BS60+'[9]побудинковий звіт'!BT60+'[8]побудинковий звіт'!BT60</f>
        <v>172370.7606775492</v>
      </c>
      <c r="BU60" s="595">
        <f>'звіт 03.19-03.24'!BT60+'[9]побудинковий звіт'!BU60+'[8]побудинковий звіт'!BU60</f>
        <v>213245.98895254589</v>
      </c>
      <c r="BV60" s="116">
        <f t="shared" si="26"/>
        <v>40875.228274996683</v>
      </c>
      <c r="BW60" s="595">
        <f>'звіт 03.19-03.24'!BV60+'[9]побудинковий звіт'!BW60+'[8]побудинковий звіт'!BW60</f>
        <v>86369.996272318327</v>
      </c>
      <c r="BX60" s="595">
        <f>'звіт 03.19-03.24'!BW60+'[9]побудинковий звіт'!BX60+'[8]побудинковий звіт'!BX60</f>
        <v>91064.214777813322</v>
      </c>
      <c r="BY60" s="116">
        <f t="shared" si="27"/>
        <v>4694.218505494995</v>
      </c>
      <c r="BZ60" s="595">
        <f>'звіт 03.19-03.24'!BY60+'[9]побудинковий звіт'!BZ60+'[8]побудинковий звіт'!BZ60</f>
        <v>54883.73862757341</v>
      </c>
      <c r="CA60" s="595">
        <f>'звіт 03.19-03.24'!BZ60+'[9]побудинковий звіт'!CA60+'[8]побудинковий звіт'!CA60</f>
        <v>38270.918783103065</v>
      </c>
      <c r="CB60" s="116">
        <f t="shared" si="28"/>
        <v>-16612.819844470345</v>
      </c>
      <c r="CC60" s="595">
        <f>'звіт 03.19-03.24'!CB60+'[9]побудинковий звіт'!CC60+'[8]побудинковий звіт'!CC60</f>
        <v>8907.618593323301</v>
      </c>
      <c r="CD60" s="595">
        <f>'звіт 03.19-03.24'!CC60+'[9]побудинковий звіт'!CD60+'[8]побудинковий звіт'!CD60</f>
        <v>9068.5003284152972</v>
      </c>
      <c r="CE60" s="116">
        <f t="shared" si="29"/>
        <v>160.88173509199623</v>
      </c>
      <c r="CF60" s="595">
        <f>'звіт 03.19-03.24'!CE60+'[9]побудинковий звіт'!CF60+'[8]побудинковий звіт'!CF60</f>
        <v>1095.6753056297275</v>
      </c>
      <c r="CG60" s="595">
        <f>'звіт 03.19-03.24'!CF60+'[9]побудинковий звіт'!CG60+'[8]побудинковий звіт'!CG60</f>
        <v>2073.9361626408263</v>
      </c>
      <c r="CH60" s="116">
        <f t="shared" si="30"/>
        <v>978.26085701109878</v>
      </c>
      <c r="CI60" s="595">
        <f>'звіт 03.19-03.24'!CH60+'[9]побудинковий звіт'!CI60+'[8]побудинковий звіт'!CI60</f>
        <v>16819.977463458974</v>
      </c>
      <c r="CJ60" s="595">
        <f>'звіт 03.19-03.24'!CI60+'[9]побудинковий звіт'!CJ60+'[8]побудинковий звіт'!CJ60</f>
        <v>14362.630032571138</v>
      </c>
      <c r="CK60" s="116">
        <f t="shared" si="31"/>
        <v>-2457.3474308878358</v>
      </c>
      <c r="CL60" s="595">
        <f>'звіт 03.19-03.24'!CK60+'[9]побудинковий звіт'!CL60+'[8]побудинковий звіт'!CL60</f>
        <v>0</v>
      </c>
      <c r="CM60" s="595">
        <f>'звіт 03.19-03.24'!CL60+'[9]побудинковий звіт'!CM60+'[8]побудинковий звіт'!CM60</f>
        <v>0</v>
      </c>
      <c r="CN60" s="116">
        <f t="shared" si="32"/>
        <v>0</v>
      </c>
      <c r="CO60" s="88">
        <f t="shared" si="33"/>
        <v>16819.977463458974</v>
      </c>
      <c r="CP60" s="96">
        <f t="shared" si="33"/>
        <v>14362.630032571138</v>
      </c>
      <c r="CQ60" s="116">
        <f t="shared" si="34"/>
        <v>-2457.3474308878358</v>
      </c>
      <c r="CR60" s="119">
        <f t="shared" si="45"/>
        <v>759922.96285559074</v>
      </c>
      <c r="CS60" s="96">
        <f t="shared" si="45"/>
        <v>792694.59175142087</v>
      </c>
      <c r="CT60" s="116">
        <f t="shared" si="35"/>
        <v>32771.62889583013</v>
      </c>
      <c r="CU60" s="91">
        <f t="shared" si="36"/>
        <v>911907.55542670889</v>
      </c>
      <c r="CV60" s="98">
        <f t="shared" si="36"/>
        <v>951233.51010170497</v>
      </c>
      <c r="CW60" s="117">
        <f t="shared" si="37"/>
        <v>39325.954674996086</v>
      </c>
      <c r="CX60" s="595">
        <f>'звіт 03.19-03.24'!CW60+'[9]побудинковий звіт'!CX60+'[8]побудинковий звіт'!CX60</f>
        <v>30244.807641856787</v>
      </c>
      <c r="CY60" s="595">
        <f>'звіт 03.19-03.24'!CX60+'[9]побудинковий звіт'!CY60+'[8]побудинковий звіт'!CY60</f>
        <v>-9081.1470331393102</v>
      </c>
      <c r="CZ60" s="116">
        <f t="shared" si="38"/>
        <v>-39325.954674996101</v>
      </c>
      <c r="DA60" s="99">
        <f>'[8]побудинковий звіт'!DA60</f>
        <v>39325.954674995985</v>
      </c>
      <c r="DB60" s="8">
        <v>2</v>
      </c>
      <c r="DC60" s="365">
        <f>'[8]побудинковий звіт'!DC60</f>
        <v>41210.269999999997</v>
      </c>
      <c r="DD60" s="365">
        <f>'[8]побудинковий звіт'!DD60</f>
        <v>1768.9</v>
      </c>
      <c r="DE60" s="365">
        <f>'[8]побудинковий звіт'!DE60</f>
        <v>26641.699999999997</v>
      </c>
      <c r="DF60" s="365">
        <f>'[8]побудинковий звіт'!DF60</f>
        <v>616.3900000000001</v>
      </c>
      <c r="DG60" s="101">
        <v>29766.89075069339</v>
      </c>
      <c r="DH60" s="296">
        <v>4</v>
      </c>
      <c r="DI60" s="103">
        <f>'[8]побудинковий звіт'!DK60</f>
        <v>7.3334323094476321</v>
      </c>
      <c r="DJ60" s="103">
        <f>'[8]побудинковий звіт'!DL60</f>
        <v>0</v>
      </c>
      <c r="DK60" s="103">
        <f>'[8]побудинковий звіт'!DM60</f>
        <v>6.4207389662722578</v>
      </c>
      <c r="DL60" s="104">
        <f t="shared" si="52"/>
        <v>14579.596774412837</v>
      </c>
      <c r="DM60" s="104">
        <f t="shared" si="53"/>
        <v>1152.5226444458704</v>
      </c>
      <c r="DN60" s="105">
        <f t="shared" si="39"/>
        <v>15732.119418858707</v>
      </c>
      <c r="DO60" s="2"/>
      <c r="DP60" s="104">
        <f>'[10]побудинковий звіт'!DR60</f>
        <v>14579.57</v>
      </c>
      <c r="DQ60" s="104">
        <f>'[10]побудинковий звіт'!DS60</f>
        <v>1152.51</v>
      </c>
      <c r="DR60" s="104">
        <f t="shared" si="40"/>
        <v>15732.08</v>
      </c>
      <c r="DS60" s="106"/>
      <c r="DT60" s="104"/>
      <c r="DU60" s="479">
        <f>'звіт 03.19-03.24'!DV60+'[9]побудинковий звіт'!DW60+'[8]побудинковий звіт'!DW60</f>
        <v>4464.88</v>
      </c>
      <c r="DV60" s="2">
        <f>'[9]побудинковий звіт'!DX60+'[8]побудинковий звіт'!DX60</f>
        <v>0</v>
      </c>
      <c r="DW60" s="77">
        <f t="shared" si="41"/>
        <v>227595.95676089471</v>
      </c>
      <c r="DX60" s="77">
        <f t="shared" si="42"/>
        <v>244732.23996097525</v>
      </c>
      <c r="DY60" s="427">
        <f t="shared" si="43"/>
        <v>27258.089999999997</v>
      </c>
      <c r="DZ60" s="161">
        <f>'[10]побудинковий звіт'!DY60</f>
        <v>3984.1630442522123</v>
      </c>
      <c r="EB60" s="110">
        <v>-15337</v>
      </c>
      <c r="EC60" s="111">
        <f t="shared" si="44"/>
        <v>14429.89075069339</v>
      </c>
      <c r="EE60" s="112">
        <v>21609.065324280717</v>
      </c>
      <c r="EG60" s="99">
        <v>15885.339256401363</v>
      </c>
    </row>
    <row r="61" spans="1:137" ht="19.95" customHeight="1" x14ac:dyDescent="0.3">
      <c r="A61" s="81">
        <v>150000974</v>
      </c>
      <c r="B61" s="82" t="s">
        <v>128</v>
      </c>
      <c r="C61" s="114" t="s">
        <v>129</v>
      </c>
      <c r="D61" s="114" t="s">
        <v>129</v>
      </c>
      <c r="E61" s="84">
        <f t="shared" si="2"/>
        <v>2330.37</v>
      </c>
      <c r="F61" s="597">
        <f>'[8]побудинковий звіт'!F61</f>
        <v>1907.2</v>
      </c>
      <c r="G61" s="104">
        <f>'[8]побудинковий звіт'!G61</f>
        <v>0</v>
      </c>
      <c r="H61" s="598">
        <f>'[8]побудинковий звіт'!H61</f>
        <v>423.17000000000007</v>
      </c>
      <c r="I61" s="595">
        <f>'звіт 03.19-03.24'!H61+'[9]побудинковий звіт'!I61+'[8]побудинковий звіт'!I61</f>
        <v>45274.002097433855</v>
      </c>
      <c r="J61" s="595">
        <f>'звіт 03.19-03.24'!I61+'[9]побудинковий звіт'!J61+'[8]побудинковий звіт'!J61</f>
        <v>45456.353793078568</v>
      </c>
      <c r="K61" s="116">
        <f t="shared" si="3"/>
        <v>182.35169564471289</v>
      </c>
      <c r="L61" s="595">
        <f>'звіт 03.19-03.24'!K61+'[9]побудинковий звіт'!L61+'[8]побудинковий звіт'!L61</f>
        <v>6885.5922385842869</v>
      </c>
      <c r="M61" s="595">
        <f>'звіт 03.19-03.24'!L61+'[9]побудинковий звіт'!M61+'[8]побудинковий звіт'!M61</f>
        <v>6688.8962846577497</v>
      </c>
      <c r="N61" s="116">
        <f t="shared" si="4"/>
        <v>-196.69595392653719</v>
      </c>
      <c r="O61" s="595">
        <f>'звіт 03.19-03.24'!N61+'[9]побудинковий звіт'!O61+'[8]побудинковий звіт'!O61</f>
        <v>22197.530417493555</v>
      </c>
      <c r="P61" s="595">
        <f>'звіт 03.19-03.24'!O61+'[9]побудинковий звіт'!P61+'[8]побудинковий звіт'!P61</f>
        <v>21512.031650991583</v>
      </c>
      <c r="Q61" s="116">
        <f t="shared" si="5"/>
        <v>-685.49876650197257</v>
      </c>
      <c r="R61" s="595">
        <f>'звіт 03.19-03.24'!Q61+'[9]побудинковий звіт'!R61+'[8]побудинковий звіт'!R61</f>
        <v>5525.1302939315128</v>
      </c>
      <c r="S61" s="595">
        <f>'звіт 03.19-03.24'!R61+'[9]побудинковий звіт'!S61+'[8]побудинковий звіт'!S61</f>
        <v>5355.1011179752941</v>
      </c>
      <c r="T61" s="116">
        <f t="shared" si="6"/>
        <v>-170.02917595621875</v>
      </c>
      <c r="U61" s="595">
        <f>'звіт 03.19-03.24'!T61+'[9]побудинковий звіт'!U61+'[8]побудинковий звіт'!U61</f>
        <v>1252.598422235003</v>
      </c>
      <c r="V61" s="595">
        <f>'звіт 03.19-03.24'!U61+'[9]побудинковий звіт'!V61+'[8]побудинковий звіт'!V61</f>
        <v>652.83605660260991</v>
      </c>
      <c r="W61" s="116">
        <f t="shared" si="7"/>
        <v>-599.76236563239308</v>
      </c>
      <c r="X61" s="595">
        <f>'звіт 03.19-03.24'!W61+'[9]побудинковий звіт'!X61+'[8]побудинковий звіт'!X61</f>
        <v>30068.41686588998</v>
      </c>
      <c r="Y61" s="595">
        <f>'звіт 03.19-03.24'!X61+'[9]побудинковий звіт'!Y61+'[8]побудинковий звіт'!Y61</f>
        <v>27659.294535741494</v>
      </c>
      <c r="Z61" s="116">
        <f t="shared" si="8"/>
        <v>-2409.1223301484861</v>
      </c>
      <c r="AA61" s="595">
        <f>'звіт 03.19-03.24'!Z61+'[9]побудинковий звіт'!AA61+'[8]побудинковий звіт'!AA61</f>
        <v>2500.8155999999999</v>
      </c>
      <c r="AB61" s="595">
        <f>'звіт 03.19-03.24'!AA61+'[9]побудинковий звіт'!AB61+'[8]побудинковий звіт'!AB61</f>
        <v>0</v>
      </c>
      <c r="AC61" s="116">
        <f t="shared" si="9"/>
        <v>-2500.8155999999999</v>
      </c>
      <c r="AD61" s="595">
        <f>'звіт 03.19-03.24'!AC61+'[9]побудинковий звіт'!AD61+'[8]побудинковий звіт'!AD61</f>
        <v>70773.145343621698</v>
      </c>
      <c r="AE61" s="595">
        <f>'звіт 03.19-03.24'!AD61+'[9]побудинковий звіт'!AE61+'[8]побудинковий звіт'!AE61</f>
        <v>76235.586033684056</v>
      </c>
      <c r="AF61" s="117">
        <f t="shared" si="10"/>
        <v>5462.440690062358</v>
      </c>
      <c r="AG61" s="91">
        <f t="shared" si="11"/>
        <v>184477.2312791899</v>
      </c>
      <c r="AH61" s="92">
        <f t="shared" si="11"/>
        <v>183560.09947273135</v>
      </c>
      <c r="AI61" s="116">
        <f t="shared" si="12"/>
        <v>-917.13180645855027</v>
      </c>
      <c r="AJ61" s="595">
        <f>'звіт 03.19-03.24'!AI61+'[9]побудинковий звіт'!AJ61+'[8]побудинковий звіт'!AJ61</f>
        <v>0</v>
      </c>
      <c r="AK61" s="595">
        <f>'звіт 03.19-03.24'!AJ61+'[9]побудинковий звіт'!AK61+'[8]побудинковий звіт'!AK61</f>
        <v>0</v>
      </c>
      <c r="AL61" s="116">
        <f t="shared" si="13"/>
        <v>0</v>
      </c>
      <c r="AM61" s="595">
        <f>'звіт 03.19-03.24'!AL61+'[9]побудинковий звіт'!AM61+'[8]побудинковий звіт'!AM61</f>
        <v>0</v>
      </c>
      <c r="AN61" s="595">
        <f>'звіт 03.19-03.24'!AM61+'[9]побудинковий звіт'!AN61+'[8]побудинковий звіт'!AN61</f>
        <v>0</v>
      </c>
      <c r="AO61" s="116">
        <f t="shared" si="14"/>
        <v>0</v>
      </c>
      <c r="AP61" s="595">
        <f>'звіт 03.19-03.24'!AO61+'[9]побудинковий звіт'!AP61+'[8]побудинковий звіт'!AP61</f>
        <v>10100.145926991583</v>
      </c>
      <c r="AQ61" s="595">
        <f>'звіт 03.19-03.24'!AP61+'[9]побудинковий звіт'!AQ61+'[8]побудинковий звіт'!AQ61</f>
        <v>9312.7620631135251</v>
      </c>
      <c r="AR61" s="116">
        <f t="shared" si="15"/>
        <v>-787.38386387805804</v>
      </c>
      <c r="AS61" s="595">
        <f>'звіт 03.19-03.24'!AR61+'[9]побудинковий звіт'!AS61+'[8]побудинковий звіт'!AS61</f>
        <v>168750.46174905941</v>
      </c>
      <c r="AT61" s="595">
        <f>'звіт 03.19-03.24'!AS61+'[9]побудинковий звіт'!AT61+'[8]побудинковий звіт'!AT61</f>
        <v>218065.69595876615</v>
      </c>
      <c r="AU61" s="118">
        <f t="shared" si="16"/>
        <v>49315.234209706745</v>
      </c>
      <c r="AV61" s="595">
        <f>'звіт 03.19-03.24'!AU61+'[9]побудинковий звіт'!AV61+'[8]побудинковий звіт'!AV61</f>
        <v>11389.730455524068</v>
      </c>
      <c r="AW61" s="595">
        <f>'звіт 03.19-03.24'!AV61+'[9]побудинковий звіт'!AW61+'[8]побудинковий звіт'!AW61</f>
        <v>509</v>
      </c>
      <c r="AX61" s="94">
        <f t="shared" si="17"/>
        <v>-10880.730455524068</v>
      </c>
      <c r="AY61" s="595">
        <f>'звіт 03.19-03.24'!AX61+'[9]побудинковий звіт'!AY61+'[8]побудинковий звіт'!AY61</f>
        <v>11309.982082416696</v>
      </c>
      <c r="AZ61" s="595">
        <f>'звіт 03.19-03.24'!AY61+'[9]побудинковий звіт'!AZ61+'[8]побудинковий звіт'!AZ61</f>
        <v>3238</v>
      </c>
      <c r="BA61" s="117">
        <f t="shared" si="18"/>
        <v>-8071.9820824166964</v>
      </c>
      <c r="BB61" s="595">
        <f>'звіт 03.19-03.24'!BA61+'[9]побудинковий звіт'!BB61+'[8]побудинковий звіт'!BB61</f>
        <v>10147.624088305673</v>
      </c>
      <c r="BC61" s="595">
        <f>'звіт 03.19-03.24'!BB61+'[9]побудинковий звіт'!BC61+'[8]побудинковий звіт'!BC61</f>
        <v>782.30865661893165</v>
      </c>
      <c r="BD61" s="94">
        <f t="shared" si="19"/>
        <v>-9365.3154316867403</v>
      </c>
      <c r="BE61" s="595">
        <f>'звіт 03.19-03.24'!BD61+'[9]побудинковий звіт'!BE61+'[8]побудинковий звіт'!BE61</f>
        <v>12595.764689338681</v>
      </c>
      <c r="BF61" s="595">
        <f>'звіт 03.19-03.24'!BE61+'[9]побудинковий звіт'!BF61+'[8]побудинковий звіт'!BF61</f>
        <v>0</v>
      </c>
      <c r="BG61" s="95">
        <f t="shared" si="20"/>
        <v>-12595.764689338681</v>
      </c>
      <c r="BH61" s="595">
        <f>'звіт 03.19-03.24'!BG61+'[9]побудинковий звіт'!BH61+'[8]побудинковий звіт'!BH61</f>
        <v>738.24930473506754</v>
      </c>
      <c r="BI61" s="595">
        <f>'звіт 03.19-03.24'!BH61+'[9]побудинковий звіт'!BI61+'[8]побудинковий звіт'!BI61</f>
        <v>4396.9479555634298</v>
      </c>
      <c r="BJ61" s="94">
        <f t="shared" si="21"/>
        <v>3658.6986508283621</v>
      </c>
      <c r="BK61" s="595">
        <f>'звіт 03.19-03.24'!BJ61+'[9]побудинковий звіт'!BK61+'[8]побудинковий звіт'!BK61</f>
        <v>8593.2422338602482</v>
      </c>
      <c r="BL61" s="595">
        <f>'звіт 03.19-03.24'!BK61+'[9]побудинковий звіт'!BL61+'[8]побудинковий звіт'!BL61</f>
        <v>0</v>
      </c>
      <c r="BM61" s="95">
        <f t="shared" si="22"/>
        <v>-8593.2422338602482</v>
      </c>
      <c r="BN61" s="595">
        <f>'звіт 03.19-03.24'!BM61+'[9]побудинковий звіт'!BN61+'[8]побудинковий звіт'!BN61</f>
        <v>912.14332885709564</v>
      </c>
      <c r="BO61" s="595">
        <f>'звіт 03.19-03.24'!BN61+'[9]побудинковий звіт'!BO61+'[8]побудинковий звіт'!BO61</f>
        <v>2863</v>
      </c>
      <c r="BP61" s="94">
        <f t="shared" si="23"/>
        <v>1950.8566711429044</v>
      </c>
      <c r="BQ61" s="91">
        <f t="shared" si="24"/>
        <v>55686.736183037538</v>
      </c>
      <c r="BR61" s="96">
        <f t="shared" si="24"/>
        <v>11789.256612182362</v>
      </c>
      <c r="BS61" s="94">
        <f t="shared" si="25"/>
        <v>-43897.479570855176</v>
      </c>
      <c r="BT61" s="595">
        <f>'звіт 03.19-03.24'!BS61+'[9]побудинковий звіт'!BT61+'[8]побудинковий звіт'!BT61</f>
        <v>285678.87226399756</v>
      </c>
      <c r="BU61" s="595">
        <f>'звіт 03.19-03.24'!BT61+'[9]побудинковий звіт'!BU61+'[8]побудинковий звіт'!BU61</f>
        <v>369100.78199525503</v>
      </c>
      <c r="BV61" s="116">
        <f t="shared" si="26"/>
        <v>83421.909731257474</v>
      </c>
      <c r="BW61" s="595">
        <f>'звіт 03.19-03.24'!BV61+'[9]побудинковий звіт'!BW61+'[8]побудинковий звіт'!BW61</f>
        <v>142596.69041820467</v>
      </c>
      <c r="BX61" s="595">
        <f>'звіт 03.19-03.24'!BW61+'[9]побудинковий звіт'!BX61+'[8]побудинковий звіт'!BX61</f>
        <v>147496.24528176224</v>
      </c>
      <c r="BY61" s="116">
        <f t="shared" si="27"/>
        <v>4899.5548635575688</v>
      </c>
      <c r="BZ61" s="595">
        <f>'звіт 03.19-03.24'!BY61+'[9]побудинковий звіт'!BZ61+'[8]побудинковий звіт'!BZ61</f>
        <v>95119.189958627438</v>
      </c>
      <c r="CA61" s="595">
        <f>'звіт 03.19-03.24'!BZ61+'[9]побудинковий звіт'!CA61+'[8]побудинковий звіт'!CA61</f>
        <v>61760.960536216422</v>
      </c>
      <c r="CB61" s="116">
        <f t="shared" si="28"/>
        <v>-33358.229422411016</v>
      </c>
      <c r="CC61" s="595">
        <f>'звіт 03.19-03.24'!CB61+'[9]побудинковий звіт'!CC61+'[8]побудинковий звіт'!CC61</f>
        <v>0</v>
      </c>
      <c r="CD61" s="595">
        <f>'звіт 03.19-03.24'!CC61+'[9]побудинковий звіт'!CD61+'[8]побудинковий звіт'!CD61</f>
        <v>0</v>
      </c>
      <c r="CE61" s="116">
        <f t="shared" si="29"/>
        <v>0</v>
      </c>
      <c r="CF61" s="595">
        <f>'звіт 03.19-03.24'!CE61+'[9]побудинковий звіт'!CF61+'[8]побудинковий звіт'!CF61</f>
        <v>0</v>
      </c>
      <c r="CG61" s="595">
        <f>'звіт 03.19-03.24'!CF61+'[9]побудинковий звіт'!CG61+'[8]побудинковий звіт'!CG61</f>
        <v>0</v>
      </c>
      <c r="CH61" s="116">
        <f t="shared" si="30"/>
        <v>0</v>
      </c>
      <c r="CI61" s="595">
        <f>'звіт 03.19-03.24'!CH61+'[9]побудинковий звіт'!CI61+'[8]побудинковий звіт'!CI61</f>
        <v>28871.674632059545</v>
      </c>
      <c r="CJ61" s="595">
        <f>'звіт 03.19-03.24'!CI61+'[9]побудинковий звіт'!CJ61+'[8]побудинковий звіт'!CJ61</f>
        <v>18329.903664280107</v>
      </c>
      <c r="CK61" s="116">
        <f t="shared" si="31"/>
        <v>-10541.770967779437</v>
      </c>
      <c r="CL61" s="595">
        <f>'звіт 03.19-03.24'!CK61+'[9]побудинковий звіт'!CL61+'[8]побудинковий звіт'!CL61</f>
        <v>0</v>
      </c>
      <c r="CM61" s="595">
        <f>'звіт 03.19-03.24'!CL61+'[9]побудинковий звіт'!CM61+'[8]побудинковий звіт'!CM61</f>
        <v>0</v>
      </c>
      <c r="CN61" s="116">
        <f t="shared" si="32"/>
        <v>0</v>
      </c>
      <c r="CO61" s="88">
        <f t="shared" si="33"/>
        <v>28871.674632059545</v>
      </c>
      <c r="CP61" s="96">
        <f t="shared" si="33"/>
        <v>18329.903664280107</v>
      </c>
      <c r="CQ61" s="116">
        <f t="shared" si="34"/>
        <v>-10541.770967779437</v>
      </c>
      <c r="CR61" s="119">
        <f t="shared" si="45"/>
        <v>971281.0024111676</v>
      </c>
      <c r="CS61" s="96">
        <f t="shared" si="45"/>
        <v>1019415.7055843071</v>
      </c>
      <c r="CT61" s="116">
        <f t="shared" si="35"/>
        <v>48134.703173139482</v>
      </c>
      <c r="CU61" s="91">
        <f t="shared" si="36"/>
        <v>1165537.202893401</v>
      </c>
      <c r="CV61" s="98">
        <f t="shared" si="36"/>
        <v>1223298.8467011685</v>
      </c>
      <c r="CW61" s="117">
        <f t="shared" si="37"/>
        <v>57761.643807767425</v>
      </c>
      <c r="CX61" s="595">
        <f>'звіт 03.19-03.24'!CW61+'[9]побудинковий звіт'!CX61+'[8]побудинковий звіт'!CX61</f>
        <v>41041.405844897148</v>
      </c>
      <c r="CY61" s="595">
        <f>'звіт 03.19-03.24'!CX61+'[9]побудинковий звіт'!CY61+'[8]побудинковий звіт'!CY61</f>
        <v>-16720.23796287032</v>
      </c>
      <c r="CZ61" s="116">
        <f t="shared" si="38"/>
        <v>-57761.643807767468</v>
      </c>
      <c r="DA61" s="99">
        <f>'[8]побудинковий звіт'!DA61</f>
        <v>57761.643807767556</v>
      </c>
      <c r="DB61" s="8">
        <v>2</v>
      </c>
      <c r="DC61" s="365">
        <f>'[8]побудинковий звіт'!DC61</f>
        <v>25210.47</v>
      </c>
      <c r="DD61" s="365">
        <f>'[8]побудинковий звіт'!DD61</f>
        <v>29438.1</v>
      </c>
      <c r="DE61" s="365">
        <f>'[8]побудинковий звіт'!DE61</f>
        <v>8054.0400000000009</v>
      </c>
      <c r="DF61" s="365">
        <f>'[8]побудинковий звіт'!DF61</f>
        <v>26278.68</v>
      </c>
      <c r="DG61" s="101">
        <v>51488.099311109458</v>
      </c>
      <c r="DH61" s="296">
        <v>4</v>
      </c>
      <c r="DI61" s="103">
        <f>'[8]побудинковий звіт'!DK61</f>
        <v>8.9956343113914876</v>
      </c>
      <c r="DJ61" s="103">
        <f>'[8]побудинковий звіт'!DL61</f>
        <v>0</v>
      </c>
      <c r="DK61" s="103">
        <f>'[8]побудинковий звіт'!DM61</f>
        <v>7.4660692749956095</v>
      </c>
      <c r="DL61" s="104">
        <f t="shared" si="52"/>
        <v>17156.473758685846</v>
      </c>
      <c r="DM61" s="104">
        <f t="shared" si="53"/>
        <v>3159.4165350998928</v>
      </c>
      <c r="DN61" s="105">
        <f t="shared" si="39"/>
        <v>20315.890293785738</v>
      </c>
      <c r="DO61" s="2"/>
      <c r="DP61" s="104">
        <f>'[10]побудинковий звіт'!DR61</f>
        <v>17156.43</v>
      </c>
      <c r="DQ61" s="104">
        <f>'[10]побудинковий звіт'!DS61</f>
        <v>3159.42</v>
      </c>
      <c r="DR61" s="104">
        <f t="shared" si="40"/>
        <v>20315.849999999999</v>
      </c>
      <c r="DS61" s="106"/>
      <c r="DT61" s="104"/>
      <c r="DU61" s="479">
        <f>'звіт 03.19-03.24'!DV61+'[9]побудинковий звіт'!DW61+'[8]побудинковий звіт'!DW61</f>
        <v>4140.4799999999996</v>
      </c>
      <c r="DV61" s="2">
        <f>'[9]побудинковий звіт'!DX61+'[8]побудинковий звіт'!DX61</f>
        <v>0</v>
      </c>
      <c r="DW61" s="77">
        <f t="shared" si="41"/>
        <v>269324.63751851633</v>
      </c>
      <c r="DX61" s="77">
        <f t="shared" si="42"/>
        <v>275825.94308513822</v>
      </c>
      <c r="DY61" s="427">
        <f t="shared" si="43"/>
        <v>34332.720000000001</v>
      </c>
      <c r="DZ61" s="161">
        <f>'[10]побудинковий звіт'!DY61</f>
        <v>4500.1269241589898</v>
      </c>
      <c r="EB61" s="110">
        <v>-38882</v>
      </c>
      <c r="EC61" s="111">
        <f t="shared" si="44"/>
        <v>12606.099311109458</v>
      </c>
      <c r="EE61" s="112">
        <v>42930.051765951081</v>
      </c>
      <c r="EG61" s="99">
        <v>17404.023657686848</v>
      </c>
    </row>
    <row r="62" spans="1:137" ht="19.95" customHeight="1" x14ac:dyDescent="0.3">
      <c r="A62" s="81">
        <v>150000975</v>
      </c>
      <c r="B62" s="82" t="s">
        <v>130</v>
      </c>
      <c r="C62" s="114" t="s">
        <v>131</v>
      </c>
      <c r="D62" s="114" t="s">
        <v>131</v>
      </c>
      <c r="E62" s="84">
        <f t="shared" si="2"/>
        <v>3253.63</v>
      </c>
      <c r="F62" s="597">
        <f>'[8]побудинковий звіт'!F62</f>
        <v>2888.9</v>
      </c>
      <c r="G62" s="104">
        <f>'[8]побудинковий звіт'!G62</f>
        <v>0</v>
      </c>
      <c r="H62" s="598">
        <f>'[8]побудинковий звіт'!H62</f>
        <v>364.73</v>
      </c>
      <c r="I62" s="595">
        <f>'звіт 03.19-03.24'!H62+'[9]побудинковий звіт'!I62+'[8]побудинковий звіт'!I62</f>
        <v>68556.048549146115</v>
      </c>
      <c r="J62" s="595">
        <f>'звіт 03.19-03.24'!I62+'[9]побудинковий звіт'!J62+'[8]побудинковий звіт'!J62</f>
        <v>68849.818475915265</v>
      </c>
      <c r="K62" s="116">
        <f t="shared" si="3"/>
        <v>293.76992676914961</v>
      </c>
      <c r="L62" s="595">
        <f>'звіт 03.19-03.24'!K62+'[9]побудинковий звіт'!L62+'[8]побудинковий звіт'!L62</f>
        <v>13486.633638010826</v>
      </c>
      <c r="M62" s="595">
        <f>'звіт 03.19-03.24'!L62+'[9]побудинковий звіт'!M62+'[8]побудинковий звіт'!M62</f>
        <v>13194.2324911224</v>
      </c>
      <c r="N62" s="116">
        <f t="shared" si="4"/>
        <v>-292.4011468884255</v>
      </c>
      <c r="O62" s="595">
        <f>'звіт 03.19-03.24'!N62+'[9]побудинковий звіт'!O62+'[8]побудинковий звіт'!O62</f>
        <v>31363.417823421758</v>
      </c>
      <c r="P62" s="595">
        <f>'звіт 03.19-03.24'!O62+'[9]побудинковий звіт'!P62+'[8]побудинковий звіт'!P62</f>
        <v>30392.181702972535</v>
      </c>
      <c r="Q62" s="116">
        <f t="shared" si="5"/>
        <v>-971.23612044922265</v>
      </c>
      <c r="R62" s="595">
        <f>'звіт 03.19-03.24'!Q62+'[9]побудинковий звіт'!R62+'[8]побудинковий звіт'!R62</f>
        <v>0</v>
      </c>
      <c r="S62" s="595">
        <f>'звіт 03.19-03.24'!R62+'[9]побудинковий звіт'!S62+'[8]побудинковий звіт'!S62</f>
        <v>0</v>
      </c>
      <c r="T62" s="116">
        <f t="shared" si="6"/>
        <v>0</v>
      </c>
      <c r="U62" s="595">
        <f>'звіт 03.19-03.24'!T62+'[9]побудинковий звіт'!U62+'[8]побудинковий звіт'!U62</f>
        <v>1565.7480277937534</v>
      </c>
      <c r="V62" s="595">
        <f>'звіт 03.19-03.24'!U62+'[9]побудинковий звіт'!V62+'[8]побудинковий звіт'!V62</f>
        <v>816.04507075326239</v>
      </c>
      <c r="W62" s="116">
        <f t="shared" si="7"/>
        <v>-749.70295704049101</v>
      </c>
      <c r="X62" s="595">
        <f>'звіт 03.19-03.24'!W62+'[9]побудинковий звіт'!X62+'[8]побудинковий звіт'!X62</f>
        <v>49773.719007466359</v>
      </c>
      <c r="Y62" s="595">
        <f>'звіт 03.19-03.24'!X62+'[9]побудинковий звіт'!Y62+'[8]побудинковий звіт'!Y62</f>
        <v>45224.542965340333</v>
      </c>
      <c r="Z62" s="116">
        <f t="shared" si="8"/>
        <v>-4549.176042126026</v>
      </c>
      <c r="AA62" s="595">
        <f>'звіт 03.19-03.24'!Z62+'[9]побудинковий звіт'!AA62+'[8]побудинковий звіт'!AA62</f>
        <v>3513.9204</v>
      </c>
      <c r="AB62" s="595">
        <f>'звіт 03.19-03.24'!AA62+'[9]побудинковий звіт'!AB62+'[8]побудинковий звіт'!AB62</f>
        <v>0</v>
      </c>
      <c r="AC62" s="116">
        <f t="shared" si="9"/>
        <v>-3513.9204</v>
      </c>
      <c r="AD62" s="595">
        <f>'звіт 03.19-03.24'!AC62+'[9]побудинковий звіт'!AD62+'[8]побудинковий звіт'!AD62</f>
        <v>98434.898252678729</v>
      </c>
      <c r="AE62" s="595">
        <f>'звіт 03.19-03.24'!AD62+'[9]побудинковий звіт'!AE62+'[8]побудинковий звіт'!AE62</f>
        <v>106790.29903768512</v>
      </c>
      <c r="AF62" s="117">
        <f t="shared" si="10"/>
        <v>8355.4007850063936</v>
      </c>
      <c r="AG62" s="91">
        <f t="shared" si="11"/>
        <v>266694.38569851755</v>
      </c>
      <c r="AH62" s="92">
        <f t="shared" si="11"/>
        <v>265267.11974378891</v>
      </c>
      <c r="AI62" s="116">
        <f t="shared" si="12"/>
        <v>-1427.2659547286457</v>
      </c>
      <c r="AJ62" s="595">
        <f>'звіт 03.19-03.24'!AI62+'[9]побудинковий звіт'!AJ62+'[8]побудинковий звіт'!AJ62</f>
        <v>0</v>
      </c>
      <c r="AK62" s="595">
        <f>'звіт 03.19-03.24'!AJ62+'[9]побудинковий звіт'!AK62+'[8]побудинковий звіт'!AK62</f>
        <v>0</v>
      </c>
      <c r="AL62" s="116">
        <f t="shared" si="13"/>
        <v>0</v>
      </c>
      <c r="AM62" s="595">
        <f>'звіт 03.19-03.24'!AL62+'[9]побудинковий звіт'!AM62+'[8]побудинковий звіт'!AM62</f>
        <v>0</v>
      </c>
      <c r="AN62" s="595">
        <f>'звіт 03.19-03.24'!AM62+'[9]побудинковий звіт'!AN62+'[8]побудинковий звіт'!AN62</f>
        <v>0</v>
      </c>
      <c r="AO62" s="116">
        <f t="shared" si="14"/>
        <v>0</v>
      </c>
      <c r="AP62" s="595">
        <f>'звіт 03.19-03.24'!AO62+'[9]побудинковий звіт'!AP62+'[8]побудинковий звіт'!AP62</f>
        <v>45511.052359538298</v>
      </c>
      <c r="AQ62" s="595">
        <f>'звіт 03.19-03.24'!AP62+'[9]побудинковий звіт'!AQ62+'[8]побудинковий звіт'!AQ62</f>
        <v>42266.261441819777</v>
      </c>
      <c r="AR62" s="116">
        <f t="shared" si="15"/>
        <v>-3244.7909177185211</v>
      </c>
      <c r="AS62" s="595">
        <f>'звіт 03.19-03.24'!AR62+'[9]побудинковий звіт'!AS62+'[8]побудинковий звіт'!AS62</f>
        <v>167200.59139985402</v>
      </c>
      <c r="AT62" s="595">
        <f>'звіт 03.19-03.24'!AS62+'[9]побудинковий звіт'!AT62+'[8]побудинковий звіт'!AT62</f>
        <v>168300.58985204657</v>
      </c>
      <c r="AU62" s="118">
        <f t="shared" si="16"/>
        <v>1099.9984521925508</v>
      </c>
      <c r="AV62" s="595">
        <f>'звіт 03.19-03.24'!AU62+'[9]побудинковий звіт'!AV62+'[8]побудинковий звіт'!AV62</f>
        <v>16934.700117284272</v>
      </c>
      <c r="AW62" s="595">
        <f>'звіт 03.19-03.24'!AV62+'[9]побудинковий звіт'!AW62+'[8]побудинковий звіт'!AW62</f>
        <v>3063.31</v>
      </c>
      <c r="AX62" s="94">
        <f t="shared" si="17"/>
        <v>-13871.390117284272</v>
      </c>
      <c r="AY62" s="595">
        <f>'звіт 03.19-03.24'!AX62+'[9]побудинковий звіт'!AY62+'[8]побудинковий звіт'!AY62</f>
        <v>21953.808800005911</v>
      </c>
      <c r="AZ62" s="595">
        <f>'звіт 03.19-03.24'!AY62+'[9]побудинковий звіт'!AZ62+'[8]побудинковий звіт'!AZ62</f>
        <v>0</v>
      </c>
      <c r="BA62" s="117">
        <f t="shared" si="18"/>
        <v>-21953.808800005911</v>
      </c>
      <c r="BB62" s="595">
        <f>'звіт 03.19-03.24'!BA62+'[9]побудинковий звіт'!BB62+'[8]побудинковий звіт'!BB62</f>
        <v>13748.658709760371</v>
      </c>
      <c r="BC62" s="595">
        <f>'звіт 03.19-03.24'!BB62+'[9]побудинковий звіт'!BC62+'[8]побудинковий звіт'!BC62</f>
        <v>3297.9893863603038</v>
      </c>
      <c r="BD62" s="94">
        <f t="shared" si="19"/>
        <v>-10450.669323400067</v>
      </c>
      <c r="BE62" s="595">
        <f>'звіт 03.19-03.24'!BD62+'[9]побудинковий звіт'!BE62+'[8]побудинковий звіт'!BE62</f>
        <v>0</v>
      </c>
      <c r="BF62" s="595">
        <f>'звіт 03.19-03.24'!BE62+'[9]побудинковий звіт'!BF62+'[8]побудинковий звіт'!BF62</f>
        <v>0</v>
      </c>
      <c r="BG62" s="95">
        <f t="shared" si="20"/>
        <v>0</v>
      </c>
      <c r="BH62" s="595">
        <f>'звіт 03.19-03.24'!BG62+'[9]побудинковий звіт'!BH62+'[8]побудинковий звіт'!BH62</f>
        <v>922.81163091883468</v>
      </c>
      <c r="BI62" s="595">
        <f>'звіт 03.19-03.24'!BH62+'[9]побудинковий звіт'!BI62+'[8]побудинковий звіт'!BI62</f>
        <v>0</v>
      </c>
      <c r="BJ62" s="94">
        <f t="shared" si="21"/>
        <v>-922.81163091883468</v>
      </c>
      <c r="BK62" s="595">
        <f>'звіт 03.19-03.24'!BJ62+'[9]побудинковий звіт'!BK62+'[8]побудинковий звіт'!BK62</f>
        <v>15013.323679407184</v>
      </c>
      <c r="BL62" s="595">
        <f>'звіт 03.19-03.24'!BK62+'[9]побудинковий звіт'!BL62+'[8]побудинковий звіт'!BL62</f>
        <v>4618.0777657388553</v>
      </c>
      <c r="BM62" s="95">
        <f t="shared" si="22"/>
        <v>-10395.245913668328</v>
      </c>
      <c r="BN62" s="595">
        <f>'звіт 03.19-03.24'!BM62+'[9]побудинковий звіт'!BN62+'[8]побудинковий звіт'!BN62</f>
        <v>1625.6252185062162</v>
      </c>
      <c r="BO62" s="595">
        <f>'звіт 03.19-03.24'!BN62+'[9]побудинковий звіт'!BO62+'[8]побудинковий звіт'!BO62</f>
        <v>8761.4135767078806</v>
      </c>
      <c r="BP62" s="94">
        <f t="shared" si="23"/>
        <v>7135.7883582016639</v>
      </c>
      <c r="BQ62" s="91">
        <f t="shared" si="24"/>
        <v>70198.928155882779</v>
      </c>
      <c r="BR62" s="96">
        <f t="shared" si="24"/>
        <v>19740.790728807042</v>
      </c>
      <c r="BS62" s="94">
        <f t="shared" si="25"/>
        <v>-50458.137427075737</v>
      </c>
      <c r="BT62" s="595">
        <f>'звіт 03.19-03.24'!BS62+'[9]побудинковий звіт'!BT62+'[8]побудинковий звіт'!BT62</f>
        <v>269952.8696356439</v>
      </c>
      <c r="BU62" s="595">
        <f>'звіт 03.19-03.24'!BT62+'[9]побудинковий звіт'!BU62+'[8]побудинковий звіт'!BU62</f>
        <v>365952.7705223799</v>
      </c>
      <c r="BV62" s="116">
        <f t="shared" si="26"/>
        <v>95999.900886735995</v>
      </c>
      <c r="BW62" s="595">
        <f>'звіт 03.19-03.24'!BV62+'[9]побудинковий звіт'!BW62+'[8]побудинковий звіт'!BW62</f>
        <v>169611.3453395947</v>
      </c>
      <c r="BX62" s="595">
        <f>'звіт 03.19-03.24'!BW62+'[9]побудинковий звіт'!BX62+'[8]побудинковий звіт'!BX62</f>
        <v>178075.3143782033</v>
      </c>
      <c r="BY62" s="116">
        <f t="shared" si="27"/>
        <v>8463.9690386086004</v>
      </c>
      <c r="BZ62" s="595">
        <f>'звіт 03.19-03.24'!BY62+'[9]побудинковий звіт'!BZ62+'[8]побудинковий звіт'!BZ62</f>
        <v>117863.46834888164</v>
      </c>
      <c r="CA62" s="595">
        <f>'звіт 03.19-03.24'!BZ62+'[9]побудинковий звіт'!CA62+'[8]побудинковий звіт'!CA62</f>
        <v>60423.149821540355</v>
      </c>
      <c r="CB62" s="116">
        <f t="shared" si="28"/>
        <v>-57440.318527341282</v>
      </c>
      <c r="CC62" s="595">
        <f>'звіт 03.19-03.24'!CB62+'[9]побудинковий звіт'!CC62+'[8]побудинковий звіт'!CC62</f>
        <v>6754.1283839484377</v>
      </c>
      <c r="CD62" s="595">
        <f>'звіт 03.19-03.24'!CC62+'[9]побудинковий звіт'!CD62+'[8]побудинковий звіт'!CD62</f>
        <v>6876.1156336335771</v>
      </c>
      <c r="CE62" s="116">
        <f t="shared" si="29"/>
        <v>121.98724968513943</v>
      </c>
      <c r="CF62" s="595">
        <f>'звіт 03.19-03.24'!CE62+'[9]побудинковий звіт'!CF62+'[8]побудинковий звіт'!CF62</f>
        <v>830.78677020276064</v>
      </c>
      <c r="CG62" s="595">
        <f>'звіт 03.19-03.24'!CF62+'[9]побудинковий звіт'!CG62+'[8]побудинковий звіт'!CG62</f>
        <v>0</v>
      </c>
      <c r="CH62" s="116">
        <f t="shared" si="30"/>
        <v>-830.78677020276064</v>
      </c>
      <c r="CI62" s="595">
        <f>'звіт 03.19-03.24'!CH62+'[9]побудинковий звіт'!CI62+'[8]побудинковий звіт'!CI62</f>
        <v>17084.804827075928</v>
      </c>
      <c r="CJ62" s="595">
        <f>'звіт 03.19-03.24'!CI62+'[9]побудинковий звіт'!CJ62+'[8]побудинковий звіт'!CJ62</f>
        <v>14382.508843585554</v>
      </c>
      <c r="CK62" s="116">
        <f t="shared" si="31"/>
        <v>-2702.2959834903741</v>
      </c>
      <c r="CL62" s="595">
        <f>'звіт 03.19-03.24'!CK62+'[9]побудинковий звіт'!CL62+'[8]побудинковий звіт'!CL62</f>
        <v>0</v>
      </c>
      <c r="CM62" s="595">
        <f>'звіт 03.19-03.24'!CL62+'[9]побудинковий звіт'!CM62+'[8]побудинковий звіт'!CM62</f>
        <v>0</v>
      </c>
      <c r="CN62" s="116">
        <f t="shared" si="32"/>
        <v>0</v>
      </c>
      <c r="CO62" s="88">
        <f t="shared" si="33"/>
        <v>17084.804827075928</v>
      </c>
      <c r="CP62" s="96">
        <f t="shared" si="33"/>
        <v>14382.508843585554</v>
      </c>
      <c r="CQ62" s="116">
        <f t="shared" si="34"/>
        <v>-2702.2959834903741</v>
      </c>
      <c r="CR62" s="119">
        <f t="shared" si="45"/>
        <v>1131702.36091914</v>
      </c>
      <c r="CS62" s="96">
        <f t="shared" si="45"/>
        <v>1121284.6209658051</v>
      </c>
      <c r="CT62" s="116">
        <f t="shared" si="35"/>
        <v>-10417.739953334909</v>
      </c>
      <c r="CU62" s="91">
        <f t="shared" si="36"/>
        <v>1358042.8331029681</v>
      </c>
      <c r="CV62" s="98">
        <f t="shared" si="36"/>
        <v>1345541.5451589662</v>
      </c>
      <c r="CW62" s="117">
        <f t="shared" si="37"/>
        <v>-12501.287944001844</v>
      </c>
      <c r="CX62" s="595">
        <f>'звіт 03.19-03.24'!CW62+'[9]побудинковий звіт'!CX62+'[8]побудинковий звіт'!CX62</f>
        <v>35000.363732986079</v>
      </c>
      <c r="CY62" s="595">
        <f>'звіт 03.19-03.24'!CX62+'[9]побудинковий звіт'!CY62+'[8]побудинковий звіт'!CY62</f>
        <v>47501.65167698788</v>
      </c>
      <c r="CZ62" s="116">
        <f t="shared" si="38"/>
        <v>12501.2879440018</v>
      </c>
      <c r="DA62" s="99">
        <f>'[8]побудинковий звіт'!DA62</f>
        <v>-12501.28794400183</v>
      </c>
      <c r="DB62" s="8">
        <v>2</v>
      </c>
      <c r="DC62" s="365">
        <f>'[8]побудинковий звіт'!DC62</f>
        <v>40757.040000000001</v>
      </c>
      <c r="DD62" s="365">
        <f>'[8]побудинковий звіт'!DD62</f>
        <v>653.06000000000006</v>
      </c>
      <c r="DE62" s="365">
        <f>'[8]побудинковий звіт'!DE62</f>
        <v>19537.47</v>
      </c>
      <c r="DF62" s="365">
        <f>'[8]побудинковий звіт'!DF62</f>
        <v>-1571.75</v>
      </c>
      <c r="DG62" s="101">
        <v>13532.162546917447</v>
      </c>
      <c r="DH62" s="296">
        <v>4</v>
      </c>
      <c r="DI62" s="103">
        <f>'[8]побудинковий звіт'!DK62</f>
        <v>7.3385648031088788</v>
      </c>
      <c r="DJ62" s="103">
        <f>'[8]побудинковий звіт'!DL62</f>
        <v>0</v>
      </c>
      <c r="DK62" s="103">
        <f>'[8]побудинковий звіт'!DM62</f>
        <v>6.0998791750812007</v>
      </c>
      <c r="DL62" s="104">
        <f t="shared" si="52"/>
        <v>21200.379859701239</v>
      </c>
      <c r="DM62" s="104">
        <f t="shared" si="53"/>
        <v>2224.8089315273664</v>
      </c>
      <c r="DN62" s="105">
        <f t="shared" si="39"/>
        <v>23425.188791228604</v>
      </c>
      <c r="DO62" s="2"/>
      <c r="DP62" s="104">
        <f>'[10]побудинковий звіт'!DR62</f>
        <v>21200.49</v>
      </c>
      <c r="DQ62" s="104">
        <f>'[10]побудинковий звіт'!DS62</f>
        <v>2224.81</v>
      </c>
      <c r="DR62" s="104">
        <f t="shared" si="40"/>
        <v>23425.300000000003</v>
      </c>
      <c r="DS62" s="106"/>
      <c r="DT62" s="104"/>
      <c r="DU62" s="479">
        <f>'звіт 03.19-03.24'!DV62+'[9]побудинковий звіт'!DW62+'[8]побудинковий звіт'!DW62</f>
        <v>4464.88</v>
      </c>
      <c r="DV62" s="2">
        <f>'[9]побудинковий звіт'!DX62+'[8]побудинковий звіт'!DX62</f>
        <v>0</v>
      </c>
      <c r="DW62" s="77">
        <f t="shared" si="41"/>
        <v>284879.42346688412</v>
      </c>
      <c r="DX62" s="77">
        <f t="shared" si="42"/>
        <v>225649.65669702433</v>
      </c>
      <c r="DY62" s="427">
        <f t="shared" si="43"/>
        <v>17965.72</v>
      </c>
      <c r="DZ62" s="161">
        <f>'[10]побудинковий звіт'!DY62</f>
        <v>3947.1852379492179</v>
      </c>
      <c r="EB62" s="110">
        <v>13292</v>
      </c>
      <c r="EC62" s="111">
        <f t="shared" si="44"/>
        <v>26824.162546917447</v>
      </c>
      <c r="EE62" s="112">
        <v>15510.231740190926</v>
      </c>
      <c r="EG62" s="99">
        <v>29082.622973965146</v>
      </c>
    </row>
    <row r="63" spans="1:137" ht="19.95" customHeight="1" x14ac:dyDescent="0.3">
      <c r="A63" s="81">
        <v>150000976</v>
      </c>
      <c r="B63" s="82" t="s">
        <v>132</v>
      </c>
      <c r="C63" s="114" t="s">
        <v>133</v>
      </c>
      <c r="D63" s="114" t="s">
        <v>133</v>
      </c>
      <c r="E63" s="84">
        <f t="shared" si="2"/>
        <v>922.6</v>
      </c>
      <c r="F63" s="597">
        <f>'[8]побудинковий звіт'!F63</f>
        <v>821.7</v>
      </c>
      <c r="G63" s="104">
        <f>'[8]побудинковий звіт'!G63</f>
        <v>0</v>
      </c>
      <c r="H63" s="598">
        <f>'[8]побудинковий звіт'!H63</f>
        <v>100.9</v>
      </c>
      <c r="I63" s="595">
        <f>'звіт 03.19-03.24'!H63+'[9]побудинковий звіт'!I63+'[8]побудинковий звіт'!I63</f>
        <v>30799.788392723494</v>
      </c>
      <c r="J63" s="595">
        <f>'звіт 03.19-03.24'!I63+'[9]побудинковий звіт'!J63+'[8]побудинковий звіт'!J63</f>
        <v>30586.039784768654</v>
      </c>
      <c r="K63" s="116">
        <f t="shared" si="3"/>
        <v>-213.74860795483983</v>
      </c>
      <c r="L63" s="595">
        <f>'звіт 03.19-03.24'!K63+'[9]побудинковий звіт'!L63+'[8]побудинковий звіт'!L63</f>
        <v>5784.1389548268089</v>
      </c>
      <c r="M63" s="595">
        <f>'звіт 03.19-03.24'!L63+'[9]побудинковий звіт'!M63+'[8]побудинковий звіт'!M63</f>
        <v>5656.6022370704377</v>
      </c>
      <c r="N63" s="116">
        <f t="shared" si="4"/>
        <v>-127.53671775637122</v>
      </c>
      <c r="O63" s="595">
        <f>'звіт 03.19-03.24'!N63+'[9]побудинковий звіт'!O63+'[8]побудинковий звіт'!O63</f>
        <v>8651.1676919224465</v>
      </c>
      <c r="P63" s="595">
        <f>'звіт 03.19-03.24'!O63+'[9]побудинковий звіт'!P63+'[8]побудинковий звіт'!P63</f>
        <v>8384.4496621922426</v>
      </c>
      <c r="Q63" s="116">
        <f t="shared" si="5"/>
        <v>-266.71802973020385</v>
      </c>
      <c r="R63" s="595">
        <f>'звіт 03.19-03.24'!Q63+'[9]побудинковий звіт'!R63+'[8]побудинковий звіт'!R63</f>
        <v>2145.7551587995972</v>
      </c>
      <c r="S63" s="595">
        <f>'звіт 03.19-03.24'!R63+'[9]побудинковий звіт'!S63+'[8]побудинковий звіт'!S63</f>
        <v>2080.1090903945769</v>
      </c>
      <c r="T63" s="116">
        <f t="shared" si="6"/>
        <v>-65.646068405020287</v>
      </c>
      <c r="U63" s="595">
        <f>'звіт 03.19-03.24'!T63+'[9]побудинковий звіт'!U63+'[8]побудинковий звіт'!U63</f>
        <v>0</v>
      </c>
      <c r="V63" s="595">
        <f>'звіт 03.19-03.24'!U63+'[9]побудинковий звіт'!V63+'[8]побудинковий звіт'!V63</f>
        <v>0</v>
      </c>
      <c r="W63" s="116">
        <f t="shared" si="7"/>
        <v>0</v>
      </c>
      <c r="X63" s="595">
        <f>'звіт 03.19-03.24'!W63+'[9]побудинковий звіт'!X63+'[8]побудинковий звіт'!X63</f>
        <v>11140.337890437524</v>
      </c>
      <c r="Y63" s="595">
        <f>'звіт 03.19-03.24'!X63+'[9]побудинковий звіт'!Y63+'[8]побудинковий звіт'!Y63</f>
        <v>11745.743178039791</v>
      </c>
      <c r="Z63" s="116">
        <f t="shared" si="8"/>
        <v>605.40528760226698</v>
      </c>
      <c r="AA63" s="595">
        <f>'звіт 03.19-03.24'!Z63+'[9]побудинковий звіт'!AA63+'[8]побудинковий звіт'!AA63</f>
        <v>1129.788</v>
      </c>
      <c r="AB63" s="595">
        <f>'звіт 03.19-03.24'!AA63+'[9]побудинковий звіт'!AB63+'[8]побудинковий звіт'!AB63</f>
        <v>0</v>
      </c>
      <c r="AC63" s="116">
        <f t="shared" si="9"/>
        <v>-1129.788</v>
      </c>
      <c r="AD63" s="595">
        <f>'звіт 03.19-03.24'!AC63+'[9]побудинковий звіт'!AD63+'[8]побудинковий звіт'!AD63</f>
        <v>29132.666310353612</v>
      </c>
      <c r="AE63" s="595">
        <f>'звіт 03.19-03.24'!AD63+'[9]побудинковий звіт'!AE63+'[8]побудинковий звіт'!AE63</f>
        <v>30938.758383890614</v>
      </c>
      <c r="AF63" s="117">
        <f t="shared" si="10"/>
        <v>1806.0920735370019</v>
      </c>
      <c r="AG63" s="91">
        <f t="shared" si="11"/>
        <v>88783.642399063479</v>
      </c>
      <c r="AH63" s="92">
        <f t="shared" si="11"/>
        <v>89391.70233635632</v>
      </c>
      <c r="AI63" s="116">
        <f t="shared" si="12"/>
        <v>608.05993729284091</v>
      </c>
      <c r="AJ63" s="595">
        <f>'звіт 03.19-03.24'!AI63+'[9]побудинковий звіт'!AJ63+'[8]побудинковий звіт'!AJ63</f>
        <v>0</v>
      </c>
      <c r="AK63" s="595">
        <f>'звіт 03.19-03.24'!AJ63+'[9]побудинковий звіт'!AK63+'[8]побудинковий звіт'!AK63</f>
        <v>0</v>
      </c>
      <c r="AL63" s="116">
        <f t="shared" si="13"/>
        <v>0</v>
      </c>
      <c r="AM63" s="595">
        <f>'звіт 03.19-03.24'!AL63+'[9]побудинковий звіт'!AM63+'[8]побудинковий звіт'!AM63</f>
        <v>0</v>
      </c>
      <c r="AN63" s="595">
        <f>'звіт 03.19-03.24'!AM63+'[9]побудинковий звіт'!AN63+'[8]побудинковий звіт'!AN63</f>
        <v>0</v>
      </c>
      <c r="AO63" s="116">
        <f t="shared" si="14"/>
        <v>0</v>
      </c>
      <c r="AP63" s="595">
        <f>'звіт 03.19-03.24'!AO63+'[9]побудинковий звіт'!AP63+'[8]побудинковий звіт'!AP63</f>
        <v>4993.5707170188007</v>
      </c>
      <c r="AQ63" s="595">
        <f>'звіт 03.19-03.24'!AP63+'[9]побудинковий звіт'!AQ63+'[8]побудинковий звіт'!AQ63</f>
        <v>4610.6181139937562</v>
      </c>
      <c r="AR63" s="116">
        <f t="shared" si="15"/>
        <v>-382.95260302504448</v>
      </c>
      <c r="AS63" s="595">
        <f>'звіт 03.19-03.24'!AR63+'[9]побудинковий звіт'!AS63+'[8]побудинковий звіт'!AS63</f>
        <v>69908.505414570274</v>
      </c>
      <c r="AT63" s="595">
        <f>'звіт 03.19-03.24'!AS63+'[9]побудинковий звіт'!AT63+'[8]побудинковий звіт'!AT63</f>
        <v>16468.25575148403</v>
      </c>
      <c r="AU63" s="118">
        <f t="shared" si="16"/>
        <v>-53440.249663086244</v>
      </c>
      <c r="AV63" s="595">
        <f>'звіт 03.19-03.24'!AU63+'[9]побудинковий звіт'!AV63+'[8]побудинковий звіт'!AV63</f>
        <v>8044.6044774507118</v>
      </c>
      <c r="AW63" s="595">
        <f>'звіт 03.19-03.24'!AV63+'[9]побудинковий звіт'!AW63+'[8]побудинковий звіт'!AW63</f>
        <v>1596</v>
      </c>
      <c r="AX63" s="94">
        <f t="shared" si="17"/>
        <v>-6448.6044774507118</v>
      </c>
      <c r="AY63" s="595">
        <f>'звіт 03.19-03.24'!AX63+'[9]побудинковий звіт'!AY63+'[8]побудинковий звіт'!AY63</f>
        <v>9402.4838211467177</v>
      </c>
      <c r="AZ63" s="595">
        <f>'звіт 03.19-03.24'!AY63+'[9]побудинковий звіт'!AZ63+'[8]побудинковий звіт'!AZ63</f>
        <v>0</v>
      </c>
      <c r="BA63" s="117">
        <f t="shared" si="18"/>
        <v>-9402.4838211467177</v>
      </c>
      <c r="BB63" s="595">
        <f>'звіт 03.19-03.24'!BA63+'[9]побудинковий звіт'!BB63+'[8]побудинковий звіт'!BB63</f>
        <v>3075.9452180988828</v>
      </c>
      <c r="BC63" s="595">
        <f>'звіт 03.19-03.24'!BB63+'[9]побудинковий звіт'!BC63+'[8]побудинковий звіт'!BC63</f>
        <v>0</v>
      </c>
      <c r="BD63" s="94">
        <f t="shared" si="19"/>
        <v>-3075.9452180988828</v>
      </c>
      <c r="BE63" s="595">
        <f>'звіт 03.19-03.24'!BD63+'[9]побудинковий звіт'!BE63+'[8]побудинковий звіт'!BE63</f>
        <v>4247.4661195297167</v>
      </c>
      <c r="BF63" s="595">
        <f>'звіт 03.19-03.24'!BE63+'[9]побудинковий звіт'!BF63+'[8]побудинковий звіт'!BF63</f>
        <v>0</v>
      </c>
      <c r="BG63" s="95">
        <f t="shared" si="20"/>
        <v>-4247.4661195297167</v>
      </c>
      <c r="BH63" s="595">
        <f>'звіт 03.19-03.24'!BG63+'[9]побудинковий звіт'!BH63+'[8]побудинковий звіт'!BH63</f>
        <v>0</v>
      </c>
      <c r="BI63" s="595">
        <f>'звіт 03.19-03.24'!BH63+'[9]побудинковий звіт'!BI63+'[8]побудинковий звіт'!BI63</f>
        <v>0</v>
      </c>
      <c r="BJ63" s="94">
        <f t="shared" si="21"/>
        <v>0</v>
      </c>
      <c r="BK63" s="595">
        <f>'звіт 03.19-03.24'!BJ63+'[9]побудинковий звіт'!BK63+'[8]побудинковий звіт'!BK63</f>
        <v>3044.4349770541785</v>
      </c>
      <c r="BL63" s="595">
        <f>'звіт 03.19-03.24'!BK63+'[9]побудинковий звіт'!BL63+'[8]побудинковий звіт'!BL63</f>
        <v>0</v>
      </c>
      <c r="BM63" s="95">
        <f t="shared" si="22"/>
        <v>-3044.4349770541785</v>
      </c>
      <c r="BN63" s="595">
        <f>'звіт 03.19-03.24'!BM63+'[9]побудинковий звіт'!BN63+'[8]побудинковий звіт'!BN63</f>
        <v>2059.5228339649348</v>
      </c>
      <c r="BO63" s="595">
        <f>'звіт 03.19-03.24'!BN63+'[9]побудинковий звіт'!BO63+'[8]побудинковий звіт'!BO63</f>
        <v>2960.3255682942668</v>
      </c>
      <c r="BP63" s="94">
        <f t="shared" si="23"/>
        <v>900.802734329332</v>
      </c>
      <c r="BQ63" s="91">
        <f t="shared" si="24"/>
        <v>29874.457447245142</v>
      </c>
      <c r="BR63" s="96">
        <f t="shared" si="24"/>
        <v>4556.3255682942672</v>
      </c>
      <c r="BS63" s="94">
        <f t="shared" si="25"/>
        <v>-25318.131878950873</v>
      </c>
      <c r="BT63" s="595">
        <f>'звіт 03.19-03.24'!BS63+'[9]побудинковий звіт'!BT63+'[8]побудинковий звіт'!BT63</f>
        <v>88456.484500745079</v>
      </c>
      <c r="BU63" s="595">
        <f>'звіт 03.19-03.24'!BT63+'[9]побудинковий звіт'!BU63+'[8]побудинковий звіт'!BU63</f>
        <v>128912.87114833786</v>
      </c>
      <c r="BV63" s="116">
        <f t="shared" si="26"/>
        <v>40456.386647592779</v>
      </c>
      <c r="BW63" s="595">
        <f>'звіт 03.19-03.24'!BV63+'[9]побудинковий звіт'!BW63+'[8]побудинковий звіт'!BW63</f>
        <v>47066.876848123</v>
      </c>
      <c r="BX63" s="595">
        <f>'звіт 03.19-03.24'!BW63+'[9]побудинковий звіт'!BX63+'[8]побудинковий звіт'!BX63</f>
        <v>55951.030924379091</v>
      </c>
      <c r="BY63" s="116">
        <f t="shared" si="27"/>
        <v>8884.1540762560908</v>
      </c>
      <c r="BZ63" s="595">
        <f>'звіт 03.19-03.24'!BY63+'[9]побудинковий звіт'!BZ63+'[8]побудинковий звіт'!BZ63</f>
        <v>33231.170887065542</v>
      </c>
      <c r="CA63" s="595">
        <f>'звіт 03.19-03.24'!BZ63+'[9]побудинковий звіт'!CA63+'[8]побудинковий звіт'!CA63</f>
        <v>20189.474252791108</v>
      </c>
      <c r="CB63" s="116">
        <f t="shared" si="28"/>
        <v>-13041.696634274434</v>
      </c>
      <c r="CC63" s="595">
        <f>'звіт 03.19-03.24'!CB63+'[9]побудинковий звіт'!CC63+'[8]побудинковий звіт'!CC63</f>
        <v>0</v>
      </c>
      <c r="CD63" s="595">
        <f>'звіт 03.19-03.24'!CC63+'[9]побудинковий звіт'!CD63+'[8]побудинковий звіт'!CD63</f>
        <v>0</v>
      </c>
      <c r="CE63" s="116">
        <f t="shared" si="29"/>
        <v>0</v>
      </c>
      <c r="CF63" s="595">
        <f>'звіт 03.19-03.24'!CE63+'[9]побудинковий звіт'!CF63+'[8]побудинковий звіт'!CF63</f>
        <v>0</v>
      </c>
      <c r="CG63" s="595">
        <f>'звіт 03.19-03.24'!CF63+'[9]побудинковий звіт'!CG63+'[8]побудинковий звіт'!CG63</f>
        <v>1133.096596020474</v>
      </c>
      <c r="CH63" s="116">
        <f t="shared" si="30"/>
        <v>1133.096596020474</v>
      </c>
      <c r="CI63" s="595">
        <f>'звіт 03.19-03.24'!CH63+'[9]побудинковий звіт'!CI63+'[8]побудинковий звіт'!CI63</f>
        <v>18770.456621817448</v>
      </c>
      <c r="CJ63" s="595">
        <f>'звіт 03.19-03.24'!CI63+'[9]побудинковий звіт'!CJ63+'[8]побудинковий звіт'!CJ63</f>
        <v>13625.099204535622</v>
      </c>
      <c r="CK63" s="116">
        <f t="shared" si="31"/>
        <v>-5145.3574172818262</v>
      </c>
      <c r="CL63" s="595">
        <f>'звіт 03.19-03.24'!CK63+'[9]побудинковий звіт'!CL63+'[8]побудинковий звіт'!CL63</f>
        <v>0</v>
      </c>
      <c r="CM63" s="595">
        <f>'звіт 03.19-03.24'!CL63+'[9]побудинковий звіт'!CM63+'[8]побудинковий звіт'!CM63</f>
        <v>0</v>
      </c>
      <c r="CN63" s="116">
        <f t="shared" si="32"/>
        <v>0</v>
      </c>
      <c r="CO63" s="88">
        <f t="shared" si="33"/>
        <v>18770.456621817448</v>
      </c>
      <c r="CP63" s="96">
        <f t="shared" si="33"/>
        <v>13625.099204535622</v>
      </c>
      <c r="CQ63" s="116">
        <f t="shared" si="34"/>
        <v>-5145.3574172818262</v>
      </c>
      <c r="CR63" s="119">
        <f t="shared" si="45"/>
        <v>381085.16483564873</v>
      </c>
      <c r="CS63" s="96">
        <f t="shared" si="45"/>
        <v>334838.47389619244</v>
      </c>
      <c r="CT63" s="116">
        <f t="shared" si="35"/>
        <v>-46246.690939456283</v>
      </c>
      <c r="CU63" s="91">
        <f t="shared" si="36"/>
        <v>457302.19780277845</v>
      </c>
      <c r="CV63" s="98">
        <f t="shared" si="36"/>
        <v>401806.16867543093</v>
      </c>
      <c r="CW63" s="117">
        <f t="shared" si="37"/>
        <v>-55496.029127347516</v>
      </c>
      <c r="CX63" s="595">
        <f>'звіт 03.19-03.24'!CW63+'[9]побудинковий звіт'!CX63+'[8]побудинковий звіт'!CX63</f>
        <v>12085.54364401607</v>
      </c>
      <c r="CY63" s="595">
        <f>'звіт 03.19-03.24'!CX63+'[9]побудинковий звіт'!CY63+'[8]побудинковий звіт'!CY63</f>
        <v>67581.572771363601</v>
      </c>
      <c r="CZ63" s="116">
        <f t="shared" si="38"/>
        <v>55496.02912734753</v>
      </c>
      <c r="DA63" s="99">
        <f>'[8]побудинковий звіт'!DA63</f>
        <v>-55496.029127347487</v>
      </c>
      <c r="DB63" s="8">
        <v>2</v>
      </c>
      <c r="DC63" s="365">
        <f>'[8]побудинковий звіт'!DC63</f>
        <v>34274.6</v>
      </c>
      <c r="DD63" s="365">
        <f>'[8]побудинковий звіт'!DD63</f>
        <v>354.17</v>
      </c>
      <c r="DE63" s="365">
        <f>'[8]побудинковий звіт'!DE63</f>
        <v>27265.51</v>
      </c>
      <c r="DF63" s="365">
        <f>'[8]побудинковий звіт'!DF63</f>
        <v>-373.63999999999993</v>
      </c>
      <c r="DG63" s="101">
        <v>-33731.903280691913</v>
      </c>
      <c r="DH63" s="296">
        <v>2</v>
      </c>
      <c r="DI63" s="103">
        <f>'[8]побудинковий звіт'!DK63</f>
        <v>8.5300050781125663</v>
      </c>
      <c r="DJ63" s="103">
        <f>'[8]побудинковий звіт'!DL63</f>
        <v>0</v>
      </c>
      <c r="DK63" s="103">
        <f>'[8]побудинковий звіт'!DM63</f>
        <v>7.2133106811057415</v>
      </c>
      <c r="DL63" s="104">
        <f t="shared" si="52"/>
        <v>7009.1051726850965</v>
      </c>
      <c r="DM63" s="104">
        <f t="shared" si="53"/>
        <v>727.8230477235694</v>
      </c>
      <c r="DN63" s="105">
        <f t="shared" si="39"/>
        <v>7736.9282204086658</v>
      </c>
      <c r="DO63" s="2"/>
      <c r="DP63" s="104">
        <f>'[10]побудинковий звіт'!DR63</f>
        <v>7009.09</v>
      </c>
      <c r="DQ63" s="104">
        <f>'[10]побудинковий звіт'!DS63</f>
        <v>727.81</v>
      </c>
      <c r="DR63" s="104">
        <f t="shared" si="40"/>
        <v>7736.9</v>
      </c>
      <c r="DS63" s="106"/>
      <c r="DT63" s="104"/>
      <c r="DU63" s="479">
        <f>'звіт 03.19-03.24'!DV63+'[9]побудинковий звіт'!DW63+'[8]побудинковий звіт'!DW63</f>
        <v>4140.4799999999996</v>
      </c>
      <c r="DV63" s="2">
        <f>'[9]побудинковий звіт'!DX63+'[8]побудинковий звіт'!DX63</f>
        <v>0</v>
      </c>
      <c r="DW63" s="77">
        <f t="shared" si="41"/>
        <v>119739.55543417849</v>
      </c>
      <c r="DX63" s="77">
        <f t="shared" si="42"/>
        <v>25229.497583733959</v>
      </c>
      <c r="DY63" s="427">
        <f t="shared" si="43"/>
        <v>26891.87</v>
      </c>
      <c r="DZ63" s="161">
        <f>'[10]побудинковий звіт'!DY63</f>
        <v>1791.0405882774226</v>
      </c>
      <c r="EB63" s="110">
        <v>44711</v>
      </c>
      <c r="EC63" s="111">
        <f t="shared" si="44"/>
        <v>10979.096719308087</v>
      </c>
      <c r="EE63" s="112">
        <v>-38210.811277607492</v>
      </c>
      <c r="EG63" s="99">
        <v>-45737.310429988458</v>
      </c>
    </row>
    <row r="64" spans="1:137" ht="19.95" customHeight="1" x14ac:dyDescent="0.3">
      <c r="A64" s="81">
        <v>150000977</v>
      </c>
      <c r="B64" s="82" t="s">
        <v>134</v>
      </c>
      <c r="C64" s="602" t="s">
        <v>135</v>
      </c>
      <c r="D64" s="114" t="s">
        <v>135</v>
      </c>
      <c r="E64" s="84"/>
      <c r="F64" s="597"/>
      <c r="G64" s="104"/>
      <c r="H64" s="598"/>
      <c r="I64" s="595"/>
      <c r="J64" s="595"/>
      <c r="K64" s="116"/>
      <c r="L64" s="595"/>
      <c r="M64" s="595"/>
      <c r="N64" s="116"/>
      <c r="O64" s="595"/>
      <c r="P64" s="595"/>
      <c r="Q64" s="116"/>
      <c r="R64" s="595"/>
      <c r="S64" s="595"/>
      <c r="T64" s="116"/>
      <c r="U64" s="595"/>
      <c r="V64" s="595"/>
      <c r="W64" s="116"/>
      <c r="X64" s="595"/>
      <c r="Y64" s="595"/>
      <c r="Z64" s="116"/>
      <c r="AA64" s="595"/>
      <c r="AB64" s="595"/>
      <c r="AC64" s="116"/>
      <c r="AD64" s="595"/>
      <c r="AE64" s="595"/>
      <c r="AF64" s="117"/>
      <c r="AG64" s="91"/>
      <c r="AH64" s="92"/>
      <c r="AI64" s="116"/>
      <c r="AJ64" s="595"/>
      <c r="AK64" s="595"/>
      <c r="AL64" s="116"/>
      <c r="AM64" s="595"/>
      <c r="AN64" s="595"/>
      <c r="AO64" s="116"/>
      <c r="AP64" s="595"/>
      <c r="AQ64" s="595"/>
      <c r="AR64" s="116"/>
      <c r="AS64" s="595"/>
      <c r="AT64" s="595"/>
      <c r="AU64" s="118"/>
      <c r="AV64" s="595"/>
      <c r="AW64" s="595"/>
      <c r="AX64" s="94"/>
      <c r="AY64" s="595"/>
      <c r="AZ64" s="595"/>
      <c r="BA64" s="117"/>
      <c r="BB64" s="595"/>
      <c r="BC64" s="595"/>
      <c r="BD64" s="94"/>
      <c r="BE64" s="595"/>
      <c r="BF64" s="595"/>
      <c r="BG64" s="95"/>
      <c r="BH64" s="595"/>
      <c r="BI64" s="595"/>
      <c r="BJ64" s="94"/>
      <c r="BK64" s="595"/>
      <c r="BL64" s="595"/>
      <c r="BM64" s="95"/>
      <c r="BN64" s="595"/>
      <c r="BO64" s="595"/>
      <c r="BP64" s="94"/>
      <c r="BQ64" s="91"/>
      <c r="BR64" s="96"/>
      <c r="BS64" s="94"/>
      <c r="BT64" s="595"/>
      <c r="BU64" s="595"/>
      <c r="BV64" s="116"/>
      <c r="BW64" s="595"/>
      <c r="BX64" s="595"/>
      <c r="BY64" s="116"/>
      <c r="BZ64" s="595"/>
      <c r="CA64" s="595"/>
      <c r="CB64" s="116"/>
      <c r="CC64" s="595"/>
      <c r="CD64" s="595"/>
      <c r="CE64" s="116"/>
      <c r="CF64" s="595"/>
      <c r="CG64" s="595"/>
      <c r="CH64" s="116"/>
      <c r="CI64" s="595"/>
      <c r="CJ64" s="595"/>
      <c r="CK64" s="116"/>
      <c r="CL64" s="595"/>
      <c r="CM64" s="595"/>
      <c r="CN64" s="116"/>
      <c r="CO64" s="88"/>
      <c r="CP64" s="96"/>
      <c r="CQ64" s="116"/>
      <c r="CR64" s="119"/>
      <c r="CS64" s="96"/>
      <c r="CT64" s="116"/>
      <c r="CU64" s="91"/>
      <c r="CV64" s="98"/>
      <c r="CW64" s="117"/>
      <c r="CX64" s="595"/>
      <c r="CY64" s="595"/>
      <c r="CZ64" s="116"/>
      <c r="DA64" s="99"/>
      <c r="DC64" s="365"/>
      <c r="DD64" s="365"/>
      <c r="DE64" s="365"/>
      <c r="DF64" s="365"/>
      <c r="DG64" s="101"/>
      <c r="DH64" s="296"/>
      <c r="DI64" s="103"/>
      <c r="DJ64" s="103"/>
      <c r="DK64" s="103"/>
      <c r="DL64" s="104"/>
      <c r="DM64" s="104"/>
      <c r="DN64" s="105"/>
      <c r="DO64" s="2"/>
      <c r="DP64" s="104">
        <f>'[10]побудинковий звіт'!DR64</f>
        <v>0</v>
      </c>
      <c r="DQ64" s="104">
        <f>'[10]побудинковий звіт'!DS64</f>
        <v>0</v>
      </c>
      <c r="DR64" s="104"/>
      <c r="DS64" s="106"/>
      <c r="DT64" s="104"/>
      <c r="DU64" s="479"/>
      <c r="DW64" s="77"/>
      <c r="DX64" s="77"/>
      <c r="DY64" s="427"/>
      <c r="DZ64" s="161">
        <f>'[10]побудинковий звіт'!DY64</f>
        <v>0</v>
      </c>
      <c r="EB64" s="110"/>
      <c r="EC64" s="111"/>
      <c r="EE64" s="112"/>
      <c r="EG64" s="99"/>
    </row>
    <row r="65" spans="1:137" ht="19.95" customHeight="1" x14ac:dyDescent="0.3">
      <c r="A65" s="81">
        <v>150000978</v>
      </c>
      <c r="B65" s="82" t="s">
        <v>136</v>
      </c>
      <c r="C65" s="114" t="s">
        <v>137</v>
      </c>
      <c r="D65" s="114" t="s">
        <v>137</v>
      </c>
      <c r="E65" s="84">
        <f t="shared" si="2"/>
        <v>1867.1</v>
      </c>
      <c r="F65" s="597">
        <f>'[8]побудинковий звіт'!F65</f>
        <v>1730</v>
      </c>
      <c r="G65" s="104">
        <f>'[8]побудинковий звіт'!G65</f>
        <v>0</v>
      </c>
      <c r="H65" s="598">
        <f>'[8]побудинковий звіт'!H65</f>
        <v>137.1</v>
      </c>
      <c r="I65" s="595">
        <f>'звіт 03.19-03.24'!H65+'[9]побудинковий звіт'!I65+'[8]побудинковий звіт'!I65</f>
        <v>41187.064434809348</v>
      </c>
      <c r="J65" s="595">
        <f>'звіт 03.19-03.24'!I65+'[9]побудинковий звіт'!J65+'[8]побудинковий звіт'!J65</f>
        <v>41451.567179371901</v>
      </c>
      <c r="K65" s="116">
        <f t="shared" si="3"/>
        <v>264.50274456255283</v>
      </c>
      <c r="L65" s="595">
        <f>'звіт 03.19-03.24'!K65+'[9]побудинковий звіт'!L65+'[8]побудинковий звіт'!L65</f>
        <v>7378.8605582198124</v>
      </c>
      <c r="M65" s="595">
        <f>'звіт 03.19-03.24'!L65+'[9]побудинковий звіт'!M65+'[8]побудинковий звіт'!M65</f>
        <v>7193.7276612189426</v>
      </c>
      <c r="N65" s="116">
        <f t="shared" si="4"/>
        <v>-185.13289700086989</v>
      </c>
      <c r="O65" s="595">
        <f>'звіт 03.19-03.24'!N65+'[9]побудинковий звіт'!O65+'[8]побудинковий звіт'!O65</f>
        <v>19557.974635387967</v>
      </c>
      <c r="P65" s="595">
        <f>'звіт 03.19-03.24'!O65+'[9]побудинковий звіт'!P65+'[8]побудинковий звіт'!P65</f>
        <v>18953.441746491768</v>
      </c>
      <c r="Q65" s="116">
        <f t="shared" si="5"/>
        <v>-604.53288889619944</v>
      </c>
      <c r="R65" s="595">
        <f>'звіт 03.19-03.24'!Q65+'[9]побудинковий звіт'!R65+'[8]побудинковий звіт'!R65</f>
        <v>0</v>
      </c>
      <c r="S65" s="595">
        <f>'звіт 03.19-03.24'!R65+'[9]побудинковий звіт'!S65+'[8]побудинковий звіт'!S65</f>
        <v>0</v>
      </c>
      <c r="T65" s="116">
        <f t="shared" si="6"/>
        <v>0</v>
      </c>
      <c r="U65" s="595">
        <f>'звіт 03.19-03.24'!T65+'[9]побудинковий звіт'!U65+'[8]побудинковий звіт'!U65</f>
        <v>1174.3110208453154</v>
      </c>
      <c r="V65" s="595">
        <f>'звіт 03.19-03.24'!U65+'[9]побудинковий звіт'!V65+'[8]побудинковий звіт'!V65</f>
        <v>612.03380306494694</v>
      </c>
      <c r="W65" s="116">
        <f t="shared" si="7"/>
        <v>-562.27721778036846</v>
      </c>
      <c r="X65" s="595">
        <f>'звіт 03.19-03.24'!W65+'[9]побудинковий звіт'!X65+'[8]побудинковий звіт'!X65</f>
        <v>20889.187185765179</v>
      </c>
      <c r="Y65" s="595">
        <f>'звіт 03.19-03.24'!X65+'[9]побудинковий звіт'!Y65+'[8]побудинковий звіт'!Y65</f>
        <v>19298.584352601902</v>
      </c>
      <c r="Z65" s="116">
        <f t="shared" si="8"/>
        <v>-1590.602833163277</v>
      </c>
      <c r="AA65" s="595">
        <f>'звіт 03.19-03.24'!Z65+'[9]побудинковий звіт'!AA65+'[8]побудинковий звіт'!AA65</f>
        <v>2016.4679999999994</v>
      </c>
      <c r="AB65" s="595">
        <f>'звіт 03.19-03.24'!AA65+'[9]побудинковий звіт'!AB65+'[8]побудинковий звіт'!AB65</f>
        <v>0</v>
      </c>
      <c r="AC65" s="116">
        <f t="shared" si="9"/>
        <v>-2016.4679999999994</v>
      </c>
      <c r="AD65" s="595">
        <f>'звіт 03.19-03.24'!AC65+'[9]побудинковий звіт'!AD65+'[8]побудинковий звіт'!AD65</f>
        <v>56321.652132761381</v>
      </c>
      <c r="AE65" s="595">
        <f>'звіт 03.19-03.24'!AD65+'[9]побудинковий звіт'!AE65+'[8]побудинковий звіт'!AE65</f>
        <v>61294.078220825111</v>
      </c>
      <c r="AF65" s="117">
        <f t="shared" si="10"/>
        <v>4972.4260880637303</v>
      </c>
      <c r="AG65" s="91">
        <f t="shared" si="11"/>
        <v>148525.517967789</v>
      </c>
      <c r="AH65" s="92">
        <f t="shared" si="11"/>
        <v>148803.43296357457</v>
      </c>
      <c r="AI65" s="116">
        <f t="shared" si="12"/>
        <v>277.91499578556977</v>
      </c>
      <c r="AJ65" s="595">
        <f>'звіт 03.19-03.24'!AI65+'[9]побудинковий звіт'!AJ65+'[8]побудинковий звіт'!AJ65</f>
        <v>0</v>
      </c>
      <c r="AK65" s="595">
        <f>'звіт 03.19-03.24'!AJ65+'[9]побудинковий звіт'!AK65+'[8]побудинковий звіт'!AK65</f>
        <v>0</v>
      </c>
      <c r="AL65" s="116">
        <f t="shared" si="13"/>
        <v>0</v>
      </c>
      <c r="AM65" s="595">
        <f>'звіт 03.19-03.24'!AL65+'[9]побудинковий звіт'!AM65+'[8]побудинковий звіт'!AM65</f>
        <v>0</v>
      </c>
      <c r="AN65" s="595">
        <f>'звіт 03.19-03.24'!AM65+'[9]побудинковий звіт'!AN65+'[8]побудинковий звіт'!AN65</f>
        <v>0</v>
      </c>
      <c r="AO65" s="116">
        <f t="shared" si="14"/>
        <v>0</v>
      </c>
      <c r="AP65" s="595">
        <f>'звіт 03.19-03.24'!AO65+'[9]побудинковий звіт'!AP65+'[8]побудинковий звіт'!AP65</f>
        <v>33096.299484017698</v>
      </c>
      <c r="AQ65" s="595">
        <f>'звіт 03.19-03.24'!AP65+'[9]побудинковий звіт'!AQ65+'[8]побудинковий звіт'!AQ65</f>
        <v>30043.013581705287</v>
      </c>
      <c r="AR65" s="116">
        <f t="shared" si="15"/>
        <v>-3053.2859023124111</v>
      </c>
      <c r="AS65" s="595">
        <f>'звіт 03.19-03.24'!AR65+'[9]побудинковий звіт'!AS65+'[8]побудинковий звіт'!AS65</f>
        <v>144324.54842899879</v>
      </c>
      <c r="AT65" s="595">
        <f>'звіт 03.19-03.24'!AS65+'[9]побудинковий звіт'!AT65+'[8]побудинковий звіт'!AT65</f>
        <v>135828.20918642153</v>
      </c>
      <c r="AU65" s="118">
        <f t="shared" si="16"/>
        <v>-8496.3392425772618</v>
      </c>
      <c r="AV65" s="595">
        <f>'звіт 03.19-03.24'!AU65+'[9]побудинковий звіт'!AV65+'[8]побудинковий звіт'!AV65</f>
        <v>10280.273642403939</v>
      </c>
      <c r="AW65" s="595">
        <f>'звіт 03.19-03.24'!AV65+'[9]побудинковий звіт'!AW65+'[8]побудинковий звіт'!AW65</f>
        <v>17512.148707978471</v>
      </c>
      <c r="AX65" s="94">
        <f t="shared" si="17"/>
        <v>7231.8750655745316</v>
      </c>
      <c r="AY65" s="595">
        <f>'звіт 03.19-03.24'!AX65+'[9]побудинковий звіт'!AY65+'[8]побудинковий звіт'!AY65</f>
        <v>12887.424610838389</v>
      </c>
      <c r="AZ65" s="595">
        <f>'звіт 03.19-03.24'!AY65+'[9]побудинковий звіт'!AZ65+'[8]побудинковий звіт'!AZ65</f>
        <v>4940.6400000000003</v>
      </c>
      <c r="BA65" s="117">
        <f t="shared" si="18"/>
        <v>-7946.7846108383883</v>
      </c>
      <c r="BB65" s="595">
        <f>'звіт 03.19-03.24'!BA65+'[9]побудинковий звіт'!BB65+'[8]побудинковий звіт'!BB65</f>
        <v>7215.7749971043622</v>
      </c>
      <c r="BC65" s="595">
        <f>'звіт 03.19-03.24'!BB65+'[9]побудинковий звіт'!BC65+'[8]побудинковий звіт'!BC65</f>
        <v>0</v>
      </c>
      <c r="BD65" s="94">
        <f t="shared" si="19"/>
        <v>-7215.7749971043622</v>
      </c>
      <c r="BE65" s="595">
        <f>'звіт 03.19-03.24'!BD65+'[9]побудинковий звіт'!BE65+'[8]побудинковий звіт'!BE65</f>
        <v>0</v>
      </c>
      <c r="BF65" s="595">
        <f>'звіт 03.19-03.24'!BE65+'[9]побудинковий звіт'!BF65+'[8]побудинковий звіт'!BF65</f>
        <v>0</v>
      </c>
      <c r="BG65" s="95">
        <f t="shared" si="20"/>
        <v>0</v>
      </c>
      <c r="BH65" s="595">
        <f>'звіт 03.19-03.24'!BG65+'[9]побудинковий звіт'!BH65+'[8]побудинковий звіт'!BH65</f>
        <v>692.10872318912584</v>
      </c>
      <c r="BI65" s="595">
        <f>'звіт 03.19-03.24'!BH65+'[9]побудинковий звіт'!BI65+'[8]побудинковий звіт'!BI65</f>
        <v>0</v>
      </c>
      <c r="BJ65" s="94">
        <f t="shared" si="21"/>
        <v>-692.10872318912584</v>
      </c>
      <c r="BK65" s="595">
        <f>'звіт 03.19-03.24'!BJ65+'[9]побудинковий звіт'!BK65+'[8]побудинковий звіт'!BK65</f>
        <v>5095.6173141594927</v>
      </c>
      <c r="BL65" s="595">
        <f>'звіт 03.19-03.24'!BK65+'[9]побудинковий звіт'!BL65+'[8]побудинковий звіт'!BL65</f>
        <v>6430.9414469288131</v>
      </c>
      <c r="BM65" s="95">
        <f t="shared" si="22"/>
        <v>1335.3241327693204</v>
      </c>
      <c r="BN65" s="595">
        <f>'звіт 03.19-03.24'!BM65+'[9]побудинковий звіт'!BN65+'[8]побудинковий звіт'!BN65</f>
        <v>955.92190124708259</v>
      </c>
      <c r="BO65" s="595">
        <f>'звіт 03.19-03.24'!BN65+'[9]побудинковий звіт'!BO65+'[8]побудинковий звіт'!BO65</f>
        <v>1394.0767414220215</v>
      </c>
      <c r="BP65" s="94">
        <f t="shared" si="23"/>
        <v>438.15484017493895</v>
      </c>
      <c r="BQ65" s="91">
        <f t="shared" si="24"/>
        <v>37127.121188942394</v>
      </c>
      <c r="BR65" s="96">
        <f t="shared" si="24"/>
        <v>30277.806896329304</v>
      </c>
      <c r="BS65" s="94">
        <f t="shared" si="25"/>
        <v>-6849.3142926130895</v>
      </c>
      <c r="BT65" s="595">
        <f>'звіт 03.19-03.24'!BS65+'[9]побудинковий звіт'!BT65+'[8]побудинковий звіт'!BT65</f>
        <v>100488.78086525353</v>
      </c>
      <c r="BU65" s="595">
        <f>'звіт 03.19-03.24'!BT65+'[9]побудинковий звіт'!BU65+'[8]побудинковий звіт'!BU65</f>
        <v>146687.03003692982</v>
      </c>
      <c r="BV65" s="116">
        <f t="shared" si="26"/>
        <v>46198.249171676289</v>
      </c>
      <c r="BW65" s="595">
        <f>'звіт 03.19-03.24'!BV65+'[9]побудинковий звіт'!BW65+'[8]побудинковий звіт'!BW65</f>
        <v>54335.44144152604</v>
      </c>
      <c r="BX65" s="595">
        <f>'звіт 03.19-03.24'!BW65+'[9]побудинковий звіт'!BX65+'[8]побудинковий звіт'!BX65</f>
        <v>60038.346423801362</v>
      </c>
      <c r="BY65" s="116">
        <f t="shared" si="27"/>
        <v>5702.9049822753223</v>
      </c>
      <c r="BZ65" s="595">
        <f>'звіт 03.19-03.24'!BY65+'[9]побудинковий звіт'!BZ65+'[8]побудинковий звіт'!BZ65</f>
        <v>60158.550668996693</v>
      </c>
      <c r="CA65" s="595">
        <f>'звіт 03.19-03.24'!BZ65+'[9]побудинковий звіт'!CA65+'[8]побудинковий звіт'!CA65</f>
        <v>28496.919762011206</v>
      </c>
      <c r="CB65" s="116">
        <f t="shared" si="28"/>
        <v>-31661.630906985487</v>
      </c>
      <c r="CC65" s="595">
        <f>'звіт 03.19-03.24'!CB65+'[9]побудинковий звіт'!CC65+'[8]побудинковий звіт'!CC65</f>
        <v>0</v>
      </c>
      <c r="CD65" s="595">
        <f>'звіт 03.19-03.24'!CC65+'[9]побудинковий звіт'!CD65+'[8]побудинковий звіт'!CD65</f>
        <v>0</v>
      </c>
      <c r="CE65" s="116">
        <f t="shared" si="29"/>
        <v>0</v>
      </c>
      <c r="CF65" s="595">
        <f>'звіт 03.19-03.24'!CE65+'[9]побудинковий звіт'!CF65+'[8]побудинковий звіт'!CF65</f>
        <v>0</v>
      </c>
      <c r="CG65" s="595">
        <f>'звіт 03.19-03.24'!CF65+'[9]побудинковий звіт'!CG65+'[8]побудинковий звіт'!CG65</f>
        <v>0</v>
      </c>
      <c r="CH65" s="116">
        <f t="shared" si="30"/>
        <v>0</v>
      </c>
      <c r="CI65" s="595">
        <f>'звіт 03.19-03.24'!CH65+'[9]побудинковий звіт'!CI65+'[8]побудинковий звіт'!CI65</f>
        <v>13063.191788003029</v>
      </c>
      <c r="CJ65" s="595">
        <f>'звіт 03.19-03.24'!CI65+'[9]побудинковий звіт'!CJ65+'[8]побудинковий звіт'!CJ65</f>
        <v>8071.8480106843808</v>
      </c>
      <c r="CK65" s="116">
        <f t="shared" si="31"/>
        <v>-4991.3437773186479</v>
      </c>
      <c r="CL65" s="595">
        <f>'звіт 03.19-03.24'!CK65+'[9]побудинковий звіт'!CL65+'[8]побудинковий звіт'!CL65</f>
        <v>0</v>
      </c>
      <c r="CM65" s="595">
        <f>'звіт 03.19-03.24'!CL65+'[9]побудинковий звіт'!CM65+'[8]побудинковий звіт'!CM65</f>
        <v>0</v>
      </c>
      <c r="CN65" s="116">
        <f t="shared" si="32"/>
        <v>0</v>
      </c>
      <c r="CO65" s="88">
        <f t="shared" si="33"/>
        <v>13063.191788003029</v>
      </c>
      <c r="CP65" s="96">
        <f t="shared" si="33"/>
        <v>8071.8480106843808</v>
      </c>
      <c r="CQ65" s="116">
        <f t="shared" si="34"/>
        <v>-4991.3437773186479</v>
      </c>
      <c r="CR65" s="119">
        <f t="shared" si="45"/>
        <v>591119.45183352719</v>
      </c>
      <c r="CS65" s="96">
        <f t="shared" si="45"/>
        <v>588246.60686145735</v>
      </c>
      <c r="CT65" s="116">
        <f t="shared" si="35"/>
        <v>-2872.8449720698409</v>
      </c>
      <c r="CU65" s="91">
        <f t="shared" si="36"/>
        <v>709343.34220023255</v>
      </c>
      <c r="CV65" s="98">
        <f t="shared" si="36"/>
        <v>705895.92823374877</v>
      </c>
      <c r="CW65" s="117">
        <f t="shared" si="37"/>
        <v>-3447.4139664837858</v>
      </c>
      <c r="CX65" s="595">
        <f>'звіт 03.19-03.24'!CW65+'[9]побудинковий звіт'!CX65+'[8]побудинковий звіт'!CX65</f>
        <v>28712.499168671304</v>
      </c>
      <c r="CY65" s="595">
        <f>'звіт 03.19-03.24'!CX65+'[9]побудинковий звіт'!CY65+'[8]побудинковий звіт'!CY65</f>
        <v>32159.913135154988</v>
      </c>
      <c r="CZ65" s="116">
        <f t="shared" si="38"/>
        <v>3447.4139664836839</v>
      </c>
      <c r="DA65" s="99">
        <f>'[8]побудинковий звіт'!DA65</f>
        <v>-3447.4139664836985</v>
      </c>
      <c r="DB65" s="8">
        <v>2</v>
      </c>
      <c r="DC65" s="365">
        <f>'[8]побудинковий звіт'!DC65</f>
        <v>52035.64</v>
      </c>
      <c r="DD65" s="365">
        <f>'[8]побудинковий звіт'!DD65</f>
        <v>2605.87</v>
      </c>
      <c r="DE65" s="365">
        <f>'[8]побудинковий звіт'!DE65</f>
        <v>40493.760000000002</v>
      </c>
      <c r="DF65" s="365">
        <f>'[8]побудинковий звіт'!DF65</f>
        <v>1783.2999999999997</v>
      </c>
      <c r="DG65" s="101">
        <v>5423.9847659426741</v>
      </c>
      <c r="DH65" s="296">
        <v>5</v>
      </c>
      <c r="DI65" s="103">
        <f>'[8]побудинковий звіт'!DK65</f>
        <v>6.6716319233851724</v>
      </c>
      <c r="DJ65" s="103">
        <f>'[8]побудинковий звіт'!DL65</f>
        <v>0</v>
      </c>
      <c r="DK65" s="103">
        <f>'[8]побудинковий звіт'!DM65</f>
        <v>5.9996702119872181</v>
      </c>
      <c r="DL65" s="104">
        <f t="shared" si="52"/>
        <v>11541.923227456347</v>
      </c>
      <c r="DM65" s="104">
        <f t="shared" si="53"/>
        <v>822.55478606344752</v>
      </c>
      <c r="DN65" s="105">
        <f t="shared" si="39"/>
        <v>12364.478013519794</v>
      </c>
      <c r="DO65" s="2"/>
      <c r="DP65" s="104">
        <f>'[10]побудинковий звіт'!DR65</f>
        <v>11541.88</v>
      </c>
      <c r="DQ65" s="104">
        <f>'[10]побудинковий звіт'!DS65</f>
        <v>822.57</v>
      </c>
      <c r="DR65" s="104">
        <f t="shared" si="40"/>
        <v>12364.449999999999</v>
      </c>
      <c r="DS65" s="106"/>
      <c r="DT65" s="104"/>
      <c r="DU65" s="479">
        <f>'звіт 03.19-03.24'!DV65+'[9]побудинковий звіт'!DW65+'[8]побудинковий звіт'!DW65</f>
        <v>4464.88</v>
      </c>
      <c r="DV65" s="2">
        <f>'[9]побудинковий звіт'!DX65+'[8]побудинковий звіт'!DX65</f>
        <v>0</v>
      </c>
      <c r="DW65" s="77">
        <f t="shared" si="41"/>
        <v>217742.00354152944</v>
      </c>
      <c r="DX65" s="77">
        <f t="shared" si="42"/>
        <v>199327.21929930101</v>
      </c>
      <c r="DY65" s="427">
        <f t="shared" si="43"/>
        <v>42277.060000000005</v>
      </c>
      <c r="DZ65" s="161">
        <f>'[10]побудинковий звіт'!DY65</f>
        <v>4050.4225447722274</v>
      </c>
      <c r="EB65" s="110">
        <v>4393</v>
      </c>
      <c r="EC65" s="111">
        <f t="shared" si="44"/>
        <v>9816.9847659426741</v>
      </c>
      <c r="EE65" s="112">
        <v>-11633.036542035508</v>
      </c>
      <c r="EG65" s="99">
        <v>-5685.9351343789313</v>
      </c>
    </row>
    <row r="66" spans="1:137" ht="19.95" customHeight="1" x14ac:dyDescent="0.3">
      <c r="A66" s="81">
        <v>150000966</v>
      </c>
      <c r="B66" s="82" t="s">
        <v>138</v>
      </c>
      <c r="C66" s="114" t="s">
        <v>139</v>
      </c>
      <c r="D66" s="114" t="s">
        <v>139</v>
      </c>
      <c r="E66" s="84">
        <f t="shared" si="2"/>
        <v>1171.21</v>
      </c>
      <c r="F66" s="597">
        <f>'[8]побудинковий звіт'!F66</f>
        <v>932.4</v>
      </c>
      <c r="G66" s="104">
        <f>'[8]побудинковий звіт'!G66</f>
        <v>0</v>
      </c>
      <c r="H66" s="598">
        <f>'[8]побудинковий звіт'!H66</f>
        <v>238.81</v>
      </c>
      <c r="I66" s="595">
        <f>'звіт 03.19-03.24'!H66+'[9]побудинковий звіт'!I66+'[8]побудинковий звіт'!I66</f>
        <v>31362.008347211984</v>
      </c>
      <c r="J66" s="595">
        <f>'звіт 03.19-03.24'!I66+'[9]побудинковий звіт'!J66+'[8]побудинковий звіт'!J66</f>
        <v>31217.120806988172</v>
      </c>
      <c r="K66" s="116">
        <f t="shared" si="3"/>
        <v>-144.88754022381181</v>
      </c>
      <c r="L66" s="595">
        <f>'звіт 03.19-03.24'!K66+'[9]побудинковий звіт'!L66+'[8]побудинковий звіт'!L66</f>
        <v>6377.8856922432715</v>
      </c>
      <c r="M66" s="595">
        <f>'звіт 03.19-03.24'!L66+'[9]побудинковий звіт'!M66+'[8]побудинковий звіт'!M66</f>
        <v>6263.3044326252166</v>
      </c>
      <c r="N66" s="116">
        <f t="shared" si="4"/>
        <v>-114.5812596180549</v>
      </c>
      <c r="O66" s="595">
        <f>'звіт 03.19-03.24'!N66+'[9]побудинковий звіт'!O66+'[8]побудинковий звіт'!O66</f>
        <v>10909.443387833329</v>
      </c>
      <c r="P66" s="595">
        <f>'звіт 03.19-03.24'!O66+'[9]побудинковий звіт'!P66+'[8]побудинковий звіт'!P66</f>
        <v>10572.380619248215</v>
      </c>
      <c r="Q66" s="116">
        <f t="shared" si="5"/>
        <v>-337.0627685851141</v>
      </c>
      <c r="R66" s="595">
        <f>'звіт 03.19-03.24'!Q66+'[9]побудинковий звіт'!R66+'[8]побудинковий звіт'!R66</f>
        <v>0</v>
      </c>
      <c r="S66" s="595">
        <f>'звіт 03.19-03.24'!R66+'[9]побудинковий звіт'!S66+'[8]побудинковий звіт'!S66</f>
        <v>0</v>
      </c>
      <c r="T66" s="116">
        <f t="shared" si="6"/>
        <v>0</v>
      </c>
      <c r="U66" s="595">
        <f>'звіт 03.19-03.24'!T66+'[9]побудинковий звіт'!U66+'[8]побудинковий звіт'!U66</f>
        <v>626.2992111175015</v>
      </c>
      <c r="V66" s="595">
        <f>'звіт 03.19-03.24'!U66+'[9]побудинковий звіт'!V66+'[8]побудинковий звіт'!V66</f>
        <v>326.41802830130496</v>
      </c>
      <c r="W66" s="116">
        <f t="shared" si="7"/>
        <v>-299.88118281619654</v>
      </c>
      <c r="X66" s="595">
        <f>'звіт 03.19-03.24'!W66+'[9]побудинковий звіт'!X66+'[8]побудинковий звіт'!X66</f>
        <v>18080.26133326222</v>
      </c>
      <c r="Y66" s="595">
        <f>'звіт 03.19-03.24'!X66+'[9]побудинковий звіт'!Y66+'[8]побудинковий звіт'!Y66</f>
        <v>21719.82806844376</v>
      </c>
      <c r="Z66" s="116">
        <f t="shared" si="8"/>
        <v>3639.5667351815391</v>
      </c>
      <c r="AA66" s="595">
        <f>'звіт 03.19-03.24'!Z66+'[9]побудинковий звіт'!AA66+'[8]побудинковий звіт'!AA66</f>
        <v>1271.8188</v>
      </c>
      <c r="AB66" s="595">
        <f>'звіт 03.19-03.24'!AA66+'[9]побудинковий звіт'!AB66+'[8]побудинковий звіт'!AB66</f>
        <v>0</v>
      </c>
      <c r="AC66" s="116">
        <f t="shared" si="9"/>
        <v>-1271.8188</v>
      </c>
      <c r="AD66" s="595">
        <f>'звіт 03.19-03.24'!AC66+'[9]побудинковий звіт'!AD66+'[8]побудинковий звіт'!AD66</f>
        <v>35970.584923643335</v>
      </c>
      <c r="AE66" s="595">
        <f>'звіт 03.19-03.24'!AD66+'[9]побудинковий звіт'!AE66+'[8]побудинковий звіт'!AE66</f>
        <v>38514.9742150491</v>
      </c>
      <c r="AF66" s="117">
        <f t="shared" si="10"/>
        <v>2544.3892914057651</v>
      </c>
      <c r="AG66" s="91">
        <f t="shared" si="11"/>
        <v>104598.30169531165</v>
      </c>
      <c r="AH66" s="92">
        <f t="shared" si="11"/>
        <v>108614.02617065576</v>
      </c>
      <c r="AI66" s="116">
        <f t="shared" si="12"/>
        <v>4015.7244753441191</v>
      </c>
      <c r="AJ66" s="595">
        <f>'звіт 03.19-03.24'!AI66+'[9]побудинковий звіт'!AJ66+'[8]побудинковий звіт'!AJ66</f>
        <v>0</v>
      </c>
      <c r="AK66" s="595">
        <f>'звіт 03.19-03.24'!AJ66+'[9]побудинковий звіт'!AK66+'[8]побудинковий звіт'!AK66</f>
        <v>0</v>
      </c>
      <c r="AL66" s="116">
        <f t="shared" si="13"/>
        <v>0</v>
      </c>
      <c r="AM66" s="595">
        <f>'звіт 03.19-03.24'!AL66+'[9]побудинковий звіт'!AM66+'[8]побудинковий звіт'!AM66</f>
        <v>0</v>
      </c>
      <c r="AN66" s="595">
        <f>'звіт 03.19-03.24'!AM66+'[9]побудинковий звіт'!AN66+'[8]побудинковий звіт'!AN66</f>
        <v>0</v>
      </c>
      <c r="AO66" s="116">
        <f t="shared" si="14"/>
        <v>0</v>
      </c>
      <c r="AP66" s="595">
        <f>'звіт 03.19-03.24'!AO66+'[9]побудинковий звіт'!AP66+'[8]побудинковий звіт'!AP66</f>
        <v>16159.223878383398</v>
      </c>
      <c r="AQ66" s="595">
        <f>'звіт 03.19-03.24'!AP66+'[9]побудинковий звіт'!AQ66+'[8]побудинковий звіт'!AQ66</f>
        <v>12784.825016858224</v>
      </c>
      <c r="AR66" s="116">
        <f t="shared" si="15"/>
        <v>-3374.3988615251747</v>
      </c>
      <c r="AS66" s="595">
        <f>'звіт 03.19-03.24'!AR66+'[9]побудинковий звіт'!AS66+'[8]побудинковий звіт'!AS66</f>
        <v>87407.277364081805</v>
      </c>
      <c r="AT66" s="595">
        <f>'звіт 03.19-03.24'!AS66+'[9]побудинковий звіт'!AT66+'[8]побудинковий звіт'!AT66</f>
        <v>39818</v>
      </c>
      <c r="AU66" s="118">
        <f t="shared" si="16"/>
        <v>-47589.277364081805</v>
      </c>
      <c r="AV66" s="595">
        <f>'звіт 03.19-03.24'!AU66+'[9]побудинковий звіт'!AV66+'[8]побудинковий звіт'!AV66</f>
        <v>8259.2478601448165</v>
      </c>
      <c r="AW66" s="595">
        <f>'звіт 03.19-03.24'!AV66+'[9]побудинковий звіт'!AW66+'[8]побудинковий звіт'!AW66</f>
        <v>808</v>
      </c>
      <c r="AX66" s="94">
        <f t="shared" si="17"/>
        <v>-7451.2478601448165</v>
      </c>
      <c r="AY66" s="595">
        <f>'звіт 03.19-03.24'!AX66+'[9]побудинковий звіт'!AY66+'[8]побудинковий звіт'!AY66</f>
        <v>10292.855594349643</v>
      </c>
      <c r="AZ66" s="595">
        <f>'звіт 03.19-03.24'!AY66+'[9]побудинковий звіт'!AZ66+'[8]побудинковий звіт'!AZ66</f>
        <v>2503.3916264483914</v>
      </c>
      <c r="BA66" s="117">
        <f t="shared" si="18"/>
        <v>-7789.4639679012516</v>
      </c>
      <c r="BB66" s="595">
        <f>'звіт 03.19-03.24'!BA66+'[9]побудинковий звіт'!BB66+'[8]побудинковий звіт'!BB66</f>
        <v>4537.9168402687455</v>
      </c>
      <c r="BC66" s="595">
        <f>'звіт 03.19-03.24'!BB66+'[9]побудинковий звіт'!BC66+'[8]побудинковий звіт'!BC66</f>
        <v>4479.0723236204876</v>
      </c>
      <c r="BD66" s="94">
        <f t="shared" si="19"/>
        <v>-58.844516648257922</v>
      </c>
      <c r="BE66" s="595">
        <f>'звіт 03.19-03.24'!BD66+'[9]побудинковий звіт'!BE66+'[8]побудинковий звіт'!BE66</f>
        <v>0</v>
      </c>
      <c r="BF66" s="595">
        <f>'звіт 03.19-03.24'!BE66+'[9]побудинковий звіт'!BF66+'[8]побудинковий звіт'!BF66</f>
        <v>0</v>
      </c>
      <c r="BG66" s="95">
        <f t="shared" si="20"/>
        <v>0</v>
      </c>
      <c r="BH66" s="595">
        <f>'звіт 03.19-03.24'!BG66+'[9]побудинковий звіт'!BH66+'[8]побудинковий звіт'!BH66</f>
        <v>369.12465236753377</v>
      </c>
      <c r="BI66" s="595">
        <f>'звіт 03.19-03.24'!BH66+'[9]побудинковий звіт'!BI66+'[8]побудинковий звіт'!BI66</f>
        <v>0</v>
      </c>
      <c r="BJ66" s="94">
        <f t="shared" si="21"/>
        <v>-369.12465236753377</v>
      </c>
      <c r="BK66" s="595">
        <f>'звіт 03.19-03.24'!BJ66+'[9]побудинковий звіт'!BK66+'[8]побудинковий звіт'!BK66</f>
        <v>4441.3496828250754</v>
      </c>
      <c r="BL66" s="595">
        <f>'звіт 03.19-03.24'!BK66+'[9]побудинковий звіт'!BL66+'[8]побудинковий звіт'!BL66</f>
        <v>565.91387857950178</v>
      </c>
      <c r="BM66" s="95">
        <f t="shared" si="22"/>
        <v>-3875.4358042455738</v>
      </c>
      <c r="BN66" s="595">
        <f>'звіт 03.19-03.24'!BM66+'[9]побудинковий звіт'!BN66+'[8]побудинковий звіт'!BN66</f>
        <v>641.91010275357371</v>
      </c>
      <c r="BO66" s="595">
        <f>'звіт 03.19-03.24'!BN66+'[9]побудинковий звіт'!BO66+'[8]побудинковий звіт'!BO66</f>
        <v>1004</v>
      </c>
      <c r="BP66" s="94">
        <f t="shared" si="23"/>
        <v>362.08989724642629</v>
      </c>
      <c r="BQ66" s="91">
        <f t="shared" si="24"/>
        <v>28542.404732709387</v>
      </c>
      <c r="BR66" s="96">
        <f t="shared" si="24"/>
        <v>9360.3778286483812</v>
      </c>
      <c r="BS66" s="94">
        <f t="shared" si="25"/>
        <v>-19182.026904061007</v>
      </c>
      <c r="BT66" s="595">
        <f>'звіт 03.19-03.24'!BS66+'[9]побудинковий звіт'!BT66+'[8]побудинковий звіт'!BT66</f>
        <v>142762.25589783746</v>
      </c>
      <c r="BU66" s="595">
        <f>'звіт 03.19-03.24'!BT66+'[9]побудинковий звіт'!BU66+'[8]побудинковий звіт'!BU66</f>
        <v>180460.7092072333</v>
      </c>
      <c r="BV66" s="116">
        <f t="shared" si="26"/>
        <v>37698.453309395845</v>
      </c>
      <c r="BW66" s="595">
        <f>'звіт 03.19-03.24'!BV66+'[9]побудинковий звіт'!BW66+'[8]побудинковий звіт'!BW66</f>
        <v>50880.177952679282</v>
      </c>
      <c r="BX66" s="595">
        <f>'звіт 03.19-03.24'!BW66+'[9]побудинковий звіт'!BX66+'[8]побудинковий звіт'!BX66</f>
        <v>56272.699743339756</v>
      </c>
      <c r="BY66" s="116">
        <f t="shared" si="27"/>
        <v>5392.5217906604739</v>
      </c>
      <c r="BZ66" s="595">
        <f>'звіт 03.19-03.24'!BY66+'[9]побудинковий звіт'!BZ66+'[8]побудинковий звіт'!BZ66</f>
        <v>45754.715029639679</v>
      </c>
      <c r="CA66" s="595">
        <f>'звіт 03.19-03.24'!BZ66+'[9]побудинковий звіт'!CA66+'[8]побудинковий звіт'!CA66</f>
        <v>32875.238982222276</v>
      </c>
      <c r="CB66" s="116">
        <f t="shared" si="28"/>
        <v>-12879.476047417404</v>
      </c>
      <c r="CC66" s="595">
        <f>'звіт 03.19-03.24'!CB66+'[9]побудинковий звіт'!CC66+'[8]побудинковий звіт'!CC66</f>
        <v>1918.5640047157879</v>
      </c>
      <c r="CD66" s="595">
        <f>'звіт 03.19-03.24'!CC66+'[9]побудинковий звіт'!CD66+'[8]побудинковий звіт'!CD66</f>
        <v>1953.215455350987</v>
      </c>
      <c r="CE66" s="116">
        <f t="shared" si="29"/>
        <v>34.651450635199126</v>
      </c>
      <c r="CF66" s="595">
        <f>'звіт 03.19-03.24'!CE66+'[9]побудинковий звіт'!CF66+'[8]побудинковий звіт'!CF66</f>
        <v>235.99160428947974</v>
      </c>
      <c r="CG66" s="595">
        <f>'звіт 03.19-03.24'!CF66+'[9]побудинковий звіт'!CG66+'[8]побудинковий звіт'!CG66</f>
        <v>0</v>
      </c>
      <c r="CH66" s="116">
        <f t="shared" si="30"/>
        <v>-235.99160428947974</v>
      </c>
      <c r="CI66" s="595">
        <f>'звіт 03.19-03.24'!CH66+'[9]побудинковий звіт'!CI66+'[8]побудинковий звіт'!CI66</f>
        <v>18031.772334692108</v>
      </c>
      <c r="CJ66" s="595">
        <f>'звіт 03.19-03.24'!CI66+'[9]побудинковий звіт'!CJ66+'[8]побудинковий звіт'!CJ66</f>
        <v>11353.29575887142</v>
      </c>
      <c r="CK66" s="116">
        <f t="shared" si="31"/>
        <v>-6678.4765758206886</v>
      </c>
      <c r="CL66" s="595">
        <f>'звіт 03.19-03.24'!CK66+'[9]побудинковий звіт'!CL66+'[8]побудинковий звіт'!CL66</f>
        <v>0</v>
      </c>
      <c r="CM66" s="595">
        <f>'звіт 03.19-03.24'!CL66+'[9]побудинковий звіт'!CM66+'[8]побудинковий звіт'!CM66</f>
        <v>0</v>
      </c>
      <c r="CN66" s="116">
        <f t="shared" si="32"/>
        <v>0</v>
      </c>
      <c r="CO66" s="88">
        <f t="shared" si="33"/>
        <v>18031.772334692108</v>
      </c>
      <c r="CP66" s="96">
        <f t="shared" si="33"/>
        <v>11353.29575887142</v>
      </c>
      <c r="CQ66" s="116">
        <f t="shared" si="34"/>
        <v>-6678.4765758206886</v>
      </c>
      <c r="CR66" s="119">
        <f t="shared" si="45"/>
        <v>496290.68449434004</v>
      </c>
      <c r="CS66" s="96">
        <f t="shared" si="45"/>
        <v>453492.38816318009</v>
      </c>
      <c r="CT66" s="116">
        <f t="shared" si="35"/>
        <v>-42798.296331159945</v>
      </c>
      <c r="CU66" s="91">
        <f t="shared" si="36"/>
        <v>595548.821393208</v>
      </c>
      <c r="CV66" s="98">
        <f t="shared" si="36"/>
        <v>544190.86579581606</v>
      </c>
      <c r="CW66" s="117">
        <f t="shared" si="37"/>
        <v>-51357.955597391934</v>
      </c>
      <c r="CX66" s="595">
        <f>'звіт 03.19-03.24'!CW66+'[9]побудинковий звіт'!CX66+'[8]побудинковий звіт'!CX66</f>
        <v>21960.519779840375</v>
      </c>
      <c r="CY66" s="595">
        <f>'звіт 03.19-03.24'!CX66+'[9]побудинковий звіт'!CY66+'[8]побудинковий звіт'!CY66</f>
        <v>73318.475377232331</v>
      </c>
      <c r="CZ66" s="116">
        <f t="shared" si="38"/>
        <v>51357.955597391956</v>
      </c>
      <c r="DA66" s="99">
        <f>'[8]побудинковий звіт'!DA66</f>
        <v>-51357.955597391949</v>
      </c>
      <c r="DB66" s="8">
        <v>2</v>
      </c>
      <c r="DC66" s="365">
        <f>'[8]побудинковий звіт'!DC66</f>
        <v>43263</v>
      </c>
      <c r="DD66" s="365">
        <f>'[8]побудинковий звіт'!DD66</f>
        <v>11441.93</v>
      </c>
      <c r="DE66" s="365">
        <f>'[8]побудинковий звіт'!DE66</f>
        <v>34816.19</v>
      </c>
      <c r="DF66" s="365">
        <f>'[8]побудинковий звіт'!DF66</f>
        <v>9551.52</v>
      </c>
      <c r="DG66" s="101">
        <v>6426.1340545530838</v>
      </c>
      <c r="DH66" s="296">
        <v>4</v>
      </c>
      <c r="DI66" s="103">
        <f>'[8]побудинковий звіт'!DK66</f>
        <v>9.059210532379204</v>
      </c>
      <c r="DJ66" s="103">
        <f>'[8]побудинковий звіт'!DL66</f>
        <v>0</v>
      </c>
      <c r="DK66" s="103">
        <f>'[8]побудинковий звіт'!DM66</f>
        <v>7.9159894755453664</v>
      </c>
      <c r="DL66" s="104">
        <f t="shared" si="52"/>
        <v>8446.8079003903695</v>
      </c>
      <c r="DM66" s="104">
        <f t="shared" si="53"/>
        <v>1890.4174466549889</v>
      </c>
      <c r="DN66" s="105">
        <f t="shared" si="39"/>
        <v>10337.225347045358</v>
      </c>
      <c r="DO66" s="2"/>
      <c r="DP66" s="104">
        <f>'[10]побудинковий звіт'!DR66</f>
        <v>8446.81</v>
      </c>
      <c r="DQ66" s="104">
        <f>'[10]побудинковий звіт'!DS66</f>
        <v>1890.4099999999999</v>
      </c>
      <c r="DR66" s="104">
        <f t="shared" si="40"/>
        <v>10337.219999999999</v>
      </c>
      <c r="DS66" s="106"/>
      <c r="DT66" s="104"/>
      <c r="DU66" s="479">
        <f>'звіт 03.19-03.24'!DV66+'[9]побудинковий звіт'!DW66+'[8]побудинковий звіт'!DW66</f>
        <v>3182.8199999999997</v>
      </c>
      <c r="DV66" s="2">
        <f>'[9]побудинковий звіт'!DX66+'[8]побудинковий звіт'!DX66</f>
        <v>0</v>
      </c>
      <c r="DW66" s="77">
        <f t="shared" si="41"/>
        <v>139139.61851614944</v>
      </c>
      <c r="DX66" s="77">
        <f t="shared" si="42"/>
        <v>59014.053394378054</v>
      </c>
      <c r="DY66" s="427">
        <f t="shared" si="43"/>
        <v>44367.710000000006</v>
      </c>
      <c r="DZ66" s="161">
        <f>'[10]побудинковий звіт'!DY66</f>
        <v>2580.014639606537</v>
      </c>
      <c r="EB66" s="110">
        <v>-11804</v>
      </c>
      <c r="EC66" s="111">
        <f t="shared" si="44"/>
        <v>-5377.8659454469162</v>
      </c>
      <c r="EE66" s="112">
        <v>-4209.3331629813802</v>
      </c>
      <c r="EG66" s="99">
        <v>-3412.3328319299799</v>
      </c>
    </row>
    <row r="67" spans="1:137" ht="19.95" customHeight="1" x14ac:dyDescent="0.3">
      <c r="A67" s="81">
        <v>150000967</v>
      </c>
      <c r="B67" s="82" t="s">
        <v>140</v>
      </c>
      <c r="C67" s="114" t="s">
        <v>141</v>
      </c>
      <c r="D67" s="114" t="s">
        <v>141</v>
      </c>
      <c r="E67" s="84">
        <f t="shared" si="2"/>
        <v>1448.3</v>
      </c>
      <c r="F67" s="597">
        <f>'[8]побудинковий звіт'!F67</f>
        <v>1264.5999999999999</v>
      </c>
      <c r="G67" s="104">
        <f>'[8]побудинковий звіт'!G67</f>
        <v>0</v>
      </c>
      <c r="H67" s="598">
        <f>'[8]побудинковий звіт'!H67</f>
        <v>183.7</v>
      </c>
      <c r="I67" s="595">
        <f>'звіт 03.19-03.24'!H67+'[9]побудинковий звіт'!I67+'[8]побудинковий звіт'!I67</f>
        <v>35295.885588435143</v>
      </c>
      <c r="J67" s="595">
        <f>'звіт 03.19-03.24'!I67+'[9]побудинковий звіт'!J67+'[8]побудинковий звіт'!J67</f>
        <v>35381.824883697525</v>
      </c>
      <c r="K67" s="116">
        <f t="shared" si="3"/>
        <v>85.939295262382075</v>
      </c>
      <c r="L67" s="595">
        <f>'звіт 03.19-03.24'!K67+'[9]побудинковий звіт'!L67+'[8]побудинковий звіт'!L67</f>
        <v>6535.1645856213745</v>
      </c>
      <c r="M67" s="595">
        <f>'звіт 03.19-03.24'!L67+'[9]побудинковий звіт'!M67+'[8]побудинковий звіт'!M67</f>
        <v>6423.0248658809851</v>
      </c>
      <c r="N67" s="116">
        <f t="shared" si="4"/>
        <v>-112.13971974038941</v>
      </c>
      <c r="O67" s="595">
        <f>'звіт 03.19-03.24'!N67+'[9]побудинковий звіт'!O67+'[8]побудинковий звіт'!O67</f>
        <v>14074.842422026757</v>
      </c>
      <c r="P67" s="595">
        <f>'звіт 03.19-03.24'!O67+'[9]побудинковий звіт'!P67+'[8]побудинковий звіт'!P67</f>
        <v>13639.74446102832</v>
      </c>
      <c r="Q67" s="116">
        <f t="shared" si="5"/>
        <v>-435.09796099843697</v>
      </c>
      <c r="R67" s="595">
        <f>'звіт 03.19-03.24'!Q67+'[9]побудинковий звіт'!R67+'[8]побудинковий звіт'!R67</f>
        <v>0</v>
      </c>
      <c r="S67" s="595">
        <f>'звіт 03.19-03.24'!R67+'[9]побудинковий звіт'!S67+'[8]побудинковий звіт'!S67</f>
        <v>0</v>
      </c>
      <c r="T67" s="116">
        <f t="shared" si="6"/>
        <v>0</v>
      </c>
      <c r="U67" s="595">
        <f>'звіт 03.19-03.24'!T67+'[9]побудинковий звіт'!U67+'[8]побудинковий звіт'!U67</f>
        <v>1565.7480277937534</v>
      </c>
      <c r="V67" s="595">
        <f>'звіт 03.19-03.24'!U67+'[9]побудинковий звіт'!V67+'[8]побудинковий звіт'!V67</f>
        <v>816.04507075326239</v>
      </c>
      <c r="W67" s="116">
        <f t="shared" si="7"/>
        <v>-749.70295704049101</v>
      </c>
      <c r="X67" s="595">
        <f>'звіт 03.19-03.24'!W67+'[9]побудинковий звіт'!X67+'[8]побудинковий звіт'!X67</f>
        <v>19329.315634190796</v>
      </c>
      <c r="Y67" s="595">
        <f>'звіт 03.19-03.24'!X67+'[9]побудинковий звіт'!Y67+'[8]побудинковий звіт'!Y67</f>
        <v>18136.878446136674</v>
      </c>
      <c r="Z67" s="116">
        <f t="shared" si="8"/>
        <v>-1192.4371880541221</v>
      </c>
      <c r="AA67" s="595">
        <f>'звіт 03.19-03.24'!Z67+'[9]побудинковий звіт'!AA67+'[8]побудинковий звіт'!AA67</f>
        <v>1613.7360000000006</v>
      </c>
      <c r="AB67" s="595">
        <f>'звіт 03.19-03.24'!AA67+'[9]побудинковий звіт'!AB67+'[8]побудинковий звіт'!AB67</f>
        <v>0</v>
      </c>
      <c r="AC67" s="116">
        <f t="shared" si="9"/>
        <v>-1613.7360000000006</v>
      </c>
      <c r="AD67" s="595">
        <f>'звіт 03.19-03.24'!AC67+'[9]побудинковий звіт'!AD67+'[8]побудинковий звіт'!AD67</f>
        <v>44440.723129063867</v>
      </c>
      <c r="AE67" s="595">
        <f>'звіт 03.19-03.24'!AD67+'[9]побудинковий звіт'!AE67+'[8]побудинковий звіт'!AE67</f>
        <v>47342.093057927494</v>
      </c>
      <c r="AF67" s="117">
        <f t="shared" si="10"/>
        <v>2901.3699288636271</v>
      </c>
      <c r="AG67" s="91">
        <f t="shared" si="11"/>
        <v>122855.41538713168</v>
      </c>
      <c r="AH67" s="92">
        <f t="shared" si="11"/>
        <v>121739.61078542427</v>
      </c>
      <c r="AI67" s="116">
        <f t="shared" si="12"/>
        <v>-1115.8046017074084</v>
      </c>
      <c r="AJ67" s="595">
        <f>'звіт 03.19-03.24'!AI67+'[9]побудинковий звіт'!AJ67+'[8]побудинковий звіт'!AJ67</f>
        <v>0</v>
      </c>
      <c r="AK67" s="595">
        <f>'звіт 03.19-03.24'!AJ67+'[9]побудинковий звіт'!AK67+'[8]побудинковий звіт'!AK67</f>
        <v>0</v>
      </c>
      <c r="AL67" s="116">
        <f t="shared" si="13"/>
        <v>0</v>
      </c>
      <c r="AM67" s="595">
        <f>'звіт 03.19-03.24'!AL67+'[9]побудинковий звіт'!AM67+'[8]побудинковий звіт'!AM67</f>
        <v>0</v>
      </c>
      <c r="AN67" s="595">
        <f>'звіт 03.19-03.24'!AM67+'[9]побудинковий звіт'!AN67+'[8]побудинковий звіт'!AN67</f>
        <v>0</v>
      </c>
      <c r="AO67" s="116">
        <f t="shared" si="14"/>
        <v>0</v>
      </c>
      <c r="AP67" s="595">
        <f>'звіт 03.19-03.24'!AO67+'[9]побудинковий звіт'!AP67+'[8]побудинковий звіт'!AP67</f>
        <v>24319.718420751786</v>
      </c>
      <c r="AQ67" s="595">
        <f>'звіт 03.19-03.24'!AP67+'[9]побудинковий звіт'!AQ67+'[8]побудинковий звіт'!AQ67</f>
        <v>22352.705080121646</v>
      </c>
      <c r="AR67" s="116">
        <f t="shared" si="15"/>
        <v>-1967.0133406301393</v>
      </c>
      <c r="AS67" s="595">
        <f>'звіт 03.19-03.24'!AR67+'[9]побудинковий звіт'!AS67+'[8]побудинковий звіт'!AS67</f>
        <v>89864.94970061566</v>
      </c>
      <c r="AT67" s="595">
        <f>'звіт 03.19-03.24'!AS67+'[9]побудинковий звіт'!AT67+'[8]побудинковий звіт'!AT67</f>
        <v>94850.972580299334</v>
      </c>
      <c r="AU67" s="118">
        <f t="shared" si="16"/>
        <v>4986.0228796836745</v>
      </c>
      <c r="AV67" s="595">
        <f>'звіт 03.19-03.24'!AU67+'[9]побудинковий звіт'!AV67+'[8]побудинковий звіт'!AV67</f>
        <v>8910.5530895743868</v>
      </c>
      <c r="AW67" s="595">
        <f>'звіт 03.19-03.24'!AV67+'[9]побудинковий звіт'!AW67+'[8]побудинковий звіт'!AW67</f>
        <v>232</v>
      </c>
      <c r="AX67" s="94">
        <f t="shared" si="17"/>
        <v>-8678.5530895743868</v>
      </c>
      <c r="AY67" s="595">
        <f>'звіт 03.19-03.24'!AX67+'[9]побудинковий звіт'!AY67+'[8]побудинковий звіт'!AY67</f>
        <v>10588.135476584443</v>
      </c>
      <c r="AZ67" s="595">
        <f>'звіт 03.19-03.24'!AY67+'[9]побудинковий звіт'!AZ67+'[8]побудинковий звіт'!AZ67</f>
        <v>0</v>
      </c>
      <c r="BA67" s="117">
        <f t="shared" si="18"/>
        <v>-10588.135476584443</v>
      </c>
      <c r="BB67" s="595">
        <f>'звіт 03.19-03.24'!BA67+'[9]побудинковий звіт'!BB67+'[8]побудинковий звіт'!BB67</f>
        <v>6306.6081073435789</v>
      </c>
      <c r="BC67" s="595">
        <f>'звіт 03.19-03.24'!BB67+'[9]побудинковий звіт'!BC67+'[8]побудинковий звіт'!BC67</f>
        <v>1322.1204411355916</v>
      </c>
      <c r="BD67" s="94">
        <f t="shared" si="19"/>
        <v>-4984.4876662079878</v>
      </c>
      <c r="BE67" s="595">
        <f>'звіт 03.19-03.24'!BD67+'[9]побудинковий звіт'!BE67+'[8]побудинковий звіт'!BE67</f>
        <v>0</v>
      </c>
      <c r="BF67" s="595">
        <f>'звіт 03.19-03.24'!BE67+'[9]побудинковий звіт'!BF67+'[8]побудинковий звіт'!BF67</f>
        <v>0</v>
      </c>
      <c r="BG67" s="95">
        <f t="shared" si="20"/>
        <v>0</v>
      </c>
      <c r="BH67" s="595">
        <f>'звіт 03.19-03.24'!BG67+'[9]побудинковий звіт'!BH67+'[8]побудинковий звіт'!BH67</f>
        <v>922.81163091883468</v>
      </c>
      <c r="BI67" s="595">
        <f>'звіт 03.19-03.24'!BH67+'[9]побудинковий звіт'!BI67+'[8]побудинковий звіт'!BI67</f>
        <v>0</v>
      </c>
      <c r="BJ67" s="94">
        <f t="shared" si="21"/>
        <v>-922.81163091883468</v>
      </c>
      <c r="BK67" s="595">
        <f>'звіт 03.19-03.24'!BJ67+'[9]побудинковий звіт'!BK67+'[8]побудинковий звіт'!BK67</f>
        <v>4859.4069173044581</v>
      </c>
      <c r="BL67" s="595">
        <f>'звіт 03.19-03.24'!BK67+'[9]побудинковий звіт'!BL67+'[8]побудинковий звіт'!BL67</f>
        <v>4830</v>
      </c>
      <c r="BM67" s="95">
        <f t="shared" si="22"/>
        <v>-29.406917304458148</v>
      </c>
      <c r="BN67" s="595">
        <f>'звіт 03.19-03.24'!BM67+'[9]побудинковий звіт'!BN67+'[8]побудинковий звіт'!BN67</f>
        <v>741.30320854444835</v>
      </c>
      <c r="BO67" s="595">
        <f>'звіт 03.19-03.24'!BN67+'[9]побудинковий звіт'!BO67+'[8]побудинковий звіт'!BO67</f>
        <v>0</v>
      </c>
      <c r="BP67" s="94">
        <f t="shared" si="23"/>
        <v>-741.30320854444835</v>
      </c>
      <c r="BQ67" s="91">
        <f t="shared" si="24"/>
        <v>32328.818430270148</v>
      </c>
      <c r="BR67" s="96">
        <f t="shared" si="24"/>
        <v>6384.120441135592</v>
      </c>
      <c r="BS67" s="94">
        <f t="shared" si="25"/>
        <v>-25944.697989134555</v>
      </c>
      <c r="BT67" s="595">
        <f>'звіт 03.19-03.24'!BS67+'[9]побудинковий звіт'!BT67+'[8]побудинковий звіт'!BT67</f>
        <v>183573.30832114987</v>
      </c>
      <c r="BU67" s="595">
        <f>'звіт 03.19-03.24'!BT67+'[9]побудинковий звіт'!BU67+'[8]побудинковий звіт'!BU67</f>
        <v>262918.44463978533</v>
      </c>
      <c r="BV67" s="116">
        <f t="shared" si="26"/>
        <v>79345.136318635457</v>
      </c>
      <c r="BW67" s="595">
        <f>'звіт 03.19-03.24'!BV67+'[9]побудинковий звіт'!BW67+'[8]побудинковий звіт'!BW67</f>
        <v>57386.392561629866</v>
      </c>
      <c r="BX67" s="595">
        <f>'звіт 03.19-03.24'!BW67+'[9]побудинковий звіт'!BX67+'[8]побудинковий звіт'!BX67</f>
        <v>63906.025944588037</v>
      </c>
      <c r="BY67" s="116">
        <f t="shared" si="27"/>
        <v>6519.6333829581708</v>
      </c>
      <c r="BZ67" s="595">
        <f>'звіт 03.19-03.24'!BY67+'[9]побудинковий звіт'!BZ67+'[8]побудинковий звіт'!BZ67</f>
        <v>81267.777926673924</v>
      </c>
      <c r="CA67" s="595">
        <f>'звіт 03.19-03.24'!BZ67+'[9]побудинковий звіт'!CA67+'[8]побудинковий звіт'!CA67</f>
        <v>44745.467792826261</v>
      </c>
      <c r="CB67" s="116">
        <f t="shared" si="28"/>
        <v>-36522.310133847663</v>
      </c>
      <c r="CC67" s="595">
        <f>'звіт 03.19-03.24'!CB67+'[9]побудинковий звіт'!CC67+'[8]побудинковий звіт'!CC67</f>
        <v>6029.77258624962</v>
      </c>
      <c r="CD67" s="595">
        <f>'звіт 03.19-03.24'!CC67+'[9]побудинковий звіт'!CD67+'[8]побудинковий звіт'!CD67</f>
        <v>6138.6771453888159</v>
      </c>
      <c r="CE67" s="116">
        <f t="shared" si="29"/>
        <v>108.90455913919595</v>
      </c>
      <c r="CF67" s="595">
        <f>'звіт 03.19-03.24'!CE67+'[9]побудинковий звіт'!CF67+'[8]побудинковий звіт'!CF67</f>
        <v>741.68789919550773</v>
      </c>
      <c r="CG67" s="595">
        <f>'звіт 03.19-03.24'!CF67+'[9]побудинковий звіт'!CG67+'[8]побудинковий звіт'!CG67</f>
        <v>554.44574346276681</v>
      </c>
      <c r="CH67" s="116">
        <f t="shared" si="30"/>
        <v>-187.24215573274091</v>
      </c>
      <c r="CI67" s="595">
        <f>'звіт 03.19-03.24'!CH67+'[9]побудинковий звіт'!CI67+'[8]побудинковий звіт'!CI67</f>
        <v>16019.416625610349</v>
      </c>
      <c r="CJ67" s="595">
        <f>'звіт 03.19-03.24'!CI67+'[9]побудинковий звіт'!CJ67+'[8]побудинковий звіт'!CJ67</f>
        <v>8403.570085071864</v>
      </c>
      <c r="CK67" s="116">
        <f t="shared" si="31"/>
        <v>-7615.846540538485</v>
      </c>
      <c r="CL67" s="595">
        <f>'звіт 03.19-03.24'!CK67+'[9]побудинковий звіт'!CL67+'[8]побудинковий звіт'!CL67</f>
        <v>0</v>
      </c>
      <c r="CM67" s="595">
        <f>'звіт 03.19-03.24'!CL67+'[9]побудинковий звіт'!CM67+'[8]побудинковий звіт'!CM67</f>
        <v>0</v>
      </c>
      <c r="CN67" s="116">
        <f t="shared" si="32"/>
        <v>0</v>
      </c>
      <c r="CO67" s="88">
        <f t="shared" si="33"/>
        <v>16019.416625610349</v>
      </c>
      <c r="CP67" s="96">
        <f t="shared" si="33"/>
        <v>8403.570085071864</v>
      </c>
      <c r="CQ67" s="116">
        <f t="shared" si="34"/>
        <v>-7615.846540538485</v>
      </c>
      <c r="CR67" s="119">
        <f t="shared" si="45"/>
        <v>614387.25785927835</v>
      </c>
      <c r="CS67" s="96">
        <f t="shared" si="45"/>
        <v>631994.04023810383</v>
      </c>
      <c r="CT67" s="116">
        <f t="shared" si="35"/>
        <v>17606.782378825475</v>
      </c>
      <c r="CU67" s="91">
        <f t="shared" si="36"/>
        <v>737264.70943113405</v>
      </c>
      <c r="CV67" s="98">
        <f t="shared" si="36"/>
        <v>758392.84828572453</v>
      </c>
      <c r="CW67" s="117">
        <f t="shared" si="37"/>
        <v>21128.138854590477</v>
      </c>
      <c r="CX67" s="595">
        <f>'звіт 03.19-03.24'!CW67+'[9]побудинковий звіт'!CX67+'[8]побудинковий звіт'!CX67</f>
        <v>13062.669583304718</v>
      </c>
      <c r="CY67" s="595">
        <f>'звіт 03.19-03.24'!CX67+'[9]побудинковий звіт'!CY67+'[8]побудинковий звіт'!CY67</f>
        <v>-8065.469271285896</v>
      </c>
      <c r="CZ67" s="116">
        <f t="shared" si="38"/>
        <v>-21128.138854590616</v>
      </c>
      <c r="DA67" s="99">
        <f>'[8]побудинковий звіт'!DA67</f>
        <v>21128.13885459063</v>
      </c>
      <c r="DB67" s="8">
        <v>2</v>
      </c>
      <c r="DC67" s="365">
        <f>'[8]побудинковий звіт'!DC67</f>
        <v>22646.880000000001</v>
      </c>
      <c r="DD67" s="365">
        <f>'[8]побудинковий звіт'!DD67</f>
        <v>23817.960000000003</v>
      </c>
      <c r="DE67" s="365">
        <f>'[8]побудинковий звіт'!DE67</f>
        <v>11471.61</v>
      </c>
      <c r="DF67" s="365">
        <f>'[8]побудинковий звіт'!DF67</f>
        <v>22033.450000000004</v>
      </c>
      <c r="DG67" s="101">
        <v>42793.575832653092</v>
      </c>
      <c r="DH67" s="296">
        <v>4</v>
      </c>
      <c r="DI67" s="103">
        <f>'[8]побудинковий звіт'!DK67</f>
        <v>8.8313555550935803</v>
      </c>
      <c r="DJ67" s="103">
        <f>'[8]побудинковий звіт'!DL67</f>
        <v>0</v>
      </c>
      <c r="DK67" s="103">
        <f>'[8]побудинковий звіт'!DM67</f>
        <v>7.8577932771097467</v>
      </c>
      <c r="DL67" s="104">
        <f t="shared" si="52"/>
        <v>11168.132234971341</v>
      </c>
      <c r="DM67" s="104">
        <f t="shared" si="53"/>
        <v>1443.4766250050604</v>
      </c>
      <c r="DN67" s="105">
        <f t="shared" si="39"/>
        <v>12611.608859976401</v>
      </c>
      <c r="DO67" s="2"/>
      <c r="DP67" s="104">
        <f>'[10]побудинковий звіт'!DR67</f>
        <v>11175.27</v>
      </c>
      <c r="DQ67" s="104">
        <f>'[10]побудинковий звіт'!DS67</f>
        <v>1784.51</v>
      </c>
      <c r="DR67" s="104">
        <f t="shared" si="40"/>
        <v>12959.78</v>
      </c>
      <c r="DS67" s="106"/>
      <c r="DT67" s="104"/>
      <c r="DU67" s="479">
        <f>'звіт 03.19-03.24'!DV67+'[9]побудинковий звіт'!DW67+'[8]побудинковий звіт'!DW67</f>
        <v>4140.4799999999996</v>
      </c>
      <c r="DV67" s="2">
        <f>'[9]побудинковий звіт'!DX67+'[8]побудинковий звіт'!DX67</f>
        <v>0</v>
      </c>
      <c r="DW67" s="77">
        <f t="shared" si="41"/>
        <v>146632.52175706296</v>
      </c>
      <c r="DX67" s="77">
        <f t="shared" si="42"/>
        <v>121482.1116257219</v>
      </c>
      <c r="DY67" s="427">
        <f t="shared" si="43"/>
        <v>33505.060000000005</v>
      </c>
      <c r="DZ67" s="161">
        <f>'[10]побудинковий звіт'!DY67</f>
        <v>2220.8572086294139</v>
      </c>
      <c r="EB67" s="110">
        <v>-12588</v>
      </c>
      <c r="EC67" s="111">
        <f t="shared" si="44"/>
        <v>30205.575832653092</v>
      </c>
      <c r="EE67" s="112">
        <v>42900.181819527214</v>
      </c>
      <c r="EG67" s="99">
        <v>45172.107568064406</v>
      </c>
    </row>
    <row r="68" spans="1:137" ht="19.95" customHeight="1" x14ac:dyDescent="0.3">
      <c r="A68" s="81">
        <v>150000968</v>
      </c>
      <c r="B68" s="82" t="s">
        <v>142</v>
      </c>
      <c r="C68" s="114" t="s">
        <v>143</v>
      </c>
      <c r="D68" s="114" t="s">
        <v>143</v>
      </c>
      <c r="E68" s="84">
        <f t="shared" si="2"/>
        <v>2116.1999999999998</v>
      </c>
      <c r="F68" s="597">
        <f>'[8]побудинковий звіт'!F68</f>
        <v>1758.2</v>
      </c>
      <c r="G68" s="104">
        <f>'[8]побудинковий звіт'!G68</f>
        <v>0</v>
      </c>
      <c r="H68" s="598">
        <f>'[8]побудинковий звіт'!H68</f>
        <v>358</v>
      </c>
      <c r="I68" s="595">
        <f>'звіт 03.19-03.24'!H68+'[9]побудинковий звіт'!I68+'[8]побудинковий звіт'!I68</f>
        <v>40884.871946824147</v>
      </c>
      <c r="J68" s="595">
        <f>'звіт 03.19-03.24'!I68+'[9]побудинковий звіт'!J68+'[8]побудинковий звіт'!J68</f>
        <v>41398.842187416223</v>
      </c>
      <c r="K68" s="116">
        <f t="shared" si="3"/>
        <v>513.97024059207615</v>
      </c>
      <c r="L68" s="595">
        <f>'звіт 03.19-03.24'!K68+'[9]побудинковий звіт'!L68+'[8]побудинковий звіт'!L68</f>
        <v>7362.1421888086261</v>
      </c>
      <c r="M68" s="595">
        <f>'звіт 03.19-03.24'!L68+'[9]побудинковий звіт'!M68+'[8]побудинковий звіт'!M68</f>
        <v>7231.0375135326958</v>
      </c>
      <c r="N68" s="116">
        <f t="shared" si="4"/>
        <v>-131.10467527593028</v>
      </c>
      <c r="O68" s="595">
        <f>'звіт 03.19-03.24'!N68+'[9]побудинковий звіт'!O68+'[8]побудинковий звіт'!O68</f>
        <v>18470.057291437133</v>
      </c>
      <c r="P68" s="595">
        <f>'звіт 03.19-03.24'!O68+'[9]побудинковий звіт'!P68+'[8]побудинковий звіт'!P68</f>
        <v>17898.260624106031</v>
      </c>
      <c r="Q68" s="116">
        <f t="shared" si="5"/>
        <v>-571.79666733110207</v>
      </c>
      <c r="R68" s="595">
        <f>'звіт 03.19-03.24'!Q68+'[9]побудинковий звіт'!R68+'[8]побудинковий звіт'!R68</f>
        <v>0</v>
      </c>
      <c r="S68" s="595">
        <f>'звіт 03.19-03.24'!R68+'[9]побудинковий звіт'!S68+'[8]побудинковий звіт'!S68</f>
        <v>0</v>
      </c>
      <c r="T68" s="116">
        <f t="shared" si="6"/>
        <v>0</v>
      </c>
      <c r="U68" s="595">
        <f>'звіт 03.19-03.24'!T68+'[9]побудинковий звіт'!U68+'[8]побудинковий звіт'!U68</f>
        <v>1174.3110208453154</v>
      </c>
      <c r="V68" s="595">
        <f>'звіт 03.19-03.24'!U68+'[9]побудинковий звіт'!V68+'[8]побудинковий звіт'!V68</f>
        <v>612.03380306494694</v>
      </c>
      <c r="W68" s="116">
        <f t="shared" si="7"/>
        <v>-562.27721778036846</v>
      </c>
      <c r="X68" s="595">
        <f>'звіт 03.19-03.24'!W68+'[9]побудинковий звіт'!X68+'[8]побудинковий звіт'!X68</f>
        <v>22649.223014829731</v>
      </c>
      <c r="Y68" s="595">
        <f>'звіт 03.19-03.24'!X68+'[9]побудинковий звіт'!Y68+'[8]побудинковий звіт'!Y68</f>
        <v>21492.361060538722</v>
      </c>
      <c r="Z68" s="116">
        <f t="shared" si="8"/>
        <v>-1156.8619542910092</v>
      </c>
      <c r="AA68" s="595">
        <f>'звіт 03.19-03.24'!Z68+'[9]побудинковий звіт'!AA68+'[8]побудинковий звіт'!AA68</f>
        <v>2481.7320000000009</v>
      </c>
      <c r="AB68" s="595">
        <f>'звіт 03.19-03.24'!AA68+'[9]побудинковий звіт'!AB68+'[8]побудинковий звіт'!AB68</f>
        <v>0</v>
      </c>
      <c r="AC68" s="116">
        <f t="shared" si="9"/>
        <v>-2481.7320000000009</v>
      </c>
      <c r="AD68" s="595">
        <f>'звіт 03.19-03.24'!AC68+'[9]побудинковий звіт'!AD68+'[8]побудинковий звіт'!AD68</f>
        <v>65889.476188463857</v>
      </c>
      <c r="AE68" s="595">
        <f>'звіт 03.19-03.24'!AD68+'[9]побудинковий звіт'!AE68+'[8]побудинковий звіт'!AE68</f>
        <v>70418.277469609238</v>
      </c>
      <c r="AF68" s="117">
        <f t="shared" si="10"/>
        <v>4528.8012811453809</v>
      </c>
      <c r="AG68" s="91">
        <f t="shared" si="11"/>
        <v>158911.81365120882</v>
      </c>
      <c r="AH68" s="92">
        <f t="shared" si="11"/>
        <v>159050.81265826785</v>
      </c>
      <c r="AI68" s="116">
        <f t="shared" si="12"/>
        <v>138.99900705902837</v>
      </c>
      <c r="AJ68" s="595">
        <f>'звіт 03.19-03.24'!AI68+'[9]побудинковий звіт'!AJ68+'[8]побудинковий звіт'!AJ68</f>
        <v>0</v>
      </c>
      <c r="AK68" s="595">
        <f>'звіт 03.19-03.24'!AJ68+'[9]побудинковий звіт'!AK68+'[8]побудинковий звіт'!AK68</f>
        <v>0</v>
      </c>
      <c r="AL68" s="116">
        <f t="shared" si="13"/>
        <v>0</v>
      </c>
      <c r="AM68" s="595">
        <f>'звіт 03.19-03.24'!AL68+'[9]побудинковий звіт'!AM68+'[8]побудинковий звіт'!AM68</f>
        <v>0</v>
      </c>
      <c r="AN68" s="595">
        <f>'звіт 03.19-03.24'!AM68+'[9]побудинковий звіт'!AN68+'[8]побудинковий звіт'!AN68</f>
        <v>0</v>
      </c>
      <c r="AO68" s="116">
        <f t="shared" si="14"/>
        <v>0</v>
      </c>
      <c r="AP68" s="595">
        <f>'звіт 03.19-03.24'!AO68+'[9]побудинковий звіт'!AP68+'[8]побудинковий звіт'!AP68</f>
        <v>33093.986166746778</v>
      </c>
      <c r="AQ68" s="595">
        <f>'звіт 03.19-03.24'!AP68+'[9]побудинковий звіт'!AQ68+'[8]побудинковий звіт'!AQ68</f>
        <v>27213.27299484198</v>
      </c>
      <c r="AR68" s="116">
        <f t="shared" si="15"/>
        <v>-5880.7131719047975</v>
      </c>
      <c r="AS68" s="595">
        <f>'звіт 03.19-03.24'!AR68+'[9]побудинковий звіт'!AS68+'[8]побудинковий звіт'!AS68</f>
        <v>92863.950959417358</v>
      </c>
      <c r="AT68" s="595">
        <f>'звіт 03.19-03.24'!AS68+'[9]побудинковий звіт'!AT68+'[8]побудинковий звіт'!AT68</f>
        <v>81988.429313553963</v>
      </c>
      <c r="AU68" s="118">
        <f t="shared" si="16"/>
        <v>-10875.521645863395</v>
      </c>
      <c r="AV68" s="595">
        <f>'звіт 03.19-03.24'!AU68+'[9]побудинковий звіт'!AV68+'[8]побудинковий звіт'!AV68</f>
        <v>10116.424365342178</v>
      </c>
      <c r="AW68" s="595">
        <f>'звіт 03.19-03.24'!AV68+'[9]побудинковий звіт'!AW68+'[8]побудинковий звіт'!AW68</f>
        <v>1875.676267020488</v>
      </c>
      <c r="AX68" s="94">
        <f t="shared" si="17"/>
        <v>-8240.7480983216901</v>
      </c>
      <c r="AY68" s="595">
        <f>'звіт 03.19-03.24'!AX68+'[9]побудинковий звіт'!AY68+'[8]побудинковий звіт'!AY68</f>
        <v>11927.778652437066</v>
      </c>
      <c r="AZ68" s="595">
        <f>'звіт 03.19-03.24'!AY68+'[9]побудинковий звіт'!AZ68+'[8]побудинковий звіт'!AZ68</f>
        <v>1292</v>
      </c>
      <c r="BA68" s="117">
        <f t="shared" si="18"/>
        <v>-10635.778652437066</v>
      </c>
      <c r="BB68" s="595">
        <f>'звіт 03.19-03.24'!BA68+'[9]побудинковий звіт'!BB68+'[8]побудинковий звіт'!BB68</f>
        <v>8831.3582276446432</v>
      </c>
      <c r="BC68" s="595">
        <f>'звіт 03.19-03.24'!BB68+'[9]побудинковий звіт'!BC68+'[8]побудинковий звіт'!BC68</f>
        <v>0</v>
      </c>
      <c r="BD68" s="94">
        <f t="shared" si="19"/>
        <v>-8831.3582276446432</v>
      </c>
      <c r="BE68" s="595">
        <f>'звіт 03.19-03.24'!BD68+'[9]побудинковий звіт'!BE68+'[8]побудинковий звіт'!BE68</f>
        <v>0</v>
      </c>
      <c r="BF68" s="595">
        <f>'звіт 03.19-03.24'!BE68+'[9]побудинковий звіт'!BF68+'[8]побудинковий звіт'!BF68</f>
        <v>0</v>
      </c>
      <c r="BG68" s="95">
        <f t="shared" si="20"/>
        <v>0</v>
      </c>
      <c r="BH68" s="595">
        <f>'звіт 03.19-03.24'!BG68+'[9]побудинковий звіт'!BH68+'[8]побудинковий звіт'!BH68</f>
        <v>692.10872318912584</v>
      </c>
      <c r="BI68" s="595">
        <f>'звіт 03.19-03.24'!BH68+'[9]побудинковий звіт'!BI68+'[8]побудинковий звіт'!BI68</f>
        <v>0</v>
      </c>
      <c r="BJ68" s="94">
        <f t="shared" si="21"/>
        <v>-692.10872318912584</v>
      </c>
      <c r="BK68" s="595">
        <f>'звіт 03.19-03.24'!BJ68+'[9]побудинковий звіт'!BK68+'[8]побудинковий звіт'!BK68</f>
        <v>5487.5714325734125</v>
      </c>
      <c r="BL68" s="595">
        <f>'звіт 03.19-03.24'!BK68+'[9]побудинковий звіт'!BL68+'[8]побудинковий звіт'!BL68</f>
        <v>7700.22</v>
      </c>
      <c r="BM68" s="95">
        <f t="shared" si="22"/>
        <v>2212.6485674265878</v>
      </c>
      <c r="BN68" s="595">
        <f>'звіт 03.19-03.24'!BM68+'[9]побудинковий звіт'!BN68+'[8]побудинковий звіт'!BN68</f>
        <v>950.16394477997471</v>
      </c>
      <c r="BO68" s="595">
        <f>'звіт 03.19-03.24'!BN68+'[9]побудинковий звіт'!BO68+'[8]побудинковий звіт'!BO68</f>
        <v>0</v>
      </c>
      <c r="BP68" s="94">
        <f t="shared" si="23"/>
        <v>-950.16394477997471</v>
      </c>
      <c r="BQ68" s="91">
        <f t="shared" si="24"/>
        <v>38005.405345966399</v>
      </c>
      <c r="BR68" s="96">
        <f t="shared" si="24"/>
        <v>10867.896267020489</v>
      </c>
      <c r="BS68" s="94">
        <f t="shared" si="25"/>
        <v>-27137.50907894591</v>
      </c>
      <c r="BT68" s="595">
        <f>'звіт 03.19-03.24'!BS68+'[9]побудинковий звіт'!BT68+'[8]побудинковий звіт'!BT68</f>
        <v>147974.68341556209</v>
      </c>
      <c r="BU68" s="595">
        <f>'звіт 03.19-03.24'!BT68+'[9]побудинковий звіт'!BU68+'[8]побудинковий звіт'!BU68</f>
        <v>230583.31727756094</v>
      </c>
      <c r="BV68" s="116">
        <f t="shared" si="26"/>
        <v>82608.633861998853</v>
      </c>
      <c r="BW68" s="595">
        <f>'звіт 03.19-03.24'!BV68+'[9]побудинковий звіт'!BW68+'[8]побудинковий звіт'!BW68</f>
        <v>63761.437601024089</v>
      </c>
      <c r="BX68" s="595">
        <f>'звіт 03.19-03.24'!BW68+'[9]побудинковий звіт'!BX68+'[8]побудинковий звіт'!BX68</f>
        <v>68797.175653100639</v>
      </c>
      <c r="BY68" s="116">
        <f t="shared" si="27"/>
        <v>5035.738052076551</v>
      </c>
      <c r="BZ68" s="595">
        <f>'звіт 03.19-03.24'!BY68+'[9]побудинковий звіт'!BZ68+'[8]побудинковий звіт'!BZ68</f>
        <v>78020.059177900985</v>
      </c>
      <c r="CA68" s="595">
        <f>'звіт 03.19-03.24'!BZ68+'[9]побудинковий звіт'!CA68+'[8]побудинковий звіт'!CA68</f>
        <v>37107.080339589877</v>
      </c>
      <c r="CB68" s="116">
        <f t="shared" si="28"/>
        <v>-40912.978838311108</v>
      </c>
      <c r="CC68" s="595">
        <f>'звіт 03.19-03.24'!CB68+'[9]побудинковий звіт'!CC68+'[8]побудинковий звіт'!CC68</f>
        <v>0</v>
      </c>
      <c r="CD68" s="595">
        <f>'звіт 03.19-03.24'!CC68+'[9]побудинковий звіт'!CD68+'[8]побудинковий звіт'!CD68</f>
        <v>0</v>
      </c>
      <c r="CE68" s="116">
        <f t="shared" si="29"/>
        <v>0</v>
      </c>
      <c r="CF68" s="595">
        <f>'звіт 03.19-03.24'!CE68+'[9]побудинковий звіт'!CF68+'[8]побудинковий звіт'!CF68</f>
        <v>0</v>
      </c>
      <c r="CG68" s="595">
        <f>'звіт 03.19-03.24'!CF68+'[9]побудинковий звіт'!CG68+'[8]побудинковий звіт'!CG68</f>
        <v>0</v>
      </c>
      <c r="CH68" s="116">
        <f t="shared" si="30"/>
        <v>0</v>
      </c>
      <c r="CI68" s="595">
        <f>'звіт 03.19-03.24'!CH68+'[9]побудинковий звіт'!CI68+'[8]побудинковий звіт'!CI68</f>
        <v>28028.575950286988</v>
      </c>
      <c r="CJ68" s="595">
        <f>'звіт 03.19-03.24'!CI68+'[9]побудинковий звіт'!CJ68+'[8]побудинковий звіт'!CJ68</f>
        <v>19602.231138333475</v>
      </c>
      <c r="CK68" s="116">
        <f t="shared" si="31"/>
        <v>-8426.3448119535133</v>
      </c>
      <c r="CL68" s="595">
        <f>'звіт 03.19-03.24'!CK68+'[9]побудинковий звіт'!CL68+'[8]побудинковий звіт'!CL68</f>
        <v>0</v>
      </c>
      <c r="CM68" s="595">
        <f>'звіт 03.19-03.24'!CL68+'[9]побудинковий звіт'!CM68+'[8]побудинковий звіт'!CM68</f>
        <v>0</v>
      </c>
      <c r="CN68" s="116">
        <f t="shared" si="32"/>
        <v>0</v>
      </c>
      <c r="CO68" s="88">
        <f t="shared" si="33"/>
        <v>28028.575950286988</v>
      </c>
      <c r="CP68" s="96">
        <f t="shared" si="33"/>
        <v>19602.231138333475</v>
      </c>
      <c r="CQ68" s="116">
        <f t="shared" si="34"/>
        <v>-8426.3448119535133</v>
      </c>
      <c r="CR68" s="119">
        <f t="shared" si="45"/>
        <v>640659.91226811346</v>
      </c>
      <c r="CS68" s="96">
        <f t="shared" si="45"/>
        <v>635210.21564226912</v>
      </c>
      <c r="CT68" s="116">
        <f t="shared" si="35"/>
        <v>-5449.6966258443426</v>
      </c>
      <c r="CU68" s="91">
        <f t="shared" si="36"/>
        <v>768791.89472173608</v>
      </c>
      <c r="CV68" s="98">
        <f t="shared" si="36"/>
        <v>762252.2587707229</v>
      </c>
      <c r="CW68" s="117">
        <f t="shared" si="37"/>
        <v>-6539.6359510131879</v>
      </c>
      <c r="CX68" s="595">
        <f>'звіт 03.19-03.24'!CW68+'[9]побудинковий звіт'!CX68+'[8]побудинковий звіт'!CX68</f>
        <v>14254.110949091504</v>
      </c>
      <c r="CY68" s="595">
        <f>'звіт 03.19-03.24'!CX68+'[9]побудинковий звіт'!CY68+'[8]побудинковий звіт'!CY68</f>
        <v>20793.746900104605</v>
      </c>
      <c r="CZ68" s="116">
        <f t="shared" si="38"/>
        <v>6539.6359510131006</v>
      </c>
      <c r="DA68" s="99">
        <f>'[8]побудинковий звіт'!DA68</f>
        <v>-6539.6359510131952</v>
      </c>
      <c r="DB68" s="8">
        <v>2</v>
      </c>
      <c r="DC68" s="365">
        <f>'[8]побудинковий звіт'!DC68</f>
        <v>15199.46</v>
      </c>
      <c r="DD68" s="365">
        <f>'[8]побудинковий звіт'!DD68</f>
        <v>2401.14</v>
      </c>
      <c r="DE68" s="365">
        <f>'[8]побудинковий звіт'!DE68</f>
        <v>4204.3899999999994</v>
      </c>
      <c r="DF68" s="365">
        <f>'[8]побудинковий звіт'!DF68</f>
        <v>443.91999999999985</v>
      </c>
      <c r="DG68" s="101">
        <v>37759.641621229763</v>
      </c>
      <c r="DH68" s="296">
        <v>5</v>
      </c>
      <c r="DI68" s="103">
        <f>'[8]побудинковий звіт'!DK68</f>
        <v>6.2535943107779302</v>
      </c>
      <c r="DJ68" s="103">
        <f>'[8]побудинковий звіт'!DL68</f>
        <v>0</v>
      </c>
      <c r="DK68" s="103">
        <f>'[8]побудинковий звіт'!DM68</f>
        <v>5.4670984626427312</v>
      </c>
      <c r="DL68" s="104">
        <f t="shared" si="52"/>
        <v>10995.069517209757</v>
      </c>
      <c r="DM68" s="104">
        <f t="shared" si="53"/>
        <v>1957.2212496260977</v>
      </c>
      <c r="DN68" s="105">
        <f t="shared" si="39"/>
        <v>12952.290766835855</v>
      </c>
      <c r="DO68" s="2"/>
      <c r="DP68" s="104">
        <f>'[10]побудинковий звіт'!DR68</f>
        <v>10995.07</v>
      </c>
      <c r="DQ68" s="104">
        <f>'[10]побудинковий звіт'!DS68</f>
        <v>1957.22</v>
      </c>
      <c r="DR68" s="104">
        <f t="shared" si="40"/>
        <v>12952.289999999999</v>
      </c>
      <c r="DS68" s="106"/>
      <c r="DT68" s="104"/>
      <c r="DU68" s="479">
        <f>'звіт 03.19-03.24'!DV68+'[9]побудинковий звіт'!DW68+'[8]побудинковий звіт'!DW68</f>
        <v>4140.4799999999996</v>
      </c>
      <c r="DV68" s="2">
        <f>'[9]побудинковий звіт'!DX68+'[8]побудинковий звіт'!DX68</f>
        <v>0</v>
      </c>
      <c r="DW68" s="77">
        <f t="shared" si="41"/>
        <v>157043.2275664605</v>
      </c>
      <c r="DX68" s="77">
        <f t="shared" si="42"/>
        <v>111427.59069668934</v>
      </c>
      <c r="DY68" s="427">
        <f t="shared" si="43"/>
        <v>4648.3099999999995</v>
      </c>
      <c r="DZ68" s="161">
        <f>'[10]побудинковий звіт'!DY68</f>
        <v>2292.785920743313</v>
      </c>
      <c r="EB68" s="110">
        <v>-12237</v>
      </c>
      <c r="EC68" s="111">
        <f t="shared" si="44"/>
        <v>25522.641621229763</v>
      </c>
      <c r="EE68" s="112">
        <v>37534.639435116456</v>
      </c>
      <c r="EG68" s="99">
        <v>34889.247923505398</v>
      </c>
    </row>
    <row r="69" spans="1:137" ht="19.95" customHeight="1" x14ac:dyDescent="0.3">
      <c r="A69" s="81">
        <v>150000981</v>
      </c>
      <c r="B69" s="82" t="s">
        <v>144</v>
      </c>
      <c r="C69" s="114" t="s">
        <v>145</v>
      </c>
      <c r="D69" s="114" t="s">
        <v>145</v>
      </c>
      <c r="E69" s="84">
        <f t="shared" si="2"/>
        <v>2215.63</v>
      </c>
      <c r="F69" s="597">
        <f>'[8]побудинковий звіт'!F69</f>
        <v>2215.63</v>
      </c>
      <c r="G69" s="104">
        <f>'[8]побудинковий звіт'!G69</f>
        <v>213.63</v>
      </c>
      <c r="H69" s="598">
        <f>'[8]побудинковий звіт'!H69</f>
        <v>0</v>
      </c>
      <c r="I69" s="595">
        <f>'звіт 03.19-03.24'!H69+'[9]побудинковий звіт'!I69+'[8]побудинковий звіт'!I69</f>
        <v>50852.822789420374</v>
      </c>
      <c r="J69" s="595">
        <f>'звіт 03.19-03.24'!I69+'[9]побудинковий звіт'!J69+'[8]побудинковий звіт'!J69</f>
        <v>49239.579699262795</v>
      </c>
      <c r="K69" s="116">
        <f t="shared" si="3"/>
        <v>-1613.243090157579</v>
      </c>
      <c r="L69" s="595">
        <f>'звіт 03.19-03.24'!K69+'[9]побудинковий звіт'!L69+'[8]побудинковий звіт'!L69</f>
        <v>9551.4610909799121</v>
      </c>
      <c r="M69" s="595">
        <f>'звіт 03.19-03.24'!L69+'[9]побудинковий звіт'!M69+'[8]побудинковий звіт'!M69</f>
        <v>9297.5124309129387</v>
      </c>
      <c r="N69" s="116">
        <f t="shared" si="4"/>
        <v>-253.94866006697339</v>
      </c>
      <c r="O69" s="595">
        <f>'звіт 03.19-03.24'!N69+'[9]побудинковий звіт'!O69+'[8]побудинковий звіт'!O69</f>
        <v>19855.063369462885</v>
      </c>
      <c r="P69" s="595">
        <f>'звіт 03.19-03.24'!O69+'[9]побудинковий звіт'!P69+'[8]побудинковий звіт'!P69</f>
        <v>19865.768778339225</v>
      </c>
      <c r="Q69" s="116">
        <f t="shared" si="5"/>
        <v>10.705408876339789</v>
      </c>
      <c r="R69" s="595">
        <f>'звіт 03.19-03.24'!Q69+'[9]побудинковий звіт'!R69+'[8]побудинковий звіт'!R69</f>
        <v>4944.8304808314842</v>
      </c>
      <c r="S69" s="595">
        <f>'звіт 03.19-03.24'!R69+'[9]побудинковий звіт'!S69+'[8]побудинковий звіт'!S69</f>
        <v>4945.8539709944289</v>
      </c>
      <c r="T69" s="116">
        <f t="shared" si="6"/>
        <v>1.023490162944654</v>
      </c>
      <c r="U69" s="595">
        <f>'звіт 03.19-03.24'!T69+'[9]побудинковий звіт'!U69+'[8]побудинковий звіт'!U69</f>
        <v>2442.8593310755696</v>
      </c>
      <c r="V69" s="595">
        <f>'звіт 03.19-03.24'!U69+'[9]побудинковий звіт'!V69+'[8]побудинковий звіт'!V69</f>
        <v>1869.4273682343769</v>
      </c>
      <c r="W69" s="116">
        <f t="shared" si="7"/>
        <v>-573.43196284119267</v>
      </c>
      <c r="X69" s="595">
        <f>'звіт 03.19-03.24'!W69+'[9]побудинковий звіт'!X69+'[8]побудинковий звіт'!X69</f>
        <v>23441.237502259053</v>
      </c>
      <c r="Y69" s="595">
        <f>'звіт 03.19-03.24'!X69+'[9]побудинковий звіт'!Y69+'[8]побудинковий звіт'!Y69</f>
        <v>25977.318703510507</v>
      </c>
      <c r="Z69" s="116">
        <f t="shared" si="8"/>
        <v>2536.0812012514543</v>
      </c>
      <c r="AA69" s="595">
        <f>'звіт 03.19-03.24'!Z69+'[9]побудинковий звіт'!AA69+'[8]побудинковий звіт'!AA69</f>
        <v>2391.5196000000001</v>
      </c>
      <c r="AB69" s="595">
        <f>'звіт 03.19-03.24'!AA69+'[9]побудинковий звіт'!AB69+'[8]побудинковий звіт'!AB69</f>
        <v>0</v>
      </c>
      <c r="AC69" s="116">
        <f t="shared" si="9"/>
        <v>-2391.5196000000001</v>
      </c>
      <c r="AD69" s="595">
        <f>'звіт 03.19-03.24'!AC69+'[9]побудинковий звіт'!AD69+'[8]побудинковий звіт'!AD69</f>
        <v>66444.661135705392</v>
      </c>
      <c r="AE69" s="595">
        <f>'звіт 03.19-03.24'!AD69+'[9]побудинковий звіт'!AE69+'[8]побудинковий звіт'!AE69</f>
        <v>72702.078038970285</v>
      </c>
      <c r="AF69" s="117">
        <f t="shared" si="10"/>
        <v>6257.4169032648933</v>
      </c>
      <c r="AG69" s="91">
        <f t="shared" si="11"/>
        <v>179924.45529973466</v>
      </c>
      <c r="AH69" s="92">
        <f t="shared" si="11"/>
        <v>183897.53899022457</v>
      </c>
      <c r="AI69" s="116">
        <f t="shared" si="12"/>
        <v>3973.0836904899043</v>
      </c>
      <c r="AJ69" s="595">
        <f>'звіт 03.19-03.24'!AI69+'[9]побудинковий звіт'!AJ69+'[8]побудинковий звіт'!AJ69</f>
        <v>132150.58686708519</v>
      </c>
      <c r="AK69" s="595">
        <f>'звіт 03.19-03.24'!AJ69+'[9]побудинковий звіт'!AK69+'[8]побудинковий звіт'!AK69</f>
        <v>130813.18447176133</v>
      </c>
      <c r="AL69" s="116">
        <f t="shared" si="13"/>
        <v>-1337.4023953238648</v>
      </c>
      <c r="AM69" s="595">
        <f>'звіт 03.19-03.24'!AL69+'[9]побудинковий звіт'!AM69+'[8]побудинковий звіт'!AM69</f>
        <v>0</v>
      </c>
      <c r="AN69" s="595">
        <f>'звіт 03.19-03.24'!AM69+'[9]побудинковий звіт'!AN69+'[8]побудинковий звіт'!AN69</f>
        <v>0</v>
      </c>
      <c r="AO69" s="116">
        <f t="shared" si="14"/>
        <v>0</v>
      </c>
      <c r="AP69" s="595">
        <f>'звіт 03.19-03.24'!AO69+'[9]побудинковий звіт'!AP69+'[8]побудинковий звіт'!AP69</f>
        <v>10815.899777667189</v>
      </c>
      <c r="AQ69" s="595">
        <f>'звіт 03.19-03.24'!AP69+'[9]побудинковий звіт'!AQ69+'[8]побудинковий звіт'!AQ69</f>
        <v>10506.099299827032</v>
      </c>
      <c r="AR69" s="116">
        <f t="shared" si="15"/>
        <v>-309.80047784015733</v>
      </c>
      <c r="AS69" s="595">
        <f>'звіт 03.19-03.24'!AR69+'[9]побудинковий звіт'!AS69+'[8]побудинковий звіт'!AS69</f>
        <v>232921.53223749</v>
      </c>
      <c r="AT69" s="595">
        <f>'звіт 03.19-03.24'!AS69+'[9]побудинковий звіт'!AT69+'[8]побудинковий звіт'!AT69</f>
        <v>232413.75576424447</v>
      </c>
      <c r="AU69" s="118">
        <f t="shared" si="16"/>
        <v>-507.77647324552527</v>
      </c>
      <c r="AV69" s="595">
        <f>'звіт 03.19-03.24'!AU69+'[9]побудинковий звіт'!AV69+'[8]побудинковий звіт'!AV69</f>
        <v>10394.624929539601</v>
      </c>
      <c r="AW69" s="595">
        <f>'звіт 03.19-03.24'!AV69+'[9]побудинковий звіт'!AW69+'[8]побудинковий звіт'!AW69</f>
        <v>4340</v>
      </c>
      <c r="AX69" s="94">
        <f t="shared" si="17"/>
        <v>-6054.624929539601</v>
      </c>
      <c r="AY69" s="595">
        <f>'звіт 03.19-03.24'!AX69+'[9]побудинковий звіт'!AY69+'[8]побудинковий звіт'!AY69</f>
        <v>9873.1975830143656</v>
      </c>
      <c r="AZ69" s="595">
        <f>'звіт 03.19-03.24'!AY69+'[9]побудинковий звіт'!AZ69+'[8]побудинковий звіт'!AZ69</f>
        <v>24549</v>
      </c>
      <c r="BA69" s="117">
        <f t="shared" si="18"/>
        <v>14675.802416985634</v>
      </c>
      <c r="BB69" s="595">
        <f>'звіт 03.19-03.24'!BA69+'[9]побудинковий звіт'!BB69+'[8]побудинковий звіт'!BB69</f>
        <v>5357.8999232154692</v>
      </c>
      <c r="BC69" s="595">
        <f>'звіт 03.19-03.24'!BB69+'[9]побудинковий звіт'!BC69+'[8]побудинковий звіт'!BC69</f>
        <v>1369</v>
      </c>
      <c r="BD69" s="94">
        <f t="shared" si="19"/>
        <v>-3988.8999232154692</v>
      </c>
      <c r="BE69" s="595">
        <f>'звіт 03.19-03.24'!BD69+'[9]побудинковий звіт'!BE69+'[8]побудинковий звіт'!BE69</f>
        <v>7892.1826987010791</v>
      </c>
      <c r="BF69" s="595">
        <f>'звіт 03.19-03.24'!BE69+'[9]побудинковий звіт'!BF69+'[8]побудинковий звіт'!BF69</f>
        <v>0</v>
      </c>
      <c r="BG69" s="95">
        <f t="shared" si="20"/>
        <v>-7892.1826987010791</v>
      </c>
      <c r="BH69" s="595">
        <f>'звіт 03.19-03.24'!BG69+'[9]побудинковий звіт'!BH69+'[8]побудинковий звіт'!BH69</f>
        <v>3425.2452316959461</v>
      </c>
      <c r="BI69" s="595">
        <f>'звіт 03.19-03.24'!BH69+'[9]побудинковий звіт'!BI69+'[8]побудинковий звіт'!BI69</f>
        <v>17</v>
      </c>
      <c r="BJ69" s="94">
        <f t="shared" si="21"/>
        <v>-3408.2452316959461</v>
      </c>
      <c r="BK69" s="595">
        <f>'звіт 03.19-03.24'!BJ69+'[9]побудинковий звіт'!BK69+'[8]побудинковий звіт'!BK69</f>
        <v>6852.1902746028127</v>
      </c>
      <c r="BL69" s="595">
        <f>'звіт 03.19-03.24'!BK69+'[9]побудинковий звіт'!BL69+'[8]побудинковий звіт'!BL69</f>
        <v>2203.3106709928916</v>
      </c>
      <c r="BM69" s="95">
        <f t="shared" si="22"/>
        <v>-4648.8796036099211</v>
      </c>
      <c r="BN69" s="595">
        <f>'звіт 03.19-03.24'!BM69+'[9]побудинковий звіт'!BN69+'[8]побудинковий звіт'!BN69</f>
        <v>1017.9193201018784</v>
      </c>
      <c r="BO69" s="595">
        <f>'звіт 03.19-03.24'!BN69+'[9]побудинковий звіт'!BO69+'[8]побудинковий звіт'!BO69</f>
        <v>2808.4596569599998</v>
      </c>
      <c r="BP69" s="94">
        <f t="shared" si="23"/>
        <v>1790.5403368581215</v>
      </c>
      <c r="BQ69" s="91">
        <f t="shared" si="24"/>
        <v>44813.259960871153</v>
      </c>
      <c r="BR69" s="96">
        <f t="shared" si="24"/>
        <v>35286.770327952894</v>
      </c>
      <c r="BS69" s="94">
        <f t="shared" si="25"/>
        <v>-9526.4896329182593</v>
      </c>
      <c r="BT69" s="595">
        <f>'звіт 03.19-03.24'!BS69+'[9]побудинковий звіт'!BT69+'[8]побудинковий звіт'!BT69</f>
        <v>190030.48994122888</v>
      </c>
      <c r="BU69" s="595">
        <f>'звіт 03.19-03.24'!BT69+'[9]побудинковий звіт'!BU69+'[8]побудинковий звіт'!BU69</f>
        <v>207968.23095696737</v>
      </c>
      <c r="BV69" s="116">
        <f t="shared" si="26"/>
        <v>17937.741015738487</v>
      </c>
      <c r="BW69" s="595">
        <f>'звіт 03.19-03.24'!BV69+'[9]побудинковий звіт'!BW69+'[8]побудинковий звіт'!BW69</f>
        <v>137412.65459015022</v>
      </c>
      <c r="BX69" s="595">
        <f>'звіт 03.19-03.24'!BW69+'[9]побудинковий звіт'!BX69+'[8]побудинковий звіт'!BX69</f>
        <v>126817.02684503877</v>
      </c>
      <c r="BY69" s="116">
        <f t="shared" si="27"/>
        <v>-10595.627745111458</v>
      </c>
      <c r="BZ69" s="595">
        <f>'звіт 03.19-03.24'!BY69+'[9]побудинковий звіт'!BZ69+'[8]побудинковий звіт'!BZ69</f>
        <v>31830.945454966364</v>
      </c>
      <c r="CA69" s="595">
        <f>'звіт 03.19-03.24'!BZ69+'[9]побудинковий звіт'!CA69+'[8]побудинковий звіт'!CA69</f>
        <v>31422.863438063301</v>
      </c>
      <c r="CB69" s="116">
        <f t="shared" si="28"/>
        <v>-408.08201690306305</v>
      </c>
      <c r="CC69" s="595">
        <f>'звіт 03.19-03.24'!CB69+'[9]побудинковий звіт'!CC69+'[8]побудинковий звіт'!CC69</f>
        <v>4908.4335356673055</v>
      </c>
      <c r="CD69" s="595">
        <f>'звіт 03.19-03.24'!CC69+'[9]побудинковий звіт'!CD69+'[8]побудинковий звіт'!CD69</f>
        <v>4968.7409491734797</v>
      </c>
      <c r="CE69" s="116">
        <f t="shared" si="29"/>
        <v>60.307413506174271</v>
      </c>
      <c r="CF69" s="595">
        <f>'звіт 03.19-03.24'!CE69+'[9]побудинковий звіт'!CF69+'[8]побудинковий звіт'!CF69</f>
        <v>600.3337443812992</v>
      </c>
      <c r="CG69" s="595">
        <f>'звіт 03.19-03.24'!CF69+'[9]побудинковий звіт'!CG69+'[8]побудинковий звіт'!CG69</f>
        <v>0</v>
      </c>
      <c r="CH69" s="116">
        <f t="shared" si="30"/>
        <v>-600.3337443812992</v>
      </c>
      <c r="CI69" s="595">
        <f>'звіт 03.19-03.24'!CH69+'[9]побудинковий звіт'!CI69+'[8]побудинковий звіт'!CI69</f>
        <v>61379.082524535756</v>
      </c>
      <c r="CJ69" s="595">
        <f>'звіт 03.19-03.24'!CI69+'[9]побудинковий звіт'!CJ69+'[8]побудинковий звіт'!CJ69</f>
        <v>72963.498494720276</v>
      </c>
      <c r="CK69" s="116">
        <f t="shared" si="31"/>
        <v>11584.41597018452</v>
      </c>
      <c r="CL69" s="595">
        <f>'звіт 03.19-03.24'!CK69+'[9]побудинковий звіт'!CL69+'[8]побудинковий звіт'!CL69</f>
        <v>46829.767139909818</v>
      </c>
      <c r="CM69" s="595">
        <f>'звіт 03.19-03.24'!CL69+'[9]побудинковий звіт'!CM69+'[8]побудинковий звіт'!CM69</f>
        <v>42533.406021275288</v>
      </c>
      <c r="CN69" s="116">
        <f t="shared" si="32"/>
        <v>-4296.3611186345297</v>
      </c>
      <c r="CO69" s="88">
        <f t="shared" si="33"/>
        <v>108208.84966444557</v>
      </c>
      <c r="CP69" s="96">
        <f t="shared" si="33"/>
        <v>115496.90451599556</v>
      </c>
      <c r="CQ69" s="116">
        <f t="shared" si="34"/>
        <v>7288.0548515499831</v>
      </c>
      <c r="CR69" s="119">
        <f t="shared" si="45"/>
        <v>1073617.441073688</v>
      </c>
      <c r="CS69" s="96">
        <f t="shared" si="45"/>
        <v>1079591.1155592487</v>
      </c>
      <c r="CT69" s="116">
        <f t="shared" si="35"/>
        <v>5973.6744855607394</v>
      </c>
      <c r="CU69" s="91">
        <f t="shared" si="36"/>
        <v>1288340.9292884255</v>
      </c>
      <c r="CV69" s="98">
        <f t="shared" si="36"/>
        <v>1295509.3386710985</v>
      </c>
      <c r="CW69" s="117">
        <f t="shared" si="37"/>
        <v>7168.4093826729804</v>
      </c>
      <c r="CX69" s="595">
        <f>'звіт 03.19-03.24'!CW69+'[9]побудинковий звіт'!CX69+'[8]побудинковий звіт'!CX69</f>
        <v>49108.697605727459</v>
      </c>
      <c r="CY69" s="595">
        <f>'звіт 03.19-03.24'!CX69+'[9]побудинковий звіт'!CY69+'[8]побудинковий звіт'!CY69</f>
        <v>41940.288223054195</v>
      </c>
      <c r="CZ69" s="116">
        <f t="shared" si="38"/>
        <v>-7168.4093826732642</v>
      </c>
      <c r="DA69" s="99">
        <f>'[8]побудинковий звіт'!DA69</f>
        <v>7168.4093826732205</v>
      </c>
      <c r="DB69" s="8">
        <v>3</v>
      </c>
      <c r="DC69" s="365">
        <f>'[8]побудинковий звіт'!DC69</f>
        <v>56440.13</v>
      </c>
      <c r="DD69" s="365">
        <f>'[8]побудинковий звіт'!DD69</f>
        <v>0</v>
      </c>
      <c r="DE69" s="365">
        <f>'[8]побудинковий звіт'!DE69</f>
        <v>33672.129999999997</v>
      </c>
      <c r="DF69" s="365">
        <f>'[8]побудинковий звіт'!DF69</f>
        <v>0</v>
      </c>
      <c r="DG69" s="101">
        <v>5149.5570303657441</v>
      </c>
      <c r="DH69" s="296">
        <v>9</v>
      </c>
      <c r="DI69" s="103">
        <f>'[8]побудинковий звіт'!DK69</f>
        <v>8.5212335340853365</v>
      </c>
      <c r="DJ69" s="103">
        <f>'[8]побудинковий звіт'!DL69</f>
        <v>10.465507872371496</v>
      </c>
      <c r="DK69" s="103">
        <f>'[8]побудинковий звіт'!DM69</f>
        <v>7.2808911802721745</v>
      </c>
      <c r="DL69" s="104">
        <f>DI69*G69+(F69-G69)*DJ69</f>
        <v>22772.337880374387</v>
      </c>
      <c r="DM69" s="104">
        <f>DK69*H69</f>
        <v>0</v>
      </c>
      <c r="DN69" s="105">
        <f t="shared" si="39"/>
        <v>22772.337880374387</v>
      </c>
      <c r="DO69" s="2"/>
      <c r="DP69" s="104">
        <f>'[10]побудинковий звіт'!DR69</f>
        <v>22768</v>
      </c>
      <c r="DQ69" s="104">
        <f>'[10]побудинковий звіт'!DS69</f>
        <v>0</v>
      </c>
      <c r="DR69" s="104">
        <f t="shared" si="40"/>
        <v>22768</v>
      </c>
      <c r="DS69" s="106"/>
      <c r="DT69" s="104"/>
      <c r="DU69" s="479">
        <f>'звіт 03.19-03.24'!DV69+'[9]побудинковий звіт'!DW69+'[8]побудинковий звіт'!DW69</f>
        <v>6060.48</v>
      </c>
      <c r="DV69" s="2">
        <f>'[9]побудинковий звіт'!DX69+'[8]побудинковий звіт'!DX69</f>
        <v>0</v>
      </c>
      <c r="DW69" s="77">
        <f t="shared" si="41"/>
        <v>333281.75063803332</v>
      </c>
      <c r="DX69" s="77">
        <f t="shared" si="42"/>
        <v>321240.63131063688</v>
      </c>
      <c r="DY69" s="427">
        <f t="shared" si="43"/>
        <v>33672.129999999997</v>
      </c>
      <c r="DZ69" s="161">
        <f>'[10]побудинковий звіт'!DY69</f>
        <v>5396.5962695612816</v>
      </c>
      <c r="EB69" s="110">
        <v>-7907</v>
      </c>
      <c r="EC69" s="111">
        <f t="shared" si="44"/>
        <v>-2757.4429696342559</v>
      </c>
      <c r="EE69" s="112">
        <v>-6931.3273414837549</v>
      </c>
      <c r="EG69" s="99">
        <v>-16105.283837866091</v>
      </c>
    </row>
    <row r="70" spans="1:137" ht="19.95" customHeight="1" x14ac:dyDescent="0.3">
      <c r="A70" s="81">
        <v>150000982</v>
      </c>
      <c r="B70" s="82" t="s">
        <v>146</v>
      </c>
      <c r="C70" s="114" t="s">
        <v>147</v>
      </c>
      <c r="D70" s="114" t="s">
        <v>147</v>
      </c>
      <c r="E70" s="84">
        <f t="shared" si="2"/>
        <v>5955.55</v>
      </c>
      <c r="F70" s="597">
        <f>'[8]побудинковий звіт'!F70</f>
        <v>5955.55</v>
      </c>
      <c r="G70" s="104">
        <f>'[8]побудинковий звіт'!G70</f>
        <v>569.36</v>
      </c>
      <c r="H70" s="598">
        <f>'[8]побудинковий звіт'!H70</f>
        <v>0</v>
      </c>
      <c r="I70" s="595">
        <f>'звіт 03.19-03.24'!H70+'[9]побудинковий звіт'!I70+'[8]побудинковий звіт'!I70</f>
        <v>113992.13717835637</v>
      </c>
      <c r="J70" s="595">
        <f>'звіт 03.19-03.24'!I70+'[9]побудинковий звіт'!J70+'[8]побудинковий звіт'!J70</f>
        <v>111668.54534169013</v>
      </c>
      <c r="K70" s="116">
        <f t="shared" si="3"/>
        <v>-2323.5918366662372</v>
      </c>
      <c r="L70" s="595">
        <f>'звіт 03.19-03.24'!K70+'[9]побудинковий звіт'!L70+'[8]побудинковий звіт'!L70</f>
        <v>28629.461395075239</v>
      </c>
      <c r="M70" s="595">
        <f>'звіт 03.19-03.24'!L70+'[9]побудинковий звіт'!M70+'[8]побудинковий звіт'!M70</f>
        <v>27474.944883967019</v>
      </c>
      <c r="N70" s="116">
        <f t="shared" si="4"/>
        <v>-1154.5165111082206</v>
      </c>
      <c r="O70" s="595">
        <f>'звіт 03.19-03.24'!N70+'[9]побудинковий звіт'!O70+'[8]побудинковий звіт'!O70</f>
        <v>53274.683716446787</v>
      </c>
      <c r="P70" s="595">
        <f>'звіт 03.19-03.24'!O70+'[9]побудинковий звіт'!P70+'[8]побудинковий звіт'!P70</f>
        <v>53303.266000043652</v>
      </c>
      <c r="Q70" s="116">
        <f t="shared" si="5"/>
        <v>28.582283596864727</v>
      </c>
      <c r="R70" s="595">
        <f>'звіт 03.19-03.24'!Q70+'[9]побудинковий звіт'!R70+'[8]побудинковий звіт'!R70</f>
        <v>12943.173552286444</v>
      </c>
      <c r="S70" s="595">
        <f>'звіт 03.19-03.24'!R70+'[9]побудинковий звіт'!S70+'[8]побудинковий звіт'!S70</f>
        <v>12950.943953728138</v>
      </c>
      <c r="T70" s="116">
        <f t="shared" si="6"/>
        <v>7.7704014416940481</v>
      </c>
      <c r="U70" s="595">
        <f>'звіт 03.19-03.24'!T70+'[9]побудинковий звіт'!U70+'[8]побудинковий звіт'!U70</f>
        <v>7327.0560945424004</v>
      </c>
      <c r="V70" s="595">
        <f>'звіт 03.19-03.24'!U70+'[9]побудинковий звіт'!V70+'[8]побудинковий звіт'!V70</f>
        <v>5804.7800668304471</v>
      </c>
      <c r="W70" s="116">
        <f t="shared" si="7"/>
        <v>-1522.2760277119532</v>
      </c>
      <c r="X70" s="595">
        <f>'звіт 03.19-03.24'!W70+'[9]побудинковий звіт'!X70+'[8]побудинковий звіт'!X70</f>
        <v>72500.02891674565</v>
      </c>
      <c r="Y70" s="595">
        <f>'звіт 03.19-03.24'!X70+'[9]побудинковий звіт'!Y70+'[8]побудинковий звіт'!Y70</f>
        <v>70714.560045350023</v>
      </c>
      <c r="Z70" s="116">
        <f t="shared" si="8"/>
        <v>-1785.4688713956275</v>
      </c>
      <c r="AA70" s="595">
        <f>'звіт 03.19-03.24'!Z70+'[9]побудинковий звіт'!AA70+'[8]побудинковий звіт'!AA70</f>
        <v>6428.8404</v>
      </c>
      <c r="AB70" s="595">
        <f>'звіт 03.19-03.24'!AA70+'[9]побудинковий звіт'!AB70+'[8]побудинковий звіт'!AB70</f>
        <v>0</v>
      </c>
      <c r="AC70" s="116">
        <f t="shared" si="9"/>
        <v>-6428.8404</v>
      </c>
      <c r="AD70" s="595">
        <f>'звіт 03.19-03.24'!AC70+'[9]побудинковий звіт'!AD70+'[8]побудинковий звіт'!AD70</f>
        <v>178622.41628929719</v>
      </c>
      <c r="AE70" s="595">
        <f>'звіт 03.19-03.24'!AD70+'[9]побудинковий звіт'!AE70+'[8]побудинковий звіт'!AE70</f>
        <v>195446.94033424917</v>
      </c>
      <c r="AF70" s="117">
        <f t="shared" si="10"/>
        <v>16824.524044951977</v>
      </c>
      <c r="AG70" s="91">
        <f t="shared" si="11"/>
        <v>473717.79754275002</v>
      </c>
      <c r="AH70" s="92">
        <f t="shared" si="11"/>
        <v>477363.98062585859</v>
      </c>
      <c r="AI70" s="116">
        <f t="shared" si="12"/>
        <v>3646.1830831085681</v>
      </c>
      <c r="AJ70" s="595">
        <f>'звіт 03.19-03.24'!AI70+'[9]побудинковий звіт'!AJ70+'[8]побудинковий звіт'!AJ70</f>
        <v>480536.27863200533</v>
      </c>
      <c r="AK70" s="595">
        <f>'звіт 03.19-03.24'!AJ70+'[9]побудинковий звіт'!AK70+'[8]побудинковий звіт'!AK70</f>
        <v>475920.64576491783</v>
      </c>
      <c r="AL70" s="116">
        <f t="shared" si="13"/>
        <v>-4615.6328670874937</v>
      </c>
      <c r="AM70" s="595">
        <f>'звіт 03.19-03.24'!AL70+'[9]побудинковий звіт'!AM70+'[8]побудинковий звіт'!AM70</f>
        <v>0</v>
      </c>
      <c r="AN70" s="595">
        <f>'звіт 03.19-03.24'!AM70+'[9]побудинковий звіт'!AN70+'[8]побудинковий звіт'!AN70</f>
        <v>0</v>
      </c>
      <c r="AO70" s="116">
        <f t="shared" si="14"/>
        <v>0</v>
      </c>
      <c r="AP70" s="595">
        <f>'звіт 03.19-03.24'!AO70+'[9]побудинковий звіт'!AP70+'[8]побудинковий звіт'!AP70</f>
        <v>32441.267921663017</v>
      </c>
      <c r="AQ70" s="595">
        <f>'звіт 03.19-03.24'!AP70+'[9]побудинковий звіт'!AQ70+'[8]побудинковий звіт'!AQ70</f>
        <v>32294.0387699979</v>
      </c>
      <c r="AR70" s="116">
        <f t="shared" si="15"/>
        <v>-147.22915166511666</v>
      </c>
      <c r="AS70" s="595">
        <f>'звіт 03.19-03.24'!AR70+'[9]побудинковий звіт'!AS70+'[8]побудинковий звіт'!AS70</f>
        <v>789120.09616694413</v>
      </c>
      <c r="AT70" s="595">
        <f>'звіт 03.19-03.24'!AS70+'[9]побудинковий звіт'!AT70+'[8]побудинковий звіт'!AT70</f>
        <v>771531.64214176801</v>
      </c>
      <c r="AU70" s="118">
        <f t="shared" si="16"/>
        <v>-17588.454025176121</v>
      </c>
      <c r="AV70" s="595">
        <f>'звіт 03.19-03.24'!AU70+'[9]побудинковий звіт'!AV70+'[8]побудинковий звіт'!AV70</f>
        <v>19789.321081588321</v>
      </c>
      <c r="AW70" s="595">
        <f>'звіт 03.19-03.24'!AV70+'[9]побудинковий звіт'!AW70+'[8]побудинковий звіт'!AW70</f>
        <v>10911</v>
      </c>
      <c r="AX70" s="94">
        <f t="shared" si="17"/>
        <v>-8878.3210815883212</v>
      </c>
      <c r="AY70" s="595">
        <f>'звіт 03.19-03.24'!AX70+'[9]побудинковий звіт'!AY70+'[8]побудинковий звіт'!AY70</f>
        <v>33971.552132591576</v>
      </c>
      <c r="AZ70" s="595">
        <f>'звіт 03.19-03.24'!AY70+'[9]побудинковий звіт'!AZ70+'[8]побудинковий звіт'!AZ70</f>
        <v>40463.962067226304</v>
      </c>
      <c r="BA70" s="117">
        <f t="shared" si="18"/>
        <v>6492.4099346347284</v>
      </c>
      <c r="BB70" s="595">
        <f>'звіт 03.19-03.24'!BA70+'[9]побудинковий звіт'!BB70+'[8]побудинковий звіт'!BB70</f>
        <v>16145.029913978222</v>
      </c>
      <c r="BC70" s="595">
        <f>'звіт 03.19-03.24'!BB70+'[9]побудинковий звіт'!BC70+'[8]побудинковий звіт'!BC70</f>
        <v>17285.017544998962</v>
      </c>
      <c r="BD70" s="94">
        <f t="shared" si="19"/>
        <v>1139.9876310207401</v>
      </c>
      <c r="BE70" s="595">
        <f>'звіт 03.19-03.24'!BD70+'[9]побудинковий звіт'!BE70+'[8]побудинковий звіт'!BE70</f>
        <v>20142.611087308778</v>
      </c>
      <c r="BF70" s="595">
        <f>'звіт 03.19-03.24'!BE70+'[9]побудинковий звіт'!BF70+'[8]побудинковий звіт'!BF70</f>
        <v>9342</v>
      </c>
      <c r="BG70" s="95">
        <f t="shared" si="20"/>
        <v>-10800.611087308778</v>
      </c>
      <c r="BH70" s="595">
        <f>'звіт 03.19-03.24'!BG70+'[9]побудинковий звіт'!BH70+'[8]побудинковий звіт'!BH70</f>
        <v>10275.164086235649</v>
      </c>
      <c r="BI70" s="595">
        <f>'звіт 03.19-03.24'!BH70+'[9]побудинковий звіт'!BI70+'[8]побудинковий звіт'!BI70</f>
        <v>88</v>
      </c>
      <c r="BJ70" s="94">
        <f t="shared" si="21"/>
        <v>-10187.164086235649</v>
      </c>
      <c r="BK70" s="595">
        <f>'звіт 03.19-03.24'!BJ70+'[9]побудинковий звіт'!BK70+'[8]побудинковий звіт'!BK70</f>
        <v>20813.696694385402</v>
      </c>
      <c r="BL70" s="595">
        <f>'звіт 03.19-03.24'!BK70+'[9]побудинковий звіт'!BL70+'[8]побудинковий звіт'!BL70</f>
        <v>21240.986331175318</v>
      </c>
      <c r="BM70" s="95">
        <f t="shared" si="22"/>
        <v>427.28963678991568</v>
      </c>
      <c r="BN70" s="595">
        <f>'звіт 03.19-03.24'!BM70+'[9]побудинковий звіт'!BN70+'[8]побудинковий звіт'!BN70</f>
        <v>2552.2987952292265</v>
      </c>
      <c r="BO70" s="595">
        <f>'звіт 03.19-03.24'!BN70+'[9]побудинковий звіт'!BO70+'[8]побудинковий звіт'!BO70</f>
        <v>4720.0243736387119</v>
      </c>
      <c r="BP70" s="94">
        <f t="shared" si="23"/>
        <v>2167.7255784094855</v>
      </c>
      <c r="BQ70" s="91">
        <f t="shared" si="24"/>
        <v>123689.67379131718</v>
      </c>
      <c r="BR70" s="96">
        <f t="shared" si="24"/>
        <v>104050.99031703928</v>
      </c>
      <c r="BS70" s="94">
        <f t="shared" si="25"/>
        <v>-19638.683474277903</v>
      </c>
      <c r="BT70" s="595">
        <f>'звіт 03.19-03.24'!BS70+'[9]побудинковий звіт'!BT70+'[8]побудинковий звіт'!BT70</f>
        <v>380344.32816229924</v>
      </c>
      <c r="BU70" s="595">
        <f>'звіт 03.19-03.24'!BT70+'[9]побудинковий звіт'!BU70+'[8]побудинковий звіт'!BU70</f>
        <v>348420.8715457404</v>
      </c>
      <c r="BV70" s="116">
        <f t="shared" si="26"/>
        <v>-31923.456616558833</v>
      </c>
      <c r="BW70" s="595">
        <f>'звіт 03.19-03.24'!BV70+'[9]побудинковий звіт'!BW70+'[8]побудинковий звіт'!BW70</f>
        <v>405735.54439224873</v>
      </c>
      <c r="BX70" s="595">
        <f>'звіт 03.19-03.24'!BW70+'[9]побудинковий звіт'!BX70+'[8]побудинковий звіт'!BX70</f>
        <v>385038.28837244754</v>
      </c>
      <c r="BY70" s="116">
        <f t="shared" si="27"/>
        <v>-20697.256019801192</v>
      </c>
      <c r="BZ70" s="595">
        <f>'звіт 03.19-03.24'!BY70+'[9]побудинковий звіт'!BZ70+'[8]побудинковий звіт'!BZ70</f>
        <v>66609.344301556674</v>
      </c>
      <c r="CA70" s="595">
        <f>'звіт 03.19-03.24'!BZ70+'[9]побудинковий звіт'!CA70+'[8]побудинковий звіт'!CA70</f>
        <v>55573.363809180446</v>
      </c>
      <c r="CB70" s="116">
        <f t="shared" si="28"/>
        <v>-11035.980492376228</v>
      </c>
      <c r="CC70" s="595">
        <f>'звіт 03.19-03.24'!CB70+'[9]побудинковий звіт'!CC70+'[8]побудинковий звіт'!CC70</f>
        <v>14740.518094825782</v>
      </c>
      <c r="CD70" s="595">
        <f>'звіт 03.19-03.24'!CC70+'[9]побудинковий звіт'!CD70+'[8]побудинковий звіт'!CD70</f>
        <v>14907.020078318545</v>
      </c>
      <c r="CE70" s="116">
        <f t="shared" si="29"/>
        <v>166.50198349276252</v>
      </c>
      <c r="CF70" s="595">
        <f>'звіт 03.19-03.24'!CE70+'[9]побудинковий звіт'!CF70+'[8]побудинковий звіт'!CF70</f>
        <v>1801.0975562476885</v>
      </c>
      <c r="CG70" s="595">
        <f>'звіт 03.19-03.24'!CF70+'[9]побудинковий звіт'!CG70+'[8]побудинковий звіт'!CG70</f>
        <v>0</v>
      </c>
      <c r="CH70" s="116">
        <f t="shared" si="30"/>
        <v>-1801.0975562476885</v>
      </c>
      <c r="CI70" s="595">
        <f>'звіт 03.19-03.24'!CH70+'[9]побудинковий звіт'!CI70+'[8]побудинковий звіт'!CI70</f>
        <v>147892.26484788919</v>
      </c>
      <c r="CJ70" s="595">
        <f>'звіт 03.19-03.24'!CI70+'[9]побудинковий звіт'!CJ70+'[8]побудинковий звіт'!CJ70</f>
        <v>116490.5498669355</v>
      </c>
      <c r="CK70" s="116">
        <f t="shared" si="31"/>
        <v>-31401.714980953693</v>
      </c>
      <c r="CL70" s="595">
        <f>'звіт 03.19-03.24'!CK70+'[9]побудинковий звіт'!CL70+'[8]побудинковий звіт'!CL70</f>
        <v>108737.94058430061</v>
      </c>
      <c r="CM70" s="595">
        <f>'звіт 03.19-03.24'!CL70+'[9]побудинковий звіт'!CM70+'[8]побудинковий звіт'!CM70</f>
        <v>121070.37225924135</v>
      </c>
      <c r="CN70" s="116">
        <f t="shared" si="32"/>
        <v>12332.431674940744</v>
      </c>
      <c r="CO70" s="88">
        <f t="shared" si="33"/>
        <v>256630.2054321898</v>
      </c>
      <c r="CP70" s="96">
        <f t="shared" si="33"/>
        <v>237560.92212617685</v>
      </c>
      <c r="CQ70" s="116">
        <f t="shared" si="34"/>
        <v>-19069.283306012949</v>
      </c>
      <c r="CR70" s="119">
        <f t="shared" si="45"/>
        <v>3025366.1519940477</v>
      </c>
      <c r="CS70" s="96">
        <f t="shared" si="45"/>
        <v>2902661.7635514452</v>
      </c>
      <c r="CT70" s="116">
        <f t="shared" si="35"/>
        <v>-122704.38844260247</v>
      </c>
      <c r="CU70" s="91">
        <f t="shared" si="36"/>
        <v>3630439.3823928572</v>
      </c>
      <c r="CV70" s="98">
        <f t="shared" si="36"/>
        <v>3483194.1162617342</v>
      </c>
      <c r="CW70" s="117">
        <f t="shared" si="37"/>
        <v>-147245.26613112306</v>
      </c>
      <c r="CX70" s="595">
        <f>'звіт 03.19-03.24'!CW70+'[9]побудинковий звіт'!CX70+'[8]побудинковий звіт'!CX70</f>
        <v>111645.15440138237</v>
      </c>
      <c r="CY70" s="595">
        <f>'звіт 03.19-03.24'!CX70+'[9]побудинковий звіт'!CY70+'[8]побудинковий звіт'!CY70</f>
        <v>258890.42053250491</v>
      </c>
      <c r="CZ70" s="116">
        <f t="shared" si="38"/>
        <v>147245.26613112254</v>
      </c>
      <c r="DA70" s="99">
        <f>'[8]побудинковий звіт'!DA70</f>
        <v>-147245.26613112289</v>
      </c>
      <c r="DB70" s="8">
        <v>3</v>
      </c>
      <c r="DC70" s="365">
        <f>'[8]побудинковий звіт'!DC70</f>
        <v>219026.5</v>
      </c>
      <c r="DD70" s="365">
        <f>'[8]побудинковий звіт'!DD70</f>
        <v>0</v>
      </c>
      <c r="DE70" s="365">
        <f>'[8]побудинковий звіт'!DE70</f>
        <v>155966.39999999999</v>
      </c>
      <c r="DF70" s="365">
        <f>'[8]побудинковий звіт'!DF70</f>
        <v>0</v>
      </c>
      <c r="DG70" s="101">
        <v>-58542.504229559796</v>
      </c>
      <c r="DH70" s="296">
        <v>9</v>
      </c>
      <c r="DI70" s="103">
        <f>'[8]побудинковий звіт'!DK70</f>
        <v>8.1319949546430568</v>
      </c>
      <c r="DJ70" s="103">
        <f>'[8]побудинковий звіт'!DL70</f>
        <v>10.841371719361117</v>
      </c>
      <c r="DK70" s="103">
        <f>'[8]побудинковий звіт'!DM70</f>
        <v>6.8494995531686431</v>
      </c>
      <c r="DL70" s="104">
        <f>DI70*G70+(F70-G70)*DJ70</f>
        <v>63023.720588481228</v>
      </c>
      <c r="DM70" s="104">
        <f>DK70*H70</f>
        <v>0</v>
      </c>
      <c r="DN70" s="105">
        <f t="shared" si="39"/>
        <v>63023.720588481228</v>
      </c>
      <c r="DO70" s="2"/>
      <c r="DP70" s="104">
        <f>'[10]побудинковий звіт'!DR70</f>
        <v>63024.86</v>
      </c>
      <c r="DQ70" s="104">
        <f>'[10]побудинковий звіт'!DS70</f>
        <v>0</v>
      </c>
      <c r="DR70" s="104">
        <f t="shared" si="40"/>
        <v>63024.86</v>
      </c>
      <c r="DS70" s="106"/>
      <c r="DT70" s="104"/>
      <c r="DU70" s="479">
        <f>'звіт 03.19-03.24'!DV70+'[9]побудинковий звіт'!DW70+'[8]побудинковий звіт'!DW70</f>
        <v>7872.7000000000007</v>
      </c>
      <c r="DV70" s="2">
        <f>'[9]побудинковий звіт'!DX70+'[8]побудинковий звіт'!DX70</f>
        <v>0</v>
      </c>
      <c r="DW70" s="77">
        <f t="shared" si="41"/>
        <v>1095371.7239499134</v>
      </c>
      <c r="DX70" s="77">
        <f t="shared" si="42"/>
        <v>1050699.1589505686</v>
      </c>
      <c r="DY70" s="427">
        <f t="shared" si="43"/>
        <v>155966.39999999999</v>
      </c>
      <c r="DZ70" s="161">
        <f>'[10]побудинковий звіт'!DY70</f>
        <v>22864.275355730915</v>
      </c>
      <c r="EB70" s="110">
        <v>58899</v>
      </c>
      <c r="EC70" s="111">
        <f t="shared" si="44"/>
        <v>356.49577044020407</v>
      </c>
      <c r="EE70" s="112">
        <v>-103993.97385684289</v>
      </c>
      <c r="EG70" s="99">
        <v>10673.364312841048</v>
      </c>
    </row>
    <row r="71" spans="1:137" ht="19.95" customHeight="1" x14ac:dyDescent="0.3">
      <c r="A71" s="81">
        <v>150000983</v>
      </c>
      <c r="B71" s="82" t="s">
        <v>148</v>
      </c>
      <c r="C71" s="114" t="s">
        <v>149</v>
      </c>
      <c r="D71" s="114" t="s">
        <v>149</v>
      </c>
      <c r="E71" s="84">
        <f t="shared" si="2"/>
        <v>3858.65</v>
      </c>
      <c r="F71" s="597">
        <f>'[8]побудинковий звіт'!F71</f>
        <v>3858.65</v>
      </c>
      <c r="G71" s="104">
        <f>'[8]побудинковий звіт'!G71</f>
        <v>441.5</v>
      </c>
      <c r="H71" s="598">
        <f>'[8]побудинковий звіт'!H71</f>
        <v>0</v>
      </c>
      <c r="I71" s="595">
        <f>'звіт 03.19-03.24'!H71+'[9]побудинковий звіт'!I71+'[8]побудинковий звіт'!I71</f>
        <v>72985.693288044975</v>
      </c>
      <c r="J71" s="595">
        <f>'звіт 03.19-03.24'!I71+'[9]побудинковий звіт'!J71+'[8]побудинковий звіт'!J71</f>
        <v>71735.51571674466</v>
      </c>
      <c r="K71" s="116">
        <f t="shared" si="3"/>
        <v>-1250.1775713003153</v>
      </c>
      <c r="L71" s="595">
        <f>'звіт 03.19-03.24'!K71+'[9]побудинковий звіт'!L71+'[8]побудинковий звіт'!L71</f>
        <v>11185.533802818751</v>
      </c>
      <c r="M71" s="595">
        <f>'звіт 03.19-03.24'!L71+'[9]побудинковий звіт'!M71+'[8]побудинковий звіт'!M71</f>
        <v>10780.430644604961</v>
      </c>
      <c r="N71" s="116">
        <f t="shared" si="4"/>
        <v>-405.10315821378936</v>
      </c>
      <c r="O71" s="595">
        <f>'звіт 03.19-03.24'!N71+'[9]побудинковий звіт'!O71+'[8]побудинковий звіт'!O71</f>
        <v>34283.790015484919</v>
      </c>
      <c r="P71" s="595">
        <f>'звіт 03.19-03.24'!O71+'[9]побудинковий звіт'!P71+'[8]побудинковий звіт'!P71</f>
        <v>34297.208785268675</v>
      </c>
      <c r="Q71" s="116">
        <f t="shared" si="5"/>
        <v>13.418769783755124</v>
      </c>
      <c r="R71" s="595">
        <f>'звіт 03.19-03.24'!Q71+'[9]побудинковий звіт'!R71+'[8]побудинковий звіт'!R71</f>
        <v>8758.0067624964686</v>
      </c>
      <c r="S71" s="595">
        <f>'звіт 03.19-03.24'!R71+'[9]побудинковий звіт'!S71+'[8]побудинковий звіт'!S71</f>
        <v>8763.7398426866639</v>
      </c>
      <c r="T71" s="116">
        <f t="shared" si="6"/>
        <v>5.7330801901953237</v>
      </c>
      <c r="U71" s="595">
        <f>'звіт 03.19-03.24'!T71+'[9]побудинковий звіт'!U71+'[8]побудинковий звіт'!U71</f>
        <v>4910.2925639300611</v>
      </c>
      <c r="V71" s="595">
        <f>'звіт 03.19-03.24'!U71+'[9]побудинковий звіт'!V71+'[8]побудинковий звіт'!V71</f>
        <v>3752.6314430717412</v>
      </c>
      <c r="W71" s="116">
        <f t="shared" si="7"/>
        <v>-1157.6611208583199</v>
      </c>
      <c r="X71" s="595">
        <f>'звіт 03.19-03.24'!W71+'[9]побудинковий звіт'!X71+'[8]побудинковий звіт'!X71</f>
        <v>53524.524098412403</v>
      </c>
      <c r="Y71" s="595">
        <f>'звіт 03.19-03.24'!X71+'[9]побудинковий звіт'!Y71+'[8]побудинковий звіт'!Y71</f>
        <v>50986.021432261594</v>
      </c>
      <c r="Z71" s="116">
        <f t="shared" si="8"/>
        <v>-2538.5026661508091</v>
      </c>
      <c r="AA71" s="595">
        <f>'звіт 03.19-03.24'!Z71+'[9]побудинковий звіт'!AA71+'[8]побудинковий звіт'!AA71</f>
        <v>4167.0720000000001</v>
      </c>
      <c r="AB71" s="595">
        <f>'звіт 03.19-03.24'!AA71+'[9]побудинковий звіт'!AB71+'[8]побудинковий звіт'!AB71</f>
        <v>0</v>
      </c>
      <c r="AC71" s="116">
        <f t="shared" si="9"/>
        <v>-4167.0720000000001</v>
      </c>
      <c r="AD71" s="595">
        <f>'звіт 03.19-03.24'!AC71+'[9]побудинковий звіт'!AD71+'[8]побудинковий звіт'!AD71</f>
        <v>115767.42140847593</v>
      </c>
      <c r="AE71" s="595">
        <f>'звіт 03.19-03.24'!AD71+'[9]побудинковий звіт'!AE71+'[8]побудинковий звіт'!AE71</f>
        <v>126670.65450949826</v>
      </c>
      <c r="AF71" s="117">
        <f t="shared" si="10"/>
        <v>10903.233101022328</v>
      </c>
      <c r="AG71" s="91">
        <f t="shared" si="11"/>
        <v>305582.33393966348</v>
      </c>
      <c r="AH71" s="92">
        <f t="shared" si="11"/>
        <v>306986.20237413654</v>
      </c>
      <c r="AI71" s="116">
        <f t="shared" si="12"/>
        <v>1403.8684344730573</v>
      </c>
      <c r="AJ71" s="595">
        <f>'звіт 03.19-03.24'!AI71+'[9]побудинковий звіт'!AJ71+'[8]побудинковий звіт'!AJ71</f>
        <v>325705.23208258225</v>
      </c>
      <c r="AK71" s="595">
        <f>'звіт 03.19-03.24'!AJ71+'[9]побудинковий звіт'!AK71+'[8]побудинковий звіт'!AK71</f>
        <v>318633.50613037683</v>
      </c>
      <c r="AL71" s="116">
        <f t="shared" si="13"/>
        <v>-7071.7259522054228</v>
      </c>
      <c r="AM71" s="595">
        <f>'звіт 03.19-03.24'!AL71+'[9]побудинковий звіт'!AM71+'[8]побудинковий звіт'!AM71</f>
        <v>0</v>
      </c>
      <c r="AN71" s="595">
        <f>'звіт 03.19-03.24'!AM71+'[9]побудинковий звіт'!AN71+'[8]побудинковий звіт'!AN71</f>
        <v>1064.595849800311</v>
      </c>
      <c r="AO71" s="116">
        <f t="shared" si="14"/>
        <v>1064.595849800311</v>
      </c>
      <c r="AP71" s="595">
        <f>'звіт 03.19-03.24'!AO71+'[9]побудинковий звіт'!AP71+'[8]побудинковий звіт'!AP71</f>
        <v>21636.428104117516</v>
      </c>
      <c r="AQ71" s="595">
        <f>'звіт 03.19-03.24'!AP71+'[9]побудинковий звіт'!AQ71+'[8]побудинковий звіт'!AQ71</f>
        <v>21296.074030606742</v>
      </c>
      <c r="AR71" s="116">
        <f t="shared" si="15"/>
        <v>-340.35407351077447</v>
      </c>
      <c r="AS71" s="595">
        <f>'звіт 03.19-03.24'!AR71+'[9]побудинковий звіт'!AS71+'[8]побудинковий звіт'!AS71</f>
        <v>492447.12708459026</v>
      </c>
      <c r="AT71" s="595">
        <f>'звіт 03.19-03.24'!AS71+'[9]побудинковий звіт'!AT71+'[8]побудинковий звіт'!AT71</f>
        <v>535488.62157081615</v>
      </c>
      <c r="AU71" s="118">
        <f t="shared" si="16"/>
        <v>43041.494486225885</v>
      </c>
      <c r="AV71" s="595">
        <f>'звіт 03.19-03.24'!AU71+'[9]побудинковий звіт'!AV71+'[8]побудинковий звіт'!AV71</f>
        <v>13361.831789254469</v>
      </c>
      <c r="AW71" s="595">
        <f>'звіт 03.19-03.24'!AV71+'[9]побудинковий звіт'!AW71+'[8]побудинковий звіт'!AW71</f>
        <v>17843.795139184364</v>
      </c>
      <c r="AX71" s="94">
        <f t="shared" si="17"/>
        <v>4481.9633499298943</v>
      </c>
      <c r="AY71" s="595">
        <f>'звіт 03.19-03.24'!AX71+'[9]побудинковий звіт'!AY71+'[8]побудинковий звіт'!AY71</f>
        <v>13439.179756740488</v>
      </c>
      <c r="AZ71" s="595">
        <f>'звіт 03.19-03.24'!AY71+'[9]побудинковий звіт'!AZ71+'[8]побудинковий звіт'!AZ71</f>
        <v>373</v>
      </c>
      <c r="BA71" s="117">
        <f t="shared" si="18"/>
        <v>-13066.179756740488</v>
      </c>
      <c r="BB71" s="595">
        <f>'звіт 03.19-03.24'!BA71+'[9]побудинковий звіт'!BB71+'[8]побудинковий звіт'!BB71</f>
        <v>9887.4612654386492</v>
      </c>
      <c r="BC71" s="595">
        <f>'звіт 03.19-03.24'!BB71+'[9]побудинковий звіт'!BC71+'[8]побудинковий звіт'!BC71</f>
        <v>3866.4047037056398</v>
      </c>
      <c r="BD71" s="94">
        <f t="shared" si="19"/>
        <v>-6021.0565617330094</v>
      </c>
      <c r="BE71" s="595">
        <f>'звіт 03.19-03.24'!BD71+'[9]побудинковий звіт'!BE71+'[8]побудинковий звіт'!BE71</f>
        <v>13895.263208744931</v>
      </c>
      <c r="BF71" s="595">
        <f>'звіт 03.19-03.24'!BE71+'[9]побудинковий звіт'!BF71+'[8]побудинковий звіт'!BF71</f>
        <v>1435.2998569178499</v>
      </c>
      <c r="BG71" s="95">
        <f t="shared" si="20"/>
        <v>-12459.963351827082</v>
      </c>
      <c r="BH71" s="595">
        <f>'звіт 03.19-03.24'!BG71+'[9]побудинковий звіт'!BH71+'[8]побудинковий звіт'!BH71</f>
        <v>6865.2993677988052</v>
      </c>
      <c r="BI71" s="595">
        <f>'звіт 03.19-03.24'!BH71+'[9]побудинковий звіт'!BI71+'[8]побудинковий звіт'!BI71</f>
        <v>9308</v>
      </c>
      <c r="BJ71" s="94">
        <f t="shared" si="21"/>
        <v>2442.7006322011948</v>
      </c>
      <c r="BK71" s="595">
        <f>'звіт 03.19-03.24'!BJ71+'[9]побудинковий звіт'!BK71+'[8]побудинковий звіт'!BK71</f>
        <v>12616.821766951962</v>
      </c>
      <c r="BL71" s="595">
        <f>'звіт 03.19-03.24'!BK71+'[9]побудинковий звіт'!BL71+'[8]побудинковий звіт'!BL71</f>
        <v>9243.2934709791825</v>
      </c>
      <c r="BM71" s="95">
        <f t="shared" si="22"/>
        <v>-3373.5282959727792</v>
      </c>
      <c r="BN71" s="595">
        <f>'звіт 03.19-03.24'!BM71+'[9]побудинковий звіт'!BN71+'[8]побудинковий звіт'!BN71</f>
        <v>1671.8271301528173</v>
      </c>
      <c r="BO71" s="595">
        <f>'звіт 03.19-03.24'!BN71+'[9]побудинковий звіт'!BO71+'[8]побудинковий звіт'!BO71</f>
        <v>3007.0754013894007</v>
      </c>
      <c r="BP71" s="94">
        <f t="shared" si="23"/>
        <v>1335.2482712365834</v>
      </c>
      <c r="BQ71" s="91">
        <f t="shared" si="24"/>
        <v>71737.684285082127</v>
      </c>
      <c r="BR71" s="96">
        <f t="shared" si="24"/>
        <v>45076.868572176441</v>
      </c>
      <c r="BS71" s="94">
        <f t="shared" si="25"/>
        <v>-26660.815712905685</v>
      </c>
      <c r="BT71" s="595">
        <f>'звіт 03.19-03.24'!BS71+'[9]побудинковий звіт'!BT71+'[8]побудинковий звіт'!BT71</f>
        <v>228835.47133288532</v>
      </c>
      <c r="BU71" s="595">
        <f>'звіт 03.19-03.24'!BT71+'[9]побудинковий звіт'!BU71+'[8]побудинковий звіт'!BU71</f>
        <v>218631.46048777702</v>
      </c>
      <c r="BV71" s="116">
        <f t="shared" si="26"/>
        <v>-10204.010845108307</v>
      </c>
      <c r="BW71" s="595">
        <f>'звіт 03.19-03.24'!BV71+'[9]побудинковий звіт'!BW71+'[8]побудинковий звіт'!BW71</f>
        <v>266785.59782167728</v>
      </c>
      <c r="BX71" s="595">
        <f>'звіт 03.19-03.24'!BW71+'[9]побудинковий звіт'!BX71+'[8]побудинковий звіт'!BX71</f>
        <v>250613.51621510609</v>
      </c>
      <c r="BY71" s="116">
        <f t="shared" si="27"/>
        <v>-16172.081606571184</v>
      </c>
      <c r="BZ71" s="595">
        <f>'звіт 03.19-03.24'!BY71+'[9]побудинковий звіт'!BZ71+'[8]побудинковий звіт'!BZ71</f>
        <v>44261.505461144247</v>
      </c>
      <c r="CA71" s="595">
        <f>'звіт 03.19-03.24'!BZ71+'[9]побудинковий звіт'!CA71+'[8]побудинковий звіт'!CA71</f>
        <v>36548.610283523238</v>
      </c>
      <c r="CB71" s="116">
        <f t="shared" si="28"/>
        <v>-7712.8951776210088</v>
      </c>
      <c r="CC71" s="595">
        <f>'звіт 03.19-03.24'!CB71+'[9]побудинковий звіт'!CC71+'[8]побудинковий звіт'!CC71</f>
        <v>7931.9726241500703</v>
      </c>
      <c r="CD71" s="595">
        <f>'звіт 03.19-03.24'!CC71+'[9]побудинковий звіт'!CD71+'[8]побудинковий звіт'!CD71</f>
        <v>8050.0379838394256</v>
      </c>
      <c r="CE71" s="116">
        <f t="shared" si="29"/>
        <v>118.06535968935532</v>
      </c>
      <c r="CF71" s="595">
        <f>'звіт 03.19-03.24'!CE71+'[9]побудинковий звіт'!CF71+'[8]побудинковий звіт'!CF71</f>
        <v>972.62254053592699</v>
      </c>
      <c r="CG71" s="595">
        <f>'звіт 03.19-03.24'!CF71+'[9]побудинковий звіт'!CG71+'[8]побудинковий звіт'!CG71</f>
        <v>0</v>
      </c>
      <c r="CH71" s="116">
        <f t="shared" si="30"/>
        <v>-972.62254053592699</v>
      </c>
      <c r="CI71" s="595">
        <f>'звіт 03.19-03.24'!CH71+'[9]побудинковий звіт'!CI71+'[8]побудинковий звіт'!CI71</f>
        <v>15347.268136074488</v>
      </c>
      <c r="CJ71" s="595">
        <f>'звіт 03.19-03.24'!CI71+'[9]побудинковий звіт'!CJ71+'[8]побудинковий звіт'!CJ71</f>
        <v>9884.5189705990269</v>
      </c>
      <c r="CK71" s="116">
        <f t="shared" si="31"/>
        <v>-5462.7491654754613</v>
      </c>
      <c r="CL71" s="595">
        <f>'звіт 03.19-03.24'!CK71+'[9]побудинковий звіт'!CL71+'[8]побудинковий звіт'!CL71</f>
        <v>63123.827304425497</v>
      </c>
      <c r="CM71" s="595">
        <f>'звіт 03.19-03.24'!CL71+'[9]побудинковий звіт'!CM71+'[8]побудинковий звіт'!CM71</f>
        <v>71615.716963950428</v>
      </c>
      <c r="CN71" s="116">
        <f t="shared" si="32"/>
        <v>8491.8896595249316</v>
      </c>
      <c r="CO71" s="88">
        <f t="shared" si="33"/>
        <v>78471.095440499979</v>
      </c>
      <c r="CP71" s="96">
        <f t="shared" si="33"/>
        <v>81500.235934549448</v>
      </c>
      <c r="CQ71" s="116">
        <f t="shared" si="34"/>
        <v>3029.1404940494685</v>
      </c>
      <c r="CR71" s="119">
        <f t="shared" si="45"/>
        <v>1844367.0707169285</v>
      </c>
      <c r="CS71" s="96">
        <f t="shared" si="45"/>
        <v>1823889.7294327081</v>
      </c>
      <c r="CT71" s="116">
        <f t="shared" si="35"/>
        <v>-20477.34128422034</v>
      </c>
      <c r="CU71" s="91">
        <f t="shared" si="36"/>
        <v>2213240.4848603141</v>
      </c>
      <c r="CV71" s="98">
        <f t="shared" si="36"/>
        <v>2188667.6753192497</v>
      </c>
      <c r="CW71" s="117">
        <f t="shared" si="37"/>
        <v>-24572.809541064315</v>
      </c>
      <c r="CX71" s="595">
        <f>'звіт 03.19-03.24'!CW71+'[9]побудинковий звіт'!CX71+'[8]побудинковий звіт'!CX71</f>
        <v>68053.321209674657</v>
      </c>
      <c r="CY71" s="595">
        <f>'звіт 03.19-03.24'!CX71+'[9]побудинковий звіт'!CY71+'[8]побудинковий звіт'!CY71</f>
        <v>92626.130750739016</v>
      </c>
      <c r="CZ71" s="116">
        <f t="shared" si="38"/>
        <v>24572.809541064358</v>
      </c>
      <c r="DA71" s="99">
        <f>'[8]побудинковий звіт'!DA71</f>
        <v>-24572.809541064446</v>
      </c>
      <c r="DB71" s="8">
        <v>3</v>
      </c>
      <c r="DC71" s="365">
        <f>'[8]побудинковий звіт'!DC71</f>
        <v>82680.600000000006</v>
      </c>
      <c r="DD71" s="365">
        <f>'[8]побудинковий звіт'!DD71</f>
        <v>0</v>
      </c>
      <c r="DE71" s="365">
        <f>'[8]побудинковий звіт'!DE71</f>
        <v>44296.69</v>
      </c>
      <c r="DF71" s="365">
        <f>'[8]побудинковий звіт'!DF71</f>
        <v>0</v>
      </c>
      <c r="DG71" s="101">
        <v>-21142.909870603005</v>
      </c>
      <c r="DH71" s="296">
        <v>9</v>
      </c>
      <c r="DI71" s="103">
        <f>'[8]побудинковий звіт'!DK71</f>
        <v>7.3672550525177831</v>
      </c>
      <c r="DJ71" s="103">
        <f>'[8]побудинковий звіт'!DL71</f>
        <v>10.277106745303948</v>
      </c>
      <c r="DK71" s="103">
        <f>'[8]побудинковий звіт'!DM71</f>
        <v>6.0206507439166961</v>
      </c>
      <c r="DL71" s="104">
        <f>DI71*G71+(F71-G71)*DJ71</f>
        <v>38371.058420401983</v>
      </c>
      <c r="DM71" s="104">
        <f>DK71*H71</f>
        <v>0</v>
      </c>
      <c r="DN71" s="105">
        <f t="shared" si="39"/>
        <v>38371.058420401983</v>
      </c>
      <c r="DO71" s="2"/>
      <c r="DP71" s="104">
        <f>'[10]побудинковий звіт'!DR71</f>
        <v>38370.639999999999</v>
      </c>
      <c r="DQ71" s="104">
        <f>'[10]побудинковий звіт'!DS71</f>
        <v>0</v>
      </c>
      <c r="DR71" s="104">
        <f t="shared" si="40"/>
        <v>38370.639999999999</v>
      </c>
      <c r="DS71" s="106"/>
      <c r="DT71" s="104"/>
      <c r="DU71" s="479">
        <f>'звіт 03.19-03.24'!DV71+'[9]побудинковий звіт'!DW71+'[8]побудинковий звіт'!DW71</f>
        <v>5999.8799999999992</v>
      </c>
      <c r="DV71" s="2">
        <f>'[9]побудинковий звіт'!DX71+'[8]побудинковий звіт'!DX71</f>
        <v>0</v>
      </c>
      <c r="DW71" s="77">
        <f t="shared" si="41"/>
        <v>677021.77364360692</v>
      </c>
      <c r="DX71" s="77">
        <f t="shared" si="42"/>
        <v>696678.58817159105</v>
      </c>
      <c r="DY71" s="427">
        <f t="shared" si="43"/>
        <v>44296.69</v>
      </c>
      <c r="DZ71" s="161">
        <f>'[10]побудинковий звіт'!DY71</f>
        <v>12951.683641852887</v>
      </c>
      <c r="EB71" s="110">
        <v>25832</v>
      </c>
      <c r="EC71" s="111">
        <f t="shared" si="44"/>
        <v>4689.0901293969946</v>
      </c>
      <c r="EE71" s="112">
        <v>-44332.988492224846</v>
      </c>
      <c r="EG71" s="99">
        <v>-33920.68383819169</v>
      </c>
    </row>
    <row r="72" spans="1:137" ht="19.95" customHeight="1" x14ac:dyDescent="0.3">
      <c r="A72" s="81">
        <v>150000984</v>
      </c>
      <c r="B72" s="82" t="s">
        <v>150</v>
      </c>
      <c r="C72" s="114" t="s">
        <v>151</v>
      </c>
      <c r="D72" s="114" t="s">
        <v>151</v>
      </c>
      <c r="E72" s="84">
        <f t="shared" si="2"/>
        <v>9797.7000000000007</v>
      </c>
      <c r="F72" s="597">
        <f>'[8]побудинковий звіт'!F72</f>
        <v>9797.7000000000007</v>
      </c>
      <c r="G72" s="104">
        <f>'[8]побудинковий звіт'!G72</f>
        <v>1089.02</v>
      </c>
      <c r="H72" s="598">
        <f>'[8]побудинковий звіт'!H72</f>
        <v>0</v>
      </c>
      <c r="I72" s="595">
        <f>'звіт 03.19-03.24'!H72+'[9]побудинковий звіт'!I72+'[8]побудинковий звіт'!I72</f>
        <v>179924.29749200822</v>
      </c>
      <c r="J72" s="595">
        <f>'звіт 03.19-03.24'!I72+'[9]побудинковий звіт'!J72+'[8]побудинковий звіт'!J72</f>
        <v>175803.8520022186</v>
      </c>
      <c r="K72" s="116">
        <f t="shared" si="3"/>
        <v>-4120.4454897896212</v>
      </c>
      <c r="L72" s="595">
        <f>'звіт 03.19-03.24'!K72+'[9]побудинковий звіт'!L72+'[8]побудинковий звіт'!L72</f>
        <v>29717.261605558255</v>
      </c>
      <c r="M72" s="595">
        <f>'звіт 03.19-03.24'!L72+'[9]побудинковий звіт'!M72+'[8]побудинковий звіт'!M72</f>
        <v>28565.83809472292</v>
      </c>
      <c r="N72" s="116">
        <f t="shared" si="4"/>
        <v>-1151.423510835335</v>
      </c>
      <c r="O72" s="595">
        <f>'звіт 03.19-03.24'!N72+'[9]побудинковий звіт'!O72+'[8]побудинковий звіт'!O72</f>
        <v>85882.843251511207</v>
      </c>
      <c r="P72" s="595">
        <f>'звіт 03.19-03.24'!O72+'[9]побудинковий звіт'!P72+'[8]побудинковий звіт'!P72</f>
        <v>85907.040939134022</v>
      </c>
      <c r="Q72" s="116">
        <f t="shared" si="5"/>
        <v>24.197687622814556</v>
      </c>
      <c r="R72" s="595">
        <f>'звіт 03.19-03.24'!Q72+'[9]побудинковий звіт'!R72+'[8]побудинковий звіт'!R72</f>
        <v>20324.214129897333</v>
      </c>
      <c r="S72" s="595">
        <f>'звіт 03.19-03.24'!R72+'[9]побудинковий звіт'!S72+'[8]побудинковий звіт'!S72</f>
        <v>20323.124037468577</v>
      </c>
      <c r="T72" s="116">
        <f t="shared" si="6"/>
        <v>-1.0900924287561793</v>
      </c>
      <c r="U72" s="595">
        <f>'звіт 03.19-03.24'!T72+'[9]побудинковий звіт'!U72+'[8]побудинковий звіт'!U72</f>
        <v>7366.1997952372449</v>
      </c>
      <c r="V72" s="595">
        <f>'звіт 03.19-03.24'!U72+'[9]побудинковий звіт'!V72+'[8]побудинковий звіт'!V72</f>
        <v>5583.8105043066225</v>
      </c>
      <c r="W72" s="116">
        <f t="shared" si="7"/>
        <v>-1782.3892909306223</v>
      </c>
      <c r="X72" s="595">
        <f>'звіт 03.19-03.24'!W72+'[9]побудинковий звіт'!X72+'[8]побудинковий звіт'!X72</f>
        <v>102767.36540787818</v>
      </c>
      <c r="Y72" s="595">
        <f>'звіт 03.19-03.24'!X72+'[9]побудинковий звіт'!Y72+'[8]побудинковий звіт'!Y72</f>
        <v>98664.422596695702</v>
      </c>
      <c r="Z72" s="116">
        <f t="shared" si="8"/>
        <v>-4102.9428111824818</v>
      </c>
      <c r="AA72" s="595">
        <f>'звіт 03.19-03.24'!Z72+'[9]побудинковий звіт'!AA72+'[8]побудинковий звіт'!AA72</f>
        <v>10571.839199999999</v>
      </c>
      <c r="AB72" s="595">
        <f>'звіт 03.19-03.24'!AA72+'[9]побудинковий звіт'!AB72+'[8]побудинковий звіт'!AB72</f>
        <v>0</v>
      </c>
      <c r="AC72" s="116">
        <f t="shared" si="9"/>
        <v>-10571.839199999999</v>
      </c>
      <c r="AD72" s="595">
        <f>'звіт 03.19-03.24'!AC72+'[9]побудинковий звіт'!AD72+'[8]побудинковий звіт'!AD72</f>
        <v>293744.0563370398</v>
      </c>
      <c r="AE72" s="595">
        <f>'звіт 03.19-03.24'!AD72+'[9]побудинковий звіт'!AE72+'[8]побудинковий звіт'!AE72</f>
        <v>321407.85912858573</v>
      </c>
      <c r="AF72" s="117">
        <f t="shared" si="10"/>
        <v>27663.802791545924</v>
      </c>
      <c r="AG72" s="91">
        <f t="shared" si="11"/>
        <v>730298.07721913024</v>
      </c>
      <c r="AH72" s="92">
        <f t="shared" si="11"/>
        <v>736255.94730313215</v>
      </c>
      <c r="AI72" s="116">
        <f t="shared" si="12"/>
        <v>5957.8700840019155</v>
      </c>
      <c r="AJ72" s="595">
        <f>'звіт 03.19-03.24'!AI72+'[9]побудинковий звіт'!AJ72+'[8]побудинковий звіт'!AJ72</f>
        <v>334857.84376531892</v>
      </c>
      <c r="AK72" s="595">
        <f>'звіт 03.19-03.24'!AJ72+'[9]побудинковий звіт'!AK72+'[8]побудинковий звіт'!AK72</f>
        <v>333841.89148557297</v>
      </c>
      <c r="AL72" s="116">
        <f t="shared" si="13"/>
        <v>-1015.9522797459504</v>
      </c>
      <c r="AM72" s="595">
        <f>'звіт 03.19-03.24'!AL72+'[9]побудинковий звіт'!AM72+'[8]побудинковий звіт'!AM72</f>
        <v>12836.029731942814</v>
      </c>
      <c r="AN72" s="595">
        <f>'звіт 03.19-03.24'!AM72+'[9]побудинковий звіт'!AN72+'[8]побудинковий звіт'!AN72</f>
        <v>15736.752271515466</v>
      </c>
      <c r="AO72" s="116">
        <f t="shared" si="14"/>
        <v>2900.7225395726527</v>
      </c>
      <c r="AP72" s="595">
        <f>'звіт 03.19-03.24'!AO72+'[9]побудинковий звіт'!AP72+'[8]побудинковий звіт'!AP72</f>
        <v>49690.341421672558</v>
      </c>
      <c r="AQ72" s="595">
        <f>'звіт 03.19-03.24'!AP72+'[9]побудинковий звіт'!AQ72+'[8]побудинковий звіт'!AQ72</f>
        <v>53359.089411760666</v>
      </c>
      <c r="AR72" s="116">
        <f t="shared" si="15"/>
        <v>3668.7479900881081</v>
      </c>
      <c r="AS72" s="595">
        <f>'звіт 03.19-03.24'!AR72+'[9]побудинковий звіт'!AS72+'[8]побудинковий звіт'!AS72</f>
        <v>1136155.8132386403</v>
      </c>
      <c r="AT72" s="595">
        <f>'звіт 03.19-03.24'!AS72+'[9]побудинковий звіт'!AT72+'[8]побудинковий звіт'!AT72</f>
        <v>1035963.7925407366</v>
      </c>
      <c r="AU72" s="118">
        <f t="shared" si="16"/>
        <v>-100192.0206979037</v>
      </c>
      <c r="AV72" s="595">
        <f>'звіт 03.19-03.24'!AU72+'[9]побудинковий звіт'!AV72+'[8]побудинковий звіт'!AV72</f>
        <v>38156.491791804816</v>
      </c>
      <c r="AW72" s="595">
        <f>'звіт 03.19-03.24'!AV72+'[9]побудинковий звіт'!AW72+'[8]побудинковий звіт'!AW72</f>
        <v>76319.782768236502</v>
      </c>
      <c r="AX72" s="94">
        <f t="shared" si="17"/>
        <v>38163.290976431686</v>
      </c>
      <c r="AY72" s="595">
        <f>'звіт 03.19-03.24'!AX72+'[9]побудинковий звіт'!AY72+'[8]побудинковий звіт'!AY72</f>
        <v>40693.072055259428</v>
      </c>
      <c r="AZ72" s="595">
        <f>'звіт 03.19-03.24'!AY72+'[9]побудинковий звіт'!AZ72+'[8]побудинковий звіт'!AZ72</f>
        <v>5865</v>
      </c>
      <c r="BA72" s="117">
        <f t="shared" si="18"/>
        <v>-34828.072055259428</v>
      </c>
      <c r="BB72" s="595">
        <f>'звіт 03.19-03.24'!BA72+'[9]побудинковий звіт'!BB72+'[8]побудинковий звіт'!BB72</f>
        <v>37584.830574776439</v>
      </c>
      <c r="BC72" s="595">
        <f>'звіт 03.19-03.24'!BB72+'[9]побудинковий звіт'!BC72+'[8]побудинковий звіт'!BC72</f>
        <v>23518.482388821798</v>
      </c>
      <c r="BD72" s="94">
        <f t="shared" si="19"/>
        <v>-14066.348185954641</v>
      </c>
      <c r="BE72" s="595">
        <f>'звіт 03.19-03.24'!BD72+'[9]побудинковий звіт'!BE72+'[8]побудинковий звіт'!BE72</f>
        <v>34486.611081709605</v>
      </c>
      <c r="BF72" s="595">
        <f>'звіт 03.19-03.24'!BE72+'[9]побудинковий звіт'!BF72+'[8]побудинковий звіт'!BF72</f>
        <v>7671</v>
      </c>
      <c r="BG72" s="95">
        <f t="shared" si="20"/>
        <v>-26815.611081709605</v>
      </c>
      <c r="BH72" s="595">
        <f>'звіт 03.19-03.24'!BG72+'[9]побудинковий звіт'!BH72+'[8]побудинковий звіт'!BH72</f>
        <v>11458.82183326712</v>
      </c>
      <c r="BI72" s="595">
        <f>'звіт 03.19-03.24'!BH72+'[9]побудинковий звіт'!BI72+'[8]побудинковий звіт'!BI72</f>
        <v>22188</v>
      </c>
      <c r="BJ72" s="94">
        <f t="shared" si="21"/>
        <v>10729.17816673288</v>
      </c>
      <c r="BK72" s="595">
        <f>'звіт 03.19-03.24'!BJ72+'[9]побудинковий звіт'!BK72+'[8]побудинковий звіт'!BK72</f>
        <v>33049.850430112732</v>
      </c>
      <c r="BL72" s="595">
        <f>'звіт 03.19-03.24'!BK72+'[9]побудинковий звіт'!BL72+'[8]побудинковий звіт'!BL72</f>
        <v>24060.494977276587</v>
      </c>
      <c r="BM72" s="95">
        <f t="shared" si="22"/>
        <v>-8989.3554528361456</v>
      </c>
      <c r="BN72" s="595">
        <f>'звіт 03.19-03.24'!BM72+'[9]побудинковий звіт'!BN72+'[8]побудинковий звіт'!BN72</f>
        <v>3745.56327776743</v>
      </c>
      <c r="BO72" s="595">
        <f>'звіт 03.19-03.24'!BN72+'[9]побудинковий звіт'!BO72+'[8]побудинковий звіт'!BO72</f>
        <v>18412.818962083449</v>
      </c>
      <c r="BP72" s="94">
        <f t="shared" si="23"/>
        <v>14667.25568431602</v>
      </c>
      <c r="BQ72" s="91">
        <f t="shared" si="24"/>
        <v>199175.24104469756</v>
      </c>
      <c r="BR72" s="96">
        <f t="shared" si="24"/>
        <v>178035.57909641837</v>
      </c>
      <c r="BS72" s="94">
        <f t="shared" si="25"/>
        <v>-21139.661948279187</v>
      </c>
      <c r="BT72" s="595">
        <f>'звіт 03.19-03.24'!BS72+'[9]побудинковий звіт'!BT72+'[8]побудинковий звіт'!BT72</f>
        <v>600834.85616267601</v>
      </c>
      <c r="BU72" s="595">
        <f>'звіт 03.19-03.24'!BT72+'[9]побудинковий звіт'!BU72+'[8]побудинковий звіт'!BU72</f>
        <v>567799.02500407875</v>
      </c>
      <c r="BV72" s="116">
        <f t="shared" si="26"/>
        <v>-33035.831158597255</v>
      </c>
      <c r="BW72" s="595">
        <f>'звіт 03.19-03.24'!BV72+'[9]побудинковий звіт'!BW72+'[8]побудинковий звіт'!BW72</f>
        <v>432876.32773101894</v>
      </c>
      <c r="BX72" s="595">
        <f>'звіт 03.19-03.24'!BW72+'[9]побудинковий звіт'!BX72+'[8]побудинковий звіт'!BX72</f>
        <v>428017.10063367069</v>
      </c>
      <c r="BY72" s="116">
        <f t="shared" si="27"/>
        <v>-4859.2270973482518</v>
      </c>
      <c r="BZ72" s="595">
        <f>'звіт 03.19-03.24'!BY72+'[9]побудинковий звіт'!BZ72+'[8]побудинковий звіт'!BZ72</f>
        <v>86096.510317777283</v>
      </c>
      <c r="CA72" s="595">
        <f>'звіт 03.19-03.24'!BZ72+'[9]побудинковий звіт'!CA72+'[8]побудинковий звіт'!CA72</f>
        <v>93694.903179808374</v>
      </c>
      <c r="CB72" s="116">
        <f t="shared" si="28"/>
        <v>7598.3928620310908</v>
      </c>
      <c r="CC72" s="595">
        <f>'звіт 03.19-03.24'!CB72+'[9]побудинковий звіт'!CC72+'[8]побудинковий звіт'!CC72</f>
        <v>15523.261817789078</v>
      </c>
      <c r="CD72" s="595">
        <f>'звіт 03.19-03.24'!CC72+'[9]побудинковий звіт'!CD72+'[8]побудинковий звіт'!CD72</f>
        <v>15765.836955574399</v>
      </c>
      <c r="CE72" s="116">
        <f t="shared" si="29"/>
        <v>242.5751377853212</v>
      </c>
      <c r="CF72" s="595">
        <f>'звіт 03.19-03.24'!CE72+'[9]побудинковий звіт'!CF72+'[8]побудинковий звіт'!CF72</f>
        <v>1904.8616198072161</v>
      </c>
      <c r="CG72" s="595">
        <f>'звіт 03.19-03.24'!CF72+'[9]побудинковий звіт'!CG72+'[8]побудинковий звіт'!CG72</f>
        <v>551.51470583821333</v>
      </c>
      <c r="CH72" s="116">
        <f t="shared" si="30"/>
        <v>-1353.3469139690028</v>
      </c>
      <c r="CI72" s="595">
        <f>'звіт 03.19-03.24'!CH72+'[9]побудинковий звіт'!CI72+'[8]побудинковий звіт'!CI72</f>
        <v>326295.24134066654</v>
      </c>
      <c r="CJ72" s="595">
        <f>'звіт 03.19-03.24'!CI72+'[9]побудинковий звіт'!CJ72+'[8]побудинковий звіт'!CJ72</f>
        <v>243346.25334307505</v>
      </c>
      <c r="CK72" s="116">
        <f t="shared" si="31"/>
        <v>-82948.987997591496</v>
      </c>
      <c r="CL72" s="595">
        <f>'звіт 03.19-03.24'!CK72+'[9]побудинковий звіт'!CL72+'[8]побудинковий звіт'!CL72</f>
        <v>181864.77358567365</v>
      </c>
      <c r="CM72" s="595">
        <f>'звіт 03.19-03.24'!CL72+'[9]побудинковий звіт'!CM72+'[8]побудинковий звіт'!CM72</f>
        <v>196315.07886888721</v>
      </c>
      <c r="CN72" s="116">
        <f t="shared" si="32"/>
        <v>14450.305283213558</v>
      </c>
      <c r="CO72" s="88">
        <f t="shared" si="33"/>
        <v>508160.0149263402</v>
      </c>
      <c r="CP72" s="96">
        <f t="shared" si="33"/>
        <v>439661.33221196226</v>
      </c>
      <c r="CQ72" s="116">
        <f t="shared" si="34"/>
        <v>-68498.682714377937</v>
      </c>
      <c r="CR72" s="119">
        <f t="shared" si="45"/>
        <v>4108409.1789968107</v>
      </c>
      <c r="CS72" s="96">
        <f t="shared" si="45"/>
        <v>3898682.7648000689</v>
      </c>
      <c r="CT72" s="116">
        <f t="shared" si="35"/>
        <v>-209726.41419674177</v>
      </c>
      <c r="CU72" s="91">
        <f t="shared" si="36"/>
        <v>4930091.0147961723</v>
      </c>
      <c r="CV72" s="98">
        <f t="shared" si="36"/>
        <v>4678419.3177600829</v>
      </c>
      <c r="CW72" s="117">
        <f t="shared" si="37"/>
        <v>-251671.69703608938</v>
      </c>
      <c r="CX72" s="595">
        <f>'звіт 03.19-03.24'!CW72+'[9]побудинковий звіт'!CX72+'[8]побудинковий звіт'!CX72</f>
        <v>188605.05668796663</v>
      </c>
      <c r="CY72" s="595">
        <f>'звіт 03.19-03.24'!CX72+'[9]побудинковий звіт'!CY72+'[8]побудинковий звіт'!CY72</f>
        <v>440276.75372405769</v>
      </c>
      <c r="CZ72" s="116">
        <f t="shared" si="38"/>
        <v>251671.69703609106</v>
      </c>
      <c r="DA72" s="99">
        <f>'[8]побудинковий звіт'!DA72</f>
        <v>-251671.69703609089</v>
      </c>
      <c r="DB72" s="8">
        <v>3</v>
      </c>
      <c r="DC72" s="365">
        <f>'[8]побудинковий звіт'!DC72</f>
        <v>176785.5</v>
      </c>
      <c r="DD72" s="365">
        <f>'[8]побудинковий звіт'!DD72</f>
        <v>0</v>
      </c>
      <c r="DE72" s="365">
        <f>'[8]побудинковий звіт'!DE72</f>
        <v>90482.54</v>
      </c>
      <c r="DF72" s="365">
        <f>'[8]побудинковий звіт'!DF72</f>
        <v>0</v>
      </c>
      <c r="DG72" s="101">
        <v>-185554.78497965727</v>
      </c>
      <c r="DH72" s="296">
        <v>9</v>
      </c>
      <c r="DI72" s="103">
        <f>'[8]побудинковий звіт'!DK72</f>
        <v>7.5290886967012991</v>
      </c>
      <c r="DJ72" s="103">
        <f>'[8]побудинковий звіт'!DL72</f>
        <v>8.9570198188400258</v>
      </c>
      <c r="DK72" s="103">
        <f>'[8]побудинковий звіт'!DM72</f>
        <v>6.6774975500134621</v>
      </c>
      <c r="DL72" s="104">
        <f>DI72*G72+(F72-G72)*DJ72</f>
        <v>86203.147528417408</v>
      </c>
      <c r="DM72" s="104">
        <f>DK72*H72</f>
        <v>0</v>
      </c>
      <c r="DN72" s="105">
        <f t="shared" si="39"/>
        <v>86203.147528417408</v>
      </c>
      <c r="DO72" s="2"/>
      <c r="DP72" s="104">
        <f>'[10]побудинковий звіт'!DR72</f>
        <v>86271.61</v>
      </c>
      <c r="DQ72" s="104">
        <f>'[10]побудинковий звіт'!DS72</f>
        <v>0</v>
      </c>
      <c r="DR72" s="104">
        <f t="shared" si="40"/>
        <v>86271.61</v>
      </c>
      <c r="DS72" s="106"/>
      <c r="DT72" s="104"/>
      <c r="DU72" s="479">
        <f>'звіт 03.19-03.24'!DV72+'[9]побудинковий звіт'!DW72+'[8]побудинковий звіт'!DW72</f>
        <v>12566.04</v>
      </c>
      <c r="DV72" s="2">
        <f>'[9]побудинковий звіт'!DX72+'[8]побудинковий звіт'!DX72</f>
        <v>0</v>
      </c>
      <c r="DW72" s="77">
        <f t="shared" si="41"/>
        <v>1602397.2651400054</v>
      </c>
      <c r="DX72" s="77">
        <f t="shared" si="42"/>
        <v>1456799.245964586</v>
      </c>
      <c r="DY72" s="427">
        <f t="shared" si="43"/>
        <v>90482.54</v>
      </c>
      <c r="DZ72" s="161">
        <f>'[10]побудинковий звіт'!DY72</f>
        <v>30114.501438253083</v>
      </c>
      <c r="EB72" s="110">
        <v>132271</v>
      </c>
      <c r="EC72" s="111">
        <f t="shared" si="44"/>
        <v>-53283.78497965727</v>
      </c>
      <c r="EE72" s="112">
        <v>-283436.91141545726</v>
      </c>
      <c r="EG72" s="99">
        <v>-212126.54681382701</v>
      </c>
    </row>
    <row r="73" spans="1:137" ht="19.95" customHeight="1" x14ac:dyDescent="0.3">
      <c r="A73" s="81">
        <v>150000986</v>
      </c>
      <c r="B73" s="82" t="s">
        <v>152</v>
      </c>
      <c r="C73" s="114" t="s">
        <v>153</v>
      </c>
      <c r="D73" s="114" t="s">
        <v>153</v>
      </c>
      <c r="E73" s="84">
        <f t="shared" ref="E73:E136" si="54">F73+H73</f>
        <v>6582.6</v>
      </c>
      <c r="F73" s="597">
        <f>'[8]побудинковий звіт'!F73</f>
        <v>6582.6</v>
      </c>
      <c r="G73" s="104">
        <f>'[8]побудинковий звіт'!G73</f>
        <v>729.6</v>
      </c>
      <c r="H73" s="598">
        <f>'[8]побудинковий звіт'!H73</f>
        <v>0</v>
      </c>
      <c r="I73" s="595">
        <f>'звіт 03.19-03.24'!H73+'[9]побудинковий звіт'!I73+'[8]побудинковий звіт'!I73</f>
        <v>118548.08385703163</v>
      </c>
      <c r="J73" s="595">
        <f>'звіт 03.19-03.24'!I73+'[9]побудинковий звіт'!J73+'[8]побудинковий звіт'!J73</f>
        <v>116053.96813691457</v>
      </c>
      <c r="K73" s="116">
        <f t="shared" ref="K73:K136" si="55">J73-I73</f>
        <v>-2494.1157201170572</v>
      </c>
      <c r="L73" s="595">
        <f>'звіт 03.19-03.24'!K73+'[9]побудинковий звіт'!L73+'[8]побудинковий звіт'!L73</f>
        <v>19867.479103958896</v>
      </c>
      <c r="M73" s="595">
        <f>'звіт 03.19-03.24'!L73+'[9]побудинковий звіт'!M73+'[8]побудинковий звіт'!M73</f>
        <v>19135.062839612216</v>
      </c>
      <c r="N73" s="116">
        <f t="shared" ref="N73:N136" si="56">M73-L73</f>
        <v>-732.41626434668069</v>
      </c>
      <c r="O73" s="595">
        <f>'звіт 03.19-03.24'!N73+'[9]побудинковий звіт'!O73+'[8]побудинковий звіт'!O73</f>
        <v>58122.129540948743</v>
      </c>
      <c r="P73" s="595">
        <f>'звіт 03.19-03.24'!O73+'[9]побудинковий звіт'!P73+'[8]побудинковий звіт'!P73</f>
        <v>58146.496427233586</v>
      </c>
      <c r="Q73" s="116">
        <f t="shared" ref="Q73:Q136" si="57">P73-O73</f>
        <v>24.366886284842622</v>
      </c>
      <c r="R73" s="595">
        <f>'звіт 03.19-03.24'!Q73+'[9]побудинковий звіт'!R73+'[8]побудинковий звіт'!R73</f>
        <v>13677.696652161609</v>
      </c>
      <c r="S73" s="595">
        <f>'звіт 03.19-03.24'!R73+'[9]побудинковий звіт'!S73+'[8]побудинковий звіт'!S73</f>
        <v>13680.900033279288</v>
      </c>
      <c r="T73" s="116">
        <f t="shared" ref="T73:T136" si="58">S73-R73</f>
        <v>3.2033811176788731</v>
      </c>
      <c r="U73" s="595">
        <f>'звіт 03.19-03.24'!T73+'[9]побудинковий звіт'!U73+'[8]побудинковий звіт'!U73</f>
        <v>4910.2925639300611</v>
      </c>
      <c r="V73" s="595">
        <f>'звіт 03.19-03.24'!U73+'[9]побудинковий звіт'!V73+'[8]побудинковий звіт'!V73</f>
        <v>3895.1257325803181</v>
      </c>
      <c r="W73" s="116">
        <f t="shared" ref="W73:W136" si="59">V73-U73</f>
        <v>-1015.166831349743</v>
      </c>
      <c r="X73" s="595">
        <f>'звіт 03.19-03.24'!W73+'[9]побудинковий звіт'!X73+'[8]побудинковий звіт'!X73</f>
        <v>63012.749879536379</v>
      </c>
      <c r="Y73" s="595">
        <f>'звіт 03.19-03.24'!X73+'[9]побудинковий звіт'!Y73+'[8]побудинковий звіт'!Y73</f>
        <v>67174.859637595873</v>
      </c>
      <c r="Z73" s="116">
        <f t="shared" ref="Z73:Z136" si="60">Y73-X73</f>
        <v>4162.1097580594942</v>
      </c>
      <c r="AA73" s="595">
        <f>'звіт 03.19-03.24'!Z73+'[9]побудинковий звіт'!AA73+'[8]побудинковий звіт'!AA73</f>
        <v>7111.4759999999987</v>
      </c>
      <c r="AB73" s="595">
        <f>'звіт 03.19-03.24'!AA73+'[9]побудинковий звіт'!AB73+'[8]побудинковий звіт'!AB73</f>
        <v>0</v>
      </c>
      <c r="AC73" s="116">
        <f t="shared" ref="AC73:AC136" si="61">AB73-AA73</f>
        <v>-7111.4759999999987</v>
      </c>
      <c r="AD73" s="595">
        <f>'звіт 03.19-03.24'!AC73+'[9]побудинковий звіт'!AD73+'[8]побудинковий звіт'!AD73</f>
        <v>197506.50373513182</v>
      </c>
      <c r="AE73" s="595">
        <f>'звіт 03.19-03.24'!AD73+'[9]побудинковий звіт'!AE73+'[8]побудинковий звіт'!AE73</f>
        <v>216111.54849308124</v>
      </c>
      <c r="AF73" s="117">
        <f t="shared" ref="AF73:AF136" si="62">AE73-AD73</f>
        <v>18605.044757949421</v>
      </c>
      <c r="AG73" s="91">
        <f t="shared" ref="AG73:AH136" si="63">I73+L73+O73+R73+U73+X73+AA73+AD73</f>
        <v>482756.41133269918</v>
      </c>
      <c r="AH73" s="92">
        <f t="shared" si="63"/>
        <v>494197.96130029712</v>
      </c>
      <c r="AI73" s="116">
        <f t="shared" ref="AI73:AI136" si="64">AH73-AG73</f>
        <v>11441.549967597937</v>
      </c>
      <c r="AJ73" s="595">
        <f>'звіт 03.19-03.24'!AI73+'[9]побудинковий звіт'!AJ73+'[8]побудинковий звіт'!AJ73</f>
        <v>164902.00995148448</v>
      </c>
      <c r="AK73" s="595">
        <f>'звіт 03.19-03.24'!AJ73+'[9]побудинковий звіт'!AK73+'[8]побудинковий звіт'!AK73</f>
        <v>164632.38465618432</v>
      </c>
      <c r="AL73" s="116">
        <f t="shared" ref="AL73:AL136" si="65">AK73-AJ73</f>
        <v>-269.62529530015308</v>
      </c>
      <c r="AM73" s="595">
        <f>'звіт 03.19-03.24'!AL73+'[9]побудинковий звіт'!AM73+'[8]побудинковий звіт'!AM73</f>
        <v>12340.083740452845</v>
      </c>
      <c r="AN73" s="595">
        <f>'звіт 03.19-03.24'!AM73+'[9]побудинковий звіт'!AN73+'[8]побудинковий звіт'!AN73</f>
        <v>10920.83119228611</v>
      </c>
      <c r="AO73" s="116">
        <f t="shared" ref="AO73:AO136" si="66">AN73-AM73</f>
        <v>-1419.2525481667344</v>
      </c>
      <c r="AP73" s="595">
        <f>'звіт 03.19-03.24'!AO73+'[9]побудинковий звіт'!AP73+'[8]побудинковий звіт'!AP73</f>
        <v>33331.349050565848</v>
      </c>
      <c r="AQ73" s="595">
        <f>'звіт 03.19-03.24'!AP73+'[9]побудинковий звіт'!AQ73+'[8]побудинковий звіт'!AQ73</f>
        <v>33127.709297231777</v>
      </c>
      <c r="AR73" s="116">
        <f t="shared" ref="AR73:AR136" si="67">AQ73-AP73</f>
        <v>-203.63975333407143</v>
      </c>
      <c r="AS73" s="595">
        <f>'звіт 03.19-03.24'!AR73+'[9]побудинковий звіт'!AS73+'[8]побудинковий звіт'!AS73</f>
        <v>901487.71572780784</v>
      </c>
      <c r="AT73" s="595">
        <f>'звіт 03.19-03.24'!AS73+'[9]побудинковий звіт'!AT73+'[8]побудинковий звіт'!AT73</f>
        <v>760758.37795351923</v>
      </c>
      <c r="AU73" s="118">
        <f t="shared" ref="AU73:AU136" si="68">AT73-AS73</f>
        <v>-140729.33777428861</v>
      </c>
      <c r="AV73" s="595">
        <f>'звіт 03.19-03.24'!AU73+'[9]побудинковий звіт'!AV73+'[8]побудинковий звіт'!AV73</f>
        <v>25112.887778649965</v>
      </c>
      <c r="AW73" s="595">
        <f>'звіт 03.19-03.24'!AV73+'[9]побудинковий звіт'!AW73+'[8]побудинковий звіт'!AW73</f>
        <v>18940.236162130772</v>
      </c>
      <c r="AX73" s="94">
        <f t="shared" ref="AX73:AX136" si="69">AW73-AV73</f>
        <v>-6172.6516165191933</v>
      </c>
      <c r="AY73" s="595">
        <f>'звіт 03.19-03.24'!AX73+'[9]побудинковий звіт'!AY73+'[8]побудинковий звіт'!AY73</f>
        <v>27176.541842714083</v>
      </c>
      <c r="AZ73" s="595">
        <f>'звіт 03.19-03.24'!AY73+'[9]побудинковий звіт'!AZ73+'[8]побудинковий звіт'!AZ73</f>
        <v>5463.8135774525945</v>
      </c>
      <c r="BA73" s="117">
        <f t="shared" ref="BA73:BA136" si="70">AZ73-AY73</f>
        <v>-21712.728265261489</v>
      </c>
      <c r="BB73" s="595">
        <f>'звіт 03.19-03.24'!BA73+'[9]побудинковий звіт'!BB73+'[8]побудинковий звіт'!BB73</f>
        <v>23903.262443571675</v>
      </c>
      <c r="BC73" s="595">
        <f>'звіт 03.19-03.24'!BB73+'[9]побудинковий звіт'!BC73+'[8]побудинковий звіт'!BC73</f>
        <v>4485.8640961196852</v>
      </c>
      <c r="BD73" s="94">
        <f t="shared" ref="BD73:BD136" si="71">BC73-BB73</f>
        <v>-19417.398347451992</v>
      </c>
      <c r="BE73" s="595">
        <f>'звіт 03.19-03.24'!BD73+'[9]побудинковий звіт'!BE73+'[8]побудинковий звіт'!BE73</f>
        <v>23501.568293493554</v>
      </c>
      <c r="BF73" s="595">
        <f>'звіт 03.19-03.24'!BE73+'[9]побудинковий звіт'!BF73+'[8]побудинковий звіт'!BF73</f>
        <v>16289.3538271621</v>
      </c>
      <c r="BG73" s="95">
        <f t="shared" ref="BG73:BG136" si="72">BF73-BE73</f>
        <v>-7212.2144663314539</v>
      </c>
      <c r="BH73" s="595">
        <f>'звіт 03.19-03.24'!BG73+'[9]побудинковий звіт'!BH73+'[8]побудинковий звіт'!BH73</f>
        <v>7639.0246580482444</v>
      </c>
      <c r="BI73" s="595">
        <f>'звіт 03.19-03.24'!BH73+'[9]побудинковий звіт'!BI73+'[8]побудинковий звіт'!BI73</f>
        <v>20305.988285667678</v>
      </c>
      <c r="BJ73" s="94">
        <f t="shared" ref="BJ73:BJ136" si="73">BI73-BH73</f>
        <v>12666.963627619432</v>
      </c>
      <c r="BK73" s="595">
        <f>'звіт 03.19-03.24'!BJ73+'[9]побудинковий звіт'!BK73+'[8]побудинковий звіт'!BK73</f>
        <v>20901.725211740883</v>
      </c>
      <c r="BL73" s="595">
        <f>'звіт 03.19-03.24'!BK73+'[9]побудинковий звіт'!BL73+'[8]побудинковий звіт'!BL73</f>
        <v>22619.674039174126</v>
      </c>
      <c r="BM73" s="95">
        <f t="shared" ref="BM73:BM136" si="74">BL73-BK73</f>
        <v>1717.9488274332434</v>
      </c>
      <c r="BN73" s="595">
        <f>'звіт 03.19-03.24'!BM73+'[9]побудинковий звіт'!BN73+'[8]побудинковий звіт'!BN73</f>
        <v>2460.4330576655516</v>
      </c>
      <c r="BO73" s="595">
        <f>'звіт 03.19-03.24'!BN73+'[9]побудинковий звіт'!BO73+'[8]побудинковий звіт'!BO73</f>
        <v>10113.142287717741</v>
      </c>
      <c r="BP73" s="94">
        <f t="shared" ref="BP73:BP136" si="75">BO73-BN73</f>
        <v>7652.709230052189</v>
      </c>
      <c r="BQ73" s="91">
        <f t="shared" ref="BQ73:BR136" si="76">AV73+AY73+BB73+BE73+BH73+BK73+BN73</f>
        <v>130695.44328588396</v>
      </c>
      <c r="BR73" s="96">
        <f t="shared" si="76"/>
        <v>98218.072275424696</v>
      </c>
      <c r="BS73" s="94">
        <f t="shared" ref="BS73:BS136" si="77">BR73-BQ73</f>
        <v>-32477.371010459261</v>
      </c>
      <c r="BT73" s="595">
        <f>'звіт 03.19-03.24'!BS73+'[9]побудинковий звіт'!BT73+'[8]побудинковий звіт'!BT73</f>
        <v>529646.61171003408</v>
      </c>
      <c r="BU73" s="595">
        <f>'звіт 03.19-03.24'!BT73+'[9]побудинковий звіт'!BU73+'[8]побудинковий звіт'!BU73</f>
        <v>594198.19007500424</v>
      </c>
      <c r="BV73" s="116">
        <f t="shared" ref="BV73:BV136" si="78">BU73-BT73</f>
        <v>64551.578364970163</v>
      </c>
      <c r="BW73" s="595">
        <f>'звіт 03.19-03.24'!BV73+'[9]побудинковий звіт'!BW73+'[8]побудинковий звіт'!BW73</f>
        <v>275753.40942527051</v>
      </c>
      <c r="BX73" s="595">
        <f>'звіт 03.19-03.24'!BW73+'[9]побудинковий звіт'!BX73+'[8]побудинковий звіт'!BX73</f>
        <v>301363.65276913455</v>
      </c>
      <c r="BY73" s="116">
        <f t="shared" ref="BY73:BY136" si="79">BX73-BW73</f>
        <v>25610.243343864044</v>
      </c>
      <c r="BZ73" s="595">
        <f>'звіт 03.19-03.24'!BY73+'[9]побудинковий звіт'!BZ73+'[8]побудинковий звіт'!BZ73</f>
        <v>87443.991378732229</v>
      </c>
      <c r="CA73" s="595">
        <f>'звіт 03.19-03.24'!BZ73+'[9]побудинковий звіт'!CA73+'[8]побудинковий звіт'!CA73</f>
        <v>97409.693421312229</v>
      </c>
      <c r="CB73" s="116">
        <f t="shared" ref="CB73:CB136" si="80">CA73-BZ73</f>
        <v>9965.7020425800001</v>
      </c>
      <c r="CC73" s="595">
        <f>'звіт 03.19-03.24'!CB73+'[9]побудинковий звіт'!CC73+'[8]побудинковий звіт'!CC73</f>
        <v>15021.458165249342</v>
      </c>
      <c r="CD73" s="595">
        <f>'звіт 03.19-03.24'!CC73+'[9]побудинковий звіт'!CD73+'[8]побудинковий звіт'!CD73</f>
        <v>15267.567706760372</v>
      </c>
      <c r="CE73" s="116">
        <f t="shared" ref="CE73:CE136" si="81">CD73-CC73</f>
        <v>246.10954151103033</v>
      </c>
      <c r="CF73" s="595">
        <f>'звіт 03.19-03.24'!CE73+'[9]побудинковий звіт'!CF73+'[8]побудинковий звіт'!CF73</f>
        <v>1844.6596799374511</v>
      </c>
      <c r="CG73" s="595">
        <f>'звіт 03.19-03.24'!CF73+'[9]побудинковий звіт'!CG73+'[8]побудинковий звіт'!CG73</f>
        <v>549.70273558112797</v>
      </c>
      <c r="CH73" s="116">
        <f t="shared" ref="CH73:CH136" si="82">CG73-CF73</f>
        <v>-1294.9569443563232</v>
      </c>
      <c r="CI73" s="595">
        <f>'звіт 03.19-03.24'!CH73+'[9]побудинковий звіт'!CI73+'[8]побудинковий звіт'!CI73</f>
        <v>138062.4530936557</v>
      </c>
      <c r="CJ73" s="595">
        <f>'звіт 03.19-03.24'!CI73+'[9]побудинковий звіт'!CJ73+'[8]побудинковий звіт'!CJ73</f>
        <v>88429.402770753324</v>
      </c>
      <c r="CK73" s="116">
        <f t="shared" ref="CK73:CK136" si="83">CJ73-CI73</f>
        <v>-49633.050322902374</v>
      </c>
      <c r="CL73" s="595">
        <f>'звіт 03.19-03.24'!CK73+'[9]побудинковий звіт'!CL73+'[8]побудинковий звіт'!CL73</f>
        <v>71857.678430484477</v>
      </c>
      <c r="CM73" s="595">
        <f>'звіт 03.19-03.24'!CL73+'[9]побудинковий звіт'!CM73+'[8]побудинковий звіт'!CM73</f>
        <v>107559.40898530421</v>
      </c>
      <c r="CN73" s="116">
        <f t="shared" ref="CN73:CN136" si="84">CM73-CL73</f>
        <v>35701.730554819733</v>
      </c>
      <c r="CO73" s="88">
        <f t="shared" ref="CO73:CP136" si="85">CI73+CL73</f>
        <v>209920.13152414019</v>
      </c>
      <c r="CP73" s="96">
        <f t="shared" si="85"/>
        <v>195988.81175605755</v>
      </c>
      <c r="CQ73" s="116">
        <f t="shared" ref="CQ73:CQ136" si="86">CP73-CO73</f>
        <v>-13931.319768082642</v>
      </c>
      <c r="CR73" s="119">
        <f t="shared" si="45"/>
        <v>2845143.2749722581</v>
      </c>
      <c r="CS73" s="96">
        <f t="shared" si="45"/>
        <v>2766632.9551387927</v>
      </c>
      <c r="CT73" s="116">
        <f t="shared" ref="CT73:CT136" si="87">CS73-CR73</f>
        <v>-78510.319833465386</v>
      </c>
      <c r="CU73" s="91">
        <f t="shared" ref="CU73:CV136" si="88">CR73*1.2</f>
        <v>3414171.9299667096</v>
      </c>
      <c r="CV73" s="98">
        <f t="shared" si="88"/>
        <v>3319959.5461665513</v>
      </c>
      <c r="CW73" s="117">
        <f t="shared" ref="CW73:CW136" si="89">CV73-CU73</f>
        <v>-94212.383800158277</v>
      </c>
      <c r="CX73" s="595">
        <f>'звіт 03.19-03.24'!CW73+'[9]побудинковий звіт'!CX73+'[8]побудинковий звіт'!CX73</f>
        <v>113448.20213833469</v>
      </c>
      <c r="CY73" s="595">
        <f>'звіт 03.19-03.24'!CX73+'[9]побудинковий звіт'!CY73+'[8]побудинковий звіт'!CY73</f>
        <v>207660.58593849203</v>
      </c>
      <c r="CZ73" s="116">
        <f t="shared" ref="CZ73:CZ136" si="90">CY73-CX73</f>
        <v>94212.383800157346</v>
      </c>
      <c r="DA73" s="99">
        <f>'[8]побудинковий звіт'!DA73</f>
        <v>-94212.383800157622</v>
      </c>
      <c r="DB73" s="8">
        <v>3</v>
      </c>
      <c r="DC73" s="365">
        <f>'[8]побудинковий звіт'!DC73</f>
        <v>89616.38</v>
      </c>
      <c r="DD73" s="365">
        <f>'[8]побудинковий звіт'!DD73</f>
        <v>0</v>
      </c>
      <c r="DE73" s="365">
        <f>'[8]побудинковий звіт'!DE73</f>
        <v>30487.680000000008</v>
      </c>
      <c r="DF73" s="365">
        <f>'[8]побудинковий звіт'!DF73</f>
        <v>0</v>
      </c>
      <c r="DG73" s="101">
        <v>69460.448651565006</v>
      </c>
      <c r="DH73" s="296">
        <v>9</v>
      </c>
      <c r="DI73" s="103">
        <f>'[8]побудинковий звіт'!DK73</f>
        <v>8.0557249874208168</v>
      </c>
      <c r="DJ73" s="103">
        <f>'[8]побудинковий звіт'!DL73</f>
        <v>9.0980572783419955</v>
      </c>
      <c r="DK73" s="103">
        <f>'[8]побудинковий звіт'!DM73</f>
        <v>7.2465836803012031</v>
      </c>
      <c r="DL73" s="104">
        <f>DI73*G73+(F73-G73)*DJ73</f>
        <v>59128.386200957924</v>
      </c>
      <c r="DM73" s="104">
        <f>DK73*H73</f>
        <v>0</v>
      </c>
      <c r="DN73" s="105">
        <f t="shared" ref="DN73:DN136" si="91">DL73+DM73</f>
        <v>59128.386200957924</v>
      </c>
      <c r="DO73" s="2"/>
      <c r="DP73" s="104">
        <f>'[10]побудинковий звіт'!DR73</f>
        <v>59128.7</v>
      </c>
      <c r="DQ73" s="104">
        <f>'[10]побудинковий звіт'!DS73</f>
        <v>0</v>
      </c>
      <c r="DR73" s="104">
        <f t="shared" ref="DR73:DR136" si="92">DP73+DQ73</f>
        <v>59128.7</v>
      </c>
      <c r="DS73" s="106"/>
      <c r="DT73" s="104"/>
      <c r="DU73" s="479">
        <f>'звіт 03.19-03.24'!DV73+'[9]побудинковий звіт'!DW73+'[8]побудинковий звіт'!DW73</f>
        <v>8146.6600000000008</v>
      </c>
      <c r="DV73" s="2">
        <f>'[9]побудинковий звіт'!DX73+'[8]побудинковий звіт'!DX73</f>
        <v>0</v>
      </c>
      <c r="DW73" s="77">
        <f t="shared" ref="DW73:DW136" si="93">(AS73+BQ73)*1.2</f>
        <v>1238619.7908164302</v>
      </c>
      <c r="DX73" s="77">
        <f t="shared" ref="DX73:DX136" si="94">(AT73+BR73)*1.2</f>
        <v>1030771.7402747327</v>
      </c>
      <c r="DY73" s="427">
        <f t="shared" ref="DY73:DY136" si="95">DE73+DF73</f>
        <v>30487.680000000008</v>
      </c>
      <c r="DZ73" s="161">
        <f>'[10]побудинковий звіт'!DY73</f>
        <v>22242.614384727265</v>
      </c>
      <c r="EB73" s="110">
        <v>29685</v>
      </c>
      <c r="EC73" s="111">
        <f t="shared" ref="EC73:EC136" si="96">EB73+DG73</f>
        <v>99145.448651565006</v>
      </c>
      <c r="EE73" s="112">
        <v>-5240.4227973086381</v>
      </c>
      <c r="EG73" s="99">
        <v>21644.887699081577</v>
      </c>
    </row>
    <row r="74" spans="1:137" ht="19.95" customHeight="1" x14ac:dyDescent="0.3">
      <c r="A74" s="81">
        <v>150000996</v>
      </c>
      <c r="B74" s="82" t="s">
        <v>154</v>
      </c>
      <c r="C74" s="114" t="s">
        <v>155</v>
      </c>
      <c r="D74" s="114" t="s">
        <v>155</v>
      </c>
      <c r="E74" s="84">
        <f t="shared" si="54"/>
        <v>3447.57</v>
      </c>
      <c r="F74" s="597">
        <f>'[8]побудинковий звіт'!F74</f>
        <v>3261.8</v>
      </c>
      <c r="G74" s="104">
        <f>'[8]побудинковий звіт'!G74</f>
        <v>0</v>
      </c>
      <c r="H74" s="598">
        <f>'[8]побудинковий звіт'!H74</f>
        <v>185.76999999999998</v>
      </c>
      <c r="I74" s="595">
        <f>'звіт 03.19-03.24'!H74+'[9]побудинковий звіт'!I74+'[8]побудинковий звіт'!I74</f>
        <v>77186.560978137204</v>
      </c>
      <c r="J74" s="595">
        <f>'звіт 03.19-03.24'!I74+'[9]побудинковий звіт'!J74+'[8]побудинковий звіт'!J74</f>
        <v>77836.325266260013</v>
      </c>
      <c r="K74" s="116">
        <f t="shared" si="55"/>
        <v>649.76428812280938</v>
      </c>
      <c r="L74" s="595">
        <f>'звіт 03.19-03.24'!K74+'[9]побудинковий звіт'!L74+'[8]побудинковий звіт'!L74</f>
        <v>14433.532253046578</v>
      </c>
      <c r="M74" s="595">
        <f>'звіт 03.19-03.24'!L74+'[9]побудинковий звіт'!M74+'[8]побудинковий звіт'!M74</f>
        <v>14153.639211775246</v>
      </c>
      <c r="N74" s="116">
        <f t="shared" si="56"/>
        <v>-279.89304127133255</v>
      </c>
      <c r="O74" s="595">
        <f>'звіт 03.19-03.24'!N74+'[9]побудинковий звіт'!O74+'[8]побудинковий звіт'!O74</f>
        <v>30955.115240252275</v>
      </c>
      <c r="P74" s="595">
        <f>'звіт 03.19-03.24'!O74+'[9]побудинковий звіт'!P74+'[8]побудинковий звіт'!P74</f>
        <v>29997.198954647709</v>
      </c>
      <c r="Q74" s="116">
        <f t="shared" si="57"/>
        <v>-957.91628560456593</v>
      </c>
      <c r="R74" s="595">
        <f>'звіт 03.19-03.24'!Q74+'[9]побудинковий звіт'!R74+'[8]побудинковий звіт'!R74</f>
        <v>0</v>
      </c>
      <c r="S74" s="595">
        <f>'звіт 03.19-03.24'!R74+'[9]побудинковий звіт'!S74+'[8]побудинковий звіт'!S74</f>
        <v>0</v>
      </c>
      <c r="T74" s="116">
        <f t="shared" si="58"/>
        <v>0</v>
      </c>
      <c r="U74" s="595">
        <f>'звіт 03.19-03.24'!T74+'[9]побудинковий звіт'!U74+'[8]побудинковий звіт'!U74</f>
        <v>704.5866125071891</v>
      </c>
      <c r="V74" s="595">
        <f>'звіт 03.19-03.24'!U74+'[9]побудинковий звіт'!V74+'[8]побудинковий звіт'!V74</f>
        <v>367.22028183896822</v>
      </c>
      <c r="W74" s="116">
        <f t="shared" si="59"/>
        <v>-337.36633066822088</v>
      </c>
      <c r="X74" s="595">
        <f>'звіт 03.19-03.24'!W74+'[9]побудинковий звіт'!X74+'[8]побудинковий звіт'!X74</f>
        <v>46820.684888967764</v>
      </c>
      <c r="Y74" s="595">
        <f>'звіт 03.19-03.24'!X74+'[9]побудинковий звіт'!Y74+'[8]побудинковий звіт'!Y74</f>
        <v>42464.646556222237</v>
      </c>
      <c r="Z74" s="116">
        <f t="shared" si="60"/>
        <v>-4356.0383327455274</v>
      </c>
      <c r="AA74" s="595">
        <f>'звіт 03.19-03.24'!Z74+'[9]побудинковий звіт'!AA74+'[8]побудинковий звіт'!AA74</f>
        <v>3722.4036000000006</v>
      </c>
      <c r="AB74" s="595">
        <f>'звіт 03.19-03.24'!AA74+'[9]побудинковий звіт'!AB74+'[8]побудинковий звіт'!AB74</f>
        <v>0</v>
      </c>
      <c r="AC74" s="116">
        <f t="shared" si="61"/>
        <v>-3722.4036000000006</v>
      </c>
      <c r="AD74" s="595">
        <f>'звіт 03.19-03.24'!AC74+'[9]побудинковий звіт'!AD74+'[8]побудинковий звіт'!AD74</f>
        <v>103897.31387966116</v>
      </c>
      <c r="AE74" s="595">
        <f>'звіт 03.19-03.24'!AD74+'[9]побудинковий звіт'!AE74+'[8]побудинковий звіт'!AE74</f>
        <v>113157.99707610803</v>
      </c>
      <c r="AF74" s="117">
        <f t="shared" si="62"/>
        <v>9260.6831964468729</v>
      </c>
      <c r="AG74" s="91">
        <f t="shared" si="63"/>
        <v>277720.19745257217</v>
      </c>
      <c r="AH74" s="92">
        <f t="shared" si="63"/>
        <v>277977.02734685224</v>
      </c>
      <c r="AI74" s="116">
        <f t="shared" si="64"/>
        <v>256.82989428006113</v>
      </c>
      <c r="AJ74" s="595">
        <f>'звіт 03.19-03.24'!AI74+'[9]побудинковий звіт'!AJ74+'[8]побудинковий звіт'!AJ74</f>
        <v>0</v>
      </c>
      <c r="AK74" s="595">
        <f>'звіт 03.19-03.24'!AJ74+'[9]побудинковий звіт'!AK74+'[8]побудинковий звіт'!AK74</f>
        <v>0</v>
      </c>
      <c r="AL74" s="116">
        <f t="shared" si="65"/>
        <v>0</v>
      </c>
      <c r="AM74" s="595">
        <f>'звіт 03.19-03.24'!AL74+'[9]побудинковий звіт'!AM74+'[8]побудинковий звіт'!AM74</f>
        <v>0</v>
      </c>
      <c r="AN74" s="595">
        <f>'звіт 03.19-03.24'!AM74+'[9]побудинковий звіт'!AN74+'[8]побудинковий звіт'!AN74</f>
        <v>0</v>
      </c>
      <c r="AO74" s="116">
        <f t="shared" si="66"/>
        <v>0</v>
      </c>
      <c r="AP74" s="595">
        <f>'звіт 03.19-03.24'!AO74+'[9]побудинковий звіт'!AP74+'[8]побудинковий звіт'!AP74</f>
        <v>63573.4953643228</v>
      </c>
      <c r="AQ74" s="595">
        <f>'звіт 03.19-03.24'!AP74+'[9]побудинковий звіт'!AQ74+'[8]побудинковий звіт'!AQ74</f>
        <v>58205.796361112181</v>
      </c>
      <c r="AR74" s="116">
        <f t="shared" si="67"/>
        <v>-5367.6990032106187</v>
      </c>
      <c r="AS74" s="595">
        <f>'звіт 03.19-03.24'!AR74+'[9]побудинковий звіт'!AS74+'[8]побудинковий звіт'!AS74</f>
        <v>280377.84445731662</v>
      </c>
      <c r="AT74" s="595">
        <f>'звіт 03.19-03.24'!AS74+'[9]побудинковий звіт'!AT74+'[8]побудинковий звіт'!AT74</f>
        <v>281401.74444364314</v>
      </c>
      <c r="AU74" s="118">
        <f t="shared" si="68"/>
        <v>1023.8999863265199</v>
      </c>
      <c r="AV74" s="595">
        <f>'звіт 03.19-03.24'!AU74+'[9]побудинковий звіт'!AV74+'[8]побудинковий звіт'!AV74</f>
        <v>18839.894219537699</v>
      </c>
      <c r="AW74" s="595">
        <f>'звіт 03.19-03.24'!AV74+'[9]побудинковий звіт'!AW74+'[8]побудинковий звіт'!AW74</f>
        <v>1362</v>
      </c>
      <c r="AX74" s="94">
        <f t="shared" si="69"/>
        <v>-17477.894219537699</v>
      </c>
      <c r="AY74" s="595">
        <f>'звіт 03.19-03.24'!AX74+'[9]побудинковий звіт'!AY74+'[8]побудинковий звіт'!AY74</f>
        <v>23312.152573060212</v>
      </c>
      <c r="AZ74" s="595">
        <f>'звіт 03.19-03.24'!AY74+'[9]побудинковий звіт'!AZ74+'[8]побудинковий звіт'!AZ74</f>
        <v>7737.5101437075855</v>
      </c>
      <c r="BA74" s="117">
        <f t="shared" si="70"/>
        <v>-15574.642429352625</v>
      </c>
      <c r="BB74" s="595">
        <f>'звіт 03.19-03.24'!BA74+'[9]побудинковий звіт'!BB74+'[8]побудинковий звіт'!BB74</f>
        <v>13723.386035745038</v>
      </c>
      <c r="BC74" s="595">
        <f>'звіт 03.19-03.24'!BB74+'[9]побудинковий звіт'!BC74+'[8]побудинковий звіт'!BC74</f>
        <v>631</v>
      </c>
      <c r="BD74" s="94">
        <f t="shared" si="71"/>
        <v>-13092.386035745038</v>
      </c>
      <c r="BE74" s="595">
        <f>'звіт 03.19-03.24'!BD74+'[9]побудинковий звіт'!BE74+'[8]побудинковий звіт'!BE74</f>
        <v>0</v>
      </c>
      <c r="BF74" s="595">
        <f>'звіт 03.19-03.24'!BE74+'[9]побудинковий звіт'!BF74+'[8]побудинковий звіт'!BF74</f>
        <v>0</v>
      </c>
      <c r="BG74" s="95">
        <f t="shared" si="72"/>
        <v>0</v>
      </c>
      <c r="BH74" s="595">
        <f>'звіт 03.19-03.24'!BG74+'[9]побудинковий звіт'!BH74+'[8]побудинковий звіт'!BH74</f>
        <v>415.26523391347547</v>
      </c>
      <c r="BI74" s="595">
        <f>'звіт 03.19-03.24'!BH74+'[9]побудинковий звіт'!BI74+'[8]побудинковий звіт'!BI74</f>
        <v>0</v>
      </c>
      <c r="BJ74" s="94">
        <f t="shared" si="73"/>
        <v>-415.26523391347547</v>
      </c>
      <c r="BK74" s="595">
        <f>'звіт 03.19-03.24'!BJ74+'[9]побудинковий звіт'!BK74+'[8]побудинковий звіт'!BK74</f>
        <v>14445.084569938888</v>
      </c>
      <c r="BL74" s="595">
        <f>'звіт 03.19-03.24'!BK74+'[9]побудинковий звіт'!BL74+'[8]побудинковий звіт'!BL74</f>
        <v>8183.0071113496087</v>
      </c>
      <c r="BM74" s="95">
        <f t="shared" si="74"/>
        <v>-6262.0774585892796</v>
      </c>
      <c r="BN74" s="595">
        <f>'звіт 03.19-03.24'!BM74+'[9]побудинковий звіт'!BN74+'[8]побудинковий звіт'!BN74</f>
        <v>1664.3572619904687</v>
      </c>
      <c r="BO74" s="595">
        <f>'звіт 03.19-03.24'!BN74+'[9]побудинковий звіт'!BO74+'[8]побудинковий звіт'!BO74</f>
        <v>2883</v>
      </c>
      <c r="BP74" s="94">
        <f t="shared" si="75"/>
        <v>1218.6427380095313</v>
      </c>
      <c r="BQ74" s="91">
        <f t="shared" si="76"/>
        <v>72400.139894185777</v>
      </c>
      <c r="BR74" s="96">
        <f t="shared" si="76"/>
        <v>20796.517255057195</v>
      </c>
      <c r="BS74" s="94">
        <f t="shared" si="77"/>
        <v>-51603.622639128582</v>
      </c>
      <c r="BT74" s="595">
        <f>'звіт 03.19-03.24'!BS74+'[9]побудинковий звіт'!BT74+'[8]побудинковий звіт'!BT74</f>
        <v>263696.01329095254</v>
      </c>
      <c r="BU74" s="595">
        <f>'звіт 03.19-03.24'!BT74+'[9]побудинковий звіт'!BU74+'[8]побудинковий звіт'!BU74</f>
        <v>377139.00313764898</v>
      </c>
      <c r="BV74" s="116">
        <f t="shared" si="78"/>
        <v>113442.98984669644</v>
      </c>
      <c r="BW74" s="595">
        <f>'звіт 03.19-03.24'!BV74+'[9]побудинковий звіт'!BW74+'[8]побудинковий звіт'!BW74</f>
        <v>195483.92248408566</v>
      </c>
      <c r="BX74" s="595">
        <f>'звіт 03.19-03.24'!BW74+'[9]побудинковий звіт'!BX74+'[8]побудинковий звіт'!BX74</f>
        <v>195325.23085423259</v>
      </c>
      <c r="BY74" s="116">
        <f t="shared" si="79"/>
        <v>-158.69162985307048</v>
      </c>
      <c r="BZ74" s="595">
        <f>'звіт 03.19-03.24'!BY74+'[9]побудинковий звіт'!BZ74+'[8]побудинковий звіт'!BZ74</f>
        <v>142035.78396855146</v>
      </c>
      <c r="CA74" s="595">
        <f>'звіт 03.19-03.24'!BZ74+'[9]побудинковий звіт'!CA74+'[8]побудинковий звіт'!CA74</f>
        <v>60105.971064716039</v>
      </c>
      <c r="CB74" s="116">
        <f t="shared" si="80"/>
        <v>-81929.812903835424</v>
      </c>
      <c r="CC74" s="595">
        <f>'звіт 03.19-03.24'!CB74+'[9]побудинковий звіт'!CC74+'[8]побудинковий звіт'!CC74</f>
        <v>0</v>
      </c>
      <c r="CD74" s="595">
        <f>'звіт 03.19-03.24'!CC74+'[9]побудинковий звіт'!CD74+'[8]побудинковий звіт'!CD74</f>
        <v>0</v>
      </c>
      <c r="CE74" s="116">
        <f t="shared" si="81"/>
        <v>0</v>
      </c>
      <c r="CF74" s="595">
        <f>'звіт 03.19-03.24'!CE74+'[9]побудинковий звіт'!CF74+'[8]побудинковий звіт'!CF74</f>
        <v>0</v>
      </c>
      <c r="CG74" s="595">
        <f>'звіт 03.19-03.24'!CF74+'[9]побудинковий звіт'!CG74+'[8]побудинковий звіт'!CG74</f>
        <v>0</v>
      </c>
      <c r="CH74" s="116">
        <f t="shared" si="82"/>
        <v>0</v>
      </c>
      <c r="CI74" s="595">
        <f>'звіт 03.19-03.24'!CH74+'[9]побудинковий звіт'!CI74+'[8]побудинковий звіт'!CI74</f>
        <v>39024.925832018191</v>
      </c>
      <c r="CJ74" s="595">
        <f>'звіт 03.19-03.24'!CI74+'[9]побудинковий звіт'!CJ74+'[8]побудинковий звіт'!CJ74</f>
        <v>31364.428089661516</v>
      </c>
      <c r="CK74" s="116">
        <f t="shared" si="83"/>
        <v>-7660.4977423566743</v>
      </c>
      <c r="CL74" s="595">
        <f>'звіт 03.19-03.24'!CK74+'[9]побудинковий звіт'!CL74+'[8]побудинковий звіт'!CL74</f>
        <v>0</v>
      </c>
      <c r="CM74" s="595">
        <f>'звіт 03.19-03.24'!CL74+'[9]побудинковий звіт'!CM74+'[8]побудинковий звіт'!CM74</f>
        <v>0</v>
      </c>
      <c r="CN74" s="116">
        <f t="shared" si="84"/>
        <v>0</v>
      </c>
      <c r="CO74" s="88">
        <f t="shared" si="85"/>
        <v>39024.925832018191</v>
      </c>
      <c r="CP74" s="96">
        <f t="shared" si="85"/>
        <v>31364.428089661516</v>
      </c>
      <c r="CQ74" s="116">
        <f t="shared" si="86"/>
        <v>-7660.4977423566743</v>
      </c>
      <c r="CR74" s="119">
        <f t="shared" ref="CR74:CS137" si="97">AG74+AJ74+AM74+AP74+AS74+BQ74+BT74+BW74+BZ74+CC74+CF74+CO74</f>
        <v>1334312.3227440054</v>
      </c>
      <c r="CS74" s="96">
        <f t="shared" si="97"/>
        <v>1302315.718552924</v>
      </c>
      <c r="CT74" s="116">
        <f t="shared" si="87"/>
        <v>-31996.604191081366</v>
      </c>
      <c r="CU74" s="91">
        <f t="shared" si="88"/>
        <v>1601174.7872928064</v>
      </c>
      <c r="CV74" s="98">
        <f t="shared" si="88"/>
        <v>1562778.8622635088</v>
      </c>
      <c r="CW74" s="117">
        <f t="shared" si="89"/>
        <v>-38395.925029297592</v>
      </c>
      <c r="CX74" s="595">
        <f>'звіт 03.19-03.24'!CW74+'[9]побудинковий звіт'!CX74+'[8]побудинковий звіт'!CX74</f>
        <v>41497.681611786451</v>
      </c>
      <c r="CY74" s="595">
        <f>'звіт 03.19-03.24'!CX74+'[9]побудинковий звіт'!CY74+'[8]побудинковий звіт'!CY74</f>
        <v>79893.606641084159</v>
      </c>
      <c r="CZ74" s="116">
        <f t="shared" si="90"/>
        <v>38395.925029297709</v>
      </c>
      <c r="DA74" s="99">
        <f>'[8]побудинковий звіт'!DA74</f>
        <v>-38395.925029297614</v>
      </c>
      <c r="DB74" s="8">
        <v>2</v>
      </c>
      <c r="DC74" s="365">
        <f>'[8]побудинковий звіт'!DC74</f>
        <v>82094.62</v>
      </c>
      <c r="DD74" s="365">
        <f>'[8]побудинковий звіт'!DD74</f>
        <v>2124.48</v>
      </c>
      <c r="DE74" s="365">
        <f>'[8]побудинковий звіт'!DE74</f>
        <v>55726.209999999992</v>
      </c>
      <c r="DF74" s="365">
        <f>'[8]побудинковий звіт'!DF74</f>
        <v>853.48</v>
      </c>
      <c r="DG74" s="101">
        <v>27118.061993240844</v>
      </c>
      <c r="DH74" s="296">
        <v>5</v>
      </c>
      <c r="DI74" s="103">
        <f>'[8]побудинковий звіт'!DK74</f>
        <v>8.0839746126696301</v>
      </c>
      <c r="DJ74" s="103">
        <f>'[8]побудинковий звіт'!DL74</f>
        <v>0</v>
      </c>
      <c r="DK74" s="103">
        <f>'[8]побудинковий звіт'!DM74</f>
        <v>6.8416604955519418</v>
      </c>
      <c r="DL74" s="104">
        <f t="shared" ref="DL74:DL89" si="98">F74*DI74</f>
        <v>26368.308391605802</v>
      </c>
      <c r="DM74" s="104">
        <f t="shared" ref="DM74:DM89" si="99">H74*DK74</f>
        <v>1270.9752702586841</v>
      </c>
      <c r="DN74" s="105">
        <f t="shared" si="91"/>
        <v>27639.283661864487</v>
      </c>
      <c r="DO74" s="2"/>
      <c r="DP74" s="104">
        <f>'[10]побудинковий звіт'!DR74</f>
        <v>26368.41</v>
      </c>
      <c r="DQ74" s="104">
        <f>'[10]побудинковий звіт'!DS74</f>
        <v>1271</v>
      </c>
      <c r="DR74" s="104">
        <f t="shared" si="92"/>
        <v>27639.41</v>
      </c>
      <c r="DS74" s="106"/>
      <c r="DT74" s="104"/>
      <c r="DU74" s="479">
        <f>'звіт 03.19-03.24'!DV74+'[9]побудинковий звіт'!DW74+'[8]побудинковий звіт'!DW74</f>
        <v>4540.96</v>
      </c>
      <c r="DV74" s="2">
        <f>'[9]побудинковий звіт'!DX74+'[8]побудинковий звіт'!DX74</f>
        <v>0</v>
      </c>
      <c r="DW74" s="77">
        <f t="shared" si="93"/>
        <v>423333.58122180286</v>
      </c>
      <c r="DX74" s="77">
        <f t="shared" si="94"/>
        <v>362637.91403844039</v>
      </c>
      <c r="DY74" s="427">
        <f t="shared" si="95"/>
        <v>56579.689999999995</v>
      </c>
      <c r="DZ74" s="161">
        <f>'[10]побудинковий звіт'!DY74</f>
        <v>6590.465059661432</v>
      </c>
      <c r="EB74" s="110">
        <v>-13812</v>
      </c>
      <c r="EC74" s="111">
        <f t="shared" si="96"/>
        <v>13306.061993240844</v>
      </c>
      <c r="EE74" s="112">
        <v>5562.8710717784197</v>
      </c>
      <c r="EG74" s="99">
        <v>5753.3541142739195</v>
      </c>
    </row>
    <row r="75" spans="1:137" ht="19.95" customHeight="1" x14ac:dyDescent="0.3">
      <c r="A75" s="81">
        <v>150000987</v>
      </c>
      <c r="B75" s="82" t="s">
        <v>156</v>
      </c>
      <c r="C75" s="602" t="s">
        <v>157</v>
      </c>
      <c r="D75" s="114" t="s">
        <v>157</v>
      </c>
      <c r="E75" s="84"/>
      <c r="F75" s="597"/>
      <c r="G75" s="104"/>
      <c r="H75" s="598"/>
      <c r="I75" s="595"/>
      <c r="J75" s="595"/>
      <c r="K75" s="116"/>
      <c r="L75" s="595"/>
      <c r="M75" s="595"/>
      <c r="N75" s="116"/>
      <c r="O75" s="595"/>
      <c r="P75" s="595"/>
      <c r="Q75" s="116"/>
      <c r="R75" s="595"/>
      <c r="S75" s="595"/>
      <c r="T75" s="116"/>
      <c r="U75" s="595"/>
      <c r="V75" s="595"/>
      <c r="W75" s="116"/>
      <c r="X75" s="595"/>
      <c r="Y75" s="595"/>
      <c r="Z75" s="116"/>
      <c r="AA75" s="595"/>
      <c r="AB75" s="595"/>
      <c r="AC75" s="116"/>
      <c r="AD75" s="595"/>
      <c r="AE75" s="595"/>
      <c r="AF75" s="117"/>
      <c r="AG75" s="91"/>
      <c r="AH75" s="92"/>
      <c r="AI75" s="116"/>
      <c r="AJ75" s="595"/>
      <c r="AK75" s="595"/>
      <c r="AL75" s="116"/>
      <c r="AM75" s="595"/>
      <c r="AN75" s="595"/>
      <c r="AO75" s="116"/>
      <c r="AP75" s="595"/>
      <c r="AQ75" s="595"/>
      <c r="AR75" s="116"/>
      <c r="AS75" s="595"/>
      <c r="AT75" s="595"/>
      <c r="AU75" s="118"/>
      <c r="AV75" s="595"/>
      <c r="AW75" s="595"/>
      <c r="AX75" s="94"/>
      <c r="AY75" s="595"/>
      <c r="AZ75" s="595"/>
      <c r="BA75" s="117"/>
      <c r="BB75" s="595"/>
      <c r="BC75" s="595"/>
      <c r="BD75" s="94"/>
      <c r="BE75" s="595"/>
      <c r="BF75" s="595"/>
      <c r="BG75" s="95"/>
      <c r="BH75" s="595"/>
      <c r="BI75" s="595"/>
      <c r="BJ75" s="94"/>
      <c r="BK75" s="595"/>
      <c r="BL75" s="595"/>
      <c r="BM75" s="95"/>
      <c r="BN75" s="595"/>
      <c r="BO75" s="595"/>
      <c r="BP75" s="94"/>
      <c r="BQ75" s="91"/>
      <c r="BR75" s="96"/>
      <c r="BS75" s="94"/>
      <c r="BT75" s="595"/>
      <c r="BU75" s="595"/>
      <c r="BV75" s="116"/>
      <c r="BW75" s="595"/>
      <c r="BX75" s="595"/>
      <c r="BY75" s="116"/>
      <c r="BZ75" s="595"/>
      <c r="CA75" s="595"/>
      <c r="CB75" s="116"/>
      <c r="CC75" s="595"/>
      <c r="CD75" s="595"/>
      <c r="CE75" s="116"/>
      <c r="CF75" s="595"/>
      <c r="CG75" s="595"/>
      <c r="CH75" s="116"/>
      <c r="CI75" s="595"/>
      <c r="CJ75" s="595"/>
      <c r="CK75" s="116"/>
      <c r="CL75" s="595"/>
      <c r="CM75" s="595"/>
      <c r="CN75" s="116"/>
      <c r="CO75" s="88"/>
      <c r="CP75" s="96"/>
      <c r="CQ75" s="116"/>
      <c r="CR75" s="119"/>
      <c r="CS75" s="96"/>
      <c r="CT75" s="116"/>
      <c r="CU75" s="91"/>
      <c r="CV75" s="98"/>
      <c r="CW75" s="117"/>
      <c r="CX75" s="595"/>
      <c r="CY75" s="595"/>
      <c r="CZ75" s="116"/>
      <c r="DA75" s="99"/>
      <c r="DC75" s="365"/>
      <c r="DD75" s="365"/>
      <c r="DE75" s="365"/>
      <c r="DF75" s="365"/>
      <c r="DG75" s="101"/>
      <c r="DH75" s="297"/>
      <c r="DI75" s="103"/>
      <c r="DJ75" s="103"/>
      <c r="DK75" s="103"/>
      <c r="DL75" s="104"/>
      <c r="DM75" s="104"/>
      <c r="DN75" s="105"/>
      <c r="DO75" s="2"/>
      <c r="DP75" s="104">
        <f>'[10]побудинковий звіт'!DR75</f>
        <v>0</v>
      </c>
      <c r="DQ75" s="104">
        <f>'[10]побудинковий звіт'!DS75</f>
        <v>0</v>
      </c>
      <c r="DR75" s="104"/>
      <c r="DS75" s="106"/>
      <c r="DT75" s="104"/>
      <c r="DU75" s="479"/>
      <c r="DW75" s="77"/>
      <c r="DX75" s="77"/>
      <c r="DY75" s="427"/>
      <c r="DZ75" s="161">
        <f>'[10]побудинковий звіт'!DY75</f>
        <v>0</v>
      </c>
      <c r="EB75" s="110"/>
      <c r="EC75" s="111"/>
      <c r="EE75" s="112"/>
      <c r="EG75" s="99"/>
    </row>
    <row r="76" spans="1:137" ht="19.95" customHeight="1" x14ac:dyDescent="0.3">
      <c r="A76" s="81">
        <v>150000988</v>
      </c>
      <c r="B76" s="82" t="s">
        <v>158</v>
      </c>
      <c r="C76" s="602" t="s">
        <v>159</v>
      </c>
      <c r="D76" s="114" t="s">
        <v>159</v>
      </c>
      <c r="E76" s="84"/>
      <c r="F76" s="597"/>
      <c r="G76" s="104"/>
      <c r="H76" s="598"/>
      <c r="I76" s="595"/>
      <c r="J76" s="595"/>
      <c r="K76" s="116"/>
      <c r="L76" s="595"/>
      <c r="M76" s="595"/>
      <c r="N76" s="116"/>
      <c r="O76" s="595"/>
      <c r="P76" s="595"/>
      <c r="Q76" s="116"/>
      <c r="R76" s="595"/>
      <c r="S76" s="595"/>
      <c r="T76" s="116"/>
      <c r="U76" s="595"/>
      <c r="V76" s="595"/>
      <c r="W76" s="116"/>
      <c r="X76" s="595"/>
      <c r="Y76" s="595"/>
      <c r="Z76" s="116"/>
      <c r="AA76" s="595"/>
      <c r="AB76" s="595"/>
      <c r="AC76" s="116"/>
      <c r="AD76" s="595"/>
      <c r="AE76" s="595"/>
      <c r="AF76" s="117"/>
      <c r="AG76" s="91"/>
      <c r="AH76" s="92"/>
      <c r="AI76" s="116"/>
      <c r="AJ76" s="595"/>
      <c r="AK76" s="595"/>
      <c r="AL76" s="116"/>
      <c r="AM76" s="595"/>
      <c r="AN76" s="595"/>
      <c r="AO76" s="116"/>
      <c r="AP76" s="595"/>
      <c r="AQ76" s="595"/>
      <c r="AR76" s="116"/>
      <c r="AS76" s="595"/>
      <c r="AT76" s="595"/>
      <c r="AU76" s="118"/>
      <c r="AV76" s="595"/>
      <c r="AW76" s="595"/>
      <c r="AX76" s="94"/>
      <c r="AY76" s="595"/>
      <c r="AZ76" s="595"/>
      <c r="BA76" s="117"/>
      <c r="BB76" s="595"/>
      <c r="BC76" s="595"/>
      <c r="BD76" s="94"/>
      <c r="BE76" s="595"/>
      <c r="BF76" s="595"/>
      <c r="BG76" s="95"/>
      <c r="BH76" s="595"/>
      <c r="BI76" s="595"/>
      <c r="BJ76" s="94"/>
      <c r="BK76" s="595"/>
      <c r="BL76" s="595"/>
      <c r="BM76" s="95"/>
      <c r="BN76" s="595"/>
      <c r="BO76" s="595"/>
      <c r="BP76" s="94"/>
      <c r="BQ76" s="91"/>
      <c r="BR76" s="96"/>
      <c r="BS76" s="94"/>
      <c r="BT76" s="595"/>
      <c r="BU76" s="595"/>
      <c r="BV76" s="116"/>
      <c r="BW76" s="595"/>
      <c r="BX76" s="595"/>
      <c r="BY76" s="116"/>
      <c r="BZ76" s="595"/>
      <c r="CA76" s="595"/>
      <c r="CB76" s="116"/>
      <c r="CC76" s="595"/>
      <c r="CD76" s="595"/>
      <c r="CE76" s="116"/>
      <c r="CF76" s="595"/>
      <c r="CG76" s="595"/>
      <c r="CH76" s="116"/>
      <c r="CI76" s="595"/>
      <c r="CJ76" s="595"/>
      <c r="CK76" s="116"/>
      <c r="CL76" s="595"/>
      <c r="CM76" s="595"/>
      <c r="CN76" s="116"/>
      <c r="CO76" s="88"/>
      <c r="CP76" s="96"/>
      <c r="CQ76" s="116"/>
      <c r="CR76" s="119"/>
      <c r="CS76" s="96"/>
      <c r="CT76" s="116"/>
      <c r="CU76" s="91"/>
      <c r="CV76" s="98"/>
      <c r="CW76" s="117"/>
      <c r="CX76" s="595"/>
      <c r="CY76" s="595"/>
      <c r="CZ76" s="116"/>
      <c r="DA76" s="99"/>
      <c r="DC76" s="365"/>
      <c r="DD76" s="365"/>
      <c r="DE76" s="365"/>
      <c r="DF76" s="365"/>
      <c r="DG76" s="101"/>
      <c r="DH76" s="297"/>
      <c r="DI76" s="103"/>
      <c r="DJ76" s="103"/>
      <c r="DK76" s="103"/>
      <c r="DL76" s="104"/>
      <c r="DM76" s="104"/>
      <c r="DN76" s="105"/>
      <c r="DO76" s="2"/>
      <c r="DP76" s="104">
        <f>'[10]побудинковий звіт'!DR76</f>
        <v>0</v>
      </c>
      <c r="DQ76" s="104">
        <f>'[10]побудинковий звіт'!DS76</f>
        <v>0</v>
      </c>
      <c r="DR76" s="104"/>
      <c r="DS76" s="106"/>
      <c r="DT76" s="104"/>
      <c r="DU76" s="479"/>
      <c r="DW76" s="77"/>
      <c r="DX76" s="77"/>
      <c r="DY76" s="427"/>
      <c r="DZ76" s="161">
        <f>'[10]побудинковий звіт'!DY76</f>
        <v>0</v>
      </c>
      <c r="EB76" s="110"/>
      <c r="EC76" s="111"/>
      <c r="EE76" s="112"/>
      <c r="EG76" s="99"/>
    </row>
    <row r="77" spans="1:137" ht="19.95" customHeight="1" x14ac:dyDescent="0.3">
      <c r="A77" s="81">
        <v>150000548</v>
      </c>
      <c r="B77" s="82" t="s">
        <v>160</v>
      </c>
      <c r="C77" s="114" t="s">
        <v>161</v>
      </c>
      <c r="D77" s="114" t="s">
        <v>161</v>
      </c>
      <c r="E77" s="84">
        <f t="shared" si="54"/>
        <v>2189.75</v>
      </c>
      <c r="F77" s="597">
        <f>'[8]побудинковий звіт'!F77</f>
        <v>2189.75</v>
      </c>
      <c r="G77" s="104">
        <f>'[8]побудинковий звіт'!G77</f>
        <v>0</v>
      </c>
      <c r="H77" s="598">
        <f>'[8]побудинковий звіт'!H77</f>
        <v>0</v>
      </c>
      <c r="I77" s="595">
        <f>'звіт 03.19-03.24'!H77+'[9]побудинковий звіт'!I77+'[8]побудинковий звіт'!I77</f>
        <v>50828.090454089761</v>
      </c>
      <c r="J77" s="595">
        <f>'звіт 03.19-03.24'!I77+'[9]побудинковий звіт'!J77+'[8]побудинковий звіт'!J77</f>
        <v>45686.256825765558</v>
      </c>
      <c r="K77" s="116">
        <f t="shared" si="55"/>
        <v>-5141.8336283242024</v>
      </c>
      <c r="L77" s="595">
        <f>'звіт 03.19-03.24'!K77+'[9]побудинковий звіт'!L77+'[8]побудинковий звіт'!L77</f>
        <v>12271.985105645992</v>
      </c>
      <c r="M77" s="595">
        <f>'звіт 03.19-03.24'!L77+'[9]побудинковий звіт'!M77+'[8]побудинковий звіт'!M77</f>
        <v>11028.396685231792</v>
      </c>
      <c r="N77" s="116">
        <f t="shared" si="56"/>
        <v>-1243.5884204142003</v>
      </c>
      <c r="O77" s="595">
        <f>'звіт 03.19-03.24'!N77+'[9]побудинковий звіт'!O77+'[8]побудинковий звіт'!O77</f>
        <v>22774.506731145611</v>
      </c>
      <c r="P77" s="595">
        <f>'звіт 03.19-03.24'!O77+'[9]побудинковий звіт'!P77+'[8]побудинковий звіт'!P77</f>
        <v>22070.121389746451</v>
      </c>
      <c r="Q77" s="116">
        <f t="shared" si="57"/>
        <v>-704.3853413991601</v>
      </c>
      <c r="R77" s="595">
        <f>'звіт 03.19-03.24'!Q77+'[9]побудинковий звіт'!R77+'[8]побудинковий звіт'!R77</f>
        <v>4495.9884306495778</v>
      </c>
      <c r="S77" s="595">
        <f>'звіт 03.19-03.24'!R77+'[9]побудинковий звіт'!S77+'[8]побудинковий звіт'!S77</f>
        <v>4357.6490670150906</v>
      </c>
      <c r="T77" s="116">
        <f t="shared" si="58"/>
        <v>-138.3393636344872</v>
      </c>
      <c r="U77" s="595">
        <f>'звіт 03.19-03.24'!T77+'[9]побудинковий звіт'!U77+'[8]побудинковий звіт'!U77</f>
        <v>3521.332744155311</v>
      </c>
      <c r="V77" s="595">
        <f>'звіт 03.19-03.24'!U77+'[9]побудинковий звіт'!V77+'[8]побудинковий звіт'!V77</f>
        <v>2146.5063447418033</v>
      </c>
      <c r="W77" s="116">
        <f t="shared" si="59"/>
        <v>-1374.8263994135077</v>
      </c>
      <c r="X77" s="595">
        <f>'звіт 03.19-03.24'!W77+'[9]побудинковий звіт'!X77+'[8]побудинковий звіт'!X77</f>
        <v>36237.926619411883</v>
      </c>
      <c r="Y77" s="595">
        <f>'звіт 03.19-03.24'!X77+'[9]побудинковий звіт'!Y77+'[8]побудинковий звіт'!Y77</f>
        <v>38265.520086793418</v>
      </c>
      <c r="Z77" s="116">
        <f t="shared" si="60"/>
        <v>2027.5934673815354</v>
      </c>
      <c r="AA77" s="595">
        <f>'звіт 03.19-03.24'!Z77+'[9]побудинковий звіт'!AA77+'[8]побудинковий звіт'!AA77</f>
        <v>2365.4159999999993</v>
      </c>
      <c r="AB77" s="595">
        <f>'звіт 03.19-03.24'!AA77+'[9]побудинковий звіт'!AB77+'[8]побудинковий звіт'!AB77</f>
        <v>0</v>
      </c>
      <c r="AC77" s="116">
        <f t="shared" si="61"/>
        <v>-2365.4159999999993</v>
      </c>
      <c r="AD77" s="595">
        <f>'звіт 03.19-03.24'!AC77+'[9]побудинковий звіт'!AD77+'[8]побудинковий звіт'!AD77</f>
        <v>65704.692868424812</v>
      </c>
      <c r="AE77" s="595">
        <f>'звіт 03.19-03.24'!AD77+'[9]побудинковий звіт'!AE77+'[8]побудинковий звіт'!AE77</f>
        <v>71891.610134891482</v>
      </c>
      <c r="AF77" s="117">
        <f t="shared" si="62"/>
        <v>6186.9172664666694</v>
      </c>
      <c r="AG77" s="91">
        <f t="shared" si="63"/>
        <v>198199.93895352294</v>
      </c>
      <c r="AH77" s="92">
        <f t="shared" si="63"/>
        <v>195446.06053418561</v>
      </c>
      <c r="AI77" s="116">
        <f t="shared" si="64"/>
        <v>-2753.8784193373285</v>
      </c>
      <c r="AJ77" s="595">
        <f>'звіт 03.19-03.24'!AI77+'[9]побудинковий звіт'!AJ77+'[8]побудинковий звіт'!AJ77</f>
        <v>0</v>
      </c>
      <c r="AK77" s="595">
        <f>'звіт 03.19-03.24'!AJ77+'[9]побудинковий звіт'!AK77+'[8]побудинковий звіт'!AK77</f>
        <v>0</v>
      </c>
      <c r="AL77" s="116">
        <f t="shared" si="65"/>
        <v>0</v>
      </c>
      <c r="AM77" s="595">
        <f>'звіт 03.19-03.24'!AL77+'[9]побудинковий звіт'!AM77+'[8]побудинковий звіт'!AM77</f>
        <v>0</v>
      </c>
      <c r="AN77" s="595">
        <f>'звіт 03.19-03.24'!AM77+'[9]побудинковий звіт'!AN77+'[8]побудинковий звіт'!AN77</f>
        <v>0</v>
      </c>
      <c r="AO77" s="116">
        <f t="shared" si="66"/>
        <v>0</v>
      </c>
      <c r="AP77" s="595">
        <f>'звіт 03.19-03.24'!AO77+'[9]побудинковий звіт'!AP77+'[8]побудинковий звіт'!AP77</f>
        <v>9415.7699879913853</v>
      </c>
      <c r="AQ77" s="595">
        <f>'звіт 03.19-03.24'!AP77+'[9]побудинковий звіт'!AQ77+'[8]побудинковий звіт'!AQ77</f>
        <v>8423.9997008278515</v>
      </c>
      <c r="AR77" s="116">
        <f t="shared" si="67"/>
        <v>-991.77028716353379</v>
      </c>
      <c r="AS77" s="595">
        <f>'звіт 03.19-03.24'!AR77+'[9]побудинковий звіт'!AS77+'[8]побудинковий звіт'!AS77</f>
        <v>196711.73964956755</v>
      </c>
      <c r="AT77" s="595">
        <f>'звіт 03.19-03.24'!AS77+'[9]побудинковий звіт'!AT77+'[8]побудинковий звіт'!AT77</f>
        <v>272095.91499242175</v>
      </c>
      <c r="AU77" s="118">
        <f t="shared" si="68"/>
        <v>75384.1753428542</v>
      </c>
      <c r="AV77" s="595">
        <f>'звіт 03.19-03.24'!AU77+'[9]побудинковий звіт'!AV77+'[8]побудинковий звіт'!AV77</f>
        <v>14613.420164177931</v>
      </c>
      <c r="AW77" s="595">
        <f>'звіт 03.19-03.24'!AV77+'[9]побудинковий звіт'!AW77+'[8]побудинковий звіт'!AW77</f>
        <v>1929.988175457047</v>
      </c>
      <c r="AX77" s="94">
        <f t="shared" si="69"/>
        <v>-12683.431988720884</v>
      </c>
      <c r="AY77" s="595">
        <f>'звіт 03.19-03.24'!AX77+'[9]побудинковий звіт'!AY77+'[8]побудинковий звіт'!AY77</f>
        <v>19846.401983140193</v>
      </c>
      <c r="AZ77" s="595">
        <f>'звіт 03.19-03.24'!AY77+'[9]побудинковий звіт'!AZ77+'[8]побудинковий звіт'!AZ77</f>
        <v>8152.6919697254689</v>
      </c>
      <c r="BA77" s="117">
        <f t="shared" si="70"/>
        <v>-11693.710013414724</v>
      </c>
      <c r="BB77" s="595">
        <f>'звіт 03.19-03.24'!BA77+'[9]побудинковий звіт'!BB77+'[8]побудинковий звіт'!BB77</f>
        <v>7205.1463716437274</v>
      </c>
      <c r="BC77" s="595">
        <f>'звіт 03.19-03.24'!BB77+'[9]побудинковий звіт'!BC77+'[8]побудинковий звіт'!BC77</f>
        <v>23607.139707347178</v>
      </c>
      <c r="BD77" s="94">
        <f t="shared" si="71"/>
        <v>16401.99333570345</v>
      </c>
      <c r="BE77" s="595">
        <f>'звіт 03.19-03.24'!BD77+'[9]побудинковий звіт'!BE77+'[8]побудинковий звіт'!BE77</f>
        <v>9280.5776666921774</v>
      </c>
      <c r="BF77" s="595">
        <f>'звіт 03.19-03.24'!BE77+'[9]побудинковий звіт'!BF77+'[8]побудинковий звіт'!BF77</f>
        <v>0</v>
      </c>
      <c r="BG77" s="95">
        <f t="shared" si="72"/>
        <v>-9280.5776666921774</v>
      </c>
      <c r="BH77" s="595">
        <f>'звіт 03.19-03.24'!BG77+'[9]побудинковий звіт'!BH77+'[8]побудинковий звіт'!BH77</f>
        <v>6189.9077721580634</v>
      </c>
      <c r="BI77" s="595">
        <f>'звіт 03.19-03.24'!BH77+'[9]побудинковий звіт'!BI77+'[8]побудинковий звіт'!BI77</f>
        <v>2269.7228418</v>
      </c>
      <c r="BJ77" s="94">
        <f t="shared" si="73"/>
        <v>-3920.1849303580634</v>
      </c>
      <c r="BK77" s="595">
        <f>'звіт 03.19-03.24'!BJ77+'[9]побудинковий звіт'!BK77+'[8]побудинковий звіт'!BK77</f>
        <v>10688.40478473533</v>
      </c>
      <c r="BL77" s="595">
        <f>'звіт 03.19-03.24'!BK77+'[9]побудинковий звіт'!BL77+'[8]побудинковий звіт'!BL77</f>
        <v>7432.4486982075941</v>
      </c>
      <c r="BM77" s="95">
        <f t="shared" si="74"/>
        <v>-3255.9560865277363</v>
      </c>
      <c r="BN77" s="595">
        <f>'звіт 03.19-03.24'!BM77+'[9]побудинковий звіт'!BN77+'[8]побудинковий звіт'!BN77</f>
        <v>4227.5017103909158</v>
      </c>
      <c r="BO77" s="595">
        <f>'звіт 03.19-03.24'!BN77+'[9]побудинковий звіт'!BO77+'[8]побудинковий звіт'!BO77</f>
        <v>6459</v>
      </c>
      <c r="BP77" s="94">
        <f t="shared" si="75"/>
        <v>2231.4982896090842</v>
      </c>
      <c r="BQ77" s="91">
        <f t="shared" si="76"/>
        <v>72051.360452938345</v>
      </c>
      <c r="BR77" s="96">
        <f t="shared" si="76"/>
        <v>49850.991392537282</v>
      </c>
      <c r="BS77" s="94">
        <f t="shared" si="77"/>
        <v>-22200.369060401063</v>
      </c>
      <c r="BT77" s="595">
        <f>'звіт 03.19-03.24'!BS77+'[9]побудинковий звіт'!BT77+'[8]побудинковий звіт'!BT77</f>
        <v>244555.75065101203</v>
      </c>
      <c r="BU77" s="595">
        <f>'звіт 03.19-03.24'!BT77+'[9]побудинковий звіт'!BU77+'[8]побудинковий звіт'!BU77</f>
        <v>215951.91728727426</v>
      </c>
      <c r="BV77" s="116">
        <f t="shared" si="78"/>
        <v>-28603.833363737765</v>
      </c>
      <c r="BW77" s="595">
        <f>'звіт 03.19-03.24'!BV77+'[9]побудинковий звіт'!BW77+'[8]побудинковий звіт'!BW77</f>
        <v>113842.53456088908</v>
      </c>
      <c r="BX77" s="595">
        <f>'звіт 03.19-03.24'!BW77+'[9]побудинковий звіт'!BX77+'[8]побудинковий звіт'!BX77</f>
        <v>92727.45841104725</v>
      </c>
      <c r="BY77" s="116">
        <f t="shared" si="79"/>
        <v>-21115.076149841829</v>
      </c>
      <c r="BZ77" s="595">
        <f>'звіт 03.19-03.24'!BY77+'[9]побудинковий звіт'!BZ77+'[8]побудинковий звіт'!BZ77</f>
        <v>43409.632491692872</v>
      </c>
      <c r="CA77" s="595">
        <f>'звіт 03.19-03.24'!BZ77+'[9]побудинковий звіт'!CA77+'[8]побудинковий звіт'!CA77</f>
        <v>38710.413548593773</v>
      </c>
      <c r="CB77" s="116">
        <f t="shared" si="80"/>
        <v>-4699.2189430990984</v>
      </c>
      <c r="CC77" s="595">
        <f>'звіт 03.19-03.24'!CB77+'[9]побудинковий звіт'!CC77+'[8]побудинковий звіт'!CC77</f>
        <v>4154.421896911108</v>
      </c>
      <c r="CD77" s="595">
        <f>'звіт 03.19-03.24'!CC77+'[9]побудинковий звіт'!CD77+'[8]побудинковий звіт'!CD77</f>
        <v>4113.7109182086106</v>
      </c>
      <c r="CE77" s="116">
        <f t="shared" si="81"/>
        <v>-40.710978702497414</v>
      </c>
      <c r="CF77" s="595">
        <f>'звіт 03.19-03.24'!CE77+'[9]побудинковий звіт'!CF77+'[8]побудинковий звіт'!CF77</f>
        <v>497.0272155647819</v>
      </c>
      <c r="CG77" s="595">
        <f>'звіт 03.19-03.24'!CF77+'[9]побудинковий звіт'!CG77+'[8]побудинковий звіт'!CG77</f>
        <v>678.72949786985009</v>
      </c>
      <c r="CH77" s="116">
        <f t="shared" si="82"/>
        <v>181.7022823050682</v>
      </c>
      <c r="CI77" s="595">
        <f>'звіт 03.19-03.24'!CH77+'[9]побудинковий звіт'!CI77+'[8]побудинковий звіт'!CI77</f>
        <v>33468.636834131139</v>
      </c>
      <c r="CJ77" s="595">
        <f>'звіт 03.19-03.24'!CI77+'[9]побудинковий звіт'!CJ77+'[8]побудинковий звіт'!CJ77</f>
        <v>20849.604435470668</v>
      </c>
      <c r="CK77" s="116">
        <f t="shared" si="83"/>
        <v>-12619.032398660471</v>
      </c>
      <c r="CL77" s="595">
        <f>'звіт 03.19-03.24'!CK77+'[9]побудинковий звіт'!CL77+'[8]побудинковий звіт'!CL77</f>
        <v>0</v>
      </c>
      <c r="CM77" s="595">
        <f>'звіт 03.19-03.24'!CL77+'[9]побудинковий звіт'!CM77+'[8]побудинковий звіт'!CM77</f>
        <v>0</v>
      </c>
      <c r="CN77" s="116">
        <f t="shared" si="84"/>
        <v>0</v>
      </c>
      <c r="CO77" s="88">
        <f t="shared" si="85"/>
        <v>33468.636834131139</v>
      </c>
      <c r="CP77" s="96">
        <f t="shared" si="85"/>
        <v>20849.604435470668</v>
      </c>
      <c r="CQ77" s="116">
        <f t="shared" si="86"/>
        <v>-12619.032398660471</v>
      </c>
      <c r="CR77" s="119">
        <f t="shared" si="97"/>
        <v>916306.81269422127</v>
      </c>
      <c r="CS77" s="96">
        <f t="shared" si="97"/>
        <v>898848.80071843683</v>
      </c>
      <c r="CT77" s="116">
        <f t="shared" si="87"/>
        <v>-17458.011975784437</v>
      </c>
      <c r="CU77" s="91">
        <f t="shared" si="88"/>
        <v>1099568.1752330654</v>
      </c>
      <c r="CV77" s="98">
        <f t="shared" si="88"/>
        <v>1078618.5608621242</v>
      </c>
      <c r="CW77" s="117">
        <f t="shared" si="89"/>
        <v>-20949.614370941184</v>
      </c>
      <c r="CX77" s="595">
        <f>'звіт 03.19-03.24'!CW77+'[9]побудинковий звіт'!CX77+'[8]побудинковий звіт'!CX77</f>
        <v>54939.38852637622</v>
      </c>
      <c r="CY77" s="595">
        <f>'звіт 03.19-03.24'!CX77+'[9]побудинковий звіт'!CY77+'[8]побудинковий звіт'!CY77</f>
        <v>75889.002897317419</v>
      </c>
      <c r="CZ77" s="116">
        <f t="shared" si="90"/>
        <v>20949.614370941199</v>
      </c>
      <c r="DA77" s="99">
        <f>'[8]побудинковий звіт'!DA77</f>
        <v>-20949.614370941315</v>
      </c>
      <c r="DB77" s="8">
        <v>1</v>
      </c>
      <c r="DC77" s="365">
        <f>'[8]побудинковий звіт'!DC77</f>
        <v>32885.51</v>
      </c>
      <c r="DD77" s="365">
        <f>'[8]побудинковий звіт'!DD77</f>
        <v>0</v>
      </c>
      <c r="DE77" s="365">
        <f>'[8]побудинковий звіт'!DE77</f>
        <v>13435.93</v>
      </c>
      <c r="DF77" s="365">
        <f>'[8]побудинковий звіт'!DF77</f>
        <v>0</v>
      </c>
      <c r="DG77" s="101">
        <v>-16064.657526664087</v>
      </c>
      <c r="DH77" s="296">
        <v>5</v>
      </c>
      <c r="DI77" s="103">
        <f>'[8]побудинковий звіт'!DK77</f>
        <v>8.8820814236576169</v>
      </c>
      <c r="DJ77" s="103">
        <f>'[8]побудинковий звіт'!DL77</f>
        <v>0</v>
      </c>
      <c r="DK77" s="103">
        <f>'[8]побудинковий звіт'!DM77</f>
        <v>7.7488265198731456</v>
      </c>
      <c r="DL77" s="104">
        <f t="shared" si="98"/>
        <v>19449.537797454268</v>
      </c>
      <c r="DM77" s="104">
        <f t="shared" si="99"/>
        <v>0</v>
      </c>
      <c r="DN77" s="105">
        <f t="shared" si="91"/>
        <v>19449.537797454268</v>
      </c>
      <c r="DO77" s="2"/>
      <c r="DP77" s="104">
        <f>'[10]побудинковий звіт'!DR77</f>
        <v>19449.580000000002</v>
      </c>
      <c r="DQ77" s="104">
        <f>'[10]побудинковий звіт'!DS77</f>
        <v>0</v>
      </c>
      <c r="DR77" s="104">
        <f t="shared" si="92"/>
        <v>19449.580000000002</v>
      </c>
      <c r="DS77" s="106"/>
      <c r="DT77" s="104"/>
      <c r="DU77" s="479">
        <f>'звіт 03.19-03.24'!DV77+'[9]побудинковий звіт'!DW77+'[8]побудинковий звіт'!DW77</f>
        <v>4082.8199999999997</v>
      </c>
      <c r="DV77" s="2">
        <f>'[9]побудинковий звіт'!DX77+'[8]побудинковий звіт'!DX77</f>
        <v>0</v>
      </c>
      <c r="DW77" s="77">
        <f t="shared" si="93"/>
        <v>322515.72012300702</v>
      </c>
      <c r="DX77" s="77">
        <f t="shared" si="94"/>
        <v>386336.2876619508</v>
      </c>
      <c r="DY77" s="427">
        <f t="shared" si="95"/>
        <v>13435.93</v>
      </c>
      <c r="DZ77" s="161">
        <f>'[10]побудинковий звіт'!DY77</f>
        <v>5926.8635273367308</v>
      </c>
      <c r="EB77" s="110">
        <v>-21735</v>
      </c>
      <c r="EC77" s="111">
        <f t="shared" si="96"/>
        <v>-37799.657526664087</v>
      </c>
      <c r="EE77" s="112">
        <v>-14011.702993473693</v>
      </c>
      <c r="EG77" s="99">
        <v>23182.617500866982</v>
      </c>
    </row>
    <row r="78" spans="1:137" ht="19.95" customHeight="1" x14ac:dyDescent="0.3">
      <c r="A78" s="81">
        <v>150000549</v>
      </c>
      <c r="B78" s="82" t="s">
        <v>162</v>
      </c>
      <c r="C78" s="114" t="s">
        <v>163</v>
      </c>
      <c r="D78" s="114" t="s">
        <v>163</v>
      </c>
      <c r="E78" s="84">
        <f t="shared" si="54"/>
        <v>1174.6199999999999</v>
      </c>
      <c r="F78" s="597">
        <f>'[8]побудинковий звіт'!F78</f>
        <v>1174.6199999999999</v>
      </c>
      <c r="G78" s="104">
        <f>'[8]побудинковий звіт'!G78</f>
        <v>0</v>
      </c>
      <c r="H78" s="598">
        <f>'[8]побудинковий звіт'!H78</f>
        <v>0</v>
      </c>
      <c r="I78" s="595">
        <f>'звіт 03.19-03.24'!H78+'[9]побудинковий звіт'!I78+'[8]побудинковий звіт'!I78</f>
        <v>38419.017573618767</v>
      </c>
      <c r="J78" s="595">
        <f>'звіт 03.19-03.24'!I78+'[9]побудинковий звіт'!J78+'[8]побудинковий звіт'!J78</f>
        <v>34449.78714249067</v>
      </c>
      <c r="K78" s="116">
        <f t="shared" si="55"/>
        <v>-3969.2304311280968</v>
      </c>
      <c r="L78" s="595">
        <f>'звіт 03.19-03.24'!K78+'[9]побудинковий звіт'!L78+'[8]побудинковий звіт'!L78</f>
        <v>9853.1082831796848</v>
      </c>
      <c r="M78" s="595">
        <f>'звіт 03.19-03.24'!L78+'[9]побудинковий звіт'!M78+'[8]побудинковий звіт'!M78</f>
        <v>8775.6575299271371</v>
      </c>
      <c r="N78" s="116">
        <f t="shared" si="56"/>
        <v>-1077.4507532525477</v>
      </c>
      <c r="O78" s="595">
        <f>'звіт 03.19-03.24'!N78+'[9]побудинковий звіт'!O78+'[8]побудинковий звіт'!O78</f>
        <v>11623.117458851379</v>
      </c>
      <c r="P78" s="595">
        <f>'звіт 03.19-03.24'!O78+'[9]побудинковий звіт'!P78+'[8]побудинковий звіт'!P78</f>
        <v>11261.981894320248</v>
      </c>
      <c r="Q78" s="116">
        <f t="shared" si="57"/>
        <v>-361.13556453113051</v>
      </c>
      <c r="R78" s="595">
        <f>'звіт 03.19-03.24'!Q78+'[9]побудинковий звіт'!R78+'[8]побудинковий звіт'!R78</f>
        <v>2233.1145911473741</v>
      </c>
      <c r="S78" s="595">
        <f>'звіт 03.19-03.24'!R78+'[9]побудинковий звіт'!S78+'[8]побудинковий звіт'!S78</f>
        <v>2162.0077141882903</v>
      </c>
      <c r="T78" s="116">
        <f t="shared" si="58"/>
        <v>-71.10687695908382</v>
      </c>
      <c r="U78" s="595">
        <f>'звіт 03.19-03.24'!T78+'[9]побудинковий звіт'!U78+'[8]побудинковий звіт'!U78</f>
        <v>939.44881667625202</v>
      </c>
      <c r="V78" s="595">
        <f>'звіт 03.19-03.24'!U78+'[9]побудинковий звіт'!V78+'[8]побудинковий звіт'!V78</f>
        <v>489.62704245195749</v>
      </c>
      <c r="W78" s="116">
        <f t="shared" si="59"/>
        <v>-449.82177422429453</v>
      </c>
      <c r="X78" s="595">
        <f>'звіт 03.19-03.24'!W78+'[9]побудинковий звіт'!X78+'[8]побудинковий звіт'!X78</f>
        <v>17742.949539587084</v>
      </c>
      <c r="Y78" s="595">
        <f>'звіт 03.19-03.24'!X78+'[9]побудинковий звіт'!Y78+'[8]побудинковий звіт'!Y78</f>
        <v>15089.792610595712</v>
      </c>
      <c r="Z78" s="116">
        <f t="shared" si="60"/>
        <v>-2653.1569289913714</v>
      </c>
      <c r="AA78" s="595">
        <f>'звіт 03.19-03.24'!Z78+'[9]побудинковий звіт'!AA78+'[8]побудинковий звіт'!AA78</f>
        <v>1263.9672</v>
      </c>
      <c r="AB78" s="595">
        <f>'звіт 03.19-03.24'!AA78+'[9]побудинковий звіт'!AB78+'[8]побудинковий звіт'!AB78</f>
        <v>0</v>
      </c>
      <c r="AC78" s="116">
        <f t="shared" si="61"/>
        <v>-1263.9672</v>
      </c>
      <c r="AD78" s="595">
        <f>'звіт 03.19-03.24'!AC78+'[9]побудинковий звіт'!AD78+'[8]побудинковий звіт'!AD78</f>
        <v>35179.208087801526</v>
      </c>
      <c r="AE78" s="595">
        <f>'звіт 03.19-03.24'!AD78+'[9]побудинковий звіт'!AE78+'[8]побудинковий звіт'!AE78</f>
        <v>38498.092943351512</v>
      </c>
      <c r="AF78" s="117">
        <f t="shared" si="62"/>
        <v>3318.8848555499862</v>
      </c>
      <c r="AG78" s="91">
        <f t="shared" si="63"/>
        <v>117253.93155086206</v>
      </c>
      <c r="AH78" s="92">
        <f t="shared" si="63"/>
        <v>110726.94687732554</v>
      </c>
      <c r="AI78" s="116">
        <f t="shared" si="64"/>
        <v>-6526.9846735365281</v>
      </c>
      <c r="AJ78" s="595">
        <f>'звіт 03.19-03.24'!AI78+'[9]побудинковий звіт'!AJ78+'[8]побудинковий звіт'!AJ78</f>
        <v>0</v>
      </c>
      <c r="AK78" s="595">
        <f>'звіт 03.19-03.24'!AJ78+'[9]побудинковий звіт'!AK78+'[8]побудинковий звіт'!AK78</f>
        <v>0</v>
      </c>
      <c r="AL78" s="116">
        <f t="shared" si="65"/>
        <v>0</v>
      </c>
      <c r="AM78" s="595">
        <f>'звіт 03.19-03.24'!AL78+'[9]побудинковий звіт'!AM78+'[8]побудинковий звіт'!AM78</f>
        <v>0</v>
      </c>
      <c r="AN78" s="595">
        <f>'звіт 03.19-03.24'!AM78+'[9]побудинковий звіт'!AN78+'[8]побудинковий звіт'!AN78</f>
        <v>0</v>
      </c>
      <c r="AO78" s="116">
        <f t="shared" si="66"/>
        <v>0</v>
      </c>
      <c r="AP78" s="595">
        <f>'звіт 03.19-03.24'!AO78+'[9]побудинковий звіт'!AP78+'[8]побудинковий звіт'!AP78</f>
        <v>10912.819351189868</v>
      </c>
      <c r="AQ78" s="595">
        <f>'звіт 03.19-03.24'!AP78+'[9]побудинковий звіт'!AQ78+'[8]побудинковий звіт'!AQ78</f>
        <v>9860.122271803386</v>
      </c>
      <c r="AR78" s="116">
        <f t="shared" si="67"/>
        <v>-1052.6970793864821</v>
      </c>
      <c r="AS78" s="595">
        <f>'звіт 03.19-03.24'!AR78+'[9]побудинковий звіт'!AS78+'[8]побудинковий звіт'!AS78</f>
        <v>84751.710653379443</v>
      </c>
      <c r="AT78" s="595">
        <f>'звіт 03.19-03.24'!AS78+'[9]побудинковий звіт'!AT78+'[8]побудинковий звіт'!AT78</f>
        <v>136130.05142291429</v>
      </c>
      <c r="AU78" s="118">
        <f t="shared" si="68"/>
        <v>51378.340769534843</v>
      </c>
      <c r="AV78" s="595">
        <f>'звіт 03.19-03.24'!AU78+'[9]побудинковий звіт'!AV78+'[8]побудинковий звіт'!AV78</f>
        <v>8251.9250914896893</v>
      </c>
      <c r="AW78" s="595">
        <f>'звіт 03.19-03.24'!AV78+'[9]побудинковий звіт'!AW78+'[8]побудинковий звіт'!AW78</f>
        <v>19192.078190451815</v>
      </c>
      <c r="AX78" s="94">
        <f t="shared" si="69"/>
        <v>10940.153098962126</v>
      </c>
      <c r="AY78" s="595">
        <f>'звіт 03.19-03.24'!AX78+'[9]побудинковий звіт'!AY78+'[8]побудинковий звіт'!AY78</f>
        <v>15457.709230162784</v>
      </c>
      <c r="AZ78" s="595">
        <f>'звіт 03.19-03.24'!AY78+'[9]побудинковий звіт'!AZ78+'[8]побудинковий звіт'!AZ78</f>
        <v>1772.5</v>
      </c>
      <c r="BA78" s="117">
        <f t="shared" si="70"/>
        <v>-13685.209230162784</v>
      </c>
      <c r="BB78" s="595">
        <f>'звіт 03.19-03.24'!BA78+'[9]побудинковий звіт'!BB78+'[8]побудинковий звіт'!BB78</f>
        <v>2897.9818339615481</v>
      </c>
      <c r="BC78" s="595">
        <f>'звіт 03.19-03.24'!BB78+'[9]побудинковий звіт'!BC78+'[8]побудинковий звіт'!BC78</f>
        <v>2529.7995973358657</v>
      </c>
      <c r="BD78" s="94">
        <f t="shared" si="71"/>
        <v>-368.18223662568244</v>
      </c>
      <c r="BE78" s="595">
        <f>'звіт 03.19-03.24'!BD78+'[9]побудинковий звіт'!BE78+'[8]побудинковий звіт'!BE78</f>
        <v>4437.725464036952</v>
      </c>
      <c r="BF78" s="595">
        <f>'звіт 03.19-03.24'!BE78+'[9]побудинковий звіт'!BF78+'[8]побудинковий звіт'!BF78</f>
        <v>0</v>
      </c>
      <c r="BG78" s="95">
        <f t="shared" si="72"/>
        <v>-4437.725464036952</v>
      </c>
      <c r="BH78" s="595">
        <f>'звіт 03.19-03.24'!BG78+'[9]побудинковий звіт'!BH78+'[8]побудинковий звіт'!BH78</f>
        <v>553.6869785513004</v>
      </c>
      <c r="BI78" s="595">
        <f>'звіт 03.19-03.24'!BH78+'[9]побудинковий звіт'!BI78+'[8]побудинковий звіт'!BI78</f>
        <v>0</v>
      </c>
      <c r="BJ78" s="94">
        <f t="shared" si="73"/>
        <v>-553.6869785513004</v>
      </c>
      <c r="BK78" s="595">
        <f>'звіт 03.19-03.24'!BJ78+'[9]побудинковий звіт'!BK78+'[8]побудинковий звіт'!BK78</f>
        <v>5171.2830561424062</v>
      </c>
      <c r="BL78" s="595">
        <f>'звіт 03.19-03.24'!BK78+'[9]побудинковий звіт'!BL78+'[8]побудинковий звіт'!BL78</f>
        <v>0</v>
      </c>
      <c r="BM78" s="95">
        <f t="shared" si="74"/>
        <v>-5171.2830561424062</v>
      </c>
      <c r="BN78" s="595">
        <f>'звіт 03.19-03.24'!BM78+'[9]побудинковий звіт'!BN78+'[8]побудинковий звіт'!BN78</f>
        <v>2333.2899906270586</v>
      </c>
      <c r="BO78" s="595">
        <f>'звіт 03.19-03.24'!BN78+'[9]побудинковий звіт'!BO78+'[8]побудинковий звіт'!BO78</f>
        <v>1962.7740265752934</v>
      </c>
      <c r="BP78" s="94">
        <f t="shared" si="75"/>
        <v>-370.5159640517652</v>
      </c>
      <c r="BQ78" s="91">
        <f t="shared" si="76"/>
        <v>39103.601644971743</v>
      </c>
      <c r="BR78" s="96">
        <f t="shared" si="76"/>
        <v>25457.151814362976</v>
      </c>
      <c r="BS78" s="94">
        <f t="shared" si="77"/>
        <v>-13646.449830608766</v>
      </c>
      <c r="BT78" s="595">
        <f>'звіт 03.19-03.24'!BS78+'[9]побудинковий звіт'!BT78+'[8]побудинковий звіт'!BT78</f>
        <v>123702.80090073896</v>
      </c>
      <c r="BU78" s="595">
        <f>'звіт 03.19-03.24'!BT78+'[9]побудинковий звіт'!BU78+'[8]побудинковий звіт'!BU78</f>
        <v>166890.14145166887</v>
      </c>
      <c r="BV78" s="116">
        <f t="shared" si="78"/>
        <v>43187.340550929905</v>
      </c>
      <c r="BW78" s="595">
        <f>'звіт 03.19-03.24'!BV78+'[9]побудинковий звіт'!BW78+'[8]побудинковий звіт'!BW78</f>
        <v>49725.420308290857</v>
      </c>
      <c r="BX78" s="595">
        <f>'звіт 03.19-03.24'!BW78+'[9]побудинковий звіт'!BX78+'[8]побудинковий звіт'!BX78</f>
        <v>49846.910156763945</v>
      </c>
      <c r="BY78" s="116">
        <f t="shared" si="79"/>
        <v>121.48984847308748</v>
      </c>
      <c r="BZ78" s="595">
        <f>'звіт 03.19-03.24'!BY78+'[9]побудинковий звіт'!BZ78+'[8]побудинковий звіт'!BZ78</f>
        <v>46694.470030569311</v>
      </c>
      <c r="CA78" s="595">
        <f>'звіт 03.19-03.24'!BZ78+'[9]побудинковий звіт'!CA78+'[8]побудинковий звіт'!CA78</f>
        <v>31400.364507627753</v>
      </c>
      <c r="CB78" s="116">
        <f t="shared" si="80"/>
        <v>-15294.105522941558</v>
      </c>
      <c r="CC78" s="595">
        <f>'звіт 03.19-03.24'!CB78+'[9]побудинковий звіт'!CC78+'[8]побудинковий звіт'!CC78</f>
        <v>3983.9568873434982</v>
      </c>
      <c r="CD78" s="595">
        <f>'звіт 03.19-03.24'!CC78+'[9]побудинковий звіт'!CD78+'[8]побудинковий звіт'!CD78</f>
        <v>4055.9116853461819</v>
      </c>
      <c r="CE78" s="116">
        <f t="shared" si="81"/>
        <v>71.954798002683674</v>
      </c>
      <c r="CF78" s="595">
        <f>'звіт 03.19-03.24'!CE78+'[9]побудинковий звіт'!CF78+'[8]побудинковий звіт'!CF78</f>
        <v>490.04379053988913</v>
      </c>
      <c r="CG78" s="595">
        <f>'звіт 03.19-03.24'!CF78+'[9]побудинковий звіт'!CG78+'[8]побудинковий звіт'!CG78</f>
        <v>1350.6288907757405</v>
      </c>
      <c r="CH78" s="116">
        <f t="shared" si="82"/>
        <v>860.58510023585131</v>
      </c>
      <c r="CI78" s="595">
        <f>'звіт 03.19-03.24'!CH78+'[9]побудинковий звіт'!CI78+'[8]побудинковий звіт'!CI78</f>
        <v>9286.9424855734978</v>
      </c>
      <c r="CJ78" s="595">
        <f>'звіт 03.19-03.24'!CI78+'[9]побудинковий звіт'!CJ78+'[8]побудинковий звіт'!CJ78</f>
        <v>8759.9316088603027</v>
      </c>
      <c r="CK78" s="116">
        <f t="shared" si="83"/>
        <v>-527.0108767131951</v>
      </c>
      <c r="CL78" s="595">
        <f>'звіт 03.19-03.24'!CK78+'[9]побудинковий звіт'!CL78+'[8]побудинковий звіт'!CL78</f>
        <v>0</v>
      </c>
      <c r="CM78" s="595">
        <f>'звіт 03.19-03.24'!CL78+'[9]побудинковий звіт'!CM78+'[8]побудинковий звіт'!CM78</f>
        <v>0</v>
      </c>
      <c r="CN78" s="116">
        <f t="shared" si="84"/>
        <v>0</v>
      </c>
      <c r="CO78" s="88">
        <f t="shared" si="85"/>
        <v>9286.9424855734978</v>
      </c>
      <c r="CP78" s="96">
        <f t="shared" si="85"/>
        <v>8759.9316088603027</v>
      </c>
      <c r="CQ78" s="116">
        <f t="shared" si="86"/>
        <v>-527.0108767131951</v>
      </c>
      <c r="CR78" s="119">
        <f t="shared" si="97"/>
        <v>485905.69760345912</v>
      </c>
      <c r="CS78" s="96">
        <f t="shared" si="97"/>
        <v>544478.16068744892</v>
      </c>
      <c r="CT78" s="116">
        <f t="shared" si="87"/>
        <v>58572.463083989802</v>
      </c>
      <c r="CU78" s="91">
        <f t="shared" si="88"/>
        <v>583086.83712415094</v>
      </c>
      <c r="CV78" s="98">
        <f t="shared" si="88"/>
        <v>653373.79282493866</v>
      </c>
      <c r="CW78" s="117">
        <f t="shared" si="89"/>
        <v>70286.955700787716</v>
      </c>
      <c r="CX78" s="595">
        <f>'звіт 03.19-03.24'!CW78+'[9]побудинковий звіт'!CX78+'[8]побудинковий звіт'!CX78</f>
        <v>15292.212193860032</v>
      </c>
      <c r="CY78" s="595">
        <f>'звіт 03.19-03.24'!CX78+'[9]побудинковий звіт'!CY78+'[8]побудинковий звіт'!CY78</f>
        <v>-54994.743506927778</v>
      </c>
      <c r="CZ78" s="116">
        <f t="shared" si="90"/>
        <v>-70286.955700787803</v>
      </c>
      <c r="DA78" s="99">
        <f>'[8]побудинковий звіт'!DA78</f>
        <v>70286.955700787759</v>
      </c>
      <c r="DB78" s="8">
        <v>1</v>
      </c>
      <c r="DC78" s="365">
        <f>'[8]побудинковий звіт'!DC78</f>
        <v>61955.839999999997</v>
      </c>
      <c r="DD78" s="365">
        <f>'[8]побудинковий звіт'!DD78</f>
        <v>0</v>
      </c>
      <c r="DE78" s="365">
        <f>'[8]побудинковий звіт'!DE78</f>
        <v>51881.689999999995</v>
      </c>
      <c r="DF78" s="365">
        <f>'[8]побудинковий звіт'!DF78</f>
        <v>0</v>
      </c>
      <c r="DG78" s="101">
        <v>9925.9931927620783</v>
      </c>
      <c r="DH78" s="296">
        <v>4</v>
      </c>
      <c r="DI78" s="103">
        <f>'[8]побудинковий звіт'!DK78</f>
        <v>8.5764531810141413</v>
      </c>
      <c r="DJ78" s="103">
        <f>'[8]побудинковий звіт'!DL78</f>
        <v>0</v>
      </c>
      <c r="DK78" s="103">
        <f>'[8]побудинковий звіт'!DM78</f>
        <v>7.7117657346303652</v>
      </c>
      <c r="DL78" s="104">
        <f t="shared" si="98"/>
        <v>10074.073435482829</v>
      </c>
      <c r="DM78" s="104">
        <f t="shared" si="99"/>
        <v>0</v>
      </c>
      <c r="DN78" s="105">
        <f t="shared" si="91"/>
        <v>10074.073435482829</v>
      </c>
      <c r="DO78" s="2"/>
      <c r="DP78" s="104">
        <f>'[10]побудинковий звіт'!DR78</f>
        <v>10074.15</v>
      </c>
      <c r="DQ78" s="104">
        <f>'[10]побудинковий звіт'!DS78</f>
        <v>0</v>
      </c>
      <c r="DR78" s="104">
        <f t="shared" si="92"/>
        <v>10074.15</v>
      </c>
      <c r="DS78" s="106"/>
      <c r="DT78" s="104"/>
      <c r="DU78" s="479">
        <f>'звіт 03.19-03.24'!DV78+'[9]побудинковий звіт'!DW78+'[8]побудинковий звіт'!DW78</f>
        <v>4140.4799999999996</v>
      </c>
      <c r="DV78" s="2">
        <f>'[9]побудинковий звіт'!DX78+'[8]побудинковий звіт'!DX78</f>
        <v>0</v>
      </c>
      <c r="DW78" s="77">
        <f t="shared" si="93"/>
        <v>148626.37475802141</v>
      </c>
      <c r="DX78" s="77">
        <f t="shared" si="94"/>
        <v>193904.64388473271</v>
      </c>
      <c r="DY78" s="427">
        <f t="shared" si="95"/>
        <v>51881.689999999995</v>
      </c>
      <c r="DZ78" s="161">
        <f>'[10]побудинковий звіт'!DY78</f>
        <v>2279.9417998860881</v>
      </c>
      <c r="EB78" s="110">
        <v>-351</v>
      </c>
      <c r="EC78" s="111">
        <f t="shared" si="96"/>
        <v>9574.9931927620783</v>
      </c>
      <c r="EE78" s="112">
        <v>58195.412854623632</v>
      </c>
      <c r="EG78" s="99">
        <v>64590.741035822677</v>
      </c>
    </row>
    <row r="79" spans="1:137" ht="19.95" customHeight="1" x14ac:dyDescent="0.3">
      <c r="A79" s="81">
        <v>150000547</v>
      </c>
      <c r="B79" s="82" t="s">
        <v>164</v>
      </c>
      <c r="C79" s="114" t="s">
        <v>165</v>
      </c>
      <c r="D79" s="114" t="s">
        <v>165</v>
      </c>
      <c r="E79" s="84">
        <f t="shared" si="54"/>
        <v>2745.3</v>
      </c>
      <c r="F79" s="597">
        <f>'[8]побудинковий звіт'!F79</f>
        <v>2745.3</v>
      </c>
      <c r="G79" s="104">
        <f>'[8]побудинковий звіт'!G79</f>
        <v>0</v>
      </c>
      <c r="H79" s="598">
        <f>'[8]побудинковий звіт'!H79</f>
        <v>0</v>
      </c>
      <c r="I79" s="595">
        <f>'звіт 03.19-03.24'!H79+'[9]побудинковий звіт'!I79+'[8]побудинковий звіт'!I79</f>
        <v>73280.840826213942</v>
      </c>
      <c r="J79" s="595">
        <f>'звіт 03.19-03.24'!I79+'[9]побудинковий звіт'!J79+'[8]побудинковий звіт'!J79</f>
        <v>65948.983423379337</v>
      </c>
      <c r="K79" s="116">
        <f t="shared" si="55"/>
        <v>-7331.8574028346047</v>
      </c>
      <c r="L79" s="595">
        <f>'звіт 03.19-03.24'!K79+'[9]побудинковий звіт'!L79+'[8]побудинковий звіт'!L79</f>
        <v>14280.886236153479</v>
      </c>
      <c r="M79" s="595">
        <f>'звіт 03.19-03.24'!L79+'[9]побудинковий звіт'!M79+'[8]побудинковий звіт'!M79</f>
        <v>12776.558237157844</v>
      </c>
      <c r="N79" s="116">
        <f t="shared" si="56"/>
        <v>-1504.3279989956354</v>
      </c>
      <c r="O79" s="595">
        <f>'звіт 03.19-03.24'!N79+'[9]побудинковий звіт'!O79+'[8]побудинковий звіт'!O79</f>
        <v>28360.312633771675</v>
      </c>
      <c r="P79" s="595">
        <f>'звіт 03.19-03.24'!O79+'[9]побудинковий звіт'!P79+'[8]побудинковий звіт'!P79</f>
        <v>27484.635826000216</v>
      </c>
      <c r="Q79" s="116">
        <f t="shared" si="57"/>
        <v>-875.6768077714587</v>
      </c>
      <c r="R79" s="595">
        <f>'звіт 03.19-03.24'!Q79+'[9]побудинковий звіт'!R79+'[8]побудинковий звіт'!R79</f>
        <v>6104.6266455214582</v>
      </c>
      <c r="S79" s="595">
        <f>'звіт 03.19-03.24'!R79+'[9]побудинковий звіт'!S79+'[8]побудинковий звіт'!S79</f>
        <v>5914.6873563397912</v>
      </c>
      <c r="T79" s="116">
        <f t="shared" si="58"/>
        <v>-189.93928918166694</v>
      </c>
      <c r="U79" s="595">
        <f>'звіт 03.19-03.24'!T79+'[9]побудинковий звіт'!U79+'[8]побудинковий звіт'!U79</f>
        <v>4391.1010060108229</v>
      </c>
      <c r="V79" s="595">
        <f>'звіт 03.19-03.24'!U79+'[9]побудинковий звіт'!V79+'[8]побудинковий звіт'!V79</f>
        <v>2703.5569438324142</v>
      </c>
      <c r="W79" s="116">
        <f t="shared" si="59"/>
        <v>-1687.5440621784087</v>
      </c>
      <c r="X79" s="595">
        <f>'звіт 03.19-03.24'!W79+'[9]побудинковий звіт'!X79+'[8]побудинковий звіт'!X79</f>
        <v>47453.686721279344</v>
      </c>
      <c r="Y79" s="595">
        <f>'звіт 03.19-03.24'!X79+'[9]побудинковий звіт'!Y79+'[8]побудинковий звіт'!Y79</f>
        <v>37624.584723338499</v>
      </c>
      <c r="Z79" s="116">
        <f t="shared" si="60"/>
        <v>-9829.1019979408447</v>
      </c>
      <c r="AA79" s="595">
        <f>'звіт 03.19-03.24'!Z79+'[9]побудинковий звіт'!AA79+'[8]побудинковий звіт'!AA79</f>
        <v>2962.6559999999999</v>
      </c>
      <c r="AB79" s="595">
        <f>'звіт 03.19-03.24'!AA79+'[9]побудинковий звіт'!AB79+'[8]побудинковий звіт'!AB79</f>
        <v>2883.2393071349497</v>
      </c>
      <c r="AC79" s="116">
        <f t="shared" si="61"/>
        <v>-79.416692865050209</v>
      </c>
      <c r="AD79" s="595">
        <f>'звіт 03.19-03.24'!AC79+'[9]побудинковий звіт'!AD79+'[8]побудинковий звіт'!AD79</f>
        <v>82315.106571390876</v>
      </c>
      <c r="AE79" s="595">
        <f>'звіт 03.19-03.24'!AD79+'[9]побудинковий звіт'!AE79+'[8]побудинковий звіт'!AE79</f>
        <v>90067.351058469241</v>
      </c>
      <c r="AF79" s="117">
        <f t="shared" si="62"/>
        <v>7752.2444870783656</v>
      </c>
      <c r="AG79" s="91">
        <f t="shared" si="63"/>
        <v>259149.21664034159</v>
      </c>
      <c r="AH79" s="92">
        <f t="shared" si="63"/>
        <v>245403.59687565229</v>
      </c>
      <c r="AI79" s="116">
        <f t="shared" si="64"/>
        <v>-13745.619764689298</v>
      </c>
      <c r="AJ79" s="595">
        <f>'звіт 03.19-03.24'!AI79+'[9]побудинковий звіт'!AJ79+'[8]побудинковий звіт'!AJ79</f>
        <v>0</v>
      </c>
      <c r="AK79" s="595">
        <f>'звіт 03.19-03.24'!AJ79+'[9]побудинковий звіт'!AK79+'[8]побудинковий звіт'!AK79</f>
        <v>0</v>
      </c>
      <c r="AL79" s="116">
        <f t="shared" si="65"/>
        <v>0</v>
      </c>
      <c r="AM79" s="595">
        <f>'звіт 03.19-03.24'!AL79+'[9]побудинковий звіт'!AM79+'[8]побудинковий звіт'!AM79</f>
        <v>0</v>
      </c>
      <c r="AN79" s="595">
        <f>'звіт 03.19-03.24'!AM79+'[9]побудинковий звіт'!AN79+'[8]побудинковий звіт'!AN79</f>
        <v>0</v>
      </c>
      <c r="AO79" s="116">
        <f t="shared" si="66"/>
        <v>0</v>
      </c>
      <c r="AP79" s="595">
        <f>'звіт 03.19-03.24'!AO79+'[9]побудинковий звіт'!AP79+'[8]побудинковий звіт'!AP79</f>
        <v>18831.539975982778</v>
      </c>
      <c r="AQ79" s="595">
        <f>'звіт 03.19-03.24'!AP79+'[9]побудинковий звіт'!AQ79+'[8]побудинковий звіт'!AQ79</f>
        <v>17936.463421627388</v>
      </c>
      <c r="AR79" s="116">
        <f t="shared" si="67"/>
        <v>-895.07655435538982</v>
      </c>
      <c r="AS79" s="595">
        <f>'звіт 03.19-03.24'!AR79+'[9]побудинковий звіт'!AS79+'[8]побудинковий звіт'!AS79</f>
        <v>383559.64912422333</v>
      </c>
      <c r="AT79" s="595">
        <f>'звіт 03.19-03.24'!AS79+'[9]побудинковий звіт'!AT79+'[8]побудинковий звіт'!AT79</f>
        <v>217407.26600852679</v>
      </c>
      <c r="AU79" s="118">
        <f t="shared" si="68"/>
        <v>-166152.38311569655</v>
      </c>
      <c r="AV79" s="595">
        <f>'звіт 03.19-03.24'!AU79+'[9]побудинковий звіт'!AV79+'[8]побудинковий звіт'!AV79</f>
        <v>18716.32254126394</v>
      </c>
      <c r="AW79" s="595">
        <f>'звіт 03.19-03.24'!AV79+'[9]побудинковий звіт'!AW79+'[8]побудинковий звіт'!AW79</f>
        <v>3660.2048657325108</v>
      </c>
      <c r="AX79" s="94">
        <f t="shared" si="69"/>
        <v>-15056.11767553143</v>
      </c>
      <c r="AY79" s="595">
        <f>'звіт 03.19-03.24'!AX79+'[9]побудинковий звіт'!AY79+'[8]побудинковий звіт'!AY79</f>
        <v>24884.196907303201</v>
      </c>
      <c r="AZ79" s="595">
        <f>'звіт 03.19-03.24'!AY79+'[9]побудинковий звіт'!AZ79+'[8]побудинковий звіт'!AZ79</f>
        <v>12972.369782136253</v>
      </c>
      <c r="BA79" s="117">
        <f t="shared" si="70"/>
        <v>-11911.827125166948</v>
      </c>
      <c r="BB79" s="595">
        <f>'звіт 03.19-03.24'!BA79+'[9]побудинковий звіт'!BB79+'[8]побудинковий звіт'!BB79</f>
        <v>8875.4933128979064</v>
      </c>
      <c r="BC79" s="595">
        <f>'звіт 03.19-03.24'!BB79+'[9]побудинковий звіт'!BC79+'[8]побудинковий звіт'!BC79</f>
        <v>88184</v>
      </c>
      <c r="BD79" s="94">
        <f t="shared" si="71"/>
        <v>79308.506687102097</v>
      </c>
      <c r="BE79" s="595">
        <f>'звіт 03.19-03.24'!BD79+'[9]побудинковий звіт'!BE79+'[8]побудинковий звіт'!BE79</f>
        <v>10084.264711061014</v>
      </c>
      <c r="BF79" s="595">
        <f>'звіт 03.19-03.24'!BE79+'[9]побудинковий звіт'!BF79+'[8]побудинковий звіт'!BF79</f>
        <v>0</v>
      </c>
      <c r="BG79" s="95">
        <f t="shared" si="72"/>
        <v>-10084.264711061014</v>
      </c>
      <c r="BH79" s="595">
        <f>'звіт 03.19-03.24'!BG79+'[9]побудинковий звіт'!BH79+'[8]побудинковий звіт'!BH79</f>
        <v>8073.7747679765334</v>
      </c>
      <c r="BI79" s="595">
        <f>'звіт 03.19-03.24'!BH79+'[9]побудинковий звіт'!BI79+'[8]побудинковий звіт'!BI79</f>
        <v>7.7228418000000003</v>
      </c>
      <c r="BJ79" s="94">
        <f t="shared" si="73"/>
        <v>-8066.051926176533</v>
      </c>
      <c r="BK79" s="595">
        <f>'звіт 03.19-03.24'!BJ79+'[9]побудинковий звіт'!BK79+'[8]побудинковий звіт'!BK79</f>
        <v>15033.055325647239</v>
      </c>
      <c r="BL79" s="595">
        <f>'звіт 03.19-03.24'!BK79+'[9]побудинковий звіт'!BL79+'[8]побудинковий звіт'!BL79</f>
        <v>7706.8977512255287</v>
      </c>
      <c r="BM79" s="95">
        <f t="shared" si="74"/>
        <v>-7326.1575744217107</v>
      </c>
      <c r="BN79" s="595">
        <f>'звіт 03.19-03.24'!BM79+'[9]побудинковий звіт'!BN79+'[8]побудинковий звіт'!BN79</f>
        <v>1354.356495455587</v>
      </c>
      <c r="BO79" s="595">
        <f>'звіт 03.19-03.24'!BN79+'[9]побудинковий звіт'!BO79+'[8]побудинковий звіт'!BO79</f>
        <v>4792.1847182129004</v>
      </c>
      <c r="BP79" s="94">
        <f t="shared" si="75"/>
        <v>3437.8282227573136</v>
      </c>
      <c r="BQ79" s="91">
        <f t="shared" si="76"/>
        <v>87021.464061605409</v>
      </c>
      <c r="BR79" s="96">
        <f t="shared" si="76"/>
        <v>117323.37995910719</v>
      </c>
      <c r="BS79" s="94">
        <f t="shared" si="77"/>
        <v>30301.915897501778</v>
      </c>
      <c r="BT79" s="595">
        <f>'звіт 03.19-03.24'!BS79+'[9]побудинковий звіт'!BT79+'[8]побудинковий звіт'!BT79</f>
        <v>104633.42251469968</v>
      </c>
      <c r="BU79" s="595">
        <f>'звіт 03.19-03.24'!BT79+'[9]побудинковий звіт'!BU79+'[8]побудинковий звіт'!BU79</f>
        <v>152054.85278289509</v>
      </c>
      <c r="BV79" s="116">
        <f t="shared" si="78"/>
        <v>47421.430268195414</v>
      </c>
      <c r="BW79" s="595">
        <f>'звіт 03.19-03.24'!BV79+'[9]побудинковий звіт'!BW79+'[8]побудинковий звіт'!BW79</f>
        <v>113126.98652953771</v>
      </c>
      <c r="BX79" s="595">
        <f>'звіт 03.19-03.24'!BW79+'[9]побудинковий звіт'!BX79+'[8]побудинковий звіт'!BX79</f>
        <v>119945.0466212695</v>
      </c>
      <c r="BY79" s="116">
        <f t="shared" si="79"/>
        <v>6818.0600917317934</v>
      </c>
      <c r="BZ79" s="595">
        <f>'звіт 03.19-03.24'!BY79+'[9]побудинковий звіт'!BZ79+'[8]побудинковий звіт'!BZ79</f>
        <v>62087.620457251644</v>
      </c>
      <c r="CA79" s="595">
        <f>'звіт 03.19-03.24'!BZ79+'[9]побудинковий звіт'!CA79+'[8]побудинковий звіт'!CA79</f>
        <v>28717.815445659238</v>
      </c>
      <c r="CB79" s="116">
        <f t="shared" si="80"/>
        <v>-33369.805011592405</v>
      </c>
      <c r="CC79" s="595">
        <f>'звіт 03.19-03.24'!CB79+'[9]побудинковий звіт'!CC79+'[8]побудинковий звіт'!CC79</f>
        <v>9720.071717769275</v>
      </c>
      <c r="CD79" s="595">
        <f>'звіт 03.19-03.24'!CC79+'[9]побудинковий звіт'!CD79+'[8]побудинковий звіт'!CD79</f>
        <v>9895.627281446581</v>
      </c>
      <c r="CE79" s="116">
        <f t="shared" si="81"/>
        <v>175.55556367730605</v>
      </c>
      <c r="CF79" s="595">
        <f>'звіт 03.19-03.24'!CE79+'[9]побудинковий звіт'!CF79+'[8]побудинковий звіт'!CF79</f>
        <v>1195.6105258135376</v>
      </c>
      <c r="CG79" s="595">
        <f>'звіт 03.19-03.24'!CF79+'[9]побудинковий звіт'!CG79+'[8]побудинковий звіт'!CG79</f>
        <v>0</v>
      </c>
      <c r="CH79" s="116">
        <f t="shared" si="82"/>
        <v>-1195.6105258135376</v>
      </c>
      <c r="CI79" s="595">
        <f>'звіт 03.19-03.24'!CH79+'[9]побудинковий звіт'!CI79+'[8]побудинковий звіт'!CI79</f>
        <v>41297.817379807006</v>
      </c>
      <c r="CJ79" s="595">
        <f>'звіт 03.19-03.24'!CI79+'[9]побудинковий звіт'!CJ79+'[8]побудинковий звіт'!CJ79</f>
        <v>28527.173497361851</v>
      </c>
      <c r="CK79" s="116">
        <f t="shared" si="83"/>
        <v>-12770.643882445154</v>
      </c>
      <c r="CL79" s="595">
        <f>'звіт 03.19-03.24'!CK79+'[9]побудинковий звіт'!CL79+'[8]побудинковий звіт'!CL79</f>
        <v>0</v>
      </c>
      <c r="CM79" s="595">
        <f>'звіт 03.19-03.24'!CL79+'[9]побудинковий звіт'!CM79+'[8]побудинковий звіт'!CM79</f>
        <v>0</v>
      </c>
      <c r="CN79" s="116">
        <f t="shared" si="84"/>
        <v>0</v>
      </c>
      <c r="CO79" s="88">
        <f t="shared" si="85"/>
        <v>41297.817379807006</v>
      </c>
      <c r="CP79" s="96">
        <f t="shared" si="85"/>
        <v>28527.173497361851</v>
      </c>
      <c r="CQ79" s="116">
        <f t="shared" si="86"/>
        <v>-12770.643882445154</v>
      </c>
      <c r="CR79" s="119">
        <f t="shared" si="97"/>
        <v>1080623.398927032</v>
      </c>
      <c r="CS79" s="96">
        <f t="shared" si="97"/>
        <v>937211.22189354594</v>
      </c>
      <c r="CT79" s="116">
        <f t="shared" si="87"/>
        <v>-143412.17703348608</v>
      </c>
      <c r="CU79" s="91">
        <f t="shared" si="88"/>
        <v>1296748.0787124385</v>
      </c>
      <c r="CV79" s="98">
        <f t="shared" si="88"/>
        <v>1124653.4662722552</v>
      </c>
      <c r="CW79" s="117">
        <f t="shared" si="89"/>
        <v>-172094.61244018329</v>
      </c>
      <c r="CX79" s="595">
        <f>'звіт 03.19-03.24'!CW79+'[9]побудинковий звіт'!CX79+'[8]побудинковий звіт'!CX79</f>
        <v>65010.938761609519</v>
      </c>
      <c r="CY79" s="595">
        <f>'звіт 03.19-03.24'!CX79+'[9]побудинковий звіт'!CY79+'[8]побудинковий звіт'!CY79</f>
        <v>237105.55120179261</v>
      </c>
      <c r="CZ79" s="116">
        <f t="shared" si="90"/>
        <v>172094.61244018309</v>
      </c>
      <c r="DA79" s="99">
        <f>'[8]побудинковий звіт'!DA79</f>
        <v>-172094.61244018312</v>
      </c>
      <c r="DB79" s="8">
        <v>1</v>
      </c>
      <c r="DC79" s="365">
        <f>'[8]побудинковий звіт'!DC79</f>
        <v>70076.56</v>
      </c>
      <c r="DD79" s="365">
        <f>'[8]побудинковий звіт'!DD79</f>
        <v>0</v>
      </c>
      <c r="DE79" s="365">
        <f>'[8]побудинковий звіт'!DE79</f>
        <v>47203.75</v>
      </c>
      <c r="DF79" s="365">
        <f>'[8]побудинковий звіт'!DF79</f>
        <v>0</v>
      </c>
      <c r="DG79" s="101">
        <v>-916.22602004563669</v>
      </c>
      <c r="DH79" s="296">
        <v>5</v>
      </c>
      <c r="DI79" s="103">
        <f>'[8]побудинковий звіт'!DK79</f>
        <v>8.3288882587239179</v>
      </c>
      <c r="DJ79" s="103">
        <f>'[8]побудинковий звіт'!DL79</f>
        <v>0</v>
      </c>
      <c r="DK79" s="103">
        <f>'[8]побудинковий звіт'!DM79</f>
        <v>7.4886974905298382</v>
      </c>
      <c r="DL79" s="104">
        <f t="shared" si="98"/>
        <v>22865.296936674775</v>
      </c>
      <c r="DM79" s="104">
        <f t="shared" si="99"/>
        <v>0</v>
      </c>
      <c r="DN79" s="105">
        <f t="shared" si="91"/>
        <v>22865.296936674775</v>
      </c>
      <c r="DO79" s="2"/>
      <c r="DP79" s="104">
        <f>'[10]побудинковий звіт'!DR79</f>
        <v>22865.31</v>
      </c>
      <c r="DQ79" s="104">
        <f>'[10]побудинковий звіт'!DS79</f>
        <v>0</v>
      </c>
      <c r="DR79" s="104">
        <f t="shared" si="92"/>
        <v>22865.31</v>
      </c>
      <c r="DS79" s="106"/>
      <c r="DT79" s="104"/>
      <c r="DU79" s="479">
        <f>'звіт 03.19-03.24'!DV79+'[9]побудинковий звіт'!DW79+'[8]побудинковий звіт'!DW79</f>
        <v>4282.58</v>
      </c>
      <c r="DV79" s="2">
        <f>'[9]побудинковий звіт'!DX79+'[8]побудинковий звіт'!DX79</f>
        <v>0</v>
      </c>
      <c r="DW79" s="77">
        <f t="shared" si="93"/>
        <v>564697.33582299447</v>
      </c>
      <c r="DX79" s="77">
        <f t="shared" si="94"/>
        <v>401676.7751611608</v>
      </c>
      <c r="DY79" s="427">
        <f t="shared" si="95"/>
        <v>47203.75</v>
      </c>
      <c r="DZ79" s="161">
        <f>'[10]побудинковий звіт'!DY79</f>
        <v>10350.016993101561</v>
      </c>
      <c r="EB79" s="110">
        <v>-32085</v>
      </c>
      <c r="EC79" s="111">
        <f t="shared" si="96"/>
        <v>-33001.226020045637</v>
      </c>
      <c r="EE79" s="112">
        <v>66105.415523138538</v>
      </c>
      <c r="EG79" s="99">
        <v>-3976.4059545299533</v>
      </c>
    </row>
    <row r="80" spans="1:137" ht="19.95" customHeight="1" x14ac:dyDescent="0.3">
      <c r="A80" s="81">
        <v>150000510</v>
      </c>
      <c r="B80" s="82" t="s">
        <v>166</v>
      </c>
      <c r="C80" s="114" t="s">
        <v>167</v>
      </c>
      <c r="D80" s="114" t="s">
        <v>167</v>
      </c>
      <c r="E80" s="84">
        <f t="shared" si="54"/>
        <v>2889.25</v>
      </c>
      <c r="F80" s="597">
        <f>'[8]побудинковий звіт'!F80</f>
        <v>2797.15</v>
      </c>
      <c r="G80" s="104">
        <f>'[8]побудинковий звіт'!G80</f>
        <v>0</v>
      </c>
      <c r="H80" s="598">
        <f>'[8]побудинковий звіт'!H80</f>
        <v>92.1</v>
      </c>
      <c r="I80" s="595">
        <f>'звіт 03.19-03.24'!H80+'[9]побудинковий звіт'!I80+'[8]побудинковий звіт'!I80</f>
        <v>44415.444590706284</v>
      </c>
      <c r="J80" s="595">
        <f>'звіт 03.19-03.24'!I80+'[9]побудинковий звіт'!J80+'[8]побудинковий звіт'!J80</f>
        <v>45091.845880330831</v>
      </c>
      <c r="K80" s="116">
        <f t="shared" si="55"/>
        <v>676.40128962454764</v>
      </c>
      <c r="L80" s="595">
        <f>'звіт 03.19-03.24'!K80+'[9]побудинковий звіт'!L80+'[8]побудинковий звіт'!L80</f>
        <v>8658.1404955834987</v>
      </c>
      <c r="M80" s="595">
        <f>'звіт 03.19-03.24'!L80+'[9]побудинковий звіт'!M80+'[8]побудинковий звіт'!M80</f>
        <v>8478.4304005525282</v>
      </c>
      <c r="N80" s="116">
        <f t="shared" si="56"/>
        <v>-179.71009503097048</v>
      </c>
      <c r="O80" s="595">
        <f>'звіт 03.19-03.24'!N80+'[9]побудинковий звіт'!O80+'[8]побудинковий звіт'!O80</f>
        <v>29487.341287844942</v>
      </c>
      <c r="P80" s="595">
        <f>'звіт 03.19-03.24'!O80+'[9]побудинковий звіт'!P80+'[8]побудинковий звіт'!P80</f>
        <v>28574.177565595521</v>
      </c>
      <c r="Q80" s="116">
        <f t="shared" si="57"/>
        <v>-913.16372224942097</v>
      </c>
      <c r="R80" s="595">
        <f>'звіт 03.19-03.24'!Q80+'[9]побудинковий звіт'!R80+'[8]побудинковий звіт'!R80</f>
        <v>0</v>
      </c>
      <c r="S80" s="595">
        <f>'звіт 03.19-03.24'!R80+'[9]побудинковий звіт'!S80+'[8]побудинковий звіт'!S80</f>
        <v>0</v>
      </c>
      <c r="T80" s="116">
        <f t="shared" si="58"/>
        <v>0</v>
      </c>
      <c r="U80" s="595">
        <f>'звіт 03.19-03.24'!T80+'[9]побудинковий звіт'!U80+'[8]побудинковий звіт'!U80</f>
        <v>1565.7480277937534</v>
      </c>
      <c r="V80" s="595">
        <f>'звіт 03.19-03.24'!U80+'[9]побудинковий звіт'!V80+'[8]побудинковий звіт'!V80</f>
        <v>838.90041822882176</v>
      </c>
      <c r="W80" s="116">
        <f t="shared" si="59"/>
        <v>-726.84760956493164</v>
      </c>
      <c r="X80" s="595">
        <f>'звіт 03.19-03.24'!W80+'[9]побудинковий звіт'!X80+'[8]побудинковий звіт'!X80</f>
        <v>34351.128969269543</v>
      </c>
      <c r="Y80" s="595">
        <f>'звіт 03.19-03.24'!X80+'[9]побудинковий звіт'!Y80+'[8]побудинковий звіт'!Y80</f>
        <v>32139.926065085736</v>
      </c>
      <c r="Z80" s="116">
        <f t="shared" si="60"/>
        <v>-2211.2029041838068</v>
      </c>
      <c r="AA80" s="595">
        <f>'звіт 03.19-03.24'!Z80+'[9]побудинковий звіт'!AA80+'[8]побудинковий звіт'!AA80</f>
        <v>3121.3080000000004</v>
      </c>
      <c r="AB80" s="595">
        <f>'звіт 03.19-03.24'!AA80+'[9]побудинковий звіт'!AB80+'[8]побудинковий звіт'!AB80</f>
        <v>0</v>
      </c>
      <c r="AC80" s="116">
        <f t="shared" si="61"/>
        <v>-3121.3080000000004</v>
      </c>
      <c r="AD80" s="595">
        <f>'звіт 03.19-03.24'!AC80+'[9]побудинковий звіт'!AD80+'[8]побудинковий звіт'!AD80</f>
        <v>86867.768734283978</v>
      </c>
      <c r="AE80" s="595">
        <f>'звіт 03.19-03.24'!AD80+'[9]побудинковий звіт'!AE80+'[8]побудинковий звіт'!AE80</f>
        <v>94849.64091323191</v>
      </c>
      <c r="AF80" s="117">
        <f t="shared" si="62"/>
        <v>7981.8721789479314</v>
      </c>
      <c r="AG80" s="91">
        <f t="shared" si="63"/>
        <v>208466.88010548201</v>
      </c>
      <c r="AH80" s="92">
        <f t="shared" si="63"/>
        <v>209972.92124302534</v>
      </c>
      <c r="AI80" s="116">
        <f t="shared" si="64"/>
        <v>1506.0411375433323</v>
      </c>
      <c r="AJ80" s="595">
        <f>'звіт 03.19-03.24'!AI80+'[9]побудинковий звіт'!AJ80+'[8]побудинковий звіт'!AJ80</f>
        <v>0</v>
      </c>
      <c r="AK80" s="595">
        <f>'звіт 03.19-03.24'!AJ80+'[9]побудинковий звіт'!AK80+'[8]побудинковий звіт'!AK80</f>
        <v>0</v>
      </c>
      <c r="AL80" s="116">
        <f t="shared" si="65"/>
        <v>0</v>
      </c>
      <c r="AM80" s="595">
        <f>'звіт 03.19-03.24'!AL80+'[9]побудинковий звіт'!AM80+'[8]побудинковий звіт'!AM80</f>
        <v>0</v>
      </c>
      <c r="AN80" s="595">
        <f>'звіт 03.19-03.24'!AM80+'[9]побудинковий звіт'!AN80+'[8]побудинковий звіт'!AN80</f>
        <v>0</v>
      </c>
      <c r="AO80" s="116">
        <f t="shared" si="66"/>
        <v>0</v>
      </c>
      <c r="AP80" s="595">
        <f>'звіт 03.19-03.24'!AO80+'[9]побудинковий звіт'!AP80+'[8]побудинковий звіт'!AP80</f>
        <v>9317.6493502088506</v>
      </c>
      <c r="AQ80" s="595">
        <f>'звіт 03.19-03.24'!AP80+'[9]побудинковий звіт'!AQ80+'[8]побудинковий звіт'!AQ80</f>
        <v>8324.5086938997629</v>
      </c>
      <c r="AR80" s="116">
        <f t="shared" si="67"/>
        <v>-993.14065630908772</v>
      </c>
      <c r="AS80" s="595">
        <f>'звіт 03.19-03.24'!AR80+'[9]побудинковий звіт'!AS80+'[8]побудинковий звіт'!AS80</f>
        <v>155490.39708908938</v>
      </c>
      <c r="AT80" s="595">
        <f>'звіт 03.19-03.24'!AS80+'[9]побудинковий звіт'!AT80+'[8]побудинковий звіт'!AT80</f>
        <v>72084.809919124775</v>
      </c>
      <c r="AU80" s="118">
        <f t="shared" si="68"/>
        <v>-83405.587169964609</v>
      </c>
      <c r="AV80" s="595">
        <f>'звіт 03.19-03.24'!AU80+'[9]побудинковий звіт'!AV80+'[8]побудинковий звіт'!AV80</f>
        <v>12979.604637593071</v>
      </c>
      <c r="AW80" s="595">
        <f>'звіт 03.19-03.24'!AV80+'[9]побудинковий звіт'!AW80+'[8]побудинковий звіт'!AW80</f>
        <v>2782.154267646175</v>
      </c>
      <c r="AX80" s="94">
        <f t="shared" si="69"/>
        <v>-10197.450369946895</v>
      </c>
      <c r="AY80" s="595">
        <f>'звіт 03.19-03.24'!AX80+'[9]побудинковий звіт'!AY80+'[8]побудинковий звіт'!AY80</f>
        <v>14052.121097297288</v>
      </c>
      <c r="AZ80" s="595">
        <f>'звіт 03.19-03.24'!AY80+'[9]побудинковий звіт'!AZ80+'[8]побудинковий звіт'!AZ80</f>
        <v>3509.4721223824899</v>
      </c>
      <c r="BA80" s="117">
        <f t="shared" si="70"/>
        <v>-10542.648974914799</v>
      </c>
      <c r="BB80" s="595">
        <f>'звіт 03.19-03.24'!BA80+'[9]побудинковий звіт'!BB80+'[8]побудинковий звіт'!BB80</f>
        <v>12438.001849792396</v>
      </c>
      <c r="BC80" s="595">
        <f>'звіт 03.19-03.24'!BB80+'[9]побудинковий звіт'!BC80+'[8]побудинковий звіт'!BC80</f>
        <v>3497</v>
      </c>
      <c r="BD80" s="94">
        <f t="shared" si="71"/>
        <v>-8941.0018497923957</v>
      </c>
      <c r="BE80" s="595">
        <f>'звіт 03.19-03.24'!BD80+'[9]побудинковий звіт'!BE80+'[8]побудинковий звіт'!BE80</f>
        <v>0</v>
      </c>
      <c r="BF80" s="595">
        <f>'звіт 03.19-03.24'!BE80+'[9]побудинковий звіт'!BF80+'[8]побудинковий звіт'!BF80</f>
        <v>0</v>
      </c>
      <c r="BG80" s="95">
        <f t="shared" si="72"/>
        <v>0</v>
      </c>
      <c r="BH80" s="595">
        <f>'звіт 03.19-03.24'!BG80+'[9]побудинковий звіт'!BH80+'[8]побудинковий звіт'!BH80</f>
        <v>922.81163091883468</v>
      </c>
      <c r="BI80" s="595">
        <f>'звіт 03.19-03.24'!BH80+'[9]побудинковий звіт'!BI80+'[8]побудинковий звіт'!BI80</f>
        <v>713.80188273267913</v>
      </c>
      <c r="BJ80" s="94">
        <f t="shared" si="73"/>
        <v>-209.00974818615555</v>
      </c>
      <c r="BK80" s="595">
        <f>'звіт 03.19-03.24'!BJ80+'[9]побудинковий звіт'!BK80+'[8]побудинковий звіт'!BK80</f>
        <v>10338.438220613141</v>
      </c>
      <c r="BL80" s="595">
        <f>'звіт 03.19-03.24'!BK80+'[9]побудинковий звіт'!BL80+'[8]побудинковий звіт'!BL80</f>
        <v>3931</v>
      </c>
      <c r="BM80" s="95">
        <f t="shared" si="74"/>
        <v>-6407.4382206131413</v>
      </c>
      <c r="BN80" s="595">
        <f>'звіт 03.19-03.24'!BM80+'[9]побудинковий звіт'!BN80+'[8]побудинковий звіт'!BN80</f>
        <v>1175.9516288084567</v>
      </c>
      <c r="BO80" s="595">
        <f>'звіт 03.19-03.24'!BN80+'[9]побудинковий звіт'!BO80+'[8]побудинковий звіт'!BO80</f>
        <v>3188</v>
      </c>
      <c r="BP80" s="94">
        <f t="shared" si="75"/>
        <v>2012.0483711915433</v>
      </c>
      <c r="BQ80" s="91">
        <f t="shared" si="76"/>
        <v>51906.929065023185</v>
      </c>
      <c r="BR80" s="96">
        <f t="shared" si="76"/>
        <v>17621.428272761346</v>
      </c>
      <c r="BS80" s="94">
        <f t="shared" si="77"/>
        <v>-34285.500792261839</v>
      </c>
      <c r="BT80" s="595">
        <f>'звіт 03.19-03.24'!BS80+'[9]побудинковий звіт'!BT80+'[8]побудинковий звіт'!BT80</f>
        <v>196550.31267553201</v>
      </c>
      <c r="BU80" s="595">
        <f>'звіт 03.19-03.24'!BT80+'[9]побудинковий звіт'!BU80+'[8]побудинковий звіт'!BU80</f>
        <v>291569.55506047828</v>
      </c>
      <c r="BV80" s="116">
        <f t="shared" si="78"/>
        <v>95019.242384946265</v>
      </c>
      <c r="BW80" s="595">
        <f>'звіт 03.19-03.24'!BV80+'[9]побудинковий звіт'!BW80+'[8]побудинковий звіт'!BW80</f>
        <v>106858.64714435137</v>
      </c>
      <c r="BX80" s="595">
        <f>'звіт 03.19-03.24'!BW80+'[9]побудинковий звіт'!BX80+'[8]побудинковий звіт'!BX80</f>
        <v>113779.41364924381</v>
      </c>
      <c r="BY80" s="116">
        <f t="shared" si="79"/>
        <v>6920.7665048924391</v>
      </c>
      <c r="BZ80" s="595">
        <f>'звіт 03.19-03.24'!BY80+'[9]побудинковий звіт'!BZ80+'[8]побудинковий звіт'!BZ80</f>
        <v>92683.329444934658</v>
      </c>
      <c r="CA80" s="595">
        <f>'звіт 03.19-03.24'!BZ80+'[9]побудинковий звіт'!CA80+'[8]побудинковий звіт'!CA80</f>
        <v>55192.544437017743</v>
      </c>
      <c r="CB80" s="116">
        <f t="shared" si="80"/>
        <v>-37490.785007916915</v>
      </c>
      <c r="CC80" s="595">
        <f>'звіт 03.19-03.24'!CB80+'[9]побудинковий звіт'!CC80+'[8]побудинковий звіт'!CC80</f>
        <v>0</v>
      </c>
      <c r="CD80" s="595">
        <f>'звіт 03.19-03.24'!CC80+'[9]побудинковий звіт'!CD80+'[8]побудинковий звіт'!CD80</f>
        <v>0</v>
      </c>
      <c r="CE80" s="116">
        <f t="shared" si="81"/>
        <v>0</v>
      </c>
      <c r="CF80" s="595">
        <f>'звіт 03.19-03.24'!CE80+'[9]побудинковий звіт'!CF80+'[8]побудинковий звіт'!CF80</f>
        <v>0</v>
      </c>
      <c r="CG80" s="595">
        <f>'звіт 03.19-03.24'!CF80+'[9]побудинковий звіт'!CG80+'[8]побудинковий звіт'!CG80</f>
        <v>0</v>
      </c>
      <c r="CH80" s="116">
        <f t="shared" si="82"/>
        <v>0</v>
      </c>
      <c r="CI80" s="595">
        <f>'звіт 03.19-03.24'!CH80+'[9]побудинковий звіт'!CI80+'[8]побудинковий звіт'!CI80</f>
        <v>22367.284366868156</v>
      </c>
      <c r="CJ80" s="595">
        <f>'звіт 03.19-03.24'!CI80+'[9]побудинковий звіт'!CJ80+'[8]побудинковий звіт'!CJ80</f>
        <v>16261.872260393464</v>
      </c>
      <c r="CK80" s="116">
        <f t="shared" si="83"/>
        <v>-6105.4121064746923</v>
      </c>
      <c r="CL80" s="595">
        <f>'звіт 03.19-03.24'!CK80+'[9]побудинковий звіт'!CL80+'[8]побудинковий звіт'!CL80</f>
        <v>0</v>
      </c>
      <c r="CM80" s="595">
        <f>'звіт 03.19-03.24'!CL80+'[9]побудинковий звіт'!CM80+'[8]побудинковий звіт'!CM80</f>
        <v>0</v>
      </c>
      <c r="CN80" s="116">
        <f t="shared" si="84"/>
        <v>0</v>
      </c>
      <c r="CO80" s="88">
        <f t="shared" si="85"/>
        <v>22367.284366868156</v>
      </c>
      <c r="CP80" s="96">
        <f t="shared" si="85"/>
        <v>16261.872260393464</v>
      </c>
      <c r="CQ80" s="116">
        <f t="shared" si="86"/>
        <v>-6105.4121064746923</v>
      </c>
      <c r="CR80" s="119">
        <f t="shared" si="97"/>
        <v>843641.42924148962</v>
      </c>
      <c r="CS80" s="96">
        <f t="shared" si="97"/>
        <v>784807.05353594443</v>
      </c>
      <c r="CT80" s="116">
        <f t="shared" si="87"/>
        <v>-58834.375705545186</v>
      </c>
      <c r="CU80" s="91">
        <f t="shared" si="88"/>
        <v>1012369.7150897875</v>
      </c>
      <c r="CV80" s="98">
        <f t="shared" si="88"/>
        <v>941768.46424313332</v>
      </c>
      <c r="CW80" s="117">
        <f t="shared" si="89"/>
        <v>-70601.250846654177</v>
      </c>
      <c r="CX80" s="595">
        <f>'звіт 03.19-03.24'!CW80+'[9]побудинковий звіт'!CX80+'[8]побудинковий звіт'!CX80</f>
        <v>50552.19213948329</v>
      </c>
      <c r="CY80" s="595">
        <f>'звіт 03.19-03.24'!CX80+'[9]побудинковий звіт'!CY80+'[8]побудинковий звіт'!CY80</f>
        <v>121153.44298613735</v>
      </c>
      <c r="CZ80" s="116">
        <f t="shared" si="90"/>
        <v>70601.25084665406</v>
      </c>
      <c r="DA80" s="99">
        <f>'[8]побудинковий звіт'!DA80</f>
        <v>-70601.250846653988</v>
      </c>
      <c r="DB80" s="8">
        <v>2</v>
      </c>
      <c r="DC80" s="365">
        <f>'[8]побудинковий звіт'!DC80</f>
        <v>150752.24</v>
      </c>
      <c r="DD80" s="365">
        <f>'[8]побудинковий звіт'!DD80</f>
        <v>3472.11</v>
      </c>
      <c r="DE80" s="365">
        <f>'[8]побудинковий звіт'!DE80</f>
        <v>133294.63999999998</v>
      </c>
      <c r="DF80" s="365">
        <f>'[8]побудинковий звіт'!DF80</f>
        <v>2972.9300000000003</v>
      </c>
      <c r="DG80" s="101">
        <v>-10077.066617427277</v>
      </c>
      <c r="DH80" s="296">
        <v>5</v>
      </c>
      <c r="DI80" s="103">
        <f>'[8]побудинковий звіт'!DK80</f>
        <v>6.2403844738637941</v>
      </c>
      <c r="DJ80" s="103">
        <f>'[8]побудинковий звіт'!DL80</f>
        <v>0</v>
      </c>
      <c r="DK80" s="103">
        <f>'[8]побудинковий звіт'!DM80</f>
        <v>5.4199012531871906</v>
      </c>
      <c r="DL80" s="104">
        <f t="shared" si="98"/>
        <v>17455.291431068112</v>
      </c>
      <c r="DM80" s="104">
        <f t="shared" si="99"/>
        <v>499.17290541854021</v>
      </c>
      <c r="DN80" s="105">
        <f t="shared" si="91"/>
        <v>17954.464336486653</v>
      </c>
      <c r="DO80" s="2"/>
      <c r="DP80" s="104">
        <f>'[10]побудинковий звіт'!DR80</f>
        <v>17455.349999999999</v>
      </c>
      <c r="DQ80" s="104">
        <f>'[10]побудинковий звіт'!DS80</f>
        <v>499.18</v>
      </c>
      <c r="DR80" s="104">
        <f t="shared" si="92"/>
        <v>17954.53</v>
      </c>
      <c r="DS80" s="106"/>
      <c r="DT80" s="104"/>
      <c r="DU80" s="479">
        <f>'звіт 03.19-03.24'!DV80+'[9]побудинковий звіт'!DW80+'[8]побудинковий звіт'!DW80</f>
        <v>4464.88</v>
      </c>
      <c r="DV80" s="2">
        <f>'[9]побудинковий звіт'!DX80+'[8]побудинковий звіт'!DX80</f>
        <v>0</v>
      </c>
      <c r="DW80" s="77">
        <f t="shared" si="93"/>
        <v>248876.79138493509</v>
      </c>
      <c r="DX80" s="77">
        <f t="shared" si="94"/>
        <v>107647.48583026334</v>
      </c>
      <c r="DY80" s="427">
        <f t="shared" si="95"/>
        <v>136267.56999999998</v>
      </c>
      <c r="DZ80" s="161">
        <f>'[10]побудинковий звіт'!DY80</f>
        <v>4412.2731019427156</v>
      </c>
      <c r="EB80" s="110">
        <v>63251</v>
      </c>
      <c r="EC80" s="111">
        <f t="shared" si="96"/>
        <v>53173.933382572723</v>
      </c>
      <c r="EE80" s="112">
        <v>-9339.7995467688706</v>
      </c>
      <c r="EG80" s="99">
        <v>-28438.776748144719</v>
      </c>
    </row>
    <row r="81" spans="1:137" ht="19.95" customHeight="1" x14ac:dyDescent="0.3">
      <c r="A81" s="81">
        <v>150000511</v>
      </c>
      <c r="B81" s="82" t="s">
        <v>168</v>
      </c>
      <c r="C81" s="114" t="s">
        <v>169</v>
      </c>
      <c r="D81" s="114" t="s">
        <v>169</v>
      </c>
      <c r="E81" s="84">
        <f t="shared" si="54"/>
        <v>3220</v>
      </c>
      <c r="F81" s="597">
        <f>'[8]побудинковий звіт'!F81</f>
        <v>3220</v>
      </c>
      <c r="G81" s="104">
        <f>'[8]побудинковий звіт'!G81</f>
        <v>0</v>
      </c>
      <c r="H81" s="598">
        <f>'[8]побудинковий звіт'!H81</f>
        <v>0</v>
      </c>
      <c r="I81" s="595">
        <f>'звіт 03.19-03.24'!H81+'[9]побудинковий звіт'!I81+'[8]побудинковий звіт'!I81</f>
        <v>85723.480504015926</v>
      </c>
      <c r="J81" s="595">
        <f>'звіт 03.19-03.24'!I81+'[9]побудинковий звіт'!J81+'[8]побудинковий звіт'!J81</f>
        <v>85984.806615973954</v>
      </c>
      <c r="K81" s="116">
        <f t="shared" si="55"/>
        <v>261.32611195802747</v>
      </c>
      <c r="L81" s="595">
        <f>'звіт 03.19-03.24'!K81+'[9]побудинковий звіт'!L81+'[8]побудинковий звіт'!L81</f>
        <v>16631.681979330548</v>
      </c>
      <c r="M81" s="595">
        <f>'звіт 03.19-03.24'!L81+'[9]побудинковий звіт'!M81+'[8]побудинковий звіт'!M81</f>
        <v>16256.903521035485</v>
      </c>
      <c r="N81" s="116">
        <f t="shared" si="56"/>
        <v>-374.77845829506259</v>
      </c>
      <c r="O81" s="595">
        <f>'звіт 03.19-03.24'!N81+'[9]побудинковий звіт'!O81+'[8]побудинковий звіт'!O81</f>
        <v>33229.766292991539</v>
      </c>
      <c r="P81" s="595">
        <f>'звіт 03.19-03.24'!O81+'[9]побудинковий звіт'!P81+'[8]побудинковий звіт'!P81</f>
        <v>32200.546121317358</v>
      </c>
      <c r="Q81" s="116">
        <f t="shared" si="57"/>
        <v>-1029.2201716741802</v>
      </c>
      <c r="R81" s="595">
        <f>'звіт 03.19-03.24'!Q81+'[9]побудинковий звіт'!R81+'[8]побудинковий звіт'!R81</f>
        <v>0</v>
      </c>
      <c r="S81" s="595">
        <f>'звіт 03.19-03.24'!R81+'[9]побудинковий звіт'!S81+'[8]побудинковий звіт'!S81</f>
        <v>0</v>
      </c>
      <c r="T81" s="116">
        <f t="shared" si="58"/>
        <v>0</v>
      </c>
      <c r="U81" s="595">
        <f>'звіт 03.19-03.24'!T81+'[9]побудинковий звіт'!U81+'[8]побудинковий звіт'!U81</f>
        <v>1957.1850347421914</v>
      </c>
      <c r="V81" s="595">
        <f>'звіт 03.19-03.24'!U81+'[9]побудинковий звіт'!V81+'[8]побудинковий звіт'!V81</f>
        <v>1042.9116859171377</v>
      </c>
      <c r="W81" s="116">
        <f t="shared" si="59"/>
        <v>-914.27334882505374</v>
      </c>
      <c r="X81" s="595">
        <f>'звіт 03.19-03.24'!W81+'[9]побудинковий звіт'!X81+'[8]побудинковий звіт'!X81</f>
        <v>48376.049845155627</v>
      </c>
      <c r="Y81" s="595">
        <f>'звіт 03.19-03.24'!X81+'[9]побудинковий звіт'!Y81+'[8]побудинковий звіт'!Y81</f>
        <v>44226.39780668309</v>
      </c>
      <c r="Z81" s="116">
        <f t="shared" si="60"/>
        <v>-4149.6520384725372</v>
      </c>
      <c r="AA81" s="595">
        <f>'звіт 03.19-03.24'!Z81+'[9]побудинковий звіт'!AA81+'[8]побудинковий звіт'!AA81</f>
        <v>3477.06</v>
      </c>
      <c r="AB81" s="595">
        <f>'звіт 03.19-03.24'!AA81+'[9]побудинковий звіт'!AB81+'[8]побудинковий звіт'!AB81</f>
        <v>0</v>
      </c>
      <c r="AC81" s="116">
        <f t="shared" si="61"/>
        <v>-3477.06</v>
      </c>
      <c r="AD81" s="595">
        <f>'звіт 03.19-03.24'!AC81+'[9]побудинковий звіт'!AD81+'[8]побудинковий звіт'!AD81</f>
        <v>96597.089422725752</v>
      </c>
      <c r="AE81" s="595">
        <f>'звіт 03.19-03.24'!AD81+'[9]побудинковий звіт'!AE81+'[8]побудинковий звіт'!AE81</f>
        <v>105694.37873503016</v>
      </c>
      <c r="AF81" s="117">
        <f t="shared" si="62"/>
        <v>9097.289312304405</v>
      </c>
      <c r="AG81" s="91">
        <f t="shared" si="63"/>
        <v>285992.31307896157</v>
      </c>
      <c r="AH81" s="92">
        <f t="shared" si="63"/>
        <v>285405.94448595721</v>
      </c>
      <c r="AI81" s="116">
        <f t="shared" si="64"/>
        <v>-586.36859300435754</v>
      </c>
      <c r="AJ81" s="595">
        <f>'звіт 03.19-03.24'!AI81+'[9]побудинковий звіт'!AJ81+'[8]побудинковий звіт'!AJ81</f>
        <v>0</v>
      </c>
      <c r="AK81" s="595">
        <f>'звіт 03.19-03.24'!AJ81+'[9]побудинковий звіт'!AK81+'[8]побудинковий звіт'!AK81</f>
        <v>0</v>
      </c>
      <c r="AL81" s="116">
        <f t="shared" si="65"/>
        <v>0</v>
      </c>
      <c r="AM81" s="595">
        <f>'звіт 03.19-03.24'!AL81+'[9]побудинковий звіт'!AM81+'[8]побудинковий звіт'!AM81</f>
        <v>0</v>
      </c>
      <c r="AN81" s="595">
        <f>'звіт 03.19-03.24'!AM81+'[9]побудинковий звіт'!AN81+'[8]побудинковий звіт'!AN81</f>
        <v>0</v>
      </c>
      <c r="AO81" s="116">
        <f t="shared" si="66"/>
        <v>0</v>
      </c>
      <c r="AP81" s="595">
        <f>'звіт 03.19-03.24'!AO81+'[9]побудинковий звіт'!AP81+'[8]побудинковий звіт'!AP81</f>
        <v>71520.212968040854</v>
      </c>
      <c r="AQ81" s="595">
        <f>'звіт 03.19-03.24'!AP81+'[9]побудинковий звіт'!AQ81+'[8]побудинковий звіт'!AQ81</f>
        <v>67958.24231953315</v>
      </c>
      <c r="AR81" s="116">
        <f t="shared" si="67"/>
        <v>-3561.970648507704</v>
      </c>
      <c r="AS81" s="595">
        <f>'звіт 03.19-03.24'!AR81+'[9]побудинковий звіт'!AS81+'[8]побудинковий звіт'!AS81</f>
        <v>196068.64625321492</v>
      </c>
      <c r="AT81" s="595">
        <f>'звіт 03.19-03.24'!AS81+'[9]побудинковий звіт'!AT81+'[8]побудинковий звіт'!AT81</f>
        <v>196685.69892282455</v>
      </c>
      <c r="AU81" s="118">
        <f t="shared" si="68"/>
        <v>617.0526696096349</v>
      </c>
      <c r="AV81" s="595">
        <f>'звіт 03.19-03.24'!AU81+'[9]побудинковий звіт'!AV81+'[8]побудинковий звіт'!AV81</f>
        <v>19085.14472726679</v>
      </c>
      <c r="AW81" s="595">
        <f>'звіт 03.19-03.24'!AV81+'[9]побудинковий звіт'!AW81+'[8]побудинковий звіт'!AW81</f>
        <v>6383.875060253753</v>
      </c>
      <c r="AX81" s="94">
        <f t="shared" si="69"/>
        <v>-12701.269667013037</v>
      </c>
      <c r="AY81" s="595">
        <f>'звіт 03.19-03.24'!AX81+'[9]побудинковий звіт'!AY81+'[8]побудинковий звіт'!AY81</f>
        <v>28845.086869181974</v>
      </c>
      <c r="AZ81" s="595">
        <f>'звіт 03.19-03.24'!AY81+'[9]побудинковий звіт'!AZ81+'[8]побудинковий звіт'!AZ81</f>
        <v>0</v>
      </c>
      <c r="BA81" s="117">
        <f t="shared" si="70"/>
        <v>-28845.086869181974</v>
      </c>
      <c r="BB81" s="595">
        <f>'звіт 03.19-03.24'!BA81+'[9]побудинковий звіт'!BB81+'[8]побудинковий звіт'!BB81</f>
        <v>15250.845427841712</v>
      </c>
      <c r="BC81" s="595">
        <f>'звіт 03.19-03.24'!BB81+'[9]побудинковий звіт'!BC81+'[8]побудинковий звіт'!BC81</f>
        <v>4587</v>
      </c>
      <c r="BD81" s="94">
        <f t="shared" si="71"/>
        <v>-10663.845427841712</v>
      </c>
      <c r="BE81" s="595">
        <f>'звіт 03.19-03.24'!BD81+'[9]побудинковий звіт'!BE81+'[8]побудинковий звіт'!BE81</f>
        <v>0</v>
      </c>
      <c r="BF81" s="595">
        <f>'звіт 03.19-03.24'!BE81+'[9]побудинковий звіт'!BF81+'[8]побудинковий звіт'!BF81</f>
        <v>0</v>
      </c>
      <c r="BG81" s="95">
        <f t="shared" si="72"/>
        <v>0</v>
      </c>
      <c r="BH81" s="595">
        <f>'звіт 03.19-03.24'!BG81+'[9]побудинковий звіт'!BH81+'[8]побудинковий звіт'!BH81</f>
        <v>1153.5145386485431</v>
      </c>
      <c r="BI81" s="595">
        <f>'звіт 03.19-03.24'!BH81+'[9]побудинковий звіт'!BI81+'[8]побудинковий звіт'!BI81</f>
        <v>2477.1850515697056</v>
      </c>
      <c r="BJ81" s="94">
        <f t="shared" si="73"/>
        <v>1323.6705129211625</v>
      </c>
      <c r="BK81" s="595">
        <f>'звіт 03.19-03.24'!BJ81+'[9]побудинковий звіт'!BK81+'[8]побудинковий звіт'!BK81</f>
        <v>15278.375869293894</v>
      </c>
      <c r="BL81" s="595">
        <f>'звіт 03.19-03.24'!BK81+'[9]побудинковий звіт'!BL81+'[8]побудинковий звіт'!BL81</f>
        <v>1837.194145310646</v>
      </c>
      <c r="BM81" s="95">
        <f t="shared" si="74"/>
        <v>-13441.181723983247</v>
      </c>
      <c r="BN81" s="595">
        <f>'звіт 03.19-03.24'!BM81+'[9]побудинковий звіт'!BN81+'[8]побудинковий звіт'!BN81</f>
        <v>1264.8896288084566</v>
      </c>
      <c r="BO81" s="595">
        <f>'звіт 03.19-03.24'!BN81+'[9]побудинковий звіт'!BO81+'[8]побудинковий звіт'!BO81</f>
        <v>4457</v>
      </c>
      <c r="BP81" s="94">
        <f t="shared" si="75"/>
        <v>3192.1103711915434</v>
      </c>
      <c r="BQ81" s="91">
        <f t="shared" si="76"/>
        <v>80877.857061041374</v>
      </c>
      <c r="BR81" s="96">
        <f t="shared" si="76"/>
        <v>19742.254257134104</v>
      </c>
      <c r="BS81" s="94">
        <f t="shared" si="77"/>
        <v>-61135.60280390727</v>
      </c>
      <c r="BT81" s="595">
        <f>'звіт 03.19-03.24'!BS81+'[9]побудинковий звіт'!BT81+'[8]побудинковий звіт'!BT81</f>
        <v>237336.61490314902</v>
      </c>
      <c r="BU81" s="595">
        <f>'звіт 03.19-03.24'!BT81+'[9]побудинковий звіт'!BU81+'[8]побудинковий звіт'!BU81</f>
        <v>342194.14158837573</v>
      </c>
      <c r="BV81" s="116">
        <f t="shared" si="78"/>
        <v>104857.52668522671</v>
      </c>
      <c r="BW81" s="595">
        <f>'звіт 03.19-03.24'!BV81+'[9]побудинковий звіт'!BW81+'[8]побудинковий звіт'!BW81</f>
        <v>120860.99347995213</v>
      </c>
      <c r="BX81" s="595">
        <f>'звіт 03.19-03.24'!BW81+'[9]побудинковий звіт'!BX81+'[8]побудинковий звіт'!BX81</f>
        <v>133962.19121670694</v>
      </c>
      <c r="BY81" s="116">
        <f t="shared" si="79"/>
        <v>13101.19773675481</v>
      </c>
      <c r="BZ81" s="595">
        <f>'звіт 03.19-03.24'!BY81+'[9]побудинковий звіт'!BZ81+'[8]побудинковий звіт'!BZ81</f>
        <v>113973.67911056468</v>
      </c>
      <c r="CA81" s="595">
        <f>'звіт 03.19-03.24'!BZ81+'[9]побудинковий звіт'!CA81+'[8]побудинковий звіт'!CA81</f>
        <v>64622.043541083018</v>
      </c>
      <c r="CB81" s="116">
        <f t="shared" si="80"/>
        <v>-49351.635569481667</v>
      </c>
      <c r="CC81" s="595">
        <f>'звіт 03.19-03.24'!CB81+'[9]побудинковий звіт'!CC81+'[8]побудинковий звіт'!CC81</f>
        <v>13122.58624858156</v>
      </c>
      <c r="CD81" s="595">
        <f>'звіт 03.19-03.24'!CC81+'[9]побудинковий звіт'!CD81+'[8]побудинковий звіт'!CD81</f>
        <v>13359.595099201699</v>
      </c>
      <c r="CE81" s="116">
        <f t="shared" si="81"/>
        <v>237.00885062013913</v>
      </c>
      <c r="CF81" s="595">
        <f>'звіт 03.19-03.24'!CE81+'[9]побудинковий звіт'!CF81+'[8]побудинковий звіт'!CF81</f>
        <v>1614.1344117881456</v>
      </c>
      <c r="CG81" s="595">
        <f>'звіт 03.19-03.24'!CF81+'[9]побудинковий звіт'!CG81+'[8]побудинковий звіт'!CG81</f>
        <v>0</v>
      </c>
      <c r="CH81" s="116">
        <f t="shared" si="82"/>
        <v>-1614.1344117881456</v>
      </c>
      <c r="CI81" s="595">
        <f>'звіт 03.19-03.24'!CH81+'[9]побудинковий звіт'!CI81+'[8]побудинковий звіт'!CI81</f>
        <v>37097.816748640842</v>
      </c>
      <c r="CJ81" s="595">
        <f>'звіт 03.19-03.24'!CI81+'[9]побудинковий звіт'!CJ81+'[8]побудинковий звіт'!CJ81</f>
        <v>15859.110285756509</v>
      </c>
      <c r="CK81" s="116">
        <f t="shared" si="83"/>
        <v>-21238.706462884333</v>
      </c>
      <c r="CL81" s="595">
        <f>'звіт 03.19-03.24'!CK81+'[9]побудинковий звіт'!CL81+'[8]побудинковий звіт'!CL81</f>
        <v>0</v>
      </c>
      <c r="CM81" s="595">
        <f>'звіт 03.19-03.24'!CL81+'[9]побудинковий звіт'!CM81+'[8]побудинковий звіт'!CM81</f>
        <v>0</v>
      </c>
      <c r="CN81" s="116">
        <f t="shared" si="84"/>
        <v>0</v>
      </c>
      <c r="CO81" s="88">
        <f t="shared" si="85"/>
        <v>37097.816748640842</v>
      </c>
      <c r="CP81" s="96">
        <f t="shared" si="85"/>
        <v>15859.110285756509</v>
      </c>
      <c r="CQ81" s="116">
        <f t="shared" si="86"/>
        <v>-21238.706462884333</v>
      </c>
      <c r="CR81" s="119">
        <f t="shared" si="97"/>
        <v>1158464.8542639348</v>
      </c>
      <c r="CS81" s="96">
        <f t="shared" si="97"/>
        <v>1139789.2217165728</v>
      </c>
      <c r="CT81" s="116">
        <f t="shared" si="87"/>
        <v>-18675.632547362009</v>
      </c>
      <c r="CU81" s="91">
        <f t="shared" si="88"/>
        <v>1390157.8251167217</v>
      </c>
      <c r="CV81" s="98">
        <f t="shared" si="88"/>
        <v>1367747.0660598872</v>
      </c>
      <c r="CW81" s="117">
        <f t="shared" si="89"/>
        <v>-22410.759056834504</v>
      </c>
      <c r="CX81" s="595">
        <f>'звіт 03.19-03.24'!CW81+'[9]побудинковий звіт'!CX81+'[8]побудинковий звіт'!CX81</f>
        <v>59622.600433500163</v>
      </c>
      <c r="CY81" s="595">
        <f>'звіт 03.19-03.24'!CX81+'[9]побудинковий звіт'!CY81+'[8]побудинковий звіт'!CY81</f>
        <v>82033.359490334769</v>
      </c>
      <c r="CZ81" s="116">
        <f t="shared" si="90"/>
        <v>22410.759056834606</v>
      </c>
      <c r="DA81" s="99">
        <f>'[8]побудинковий звіт'!DA81</f>
        <v>-22410.759056834679</v>
      </c>
      <c r="DB81" s="8">
        <v>2</v>
      </c>
      <c r="DC81" s="365">
        <f>'[8]побудинковий звіт'!DC81</f>
        <v>61586.67</v>
      </c>
      <c r="DD81" s="365">
        <f>'[8]побудинковий звіт'!DD81</f>
        <v>0</v>
      </c>
      <c r="DE81" s="365">
        <f>'[8]побудинковий звіт'!DE81</f>
        <v>37071.679999999993</v>
      </c>
      <c r="DF81" s="365">
        <f>'[8]побудинковий звіт'!DF81</f>
        <v>0</v>
      </c>
      <c r="DG81" s="101">
        <v>-83238.421227189654</v>
      </c>
      <c r="DH81" s="296">
        <v>5</v>
      </c>
      <c r="DI81" s="103">
        <f>'[8]побудинковий звіт'!DK81</f>
        <v>7.6143089221202747</v>
      </c>
      <c r="DJ81" s="103">
        <f>'[8]побудинковий звіт'!DL81</f>
        <v>0</v>
      </c>
      <c r="DK81" s="103">
        <f>'[8]побудинковий звіт'!DM81</f>
        <v>6.8260389144572766</v>
      </c>
      <c r="DL81" s="104">
        <f t="shared" si="98"/>
        <v>24518.074729227283</v>
      </c>
      <c r="DM81" s="104">
        <f t="shared" si="99"/>
        <v>0</v>
      </c>
      <c r="DN81" s="105">
        <f t="shared" si="91"/>
        <v>24518.074729227283</v>
      </c>
      <c r="DO81" s="2"/>
      <c r="DP81" s="104">
        <f>'[10]побудинковий звіт'!DR81</f>
        <v>24516.51</v>
      </c>
      <c r="DQ81" s="104">
        <f>'[10]побудинковий звіт'!DS81</f>
        <v>0</v>
      </c>
      <c r="DR81" s="104">
        <f t="shared" si="92"/>
        <v>24516.51</v>
      </c>
      <c r="DS81" s="106"/>
      <c r="DT81" s="104"/>
      <c r="DU81" s="479">
        <f>'звіт 03.19-03.24'!DV81+'[9]побудинковий звіт'!DW81+'[8]побудинковий звіт'!DW81</f>
        <v>4464.88</v>
      </c>
      <c r="DV81" s="2">
        <f>'[9]побудинковий звіт'!DX81+'[8]побудинковий звіт'!DX81</f>
        <v>0</v>
      </c>
      <c r="DW81" s="77">
        <f t="shared" si="93"/>
        <v>332335.80397710757</v>
      </c>
      <c r="DX81" s="77">
        <f t="shared" si="94"/>
        <v>259713.54381595037</v>
      </c>
      <c r="DY81" s="427">
        <f t="shared" si="95"/>
        <v>37071.679999999993</v>
      </c>
      <c r="DZ81" s="161">
        <f>'[10]побудинковий звіт'!DY81</f>
        <v>5514.1349760408766</v>
      </c>
      <c r="EB81" s="110">
        <v>70903</v>
      </c>
      <c r="EC81" s="111">
        <f t="shared" si="96"/>
        <v>-12335.421227189654</v>
      </c>
      <c r="EE81" s="112">
        <v>49926.935857157107</v>
      </c>
      <c r="EG81" s="99">
        <v>26906.795507674367</v>
      </c>
    </row>
    <row r="82" spans="1:137" ht="19.95" customHeight="1" x14ac:dyDescent="0.3">
      <c r="A82" s="81">
        <v>150000512</v>
      </c>
      <c r="B82" s="82" t="s">
        <v>170</v>
      </c>
      <c r="C82" s="114" t="s">
        <v>171</v>
      </c>
      <c r="D82" s="114" t="s">
        <v>171</v>
      </c>
      <c r="E82" s="84">
        <f t="shared" si="54"/>
        <v>1872.1999999999998</v>
      </c>
      <c r="F82" s="597">
        <f>'[8]побудинковий звіт'!F82</f>
        <v>1738.6</v>
      </c>
      <c r="G82" s="104">
        <f>'[8]побудинковий звіт'!G82</f>
        <v>0</v>
      </c>
      <c r="H82" s="598">
        <f>'[8]побудинковий звіт'!H82</f>
        <v>133.6</v>
      </c>
      <c r="I82" s="595">
        <f>'звіт 03.19-03.24'!H82+'[9]побудинковий звіт'!I82+'[8]побудинковий звіт'!I82</f>
        <v>37120.964085377644</v>
      </c>
      <c r="J82" s="595">
        <f>'звіт 03.19-03.24'!I82+'[9]побудинковий звіт'!J82+'[8]побудинковий звіт'!J82</f>
        <v>37460.705036528147</v>
      </c>
      <c r="K82" s="116">
        <f t="shared" si="55"/>
        <v>339.74095115050295</v>
      </c>
      <c r="L82" s="595">
        <f>'звіт 03.19-03.24'!K82+'[9]побудинковий звіт'!L82+'[8]побудинковий звіт'!L82</f>
        <v>8463.2396797145448</v>
      </c>
      <c r="M82" s="595">
        <f>'звіт 03.19-03.24'!L82+'[9]побудинковий звіт'!M82+'[8]побудинковий звіт'!M82</f>
        <v>8264.4667970912269</v>
      </c>
      <c r="N82" s="116">
        <f t="shared" si="56"/>
        <v>-198.77288262331786</v>
      </c>
      <c r="O82" s="595">
        <f>'звіт 03.19-03.24'!N82+'[9]побудинковий звіт'!O82+'[8]побудинковий звіт'!O82</f>
        <v>16075.616262241818</v>
      </c>
      <c r="P82" s="595">
        <f>'звіт 03.19-03.24'!O82+'[9]побудинковий звіт'!P82+'[8]побудинковий звіт'!P82</f>
        <v>15578.245269017842</v>
      </c>
      <c r="Q82" s="116">
        <f t="shared" si="57"/>
        <v>-497.37099322397626</v>
      </c>
      <c r="R82" s="595">
        <f>'звіт 03.19-03.24'!Q82+'[9]побудинковий звіт'!R82+'[8]побудинковий звіт'!R82</f>
        <v>0</v>
      </c>
      <c r="S82" s="595">
        <f>'звіт 03.19-03.24'!R82+'[9]побудинковий звіт'!S82+'[8]побудинковий звіт'!S82</f>
        <v>0</v>
      </c>
      <c r="T82" s="116">
        <f t="shared" si="58"/>
        <v>0</v>
      </c>
      <c r="U82" s="595">
        <f>'звіт 03.19-03.24'!T82+'[9]побудинковий звіт'!U82+'[8]побудинковий звіт'!U82</f>
        <v>1174.3110208453154</v>
      </c>
      <c r="V82" s="595">
        <f>'звіт 03.19-03.24'!U82+'[9]побудинковий звіт'!V82+'[8]побудинковий звіт'!V82</f>
        <v>634.88915054050631</v>
      </c>
      <c r="W82" s="116">
        <f t="shared" si="59"/>
        <v>-539.42187030480909</v>
      </c>
      <c r="X82" s="595">
        <f>'звіт 03.19-03.24'!W82+'[9]побудинковий звіт'!X82+'[8]побудинковий звіт'!X82</f>
        <v>21386.60086742364</v>
      </c>
      <c r="Y82" s="595">
        <f>'звіт 03.19-03.24'!X82+'[9]побудинковий звіт'!Y82+'[8]побудинковий звіт'!Y82</f>
        <v>18645.39370863033</v>
      </c>
      <c r="Z82" s="116">
        <f t="shared" si="60"/>
        <v>-2741.2071587933096</v>
      </c>
      <c r="AA82" s="595">
        <f>'звіт 03.19-03.24'!Z82+'[9]побудинковий звіт'!AA82+'[8]побудинковий звіт'!AA82</f>
        <v>1974.5640000000005</v>
      </c>
      <c r="AB82" s="595">
        <f>'звіт 03.19-03.24'!AA82+'[9]побудинковий звіт'!AB82+'[8]побудинковий звіт'!AB82</f>
        <v>0</v>
      </c>
      <c r="AC82" s="116">
        <f t="shared" si="61"/>
        <v>-1974.5640000000005</v>
      </c>
      <c r="AD82" s="595">
        <f>'звіт 03.19-03.24'!AC82+'[9]побудинковий звіт'!AD82+'[8]побудинковий звіт'!AD82</f>
        <v>56033.319861804281</v>
      </c>
      <c r="AE82" s="595">
        <f>'звіт 03.19-03.24'!AD82+'[9]побудинковий звіт'!AE82+'[8]побудинковий звіт'!AE82</f>
        <v>61228.092854924216</v>
      </c>
      <c r="AF82" s="117">
        <f t="shared" si="62"/>
        <v>5194.7729931199356</v>
      </c>
      <c r="AG82" s="91">
        <f t="shared" si="63"/>
        <v>142228.61577740725</v>
      </c>
      <c r="AH82" s="92">
        <f t="shared" si="63"/>
        <v>141811.79281673225</v>
      </c>
      <c r="AI82" s="116">
        <f t="shared" si="64"/>
        <v>-416.82296067499556</v>
      </c>
      <c r="AJ82" s="595">
        <f>'звіт 03.19-03.24'!AI82+'[9]побудинковий звіт'!AJ82+'[8]побудинковий звіт'!AJ82</f>
        <v>0</v>
      </c>
      <c r="AK82" s="595">
        <f>'звіт 03.19-03.24'!AJ82+'[9]побудинковий звіт'!AK82+'[8]побудинковий звіт'!AK82</f>
        <v>0</v>
      </c>
      <c r="AL82" s="116">
        <f t="shared" si="65"/>
        <v>0</v>
      </c>
      <c r="AM82" s="595">
        <f>'звіт 03.19-03.24'!AL82+'[9]побудинковий звіт'!AM82+'[8]побудинковий звіт'!AM82</f>
        <v>0</v>
      </c>
      <c r="AN82" s="595">
        <f>'звіт 03.19-03.24'!AM82+'[9]побудинковий звіт'!AN82+'[8]побудинковий звіт'!AN82</f>
        <v>0</v>
      </c>
      <c r="AO82" s="116">
        <f t="shared" si="66"/>
        <v>0</v>
      </c>
      <c r="AP82" s="595">
        <f>'звіт 03.19-03.24'!AO82+'[9]побудинковий звіт'!AP82+'[8]побудинковий звіт'!AP82</f>
        <v>33100.671848322425</v>
      </c>
      <c r="AQ82" s="595">
        <f>'звіт 03.19-03.24'!AP82+'[9]побудинковий звіт'!AQ82+'[8]побудинковий звіт'!AQ82</f>
        <v>24161.748431246491</v>
      </c>
      <c r="AR82" s="116">
        <f t="shared" si="67"/>
        <v>-8938.9234170759337</v>
      </c>
      <c r="AS82" s="595">
        <f>'звіт 03.19-03.24'!AR82+'[9]побудинковий звіт'!AS82+'[8]побудинковий звіт'!AS82</f>
        <v>124151.90164638356</v>
      </c>
      <c r="AT82" s="595">
        <f>'звіт 03.19-03.24'!AS82+'[9]побудинковий звіт'!AT82+'[8]побудинковий звіт'!AT82</f>
        <v>147967.47123622146</v>
      </c>
      <c r="AU82" s="118">
        <f t="shared" si="68"/>
        <v>23815.569589837905</v>
      </c>
      <c r="AV82" s="595">
        <f>'звіт 03.19-03.24'!AU82+'[9]побудинковий звіт'!AV82+'[8]побудинковий звіт'!AV82</f>
        <v>8984.0221775098926</v>
      </c>
      <c r="AW82" s="595">
        <f>'звіт 03.19-03.24'!AV82+'[9]побудинковий звіт'!AW82+'[8]побудинковий звіт'!AW82</f>
        <v>0</v>
      </c>
      <c r="AX82" s="94">
        <f t="shared" si="69"/>
        <v>-8984.0221775098926</v>
      </c>
      <c r="AY82" s="595">
        <f>'звіт 03.19-03.24'!AX82+'[9]побудинковий звіт'!AY82+'[8]побудинковий звіт'!AY82</f>
        <v>14697.125412540099</v>
      </c>
      <c r="AZ82" s="595">
        <f>'звіт 03.19-03.24'!AY82+'[9]побудинковий звіт'!AZ82+'[8]побудинковий звіт'!AZ82</f>
        <v>0</v>
      </c>
      <c r="BA82" s="117">
        <f t="shared" si="70"/>
        <v>-14697.125412540099</v>
      </c>
      <c r="BB82" s="595">
        <f>'звіт 03.19-03.24'!BA82+'[9]побудинковий звіт'!BB82+'[8]побудинковий звіт'!BB82</f>
        <v>8369.6456868363603</v>
      </c>
      <c r="BC82" s="595">
        <f>'звіт 03.19-03.24'!BB82+'[9]побудинковий звіт'!BC82+'[8]побудинковий звіт'!BC82</f>
        <v>885</v>
      </c>
      <c r="BD82" s="94">
        <f t="shared" si="71"/>
        <v>-7484.6456868363603</v>
      </c>
      <c r="BE82" s="595">
        <f>'звіт 03.19-03.24'!BD82+'[9]побудинковий звіт'!BE82+'[8]побудинковий звіт'!BE82</f>
        <v>0</v>
      </c>
      <c r="BF82" s="595">
        <f>'звіт 03.19-03.24'!BE82+'[9]побудинковий звіт'!BF82+'[8]побудинковий звіт'!BF82</f>
        <v>0</v>
      </c>
      <c r="BG82" s="95">
        <f t="shared" si="72"/>
        <v>0</v>
      </c>
      <c r="BH82" s="595">
        <f>'звіт 03.19-03.24'!BG82+'[9]побудинковий звіт'!BH82+'[8]побудинковий звіт'!BH82</f>
        <v>692.10872318912584</v>
      </c>
      <c r="BI82" s="595">
        <f>'звіт 03.19-03.24'!BH82+'[9]побудинковий звіт'!BI82+'[8]побудинковий звіт'!BI82</f>
        <v>744.48322308377033</v>
      </c>
      <c r="BJ82" s="94">
        <f t="shared" si="73"/>
        <v>52.374499894644487</v>
      </c>
      <c r="BK82" s="595">
        <f>'звіт 03.19-03.24'!BJ82+'[9]побудинковий звіт'!BK82+'[8]побудинковий звіт'!BK82</f>
        <v>5484.1441736654006</v>
      </c>
      <c r="BL82" s="595">
        <f>'звіт 03.19-03.24'!BK82+'[9]побудинковий звіт'!BL82+'[8]побудинковий звіт'!BL82</f>
        <v>2521.0071113496087</v>
      </c>
      <c r="BM82" s="95">
        <f t="shared" si="74"/>
        <v>-2963.1370623157918</v>
      </c>
      <c r="BN82" s="595">
        <f>'звіт 03.19-03.24'!BM82+'[9]побудинковий звіт'!BN82+'[8]побудинковий звіт'!BN82</f>
        <v>872.72657664194526</v>
      </c>
      <c r="BO82" s="595">
        <f>'звіт 03.19-03.24'!BN82+'[9]побудинковий звіт'!BO82+'[8]побудинковий звіт'!BO82</f>
        <v>1733</v>
      </c>
      <c r="BP82" s="94">
        <f t="shared" si="75"/>
        <v>860.27342335805474</v>
      </c>
      <c r="BQ82" s="91">
        <f t="shared" si="76"/>
        <v>39099.772750382821</v>
      </c>
      <c r="BR82" s="96">
        <f t="shared" si="76"/>
        <v>5883.4903344333788</v>
      </c>
      <c r="BS82" s="94">
        <f t="shared" si="77"/>
        <v>-33216.282415949441</v>
      </c>
      <c r="BT82" s="595">
        <f>'звіт 03.19-03.24'!BS82+'[9]побудинковий звіт'!BT82+'[8]побудинковий звіт'!BT82</f>
        <v>72630.557994559131</v>
      </c>
      <c r="BU82" s="595">
        <f>'звіт 03.19-03.24'!BT82+'[9]побудинковий звіт'!BU82+'[8]побудинковий звіт'!BU82</f>
        <v>120901.27892942153</v>
      </c>
      <c r="BV82" s="116">
        <f t="shared" si="78"/>
        <v>48270.720934862402</v>
      </c>
      <c r="BW82" s="595">
        <f>'звіт 03.19-03.24'!BV82+'[9]побудинковий звіт'!BW82+'[8]побудинковий звіт'!BW82</f>
        <v>51503.489123550957</v>
      </c>
      <c r="BX82" s="595">
        <f>'звіт 03.19-03.24'!BW82+'[9]побудинковий звіт'!BX82+'[8]побудинковий звіт'!BX82</f>
        <v>61261.231432142085</v>
      </c>
      <c r="BY82" s="116">
        <f t="shared" si="79"/>
        <v>9757.7423085911287</v>
      </c>
      <c r="BZ82" s="595">
        <f>'звіт 03.19-03.24'!BY82+'[9]побудинковий звіт'!BZ82+'[8]побудинковий звіт'!BZ82</f>
        <v>52132.066239839034</v>
      </c>
      <c r="CA82" s="595">
        <f>'звіт 03.19-03.24'!BZ82+'[9]побудинковий звіт'!CA82+'[8]побудинковий звіт'!CA82</f>
        <v>26761.062252580654</v>
      </c>
      <c r="CB82" s="116">
        <f t="shared" si="80"/>
        <v>-25371.00398725838</v>
      </c>
      <c r="CC82" s="595">
        <f>'звіт 03.19-03.24'!CB82+'[9]побудинковий звіт'!CC82+'[8]побудинковий звіт'!CC82</f>
        <v>3472.992392210007</v>
      </c>
      <c r="CD82" s="595">
        <f>'звіт 03.19-03.24'!CC82+'[9]побудинковий звіт'!CD82+'[8]побудинковий звіт'!CD82</f>
        <v>3535.7185895843377</v>
      </c>
      <c r="CE82" s="116">
        <f t="shared" si="81"/>
        <v>62.726197374330695</v>
      </c>
      <c r="CF82" s="595">
        <f>'звіт 03.19-03.24'!CE82+'[9]побудинковий звіт'!CF82+'[8]побудинковий звіт'!CF82</f>
        <v>427.19296531585405</v>
      </c>
      <c r="CG82" s="595">
        <f>'звіт 03.19-03.24'!CF82+'[9]побудинковий звіт'!CG82+'[8]побудинковий звіт'!CG82</f>
        <v>0</v>
      </c>
      <c r="CH82" s="116">
        <f t="shared" si="82"/>
        <v>-427.19296531585405</v>
      </c>
      <c r="CI82" s="595">
        <f>'звіт 03.19-03.24'!CH82+'[9]побудинковий звіт'!CI82+'[8]побудинковий звіт'!CI82</f>
        <v>30328.48418429332</v>
      </c>
      <c r="CJ82" s="595">
        <f>'звіт 03.19-03.24'!CI82+'[9]побудинковий звіт'!CJ82+'[8]побудинковий звіт'!CJ82</f>
        <v>24067.646664486587</v>
      </c>
      <c r="CK82" s="116">
        <f t="shared" si="83"/>
        <v>-6260.8375198067333</v>
      </c>
      <c r="CL82" s="595">
        <f>'звіт 03.19-03.24'!CK82+'[9]побудинковий звіт'!CL82+'[8]побудинковий звіт'!CL82</f>
        <v>0</v>
      </c>
      <c r="CM82" s="595">
        <f>'звіт 03.19-03.24'!CL82+'[9]побудинковий звіт'!CM82+'[8]побудинковий звіт'!CM82</f>
        <v>0</v>
      </c>
      <c r="CN82" s="116">
        <f t="shared" si="84"/>
        <v>0</v>
      </c>
      <c r="CO82" s="88">
        <f t="shared" si="85"/>
        <v>30328.48418429332</v>
      </c>
      <c r="CP82" s="96">
        <f t="shared" si="85"/>
        <v>24067.646664486587</v>
      </c>
      <c r="CQ82" s="116">
        <f t="shared" si="86"/>
        <v>-6260.8375198067333</v>
      </c>
      <c r="CR82" s="119">
        <f t="shared" si="97"/>
        <v>549075.74492226436</v>
      </c>
      <c r="CS82" s="96">
        <f t="shared" si="97"/>
        <v>556351.44068684883</v>
      </c>
      <c r="CT82" s="116">
        <f t="shared" si="87"/>
        <v>7275.6957645844668</v>
      </c>
      <c r="CU82" s="91">
        <f t="shared" si="88"/>
        <v>658890.89390671719</v>
      </c>
      <c r="CV82" s="98">
        <f t="shared" si="88"/>
        <v>667621.72882421862</v>
      </c>
      <c r="CW82" s="117">
        <f t="shared" si="89"/>
        <v>8730.83491750143</v>
      </c>
      <c r="CX82" s="595">
        <f>'звіт 03.19-03.24'!CW82+'[9]побудинковий звіт'!CX82+'[8]побудинковий звіт'!CX82</f>
        <v>34334.76763613084</v>
      </c>
      <c r="CY82" s="595">
        <f>'звіт 03.19-03.24'!CX82+'[9]побудинковий звіт'!CY82+'[8]побудинковий звіт'!CY82</f>
        <v>25603.932718629447</v>
      </c>
      <c r="CZ82" s="116">
        <f t="shared" si="90"/>
        <v>-8730.8349175013936</v>
      </c>
      <c r="DA82" s="99">
        <f>'[8]побудинковий звіт'!DA82</f>
        <v>8730.8349175013282</v>
      </c>
      <c r="DB82" s="8">
        <v>2</v>
      </c>
      <c r="DC82" s="365">
        <f>'[8]побудинковий звіт'!DC82</f>
        <v>37662.85</v>
      </c>
      <c r="DD82" s="365">
        <f>'[8]побудинковий звіт'!DD82</f>
        <v>-568.22</v>
      </c>
      <c r="DE82" s="365">
        <f>'[8]побудинковий звіт'!DE82</f>
        <v>26654.339999999997</v>
      </c>
      <c r="DF82" s="365">
        <f>'[8]побудинковий звіт'!DF82</f>
        <v>-1327.9</v>
      </c>
      <c r="DG82" s="101">
        <v>24043.923270895117</v>
      </c>
      <c r="DH82" s="296">
        <v>5</v>
      </c>
      <c r="DI82" s="103">
        <f>'[8]побудинковий звіт'!DK82</f>
        <v>6.3350506615430069</v>
      </c>
      <c r="DJ82" s="103">
        <f>'[8]побудинковий звіт'!DL82</f>
        <v>0</v>
      </c>
      <c r="DK82" s="103">
        <f>'[8]побудинковий звіт'!DM82</f>
        <v>5.681936062196046</v>
      </c>
      <c r="DL82" s="104">
        <f t="shared" si="98"/>
        <v>11014.119080158671</v>
      </c>
      <c r="DM82" s="104">
        <f t="shared" si="99"/>
        <v>759.10665790939174</v>
      </c>
      <c r="DN82" s="105">
        <f t="shared" si="91"/>
        <v>11773.225738068062</v>
      </c>
      <c r="DO82" s="2"/>
      <c r="DP82" s="104">
        <f>'[10]побудинковий звіт'!DR82</f>
        <v>11008.51</v>
      </c>
      <c r="DQ82" s="104">
        <f>'[10]побудинковий звіт'!DS82</f>
        <v>759.68000000000006</v>
      </c>
      <c r="DR82" s="104">
        <f t="shared" si="92"/>
        <v>11768.19</v>
      </c>
      <c r="DS82" s="106"/>
      <c r="DT82" s="104"/>
      <c r="DU82" s="479">
        <f>'звіт 03.19-03.24'!DV82+'[9]побудинковий звіт'!DW82+'[8]побудинковий звіт'!DW82</f>
        <v>4140.4799999999996</v>
      </c>
      <c r="DV82" s="2">
        <f>'[9]побудинковий звіт'!DX82+'[8]побудинковий звіт'!DX82</f>
        <v>0</v>
      </c>
      <c r="DW82" s="77">
        <f t="shared" si="93"/>
        <v>195902.00927611964</v>
      </c>
      <c r="DX82" s="77">
        <f t="shared" si="94"/>
        <v>184621.1538847858</v>
      </c>
      <c r="DY82" s="427">
        <f t="shared" si="95"/>
        <v>25326.439999999995</v>
      </c>
      <c r="DZ82" s="161">
        <f>'[10]побудинковий звіт'!DY82</f>
        <v>3557.4382807402235</v>
      </c>
      <c r="EB82" s="110">
        <v>4010</v>
      </c>
      <c r="EC82" s="111">
        <f t="shared" si="96"/>
        <v>28053.923270895117</v>
      </c>
      <c r="EE82" s="112">
        <v>12582.260116757532</v>
      </c>
      <c r="EG82" s="99">
        <v>-3809.8314570187667</v>
      </c>
    </row>
    <row r="83" spans="1:137" ht="19.95" customHeight="1" x14ac:dyDescent="0.3">
      <c r="A83" s="81">
        <v>150000513</v>
      </c>
      <c r="B83" s="82" t="s">
        <v>172</v>
      </c>
      <c r="C83" s="114" t="s">
        <v>173</v>
      </c>
      <c r="D83" s="114" t="s">
        <v>173</v>
      </c>
      <c r="E83" s="84">
        <f t="shared" si="54"/>
        <v>3630</v>
      </c>
      <c r="F83" s="597">
        <f>'[8]побудинковий звіт'!F83</f>
        <v>2148</v>
      </c>
      <c r="G83" s="104">
        <f>'[8]побудинковий звіт'!G83</f>
        <v>0</v>
      </c>
      <c r="H83" s="598">
        <f>'[8]побудинковий звіт'!H83</f>
        <v>1482</v>
      </c>
      <c r="I83" s="595">
        <f>'звіт 03.19-03.24'!H83+'[9]побудинковий звіт'!I83+'[8]побудинковий звіт'!I83</f>
        <v>55042.188745360116</v>
      </c>
      <c r="J83" s="595">
        <f>'звіт 03.19-03.24'!I83+'[9]побудинковий звіт'!J83+'[8]побудинковий звіт'!J83</f>
        <v>55715.613873759714</v>
      </c>
      <c r="K83" s="116">
        <f t="shared" si="55"/>
        <v>673.42512839959818</v>
      </c>
      <c r="L83" s="595">
        <f>'звіт 03.19-03.24'!K83+'[9]побудинковий звіт'!L83+'[8]побудинковий звіт'!L83</f>
        <v>11087.037710478837</v>
      </c>
      <c r="M83" s="595">
        <f>'звіт 03.19-03.24'!L83+'[9]побудинковий звіт'!M83+'[8]побудинковий звіт'!M83</f>
        <v>11035.263559725865</v>
      </c>
      <c r="N83" s="116">
        <f t="shared" si="56"/>
        <v>-51.774150752971764</v>
      </c>
      <c r="O83" s="595">
        <f>'звіт 03.19-03.24'!N83+'[9]побудинковий звіт'!O83+'[8]побудинковий звіт'!O83</f>
        <v>38116.745893584986</v>
      </c>
      <c r="P83" s="595">
        <f>'звіт 03.19-03.24'!O83+'[9]побудинковий звіт'!P83+'[8]побудинковий звіт'!P83</f>
        <v>36937.075668629048</v>
      </c>
      <c r="Q83" s="116">
        <f t="shared" si="57"/>
        <v>-1179.6702249559385</v>
      </c>
      <c r="R83" s="595">
        <f>'звіт 03.19-03.24'!Q83+'[9]побудинковий звіт'!R83+'[8]побудинковий звіт'!R83</f>
        <v>7937.8321794424637</v>
      </c>
      <c r="S83" s="595">
        <f>'звіт 03.19-03.24'!R83+'[9]побудинковий звіт'!S83+'[8]побудинковий звіт'!S83</f>
        <v>7690.1203462299081</v>
      </c>
      <c r="T83" s="116">
        <f t="shared" si="58"/>
        <v>-247.71183321255558</v>
      </c>
      <c r="U83" s="595">
        <f>'звіт 03.19-03.24'!T83+'[9]побудинковий звіт'!U83+'[8]побудинковий звіт'!U83</f>
        <v>2539.9874611852242</v>
      </c>
      <c r="V83" s="595">
        <f>'звіт 03.19-03.24'!U83+'[9]побудинковий звіт'!V83+'[8]побудинковий звіт'!V83</f>
        <v>4885.5870863932032</v>
      </c>
      <c r="W83" s="116">
        <f t="shared" si="59"/>
        <v>2345.599625207979</v>
      </c>
      <c r="X83" s="595">
        <f>'звіт 03.19-03.24'!W83+'[9]побудинковий звіт'!X83+'[8]побудинковий звіт'!X83</f>
        <v>26350.088431241358</v>
      </c>
      <c r="Y83" s="595">
        <f>'звіт 03.19-03.24'!X83+'[9]побудинковий звіт'!Y83+'[8]побудинковий звіт'!Y83</f>
        <v>26806.281029116399</v>
      </c>
      <c r="Z83" s="116">
        <f t="shared" si="60"/>
        <v>456.19259787504052</v>
      </c>
      <c r="AA83" s="595">
        <f>'звіт 03.19-03.24'!Z83+'[9]побудинковий звіт'!AA83+'[8]побудинковий звіт'!AA83</f>
        <v>3883.0320000000002</v>
      </c>
      <c r="AB83" s="595">
        <f>'звіт 03.19-03.24'!AA83+'[9]побудинковий звіт'!AB83+'[8]побудинковий звіт'!AB83</f>
        <v>0</v>
      </c>
      <c r="AC83" s="116">
        <f t="shared" si="61"/>
        <v>-3883.0320000000002</v>
      </c>
      <c r="AD83" s="595">
        <f>'звіт 03.19-03.24'!AC83+'[9]побудинковий звіт'!AD83+'[8]побудинковий звіт'!AD83</f>
        <v>110978.02611497119</v>
      </c>
      <c r="AE83" s="595">
        <f>'звіт 03.19-03.24'!AD83+'[9]побудинковий звіт'!AE83+'[8]побудинковий звіт'!AE83</f>
        <v>118991.94644437049</v>
      </c>
      <c r="AF83" s="117">
        <f t="shared" si="62"/>
        <v>8013.920329399305</v>
      </c>
      <c r="AG83" s="91">
        <f t="shared" si="63"/>
        <v>255934.93853626418</v>
      </c>
      <c r="AH83" s="92">
        <f t="shared" si="63"/>
        <v>262061.88800822463</v>
      </c>
      <c r="AI83" s="116">
        <f t="shared" si="64"/>
        <v>6126.9494719604554</v>
      </c>
      <c r="AJ83" s="595">
        <f>'звіт 03.19-03.24'!AI83+'[9]побудинковий звіт'!AJ83+'[8]побудинковий звіт'!AJ83</f>
        <v>0</v>
      </c>
      <c r="AK83" s="595">
        <f>'звіт 03.19-03.24'!AJ83+'[9]побудинковий звіт'!AK83+'[8]побудинковий звіт'!AK83</f>
        <v>0</v>
      </c>
      <c r="AL83" s="116">
        <f t="shared" si="65"/>
        <v>0</v>
      </c>
      <c r="AM83" s="595">
        <f>'звіт 03.19-03.24'!AL83+'[9]побудинковий звіт'!AM83+'[8]побудинковий звіт'!AM83</f>
        <v>0</v>
      </c>
      <c r="AN83" s="595">
        <f>'звіт 03.19-03.24'!AM83+'[9]побудинковий звіт'!AN83+'[8]побудинковий звіт'!AN83</f>
        <v>0</v>
      </c>
      <c r="AO83" s="116">
        <f t="shared" si="66"/>
        <v>0</v>
      </c>
      <c r="AP83" s="595">
        <f>'звіт 03.19-03.24'!AO83+'[9]побудинковий звіт'!AP83+'[8]побудинковий звіт'!AP83</f>
        <v>8098.8396311325087</v>
      </c>
      <c r="AQ83" s="595">
        <f>'звіт 03.19-03.24'!AP83+'[9]побудинковий звіт'!AQ83+'[8]побудинковий звіт'!AQ83</f>
        <v>7037.4636527456296</v>
      </c>
      <c r="AR83" s="116">
        <f t="shared" si="67"/>
        <v>-1061.3759783868791</v>
      </c>
      <c r="AS83" s="595">
        <f>'звіт 03.19-03.24'!AR83+'[9]побудинковий звіт'!AS83+'[8]побудинковий звіт'!AS83</f>
        <v>294248.72186840791</v>
      </c>
      <c r="AT83" s="595">
        <f>'звіт 03.19-03.24'!AS83+'[9]побудинковий звіт'!AT83+'[8]побудинковий звіт'!AT83</f>
        <v>172180.41160399435</v>
      </c>
      <c r="AU83" s="118">
        <f t="shared" si="68"/>
        <v>-122068.31026441357</v>
      </c>
      <c r="AV83" s="595">
        <f>'звіт 03.19-03.24'!AU83+'[9]побудинковий звіт'!AV83+'[8]побудинковий звіт'!AV83</f>
        <v>15885.862681397823</v>
      </c>
      <c r="AW83" s="595">
        <f>'звіт 03.19-03.24'!AV83+'[9]побудинковий звіт'!AW83+'[8]побудинковий звіт'!AW83</f>
        <v>1950</v>
      </c>
      <c r="AX83" s="94">
        <f t="shared" si="69"/>
        <v>-13935.862681397823</v>
      </c>
      <c r="AY83" s="595">
        <f>'звіт 03.19-03.24'!AX83+'[9]побудинковий звіт'!AY83+'[8]побудинковий звіт'!AY83</f>
        <v>19478.506747005333</v>
      </c>
      <c r="AZ83" s="595">
        <f>'звіт 03.19-03.24'!AY83+'[9]побудинковий звіт'!AZ83+'[8]побудинковий звіт'!AZ83</f>
        <v>4890</v>
      </c>
      <c r="BA83" s="117">
        <f t="shared" si="70"/>
        <v>-14588.506747005333</v>
      </c>
      <c r="BB83" s="595">
        <f>'звіт 03.19-03.24'!BA83+'[9]побудинковий звіт'!BB83+'[8]побудинковий звіт'!BB83</f>
        <v>15674.106914428579</v>
      </c>
      <c r="BC83" s="595">
        <f>'звіт 03.19-03.24'!BB83+'[9]побудинковий звіт'!BC83+'[8]побудинковий звіт'!BC83</f>
        <v>9563.0944083643353</v>
      </c>
      <c r="BD83" s="94">
        <f t="shared" si="71"/>
        <v>-6111.012506064244</v>
      </c>
      <c r="BE83" s="595">
        <f>'звіт 03.19-03.24'!BD83+'[9]побудинковий звіт'!BE83+'[8]побудинковий звіт'!BE83</f>
        <v>14463.740166080122</v>
      </c>
      <c r="BF83" s="595">
        <f>'звіт 03.19-03.24'!BE83+'[9]побудинковий звіт'!BF83+'[8]побудинковий звіт'!BF83</f>
        <v>0</v>
      </c>
      <c r="BG83" s="95">
        <f t="shared" si="72"/>
        <v>-14463.740166080122</v>
      </c>
      <c r="BH83" s="595">
        <f>'звіт 03.19-03.24'!BG83+'[9]побудинковий звіт'!BH83+'[8]побудинковий звіт'!BH83</f>
        <v>4651.6821957523634</v>
      </c>
      <c r="BI83" s="595">
        <f>'звіт 03.19-03.24'!BH83+'[9]побудинковий звіт'!BI83+'[8]побудинковий звіт'!BI83</f>
        <v>0</v>
      </c>
      <c r="BJ83" s="94">
        <f t="shared" si="73"/>
        <v>-4651.6821957523634</v>
      </c>
      <c r="BK83" s="595">
        <f>'звіт 03.19-03.24'!BJ83+'[9]побудинковий звіт'!BK83+'[8]побудинковий звіт'!BK83</f>
        <v>5879.602879193897</v>
      </c>
      <c r="BL83" s="595">
        <f>'звіт 03.19-03.24'!BK83+'[9]побудинковий звіт'!BL83+'[8]побудинковий звіт'!BL83</f>
        <v>20227.211020427487</v>
      </c>
      <c r="BM83" s="95">
        <f t="shared" si="74"/>
        <v>14347.60814123359</v>
      </c>
      <c r="BN83" s="595">
        <f>'звіт 03.19-03.24'!BM83+'[9]побудинковий звіт'!BN83+'[8]побудинковий звіт'!BN83</f>
        <v>1422.5629012470829</v>
      </c>
      <c r="BO83" s="595">
        <f>'звіт 03.19-03.24'!BN83+'[9]побудинковий звіт'!BO83+'[8]побудинковий звіт'!BO83</f>
        <v>5934.5907324580003</v>
      </c>
      <c r="BP83" s="94">
        <f t="shared" si="75"/>
        <v>4512.0278312109176</v>
      </c>
      <c r="BQ83" s="91">
        <f t="shared" si="76"/>
        <v>77456.064485105206</v>
      </c>
      <c r="BR83" s="96">
        <f t="shared" si="76"/>
        <v>42564.896161249824</v>
      </c>
      <c r="BS83" s="94">
        <f t="shared" si="77"/>
        <v>-34891.168323855381</v>
      </c>
      <c r="BT83" s="595">
        <f>'звіт 03.19-03.24'!BS83+'[9]побудинковий звіт'!BT83+'[8]побудинковий звіт'!BT83</f>
        <v>91247.722734580035</v>
      </c>
      <c r="BU83" s="595">
        <f>'звіт 03.19-03.24'!BT83+'[9]побудинковий звіт'!BU83+'[8]побудинковий звіт'!BU83</f>
        <v>156984.66248548566</v>
      </c>
      <c r="BV83" s="116">
        <f t="shared" si="78"/>
        <v>65736.939750905629</v>
      </c>
      <c r="BW83" s="595">
        <f>'звіт 03.19-03.24'!BV83+'[9]побудинковий звіт'!BW83+'[8]побудинковий звіт'!BW83</f>
        <v>103373.14653775581</v>
      </c>
      <c r="BX83" s="595">
        <f>'звіт 03.19-03.24'!BW83+'[9]побудинковий звіт'!BX83+'[8]побудинковий звіт'!BX83</f>
        <v>114173.00140501297</v>
      </c>
      <c r="BY83" s="116">
        <f t="shared" si="79"/>
        <v>10799.854867257163</v>
      </c>
      <c r="BZ83" s="595">
        <f>'звіт 03.19-03.24'!BY83+'[9]побудинковий звіт'!BZ83+'[8]побудинковий звіт'!BZ83</f>
        <v>66337.282625944019</v>
      </c>
      <c r="CA83" s="595">
        <f>'звіт 03.19-03.24'!BZ83+'[9]побудинковий звіт'!CA83+'[8]побудинковий звіт'!CA83</f>
        <v>33673.437780266642</v>
      </c>
      <c r="CB83" s="116">
        <f t="shared" si="80"/>
        <v>-32663.844845677377</v>
      </c>
      <c r="CC83" s="595">
        <f>'звіт 03.19-03.24'!CB83+'[9]побудинковий звіт'!CC83+'[8]побудинковий звіт'!CC83</f>
        <v>0</v>
      </c>
      <c r="CD83" s="595">
        <f>'звіт 03.19-03.24'!CC83+'[9]побудинковий звіт'!CD83+'[8]побудинковий звіт'!CD83</f>
        <v>0</v>
      </c>
      <c r="CE83" s="116">
        <f t="shared" si="81"/>
        <v>0</v>
      </c>
      <c r="CF83" s="595">
        <f>'звіт 03.19-03.24'!CE83+'[9]побудинковий звіт'!CF83+'[8]побудинковий звіт'!CF83</f>
        <v>0</v>
      </c>
      <c r="CG83" s="595">
        <f>'звіт 03.19-03.24'!CF83+'[9]побудинковий звіт'!CG83+'[8]побудинковий звіт'!CG83</f>
        <v>0</v>
      </c>
      <c r="CH83" s="116">
        <f t="shared" si="82"/>
        <v>0</v>
      </c>
      <c r="CI83" s="595">
        <f>'звіт 03.19-03.24'!CH83+'[9]побудинковий звіт'!CI83+'[8]побудинковий звіт'!CI83</f>
        <v>26591.186091578358</v>
      </c>
      <c r="CJ83" s="595">
        <f>'звіт 03.19-03.24'!CI83+'[9]побудинковий звіт'!CJ83+'[8]побудинковий звіт'!CJ83</f>
        <v>31013.798850458352</v>
      </c>
      <c r="CK83" s="116">
        <f t="shared" si="83"/>
        <v>4422.6127588799936</v>
      </c>
      <c r="CL83" s="595">
        <f>'звіт 03.19-03.24'!CK83+'[9]побудинковий звіт'!CL83+'[8]побудинковий звіт'!CL83</f>
        <v>0</v>
      </c>
      <c r="CM83" s="595">
        <f>'звіт 03.19-03.24'!CL83+'[9]побудинковий звіт'!CM83+'[8]побудинковий звіт'!CM83</f>
        <v>0</v>
      </c>
      <c r="CN83" s="116">
        <f t="shared" si="84"/>
        <v>0</v>
      </c>
      <c r="CO83" s="88">
        <f t="shared" si="85"/>
        <v>26591.186091578358</v>
      </c>
      <c r="CP83" s="96">
        <f t="shared" si="85"/>
        <v>31013.798850458352</v>
      </c>
      <c r="CQ83" s="116">
        <f t="shared" si="86"/>
        <v>4422.6127588799936</v>
      </c>
      <c r="CR83" s="119">
        <f t="shared" si="97"/>
        <v>923287.90251076804</v>
      </c>
      <c r="CS83" s="96">
        <f t="shared" si="97"/>
        <v>819689.55994743807</v>
      </c>
      <c r="CT83" s="116">
        <f t="shared" si="87"/>
        <v>-103598.34256332996</v>
      </c>
      <c r="CU83" s="91">
        <f t="shared" si="88"/>
        <v>1107945.4830129216</v>
      </c>
      <c r="CV83" s="98">
        <f t="shared" si="88"/>
        <v>983627.47193692566</v>
      </c>
      <c r="CW83" s="117">
        <f t="shared" si="89"/>
        <v>-124318.01107599598</v>
      </c>
      <c r="CX83" s="595">
        <f>'звіт 03.19-03.24'!CW83+'[9]побудинковий звіт'!CX83+'[8]побудинковий звіт'!CX83</f>
        <v>42975.338141871485</v>
      </c>
      <c r="CY83" s="595">
        <f>'звіт 03.19-03.24'!CX83+'[9]побудинковий звіт'!CY83+'[8]побудинковий звіт'!CY83</f>
        <v>167293.34921786742</v>
      </c>
      <c r="CZ83" s="116">
        <f t="shared" si="90"/>
        <v>124318.01107599594</v>
      </c>
      <c r="DA83" s="99">
        <f>'[8]побудинковий звіт'!DA83</f>
        <v>-124318.01107599598</v>
      </c>
      <c r="DB83" s="8">
        <v>2</v>
      </c>
      <c r="DC83" s="365">
        <f>'[8]побудинковий звіт'!DC83</f>
        <v>67537.17</v>
      </c>
      <c r="DD83" s="365">
        <f>'[8]побудинковий звіт'!DD83</f>
        <v>9063.2899999999991</v>
      </c>
      <c r="DE83" s="365">
        <f>'[8]побудинковий звіт'!DE83</f>
        <v>55277</v>
      </c>
      <c r="DF83" s="365">
        <f>'[8]побудинковий звіт'!DF83</f>
        <v>2131.9699999999993</v>
      </c>
      <c r="DG83" s="101">
        <v>-14731.985914494726</v>
      </c>
      <c r="DH83" s="296">
        <v>6</v>
      </c>
      <c r="DI83" s="103">
        <f>'[8]побудинковий звіт'!DK83</f>
        <v>5.7076678023556324</v>
      </c>
      <c r="DJ83" s="103">
        <f>'[8]побудинковий звіт'!DL83</f>
        <v>0</v>
      </c>
      <c r="DK83" s="103">
        <f>'[8]побудинковий звіт'!DM83</f>
        <v>4.6769768888930114</v>
      </c>
      <c r="DL83" s="104">
        <f t="shared" si="98"/>
        <v>12260.070439459898</v>
      </c>
      <c r="DM83" s="104">
        <f t="shared" si="99"/>
        <v>6931.2797493394428</v>
      </c>
      <c r="DN83" s="105">
        <f t="shared" si="91"/>
        <v>19191.350188799341</v>
      </c>
      <c r="DO83" s="2"/>
      <c r="DP83" s="104">
        <f>'[10]побудинковий звіт'!DR83</f>
        <v>12260.17</v>
      </c>
      <c r="DQ83" s="104">
        <f>'[10]побудинковий звіт'!DS83</f>
        <v>6931.32</v>
      </c>
      <c r="DR83" s="104">
        <f t="shared" si="92"/>
        <v>19191.489999999998</v>
      </c>
      <c r="DS83" s="106"/>
      <c r="DT83" s="104"/>
      <c r="DU83" s="479">
        <f>'звіт 03.19-03.24'!DV83+'[9]побудинковий звіт'!DW83+'[8]побудинковий звіт'!DW83</f>
        <v>5790.48</v>
      </c>
      <c r="DV83" s="2">
        <f>'[9]побудинковий звіт'!DX83+'[8]побудинковий звіт'!DX83</f>
        <v>0</v>
      </c>
      <c r="DW83" s="77">
        <f t="shared" si="93"/>
        <v>446045.74362421577</v>
      </c>
      <c r="DX83" s="77">
        <f t="shared" si="94"/>
        <v>257694.36931829297</v>
      </c>
      <c r="DY83" s="427">
        <f t="shared" si="95"/>
        <v>57408.97</v>
      </c>
      <c r="DZ83" s="161">
        <f>'[10]побудинковий звіт'!DY83</f>
        <v>7603.7036241505666</v>
      </c>
      <c r="EB83" s="110">
        <v>-50391</v>
      </c>
      <c r="EC83" s="111">
        <f t="shared" si="96"/>
        <v>-65122.985914494726</v>
      </c>
      <c r="EE83" s="112">
        <v>-53568.822705524748</v>
      </c>
      <c r="EG83" s="99">
        <v>-4998.4271165810715</v>
      </c>
    </row>
    <row r="84" spans="1:137" ht="19.95" customHeight="1" x14ac:dyDescent="0.3">
      <c r="A84" s="81">
        <v>150000538</v>
      </c>
      <c r="B84" s="82" t="s">
        <v>174</v>
      </c>
      <c r="C84" s="114" t="s">
        <v>175</v>
      </c>
      <c r="D84" s="114" t="s">
        <v>175</v>
      </c>
      <c r="E84" s="84">
        <f t="shared" si="54"/>
        <v>1469</v>
      </c>
      <c r="F84" s="597">
        <f>'[8]побудинковий звіт'!F84</f>
        <v>1469</v>
      </c>
      <c r="G84" s="104">
        <f>'[8]побудинковий звіт'!G84</f>
        <v>0</v>
      </c>
      <c r="H84" s="598">
        <f>'[8]побудинковий звіт'!H84</f>
        <v>0</v>
      </c>
      <c r="I84" s="595">
        <f>'звіт 03.19-03.24'!H84+'[9]побудинковий звіт'!I84+'[8]побудинковий звіт'!I84</f>
        <v>32119.907110431224</v>
      </c>
      <c r="J84" s="595">
        <f>'звіт 03.19-03.24'!I84+'[9]побудинковий звіт'!J84+'[8]побудинковий звіт'!J84</f>
        <v>32335.321049482031</v>
      </c>
      <c r="K84" s="116">
        <f t="shared" si="55"/>
        <v>215.41393905080622</v>
      </c>
      <c r="L84" s="595">
        <f>'звіт 03.19-03.24'!K84+'[9]побудинковий звіт'!L84+'[8]побудинковий звіт'!L84</f>
        <v>5029.3574041072288</v>
      </c>
      <c r="M84" s="595">
        <f>'звіт 03.19-03.24'!L84+'[9]побудинковий звіт'!M84+'[8]побудинковий звіт'!M84</f>
        <v>4913.0565703756329</v>
      </c>
      <c r="N84" s="116">
        <f t="shared" si="56"/>
        <v>-116.30083373159596</v>
      </c>
      <c r="O84" s="595">
        <f>'звіт 03.19-03.24'!N84+'[9]побудинковий звіт'!O84+'[8]побудинковий звіт'!O84</f>
        <v>13836.362173887845</v>
      </c>
      <c r="P84" s="595">
        <f>'звіт 03.19-03.24'!O84+'[9]побудинковий звіт'!P84+'[8]побудинковий звіт'!P84</f>
        <v>13408.331228692454</v>
      </c>
      <c r="Q84" s="116">
        <f t="shared" si="57"/>
        <v>-428.03094519539081</v>
      </c>
      <c r="R84" s="595">
        <f>'звіт 03.19-03.24'!Q84+'[9]побудинковий звіт'!R84+'[8]побудинковий звіт'!R84</f>
        <v>0</v>
      </c>
      <c r="S84" s="595">
        <f>'звіт 03.19-03.24'!R84+'[9]побудинковий звіт'!S84+'[8]побудинковий звіт'!S84</f>
        <v>0</v>
      </c>
      <c r="T84" s="116">
        <f t="shared" si="58"/>
        <v>0</v>
      </c>
      <c r="U84" s="595">
        <f>'звіт 03.19-03.24'!T84+'[9]побудинковий звіт'!U84+'[8]побудинковий звіт'!U84</f>
        <v>939.44881667625202</v>
      </c>
      <c r="V84" s="595">
        <f>'звіт 03.19-03.24'!U84+'[9]побудинковий звіт'!V84+'[8]побудинковий звіт'!V84</f>
        <v>489.62704245195749</v>
      </c>
      <c r="W84" s="116">
        <f t="shared" si="59"/>
        <v>-449.82177422429453</v>
      </c>
      <c r="X84" s="595">
        <f>'звіт 03.19-03.24'!W84+'[9]побудинковий звіт'!X84+'[8]побудинковий звіт'!X84</f>
        <v>19388.214996719951</v>
      </c>
      <c r="Y84" s="595">
        <f>'звіт 03.19-03.24'!X84+'[9]побудинковий звіт'!Y84+'[8]побудинковий звіт'!Y84</f>
        <v>15778.659788812263</v>
      </c>
      <c r="Z84" s="116">
        <f t="shared" si="60"/>
        <v>-3609.5552079076879</v>
      </c>
      <c r="AA84" s="595">
        <f>'звіт 03.19-03.24'!Z84+'[9]побудинковий звіт'!AA84+'[8]побудинковий звіт'!AA84</f>
        <v>1586.8440000000003</v>
      </c>
      <c r="AB84" s="595">
        <f>'звіт 03.19-03.24'!AA84+'[9]побудинковий звіт'!AB84+'[8]побудинковий звіт'!AB84</f>
        <v>0</v>
      </c>
      <c r="AC84" s="116">
        <f t="shared" si="61"/>
        <v>-1586.8440000000003</v>
      </c>
      <c r="AD84" s="595">
        <f>'звіт 03.19-03.24'!AC84+'[9]побудинковий звіт'!AD84+'[8]побудинковий звіт'!AD84</f>
        <v>44081.348269007183</v>
      </c>
      <c r="AE84" s="595">
        <f>'звіт 03.19-03.24'!AD84+'[9]побудинковий звіт'!AE84+'[8]побудинковий звіт'!AE84</f>
        <v>48232.850020219659</v>
      </c>
      <c r="AF84" s="117">
        <f t="shared" si="62"/>
        <v>4151.5017512124759</v>
      </c>
      <c r="AG84" s="91">
        <f t="shared" si="63"/>
        <v>116981.48277082968</v>
      </c>
      <c r="AH84" s="92">
        <f t="shared" si="63"/>
        <v>115157.845700034</v>
      </c>
      <c r="AI84" s="116">
        <f t="shared" si="64"/>
        <v>-1823.6370707956812</v>
      </c>
      <c r="AJ84" s="595">
        <f>'звіт 03.19-03.24'!AI84+'[9]побудинковий звіт'!AJ84+'[8]побудинковий звіт'!AJ84</f>
        <v>0</v>
      </c>
      <c r="AK84" s="595">
        <f>'звіт 03.19-03.24'!AJ84+'[9]побудинковий звіт'!AK84+'[8]побудинковий звіт'!AK84</f>
        <v>0</v>
      </c>
      <c r="AL84" s="116">
        <f t="shared" si="65"/>
        <v>0</v>
      </c>
      <c r="AM84" s="595">
        <f>'звіт 03.19-03.24'!AL84+'[9]побудинковий звіт'!AM84+'[8]побудинковий звіт'!AM84</f>
        <v>0</v>
      </c>
      <c r="AN84" s="595">
        <f>'звіт 03.19-03.24'!AM84+'[9]побудинковий звіт'!AN84+'[8]побудинковий звіт'!AN84</f>
        <v>0</v>
      </c>
      <c r="AO84" s="116">
        <f t="shared" si="66"/>
        <v>0</v>
      </c>
      <c r="AP84" s="595">
        <f>'звіт 03.19-03.24'!AO84+'[9]побудинковий звіт'!AP84+'[8]побудинковий звіт'!AP84</f>
        <v>37611.202432619684</v>
      </c>
      <c r="AQ84" s="595">
        <f>'звіт 03.19-03.24'!AP84+'[9]побудинковий звіт'!AQ84+'[8]побудинковий звіт'!AQ84</f>
        <v>26494.311337015966</v>
      </c>
      <c r="AR84" s="116">
        <f t="shared" si="67"/>
        <v>-11116.891095603718</v>
      </c>
      <c r="AS84" s="595">
        <f>'звіт 03.19-03.24'!AR84+'[9]побудинковий звіт'!AS84+'[8]побудинковий звіт'!AS84</f>
        <v>96655.081675729409</v>
      </c>
      <c r="AT84" s="595">
        <f>'звіт 03.19-03.24'!AS84+'[9]побудинковий звіт'!AT84+'[8]побудинковий звіт'!AT84</f>
        <v>103595.9975048037</v>
      </c>
      <c r="AU84" s="118">
        <f t="shared" si="68"/>
        <v>6940.9158290742926</v>
      </c>
      <c r="AV84" s="595">
        <f>'звіт 03.19-03.24'!AU84+'[9]побудинковий звіт'!AV84+'[8]побудинковий звіт'!AV84</f>
        <v>7500.1040546015502</v>
      </c>
      <c r="AW84" s="595">
        <f>'звіт 03.19-03.24'!AV84+'[9]побудинковий звіт'!AW84+'[8]побудинковий звіт'!AW84</f>
        <v>1533.9670426459136</v>
      </c>
      <c r="AX84" s="94">
        <f t="shared" si="69"/>
        <v>-5966.1370119556368</v>
      </c>
      <c r="AY84" s="595">
        <f>'звіт 03.19-03.24'!AX84+'[9]побудинковий звіт'!AY84+'[8]побудинковий звіт'!AY84</f>
        <v>8140.9898034690978</v>
      </c>
      <c r="AZ84" s="595">
        <f>'звіт 03.19-03.24'!AY84+'[9]побудинковий звіт'!AZ84+'[8]побудинковий звіт'!AZ84</f>
        <v>9</v>
      </c>
      <c r="BA84" s="117">
        <f t="shared" si="70"/>
        <v>-8131.9898034690978</v>
      </c>
      <c r="BB84" s="595">
        <f>'звіт 03.19-03.24'!BA84+'[9]побудинковий звіт'!BB84+'[8]побудинковий звіт'!BB84</f>
        <v>6140.2889027983056</v>
      </c>
      <c r="BC84" s="595">
        <f>'звіт 03.19-03.24'!BB84+'[9]побудинковий звіт'!BC84+'[8]побудинковий звіт'!BC84</f>
        <v>5242.0016327690873</v>
      </c>
      <c r="BD84" s="94">
        <f t="shared" si="71"/>
        <v>-898.28727002921823</v>
      </c>
      <c r="BE84" s="595">
        <f>'звіт 03.19-03.24'!BD84+'[9]побудинковий звіт'!BE84+'[8]побудинковий звіт'!BE84</f>
        <v>0</v>
      </c>
      <c r="BF84" s="595">
        <f>'звіт 03.19-03.24'!BE84+'[9]побудинковий звіт'!BF84+'[8]побудинковий звіт'!BF84</f>
        <v>0</v>
      </c>
      <c r="BG84" s="95">
        <f t="shared" si="72"/>
        <v>0</v>
      </c>
      <c r="BH84" s="595">
        <f>'звіт 03.19-03.24'!BG84+'[9]побудинковий звіт'!BH84+'[8]побудинковий звіт'!BH84</f>
        <v>553.6869785513004</v>
      </c>
      <c r="BI84" s="595">
        <f>'звіт 03.19-03.24'!BH84+'[9]побудинковий звіт'!BI84+'[8]побудинковий звіт'!BI84</f>
        <v>1463.7621286016943</v>
      </c>
      <c r="BJ84" s="94">
        <f t="shared" si="73"/>
        <v>910.07515005039386</v>
      </c>
      <c r="BK84" s="595">
        <f>'звіт 03.19-03.24'!BJ84+'[9]побудинковий звіт'!BK84+'[8]побудинковий звіт'!BK84</f>
        <v>4865.5919803142915</v>
      </c>
      <c r="BL84" s="595">
        <f>'звіт 03.19-03.24'!BK84+'[9]побудинковий звіт'!BL84+'[8]побудинковий звіт'!BL84</f>
        <v>6240</v>
      </c>
      <c r="BM84" s="95">
        <f t="shared" si="74"/>
        <v>1374.4080196857085</v>
      </c>
      <c r="BN84" s="595">
        <f>'звіт 03.19-03.24'!BM84+'[9]побудинковий звіт'!BN84+'[8]побудинковий звіт'!BN84</f>
        <v>848.51590124708287</v>
      </c>
      <c r="BO84" s="595">
        <f>'звіт 03.19-03.24'!BN84+'[9]побудинковий звіт'!BO84+'[8]побудинковий звіт'!BO84</f>
        <v>3149</v>
      </c>
      <c r="BP84" s="94">
        <f t="shared" si="75"/>
        <v>2300.4840987529169</v>
      </c>
      <c r="BQ84" s="91">
        <f t="shared" si="76"/>
        <v>28049.177620981631</v>
      </c>
      <c r="BR84" s="96">
        <f t="shared" si="76"/>
        <v>17637.730804016697</v>
      </c>
      <c r="BS84" s="94">
        <f t="shared" si="77"/>
        <v>-10411.446816964934</v>
      </c>
      <c r="BT84" s="595">
        <f>'звіт 03.19-03.24'!BS84+'[9]побудинковий звіт'!BT84+'[8]побудинковий звіт'!BT84</f>
        <v>140541.54300197214</v>
      </c>
      <c r="BU84" s="595">
        <f>'звіт 03.19-03.24'!BT84+'[9]побудинковий звіт'!BU84+'[8]побудинковий звіт'!BU84</f>
        <v>193372.03898717734</v>
      </c>
      <c r="BV84" s="116">
        <f t="shared" si="78"/>
        <v>52830.495985205198</v>
      </c>
      <c r="BW84" s="595">
        <f>'звіт 03.19-03.24'!BV84+'[9]побудинковий звіт'!BW84+'[8]побудинковий звіт'!BW84</f>
        <v>47081.407109380707</v>
      </c>
      <c r="BX84" s="595">
        <f>'звіт 03.19-03.24'!BW84+'[9]побудинковий звіт'!BX84+'[8]побудинковий звіт'!BX84</f>
        <v>56734.682315991056</v>
      </c>
      <c r="BY84" s="116">
        <f t="shared" si="79"/>
        <v>9653.2752066103494</v>
      </c>
      <c r="BZ84" s="595">
        <f>'звіт 03.19-03.24'!BY84+'[9]побудинковий звіт'!BZ84+'[8]побудинковий звіт'!BZ84</f>
        <v>44849.692451760202</v>
      </c>
      <c r="CA84" s="595">
        <f>'звіт 03.19-03.24'!BZ84+'[9]побудинковий звіт'!CA84+'[8]побудинковий звіт'!CA84</f>
        <v>36946.416495357429</v>
      </c>
      <c r="CB84" s="116">
        <f t="shared" si="80"/>
        <v>-7903.2759564027729</v>
      </c>
      <c r="CC84" s="595">
        <f>'звіт 03.19-03.24'!CB84+'[9]побудинковий звіт'!CC84+'[8]побудинковий звіт'!CC84</f>
        <v>6507.4558690564072</v>
      </c>
      <c r="CD84" s="595">
        <f>'звіт 03.19-03.24'!CC84+'[9]побудинковий звіт'!CD84+'[8]побудинковий звіт'!CD84</f>
        <v>6624.9879322313072</v>
      </c>
      <c r="CE84" s="116">
        <f t="shared" si="81"/>
        <v>117.53206317490003</v>
      </c>
      <c r="CF84" s="595">
        <f>'звіт 03.19-03.24'!CE84+'[9]побудинковий звіт'!CF84+'[8]побудинковий звіт'!CF84</f>
        <v>800.44499250839874</v>
      </c>
      <c r="CG84" s="595">
        <f>'звіт 03.19-03.24'!CF84+'[9]побудинковий звіт'!CG84+'[8]побудинковий звіт'!CG84</f>
        <v>4377.2418688156513</v>
      </c>
      <c r="CH84" s="116">
        <f t="shared" si="82"/>
        <v>3576.7968763072527</v>
      </c>
      <c r="CI84" s="595">
        <f>'звіт 03.19-03.24'!CH84+'[9]побудинковий звіт'!CI84+'[8]побудинковий звіт'!CI84</f>
        <v>30783.319139156221</v>
      </c>
      <c r="CJ84" s="595">
        <f>'звіт 03.19-03.24'!CI84+'[9]побудинковий звіт'!CJ84+'[8]побудинковий звіт'!CJ84</f>
        <v>28250.704995436867</v>
      </c>
      <c r="CK84" s="116">
        <f t="shared" si="83"/>
        <v>-2532.6141437193546</v>
      </c>
      <c r="CL84" s="595">
        <f>'звіт 03.19-03.24'!CK84+'[9]побудинковий звіт'!CL84+'[8]побудинковий звіт'!CL84</f>
        <v>0</v>
      </c>
      <c r="CM84" s="595">
        <f>'звіт 03.19-03.24'!CL84+'[9]побудинковий звіт'!CM84+'[8]побудинковий звіт'!CM84</f>
        <v>0</v>
      </c>
      <c r="CN84" s="116">
        <f t="shared" si="84"/>
        <v>0</v>
      </c>
      <c r="CO84" s="88">
        <f t="shared" si="85"/>
        <v>30783.319139156221</v>
      </c>
      <c r="CP84" s="96">
        <f t="shared" si="85"/>
        <v>28250.704995436867</v>
      </c>
      <c r="CQ84" s="116">
        <f t="shared" si="86"/>
        <v>-2532.6141437193546</v>
      </c>
      <c r="CR84" s="119">
        <f t="shared" si="97"/>
        <v>549860.80706399446</v>
      </c>
      <c r="CS84" s="96">
        <f t="shared" si="97"/>
        <v>589191.95794087986</v>
      </c>
      <c r="CT84" s="116">
        <f t="shared" si="87"/>
        <v>39331.150876885396</v>
      </c>
      <c r="CU84" s="91">
        <f t="shared" si="88"/>
        <v>659832.96847679338</v>
      </c>
      <c r="CV84" s="98">
        <f t="shared" si="88"/>
        <v>707030.34952905576</v>
      </c>
      <c r="CW84" s="117">
        <f t="shared" si="89"/>
        <v>47197.381052262383</v>
      </c>
      <c r="CX84" s="595">
        <f>'звіт 03.19-03.24'!CW84+'[9]побудинковий звіт'!CX84+'[8]побудинковий звіт'!CX84</f>
        <v>17029.811244411459</v>
      </c>
      <c r="CY84" s="595">
        <f>'звіт 03.19-03.24'!CX84+'[9]побудинковий звіт'!CY84+'[8]побудинковий звіт'!CY84</f>
        <v>-30167.569807851156</v>
      </c>
      <c r="CZ84" s="116">
        <f t="shared" si="90"/>
        <v>-47197.381052262615</v>
      </c>
      <c r="DA84" s="99">
        <f>'[8]побудинковий звіт'!DA84</f>
        <v>47197.381052262688</v>
      </c>
      <c r="DB84" s="8">
        <v>2</v>
      </c>
      <c r="DC84" s="365">
        <f>'[8]побудинковий звіт'!DC84</f>
        <v>13490.36</v>
      </c>
      <c r="DD84" s="365">
        <f>'[8]побудинковий звіт'!DD84</f>
        <v>0</v>
      </c>
      <c r="DE84" s="365">
        <f>'[8]побудинковий звіт'!DE84</f>
        <v>2101.9500000000007</v>
      </c>
      <c r="DF84" s="365">
        <f>'[8]побудинковий звіт'!DF84</f>
        <v>0</v>
      </c>
      <c r="DG84" s="101">
        <v>72921.001461084612</v>
      </c>
      <c r="DH84" s="296">
        <v>4</v>
      </c>
      <c r="DI84" s="103">
        <f>'[8]побудинковий звіт'!DK84</f>
        <v>7.7467024173027603</v>
      </c>
      <c r="DJ84" s="103">
        <f>'[8]побудинковий звіт'!DL84</f>
        <v>0</v>
      </c>
      <c r="DK84" s="103">
        <f>'[8]побудинковий звіт'!DM84</f>
        <v>7.038883518537828</v>
      </c>
      <c r="DL84" s="104">
        <f t="shared" si="98"/>
        <v>11379.905851017755</v>
      </c>
      <c r="DM84" s="104">
        <f t="shared" si="99"/>
        <v>0</v>
      </c>
      <c r="DN84" s="105">
        <f t="shared" si="91"/>
        <v>11379.905851017755</v>
      </c>
      <c r="DO84" s="2"/>
      <c r="DP84" s="104">
        <f>'[10]побудинковий звіт'!DR84</f>
        <v>11388.41</v>
      </c>
      <c r="DQ84" s="104">
        <f>'[10]побудинковий звіт'!DS84</f>
        <v>0</v>
      </c>
      <c r="DR84" s="104">
        <f t="shared" si="92"/>
        <v>11388.41</v>
      </c>
      <c r="DS84" s="106"/>
      <c r="DT84" s="104"/>
      <c r="DU84" s="479">
        <f>'звіт 03.19-03.24'!DV84+'[9]побудинковий звіт'!DW84+'[8]побудинковий звіт'!DW84</f>
        <v>4464.88</v>
      </c>
      <c r="DV84" s="2">
        <f>'[9]побудинковий звіт'!DX84+'[8]побудинковий звіт'!DX84</f>
        <v>0</v>
      </c>
      <c r="DW84" s="77">
        <f t="shared" si="93"/>
        <v>149645.11115605323</v>
      </c>
      <c r="DX84" s="77">
        <f t="shared" si="94"/>
        <v>145480.47397058448</v>
      </c>
      <c r="DY84" s="427">
        <f t="shared" si="95"/>
        <v>2101.9500000000007</v>
      </c>
      <c r="DZ84" s="161">
        <f>'[10]побудинковий звіт'!DY84</f>
        <v>2441.1800232684459</v>
      </c>
      <c r="EB84" s="110">
        <v>21048</v>
      </c>
      <c r="EC84" s="111">
        <f t="shared" si="96"/>
        <v>93969.001461084612</v>
      </c>
      <c r="EE84" s="112">
        <v>77579.730073287559</v>
      </c>
      <c r="EG84" s="99">
        <v>73377.759804131012</v>
      </c>
    </row>
    <row r="85" spans="1:137" ht="19.95" customHeight="1" x14ac:dyDescent="0.3">
      <c r="A85" s="81">
        <v>150000514</v>
      </c>
      <c r="B85" s="82" t="s">
        <v>176</v>
      </c>
      <c r="C85" s="114" t="s">
        <v>177</v>
      </c>
      <c r="D85" s="114" t="s">
        <v>177</v>
      </c>
      <c r="E85" s="84">
        <f t="shared" si="54"/>
        <v>253.5</v>
      </c>
      <c r="F85" s="597">
        <f>'[8]побудинковий звіт'!F85</f>
        <v>253.5</v>
      </c>
      <c r="G85" s="104">
        <f>'[8]побудинковий звіт'!G85</f>
        <v>0</v>
      </c>
      <c r="H85" s="598">
        <f>'[8]побудинковий звіт'!H85</f>
        <v>0</v>
      </c>
      <c r="I85" s="595">
        <f>'звіт 03.19-03.24'!H85+'[9]побудинковий звіт'!I85+'[8]побудинковий звіт'!I85</f>
        <v>9890.049011144094</v>
      </c>
      <c r="J85" s="595">
        <f>'звіт 03.19-03.24'!I85+'[9]побудинковий звіт'!J85+'[8]побудинковий звіт'!J85</f>
        <v>9871.0773794213837</v>
      </c>
      <c r="K85" s="116">
        <f t="shared" si="55"/>
        <v>-18.971631722710299</v>
      </c>
      <c r="L85" s="595">
        <f>'звіт 03.19-03.24'!K85+'[9]побудинковий звіт'!L85+'[8]побудинковий звіт'!L85</f>
        <v>2024.7986050161378</v>
      </c>
      <c r="M85" s="595">
        <f>'звіт 03.19-03.24'!L85+'[9]побудинковий звіт'!M85+'[8]побудинковий звіт'!M85</f>
        <v>1967.9702895428454</v>
      </c>
      <c r="N85" s="116">
        <f t="shared" si="56"/>
        <v>-56.828315473292378</v>
      </c>
      <c r="O85" s="595">
        <f>'звіт 03.19-03.24'!N85+'[9]побудинковий звіт'!O85+'[8]побудинковий звіт'!O85</f>
        <v>2646.3565412677181</v>
      </c>
      <c r="P85" s="595">
        <f>'звіт 03.19-03.24'!O85+'[9]побудинковий звіт'!P85+'[8]побудинковий звіт'!P85</f>
        <v>2564.7237257819443</v>
      </c>
      <c r="Q85" s="116">
        <f t="shared" si="57"/>
        <v>-81.63281548577379</v>
      </c>
      <c r="R85" s="595">
        <f>'звіт 03.19-03.24'!Q85+'[9]побудинковий звіт'!R85+'[8]побудинковий звіт'!R85</f>
        <v>0</v>
      </c>
      <c r="S85" s="595">
        <f>'звіт 03.19-03.24'!R85+'[9]побудинковий звіт'!S85+'[8]побудинковий звіт'!S85</f>
        <v>0</v>
      </c>
      <c r="T85" s="116">
        <f t="shared" si="58"/>
        <v>0</v>
      </c>
      <c r="U85" s="595">
        <f>'звіт 03.19-03.24'!T85+'[9]побудинковий звіт'!U85+'[8]побудинковий звіт'!U85</f>
        <v>0</v>
      </c>
      <c r="V85" s="595">
        <f>'звіт 03.19-03.24'!U85+'[9]побудинковий звіт'!V85+'[8]побудинковий звіт'!V85</f>
        <v>0</v>
      </c>
      <c r="W85" s="116">
        <f t="shared" si="59"/>
        <v>0</v>
      </c>
      <c r="X85" s="595">
        <f>'звіт 03.19-03.24'!W85+'[9]побудинковий звіт'!X85+'[8]побудинковий звіт'!X85</f>
        <v>5427.4848164446039</v>
      </c>
      <c r="Y85" s="595">
        <f>'звіт 03.19-03.24'!X85+'[9]побудинковий звіт'!Y85+'[8]побудинковий звіт'!Y85</f>
        <v>4595.3973973452339</v>
      </c>
      <c r="Z85" s="116">
        <f t="shared" si="60"/>
        <v>-832.08741909936998</v>
      </c>
      <c r="AA85" s="595">
        <f>'звіт 03.19-03.24'!Z85+'[9]побудинковий звіт'!AA85+'[8]побудинковий звіт'!AA85</f>
        <v>273.78000000000003</v>
      </c>
      <c r="AB85" s="595">
        <f>'звіт 03.19-03.24'!AA85+'[9]побудинковий звіт'!AB85+'[8]побудинковий звіт'!AB85</f>
        <v>0</v>
      </c>
      <c r="AC85" s="116">
        <f t="shared" si="61"/>
        <v>-273.78000000000003</v>
      </c>
      <c r="AD85" s="595">
        <f>'звіт 03.19-03.24'!AC85+'[9]побудинковий звіт'!AD85+'[8]побудинковий звіт'!AD85</f>
        <v>7605.7715121539022</v>
      </c>
      <c r="AE85" s="595">
        <f>'звіт 03.19-03.24'!AD85+'[9]побудинковий звіт'!AE85+'[8]побудинковий звіт'!AE85</f>
        <v>8322.0228316529192</v>
      </c>
      <c r="AF85" s="117">
        <f t="shared" si="62"/>
        <v>716.25131949901697</v>
      </c>
      <c r="AG85" s="91">
        <f t="shared" si="63"/>
        <v>27868.240486026458</v>
      </c>
      <c r="AH85" s="92">
        <f t="shared" si="63"/>
        <v>27321.191623744329</v>
      </c>
      <c r="AI85" s="116">
        <f t="shared" si="64"/>
        <v>-547.04886228212854</v>
      </c>
      <c r="AJ85" s="595">
        <f>'звіт 03.19-03.24'!AI85+'[9]побудинковий звіт'!AJ85+'[8]побудинковий звіт'!AJ85</f>
        <v>0</v>
      </c>
      <c r="AK85" s="595">
        <f>'звіт 03.19-03.24'!AJ85+'[9]побудинковий звіт'!AK85+'[8]побудинковий звіт'!AK85</f>
        <v>0</v>
      </c>
      <c r="AL85" s="116">
        <f t="shared" si="65"/>
        <v>0</v>
      </c>
      <c r="AM85" s="595">
        <f>'звіт 03.19-03.24'!AL85+'[9]побудинковий звіт'!AM85+'[8]побудинковий звіт'!AM85</f>
        <v>0</v>
      </c>
      <c r="AN85" s="595">
        <f>'звіт 03.19-03.24'!AM85+'[9]побудинковий звіт'!AN85+'[8]побудинковий звіт'!AN85</f>
        <v>0</v>
      </c>
      <c r="AO85" s="116">
        <f t="shared" si="66"/>
        <v>0</v>
      </c>
      <c r="AP85" s="595">
        <f>'звіт 03.19-03.24'!AO85+'[9]побудинковий звіт'!AP85+'[8]побудинковий звіт'!AP85</f>
        <v>3571.6185451125129</v>
      </c>
      <c r="AQ85" s="595">
        <f>'звіт 03.19-03.24'!AP85+'[9]побудинковий звіт'!AQ85+'[8]побудинковий звіт'!AQ85</f>
        <v>2928.187567433095</v>
      </c>
      <c r="AR85" s="116">
        <f t="shared" si="67"/>
        <v>-643.43097767941799</v>
      </c>
      <c r="AS85" s="595">
        <f>'звіт 03.19-03.24'!AR85+'[9]побудинковий звіт'!AS85+'[8]побудинковий звіт'!AS85</f>
        <v>31336.494349847355</v>
      </c>
      <c r="AT85" s="595">
        <f>'звіт 03.19-03.24'!AS85+'[9]побудинковий звіт'!AT85+'[8]побудинковий звіт'!AT85</f>
        <v>11800.4802911182</v>
      </c>
      <c r="AU85" s="118">
        <f t="shared" si="68"/>
        <v>-19536.014058729153</v>
      </c>
      <c r="AV85" s="595">
        <f>'звіт 03.19-03.24'!AU85+'[9]побудинковий звіт'!AV85+'[8]побудинковий звіт'!AV85</f>
        <v>3008.5458112009728</v>
      </c>
      <c r="AW85" s="595">
        <f>'звіт 03.19-03.24'!AV85+'[9]побудинковий звіт'!AW85+'[8]побудинковий звіт'!AW85</f>
        <v>0</v>
      </c>
      <c r="AX85" s="94">
        <f t="shared" si="69"/>
        <v>-3008.5458112009728</v>
      </c>
      <c r="AY85" s="595">
        <f>'звіт 03.19-03.24'!AX85+'[9]побудинковий звіт'!AY85+'[8]побудинковий звіт'!AY85</f>
        <v>3855.2788946933842</v>
      </c>
      <c r="AZ85" s="595">
        <f>'звіт 03.19-03.24'!AY85+'[9]побудинковий звіт'!AZ85+'[8]побудинковий звіт'!AZ85</f>
        <v>0</v>
      </c>
      <c r="BA85" s="117">
        <f t="shared" si="70"/>
        <v>-3855.2788946933842</v>
      </c>
      <c r="BB85" s="595">
        <f>'звіт 03.19-03.24'!BA85+'[9]побудинковий звіт'!BB85+'[8]побудинковий звіт'!BB85</f>
        <v>574.76923666277753</v>
      </c>
      <c r="BC85" s="595">
        <f>'звіт 03.19-03.24'!BB85+'[9]побудинковий звіт'!BC85+'[8]побудинковий звіт'!BC85</f>
        <v>1308</v>
      </c>
      <c r="BD85" s="94">
        <f t="shared" si="71"/>
        <v>733.23076333722247</v>
      </c>
      <c r="BE85" s="595">
        <f>'звіт 03.19-03.24'!BD85+'[9]побудинковий звіт'!BE85+'[8]побудинковий звіт'!BE85</f>
        <v>0</v>
      </c>
      <c r="BF85" s="595">
        <f>'звіт 03.19-03.24'!BE85+'[9]побудинковий звіт'!BF85+'[8]побудинковий звіт'!BF85</f>
        <v>0</v>
      </c>
      <c r="BG85" s="95">
        <f t="shared" si="72"/>
        <v>0</v>
      </c>
      <c r="BH85" s="595">
        <f>'звіт 03.19-03.24'!BG85+'[9]побудинковий звіт'!BH85+'[8]побудинковий звіт'!BH85</f>
        <v>0</v>
      </c>
      <c r="BI85" s="595">
        <f>'звіт 03.19-03.24'!BH85+'[9]побудинковий звіт'!BI85+'[8]побудинковий звіт'!BI85</f>
        <v>0</v>
      </c>
      <c r="BJ85" s="94">
        <f t="shared" si="73"/>
        <v>0</v>
      </c>
      <c r="BK85" s="595">
        <f>'звіт 03.19-03.24'!BJ85+'[9]побудинковий звіт'!BK85+'[8]побудинковий звіт'!BK85</f>
        <v>909.11928509754705</v>
      </c>
      <c r="BL85" s="595">
        <f>'звіт 03.19-03.24'!BK85+'[9]побудинковий звіт'!BL85+'[8]побудинковий звіт'!BL85</f>
        <v>711</v>
      </c>
      <c r="BM85" s="95">
        <f t="shared" si="74"/>
        <v>-198.11928509754705</v>
      </c>
      <c r="BN85" s="595">
        <f>'звіт 03.19-03.24'!BM85+'[9]побудинковий звіт'!BN85+'[8]побудинковий звіт'!BN85</f>
        <v>160.85367242241324</v>
      </c>
      <c r="BO85" s="595">
        <f>'звіт 03.19-03.24'!BN85+'[9]побудинковий звіт'!BO85+'[8]побудинковий звіт'!BO85</f>
        <v>142</v>
      </c>
      <c r="BP85" s="94">
        <f t="shared" si="75"/>
        <v>-18.85367242241324</v>
      </c>
      <c r="BQ85" s="91">
        <f t="shared" si="76"/>
        <v>8508.5669000770959</v>
      </c>
      <c r="BR85" s="96">
        <f t="shared" si="76"/>
        <v>2161</v>
      </c>
      <c r="BS85" s="94">
        <f t="shared" si="77"/>
        <v>-6347.5669000770959</v>
      </c>
      <c r="BT85" s="595">
        <f>'звіт 03.19-03.24'!BS85+'[9]побудинковий звіт'!BT85+'[8]побудинковий звіт'!BT85</f>
        <v>0</v>
      </c>
      <c r="BU85" s="595">
        <f>'звіт 03.19-03.24'!BT85+'[9]побудинковий звіт'!BU85+'[8]побудинковий звіт'!BU85</f>
        <v>429.94624456969916</v>
      </c>
      <c r="BV85" s="116">
        <f t="shared" si="78"/>
        <v>429.94624456969916</v>
      </c>
      <c r="BW85" s="595">
        <f>'звіт 03.19-03.24'!BV85+'[9]побудинковий звіт'!BW85+'[8]побудинковий звіт'!BW85</f>
        <v>1624.4001846724898</v>
      </c>
      <c r="BX85" s="595">
        <f>'звіт 03.19-03.24'!BW85+'[9]побудинковий звіт'!BX85+'[8]побудинковий звіт'!BX85</f>
        <v>4091.3706691404732</v>
      </c>
      <c r="BY85" s="116">
        <f t="shared" si="79"/>
        <v>2466.9704844679836</v>
      </c>
      <c r="BZ85" s="595">
        <f>'звіт 03.19-03.24'!BY85+'[9]побудинковий звіт'!BZ85+'[8]побудинковий звіт'!BZ85</f>
        <v>0</v>
      </c>
      <c r="CA85" s="595">
        <f>'звіт 03.19-03.24'!BZ85+'[9]побудинковий звіт'!CA85+'[8]побудинковий звіт'!CA85</f>
        <v>2.15052657879604E-3</v>
      </c>
      <c r="CB85" s="116">
        <f t="shared" si="80"/>
        <v>2.15052657879604E-3</v>
      </c>
      <c r="CC85" s="595">
        <f>'звіт 03.19-03.24'!CB85+'[9]побудинковий звіт'!CC85+'[8]побудинковий звіт'!CC85</f>
        <v>0</v>
      </c>
      <c r="CD85" s="595">
        <f>'звіт 03.19-03.24'!CC85+'[9]побудинковий звіт'!CD85+'[8]побудинковий звіт'!CD85</f>
        <v>0</v>
      </c>
      <c r="CE85" s="116">
        <f t="shared" si="81"/>
        <v>0</v>
      </c>
      <c r="CF85" s="595">
        <f>'звіт 03.19-03.24'!CE85+'[9]побудинковий звіт'!CF85+'[8]побудинковий звіт'!CF85</f>
        <v>0</v>
      </c>
      <c r="CG85" s="595">
        <f>'звіт 03.19-03.24'!CF85+'[9]побудинковий звіт'!CG85+'[8]побудинковий звіт'!CG85</f>
        <v>0</v>
      </c>
      <c r="CH85" s="116">
        <f t="shared" si="82"/>
        <v>0</v>
      </c>
      <c r="CI85" s="595">
        <f>'звіт 03.19-03.24'!CH85+'[9]побудинковий звіт'!CI85+'[8]побудинковий звіт'!CI85</f>
        <v>2202.1059483049776</v>
      </c>
      <c r="CJ85" s="595">
        <f>'звіт 03.19-03.24'!CI85+'[9]побудинковий звіт'!CJ85+'[8]побудинковий звіт'!CJ85</f>
        <v>1180.0010451139556</v>
      </c>
      <c r="CK85" s="116">
        <f t="shared" si="83"/>
        <v>-1022.104903191022</v>
      </c>
      <c r="CL85" s="595">
        <f>'звіт 03.19-03.24'!CK85+'[9]побудинковий звіт'!CL85+'[8]побудинковий звіт'!CL85</f>
        <v>0</v>
      </c>
      <c r="CM85" s="595">
        <f>'звіт 03.19-03.24'!CL85+'[9]побудинковий звіт'!CM85+'[8]побудинковий звіт'!CM85</f>
        <v>0</v>
      </c>
      <c r="CN85" s="116">
        <f t="shared" si="84"/>
        <v>0</v>
      </c>
      <c r="CO85" s="88">
        <f t="shared" si="85"/>
        <v>2202.1059483049776</v>
      </c>
      <c r="CP85" s="96">
        <f t="shared" si="85"/>
        <v>1180.0010451139556</v>
      </c>
      <c r="CQ85" s="116">
        <f t="shared" si="86"/>
        <v>-1022.104903191022</v>
      </c>
      <c r="CR85" s="119">
        <f t="shared" si="97"/>
        <v>75111.426414040892</v>
      </c>
      <c r="CS85" s="96">
        <f t="shared" si="97"/>
        <v>49912.179591646323</v>
      </c>
      <c r="CT85" s="116">
        <f t="shared" si="87"/>
        <v>-25199.246822394569</v>
      </c>
      <c r="CU85" s="91">
        <f t="shared" si="88"/>
        <v>90133.711696849074</v>
      </c>
      <c r="CV85" s="98">
        <f t="shared" si="88"/>
        <v>59894.615509975585</v>
      </c>
      <c r="CW85" s="117">
        <f t="shared" si="89"/>
        <v>-30239.096186873488</v>
      </c>
      <c r="CX85" s="595">
        <f>'звіт 03.19-03.24'!CW85+'[9]побудинковий звіт'!CX85+'[8]побудинковий звіт'!CX85</f>
        <v>2993.485080125577</v>
      </c>
      <c r="CY85" s="595">
        <f>'звіт 03.19-03.24'!CX85+'[9]побудинковий звіт'!CY85+'[8]побудинковий звіт'!CY85</f>
        <v>33232.581266999048</v>
      </c>
      <c r="CZ85" s="116">
        <f t="shared" si="90"/>
        <v>30239.09618687347</v>
      </c>
      <c r="DA85" s="99">
        <f>'[8]побудинковий звіт'!DA85</f>
        <v>-30239.09618687347</v>
      </c>
      <c r="DB85" s="8">
        <v>2</v>
      </c>
      <c r="DC85" s="365">
        <f>'[8]побудинковий звіт'!DC85</f>
        <v>11190.39</v>
      </c>
      <c r="DD85" s="365">
        <f>'[8]побудинковий звіт'!DD85</f>
        <v>0</v>
      </c>
      <c r="DE85" s="365">
        <f>'[8]побудинковий звіт'!DE85</f>
        <v>9614.8599999999988</v>
      </c>
      <c r="DF85" s="365">
        <f>'[8]побудинковий звіт'!DF85</f>
        <v>0</v>
      </c>
      <c r="DG85" s="101">
        <v>-12884.651592976301</v>
      </c>
      <c r="DH85" s="296">
        <v>2</v>
      </c>
      <c r="DI85" s="103">
        <f>'[8]побудинковий звіт'!DK85</f>
        <v>6.2151175218772625</v>
      </c>
      <c r="DJ85" s="103">
        <f>'[8]побудинковий звіт'!DL85</f>
        <v>0</v>
      </c>
      <c r="DK85" s="103">
        <f>'[8]побудинковий звіт'!DM85</f>
        <v>5.8995816670484995</v>
      </c>
      <c r="DL85" s="104">
        <f t="shared" si="98"/>
        <v>1575.5322917958861</v>
      </c>
      <c r="DM85" s="104">
        <f t="shared" si="99"/>
        <v>0</v>
      </c>
      <c r="DN85" s="105">
        <f t="shared" si="91"/>
        <v>1575.5322917958861</v>
      </c>
      <c r="DO85" s="2"/>
      <c r="DP85" s="104">
        <f>'[10]побудинковий звіт'!DR85</f>
        <v>1575.53</v>
      </c>
      <c r="DQ85" s="104">
        <f>'[10]побудинковий звіт'!DS85</f>
        <v>0</v>
      </c>
      <c r="DR85" s="104">
        <f t="shared" si="92"/>
        <v>1575.53</v>
      </c>
      <c r="DS85" s="106"/>
      <c r="DT85" s="104"/>
      <c r="DU85" s="479">
        <f>'звіт 03.19-03.24'!DV85+'[9]побудинковий звіт'!DW85+'[8]побудинковий звіт'!DW85</f>
        <v>4082.8199999999997</v>
      </c>
      <c r="DV85" s="2">
        <f>'[9]побудинковий звіт'!DX85+'[8]побудинковий звіт'!DX85</f>
        <v>0</v>
      </c>
      <c r="DW85" s="77">
        <f t="shared" si="93"/>
        <v>47814.07349990934</v>
      </c>
      <c r="DX85" s="77">
        <f t="shared" si="94"/>
        <v>16753.776349341839</v>
      </c>
      <c r="DY85" s="427">
        <f t="shared" si="95"/>
        <v>9614.8599999999988</v>
      </c>
      <c r="DZ85" s="161">
        <f>'[10]побудинковий звіт'!DY85</f>
        <v>884.04934562214703</v>
      </c>
      <c r="EB85" s="110">
        <v>-7056</v>
      </c>
      <c r="EC85" s="111">
        <f t="shared" si="96"/>
        <v>-19940.651592976301</v>
      </c>
      <c r="EE85" s="112">
        <v>-17348.500523365801</v>
      </c>
      <c r="EG85" s="99">
        <v>-24392.392605399931</v>
      </c>
    </row>
    <row r="86" spans="1:137" ht="19.95" customHeight="1" x14ac:dyDescent="0.3">
      <c r="A86" s="81">
        <v>150000515</v>
      </c>
      <c r="B86" s="82" t="s">
        <v>178</v>
      </c>
      <c r="C86" s="114" t="s">
        <v>179</v>
      </c>
      <c r="D86" s="114" t="s">
        <v>179</v>
      </c>
      <c r="E86" s="84">
        <f t="shared" si="54"/>
        <v>200.6</v>
      </c>
      <c r="F86" s="597">
        <f>'[8]побудинковий звіт'!F86</f>
        <v>200.6</v>
      </c>
      <c r="G86" s="104">
        <f>'[8]побудинковий звіт'!G86</f>
        <v>0</v>
      </c>
      <c r="H86" s="598">
        <f>'[8]побудинковий звіт'!H86</f>
        <v>0</v>
      </c>
      <c r="I86" s="595">
        <f>'звіт 03.19-03.24'!H86+'[9]побудинковий звіт'!I86+'[8]побудинковий звіт'!I86</f>
        <v>0</v>
      </c>
      <c r="J86" s="595">
        <f>'звіт 03.19-03.24'!I86+'[9]побудинковий звіт'!J86+'[8]побудинковий звіт'!J86</f>
        <v>0</v>
      </c>
      <c r="K86" s="116">
        <f t="shared" si="55"/>
        <v>0</v>
      </c>
      <c r="L86" s="595">
        <f>'звіт 03.19-03.24'!K86+'[9]побудинковий звіт'!L86+'[8]побудинковий звіт'!L86</f>
        <v>0</v>
      </c>
      <c r="M86" s="595">
        <f>'звіт 03.19-03.24'!L86+'[9]побудинковий звіт'!M86+'[8]побудинковий звіт'!M86</f>
        <v>0</v>
      </c>
      <c r="N86" s="116">
        <f t="shared" si="56"/>
        <v>0</v>
      </c>
      <c r="O86" s="595">
        <f>'звіт 03.19-03.24'!N86+'[9]побудинковий звіт'!O86+'[8]побудинковий звіт'!O86</f>
        <v>0</v>
      </c>
      <c r="P86" s="595">
        <f>'звіт 03.19-03.24'!O86+'[9]побудинковий звіт'!P86+'[8]побудинковий звіт'!P86</f>
        <v>0</v>
      </c>
      <c r="Q86" s="116">
        <f t="shared" si="57"/>
        <v>0</v>
      </c>
      <c r="R86" s="595">
        <f>'звіт 03.19-03.24'!Q86+'[9]побудинковий звіт'!R86+'[8]побудинковий звіт'!R86</f>
        <v>0</v>
      </c>
      <c r="S86" s="595">
        <f>'звіт 03.19-03.24'!R86+'[9]побудинковий звіт'!S86+'[8]побудинковий звіт'!S86</f>
        <v>0</v>
      </c>
      <c r="T86" s="116">
        <f t="shared" si="58"/>
        <v>0</v>
      </c>
      <c r="U86" s="595">
        <f>'звіт 03.19-03.24'!T86+'[9]побудинковий звіт'!U86+'[8]побудинковий звіт'!U86</f>
        <v>0</v>
      </c>
      <c r="V86" s="595">
        <f>'звіт 03.19-03.24'!U86+'[9]побудинковий звіт'!V86+'[8]побудинковий звіт'!V86</f>
        <v>0</v>
      </c>
      <c r="W86" s="116">
        <f t="shared" si="59"/>
        <v>0</v>
      </c>
      <c r="X86" s="595">
        <f>'звіт 03.19-03.24'!W86+'[9]побудинковий звіт'!X86+'[8]побудинковий звіт'!X86</f>
        <v>0</v>
      </c>
      <c r="Y86" s="595">
        <f>'звіт 03.19-03.24'!X86+'[9]побудинковий звіт'!Y86+'[8]побудинковий звіт'!Y86</f>
        <v>0</v>
      </c>
      <c r="Z86" s="116">
        <f t="shared" si="60"/>
        <v>0</v>
      </c>
      <c r="AA86" s="595">
        <f>'звіт 03.19-03.24'!Z86+'[9]побудинковий звіт'!AA86+'[8]побудинковий звіт'!AA86</f>
        <v>216.648</v>
      </c>
      <c r="AB86" s="595">
        <f>'звіт 03.19-03.24'!AA86+'[9]побудинковий звіт'!AB86+'[8]побудинковий звіт'!AB86</f>
        <v>0</v>
      </c>
      <c r="AC86" s="116">
        <f t="shared" si="61"/>
        <v>-216.648</v>
      </c>
      <c r="AD86" s="595">
        <f>'звіт 03.19-03.24'!AC86+'[9]побудинковий звіт'!AD86+'[8]побудинковий звіт'!AD86</f>
        <v>1734.1841361845929</v>
      </c>
      <c r="AE86" s="595">
        <f>'звіт 03.19-03.24'!AD86+'[9]побудинковий звіт'!AE86+'[8]побудинковий звіт'!AE86</f>
        <v>3931.9081034132605</v>
      </c>
      <c r="AF86" s="117">
        <f t="shared" si="62"/>
        <v>2197.7239672286678</v>
      </c>
      <c r="AG86" s="91">
        <f t="shared" si="63"/>
        <v>1950.8321361845929</v>
      </c>
      <c r="AH86" s="92">
        <f t="shared" si="63"/>
        <v>3931.9081034132605</v>
      </c>
      <c r="AI86" s="116">
        <f t="shared" si="64"/>
        <v>1981.0759672286677</v>
      </c>
      <c r="AJ86" s="595">
        <f>'звіт 03.19-03.24'!AI86+'[9]побудинковий звіт'!AJ86+'[8]побудинковий звіт'!AJ86</f>
        <v>0</v>
      </c>
      <c r="AK86" s="595">
        <f>'звіт 03.19-03.24'!AJ86+'[9]побудинковий звіт'!AK86+'[8]побудинковий звіт'!AK86</f>
        <v>0</v>
      </c>
      <c r="AL86" s="116">
        <f t="shared" si="65"/>
        <v>0</v>
      </c>
      <c r="AM86" s="595">
        <f>'звіт 03.19-03.24'!AL86+'[9]побудинковий звіт'!AM86+'[8]побудинковий звіт'!AM86</f>
        <v>0</v>
      </c>
      <c r="AN86" s="595">
        <f>'звіт 03.19-03.24'!AM86+'[9]побудинковий звіт'!AN86+'[8]побудинковий звіт'!AN86</f>
        <v>0</v>
      </c>
      <c r="AO86" s="116">
        <f t="shared" si="66"/>
        <v>0</v>
      </c>
      <c r="AP86" s="595">
        <f>'звіт 03.19-03.24'!AO86+'[9]побудинковий звіт'!AP86+'[8]побудинковий звіт'!AP86</f>
        <v>2983.6635347314646</v>
      </c>
      <c r="AQ86" s="595">
        <f>'звіт 03.19-03.24'!AP86+'[9]побудинковий звіт'!AQ86+'[8]побудинковий звіт'!AQ86</f>
        <v>1563.6214376520043</v>
      </c>
      <c r="AR86" s="116">
        <f t="shared" si="67"/>
        <v>-1420.0420970794603</v>
      </c>
      <c r="AS86" s="595">
        <f>'звіт 03.19-03.24'!AR86+'[9]побудинковий звіт'!AS86+'[8]побудинковий звіт'!AS86</f>
        <v>17307.692915561107</v>
      </c>
      <c r="AT86" s="595">
        <f>'звіт 03.19-03.24'!AS86+'[9]побудинковий звіт'!AT86+'[8]побудинковий звіт'!AT86</f>
        <v>7415.5233342702941</v>
      </c>
      <c r="AU86" s="118">
        <f t="shared" si="68"/>
        <v>-9892.1695812908129</v>
      </c>
      <c r="AV86" s="595">
        <f>'звіт 03.19-03.24'!AU86+'[9]побудинковий звіт'!AV86+'[8]побудинковий звіт'!AV86</f>
        <v>0</v>
      </c>
      <c r="AW86" s="595">
        <f>'звіт 03.19-03.24'!AV86+'[9]побудинковий звіт'!AW86+'[8]побудинковий звіт'!AW86</f>
        <v>0</v>
      </c>
      <c r="AX86" s="94">
        <f t="shared" si="69"/>
        <v>0</v>
      </c>
      <c r="AY86" s="595">
        <f>'звіт 03.19-03.24'!AX86+'[9]побудинковий звіт'!AY86+'[8]побудинковий звіт'!AY86</f>
        <v>0</v>
      </c>
      <c r="AZ86" s="595">
        <f>'звіт 03.19-03.24'!AY86+'[9]побудинковий звіт'!AZ86+'[8]побудинковий звіт'!AZ86</f>
        <v>0</v>
      </c>
      <c r="BA86" s="117">
        <f t="shared" si="70"/>
        <v>0</v>
      </c>
      <c r="BB86" s="595">
        <f>'звіт 03.19-03.24'!BA86+'[9]побудинковий звіт'!BB86+'[8]побудинковий звіт'!BB86</f>
        <v>0</v>
      </c>
      <c r="BC86" s="595">
        <f>'звіт 03.19-03.24'!BB86+'[9]побудинковий звіт'!BC86+'[8]побудинковий звіт'!BC86</f>
        <v>0</v>
      </c>
      <c r="BD86" s="94">
        <f t="shared" si="71"/>
        <v>0</v>
      </c>
      <c r="BE86" s="595">
        <f>'звіт 03.19-03.24'!BD86+'[9]побудинковий звіт'!BE86+'[8]побудинковий звіт'!BE86</f>
        <v>0</v>
      </c>
      <c r="BF86" s="595">
        <f>'звіт 03.19-03.24'!BE86+'[9]побудинковий звіт'!BF86+'[8]побудинковий звіт'!BF86</f>
        <v>0</v>
      </c>
      <c r="BG86" s="95">
        <f t="shared" si="72"/>
        <v>0</v>
      </c>
      <c r="BH86" s="595">
        <f>'звіт 03.19-03.24'!BG86+'[9]побудинковий звіт'!BH86+'[8]побудинковий звіт'!BH86</f>
        <v>0</v>
      </c>
      <c r="BI86" s="595">
        <f>'звіт 03.19-03.24'!BH86+'[9]побудинковий звіт'!BI86+'[8]побудинковий звіт'!BI86</f>
        <v>0</v>
      </c>
      <c r="BJ86" s="94">
        <f t="shared" si="73"/>
        <v>0</v>
      </c>
      <c r="BK86" s="595">
        <f>'звіт 03.19-03.24'!BJ86+'[9]побудинковий звіт'!BK86+'[8]побудинковий звіт'!BK86</f>
        <v>0</v>
      </c>
      <c r="BL86" s="595">
        <f>'звіт 03.19-03.24'!BK86+'[9]побудинковий звіт'!BL86+'[8]побудинковий звіт'!BL86</f>
        <v>0</v>
      </c>
      <c r="BM86" s="95">
        <f t="shared" si="74"/>
        <v>0</v>
      </c>
      <c r="BN86" s="595">
        <f>'звіт 03.19-03.24'!BM86+'[9]побудинковий звіт'!BN86+'[8]побудинковий звіт'!BN86</f>
        <v>54.161999999999999</v>
      </c>
      <c r="BO86" s="595">
        <f>'звіт 03.19-03.24'!BN86+'[9]побудинковий звіт'!BO86+'[8]побудинковий звіт'!BO86</f>
        <v>1673.295126862</v>
      </c>
      <c r="BP86" s="94">
        <f t="shared" si="75"/>
        <v>1619.1331268619999</v>
      </c>
      <c r="BQ86" s="91">
        <f t="shared" si="76"/>
        <v>54.161999999999999</v>
      </c>
      <c r="BR86" s="96">
        <f t="shared" si="76"/>
        <v>1673.295126862</v>
      </c>
      <c r="BS86" s="94">
        <f t="shared" si="77"/>
        <v>1619.1331268619999</v>
      </c>
      <c r="BT86" s="595">
        <f>'звіт 03.19-03.24'!BS86+'[9]побудинковий звіт'!BT86+'[8]побудинковий звіт'!BT86</f>
        <v>788.84368037459365</v>
      </c>
      <c r="BU86" s="595">
        <f>'звіт 03.19-03.24'!BT86+'[9]побудинковий звіт'!BU86+'[8]побудинковий звіт'!BU86</f>
        <v>2624.4634845049054</v>
      </c>
      <c r="BV86" s="116">
        <f t="shared" si="78"/>
        <v>1835.6198041303119</v>
      </c>
      <c r="BW86" s="595">
        <f>'звіт 03.19-03.24'!BV86+'[9]побудинковий звіт'!BW86+'[8]побудинковий звіт'!BW86</f>
        <v>0</v>
      </c>
      <c r="BX86" s="595">
        <f>'звіт 03.19-03.24'!BW86+'[9]побудинковий звіт'!BX86+'[8]побудинковий звіт'!BX86</f>
        <v>19.439335395784283</v>
      </c>
      <c r="BY86" s="116">
        <f t="shared" si="79"/>
        <v>19.439335395784283</v>
      </c>
      <c r="BZ86" s="595">
        <f>'звіт 03.19-03.24'!BY86+'[9]побудинковий звіт'!BZ86+'[8]побудинковий звіт'!BZ86</f>
        <v>279.69272374348321</v>
      </c>
      <c r="CA86" s="595">
        <f>'звіт 03.19-03.24'!BZ86+'[9]побудинковий звіт'!CA86+'[8]побудинковий звіт'!CA86</f>
        <v>570.78100523257001</v>
      </c>
      <c r="CB86" s="116">
        <f t="shared" si="80"/>
        <v>291.0882814890868</v>
      </c>
      <c r="CC86" s="595">
        <f>'звіт 03.19-03.24'!CB86+'[9]побудинковий звіт'!CC86+'[8]побудинковий звіт'!CC86</f>
        <v>0</v>
      </c>
      <c r="CD86" s="595">
        <f>'звіт 03.19-03.24'!CC86+'[9]побудинковий звіт'!CD86+'[8]побудинковий звіт'!CD86</f>
        <v>0</v>
      </c>
      <c r="CE86" s="116">
        <f t="shared" si="81"/>
        <v>0</v>
      </c>
      <c r="CF86" s="595">
        <f>'звіт 03.19-03.24'!CE86+'[9]побудинковий звіт'!CF86+'[8]побудинковий звіт'!CF86</f>
        <v>0</v>
      </c>
      <c r="CG86" s="595">
        <f>'звіт 03.19-03.24'!CF86+'[9]побудинковий звіт'!CG86+'[8]побудинковий звіт'!CG86</f>
        <v>0</v>
      </c>
      <c r="CH86" s="116">
        <f t="shared" si="82"/>
        <v>0</v>
      </c>
      <c r="CI86" s="595">
        <f>'звіт 03.19-03.24'!CH86+'[9]побудинковий звіт'!CI86+'[8]побудинковий звіт'!CI86</f>
        <v>0</v>
      </c>
      <c r="CJ86" s="595">
        <f>'звіт 03.19-03.24'!CI86+'[9]побудинковий звіт'!CJ86+'[8]побудинковий звіт'!CJ86</f>
        <v>0</v>
      </c>
      <c r="CK86" s="116">
        <f t="shared" si="83"/>
        <v>0</v>
      </c>
      <c r="CL86" s="595">
        <f>'звіт 03.19-03.24'!CK86+'[9]побудинковий звіт'!CL86+'[8]побудинковий звіт'!CL86</f>
        <v>0</v>
      </c>
      <c r="CM86" s="595">
        <f>'звіт 03.19-03.24'!CL86+'[9]побудинковий звіт'!CM86+'[8]побудинковий звіт'!CM86</f>
        <v>0</v>
      </c>
      <c r="CN86" s="116">
        <f t="shared" si="84"/>
        <v>0</v>
      </c>
      <c r="CO86" s="88">
        <f t="shared" si="85"/>
        <v>0</v>
      </c>
      <c r="CP86" s="96">
        <f t="shared" si="85"/>
        <v>0</v>
      </c>
      <c r="CQ86" s="116">
        <f t="shared" si="86"/>
        <v>0</v>
      </c>
      <c r="CR86" s="119">
        <f t="shared" si="97"/>
        <v>23364.886990595242</v>
      </c>
      <c r="CS86" s="96">
        <f t="shared" si="97"/>
        <v>17799.031827330818</v>
      </c>
      <c r="CT86" s="116">
        <f t="shared" si="87"/>
        <v>-5565.855163264423</v>
      </c>
      <c r="CU86" s="91">
        <f t="shared" si="88"/>
        <v>28037.86438871429</v>
      </c>
      <c r="CV86" s="98">
        <f t="shared" si="88"/>
        <v>21358.838192796982</v>
      </c>
      <c r="CW86" s="117">
        <f t="shared" si="89"/>
        <v>-6679.0261959173076</v>
      </c>
      <c r="CX86" s="595">
        <f>'звіт 03.19-03.24'!CW86+'[9]побудинковий звіт'!CX86+'[8]побудинковий звіт'!CX86</f>
        <v>1067.0830486791292</v>
      </c>
      <c r="CY86" s="595">
        <f>'звіт 03.19-03.24'!CX86+'[9]побудинковий звіт'!CY86+'[8]побудинковий звіт'!CY86</f>
        <v>7746.1092445964332</v>
      </c>
      <c r="CZ86" s="116">
        <f t="shared" si="90"/>
        <v>6679.026195917304</v>
      </c>
      <c r="DA86" s="99">
        <f>'[8]побудинковий звіт'!DA86</f>
        <v>-6679.0261959173049</v>
      </c>
      <c r="DB86" s="8">
        <v>2</v>
      </c>
      <c r="DC86" s="365">
        <f>'[8]побудинковий звіт'!DC86</f>
        <v>488.31</v>
      </c>
      <c r="DD86" s="365">
        <f>'[8]побудинковий звіт'!DD86</f>
        <v>0</v>
      </c>
      <c r="DE86" s="365">
        <f>'[8]побудинковий звіт'!DE86</f>
        <v>-2.9999999999972715E-2</v>
      </c>
      <c r="DF86" s="365">
        <f>'[8]побудинковий звіт'!DF86</f>
        <v>0</v>
      </c>
      <c r="DG86" s="101">
        <v>-1585.3536106207539</v>
      </c>
      <c r="DH86" s="297">
        <v>1</v>
      </c>
      <c r="DI86" s="103">
        <f>'[8]побудинковий звіт'!DK86</f>
        <v>2.4344405557824742</v>
      </c>
      <c r="DJ86" s="103">
        <f>'[8]побудинковий звіт'!DL86</f>
        <v>0</v>
      </c>
      <c r="DK86" s="103">
        <f>'[8]побудинковий звіт'!DM86</f>
        <v>2.4344405557824742</v>
      </c>
      <c r="DL86" s="104">
        <f t="shared" si="98"/>
        <v>488.34877548996434</v>
      </c>
      <c r="DM86" s="104">
        <f t="shared" si="99"/>
        <v>0</v>
      </c>
      <c r="DN86" s="105">
        <f t="shared" si="91"/>
        <v>488.34877548996434</v>
      </c>
      <c r="DO86" s="2"/>
      <c r="DP86" s="104">
        <f>'[10]побудинковий звіт'!DR86</f>
        <v>488.34</v>
      </c>
      <c r="DQ86" s="104">
        <f>'[10]побудинковий звіт'!DS86</f>
        <v>0</v>
      </c>
      <c r="DR86" s="104">
        <f t="shared" si="92"/>
        <v>488.34</v>
      </c>
      <c r="DS86" s="106"/>
      <c r="DT86" s="104"/>
      <c r="DU86" s="479">
        <f>'звіт 03.19-03.24'!DV86+'[9]побудинковий звіт'!DW86+'[8]побудинковий звіт'!DW86</f>
        <v>0</v>
      </c>
      <c r="DV86" s="2">
        <f>'[9]побудинковий звіт'!DX86+'[8]побудинковий звіт'!DX86</f>
        <v>0</v>
      </c>
      <c r="DW86" s="77">
        <f t="shared" si="93"/>
        <v>20834.225898673329</v>
      </c>
      <c r="DX86" s="77">
        <f t="shared" si="94"/>
        <v>10906.582153358753</v>
      </c>
      <c r="DY86" s="427">
        <f t="shared" si="95"/>
        <v>-2.9999999999972715E-2</v>
      </c>
      <c r="DZ86" s="161">
        <f>'[10]побудинковий звіт'!DY86</f>
        <v>388.96954167154269</v>
      </c>
      <c r="EB86" s="110">
        <v>-1061</v>
      </c>
      <c r="EC86" s="111">
        <f t="shared" si="96"/>
        <v>-2646.3536106207539</v>
      </c>
      <c r="EE86" s="112">
        <v>-3294.4808084891943</v>
      </c>
      <c r="EG86" s="99">
        <v>-4710.8991722938754</v>
      </c>
    </row>
    <row r="87" spans="1:137" ht="19.95" customHeight="1" x14ac:dyDescent="0.3">
      <c r="A87" s="81">
        <v>150000539</v>
      </c>
      <c r="B87" s="82" t="s">
        <v>180</v>
      </c>
      <c r="C87" s="602" t="s">
        <v>181</v>
      </c>
      <c r="D87" s="114" t="s">
        <v>181</v>
      </c>
      <c r="E87" s="84"/>
      <c r="F87" s="597"/>
      <c r="G87" s="104"/>
      <c r="H87" s="598"/>
      <c r="I87" s="595"/>
      <c r="J87" s="595"/>
      <c r="K87" s="116"/>
      <c r="L87" s="595"/>
      <c r="M87" s="595"/>
      <c r="N87" s="116"/>
      <c r="O87" s="595"/>
      <c r="P87" s="595"/>
      <c r="Q87" s="116"/>
      <c r="R87" s="595"/>
      <c r="S87" s="595"/>
      <c r="T87" s="116"/>
      <c r="U87" s="595"/>
      <c r="V87" s="595"/>
      <c r="W87" s="116"/>
      <c r="X87" s="595"/>
      <c r="Y87" s="595"/>
      <c r="Z87" s="116"/>
      <c r="AA87" s="595"/>
      <c r="AB87" s="595"/>
      <c r="AC87" s="116"/>
      <c r="AD87" s="595"/>
      <c r="AE87" s="595"/>
      <c r="AF87" s="117"/>
      <c r="AG87" s="91"/>
      <c r="AH87" s="92"/>
      <c r="AI87" s="116"/>
      <c r="AJ87" s="595"/>
      <c r="AK87" s="595"/>
      <c r="AL87" s="116"/>
      <c r="AM87" s="595"/>
      <c r="AN87" s="595"/>
      <c r="AO87" s="116"/>
      <c r="AP87" s="595"/>
      <c r="AQ87" s="595"/>
      <c r="AR87" s="116"/>
      <c r="AS87" s="595"/>
      <c r="AT87" s="595"/>
      <c r="AU87" s="118"/>
      <c r="AV87" s="595"/>
      <c r="AW87" s="595"/>
      <c r="AX87" s="94"/>
      <c r="AY87" s="595"/>
      <c r="AZ87" s="595"/>
      <c r="BA87" s="117"/>
      <c r="BB87" s="595"/>
      <c r="BC87" s="595"/>
      <c r="BD87" s="94"/>
      <c r="BE87" s="595"/>
      <c r="BF87" s="595"/>
      <c r="BG87" s="95"/>
      <c r="BH87" s="595"/>
      <c r="BI87" s="595"/>
      <c r="BJ87" s="94"/>
      <c r="BK87" s="595"/>
      <c r="BL87" s="595"/>
      <c r="BM87" s="95"/>
      <c r="BN87" s="595"/>
      <c r="BO87" s="595"/>
      <c r="BP87" s="94"/>
      <c r="BQ87" s="91"/>
      <c r="BR87" s="96"/>
      <c r="BS87" s="94"/>
      <c r="BT87" s="595"/>
      <c r="BU87" s="595"/>
      <c r="BV87" s="116"/>
      <c r="BW87" s="595"/>
      <c r="BX87" s="595"/>
      <c r="BY87" s="116"/>
      <c r="BZ87" s="595"/>
      <c r="CA87" s="595"/>
      <c r="CB87" s="116"/>
      <c r="CC87" s="595"/>
      <c r="CD87" s="595"/>
      <c r="CE87" s="116"/>
      <c r="CF87" s="595"/>
      <c r="CG87" s="595"/>
      <c r="CH87" s="116"/>
      <c r="CI87" s="595"/>
      <c r="CJ87" s="595"/>
      <c r="CK87" s="116"/>
      <c r="CL87" s="595"/>
      <c r="CM87" s="595"/>
      <c r="CN87" s="116"/>
      <c r="CO87" s="88"/>
      <c r="CP87" s="96"/>
      <c r="CQ87" s="116"/>
      <c r="CR87" s="119"/>
      <c r="CS87" s="96"/>
      <c r="CT87" s="116"/>
      <c r="CU87" s="91"/>
      <c r="CV87" s="98"/>
      <c r="CW87" s="117"/>
      <c r="CX87" s="595"/>
      <c r="CY87" s="595"/>
      <c r="CZ87" s="116"/>
      <c r="DA87" s="99"/>
      <c r="DC87" s="365"/>
      <c r="DD87" s="365"/>
      <c r="DE87" s="365"/>
      <c r="DF87" s="365"/>
      <c r="DG87" s="101"/>
      <c r="DH87" s="297"/>
      <c r="DI87" s="103"/>
      <c r="DJ87" s="103"/>
      <c r="DK87" s="103"/>
      <c r="DL87" s="104"/>
      <c r="DM87" s="104"/>
      <c r="DN87" s="105"/>
      <c r="DO87" s="2"/>
      <c r="DP87" s="104">
        <f>'[10]побудинковий звіт'!DR87</f>
        <v>0</v>
      </c>
      <c r="DQ87" s="104">
        <f>'[10]побудинковий звіт'!DS87</f>
        <v>0</v>
      </c>
      <c r="DR87" s="104"/>
      <c r="DS87" s="106"/>
      <c r="DT87" s="104"/>
      <c r="DU87" s="479"/>
      <c r="DW87" s="77"/>
      <c r="DX87" s="77"/>
      <c r="DY87" s="427"/>
      <c r="DZ87" s="161">
        <f>'[10]побудинковий звіт'!DY87</f>
        <v>0</v>
      </c>
      <c r="EB87" s="110"/>
      <c r="EC87" s="111"/>
      <c r="EE87" s="112"/>
      <c r="EG87" s="99"/>
    </row>
    <row r="88" spans="1:137" ht="19.95" customHeight="1" x14ac:dyDescent="0.3">
      <c r="A88" s="81">
        <v>150000517</v>
      </c>
      <c r="B88" s="82" t="s">
        <v>182</v>
      </c>
      <c r="C88" s="114" t="s">
        <v>183</v>
      </c>
      <c r="D88" s="114" t="s">
        <v>183</v>
      </c>
      <c r="E88" s="84">
        <f t="shared" si="54"/>
        <v>1894.4</v>
      </c>
      <c r="F88" s="597">
        <f>'[8]побудинковий звіт'!F88</f>
        <v>1531.5</v>
      </c>
      <c r="G88" s="104">
        <f>'[8]побудинковий звіт'!G88</f>
        <v>0</v>
      </c>
      <c r="H88" s="598">
        <f>'[8]побудинковий звіт'!H88</f>
        <v>362.90000000000003</v>
      </c>
      <c r="I88" s="595">
        <f>'звіт 03.19-03.24'!H88+'[9]побудинковий звіт'!I88+'[8]побудинковий звіт'!I88</f>
        <v>44560.394490146558</v>
      </c>
      <c r="J88" s="595">
        <f>'звіт 03.19-03.24'!I88+'[9]побудинковий звіт'!J88+'[8]побудинковий звіт'!J88</f>
        <v>44821.202694191888</v>
      </c>
      <c r="K88" s="116">
        <f t="shared" si="55"/>
        <v>260.80820404533006</v>
      </c>
      <c r="L88" s="595">
        <f>'звіт 03.19-03.24'!K88+'[9]побудинковий звіт'!L88+'[8]побудинковий звіт'!L88</f>
        <v>7992.5843768662071</v>
      </c>
      <c r="M88" s="595">
        <f>'звіт 03.19-03.24'!L88+'[9]побудинковий звіт'!M88+'[8]побудинковий звіт'!M88</f>
        <v>7834.0128728746959</v>
      </c>
      <c r="N88" s="116">
        <f t="shared" si="56"/>
        <v>-158.57150399151124</v>
      </c>
      <c r="O88" s="595">
        <f>'звіт 03.19-03.24'!N88+'[9]побудинковий звіт'!O88+'[8]побудинковий звіт'!O88</f>
        <v>16444.738270936134</v>
      </c>
      <c r="P88" s="595">
        <f>'звіт 03.19-03.24'!O88+'[9]побудинковий звіт'!P88+'[8]побудинковий звіт'!P88</f>
        <v>15936.407167042558</v>
      </c>
      <c r="Q88" s="116">
        <f t="shared" si="57"/>
        <v>-508.33110389357535</v>
      </c>
      <c r="R88" s="595">
        <f>'звіт 03.19-03.24'!Q88+'[9]побудинковий звіт'!R88+'[8]побудинковий звіт'!R88</f>
        <v>0</v>
      </c>
      <c r="S88" s="595">
        <f>'звіт 03.19-03.24'!R88+'[9]побудинковий звіт'!S88+'[8]побудинковий звіт'!S88</f>
        <v>0</v>
      </c>
      <c r="T88" s="116">
        <f t="shared" si="58"/>
        <v>0</v>
      </c>
      <c r="U88" s="595">
        <f>'звіт 03.19-03.24'!T88+'[9]побудинковий звіт'!U88+'[8]побудинковий звіт'!U88</f>
        <v>0</v>
      </c>
      <c r="V88" s="595">
        <f>'звіт 03.19-03.24'!U88+'[9]побудинковий звіт'!V88+'[8]побудинковий звіт'!V88</f>
        <v>0</v>
      </c>
      <c r="W88" s="116">
        <f t="shared" si="59"/>
        <v>0</v>
      </c>
      <c r="X88" s="595">
        <f>'звіт 03.19-03.24'!W88+'[9]побудинковий звіт'!X88+'[8]побудинковий звіт'!X88</f>
        <v>20374.00554719703</v>
      </c>
      <c r="Y88" s="595">
        <f>'звіт 03.19-03.24'!X88+'[9]побудинковий звіт'!Y88+'[8]побудинковий звіт'!Y88</f>
        <v>20557.50694310409</v>
      </c>
      <c r="Z88" s="116">
        <f t="shared" si="60"/>
        <v>183.50139590706021</v>
      </c>
      <c r="AA88" s="595">
        <f>'звіт 03.19-03.24'!Z88+'[9]побудинковий звіт'!AA88+'[8]побудинковий звіт'!AA88</f>
        <v>2075.3280000000004</v>
      </c>
      <c r="AB88" s="595">
        <f>'звіт 03.19-03.24'!AA88+'[9]побудинковий звіт'!AB88+'[8]побудинковий звіт'!AB88</f>
        <v>0</v>
      </c>
      <c r="AC88" s="116">
        <f t="shared" si="61"/>
        <v>-2075.3280000000004</v>
      </c>
      <c r="AD88" s="595">
        <f>'звіт 03.19-03.24'!AC88+'[9]побудинковий звіт'!AD88+'[8]побудинковий звіт'!AD88</f>
        <v>57797.092140718392</v>
      </c>
      <c r="AE88" s="595">
        <f>'звіт 03.19-03.24'!AD88+'[9]побудинковий звіт'!AE88+'[8]побудинковий звіт'!AE88</f>
        <v>62148.172097187424</v>
      </c>
      <c r="AF88" s="117">
        <f t="shared" si="62"/>
        <v>4351.0799564690315</v>
      </c>
      <c r="AG88" s="91">
        <f t="shared" si="63"/>
        <v>149244.14282586431</v>
      </c>
      <c r="AH88" s="92">
        <f t="shared" si="63"/>
        <v>151297.30177440066</v>
      </c>
      <c r="AI88" s="116">
        <f t="shared" si="64"/>
        <v>2053.1589485363511</v>
      </c>
      <c r="AJ88" s="595">
        <f>'звіт 03.19-03.24'!AI88+'[9]побудинковий звіт'!AJ88+'[8]побудинковий звіт'!AJ88</f>
        <v>0</v>
      </c>
      <c r="AK88" s="595">
        <f>'звіт 03.19-03.24'!AJ88+'[9]побудинковий звіт'!AK88+'[8]побудинковий звіт'!AK88</f>
        <v>0</v>
      </c>
      <c r="AL88" s="116">
        <f t="shared" si="65"/>
        <v>0</v>
      </c>
      <c r="AM88" s="595">
        <f>'звіт 03.19-03.24'!AL88+'[9]побудинковий звіт'!AM88+'[8]побудинковий звіт'!AM88</f>
        <v>0</v>
      </c>
      <c r="AN88" s="595">
        <f>'звіт 03.19-03.24'!AM88+'[9]побудинковий звіт'!AN88+'[8]побудинковий звіт'!AN88</f>
        <v>0</v>
      </c>
      <c r="AO88" s="116">
        <f t="shared" si="66"/>
        <v>0</v>
      </c>
      <c r="AP88" s="595">
        <f>'звіт 03.19-03.24'!AO88+'[9]побудинковий звіт'!AP88+'[8]побудинковий звіт'!AP88</f>
        <v>29636.272460635562</v>
      </c>
      <c r="AQ88" s="595">
        <f>'звіт 03.19-03.24'!AP88+'[9]побудинковий звіт'!AQ88+'[8]побудинковий звіт'!AQ88</f>
        <v>26284.414717796906</v>
      </c>
      <c r="AR88" s="116">
        <f t="shared" si="67"/>
        <v>-3351.8577428386561</v>
      </c>
      <c r="AS88" s="595">
        <f>'звіт 03.19-03.24'!AR88+'[9]побудинковий звіт'!AS88+'[8]побудинковий звіт'!AS88</f>
        <v>140193.06032093934</v>
      </c>
      <c r="AT88" s="595">
        <f>'звіт 03.19-03.24'!AS88+'[9]побудинковий звіт'!AT88+'[8]побудинковий звіт'!AT88</f>
        <v>156729.04833342784</v>
      </c>
      <c r="AU88" s="118">
        <f t="shared" si="68"/>
        <v>16535.988012488495</v>
      </c>
      <c r="AV88" s="595">
        <f>'звіт 03.19-03.24'!AU88+'[9]побудинковий звіт'!AV88+'[8]побудинковий звіт'!AV88</f>
        <v>10870.455047112257</v>
      </c>
      <c r="AW88" s="595">
        <f>'звіт 03.19-03.24'!AV88+'[9]побудинковий звіт'!AW88+'[8]побудинковий звіт'!AW88</f>
        <v>6261</v>
      </c>
      <c r="AX88" s="94">
        <f t="shared" si="69"/>
        <v>-4609.4550471122566</v>
      </c>
      <c r="AY88" s="595">
        <f>'звіт 03.19-03.24'!AX88+'[9]побудинковий звіт'!AY88+'[8]побудинковий звіт'!AY88</f>
        <v>13105.482351269908</v>
      </c>
      <c r="AZ88" s="595">
        <f>'звіт 03.19-03.24'!AY88+'[9]побудинковий звіт'!AZ88+'[8]побудинковий звіт'!AZ88</f>
        <v>32</v>
      </c>
      <c r="BA88" s="117">
        <f t="shared" si="70"/>
        <v>-13073.482351269908</v>
      </c>
      <c r="BB88" s="595">
        <f>'звіт 03.19-03.24'!BA88+'[9]побудинковий звіт'!BB88+'[8]побудинковий звіт'!BB88</f>
        <v>8427.52644084848</v>
      </c>
      <c r="BC88" s="595">
        <f>'звіт 03.19-03.24'!BB88+'[9]побудинковий звіт'!BC88+'[8]побудинковий звіт'!BC88</f>
        <v>1578</v>
      </c>
      <c r="BD88" s="94">
        <f t="shared" si="71"/>
        <v>-6849.52644084848</v>
      </c>
      <c r="BE88" s="595">
        <f>'звіт 03.19-03.24'!BD88+'[9]побудинковий звіт'!BE88+'[8]побудинковий звіт'!BE88</f>
        <v>0</v>
      </c>
      <c r="BF88" s="595">
        <f>'звіт 03.19-03.24'!BE88+'[9]побудинковий звіт'!BF88+'[8]побудинковий звіт'!BF88</f>
        <v>0</v>
      </c>
      <c r="BG88" s="95">
        <f t="shared" si="72"/>
        <v>0</v>
      </c>
      <c r="BH88" s="595">
        <f>'звіт 03.19-03.24'!BG88+'[9]побудинковий звіт'!BH88+'[8]побудинковий звіт'!BH88</f>
        <v>0</v>
      </c>
      <c r="BI88" s="595">
        <f>'звіт 03.19-03.24'!BH88+'[9]побудинковий звіт'!BI88+'[8]побудинковий звіт'!BI88</f>
        <v>0</v>
      </c>
      <c r="BJ88" s="94">
        <f t="shared" si="73"/>
        <v>0</v>
      </c>
      <c r="BK88" s="595">
        <f>'звіт 03.19-03.24'!BJ88+'[9]побудинковий звіт'!BK88+'[8]побудинковий звіт'!BK88</f>
        <v>5085.8506350721727</v>
      </c>
      <c r="BL88" s="595">
        <f>'звіт 03.19-03.24'!BK88+'[9]побудинковий звіт'!BL88+'[8]побудинковий звіт'!BL88</f>
        <v>10569.717224576289</v>
      </c>
      <c r="BM88" s="95">
        <f t="shared" si="74"/>
        <v>5483.8665895041158</v>
      </c>
      <c r="BN88" s="595">
        <f>'звіт 03.19-03.24'!BM88+'[9]побудинковий звіт'!BN88+'[8]побудинковий звіт'!BN88</f>
        <v>853.55091289368443</v>
      </c>
      <c r="BO88" s="595">
        <f>'звіт 03.19-03.24'!BN88+'[9]побудинковий звіт'!BO88+'[8]побудинковий звіт'!BO88</f>
        <v>724</v>
      </c>
      <c r="BP88" s="94">
        <f t="shared" si="75"/>
        <v>-129.55091289368443</v>
      </c>
      <c r="BQ88" s="91">
        <f t="shared" si="76"/>
        <v>38342.8653871965</v>
      </c>
      <c r="BR88" s="96">
        <f t="shared" si="76"/>
        <v>19164.717224576289</v>
      </c>
      <c r="BS88" s="94">
        <f t="shared" si="77"/>
        <v>-19178.148162620211</v>
      </c>
      <c r="BT88" s="595">
        <f>'звіт 03.19-03.24'!BS88+'[9]побудинковий звіт'!BT88+'[8]побудинковий звіт'!BT88</f>
        <v>65631.583282612613</v>
      </c>
      <c r="BU88" s="595">
        <f>'звіт 03.19-03.24'!BT88+'[9]побудинковий звіт'!BU88+'[8]побудинковий звіт'!BU88</f>
        <v>106918.67007040352</v>
      </c>
      <c r="BV88" s="116">
        <f t="shared" si="78"/>
        <v>41287.086787790904</v>
      </c>
      <c r="BW88" s="595">
        <f>'звіт 03.19-03.24'!BV88+'[9]побудинковий звіт'!BW88+'[8]побудинковий звіт'!BW88</f>
        <v>50213.547029058653</v>
      </c>
      <c r="BX88" s="595">
        <f>'звіт 03.19-03.24'!BW88+'[9]побудинковий звіт'!BX88+'[8]побудинковий звіт'!BX88</f>
        <v>59951.136533459467</v>
      </c>
      <c r="BY88" s="116">
        <f t="shared" si="79"/>
        <v>9737.5895044008139</v>
      </c>
      <c r="BZ88" s="595">
        <f>'звіт 03.19-03.24'!BY88+'[9]побудинковий звіт'!BZ88+'[8]побудинковий звіт'!BZ88</f>
        <v>45524.674366332227</v>
      </c>
      <c r="CA88" s="595">
        <f>'звіт 03.19-03.24'!BZ88+'[9]побудинковий звіт'!CA88+'[8]побудинковий звіт'!CA88</f>
        <v>25067.691257615981</v>
      </c>
      <c r="CB88" s="116">
        <f t="shared" si="80"/>
        <v>-20456.983108716246</v>
      </c>
      <c r="CC88" s="595">
        <f>'звіт 03.19-03.24'!CB88+'[9]побудинковий звіт'!CC88+'[8]побудинковий звіт'!CC88</f>
        <v>0</v>
      </c>
      <c r="CD88" s="595">
        <f>'звіт 03.19-03.24'!CC88+'[9]побудинковий звіт'!CD88+'[8]побудинковий звіт'!CD88</f>
        <v>0</v>
      </c>
      <c r="CE88" s="116">
        <f t="shared" si="81"/>
        <v>0</v>
      </c>
      <c r="CF88" s="595">
        <f>'звіт 03.19-03.24'!CE88+'[9]побудинковий звіт'!CF88+'[8]побудинковий звіт'!CF88</f>
        <v>0</v>
      </c>
      <c r="CG88" s="595">
        <f>'звіт 03.19-03.24'!CF88+'[9]побудинковий звіт'!CG88+'[8]побудинковий звіт'!CG88</f>
        <v>0</v>
      </c>
      <c r="CH88" s="116">
        <f t="shared" si="82"/>
        <v>0</v>
      </c>
      <c r="CI88" s="595">
        <f>'звіт 03.19-03.24'!CH88+'[9]побудинковий звіт'!CI88+'[8]побудинковий звіт'!CI88</f>
        <v>23457.649525396097</v>
      </c>
      <c r="CJ88" s="595">
        <f>'звіт 03.19-03.24'!CI88+'[9]побудинковий звіт'!CJ88+'[8]побудинковий звіт'!CJ88</f>
        <v>17448.1228466959</v>
      </c>
      <c r="CK88" s="116">
        <f t="shared" si="83"/>
        <v>-6009.5266787001965</v>
      </c>
      <c r="CL88" s="595">
        <f>'звіт 03.19-03.24'!CK88+'[9]побудинковий звіт'!CL88+'[8]побудинковий звіт'!CL88</f>
        <v>0</v>
      </c>
      <c r="CM88" s="595">
        <f>'звіт 03.19-03.24'!CL88+'[9]побудинковий звіт'!CM88+'[8]побудинковий звіт'!CM88</f>
        <v>0</v>
      </c>
      <c r="CN88" s="116">
        <f t="shared" si="84"/>
        <v>0</v>
      </c>
      <c r="CO88" s="88">
        <f t="shared" si="85"/>
        <v>23457.649525396097</v>
      </c>
      <c r="CP88" s="96">
        <f t="shared" si="85"/>
        <v>17448.1228466959</v>
      </c>
      <c r="CQ88" s="116">
        <f t="shared" si="86"/>
        <v>-6009.5266787001965</v>
      </c>
      <c r="CR88" s="119">
        <f t="shared" si="97"/>
        <v>542243.79519803531</v>
      </c>
      <c r="CS88" s="96">
        <f t="shared" si="97"/>
        <v>562861.10275837663</v>
      </c>
      <c r="CT88" s="116">
        <f t="shared" si="87"/>
        <v>20617.307560341316</v>
      </c>
      <c r="CU88" s="91">
        <f t="shared" si="88"/>
        <v>650692.55423764233</v>
      </c>
      <c r="CV88" s="98">
        <f t="shared" si="88"/>
        <v>675433.32331005193</v>
      </c>
      <c r="CW88" s="117">
        <f t="shared" si="89"/>
        <v>24740.769072409603</v>
      </c>
      <c r="CX88" s="595">
        <f>'звіт 03.19-03.24'!CW88+'[9]побудинковий звіт'!CX88+'[8]побудинковий звіт'!CX88</f>
        <v>25661.900638168951</v>
      </c>
      <c r="CY88" s="595">
        <f>'звіт 03.19-03.24'!CX88+'[9]побудинковий звіт'!CY88+'[8]побудинковий звіт'!CY88</f>
        <v>921.13156575944595</v>
      </c>
      <c r="CZ88" s="116">
        <f t="shared" si="90"/>
        <v>-24740.769072409505</v>
      </c>
      <c r="DA88" s="99">
        <f>'[8]побудинковий звіт'!DA88</f>
        <v>24740.769072409399</v>
      </c>
      <c r="DB88" s="8">
        <v>2</v>
      </c>
      <c r="DC88" s="365">
        <f>'[8]побудинковий звіт'!DC88</f>
        <v>21709.95</v>
      </c>
      <c r="DD88" s="365">
        <f>'[8]побудинковий звіт'!DD88</f>
        <v>-405.05999999999995</v>
      </c>
      <c r="DE88" s="365">
        <f>'[8]побудинковий звіт'!DE88</f>
        <v>12328.130000000001</v>
      </c>
      <c r="DF88" s="365">
        <f>'[8]побудинковий звіт'!DF88</f>
        <v>-2365.0300000000002</v>
      </c>
      <c r="DG88" s="101">
        <v>109962.09986739373</v>
      </c>
      <c r="DH88" s="296">
        <v>5</v>
      </c>
      <c r="DI88" s="103">
        <f>'[8]побудинковий звіт'!DK88</f>
        <v>6.1259081873635859</v>
      </c>
      <c r="DJ88" s="103">
        <f>'[8]побудинковий звіт'!DL88</f>
        <v>0</v>
      </c>
      <c r="DK88" s="103">
        <f>'[8]побудинковий звіт'!DM88</f>
        <v>5.4008472551831668</v>
      </c>
      <c r="DL88" s="104">
        <f t="shared" si="98"/>
        <v>9381.8283889473314</v>
      </c>
      <c r="DM88" s="104">
        <f t="shared" si="99"/>
        <v>1959.9674689059714</v>
      </c>
      <c r="DN88" s="105">
        <f t="shared" si="91"/>
        <v>11341.795857853303</v>
      </c>
      <c r="DO88" s="2"/>
      <c r="DP88" s="104">
        <f>'[10]побудинковий звіт'!DR88</f>
        <v>9381.82</v>
      </c>
      <c r="DQ88" s="104">
        <f>'[10]побудинковий звіт'!DS88</f>
        <v>1959.9700000000003</v>
      </c>
      <c r="DR88" s="104">
        <f t="shared" si="92"/>
        <v>11341.79</v>
      </c>
      <c r="DS88" s="106"/>
      <c r="DT88" s="104"/>
      <c r="DU88" s="479">
        <f>'звіт 03.19-03.24'!DV88+'[9]побудинковий звіт'!DW88+'[8]побудинковий звіт'!DW88</f>
        <v>4140.4799999999996</v>
      </c>
      <c r="DV88" s="2">
        <f>'[9]побудинковий звіт'!DX88+'[8]побудинковий звіт'!DX88</f>
        <v>0</v>
      </c>
      <c r="DW88" s="77">
        <f t="shared" si="93"/>
        <v>214243.110849763</v>
      </c>
      <c r="DX88" s="77">
        <f t="shared" si="94"/>
        <v>211072.51866960493</v>
      </c>
      <c r="DY88" s="427">
        <f t="shared" si="95"/>
        <v>9963.1</v>
      </c>
      <c r="DZ88" s="161">
        <f>'[10]побудинковий звіт'!DY88</f>
        <v>3693.0014235175686</v>
      </c>
      <c r="EB88" s="110">
        <v>-16273</v>
      </c>
      <c r="EC88" s="111">
        <f t="shared" si="96"/>
        <v>93689.099867393728</v>
      </c>
      <c r="EE88" s="112">
        <v>104089.46308054702</v>
      </c>
      <c r="EG88" s="99">
        <v>83664.095491581946</v>
      </c>
    </row>
    <row r="89" spans="1:137" ht="19.95" customHeight="1" x14ac:dyDescent="0.3">
      <c r="A89" s="81">
        <v>150000518</v>
      </c>
      <c r="B89" s="82" t="s">
        <v>184</v>
      </c>
      <c r="C89" s="114" t="s">
        <v>185</v>
      </c>
      <c r="D89" s="114" t="s">
        <v>185</v>
      </c>
      <c r="E89" s="84">
        <f t="shared" si="54"/>
        <v>847.5</v>
      </c>
      <c r="F89" s="597">
        <f>'[8]побудинковий звіт'!F89</f>
        <v>783.2</v>
      </c>
      <c r="G89" s="104">
        <f>'[8]побудинковий звіт'!G89</f>
        <v>0</v>
      </c>
      <c r="H89" s="598">
        <f>'[8]побудинковий звіт'!H89</f>
        <v>64.3</v>
      </c>
      <c r="I89" s="595">
        <f>'звіт 03.19-03.24'!H89+'[9]побудинковий звіт'!I89+'[8]побудинковий звіт'!I89</f>
        <v>24533.891087095879</v>
      </c>
      <c r="J89" s="595">
        <f>'звіт 03.19-03.24'!I89+'[9]побудинковий звіт'!J89+'[8]побудинковий звіт'!J89</f>
        <v>24551.398386962413</v>
      </c>
      <c r="K89" s="116">
        <f t="shared" si="55"/>
        <v>17.507299866534595</v>
      </c>
      <c r="L89" s="595">
        <f>'звіт 03.19-03.24'!K89+'[9]побудинковий звіт'!L89+'[8]побудинковий звіт'!L89</f>
        <v>5626.9519813559218</v>
      </c>
      <c r="M89" s="595">
        <f>'звіт 03.19-03.24'!L89+'[9]побудинковий звіт'!M89+'[8]побудинковий звіт'!M89</f>
        <v>5495.193851429558</v>
      </c>
      <c r="N89" s="116">
        <f t="shared" si="56"/>
        <v>-131.75812992636384</v>
      </c>
      <c r="O89" s="595">
        <f>'звіт 03.19-03.24'!N89+'[9]побудинковий звіт'!O89+'[8]побудинковий звіт'!O89</f>
        <v>7789.8463671108311</v>
      </c>
      <c r="P89" s="595">
        <f>'звіт 03.19-03.24'!O89+'[9]побудинковий звіт'!P89+'[8]побудинковий звіт'!P89</f>
        <v>7548.2592387159721</v>
      </c>
      <c r="Q89" s="116">
        <f t="shared" si="57"/>
        <v>-241.58712839485906</v>
      </c>
      <c r="R89" s="595">
        <f>'звіт 03.19-03.24'!Q89+'[9]побудинковий звіт'!R89+'[8]побудинковий звіт'!R89</f>
        <v>0</v>
      </c>
      <c r="S89" s="595">
        <f>'звіт 03.19-03.24'!R89+'[9]побудинковий звіт'!S89+'[8]побудинковий звіт'!S89</f>
        <v>0</v>
      </c>
      <c r="T89" s="116">
        <f t="shared" si="58"/>
        <v>0</v>
      </c>
      <c r="U89" s="595">
        <f>'звіт 03.19-03.24'!T89+'[9]побудинковий звіт'!U89+'[8]побудинковий звіт'!U89</f>
        <v>704.5866125071891</v>
      </c>
      <c r="V89" s="595">
        <f>'звіт 03.19-03.24'!U89+'[9]побудинковий звіт'!V89+'[8]побудинковий звіт'!V89</f>
        <v>367.22028183896822</v>
      </c>
      <c r="W89" s="116">
        <f t="shared" si="59"/>
        <v>-337.36633066822088</v>
      </c>
      <c r="X89" s="595">
        <f>'звіт 03.19-03.24'!W89+'[9]побудинковий звіт'!X89+'[8]побудинковий звіт'!X89</f>
        <v>15687.692003894916</v>
      </c>
      <c r="Y89" s="595">
        <f>'звіт 03.19-03.24'!X89+'[9]побудинковий звіт'!Y89+'[8]побудинковий звіт'!Y89</f>
        <v>11822.459970274798</v>
      </c>
      <c r="Z89" s="116">
        <f t="shared" si="60"/>
        <v>-3865.2320336201174</v>
      </c>
      <c r="AA89" s="595">
        <f>'звіт 03.19-03.24'!Z89+'[9]побудинковий звіт'!AA89+'[8]побудинковий звіт'!AA89</f>
        <v>915.29999999999973</v>
      </c>
      <c r="AB89" s="595">
        <f>'звіт 03.19-03.24'!AA89+'[9]побудинковий звіт'!AB89+'[8]побудинковий звіт'!AB89</f>
        <v>0</v>
      </c>
      <c r="AC89" s="116">
        <f t="shared" si="61"/>
        <v>-915.29999999999973</v>
      </c>
      <c r="AD89" s="595">
        <f>'звіт 03.19-03.24'!AC89+'[9]побудинковий звіт'!AD89+'[8]побудинковий звіт'!AD89</f>
        <v>25615.738447124091</v>
      </c>
      <c r="AE89" s="595">
        <f>'звіт 03.19-03.24'!AD89+'[9]побудинковий звіт'!AE89+'[8]побудинковий звіт'!AE89</f>
        <v>27822.147336591122</v>
      </c>
      <c r="AF89" s="117">
        <f t="shared" si="62"/>
        <v>2206.4088894670313</v>
      </c>
      <c r="AG89" s="91">
        <f t="shared" si="63"/>
        <v>80874.006499088835</v>
      </c>
      <c r="AH89" s="92">
        <f t="shared" si="63"/>
        <v>77606.67906581283</v>
      </c>
      <c r="AI89" s="116">
        <f t="shared" si="64"/>
        <v>-3267.3274332760047</v>
      </c>
      <c r="AJ89" s="595">
        <f>'звіт 03.19-03.24'!AI89+'[9]побудинковий звіт'!AJ89+'[8]побудинковий звіт'!AJ89</f>
        <v>0</v>
      </c>
      <c r="AK89" s="595">
        <f>'звіт 03.19-03.24'!AJ89+'[9]побудинковий звіт'!AK89+'[8]побудинковий звіт'!AK89</f>
        <v>0</v>
      </c>
      <c r="AL89" s="116">
        <f t="shared" si="65"/>
        <v>0</v>
      </c>
      <c r="AM89" s="595">
        <f>'звіт 03.19-03.24'!AL89+'[9]побудинковий звіт'!AM89+'[8]побудинковий звіт'!AM89</f>
        <v>0</v>
      </c>
      <c r="AN89" s="595">
        <f>'звіт 03.19-03.24'!AM89+'[9]побудинковий звіт'!AN89+'[8]побудинковий звіт'!AN89</f>
        <v>0</v>
      </c>
      <c r="AO89" s="116">
        <f t="shared" si="66"/>
        <v>0</v>
      </c>
      <c r="AP89" s="595">
        <f>'звіт 03.19-03.24'!AO89+'[9]побудинковий звіт'!AP89+'[8]побудинковий звіт'!AP89</f>
        <v>15154.78189892137</v>
      </c>
      <c r="AQ89" s="595">
        <f>'звіт 03.19-03.24'!AP89+'[9]побудинковий звіт'!AQ89+'[8]побудинковий звіт'!AQ89</f>
        <v>13312.746830253389</v>
      </c>
      <c r="AR89" s="116">
        <f t="shared" si="67"/>
        <v>-1842.0350686679812</v>
      </c>
      <c r="AS89" s="595">
        <f>'звіт 03.19-03.24'!AR89+'[9]побудинковий звіт'!AS89+'[8]побудинковий звіт'!AS89</f>
        <v>65905.453595148181</v>
      </c>
      <c r="AT89" s="595">
        <f>'звіт 03.19-03.24'!AS89+'[9]побудинковий звіт'!AT89+'[8]побудинковий звіт'!AT89</f>
        <v>73874.649636249131</v>
      </c>
      <c r="AU89" s="118">
        <f t="shared" si="68"/>
        <v>7969.1960411009495</v>
      </c>
      <c r="AV89" s="595">
        <f>'звіт 03.19-03.24'!AU89+'[9]побудинковий звіт'!AV89+'[8]побудинковий звіт'!AV89</f>
        <v>6120.549455975256</v>
      </c>
      <c r="AW89" s="595">
        <f>'звіт 03.19-03.24'!AV89+'[9]побудинковий звіт'!AW89+'[8]побудинковий звіт'!AW89</f>
        <v>551</v>
      </c>
      <c r="AX89" s="94">
        <f t="shared" si="69"/>
        <v>-5569.549455975256</v>
      </c>
      <c r="AY89" s="595">
        <f>'звіт 03.19-03.24'!AX89+'[9]побудинковий звіт'!AY89+'[8]побудинковий звіт'!AY89</f>
        <v>9097.9715598159346</v>
      </c>
      <c r="AZ89" s="595">
        <f>'звіт 03.19-03.24'!AY89+'[9]побудинковий звіт'!AZ89+'[8]побудинковий звіт'!AZ89</f>
        <v>0</v>
      </c>
      <c r="BA89" s="117">
        <f t="shared" si="70"/>
        <v>-9097.9715598159346</v>
      </c>
      <c r="BB89" s="595">
        <f>'звіт 03.19-03.24'!BA89+'[9]побудинковий звіт'!BB89+'[8]побудинковий звіт'!BB89</f>
        <v>3082.3891975678366</v>
      </c>
      <c r="BC89" s="595">
        <f>'звіт 03.19-03.24'!BB89+'[9]побудинковий звіт'!BC89+'[8]побудинковий звіт'!BC89</f>
        <v>16503</v>
      </c>
      <c r="BD89" s="94">
        <f t="shared" si="71"/>
        <v>13420.610802432164</v>
      </c>
      <c r="BE89" s="595">
        <f>'звіт 03.19-03.24'!BD89+'[9]побудинковий звіт'!BE89+'[8]побудинковий звіт'!BE89</f>
        <v>0</v>
      </c>
      <c r="BF89" s="595">
        <f>'звіт 03.19-03.24'!BE89+'[9]побудинковий звіт'!BF89+'[8]побудинковий звіт'!BF89</f>
        <v>0</v>
      </c>
      <c r="BG89" s="95">
        <f t="shared" si="72"/>
        <v>0</v>
      </c>
      <c r="BH89" s="595">
        <f>'звіт 03.19-03.24'!BG89+'[9]побудинковий звіт'!BH89+'[8]побудинковий звіт'!BH89</f>
        <v>415.26523391347547</v>
      </c>
      <c r="BI89" s="595">
        <f>'звіт 03.19-03.24'!BH89+'[9]побудинковий звіт'!BI89+'[8]побудинковий звіт'!BI89</f>
        <v>0</v>
      </c>
      <c r="BJ89" s="94">
        <f t="shared" si="73"/>
        <v>-415.26523391347547</v>
      </c>
      <c r="BK89" s="595">
        <f>'звіт 03.19-03.24'!BJ89+'[9]побудинковий звіт'!BK89+'[8]побудинковий звіт'!BK89</f>
        <v>3405.1902075921971</v>
      </c>
      <c r="BL89" s="595">
        <f>'звіт 03.19-03.24'!BK89+'[9]побудинковий звіт'!BL89+'[8]побудинковий звіт'!BL89</f>
        <v>628</v>
      </c>
      <c r="BM89" s="95">
        <f t="shared" si="74"/>
        <v>-2777.1902075921971</v>
      </c>
      <c r="BN89" s="595">
        <f>'звіт 03.19-03.24'!BM89+'[9]побудинковий звіт'!BN89+'[8]побудинковий звіт'!BN89</f>
        <v>492.13721147636488</v>
      </c>
      <c r="BO89" s="595">
        <f>'звіт 03.19-03.24'!BN89+'[9]побудинковий звіт'!BO89+'[8]побудинковий звіт'!BO89</f>
        <v>0</v>
      </c>
      <c r="BP89" s="94">
        <f t="shared" si="75"/>
        <v>-492.13721147636488</v>
      </c>
      <c r="BQ89" s="91">
        <f t="shared" si="76"/>
        <v>22613.502866341067</v>
      </c>
      <c r="BR89" s="96">
        <f t="shared" si="76"/>
        <v>17682</v>
      </c>
      <c r="BS89" s="94">
        <f t="shared" si="77"/>
        <v>-4931.5028663410667</v>
      </c>
      <c r="BT89" s="595">
        <f>'звіт 03.19-03.24'!BS89+'[9]побудинковий звіт'!BT89+'[8]побудинковий звіт'!BT89</f>
        <v>79271.974335078266</v>
      </c>
      <c r="BU89" s="595">
        <f>'звіт 03.19-03.24'!BT89+'[9]побудинковий звіт'!BU89+'[8]побудинковий звіт'!BU89</f>
        <v>118980.39915242986</v>
      </c>
      <c r="BV89" s="116">
        <f t="shared" si="78"/>
        <v>39708.424817351595</v>
      </c>
      <c r="BW89" s="595">
        <f>'звіт 03.19-03.24'!BV89+'[9]побудинковий звіт'!BW89+'[8]побудинковий звіт'!BW89</f>
        <v>41164.220381738691</v>
      </c>
      <c r="BX89" s="595">
        <f>'звіт 03.19-03.24'!BW89+'[9]побудинковий звіт'!BX89+'[8]побудинковий звіт'!BX89</f>
        <v>44619.768734898404</v>
      </c>
      <c r="BY89" s="116">
        <f t="shared" si="79"/>
        <v>3455.5483531597129</v>
      </c>
      <c r="BZ89" s="595">
        <f>'звіт 03.19-03.24'!BY89+'[9]побудинковий звіт'!BZ89+'[8]побудинковий звіт'!BZ89</f>
        <v>25248.418216935745</v>
      </c>
      <c r="CA89" s="595">
        <f>'звіт 03.19-03.24'!BZ89+'[9]побудинковий звіт'!CA89+'[8]побудинковий звіт'!CA89</f>
        <v>17837.31202903932</v>
      </c>
      <c r="CB89" s="116">
        <f t="shared" si="80"/>
        <v>-7411.1061878964247</v>
      </c>
      <c r="CC89" s="595">
        <f>'звіт 03.19-03.24'!CB89+'[9]побудинковий звіт'!CC89+'[8]побудинковий звіт'!CC89</f>
        <v>5442.457074601929</v>
      </c>
      <c r="CD89" s="595">
        <f>'звіт 03.19-03.24'!CC89+'[9]побудинковий звіт'!CD89+'[8]побудинковий звіт'!CD89</f>
        <v>5540.7540468119832</v>
      </c>
      <c r="CE89" s="116">
        <f t="shared" si="81"/>
        <v>98.296972210054264</v>
      </c>
      <c r="CF89" s="595">
        <f>'звіт 03.19-03.24'!CE89+'[9]побудинковий звіт'!CF89+'[8]побудинковий звіт'!CF89</f>
        <v>669.44557135178945</v>
      </c>
      <c r="CG89" s="595">
        <f>'звіт 03.19-03.24'!CF89+'[9]побудинковий звіт'!CG89+'[8]побудинковий звіт'!CG89</f>
        <v>0</v>
      </c>
      <c r="CH89" s="116">
        <f t="shared" si="82"/>
        <v>-669.44557135178945</v>
      </c>
      <c r="CI89" s="595">
        <f>'звіт 03.19-03.24'!CH89+'[9]побудинковий звіт'!CI89+'[8]побудинковий звіт'!CI89</f>
        <v>15764.782719071442</v>
      </c>
      <c r="CJ89" s="595">
        <f>'звіт 03.19-03.24'!CI89+'[9]побудинковий звіт'!CJ89+'[8]побудинковий звіт'!CJ89</f>
        <v>12278.305334703316</v>
      </c>
      <c r="CK89" s="116">
        <f t="shared" si="83"/>
        <v>-3486.4773843681251</v>
      </c>
      <c r="CL89" s="595">
        <f>'звіт 03.19-03.24'!CK89+'[9]побудинковий звіт'!CL89+'[8]побудинковий звіт'!CL89</f>
        <v>0</v>
      </c>
      <c r="CM89" s="595">
        <f>'звіт 03.19-03.24'!CL89+'[9]побудинковий звіт'!CM89+'[8]побудинковий звіт'!CM89</f>
        <v>0</v>
      </c>
      <c r="CN89" s="116">
        <f t="shared" si="84"/>
        <v>0</v>
      </c>
      <c r="CO89" s="88">
        <f t="shared" si="85"/>
        <v>15764.782719071442</v>
      </c>
      <c r="CP89" s="96">
        <f t="shared" si="85"/>
        <v>12278.305334703316</v>
      </c>
      <c r="CQ89" s="116">
        <f t="shared" si="86"/>
        <v>-3486.4773843681251</v>
      </c>
      <c r="CR89" s="119">
        <f t="shared" si="97"/>
        <v>352109.04315827729</v>
      </c>
      <c r="CS89" s="96">
        <f t="shared" si="97"/>
        <v>381732.61483019817</v>
      </c>
      <c r="CT89" s="116">
        <f t="shared" si="87"/>
        <v>29623.571671920887</v>
      </c>
      <c r="CU89" s="91">
        <f t="shared" si="88"/>
        <v>422530.85178993276</v>
      </c>
      <c r="CV89" s="98">
        <f t="shared" si="88"/>
        <v>458079.13779623777</v>
      </c>
      <c r="CW89" s="117">
        <f t="shared" si="89"/>
        <v>35548.286006305018</v>
      </c>
      <c r="CX89" s="595">
        <f>'звіт 03.19-03.24'!CW89+'[9]побудинковий звіт'!CX89+'[8]побудинковий звіт'!CX89</f>
        <v>10920.311727844233</v>
      </c>
      <c r="CY89" s="595">
        <f>'звіт 03.19-03.24'!CX89+'[9]побудинковий звіт'!CY89+'[8]побудинковий звіт'!CY89</f>
        <v>-24627.974278460842</v>
      </c>
      <c r="CZ89" s="116">
        <f t="shared" si="90"/>
        <v>-35548.286006305076</v>
      </c>
      <c r="DA89" s="99">
        <f>'[8]побудинковий звіт'!DA89</f>
        <v>35548.286006305119</v>
      </c>
      <c r="DB89" s="8">
        <v>2</v>
      </c>
      <c r="DC89" s="365">
        <f>'[8]побудинковий звіт'!DC89</f>
        <v>14501.88</v>
      </c>
      <c r="DD89" s="365">
        <f>'[8]побудинковий звіт'!DD89</f>
        <v>0</v>
      </c>
      <c r="DE89" s="365">
        <f>'[8]побудинковий звіт'!DE89</f>
        <v>7678.9699999999993</v>
      </c>
      <c r="DF89" s="365">
        <f>'[8]побудинковий звіт'!DF89</f>
        <v>-487.55</v>
      </c>
      <c r="DG89" s="101">
        <v>39156.494820756197</v>
      </c>
      <c r="DH89" s="296">
        <v>3</v>
      </c>
      <c r="DI89" s="103">
        <f>'[8]побудинковий звіт'!DK89</f>
        <v>8.7115573950402716</v>
      </c>
      <c r="DJ89" s="103">
        <f>'[8]побудинковий звіт'!DL89</f>
        <v>0</v>
      </c>
      <c r="DK89" s="103">
        <f>'[8]побудинковий звіт'!DM89</f>
        <v>7.5823671362915031</v>
      </c>
      <c r="DL89" s="104">
        <f t="shared" si="98"/>
        <v>6822.8917517955415</v>
      </c>
      <c r="DM89" s="104">
        <f t="shared" si="99"/>
        <v>487.5462068635436</v>
      </c>
      <c r="DN89" s="105">
        <f t="shared" si="91"/>
        <v>7310.4379586590849</v>
      </c>
      <c r="DO89" s="2"/>
      <c r="DP89" s="104">
        <f>'[10]побудинковий звіт'!DR89</f>
        <v>6822.91</v>
      </c>
      <c r="DQ89" s="104">
        <f>'[10]побудинковий звіт'!DS89</f>
        <v>487.55</v>
      </c>
      <c r="DR89" s="104">
        <f t="shared" si="92"/>
        <v>7310.46</v>
      </c>
      <c r="DS89" s="106"/>
      <c r="DT89" s="104"/>
      <c r="DU89" s="479">
        <f>'звіт 03.19-03.24'!DV89+'[9]побудинковий звіт'!DW89+'[8]побудинковий звіт'!DW89</f>
        <v>4082.8199999999997</v>
      </c>
      <c r="DV89" s="2">
        <f>'[9]побудинковий звіт'!DX89+'[8]побудинковий звіт'!DX89</f>
        <v>0</v>
      </c>
      <c r="DW89" s="77">
        <f t="shared" si="93"/>
        <v>106222.74775378709</v>
      </c>
      <c r="DX89" s="77">
        <f t="shared" si="94"/>
        <v>109867.97956349896</v>
      </c>
      <c r="DY89" s="427">
        <f t="shared" si="95"/>
        <v>7191.4199999999992</v>
      </c>
      <c r="DZ89" s="161">
        <f>'[10]побудинковий звіт'!DY89</f>
        <v>1615.5582562975499</v>
      </c>
      <c r="EB89" s="110">
        <v>-14697</v>
      </c>
      <c r="EC89" s="111">
        <f t="shared" si="96"/>
        <v>24459.494820756197</v>
      </c>
      <c r="EE89" s="112">
        <v>56577.020774244316</v>
      </c>
      <c r="EG89" s="99">
        <v>49836.264194543081</v>
      </c>
    </row>
    <row r="90" spans="1:137" ht="19.95" customHeight="1" x14ac:dyDescent="0.3">
      <c r="A90" s="81">
        <v>150000519</v>
      </c>
      <c r="B90" s="82" t="s">
        <v>186</v>
      </c>
      <c r="C90" s="114" t="s">
        <v>187</v>
      </c>
      <c r="D90" s="114" t="s">
        <v>187</v>
      </c>
      <c r="E90" s="84">
        <f t="shared" si="54"/>
        <v>2696.4</v>
      </c>
      <c r="F90" s="597">
        <f>'[8]побудинковий звіт'!F90</f>
        <v>2635.5</v>
      </c>
      <c r="G90" s="104">
        <f>'[8]побудинковий звіт'!G90</f>
        <v>208.7</v>
      </c>
      <c r="H90" s="598">
        <f>'[8]побудинковий звіт'!H90</f>
        <v>60.9</v>
      </c>
      <c r="I90" s="595">
        <f>'звіт 03.19-03.24'!H90+'[9]побудинковий звіт'!I90+'[8]побудинковий звіт'!I90</f>
        <v>55443.136549946925</v>
      </c>
      <c r="J90" s="595">
        <f>'звіт 03.19-03.24'!I90+'[9]побудинковий звіт'!J90+'[8]побудинковий звіт'!J90</f>
        <v>56140.531980471249</v>
      </c>
      <c r="K90" s="116">
        <f t="shared" si="55"/>
        <v>697.39543052432418</v>
      </c>
      <c r="L90" s="595">
        <f>'звіт 03.19-03.24'!K90+'[9]побудинковий звіт'!L90+'[8]побудинковий звіт'!L90</f>
        <v>9177.5404774076433</v>
      </c>
      <c r="M90" s="595">
        <f>'звіт 03.19-03.24'!L90+'[9]побудинковий звіт'!M90+'[8]побудинковий звіт'!M90</f>
        <v>8970.2221963878619</v>
      </c>
      <c r="N90" s="116">
        <f t="shared" si="56"/>
        <v>-207.31828101978135</v>
      </c>
      <c r="O90" s="595">
        <f>'звіт 03.19-03.24'!N90+'[9]побудинковий звіт'!O90+'[8]побудинковий звіт'!O90</f>
        <v>27632.545821472395</v>
      </c>
      <c r="P90" s="595">
        <f>'звіт 03.19-03.24'!O90+'[9]побудинковий звіт'!P90+'[8]побудинковий звіт'!P90</f>
        <v>26774.87338653989</v>
      </c>
      <c r="Q90" s="116">
        <f t="shared" si="57"/>
        <v>-857.67243493250498</v>
      </c>
      <c r="R90" s="595">
        <f>'звіт 03.19-03.24'!Q90+'[9]побудинковий звіт'!R90+'[8]побудинковий звіт'!R90</f>
        <v>5980.0177353904055</v>
      </c>
      <c r="S90" s="595">
        <f>'звіт 03.19-03.24'!R90+'[9]побудинковий звіт'!S90+'[8]побудинковий звіт'!S90</f>
        <v>5794.2522694088475</v>
      </c>
      <c r="T90" s="116">
        <f t="shared" si="58"/>
        <v>-185.76546598155801</v>
      </c>
      <c r="U90" s="595">
        <f>'звіт 03.19-03.24'!T90+'[9]побудинковий звіт'!U90+'[8]побудинковий звіт'!U90</f>
        <v>2595.3631274248023</v>
      </c>
      <c r="V90" s="595">
        <f>'звіт 03.19-03.24'!U90+'[9]побудинковий звіт'!V90+'[8]побудинковий звіт'!V90</f>
        <v>5204.8361225673416</v>
      </c>
      <c r="W90" s="116">
        <f t="shared" si="59"/>
        <v>2609.4729951425393</v>
      </c>
      <c r="X90" s="595">
        <f>'звіт 03.19-03.24'!W90+'[9]побудинковий звіт'!X90+'[8]побудинковий звіт'!X90</f>
        <v>21628.060498388266</v>
      </c>
      <c r="Y90" s="595">
        <f>'звіт 03.19-03.24'!X90+'[9]побудинковий звіт'!Y90+'[8]побудинковий звіт'!Y90</f>
        <v>19256.080040746252</v>
      </c>
      <c r="Z90" s="116">
        <f t="shared" si="60"/>
        <v>-2371.9804576420138</v>
      </c>
      <c r="AA90" s="595">
        <f>'звіт 03.19-03.24'!Z90+'[9]побудинковий звіт'!AA90+'[8]побудинковий звіт'!AA90</f>
        <v>2913.0840000000007</v>
      </c>
      <c r="AB90" s="595">
        <f>'звіт 03.19-03.24'!AA90+'[9]побудинковий звіт'!AB90+'[8]побудинковий звіт'!AB90</f>
        <v>0</v>
      </c>
      <c r="AC90" s="116">
        <f t="shared" si="61"/>
        <v>-2913.0840000000007</v>
      </c>
      <c r="AD90" s="595">
        <f>'звіт 03.19-03.24'!AC90+'[9]побудинковий звіт'!AD90+'[8]побудинковий звіт'!AD90</f>
        <v>81061.393510375987</v>
      </c>
      <c r="AE90" s="595">
        <f>'звіт 03.19-03.24'!AD90+'[9]побудинковий звіт'!AE90+'[8]побудинковий звіт'!AE90</f>
        <v>88529.575130524463</v>
      </c>
      <c r="AF90" s="117">
        <f t="shared" si="62"/>
        <v>7468.1816201484762</v>
      </c>
      <c r="AG90" s="91">
        <f t="shared" si="63"/>
        <v>206431.14172040642</v>
      </c>
      <c r="AH90" s="92">
        <f t="shared" si="63"/>
        <v>210670.37112664588</v>
      </c>
      <c r="AI90" s="116">
        <f t="shared" si="64"/>
        <v>4239.2294062394649</v>
      </c>
      <c r="AJ90" s="595">
        <f>'звіт 03.19-03.24'!AI90+'[9]побудинковий звіт'!AJ90+'[8]побудинковий звіт'!AJ90</f>
        <v>125231.5755263755</v>
      </c>
      <c r="AK90" s="595">
        <f>'звіт 03.19-03.24'!AJ90+'[9]побудинковий звіт'!AK90+'[8]побудинковий звіт'!AK90</f>
        <v>125087.52635443243</v>
      </c>
      <c r="AL90" s="116">
        <f t="shared" si="65"/>
        <v>-144.049171943072</v>
      </c>
      <c r="AM90" s="595">
        <f>'звіт 03.19-03.24'!AL90+'[9]побудинковий звіт'!AM90+'[8]побудинковий звіт'!AM90</f>
        <v>0</v>
      </c>
      <c r="AN90" s="595">
        <f>'звіт 03.19-03.24'!AM90+'[9]побудинковий звіт'!AN90+'[8]побудинковий звіт'!AN90</f>
        <v>0</v>
      </c>
      <c r="AO90" s="116">
        <f t="shared" si="66"/>
        <v>0</v>
      </c>
      <c r="AP90" s="595">
        <f>'звіт 03.19-03.24'!AO90+'[9]побудинковий звіт'!AP90+'[8]побудинковий звіт'!AP90</f>
        <v>12087.69172298456</v>
      </c>
      <c r="AQ90" s="595">
        <f>'звіт 03.19-03.24'!AP90+'[9]побудинковий звіт'!AQ90+'[8]побудинковий звіт'!AQ90</f>
        <v>11350.353279057545</v>
      </c>
      <c r="AR90" s="116">
        <f t="shared" si="67"/>
        <v>-737.33844392701576</v>
      </c>
      <c r="AS90" s="595">
        <f>'звіт 03.19-03.24'!AR90+'[9]побудинковий звіт'!AS90+'[8]побудинковий звіт'!AS90</f>
        <v>231225.63451666734</v>
      </c>
      <c r="AT90" s="595">
        <f>'звіт 03.19-03.24'!AS90+'[9]побудинковий звіт'!AT90+'[8]побудинковий звіт'!AT90</f>
        <v>296477.97381866892</v>
      </c>
      <c r="AU90" s="118">
        <f t="shared" si="68"/>
        <v>65252.339302001579</v>
      </c>
      <c r="AV90" s="595">
        <f>'звіт 03.19-03.24'!AU90+'[9]побудинковий звіт'!AV90+'[8]побудинковий звіт'!AV90</f>
        <v>11053.711860791891</v>
      </c>
      <c r="AW90" s="595">
        <f>'звіт 03.19-03.24'!AV90+'[9]побудинковий звіт'!AW90+'[8]побудинковий звіт'!AW90</f>
        <v>2276.2214184917816</v>
      </c>
      <c r="AX90" s="94">
        <f t="shared" si="69"/>
        <v>-8777.4904423001099</v>
      </c>
      <c r="AY90" s="595">
        <f>'звіт 03.19-03.24'!AX90+'[9]побудинковий звіт'!AY90+'[8]побудинковий звіт'!AY90</f>
        <v>11661.575541506427</v>
      </c>
      <c r="AZ90" s="595">
        <f>'звіт 03.19-03.24'!AY90+'[9]побудинковий звіт'!AZ90+'[8]побудинковий звіт'!AZ90</f>
        <v>7287.533620866705</v>
      </c>
      <c r="BA90" s="117">
        <f t="shared" si="70"/>
        <v>-4374.0419206397219</v>
      </c>
      <c r="BB90" s="595">
        <f>'звіт 03.19-03.24'!BA90+'[9]побудинковий звіт'!BB90+'[8]побудинковий звіт'!BB90</f>
        <v>7604.2062704524506</v>
      </c>
      <c r="BC90" s="595">
        <f>'звіт 03.19-03.24'!BB90+'[9]побудинковий звіт'!BC90+'[8]побудинковий звіт'!BC90</f>
        <v>0</v>
      </c>
      <c r="BD90" s="94">
        <f t="shared" si="71"/>
        <v>-7604.2062704524506</v>
      </c>
      <c r="BE90" s="595">
        <f>'звіт 03.19-03.24'!BD90+'[9]побудинковий звіт'!BE90+'[8]побудинковий звіт'!BE90</f>
        <v>10930.581661004977</v>
      </c>
      <c r="BF90" s="595">
        <f>'звіт 03.19-03.24'!BE90+'[9]побудинковий звіт'!BF90+'[8]побудинковий звіт'!BF90</f>
        <v>0</v>
      </c>
      <c r="BG90" s="95">
        <f t="shared" si="72"/>
        <v>-10930.581661004977</v>
      </c>
      <c r="BH90" s="595">
        <f>'звіт 03.19-03.24'!BG90+'[9]побудинковий звіт'!BH90+'[8]побудинковий звіт'!BH90</f>
        <v>4063.432346098235</v>
      </c>
      <c r="BI90" s="595">
        <f>'звіт 03.19-03.24'!BH90+'[9]побудинковий звіт'!BI90+'[8]побудинковий звіт'!BI90</f>
        <v>2391.9159078243188</v>
      </c>
      <c r="BJ90" s="94">
        <f t="shared" si="73"/>
        <v>-1671.5164382739163</v>
      </c>
      <c r="BK90" s="595">
        <f>'звіт 03.19-03.24'!BJ90+'[9]побудинковий звіт'!BK90+'[8]побудинковий звіт'!BK90</f>
        <v>6978.6234828393544</v>
      </c>
      <c r="BL90" s="595">
        <f>'звіт 03.19-03.24'!BK90+'[9]побудинковий звіт'!BL90+'[8]побудинковий звіт'!BL90</f>
        <v>3966.9094264914329</v>
      </c>
      <c r="BM90" s="95">
        <f t="shared" si="74"/>
        <v>-3011.7140563479215</v>
      </c>
      <c r="BN90" s="595">
        <f>'звіт 03.19-03.24'!BM90+'[9]побудинковий звіт'!BN90+'[8]побудинковий звіт'!BN90</f>
        <v>861.89604051991023</v>
      </c>
      <c r="BO90" s="595">
        <f>'звіт 03.19-03.24'!BN90+'[9]побудинковий звіт'!BO90+'[8]побудинковий звіт'!BO90</f>
        <v>2082.2614168294685</v>
      </c>
      <c r="BP90" s="94">
        <f t="shared" si="75"/>
        <v>1220.3653763095583</v>
      </c>
      <c r="BQ90" s="91">
        <f t="shared" si="76"/>
        <v>53154.027203213242</v>
      </c>
      <c r="BR90" s="96">
        <f t="shared" si="76"/>
        <v>18004.841790503706</v>
      </c>
      <c r="BS90" s="94">
        <f t="shared" si="77"/>
        <v>-35149.185412709536</v>
      </c>
      <c r="BT90" s="595">
        <f>'звіт 03.19-03.24'!BS90+'[9]побудинковий звіт'!BT90+'[8]побудинковий звіт'!BT90</f>
        <v>227167.57172244581</v>
      </c>
      <c r="BU90" s="595">
        <f>'звіт 03.19-03.24'!BT90+'[9]побудинковий звіт'!BU90+'[8]побудинковий звіт'!BU90</f>
        <v>225444.18938247219</v>
      </c>
      <c r="BV90" s="116">
        <f t="shared" si="78"/>
        <v>-1723.3823399736139</v>
      </c>
      <c r="BW90" s="595">
        <f>'звіт 03.19-03.24'!BV90+'[9]побудинковий звіт'!BW90+'[8]побудинковий звіт'!BW90</f>
        <v>172894.33614335029</v>
      </c>
      <c r="BX90" s="595">
        <f>'звіт 03.19-03.24'!BW90+'[9]побудинковий звіт'!BX90+'[8]побудинковий звіт'!BX90</f>
        <v>171790.44808327846</v>
      </c>
      <c r="BY90" s="116">
        <f t="shared" si="79"/>
        <v>-1103.8880600718257</v>
      </c>
      <c r="BZ90" s="595">
        <f>'звіт 03.19-03.24'!BY90+'[9]побудинковий звіт'!BZ90+'[8]побудинковий звіт'!BZ90</f>
        <v>46571.872921204558</v>
      </c>
      <c r="CA90" s="595">
        <f>'звіт 03.19-03.24'!BZ90+'[9]побудинковий звіт'!CA90+'[8]побудинковий звіт'!CA90</f>
        <v>39031.188084795052</v>
      </c>
      <c r="CB90" s="116">
        <f t="shared" si="80"/>
        <v>-7540.6848364095058</v>
      </c>
      <c r="CC90" s="595">
        <f>'звіт 03.19-03.24'!CB90+'[9]побудинковий звіт'!CC90+'[8]побудинковий звіт'!CC90</f>
        <v>5653.4552721462369</v>
      </c>
      <c r="CD90" s="595">
        <f>'звіт 03.19-03.24'!CC90+'[9]побудинковий звіт'!CD90+'[8]побудинковий звіт'!CD90</f>
        <v>5720.1309763850331</v>
      </c>
      <c r="CE90" s="116">
        <f t="shared" si="81"/>
        <v>66.675704238796243</v>
      </c>
      <c r="CF90" s="595">
        <f>'звіт 03.19-03.24'!CE90+'[9]побудинковий звіт'!CF90+'[8]побудинковий звіт'!CF90</f>
        <v>691.11826970490506</v>
      </c>
      <c r="CG90" s="595">
        <f>'звіт 03.19-03.24'!CF90+'[9]побудинковий звіт'!CG90+'[8]побудинковий звіт'!CG90</f>
        <v>0</v>
      </c>
      <c r="CH90" s="116">
        <f t="shared" si="82"/>
        <v>-691.11826970490506</v>
      </c>
      <c r="CI90" s="595">
        <f>'звіт 03.19-03.24'!CH90+'[9]побудинковий звіт'!CI90+'[8]побудинковий звіт'!CI90</f>
        <v>76876.076765915946</v>
      </c>
      <c r="CJ90" s="595">
        <f>'звіт 03.19-03.24'!CI90+'[9]побудинковий звіт'!CJ90+'[8]побудинковий звіт'!CJ90</f>
        <v>59086.479990865031</v>
      </c>
      <c r="CK90" s="116">
        <f t="shared" si="83"/>
        <v>-17789.596775050915</v>
      </c>
      <c r="CL90" s="595">
        <f>'звіт 03.19-03.24'!CK90+'[9]побудинковий звіт'!CL90+'[8]побудинковий звіт'!CL90</f>
        <v>46369.714569461408</v>
      </c>
      <c r="CM90" s="595">
        <f>'звіт 03.19-03.24'!CL90+'[9]побудинковий звіт'!CM90+'[8]побудинковий звіт'!CM90</f>
        <v>63331.541485614813</v>
      </c>
      <c r="CN90" s="116">
        <f t="shared" si="84"/>
        <v>16961.826916153404</v>
      </c>
      <c r="CO90" s="88">
        <f t="shared" si="85"/>
        <v>123245.79133537735</v>
      </c>
      <c r="CP90" s="96">
        <f t="shared" si="85"/>
        <v>122418.02147647984</v>
      </c>
      <c r="CQ90" s="116">
        <f t="shared" si="86"/>
        <v>-827.76985889750358</v>
      </c>
      <c r="CR90" s="119">
        <f t="shared" si="97"/>
        <v>1204354.2163538763</v>
      </c>
      <c r="CS90" s="96">
        <f t="shared" si="97"/>
        <v>1225995.0443727192</v>
      </c>
      <c r="CT90" s="116">
        <f t="shared" si="87"/>
        <v>21640.828018842964</v>
      </c>
      <c r="CU90" s="91">
        <f t="shared" si="88"/>
        <v>1445225.0596246514</v>
      </c>
      <c r="CV90" s="98">
        <f t="shared" si="88"/>
        <v>1471194.053247263</v>
      </c>
      <c r="CW90" s="117">
        <f t="shared" si="89"/>
        <v>25968.99362261151</v>
      </c>
      <c r="CX90" s="595">
        <f>'звіт 03.19-03.24'!CW90+'[9]побудинковий звіт'!CX90+'[8]побудинковий звіт'!CX90</f>
        <v>40926.07002412188</v>
      </c>
      <c r="CY90" s="595">
        <f>'звіт 03.19-03.24'!CX90+'[9]побудинковий звіт'!CY90+'[8]побудинковий звіт'!CY90</f>
        <v>14957.076401510472</v>
      </c>
      <c r="CZ90" s="116">
        <f t="shared" si="90"/>
        <v>-25968.993622611408</v>
      </c>
      <c r="DA90" s="99">
        <f>'[8]побудинковий звіт'!DA90</f>
        <v>25968.993622611393</v>
      </c>
      <c r="DB90" s="8">
        <v>2</v>
      </c>
      <c r="DC90" s="365">
        <f>'[8]побудинковий звіт'!DC90</f>
        <v>34784.949999999997</v>
      </c>
      <c r="DD90" s="365">
        <f>'[8]побудинковий звіт'!DD90</f>
        <v>6278.92</v>
      </c>
      <c r="DE90" s="365">
        <f>'[8]побудинковий звіт'!DE90</f>
        <v>9990.7499999999964</v>
      </c>
      <c r="DF90" s="365">
        <f>'[8]побудинковий звіт'!DF90</f>
        <v>5915.14</v>
      </c>
      <c r="DG90" s="101">
        <v>37031.884033127688</v>
      </c>
      <c r="DH90" s="296">
        <v>10</v>
      </c>
      <c r="DI90" s="103">
        <f>'[8]побудинковий звіт'!DK90</f>
        <v>7.3887978674281163</v>
      </c>
      <c r="DJ90" s="103">
        <f>'[8]побудинковий звіт'!DL90</f>
        <v>9.5814332928588151</v>
      </c>
      <c r="DK90" s="103">
        <f>'[8]побудинковий звіт'!DM90</f>
        <v>5.9734326498803476</v>
      </c>
      <c r="DL90" s="104">
        <f>DI90*G90+(F90-G90)*DJ90</f>
        <v>24794.264430042022</v>
      </c>
      <c r="DM90" s="104">
        <f>DK90*H90</f>
        <v>363.78204837771318</v>
      </c>
      <c r="DN90" s="105">
        <f t="shared" si="91"/>
        <v>25158.046478419736</v>
      </c>
      <c r="DO90" s="2"/>
      <c r="DP90" s="104">
        <f>'[10]побудинковий звіт'!DR90</f>
        <v>24794.2</v>
      </c>
      <c r="DQ90" s="104">
        <f>'[10]побудинковий звіт'!DS90</f>
        <v>363.78</v>
      </c>
      <c r="DR90" s="104">
        <f t="shared" si="92"/>
        <v>25157.98</v>
      </c>
      <c r="DS90" s="106"/>
      <c r="DT90" s="104"/>
      <c r="DU90" s="479">
        <f>'звіт 03.19-03.24'!DV90+'[9]побудинковий звіт'!DW90+'[8]побудинковий звіт'!DW90</f>
        <v>4464.88</v>
      </c>
      <c r="DV90" s="2">
        <f>'[9]побудинковий звіт'!DX90+'[8]побудинковий звіт'!DX90</f>
        <v>0</v>
      </c>
      <c r="DW90" s="77">
        <f t="shared" si="93"/>
        <v>341255.5940638567</v>
      </c>
      <c r="DX90" s="77">
        <f t="shared" si="94"/>
        <v>377379.37873100716</v>
      </c>
      <c r="DY90" s="427">
        <f t="shared" si="95"/>
        <v>15905.889999999996</v>
      </c>
      <c r="DZ90" s="161">
        <f>'[10]побудинковий звіт'!DY90</f>
        <v>4986.3276066869958</v>
      </c>
      <c r="EB90" s="110">
        <v>-5097</v>
      </c>
      <c r="EC90" s="111">
        <f t="shared" si="96"/>
        <v>31934.884033127688</v>
      </c>
      <c r="EE90" s="112">
        <v>18242.231853711244</v>
      </c>
      <c r="EG90" s="99">
        <v>-4038.3034369296511</v>
      </c>
    </row>
    <row r="91" spans="1:137" ht="19.95" customHeight="1" x14ac:dyDescent="0.3">
      <c r="A91" s="81">
        <v>150000521</v>
      </c>
      <c r="B91" s="82" t="s">
        <v>188</v>
      </c>
      <c r="C91" s="114" t="s">
        <v>189</v>
      </c>
      <c r="D91" s="114" t="s">
        <v>189</v>
      </c>
      <c r="E91" s="84">
        <f t="shared" si="54"/>
        <v>1940</v>
      </c>
      <c r="F91" s="597">
        <f>'[8]побудинковий звіт'!F91</f>
        <v>1556.6</v>
      </c>
      <c r="G91" s="104">
        <f>'[8]побудинковий звіт'!G91</f>
        <v>0</v>
      </c>
      <c r="H91" s="598">
        <f>'[8]побудинковий звіт'!H91</f>
        <v>383.40000000000003</v>
      </c>
      <c r="I91" s="595">
        <f>'звіт 03.19-03.24'!H91+'[9]побудинковий звіт'!I91+'[8]побудинковий звіт'!I91</f>
        <v>38241.555619722167</v>
      </c>
      <c r="J91" s="595">
        <f>'звіт 03.19-03.24'!I91+'[9]побудинковий звіт'!J91+'[8]побудинковий звіт'!J91</f>
        <v>38573.220033156278</v>
      </c>
      <c r="K91" s="116">
        <f t="shared" si="55"/>
        <v>331.66441343411134</v>
      </c>
      <c r="L91" s="595">
        <f>'звіт 03.19-03.24'!K91+'[9]побудинковий звіт'!L91+'[8]побудинковий звіт'!L91</f>
        <v>8435.1904602647755</v>
      </c>
      <c r="M91" s="595">
        <f>'звіт 03.19-03.24'!L91+'[9]побудинковий звіт'!M91+'[8]побудинковий звіт'!M91</f>
        <v>8274.5927797757267</v>
      </c>
      <c r="N91" s="116">
        <f t="shared" si="56"/>
        <v>-160.5976804890488</v>
      </c>
      <c r="O91" s="595">
        <f>'звіт 03.19-03.24'!N91+'[9]побудинковий звіт'!O91+'[8]побудинковий звіт'!O91</f>
        <v>18236.405356148745</v>
      </c>
      <c r="P91" s="595">
        <f>'звіт 03.19-03.24'!O91+'[9]побудинковий звіт'!P91+'[8]побудинковий звіт'!P91</f>
        <v>17672.5455550806</v>
      </c>
      <c r="Q91" s="116">
        <f t="shared" si="57"/>
        <v>-563.85980106814532</v>
      </c>
      <c r="R91" s="595">
        <f>'звіт 03.19-03.24'!Q91+'[9]побудинковий звіт'!R91+'[8]побудинковий звіт'!R91</f>
        <v>0</v>
      </c>
      <c r="S91" s="595">
        <f>'звіт 03.19-03.24'!R91+'[9]побудинковий звіт'!S91+'[8]побудинковий звіт'!S91</f>
        <v>0</v>
      </c>
      <c r="T91" s="116">
        <f t="shared" si="58"/>
        <v>0</v>
      </c>
      <c r="U91" s="595">
        <f>'звіт 03.19-03.24'!T91+'[9]побудинковий звіт'!U91+'[8]побудинковий звіт'!U91</f>
        <v>1174.3110208453154</v>
      </c>
      <c r="V91" s="595">
        <f>'звіт 03.19-03.24'!U91+'[9]побудинковий звіт'!V91+'[8]побудинковий звіт'!V91</f>
        <v>612.03380306494694</v>
      </c>
      <c r="W91" s="116">
        <f t="shared" si="59"/>
        <v>-562.27721778036846</v>
      </c>
      <c r="X91" s="595">
        <f>'звіт 03.19-03.24'!W91+'[9]побудинковий звіт'!X91+'[8]побудинковий звіт'!X91</f>
        <v>21865.664664559354</v>
      </c>
      <c r="Y91" s="595">
        <f>'звіт 03.19-03.24'!X91+'[9]побудинковий звіт'!Y91+'[8]побудинковий звіт'!Y91</f>
        <v>20742.836642861814</v>
      </c>
      <c r="Z91" s="116">
        <f t="shared" si="60"/>
        <v>-1122.82802169754</v>
      </c>
      <c r="AA91" s="595">
        <f>'звіт 03.19-03.24'!Z91+'[9]побудинковий звіт'!AA91+'[8]побудинковий звіт'!AA91</f>
        <v>2037.7008000000003</v>
      </c>
      <c r="AB91" s="595">
        <f>'звіт 03.19-03.24'!AA91+'[9]побудинковий звіт'!AB91+'[8]побудинковий звіт'!AB91</f>
        <v>0</v>
      </c>
      <c r="AC91" s="116">
        <f t="shared" si="61"/>
        <v>-2037.7008000000003</v>
      </c>
      <c r="AD91" s="595">
        <f>'звіт 03.19-03.24'!AC91+'[9]побудинковий звіт'!AD91+'[8]побудинковий звіт'!AD91</f>
        <v>57586.495944454233</v>
      </c>
      <c r="AE91" s="595">
        <f>'звіт 03.19-03.24'!AD91+'[9]побудинковий звіт'!AE91+'[8]побудинковий звіт'!AE91</f>
        <v>62163.070205689633</v>
      </c>
      <c r="AF91" s="117">
        <f t="shared" si="62"/>
        <v>4576.5742612354006</v>
      </c>
      <c r="AG91" s="91">
        <f t="shared" si="63"/>
        <v>147577.32386599461</v>
      </c>
      <c r="AH91" s="92">
        <f t="shared" si="63"/>
        <v>148038.29901962899</v>
      </c>
      <c r="AI91" s="116">
        <f t="shared" si="64"/>
        <v>460.97515363438288</v>
      </c>
      <c r="AJ91" s="595">
        <f>'звіт 03.19-03.24'!AI91+'[9]побудинковий звіт'!AJ91+'[8]побудинковий звіт'!AJ91</f>
        <v>0</v>
      </c>
      <c r="AK91" s="595">
        <f>'звіт 03.19-03.24'!AJ91+'[9]побудинковий звіт'!AK91+'[8]побудинковий звіт'!AK91</f>
        <v>0</v>
      </c>
      <c r="AL91" s="116">
        <f t="shared" si="65"/>
        <v>0</v>
      </c>
      <c r="AM91" s="595">
        <f>'звіт 03.19-03.24'!AL91+'[9]побудинковий звіт'!AM91+'[8]побудинковий звіт'!AM91</f>
        <v>0</v>
      </c>
      <c r="AN91" s="595">
        <f>'звіт 03.19-03.24'!AM91+'[9]побудинковий звіт'!AN91+'[8]побудинковий звіт'!AN91</f>
        <v>0</v>
      </c>
      <c r="AO91" s="116">
        <f t="shared" si="66"/>
        <v>0</v>
      </c>
      <c r="AP91" s="595">
        <f>'звіт 03.19-03.24'!AO91+'[9]побудинковий звіт'!AP91+'[8]побудинковий звіт'!AP91</f>
        <v>23591.511532391803</v>
      </c>
      <c r="AQ91" s="595">
        <f>'звіт 03.19-03.24'!AP91+'[9]побудинковий звіт'!AQ91+'[8]побудинковий звіт'!AQ91</f>
        <v>25647.955314267834</v>
      </c>
      <c r="AR91" s="116">
        <f t="shared" si="67"/>
        <v>2056.4437818760307</v>
      </c>
      <c r="AS91" s="595">
        <f>'звіт 03.19-03.24'!AR91+'[9]побудинковий звіт'!AS91+'[8]побудинковий звіт'!AS91</f>
        <v>139636.36098804139</v>
      </c>
      <c r="AT91" s="595">
        <f>'звіт 03.19-03.24'!AS91+'[9]побудинковий звіт'!AT91+'[8]побудинковий звіт'!AT91</f>
        <v>92809.083403034456</v>
      </c>
      <c r="AU91" s="118">
        <f t="shared" si="68"/>
        <v>-46827.27758500693</v>
      </c>
      <c r="AV91" s="595">
        <f>'звіт 03.19-03.24'!AU91+'[9]побудинковий звіт'!AV91+'[8]побудинковий звіт'!AV91</f>
        <v>9110.2779684098041</v>
      </c>
      <c r="AW91" s="595">
        <f>'звіт 03.19-03.24'!AV91+'[9]побудинковий звіт'!AW91+'[8]побудинковий звіт'!AW91</f>
        <v>1079</v>
      </c>
      <c r="AX91" s="94">
        <f t="shared" si="69"/>
        <v>-8031.2779684098041</v>
      </c>
      <c r="AY91" s="595">
        <f>'звіт 03.19-03.24'!AX91+'[9]побудинковий звіт'!AY91+'[8]побудинковий звіт'!AY91</f>
        <v>14065.12830967123</v>
      </c>
      <c r="AZ91" s="595">
        <f>'звіт 03.19-03.24'!AY91+'[9]побудинковий звіт'!AZ91+'[8]побудинковий звіт'!AZ91</f>
        <v>1629</v>
      </c>
      <c r="BA91" s="117">
        <f t="shared" si="70"/>
        <v>-12436.12830967123</v>
      </c>
      <c r="BB91" s="595">
        <f>'звіт 03.19-03.24'!BA91+'[9]побудинковий звіт'!BB91+'[8]побудинковий звіт'!BB91</f>
        <v>7651.2383918827718</v>
      </c>
      <c r="BC91" s="595">
        <f>'звіт 03.19-03.24'!BB91+'[9]побудинковий звіт'!BC91+'[8]побудинковий звіт'!BC91</f>
        <v>8178.8793034562223</v>
      </c>
      <c r="BD91" s="94">
        <f t="shared" si="71"/>
        <v>527.64091157345047</v>
      </c>
      <c r="BE91" s="595">
        <f>'звіт 03.19-03.24'!BD91+'[9]побудинковий звіт'!BE91+'[8]побудинковий звіт'!BE91</f>
        <v>0</v>
      </c>
      <c r="BF91" s="595">
        <f>'звіт 03.19-03.24'!BE91+'[9]побудинковий звіт'!BF91+'[8]побудинковий звіт'!BF91</f>
        <v>0</v>
      </c>
      <c r="BG91" s="95">
        <f t="shared" si="72"/>
        <v>0</v>
      </c>
      <c r="BH91" s="595">
        <f>'звіт 03.19-03.24'!BG91+'[9]побудинковий звіт'!BH91+'[8]побудинковий звіт'!BH91</f>
        <v>692.10872318912584</v>
      </c>
      <c r="BI91" s="595">
        <f>'звіт 03.19-03.24'!BH91+'[9]побудинковий звіт'!BI91+'[8]побудинковий звіт'!BI91</f>
        <v>787.16961909976442</v>
      </c>
      <c r="BJ91" s="94">
        <f t="shared" si="73"/>
        <v>95.060895910638578</v>
      </c>
      <c r="BK91" s="595">
        <f>'звіт 03.19-03.24'!BJ91+'[9]побудинковий звіт'!BK91+'[8]побудинковий звіт'!BK91</f>
        <v>5440.7477966345323</v>
      </c>
      <c r="BL91" s="595">
        <f>'звіт 03.19-03.24'!BK91+'[9]побудинковий звіт'!BL91+'[8]побудинковий звіт'!BL91</f>
        <v>2071.1726517379002</v>
      </c>
      <c r="BM91" s="95">
        <f t="shared" si="74"/>
        <v>-3369.5751448966321</v>
      </c>
      <c r="BN91" s="595">
        <f>'звіт 03.19-03.24'!BM91+'[9]побудинковий звіт'!BN91+'[8]побудинковий звіт'!BN91</f>
        <v>834.16817666626457</v>
      </c>
      <c r="BO91" s="595">
        <f>'звіт 03.19-03.24'!BN91+'[9]побудинковий звіт'!BO91+'[8]побудинковий звіт'!BO91</f>
        <v>1956</v>
      </c>
      <c r="BP91" s="94">
        <f t="shared" si="75"/>
        <v>1121.8318233337354</v>
      </c>
      <c r="BQ91" s="91">
        <f t="shared" si="76"/>
        <v>37793.669366453731</v>
      </c>
      <c r="BR91" s="96">
        <f t="shared" si="76"/>
        <v>15701.221574293886</v>
      </c>
      <c r="BS91" s="94">
        <f t="shared" si="77"/>
        <v>-22092.447792159845</v>
      </c>
      <c r="BT91" s="595">
        <f>'звіт 03.19-03.24'!BS91+'[9]побудинковий звіт'!BT91+'[8]побудинковий звіт'!BT91</f>
        <v>167908.59265138538</v>
      </c>
      <c r="BU91" s="595">
        <f>'звіт 03.19-03.24'!BT91+'[9]побудинковий звіт'!BU91+'[8]побудинковий звіт'!BU91</f>
        <v>210522.32862451544</v>
      </c>
      <c r="BV91" s="116">
        <f t="shared" si="78"/>
        <v>42613.735973130068</v>
      </c>
      <c r="BW91" s="595">
        <f>'звіт 03.19-03.24'!BV91+'[9]побудинковий звіт'!BW91+'[8]побудинковий звіт'!BW91</f>
        <v>49640.195703703146</v>
      </c>
      <c r="BX91" s="595">
        <f>'звіт 03.19-03.24'!BW91+'[9]побудинковий звіт'!BX91+'[8]побудинковий звіт'!BX91</f>
        <v>55109.727353388174</v>
      </c>
      <c r="BY91" s="116">
        <f t="shared" si="79"/>
        <v>5469.5316496850282</v>
      </c>
      <c r="BZ91" s="595">
        <f>'звіт 03.19-03.24'!BY91+'[9]побудинковий звіт'!BZ91+'[8]побудинковий звіт'!BZ91</f>
        <v>54857.669807682672</v>
      </c>
      <c r="CA91" s="595">
        <f>'звіт 03.19-03.24'!BZ91+'[9]побудинковий звіт'!CA91+'[8]побудинковий звіт'!CA91</f>
        <v>42763.711146414847</v>
      </c>
      <c r="CB91" s="116">
        <f t="shared" si="80"/>
        <v>-12093.958661267825</v>
      </c>
      <c r="CC91" s="595">
        <f>'звіт 03.19-03.24'!CB91+'[9]побудинковий звіт'!CC91+'[8]побудинковий звіт'!CC91</f>
        <v>5266.2624211076218</v>
      </c>
      <c r="CD91" s="595">
        <f>'звіт 03.19-03.24'!CC91+'[9]побудинковий звіт'!CD91+'[8]побудинковий звіт'!CD91</f>
        <v>5361.3771172389343</v>
      </c>
      <c r="CE91" s="116">
        <f t="shared" si="81"/>
        <v>95.114696131312485</v>
      </c>
      <c r="CF91" s="595">
        <f>'звіт 03.19-03.24'!CE91+'[9]побудинковий звіт'!CF91+'[8]побудинковий звіт'!CF91</f>
        <v>647.77287299867407</v>
      </c>
      <c r="CG91" s="595">
        <f>'звіт 03.19-03.24'!CF91+'[9]побудинковий звіт'!CG91+'[8]побудинковий звіт'!CG91</f>
        <v>0</v>
      </c>
      <c r="CH91" s="116">
        <f t="shared" si="82"/>
        <v>-647.77287299867407</v>
      </c>
      <c r="CI91" s="595">
        <f>'звіт 03.19-03.24'!CH91+'[9]побудинковий звіт'!CI91+'[8]побудинковий звіт'!CI91</f>
        <v>35626.58526709045</v>
      </c>
      <c r="CJ91" s="595">
        <f>'звіт 03.19-03.24'!CI91+'[9]побудинковий звіт'!CJ91+'[8]побудинковий звіт'!CJ91</f>
        <v>23795.682104502263</v>
      </c>
      <c r="CK91" s="116">
        <f t="shared" si="83"/>
        <v>-11830.903162588187</v>
      </c>
      <c r="CL91" s="595">
        <f>'звіт 03.19-03.24'!CK91+'[9]побудинковий звіт'!CL91+'[8]побудинковий звіт'!CL91</f>
        <v>0</v>
      </c>
      <c r="CM91" s="595">
        <f>'звіт 03.19-03.24'!CL91+'[9]побудинковий звіт'!CM91+'[8]побудинковий звіт'!CM91</f>
        <v>0</v>
      </c>
      <c r="CN91" s="116">
        <f t="shared" si="84"/>
        <v>0</v>
      </c>
      <c r="CO91" s="88">
        <f t="shared" si="85"/>
        <v>35626.58526709045</v>
      </c>
      <c r="CP91" s="96">
        <f t="shared" si="85"/>
        <v>23795.682104502263</v>
      </c>
      <c r="CQ91" s="116">
        <f t="shared" si="86"/>
        <v>-11830.903162588187</v>
      </c>
      <c r="CR91" s="119">
        <f t="shared" si="97"/>
        <v>662545.9444768494</v>
      </c>
      <c r="CS91" s="96">
        <f t="shared" si="97"/>
        <v>619749.38565728487</v>
      </c>
      <c r="CT91" s="116">
        <f t="shared" si="87"/>
        <v>-42796.558819564525</v>
      </c>
      <c r="CU91" s="91">
        <f t="shared" si="88"/>
        <v>795055.13337221928</v>
      </c>
      <c r="CV91" s="98">
        <f t="shared" si="88"/>
        <v>743699.26278874185</v>
      </c>
      <c r="CW91" s="117">
        <f t="shared" si="89"/>
        <v>-51355.87058347743</v>
      </c>
      <c r="CX91" s="595">
        <f>'звіт 03.19-03.24'!CW91+'[9]побудинковий звіт'!CX91+'[8]побудинковий звіт'!CX91</f>
        <v>36636.770818809149</v>
      </c>
      <c r="CY91" s="595">
        <f>'звіт 03.19-03.24'!CX91+'[9]побудинковий звіт'!CY91+'[8]побудинковий звіт'!CY91</f>
        <v>87992.641402286652</v>
      </c>
      <c r="CZ91" s="116">
        <f t="shared" si="90"/>
        <v>51355.870583477503</v>
      </c>
      <c r="DA91" s="99">
        <f>'[8]побудинковий звіт'!DA91</f>
        <v>-51355.870583477525</v>
      </c>
      <c r="DB91" s="8">
        <v>2</v>
      </c>
      <c r="DC91" s="365">
        <f>'[8]побудинковий звіт'!DC91</f>
        <v>14502.55</v>
      </c>
      <c r="DD91" s="365">
        <f>'[8]побудинковий звіт'!DD91</f>
        <v>9000.8799999999992</v>
      </c>
      <c r="DE91" s="365">
        <f>'[8]побудинковий звіт'!DE91</f>
        <v>2971.49</v>
      </c>
      <c r="DF91" s="365">
        <f>'[8]побудинковий звіт'!DF91</f>
        <v>6432.8399999999992</v>
      </c>
      <c r="DG91" s="101">
        <v>12081.177317802503</v>
      </c>
      <c r="DH91" s="296">
        <v>5</v>
      </c>
      <c r="DI91" s="103">
        <f>'[8]побудинковий звіт'!DK91</f>
        <v>7.4051994107980752</v>
      </c>
      <c r="DJ91" s="103">
        <f>'[8]побудинковий звіт'!DL91</f>
        <v>0</v>
      </c>
      <c r="DK91" s="103">
        <f>'[8]побудинковий звіт'!DM91</f>
        <v>6.6876136224862801</v>
      </c>
      <c r="DL91" s="104">
        <f>F91*DI91</f>
        <v>11526.933402848283</v>
      </c>
      <c r="DM91" s="104">
        <f>H91*DK91</f>
        <v>2564.0310628612401</v>
      </c>
      <c r="DN91" s="105">
        <f t="shared" si="91"/>
        <v>14090.964465709523</v>
      </c>
      <c r="DO91" s="2"/>
      <c r="DP91" s="104">
        <f>'[10]побудинковий звіт'!DR91</f>
        <v>11526.91</v>
      </c>
      <c r="DQ91" s="104">
        <f>'[10]побудинковий звіт'!DS91</f>
        <v>2568.04</v>
      </c>
      <c r="DR91" s="104">
        <f t="shared" si="92"/>
        <v>14094.95</v>
      </c>
      <c r="DS91" s="106"/>
      <c r="DT91" s="104"/>
      <c r="DU91" s="479">
        <f>'звіт 03.19-03.24'!DV91+'[9]побудинковий звіт'!DW91+'[8]побудинковий звіт'!DW91</f>
        <v>4464.88</v>
      </c>
      <c r="DV91" s="2">
        <f>'[9]побудинковий звіт'!DX91+'[8]побудинковий звіт'!DX91</f>
        <v>0</v>
      </c>
      <c r="DW91" s="77">
        <f t="shared" si="93"/>
        <v>212916.03642539412</v>
      </c>
      <c r="DX91" s="77">
        <f t="shared" si="94"/>
        <v>130212.36597279401</v>
      </c>
      <c r="DY91" s="427">
        <f t="shared" si="95"/>
        <v>9404.3299999999981</v>
      </c>
      <c r="DZ91" s="161">
        <f>'[10]побудинковий звіт'!DY91</f>
        <v>3782.665295177218</v>
      </c>
      <c r="EB91" s="110">
        <v>12158</v>
      </c>
      <c r="EC91" s="111">
        <f t="shared" si="96"/>
        <v>24239.177317802503</v>
      </c>
      <c r="EE91" s="112">
        <v>-163.0506232688258</v>
      </c>
      <c r="EG91" s="99">
        <v>-16275.370148590218</v>
      </c>
    </row>
    <row r="92" spans="1:137" ht="19.95" customHeight="1" x14ac:dyDescent="0.3">
      <c r="A92" s="81">
        <v>150000523</v>
      </c>
      <c r="B92" s="82" t="s">
        <v>190</v>
      </c>
      <c r="C92" s="602" t="s">
        <v>191</v>
      </c>
      <c r="D92" s="114" t="s">
        <v>191</v>
      </c>
      <c r="E92" s="84"/>
      <c r="F92" s="597"/>
      <c r="G92" s="104"/>
      <c r="H92" s="598"/>
      <c r="I92" s="595"/>
      <c r="J92" s="595"/>
      <c r="K92" s="116"/>
      <c r="L92" s="595"/>
      <c r="M92" s="595"/>
      <c r="N92" s="116"/>
      <c r="O92" s="595"/>
      <c r="P92" s="595"/>
      <c r="Q92" s="116"/>
      <c r="R92" s="595"/>
      <c r="S92" s="595"/>
      <c r="T92" s="116"/>
      <c r="U92" s="595"/>
      <c r="V92" s="595"/>
      <c r="W92" s="116"/>
      <c r="X92" s="595"/>
      <c r="Y92" s="595"/>
      <c r="Z92" s="116"/>
      <c r="AA92" s="595"/>
      <c r="AB92" s="595"/>
      <c r="AC92" s="116"/>
      <c r="AD92" s="595"/>
      <c r="AE92" s="595"/>
      <c r="AF92" s="117"/>
      <c r="AG92" s="91"/>
      <c r="AH92" s="92"/>
      <c r="AI92" s="116"/>
      <c r="AJ92" s="595"/>
      <c r="AK92" s="595"/>
      <c r="AL92" s="116"/>
      <c r="AM92" s="595"/>
      <c r="AN92" s="595"/>
      <c r="AO92" s="116"/>
      <c r="AP92" s="595"/>
      <c r="AQ92" s="595"/>
      <c r="AR92" s="116"/>
      <c r="AS92" s="595"/>
      <c r="AT92" s="595"/>
      <c r="AU92" s="118"/>
      <c r="AV92" s="595"/>
      <c r="AW92" s="595"/>
      <c r="AX92" s="94"/>
      <c r="AY92" s="595"/>
      <c r="AZ92" s="595"/>
      <c r="BA92" s="117"/>
      <c r="BB92" s="595"/>
      <c r="BC92" s="595"/>
      <c r="BD92" s="94"/>
      <c r="BE92" s="595"/>
      <c r="BF92" s="595"/>
      <c r="BG92" s="95"/>
      <c r="BH92" s="595"/>
      <c r="BI92" s="595"/>
      <c r="BJ92" s="94"/>
      <c r="BK92" s="595"/>
      <c r="BL92" s="595"/>
      <c r="BM92" s="95"/>
      <c r="BN92" s="595"/>
      <c r="BO92" s="595"/>
      <c r="BP92" s="94"/>
      <c r="BQ92" s="91"/>
      <c r="BR92" s="96"/>
      <c r="BS92" s="94"/>
      <c r="BT92" s="595"/>
      <c r="BU92" s="595"/>
      <c r="BV92" s="116"/>
      <c r="BW92" s="595"/>
      <c r="BX92" s="595"/>
      <c r="BY92" s="116"/>
      <c r="BZ92" s="595"/>
      <c r="CA92" s="595"/>
      <c r="CB92" s="116"/>
      <c r="CC92" s="595"/>
      <c r="CD92" s="595"/>
      <c r="CE92" s="116"/>
      <c r="CF92" s="595"/>
      <c r="CG92" s="595"/>
      <c r="CH92" s="116"/>
      <c r="CI92" s="595"/>
      <c r="CJ92" s="595"/>
      <c r="CK92" s="116"/>
      <c r="CL92" s="595"/>
      <c r="CM92" s="595"/>
      <c r="CN92" s="116"/>
      <c r="CO92" s="88"/>
      <c r="CP92" s="96"/>
      <c r="CQ92" s="116"/>
      <c r="CR92" s="119"/>
      <c r="CS92" s="96"/>
      <c r="CT92" s="116"/>
      <c r="CU92" s="91"/>
      <c r="CV92" s="98"/>
      <c r="CW92" s="117"/>
      <c r="CX92" s="595"/>
      <c r="CY92" s="595"/>
      <c r="CZ92" s="116"/>
      <c r="DA92" s="99"/>
      <c r="DC92" s="365"/>
      <c r="DD92" s="365"/>
      <c r="DE92" s="365"/>
      <c r="DF92" s="365"/>
      <c r="DG92" s="101"/>
      <c r="DH92" s="297"/>
      <c r="DI92" s="103"/>
      <c r="DJ92" s="103"/>
      <c r="DK92" s="103"/>
      <c r="DL92" s="104"/>
      <c r="DM92" s="104"/>
      <c r="DN92" s="105"/>
      <c r="DO92" s="2"/>
      <c r="DP92" s="104">
        <f>'[10]побудинковий звіт'!DR92</f>
        <v>0</v>
      </c>
      <c r="DQ92" s="104">
        <f>'[10]побудинковий звіт'!DS92</f>
        <v>0</v>
      </c>
      <c r="DR92" s="104"/>
      <c r="DS92" s="106"/>
      <c r="DT92" s="104"/>
      <c r="DU92" s="479"/>
      <c r="DW92" s="77"/>
      <c r="DX92" s="77"/>
      <c r="DY92" s="427"/>
      <c r="DZ92" s="161">
        <f>'[10]побудинковий звіт'!DY92</f>
        <v>0</v>
      </c>
      <c r="EB92" s="110"/>
      <c r="EC92" s="111"/>
      <c r="EE92" s="112"/>
      <c r="EG92" s="99"/>
    </row>
    <row r="93" spans="1:137" ht="19.95" customHeight="1" x14ac:dyDescent="0.3">
      <c r="A93" s="81">
        <v>150000529</v>
      </c>
      <c r="B93" s="82" t="s">
        <v>192</v>
      </c>
      <c r="C93" s="114" t="s">
        <v>193</v>
      </c>
      <c r="D93" s="114" t="s">
        <v>193</v>
      </c>
      <c r="E93" s="84">
        <f t="shared" si="54"/>
        <v>8439.9</v>
      </c>
      <c r="F93" s="597">
        <f>'[8]побудинковий звіт'!F93</f>
        <v>8439.9</v>
      </c>
      <c r="G93" s="104">
        <f>'[8]побудинковий звіт'!G93</f>
        <v>979.2</v>
      </c>
      <c r="H93" s="598">
        <f>'[8]побудинковий звіт'!H93</f>
        <v>0</v>
      </c>
      <c r="I93" s="595">
        <f>'звіт 03.19-03.24'!H93+'[9]побудинковий звіт'!I93+'[8]побудинковий звіт'!I93</f>
        <v>94373.514120648833</v>
      </c>
      <c r="J93" s="595">
        <f>'звіт 03.19-03.24'!I93+'[9]побудинковий звіт'!J93+'[8]побудинковий звіт'!J93</f>
        <v>88086.112646748166</v>
      </c>
      <c r="K93" s="116">
        <f t="shared" si="55"/>
        <v>-6287.401473900667</v>
      </c>
      <c r="L93" s="595">
        <f>'звіт 03.19-03.24'!K93+'[9]побудинковий звіт'!L93+'[8]побудинковий звіт'!L93</f>
        <v>16532.364175485287</v>
      </c>
      <c r="M93" s="595">
        <f>'звіт 03.19-03.24'!L93+'[9]побудинковий звіт'!M93+'[8]побудинковий звіт'!M93</f>
        <v>15026.196113297745</v>
      </c>
      <c r="N93" s="116">
        <f t="shared" si="56"/>
        <v>-1506.1680621875421</v>
      </c>
      <c r="O93" s="595">
        <f>'звіт 03.19-03.24'!N93+'[9]побудинковий звіт'!O93+'[8]побудинковий звіт'!O93</f>
        <v>87376.616970942065</v>
      </c>
      <c r="P93" s="595">
        <f>'звіт 03.19-03.24'!O93+'[9]побудинковий звіт'!P93+'[8]побудинковий звіт'!P93</f>
        <v>84669.961393382095</v>
      </c>
      <c r="Q93" s="116">
        <f t="shared" si="57"/>
        <v>-2706.65557755997</v>
      </c>
      <c r="R93" s="595">
        <f>'звіт 03.19-03.24'!Q93+'[9]побудинковий звіт'!R93+'[8]побудинковий звіт'!R93</f>
        <v>18982.084938101725</v>
      </c>
      <c r="S93" s="595">
        <f>'звіт 03.19-03.24'!R93+'[9]побудинковий звіт'!S93+'[8]побудинковий звіт'!S93</f>
        <v>18394.20379172996</v>
      </c>
      <c r="T93" s="116">
        <f t="shared" si="58"/>
        <v>-587.88114637176477</v>
      </c>
      <c r="U93" s="595">
        <f>'звіт 03.19-03.24'!T93+'[9]побудинковий звіт'!U93+'[8]побудинковий звіт'!U93</f>
        <v>13467.639390533157</v>
      </c>
      <c r="V93" s="595">
        <f>'звіт 03.19-03.24'!U93+'[9]побудинковий звіт'!V93+'[8]побудинковий звіт'!V93</f>
        <v>8493.9604272628239</v>
      </c>
      <c r="W93" s="116">
        <f t="shared" si="59"/>
        <v>-4973.678963270333</v>
      </c>
      <c r="X93" s="595">
        <f>'звіт 03.19-03.24'!W93+'[9]побудинковий звіт'!X93+'[8]побудинковий звіт'!X93</f>
        <v>117356.80852474083</v>
      </c>
      <c r="Y93" s="595">
        <f>'звіт 03.19-03.24'!X93+'[9]побудинковий звіт'!Y93+'[8]побудинковий звіт'!Y93</f>
        <v>97630.330379694235</v>
      </c>
      <c r="Z93" s="116">
        <f t="shared" si="60"/>
        <v>-19726.478145046596</v>
      </c>
      <c r="AA93" s="595">
        <f>'звіт 03.19-03.24'!Z93+'[9]побудинковий звіт'!AA93+'[8]побудинковий звіт'!AA93</f>
        <v>9119.8439999999991</v>
      </c>
      <c r="AB93" s="595">
        <f>'звіт 03.19-03.24'!AA93+'[9]побудинковий звіт'!AB93+'[8]побудинковий звіт'!AB93</f>
        <v>839.91698927286006</v>
      </c>
      <c r="AC93" s="116">
        <f t="shared" si="61"/>
        <v>-8279.9270107271386</v>
      </c>
      <c r="AD93" s="595">
        <f>'звіт 03.19-03.24'!AC93+'[9]побудинковий звіт'!AD93+'[8]побудинковий звіт'!AD93</f>
        <v>253306.90883830719</v>
      </c>
      <c r="AE93" s="595">
        <f>'звіт 03.19-03.24'!AD93+'[9]побудинковий звіт'!AE93+'[8]побудинковий звіт'!AE93</f>
        <v>277146.39506760152</v>
      </c>
      <c r="AF93" s="117">
        <f t="shared" si="62"/>
        <v>23839.486229294329</v>
      </c>
      <c r="AG93" s="91">
        <f t="shared" si="63"/>
        <v>610515.78095875913</v>
      </c>
      <c r="AH93" s="92">
        <f t="shared" si="63"/>
        <v>590287.0768089894</v>
      </c>
      <c r="AI93" s="116">
        <f t="shared" si="64"/>
        <v>-20228.704149769736</v>
      </c>
      <c r="AJ93" s="595">
        <f>'звіт 03.19-03.24'!AI93+'[9]побудинковий звіт'!AJ93+'[8]побудинковий звіт'!AJ93</f>
        <v>599366.98016228492</v>
      </c>
      <c r="AK93" s="595">
        <f>'звіт 03.19-03.24'!AJ93+'[9]побудинковий звіт'!AK93+'[8]побудинковий звіт'!AK93</f>
        <v>585223.61896739574</v>
      </c>
      <c r="AL93" s="116">
        <f t="shared" si="65"/>
        <v>-14143.361194889178</v>
      </c>
      <c r="AM93" s="595">
        <f>'звіт 03.19-03.24'!AL93+'[9]побудинковий звіт'!AM93+'[8]побудинковий звіт'!AM93</f>
        <v>11010.068981821116</v>
      </c>
      <c r="AN93" s="595">
        <f>'звіт 03.19-03.24'!AM93+'[9]побудинковий звіт'!AN93+'[8]побудинковий звіт'!AN93</f>
        <v>8022.0422695204052</v>
      </c>
      <c r="AO93" s="116">
        <f t="shared" si="66"/>
        <v>-2988.0267123007106</v>
      </c>
      <c r="AP93" s="595">
        <f>'звіт 03.19-03.24'!AO93+'[9]побудинковий звіт'!AP93+'[8]побудинковий звіт'!AP93</f>
        <v>43420.456293334944</v>
      </c>
      <c r="AQ93" s="595">
        <f>'звіт 03.19-03.24'!AP93+'[9]побудинковий звіт'!AQ93+'[8]побудинковий звіт'!AQ93</f>
        <v>36441.637553294422</v>
      </c>
      <c r="AR93" s="116">
        <f t="shared" si="67"/>
        <v>-6978.8187400405222</v>
      </c>
      <c r="AS93" s="595">
        <f>'звіт 03.19-03.24'!AR93+'[9]побудинковий звіт'!AS93+'[8]побудинковий звіт'!AS93</f>
        <v>982292.91128579935</v>
      </c>
      <c r="AT93" s="595">
        <f>'звіт 03.19-03.24'!AS93+'[9]побудинковий звіт'!AT93+'[8]побудинковий звіт'!AT93</f>
        <v>1122125.4096999806</v>
      </c>
      <c r="AU93" s="118">
        <f t="shared" si="68"/>
        <v>139832.49841418129</v>
      </c>
      <c r="AV93" s="595">
        <f>'звіт 03.19-03.24'!AU93+'[9]побудинковий звіт'!AV93+'[8]побудинковий звіт'!AV93</f>
        <v>18173.355965542894</v>
      </c>
      <c r="AW93" s="595">
        <f>'звіт 03.19-03.24'!AV93+'[9]побудинковий звіт'!AW93+'[8]побудинковий звіт'!AW93</f>
        <v>9915.8486812974224</v>
      </c>
      <c r="AX93" s="94">
        <f t="shared" si="69"/>
        <v>-8257.507284245472</v>
      </c>
      <c r="AY93" s="595">
        <f>'звіт 03.19-03.24'!AX93+'[9]побудинковий звіт'!AY93+'[8]побудинковий звіт'!AY93</f>
        <v>17201.771129306315</v>
      </c>
      <c r="AZ93" s="595">
        <f>'звіт 03.19-03.24'!AY93+'[9]побудинковий звіт'!AZ93+'[8]побудинковий звіт'!AZ93</f>
        <v>31836.101349201585</v>
      </c>
      <c r="BA93" s="117">
        <f t="shared" si="70"/>
        <v>14634.33021989527</v>
      </c>
      <c r="BB93" s="595">
        <f>'звіт 03.19-03.24'!BA93+'[9]побудинковий звіт'!BB93+'[8]побудинковий звіт'!BB93</f>
        <v>15032.839351933271</v>
      </c>
      <c r="BC93" s="595">
        <f>'звіт 03.19-03.24'!BB93+'[9]побудинковий звіт'!BC93+'[8]побудинковий звіт'!BC93</f>
        <v>6709.1057855534418</v>
      </c>
      <c r="BD93" s="94">
        <f t="shared" si="71"/>
        <v>-8323.7335663798294</v>
      </c>
      <c r="BE93" s="595">
        <f>'звіт 03.19-03.24'!BD93+'[9]побудинковий звіт'!BE93+'[8]побудинковий звіт'!BE93</f>
        <v>27186.839130174674</v>
      </c>
      <c r="BF93" s="595">
        <f>'звіт 03.19-03.24'!BE93+'[9]побудинковий звіт'!BF93+'[8]побудинковий звіт'!BF93</f>
        <v>858.1913451964266</v>
      </c>
      <c r="BG93" s="95">
        <f t="shared" si="72"/>
        <v>-26328.647784978246</v>
      </c>
      <c r="BH93" s="595">
        <f>'звіт 03.19-03.24'!BG93+'[9]побудинковий звіт'!BH93+'[8]побудинковий звіт'!BH93</f>
        <v>19670.297847547521</v>
      </c>
      <c r="BI93" s="595">
        <f>'звіт 03.19-03.24'!BH93+'[9]побудинковий звіт'!BI93+'[8]побудинковий звіт'!BI93</f>
        <v>20751</v>
      </c>
      <c r="BJ93" s="94">
        <f t="shared" si="73"/>
        <v>1080.7021524524789</v>
      </c>
      <c r="BK93" s="595">
        <f>'звіт 03.19-03.24'!BJ93+'[9]побудинковий звіт'!BK93+'[8]побудинковий звіт'!BK93</f>
        <v>34649.743867466073</v>
      </c>
      <c r="BL93" s="595">
        <f>'звіт 03.19-03.24'!BK93+'[9]побудинковий звіт'!BL93+'[8]побудинковий звіт'!BL93</f>
        <v>36998.754177902229</v>
      </c>
      <c r="BM93" s="95">
        <f t="shared" si="74"/>
        <v>2349.0103104361551</v>
      </c>
      <c r="BN93" s="595">
        <f>'звіт 03.19-03.24'!BM93+'[9]побудинковий звіт'!BN93+'[8]побудинковий звіт'!BN93</f>
        <v>7566.2331154214462</v>
      </c>
      <c r="BO93" s="595">
        <f>'звіт 03.19-03.24'!BN93+'[9]побудинковий звіт'!BO93+'[8]побудинковий звіт'!BO93</f>
        <v>11858</v>
      </c>
      <c r="BP93" s="94">
        <f t="shared" si="75"/>
        <v>4291.7668845785538</v>
      </c>
      <c r="BQ93" s="91">
        <f t="shared" si="76"/>
        <v>139481.08040739218</v>
      </c>
      <c r="BR93" s="96">
        <f t="shared" si="76"/>
        <v>118927.0013391511</v>
      </c>
      <c r="BS93" s="94">
        <f t="shared" si="77"/>
        <v>-20554.079068241073</v>
      </c>
      <c r="BT93" s="595">
        <f>'звіт 03.19-03.24'!BS93+'[9]побудинковий звіт'!BT93+'[8]побудинковий звіт'!BT93</f>
        <v>803287.86213846807</v>
      </c>
      <c r="BU93" s="595">
        <f>'звіт 03.19-03.24'!BT93+'[9]побудинковий звіт'!BU93+'[8]побудинковий звіт'!BU93</f>
        <v>695657.55696642795</v>
      </c>
      <c r="BV93" s="116">
        <f t="shared" si="78"/>
        <v>-107630.30517204013</v>
      </c>
      <c r="BW93" s="595">
        <f>'звіт 03.19-03.24'!BV93+'[9]побудинковий звіт'!BW93+'[8]побудинковий звіт'!BW93</f>
        <v>559187.63858752325</v>
      </c>
      <c r="BX93" s="595">
        <f>'звіт 03.19-03.24'!BW93+'[9]побудинковий звіт'!BX93+'[8]побудинковий звіт'!BX93</f>
        <v>499609.23899558379</v>
      </c>
      <c r="BY93" s="116">
        <f t="shared" si="79"/>
        <v>-59578.399591939466</v>
      </c>
      <c r="BZ93" s="595">
        <f>'звіт 03.19-03.24'!BY93+'[9]побудинковий звіт'!BZ93+'[8]побудинковий звіт'!BZ93</f>
        <v>73213.494597790355</v>
      </c>
      <c r="CA93" s="595">
        <f>'звіт 03.19-03.24'!BZ93+'[9]побудинковий звіт'!CA93+'[8]побудинковий звіт'!CA93</f>
        <v>144838.19060179492</v>
      </c>
      <c r="CB93" s="116">
        <f t="shared" si="80"/>
        <v>71624.696004004567</v>
      </c>
      <c r="CC93" s="595">
        <f>'звіт 03.19-03.24'!CB93+'[9]побудинковий звіт'!CC93+'[8]побудинковий звіт'!CC93</f>
        <v>28350.381655357869</v>
      </c>
      <c r="CD93" s="595">
        <f>'звіт 03.19-03.24'!CC93+'[9]побудинковий звіт'!CD93+'[8]побудинковий звіт'!CD93</f>
        <v>28809.927966427062</v>
      </c>
      <c r="CE93" s="116">
        <f t="shared" si="81"/>
        <v>459.5463110691926</v>
      </c>
      <c r="CF93" s="595">
        <f>'звіт 03.19-03.24'!CE93+'[9]побудинковий звіт'!CF93+'[8]побудинковий звіт'!CF93</f>
        <v>3480.8761632698261</v>
      </c>
      <c r="CG93" s="595">
        <f>'звіт 03.19-03.24'!CF93+'[9]побудинковий звіт'!CG93+'[8]побудинковий звіт'!CG93</f>
        <v>5079.305434923278</v>
      </c>
      <c r="CH93" s="116">
        <f t="shared" si="82"/>
        <v>1598.4292716534519</v>
      </c>
      <c r="CI93" s="595">
        <f>'звіт 03.19-03.24'!CH93+'[9]побудинковий звіт'!CI93+'[8]побудинковий звіт'!CI93</f>
        <v>117321.99018430212</v>
      </c>
      <c r="CJ93" s="595">
        <f>'звіт 03.19-03.24'!CI93+'[9]побудинковий звіт'!CJ93+'[8]побудинковий звіт'!CJ93</f>
        <v>77263.810796685357</v>
      </c>
      <c r="CK93" s="116">
        <f t="shared" si="83"/>
        <v>-40058.179387616765</v>
      </c>
      <c r="CL93" s="595">
        <f>'звіт 03.19-03.24'!CK93+'[9]побудинковий звіт'!CL93+'[8]побудинковий звіт'!CL93</f>
        <v>149878.5261883277</v>
      </c>
      <c r="CM93" s="595">
        <f>'звіт 03.19-03.24'!CL93+'[9]побудинковий звіт'!CM93+'[8]побудинковий звіт'!CM93</f>
        <v>123166.01673005783</v>
      </c>
      <c r="CN93" s="116">
        <f t="shared" si="84"/>
        <v>-26712.509458269866</v>
      </c>
      <c r="CO93" s="88">
        <f t="shared" si="85"/>
        <v>267200.51637262979</v>
      </c>
      <c r="CP93" s="96">
        <f t="shared" si="85"/>
        <v>200429.82752674317</v>
      </c>
      <c r="CQ93" s="116">
        <f t="shared" si="86"/>
        <v>-66770.688845886616</v>
      </c>
      <c r="CR93" s="119">
        <f t="shared" si="97"/>
        <v>4120808.0476044309</v>
      </c>
      <c r="CS93" s="96">
        <f t="shared" si="97"/>
        <v>4035450.8341302322</v>
      </c>
      <c r="CT93" s="116">
        <f t="shared" si="87"/>
        <v>-85357.21347419871</v>
      </c>
      <c r="CU93" s="91">
        <f t="shared" si="88"/>
        <v>4944969.6571253166</v>
      </c>
      <c r="CV93" s="98">
        <f t="shared" si="88"/>
        <v>4842541.0009562783</v>
      </c>
      <c r="CW93" s="117">
        <f t="shared" si="89"/>
        <v>-102428.65616903827</v>
      </c>
      <c r="CX93" s="595">
        <f>'звіт 03.19-03.24'!CW93+'[9]побудинковий звіт'!CX93+'[8]побудинковий звіт'!CX93</f>
        <v>173065.91380747361</v>
      </c>
      <c r="CY93" s="595">
        <f>'звіт 03.19-03.24'!CX93+'[9]побудинковий звіт'!CY93+'[8]побудинковий звіт'!CY93</f>
        <v>275494.56997651176</v>
      </c>
      <c r="CZ93" s="116">
        <f t="shared" si="90"/>
        <v>102428.65616903815</v>
      </c>
      <c r="DA93" s="99">
        <f>'[8]побудинковий звіт'!DA93</f>
        <v>-102428.65616903809</v>
      </c>
      <c r="DB93" s="8">
        <v>1</v>
      </c>
      <c r="DC93" s="365">
        <f>'[8]побудинковий звіт'!DC93</f>
        <v>180050.54</v>
      </c>
      <c r="DD93" s="365">
        <f>'[8]побудинковий звіт'!DD93</f>
        <v>0</v>
      </c>
      <c r="DE93" s="365">
        <f>'[8]побудинковий звіт'!DE93</f>
        <v>93596.24</v>
      </c>
      <c r="DF93" s="365">
        <f>'[8]побудинковий звіт'!DF93</f>
        <v>0</v>
      </c>
      <c r="DG93" s="101">
        <v>167310.53698260244</v>
      </c>
      <c r="DH93" s="296">
        <v>9</v>
      </c>
      <c r="DI93" s="103">
        <f>'[8]побудинковий звіт'!DK93</f>
        <v>7.9221807422317081</v>
      </c>
      <c r="DJ93" s="103">
        <f>'[8]побудинковий звіт'!DL93</f>
        <v>10.563517237752386</v>
      </c>
      <c r="DK93" s="103">
        <f>'[8]побудинковий звіт'!DM93</f>
        <v>6.6834195848431666</v>
      </c>
      <c r="DL93" s="104">
        <f>DI93*G93+(F93-G93)*DJ93</f>
        <v>86568.63243849251</v>
      </c>
      <c r="DM93" s="104">
        <f>DK93*H93</f>
        <v>0</v>
      </c>
      <c r="DN93" s="105">
        <f t="shared" si="91"/>
        <v>86568.63243849251</v>
      </c>
      <c r="DO93" s="2"/>
      <c r="DP93" s="104">
        <f>'[10]побудинковий звіт'!DR93</f>
        <v>86467.38</v>
      </c>
      <c r="DQ93" s="104">
        <f>'[10]побудинковий звіт'!DS93</f>
        <v>0</v>
      </c>
      <c r="DR93" s="104">
        <f t="shared" si="92"/>
        <v>86467.38</v>
      </c>
      <c r="DS93" s="106"/>
      <c r="DT93" s="104"/>
      <c r="DU93" s="479">
        <f>'звіт 03.19-03.24'!DV93+'[9]побудинковий звіт'!DW93+'[8]побудинковий звіт'!DW93</f>
        <v>5381.4600000000009</v>
      </c>
      <c r="DV93" s="2">
        <f>'[9]побудинковий звіт'!DX93+'[8]побудинковий звіт'!DX93</f>
        <v>0</v>
      </c>
      <c r="DW93" s="77">
        <f t="shared" si="93"/>
        <v>1346128.7900318296</v>
      </c>
      <c r="DX93" s="77">
        <f t="shared" si="94"/>
        <v>1489262.893246958</v>
      </c>
      <c r="DY93" s="427">
        <f t="shared" si="95"/>
        <v>93596.24</v>
      </c>
      <c r="DZ93" s="161">
        <f>'[10]побудинковий звіт'!DY93</f>
        <v>22338.921090807486</v>
      </c>
      <c r="EB93" s="110">
        <v>-31000</v>
      </c>
      <c r="EC93" s="111">
        <f t="shared" si="96"/>
        <v>136310.53698260244</v>
      </c>
      <c r="EE93" s="112">
        <v>89419.298249325308</v>
      </c>
      <c r="EG93" s="99">
        <v>20258.682891999779</v>
      </c>
    </row>
    <row r="94" spans="1:137" ht="19.95" customHeight="1" x14ac:dyDescent="0.3">
      <c r="A94" s="81">
        <v>150000531</v>
      </c>
      <c r="B94" s="82" t="s">
        <v>194</v>
      </c>
      <c r="C94" s="114" t="s">
        <v>195</v>
      </c>
      <c r="D94" s="114" t="s">
        <v>195</v>
      </c>
      <c r="E94" s="84">
        <f t="shared" si="54"/>
        <v>7612.5</v>
      </c>
      <c r="F94" s="597">
        <f>'[8]побудинковий звіт'!F94</f>
        <v>7612.5</v>
      </c>
      <c r="G94" s="104">
        <f>'[8]побудинковий звіт'!G94</f>
        <v>765.25</v>
      </c>
      <c r="H94" s="598">
        <f>'[8]побудинковий звіт'!H94</f>
        <v>0</v>
      </c>
      <c r="I94" s="595">
        <f>'звіт 03.19-03.24'!H94+'[9]побудинковий звіт'!I94+'[8]побудинковий звіт'!I94</f>
        <v>134092.90533515959</v>
      </c>
      <c r="J94" s="595">
        <f>'звіт 03.19-03.24'!I94+'[9]побудинковий звіт'!J94+'[8]побудинковий звіт'!J94</f>
        <v>122665.19300562897</v>
      </c>
      <c r="K94" s="116">
        <f t="shared" si="55"/>
        <v>-11427.712329530623</v>
      </c>
      <c r="L94" s="595">
        <f>'звіт 03.19-03.24'!K94+'[9]побудинковий звіт'!L94+'[8]побудинковий звіт'!L94</f>
        <v>22796.807987960725</v>
      </c>
      <c r="M94" s="595">
        <f>'звіт 03.19-03.24'!L94+'[9]побудинковий звіт'!M94+'[8]побудинковий звіт'!M94</f>
        <v>20603.074406026979</v>
      </c>
      <c r="N94" s="116">
        <f t="shared" si="56"/>
        <v>-2193.7335819337459</v>
      </c>
      <c r="O94" s="595">
        <f>'звіт 03.19-03.24'!N94+'[9]побудинковий звіт'!O94+'[8]побудинковий звіт'!O94</f>
        <v>78192.235729567474</v>
      </c>
      <c r="P94" s="595">
        <f>'звіт 03.19-03.24'!O94+'[9]побудинковий звіт'!P94+'[8]побудинковий звіт'!P94</f>
        <v>75769.671595397274</v>
      </c>
      <c r="Q94" s="116">
        <f t="shared" si="57"/>
        <v>-2422.5641341701994</v>
      </c>
      <c r="R94" s="595">
        <f>'звіт 03.19-03.24'!Q94+'[9]побудинковий звіт'!R94+'[8]побудинковий звіт'!R94</f>
        <v>16887.299871068171</v>
      </c>
      <c r="S94" s="595">
        <f>'звіт 03.19-03.24'!R94+'[9]побудинковий звіт'!S94+'[8]побудинковий звіт'!S94</f>
        <v>16363.305164719755</v>
      </c>
      <c r="T94" s="116">
        <f t="shared" si="58"/>
        <v>-523.994706348416</v>
      </c>
      <c r="U94" s="595">
        <f>'звіт 03.19-03.24'!T94+'[9]побудинковий звіт'!U94+'[8]побудинковий звіт'!U94</f>
        <v>19888.023835520111</v>
      </c>
      <c r="V94" s="595">
        <f>'звіт 03.19-03.24'!U94+'[9]побудинковий звіт'!V94+'[8]побудинковий звіт'!V94</f>
        <v>12519.850177604307</v>
      </c>
      <c r="W94" s="116">
        <f t="shared" si="59"/>
        <v>-7368.1736579158041</v>
      </c>
      <c r="X94" s="595">
        <f>'звіт 03.19-03.24'!W94+'[9]побудинковий звіт'!X94+'[8]побудинковий звіт'!X94</f>
        <v>91454.341859464403</v>
      </c>
      <c r="Y94" s="595">
        <f>'звіт 03.19-03.24'!X94+'[9]побудинковий звіт'!Y94+'[8]побудинковий звіт'!Y94</f>
        <v>73893.485091922965</v>
      </c>
      <c r="Z94" s="116">
        <f t="shared" si="60"/>
        <v>-17560.856767541438</v>
      </c>
      <c r="AA94" s="595">
        <f>'звіт 03.19-03.24'!Z94+'[9]побудинковий звіт'!AA94+'[8]побудинковий звіт'!AA94</f>
        <v>8226.1440000000002</v>
      </c>
      <c r="AB94" s="595">
        <f>'звіт 03.19-03.24'!AA94+'[9]побудинковий звіт'!AB94+'[8]побудинковий звіт'!AB94</f>
        <v>0</v>
      </c>
      <c r="AC94" s="116">
        <f t="shared" si="61"/>
        <v>-8226.1440000000002</v>
      </c>
      <c r="AD94" s="595">
        <f>'звіт 03.19-03.24'!AC94+'[9]побудинковий звіт'!AD94+'[8]побудинковий звіт'!AD94</f>
        <v>228465.91736939055</v>
      </c>
      <c r="AE94" s="595">
        <f>'звіт 03.19-03.24'!AD94+'[9]побудинковий звіт'!AE94+'[8]побудинковий звіт'!AE94</f>
        <v>249970.28864713563</v>
      </c>
      <c r="AF94" s="117">
        <f t="shared" si="62"/>
        <v>21504.371277745086</v>
      </c>
      <c r="AG94" s="91">
        <f t="shared" si="63"/>
        <v>600003.67598813097</v>
      </c>
      <c r="AH94" s="92">
        <f t="shared" si="63"/>
        <v>571784.86808843585</v>
      </c>
      <c r="AI94" s="116">
        <f t="shared" si="64"/>
        <v>-28218.807899695123</v>
      </c>
      <c r="AJ94" s="595">
        <f>'звіт 03.19-03.24'!AI94+'[9]побудинковий звіт'!AJ94+'[8]побудинковий звіт'!AJ94</f>
        <v>358146.36751015234</v>
      </c>
      <c r="AK94" s="595">
        <f>'звіт 03.19-03.24'!AJ94+'[9]побудинковий звіт'!AK94+'[8]побудинковий звіт'!AK94</f>
        <v>351147.01736661984</v>
      </c>
      <c r="AL94" s="116">
        <f t="shared" si="65"/>
        <v>-6999.3501435325015</v>
      </c>
      <c r="AM94" s="595">
        <f>'звіт 03.19-03.24'!AL94+'[9]побудинковий звіт'!AM94+'[8]побудинковий звіт'!AM94</f>
        <v>25656.154809095078</v>
      </c>
      <c r="AN94" s="595">
        <f>'звіт 03.19-03.24'!AM94+'[9]побудинковий звіт'!AN94+'[8]побудинковий звіт'!AN94</f>
        <v>19500.394649999536</v>
      </c>
      <c r="AO94" s="116">
        <f t="shared" si="66"/>
        <v>-6155.7601590955419</v>
      </c>
      <c r="AP94" s="595">
        <f>'звіт 03.19-03.24'!AO94+'[9]побудинковий звіт'!AP94+'[8]побудинковий звіт'!AP94</f>
        <v>36259.623480591923</v>
      </c>
      <c r="AQ94" s="595">
        <f>'звіт 03.19-03.24'!AP94+'[9]побудинковий звіт'!AQ94+'[8]побудинковий звіт'!AQ94</f>
        <v>31219.8872398411</v>
      </c>
      <c r="AR94" s="116">
        <f t="shared" si="67"/>
        <v>-5039.7362407508226</v>
      </c>
      <c r="AS94" s="595">
        <f>'звіт 03.19-03.24'!AR94+'[9]побудинковий звіт'!AS94+'[8]побудинковий звіт'!AS94</f>
        <v>763148.70588849427</v>
      </c>
      <c r="AT94" s="595">
        <f>'звіт 03.19-03.24'!AS94+'[9]побудинковий звіт'!AT94+'[8]побудинковий звіт'!AT94</f>
        <v>995885.61038409814</v>
      </c>
      <c r="AU94" s="118">
        <f t="shared" si="68"/>
        <v>232736.90449560387</v>
      </c>
      <c r="AV94" s="595">
        <f>'звіт 03.19-03.24'!AU94+'[9]побудинковий звіт'!AV94+'[8]побудинковий звіт'!AV94</f>
        <v>27033.780628514873</v>
      </c>
      <c r="AW94" s="595">
        <f>'звіт 03.19-03.24'!AV94+'[9]побудинковий звіт'!AW94+'[8]побудинковий звіт'!AW94</f>
        <v>7195.3709313256004</v>
      </c>
      <c r="AX94" s="94">
        <f t="shared" si="69"/>
        <v>-19838.409697189272</v>
      </c>
      <c r="AY94" s="595">
        <f>'звіт 03.19-03.24'!AX94+'[9]побудинковий звіт'!AY94+'[8]побудинковий звіт'!AY94</f>
        <v>28754.00862998109</v>
      </c>
      <c r="AZ94" s="595">
        <f>'звіт 03.19-03.24'!AY94+'[9]побудинковий звіт'!AZ94+'[8]побудинковий звіт'!AZ94</f>
        <v>16206</v>
      </c>
      <c r="BA94" s="117">
        <f t="shared" si="70"/>
        <v>-12548.00862998109</v>
      </c>
      <c r="BB94" s="595">
        <f>'звіт 03.19-03.24'!BA94+'[9]побудинковий звіт'!BB94+'[8]побудинковий звіт'!BB94</f>
        <v>20332.972399122937</v>
      </c>
      <c r="BC94" s="595">
        <f>'звіт 03.19-03.24'!BB94+'[9]побудинковий звіт'!BC94+'[8]побудинковий звіт'!BC94</f>
        <v>14442.284888121532</v>
      </c>
      <c r="BD94" s="94">
        <f t="shared" si="71"/>
        <v>-5890.6875110014043</v>
      </c>
      <c r="BE94" s="595">
        <f>'звіт 03.19-03.24'!BD94+'[9]побудинковий звіт'!BE94+'[8]побудинковий звіт'!BE94</f>
        <v>25952.260627569322</v>
      </c>
      <c r="BF94" s="595">
        <f>'звіт 03.19-03.24'!BE94+'[9]побудинковий звіт'!BF94+'[8]побудинковий звіт'!BF94</f>
        <v>1287.2999011257489</v>
      </c>
      <c r="BG94" s="95">
        <f t="shared" si="72"/>
        <v>-24664.960726443573</v>
      </c>
      <c r="BH94" s="595">
        <f>'звіт 03.19-03.24'!BG94+'[9]побудинковий звіт'!BH94+'[8]побудинковий звіт'!BH94</f>
        <v>32750.01984899375</v>
      </c>
      <c r="BI94" s="595">
        <f>'звіт 03.19-03.24'!BH94+'[9]побудинковий звіт'!BI94+'[8]побудинковий звіт'!BI94</f>
        <v>1799</v>
      </c>
      <c r="BJ94" s="94">
        <f t="shared" si="73"/>
        <v>-30951.01984899375</v>
      </c>
      <c r="BK94" s="595">
        <f>'звіт 03.19-03.24'!BJ94+'[9]побудинковий звіт'!BK94+'[8]побудинковий звіт'!BK94</f>
        <v>28901.185438520486</v>
      </c>
      <c r="BL94" s="595">
        <f>'звіт 03.19-03.24'!BK94+'[9]побудинковий звіт'!BL94+'[8]побудинковий звіт'!BL94</f>
        <v>41407.528896551892</v>
      </c>
      <c r="BM94" s="95">
        <f t="shared" si="74"/>
        <v>12506.343458031406</v>
      </c>
      <c r="BN94" s="595">
        <f>'звіт 03.19-03.24'!BM94+'[9]побудинковий звіт'!BN94+'[8]побудинковий звіт'!BN94</f>
        <v>4766.9573985940315</v>
      </c>
      <c r="BO94" s="595">
        <f>'звіт 03.19-03.24'!BN94+'[9]побудинковий звіт'!BO94+'[8]побудинковий звіт'!BO94</f>
        <v>11622</v>
      </c>
      <c r="BP94" s="94">
        <f t="shared" si="75"/>
        <v>6855.0426014059685</v>
      </c>
      <c r="BQ94" s="91">
        <f t="shared" si="76"/>
        <v>168491.18497129649</v>
      </c>
      <c r="BR94" s="96">
        <f t="shared" si="76"/>
        <v>93959.484617124777</v>
      </c>
      <c r="BS94" s="94">
        <f t="shared" si="77"/>
        <v>-74531.700354171713</v>
      </c>
      <c r="BT94" s="595">
        <f>'звіт 03.19-03.24'!BS94+'[9]побудинковий звіт'!BT94+'[8]побудинковий звіт'!BT94</f>
        <v>604054.25795082317</v>
      </c>
      <c r="BU94" s="595">
        <f>'звіт 03.19-03.24'!BT94+'[9]побудинковий звіт'!BU94+'[8]побудинковий звіт'!BU94</f>
        <v>607399.65222820779</v>
      </c>
      <c r="BV94" s="116">
        <f t="shared" si="78"/>
        <v>3345.3942773846211</v>
      </c>
      <c r="BW94" s="595">
        <f>'звіт 03.19-03.24'!BV94+'[9]побудинковий звіт'!BW94+'[8]побудинковий звіт'!BW94</f>
        <v>414849.46190817415</v>
      </c>
      <c r="BX94" s="595">
        <f>'звіт 03.19-03.24'!BW94+'[9]побудинковий звіт'!BX94+'[8]побудинковий звіт'!BX94</f>
        <v>393342.27309923869</v>
      </c>
      <c r="BY94" s="116">
        <f t="shared" si="79"/>
        <v>-21507.188808935462</v>
      </c>
      <c r="BZ94" s="595">
        <f>'звіт 03.19-03.24'!BY94+'[9]побудинковий звіт'!BZ94+'[8]побудинковий звіт'!BZ94</f>
        <v>90126.611739764543</v>
      </c>
      <c r="CA94" s="595">
        <f>'звіт 03.19-03.24'!BZ94+'[9]побудинковий звіт'!CA94+'[8]побудинковий звіт'!CA94</f>
        <v>100686.08769249295</v>
      </c>
      <c r="CB94" s="116">
        <f t="shared" si="80"/>
        <v>10559.475952728404</v>
      </c>
      <c r="CC94" s="595">
        <f>'звіт 03.19-03.24'!CB94+'[9]побудинковий звіт'!CC94+'[8]побудинковий звіт'!CC94</f>
        <v>18294.803717254534</v>
      </c>
      <c r="CD94" s="595">
        <f>'звіт 03.19-03.24'!CC94+'[9]побудинковий звіт'!CD94+'[8]побудинковий звіт'!CD94</f>
        <v>18587.436057758474</v>
      </c>
      <c r="CE94" s="116">
        <f t="shared" si="81"/>
        <v>292.63234050394021</v>
      </c>
      <c r="CF94" s="595">
        <f>'звіт 03.19-03.24'!CE94+'[9]побудинковий звіт'!CF94+'[8]побудинковий звіт'!CF94</f>
        <v>2245.7731649017228</v>
      </c>
      <c r="CG94" s="595">
        <f>'звіт 03.19-03.24'!CF94+'[9]побудинковий звіт'!CG94+'[8]побудинковий звіт'!CG94</f>
        <v>5535.3966805072087</v>
      </c>
      <c r="CH94" s="116">
        <f t="shared" si="82"/>
        <v>3289.6235156054859</v>
      </c>
      <c r="CI94" s="595">
        <f>'звіт 03.19-03.24'!CH94+'[9]побудинковий звіт'!CI94+'[8]побудинковий звіт'!CI94</f>
        <v>128977.74315341553</v>
      </c>
      <c r="CJ94" s="595">
        <f>'звіт 03.19-03.24'!CI94+'[9]побудинковий звіт'!CJ94+'[8]побудинковий звіт'!CJ94</f>
        <v>106822.88085646507</v>
      </c>
      <c r="CK94" s="116">
        <f t="shared" si="83"/>
        <v>-22154.862296950465</v>
      </c>
      <c r="CL94" s="595">
        <f>'звіт 03.19-03.24'!CK94+'[9]побудинковий звіт'!CL94+'[8]побудинковий звіт'!CL94</f>
        <v>195895.95855657908</v>
      </c>
      <c r="CM94" s="595">
        <f>'звіт 03.19-03.24'!CL94+'[9]побудинковий звіт'!CM94+'[8]побудинковий звіт'!CM94</f>
        <v>160260.96300736314</v>
      </c>
      <c r="CN94" s="116">
        <f t="shared" si="84"/>
        <v>-35634.995549215935</v>
      </c>
      <c r="CO94" s="88">
        <f t="shared" si="85"/>
        <v>324873.70170999458</v>
      </c>
      <c r="CP94" s="96">
        <f t="shared" si="85"/>
        <v>267083.84386382822</v>
      </c>
      <c r="CQ94" s="116">
        <f t="shared" si="86"/>
        <v>-57789.857846166356</v>
      </c>
      <c r="CR94" s="119">
        <f t="shared" si="97"/>
        <v>3406150.3228386738</v>
      </c>
      <c r="CS94" s="96">
        <f t="shared" si="97"/>
        <v>3456131.9519681525</v>
      </c>
      <c r="CT94" s="116">
        <f t="shared" si="87"/>
        <v>49981.629129478708</v>
      </c>
      <c r="CU94" s="91">
        <f t="shared" si="88"/>
        <v>4087380.3874064083</v>
      </c>
      <c r="CV94" s="98">
        <f t="shared" si="88"/>
        <v>4147358.3423617827</v>
      </c>
      <c r="CW94" s="117">
        <f t="shared" si="89"/>
        <v>59977.954955374356</v>
      </c>
      <c r="CX94" s="595">
        <f>'звіт 03.19-03.24'!CW94+'[9]побудинковий звіт'!CX94+'[8]побудинковий звіт'!CX94</f>
        <v>140382.87517232733</v>
      </c>
      <c r="CY94" s="595">
        <f>'звіт 03.19-03.24'!CX94+'[9]побудинковий звіт'!CY94+'[8]побудинковий звіт'!CY94</f>
        <v>80404.92021695248</v>
      </c>
      <c r="CZ94" s="116">
        <f t="shared" si="90"/>
        <v>-59977.954955374851</v>
      </c>
      <c r="DA94" s="99">
        <f>'[8]побудинковий звіт'!DA94</f>
        <v>59977.954955374662</v>
      </c>
      <c r="DB94" s="8">
        <v>1</v>
      </c>
      <c r="DC94" s="365">
        <f>'[8]побудинковий звіт'!DC94</f>
        <v>96202.26</v>
      </c>
      <c r="DD94" s="365">
        <f>'[8]побудинковий звіт'!DD94</f>
        <v>0</v>
      </c>
      <c r="DE94" s="365">
        <f>'[8]побудинковий звіт'!DE94</f>
        <v>24974.599999999991</v>
      </c>
      <c r="DF94" s="365">
        <f>'[8]побудинковий звіт'!DF94</f>
        <v>0</v>
      </c>
      <c r="DG94" s="101">
        <v>28812.349541599629</v>
      </c>
      <c r="DH94" s="296">
        <v>9</v>
      </c>
      <c r="DI94" s="103">
        <f>'[8]побудинковий звіт'!DK94</f>
        <v>7.5791673233478702</v>
      </c>
      <c r="DJ94" s="103">
        <f>'[8]побудинковий звіт'!DL94</f>
        <v>9.5788417705416844</v>
      </c>
      <c r="DK94" s="103">
        <f>'[8]побудинковий звіт'!DM94</f>
        <v>6.6134391325036503</v>
      </c>
      <c r="DL94" s="104">
        <f>DI94*G94+(F94-G94)*DJ94</f>
        <v>71388.682107533503</v>
      </c>
      <c r="DM94" s="104">
        <f>DK94*H94</f>
        <v>0</v>
      </c>
      <c r="DN94" s="105">
        <f t="shared" si="91"/>
        <v>71388.682107533503</v>
      </c>
      <c r="DO94" s="2"/>
      <c r="DP94" s="104">
        <f>'[10]побудинковий звіт'!DR94</f>
        <v>71220.479999999996</v>
      </c>
      <c r="DQ94" s="104">
        <f>'[10]побудинковий звіт'!DS94</f>
        <v>0</v>
      </c>
      <c r="DR94" s="104">
        <f t="shared" si="92"/>
        <v>71220.479999999996</v>
      </c>
      <c r="DS94" s="106"/>
      <c r="DT94" s="104"/>
      <c r="DU94" s="479">
        <f>'звіт 03.19-03.24'!DV94+'[9]побудинковий звіт'!DW94+'[8]побудинковий звіт'!DW94</f>
        <v>5479.8600000000006</v>
      </c>
      <c r="DV94" s="2">
        <f>'[9]побудинковий звіт'!DX94+'[8]побудинковий звіт'!DX94</f>
        <v>0</v>
      </c>
      <c r="DW94" s="77">
        <f t="shared" si="93"/>
        <v>1117967.8690317487</v>
      </c>
      <c r="DX94" s="77">
        <f t="shared" si="94"/>
        <v>1307814.1140014676</v>
      </c>
      <c r="DY94" s="427">
        <f t="shared" si="95"/>
        <v>24974.599999999991</v>
      </c>
      <c r="DZ94" s="161">
        <f>'[10]побудинковий звіт'!DY94</f>
        <v>18644.017548784082</v>
      </c>
      <c r="EB94" s="110">
        <v>-31571</v>
      </c>
      <c r="EC94" s="111">
        <f t="shared" si="96"/>
        <v>-2758.6504584003706</v>
      </c>
      <c r="EE94" s="112">
        <v>-33630.698934741944</v>
      </c>
      <c r="EG94" s="99">
        <v>15545.724469272842</v>
      </c>
    </row>
    <row r="95" spans="1:137" ht="19.95" customHeight="1" x14ac:dyDescent="0.3">
      <c r="A95" s="81">
        <v>150000532</v>
      </c>
      <c r="B95" s="82" t="s">
        <v>196</v>
      </c>
      <c r="C95" s="114" t="s">
        <v>197</v>
      </c>
      <c r="D95" s="114" t="s">
        <v>197</v>
      </c>
      <c r="E95" s="84">
        <f t="shared" si="54"/>
        <v>2492.3200000000002</v>
      </c>
      <c r="F95" s="597">
        <f>'[8]побудинковий звіт'!F95</f>
        <v>2492.3200000000002</v>
      </c>
      <c r="G95" s="104">
        <f>'[8]побудинковий звіт'!G95</f>
        <v>0</v>
      </c>
      <c r="H95" s="598">
        <f>'[8]побудинковий звіт'!H95</f>
        <v>0</v>
      </c>
      <c r="I95" s="595">
        <f>'звіт 03.19-03.24'!H95+'[9]побудинковий звіт'!I95+'[8]побудинковий звіт'!I95</f>
        <v>55228.935351720822</v>
      </c>
      <c r="J95" s="595">
        <f>'звіт 03.19-03.24'!I95+'[9]побудинковий звіт'!J95+'[8]побудинковий звіт'!J95</f>
        <v>49946.221752922589</v>
      </c>
      <c r="K95" s="116">
        <f t="shared" si="55"/>
        <v>-5282.7135987982329</v>
      </c>
      <c r="L95" s="595">
        <f>'звіт 03.19-03.24'!K95+'[9]побудинковий звіт'!L95+'[8]побудинковий звіт'!L95</f>
        <v>12200.162706549301</v>
      </c>
      <c r="M95" s="595">
        <f>'звіт 03.19-03.24'!L95+'[9]побудинковий звіт'!M95+'[8]побудинковий звіт'!M95</f>
        <v>10999.381363081075</v>
      </c>
      <c r="N95" s="116">
        <f t="shared" si="56"/>
        <v>-1200.7813434682266</v>
      </c>
      <c r="O95" s="595">
        <f>'звіт 03.19-03.24'!N95+'[9]побудинковий звіт'!O95+'[8]побудинковий звіт'!O95</f>
        <v>26272.77726597543</v>
      </c>
      <c r="P95" s="595">
        <f>'звіт 03.19-03.24'!O95+'[9]побудинковий звіт'!P95+'[8]побудинковий звіт'!P95</f>
        <v>25459.393836556792</v>
      </c>
      <c r="Q95" s="116">
        <f t="shared" si="57"/>
        <v>-813.38342941863812</v>
      </c>
      <c r="R95" s="595">
        <f>'звіт 03.19-03.24'!Q95+'[9]побудинковий звіт'!R95+'[8]побудинковий звіт'!R95</f>
        <v>5485.5424523002685</v>
      </c>
      <c r="S95" s="595">
        <f>'звіт 03.19-03.24'!R95+'[9]побудинковий звіт'!S95+'[8]побудинковий звіт'!S95</f>
        <v>5315.9442824104963</v>
      </c>
      <c r="T95" s="116">
        <f t="shared" si="58"/>
        <v>-169.59816988977218</v>
      </c>
      <c r="U95" s="595">
        <f>'звіт 03.19-03.24'!T95+'[9]побудинковий звіт'!U95+'[8]побудинковий звіт'!U95</f>
        <v>3521.332744155311</v>
      </c>
      <c r="V95" s="595">
        <f>'звіт 03.19-03.24'!U95+'[9]побудинковий звіт'!V95+'[8]побудинковий звіт'!V95</f>
        <v>2237.5171871316097</v>
      </c>
      <c r="W95" s="116">
        <f t="shared" si="59"/>
        <v>-1283.8155570237013</v>
      </c>
      <c r="X95" s="595">
        <f>'звіт 03.19-03.24'!W95+'[9]побудинковий звіт'!X95+'[8]побудинковий звіт'!X95</f>
        <v>34869.366922621717</v>
      </c>
      <c r="Y95" s="595">
        <f>'звіт 03.19-03.24'!X95+'[9]побудинковий звіт'!Y95+'[8]побудинковий звіт'!Y95</f>
        <v>28324.972805233629</v>
      </c>
      <c r="Z95" s="116">
        <f t="shared" si="60"/>
        <v>-6544.3941173880885</v>
      </c>
      <c r="AA95" s="595">
        <f>'звіт 03.19-03.24'!Z95+'[9]побудинковий звіт'!AA95+'[8]побудинковий звіт'!AA95</f>
        <v>2690.4096000000004</v>
      </c>
      <c r="AB95" s="595">
        <f>'звіт 03.19-03.24'!AA95+'[9]побудинковий звіт'!AB95+'[8]побудинковий звіт'!AB95</f>
        <v>0</v>
      </c>
      <c r="AC95" s="116">
        <f t="shared" si="61"/>
        <v>-2690.4096000000004</v>
      </c>
      <c r="AD95" s="595">
        <f>'звіт 03.19-03.24'!AC95+'[9]побудинковий звіт'!AD95+'[8]побудинковий звіт'!AD95</f>
        <v>74730.383650984208</v>
      </c>
      <c r="AE95" s="595">
        <f>'звіт 03.19-03.24'!AD95+'[9]побудинковий звіт'!AE95+'[8]побудинковий звіт'!AE95</f>
        <v>81761.791693617619</v>
      </c>
      <c r="AF95" s="117">
        <f t="shared" si="62"/>
        <v>7031.4080426334112</v>
      </c>
      <c r="AG95" s="91">
        <f t="shared" si="63"/>
        <v>214998.91069430707</v>
      </c>
      <c r="AH95" s="92">
        <f t="shared" si="63"/>
        <v>204045.22292095382</v>
      </c>
      <c r="AI95" s="116">
        <f t="shared" si="64"/>
        <v>-10953.687773353246</v>
      </c>
      <c r="AJ95" s="595">
        <f>'звіт 03.19-03.24'!AI95+'[9]побудинковий звіт'!AJ95+'[8]побудинковий звіт'!AJ95</f>
        <v>0</v>
      </c>
      <c r="AK95" s="595">
        <f>'звіт 03.19-03.24'!AJ95+'[9]побудинковий звіт'!AK95+'[8]побудинковий звіт'!AK95</f>
        <v>0</v>
      </c>
      <c r="AL95" s="116">
        <f t="shared" si="65"/>
        <v>0</v>
      </c>
      <c r="AM95" s="595">
        <f>'звіт 03.19-03.24'!AL95+'[9]побудинковий звіт'!AM95+'[8]побудинковий звіт'!AM95</f>
        <v>0</v>
      </c>
      <c r="AN95" s="595">
        <f>'звіт 03.19-03.24'!AM95+'[9]побудинковий звіт'!AN95+'[8]побудинковий звіт'!AN95</f>
        <v>0</v>
      </c>
      <c r="AO95" s="116">
        <f t="shared" si="66"/>
        <v>0</v>
      </c>
      <c r="AP95" s="595">
        <f>'звіт 03.19-03.24'!AO95+'[9]побудинковий звіт'!AP95+'[8]побудинковий звіт'!AP95</f>
        <v>14130.347746632451</v>
      </c>
      <c r="AQ95" s="595">
        <f>'звіт 03.19-03.24'!AP95+'[9]побудинковий звіт'!AQ95+'[8]побудинковий звіт'!AQ95</f>
        <v>13143.204848907624</v>
      </c>
      <c r="AR95" s="116">
        <f t="shared" si="67"/>
        <v>-987.14289772482698</v>
      </c>
      <c r="AS95" s="595">
        <f>'звіт 03.19-03.24'!AR95+'[9]побудинковий звіт'!AS95+'[8]побудинковий звіт'!AS95</f>
        <v>159166.61558941513</v>
      </c>
      <c r="AT95" s="595">
        <f>'звіт 03.19-03.24'!AS95+'[9]побудинковий звіт'!AT95+'[8]побудинковий звіт'!AT95</f>
        <v>153603.94581816983</v>
      </c>
      <c r="AU95" s="118">
        <f t="shared" si="68"/>
        <v>-5562.6697712453024</v>
      </c>
      <c r="AV95" s="595">
        <f>'звіт 03.19-03.24'!AU95+'[9]побудинковий звіт'!AV95+'[8]побудинковий звіт'!AV95</f>
        <v>14201.08495604834</v>
      </c>
      <c r="AW95" s="595">
        <f>'звіт 03.19-03.24'!AV95+'[9]побудинковий звіт'!AW95+'[8]побудинковий звіт'!AW95</f>
        <v>3707.9471970058285</v>
      </c>
      <c r="AX95" s="94">
        <f t="shared" si="69"/>
        <v>-10493.137759042511</v>
      </c>
      <c r="AY95" s="595">
        <f>'звіт 03.19-03.24'!AX95+'[9]побудинковий звіт'!AY95+'[8]побудинковий звіт'!AY95</f>
        <v>19739.556515477387</v>
      </c>
      <c r="AZ95" s="595">
        <f>'звіт 03.19-03.24'!AY95+'[9]побудинковий звіт'!AZ95+'[8]побудинковий звіт'!AZ95</f>
        <v>15825.393045057328</v>
      </c>
      <c r="BA95" s="117">
        <f t="shared" si="70"/>
        <v>-3914.1634704200587</v>
      </c>
      <c r="BB95" s="595">
        <f>'звіт 03.19-03.24'!BA95+'[9]побудинковий звіт'!BB95+'[8]побудинковий звіт'!BB95</f>
        <v>4414.8112924468714</v>
      </c>
      <c r="BC95" s="595">
        <f>'звіт 03.19-03.24'!BB95+'[9]побудинковий звіт'!BC95+'[8]побудинковий звіт'!BC95</f>
        <v>0</v>
      </c>
      <c r="BD95" s="94">
        <f t="shared" si="71"/>
        <v>-4414.8112924468714</v>
      </c>
      <c r="BE95" s="595">
        <f>'звіт 03.19-03.24'!BD95+'[9]побудинковий звіт'!BE95+'[8]побудинковий звіт'!BE95</f>
        <v>8783.247030397637</v>
      </c>
      <c r="BF95" s="595">
        <f>'звіт 03.19-03.24'!BE95+'[9]побудинковий звіт'!BF95+'[8]побудинковий звіт'!BF95</f>
        <v>0</v>
      </c>
      <c r="BG95" s="95">
        <f t="shared" si="72"/>
        <v>-8783.247030397637</v>
      </c>
      <c r="BH95" s="595">
        <f>'звіт 03.19-03.24'!BG95+'[9]побудинковий звіт'!BH95+'[8]побудинковий звіт'!BH95</f>
        <v>6189.9077721580634</v>
      </c>
      <c r="BI95" s="595">
        <f>'звіт 03.19-03.24'!BH95+'[9]побудинковий звіт'!BI95+'[8]побудинковий звіт'!BI95</f>
        <v>0</v>
      </c>
      <c r="BJ95" s="94">
        <f t="shared" si="73"/>
        <v>-6189.9077721580634</v>
      </c>
      <c r="BK95" s="595">
        <f>'звіт 03.19-03.24'!BJ95+'[9]побудинковий звіт'!BK95+'[8]побудинковий звіт'!BK95</f>
        <v>10885.228460290355</v>
      </c>
      <c r="BL95" s="595">
        <f>'звіт 03.19-03.24'!BK95+'[9]побудинковий звіт'!BL95+'[8]побудинковий звіт'!BL95</f>
        <v>24937.71224255846</v>
      </c>
      <c r="BM95" s="95">
        <f t="shared" si="74"/>
        <v>14052.483782268106</v>
      </c>
      <c r="BN95" s="595">
        <f>'звіт 03.19-03.24'!BM95+'[9]побудинковий звіт'!BN95+'[8]побудинковий звіт'!BN95</f>
        <v>3790.0422300252981</v>
      </c>
      <c r="BO95" s="595">
        <f>'звіт 03.19-03.24'!BN95+'[9]побудинковий звіт'!BO95+'[8]побудинковий звіт'!BO95</f>
        <v>2133</v>
      </c>
      <c r="BP95" s="94">
        <f t="shared" si="75"/>
        <v>-1657.0422300252981</v>
      </c>
      <c r="BQ95" s="91">
        <f t="shared" si="76"/>
        <v>68003.878256843949</v>
      </c>
      <c r="BR95" s="96">
        <f t="shared" si="76"/>
        <v>46604.052484621614</v>
      </c>
      <c r="BS95" s="94">
        <f t="shared" si="77"/>
        <v>-21399.825772222335</v>
      </c>
      <c r="BT95" s="595">
        <f>'звіт 03.19-03.24'!BS95+'[9]побудинковий звіт'!BT95+'[8]побудинковий звіт'!BT95</f>
        <v>331674.20606837602</v>
      </c>
      <c r="BU95" s="595">
        <f>'звіт 03.19-03.24'!BT95+'[9]побудинковий звіт'!BU95+'[8]побудинковий звіт'!BU95</f>
        <v>353964.7519999186</v>
      </c>
      <c r="BV95" s="116">
        <f t="shared" si="78"/>
        <v>22290.545931542583</v>
      </c>
      <c r="BW95" s="595">
        <f>'звіт 03.19-03.24'!BV95+'[9]побудинковий звіт'!BW95+'[8]побудинковий звіт'!BW95</f>
        <v>144034.61943759644</v>
      </c>
      <c r="BX95" s="595">
        <f>'звіт 03.19-03.24'!BW95+'[9]побудинковий звіт'!BX95+'[8]побудинковий звіт'!BX95</f>
        <v>141608.22947088693</v>
      </c>
      <c r="BY95" s="116">
        <f t="shared" si="79"/>
        <v>-2426.3899667095102</v>
      </c>
      <c r="BZ95" s="595">
        <f>'звіт 03.19-03.24'!BY95+'[9]побудинковий звіт'!BZ95+'[8]побудинковий звіт'!BZ95</f>
        <v>91358.326877638989</v>
      </c>
      <c r="CA95" s="595">
        <f>'звіт 03.19-03.24'!BZ95+'[9]побудинковий звіт'!CA95+'[8]побудинковий звіт'!CA95</f>
        <v>63495.412325841578</v>
      </c>
      <c r="CB95" s="116">
        <f t="shared" si="80"/>
        <v>-27862.91455179741</v>
      </c>
      <c r="CC95" s="595">
        <f>'звіт 03.19-03.24'!CB95+'[9]побудинковий звіт'!CC95+'[8]побудинковий звіт'!CC95</f>
        <v>9936.8960289857387</v>
      </c>
      <c r="CD95" s="595">
        <f>'звіт 03.19-03.24'!CC95+'[9]побудинковий звіт'!CD95+'[8]побудинковий звіт'!CD95</f>
        <v>10076.997288014889</v>
      </c>
      <c r="CE95" s="116">
        <f t="shared" si="81"/>
        <v>140.10125902915024</v>
      </c>
      <c r="CF95" s="595">
        <f>'звіт 03.19-03.24'!CE95+'[9]побудинковий звіт'!CF95+'[8]побудинковий звіт'!CF95</f>
        <v>1217.5240319261322</v>
      </c>
      <c r="CG95" s="595">
        <f>'звіт 03.19-03.24'!CF95+'[9]побудинковий звіт'!CG95+'[8]побудинковий звіт'!CG95</f>
        <v>4630.2170553205033</v>
      </c>
      <c r="CH95" s="116">
        <f t="shared" si="82"/>
        <v>3412.6930233943713</v>
      </c>
      <c r="CI95" s="595">
        <f>'звіт 03.19-03.24'!CH95+'[9]побудинковий звіт'!CI95+'[8]побудинковий звіт'!CI95</f>
        <v>35383.707034003281</v>
      </c>
      <c r="CJ95" s="595">
        <f>'звіт 03.19-03.24'!CI95+'[9]побудинковий звіт'!CJ95+'[8]побудинковий звіт'!CJ95</f>
        <v>27099.374312020947</v>
      </c>
      <c r="CK95" s="116">
        <f t="shared" si="83"/>
        <v>-8284.3327219823332</v>
      </c>
      <c r="CL95" s="595">
        <f>'звіт 03.19-03.24'!CK95+'[9]побудинковий звіт'!CL95+'[8]побудинковий звіт'!CL95</f>
        <v>0</v>
      </c>
      <c r="CM95" s="595">
        <f>'звіт 03.19-03.24'!CL95+'[9]побудинковий звіт'!CM95+'[8]побудинковий звіт'!CM95</f>
        <v>0</v>
      </c>
      <c r="CN95" s="116">
        <f t="shared" si="84"/>
        <v>0</v>
      </c>
      <c r="CO95" s="88">
        <f t="shared" si="85"/>
        <v>35383.707034003281</v>
      </c>
      <c r="CP95" s="96">
        <f t="shared" si="85"/>
        <v>27099.374312020947</v>
      </c>
      <c r="CQ95" s="116">
        <f t="shared" si="86"/>
        <v>-8284.3327219823332</v>
      </c>
      <c r="CR95" s="119">
        <f t="shared" si="97"/>
        <v>1069905.0317657252</v>
      </c>
      <c r="CS95" s="96">
        <f t="shared" si="97"/>
        <v>1018271.4085246564</v>
      </c>
      <c r="CT95" s="116">
        <f t="shared" si="87"/>
        <v>-51633.623241068795</v>
      </c>
      <c r="CU95" s="91">
        <f t="shared" si="88"/>
        <v>1283886.0381188702</v>
      </c>
      <c r="CV95" s="98">
        <f t="shared" si="88"/>
        <v>1221925.6902295877</v>
      </c>
      <c r="CW95" s="117">
        <f t="shared" si="89"/>
        <v>-61960.347889282508</v>
      </c>
      <c r="CX95" s="595">
        <f>'звіт 03.19-03.24'!CW95+'[9]побудинковий звіт'!CX95+'[8]побудинковий звіт'!CX95</f>
        <v>33551.992414982436</v>
      </c>
      <c r="CY95" s="595">
        <f>'звіт 03.19-03.24'!CX95+'[9]побудинковий звіт'!CY95+'[8]побудинковий звіт'!CY95</f>
        <v>95512.340304265061</v>
      </c>
      <c r="CZ95" s="116">
        <f t="shared" si="90"/>
        <v>61960.347889282624</v>
      </c>
      <c r="DA95" s="99">
        <f>'[8]побудинковий звіт'!DA95</f>
        <v>-61960.347889282493</v>
      </c>
      <c r="DB95" s="8">
        <v>1</v>
      </c>
      <c r="DC95" s="365">
        <f>'[8]побудинковий звіт'!DC95</f>
        <v>43983.48</v>
      </c>
      <c r="DD95" s="365">
        <f>'[8]побудинковий звіт'!DD95</f>
        <v>0</v>
      </c>
      <c r="DE95" s="365">
        <f>'[8]побудинковий звіт'!DE95</f>
        <v>21777.9</v>
      </c>
      <c r="DF95" s="365">
        <f>'[8]побудинковий звіт'!DF95</f>
        <v>0</v>
      </c>
      <c r="DG95" s="101">
        <v>-5956.4994266013382</v>
      </c>
      <c r="DH95" s="296">
        <v>5</v>
      </c>
      <c r="DI95" s="103">
        <f>'[8]побудинковий звіт'!DK95</f>
        <v>8.9095504924072326</v>
      </c>
      <c r="DJ95" s="103">
        <f>'[8]побудинковий звіт'!DL95</f>
        <v>0</v>
      </c>
      <c r="DK95" s="103">
        <f>'[8]побудинковий звіт'!DM95</f>
        <v>7.6619827014862238</v>
      </c>
      <c r="DL95" s="104">
        <f>F95*DI95</f>
        <v>22205.450883236397</v>
      </c>
      <c r="DM95" s="104">
        <f>H95*DK95</f>
        <v>0</v>
      </c>
      <c r="DN95" s="105">
        <f t="shared" si="91"/>
        <v>22205.450883236397</v>
      </c>
      <c r="DO95" s="2"/>
      <c r="DP95" s="104">
        <f>'[10]побудинковий звіт'!DR95</f>
        <v>22205.58</v>
      </c>
      <c r="DQ95" s="104">
        <f>'[10]побудинковий звіт'!DS95</f>
        <v>0</v>
      </c>
      <c r="DR95" s="104">
        <f t="shared" si="92"/>
        <v>22205.58</v>
      </c>
      <c r="DS95" s="106"/>
      <c r="DT95" s="104"/>
      <c r="DU95" s="479">
        <f>'звіт 03.19-03.24'!DV95+'[9]побудинковий звіт'!DW95+'[8]побудинковий звіт'!DW95</f>
        <v>3909.88</v>
      </c>
      <c r="DV95" s="2">
        <f>'[9]побудинковий звіт'!DX95+'[8]побудинковий звіт'!DX95</f>
        <v>0</v>
      </c>
      <c r="DW95" s="77">
        <f t="shared" si="93"/>
        <v>272604.59261551086</v>
      </c>
      <c r="DX95" s="77">
        <f t="shared" si="94"/>
        <v>240249.59796334972</v>
      </c>
      <c r="DY95" s="427">
        <f t="shared" si="95"/>
        <v>21777.9</v>
      </c>
      <c r="DZ95" s="161">
        <f>'[10]побудинковий звіт'!DY95</f>
        <v>3881.9115221050506</v>
      </c>
      <c r="EB95" s="110">
        <v>14871</v>
      </c>
      <c r="EC95" s="111">
        <f t="shared" si="96"/>
        <v>8914.5005733986618</v>
      </c>
      <c r="EE95" s="112">
        <v>-21422.192217958873</v>
      </c>
      <c r="EG95" s="99">
        <v>-32239.761002316212</v>
      </c>
    </row>
    <row r="96" spans="1:137" ht="19.95" customHeight="1" x14ac:dyDescent="0.3">
      <c r="A96" s="81">
        <v>150000533</v>
      </c>
      <c r="B96" s="82" t="s">
        <v>198</v>
      </c>
      <c r="C96" s="114" t="s">
        <v>199</v>
      </c>
      <c r="D96" s="114" t="s">
        <v>199</v>
      </c>
      <c r="E96" s="84">
        <f t="shared" si="54"/>
        <v>11379.7</v>
      </c>
      <c r="F96" s="597">
        <f>'[8]побудинковий звіт'!F96</f>
        <v>11379.7</v>
      </c>
      <c r="G96" s="104">
        <f>'[8]побудинковий звіт'!G96</f>
        <v>1296.7</v>
      </c>
      <c r="H96" s="598">
        <f>'[8]побудинковий звіт'!H96</f>
        <v>0</v>
      </c>
      <c r="I96" s="595">
        <f>'звіт 03.19-03.24'!H96+'[9]побудинковий звіт'!I96+'[8]побудинковий звіт'!I96</f>
        <v>213402.57792635594</v>
      </c>
      <c r="J96" s="595">
        <f>'звіт 03.19-03.24'!I96+'[9]побудинковий звіт'!J96+'[8]побудинковий звіт'!J96</f>
        <v>194415.73565869624</v>
      </c>
      <c r="K96" s="116">
        <f t="shared" si="55"/>
        <v>-18986.842267659697</v>
      </c>
      <c r="L96" s="595">
        <f>'звіт 03.19-03.24'!K96+'[9]побудинковий звіт'!L96+'[8]побудинковий звіт'!L96</f>
        <v>37291.983916547368</v>
      </c>
      <c r="M96" s="595">
        <f>'звіт 03.19-03.24'!L96+'[9]побудинковий звіт'!M96+'[8]побудинковий звіт'!M96</f>
        <v>33299.320614347802</v>
      </c>
      <c r="N96" s="116">
        <f t="shared" si="56"/>
        <v>-3992.6633021995658</v>
      </c>
      <c r="O96" s="595">
        <f>'звіт 03.19-03.24'!N96+'[9]побудинковий звіт'!O96+'[8]побудинковий звіт'!O96</f>
        <v>118433.58385098114</v>
      </c>
      <c r="P96" s="595">
        <f>'звіт 03.19-03.24'!O96+'[9]побудинковий звіт'!P96+'[8]побудинковий звіт'!P96</f>
        <v>114766.93797617342</v>
      </c>
      <c r="Q96" s="116">
        <f t="shared" si="57"/>
        <v>-3666.6458748077275</v>
      </c>
      <c r="R96" s="595">
        <f>'звіт 03.19-03.24'!Q96+'[9]побудинковий звіт'!R96+'[8]побудинковий звіт'!R96</f>
        <v>25663.957569482751</v>
      </c>
      <c r="S96" s="595">
        <f>'звіт 03.19-03.24'!R96+'[9]побудинковий звіт'!S96+'[8]побудинковий звіт'!S96</f>
        <v>24867.22983605746</v>
      </c>
      <c r="T96" s="116">
        <f t="shared" si="58"/>
        <v>-796.72773342529035</v>
      </c>
      <c r="U96" s="595">
        <f>'звіт 03.19-03.24'!T96+'[9]побудинковий звіт'!U96+'[8]побудинковий звіт'!U96</f>
        <v>31685.530399354408</v>
      </c>
      <c r="V96" s="595">
        <f>'звіт 03.19-03.24'!U96+'[9]побудинковий звіт'!V96+'[8]побудинковий звіт'!V96</f>
        <v>19869.124333298245</v>
      </c>
      <c r="W96" s="116">
        <f t="shared" si="59"/>
        <v>-11816.406066056163</v>
      </c>
      <c r="X96" s="595">
        <f>'звіт 03.19-03.24'!W96+'[9]побудинковий звіт'!X96+'[8]побудинковий звіт'!X96</f>
        <v>162977.00340537602</v>
      </c>
      <c r="Y96" s="595">
        <f>'звіт 03.19-03.24'!X96+'[9]побудинковий звіт'!Y96+'[8]побудинковий звіт'!Y96</f>
        <v>130499.77512959379</v>
      </c>
      <c r="Z96" s="116">
        <f t="shared" si="60"/>
        <v>-32477.228275782225</v>
      </c>
      <c r="AA96" s="595">
        <f>'звіт 03.19-03.24'!Z96+'[9]побудинковий звіт'!AA96+'[8]побудинковий звіт'!AA96</f>
        <v>12289.266000000001</v>
      </c>
      <c r="AB96" s="595">
        <f>'звіт 03.19-03.24'!AA96+'[9]побудинковий звіт'!AB96+'[8]побудинковий звіт'!AB96</f>
        <v>0</v>
      </c>
      <c r="AC96" s="116">
        <f t="shared" si="61"/>
        <v>-12289.266000000001</v>
      </c>
      <c r="AD96" s="595">
        <f>'звіт 03.19-03.24'!AC96+'[9]побудинковий звіт'!AD96+'[8]побудинковий звіт'!AD96</f>
        <v>341384.46759725903</v>
      </c>
      <c r="AE96" s="595">
        <f>'звіт 03.19-03.24'!AD96+'[9]побудинковий звіт'!AE96+'[8]побудинковий звіт'!AE96</f>
        <v>373528.91665581637</v>
      </c>
      <c r="AF96" s="117">
        <f t="shared" si="62"/>
        <v>32144.449058557337</v>
      </c>
      <c r="AG96" s="91">
        <f t="shared" si="63"/>
        <v>943128.37066535652</v>
      </c>
      <c r="AH96" s="92">
        <f t="shared" si="63"/>
        <v>891247.04020398331</v>
      </c>
      <c r="AI96" s="116">
        <f t="shared" si="64"/>
        <v>-51881.330461373203</v>
      </c>
      <c r="AJ96" s="595">
        <f>'звіт 03.19-03.24'!AI96+'[9]побудинковий звіт'!AJ96+'[8]побудинковий звіт'!AJ96</f>
        <v>737607.76832536398</v>
      </c>
      <c r="AK96" s="595">
        <f>'звіт 03.19-03.24'!AJ96+'[9]побудинковий звіт'!AK96+'[8]побудинковий звіт'!AK96</f>
        <v>725287.25455782167</v>
      </c>
      <c r="AL96" s="116">
        <f t="shared" si="65"/>
        <v>-12320.513767542318</v>
      </c>
      <c r="AM96" s="595">
        <f>'звіт 03.19-03.24'!AL96+'[9]побудинковий звіт'!AM96+'[8]побудинковий звіт'!AM96</f>
        <v>7980.0489818211154</v>
      </c>
      <c r="AN96" s="595">
        <f>'звіт 03.19-03.24'!AM96+'[9]побудинковий звіт'!AN96+'[8]побудинковий звіт'!AN96</f>
        <v>4384.5733852331932</v>
      </c>
      <c r="AO96" s="116">
        <f t="shared" si="66"/>
        <v>-3595.4755965879222</v>
      </c>
      <c r="AP96" s="595">
        <f>'звіт 03.19-03.24'!AO96+'[9]побудинковий звіт'!AP96+'[8]побудинковий звіт'!AP96</f>
        <v>56425.662922992684</v>
      </c>
      <c r="AQ96" s="595">
        <f>'звіт 03.19-03.24'!AP96+'[9]побудинковий звіт'!AQ96+'[8]побудинковий звіт'!AQ96</f>
        <v>61170.280090226137</v>
      </c>
      <c r="AR96" s="116">
        <f t="shared" si="67"/>
        <v>4744.6171672334531</v>
      </c>
      <c r="AS96" s="595">
        <f>'звіт 03.19-03.24'!AR96+'[9]побудинковий звіт'!AS96+'[8]побудинковий звіт'!AS96</f>
        <v>1161617.8321044608</v>
      </c>
      <c r="AT96" s="595">
        <f>'звіт 03.19-03.24'!AS96+'[9]побудинковий звіт'!AT96+'[8]побудинковий звіт'!AT96</f>
        <v>1070154.9367131959</v>
      </c>
      <c r="AU96" s="118">
        <f t="shared" si="68"/>
        <v>-91462.89539126493</v>
      </c>
      <c r="AV96" s="595">
        <f>'звіт 03.19-03.24'!AU96+'[9]побудинковий звіт'!AV96+'[8]побудинковий звіт'!AV96</f>
        <v>32718.574772002983</v>
      </c>
      <c r="AW96" s="595">
        <f>'звіт 03.19-03.24'!AV96+'[9]побудинковий звіт'!AW96+'[8]побудинковий звіт'!AW96</f>
        <v>8407.2737279996509</v>
      </c>
      <c r="AX96" s="94">
        <f t="shared" si="69"/>
        <v>-24311.301044003332</v>
      </c>
      <c r="AY96" s="595">
        <f>'звіт 03.19-03.24'!AX96+'[9]побудинковий звіт'!AY96+'[8]побудинковий звіт'!AY96</f>
        <v>38612.8534123668</v>
      </c>
      <c r="AZ96" s="595">
        <f>'звіт 03.19-03.24'!AY96+'[9]побудинковий звіт'!AZ96+'[8]побудинковий звіт'!AZ96</f>
        <v>21191.998937201657</v>
      </c>
      <c r="BA96" s="117">
        <f t="shared" si="70"/>
        <v>-17420.854475165143</v>
      </c>
      <c r="BB96" s="595">
        <f>'звіт 03.19-03.24'!BA96+'[9]побудинковий звіт'!BB96+'[8]побудинковий звіт'!BB96</f>
        <v>12884.011025393354</v>
      </c>
      <c r="BC96" s="595">
        <f>'звіт 03.19-03.24'!BB96+'[9]побудинковий звіт'!BC96+'[8]побудинковий звіт'!BC96</f>
        <v>4352.6890560144802</v>
      </c>
      <c r="BD96" s="94">
        <f t="shared" si="71"/>
        <v>-8531.3219693788742</v>
      </c>
      <c r="BE96" s="595">
        <f>'звіт 03.19-03.24'!BD96+'[9]побудинковий звіт'!BE96+'[8]побудинковий звіт'!BE96</f>
        <v>35850.586914314576</v>
      </c>
      <c r="BF96" s="595">
        <f>'звіт 03.19-03.24'!BE96+'[9]побудинковий звіт'!BF96+'[8]побудинковий звіт'!BF96</f>
        <v>3476.2876682233041</v>
      </c>
      <c r="BG96" s="95">
        <f t="shared" si="72"/>
        <v>-32374.299246091272</v>
      </c>
      <c r="BH96" s="595">
        <f>'звіт 03.19-03.24'!BG96+'[9]побудинковий звіт'!BH96+'[8]побудинковий звіт'!BH96</f>
        <v>48006.850180588255</v>
      </c>
      <c r="BI96" s="595">
        <f>'звіт 03.19-03.24'!BH96+'[9]побудинковий звіт'!BI96+'[8]побудинковий звіт'!BI96</f>
        <v>1653.6453268944231</v>
      </c>
      <c r="BJ96" s="94">
        <f t="shared" si="73"/>
        <v>-46353.204853693831</v>
      </c>
      <c r="BK96" s="595">
        <f>'звіт 03.19-03.24'!BJ96+'[9]побудинковий звіт'!BK96+'[8]побудинковий звіт'!BK96</f>
        <v>44265.525118056459</v>
      </c>
      <c r="BL96" s="595">
        <f>'звіт 03.19-03.24'!BK96+'[9]побудинковий звіт'!BL96+'[8]побудинковий звіт'!BL96</f>
        <v>26310.885130277689</v>
      </c>
      <c r="BM96" s="95">
        <f t="shared" si="74"/>
        <v>-17954.63998777877</v>
      </c>
      <c r="BN96" s="595">
        <f>'звіт 03.19-03.24'!BM96+'[9]побудинковий звіт'!BN96+'[8]побудинковий звіт'!BN96</f>
        <v>7263.0086882683117</v>
      </c>
      <c r="BO96" s="595">
        <f>'звіт 03.19-03.24'!BN96+'[9]побудинковий звіт'!BO96+'[8]побудинковий звіт'!BO96</f>
        <v>23204.609039609684</v>
      </c>
      <c r="BP96" s="94">
        <f t="shared" si="75"/>
        <v>15941.600351341373</v>
      </c>
      <c r="BQ96" s="91">
        <f t="shared" si="76"/>
        <v>219601.41011099072</v>
      </c>
      <c r="BR96" s="96">
        <f t="shared" si="76"/>
        <v>88597.388886220899</v>
      </c>
      <c r="BS96" s="94">
        <f t="shared" si="77"/>
        <v>-131004.02122476982</v>
      </c>
      <c r="BT96" s="595">
        <f>'звіт 03.19-03.24'!BS96+'[9]побудинковий звіт'!BT96+'[8]побудинковий звіт'!BT96</f>
        <v>1241128.6066683847</v>
      </c>
      <c r="BU96" s="595">
        <f>'звіт 03.19-03.24'!BT96+'[9]побудинковий звіт'!BU96+'[8]побудинковий звіт'!BU96</f>
        <v>1337667.6295693265</v>
      </c>
      <c r="BV96" s="116">
        <f t="shared" si="78"/>
        <v>96539.022900941782</v>
      </c>
      <c r="BW96" s="595">
        <f>'звіт 03.19-03.24'!BV96+'[9]побудинковий звіт'!BW96+'[8]побудинковий звіт'!BW96</f>
        <v>677123.6534839872</v>
      </c>
      <c r="BX96" s="595">
        <f>'звіт 03.19-03.24'!BW96+'[9]побудинковий звіт'!BX96+'[8]побудинковий звіт'!BX96</f>
        <v>749580.54058990104</v>
      </c>
      <c r="BY96" s="116">
        <f t="shared" si="79"/>
        <v>72456.887105913833</v>
      </c>
      <c r="BZ96" s="595">
        <f>'звіт 03.19-03.24'!BY96+'[9]побудинковий звіт'!BZ96+'[8]побудинковий звіт'!BZ96</f>
        <v>171040.00026531002</v>
      </c>
      <c r="CA96" s="595">
        <f>'звіт 03.19-03.24'!BZ96+'[9]побудинковий звіт'!CA96+'[8]побудинковий звіт'!CA96</f>
        <v>236217.04974562285</v>
      </c>
      <c r="CB96" s="116">
        <f t="shared" si="80"/>
        <v>65177.049480312824</v>
      </c>
      <c r="CC96" s="595">
        <f>'звіт 03.19-03.24'!CB96+'[9]побудинковий звіт'!CC96+'[8]побудинковий звіт'!CC96</f>
        <v>21155.660541135032</v>
      </c>
      <c r="CD96" s="595">
        <f>'звіт 03.19-03.24'!CC96+'[9]побудинковий звіт'!CD96+'[8]побудинковий звіт'!CD96</f>
        <v>21477.397700879832</v>
      </c>
      <c r="CE96" s="116">
        <f t="shared" si="81"/>
        <v>321.73715974480001</v>
      </c>
      <c r="CF96" s="595">
        <f>'звіт 03.19-03.24'!CE96+'[9]побудинковий звіт'!CF96+'[8]побудинковий звіт'!CF96</f>
        <v>2594.9444161463616</v>
      </c>
      <c r="CG96" s="595">
        <f>'звіт 03.19-03.24'!CF96+'[9]побудинковий звіт'!CG96+'[8]побудинковий звіт'!CG96</f>
        <v>1454.8519245418092</v>
      </c>
      <c r="CH96" s="116">
        <f t="shared" si="82"/>
        <v>-1140.0924916045524</v>
      </c>
      <c r="CI96" s="595">
        <f>'звіт 03.19-03.24'!CH96+'[9]побудинковий звіт'!CI96+'[8]побудинковий звіт'!CI96</f>
        <v>243446.62687385708</v>
      </c>
      <c r="CJ96" s="595">
        <f>'звіт 03.19-03.24'!CI96+'[9]побудинковий звіт'!CJ96+'[8]побудинковий звіт'!CJ96</f>
        <v>218051.1241922089</v>
      </c>
      <c r="CK96" s="116">
        <f t="shared" si="83"/>
        <v>-25395.502681648184</v>
      </c>
      <c r="CL96" s="595">
        <f>'звіт 03.19-03.24'!CK96+'[9]побудинковий звіт'!CL96+'[8]побудинковий звіт'!CL96</f>
        <v>190785.295514153</v>
      </c>
      <c r="CM96" s="595">
        <f>'звіт 03.19-03.24'!CL96+'[9]побудинковий звіт'!CM96+'[8]побудинковий звіт'!CM96</f>
        <v>208291.32592043627</v>
      </c>
      <c r="CN96" s="116">
        <f t="shared" si="84"/>
        <v>17506.030406283273</v>
      </c>
      <c r="CO96" s="88">
        <f t="shared" si="85"/>
        <v>434231.92238801008</v>
      </c>
      <c r="CP96" s="96">
        <f t="shared" si="85"/>
        <v>426342.45011264517</v>
      </c>
      <c r="CQ96" s="116">
        <f t="shared" si="86"/>
        <v>-7889.4722753649112</v>
      </c>
      <c r="CR96" s="119">
        <f t="shared" si="97"/>
        <v>5673635.8808739586</v>
      </c>
      <c r="CS96" s="96">
        <f t="shared" si="97"/>
        <v>5613581.3934795978</v>
      </c>
      <c r="CT96" s="116">
        <f t="shared" si="87"/>
        <v>-60054.487394360825</v>
      </c>
      <c r="CU96" s="91">
        <f t="shared" si="88"/>
        <v>6808363.0570487501</v>
      </c>
      <c r="CV96" s="98">
        <f t="shared" si="88"/>
        <v>6736297.6721755173</v>
      </c>
      <c r="CW96" s="117">
        <f t="shared" si="89"/>
        <v>-72065.384873232804</v>
      </c>
      <c r="CX96" s="595">
        <f>'звіт 03.19-03.24'!CW96+'[9]побудинковий звіт'!CX96+'[8]побудинковий звіт'!CX96</f>
        <v>243228.51043750983</v>
      </c>
      <c r="CY96" s="595">
        <f>'звіт 03.19-03.24'!CX96+'[9]побудинковий звіт'!CY96+'[8]побудинковий звіт'!CY96</f>
        <v>315293.89531074313</v>
      </c>
      <c r="CZ96" s="116">
        <f t="shared" si="90"/>
        <v>72065.384873233299</v>
      </c>
      <c r="DA96" s="99">
        <f>'[8]побудинковий звіт'!DA96</f>
        <v>-72065.384873232309</v>
      </c>
      <c r="DB96" s="8">
        <v>1</v>
      </c>
      <c r="DC96" s="365">
        <f>'[8]побудинковий звіт'!DC96</f>
        <v>355236.3</v>
      </c>
      <c r="DD96" s="365">
        <f>'[8]побудинковий звіт'!DD96</f>
        <v>0</v>
      </c>
      <c r="DE96" s="365">
        <f>'[8]побудинковий звіт'!DE96</f>
        <v>235461.37</v>
      </c>
      <c r="DF96" s="365">
        <f>'[8]побудинковий звіт'!DF96</f>
        <v>0</v>
      </c>
      <c r="DG96" s="101">
        <v>90189.119465993717</v>
      </c>
      <c r="DH96" s="296">
        <v>9</v>
      </c>
      <c r="DI96" s="103">
        <f>'[8]побудинковий звіт'!DK96</f>
        <v>8.2638735265985552</v>
      </c>
      <c r="DJ96" s="103">
        <f>'[8]побудинковий звіт'!DL96</f>
        <v>10.809109147876208</v>
      </c>
      <c r="DK96" s="103">
        <f>'[8]побудинковий звіт'!DM96</f>
        <v>6.9735308310544442</v>
      </c>
      <c r="DL96" s="104">
        <f>DI96*G96+(F96-G96)*DJ96</f>
        <v>119704.01233997615</v>
      </c>
      <c r="DM96" s="104">
        <f>DK96*H96</f>
        <v>0</v>
      </c>
      <c r="DN96" s="105">
        <f t="shared" si="91"/>
        <v>119704.01233997615</v>
      </c>
      <c r="DO96" s="2"/>
      <c r="DP96" s="104">
        <f>'[10]побудинковий звіт'!DR96</f>
        <v>119748.99</v>
      </c>
      <c r="DQ96" s="104">
        <f>'[10]побудинковий звіт'!DS96</f>
        <v>0</v>
      </c>
      <c r="DR96" s="104">
        <f t="shared" si="92"/>
        <v>119748.99</v>
      </c>
      <c r="DS96" s="106"/>
      <c r="DT96" s="104"/>
      <c r="DU96" s="479">
        <f>'звіт 03.19-03.24'!DV96+'[9]побудинковий звіт'!DW96+'[8]побудинковий звіт'!DW96</f>
        <v>7457.4800000000014</v>
      </c>
      <c r="DV96" s="2">
        <f>'[9]побудинковий звіт'!DX96+'[8]побудинковий звіт'!DX96</f>
        <v>0</v>
      </c>
      <c r="DW96" s="77">
        <f t="shared" si="93"/>
        <v>1657463.0906585418</v>
      </c>
      <c r="DX96" s="77">
        <f t="shared" si="94"/>
        <v>1390502.7907193003</v>
      </c>
      <c r="DY96" s="427">
        <f t="shared" si="95"/>
        <v>235461.37</v>
      </c>
      <c r="DZ96" s="161">
        <f>'[10]побудинковий звіт'!DY96</f>
        <v>26152.590288557974</v>
      </c>
      <c r="EB96" s="110">
        <v>42030</v>
      </c>
      <c r="EC96" s="111">
        <f t="shared" si="96"/>
        <v>132219.11946599372</v>
      </c>
      <c r="EE96" s="112">
        <v>88239.159654294868</v>
      </c>
      <c r="EG96" s="99">
        <v>-21303.780378155847</v>
      </c>
    </row>
    <row r="97" spans="1:137" ht="19.95" customHeight="1" x14ac:dyDescent="0.3">
      <c r="A97" s="81">
        <v>150000534</v>
      </c>
      <c r="B97" s="82" t="s">
        <v>200</v>
      </c>
      <c r="C97" s="114" t="s">
        <v>201</v>
      </c>
      <c r="D97" s="114" t="s">
        <v>201</v>
      </c>
      <c r="E97" s="84">
        <f t="shared" si="54"/>
        <v>2481.34</v>
      </c>
      <c r="F97" s="597">
        <f>'[8]побудинковий звіт'!F97</f>
        <v>2481.34</v>
      </c>
      <c r="G97" s="104">
        <f>'[8]побудинковий звіт'!G97</f>
        <v>0</v>
      </c>
      <c r="H97" s="598">
        <f>'[8]побудинковий звіт'!H97</f>
        <v>0</v>
      </c>
      <c r="I97" s="595">
        <f>'звіт 03.19-03.24'!H97+'[9]побудинковий звіт'!I97+'[8]побудинковий звіт'!I97</f>
        <v>55988.159345109831</v>
      </c>
      <c r="J97" s="595">
        <f>'звіт 03.19-03.24'!I97+'[9]побудинковий звіт'!J97+'[8]побудинковий звіт'!J97</f>
        <v>50658.09738142378</v>
      </c>
      <c r="K97" s="116">
        <f t="shared" si="55"/>
        <v>-5330.0619636860501</v>
      </c>
      <c r="L97" s="595">
        <f>'звіт 03.19-03.24'!K97+'[9]побудинковий звіт'!L97+'[8]побудинковий звіт'!L97</f>
        <v>12450.053319701119</v>
      </c>
      <c r="M97" s="595">
        <f>'звіт 03.19-03.24'!L97+'[9]побудинковий звіт'!M97+'[8]побудинковий звіт'!M97</f>
        <v>11303.926061360666</v>
      </c>
      <c r="N97" s="116">
        <f t="shared" si="56"/>
        <v>-1146.1272583404534</v>
      </c>
      <c r="O97" s="595">
        <f>'звіт 03.19-03.24'!N97+'[9]побудинковий звіт'!O97+'[8]побудинковий звіт'!O97</f>
        <v>26326.441813576908</v>
      </c>
      <c r="P97" s="595">
        <f>'звіт 03.19-03.24'!O97+'[9]побудинковий звіт'!P97+'[8]побудинковий звіт'!P97</f>
        <v>25510.834739606045</v>
      </c>
      <c r="Q97" s="116">
        <f t="shared" si="57"/>
        <v>-815.60707397086298</v>
      </c>
      <c r="R97" s="595">
        <f>'звіт 03.19-03.24'!Q97+'[9]побудинковий звіт'!R97+'[8]побудинковий звіт'!R97</f>
        <v>5623.7228613877232</v>
      </c>
      <c r="S97" s="595">
        <f>'звіт 03.19-03.24'!R97+'[9]побудинковий звіт'!S97+'[8]побудинковий звіт'!S97</f>
        <v>5451.1992116948031</v>
      </c>
      <c r="T97" s="116">
        <f t="shared" si="58"/>
        <v>-172.52364969292012</v>
      </c>
      <c r="U97" s="595">
        <f>'звіт 03.19-03.24'!T97+'[9]побудинковий звіт'!U97+'[8]побудинковий звіт'!U97</f>
        <v>3521.332744155311</v>
      </c>
      <c r="V97" s="595">
        <f>'звіт 03.19-03.24'!U97+'[9]побудинковий звіт'!V97+'[8]побудинковий звіт'!V97</f>
        <v>2298.8846149431665</v>
      </c>
      <c r="W97" s="116">
        <f t="shared" si="59"/>
        <v>-1222.4481292121445</v>
      </c>
      <c r="X97" s="595">
        <f>'звіт 03.19-03.24'!W97+'[9]побудинковий звіт'!X97+'[8]побудинковий звіт'!X97</f>
        <v>35088.106466626996</v>
      </c>
      <c r="Y97" s="595">
        <f>'звіт 03.19-03.24'!X97+'[9]побудинковий звіт'!Y97+'[8]побудинковий звіт'!Y97</f>
        <v>30315.108978887733</v>
      </c>
      <c r="Z97" s="116">
        <f t="shared" si="60"/>
        <v>-4772.9974877392633</v>
      </c>
      <c r="AA97" s="595">
        <f>'звіт 03.19-03.24'!Z97+'[9]побудинковий звіт'!AA97+'[8]побудинковий звіт'!AA97</f>
        <v>2679.9983999999995</v>
      </c>
      <c r="AB97" s="595">
        <f>'звіт 03.19-03.24'!AA97+'[9]побудинковий звіт'!AB97+'[8]побудинковий звіт'!AB97</f>
        <v>0</v>
      </c>
      <c r="AC97" s="116">
        <f t="shared" si="61"/>
        <v>-2679.9983999999995</v>
      </c>
      <c r="AD97" s="595">
        <f>'звіт 03.19-03.24'!AC97+'[9]побудинковий звіт'!AD97+'[8]побудинковий звіт'!AD97</f>
        <v>74449.11241960703</v>
      </c>
      <c r="AE97" s="595">
        <f>'звіт 03.19-03.24'!AD97+'[9]побудинковий звіт'!AE97+'[8]побудинковий звіт'!AE97</f>
        <v>81461.03364980295</v>
      </c>
      <c r="AF97" s="117">
        <f t="shared" si="62"/>
        <v>7011.9212301959196</v>
      </c>
      <c r="AG97" s="91">
        <f t="shared" si="63"/>
        <v>216126.92737016495</v>
      </c>
      <c r="AH97" s="92">
        <f t="shared" si="63"/>
        <v>206999.08463771915</v>
      </c>
      <c r="AI97" s="116">
        <f t="shared" si="64"/>
        <v>-9127.8427324458025</v>
      </c>
      <c r="AJ97" s="595">
        <f>'звіт 03.19-03.24'!AI97+'[9]побудинковий звіт'!AJ97+'[8]побудинковий звіт'!AJ97</f>
        <v>0</v>
      </c>
      <c r="AK97" s="595">
        <f>'звіт 03.19-03.24'!AJ97+'[9]побудинковий звіт'!AK97+'[8]побудинковий звіт'!AK97</f>
        <v>0</v>
      </c>
      <c r="AL97" s="116">
        <f t="shared" si="65"/>
        <v>0</v>
      </c>
      <c r="AM97" s="595">
        <f>'звіт 03.19-03.24'!AL97+'[9]побудинковий звіт'!AM97+'[8]побудинковий звіт'!AM97</f>
        <v>0</v>
      </c>
      <c r="AN97" s="595">
        <f>'звіт 03.19-03.24'!AM97+'[9]побудинковий звіт'!AN97+'[8]побудинковий звіт'!AN97</f>
        <v>0</v>
      </c>
      <c r="AO97" s="116">
        <f t="shared" si="66"/>
        <v>0</v>
      </c>
      <c r="AP97" s="595">
        <f>'звіт 03.19-03.24'!AO97+'[9]побудинковий звіт'!AP97+'[8]побудинковий звіт'!AP97</f>
        <v>14119.289700752084</v>
      </c>
      <c r="AQ97" s="595">
        <f>'звіт 03.19-03.24'!AP97+'[9]побудинковий звіт'!AQ97+'[8]побудинковий звіт'!AQ97</f>
        <v>10840.056280528974</v>
      </c>
      <c r="AR97" s="116">
        <f t="shared" si="67"/>
        <v>-3279.2334202231104</v>
      </c>
      <c r="AS97" s="595">
        <f>'звіт 03.19-03.24'!AR97+'[9]побудинковий звіт'!AS97+'[8]побудинковий звіт'!AS97</f>
        <v>265497.54937755875</v>
      </c>
      <c r="AT97" s="595">
        <f>'звіт 03.19-03.24'!AS97+'[9]побудинковий звіт'!AT97+'[8]побудинковий звіт'!AT97</f>
        <v>286723.75976916001</v>
      </c>
      <c r="AU97" s="118">
        <f t="shared" si="68"/>
        <v>21226.210391601257</v>
      </c>
      <c r="AV97" s="595">
        <f>'звіт 03.19-03.24'!AU97+'[9]побудинковий звіт'!AV97+'[8]побудинковий звіт'!AV97</f>
        <v>15203.73929208679</v>
      </c>
      <c r="AW97" s="595">
        <f>'звіт 03.19-03.24'!AV97+'[9]побудинковий звіт'!AW97+'[8]побудинковий звіт'!AW97</f>
        <v>7221.569751254503</v>
      </c>
      <c r="AX97" s="94">
        <f t="shared" si="69"/>
        <v>-7982.1695408322867</v>
      </c>
      <c r="AY97" s="595">
        <f>'звіт 03.19-03.24'!AX97+'[9]побудинковий звіт'!AY97+'[8]побудинковий звіт'!AY97</f>
        <v>19199.755663876636</v>
      </c>
      <c r="AZ97" s="595">
        <f>'звіт 03.19-03.24'!AY97+'[9]побудинковий звіт'!AZ97+'[8]побудинковий звіт'!AZ97</f>
        <v>10739.922355281262</v>
      </c>
      <c r="BA97" s="117">
        <f t="shared" si="70"/>
        <v>-8459.8333085953745</v>
      </c>
      <c r="BB97" s="595">
        <f>'звіт 03.19-03.24'!BA97+'[9]побудинковий звіт'!BB97+'[8]побудинковий звіт'!BB97</f>
        <v>8821.6647133818296</v>
      </c>
      <c r="BC97" s="595">
        <f>'звіт 03.19-03.24'!BB97+'[9]побудинковий звіт'!BC97+'[8]побудинковий звіт'!BC97</f>
        <v>0</v>
      </c>
      <c r="BD97" s="94">
        <f t="shared" si="71"/>
        <v>-8821.6647133818296</v>
      </c>
      <c r="BE97" s="595">
        <f>'звіт 03.19-03.24'!BD97+'[9]побудинковий звіт'!BE97+'[8]побудинковий звіт'!BE97</f>
        <v>9930.7331201352081</v>
      </c>
      <c r="BF97" s="595">
        <f>'звіт 03.19-03.24'!BE97+'[9]побудинковий звіт'!BF97+'[8]побудинковий звіт'!BF97</f>
        <v>0</v>
      </c>
      <c r="BG97" s="95">
        <f t="shared" si="72"/>
        <v>-9930.7331201352081</v>
      </c>
      <c r="BH97" s="595">
        <f>'звіт 03.19-03.24'!BG97+'[9]побудинковий звіт'!BH97+'[8]побудинковий звіт'!BH97</f>
        <v>6189.9077721580634</v>
      </c>
      <c r="BI97" s="595">
        <f>'звіт 03.19-03.24'!BH97+'[9]побудинковий звіт'!BI97+'[8]побудинковий звіт'!BI97</f>
        <v>5498</v>
      </c>
      <c r="BJ97" s="94">
        <f t="shared" si="73"/>
        <v>-691.90777215806338</v>
      </c>
      <c r="BK97" s="595">
        <f>'звіт 03.19-03.24'!BJ97+'[9]побудинковий звіт'!BK97+'[8]побудинковий звіт'!BK97</f>
        <v>11323.113411432398</v>
      </c>
      <c r="BL97" s="595">
        <f>'звіт 03.19-03.24'!BK97+'[9]побудинковий звіт'!BL97+'[8]побудинковий звіт'!BL97</f>
        <v>11187.80023127021</v>
      </c>
      <c r="BM97" s="95">
        <f t="shared" si="74"/>
        <v>-135.31318016218756</v>
      </c>
      <c r="BN97" s="595">
        <f>'звіт 03.19-03.24'!BM97+'[9]побудинковий звіт'!BN97+'[8]побудинковий звіт'!BN97</f>
        <v>4495.9709804340173</v>
      </c>
      <c r="BO97" s="595">
        <f>'звіт 03.19-03.24'!BN97+'[9]побудинковий звіт'!BO97+'[8]побудинковий звіт'!BO97</f>
        <v>3815</v>
      </c>
      <c r="BP97" s="94">
        <f t="shared" si="75"/>
        <v>-680.97098043401729</v>
      </c>
      <c r="BQ97" s="91">
        <f t="shared" si="76"/>
        <v>75164.884953504952</v>
      </c>
      <c r="BR97" s="96">
        <f t="shared" si="76"/>
        <v>38462.292337805971</v>
      </c>
      <c r="BS97" s="94">
        <f t="shared" si="77"/>
        <v>-36702.592615698981</v>
      </c>
      <c r="BT97" s="595">
        <f>'звіт 03.19-03.24'!BS97+'[9]побудинковий звіт'!BT97+'[8]побудинковий звіт'!BT97</f>
        <v>286821.85779923468</v>
      </c>
      <c r="BU97" s="595">
        <f>'звіт 03.19-03.24'!BT97+'[9]побудинковий звіт'!BU97+'[8]побудинковий звіт'!BU97</f>
        <v>323011.41693099524</v>
      </c>
      <c r="BV97" s="116">
        <f t="shared" si="78"/>
        <v>36189.559131760558</v>
      </c>
      <c r="BW97" s="595">
        <f>'звіт 03.19-03.24'!BV97+'[9]побудинковий звіт'!BW97+'[8]побудинковий звіт'!BW97</f>
        <v>133678.63802910253</v>
      </c>
      <c r="BX97" s="595">
        <f>'звіт 03.19-03.24'!BW97+'[9]побудинковий звіт'!BX97+'[8]побудинковий звіт'!BX97</f>
        <v>149767.20569665782</v>
      </c>
      <c r="BY97" s="116">
        <f t="shared" si="79"/>
        <v>16088.567667555297</v>
      </c>
      <c r="BZ97" s="595">
        <f>'звіт 03.19-03.24'!BY97+'[9]побудинковий звіт'!BZ97+'[8]побудинковий звіт'!BZ97</f>
        <v>34897.338952259153</v>
      </c>
      <c r="CA97" s="595">
        <f>'звіт 03.19-03.24'!BZ97+'[9]побудинковий звіт'!CA97+'[8]побудинковий звіт'!CA97</f>
        <v>57091.112431654547</v>
      </c>
      <c r="CB97" s="116">
        <f t="shared" si="80"/>
        <v>22193.773479395393</v>
      </c>
      <c r="CC97" s="595">
        <f>'звіт 03.19-03.24'!CB97+'[9]побудинковий звіт'!CC97+'[8]побудинковий звіт'!CC97</f>
        <v>10631.685871674903</v>
      </c>
      <c r="CD97" s="595">
        <f>'звіт 03.19-03.24'!CC97+'[9]побудинковий звіт'!CD97+'[8]побудинковий звіт'!CD97</f>
        <v>10768.595005368757</v>
      </c>
      <c r="CE97" s="116">
        <f t="shared" si="81"/>
        <v>136.90913369385453</v>
      </c>
      <c r="CF97" s="595">
        <f>'звіт 03.19-03.24'!CE97+'[9]побудинковий звіт'!CF97+'[8]побудинковий звіт'!CF97</f>
        <v>1301.0843244653661</v>
      </c>
      <c r="CG97" s="595">
        <f>'звіт 03.19-03.24'!CF97+'[9]побудинковий звіт'!CG97+'[8]побудинковий звіт'!CG97</f>
        <v>3550.8287209856298</v>
      </c>
      <c r="CH97" s="116">
        <f t="shared" si="82"/>
        <v>2249.7443965202638</v>
      </c>
      <c r="CI97" s="595">
        <f>'звіт 03.19-03.24'!CH97+'[9]побудинковий звіт'!CI97+'[8]побудинковий звіт'!CI97</f>
        <v>38224.107642146846</v>
      </c>
      <c r="CJ97" s="595">
        <f>'звіт 03.19-03.24'!CI97+'[9]побудинковий звіт'!CJ97+'[8]побудинковий звіт'!CJ97</f>
        <v>24015.21066550746</v>
      </c>
      <c r="CK97" s="116">
        <f t="shared" si="83"/>
        <v>-14208.896976639386</v>
      </c>
      <c r="CL97" s="595">
        <f>'звіт 03.19-03.24'!CK97+'[9]побудинковий звіт'!CL97+'[8]побудинковий звіт'!CL97</f>
        <v>0</v>
      </c>
      <c r="CM97" s="595">
        <f>'звіт 03.19-03.24'!CL97+'[9]побудинковий звіт'!CM97+'[8]побудинковий звіт'!CM97</f>
        <v>0</v>
      </c>
      <c r="CN97" s="116">
        <f t="shared" si="84"/>
        <v>0</v>
      </c>
      <c r="CO97" s="88">
        <f t="shared" si="85"/>
        <v>38224.107642146846</v>
      </c>
      <c r="CP97" s="96">
        <f t="shared" si="85"/>
        <v>24015.21066550746</v>
      </c>
      <c r="CQ97" s="116">
        <f t="shared" si="86"/>
        <v>-14208.896976639386</v>
      </c>
      <c r="CR97" s="119">
        <f t="shared" si="97"/>
        <v>1076463.3640208642</v>
      </c>
      <c r="CS97" s="96">
        <f t="shared" si="97"/>
        <v>1111229.5624763835</v>
      </c>
      <c r="CT97" s="116">
        <f t="shared" si="87"/>
        <v>34766.198455519276</v>
      </c>
      <c r="CU97" s="91">
        <f t="shared" si="88"/>
        <v>1291756.0368250371</v>
      </c>
      <c r="CV97" s="98">
        <f t="shared" si="88"/>
        <v>1333475.4749716602</v>
      </c>
      <c r="CW97" s="117">
        <f t="shared" si="89"/>
        <v>41719.438146623084</v>
      </c>
      <c r="CX97" s="595">
        <f>'звіт 03.19-03.24'!CW97+'[9]побудинковий звіт'!CX97+'[8]побудинковий звіт'!CX97</f>
        <v>46145.014280919859</v>
      </c>
      <c r="CY97" s="595">
        <f>'звіт 03.19-03.24'!CX97+'[9]побудинковий звіт'!CY97+'[8]побудинковий звіт'!CY97</f>
        <v>4425.5761342964506</v>
      </c>
      <c r="CZ97" s="116">
        <f t="shared" si="90"/>
        <v>-41719.438146623404</v>
      </c>
      <c r="DA97" s="99">
        <f>'[8]побудинковий звіт'!DA97</f>
        <v>41719.438146623055</v>
      </c>
      <c r="DB97" s="8">
        <v>1</v>
      </c>
      <c r="DC97" s="365">
        <f>'[8]побудинковий звіт'!DC97</f>
        <v>37313.4</v>
      </c>
      <c r="DD97" s="365">
        <f>'[8]побудинковий звіт'!DD97</f>
        <v>0</v>
      </c>
      <c r="DE97" s="365">
        <f>'[8]побудинковий звіт'!DE97</f>
        <v>14773.52</v>
      </c>
      <c r="DF97" s="365">
        <f>'[8]побудинковий звіт'!DF97</f>
        <v>0</v>
      </c>
      <c r="DG97" s="101">
        <v>3518.6642652638257</v>
      </c>
      <c r="DH97" s="296">
        <v>5</v>
      </c>
      <c r="DI97" s="103">
        <f>'[8]побудинковий звіт'!DK97</f>
        <v>9.0725242471038108</v>
      </c>
      <c r="DJ97" s="103">
        <f>'[8]побудинковий звіт'!DL97</f>
        <v>0</v>
      </c>
      <c r="DK97" s="103">
        <f>'[8]побудинковий звіт'!DM97</f>
        <v>7.8966302166911904</v>
      </c>
      <c r="DL97" s="104">
        <f>F97*DI97</f>
        <v>22512.017315308571</v>
      </c>
      <c r="DM97" s="104">
        <f>H97*DK97</f>
        <v>0</v>
      </c>
      <c r="DN97" s="105">
        <f t="shared" si="91"/>
        <v>22512.017315308571</v>
      </c>
      <c r="DO97" s="2"/>
      <c r="DP97" s="104">
        <f>'[10]побудинковий звіт'!DR97</f>
        <v>22539.88</v>
      </c>
      <c r="DQ97" s="104">
        <f>'[10]побудинковий звіт'!DS97</f>
        <v>0</v>
      </c>
      <c r="DR97" s="104">
        <f t="shared" si="92"/>
        <v>22539.88</v>
      </c>
      <c r="DS97" s="106"/>
      <c r="DT97" s="104"/>
      <c r="DU97" s="479">
        <f>'звіт 03.19-03.24'!DV97+'[9]побудинковий звіт'!DW97+'[8]побудинковий звіт'!DW97</f>
        <v>4205.4600000000009</v>
      </c>
      <c r="DV97" s="2">
        <f>'[9]побудинковий звіт'!DX97+'[8]побудинковий звіт'!DX97</f>
        <v>0</v>
      </c>
      <c r="DW97" s="77">
        <f t="shared" si="93"/>
        <v>408794.92119727645</v>
      </c>
      <c r="DX97" s="77">
        <f t="shared" si="94"/>
        <v>390223.26252835913</v>
      </c>
      <c r="DY97" s="427">
        <f t="shared" si="95"/>
        <v>14773.52</v>
      </c>
      <c r="DZ97" s="161">
        <f>'[10]побудинковий звіт'!DY97</f>
        <v>7194.0755673202939</v>
      </c>
      <c r="EB97" s="110">
        <v>-35108</v>
      </c>
      <c r="EC97" s="111">
        <f t="shared" si="96"/>
        <v>-31589.335734736174</v>
      </c>
      <c r="EE97" s="112">
        <v>-8748.278023400635</v>
      </c>
      <c r="EG97" s="99">
        <v>95625.350700235984</v>
      </c>
    </row>
    <row r="98" spans="1:137" ht="19.95" customHeight="1" x14ac:dyDescent="0.3">
      <c r="A98" s="81">
        <v>150000535</v>
      </c>
      <c r="B98" s="82" t="s">
        <v>202</v>
      </c>
      <c r="C98" s="114" t="s">
        <v>203</v>
      </c>
      <c r="D98" s="114" t="s">
        <v>203</v>
      </c>
      <c r="E98" s="84">
        <f t="shared" si="54"/>
        <v>11464.41</v>
      </c>
      <c r="F98" s="597">
        <f>'[8]побудинковий звіт'!F98</f>
        <v>11369.21</v>
      </c>
      <c r="G98" s="104">
        <f>'[8]побудинковий звіт'!G98</f>
        <v>1267.95</v>
      </c>
      <c r="H98" s="598">
        <f>'[8]побудинковий звіт'!H98</f>
        <v>95.2</v>
      </c>
      <c r="I98" s="595">
        <f>'звіт 03.19-03.24'!H98+'[9]побудинковий звіт'!I98+'[8]побудинковий звіт'!I98</f>
        <v>218153.85688080022</v>
      </c>
      <c r="J98" s="595">
        <f>'звіт 03.19-03.24'!I98+'[9]побудинковий звіт'!J98+'[8]побудинковий звіт'!J98</f>
        <v>198521.99116841995</v>
      </c>
      <c r="K98" s="116">
        <f t="shared" si="55"/>
        <v>-19631.86571238027</v>
      </c>
      <c r="L98" s="595">
        <f>'звіт 03.19-03.24'!K98+'[9]побудинковий звіт'!L98+'[8]побудинковий звіт'!L98</f>
        <v>37540.268222716353</v>
      </c>
      <c r="M98" s="595">
        <f>'звіт 03.19-03.24'!L98+'[9]побудинковий звіт'!M98+'[8]побудинковий звіт'!M98</f>
        <v>33557.1998459569</v>
      </c>
      <c r="N98" s="116">
        <f t="shared" si="56"/>
        <v>-3983.0683767594528</v>
      </c>
      <c r="O98" s="595">
        <f>'звіт 03.19-03.24'!N98+'[9]побудинковий звіт'!O98+'[8]побудинковий звіт'!O98</f>
        <v>113966.53116437301</v>
      </c>
      <c r="P98" s="595">
        <f>'звіт 03.19-03.24'!O98+'[9]побудинковий звіт'!P98+'[8]побудинковий звіт'!P98</f>
        <v>110438.59721679412</v>
      </c>
      <c r="Q98" s="116">
        <f t="shared" si="57"/>
        <v>-3527.9339475788875</v>
      </c>
      <c r="R98" s="595">
        <f>'звіт 03.19-03.24'!Q98+'[9]побудинковий звіт'!R98+'[8]побудинковий звіт'!R98</f>
        <v>25724.596408422774</v>
      </c>
      <c r="S98" s="595">
        <f>'звіт 03.19-03.24'!R98+'[9]побудинковий звіт'!S98+'[8]побудинковий звіт'!S98</f>
        <v>24926.390676176325</v>
      </c>
      <c r="T98" s="116">
        <f t="shared" si="58"/>
        <v>-798.20573224644977</v>
      </c>
      <c r="U98" s="595">
        <f>'звіт 03.19-03.24'!T98+'[9]побудинковий звіт'!U98+'[8]побудинковий звіт'!U98</f>
        <v>31685.530399354408</v>
      </c>
      <c r="V98" s="595">
        <f>'звіт 03.19-03.24'!U98+'[9]побудинковий звіт'!V98+'[8]побудинковий звіт'!V98</f>
        <v>19942.213895824727</v>
      </c>
      <c r="W98" s="116">
        <f t="shared" si="59"/>
        <v>-11743.316503529681</v>
      </c>
      <c r="X98" s="595">
        <f>'звіт 03.19-03.24'!W98+'[9]побудинковий звіт'!X98+'[8]побудинковий звіт'!X98</f>
        <v>164151.25842524067</v>
      </c>
      <c r="Y98" s="595">
        <f>'звіт 03.19-03.24'!X98+'[9]побудинковий звіт'!Y98+'[8]побудинковий звіт'!Y98</f>
        <v>140449.32892983127</v>
      </c>
      <c r="Z98" s="116">
        <f t="shared" si="60"/>
        <v>-23701.929495409393</v>
      </c>
      <c r="AA98" s="595">
        <f>'звіт 03.19-03.24'!Z98+'[9]побудинковий звіт'!AA98+'[8]побудинковий звіт'!AA98</f>
        <v>12372.156000000003</v>
      </c>
      <c r="AB98" s="595">
        <f>'звіт 03.19-03.24'!AA98+'[9]побудинковий звіт'!AB98+'[8]побудинковий звіт'!AB98</f>
        <v>0</v>
      </c>
      <c r="AC98" s="116">
        <f t="shared" si="61"/>
        <v>-12372.156000000003</v>
      </c>
      <c r="AD98" s="595">
        <f>'звіт 03.19-03.24'!AC98+'[9]побудинковий звіт'!AD98+'[8]побудинковий звіт'!AD98</f>
        <v>344025.45170635753</v>
      </c>
      <c r="AE98" s="595">
        <f>'звіт 03.19-03.24'!AD98+'[9]побудинковий звіт'!AE98+'[8]побудинковий звіт'!AE98</f>
        <v>376167.90007502551</v>
      </c>
      <c r="AF98" s="117">
        <f t="shared" si="62"/>
        <v>32142.448368667974</v>
      </c>
      <c r="AG98" s="91">
        <f t="shared" si="63"/>
        <v>947619.64920726488</v>
      </c>
      <c r="AH98" s="92">
        <f t="shared" si="63"/>
        <v>904003.6218080289</v>
      </c>
      <c r="AI98" s="116">
        <f t="shared" si="64"/>
        <v>-43616.027399235987</v>
      </c>
      <c r="AJ98" s="595">
        <f>'звіт 03.19-03.24'!AI98+'[9]побудинковий звіт'!AJ98+'[8]побудинковий звіт'!AJ98</f>
        <v>834973.7516601549</v>
      </c>
      <c r="AK98" s="595">
        <f>'звіт 03.19-03.24'!AJ98+'[9]побудинковий звіт'!AK98+'[8]побудинковий звіт'!AK98</f>
        <v>819605.25624643243</v>
      </c>
      <c r="AL98" s="116">
        <f t="shared" si="65"/>
        <v>-15368.49541372247</v>
      </c>
      <c r="AM98" s="595">
        <f>'звіт 03.19-03.24'!AL98+'[9]побудинковий звіт'!AM98+'[8]побудинковий звіт'!AM98</f>
        <v>6060.1799999999994</v>
      </c>
      <c r="AN98" s="595">
        <f>'звіт 03.19-03.24'!AM98+'[9]побудинковий звіт'!AN98+'[8]побудинковий звіт'!AN98</f>
        <v>7779.4719566735093</v>
      </c>
      <c r="AO98" s="116">
        <f t="shared" si="66"/>
        <v>1719.29195667351</v>
      </c>
      <c r="AP98" s="595">
        <f>'звіт 03.19-03.24'!AO98+'[9]побудинковий звіт'!AP98+'[8]побудинковий звіт'!AP98</f>
        <v>57073.702105271797</v>
      </c>
      <c r="AQ98" s="595">
        <f>'звіт 03.19-03.24'!AP98+'[9]побудинковий звіт'!AQ98+'[8]побудинковий звіт'!AQ98</f>
        <v>45482.766655973188</v>
      </c>
      <c r="AR98" s="116">
        <f t="shared" si="67"/>
        <v>-11590.935449298609</v>
      </c>
      <c r="AS98" s="595">
        <f>'звіт 03.19-03.24'!AR98+'[9]побудинковий звіт'!AS98+'[8]побудинковий звіт'!AS98</f>
        <v>1171634.2981498265</v>
      </c>
      <c r="AT98" s="595">
        <f>'звіт 03.19-03.24'!AS98+'[9]побудинковий звіт'!AT98+'[8]побудинковий звіт'!AT98</f>
        <v>1769474.5298110382</v>
      </c>
      <c r="AU98" s="118">
        <f t="shared" si="68"/>
        <v>597840.2316612117</v>
      </c>
      <c r="AV98" s="595">
        <f>'звіт 03.19-03.24'!AU98+'[9]побудинковий звіт'!AV98+'[8]побудинковий звіт'!AV98</f>
        <v>44544.350569401722</v>
      </c>
      <c r="AW98" s="595">
        <f>'звіт 03.19-03.24'!AV98+'[9]побудинковий звіт'!AW98+'[8]побудинковий звіт'!AW98</f>
        <v>22184.136773662474</v>
      </c>
      <c r="AX98" s="94">
        <f t="shared" si="69"/>
        <v>-22360.213795739248</v>
      </c>
      <c r="AY98" s="595">
        <f>'звіт 03.19-03.24'!AX98+'[9]побудинковий звіт'!AY98+'[8]побудинковий звіт'!AY98</f>
        <v>48070.01089641585</v>
      </c>
      <c r="AZ98" s="595">
        <f>'звіт 03.19-03.24'!AY98+'[9]побудинковий звіт'!AZ98+'[8]побудинковий звіт'!AZ98</f>
        <v>33722.07568906284</v>
      </c>
      <c r="BA98" s="117">
        <f t="shared" si="70"/>
        <v>-14347.93520735301</v>
      </c>
      <c r="BB98" s="595">
        <f>'звіт 03.19-03.24'!BA98+'[9]побудинковий звіт'!BB98+'[8]побудинковий звіт'!BB98</f>
        <v>31156.358653091811</v>
      </c>
      <c r="BC98" s="595">
        <f>'звіт 03.19-03.24'!BB98+'[9]побудинковий звіт'!BC98+'[8]побудинковий звіт'!BC98</f>
        <v>18039.134236429563</v>
      </c>
      <c r="BD98" s="94">
        <f t="shared" si="71"/>
        <v>-13117.224416662248</v>
      </c>
      <c r="BE98" s="595">
        <f>'звіт 03.19-03.24'!BD98+'[9]побудинковий звіт'!BE98+'[8]побудинковий звіт'!BE98</f>
        <v>39768.998711076732</v>
      </c>
      <c r="BF98" s="595">
        <f>'звіт 03.19-03.24'!BE98+'[9]побудинковий звіт'!BF98+'[8]побудинковий звіт'!BF98</f>
        <v>438.45034351095308</v>
      </c>
      <c r="BG98" s="95">
        <f t="shared" si="72"/>
        <v>-39330.548367565782</v>
      </c>
      <c r="BH98" s="595">
        <f>'звіт 03.19-03.24'!BG98+'[9]побудинковий звіт'!BH98+'[8]побудинковий звіт'!BH98</f>
        <v>53721.567720864659</v>
      </c>
      <c r="BI98" s="595">
        <f>'звіт 03.19-03.24'!BH98+'[9]побудинковий звіт'!BI98+'[8]побудинковий звіт'!BI98</f>
        <v>24858</v>
      </c>
      <c r="BJ98" s="94">
        <f t="shared" si="73"/>
        <v>-28863.567720864659</v>
      </c>
      <c r="BK98" s="595">
        <f>'звіт 03.19-03.24'!BJ98+'[9]побудинковий звіт'!BK98+'[8]побудинковий звіт'!BK98</f>
        <v>60494.895338969356</v>
      </c>
      <c r="BL98" s="595">
        <f>'звіт 03.19-03.24'!BK98+'[9]побудинковий звіт'!BL98+'[8]побудинковий звіт'!BL98</f>
        <v>38281.212078707962</v>
      </c>
      <c r="BM98" s="95">
        <f t="shared" si="74"/>
        <v>-22213.683260261394</v>
      </c>
      <c r="BN98" s="595">
        <f>'звіт 03.19-03.24'!BM98+'[9]побудинковий звіт'!BN98+'[8]побудинковий звіт'!BN98</f>
        <v>7706.4212718804483</v>
      </c>
      <c r="BO98" s="595">
        <f>'звіт 03.19-03.24'!BN98+'[9]побудинковий звіт'!BO98+'[8]побудинковий звіт'!BO98</f>
        <v>13118</v>
      </c>
      <c r="BP98" s="94">
        <f t="shared" si="75"/>
        <v>5411.5787281195517</v>
      </c>
      <c r="BQ98" s="91">
        <f t="shared" si="76"/>
        <v>285462.60316170059</v>
      </c>
      <c r="BR98" s="96">
        <f t="shared" si="76"/>
        <v>150641.00912137379</v>
      </c>
      <c r="BS98" s="94">
        <f t="shared" si="77"/>
        <v>-134821.5940403268</v>
      </c>
      <c r="BT98" s="595">
        <f>'звіт 03.19-03.24'!BS98+'[9]побудинковий звіт'!BT98+'[8]побудинковий звіт'!BT98</f>
        <v>1060496.6106055817</v>
      </c>
      <c r="BU98" s="595">
        <f>'звіт 03.19-03.24'!BT98+'[9]побудинковий звіт'!BU98+'[8]побудинковий звіт'!BU98</f>
        <v>914253.34472725703</v>
      </c>
      <c r="BV98" s="116">
        <f t="shared" si="78"/>
        <v>-146243.26587832463</v>
      </c>
      <c r="BW98" s="595">
        <f>'звіт 03.19-03.24'!BV98+'[9]побудинковий звіт'!BW98+'[8]побудинковий звіт'!BW98</f>
        <v>651024.43329686916</v>
      </c>
      <c r="BX98" s="595">
        <f>'звіт 03.19-03.24'!BW98+'[9]побудинковий звіт'!BX98+'[8]побудинковий звіт'!BX98</f>
        <v>584544.69622830825</v>
      </c>
      <c r="BY98" s="116">
        <f t="shared" si="79"/>
        <v>-66479.737068560906</v>
      </c>
      <c r="BZ98" s="595">
        <f>'звіт 03.19-03.24'!BY98+'[9]побудинковий звіт'!BZ98+'[8]побудинковий звіт'!BZ98</f>
        <v>209272.18727586648</v>
      </c>
      <c r="CA98" s="595">
        <f>'звіт 03.19-03.24'!BZ98+'[9]побудинковий звіт'!CA98+'[8]побудинковий звіт'!CA98</f>
        <v>192981.47597727401</v>
      </c>
      <c r="CB98" s="116">
        <f t="shared" si="80"/>
        <v>-16290.711298592476</v>
      </c>
      <c r="CC98" s="595">
        <f>'звіт 03.19-03.24'!CB98+'[9]побудинковий звіт'!CC98+'[8]побудинковий звіт'!CC98</f>
        <v>15184.619506050183</v>
      </c>
      <c r="CD98" s="595">
        <f>'звіт 03.19-03.24'!CC98+'[9]побудинковий звіт'!CD98+'[8]побудинковий звіт'!CD98</f>
        <v>15398.512865348697</v>
      </c>
      <c r="CE98" s="116">
        <f t="shared" si="81"/>
        <v>213.89335929851404</v>
      </c>
      <c r="CF98" s="595">
        <f>'звіт 03.19-03.24'!CE98+'[9]побудинковий звіт'!CF98+'[8]побудинковий звіт'!CF98</f>
        <v>1860.4807497352253</v>
      </c>
      <c r="CG98" s="595">
        <f>'звіт 03.19-03.24'!CF98+'[9]побудинковий звіт'!CG98+'[8]побудинковий звіт'!CG98</f>
        <v>3235.6158212130917</v>
      </c>
      <c r="CH98" s="116">
        <f t="shared" si="82"/>
        <v>1375.1350714778664</v>
      </c>
      <c r="CI98" s="595">
        <f>'звіт 03.19-03.24'!CH98+'[9]побудинковий звіт'!CI98+'[8]побудинковий звіт'!CI98</f>
        <v>240005.56649870862</v>
      </c>
      <c r="CJ98" s="595">
        <f>'звіт 03.19-03.24'!CI98+'[9]побудинковий звіт'!CJ98+'[8]побудинковий звіт'!CJ98</f>
        <v>188594.670021503</v>
      </c>
      <c r="CK98" s="116">
        <f t="shared" si="83"/>
        <v>-51410.896477205621</v>
      </c>
      <c r="CL98" s="595">
        <f>'звіт 03.19-03.24'!CK98+'[9]побудинковий звіт'!CL98+'[8]побудинковий звіт'!CL98</f>
        <v>153445.76976603642</v>
      </c>
      <c r="CM98" s="595">
        <f>'звіт 03.19-03.24'!CL98+'[9]побудинковий звіт'!CM98+'[8]побудинковий звіт'!CM98</f>
        <v>160154.44640545393</v>
      </c>
      <c r="CN98" s="116">
        <f t="shared" si="84"/>
        <v>6708.6766394175065</v>
      </c>
      <c r="CO98" s="88">
        <f t="shared" si="85"/>
        <v>393451.33626474504</v>
      </c>
      <c r="CP98" s="96">
        <f t="shared" si="85"/>
        <v>348749.11642695696</v>
      </c>
      <c r="CQ98" s="116">
        <f t="shared" si="86"/>
        <v>-44702.219837788085</v>
      </c>
      <c r="CR98" s="119">
        <f t="shared" si="97"/>
        <v>5634113.8519830666</v>
      </c>
      <c r="CS98" s="96">
        <f t="shared" si="97"/>
        <v>5756149.4176458782</v>
      </c>
      <c r="CT98" s="116">
        <f t="shared" si="87"/>
        <v>122035.56566281151</v>
      </c>
      <c r="CU98" s="91">
        <f t="shared" si="88"/>
        <v>6760936.6223796802</v>
      </c>
      <c r="CV98" s="98">
        <f t="shared" si="88"/>
        <v>6907379.3011750532</v>
      </c>
      <c r="CW98" s="117">
        <f t="shared" si="89"/>
        <v>146442.67879537307</v>
      </c>
      <c r="CX98" s="595">
        <f>'звіт 03.19-03.24'!CW98+'[9]побудинковий звіт'!CX98+'[8]побудинковий звіт'!CX98</f>
        <v>192281.97662324653</v>
      </c>
      <c r="CY98" s="595">
        <f>'звіт 03.19-03.24'!CX98+'[9]побудинковий звіт'!CY98+'[8]побудинковий звіт'!CY98</f>
        <v>45839.297827872113</v>
      </c>
      <c r="CZ98" s="116">
        <f t="shared" si="90"/>
        <v>-146442.67879537441</v>
      </c>
      <c r="DA98" s="99">
        <f>'[8]побудинковий звіт'!DA98</f>
        <v>146442.67879537388</v>
      </c>
      <c r="DB98" s="8">
        <v>1</v>
      </c>
      <c r="DC98" s="365">
        <f>'[8]побудинковий звіт'!DC98</f>
        <v>361130.45</v>
      </c>
      <c r="DD98" s="365">
        <f>'[8]побудинковий звіт'!DD98</f>
        <v>1979.75</v>
      </c>
      <c r="DE98" s="365">
        <f>'[8]побудинковий звіт'!DE98</f>
        <v>244606.97000000003</v>
      </c>
      <c r="DF98" s="365">
        <f>'[8]побудинковий звіт'!DF98</f>
        <v>1319.5</v>
      </c>
      <c r="DG98" s="101">
        <v>19496.407577923033</v>
      </c>
      <c r="DH98" s="296">
        <v>9</v>
      </c>
      <c r="DI98" s="103">
        <f>'[8]побудинковий звіт'!DK98</f>
        <v>8.095524921369833</v>
      </c>
      <c r="DJ98" s="103">
        <f>'[8]побудинковий звіт'!DL98</f>
        <v>10.500266014833361</v>
      </c>
      <c r="DK98" s="103">
        <f>'[8]побудинковий звіт'!DM98</f>
        <v>6.9354083660997361</v>
      </c>
      <c r="DL98" s="104">
        <f>DI98*G98+(F98-G98)*DJ98</f>
        <v>116330.63790904649</v>
      </c>
      <c r="DM98" s="104">
        <f>DK98*H98</f>
        <v>660.25087645269491</v>
      </c>
      <c r="DN98" s="105">
        <f t="shared" si="91"/>
        <v>116990.88878549919</v>
      </c>
      <c r="DO98" s="2"/>
      <c r="DP98" s="104">
        <f>'[10]побудинковий звіт'!DR98</f>
        <v>116395.91</v>
      </c>
      <c r="DQ98" s="104">
        <f>'[10]побудинковий звіт'!DS98</f>
        <v>660.25</v>
      </c>
      <c r="DR98" s="104">
        <f t="shared" si="92"/>
        <v>117056.16</v>
      </c>
      <c r="DS98" s="106"/>
      <c r="DT98" s="104"/>
      <c r="DU98" s="479">
        <f>'звіт 03.19-03.24'!DV98+'[9]побудинковий звіт'!DW98+'[8]побудинковий звіт'!DW98</f>
        <v>7815.92</v>
      </c>
      <c r="DV98" s="2">
        <f>'[9]побудинковий звіт'!DX98+'[8]побудинковий звіт'!DX98</f>
        <v>0</v>
      </c>
      <c r="DW98" s="77">
        <f t="shared" si="93"/>
        <v>1748516.2815738323</v>
      </c>
      <c r="DX98" s="77">
        <f t="shared" si="94"/>
        <v>2304138.6467188941</v>
      </c>
      <c r="DY98" s="427">
        <f t="shared" si="95"/>
        <v>245926.47000000003</v>
      </c>
      <c r="DZ98" s="161">
        <f>'[10]побудинковий звіт'!DY98</f>
        <v>30211.099898975357</v>
      </c>
      <c r="EB98" s="110">
        <v>-94785</v>
      </c>
      <c r="EC98" s="111">
        <f t="shared" si="96"/>
        <v>-75288.592422076967</v>
      </c>
      <c r="EE98" s="112">
        <v>-1925.399047979954</v>
      </c>
      <c r="EG98" s="99">
        <v>9934.5619008696085</v>
      </c>
    </row>
    <row r="99" spans="1:137" ht="19.95" customHeight="1" x14ac:dyDescent="0.3">
      <c r="A99" s="81">
        <v>150000645</v>
      </c>
      <c r="B99" s="82" t="s">
        <v>204</v>
      </c>
      <c r="C99" s="114" t="s">
        <v>205</v>
      </c>
      <c r="D99" s="114" t="s">
        <v>205</v>
      </c>
      <c r="E99" s="84">
        <f t="shared" si="54"/>
        <v>216</v>
      </c>
      <c r="F99" s="597">
        <f>'[8]побудинковий звіт'!F99</f>
        <v>216</v>
      </c>
      <c r="G99" s="104">
        <f>'[8]побудинковий звіт'!G99</f>
        <v>0</v>
      </c>
      <c r="H99" s="598">
        <f>'[8]побудинковий звіт'!H99</f>
        <v>0</v>
      </c>
      <c r="I99" s="595">
        <f>'звіт 03.19-03.24'!H99+'[9]побудинковий звіт'!I99+'[8]побудинковий звіт'!I99</f>
        <v>0</v>
      </c>
      <c r="J99" s="595">
        <f>'звіт 03.19-03.24'!I99+'[9]побудинковий звіт'!J99+'[8]побудинковий звіт'!J99</f>
        <v>0</v>
      </c>
      <c r="K99" s="116">
        <f t="shared" si="55"/>
        <v>0</v>
      </c>
      <c r="L99" s="595">
        <f>'звіт 03.19-03.24'!K99+'[9]побудинковий звіт'!L99+'[8]побудинковий звіт'!L99</f>
        <v>0</v>
      </c>
      <c r="M99" s="595">
        <f>'звіт 03.19-03.24'!L99+'[9]побудинковий звіт'!M99+'[8]побудинковий звіт'!M99</f>
        <v>0</v>
      </c>
      <c r="N99" s="116">
        <f t="shared" si="56"/>
        <v>0</v>
      </c>
      <c r="O99" s="595">
        <f>'звіт 03.19-03.24'!N99+'[9]побудинковий звіт'!O99+'[8]побудинковий звіт'!O99</f>
        <v>0</v>
      </c>
      <c r="P99" s="595">
        <f>'звіт 03.19-03.24'!O99+'[9]побудинковий звіт'!P99+'[8]побудинковий звіт'!P99</f>
        <v>0</v>
      </c>
      <c r="Q99" s="116">
        <f t="shared" si="57"/>
        <v>0</v>
      </c>
      <c r="R99" s="595">
        <f>'звіт 03.19-03.24'!Q99+'[9]побудинковий звіт'!R99+'[8]побудинковий звіт'!R99</f>
        <v>0</v>
      </c>
      <c r="S99" s="595">
        <f>'звіт 03.19-03.24'!R99+'[9]побудинковий звіт'!S99+'[8]побудинковий звіт'!S99</f>
        <v>0</v>
      </c>
      <c r="T99" s="116">
        <f t="shared" si="58"/>
        <v>0</v>
      </c>
      <c r="U99" s="595">
        <f>'звіт 03.19-03.24'!T99+'[9]побудинковий звіт'!U99+'[8]побудинковий звіт'!U99</f>
        <v>0</v>
      </c>
      <c r="V99" s="595">
        <f>'звіт 03.19-03.24'!U99+'[9]побудинковий звіт'!V99+'[8]побудинковий звіт'!V99</f>
        <v>0</v>
      </c>
      <c r="W99" s="116">
        <f t="shared" si="59"/>
        <v>0</v>
      </c>
      <c r="X99" s="595">
        <f>'звіт 03.19-03.24'!W99+'[9]побудинковий звіт'!X99+'[8]побудинковий звіт'!X99</f>
        <v>0</v>
      </c>
      <c r="Y99" s="595">
        <f>'звіт 03.19-03.24'!X99+'[9]побудинковий звіт'!Y99+'[8]побудинковий звіт'!Y99</f>
        <v>0</v>
      </c>
      <c r="Z99" s="116">
        <f t="shared" si="60"/>
        <v>0</v>
      </c>
      <c r="AA99" s="595">
        <f>'звіт 03.19-03.24'!Z99+'[9]побудинковий звіт'!AA99+'[8]побудинковий звіт'!AA99</f>
        <v>231.55199999999996</v>
      </c>
      <c r="AB99" s="595">
        <f>'звіт 03.19-03.24'!AA99+'[9]побудинковий звіт'!AB99+'[8]побудинковий звіт'!AB99</f>
        <v>0</v>
      </c>
      <c r="AC99" s="116">
        <f t="shared" si="61"/>
        <v>-231.55199999999996</v>
      </c>
      <c r="AD99" s="595">
        <f>'звіт 03.19-03.24'!AC99+'[9]побудинковий звіт'!AD99+'[8]побудинковий звіт'!AD99</f>
        <v>1738.7844671990488</v>
      </c>
      <c r="AE99" s="595">
        <f>'звіт 03.19-03.24'!AD99+'[9]побудинковий звіт'!AE99+'[8]побудинковий звіт'!AE99</f>
        <v>4225.6447409748507</v>
      </c>
      <c r="AF99" s="117">
        <f t="shared" si="62"/>
        <v>2486.8602737758019</v>
      </c>
      <c r="AG99" s="91">
        <f t="shared" si="63"/>
        <v>1970.3364671990487</v>
      </c>
      <c r="AH99" s="92">
        <f t="shared" si="63"/>
        <v>4225.6447409748507</v>
      </c>
      <c r="AI99" s="116">
        <f t="shared" si="64"/>
        <v>2255.3082737758023</v>
      </c>
      <c r="AJ99" s="595">
        <f>'звіт 03.19-03.24'!AI99+'[9]побудинковий звіт'!AJ99+'[8]побудинковий звіт'!AJ99</f>
        <v>0</v>
      </c>
      <c r="AK99" s="595">
        <f>'звіт 03.19-03.24'!AJ99+'[9]побудинковий звіт'!AK99+'[8]побудинковий звіт'!AK99</f>
        <v>0</v>
      </c>
      <c r="AL99" s="116">
        <f t="shared" si="65"/>
        <v>0</v>
      </c>
      <c r="AM99" s="595">
        <f>'звіт 03.19-03.24'!AL99+'[9]побудинковий звіт'!AM99+'[8]побудинковий звіт'!AM99</f>
        <v>0</v>
      </c>
      <c r="AN99" s="595">
        <f>'звіт 03.19-03.24'!AM99+'[9]побудинковий звіт'!AN99+'[8]побудинковий звіт'!AN99</f>
        <v>0</v>
      </c>
      <c r="AO99" s="116">
        <f t="shared" si="66"/>
        <v>0</v>
      </c>
      <c r="AP99" s="595">
        <f>'звіт 03.19-03.24'!AO99+'[9]побудинковий звіт'!AP99+'[8]побудинковий звіт'!AP99</f>
        <v>2547.922301185311</v>
      </c>
      <c r="AQ99" s="595">
        <f>'звіт 03.19-03.24'!AP99+'[9]побудинковий звіт'!AQ99+'[8]побудинковий звіт'!AQ99</f>
        <v>1914.8544886099937</v>
      </c>
      <c r="AR99" s="116">
        <f t="shared" si="67"/>
        <v>-633.06781257531725</v>
      </c>
      <c r="AS99" s="595">
        <f>'звіт 03.19-03.24'!AR99+'[9]побудинковий звіт'!AS99+'[8]побудинковий звіт'!AS99</f>
        <v>21667.026354482372</v>
      </c>
      <c r="AT99" s="595">
        <f>'звіт 03.19-03.24'!AS99+'[9]побудинковий звіт'!AT99+'[8]побудинковий звіт'!AT99</f>
        <v>9244</v>
      </c>
      <c r="AU99" s="118">
        <f t="shared" si="68"/>
        <v>-12423.026354482372</v>
      </c>
      <c r="AV99" s="595">
        <f>'звіт 03.19-03.24'!AU99+'[9]побудинковий звіт'!AV99+'[8]побудинковий звіт'!AV99</f>
        <v>0</v>
      </c>
      <c r="AW99" s="595">
        <f>'звіт 03.19-03.24'!AV99+'[9]побудинковий звіт'!AW99+'[8]побудинковий звіт'!AW99</f>
        <v>0</v>
      </c>
      <c r="AX99" s="94">
        <f t="shared" si="69"/>
        <v>0</v>
      </c>
      <c r="AY99" s="595">
        <f>'звіт 03.19-03.24'!AX99+'[9]побудинковий звіт'!AY99+'[8]побудинковий звіт'!AY99</f>
        <v>0</v>
      </c>
      <c r="AZ99" s="595">
        <f>'звіт 03.19-03.24'!AY99+'[9]побудинковий звіт'!AZ99+'[8]побудинковий звіт'!AZ99</f>
        <v>0</v>
      </c>
      <c r="BA99" s="117">
        <f t="shared" si="70"/>
        <v>0</v>
      </c>
      <c r="BB99" s="595">
        <f>'звіт 03.19-03.24'!BA99+'[9]побудинковий звіт'!BB99+'[8]побудинковий звіт'!BB99</f>
        <v>0</v>
      </c>
      <c r="BC99" s="595">
        <f>'звіт 03.19-03.24'!BB99+'[9]побудинковий звіт'!BC99+'[8]побудинковий звіт'!BC99</f>
        <v>0</v>
      </c>
      <c r="BD99" s="94">
        <f t="shared" si="71"/>
        <v>0</v>
      </c>
      <c r="BE99" s="595">
        <f>'звіт 03.19-03.24'!BD99+'[9]побудинковий звіт'!BE99+'[8]побудинковий звіт'!BE99</f>
        <v>0</v>
      </c>
      <c r="BF99" s="595">
        <f>'звіт 03.19-03.24'!BE99+'[9]побудинковий звіт'!BF99+'[8]побудинковий звіт'!BF99</f>
        <v>0</v>
      </c>
      <c r="BG99" s="95">
        <f t="shared" si="72"/>
        <v>0</v>
      </c>
      <c r="BH99" s="595">
        <f>'звіт 03.19-03.24'!BG99+'[9]побудинковий звіт'!BH99+'[8]побудинковий звіт'!BH99</f>
        <v>0</v>
      </c>
      <c r="BI99" s="595">
        <f>'звіт 03.19-03.24'!BH99+'[9]побудинковий звіт'!BI99+'[8]побудинковий звіт'!BI99</f>
        <v>1228</v>
      </c>
      <c r="BJ99" s="94">
        <f t="shared" si="73"/>
        <v>1228</v>
      </c>
      <c r="BK99" s="595">
        <f>'звіт 03.19-03.24'!BJ99+'[9]побудинковий звіт'!BK99+'[8]побудинковий звіт'!BK99</f>
        <v>0</v>
      </c>
      <c r="BL99" s="595">
        <f>'звіт 03.19-03.24'!BK99+'[9]побудинковий звіт'!BL99+'[8]побудинковий звіт'!BL99</f>
        <v>0</v>
      </c>
      <c r="BM99" s="95">
        <f t="shared" si="74"/>
        <v>0</v>
      </c>
      <c r="BN99" s="595">
        <f>'звіт 03.19-03.24'!BM99+'[9]побудинковий звіт'!BN99+'[8]побудинковий звіт'!BN99</f>
        <v>57.887999999999991</v>
      </c>
      <c r="BO99" s="595">
        <f>'звіт 03.19-03.24'!BN99+'[9]побудинковий звіт'!BO99+'[8]побудинковий звіт'!BO99</f>
        <v>0</v>
      </c>
      <c r="BP99" s="94">
        <f t="shared" si="75"/>
        <v>-57.887999999999991</v>
      </c>
      <c r="BQ99" s="91">
        <f t="shared" si="76"/>
        <v>57.887999999999991</v>
      </c>
      <c r="BR99" s="96">
        <f t="shared" si="76"/>
        <v>1228</v>
      </c>
      <c r="BS99" s="94">
        <f t="shared" si="77"/>
        <v>1170.1120000000001</v>
      </c>
      <c r="BT99" s="595">
        <f>'звіт 03.19-03.24'!BS99+'[9]побудинковий звіт'!BT99+'[8]побудинковий звіт'!BT99</f>
        <v>0</v>
      </c>
      <c r="BU99" s="595">
        <f>'звіт 03.19-03.24'!BT99+'[9]побудинковий звіт'!BU99+'[8]побудинковий звіт'!BU99</f>
        <v>0.48931802507240779</v>
      </c>
      <c r="BV99" s="116">
        <f t="shared" si="78"/>
        <v>0.48931802507240779</v>
      </c>
      <c r="BW99" s="595">
        <f>'звіт 03.19-03.24'!BV99+'[9]побудинковий звіт'!BW99+'[8]побудинковий звіт'!BW99</f>
        <v>0</v>
      </c>
      <c r="BX99" s="595">
        <f>'звіт 03.19-03.24'!BW99+'[9]побудинковий звіт'!BX99+'[8]побудинковий звіт'!BX99</f>
        <v>20.918376582765084</v>
      </c>
      <c r="BY99" s="116">
        <f t="shared" si="79"/>
        <v>20.918376582765084</v>
      </c>
      <c r="BZ99" s="595">
        <f>'звіт 03.19-03.24'!BY99+'[9]побудинковий звіт'!BZ99+'[8]побудинковий звіт'!BZ99</f>
        <v>0</v>
      </c>
      <c r="CA99" s="595">
        <f>'звіт 03.19-03.24'!BZ99+'[9]побудинковий звіт'!CA99+'[8]побудинковий звіт'!CA99</f>
        <v>1.83240134524633E-3</v>
      </c>
      <c r="CB99" s="116">
        <f t="shared" si="80"/>
        <v>1.83240134524633E-3</v>
      </c>
      <c r="CC99" s="595">
        <f>'звіт 03.19-03.24'!CB99+'[9]побудинковий звіт'!CC99+'[8]побудинковий звіт'!CC99</f>
        <v>0</v>
      </c>
      <c r="CD99" s="595">
        <f>'звіт 03.19-03.24'!CC99+'[9]побудинковий звіт'!CD99+'[8]побудинковий звіт'!CD99</f>
        <v>0</v>
      </c>
      <c r="CE99" s="116">
        <f t="shared" si="81"/>
        <v>0</v>
      </c>
      <c r="CF99" s="595">
        <f>'звіт 03.19-03.24'!CE99+'[9]побудинковий звіт'!CF99+'[8]побудинковий звіт'!CF99</f>
        <v>0</v>
      </c>
      <c r="CG99" s="595">
        <f>'звіт 03.19-03.24'!CF99+'[9]побудинковий звіт'!CG99+'[8]побудинковий звіт'!CG99</f>
        <v>0</v>
      </c>
      <c r="CH99" s="116">
        <f t="shared" si="82"/>
        <v>0</v>
      </c>
      <c r="CI99" s="595">
        <f>'звіт 03.19-03.24'!CH99+'[9]побудинковий звіт'!CI99+'[8]побудинковий звіт'!CI99</f>
        <v>0</v>
      </c>
      <c r="CJ99" s="595">
        <f>'звіт 03.19-03.24'!CI99+'[9]побудинковий звіт'!CJ99+'[8]побудинковий звіт'!CJ99</f>
        <v>0</v>
      </c>
      <c r="CK99" s="116">
        <f t="shared" si="83"/>
        <v>0</v>
      </c>
      <c r="CL99" s="595">
        <f>'звіт 03.19-03.24'!CK99+'[9]побудинковий звіт'!CL99+'[8]побудинковий звіт'!CL99</f>
        <v>0</v>
      </c>
      <c r="CM99" s="595">
        <f>'звіт 03.19-03.24'!CL99+'[9]побудинковий звіт'!CM99+'[8]побудинковий звіт'!CM99</f>
        <v>0</v>
      </c>
      <c r="CN99" s="116">
        <f t="shared" si="84"/>
        <v>0</v>
      </c>
      <c r="CO99" s="88">
        <f t="shared" si="85"/>
        <v>0</v>
      </c>
      <c r="CP99" s="96">
        <f t="shared" si="85"/>
        <v>0</v>
      </c>
      <c r="CQ99" s="116">
        <f t="shared" si="86"/>
        <v>0</v>
      </c>
      <c r="CR99" s="119">
        <f t="shared" si="97"/>
        <v>26243.17312286673</v>
      </c>
      <c r="CS99" s="96">
        <f t="shared" si="97"/>
        <v>16633.908756594024</v>
      </c>
      <c r="CT99" s="116">
        <f t="shared" si="87"/>
        <v>-9609.264366272706</v>
      </c>
      <c r="CU99" s="91">
        <f t="shared" si="88"/>
        <v>31491.807747440074</v>
      </c>
      <c r="CV99" s="98">
        <f t="shared" si="88"/>
        <v>19960.69050791283</v>
      </c>
      <c r="CW99" s="117">
        <f t="shared" si="89"/>
        <v>-11531.117239527244</v>
      </c>
      <c r="CX99" s="595">
        <f>'звіт 03.19-03.24'!CW99+'[9]побудинковий звіт'!CX99+'[8]побудинковий звіт'!CX99</f>
        <v>1149.1512699173534</v>
      </c>
      <c r="CY99" s="595">
        <f>'звіт 03.19-03.24'!CX99+'[9]побудинковий звіт'!CY99+'[8]побудинковий звіт'!CY99</f>
        <v>12677.937312603926</v>
      </c>
      <c r="CZ99" s="116">
        <f t="shared" si="90"/>
        <v>11528.786042686574</v>
      </c>
      <c r="DA99" s="99">
        <f>'[8]побудинковий звіт'!DA99</f>
        <v>-11531.117239527248</v>
      </c>
      <c r="DB99" s="8">
        <v>3</v>
      </c>
      <c r="DC99" s="365">
        <f>'[8]побудинковий звіт'!DC99</f>
        <v>644.98</v>
      </c>
      <c r="DD99" s="365">
        <f>'[8]побудинковий звіт'!DD99</f>
        <v>0</v>
      </c>
      <c r="DE99" s="365">
        <f>'[8]побудинковий звіт'!DE99</f>
        <v>16.600000000000023</v>
      </c>
      <c r="DF99" s="365">
        <f>'[8]побудинковий звіт'!DF99</f>
        <v>0</v>
      </c>
      <c r="DG99" s="101">
        <v>77.20646698510609</v>
      </c>
      <c r="DH99" s="297">
        <v>1</v>
      </c>
      <c r="DI99" s="103">
        <f>'[8]побудинковий звіт'!DK99</f>
        <v>2.525617420221371</v>
      </c>
      <c r="DJ99" s="103">
        <f>'[8]побудинковий звіт'!DL99</f>
        <v>0</v>
      </c>
      <c r="DK99" s="103">
        <f>'[8]побудинковий звіт'!DM99</f>
        <v>2.525617420221371</v>
      </c>
      <c r="DL99" s="104">
        <f t="shared" ref="DL99:DL105" si="100">F99*DI99</f>
        <v>545.53336276781613</v>
      </c>
      <c r="DM99" s="104">
        <f t="shared" ref="DM99:DM105" si="101">H99*DK99</f>
        <v>0</v>
      </c>
      <c r="DN99" s="105">
        <f t="shared" si="91"/>
        <v>545.53336276781613</v>
      </c>
      <c r="DO99" s="2"/>
      <c r="DP99" s="104">
        <f>'[10]побудинковий звіт'!DR99</f>
        <v>545.54</v>
      </c>
      <c r="DQ99" s="104">
        <f>'[10]побудинковий звіт'!DS99</f>
        <v>0</v>
      </c>
      <c r="DR99" s="104">
        <f t="shared" si="92"/>
        <v>545.54</v>
      </c>
      <c r="DS99" s="106"/>
      <c r="DT99" s="104"/>
      <c r="DU99" s="479">
        <f>'звіт 03.19-03.24'!DV99+'[9]побудинковий звіт'!DW99+'[8]побудинковий звіт'!DW99</f>
        <v>0</v>
      </c>
      <c r="DV99" s="2">
        <f>'[9]побудинковий звіт'!DX99+'[8]побудинковий звіт'!DX99</f>
        <v>0</v>
      </c>
      <c r="DW99" s="77">
        <f t="shared" si="93"/>
        <v>26069.897225378845</v>
      </c>
      <c r="DX99" s="77">
        <f t="shared" si="94"/>
        <v>12566.4</v>
      </c>
      <c r="DY99" s="427">
        <f t="shared" si="95"/>
        <v>16.600000000000023</v>
      </c>
      <c r="DZ99" s="161">
        <f>'[10]побудинковий звіт'!DY99</f>
        <v>488.99905399720348</v>
      </c>
      <c r="EB99" s="110">
        <v>-2781</v>
      </c>
      <c r="EC99" s="111">
        <f t="shared" si="96"/>
        <v>-2703.7935330148939</v>
      </c>
      <c r="EE99" s="112">
        <v>-2234.8171269990689</v>
      </c>
      <c r="EG99" s="99">
        <v>-650.27016389243454</v>
      </c>
    </row>
    <row r="100" spans="1:137" ht="19.95" customHeight="1" x14ac:dyDescent="0.3">
      <c r="A100" s="81">
        <v>150000643</v>
      </c>
      <c r="B100" s="82" t="s">
        <v>206</v>
      </c>
      <c r="C100" s="114" t="s">
        <v>207</v>
      </c>
      <c r="D100" s="114" t="s">
        <v>207</v>
      </c>
      <c r="E100" s="84">
        <f t="shared" si="54"/>
        <v>216.8</v>
      </c>
      <c r="F100" s="597">
        <f>'[8]побудинковий звіт'!F100</f>
        <v>216.8</v>
      </c>
      <c r="G100" s="104">
        <f>'[8]побудинковий звіт'!G100</f>
        <v>0</v>
      </c>
      <c r="H100" s="598">
        <f>'[8]побудинковий звіт'!H100</f>
        <v>0</v>
      </c>
      <c r="I100" s="595">
        <f>'звіт 03.19-03.24'!H100+'[9]побудинковий звіт'!I100+'[8]побудинковий звіт'!I100</f>
        <v>0</v>
      </c>
      <c r="J100" s="595">
        <f>'звіт 03.19-03.24'!I100+'[9]побудинковий звіт'!J100+'[8]побудинковий звіт'!J100</f>
        <v>0</v>
      </c>
      <c r="K100" s="116">
        <f t="shared" si="55"/>
        <v>0</v>
      </c>
      <c r="L100" s="595">
        <f>'звіт 03.19-03.24'!K100+'[9]побудинковий звіт'!L100+'[8]побудинковий звіт'!L100</f>
        <v>0</v>
      </c>
      <c r="M100" s="595">
        <f>'звіт 03.19-03.24'!L100+'[9]побудинковий звіт'!M100+'[8]побудинковий звіт'!M100</f>
        <v>0</v>
      </c>
      <c r="N100" s="116">
        <f t="shared" si="56"/>
        <v>0</v>
      </c>
      <c r="O100" s="595">
        <f>'звіт 03.19-03.24'!N100+'[9]побудинковий звіт'!O100+'[8]побудинковий звіт'!O100</f>
        <v>0</v>
      </c>
      <c r="P100" s="595">
        <f>'звіт 03.19-03.24'!O100+'[9]побудинковий звіт'!P100+'[8]побудинковий звіт'!P100</f>
        <v>0</v>
      </c>
      <c r="Q100" s="116">
        <f t="shared" si="57"/>
        <v>0</v>
      </c>
      <c r="R100" s="595">
        <f>'звіт 03.19-03.24'!Q100+'[9]побудинковий звіт'!R100+'[8]побудинковий звіт'!R100</f>
        <v>0</v>
      </c>
      <c r="S100" s="595">
        <f>'звіт 03.19-03.24'!R100+'[9]побудинковий звіт'!S100+'[8]побудинковий звіт'!S100</f>
        <v>0</v>
      </c>
      <c r="T100" s="116">
        <f t="shared" si="58"/>
        <v>0</v>
      </c>
      <c r="U100" s="595">
        <f>'звіт 03.19-03.24'!T100+'[9]побудинковий звіт'!U100+'[8]побудинковий звіт'!U100</f>
        <v>0</v>
      </c>
      <c r="V100" s="595">
        <f>'звіт 03.19-03.24'!U100+'[9]побудинковий звіт'!V100+'[8]побудинковий звіт'!V100</f>
        <v>0</v>
      </c>
      <c r="W100" s="116">
        <f t="shared" si="59"/>
        <v>0</v>
      </c>
      <c r="X100" s="595">
        <f>'звіт 03.19-03.24'!W100+'[9]побудинковий звіт'!X100+'[8]побудинковий звіт'!X100</f>
        <v>0</v>
      </c>
      <c r="Y100" s="595">
        <f>'звіт 03.19-03.24'!X100+'[9]побудинковий звіт'!Y100+'[8]побудинковий звіт'!Y100</f>
        <v>0</v>
      </c>
      <c r="Z100" s="116">
        <f t="shared" si="60"/>
        <v>0</v>
      </c>
      <c r="AA100" s="595">
        <f>'звіт 03.19-03.24'!Z100+'[9]побудинковий звіт'!AA100+'[8]побудинковий звіт'!AA100</f>
        <v>234.14399999999995</v>
      </c>
      <c r="AB100" s="595">
        <f>'звіт 03.19-03.24'!AA100+'[9]побудинковий звіт'!AB100+'[8]побудинковий звіт'!AB100</f>
        <v>0</v>
      </c>
      <c r="AC100" s="116">
        <f t="shared" si="61"/>
        <v>-234.14399999999995</v>
      </c>
      <c r="AD100" s="595">
        <f>'звіт 03.19-03.24'!AC100+'[9]побудинковий звіт'!AD100+'[8]побудинковий звіт'!AD100</f>
        <v>1758.118253809329</v>
      </c>
      <c r="AE100" s="595">
        <f>'звіт 03.19-03.24'!AD100+'[9]побудинковий звіт'!AE100+'[8]побудинковий звіт'!AE100</f>
        <v>4249.4400639082496</v>
      </c>
      <c r="AF100" s="117">
        <f t="shared" si="62"/>
        <v>2491.3218100989207</v>
      </c>
      <c r="AG100" s="91">
        <f t="shared" si="63"/>
        <v>1992.262253809329</v>
      </c>
      <c r="AH100" s="92">
        <f t="shared" si="63"/>
        <v>4249.4400639082496</v>
      </c>
      <c r="AI100" s="116">
        <f t="shared" si="64"/>
        <v>2257.1778100989204</v>
      </c>
      <c r="AJ100" s="595">
        <f>'звіт 03.19-03.24'!AI100+'[9]побудинковий звіт'!AJ100+'[8]побудинковий звіт'!AJ100</f>
        <v>0</v>
      </c>
      <c r="AK100" s="595">
        <f>'звіт 03.19-03.24'!AJ100+'[9]побудинковий звіт'!AK100+'[8]побудинковий звіт'!AK100</f>
        <v>0</v>
      </c>
      <c r="AL100" s="116">
        <f t="shared" si="65"/>
        <v>0</v>
      </c>
      <c r="AM100" s="595">
        <f>'звіт 03.19-03.24'!AL100+'[9]побудинковий звіт'!AM100+'[8]побудинковий звіт'!AM100</f>
        <v>0</v>
      </c>
      <c r="AN100" s="595">
        <f>'звіт 03.19-03.24'!AM100+'[9]побудинковий звіт'!AN100+'[8]побудинковий звіт'!AN100</f>
        <v>0</v>
      </c>
      <c r="AO100" s="116">
        <f t="shared" si="66"/>
        <v>0</v>
      </c>
      <c r="AP100" s="595">
        <f>'звіт 03.19-03.24'!AO100+'[9]побудинковий звіт'!AP100+'[8]побудинковий звіт'!AP100</f>
        <v>2036.7722844072657</v>
      </c>
      <c r="AQ100" s="595">
        <f>'звіт 03.19-03.24'!AP100+'[9]побудинковий звіт'!AQ100+'[8]побудинковий звіт'!AQ100</f>
        <v>1385.412050868043</v>
      </c>
      <c r="AR100" s="116">
        <f t="shared" si="67"/>
        <v>-651.36023353922269</v>
      </c>
      <c r="AS100" s="595">
        <f>'звіт 03.19-03.24'!AR100+'[9]побудинковий звіт'!AS100+'[8]побудинковий звіт'!AS100</f>
        <v>18542.392769457954</v>
      </c>
      <c r="AT100" s="595">
        <f>'звіт 03.19-03.24'!AS100+'[9]побудинковий звіт'!AT100+'[8]побудинковий звіт'!AT100</f>
        <v>5406.1248042904917</v>
      </c>
      <c r="AU100" s="118">
        <f t="shared" si="68"/>
        <v>-13136.267965167463</v>
      </c>
      <c r="AV100" s="595">
        <f>'звіт 03.19-03.24'!AU100+'[9]побудинковий звіт'!AV100+'[8]побудинковий звіт'!AV100</f>
        <v>0</v>
      </c>
      <c r="AW100" s="595">
        <f>'звіт 03.19-03.24'!AV100+'[9]побудинковий звіт'!AW100+'[8]побудинковий звіт'!AW100</f>
        <v>0</v>
      </c>
      <c r="AX100" s="94">
        <f t="shared" si="69"/>
        <v>0</v>
      </c>
      <c r="AY100" s="595">
        <f>'звіт 03.19-03.24'!AX100+'[9]побудинковий звіт'!AY100+'[8]побудинковий звіт'!AY100</f>
        <v>0</v>
      </c>
      <c r="AZ100" s="595">
        <f>'звіт 03.19-03.24'!AY100+'[9]побудинковий звіт'!AZ100+'[8]побудинковий звіт'!AZ100</f>
        <v>0</v>
      </c>
      <c r="BA100" s="117">
        <f t="shared" si="70"/>
        <v>0</v>
      </c>
      <c r="BB100" s="595">
        <f>'звіт 03.19-03.24'!BA100+'[9]побудинковий звіт'!BB100+'[8]побудинковий звіт'!BB100</f>
        <v>0</v>
      </c>
      <c r="BC100" s="595">
        <f>'звіт 03.19-03.24'!BB100+'[9]побудинковий звіт'!BC100+'[8]побудинковий звіт'!BC100</f>
        <v>0</v>
      </c>
      <c r="BD100" s="94">
        <f t="shared" si="71"/>
        <v>0</v>
      </c>
      <c r="BE100" s="595">
        <f>'звіт 03.19-03.24'!BD100+'[9]побудинковий звіт'!BE100+'[8]побудинковий звіт'!BE100</f>
        <v>0</v>
      </c>
      <c r="BF100" s="595">
        <f>'звіт 03.19-03.24'!BE100+'[9]побудинковий звіт'!BF100+'[8]побудинковий звіт'!BF100</f>
        <v>0</v>
      </c>
      <c r="BG100" s="95">
        <f t="shared" si="72"/>
        <v>0</v>
      </c>
      <c r="BH100" s="595">
        <f>'звіт 03.19-03.24'!BG100+'[9]побудинковий звіт'!BH100+'[8]побудинковий звіт'!BH100</f>
        <v>0</v>
      </c>
      <c r="BI100" s="595">
        <f>'звіт 03.19-03.24'!BH100+'[9]побудинковий звіт'!BI100+'[8]побудинковий звіт'!BI100</f>
        <v>0</v>
      </c>
      <c r="BJ100" s="94">
        <f t="shared" si="73"/>
        <v>0</v>
      </c>
      <c r="BK100" s="595">
        <f>'звіт 03.19-03.24'!BJ100+'[9]побудинковий звіт'!BK100+'[8]побудинковий звіт'!BK100</f>
        <v>0</v>
      </c>
      <c r="BL100" s="595">
        <f>'звіт 03.19-03.24'!BK100+'[9]побудинковий звіт'!BL100+'[8]побудинковий звіт'!BL100</f>
        <v>0</v>
      </c>
      <c r="BM100" s="95">
        <f t="shared" si="74"/>
        <v>0</v>
      </c>
      <c r="BN100" s="595">
        <f>'звіт 03.19-03.24'!BM100+'[9]побудинковий звіт'!BN100+'[8]побудинковий звіт'!BN100</f>
        <v>58.535999999999987</v>
      </c>
      <c r="BO100" s="595">
        <f>'звіт 03.19-03.24'!BN100+'[9]побудинковий звіт'!BO100+'[8]побудинковий звіт'!BO100</f>
        <v>0</v>
      </c>
      <c r="BP100" s="94">
        <f t="shared" si="75"/>
        <v>-58.535999999999987</v>
      </c>
      <c r="BQ100" s="91">
        <f t="shared" si="76"/>
        <v>58.535999999999987</v>
      </c>
      <c r="BR100" s="96">
        <f t="shared" si="76"/>
        <v>0</v>
      </c>
      <c r="BS100" s="94">
        <f t="shared" si="77"/>
        <v>-58.535999999999987</v>
      </c>
      <c r="BT100" s="595">
        <f>'звіт 03.19-03.24'!BS100+'[9]побудинковий звіт'!BT100+'[8]побудинковий звіт'!BT100</f>
        <v>0</v>
      </c>
      <c r="BU100" s="595">
        <f>'звіт 03.19-03.24'!BT100+'[9]побудинковий звіт'!BU100+'[8]побудинковий звіт'!BU100</f>
        <v>0.49467193809820303</v>
      </c>
      <c r="BV100" s="116">
        <f t="shared" si="78"/>
        <v>0.49467193809820303</v>
      </c>
      <c r="BW100" s="595">
        <f>'звіт 03.19-03.24'!BV100+'[9]побудинковий звіт'!BW100+'[8]побудинковий звіт'!BW100</f>
        <v>0</v>
      </c>
      <c r="BX100" s="595">
        <f>'звіт 03.19-03.24'!BW100+'[9]побудинковий звіт'!BX100+'[8]побудинковий звіт'!BX100</f>
        <v>21.009211933230475</v>
      </c>
      <c r="BY100" s="116">
        <f t="shared" si="79"/>
        <v>21.009211933230475</v>
      </c>
      <c r="BZ100" s="595">
        <f>'звіт 03.19-03.24'!BY100+'[9]побудинковий звіт'!BZ100+'[8]побудинковий звіт'!BZ100</f>
        <v>0</v>
      </c>
      <c r="CA100" s="595">
        <f>'звіт 03.19-03.24'!BZ100+'[9]побудинковий звіт'!CA100+'[8]побудинковий звіт'!CA100</f>
        <v>1.8391880168953907E-3</v>
      </c>
      <c r="CB100" s="116">
        <f t="shared" si="80"/>
        <v>1.8391880168953907E-3</v>
      </c>
      <c r="CC100" s="595">
        <f>'звіт 03.19-03.24'!CB100+'[9]побудинковий звіт'!CC100+'[8]побудинковий звіт'!CC100</f>
        <v>0</v>
      </c>
      <c r="CD100" s="595">
        <f>'звіт 03.19-03.24'!CC100+'[9]побудинковий звіт'!CD100+'[8]побудинковий звіт'!CD100</f>
        <v>0</v>
      </c>
      <c r="CE100" s="116">
        <f t="shared" si="81"/>
        <v>0</v>
      </c>
      <c r="CF100" s="595">
        <f>'звіт 03.19-03.24'!CE100+'[9]побудинковий звіт'!CF100+'[8]побудинковий звіт'!CF100</f>
        <v>0</v>
      </c>
      <c r="CG100" s="595">
        <f>'звіт 03.19-03.24'!CF100+'[9]побудинковий звіт'!CG100+'[8]побудинковий звіт'!CG100</f>
        <v>0</v>
      </c>
      <c r="CH100" s="116">
        <f t="shared" si="82"/>
        <v>0</v>
      </c>
      <c r="CI100" s="595">
        <f>'звіт 03.19-03.24'!CH100+'[9]побудинковий звіт'!CI100+'[8]побудинковий звіт'!CI100</f>
        <v>0</v>
      </c>
      <c r="CJ100" s="595">
        <f>'звіт 03.19-03.24'!CI100+'[9]побудинковий звіт'!CJ100+'[8]побудинковий звіт'!CJ100</f>
        <v>0</v>
      </c>
      <c r="CK100" s="116">
        <f t="shared" si="83"/>
        <v>0</v>
      </c>
      <c r="CL100" s="595">
        <f>'звіт 03.19-03.24'!CK100+'[9]побудинковий звіт'!CL100+'[8]побудинковий звіт'!CL100</f>
        <v>0</v>
      </c>
      <c r="CM100" s="595">
        <f>'звіт 03.19-03.24'!CL100+'[9]побудинковий звіт'!CM100+'[8]побудинковий звіт'!CM100</f>
        <v>0</v>
      </c>
      <c r="CN100" s="116">
        <f t="shared" si="84"/>
        <v>0</v>
      </c>
      <c r="CO100" s="88">
        <f t="shared" si="85"/>
        <v>0</v>
      </c>
      <c r="CP100" s="96">
        <f t="shared" si="85"/>
        <v>0</v>
      </c>
      <c r="CQ100" s="116">
        <f t="shared" si="86"/>
        <v>0</v>
      </c>
      <c r="CR100" s="119">
        <f t="shared" si="97"/>
        <v>22629.963307674549</v>
      </c>
      <c r="CS100" s="96">
        <f t="shared" si="97"/>
        <v>11062.482642126131</v>
      </c>
      <c r="CT100" s="116">
        <f t="shared" si="87"/>
        <v>-11567.480665548417</v>
      </c>
      <c r="CU100" s="91">
        <f t="shared" si="88"/>
        <v>27155.955969209459</v>
      </c>
      <c r="CV100" s="98">
        <f t="shared" si="88"/>
        <v>13274.979170551358</v>
      </c>
      <c r="CW100" s="117">
        <f t="shared" si="89"/>
        <v>-13880.976798658101</v>
      </c>
      <c r="CX100" s="595">
        <f>'звіт 03.19-03.24'!CW100+'[9]побудинковий звіт'!CX100+'[8]побудинковий звіт'!CX100</f>
        <v>1293.9075415363864</v>
      </c>
      <c r="CY100" s="595">
        <f>'звіт 03.19-03.24'!CX100+'[9]побудинковий звіт'!CY100+'[8]побудинковий звіт'!CY100</f>
        <v>15174.884340194487</v>
      </c>
      <c r="CZ100" s="116">
        <f t="shared" si="90"/>
        <v>13880.976798658101</v>
      </c>
      <c r="DA100" s="99">
        <f>'[8]побудинковий звіт'!DA100</f>
        <v>-13880.976798658103</v>
      </c>
      <c r="DB100" s="8">
        <v>3</v>
      </c>
      <c r="DC100" s="365">
        <f>'[8]побудинковий звіт'!DC100</f>
        <v>372.15</v>
      </c>
      <c r="DD100" s="365">
        <f>'[8]побудинковий звіт'!DD100</f>
        <v>0</v>
      </c>
      <c r="DE100" s="365">
        <f>'[8]побудинковий звіт'!DE100</f>
        <v>-110.47000000000003</v>
      </c>
      <c r="DF100" s="365">
        <f>'[8]побудинковий звіт'!DF100</f>
        <v>0</v>
      </c>
      <c r="DG100" s="101">
        <v>-5114.2343649282502</v>
      </c>
      <c r="DH100" s="297">
        <v>1</v>
      </c>
      <c r="DI100" s="103">
        <f>'[8]побудинковий звіт'!DK100</f>
        <v>2.2260813694547981</v>
      </c>
      <c r="DJ100" s="103">
        <f>'[8]побудинковий звіт'!DL100</f>
        <v>0</v>
      </c>
      <c r="DK100" s="103">
        <f>'[8]побудинковий звіт'!DM100</f>
        <v>2.2260813694547981</v>
      </c>
      <c r="DL100" s="104">
        <f t="shared" si="100"/>
        <v>482.61444089780025</v>
      </c>
      <c r="DM100" s="104">
        <f t="shared" si="101"/>
        <v>0</v>
      </c>
      <c r="DN100" s="105">
        <f t="shared" si="91"/>
        <v>482.61444089780025</v>
      </c>
      <c r="DO100" s="2"/>
      <c r="DP100" s="104">
        <f>'[10]побудинковий звіт'!DR100</f>
        <v>482.62</v>
      </c>
      <c r="DQ100" s="104">
        <f>'[10]побудинковий звіт'!DS100</f>
        <v>0</v>
      </c>
      <c r="DR100" s="104">
        <f t="shared" si="92"/>
        <v>482.62</v>
      </c>
      <c r="DS100" s="106"/>
      <c r="DT100" s="104"/>
      <c r="DU100" s="479">
        <f>'звіт 03.19-03.24'!DV100+'[9]побудинковий звіт'!DW100+'[8]побудинковий звіт'!DW100</f>
        <v>0</v>
      </c>
      <c r="DV100" s="2">
        <f>'[9]побудинковий звіт'!DX100+'[8]побудинковий звіт'!DX100</f>
        <v>0</v>
      </c>
      <c r="DW100" s="77">
        <f t="shared" si="93"/>
        <v>22321.114523349544</v>
      </c>
      <c r="DX100" s="77">
        <f t="shared" si="94"/>
        <v>6487.3497651485895</v>
      </c>
      <c r="DY100" s="427">
        <f t="shared" si="95"/>
        <v>-110.47000000000003</v>
      </c>
      <c r="DZ100" s="161">
        <f>'[10]побудинковий звіт'!DY100</f>
        <v>435.18757822282464</v>
      </c>
      <c r="EB100" s="110">
        <v>-2215</v>
      </c>
      <c r="EC100" s="111">
        <f t="shared" si="96"/>
        <v>-7329.2343649282502</v>
      </c>
      <c r="EE100" s="112">
        <v>-6926.2244523711861</v>
      </c>
      <c r="EG100" s="99">
        <v>-10628.718746090182</v>
      </c>
    </row>
    <row r="101" spans="1:137" ht="19.95" customHeight="1" x14ac:dyDescent="0.3">
      <c r="A101" s="81">
        <v>150000644</v>
      </c>
      <c r="B101" s="82" t="s">
        <v>208</v>
      </c>
      <c r="C101" s="114" t="s">
        <v>209</v>
      </c>
      <c r="D101" s="114" t="s">
        <v>209</v>
      </c>
      <c r="E101" s="84">
        <f t="shared" si="54"/>
        <v>214.7</v>
      </c>
      <c r="F101" s="597">
        <f>'[8]побудинковий звіт'!F101</f>
        <v>214.7</v>
      </c>
      <c r="G101" s="104">
        <f>'[8]побудинковий звіт'!G101</f>
        <v>0</v>
      </c>
      <c r="H101" s="598">
        <f>'[8]побудинковий звіт'!H101</f>
        <v>0</v>
      </c>
      <c r="I101" s="595">
        <f>'звіт 03.19-03.24'!H101+'[9]побудинковий звіт'!I101+'[8]побудинковий звіт'!I101</f>
        <v>0</v>
      </c>
      <c r="J101" s="595">
        <f>'звіт 03.19-03.24'!I101+'[9]побудинковий звіт'!J101+'[8]побудинковий звіт'!J101</f>
        <v>0</v>
      </c>
      <c r="K101" s="116">
        <f t="shared" si="55"/>
        <v>0</v>
      </c>
      <c r="L101" s="595">
        <f>'звіт 03.19-03.24'!K101+'[9]побудинковий звіт'!L101+'[8]побудинковий звіт'!L101</f>
        <v>0</v>
      </c>
      <c r="M101" s="595">
        <f>'звіт 03.19-03.24'!L101+'[9]побудинковий звіт'!M101+'[8]побудинковий звіт'!M101</f>
        <v>0</v>
      </c>
      <c r="N101" s="116">
        <f t="shared" si="56"/>
        <v>0</v>
      </c>
      <c r="O101" s="595">
        <f>'звіт 03.19-03.24'!N101+'[9]побудинковий звіт'!O101+'[8]побудинковий звіт'!O101</f>
        <v>1890.4649264079476</v>
      </c>
      <c r="P101" s="595">
        <f>'звіт 03.19-03.24'!O101+'[9]побудинковий звіт'!P101+'[8]побудинковий звіт'!P101</f>
        <v>1891.5862973376481</v>
      </c>
      <c r="Q101" s="116">
        <f t="shared" si="57"/>
        <v>1.1213709297005607</v>
      </c>
      <c r="R101" s="595">
        <f>'звіт 03.19-03.24'!Q101+'[9]побудинковий звіт'!R101+'[8]побудинковий звіт'!R101</f>
        <v>0</v>
      </c>
      <c r="S101" s="595">
        <f>'звіт 03.19-03.24'!R101+'[9]побудинковий звіт'!S101+'[8]побудинковий звіт'!S101</f>
        <v>0</v>
      </c>
      <c r="T101" s="116">
        <f t="shared" si="58"/>
        <v>0</v>
      </c>
      <c r="U101" s="595">
        <f>'звіт 03.19-03.24'!T101+'[9]побудинковий звіт'!U101+'[8]побудинковий звіт'!U101</f>
        <v>0</v>
      </c>
      <c r="V101" s="595">
        <f>'звіт 03.19-03.24'!U101+'[9]побудинковий звіт'!V101+'[8]побудинковий звіт'!V101</f>
        <v>0</v>
      </c>
      <c r="W101" s="116">
        <f t="shared" si="59"/>
        <v>0</v>
      </c>
      <c r="X101" s="595">
        <f>'звіт 03.19-03.24'!W101+'[9]побудинковий звіт'!X101+'[8]побудинковий звіт'!X101</f>
        <v>0</v>
      </c>
      <c r="Y101" s="595">
        <f>'звіт 03.19-03.24'!X101+'[9]побудинковий звіт'!Y101+'[8]побудинковий звіт'!Y101</f>
        <v>0</v>
      </c>
      <c r="Z101" s="116">
        <f t="shared" si="60"/>
        <v>0</v>
      </c>
      <c r="AA101" s="595">
        <f>'звіт 03.19-03.24'!Z101+'[9]побудинковий звіт'!AA101+'[8]побудинковий звіт'!AA101</f>
        <v>231.87599999999992</v>
      </c>
      <c r="AB101" s="595">
        <f>'звіт 03.19-03.24'!AA101+'[9]побудинковий звіт'!AB101+'[8]побудинковий звіт'!AB101</f>
        <v>0</v>
      </c>
      <c r="AC101" s="116">
        <f t="shared" si="61"/>
        <v>-231.87599999999992</v>
      </c>
      <c r="AD101" s="595">
        <f>'звіт 03.19-03.24'!AC101+'[9]побудинковий звіт'!AD101+'[8]побудинковий звіт'!AD101</f>
        <v>2088.1982795398503</v>
      </c>
      <c r="AE101" s="595">
        <f>'звіт 03.19-03.24'!AD101+'[9]побудинковий звіт'!AE101+'[8]побудинковий звіт'!AE101</f>
        <v>4208.2785134737142</v>
      </c>
      <c r="AF101" s="117">
        <f t="shared" si="62"/>
        <v>2120.0802339338638</v>
      </c>
      <c r="AG101" s="91">
        <f t="shared" si="63"/>
        <v>4210.5392059477981</v>
      </c>
      <c r="AH101" s="92">
        <f t="shared" si="63"/>
        <v>6099.8648108113621</v>
      </c>
      <c r="AI101" s="116">
        <f t="shared" si="64"/>
        <v>1889.325604863564</v>
      </c>
      <c r="AJ101" s="595">
        <f>'звіт 03.19-03.24'!AI101+'[9]побудинковий звіт'!AJ101+'[8]побудинковий звіт'!AJ101</f>
        <v>0</v>
      </c>
      <c r="AK101" s="595">
        <f>'звіт 03.19-03.24'!AJ101+'[9]побудинковий звіт'!AK101+'[8]побудинковий звіт'!AK101</f>
        <v>0</v>
      </c>
      <c r="AL101" s="116">
        <f t="shared" si="65"/>
        <v>0</v>
      </c>
      <c r="AM101" s="595">
        <f>'звіт 03.19-03.24'!AL101+'[9]побудинковий звіт'!AM101+'[8]побудинковий звіт'!AM101</f>
        <v>0</v>
      </c>
      <c r="AN101" s="595">
        <f>'звіт 03.19-03.24'!AM101+'[9]побудинковий звіт'!AN101+'[8]побудинковий звіт'!AN101</f>
        <v>0</v>
      </c>
      <c r="AO101" s="116">
        <f t="shared" si="66"/>
        <v>0</v>
      </c>
      <c r="AP101" s="595">
        <f>'звіт 03.19-03.24'!AO101+'[9]побудинковий звіт'!AP101+'[8]побудинковий звіт'!AP101</f>
        <v>2360.6716197934211</v>
      </c>
      <c r="AQ101" s="595">
        <f>'звіт 03.19-03.24'!AP101+'[9]побудинковий звіт'!AQ101+'[8]побудинковий звіт'!AQ101</f>
        <v>2005.711326153139</v>
      </c>
      <c r="AR101" s="116">
        <f t="shared" si="67"/>
        <v>-354.96029364028209</v>
      </c>
      <c r="AS101" s="595">
        <f>'звіт 03.19-03.24'!AR101+'[9]побудинковий звіт'!AS101+'[8]побудинковий звіт'!AS101</f>
        <v>17949.234937751604</v>
      </c>
      <c r="AT101" s="595">
        <f>'звіт 03.19-03.24'!AS101+'[9]побудинковий звіт'!AT101+'[8]побудинковий звіт'!AT101</f>
        <v>2588</v>
      </c>
      <c r="AU101" s="118">
        <f t="shared" si="68"/>
        <v>-15361.234937751604</v>
      </c>
      <c r="AV101" s="595">
        <f>'звіт 03.19-03.24'!AU101+'[9]побудинковий звіт'!AV101+'[8]побудинковий звіт'!AV101</f>
        <v>0</v>
      </c>
      <c r="AW101" s="595">
        <f>'звіт 03.19-03.24'!AV101+'[9]побудинковий звіт'!AW101+'[8]побудинковий звіт'!AW101</f>
        <v>0</v>
      </c>
      <c r="AX101" s="94">
        <f t="shared" si="69"/>
        <v>0</v>
      </c>
      <c r="AY101" s="595">
        <f>'звіт 03.19-03.24'!AX101+'[9]побудинковий звіт'!AY101+'[8]побудинковий звіт'!AY101</f>
        <v>0</v>
      </c>
      <c r="AZ101" s="595">
        <f>'звіт 03.19-03.24'!AY101+'[9]побудинковий звіт'!AZ101+'[8]побудинковий звіт'!AZ101</f>
        <v>0</v>
      </c>
      <c r="BA101" s="117">
        <f t="shared" si="70"/>
        <v>0</v>
      </c>
      <c r="BB101" s="595">
        <f>'звіт 03.19-03.24'!BA101+'[9]побудинковий звіт'!BB101+'[8]побудинковий звіт'!BB101</f>
        <v>733.62612017658807</v>
      </c>
      <c r="BC101" s="595">
        <f>'звіт 03.19-03.24'!BB101+'[9]побудинковий звіт'!BC101+'[8]побудинковий звіт'!BC101</f>
        <v>0</v>
      </c>
      <c r="BD101" s="94">
        <f t="shared" si="71"/>
        <v>-733.62612017658807</v>
      </c>
      <c r="BE101" s="595">
        <f>'звіт 03.19-03.24'!BD101+'[9]побудинковий звіт'!BE101+'[8]побудинковий звіт'!BE101</f>
        <v>0</v>
      </c>
      <c r="BF101" s="595">
        <f>'звіт 03.19-03.24'!BE101+'[9]побудинковий звіт'!BF101+'[8]побудинковий звіт'!BF101</f>
        <v>0</v>
      </c>
      <c r="BG101" s="95">
        <f t="shared" si="72"/>
        <v>0</v>
      </c>
      <c r="BH101" s="595">
        <f>'звіт 03.19-03.24'!BG101+'[9]побудинковий звіт'!BH101+'[8]побудинковий звіт'!BH101</f>
        <v>0</v>
      </c>
      <c r="BI101" s="595">
        <f>'звіт 03.19-03.24'!BH101+'[9]побудинковий звіт'!BI101+'[8]побудинковий звіт'!BI101</f>
        <v>0</v>
      </c>
      <c r="BJ101" s="94">
        <f t="shared" si="73"/>
        <v>0</v>
      </c>
      <c r="BK101" s="595">
        <f>'звіт 03.19-03.24'!BJ101+'[9]побудинковий звіт'!BK101+'[8]побудинковий звіт'!BK101</f>
        <v>0</v>
      </c>
      <c r="BL101" s="595">
        <f>'звіт 03.19-03.24'!BK101+'[9]побудинковий звіт'!BL101+'[8]побудинковий звіт'!BL101</f>
        <v>0</v>
      </c>
      <c r="BM101" s="95">
        <f t="shared" si="74"/>
        <v>0</v>
      </c>
      <c r="BN101" s="595">
        <f>'звіт 03.19-03.24'!BM101+'[9]побудинковий звіт'!BN101+'[8]побудинковий звіт'!BN101</f>
        <v>57.96899999999998</v>
      </c>
      <c r="BO101" s="595">
        <f>'звіт 03.19-03.24'!BN101+'[9]побудинковий звіт'!BO101+'[8]побудинковий звіт'!BO101</f>
        <v>0</v>
      </c>
      <c r="BP101" s="94">
        <f t="shared" si="75"/>
        <v>-57.96899999999998</v>
      </c>
      <c r="BQ101" s="91">
        <f t="shared" si="76"/>
        <v>791.59512017658801</v>
      </c>
      <c r="BR101" s="96">
        <f t="shared" si="76"/>
        <v>0</v>
      </c>
      <c r="BS101" s="94">
        <f t="shared" si="77"/>
        <v>-791.59512017658801</v>
      </c>
      <c r="BT101" s="595">
        <f>'звіт 03.19-03.24'!BS101+'[9]побудинковий звіт'!BT101+'[8]побудинковий звіт'!BT101</f>
        <v>0</v>
      </c>
      <c r="BU101" s="595">
        <f>'звіт 03.19-03.24'!BT101+'[9]побудинковий звіт'!BU101+'[8]побудинковий звіт'!BU101</f>
        <v>0.48988037412215951</v>
      </c>
      <c r="BV101" s="116">
        <f t="shared" si="78"/>
        <v>0.48988037412215951</v>
      </c>
      <c r="BW101" s="595">
        <f>'звіт 03.19-03.24'!BV101+'[9]побудинковий звіт'!BW101+'[8]побудинковий звіт'!BW101</f>
        <v>0</v>
      </c>
      <c r="BX101" s="595">
        <f>'звіт 03.19-03.24'!BW101+'[9]побудинковий звіт'!BX101+'[8]побудинковий звіт'!BX101</f>
        <v>20.805709419117079</v>
      </c>
      <c r="BY101" s="116">
        <f t="shared" si="79"/>
        <v>20.805709419117079</v>
      </c>
      <c r="BZ101" s="595">
        <f>'звіт 03.19-03.24'!BY101+'[9]побудинковий звіт'!BZ101+'[8]побудинковий звіт'!BZ101</f>
        <v>0</v>
      </c>
      <c r="CA101" s="595">
        <f>'звіт 03.19-03.24'!BZ101+'[9]побудинковий звіт'!CA101+'[8]побудинковий звіт'!CA101</f>
        <v>1.8213730038166066E-3</v>
      </c>
      <c r="CB101" s="116">
        <f t="shared" si="80"/>
        <v>1.8213730038166066E-3</v>
      </c>
      <c r="CC101" s="595">
        <f>'звіт 03.19-03.24'!CB101+'[9]побудинковий звіт'!CC101+'[8]побудинковий звіт'!CC101</f>
        <v>0</v>
      </c>
      <c r="CD101" s="595">
        <f>'звіт 03.19-03.24'!CC101+'[9]побудинковий звіт'!CD101+'[8]побудинковий звіт'!CD101</f>
        <v>0</v>
      </c>
      <c r="CE101" s="116">
        <f t="shared" si="81"/>
        <v>0</v>
      </c>
      <c r="CF101" s="595">
        <f>'звіт 03.19-03.24'!CE101+'[9]побудинковий звіт'!CF101+'[8]побудинковий звіт'!CF101</f>
        <v>0</v>
      </c>
      <c r="CG101" s="595">
        <f>'звіт 03.19-03.24'!CF101+'[9]побудинковий звіт'!CG101+'[8]побудинковий звіт'!CG101</f>
        <v>0</v>
      </c>
      <c r="CH101" s="116">
        <f t="shared" si="82"/>
        <v>0</v>
      </c>
      <c r="CI101" s="595">
        <f>'звіт 03.19-03.24'!CH101+'[9]побудинковий звіт'!CI101+'[8]побудинковий звіт'!CI101</f>
        <v>0</v>
      </c>
      <c r="CJ101" s="595">
        <f>'звіт 03.19-03.24'!CI101+'[9]побудинковий звіт'!CJ101+'[8]побудинковий звіт'!CJ101</f>
        <v>0</v>
      </c>
      <c r="CK101" s="116">
        <f t="shared" si="83"/>
        <v>0</v>
      </c>
      <c r="CL101" s="595">
        <f>'звіт 03.19-03.24'!CK101+'[9]побудинковий звіт'!CL101+'[8]побудинковий звіт'!CL101</f>
        <v>0</v>
      </c>
      <c r="CM101" s="595">
        <f>'звіт 03.19-03.24'!CL101+'[9]побудинковий звіт'!CM101+'[8]побудинковий звіт'!CM101</f>
        <v>0</v>
      </c>
      <c r="CN101" s="116">
        <f t="shared" si="84"/>
        <v>0</v>
      </c>
      <c r="CO101" s="88">
        <f t="shared" si="85"/>
        <v>0</v>
      </c>
      <c r="CP101" s="96">
        <f t="shared" si="85"/>
        <v>0</v>
      </c>
      <c r="CQ101" s="116">
        <f t="shared" si="86"/>
        <v>0</v>
      </c>
      <c r="CR101" s="119">
        <f t="shared" si="97"/>
        <v>25312.040883669411</v>
      </c>
      <c r="CS101" s="96">
        <f t="shared" si="97"/>
        <v>10714.873548130743</v>
      </c>
      <c r="CT101" s="116">
        <f t="shared" si="87"/>
        <v>-14597.167335538668</v>
      </c>
      <c r="CU101" s="91">
        <f t="shared" si="88"/>
        <v>30374.449060403291</v>
      </c>
      <c r="CV101" s="98">
        <f t="shared" si="88"/>
        <v>12857.848257756892</v>
      </c>
      <c r="CW101" s="117">
        <f t="shared" si="89"/>
        <v>-17516.600802646397</v>
      </c>
      <c r="CX101" s="595">
        <f>'звіт 03.19-03.24'!CW101+'[9]побудинковий звіт'!CX101+'[8]побудинковий звіт'!CX101</f>
        <v>1156.3135933345482</v>
      </c>
      <c r="CY101" s="595">
        <f>'звіт 03.19-03.24'!CX101+'[9]побудинковий звіт'!CY101+'[8]побудинковий звіт'!CY101</f>
        <v>18672.914395980941</v>
      </c>
      <c r="CZ101" s="116">
        <f t="shared" si="90"/>
        <v>17516.600802646393</v>
      </c>
      <c r="DA101" s="99">
        <f>'[8]побудинковий звіт'!DA101</f>
        <v>-17516.600802646397</v>
      </c>
      <c r="DB101" s="8">
        <v>3</v>
      </c>
      <c r="DC101" s="365">
        <f>'[8]побудинковий звіт'!DC101</f>
        <v>529.36</v>
      </c>
      <c r="DD101" s="365">
        <f>'[8]побудинковий звіт'!DD101</f>
        <v>0</v>
      </c>
      <c r="DE101" s="365">
        <f>'[8]побудинковий звіт'!DE101</f>
        <v>0</v>
      </c>
      <c r="DF101" s="365">
        <f>'[8]побудинковий звіт'!DF101</f>
        <v>0</v>
      </c>
      <c r="DG101" s="101">
        <v>-3314.7915409909883</v>
      </c>
      <c r="DH101" s="297">
        <v>1</v>
      </c>
      <c r="DI101" s="103">
        <f>'[8]побудинковий звіт'!DK101</f>
        <v>2.4656252589052476</v>
      </c>
      <c r="DJ101" s="103">
        <f>'[8]побудинковий звіт'!DL101</f>
        <v>0</v>
      </c>
      <c r="DK101" s="103">
        <f>'[8]побудинковий звіт'!DM101</f>
        <v>2.4656252589052476</v>
      </c>
      <c r="DL101" s="104">
        <f t="shared" si="100"/>
        <v>529.36974308695665</v>
      </c>
      <c r="DM101" s="104">
        <f t="shared" si="101"/>
        <v>0</v>
      </c>
      <c r="DN101" s="105">
        <f t="shared" si="91"/>
        <v>529.36974308695665</v>
      </c>
      <c r="DO101" s="2"/>
      <c r="DP101" s="104">
        <f>'[10]побудинковий звіт'!DR101</f>
        <v>529.36</v>
      </c>
      <c r="DQ101" s="104">
        <f>'[10]побудинковий звіт'!DS101</f>
        <v>0</v>
      </c>
      <c r="DR101" s="104">
        <f t="shared" si="92"/>
        <v>529.36</v>
      </c>
      <c r="DS101" s="106"/>
      <c r="DT101" s="104"/>
      <c r="DU101" s="479">
        <f>'звіт 03.19-03.24'!DV101+'[9]побудинковий звіт'!DW101+'[8]побудинковий звіт'!DW101</f>
        <v>0</v>
      </c>
      <c r="DV101" s="2">
        <f>'[9]побудинковий звіт'!DX101+'[8]побудинковий звіт'!DX101</f>
        <v>0</v>
      </c>
      <c r="DW101" s="77">
        <f t="shared" si="93"/>
        <v>22488.996069513832</v>
      </c>
      <c r="DX101" s="77">
        <f t="shared" si="94"/>
        <v>3105.6</v>
      </c>
      <c r="DY101" s="427">
        <f t="shared" si="95"/>
        <v>0</v>
      </c>
      <c r="DZ101" s="161">
        <f>'[10]побудинковий звіт'!DY101</f>
        <v>415.44207245911036</v>
      </c>
      <c r="EB101" s="110">
        <v>-1605</v>
      </c>
      <c r="EC101" s="111">
        <f t="shared" si="96"/>
        <v>-4919.7915409909883</v>
      </c>
      <c r="EE101" s="112">
        <v>-4412.7073573950893</v>
      </c>
      <c r="EG101" s="99">
        <v>-8083.7599793005957</v>
      </c>
    </row>
    <row r="102" spans="1:137" ht="19.95" customHeight="1" x14ac:dyDescent="0.3">
      <c r="A102" s="81">
        <v>150000566</v>
      </c>
      <c r="B102" s="82" t="s">
        <v>210</v>
      </c>
      <c r="C102" s="114" t="s">
        <v>211</v>
      </c>
      <c r="D102" s="114" t="s">
        <v>211</v>
      </c>
      <c r="E102" s="84">
        <f t="shared" si="54"/>
        <v>397.8</v>
      </c>
      <c r="F102" s="597">
        <f>'[8]побудинковий звіт'!F102</f>
        <v>397.8</v>
      </c>
      <c r="G102" s="104">
        <f>'[8]побудинковий звіт'!G102</f>
        <v>0</v>
      </c>
      <c r="H102" s="598">
        <f>'[8]побудинковий звіт'!H102</f>
        <v>0</v>
      </c>
      <c r="I102" s="595">
        <f>'звіт 03.19-03.24'!H102+'[9]побудинковий звіт'!I102+'[8]побудинковий звіт'!I102</f>
        <v>0</v>
      </c>
      <c r="J102" s="595">
        <f>'звіт 03.19-03.24'!I102+'[9]побудинковий звіт'!J102+'[8]побудинковий звіт'!J102</f>
        <v>0</v>
      </c>
      <c r="K102" s="116">
        <f t="shared" si="55"/>
        <v>0</v>
      </c>
      <c r="L102" s="595">
        <f>'звіт 03.19-03.24'!K102+'[9]побудинковий звіт'!L102+'[8]побудинковий звіт'!L102</f>
        <v>0</v>
      </c>
      <c r="M102" s="595">
        <f>'звіт 03.19-03.24'!L102+'[9]побудинковий звіт'!M102+'[8]побудинковий звіт'!M102</f>
        <v>0</v>
      </c>
      <c r="N102" s="116">
        <f t="shared" si="56"/>
        <v>0</v>
      </c>
      <c r="O102" s="595">
        <f>'звіт 03.19-03.24'!N102+'[9]побудинковий звіт'!O102+'[8]побудинковий звіт'!O102</f>
        <v>0</v>
      </c>
      <c r="P102" s="595">
        <f>'звіт 03.19-03.24'!O102+'[9]побудинковий звіт'!P102+'[8]побудинковий звіт'!P102</f>
        <v>0</v>
      </c>
      <c r="Q102" s="116">
        <f t="shared" si="57"/>
        <v>0</v>
      </c>
      <c r="R102" s="595">
        <f>'звіт 03.19-03.24'!Q102+'[9]побудинковий звіт'!R102+'[8]побудинковий звіт'!R102</f>
        <v>0</v>
      </c>
      <c r="S102" s="595">
        <f>'звіт 03.19-03.24'!R102+'[9]побудинковий звіт'!S102+'[8]побудинковий звіт'!S102</f>
        <v>0</v>
      </c>
      <c r="T102" s="116">
        <f t="shared" si="58"/>
        <v>0</v>
      </c>
      <c r="U102" s="595">
        <f>'звіт 03.19-03.24'!T102+'[9]побудинковий звіт'!U102+'[8]побудинковий звіт'!U102</f>
        <v>0</v>
      </c>
      <c r="V102" s="595">
        <f>'звіт 03.19-03.24'!U102+'[9]побудинковий звіт'!V102+'[8]побудинковий звіт'!V102</f>
        <v>0</v>
      </c>
      <c r="W102" s="116">
        <f t="shared" si="59"/>
        <v>0</v>
      </c>
      <c r="X102" s="595">
        <f>'звіт 03.19-03.24'!W102+'[9]побудинковий звіт'!X102+'[8]побудинковий звіт'!X102</f>
        <v>0</v>
      </c>
      <c r="Y102" s="595">
        <f>'звіт 03.19-03.24'!X102+'[9]побудинковий звіт'!Y102+'[8]побудинковий звіт'!Y102</f>
        <v>0</v>
      </c>
      <c r="Z102" s="116">
        <f t="shared" si="60"/>
        <v>0</v>
      </c>
      <c r="AA102" s="595">
        <f>'звіт 03.19-03.24'!Z102+'[9]побудинковий звіт'!AA102+'[8]побудинковий звіт'!AA102</f>
        <v>374.54399999999998</v>
      </c>
      <c r="AB102" s="595">
        <f>'звіт 03.19-03.24'!AA102+'[9]побудинковий звіт'!AB102+'[8]побудинковий звіт'!AB102</f>
        <v>0</v>
      </c>
      <c r="AC102" s="116">
        <f t="shared" si="61"/>
        <v>-374.54399999999998</v>
      </c>
      <c r="AD102" s="595">
        <f>'звіт 03.19-03.24'!AC102+'[9]побудинковий звіт'!AD102+'[8]побудинковий звіт'!AD102</f>
        <v>2998.3331644016712</v>
      </c>
      <c r="AE102" s="595">
        <f>'звіт 03.19-03.24'!AD102+'[9]побудинковий звіт'!AE102+'[8]побудинковий звіт'!AE102</f>
        <v>7538.5166048021383</v>
      </c>
      <c r="AF102" s="117">
        <f t="shared" si="62"/>
        <v>4540.1834404004676</v>
      </c>
      <c r="AG102" s="91">
        <f t="shared" si="63"/>
        <v>3372.8771644016711</v>
      </c>
      <c r="AH102" s="92">
        <f t="shared" si="63"/>
        <v>7538.5166048021383</v>
      </c>
      <c r="AI102" s="116">
        <f t="shared" si="64"/>
        <v>4165.6394404004677</v>
      </c>
      <c r="AJ102" s="595">
        <f>'звіт 03.19-03.24'!AI102+'[9]побудинковий звіт'!AJ102+'[8]побудинковий звіт'!AJ102</f>
        <v>0</v>
      </c>
      <c r="AK102" s="595">
        <f>'звіт 03.19-03.24'!AJ102+'[9]побудинковий звіт'!AK102+'[8]побудинковий звіт'!AK102</f>
        <v>0</v>
      </c>
      <c r="AL102" s="116">
        <f t="shared" si="65"/>
        <v>0</v>
      </c>
      <c r="AM102" s="595">
        <f>'звіт 03.19-03.24'!AL102+'[9]побудинковий звіт'!AM102+'[8]побудинковий звіт'!AM102</f>
        <v>0</v>
      </c>
      <c r="AN102" s="595">
        <f>'звіт 03.19-03.24'!AM102+'[9]побудинковий звіт'!AN102+'[8]побудинковий звіт'!AN102</f>
        <v>0</v>
      </c>
      <c r="AO102" s="116">
        <f t="shared" si="66"/>
        <v>0</v>
      </c>
      <c r="AP102" s="595">
        <f>'звіт 03.19-03.24'!AO102+'[9]побудинковий звіт'!AP102+'[8]побудинковий звіт'!AP102</f>
        <v>3614.6484485509477</v>
      </c>
      <c r="AQ102" s="595">
        <f>'звіт 03.19-03.24'!AP102+'[9]побудинковий звіт'!AQ102+'[8]побудинковий звіт'!AQ102</f>
        <v>2519.32762559604</v>
      </c>
      <c r="AR102" s="116">
        <f t="shared" si="67"/>
        <v>-1095.3208229549077</v>
      </c>
      <c r="AS102" s="595">
        <f>'звіт 03.19-03.24'!AR102+'[9]побудинковий звіт'!AS102+'[8]побудинковий звіт'!AS102</f>
        <v>37077.637882349234</v>
      </c>
      <c r="AT102" s="595">
        <f>'звіт 03.19-03.24'!AS102+'[9]побудинковий звіт'!AT102+'[8]побудинковий звіт'!AT102</f>
        <v>162</v>
      </c>
      <c r="AU102" s="118">
        <f t="shared" si="68"/>
        <v>-36915.637882349234</v>
      </c>
      <c r="AV102" s="595">
        <f>'звіт 03.19-03.24'!AU102+'[9]побудинковий звіт'!AV102+'[8]побудинковий звіт'!AV102</f>
        <v>0</v>
      </c>
      <c r="AW102" s="595">
        <f>'звіт 03.19-03.24'!AV102+'[9]побудинковий звіт'!AW102+'[8]побудинковий звіт'!AW102</f>
        <v>0</v>
      </c>
      <c r="AX102" s="94">
        <f t="shared" si="69"/>
        <v>0</v>
      </c>
      <c r="AY102" s="595">
        <f>'звіт 03.19-03.24'!AX102+'[9]побудинковий звіт'!AY102+'[8]побудинковий звіт'!AY102</f>
        <v>0</v>
      </c>
      <c r="AZ102" s="595">
        <f>'звіт 03.19-03.24'!AY102+'[9]побудинковий звіт'!AZ102+'[8]побудинковий звіт'!AZ102</f>
        <v>0</v>
      </c>
      <c r="BA102" s="117">
        <f t="shared" si="70"/>
        <v>0</v>
      </c>
      <c r="BB102" s="595">
        <f>'звіт 03.19-03.24'!BA102+'[9]побудинковий звіт'!BB102+'[8]побудинковий звіт'!BB102</f>
        <v>0</v>
      </c>
      <c r="BC102" s="595">
        <f>'звіт 03.19-03.24'!BB102+'[9]побудинковий звіт'!BC102+'[8]побудинковий звіт'!BC102</f>
        <v>0</v>
      </c>
      <c r="BD102" s="94">
        <f t="shared" si="71"/>
        <v>0</v>
      </c>
      <c r="BE102" s="595">
        <f>'звіт 03.19-03.24'!BD102+'[9]побудинковий звіт'!BE102+'[8]побудинковий звіт'!BE102</f>
        <v>0</v>
      </c>
      <c r="BF102" s="595">
        <f>'звіт 03.19-03.24'!BE102+'[9]побудинковий звіт'!BF102+'[8]побудинковий звіт'!BF102</f>
        <v>0</v>
      </c>
      <c r="BG102" s="95">
        <f t="shared" si="72"/>
        <v>0</v>
      </c>
      <c r="BH102" s="595">
        <f>'звіт 03.19-03.24'!BG102+'[9]побудинковий звіт'!BH102+'[8]побудинковий звіт'!BH102</f>
        <v>0</v>
      </c>
      <c r="BI102" s="595">
        <f>'звіт 03.19-03.24'!BH102+'[9]побудинковий звіт'!BI102+'[8]побудинковий звіт'!BI102</f>
        <v>0</v>
      </c>
      <c r="BJ102" s="94">
        <f t="shared" si="73"/>
        <v>0</v>
      </c>
      <c r="BK102" s="595">
        <f>'звіт 03.19-03.24'!BJ102+'[9]побудинковий звіт'!BK102+'[8]побудинковий звіт'!BK102</f>
        <v>0</v>
      </c>
      <c r="BL102" s="595">
        <f>'звіт 03.19-03.24'!BK102+'[9]побудинковий звіт'!BL102+'[8]побудинковий звіт'!BL102</f>
        <v>0</v>
      </c>
      <c r="BM102" s="95">
        <f t="shared" si="74"/>
        <v>0</v>
      </c>
      <c r="BN102" s="595">
        <f>'звіт 03.19-03.24'!BM102+'[9]побудинковий звіт'!BN102+'[8]побудинковий звіт'!BN102</f>
        <v>93.713548232221186</v>
      </c>
      <c r="BO102" s="595">
        <f>'звіт 03.19-03.24'!BN102+'[9]побудинковий звіт'!BO102+'[8]побудинковий звіт'!BO102</f>
        <v>0</v>
      </c>
      <c r="BP102" s="94">
        <f t="shared" si="75"/>
        <v>-93.713548232221186</v>
      </c>
      <c r="BQ102" s="91">
        <f t="shared" si="76"/>
        <v>93.713548232221186</v>
      </c>
      <c r="BR102" s="96">
        <f t="shared" si="76"/>
        <v>0</v>
      </c>
      <c r="BS102" s="94">
        <f t="shared" si="77"/>
        <v>-93.713548232221186</v>
      </c>
      <c r="BT102" s="595">
        <f>'звіт 03.19-03.24'!BS102+'[9]побудинковий звіт'!BT102+'[8]побудинковий звіт'!BT102</f>
        <v>1250.2719947448286</v>
      </c>
      <c r="BU102" s="595">
        <f>'звіт 03.19-03.24'!BT102+'[9]побудинковий звіт'!BU102+'[8]побудинковий звіт'!BU102</f>
        <v>0.79518641804525725</v>
      </c>
      <c r="BV102" s="116">
        <f t="shared" si="78"/>
        <v>-1249.4768083267834</v>
      </c>
      <c r="BW102" s="595">
        <f>'звіт 03.19-03.24'!BV102+'[9]побудинковий звіт'!BW102+'[8]побудинковий звіт'!BW102</f>
        <v>0</v>
      </c>
      <c r="BX102" s="595">
        <f>'звіт 03.19-03.24'!BW102+'[9]побудинковий звіт'!BX102+'[8]побудинковий звіт'!BX102</f>
        <v>38.124915691630058</v>
      </c>
      <c r="BY102" s="116">
        <f t="shared" si="79"/>
        <v>38.124915691630058</v>
      </c>
      <c r="BZ102" s="595">
        <f>'звіт 03.19-03.24'!BY102+'[9]побудинковий звіт'!BZ102+'[8]побудинковий звіт'!BZ102</f>
        <v>1438.4197221093414</v>
      </c>
      <c r="CA102" s="595">
        <f>'звіт 03.19-03.24'!BZ102+'[9]побудинковий звіт'!CA102+'[8]побудинковий звіт'!CA102</f>
        <v>3.3746724774953241E-3</v>
      </c>
      <c r="CB102" s="116">
        <f t="shared" si="80"/>
        <v>-1438.4163474368638</v>
      </c>
      <c r="CC102" s="595">
        <f>'звіт 03.19-03.24'!CB102+'[9]побудинковий звіт'!CC102+'[8]побудинковий звіт'!CC102</f>
        <v>0</v>
      </c>
      <c r="CD102" s="595">
        <f>'звіт 03.19-03.24'!CC102+'[9]побудинковий звіт'!CD102+'[8]побудинковий звіт'!CD102</f>
        <v>0</v>
      </c>
      <c r="CE102" s="116">
        <f t="shared" si="81"/>
        <v>0</v>
      </c>
      <c r="CF102" s="595">
        <f>'звіт 03.19-03.24'!CE102+'[9]побудинковий звіт'!CF102+'[8]побудинковий звіт'!CF102</f>
        <v>0</v>
      </c>
      <c r="CG102" s="595">
        <f>'звіт 03.19-03.24'!CF102+'[9]побудинковий звіт'!CG102+'[8]побудинковий звіт'!CG102</f>
        <v>0</v>
      </c>
      <c r="CH102" s="116">
        <f t="shared" si="82"/>
        <v>0</v>
      </c>
      <c r="CI102" s="595">
        <f>'звіт 03.19-03.24'!CH102+'[9]побудинковий звіт'!CI102+'[8]побудинковий звіт'!CI102</f>
        <v>0</v>
      </c>
      <c r="CJ102" s="595">
        <f>'звіт 03.19-03.24'!CI102+'[9]побудинковий звіт'!CJ102+'[8]побудинковий звіт'!CJ102</f>
        <v>0</v>
      </c>
      <c r="CK102" s="116">
        <f t="shared" si="83"/>
        <v>0</v>
      </c>
      <c r="CL102" s="595">
        <f>'звіт 03.19-03.24'!CK102+'[9]побудинковий звіт'!CL102+'[8]побудинковий звіт'!CL102</f>
        <v>0</v>
      </c>
      <c r="CM102" s="595">
        <f>'звіт 03.19-03.24'!CL102+'[9]побудинковий звіт'!CM102+'[8]побудинковий звіт'!CM102</f>
        <v>0</v>
      </c>
      <c r="CN102" s="116">
        <f t="shared" si="84"/>
        <v>0</v>
      </c>
      <c r="CO102" s="88">
        <f t="shared" si="85"/>
        <v>0</v>
      </c>
      <c r="CP102" s="96">
        <f t="shared" si="85"/>
        <v>0</v>
      </c>
      <c r="CQ102" s="116">
        <f t="shared" si="86"/>
        <v>0</v>
      </c>
      <c r="CR102" s="119">
        <f t="shared" si="97"/>
        <v>46847.56876038824</v>
      </c>
      <c r="CS102" s="96">
        <f t="shared" si="97"/>
        <v>10258.76770718033</v>
      </c>
      <c r="CT102" s="116">
        <f t="shared" si="87"/>
        <v>-36588.801053207906</v>
      </c>
      <c r="CU102" s="91">
        <f t="shared" si="88"/>
        <v>56217.082512465888</v>
      </c>
      <c r="CV102" s="98">
        <f t="shared" si="88"/>
        <v>12310.521248616396</v>
      </c>
      <c r="CW102" s="117">
        <f t="shared" si="89"/>
        <v>-43906.561263849493</v>
      </c>
      <c r="CX102" s="595">
        <f>'звіт 03.19-03.24'!CW102+'[9]побудинковий звіт'!CX102+'[8]побудинковий звіт'!CX102</f>
        <v>3308.4024130149569</v>
      </c>
      <c r="CY102" s="595">
        <f>'звіт 03.19-03.24'!CX102+'[9]побудинковий звіт'!CY102+'[8]побудинковий звіт'!CY102</f>
        <v>47139.723220078275</v>
      </c>
      <c r="CZ102" s="116">
        <f t="shared" si="90"/>
        <v>43831.320807063319</v>
      </c>
      <c r="DA102" s="99">
        <f>'[8]побудинковий звіт'!DA102</f>
        <v>-43906.561263849493</v>
      </c>
      <c r="DB102" s="8">
        <v>1</v>
      </c>
      <c r="DC102" s="365">
        <f>'[8]побудинковий звіт'!DC102</f>
        <v>955.85</v>
      </c>
      <c r="DD102" s="365">
        <f>'[8]побудинковий звіт'!DD102</f>
        <v>0</v>
      </c>
      <c r="DE102" s="365">
        <f>'[8]побудинковий звіт'!DE102</f>
        <v>-123.24999999999989</v>
      </c>
      <c r="DF102" s="365">
        <f>'[8]побудинковий звіт'!DF102</f>
        <v>0</v>
      </c>
      <c r="DG102" s="101">
        <v>-10836.685942204278</v>
      </c>
      <c r="DH102" s="297">
        <v>1</v>
      </c>
      <c r="DI102" s="103">
        <f>'[8]побудинковий звіт'!DK102</f>
        <v>2.5306872255935526</v>
      </c>
      <c r="DJ102" s="103">
        <f>'[8]побудинковий звіт'!DL102</f>
        <v>0</v>
      </c>
      <c r="DK102" s="103">
        <f>'[8]побудинковий звіт'!DM102</f>
        <v>2.5306872255935526</v>
      </c>
      <c r="DL102" s="104">
        <f t="shared" si="100"/>
        <v>1006.7073783411153</v>
      </c>
      <c r="DM102" s="104">
        <f t="shared" si="101"/>
        <v>0</v>
      </c>
      <c r="DN102" s="105">
        <f t="shared" si="91"/>
        <v>1006.7073783411153</v>
      </c>
      <c r="DO102" s="2"/>
      <c r="DP102" s="104">
        <f>'[10]побудинковий звіт'!DR102</f>
        <v>1079.0999999999999</v>
      </c>
      <c r="DQ102" s="104">
        <f>'[10]побудинковий звіт'!DS102</f>
        <v>0</v>
      </c>
      <c r="DR102" s="104">
        <f t="shared" si="92"/>
        <v>1079.0999999999999</v>
      </c>
      <c r="DS102" s="106"/>
      <c r="DT102" s="104"/>
      <c r="DU102" s="479">
        <f>'звіт 03.19-03.24'!DV102+'[9]побудинковий звіт'!DW102+'[8]побудинковий звіт'!DW102</f>
        <v>0</v>
      </c>
      <c r="DV102" s="2">
        <f>'[9]побудинковий звіт'!DX102+'[8]побудинковий звіт'!DX102</f>
        <v>0</v>
      </c>
      <c r="DW102" s="77">
        <f t="shared" si="93"/>
        <v>44605.621716697744</v>
      </c>
      <c r="DX102" s="77">
        <f t="shared" si="94"/>
        <v>194.4</v>
      </c>
      <c r="DY102" s="427">
        <f t="shared" si="95"/>
        <v>-123.24999999999989</v>
      </c>
      <c r="DZ102" s="161">
        <f>'[10]побудинковий звіт'!DY102</f>
        <v>713.06967082587221</v>
      </c>
      <c r="EB102" s="110">
        <v>-4734</v>
      </c>
      <c r="EC102" s="111">
        <f t="shared" si="96"/>
        <v>-15570.685942204278</v>
      </c>
      <c r="EE102" s="112">
        <v>-15558.385993095904</v>
      </c>
      <c r="EG102" s="99">
        <v>-23740.814611468988</v>
      </c>
    </row>
    <row r="103" spans="1:137" ht="19.95" customHeight="1" x14ac:dyDescent="0.3">
      <c r="A103" s="81">
        <v>150000569</v>
      </c>
      <c r="B103" s="82" t="s">
        <v>212</v>
      </c>
      <c r="C103" s="602" t="s">
        <v>213</v>
      </c>
      <c r="D103" s="114" t="s">
        <v>213</v>
      </c>
      <c r="E103" s="84"/>
      <c r="F103" s="597"/>
      <c r="G103" s="104"/>
      <c r="H103" s="598"/>
      <c r="I103" s="595"/>
      <c r="J103" s="595"/>
      <c r="K103" s="116"/>
      <c r="L103" s="595"/>
      <c r="M103" s="595"/>
      <c r="N103" s="116"/>
      <c r="O103" s="595"/>
      <c r="P103" s="595"/>
      <c r="Q103" s="116"/>
      <c r="R103" s="595"/>
      <c r="S103" s="595"/>
      <c r="T103" s="116"/>
      <c r="U103" s="595"/>
      <c r="V103" s="595"/>
      <c r="W103" s="116"/>
      <c r="X103" s="595"/>
      <c r="Y103" s="595"/>
      <c r="Z103" s="116"/>
      <c r="AA103" s="595"/>
      <c r="AB103" s="595"/>
      <c r="AC103" s="116"/>
      <c r="AD103" s="595"/>
      <c r="AE103" s="595"/>
      <c r="AF103" s="117"/>
      <c r="AG103" s="91"/>
      <c r="AH103" s="92"/>
      <c r="AI103" s="116"/>
      <c r="AJ103" s="595"/>
      <c r="AK103" s="595"/>
      <c r="AL103" s="116"/>
      <c r="AM103" s="595"/>
      <c r="AN103" s="595"/>
      <c r="AO103" s="116"/>
      <c r="AP103" s="595"/>
      <c r="AQ103" s="595"/>
      <c r="AR103" s="116"/>
      <c r="AS103" s="595"/>
      <c r="AT103" s="595"/>
      <c r="AU103" s="118"/>
      <c r="AV103" s="595"/>
      <c r="AW103" s="595"/>
      <c r="AX103" s="94"/>
      <c r="AY103" s="595"/>
      <c r="AZ103" s="595"/>
      <c r="BA103" s="117"/>
      <c r="BB103" s="595"/>
      <c r="BC103" s="595"/>
      <c r="BD103" s="94"/>
      <c r="BE103" s="595"/>
      <c r="BF103" s="595"/>
      <c r="BG103" s="95"/>
      <c r="BH103" s="595"/>
      <c r="BI103" s="595"/>
      <c r="BJ103" s="94"/>
      <c r="BK103" s="595"/>
      <c r="BL103" s="595"/>
      <c r="BM103" s="95"/>
      <c r="BN103" s="595"/>
      <c r="BO103" s="595"/>
      <c r="BP103" s="94"/>
      <c r="BQ103" s="91"/>
      <c r="BR103" s="96"/>
      <c r="BS103" s="94"/>
      <c r="BT103" s="595"/>
      <c r="BU103" s="595"/>
      <c r="BV103" s="116"/>
      <c r="BW103" s="595"/>
      <c r="BX103" s="595"/>
      <c r="BY103" s="116"/>
      <c r="BZ103" s="595"/>
      <c r="CA103" s="595"/>
      <c r="CB103" s="116"/>
      <c r="CC103" s="595"/>
      <c r="CD103" s="595"/>
      <c r="CE103" s="116"/>
      <c r="CF103" s="595"/>
      <c r="CG103" s="595"/>
      <c r="CH103" s="116"/>
      <c r="CI103" s="595"/>
      <c r="CJ103" s="595"/>
      <c r="CK103" s="116"/>
      <c r="CL103" s="595"/>
      <c r="CM103" s="595"/>
      <c r="CN103" s="116"/>
      <c r="CO103" s="88"/>
      <c r="CP103" s="96"/>
      <c r="CQ103" s="116"/>
      <c r="CR103" s="119"/>
      <c r="CS103" s="96"/>
      <c r="CT103" s="116"/>
      <c r="CU103" s="91"/>
      <c r="CV103" s="98"/>
      <c r="CW103" s="117"/>
      <c r="CX103" s="595"/>
      <c r="CY103" s="595"/>
      <c r="CZ103" s="116"/>
      <c r="DA103" s="99"/>
      <c r="DC103" s="365"/>
      <c r="DD103" s="365"/>
      <c r="DE103" s="365"/>
      <c r="DF103" s="365"/>
      <c r="DG103" s="101"/>
      <c r="DH103" s="297"/>
      <c r="DI103" s="103"/>
      <c r="DJ103" s="103"/>
      <c r="DK103" s="103"/>
      <c r="DL103" s="104"/>
      <c r="DM103" s="104"/>
      <c r="DN103" s="105"/>
      <c r="DO103" s="2"/>
      <c r="DP103" s="104">
        <f>'[10]побудинковий звіт'!DR103</f>
        <v>0</v>
      </c>
      <c r="DQ103" s="104">
        <f>'[10]побудинковий звіт'!DS103</f>
        <v>0</v>
      </c>
      <c r="DR103" s="104"/>
      <c r="DS103" s="106"/>
      <c r="DT103" s="104"/>
      <c r="DU103" s="479"/>
      <c r="DW103" s="77"/>
      <c r="DX103" s="77"/>
      <c r="DY103" s="427"/>
      <c r="DZ103" s="161">
        <f>'[10]побудинковий звіт'!DY103</f>
        <v>0</v>
      </c>
      <c r="EB103" s="110"/>
      <c r="EC103" s="111"/>
      <c r="EE103" s="112"/>
      <c r="EG103" s="99"/>
    </row>
    <row r="104" spans="1:137" ht="19.95" customHeight="1" x14ac:dyDescent="0.3">
      <c r="A104" s="81">
        <v>150000570</v>
      </c>
      <c r="B104" s="82" t="s">
        <v>214</v>
      </c>
      <c r="C104" s="114" t="s">
        <v>215</v>
      </c>
      <c r="D104" s="114" t="s">
        <v>215</v>
      </c>
      <c r="E104" s="84">
        <f t="shared" si="54"/>
        <v>325.60000000000002</v>
      </c>
      <c r="F104" s="597">
        <f>'[8]побудинковий звіт'!F104</f>
        <v>325.60000000000002</v>
      </c>
      <c r="G104" s="104">
        <f>'[8]побудинковий звіт'!G104</f>
        <v>0</v>
      </c>
      <c r="H104" s="598">
        <f>'[8]побудинковий звіт'!H104</f>
        <v>0</v>
      </c>
      <c r="I104" s="595">
        <f>'звіт 03.19-03.24'!H104+'[9]побудинковий звіт'!I104+'[8]побудинковий звіт'!I104</f>
        <v>0</v>
      </c>
      <c r="J104" s="595">
        <f>'звіт 03.19-03.24'!I104+'[9]побудинковий звіт'!J104+'[8]побудинковий звіт'!J104</f>
        <v>0</v>
      </c>
      <c r="K104" s="116">
        <f t="shared" si="55"/>
        <v>0</v>
      </c>
      <c r="L104" s="595">
        <f>'звіт 03.19-03.24'!K104+'[9]побудинковий звіт'!L104+'[8]побудинковий звіт'!L104</f>
        <v>0</v>
      </c>
      <c r="M104" s="595">
        <f>'звіт 03.19-03.24'!L104+'[9]побудинковий звіт'!M104+'[8]побудинковий звіт'!M104</f>
        <v>0</v>
      </c>
      <c r="N104" s="116">
        <f t="shared" si="56"/>
        <v>0</v>
      </c>
      <c r="O104" s="595">
        <f>'звіт 03.19-03.24'!N104+'[9]побудинковий звіт'!O104+'[8]побудинковий звіт'!O104</f>
        <v>0</v>
      </c>
      <c r="P104" s="595">
        <f>'звіт 03.19-03.24'!O104+'[9]побудинковий звіт'!P104+'[8]побудинковий звіт'!P104</f>
        <v>0</v>
      </c>
      <c r="Q104" s="116">
        <f t="shared" si="57"/>
        <v>0</v>
      </c>
      <c r="R104" s="595">
        <f>'звіт 03.19-03.24'!Q104+'[9]побудинковий звіт'!R104+'[8]побудинковий звіт'!R104</f>
        <v>0</v>
      </c>
      <c r="S104" s="595">
        <f>'звіт 03.19-03.24'!R104+'[9]побудинковий звіт'!S104+'[8]побудинковий звіт'!S104</f>
        <v>0</v>
      </c>
      <c r="T104" s="116">
        <f t="shared" si="58"/>
        <v>0</v>
      </c>
      <c r="U104" s="595">
        <f>'звіт 03.19-03.24'!T104+'[9]побудинковий звіт'!U104+'[8]побудинковий звіт'!U104</f>
        <v>0</v>
      </c>
      <c r="V104" s="595">
        <f>'звіт 03.19-03.24'!U104+'[9]побудинковий звіт'!V104+'[8]побудинковий звіт'!V104</f>
        <v>0</v>
      </c>
      <c r="W104" s="116">
        <f t="shared" si="59"/>
        <v>0</v>
      </c>
      <c r="X104" s="595">
        <f>'звіт 03.19-03.24'!W104+'[9]побудинковий звіт'!X104+'[8]побудинковий звіт'!X104</f>
        <v>0</v>
      </c>
      <c r="Y104" s="595">
        <f>'звіт 03.19-03.24'!X104+'[9]побудинковий звіт'!Y104+'[8]побудинковий звіт'!Y104</f>
        <v>0</v>
      </c>
      <c r="Z104" s="116">
        <f t="shared" si="60"/>
        <v>0</v>
      </c>
      <c r="AA104" s="595">
        <f>'звіт 03.19-03.24'!Z104+'[9]побудинковий звіт'!AA104+'[8]побудинковий звіт'!AA104</f>
        <v>261.90000000000003</v>
      </c>
      <c r="AB104" s="595">
        <f>'звіт 03.19-03.24'!AA104+'[9]побудинковий звіт'!AB104+'[8]побудинковий звіт'!AB104</f>
        <v>0</v>
      </c>
      <c r="AC104" s="116">
        <f t="shared" si="61"/>
        <v>-261.90000000000003</v>
      </c>
      <c r="AD104" s="595">
        <f>'звіт 03.19-03.24'!AC104+'[9]побудинковий звіт'!AD104+'[8]побудинковий звіт'!AD104</f>
        <v>2096.7806515529674</v>
      </c>
      <c r="AE104" s="595">
        <f>'звіт 03.19-03.24'!AD104+'[9]побудинковий звіт'!AE104+'[8]побудинковий звіт'!AE104</f>
        <v>5353.3224278165972</v>
      </c>
      <c r="AF104" s="117">
        <f t="shared" si="62"/>
        <v>3256.5417762636298</v>
      </c>
      <c r="AG104" s="91">
        <f t="shared" si="63"/>
        <v>2358.6806515529674</v>
      </c>
      <c r="AH104" s="92">
        <f t="shared" si="63"/>
        <v>5353.3224278165972</v>
      </c>
      <c r="AI104" s="116">
        <f t="shared" si="64"/>
        <v>2994.6417762636297</v>
      </c>
      <c r="AJ104" s="595">
        <f>'звіт 03.19-03.24'!AI104+'[9]побудинковий звіт'!AJ104+'[8]побудинковий звіт'!AJ104</f>
        <v>0</v>
      </c>
      <c r="AK104" s="595">
        <f>'звіт 03.19-03.24'!AJ104+'[9]побудинковий звіт'!AK104+'[8]побудинковий звіт'!AK104</f>
        <v>0</v>
      </c>
      <c r="AL104" s="116">
        <f t="shared" si="65"/>
        <v>0</v>
      </c>
      <c r="AM104" s="595">
        <f>'звіт 03.19-03.24'!AL104+'[9]побудинковий звіт'!AM104+'[8]побудинковий звіт'!AM104</f>
        <v>0</v>
      </c>
      <c r="AN104" s="595">
        <f>'звіт 03.19-03.24'!AM104+'[9]побудинковий звіт'!AN104+'[8]побудинковий звіт'!AN104</f>
        <v>0</v>
      </c>
      <c r="AO104" s="116">
        <f t="shared" si="66"/>
        <v>0</v>
      </c>
      <c r="AP104" s="595">
        <f>'звіт 03.19-03.24'!AO104+'[9]побудинковий звіт'!AP104+'[8]побудинковий звіт'!AP104</f>
        <v>2483.7985634433526</v>
      </c>
      <c r="AQ104" s="595">
        <f>'звіт 03.19-03.24'!AP104+'[9]побудинковий звіт'!AQ104+'[8]побудинковий звіт'!AQ104</f>
        <v>1800.1229597984784</v>
      </c>
      <c r="AR104" s="116">
        <f t="shared" si="67"/>
        <v>-683.67560364487417</v>
      </c>
      <c r="AS104" s="595">
        <f>'звіт 03.19-03.24'!AR104+'[9]побудинковий звіт'!AS104+'[8]побудинковий звіт'!AS104</f>
        <v>18382.072652066945</v>
      </c>
      <c r="AT104" s="595">
        <f>'звіт 03.19-03.24'!AS104+'[9]побудинковий звіт'!AT104+'[8]побудинковий звіт'!AT104</f>
        <v>573</v>
      </c>
      <c r="AU104" s="118">
        <f t="shared" si="68"/>
        <v>-17809.072652066945</v>
      </c>
      <c r="AV104" s="595">
        <f>'звіт 03.19-03.24'!AU104+'[9]побудинковий звіт'!AV104+'[8]побудинковий звіт'!AV104</f>
        <v>0</v>
      </c>
      <c r="AW104" s="595">
        <f>'звіт 03.19-03.24'!AV104+'[9]побудинковий звіт'!AW104+'[8]побудинковий звіт'!AW104</f>
        <v>0</v>
      </c>
      <c r="AX104" s="94">
        <f t="shared" si="69"/>
        <v>0</v>
      </c>
      <c r="AY104" s="595">
        <f>'звіт 03.19-03.24'!AX104+'[9]побудинковий звіт'!AY104+'[8]побудинковий звіт'!AY104</f>
        <v>0</v>
      </c>
      <c r="AZ104" s="595">
        <f>'звіт 03.19-03.24'!AY104+'[9]побудинковий звіт'!AZ104+'[8]побудинковий звіт'!AZ104</f>
        <v>0</v>
      </c>
      <c r="BA104" s="117">
        <f t="shared" si="70"/>
        <v>0</v>
      </c>
      <c r="BB104" s="595">
        <f>'звіт 03.19-03.24'!BA104+'[9]побудинковий звіт'!BB104+'[8]побудинковий звіт'!BB104</f>
        <v>0</v>
      </c>
      <c r="BC104" s="595">
        <f>'звіт 03.19-03.24'!BB104+'[9]побудинковий звіт'!BC104+'[8]побудинковий звіт'!BC104</f>
        <v>0</v>
      </c>
      <c r="BD104" s="94">
        <f t="shared" si="71"/>
        <v>0</v>
      </c>
      <c r="BE104" s="595">
        <f>'звіт 03.19-03.24'!BD104+'[9]побудинковий звіт'!BE104+'[8]побудинковий звіт'!BE104</f>
        <v>0</v>
      </c>
      <c r="BF104" s="595">
        <f>'звіт 03.19-03.24'!BE104+'[9]побудинковий звіт'!BF104+'[8]побудинковий звіт'!BF104</f>
        <v>0</v>
      </c>
      <c r="BG104" s="95">
        <f t="shared" si="72"/>
        <v>0</v>
      </c>
      <c r="BH104" s="595">
        <f>'звіт 03.19-03.24'!BG104+'[9]побудинковий звіт'!BH104+'[8]побудинковий звіт'!BH104</f>
        <v>0</v>
      </c>
      <c r="BI104" s="595">
        <f>'звіт 03.19-03.24'!BH104+'[9]побудинковий звіт'!BI104+'[8]побудинковий звіт'!BI104</f>
        <v>0</v>
      </c>
      <c r="BJ104" s="94">
        <f t="shared" si="73"/>
        <v>0</v>
      </c>
      <c r="BK104" s="595">
        <f>'звіт 03.19-03.24'!BJ104+'[9]побудинковий звіт'!BK104+'[8]побудинковий звіт'!BK104</f>
        <v>0</v>
      </c>
      <c r="BL104" s="595">
        <f>'звіт 03.19-03.24'!BK104+'[9]побудинковий звіт'!BL104+'[8]побудинковий звіт'!BL104</f>
        <v>0</v>
      </c>
      <c r="BM104" s="95">
        <f t="shared" si="74"/>
        <v>0</v>
      </c>
      <c r="BN104" s="595">
        <f>'звіт 03.19-03.24'!BM104+'[9]побудинковий звіт'!BN104+'[8]побудинковий звіт'!BN104</f>
        <v>90.925431086026663</v>
      </c>
      <c r="BO104" s="595">
        <f>'звіт 03.19-03.24'!BN104+'[9]побудинковий звіт'!BO104+'[8]побудинковий звіт'!BO104</f>
        <v>0</v>
      </c>
      <c r="BP104" s="94">
        <f t="shared" si="75"/>
        <v>-90.925431086026663</v>
      </c>
      <c r="BQ104" s="91">
        <f t="shared" si="76"/>
        <v>90.925431086026663</v>
      </c>
      <c r="BR104" s="96">
        <f t="shared" si="76"/>
        <v>0</v>
      </c>
      <c r="BS104" s="94">
        <f t="shared" si="77"/>
        <v>-90.925431086026663</v>
      </c>
      <c r="BT104" s="595">
        <f>'звіт 03.19-03.24'!BS104+'[9]побудинковий звіт'!BT104+'[8]побудинковий звіт'!BT104</f>
        <v>5859.981625639839</v>
      </c>
      <c r="BU104" s="595">
        <f>'звіт 03.19-03.24'!BT104+'[9]побудинковий звіт'!BU104+'[8]побудинковий звіт'!BU104</f>
        <v>12588.719922514252</v>
      </c>
      <c r="BV104" s="116">
        <f t="shared" si="78"/>
        <v>6728.7382968744132</v>
      </c>
      <c r="BW104" s="595">
        <f>'звіт 03.19-03.24'!BV104+'[9]побудинковий звіт'!BW104+'[8]побудинковий звіт'!BW104</f>
        <v>0</v>
      </c>
      <c r="BX104" s="595">
        <f>'звіт 03.19-03.24'!BW104+'[9]побудинковий звіт'!BX104+'[8]побудинковий звіт'!BX104</f>
        <v>27.156014426450177</v>
      </c>
      <c r="BY104" s="116">
        <f t="shared" si="79"/>
        <v>27.156014426450177</v>
      </c>
      <c r="BZ104" s="595">
        <f>'звіт 03.19-03.24'!BY104+'[9]побудинковий звіт'!BZ104+'[8]побудинковий звіт'!BZ104</f>
        <v>2077.7173763801602</v>
      </c>
      <c r="CA104" s="595">
        <f>'звіт 03.19-03.24'!BZ104+'[9]побудинковий звіт'!CA104+'[8]побудинковий звіт'!CA104</f>
        <v>2291.0630187660036</v>
      </c>
      <c r="CB104" s="116">
        <f t="shared" si="80"/>
        <v>213.34564238584335</v>
      </c>
      <c r="CC104" s="595">
        <f>'звіт 03.19-03.24'!CB104+'[9]побудинковий звіт'!CC104+'[8]побудинковий звіт'!CC104</f>
        <v>0</v>
      </c>
      <c r="CD104" s="595">
        <f>'звіт 03.19-03.24'!CC104+'[9]побудинковий звіт'!CD104+'[8]побудинковий звіт'!CD104</f>
        <v>0</v>
      </c>
      <c r="CE104" s="116">
        <f t="shared" si="81"/>
        <v>0</v>
      </c>
      <c r="CF104" s="595">
        <f>'звіт 03.19-03.24'!CE104+'[9]побудинковий звіт'!CF104+'[8]побудинковий звіт'!CF104</f>
        <v>0</v>
      </c>
      <c r="CG104" s="595">
        <f>'звіт 03.19-03.24'!CF104+'[9]побудинковий звіт'!CG104+'[8]побудинковий звіт'!CG104</f>
        <v>0</v>
      </c>
      <c r="CH104" s="116">
        <f t="shared" si="82"/>
        <v>0</v>
      </c>
      <c r="CI104" s="595">
        <f>'звіт 03.19-03.24'!CH104+'[9]побудинковий звіт'!CI104+'[8]побудинковий звіт'!CI104</f>
        <v>0</v>
      </c>
      <c r="CJ104" s="595">
        <f>'звіт 03.19-03.24'!CI104+'[9]побудинковий звіт'!CJ104+'[8]побудинковий звіт'!CJ104</f>
        <v>0</v>
      </c>
      <c r="CK104" s="116">
        <f t="shared" si="83"/>
        <v>0</v>
      </c>
      <c r="CL104" s="595">
        <f>'звіт 03.19-03.24'!CK104+'[9]побудинковий звіт'!CL104+'[8]побудинковий звіт'!CL104</f>
        <v>0</v>
      </c>
      <c r="CM104" s="595">
        <f>'звіт 03.19-03.24'!CL104+'[9]побудинковий звіт'!CM104+'[8]побудинковий звіт'!CM104</f>
        <v>0</v>
      </c>
      <c r="CN104" s="116">
        <f t="shared" si="84"/>
        <v>0</v>
      </c>
      <c r="CO104" s="88">
        <f t="shared" si="85"/>
        <v>0</v>
      </c>
      <c r="CP104" s="96">
        <f t="shared" si="85"/>
        <v>0</v>
      </c>
      <c r="CQ104" s="116">
        <f t="shared" si="86"/>
        <v>0</v>
      </c>
      <c r="CR104" s="119">
        <f t="shared" si="97"/>
        <v>31253.176300169296</v>
      </c>
      <c r="CS104" s="96">
        <f t="shared" si="97"/>
        <v>22633.384343321781</v>
      </c>
      <c r="CT104" s="116">
        <f t="shared" si="87"/>
        <v>-8619.7919568475154</v>
      </c>
      <c r="CU104" s="91">
        <f t="shared" si="88"/>
        <v>37503.811560203154</v>
      </c>
      <c r="CV104" s="98">
        <f t="shared" si="88"/>
        <v>27160.061211986136</v>
      </c>
      <c r="CW104" s="117">
        <f t="shared" si="89"/>
        <v>-10343.750348217018</v>
      </c>
      <c r="CX104" s="595">
        <f>'звіт 03.19-03.24'!CW104+'[9]побудинковий звіт'!CX104+'[8]побудинковий звіт'!CX104</f>
        <v>4102.2537140795539</v>
      </c>
      <c r="CY104" s="595">
        <f>'звіт 03.19-03.24'!CX104+'[9]побудинковий звіт'!CY104+'[8]побудинковий звіт'!CY104</f>
        <v>14392.159595284276</v>
      </c>
      <c r="CZ104" s="116">
        <f t="shared" si="90"/>
        <v>10289.905881204722</v>
      </c>
      <c r="DA104" s="99">
        <f>'[8]побудинковий звіт'!DA104</f>
        <v>-10343.75034821701</v>
      </c>
      <c r="DB104" s="8">
        <v>1</v>
      </c>
      <c r="DC104" s="365">
        <f>'[8]побудинковий звіт'!DC104</f>
        <v>675.55</v>
      </c>
      <c r="DD104" s="365">
        <f>'[8]побудинковий звіт'!DD104</f>
        <v>0</v>
      </c>
      <c r="DE104" s="365">
        <f>'[8]побудинковий звіт'!DE104</f>
        <v>-70.430000000000064</v>
      </c>
      <c r="DF104" s="365">
        <f>'[8]побудинковий звіт'!DF104</f>
        <v>0</v>
      </c>
      <c r="DG104" s="101">
        <v>-4430.5090791715511</v>
      </c>
      <c r="DH104" s="297">
        <v>1</v>
      </c>
      <c r="DI104" s="103">
        <f>'[8]побудинковий звіт'!DK104</f>
        <v>2.2911022565070938</v>
      </c>
      <c r="DJ104" s="103">
        <f>'[8]побудинковий звіт'!DL104</f>
        <v>0</v>
      </c>
      <c r="DK104" s="103">
        <f>'[8]побудинковий звіт'!DM104</f>
        <v>2.2911022565070938</v>
      </c>
      <c r="DL104" s="104">
        <f t="shared" si="100"/>
        <v>745.98289471870976</v>
      </c>
      <c r="DM104" s="104">
        <f t="shared" si="101"/>
        <v>0</v>
      </c>
      <c r="DN104" s="105">
        <f t="shared" si="91"/>
        <v>745.98289471870976</v>
      </c>
      <c r="DO104" s="2"/>
      <c r="DP104" s="104">
        <f>'[10]побудинковий звіт'!DR104</f>
        <v>745.98</v>
      </c>
      <c r="DQ104" s="104">
        <f>'[10]побудинковий звіт'!DS104</f>
        <v>0</v>
      </c>
      <c r="DR104" s="104">
        <f t="shared" si="92"/>
        <v>745.98</v>
      </c>
      <c r="DS104" s="106"/>
      <c r="DT104" s="104"/>
      <c r="DU104" s="479">
        <f>'звіт 03.19-03.24'!DV104+'[9]побудинковий звіт'!DW104+'[8]побудинковий звіт'!DW104</f>
        <v>0</v>
      </c>
      <c r="DV104" s="2">
        <f>'[9]побудинковий звіт'!DX104+'[8]побудинковий звіт'!DX104</f>
        <v>0</v>
      </c>
      <c r="DW104" s="77">
        <f t="shared" si="93"/>
        <v>22167.597699783564</v>
      </c>
      <c r="DX104" s="77">
        <f t="shared" si="94"/>
        <v>687.6</v>
      </c>
      <c r="DY104" s="427">
        <f t="shared" si="95"/>
        <v>-70.430000000000064</v>
      </c>
      <c r="DZ104" s="161">
        <f>'[10]побудинковий звіт'!DY104</f>
        <v>386.79652747226027</v>
      </c>
      <c r="EB104" s="110">
        <v>-2947</v>
      </c>
      <c r="EC104" s="111">
        <f t="shared" si="96"/>
        <v>-7377.5090791715511</v>
      </c>
      <c r="EE104" s="112">
        <v>-4316.1104757087942</v>
      </c>
      <c r="EG104" s="99">
        <v>-5164.0620728016083</v>
      </c>
    </row>
    <row r="105" spans="1:137" ht="19.95" customHeight="1" x14ac:dyDescent="0.3">
      <c r="A105" s="81">
        <v>150000573</v>
      </c>
      <c r="B105" s="82" t="s">
        <v>216</v>
      </c>
      <c r="C105" s="114" t="s">
        <v>217</v>
      </c>
      <c r="D105" s="114" t="s">
        <v>217</v>
      </c>
      <c r="E105" s="84">
        <f t="shared" si="54"/>
        <v>151.6</v>
      </c>
      <c r="F105" s="597">
        <f>'[8]побудинковий звіт'!F105</f>
        <v>151.6</v>
      </c>
      <c r="G105" s="104">
        <f>'[8]побудинковий звіт'!G105</f>
        <v>0</v>
      </c>
      <c r="H105" s="598">
        <f>'[8]побудинковий звіт'!H105</f>
        <v>0</v>
      </c>
      <c r="I105" s="595">
        <f>'звіт 03.19-03.24'!H105+'[9]побудинковий звіт'!I105+'[8]побудинковий звіт'!I105</f>
        <v>0</v>
      </c>
      <c r="J105" s="595">
        <f>'звіт 03.19-03.24'!I105+'[9]побудинковий звіт'!J105+'[8]побудинковий звіт'!J105</f>
        <v>0</v>
      </c>
      <c r="K105" s="116">
        <f t="shared" si="55"/>
        <v>0</v>
      </c>
      <c r="L105" s="595">
        <f>'звіт 03.19-03.24'!K105+'[9]побудинковий звіт'!L105+'[8]побудинковий звіт'!L105</f>
        <v>0</v>
      </c>
      <c r="M105" s="595">
        <f>'звіт 03.19-03.24'!L105+'[9]побудинковий звіт'!M105+'[8]побудинковий звіт'!M105</f>
        <v>0</v>
      </c>
      <c r="N105" s="116">
        <f t="shared" si="56"/>
        <v>0</v>
      </c>
      <c r="O105" s="595">
        <f>'звіт 03.19-03.24'!N105+'[9]побудинковий звіт'!O105+'[8]побудинковий звіт'!O105</f>
        <v>0</v>
      </c>
      <c r="P105" s="595">
        <f>'звіт 03.19-03.24'!O105+'[9]побудинковий звіт'!P105+'[8]побудинковий звіт'!P105</f>
        <v>0</v>
      </c>
      <c r="Q105" s="116">
        <f t="shared" si="57"/>
        <v>0</v>
      </c>
      <c r="R105" s="595">
        <f>'звіт 03.19-03.24'!Q105+'[9]побудинковий звіт'!R105+'[8]побудинковий звіт'!R105</f>
        <v>0</v>
      </c>
      <c r="S105" s="595">
        <f>'звіт 03.19-03.24'!R105+'[9]побудинковий звіт'!S105+'[8]побудинковий звіт'!S105</f>
        <v>0</v>
      </c>
      <c r="T105" s="116">
        <f t="shared" si="58"/>
        <v>0</v>
      </c>
      <c r="U105" s="595">
        <f>'звіт 03.19-03.24'!T105+'[9]побудинковий звіт'!U105+'[8]побудинковий звіт'!U105</f>
        <v>0</v>
      </c>
      <c r="V105" s="595">
        <f>'звіт 03.19-03.24'!U105+'[9]побудинковий звіт'!V105+'[8]побудинковий звіт'!V105</f>
        <v>0</v>
      </c>
      <c r="W105" s="116">
        <f t="shared" si="59"/>
        <v>0</v>
      </c>
      <c r="X105" s="595">
        <f>'звіт 03.19-03.24'!W105+'[9]побудинковий звіт'!X105+'[8]побудинковий звіт'!X105</f>
        <v>0</v>
      </c>
      <c r="Y105" s="595">
        <f>'звіт 03.19-03.24'!X105+'[9]побудинковий звіт'!Y105+'[8]побудинковий звіт'!Y105</f>
        <v>0</v>
      </c>
      <c r="Z105" s="116">
        <f t="shared" si="60"/>
        <v>0</v>
      </c>
      <c r="AA105" s="595">
        <f>'звіт 03.19-03.24'!Z105+'[9]побудинковий звіт'!AA105+'[8]побудинковий звіт'!AA105</f>
        <v>163.72800000000001</v>
      </c>
      <c r="AB105" s="595">
        <f>'звіт 03.19-03.24'!AA105+'[9]побудинковий звіт'!AB105+'[8]побудинковий звіт'!AB105</f>
        <v>0</v>
      </c>
      <c r="AC105" s="116">
        <f t="shared" si="61"/>
        <v>-163.72800000000001</v>
      </c>
      <c r="AD105" s="595">
        <f>'звіт 03.19-03.24'!AC105+'[9]побудинковий звіт'!AD105+'[8]побудинковий звіт'!AD105</f>
        <v>1310.8279583474402</v>
      </c>
      <c r="AE105" s="595">
        <f>'звіт 03.19-03.24'!AD105+'[9]побудинковий звіт'!AE105+'[8]побудинковий звіт'!AE105</f>
        <v>2971.4719266074289</v>
      </c>
      <c r="AF105" s="117">
        <f t="shared" si="62"/>
        <v>1660.6439682599887</v>
      </c>
      <c r="AG105" s="91">
        <f t="shared" si="63"/>
        <v>1474.5559583474403</v>
      </c>
      <c r="AH105" s="92">
        <f t="shared" si="63"/>
        <v>2971.4719266074289</v>
      </c>
      <c r="AI105" s="116">
        <f t="shared" si="64"/>
        <v>1496.9159682599886</v>
      </c>
      <c r="AJ105" s="595">
        <f>'звіт 03.19-03.24'!AI105+'[9]побудинковий звіт'!AJ105+'[8]побудинковий звіт'!AJ105</f>
        <v>0</v>
      </c>
      <c r="AK105" s="595">
        <f>'звіт 03.19-03.24'!AJ105+'[9]побудинковий звіт'!AK105+'[8]побудинковий звіт'!AK105</f>
        <v>0</v>
      </c>
      <c r="AL105" s="116">
        <f t="shared" si="65"/>
        <v>0</v>
      </c>
      <c r="AM105" s="595">
        <f>'звіт 03.19-03.24'!AL105+'[9]побудинковий звіт'!AM105+'[8]побудинковий звіт'!AM105</f>
        <v>0</v>
      </c>
      <c r="AN105" s="595">
        <f>'звіт 03.19-03.24'!AM105+'[9]побудинковий звіт'!AN105+'[8]побудинковий звіт'!AN105</f>
        <v>0</v>
      </c>
      <c r="AO105" s="116">
        <f t="shared" si="66"/>
        <v>0</v>
      </c>
      <c r="AP105" s="595">
        <f>'звіт 03.19-03.24'!AO105+'[9]побудинковий звіт'!AP105+'[8]побудинковий звіт'!AP105</f>
        <v>1527.7068269843262</v>
      </c>
      <c r="AQ105" s="595">
        <f>'звіт 03.19-03.24'!AP105+'[9]побудинковий звіт'!AQ105+'[8]побудинковий звіт'!AQ105</f>
        <v>1080.9956077691638</v>
      </c>
      <c r="AR105" s="116">
        <f t="shared" si="67"/>
        <v>-446.71121921516237</v>
      </c>
      <c r="AS105" s="595">
        <f>'звіт 03.19-03.24'!AR105+'[9]побудинковий звіт'!AS105+'[8]побудинковий звіт'!AS105</f>
        <v>9732.3710160367118</v>
      </c>
      <c r="AT105" s="595">
        <f>'звіт 03.19-03.24'!AS105+'[9]побудинковий звіт'!AT105+'[8]побудинковий звіт'!AT105</f>
        <v>0</v>
      </c>
      <c r="AU105" s="118">
        <f t="shared" si="68"/>
        <v>-9732.3710160367118</v>
      </c>
      <c r="AV105" s="595">
        <f>'звіт 03.19-03.24'!AU105+'[9]побудинковий звіт'!AV105+'[8]побудинковий звіт'!AV105</f>
        <v>0</v>
      </c>
      <c r="AW105" s="595">
        <f>'звіт 03.19-03.24'!AV105+'[9]побудинковий звіт'!AW105+'[8]побудинковий звіт'!AW105</f>
        <v>0</v>
      </c>
      <c r="AX105" s="94">
        <f t="shared" si="69"/>
        <v>0</v>
      </c>
      <c r="AY105" s="595">
        <f>'звіт 03.19-03.24'!AX105+'[9]побудинковий звіт'!AY105+'[8]побудинковий звіт'!AY105</f>
        <v>0</v>
      </c>
      <c r="AZ105" s="595">
        <f>'звіт 03.19-03.24'!AY105+'[9]побудинковий звіт'!AZ105+'[8]побудинковий звіт'!AZ105</f>
        <v>0</v>
      </c>
      <c r="BA105" s="117">
        <f t="shared" si="70"/>
        <v>0</v>
      </c>
      <c r="BB105" s="595">
        <f>'звіт 03.19-03.24'!BA105+'[9]побудинковий звіт'!BB105+'[8]побудинковий звіт'!BB105</f>
        <v>0</v>
      </c>
      <c r="BC105" s="595">
        <f>'звіт 03.19-03.24'!BB105+'[9]побудинковий звіт'!BC105+'[8]побудинковий звіт'!BC105</f>
        <v>0</v>
      </c>
      <c r="BD105" s="94">
        <f t="shared" si="71"/>
        <v>0</v>
      </c>
      <c r="BE105" s="595">
        <f>'звіт 03.19-03.24'!BD105+'[9]побудинковий звіт'!BE105+'[8]побудинковий звіт'!BE105</f>
        <v>0</v>
      </c>
      <c r="BF105" s="595">
        <f>'звіт 03.19-03.24'!BE105+'[9]побудинковий звіт'!BF105+'[8]побудинковий звіт'!BF105</f>
        <v>0</v>
      </c>
      <c r="BG105" s="95">
        <f t="shared" si="72"/>
        <v>0</v>
      </c>
      <c r="BH105" s="595">
        <f>'звіт 03.19-03.24'!BG105+'[9]побудинковий звіт'!BH105+'[8]побудинковий звіт'!BH105</f>
        <v>0</v>
      </c>
      <c r="BI105" s="595">
        <f>'звіт 03.19-03.24'!BH105+'[9]побудинковий звіт'!BI105+'[8]побудинковий звіт'!BI105</f>
        <v>0</v>
      </c>
      <c r="BJ105" s="94">
        <f t="shared" si="73"/>
        <v>0</v>
      </c>
      <c r="BK105" s="595">
        <f>'звіт 03.19-03.24'!BJ105+'[9]побудинковий звіт'!BK105+'[8]побудинковий звіт'!BK105</f>
        <v>0</v>
      </c>
      <c r="BL105" s="595">
        <f>'звіт 03.19-03.24'!BK105+'[9]побудинковий звіт'!BL105+'[8]побудинковий звіт'!BL105</f>
        <v>0</v>
      </c>
      <c r="BM105" s="95">
        <f t="shared" si="74"/>
        <v>0</v>
      </c>
      <c r="BN105" s="595">
        <f>'звіт 03.19-03.24'!BM105+'[9]побудинковий звіт'!BN105+'[8]побудинковий звіт'!BN105</f>
        <v>54.111893110724097</v>
      </c>
      <c r="BO105" s="595">
        <f>'звіт 03.19-03.24'!BN105+'[9]побудинковий звіт'!BO105+'[8]побудинковий звіт'!BO105</f>
        <v>0</v>
      </c>
      <c r="BP105" s="94">
        <f t="shared" si="75"/>
        <v>-54.111893110724097</v>
      </c>
      <c r="BQ105" s="91">
        <f t="shared" si="76"/>
        <v>54.111893110724097</v>
      </c>
      <c r="BR105" s="96">
        <f t="shared" si="76"/>
        <v>0</v>
      </c>
      <c r="BS105" s="94">
        <f t="shared" si="77"/>
        <v>-54.111893110724097</v>
      </c>
      <c r="BT105" s="595">
        <f>'звіт 03.19-03.24'!BS105+'[9]побудинковий звіт'!BT105+'[8]побудинковий звіт'!BT105</f>
        <v>2591.9149498022371</v>
      </c>
      <c r="BU105" s="595">
        <f>'звіт 03.19-03.24'!BT105+'[9]побудинковий звіт'!BU105+'[8]побудинковий звіт'!BU105</f>
        <v>9029.1295685912337</v>
      </c>
      <c r="BV105" s="116">
        <f t="shared" si="78"/>
        <v>6437.2146187889966</v>
      </c>
      <c r="BW105" s="595">
        <f>'звіт 03.19-03.24'!BV105+'[9]побудинковий звіт'!BW105+'[8]побудинковий звіт'!BW105</f>
        <v>0</v>
      </c>
      <c r="BX105" s="595">
        <f>'звіт 03.19-03.24'!BW105+'[9]побудинковий звіт'!BX105+'[8]побудинковий звіт'!BX105</f>
        <v>245.74454905337683</v>
      </c>
      <c r="BY105" s="116">
        <f t="shared" si="79"/>
        <v>245.74454905337683</v>
      </c>
      <c r="BZ105" s="595">
        <f>'звіт 03.19-03.24'!BY105+'[9]побудинковий звіт'!BZ105+'[8]побудинковий звіт'!BZ105</f>
        <v>918.99037801430165</v>
      </c>
      <c r="CA105" s="595">
        <f>'звіт 03.19-03.24'!BZ105+'[9]побудинковий звіт'!CA105+'[8]побудинковий звіт'!CA105</f>
        <v>1532.2649724259009</v>
      </c>
      <c r="CB105" s="116">
        <f t="shared" si="80"/>
        <v>613.2745944115992</v>
      </c>
      <c r="CC105" s="595">
        <f>'звіт 03.19-03.24'!CB105+'[9]побудинковий звіт'!CC105+'[8]побудинковий звіт'!CC105</f>
        <v>0</v>
      </c>
      <c r="CD105" s="595">
        <f>'звіт 03.19-03.24'!CC105+'[9]побудинковий звіт'!CD105+'[8]побудинковий звіт'!CD105</f>
        <v>0</v>
      </c>
      <c r="CE105" s="116">
        <f t="shared" si="81"/>
        <v>0</v>
      </c>
      <c r="CF105" s="595">
        <f>'звіт 03.19-03.24'!CE105+'[9]побудинковий звіт'!CF105+'[8]побудинковий звіт'!CF105</f>
        <v>0</v>
      </c>
      <c r="CG105" s="595">
        <f>'звіт 03.19-03.24'!CF105+'[9]побудинковий звіт'!CG105+'[8]побудинковий звіт'!CG105</f>
        <v>0</v>
      </c>
      <c r="CH105" s="116">
        <f t="shared" si="82"/>
        <v>0</v>
      </c>
      <c r="CI105" s="595">
        <f>'звіт 03.19-03.24'!CH105+'[9]побудинковий звіт'!CI105+'[8]побудинковий звіт'!CI105</f>
        <v>0</v>
      </c>
      <c r="CJ105" s="595">
        <f>'звіт 03.19-03.24'!CI105+'[9]побудинковий звіт'!CJ105+'[8]побудинковий звіт'!CJ105</f>
        <v>0</v>
      </c>
      <c r="CK105" s="116">
        <f t="shared" si="83"/>
        <v>0</v>
      </c>
      <c r="CL105" s="595">
        <f>'звіт 03.19-03.24'!CK105+'[9]побудинковий звіт'!CL105+'[8]побудинковий звіт'!CL105</f>
        <v>0</v>
      </c>
      <c r="CM105" s="595">
        <f>'звіт 03.19-03.24'!CL105+'[9]побудинковий звіт'!CM105+'[8]побудинковий звіт'!CM105</f>
        <v>0</v>
      </c>
      <c r="CN105" s="116">
        <f t="shared" si="84"/>
        <v>0</v>
      </c>
      <c r="CO105" s="88">
        <f t="shared" si="85"/>
        <v>0</v>
      </c>
      <c r="CP105" s="96">
        <f t="shared" si="85"/>
        <v>0</v>
      </c>
      <c r="CQ105" s="116">
        <f t="shared" si="86"/>
        <v>0</v>
      </c>
      <c r="CR105" s="119">
        <f t="shared" si="97"/>
        <v>16299.651022295742</v>
      </c>
      <c r="CS105" s="96">
        <f t="shared" si="97"/>
        <v>14859.606624447104</v>
      </c>
      <c r="CT105" s="116">
        <f t="shared" si="87"/>
        <v>-1440.0443978486383</v>
      </c>
      <c r="CU105" s="91">
        <f t="shared" si="88"/>
        <v>19559.58122675489</v>
      </c>
      <c r="CV105" s="98">
        <f t="shared" si="88"/>
        <v>17831.527949336523</v>
      </c>
      <c r="CW105" s="117">
        <f t="shared" si="89"/>
        <v>-1728.0532774183666</v>
      </c>
      <c r="CX105" s="595">
        <f>'звіт 03.19-03.24'!CW105+'[9]побудинковий звіт'!CX105+'[8]побудинковий звіт'!CX105</f>
        <v>744.22589155223238</v>
      </c>
      <c r="CY105" s="595">
        <f>'звіт 03.19-03.24'!CX105+'[9]побудинковий звіт'!CY105+'[8]побудинковий звіт'!CY105</f>
        <v>2472.2791689705946</v>
      </c>
      <c r="CZ105" s="116">
        <f t="shared" si="90"/>
        <v>1728.0532774183621</v>
      </c>
      <c r="DA105" s="99">
        <f>'[8]побудинковий звіт'!DA105</f>
        <v>-1728.0532774183639</v>
      </c>
      <c r="DB105" s="8">
        <v>1</v>
      </c>
      <c r="DC105" s="365">
        <f>'[8]побудинковий звіт'!DC105</f>
        <v>341.12</v>
      </c>
      <c r="DD105" s="365">
        <f>'[8]побудинковий звіт'!DD105</f>
        <v>0</v>
      </c>
      <c r="DE105" s="365">
        <f>'[8]побудинковий звіт'!DE105</f>
        <v>0</v>
      </c>
      <c r="DF105" s="365">
        <f>'[8]побудинковий звіт'!DF105</f>
        <v>0</v>
      </c>
      <c r="DG105" s="101">
        <v>-2587.7716251840175</v>
      </c>
      <c r="DH105" s="297">
        <v>1</v>
      </c>
      <c r="DI105" s="103">
        <f>'[8]побудинковий звіт'!DK105</f>
        <v>2.2500997961101601</v>
      </c>
      <c r="DJ105" s="103">
        <f>'[8]побудинковий звіт'!DL105</f>
        <v>0</v>
      </c>
      <c r="DK105" s="103">
        <f>'[8]побудинковий звіт'!DM105</f>
        <v>2.2500997961101601</v>
      </c>
      <c r="DL105" s="104">
        <f t="shared" si="100"/>
        <v>341.11512909030023</v>
      </c>
      <c r="DM105" s="104">
        <f t="shared" si="101"/>
        <v>0</v>
      </c>
      <c r="DN105" s="105">
        <f t="shared" si="91"/>
        <v>341.11512909030023</v>
      </c>
      <c r="DO105" s="2"/>
      <c r="DP105" s="104">
        <f>'[10]побудинковий звіт'!DR105</f>
        <v>341.12</v>
      </c>
      <c r="DQ105" s="104">
        <f>'[10]побудинковий звіт'!DS105</f>
        <v>0</v>
      </c>
      <c r="DR105" s="104">
        <f t="shared" si="92"/>
        <v>341.12</v>
      </c>
      <c r="DS105" s="106"/>
      <c r="DT105" s="104"/>
      <c r="DU105" s="479">
        <f>'звіт 03.19-03.24'!DV105+'[9]побудинковий звіт'!DW105+'[8]побудинковий звіт'!DW105</f>
        <v>0</v>
      </c>
      <c r="DV105" s="2">
        <f>'[9]побудинковий звіт'!DX105+'[8]побудинковий звіт'!DX105</f>
        <v>0</v>
      </c>
      <c r="DW105" s="77">
        <f t="shared" si="93"/>
        <v>11743.779490976924</v>
      </c>
      <c r="DX105" s="77">
        <f t="shared" si="94"/>
        <v>0</v>
      </c>
      <c r="DY105" s="427">
        <f t="shared" si="95"/>
        <v>0</v>
      </c>
      <c r="DZ105" s="161">
        <f>'[10]побудинковий звіт'!DY105</f>
        <v>176.89422089258065</v>
      </c>
      <c r="EB105" s="110">
        <v>-1534</v>
      </c>
      <c r="EC105" s="111">
        <f t="shared" si="96"/>
        <v>-4121.7716251840175</v>
      </c>
      <c r="EE105" s="112">
        <v>-2393.2409372522193</v>
      </c>
      <c r="EG105" s="99">
        <v>-2118.3542514292581</v>
      </c>
    </row>
    <row r="106" spans="1:137" ht="19.95" customHeight="1" x14ac:dyDescent="0.3">
      <c r="A106" s="81">
        <v>150000658</v>
      </c>
      <c r="B106" s="82" t="s">
        <v>218</v>
      </c>
      <c r="C106" s="114" t="s">
        <v>219</v>
      </c>
      <c r="D106" s="114" t="s">
        <v>219</v>
      </c>
      <c r="E106" s="84">
        <f t="shared" si="54"/>
        <v>5046.8999999999996</v>
      </c>
      <c r="F106" s="597">
        <f>'[8]побудинковий звіт'!F106</f>
        <v>5046.8999999999996</v>
      </c>
      <c r="G106" s="104">
        <f>'[8]побудинковий звіт'!G106</f>
        <v>552.1</v>
      </c>
      <c r="H106" s="598">
        <f>'[8]побудинковий звіт'!H106</f>
        <v>0</v>
      </c>
      <c r="I106" s="595">
        <f>'звіт 03.19-03.24'!H106+'[9]побудинковий звіт'!I106+'[8]побудинковий звіт'!I106</f>
        <v>110222.45638667005</v>
      </c>
      <c r="J106" s="595">
        <f>'звіт 03.19-03.24'!I106+'[9]побудинковий звіт'!J106+'[8]побудинковий звіт'!J106</f>
        <v>106980.75904303213</v>
      </c>
      <c r="K106" s="116">
        <f t="shared" si="55"/>
        <v>-3241.6973436379194</v>
      </c>
      <c r="L106" s="595">
        <f>'звіт 03.19-03.24'!K106+'[9]побудинковий звіт'!L106+'[8]побудинковий звіт'!L106</f>
        <v>20390.976299351976</v>
      </c>
      <c r="M106" s="595">
        <f>'звіт 03.19-03.24'!L106+'[9]побудинковий звіт'!M106+'[8]побудинковий звіт'!M106</f>
        <v>19467.600018408921</v>
      </c>
      <c r="N106" s="116">
        <f t="shared" si="56"/>
        <v>-923.37628094305546</v>
      </c>
      <c r="O106" s="595">
        <f>'звіт 03.19-03.24'!N106+'[9]побудинковий звіт'!O106+'[8]побудинковий звіт'!O106</f>
        <v>44450.804292955792</v>
      </c>
      <c r="P106" s="595">
        <f>'звіт 03.19-03.24'!O106+'[9]побудинковий звіт'!P106+'[8]побудинковий звіт'!P106</f>
        <v>44461.440634310798</v>
      </c>
      <c r="Q106" s="116">
        <f t="shared" si="57"/>
        <v>10.636341355006152</v>
      </c>
      <c r="R106" s="595">
        <f>'звіт 03.19-03.24'!Q106+'[9]побудинковий звіт'!R106+'[8]побудинковий звіт'!R106</f>
        <v>10588.020522106408</v>
      </c>
      <c r="S106" s="595">
        <f>'звіт 03.19-03.24'!R106+'[9]побудинковий звіт'!S106+'[8]побудинковий звіт'!S106</f>
        <v>10599.916870246201</v>
      </c>
      <c r="T106" s="116">
        <f t="shared" si="58"/>
        <v>11.89634813979319</v>
      </c>
      <c r="U106" s="595">
        <f>'звіт 03.19-03.24'!T106+'[9]побудинковий звіт'!U106+'[8]побудинковий звіт'!U106</f>
        <v>4936.3883643932904</v>
      </c>
      <c r="V106" s="595">
        <f>'звіт 03.19-03.24'!U106+'[9]побудинковий звіт'!V106+'[8]побудинковий звіт'!V106</f>
        <v>3676.4290139498967</v>
      </c>
      <c r="W106" s="116">
        <f t="shared" si="59"/>
        <v>-1259.9593504433938</v>
      </c>
      <c r="X106" s="595">
        <f>'звіт 03.19-03.24'!W106+'[9]побудинковий звіт'!X106+'[8]побудинковий звіт'!X106</f>
        <v>59518.242382133685</v>
      </c>
      <c r="Y106" s="595">
        <f>'звіт 03.19-03.24'!X106+'[9]побудинковий звіт'!Y106+'[8]побудинковий звіт'!Y106</f>
        <v>57657.695693912225</v>
      </c>
      <c r="Z106" s="116">
        <f t="shared" si="60"/>
        <v>-1860.5466882214605</v>
      </c>
      <c r="AA106" s="595">
        <f>'звіт 03.19-03.24'!Z106+'[9]побудинковий звіт'!AA106+'[8]побудинковий звіт'!AA106</f>
        <v>5451.6239999999998</v>
      </c>
      <c r="AB106" s="595">
        <f>'звіт 03.19-03.24'!AA106+'[9]побудинковий звіт'!AB106+'[8]побудинковий звіт'!AB106</f>
        <v>0</v>
      </c>
      <c r="AC106" s="116">
        <f t="shared" si="61"/>
        <v>-5451.6239999999998</v>
      </c>
      <c r="AD106" s="595">
        <f>'звіт 03.19-03.24'!AC106+'[9]побудинковий звіт'!AD106+'[8]побудинковий звіт'!AD106</f>
        <v>151441.86907707684</v>
      </c>
      <c r="AE106" s="595">
        <f>'звіт 03.19-03.24'!AD106+'[9]побудинковий звіт'!AE106+'[8]побудинковий звіт'!AE106</f>
        <v>165705.50236825153</v>
      </c>
      <c r="AF106" s="117">
        <f t="shared" si="62"/>
        <v>14263.633291174687</v>
      </c>
      <c r="AG106" s="91">
        <f t="shared" si="63"/>
        <v>407000.38132468803</v>
      </c>
      <c r="AH106" s="92">
        <f t="shared" si="63"/>
        <v>408549.34364211175</v>
      </c>
      <c r="AI106" s="116">
        <f t="shared" si="64"/>
        <v>1548.9623174237204</v>
      </c>
      <c r="AJ106" s="595">
        <f>'звіт 03.19-03.24'!AI106+'[9]побудинковий звіт'!AJ106+'[8]побудинковий звіт'!AJ106</f>
        <v>241430.45134331315</v>
      </c>
      <c r="AK106" s="595">
        <f>'звіт 03.19-03.24'!AJ106+'[9]побудинковий звіт'!AK106+'[8]побудинковий звіт'!AK106</f>
        <v>241207.88860493712</v>
      </c>
      <c r="AL106" s="116">
        <f t="shared" si="65"/>
        <v>-222.5627383760293</v>
      </c>
      <c r="AM106" s="595">
        <f>'звіт 03.19-03.24'!AL106+'[9]побудинковий звіт'!AM106+'[8]побудинковий звіт'!AM106</f>
        <v>6666.0368454528452</v>
      </c>
      <c r="AN106" s="595">
        <f>'звіт 03.19-03.24'!AM106+'[9]побудинковий звіт'!AN106+'[8]побудинковий звіт'!AN106</f>
        <v>8820.9159907362991</v>
      </c>
      <c r="AO106" s="116">
        <f t="shared" si="66"/>
        <v>2154.8791452834539</v>
      </c>
      <c r="AP106" s="595">
        <f>'звіт 03.19-03.24'!AO106+'[9]побудинковий звіт'!AP106+'[8]побудинковий звіт'!AP106</f>
        <v>25101.406000546878</v>
      </c>
      <c r="AQ106" s="595">
        <f>'звіт 03.19-03.24'!AP106+'[9]побудинковий звіт'!AQ106+'[8]побудинковий звіт'!AQ106</f>
        <v>23522.439173116625</v>
      </c>
      <c r="AR106" s="116">
        <f t="shared" si="67"/>
        <v>-1578.966827430253</v>
      </c>
      <c r="AS106" s="595">
        <f>'звіт 03.19-03.24'!AR106+'[9]побудинковий звіт'!AS106+'[8]побудинковий звіт'!AS106</f>
        <v>658426.4904822926</v>
      </c>
      <c r="AT106" s="595">
        <f>'звіт 03.19-03.24'!AS106+'[9]побудинковий звіт'!AT106+'[8]побудинковий звіт'!AT106</f>
        <v>772370.07582048187</v>
      </c>
      <c r="AU106" s="118">
        <f t="shared" si="68"/>
        <v>113943.58533818927</v>
      </c>
      <c r="AV106" s="595">
        <f>'звіт 03.19-03.24'!AU106+'[9]побудинковий звіт'!AV106+'[8]побудинковий звіт'!AV106</f>
        <v>23631.593468984014</v>
      </c>
      <c r="AW106" s="595">
        <f>'звіт 03.19-03.24'!AV106+'[9]побудинковий звіт'!AW106+'[8]побудинковий звіт'!AW106</f>
        <v>12240.84</v>
      </c>
      <c r="AX106" s="94">
        <f t="shared" si="69"/>
        <v>-11390.753468984014</v>
      </c>
      <c r="AY106" s="595">
        <f>'звіт 03.19-03.24'!AX106+'[9]побудинковий звіт'!AY106+'[8]побудинковий звіт'!AY106</f>
        <v>25712.159878490165</v>
      </c>
      <c r="AZ106" s="595">
        <f>'звіт 03.19-03.24'!AY106+'[9]побудинковий звіт'!AZ106+'[8]побудинковий звіт'!AZ106</f>
        <v>19342.345891564073</v>
      </c>
      <c r="BA106" s="117">
        <f t="shared" si="70"/>
        <v>-6369.8139869260922</v>
      </c>
      <c r="BB106" s="595">
        <f>'звіт 03.19-03.24'!BA106+'[9]побудинковий звіт'!BB106+'[8]побудинковий звіт'!BB106</f>
        <v>13516.026100960489</v>
      </c>
      <c r="BC106" s="595">
        <f>'звіт 03.19-03.24'!BB106+'[9]побудинковий звіт'!BC106+'[8]побудинковий звіт'!BC106</f>
        <v>4895.4564757012886</v>
      </c>
      <c r="BD106" s="94">
        <f t="shared" si="71"/>
        <v>-8620.5696252592006</v>
      </c>
      <c r="BE106" s="595">
        <f>'звіт 03.19-03.24'!BD106+'[9]побудинковий звіт'!BE106+'[8]побудинковий звіт'!BE106</f>
        <v>17797.54243433903</v>
      </c>
      <c r="BF106" s="595">
        <f>'звіт 03.19-03.24'!BE106+'[9]побудинковий звіт'!BF106+'[8]побудинковий звіт'!BF106</f>
        <v>546.58312943999999</v>
      </c>
      <c r="BG106" s="95">
        <f t="shared" si="72"/>
        <v>-17250.959304899028</v>
      </c>
      <c r="BH106" s="595">
        <f>'звіт 03.19-03.24'!BG106+'[9]побудинковий звіт'!BH106+'[8]побудинковий звіт'!BH106</f>
        <v>7396.4964218137438</v>
      </c>
      <c r="BI106" s="595">
        <f>'звіт 03.19-03.24'!BH106+'[9]побудинковий звіт'!BI106+'[8]побудинковий звіт'!BI106</f>
        <v>4535.2299999999996</v>
      </c>
      <c r="BJ106" s="94">
        <f t="shared" si="73"/>
        <v>-2861.2664218137443</v>
      </c>
      <c r="BK106" s="595">
        <f>'звіт 03.19-03.24'!BJ106+'[9]побудинковий звіт'!BK106+'[8]побудинковий звіт'!BK106</f>
        <v>16702.023706962827</v>
      </c>
      <c r="BL106" s="595">
        <f>'звіт 03.19-03.24'!BK106+'[9]побудинковий звіт'!BL106+'[8]побудинковий звіт'!BL106</f>
        <v>17783</v>
      </c>
      <c r="BM106" s="95">
        <f t="shared" si="74"/>
        <v>1080.9762930371726</v>
      </c>
      <c r="BN106" s="595">
        <f>'звіт 03.19-03.24'!BM106+'[9]побудинковий звіт'!BN106+'[8]побудинковий звіт'!BN106</f>
        <v>2045.4700576655518</v>
      </c>
      <c r="BO106" s="595">
        <f>'звіт 03.19-03.24'!BN106+'[9]побудинковий звіт'!BO106+'[8]побудинковий звіт'!BO106</f>
        <v>0</v>
      </c>
      <c r="BP106" s="94">
        <f t="shared" si="75"/>
        <v>-2045.4700576655518</v>
      </c>
      <c r="BQ106" s="91">
        <f t="shared" si="76"/>
        <v>106801.31206921581</v>
      </c>
      <c r="BR106" s="96">
        <f t="shared" si="76"/>
        <v>59343.455496705355</v>
      </c>
      <c r="BS106" s="94">
        <f t="shared" si="77"/>
        <v>-47457.856572510456</v>
      </c>
      <c r="BT106" s="595">
        <f>'звіт 03.19-03.24'!BS106+'[9]побудинковий звіт'!BT106+'[8]побудинковий звіт'!BT106</f>
        <v>280374.47809401579</v>
      </c>
      <c r="BU106" s="595">
        <f>'звіт 03.19-03.24'!BT106+'[9]побудинковий звіт'!BU106+'[8]побудинковий звіт'!BU106</f>
        <v>268381.44550689275</v>
      </c>
      <c r="BV106" s="116">
        <f t="shared" si="78"/>
        <v>-11993.032587123045</v>
      </c>
      <c r="BW106" s="595">
        <f>'звіт 03.19-03.24'!BV106+'[9]побудинковий звіт'!BW106+'[8]побудинковий звіт'!BW106</f>
        <v>281619.72416486579</v>
      </c>
      <c r="BX106" s="595">
        <f>'звіт 03.19-03.24'!BW106+'[9]побудинковий звіт'!BX106+'[8]побудинковий звіт'!BX106</f>
        <v>272115.5377356112</v>
      </c>
      <c r="BY106" s="116">
        <f t="shared" si="79"/>
        <v>-9504.1864292545943</v>
      </c>
      <c r="BZ106" s="595">
        <f>'звіт 03.19-03.24'!BY106+'[9]побудинковий звіт'!BZ106+'[8]побудинковий звіт'!BZ106</f>
        <v>54112.243386160451</v>
      </c>
      <c r="CA106" s="595">
        <f>'звіт 03.19-03.24'!BZ106+'[9]побудинковий звіт'!CA106+'[8]побудинковий звіт'!CA106</f>
        <v>37671.005895468479</v>
      </c>
      <c r="CB106" s="116">
        <f t="shared" si="80"/>
        <v>-16441.237490691972</v>
      </c>
      <c r="CC106" s="595">
        <f>'звіт 03.19-03.24'!CB106+'[9]побудинковий звіт'!CC106+'[8]побудинковий звіт'!CC106</f>
        <v>12720.449139848064</v>
      </c>
      <c r="CD106" s="595">
        <f>'звіт 03.19-03.24'!CC106+'[9]побудинковий звіт'!CD106+'[8]побудинковий звіт'!CD106</f>
        <v>12927.097391231127</v>
      </c>
      <c r="CE106" s="116">
        <f t="shared" si="81"/>
        <v>206.64825138306333</v>
      </c>
      <c r="CF106" s="595">
        <f>'звіт 03.19-03.24'!CE106+'[9]побудинковий звіт'!CF106+'[8]побудинковий звіт'!CF106</f>
        <v>1561.8791279811894</v>
      </c>
      <c r="CG106" s="595">
        <f>'звіт 03.19-03.24'!CF106+'[9]побудинковий звіт'!CG106+'[8]побудинковий звіт'!CG106</f>
        <v>0</v>
      </c>
      <c r="CH106" s="116">
        <f t="shared" si="82"/>
        <v>-1561.8791279811894</v>
      </c>
      <c r="CI106" s="595">
        <f>'звіт 03.19-03.24'!CH106+'[9]побудинковий звіт'!CI106+'[8]побудинковий звіт'!CI106</f>
        <v>125711.56472625337</v>
      </c>
      <c r="CJ106" s="595">
        <f>'звіт 03.19-03.24'!CI106+'[9]побудинковий звіт'!CJ106+'[8]побудинковий звіт'!CJ106</f>
        <v>104599.53650998839</v>
      </c>
      <c r="CK106" s="116">
        <f t="shared" si="83"/>
        <v>-21112.028216264982</v>
      </c>
      <c r="CL106" s="595">
        <f>'звіт 03.19-03.24'!CK106+'[9]побудинковий звіт'!CL106+'[8]побудинковий звіт'!CL106</f>
        <v>55545.589702553385</v>
      </c>
      <c r="CM106" s="595">
        <f>'звіт 03.19-03.24'!CL106+'[9]побудинковий звіт'!CM106+'[8]побудинковий звіт'!CM106</f>
        <v>55794.864104567656</v>
      </c>
      <c r="CN106" s="116">
        <f t="shared" si="84"/>
        <v>249.27440201427089</v>
      </c>
      <c r="CO106" s="88">
        <f t="shared" si="85"/>
        <v>181257.15442880677</v>
      </c>
      <c r="CP106" s="96">
        <f t="shared" si="85"/>
        <v>160394.40061455604</v>
      </c>
      <c r="CQ106" s="116">
        <f t="shared" si="86"/>
        <v>-20862.753814250726</v>
      </c>
      <c r="CR106" s="119">
        <f t="shared" si="97"/>
        <v>2257072.0064071873</v>
      </c>
      <c r="CS106" s="96">
        <f t="shared" si="97"/>
        <v>2265303.6058718483</v>
      </c>
      <c r="CT106" s="116">
        <f t="shared" si="87"/>
        <v>8231.5994646609761</v>
      </c>
      <c r="CU106" s="91">
        <f t="shared" si="88"/>
        <v>2708486.4076886247</v>
      </c>
      <c r="CV106" s="98">
        <f t="shared" si="88"/>
        <v>2718364.3270462179</v>
      </c>
      <c r="CW106" s="117">
        <f t="shared" si="89"/>
        <v>9877.9193575931713</v>
      </c>
      <c r="CX106" s="595">
        <f>'звіт 03.19-03.24'!CW106+'[9]побудинковий звіт'!CX106+'[8]побудинковий звіт'!CX106</f>
        <v>83010.378339398128</v>
      </c>
      <c r="CY106" s="595">
        <f>'звіт 03.19-03.24'!CX106+'[9]побудинковий звіт'!CY106+'[8]побудинковий звіт'!CY106</f>
        <v>73132.458981804841</v>
      </c>
      <c r="CZ106" s="116">
        <f t="shared" si="90"/>
        <v>-9877.9193575932877</v>
      </c>
      <c r="DA106" s="99">
        <f>'[8]побудинковий звіт'!DA106</f>
        <v>9877.9193575937243</v>
      </c>
      <c r="DB106" s="8">
        <v>3</v>
      </c>
      <c r="DC106" s="365">
        <f>'[8]побудинковий звіт'!DC106</f>
        <v>80906.37</v>
      </c>
      <c r="DD106" s="365">
        <f>'[8]побудинковий звіт'!DD106</f>
        <v>0</v>
      </c>
      <c r="DE106" s="365">
        <f>'[8]побудинковий звіт'!DE106</f>
        <v>34343.389999999992</v>
      </c>
      <c r="DF106" s="365">
        <f>'[8]побудинковий звіт'!DF106</f>
        <v>0</v>
      </c>
      <c r="DG106" s="101">
        <v>-56841.335450958461</v>
      </c>
      <c r="DH106" s="296">
        <v>9</v>
      </c>
      <c r="DI106" s="103">
        <f>'[8]побудинковий звіт'!DK106</f>
        <v>8.0943797337549448</v>
      </c>
      <c r="DJ106" s="103">
        <f>'[8]побудинковий звіт'!DL106</f>
        <v>9.3443133369570255</v>
      </c>
      <c r="DK106" s="103">
        <f>'[8]побудинковий звіт'!DM106</f>
        <v>7.0148818741189949</v>
      </c>
      <c r="DL106" s="104">
        <f>DI106*G106+(F106-G106)*DJ106</f>
        <v>46469.726637960535</v>
      </c>
      <c r="DM106" s="104">
        <f>DK106*H106</f>
        <v>0</v>
      </c>
      <c r="DN106" s="105">
        <f t="shared" si="91"/>
        <v>46469.726637960535</v>
      </c>
      <c r="DO106" s="2"/>
      <c r="DP106" s="104">
        <f>'[10]побудинковий звіт'!DR106</f>
        <v>46472.34</v>
      </c>
      <c r="DQ106" s="104">
        <f>'[10]побудинковий звіт'!DS106</f>
        <v>0</v>
      </c>
      <c r="DR106" s="104">
        <f t="shared" si="92"/>
        <v>46472.34</v>
      </c>
      <c r="DS106" s="106"/>
      <c r="DT106" s="104"/>
      <c r="DU106" s="479">
        <f>'звіт 03.19-03.24'!DV106+'[9]побудинковий звіт'!DW106+'[8]побудинковий звіт'!DW106</f>
        <v>7853.8799999999992</v>
      </c>
      <c r="DV106" s="2">
        <f>'[9]побудинковий звіт'!DX106+'[8]побудинковий звіт'!DX106</f>
        <v>0</v>
      </c>
      <c r="DW106" s="77">
        <f t="shared" si="93"/>
        <v>918273.36306181003</v>
      </c>
      <c r="DX106" s="77">
        <f t="shared" si="94"/>
        <v>998056.23758062464</v>
      </c>
      <c r="DY106" s="427">
        <f t="shared" si="95"/>
        <v>34343.389999999992</v>
      </c>
      <c r="DZ106" s="161">
        <f>'[10]побудинковий звіт'!DY106</f>
        <v>17359.041717134231</v>
      </c>
      <c r="EB106" s="110">
        <v>-59954</v>
      </c>
      <c r="EC106" s="111">
        <f t="shared" si="96"/>
        <v>-116795.33545095846</v>
      </c>
      <c r="EE106" s="112">
        <v>92591.417672147421</v>
      </c>
      <c r="EG106" s="99">
        <v>57905.774624658661</v>
      </c>
    </row>
    <row r="107" spans="1:137" ht="19.95" customHeight="1" x14ac:dyDescent="0.3">
      <c r="A107" s="81">
        <v>150000659</v>
      </c>
      <c r="B107" s="82" t="s">
        <v>220</v>
      </c>
      <c r="C107" s="114" t="s">
        <v>221</v>
      </c>
      <c r="D107" s="114" t="s">
        <v>221</v>
      </c>
      <c r="E107" s="84">
        <f t="shared" si="54"/>
        <v>2605.5</v>
      </c>
      <c r="F107" s="597">
        <f>'[8]побудинковий звіт'!F107</f>
        <v>2605.5</v>
      </c>
      <c r="G107" s="104">
        <f>'[8]побудинковий звіт'!G107</f>
        <v>490.3</v>
      </c>
      <c r="H107" s="598">
        <f>'[8]побудинковий звіт'!H107</f>
        <v>0</v>
      </c>
      <c r="I107" s="595">
        <f>'звіт 03.19-03.24'!H107+'[9]побудинковий звіт'!I107+'[8]побудинковий звіт'!I107</f>
        <v>60014.153780679648</v>
      </c>
      <c r="J107" s="595">
        <f>'звіт 03.19-03.24'!I107+'[9]побудинковий звіт'!J107+'[8]побудинковий звіт'!J107</f>
        <v>58579.702116660759</v>
      </c>
      <c r="K107" s="116">
        <f t="shared" si="55"/>
        <v>-1434.4516640188886</v>
      </c>
      <c r="L107" s="595">
        <f>'звіт 03.19-03.24'!K107+'[9]побудинковий звіт'!L107+'[8]побудинковий звіт'!L107</f>
        <v>10629.484406801526</v>
      </c>
      <c r="M107" s="595">
        <f>'звіт 03.19-03.24'!L107+'[9]побудинковий звіт'!M107+'[8]побудинковий звіт'!M107</f>
        <v>10163.795255471685</v>
      </c>
      <c r="N107" s="116">
        <f t="shared" si="56"/>
        <v>-465.68915132984148</v>
      </c>
      <c r="O107" s="595">
        <f>'звіт 03.19-03.24'!N107+'[9]побудинковий звіт'!O107+'[8]побудинковий звіт'!O107</f>
        <v>23569.483236694701</v>
      </c>
      <c r="P107" s="595">
        <f>'звіт 03.19-03.24'!O107+'[9]побудинковий звіт'!P107+'[8]побудинковий звіт'!P107</f>
        <v>23581.549968971198</v>
      </c>
      <c r="Q107" s="116">
        <f t="shared" si="57"/>
        <v>12.066732276496623</v>
      </c>
      <c r="R107" s="595">
        <f>'звіт 03.19-03.24'!Q107+'[9]побудинковий звіт'!R107+'[8]побудинковий звіт'!R107</f>
        <v>5711.2609932006471</v>
      </c>
      <c r="S107" s="595">
        <f>'звіт 03.19-03.24'!R107+'[9]побудинковий звіт'!S107+'[8]побудинковий звіт'!S107</f>
        <v>5714.1053278034506</v>
      </c>
      <c r="T107" s="116">
        <f t="shared" si="58"/>
        <v>2.8443346028034284</v>
      </c>
      <c r="U107" s="595">
        <f>'звіт 03.19-03.24'!T107+'[9]побудинковий звіт'!U107+'[8]побудинковий звіт'!U107</f>
        <v>1669.3322582126887</v>
      </c>
      <c r="V107" s="595">
        <f>'звіт 03.19-03.24'!U107+'[9]побудинковий звіт'!V107+'[8]побудинковий звіт'!V107</f>
        <v>1307.1275069042597</v>
      </c>
      <c r="W107" s="116">
        <f t="shared" si="59"/>
        <v>-362.20475130842897</v>
      </c>
      <c r="X107" s="595">
        <f>'звіт 03.19-03.24'!W107+'[9]побудинковий звіт'!X107+'[8]побудинковий звіт'!X107</f>
        <v>21685.987852420069</v>
      </c>
      <c r="Y107" s="595">
        <f>'звіт 03.19-03.24'!X107+'[9]побудинковий звіт'!Y107+'[8]побудинковий звіт'!Y107</f>
        <v>22571.585048846711</v>
      </c>
      <c r="Z107" s="116">
        <f t="shared" si="60"/>
        <v>885.59719642664277</v>
      </c>
      <c r="AA107" s="595">
        <f>'звіт 03.19-03.24'!Z107+'[9]побудинковий звіт'!AA107+'[8]побудинковий звіт'!AA107</f>
        <v>2814.5879999999997</v>
      </c>
      <c r="AB107" s="595">
        <f>'звіт 03.19-03.24'!AA107+'[9]побудинковий звіт'!AB107+'[8]побудинковий звіт'!AB107</f>
        <v>0</v>
      </c>
      <c r="AC107" s="116">
        <f t="shared" si="61"/>
        <v>-2814.5879999999997</v>
      </c>
      <c r="AD107" s="595">
        <f>'звіт 03.19-03.24'!AC107+'[9]побудинковий звіт'!AD107+'[8]побудинковий звіт'!AD107</f>
        <v>78177.877671307739</v>
      </c>
      <c r="AE107" s="595">
        <f>'звіт 03.19-03.24'!AD107+'[9]побудинковий звіт'!AE107+'[8]побудинковий звіт'!AE107</f>
        <v>85537.680057633755</v>
      </c>
      <c r="AF107" s="117">
        <f t="shared" si="62"/>
        <v>7359.8023863260169</v>
      </c>
      <c r="AG107" s="91">
        <f t="shared" si="63"/>
        <v>204272.16819931701</v>
      </c>
      <c r="AH107" s="92">
        <f t="shared" si="63"/>
        <v>207455.54528229183</v>
      </c>
      <c r="AI107" s="116">
        <f t="shared" si="64"/>
        <v>3183.3770829748246</v>
      </c>
      <c r="AJ107" s="595">
        <f>'звіт 03.19-03.24'!AI107+'[9]побудинковий звіт'!AJ107+'[8]побудинковий звіт'!AJ107</f>
        <v>132150.58686708519</v>
      </c>
      <c r="AK107" s="595">
        <f>'звіт 03.19-03.24'!AJ107+'[9]побудинковий звіт'!AK107+'[8]побудинковий звіт'!AK107</f>
        <v>130926.06920131065</v>
      </c>
      <c r="AL107" s="116">
        <f t="shared" si="65"/>
        <v>-1224.5176657745469</v>
      </c>
      <c r="AM107" s="595">
        <f>'звіт 03.19-03.24'!AL107+'[9]побудинковий звіт'!AM107+'[8]побудинковий звіт'!AM107</f>
        <v>0</v>
      </c>
      <c r="AN107" s="595">
        <f>'звіт 03.19-03.24'!AM107+'[9]побудинковий звіт'!AN107+'[8]побудинковий звіт'!AN107</f>
        <v>0</v>
      </c>
      <c r="AO107" s="116">
        <f t="shared" si="66"/>
        <v>0</v>
      </c>
      <c r="AP107" s="595">
        <f>'звіт 03.19-03.24'!AO107+'[9]побудинковий звіт'!AP107+'[8]побудинковий звіт'!AP107</f>
        <v>12395.656713794131</v>
      </c>
      <c r="AQ107" s="595">
        <f>'звіт 03.19-03.24'!AP107+'[9]побудинковий звіт'!AQ107+'[8]побудинковий звіт'!AQ107</f>
        <v>11642.272984811993</v>
      </c>
      <c r="AR107" s="116">
        <f t="shared" si="67"/>
        <v>-753.38372898213856</v>
      </c>
      <c r="AS107" s="595">
        <f>'звіт 03.19-03.24'!AR107+'[9]побудинковий звіт'!AS107+'[8]побудинковий звіт'!AS107</f>
        <v>267623.62043196685</v>
      </c>
      <c r="AT107" s="595">
        <f>'звіт 03.19-03.24'!AS107+'[9]побудинковий звіт'!AT107+'[8]побудинковий звіт'!AT107</f>
        <v>338406.6061163437</v>
      </c>
      <c r="AU107" s="118">
        <f t="shared" si="68"/>
        <v>70782.98568437685</v>
      </c>
      <c r="AV107" s="595">
        <f>'звіт 03.19-03.24'!AU107+'[9]побудинковий звіт'!AV107+'[8]побудинковий звіт'!AV107</f>
        <v>12258.625001951699</v>
      </c>
      <c r="AW107" s="595">
        <f>'звіт 03.19-03.24'!AV107+'[9]побудинковий звіт'!AW107+'[8]побудинковий звіт'!AW107</f>
        <v>5241</v>
      </c>
      <c r="AX107" s="94">
        <f t="shared" si="69"/>
        <v>-7017.6250019516992</v>
      </c>
      <c r="AY107" s="595">
        <f>'звіт 03.19-03.24'!AX107+'[9]побудинковий звіт'!AY107+'[8]побудинковий звіт'!AY107</f>
        <v>14223.30728276292</v>
      </c>
      <c r="AZ107" s="595">
        <f>'звіт 03.19-03.24'!AY107+'[9]побудинковий звіт'!AZ107+'[8]побудинковий звіт'!AZ107</f>
        <v>3332</v>
      </c>
      <c r="BA107" s="117">
        <f t="shared" si="70"/>
        <v>-10891.30728276292</v>
      </c>
      <c r="BB107" s="595">
        <f>'звіт 03.19-03.24'!BA107+'[9]побудинковий звіт'!BB107+'[8]побудинковий звіт'!BB107</f>
        <v>9518.4253171777691</v>
      </c>
      <c r="BC107" s="595">
        <f>'звіт 03.19-03.24'!BB107+'[9]побудинковий звіт'!BC107+'[8]побудинковий звіт'!BC107</f>
        <v>5845.3861274285491</v>
      </c>
      <c r="BD107" s="94">
        <f t="shared" si="71"/>
        <v>-3673.03918974922</v>
      </c>
      <c r="BE107" s="595">
        <f>'звіт 03.19-03.24'!BD107+'[9]побудинковий звіт'!BE107+'[8]побудинковий звіт'!BE107</f>
        <v>9680.4151557913228</v>
      </c>
      <c r="BF107" s="595">
        <f>'звіт 03.19-03.24'!BE107+'[9]побудинковий звіт'!BF107+'[8]побудинковий звіт'!BF107</f>
        <v>488</v>
      </c>
      <c r="BG107" s="95">
        <f t="shared" si="72"/>
        <v>-9192.4151557913228</v>
      </c>
      <c r="BH107" s="595">
        <f>'звіт 03.19-03.24'!BG107+'[9]побудинковий звіт'!BH107+'[8]побудинковий звіт'!BH107</f>
        <v>2601.4419817039338</v>
      </c>
      <c r="BI107" s="595">
        <f>'звіт 03.19-03.24'!BH107+'[9]побудинковий звіт'!BI107+'[8]побудинковий звіт'!BI107</f>
        <v>2574</v>
      </c>
      <c r="BJ107" s="94">
        <f t="shared" si="73"/>
        <v>-27.441981703933834</v>
      </c>
      <c r="BK107" s="595">
        <f>'звіт 03.19-03.24'!BJ107+'[9]побудинковий звіт'!BK107+'[8]побудинковий звіт'!BK107</f>
        <v>5816.449065288255</v>
      </c>
      <c r="BL107" s="595">
        <f>'звіт 03.19-03.24'!BK107+'[9]побудинковий звіт'!BL107+'[8]побудинковий звіт'!BL107</f>
        <v>8251.418780966882</v>
      </c>
      <c r="BM107" s="95">
        <f t="shared" si="74"/>
        <v>2434.9697156786269</v>
      </c>
      <c r="BN107" s="595">
        <f>'звіт 03.19-03.24'!BM107+'[9]побудинковий звіт'!BN107+'[8]побудинковий звіт'!BN107</f>
        <v>1071.1814925891433</v>
      </c>
      <c r="BO107" s="595">
        <f>'звіт 03.19-03.24'!BN107+'[9]побудинковий звіт'!BO107+'[8]побудинковий звіт'!BO107</f>
        <v>0</v>
      </c>
      <c r="BP107" s="94">
        <f t="shared" si="75"/>
        <v>-1071.1814925891433</v>
      </c>
      <c r="BQ107" s="91">
        <f t="shared" si="76"/>
        <v>55169.845297265034</v>
      </c>
      <c r="BR107" s="96">
        <f t="shared" si="76"/>
        <v>25731.804908395432</v>
      </c>
      <c r="BS107" s="94">
        <f t="shared" si="77"/>
        <v>-29438.040388869602</v>
      </c>
      <c r="BT107" s="595">
        <f>'звіт 03.19-03.24'!BS107+'[9]побудинковий звіт'!BT107+'[8]побудинковий звіт'!BT107</f>
        <v>127799.76074025712</v>
      </c>
      <c r="BU107" s="595">
        <f>'звіт 03.19-03.24'!BT107+'[9]побудинковий звіт'!BU107+'[8]побудинковий звіт'!BU107</f>
        <v>116049.22239319459</v>
      </c>
      <c r="BV107" s="116">
        <f t="shared" si="78"/>
        <v>-11750.538347062524</v>
      </c>
      <c r="BW107" s="595">
        <f>'звіт 03.19-03.24'!BV107+'[9]побудинковий звіт'!BW107+'[8]побудинковий звіт'!BW107</f>
        <v>127922.31534829497</v>
      </c>
      <c r="BX107" s="595">
        <f>'звіт 03.19-03.24'!BW107+'[9]побудинковий звіт'!BX107+'[8]побудинковий звіт'!BX107</f>
        <v>122363.477752718</v>
      </c>
      <c r="BY107" s="116">
        <f t="shared" si="79"/>
        <v>-5558.8375955769734</v>
      </c>
      <c r="BZ107" s="595">
        <f>'звіт 03.19-03.24'!BY107+'[9]побудинковий звіт'!BZ107+'[8]побудинковий звіт'!BZ107</f>
        <v>31851.621495671945</v>
      </c>
      <c r="CA107" s="595">
        <f>'звіт 03.19-03.24'!BZ107+'[9]побудинковий звіт'!CA107+'[8]побудинковий звіт'!CA107</f>
        <v>19772.047041841957</v>
      </c>
      <c r="CB107" s="116">
        <f t="shared" si="80"/>
        <v>-12079.574453829988</v>
      </c>
      <c r="CC107" s="595">
        <f>'звіт 03.19-03.24'!CB107+'[9]побудинковий звіт'!CC107+'[8]побудинковий звіт'!CC107</f>
        <v>5995.0557788024626</v>
      </c>
      <c r="CD107" s="595">
        <f>'звіт 03.19-03.24'!CC107+'[9]побудинковий звіт'!CD107+'[8]побудинковий звіт'!CD107</f>
        <v>6092.836374497926</v>
      </c>
      <c r="CE107" s="116">
        <f t="shared" si="81"/>
        <v>97.780595695463489</v>
      </c>
      <c r="CF107" s="595">
        <f>'звіт 03.19-03.24'!CE107+'[9]побудинковий звіт'!CF107+'[8]побудинковий звіт'!CF107</f>
        <v>736.14932072748934</v>
      </c>
      <c r="CG107" s="595">
        <f>'звіт 03.19-03.24'!CF107+'[9]побудинковий звіт'!CG107+'[8]побудинковий звіт'!CG107</f>
        <v>547.9634810966121</v>
      </c>
      <c r="CH107" s="116">
        <f t="shared" si="82"/>
        <v>-188.18583963087724</v>
      </c>
      <c r="CI107" s="595">
        <f>'звіт 03.19-03.24'!CH107+'[9]побудинковий звіт'!CI107+'[8]побудинковий звіт'!CI107</f>
        <v>29242.414075852292</v>
      </c>
      <c r="CJ107" s="595">
        <f>'звіт 03.19-03.24'!CI107+'[9]побудинковий звіт'!CJ107+'[8]побудинковий звіт'!CJ107</f>
        <v>31047.942975761332</v>
      </c>
      <c r="CK107" s="116">
        <f t="shared" si="83"/>
        <v>1805.5288999090408</v>
      </c>
      <c r="CL107" s="595">
        <f>'звіт 03.19-03.24'!CK107+'[9]побудинковий звіт'!CL107+'[8]побудинковий звіт'!CL107</f>
        <v>36165.163526219068</v>
      </c>
      <c r="CM107" s="595">
        <f>'звіт 03.19-03.24'!CL107+'[9]побудинковий звіт'!CM107+'[8]побудинковий звіт'!CM107</f>
        <v>33673.217651510524</v>
      </c>
      <c r="CN107" s="116">
        <f t="shared" si="84"/>
        <v>-2491.9458747085446</v>
      </c>
      <c r="CO107" s="88">
        <f t="shared" si="85"/>
        <v>65407.57760207136</v>
      </c>
      <c r="CP107" s="96">
        <f t="shared" si="85"/>
        <v>64721.160627271856</v>
      </c>
      <c r="CQ107" s="116">
        <f t="shared" si="86"/>
        <v>-686.41697479950381</v>
      </c>
      <c r="CR107" s="119">
        <f t="shared" si="97"/>
        <v>1031324.3577952535</v>
      </c>
      <c r="CS107" s="96">
        <f t="shared" si="97"/>
        <v>1043709.0061637745</v>
      </c>
      <c r="CT107" s="116">
        <f t="shared" si="87"/>
        <v>12384.648368521011</v>
      </c>
      <c r="CU107" s="91">
        <f t="shared" si="88"/>
        <v>1237589.2293543043</v>
      </c>
      <c r="CV107" s="98">
        <f t="shared" si="88"/>
        <v>1252450.8073965295</v>
      </c>
      <c r="CW107" s="117">
        <f t="shared" si="89"/>
        <v>14861.578042225214</v>
      </c>
      <c r="CX107" s="595">
        <f>'звіт 03.19-03.24'!CW107+'[9]побудинковий звіт'!CX107+'[8]побудинковий звіт'!CX107</f>
        <v>31894.993615918018</v>
      </c>
      <c r="CY107" s="595">
        <f>'звіт 03.19-03.24'!CX107+'[9]побудинковий звіт'!CY107+'[8]побудинковий звіт'!CY107</f>
        <v>17033.415573692921</v>
      </c>
      <c r="CZ107" s="116">
        <f t="shared" si="90"/>
        <v>-14861.578042225097</v>
      </c>
      <c r="DA107" s="99">
        <f>'[8]побудинковий звіт'!DA107</f>
        <v>14861.57804222501</v>
      </c>
      <c r="DB107" s="8">
        <v>3</v>
      </c>
      <c r="DC107" s="365">
        <f>'[8]побудинковий звіт'!DC107</f>
        <v>92905.97</v>
      </c>
      <c r="DD107" s="365">
        <f>'[8]побудинковий звіт'!DD107</f>
        <v>0</v>
      </c>
      <c r="DE107" s="365">
        <f>'[8]побудинковий звіт'!DE107</f>
        <v>71519.710000000006</v>
      </c>
      <c r="DF107" s="365">
        <f>'[8]побудинковий звіт'!DF107</f>
        <v>0</v>
      </c>
      <c r="DG107" s="101">
        <v>22213.759617035044</v>
      </c>
      <c r="DH107" s="296">
        <v>10</v>
      </c>
      <c r="DI107" s="103">
        <f>'[8]побудинковий звіт'!DK107</f>
        <v>6.739290496212571</v>
      </c>
      <c r="DJ107" s="103">
        <f>'[8]побудинковий звіт'!DL107</f>
        <v>8.5491263933822843</v>
      </c>
      <c r="DK107" s="103">
        <f>'[8]побудинковий звіт'!DM107</f>
        <v>5.7905262541764859</v>
      </c>
      <c r="DL107" s="104">
        <f>DI107*G107+(F107-G107)*DJ107</f>
        <v>21387.386277575228</v>
      </c>
      <c r="DM107" s="104">
        <f>DK107*H107</f>
        <v>0</v>
      </c>
      <c r="DN107" s="105">
        <f t="shared" si="91"/>
        <v>21387.386277575228</v>
      </c>
      <c r="DO107" s="2"/>
      <c r="DP107" s="104">
        <f>'[10]побудинковий звіт'!DR107</f>
        <v>21386.26</v>
      </c>
      <c r="DQ107" s="104">
        <f>'[10]побудинковий звіт'!DS107</f>
        <v>0</v>
      </c>
      <c r="DR107" s="104">
        <f t="shared" si="92"/>
        <v>21386.26</v>
      </c>
      <c r="DS107" s="106"/>
      <c r="DT107" s="104"/>
      <c r="DU107" s="479">
        <f>'звіт 03.19-03.24'!DV107+'[9]побудинковий звіт'!DW107+'[8]побудинковий звіт'!DW107</f>
        <v>6203.8799999999992</v>
      </c>
      <c r="DV107" s="2">
        <f>'[9]побудинковий звіт'!DX107+'[8]побудинковий звіт'!DX107</f>
        <v>0</v>
      </c>
      <c r="DW107" s="77">
        <f t="shared" si="93"/>
        <v>387352.15887507825</v>
      </c>
      <c r="DX107" s="77">
        <f t="shared" si="94"/>
        <v>436966.09322968696</v>
      </c>
      <c r="DY107" s="427">
        <f t="shared" si="95"/>
        <v>71519.710000000006</v>
      </c>
      <c r="DZ107" s="161">
        <f>'[10]побудинковий звіт'!DY107</f>
        <v>6401.7455827578087</v>
      </c>
      <c r="EB107" s="110">
        <v>-9874</v>
      </c>
      <c r="EC107" s="111">
        <f t="shared" si="96"/>
        <v>12339.759617035044</v>
      </c>
      <c r="EE107" s="112">
        <v>4329.7809940488441</v>
      </c>
      <c r="EG107" s="99">
        <v>95755.05047468975</v>
      </c>
    </row>
    <row r="108" spans="1:137" ht="19.95" customHeight="1" x14ac:dyDescent="0.3">
      <c r="A108" s="81">
        <v>150000660</v>
      </c>
      <c r="B108" s="82" t="s">
        <v>222</v>
      </c>
      <c r="C108" s="114" t="s">
        <v>223</v>
      </c>
      <c r="D108" s="114" t="s">
        <v>223</v>
      </c>
      <c r="E108" s="84">
        <f t="shared" si="54"/>
        <v>4661.7</v>
      </c>
      <c r="F108" s="597">
        <f>'[8]побудинковий звіт'!F108</f>
        <v>4661.7</v>
      </c>
      <c r="G108" s="104">
        <f>'[8]побудинковий звіт'!G108</f>
        <v>410</v>
      </c>
      <c r="H108" s="598">
        <f>'[8]побудинковий звіт'!H108</f>
        <v>0</v>
      </c>
      <c r="I108" s="595">
        <f>'звіт 03.19-03.24'!H108+'[9]побудинковий звіт'!I108+'[8]побудинковий звіт'!I108</f>
        <v>106011.93669409298</v>
      </c>
      <c r="J108" s="595">
        <f>'звіт 03.19-03.24'!I108+'[9]побудинковий звіт'!J108+'[8]побудинковий звіт'!J108</f>
        <v>103221.99717801044</v>
      </c>
      <c r="K108" s="116">
        <f t="shared" si="55"/>
        <v>-2789.939516082537</v>
      </c>
      <c r="L108" s="595">
        <f>'звіт 03.19-03.24'!K108+'[9]побудинковий звіт'!L108+'[8]побудинковий звіт'!L108</f>
        <v>20930.484011069217</v>
      </c>
      <c r="M108" s="595">
        <f>'звіт 03.19-03.24'!L108+'[9]побудинковий звіт'!M108+'[8]побудинковий звіт'!M108</f>
        <v>19966.2976795785</v>
      </c>
      <c r="N108" s="116">
        <f t="shared" si="56"/>
        <v>-964.18633149071684</v>
      </c>
      <c r="O108" s="595">
        <f>'звіт 03.19-03.24'!N108+'[9]побудинковий звіт'!O108+'[8]побудинковий звіт'!O108</f>
        <v>41095.227904351763</v>
      </c>
      <c r="P108" s="595">
        <f>'звіт 03.19-03.24'!O108+'[9]побудинковий звіт'!P108+'[8]побудинковий звіт'!P108</f>
        <v>41101.663944815489</v>
      </c>
      <c r="Q108" s="116">
        <f t="shared" si="57"/>
        <v>6.4360404637263855</v>
      </c>
      <c r="R108" s="595">
        <f>'звіт 03.19-03.24'!Q108+'[9]побудинковий звіт'!R108+'[8]побудинковий звіт'!R108</f>
        <v>10398.001601196287</v>
      </c>
      <c r="S108" s="595">
        <f>'звіт 03.19-03.24'!R108+'[9]побудинковий звіт'!S108+'[8]побудинковий звіт'!S108</f>
        <v>10393.618214414515</v>
      </c>
      <c r="T108" s="116">
        <f t="shared" si="58"/>
        <v>-4.3833867817720602</v>
      </c>
      <c r="U108" s="595">
        <f>'звіт 03.19-03.24'!T108+'[9]побудинковий звіт'!U108+'[8]побудинковий звіт'!U108</f>
        <v>5215.871486201534</v>
      </c>
      <c r="V108" s="595">
        <f>'звіт 03.19-03.24'!U108+'[9]побудинковий звіт'!V108+'[8]побудинковий звіт'!V108</f>
        <v>3978.5252707002255</v>
      </c>
      <c r="W108" s="116">
        <f t="shared" si="59"/>
        <v>-1237.3462155013085</v>
      </c>
      <c r="X108" s="595">
        <f>'звіт 03.19-03.24'!W108+'[9]побудинковий звіт'!X108+'[8]побудинковий звіт'!X108</f>
        <v>43326.106284490852</v>
      </c>
      <c r="Y108" s="595">
        <f>'звіт 03.19-03.24'!X108+'[9]побудинковий звіт'!Y108+'[8]побудинковий звіт'!Y108</f>
        <v>43864.974174101386</v>
      </c>
      <c r="Z108" s="116">
        <f t="shared" si="60"/>
        <v>538.86788961053389</v>
      </c>
      <c r="AA108" s="595">
        <f>'звіт 03.19-03.24'!Z108+'[9]побудинковий звіт'!AA108+'[8]побудинковий звіт'!AA108</f>
        <v>5034.6360000000004</v>
      </c>
      <c r="AB108" s="595">
        <f>'звіт 03.19-03.24'!AA108+'[9]побудинковий звіт'!AB108+'[8]побудинковий звіт'!AB108</f>
        <v>0</v>
      </c>
      <c r="AC108" s="116">
        <f t="shared" si="61"/>
        <v>-5034.6360000000004</v>
      </c>
      <c r="AD108" s="595">
        <f>'звіт 03.19-03.24'!AC108+'[9]побудинковий звіт'!AD108+'[8]побудинковий звіт'!AD108</f>
        <v>139863.36159999191</v>
      </c>
      <c r="AE108" s="595">
        <f>'звіт 03.19-03.24'!AD108+'[9]побудинковий звіт'!AE108+'[8]побудинковий звіт'!AE108</f>
        <v>153036.5831728458</v>
      </c>
      <c r="AF108" s="117">
        <f t="shared" si="62"/>
        <v>13173.221572853887</v>
      </c>
      <c r="AG108" s="91">
        <f t="shared" si="63"/>
        <v>371875.62558139453</v>
      </c>
      <c r="AH108" s="92">
        <f t="shared" si="63"/>
        <v>375563.6596344664</v>
      </c>
      <c r="AI108" s="116">
        <f t="shared" si="64"/>
        <v>3688.0340530718677</v>
      </c>
      <c r="AJ108" s="595">
        <f>'звіт 03.19-03.24'!AI108+'[9]побудинковий звіт'!AJ108+'[8]побудинковий звіт'!AJ108</f>
        <v>226514.75355289504</v>
      </c>
      <c r="AK108" s="595">
        <f>'звіт 03.19-03.24'!AJ108+'[9]побудинковий звіт'!AK108+'[8]побудинковий звіт'!AK108</f>
        <v>224244.92832877126</v>
      </c>
      <c r="AL108" s="116">
        <f t="shared" si="65"/>
        <v>-2269.8252241237788</v>
      </c>
      <c r="AM108" s="595">
        <f>'звіт 03.19-03.24'!AL108+'[9]побудинковий звіт'!AM108+'[8]побудинковий звіт'!AM108</f>
        <v>0</v>
      </c>
      <c r="AN108" s="595">
        <f>'звіт 03.19-03.24'!AM108+'[9]побудинковий звіт'!AN108+'[8]побудинковий звіт'!AN108</f>
        <v>0</v>
      </c>
      <c r="AO108" s="116">
        <f t="shared" si="66"/>
        <v>0</v>
      </c>
      <c r="AP108" s="595">
        <f>'звіт 03.19-03.24'!AO108+'[9]побудинковий звіт'!AP108+'[8]побудинковий звіт'!AP108</f>
        <v>24791.311513346962</v>
      </c>
      <c r="AQ108" s="595">
        <f>'звіт 03.19-03.24'!AP108+'[9]побудинковий звіт'!AQ108+'[8]побудинковий звіт'!AQ108</f>
        <v>23094.401781547826</v>
      </c>
      <c r="AR108" s="116">
        <f t="shared" si="67"/>
        <v>-1696.9097317991364</v>
      </c>
      <c r="AS108" s="595">
        <f>'звіт 03.19-03.24'!AR108+'[9]побудинковий звіт'!AS108+'[8]побудинковий звіт'!AS108</f>
        <v>517707.16830842214</v>
      </c>
      <c r="AT108" s="595">
        <f>'звіт 03.19-03.24'!AS108+'[9]побудинковий звіт'!AT108+'[8]побудинковий звіт'!AT108</f>
        <v>560768.76064838225</v>
      </c>
      <c r="AU108" s="118">
        <f t="shared" si="68"/>
        <v>43061.592339960102</v>
      </c>
      <c r="AV108" s="595">
        <f>'звіт 03.19-03.24'!AU108+'[9]побудинковий звіт'!AV108+'[8]побудинковий звіт'!AV108</f>
        <v>21922.527119046394</v>
      </c>
      <c r="AW108" s="595">
        <f>'звіт 03.19-03.24'!AV108+'[9]побудинковий звіт'!AW108+'[8]побудинковий звіт'!AW108</f>
        <v>4773</v>
      </c>
      <c r="AX108" s="94">
        <f t="shared" si="69"/>
        <v>-17149.527119046394</v>
      </c>
      <c r="AY108" s="595">
        <f>'звіт 03.19-03.24'!AX108+'[9]побудинковий звіт'!AY108+'[8]побудинковий звіт'!AY108</f>
        <v>27960.500649231548</v>
      </c>
      <c r="AZ108" s="595">
        <f>'звіт 03.19-03.24'!AY108+'[9]побудинковий звіт'!AZ108+'[8]побудинковий звіт'!AZ108</f>
        <v>21845.579276028006</v>
      </c>
      <c r="BA108" s="117">
        <f t="shared" si="70"/>
        <v>-6114.9213732035423</v>
      </c>
      <c r="BB108" s="595">
        <f>'звіт 03.19-03.24'!BA108+'[9]побудинковий звіт'!BB108+'[8]побудинковий звіт'!BB108</f>
        <v>17558.215525576532</v>
      </c>
      <c r="BC108" s="595">
        <f>'звіт 03.19-03.24'!BB108+'[9]побудинковий звіт'!BC108+'[8]побудинковий звіт'!BC108</f>
        <v>6295.2004940656079</v>
      </c>
      <c r="BD108" s="94">
        <f t="shared" si="71"/>
        <v>-11263.015031510924</v>
      </c>
      <c r="BE108" s="595">
        <f>'звіт 03.19-03.24'!BD108+'[9]побудинковий звіт'!BE108+'[8]побудинковий звіт'!BE108</f>
        <v>17586.098595680513</v>
      </c>
      <c r="BF108" s="595">
        <f>'звіт 03.19-03.24'!BE108+'[9]побудинковий звіт'!BF108+'[8]побудинковий звіт'!BF108</f>
        <v>4616.8578088519416</v>
      </c>
      <c r="BG108" s="95">
        <f t="shared" si="72"/>
        <v>-12969.24078682857</v>
      </c>
      <c r="BH108" s="595">
        <f>'звіт 03.19-03.24'!BG108+'[9]побудинковий звіт'!BH108+'[8]побудинковий звіт'!BH108</f>
        <v>8142.7177750224619</v>
      </c>
      <c r="BI108" s="595">
        <f>'звіт 03.19-03.24'!BH108+'[9]побудинковий звіт'!BI108+'[8]побудинковий звіт'!BI108</f>
        <v>375.06890715626844</v>
      </c>
      <c r="BJ108" s="94">
        <f t="shared" si="73"/>
        <v>-7767.6488678661935</v>
      </c>
      <c r="BK108" s="595">
        <f>'звіт 03.19-03.24'!BJ108+'[9]побудинковий звіт'!BK108+'[8]побудинковий звіт'!BK108</f>
        <v>13024.740390888344</v>
      </c>
      <c r="BL108" s="595">
        <f>'звіт 03.19-03.24'!BK108+'[9]побудинковий звіт'!BL108+'[8]побудинковий звіт'!BL108</f>
        <v>13998.454062811848</v>
      </c>
      <c r="BM108" s="95">
        <f t="shared" si="74"/>
        <v>973.71367192350408</v>
      </c>
      <c r="BN108" s="595">
        <f>'звіт 03.19-03.24'!BM108+'[9]побудинковий звіт'!BN108+'[8]побудинковий звіт'!BN108</f>
        <v>1941.223057665552</v>
      </c>
      <c r="BO108" s="595">
        <f>'звіт 03.19-03.24'!BN108+'[9]побудинковий звіт'!BO108+'[8]побудинковий звіт'!BO108</f>
        <v>0</v>
      </c>
      <c r="BP108" s="94">
        <f t="shared" si="75"/>
        <v>-1941.223057665552</v>
      </c>
      <c r="BQ108" s="91">
        <f t="shared" si="76"/>
        <v>108136.02311311134</v>
      </c>
      <c r="BR108" s="96">
        <f t="shared" si="76"/>
        <v>51904.160548913671</v>
      </c>
      <c r="BS108" s="94">
        <f t="shared" si="77"/>
        <v>-56231.862564197669</v>
      </c>
      <c r="BT108" s="595">
        <f>'звіт 03.19-03.24'!BS108+'[9]побудинковий звіт'!BT108+'[8]побудинковий звіт'!BT108</f>
        <v>264709.09459696681</v>
      </c>
      <c r="BU108" s="595">
        <f>'звіт 03.19-03.24'!BT108+'[9]побудинковий звіт'!BU108+'[8]побудинковий звіт'!BU108</f>
        <v>248320.10991386767</v>
      </c>
      <c r="BV108" s="116">
        <f t="shared" si="78"/>
        <v>-16388.984683099145</v>
      </c>
      <c r="BW108" s="595">
        <f>'звіт 03.19-03.24'!BV108+'[9]побудинковий звіт'!BW108+'[8]побудинковий звіт'!BW108</f>
        <v>268114.68152682646</v>
      </c>
      <c r="BX108" s="595">
        <f>'звіт 03.19-03.24'!BW108+'[9]побудинковий звіт'!BX108+'[8]побудинковий звіт'!BX108</f>
        <v>273699.24937511381</v>
      </c>
      <c r="BY108" s="116">
        <f t="shared" si="79"/>
        <v>5584.5678482873482</v>
      </c>
      <c r="BZ108" s="595">
        <f>'звіт 03.19-03.24'!BY108+'[9]побудинковий звіт'!BZ108+'[8]побудинковий звіт'!BZ108</f>
        <v>62360.629385717781</v>
      </c>
      <c r="CA108" s="595">
        <f>'звіт 03.19-03.24'!BZ108+'[9]побудинковий звіт'!CA108+'[8]побудинковий звіт'!CA108</f>
        <v>41578.444220845107</v>
      </c>
      <c r="CB108" s="116">
        <f t="shared" si="80"/>
        <v>-20782.185164872673</v>
      </c>
      <c r="CC108" s="595">
        <f>'звіт 03.19-03.24'!CB108+'[9]побудинковий звіт'!CC108+'[8]побудинковий звіт'!CC108</f>
        <v>10406.120689036847</v>
      </c>
      <c r="CD108" s="595">
        <f>'звіт 03.19-03.24'!CC108+'[9]побудинковий звіт'!CD108+'[8]побудинковий звіт'!CD108</f>
        <v>10567.294228847893</v>
      </c>
      <c r="CE108" s="116">
        <f t="shared" si="81"/>
        <v>161.17353981104679</v>
      </c>
      <c r="CF108" s="595">
        <f>'звіт 03.19-03.24'!CE108+'[9]побудинковий звіт'!CF108+'[8]побудинковий звіт'!CF108</f>
        <v>1276.7627407579812</v>
      </c>
      <c r="CG108" s="595">
        <f>'звіт 03.19-03.24'!CF108+'[9]побудинковий звіт'!CG108+'[8]побудинковий звіт'!CG108</f>
        <v>0</v>
      </c>
      <c r="CH108" s="116">
        <f t="shared" si="82"/>
        <v>-1276.7627407579812</v>
      </c>
      <c r="CI108" s="595">
        <f>'звіт 03.19-03.24'!CH108+'[9]побудинковий звіт'!CI108+'[8]побудинковий звіт'!CI108</f>
        <v>48974.977090795357</v>
      </c>
      <c r="CJ108" s="595">
        <f>'звіт 03.19-03.24'!CI108+'[9]побудинковий звіт'!CJ108+'[8]побудинковий звіт'!CJ108</f>
        <v>43675.972327108888</v>
      </c>
      <c r="CK108" s="116">
        <f t="shared" si="83"/>
        <v>-5299.0047636864692</v>
      </c>
      <c r="CL108" s="595">
        <f>'звіт 03.19-03.24'!CK108+'[9]побудинковий звіт'!CL108+'[8]побудинковий звіт'!CL108</f>
        <v>65105.335349349843</v>
      </c>
      <c r="CM108" s="595">
        <f>'звіт 03.19-03.24'!CL108+'[9]побудинковий звіт'!CM108+'[8]побудинковий звіт'!CM108</f>
        <v>62631.884928676605</v>
      </c>
      <c r="CN108" s="116">
        <f t="shared" si="84"/>
        <v>-2473.4504206732381</v>
      </c>
      <c r="CO108" s="88">
        <f t="shared" si="85"/>
        <v>114080.31244014521</v>
      </c>
      <c r="CP108" s="96">
        <f t="shared" si="85"/>
        <v>106307.85725578549</v>
      </c>
      <c r="CQ108" s="116">
        <f t="shared" si="86"/>
        <v>-7772.4551843597146</v>
      </c>
      <c r="CR108" s="119">
        <f t="shared" si="97"/>
        <v>1969972.4834486211</v>
      </c>
      <c r="CS108" s="96">
        <f t="shared" si="97"/>
        <v>1916048.8659365412</v>
      </c>
      <c r="CT108" s="116">
        <f t="shared" si="87"/>
        <v>-53923.617512079887</v>
      </c>
      <c r="CU108" s="91">
        <f t="shared" si="88"/>
        <v>2363966.9801383452</v>
      </c>
      <c r="CV108" s="98">
        <f t="shared" si="88"/>
        <v>2299258.6391238496</v>
      </c>
      <c r="CW108" s="117">
        <f t="shared" si="89"/>
        <v>-64708.341014495585</v>
      </c>
      <c r="CX108" s="595">
        <f>'звіт 03.19-03.24'!CW108+'[9]побудинковий звіт'!CX108+'[8]побудинковий звіт'!CX108</f>
        <v>61204.924844778339</v>
      </c>
      <c r="CY108" s="595">
        <f>'звіт 03.19-03.24'!CX108+'[9]побудинковий звіт'!CY108+'[8]побудинковий звіт'!CY108</f>
        <v>125913.26585927418</v>
      </c>
      <c r="CZ108" s="116">
        <f t="shared" si="90"/>
        <v>64708.34101449584</v>
      </c>
      <c r="DA108" s="99">
        <f>'[8]побудинковий звіт'!DA108</f>
        <v>-64708.341014495818</v>
      </c>
      <c r="DB108" s="8">
        <v>3</v>
      </c>
      <c r="DC108" s="365">
        <f>'[8]побудинковий звіт'!DC108</f>
        <v>102614.14</v>
      </c>
      <c r="DD108" s="365">
        <f>'[8]побудинковий звіт'!DD108</f>
        <v>0</v>
      </c>
      <c r="DE108" s="365">
        <f>'[8]побудинковий звіт'!DE108</f>
        <v>61970.35</v>
      </c>
      <c r="DF108" s="365">
        <f>'[8]побудинковий звіт'!DF108</f>
        <v>0</v>
      </c>
      <c r="DG108" s="101">
        <v>222859.33091402287</v>
      </c>
      <c r="DH108" s="296">
        <v>10</v>
      </c>
      <c r="DI108" s="103">
        <f>'[8]побудинковий звіт'!DK108</f>
        <v>7.3178655388319234</v>
      </c>
      <c r="DJ108" s="103">
        <f>'[8]побудинковий звіт'!DL108</f>
        <v>8.8492558668992647</v>
      </c>
      <c r="DK108" s="103">
        <f>'[8]побудинковий звіт'!DM108</f>
        <v>6.2147879125290224</v>
      </c>
      <c r="DL108" s="104">
        <f>DI108*G108+(F108-G108)*DJ108</f>
        <v>40624.70604021669</v>
      </c>
      <c r="DM108" s="104">
        <f>DK108*H108</f>
        <v>0</v>
      </c>
      <c r="DN108" s="105">
        <f t="shared" si="91"/>
        <v>40624.70604021669</v>
      </c>
      <c r="DO108" s="2"/>
      <c r="DP108" s="104">
        <f>'[10]побудинковий звіт'!DR108</f>
        <v>40643.79</v>
      </c>
      <c r="DQ108" s="104">
        <f>'[10]побудинковий звіт'!DS108</f>
        <v>0</v>
      </c>
      <c r="DR108" s="104">
        <f t="shared" si="92"/>
        <v>40643.79</v>
      </c>
      <c r="DS108" s="106"/>
      <c r="DT108" s="104"/>
      <c r="DU108" s="479">
        <f>'звіт 03.19-03.24'!DV108+'[9]побудинковий звіт'!DW108+'[8]побудинковий звіт'!DW108</f>
        <v>3909.9</v>
      </c>
      <c r="DV108" s="2">
        <f>'[9]побудинковий звіт'!DX108+'[8]побудинковий звіт'!DX108</f>
        <v>0</v>
      </c>
      <c r="DW108" s="77">
        <f t="shared" si="93"/>
        <v>751011.82970584009</v>
      </c>
      <c r="DX108" s="77">
        <f t="shared" si="94"/>
        <v>735207.50543675502</v>
      </c>
      <c r="DY108" s="427">
        <f t="shared" si="95"/>
        <v>61970.35</v>
      </c>
      <c r="DZ108" s="161">
        <f>'[10]побудинковий звіт'!DY108</f>
        <v>13712.316413954288</v>
      </c>
      <c r="EB108" s="110">
        <v>-23524</v>
      </c>
      <c r="EC108" s="111">
        <f t="shared" si="96"/>
        <v>199335.33091402287</v>
      </c>
      <c r="EE108" s="112">
        <v>156233.94945008977</v>
      </c>
      <c r="EG108" s="99">
        <v>107991.05643145798</v>
      </c>
    </row>
    <row r="109" spans="1:137" ht="19.95" customHeight="1" x14ac:dyDescent="0.3">
      <c r="A109" s="81">
        <v>150000597</v>
      </c>
      <c r="B109" s="82" t="s">
        <v>224</v>
      </c>
      <c r="C109" s="114" t="s">
        <v>225</v>
      </c>
      <c r="D109" s="114" t="s">
        <v>225</v>
      </c>
      <c r="E109" s="84">
        <f t="shared" si="54"/>
        <v>4714.6499999999996</v>
      </c>
      <c r="F109" s="597">
        <f>'[8]побудинковий звіт'!F109</f>
        <v>4714.6499999999996</v>
      </c>
      <c r="G109" s="104">
        <f>'[8]побудинковий звіт'!G109</f>
        <v>571.65</v>
      </c>
      <c r="H109" s="598">
        <f>'[8]побудинковий звіт'!H109</f>
        <v>0</v>
      </c>
      <c r="I109" s="595">
        <f>'звіт 03.19-03.24'!H109+'[9]побудинковий звіт'!I109+'[8]побудинковий звіт'!I109</f>
        <v>88239.597994875265</v>
      </c>
      <c r="J109" s="595">
        <f>'звіт 03.19-03.24'!I109+'[9]побудинковий звіт'!J109+'[8]побудинковий звіт'!J109</f>
        <v>80347.470176559902</v>
      </c>
      <c r="K109" s="116">
        <f t="shared" si="55"/>
        <v>-7892.1278183153627</v>
      </c>
      <c r="L109" s="595">
        <f>'звіт 03.19-03.24'!K109+'[9]побудинковий звіт'!L109+'[8]побудинковий звіт'!L109</f>
        <v>15246.354285878902</v>
      </c>
      <c r="M109" s="595">
        <f>'звіт 03.19-03.24'!L109+'[9]побудинковий звіт'!M109+'[8]побудинковий звіт'!M109</f>
        <v>13834.731696783809</v>
      </c>
      <c r="N109" s="116">
        <f t="shared" si="56"/>
        <v>-1411.6225890950936</v>
      </c>
      <c r="O109" s="595">
        <f>'звіт 03.19-03.24'!N109+'[9]побудинковий звіт'!O109+'[8]побудинковий звіт'!O109</f>
        <v>49435.054187328213</v>
      </c>
      <c r="P109" s="595">
        <f>'звіт 03.19-03.24'!O109+'[9]побудинковий звіт'!P109+'[8]побудинковий звіт'!P109</f>
        <v>47905.814885307591</v>
      </c>
      <c r="Q109" s="116">
        <f t="shared" si="57"/>
        <v>-1529.2393020206218</v>
      </c>
      <c r="R109" s="595">
        <f>'звіт 03.19-03.24'!Q109+'[9]побудинковий звіт'!R109+'[8]побудинковий звіт'!R109</f>
        <v>10697.446162034128</v>
      </c>
      <c r="S109" s="595">
        <f>'звіт 03.19-03.24'!R109+'[9]побудинковий звіт'!S109+'[8]побудинковий звіт'!S109</f>
        <v>10364.832986334257</v>
      </c>
      <c r="T109" s="116">
        <f t="shared" si="58"/>
        <v>-332.61317569987114</v>
      </c>
      <c r="U109" s="595">
        <f>'звіт 03.19-03.24'!T109+'[9]побудинковий звіт'!U109+'[8]побудинковий звіт'!U109</f>
        <v>5654.0228771320944</v>
      </c>
      <c r="V109" s="595">
        <f>'звіт 03.19-03.24'!U109+'[9]побудинковий звіт'!V109+'[8]побудинковий звіт'!V109</f>
        <v>3564.4354065819907</v>
      </c>
      <c r="W109" s="116">
        <f t="shared" si="59"/>
        <v>-2089.5874705501037</v>
      </c>
      <c r="X109" s="595">
        <f>'звіт 03.19-03.24'!W109+'[9]побудинковий звіт'!X109+'[8]побудинковий звіт'!X109</f>
        <v>60042.137592168139</v>
      </c>
      <c r="Y109" s="595">
        <f>'звіт 03.19-03.24'!X109+'[9]побудинковий звіт'!Y109+'[8]побудинковий звіт'!Y109</f>
        <v>48962.111149248907</v>
      </c>
      <c r="Z109" s="116">
        <f t="shared" si="60"/>
        <v>-11080.026442919232</v>
      </c>
      <c r="AA109" s="595">
        <f>'звіт 03.19-03.24'!Z109+'[9]побудинковий звіт'!AA109+'[8]побудинковий звіт'!AA109</f>
        <v>5090.9040000000014</v>
      </c>
      <c r="AB109" s="595">
        <f>'звіт 03.19-03.24'!AA109+'[9]побудинковий звіт'!AB109+'[8]побудинковий звіт'!AB109</f>
        <v>0</v>
      </c>
      <c r="AC109" s="116">
        <f t="shared" si="61"/>
        <v>-5090.9040000000014</v>
      </c>
      <c r="AD109" s="595">
        <f>'звіт 03.19-03.24'!AC109+'[9]побудинковий звіт'!AD109+'[8]побудинковий звіт'!AD109</f>
        <v>141452.2707625794</v>
      </c>
      <c r="AE109" s="595">
        <f>'звіт 03.19-03.24'!AD109+'[9]побудинковий звіт'!AE109+'[8]побудинковий звіт'!AE109</f>
        <v>154783.08714460043</v>
      </c>
      <c r="AF109" s="117">
        <f t="shared" si="62"/>
        <v>13330.816382021032</v>
      </c>
      <c r="AG109" s="91">
        <f t="shared" si="63"/>
        <v>375857.7878619961</v>
      </c>
      <c r="AH109" s="92">
        <f t="shared" si="63"/>
        <v>359762.4834454169</v>
      </c>
      <c r="AI109" s="116">
        <f t="shared" si="64"/>
        <v>-16095.304416579194</v>
      </c>
      <c r="AJ109" s="595">
        <f>'звіт 03.19-03.24'!AI109+'[9]побудинковий звіт'!AJ109+'[8]побудинковий звіт'!AJ109</f>
        <v>298457.09917149675</v>
      </c>
      <c r="AK109" s="595">
        <f>'звіт 03.19-03.24'!AJ109+'[9]побудинковий звіт'!AK109+'[8]побудинковий звіт'!AK109</f>
        <v>298147.31690519647</v>
      </c>
      <c r="AL109" s="116">
        <f t="shared" si="65"/>
        <v>-309.78226630028803</v>
      </c>
      <c r="AM109" s="595">
        <f>'звіт 03.19-03.24'!AL109+'[9]побудинковий звіт'!AM109+'[8]побудинковий звіт'!AM109</f>
        <v>6666.0368454528452</v>
      </c>
      <c r="AN109" s="595">
        <f>'звіт 03.19-03.24'!AM109+'[9]побудинковий звіт'!AN109+'[8]побудинковий звіт'!AN109</f>
        <v>11185.854554178663</v>
      </c>
      <c r="AO109" s="116">
        <f t="shared" si="66"/>
        <v>4519.8177087258173</v>
      </c>
      <c r="AP109" s="595">
        <f>'звіт 03.19-03.24'!AO109+'[9]побудинковий звіт'!AP109+'[8]побудинковий звіт'!AP109</f>
        <v>22897.912396502863</v>
      </c>
      <c r="AQ109" s="595">
        <f>'звіт 03.19-03.24'!AP109+'[9]побудинковий звіт'!AQ109+'[8]побудинковий звіт'!AQ109</f>
        <v>22993.398946663634</v>
      </c>
      <c r="AR109" s="116">
        <f t="shared" si="67"/>
        <v>95.486550160771003</v>
      </c>
      <c r="AS109" s="595">
        <f>'звіт 03.19-03.24'!AR109+'[9]побудинковий звіт'!AS109+'[8]побудинковий звіт'!AS109</f>
        <v>580463.38830831344</v>
      </c>
      <c r="AT109" s="595">
        <f>'звіт 03.19-03.24'!AS109+'[9]побудинковий звіт'!AT109+'[8]побудинковий звіт'!AT109</f>
        <v>445143.68822560669</v>
      </c>
      <c r="AU109" s="118">
        <f t="shared" si="68"/>
        <v>-135319.70008270675</v>
      </c>
      <c r="AV109" s="595">
        <f>'звіт 03.19-03.24'!AU109+'[9]побудинковий звіт'!AV109+'[8]побудинковий звіт'!AV109</f>
        <v>17260.037158708223</v>
      </c>
      <c r="AW109" s="595">
        <f>'звіт 03.19-03.24'!AV109+'[9]побудинковий звіт'!AW109+'[8]побудинковий звіт'!AW109</f>
        <v>10636.890997962566</v>
      </c>
      <c r="AX109" s="94">
        <f t="shared" si="69"/>
        <v>-6623.1461607456567</v>
      </c>
      <c r="AY109" s="595">
        <f>'звіт 03.19-03.24'!AX109+'[9]побудинковий звіт'!AY109+'[8]побудинковий звіт'!AY109</f>
        <v>15257.823923986514</v>
      </c>
      <c r="AZ109" s="595">
        <f>'звіт 03.19-03.24'!AY109+'[9]побудинковий звіт'!AZ109+'[8]побудинковий звіт'!AZ109</f>
        <v>15409.914288087331</v>
      </c>
      <c r="BA109" s="117">
        <f t="shared" si="70"/>
        <v>152.09036410081717</v>
      </c>
      <c r="BB109" s="595">
        <f>'звіт 03.19-03.24'!BA109+'[9]побудинковий звіт'!BB109+'[8]побудинковий звіт'!BB109</f>
        <v>5748.9984623377559</v>
      </c>
      <c r="BC109" s="595">
        <f>'звіт 03.19-03.24'!BB109+'[9]побудинковий звіт'!BC109+'[8]побудинковий звіт'!BC109</f>
        <v>3219.0671680434398</v>
      </c>
      <c r="BD109" s="94">
        <f t="shared" si="71"/>
        <v>-2529.9312942943161</v>
      </c>
      <c r="BE109" s="595">
        <f>'звіт 03.19-03.24'!BD109+'[9]побудинковий звіт'!BE109+'[8]побудинковий звіт'!BE109</f>
        <v>15762.952502879058</v>
      </c>
      <c r="BF109" s="595">
        <f>'звіт 03.19-03.24'!BE109+'[9]побудинковий звіт'!BF109+'[8]побудинковий звіт'!BF109</f>
        <v>0</v>
      </c>
      <c r="BG109" s="95">
        <f t="shared" si="72"/>
        <v>-15762.952502879058</v>
      </c>
      <c r="BH109" s="595">
        <f>'звіт 03.19-03.24'!BG109+'[9]побудинковий звіт'!BH109+'[8]побудинковий звіт'!BH109</f>
        <v>7303.6348924852518</v>
      </c>
      <c r="BI109" s="595">
        <f>'звіт 03.19-03.24'!BH109+'[9]побудинковий звіт'!BI109+'[8]побудинковий звіт'!BI109</f>
        <v>5803</v>
      </c>
      <c r="BJ109" s="94">
        <f t="shared" si="73"/>
        <v>-1500.6348924852518</v>
      </c>
      <c r="BK109" s="595">
        <f>'звіт 03.19-03.24'!BJ109+'[9]побудинковий звіт'!BK109+'[8]побудинковий звіт'!BK109</f>
        <v>17231.493555316771</v>
      </c>
      <c r="BL109" s="595">
        <f>'звіт 03.19-03.24'!BK109+'[9]побудинковий звіт'!BL109+'[8]побудинковий звіт'!BL109</f>
        <v>11781.49082779154</v>
      </c>
      <c r="BM109" s="95">
        <f t="shared" si="74"/>
        <v>-5450.0027275252305</v>
      </c>
      <c r="BN109" s="595">
        <f>'звіт 03.19-03.24'!BM109+'[9]побудинковий звіт'!BN109+'[8]побудинковий звіт'!BN109</f>
        <v>3380.6253122176145</v>
      </c>
      <c r="BO109" s="595">
        <f>'звіт 03.19-03.24'!BN109+'[9]побудинковий звіт'!BO109+'[8]побудинковий звіт'!BO109</f>
        <v>5542</v>
      </c>
      <c r="BP109" s="94">
        <f t="shared" si="75"/>
        <v>2161.3746877823855</v>
      </c>
      <c r="BQ109" s="91">
        <f t="shared" si="76"/>
        <v>81945.565807931183</v>
      </c>
      <c r="BR109" s="96">
        <f t="shared" si="76"/>
        <v>52392.363281884871</v>
      </c>
      <c r="BS109" s="94">
        <f t="shared" si="77"/>
        <v>-29553.202526046312</v>
      </c>
      <c r="BT109" s="595">
        <f>'звіт 03.19-03.24'!BS109+'[9]побудинковий звіт'!BT109+'[8]побудинковий звіт'!BT109</f>
        <v>485111.46895275882</v>
      </c>
      <c r="BU109" s="595">
        <f>'звіт 03.19-03.24'!BT109+'[9]побудинковий звіт'!BU109+'[8]побудинковий звіт'!BU109</f>
        <v>508386.36568805587</v>
      </c>
      <c r="BV109" s="116">
        <f t="shared" si="78"/>
        <v>23274.89673529705</v>
      </c>
      <c r="BW109" s="595">
        <f>'звіт 03.19-03.24'!BV109+'[9]побудинковий звіт'!BW109+'[8]побудинковий звіт'!BW109</f>
        <v>256995.83452959906</v>
      </c>
      <c r="BX109" s="595">
        <f>'звіт 03.19-03.24'!BW109+'[9]побудинковий звіт'!BX109+'[8]побудинковий звіт'!BX109</f>
        <v>265944.14157329896</v>
      </c>
      <c r="BY109" s="116">
        <f t="shared" si="79"/>
        <v>8948.3070436998969</v>
      </c>
      <c r="BZ109" s="595">
        <f>'звіт 03.19-03.24'!BY109+'[9]побудинковий звіт'!BZ109+'[8]побудинковий звіт'!BZ109</f>
        <v>137464.71563038751</v>
      </c>
      <c r="CA109" s="595">
        <f>'звіт 03.19-03.24'!BZ109+'[9]побудинковий звіт'!CA109+'[8]побудинковий звіт'!CA109</f>
        <v>98393.193247184361</v>
      </c>
      <c r="CB109" s="116">
        <f t="shared" si="80"/>
        <v>-39071.522383203148</v>
      </c>
      <c r="CC109" s="595">
        <f>'звіт 03.19-03.24'!CB109+'[9]побудинковий звіт'!CC109+'[8]побудинковий звіт'!CC109</f>
        <v>13205.14137427417</v>
      </c>
      <c r="CD109" s="595">
        <f>'звіт 03.19-03.24'!CC109+'[9]побудинковий звіт'!CD109+'[8]побудинковий звіт'!CD109</f>
        <v>13417.394332064128</v>
      </c>
      <c r="CE109" s="116">
        <f t="shared" si="81"/>
        <v>212.2529577899586</v>
      </c>
      <c r="CF109" s="595">
        <f>'звіт 03.19-03.24'!CE109+'[9]побудинковий звіт'!CF109+'[8]побудинковий звіт'!CF109</f>
        <v>1621.1178368130384</v>
      </c>
      <c r="CG109" s="595">
        <f>'звіт 03.19-03.24'!CF109+'[9]побудинковий звіт'!CG109+'[8]побудинковий звіт'!CG109</f>
        <v>0</v>
      </c>
      <c r="CH109" s="116">
        <f t="shared" si="82"/>
        <v>-1621.1178368130384</v>
      </c>
      <c r="CI109" s="595">
        <f>'звіт 03.19-03.24'!CH109+'[9]побудинковий звіт'!CI109+'[8]побудинковий звіт'!CI109</f>
        <v>178465.53058786667</v>
      </c>
      <c r="CJ109" s="595">
        <f>'звіт 03.19-03.24'!CI109+'[9]побудинковий звіт'!CJ109+'[8]побудинковий звіт'!CJ109</f>
        <v>135573.53210208259</v>
      </c>
      <c r="CK109" s="116">
        <f t="shared" si="83"/>
        <v>-42891.998485784075</v>
      </c>
      <c r="CL109" s="595">
        <f>'звіт 03.19-03.24'!CK109+'[9]побудинковий звіт'!CL109+'[8]побудинковий звіт'!CL109</f>
        <v>74238.379685010921</v>
      </c>
      <c r="CM109" s="595">
        <f>'звіт 03.19-03.24'!CL109+'[9]побудинковий звіт'!CM109+'[8]побудинковий звіт'!CM109</f>
        <v>80390.948075289474</v>
      </c>
      <c r="CN109" s="116">
        <f t="shared" si="84"/>
        <v>6152.5683902785531</v>
      </c>
      <c r="CO109" s="88">
        <f t="shared" si="85"/>
        <v>252703.91027287761</v>
      </c>
      <c r="CP109" s="96">
        <f t="shared" si="85"/>
        <v>215964.48017737205</v>
      </c>
      <c r="CQ109" s="116">
        <f t="shared" si="86"/>
        <v>-36739.430095505551</v>
      </c>
      <c r="CR109" s="119">
        <f t="shared" si="97"/>
        <v>2513389.9789884035</v>
      </c>
      <c r="CS109" s="96">
        <f t="shared" si="97"/>
        <v>2291730.6803769227</v>
      </c>
      <c r="CT109" s="116">
        <f t="shared" si="87"/>
        <v>-221659.29861148074</v>
      </c>
      <c r="CU109" s="91">
        <f t="shared" si="88"/>
        <v>3016067.9747860841</v>
      </c>
      <c r="CV109" s="98">
        <f t="shared" si="88"/>
        <v>2750076.8164523072</v>
      </c>
      <c r="CW109" s="117">
        <f t="shared" si="89"/>
        <v>-265991.15833377698</v>
      </c>
      <c r="CX109" s="595">
        <f>'звіт 03.19-03.24'!CW109+'[9]побудинковий звіт'!CX109+'[8]побудинковий звіт'!CX109</f>
        <v>92580.25071273424</v>
      </c>
      <c r="CY109" s="595">
        <f>'звіт 03.19-03.24'!CX109+'[9]побудинковий звіт'!CY109+'[8]побудинковий звіт'!CY109</f>
        <v>358571.40904651117</v>
      </c>
      <c r="CZ109" s="116">
        <f t="shared" si="90"/>
        <v>265991.15833377693</v>
      </c>
      <c r="DA109" s="99">
        <f>'[8]побудинковий звіт'!DA109</f>
        <v>-265991.1583337771</v>
      </c>
      <c r="DB109" s="8">
        <v>1</v>
      </c>
      <c r="DC109" s="365">
        <f>'[8]побудинковий звіт'!DC109</f>
        <v>122034.56</v>
      </c>
      <c r="DD109" s="365">
        <f>'[8]побудинковий звіт'!DD109</f>
        <v>0</v>
      </c>
      <c r="DE109" s="365">
        <f>'[8]побудинковий звіт'!DE109</f>
        <v>70158.75</v>
      </c>
      <c r="DF109" s="365">
        <f>'[8]побудинковий звіт'!DF109</f>
        <v>0</v>
      </c>
      <c r="DG109" s="101">
        <v>-216572.48045122484</v>
      </c>
      <c r="DH109" s="296">
        <v>9</v>
      </c>
      <c r="DI109" s="103">
        <f>'[8]побудинковий звіт'!DK109</f>
        <v>9.2933670141473392</v>
      </c>
      <c r="DJ109" s="103">
        <f>'[8]побудинковий звіт'!DL109</f>
        <v>11.237701278893685</v>
      </c>
      <c r="DK109" s="103">
        <f>'[8]побудинковий звіт'!DM109</f>
        <v>8.2767386914593519</v>
      </c>
      <c r="DL109" s="104">
        <f>DI109*G109+(F109-G109)*DJ109</f>
        <v>51870.349652093864</v>
      </c>
      <c r="DM109" s="104">
        <f>DK109*H109</f>
        <v>0</v>
      </c>
      <c r="DN109" s="105">
        <f t="shared" si="91"/>
        <v>51870.349652093864</v>
      </c>
      <c r="DO109" s="2"/>
      <c r="DP109" s="104">
        <f>'[10]побудинковий звіт'!DR109</f>
        <v>51875.81</v>
      </c>
      <c r="DQ109" s="104">
        <f>'[10]побудинковий звіт'!DS109</f>
        <v>0</v>
      </c>
      <c r="DR109" s="104">
        <f t="shared" si="92"/>
        <v>51875.81</v>
      </c>
      <c r="DS109" s="106"/>
      <c r="DT109" s="104"/>
      <c r="DU109" s="479">
        <f>'звіт 03.19-03.24'!DV109+'[9]побудинковий звіт'!DW109+'[8]побудинковий звіт'!DW109</f>
        <v>4464.88</v>
      </c>
      <c r="DV109" s="2">
        <f>'[9]побудинковий звіт'!DX109+'[8]побудинковий звіт'!DX109</f>
        <v>0</v>
      </c>
      <c r="DW109" s="77">
        <f t="shared" si="93"/>
        <v>794890.74493949348</v>
      </c>
      <c r="DX109" s="77">
        <f t="shared" si="94"/>
        <v>597043.2618089898</v>
      </c>
      <c r="DY109" s="427">
        <f t="shared" si="95"/>
        <v>70158.75</v>
      </c>
      <c r="DZ109" s="161">
        <f>'[10]побудинковий звіт'!DY109</f>
        <v>13908.390917503402</v>
      </c>
      <c r="EB109" s="110">
        <v>188336</v>
      </c>
      <c r="EC109" s="111">
        <f t="shared" si="96"/>
        <v>-28236.480451224837</v>
      </c>
      <c r="EE109" s="112">
        <v>-184418.91511499078</v>
      </c>
      <c r="EG109" s="99">
        <v>-117805.32654494472</v>
      </c>
    </row>
    <row r="110" spans="1:137" ht="19.95" customHeight="1" x14ac:dyDescent="0.3">
      <c r="A110" s="81">
        <v>150000598</v>
      </c>
      <c r="B110" s="82" t="s">
        <v>226</v>
      </c>
      <c r="C110" s="602" t="s">
        <v>227</v>
      </c>
      <c r="D110" s="114" t="s">
        <v>227</v>
      </c>
      <c r="E110" s="84"/>
      <c r="F110" s="597"/>
      <c r="G110" s="104"/>
      <c r="H110" s="598"/>
      <c r="I110" s="595"/>
      <c r="J110" s="595"/>
      <c r="K110" s="116"/>
      <c r="L110" s="595"/>
      <c r="M110" s="595"/>
      <c r="N110" s="116"/>
      <c r="O110" s="595"/>
      <c r="P110" s="595"/>
      <c r="Q110" s="116"/>
      <c r="R110" s="595"/>
      <c r="S110" s="595"/>
      <c r="T110" s="116"/>
      <c r="U110" s="595"/>
      <c r="V110" s="595"/>
      <c r="W110" s="116"/>
      <c r="X110" s="595"/>
      <c r="Y110" s="595"/>
      <c r="Z110" s="116"/>
      <c r="AA110" s="595"/>
      <c r="AB110" s="595"/>
      <c r="AC110" s="116"/>
      <c r="AD110" s="595"/>
      <c r="AE110" s="595"/>
      <c r="AF110" s="117"/>
      <c r="AG110" s="91"/>
      <c r="AH110" s="92"/>
      <c r="AI110" s="116"/>
      <c r="AJ110" s="595"/>
      <c r="AK110" s="595"/>
      <c r="AL110" s="116"/>
      <c r="AM110" s="595"/>
      <c r="AN110" s="595"/>
      <c r="AO110" s="116"/>
      <c r="AP110" s="595"/>
      <c r="AQ110" s="595"/>
      <c r="AR110" s="116"/>
      <c r="AS110" s="595"/>
      <c r="AT110" s="595"/>
      <c r="AU110" s="118"/>
      <c r="AV110" s="595"/>
      <c r="AW110" s="595"/>
      <c r="AX110" s="94"/>
      <c r="AY110" s="595"/>
      <c r="AZ110" s="595"/>
      <c r="BA110" s="117"/>
      <c r="BB110" s="595"/>
      <c r="BC110" s="595"/>
      <c r="BD110" s="94"/>
      <c r="BE110" s="595"/>
      <c r="BF110" s="595"/>
      <c r="BG110" s="95"/>
      <c r="BH110" s="595"/>
      <c r="BI110" s="595"/>
      <c r="BJ110" s="94"/>
      <c r="BK110" s="595"/>
      <c r="BL110" s="595"/>
      <c r="BM110" s="95"/>
      <c r="BN110" s="595"/>
      <c r="BO110" s="595"/>
      <c r="BP110" s="94"/>
      <c r="BQ110" s="91"/>
      <c r="BR110" s="96"/>
      <c r="BS110" s="94"/>
      <c r="BT110" s="595"/>
      <c r="BU110" s="595"/>
      <c r="BV110" s="116"/>
      <c r="BW110" s="595"/>
      <c r="BX110" s="595"/>
      <c r="BY110" s="116"/>
      <c r="BZ110" s="595"/>
      <c r="CA110" s="595"/>
      <c r="CB110" s="116"/>
      <c r="CC110" s="595"/>
      <c r="CD110" s="595"/>
      <c r="CE110" s="116"/>
      <c r="CF110" s="595"/>
      <c r="CG110" s="595"/>
      <c r="CH110" s="116"/>
      <c r="CI110" s="595"/>
      <c r="CJ110" s="595"/>
      <c r="CK110" s="116"/>
      <c r="CL110" s="595"/>
      <c r="CM110" s="595"/>
      <c r="CN110" s="116"/>
      <c r="CO110" s="88"/>
      <c r="CP110" s="96"/>
      <c r="CQ110" s="116"/>
      <c r="CR110" s="119"/>
      <c r="CS110" s="96"/>
      <c r="CT110" s="116"/>
      <c r="CU110" s="91"/>
      <c r="CV110" s="98"/>
      <c r="CW110" s="117"/>
      <c r="CX110" s="595"/>
      <c r="CY110" s="595"/>
      <c r="CZ110" s="116"/>
      <c r="DA110" s="99"/>
      <c r="DC110" s="365"/>
      <c r="DD110" s="365"/>
      <c r="DE110" s="365"/>
      <c r="DF110" s="365"/>
      <c r="DG110" s="101"/>
      <c r="DH110" s="297"/>
      <c r="DI110" s="103"/>
      <c r="DJ110" s="103"/>
      <c r="DK110" s="103"/>
      <c r="DL110" s="104"/>
      <c r="DM110" s="104"/>
      <c r="DN110" s="105"/>
      <c r="DO110" s="2"/>
      <c r="DP110" s="104">
        <f>'[10]побудинковий звіт'!DR110</f>
        <v>0</v>
      </c>
      <c r="DQ110" s="104">
        <f>'[10]побудинковий звіт'!DS110</f>
        <v>0</v>
      </c>
      <c r="DR110" s="104"/>
      <c r="DS110" s="106"/>
      <c r="DT110" s="104"/>
      <c r="DU110" s="479"/>
      <c r="DW110" s="77"/>
      <c r="DX110" s="77"/>
      <c r="DY110" s="427"/>
      <c r="DZ110" s="161">
        <f>'[10]побудинковий звіт'!DY110</f>
        <v>0</v>
      </c>
      <c r="EB110" s="110"/>
      <c r="EC110" s="111"/>
      <c r="EE110" s="112"/>
      <c r="EG110" s="99"/>
    </row>
    <row r="111" spans="1:137" ht="19.95" customHeight="1" x14ac:dyDescent="0.3">
      <c r="A111" s="81">
        <v>150000592</v>
      </c>
      <c r="B111" s="82" t="s">
        <v>228</v>
      </c>
      <c r="C111" s="114" t="s">
        <v>229</v>
      </c>
      <c r="D111" s="114" t="s">
        <v>229</v>
      </c>
      <c r="E111" s="84">
        <f t="shared" si="54"/>
        <v>9737.6</v>
      </c>
      <c r="F111" s="597">
        <f>'[8]побудинковий звіт'!F111</f>
        <v>9698.2000000000007</v>
      </c>
      <c r="G111" s="104">
        <f>'[8]побудинковий звіт'!G111</f>
        <v>1110</v>
      </c>
      <c r="H111" s="598">
        <f>'[8]побудинковий звіт'!H111</f>
        <v>39.4</v>
      </c>
      <c r="I111" s="595">
        <f>'звіт 03.19-03.24'!H111+'[9]побудинковий звіт'!I111+'[8]побудинковий звіт'!I111</f>
        <v>169421.70177052252</v>
      </c>
      <c r="J111" s="595">
        <f>'звіт 03.19-03.24'!I111+'[9]побудинковий звіт'!J111+'[8]побудинковий звіт'!J111</f>
        <v>154914.62036419785</v>
      </c>
      <c r="K111" s="116">
        <f t="shared" si="55"/>
        <v>-14507.081406324665</v>
      </c>
      <c r="L111" s="595">
        <f>'звіт 03.19-03.24'!K111+'[9]побудинковий звіт'!L111+'[8]побудинковий звіт'!L111</f>
        <v>29116.231221725102</v>
      </c>
      <c r="M111" s="595">
        <f>'звіт 03.19-03.24'!L111+'[9]побудинковий звіт'!M111+'[8]побудинковий звіт'!M111</f>
        <v>26025.222493038498</v>
      </c>
      <c r="N111" s="116">
        <f t="shared" si="56"/>
        <v>-3091.0087286866037</v>
      </c>
      <c r="O111" s="595">
        <f>'звіт 03.19-03.24'!N111+'[9]побудинковий звіт'!O111+'[8]побудинковий звіт'!O111</f>
        <v>103573.06958926035</v>
      </c>
      <c r="P111" s="595">
        <f>'звіт 03.19-03.24'!O111+'[9]побудинковий звіт'!P111+'[8]побудинковий звіт'!P111</f>
        <v>100367.81249653443</v>
      </c>
      <c r="Q111" s="116">
        <f t="shared" si="57"/>
        <v>-3205.2570927259221</v>
      </c>
      <c r="R111" s="595">
        <f>'звіт 03.19-03.24'!Q111+'[9]побудинковий звіт'!R111+'[8]побудинковий звіт'!R111</f>
        <v>21517.272408406232</v>
      </c>
      <c r="S111" s="595">
        <f>'звіт 03.19-03.24'!R111+'[9]побудинковий звіт'!S111+'[8]побудинковий звіт'!S111</f>
        <v>20849.985988754521</v>
      </c>
      <c r="T111" s="116">
        <f t="shared" si="58"/>
        <v>-667.28641965171118</v>
      </c>
      <c r="U111" s="595">
        <f>'звіт 03.19-03.24'!T111+'[9]побудинковий звіт'!U111+'[8]побудинковий звіт'!U111</f>
        <v>25291.242573422398</v>
      </c>
      <c r="V111" s="595">
        <f>'звіт 03.19-03.24'!U111+'[9]побудинковий звіт'!V111+'[8]побудинковий звіт'!V111</f>
        <v>15989.403325577017</v>
      </c>
      <c r="W111" s="116">
        <f t="shared" si="59"/>
        <v>-9301.8392478453807</v>
      </c>
      <c r="X111" s="595">
        <f>'звіт 03.19-03.24'!W111+'[9]побудинковий звіт'!X111+'[8]побудинковий звіт'!X111</f>
        <v>125503.88735134339</v>
      </c>
      <c r="Y111" s="595">
        <f>'звіт 03.19-03.24'!X111+'[9]побудинковий звіт'!Y111+'[8]побудинковий звіт'!Y111</f>
        <v>103422.02223959457</v>
      </c>
      <c r="Z111" s="116">
        <f t="shared" si="60"/>
        <v>-22081.865111748819</v>
      </c>
      <c r="AA111" s="595">
        <f>'звіт 03.19-03.24'!Z111+'[9]побудинковий звіт'!AA111+'[8]побудинковий звіт'!AA111</f>
        <v>10521.143999999998</v>
      </c>
      <c r="AB111" s="595">
        <f>'звіт 03.19-03.24'!AA111+'[9]побудинковий звіт'!AB111+'[8]побудинковий звіт'!AB111</f>
        <v>0</v>
      </c>
      <c r="AC111" s="116">
        <f t="shared" si="61"/>
        <v>-10521.143999999998</v>
      </c>
      <c r="AD111" s="595">
        <f>'звіт 03.19-03.24'!AC111+'[9]побудинковий звіт'!AD111+'[8]побудинковий звіт'!AD111</f>
        <v>292309.62242653815</v>
      </c>
      <c r="AE111" s="595">
        <f>'звіт 03.19-03.24'!AD111+'[9]побудинковий звіт'!AE111+'[8]побудинковий звіт'!AE111</f>
        <v>319523.4011515021</v>
      </c>
      <c r="AF111" s="117">
        <f t="shared" si="62"/>
        <v>27213.778724963951</v>
      </c>
      <c r="AG111" s="91">
        <f t="shared" si="63"/>
        <v>777254.17134121817</v>
      </c>
      <c r="AH111" s="92">
        <f t="shared" si="63"/>
        <v>741092.46805919893</v>
      </c>
      <c r="AI111" s="116">
        <f t="shared" si="64"/>
        <v>-36161.70328201924</v>
      </c>
      <c r="AJ111" s="595">
        <f>'звіт 03.19-03.24'!AI111+'[9]побудинковий звіт'!AJ111+'[8]побудинковий звіт'!AJ111</f>
        <v>450924.26734419231</v>
      </c>
      <c r="AK111" s="595">
        <f>'звіт 03.19-03.24'!AJ111+'[9]побудинковий звіт'!AK111+'[8]побудинковий звіт'!AK111</f>
        <v>446234.25057516783</v>
      </c>
      <c r="AL111" s="116">
        <f t="shared" si="65"/>
        <v>-4690.0167690244853</v>
      </c>
      <c r="AM111" s="595">
        <f>'звіт 03.19-03.24'!AL111+'[9]побудинковий звіт'!AM111+'[8]побудинковий звіт'!AM111</f>
        <v>45252.290634453697</v>
      </c>
      <c r="AN111" s="595">
        <f>'звіт 03.19-03.24'!AM111+'[9]побудинковий звіт'!AN111+'[8]побудинковий звіт'!AN111</f>
        <v>36636.218508224061</v>
      </c>
      <c r="AO111" s="116">
        <f t="shared" si="66"/>
        <v>-8616.0721262296356</v>
      </c>
      <c r="AP111" s="595">
        <f>'звіт 03.19-03.24'!AO111+'[9]побудинковий звіт'!AP111+'[8]побудинковий звіт'!AP111</f>
        <v>46516.524978944522</v>
      </c>
      <c r="AQ111" s="595">
        <f>'звіт 03.19-03.24'!AP111+'[9]побудинковий звіт'!AQ111+'[8]побудинковий звіт'!AQ111</f>
        <v>45997.8794010579</v>
      </c>
      <c r="AR111" s="116">
        <f t="shared" si="67"/>
        <v>-518.64557788662205</v>
      </c>
      <c r="AS111" s="595">
        <f>'звіт 03.19-03.24'!AR111+'[9]побудинковий звіт'!AS111+'[8]побудинковий звіт'!AS111</f>
        <v>1064834.8101610723</v>
      </c>
      <c r="AT111" s="595">
        <f>'звіт 03.19-03.24'!AS111+'[9]побудинковий звіт'!AT111+'[8]побудинковий звіт'!AT111</f>
        <v>1129798.6611518641</v>
      </c>
      <c r="AU111" s="118">
        <f t="shared" si="68"/>
        <v>64963.850990791805</v>
      </c>
      <c r="AV111" s="595">
        <f>'звіт 03.19-03.24'!AU111+'[9]побудинковий звіт'!AV111+'[8]побудинковий звіт'!AV111</f>
        <v>27703.371541503919</v>
      </c>
      <c r="AW111" s="595">
        <f>'звіт 03.19-03.24'!AV111+'[9]побудинковий звіт'!AW111+'[8]побудинковий звіт'!AW111</f>
        <v>7232.653997287699</v>
      </c>
      <c r="AX111" s="94">
        <f t="shared" si="69"/>
        <v>-20470.717544216219</v>
      </c>
      <c r="AY111" s="595">
        <f>'звіт 03.19-03.24'!AX111+'[9]побудинковий звіт'!AY111+'[8]побудинковий звіт'!AY111</f>
        <v>32699.6963992368</v>
      </c>
      <c r="AZ111" s="595">
        <f>'звіт 03.19-03.24'!AY111+'[9]побудинковий звіт'!AZ111+'[8]побудинковий звіт'!AZ111</f>
        <v>36528.80677360289</v>
      </c>
      <c r="BA111" s="117">
        <f t="shared" si="70"/>
        <v>3829.1103743660897</v>
      </c>
      <c r="BB111" s="595">
        <f>'звіт 03.19-03.24'!BA111+'[9]побудинковий звіт'!BB111+'[8]побудинковий звіт'!BB111</f>
        <v>23066.800653563841</v>
      </c>
      <c r="BC111" s="595">
        <f>'звіт 03.19-03.24'!BB111+'[9]побудинковий звіт'!BC111+'[8]побудинковий звіт'!BC111</f>
        <v>10649.957236378275</v>
      </c>
      <c r="BD111" s="94">
        <f t="shared" si="71"/>
        <v>-12416.843417185566</v>
      </c>
      <c r="BE111" s="595">
        <f>'звіт 03.19-03.24'!BD111+'[9]побудинковий звіт'!BE111+'[8]побудинковий звіт'!BE111</f>
        <v>31254.357550550703</v>
      </c>
      <c r="BF111" s="595">
        <f>'звіт 03.19-03.24'!BE111+'[9]побудинковий звіт'!BF111+'[8]побудинковий звіт'!BF111</f>
        <v>65066.3238960616</v>
      </c>
      <c r="BG111" s="95">
        <f t="shared" si="72"/>
        <v>33811.966345510897</v>
      </c>
      <c r="BH111" s="595">
        <f>'звіт 03.19-03.24'!BG111+'[9]побудинковий звіт'!BH111+'[8]побудинковий звіт'!BH111</f>
        <v>39895.396462592886</v>
      </c>
      <c r="BI111" s="595">
        <f>'звіт 03.19-03.24'!BH111+'[9]побудинковий звіт'!BI111+'[8]побудинковий звіт'!BI111</f>
        <v>29947</v>
      </c>
      <c r="BJ111" s="94">
        <f t="shared" si="73"/>
        <v>-9948.3964625928857</v>
      </c>
      <c r="BK111" s="595">
        <f>'звіт 03.19-03.24'!BJ111+'[9]побудинковий звіт'!BK111+'[8]побудинковий звіт'!BK111</f>
        <v>40210.41173071682</v>
      </c>
      <c r="BL111" s="595">
        <f>'звіт 03.19-03.24'!BK111+'[9]побудинковий звіт'!BL111+'[8]побудинковий звіт'!BL111</f>
        <v>17027.333377367777</v>
      </c>
      <c r="BM111" s="95">
        <f t="shared" si="74"/>
        <v>-23183.078353349043</v>
      </c>
      <c r="BN111" s="595">
        <f>'звіт 03.19-03.24'!BM111+'[9]побудинковий звіт'!BN111+'[8]побудинковий звіт'!BN111</f>
        <v>5968.9142049222937</v>
      </c>
      <c r="BO111" s="595">
        <f>'звіт 03.19-03.24'!BN111+'[9]побудинковий звіт'!BO111+'[8]побудинковий звіт'!BO111</f>
        <v>13771.414254505135</v>
      </c>
      <c r="BP111" s="94">
        <f t="shared" si="75"/>
        <v>7802.5000495828408</v>
      </c>
      <c r="BQ111" s="91">
        <f t="shared" si="76"/>
        <v>200798.94854308726</v>
      </c>
      <c r="BR111" s="96">
        <f t="shared" si="76"/>
        <v>180223.48953520338</v>
      </c>
      <c r="BS111" s="94">
        <f t="shared" si="77"/>
        <v>-20575.459007883881</v>
      </c>
      <c r="BT111" s="595">
        <f>'звіт 03.19-03.24'!BS111+'[9]побудинковий звіт'!BT111+'[8]побудинковий звіт'!BT111</f>
        <v>939191.58758814924</v>
      </c>
      <c r="BU111" s="595">
        <f>'звіт 03.19-03.24'!BT111+'[9]побудинковий звіт'!BU111+'[8]побудинковий звіт'!BU111</f>
        <v>1061026.8982395167</v>
      </c>
      <c r="BV111" s="116">
        <f t="shared" si="78"/>
        <v>121835.31065136741</v>
      </c>
      <c r="BW111" s="595">
        <f>'звіт 03.19-03.24'!BV111+'[9]побудинковий звіт'!BW111+'[8]побудинковий звіт'!BW111</f>
        <v>564270.28989295976</v>
      </c>
      <c r="BX111" s="595">
        <f>'звіт 03.19-03.24'!BW111+'[9]побудинковий звіт'!BX111+'[8]побудинковий звіт'!BX111</f>
        <v>601682.804348693</v>
      </c>
      <c r="BY111" s="116">
        <f t="shared" si="79"/>
        <v>37412.514455733239</v>
      </c>
      <c r="BZ111" s="595">
        <f>'звіт 03.19-03.24'!BY111+'[9]побудинковий звіт'!BZ111+'[8]побудинковий звіт'!BZ111</f>
        <v>233264.28396107251</v>
      </c>
      <c r="CA111" s="595">
        <f>'звіт 03.19-03.24'!BZ111+'[9]побудинковий звіт'!CA111+'[8]побудинковий звіт'!CA111</f>
        <v>184587.24622250738</v>
      </c>
      <c r="CB111" s="116">
        <f t="shared" si="80"/>
        <v>-48677.037738565123</v>
      </c>
      <c r="CC111" s="595">
        <f>'звіт 03.19-03.24'!CB111+'[9]побудинковий звіт'!CC111+'[8]побудинковий звіт'!CC111</f>
        <v>19902.826879491931</v>
      </c>
      <c r="CD111" s="595">
        <f>'звіт 03.19-03.24'!CC111+'[9]побудинковий звіт'!CD111+'[8]побудинковий звіт'!CD111</f>
        <v>20209.800731896947</v>
      </c>
      <c r="CE111" s="116">
        <f t="shared" si="81"/>
        <v>306.97385240501535</v>
      </c>
      <c r="CF111" s="595">
        <f>'звіт 03.19-03.24'!CE111+'[9]побудинковий звіт'!CF111+'[8]побудинковий звіт'!CF111</f>
        <v>2441.7906811176781</v>
      </c>
      <c r="CG111" s="595">
        <f>'звіт 03.19-03.24'!CF111+'[9]побудинковий звіт'!CG111+'[8]побудинковий звіт'!CG111</f>
        <v>926.07792626948458</v>
      </c>
      <c r="CH111" s="116">
        <f t="shared" si="82"/>
        <v>-1515.7127548481935</v>
      </c>
      <c r="CI111" s="595">
        <f>'звіт 03.19-03.24'!CH111+'[9]побудинковий звіт'!CI111+'[8]побудинковий звіт'!CI111</f>
        <v>176306.25364633522</v>
      </c>
      <c r="CJ111" s="595">
        <f>'звіт 03.19-03.24'!CI111+'[9]побудинковий звіт'!CJ111+'[8]побудинковий звіт'!CJ111</f>
        <v>153642.80832791858</v>
      </c>
      <c r="CK111" s="116">
        <f t="shared" si="83"/>
        <v>-22663.445318416634</v>
      </c>
      <c r="CL111" s="595">
        <f>'звіт 03.19-03.24'!CK111+'[9]побудинковий звіт'!CL111+'[8]побудинковий звіт'!CL111</f>
        <v>267748.68241889222</v>
      </c>
      <c r="CM111" s="595">
        <f>'звіт 03.19-03.24'!CL111+'[9]побудинковий звіт'!CM111+'[8]побудинковий звіт'!CM111</f>
        <v>230504.88925711883</v>
      </c>
      <c r="CN111" s="116">
        <f t="shared" si="84"/>
        <v>-37243.793161773385</v>
      </c>
      <c r="CO111" s="88">
        <f t="shared" si="85"/>
        <v>444054.93606522743</v>
      </c>
      <c r="CP111" s="96">
        <f t="shared" si="85"/>
        <v>384147.69758503744</v>
      </c>
      <c r="CQ111" s="116">
        <f t="shared" si="86"/>
        <v>-59907.23848018999</v>
      </c>
      <c r="CR111" s="119">
        <f t="shared" si="97"/>
        <v>4788706.7280709865</v>
      </c>
      <c r="CS111" s="96">
        <f t="shared" si="97"/>
        <v>4832563.4922846369</v>
      </c>
      <c r="CT111" s="116">
        <f t="shared" si="87"/>
        <v>43856.764213650487</v>
      </c>
      <c r="CU111" s="91">
        <f t="shared" si="88"/>
        <v>5746448.0736851832</v>
      </c>
      <c r="CV111" s="98">
        <f t="shared" si="88"/>
        <v>5799076.1907415641</v>
      </c>
      <c r="CW111" s="117">
        <f t="shared" si="89"/>
        <v>52628.117056380957</v>
      </c>
      <c r="CX111" s="595">
        <f>'звіт 03.19-03.24'!CW111+'[9]побудинковий звіт'!CX111+'[8]побудинковий звіт'!CX111</f>
        <v>216444.77237981197</v>
      </c>
      <c r="CY111" s="595">
        <f>'звіт 03.19-03.24'!CX111+'[9]побудинковий звіт'!CY111+'[8]побудинковий звіт'!CY111</f>
        <v>163816.65532343171</v>
      </c>
      <c r="CZ111" s="116">
        <f t="shared" si="90"/>
        <v>-52628.117056380259</v>
      </c>
      <c r="DA111" s="99">
        <f>'[8]побудинковий звіт'!DA111</f>
        <v>52628.117056380201</v>
      </c>
      <c r="DB111" s="8">
        <v>1</v>
      </c>
      <c r="DC111" s="365">
        <f>'[8]побудинковий звіт'!DC111</f>
        <v>244213.38</v>
      </c>
      <c r="DD111" s="365">
        <f>'[8]побудинковий звіт'!DD111</f>
        <v>9244.3700000000008</v>
      </c>
      <c r="DE111" s="365">
        <f>'[8]побудинковий звіт'!DE111</f>
        <v>144023.47</v>
      </c>
      <c r="DF111" s="365">
        <f>'[8]побудинковий звіт'!DF111</f>
        <v>8955.8200000000015</v>
      </c>
      <c r="DG111" s="101">
        <v>-1954.0002201744355</v>
      </c>
      <c r="DH111" s="296">
        <v>9</v>
      </c>
      <c r="DI111" s="103">
        <f>'[8]побудинковий звіт'!DK111</f>
        <v>8.5702888669800075</v>
      </c>
      <c r="DJ111" s="103">
        <f>'[8]побудинковий звіт'!DL111</f>
        <v>10.559178857038203</v>
      </c>
      <c r="DK111" s="103">
        <f>'[8]побудинковий звіт'!DM111</f>
        <v>7.323718272306361</v>
      </c>
      <c r="DL111" s="104">
        <f>DI111*G111+(F111-G111)*DJ111</f>
        <v>100197.36050236331</v>
      </c>
      <c r="DM111" s="104">
        <f>DK111*H111</f>
        <v>288.5544999288706</v>
      </c>
      <c r="DN111" s="105">
        <f t="shared" si="91"/>
        <v>100485.91500229218</v>
      </c>
      <c r="DO111" s="2"/>
      <c r="DP111" s="104">
        <f>'[10]побудинковий звіт'!DR111</f>
        <v>100188.2</v>
      </c>
      <c r="DQ111" s="104">
        <f>'[10]побудинковий звіт'!DS111</f>
        <v>288.55</v>
      </c>
      <c r="DR111" s="104">
        <f t="shared" si="92"/>
        <v>100476.75</v>
      </c>
      <c r="DS111" s="106"/>
      <c r="DT111" s="104"/>
      <c r="DU111" s="479">
        <f>'звіт 03.19-03.24'!DV111+'[9]побудинковий звіт'!DW111+'[8]побудинковий звіт'!DW111</f>
        <v>5770.56</v>
      </c>
      <c r="DV111" s="2">
        <f>'[9]побудинковий звіт'!DX111+'[8]побудинковий звіт'!DX111</f>
        <v>0</v>
      </c>
      <c r="DW111" s="77">
        <f t="shared" si="93"/>
        <v>1518760.5104449915</v>
      </c>
      <c r="DX111" s="77">
        <f t="shared" si="94"/>
        <v>1572026.5808244811</v>
      </c>
      <c r="DY111" s="427">
        <f t="shared" si="95"/>
        <v>152979.29</v>
      </c>
      <c r="DZ111" s="161">
        <f>'[10]побудинковий звіт'!DY111</f>
        <v>25414.142357504843</v>
      </c>
      <c r="EB111" s="110">
        <v>-3364</v>
      </c>
      <c r="EC111" s="111">
        <f t="shared" si="96"/>
        <v>-5318.0002201744355</v>
      </c>
      <c r="EE111" s="112">
        <v>-26935.152216281342</v>
      </c>
      <c r="EG111" s="99">
        <v>-75613.274131023849</v>
      </c>
    </row>
    <row r="112" spans="1:137" ht="19.95" customHeight="1" x14ac:dyDescent="0.3">
      <c r="A112" s="81">
        <v>150000599</v>
      </c>
      <c r="B112" s="82" t="s">
        <v>230</v>
      </c>
      <c r="C112" s="602" t="s">
        <v>231</v>
      </c>
      <c r="D112" s="114" t="s">
        <v>231</v>
      </c>
      <c r="E112" s="84"/>
      <c r="F112" s="597"/>
      <c r="G112" s="104"/>
      <c r="H112" s="598"/>
      <c r="I112" s="595"/>
      <c r="J112" s="595"/>
      <c r="K112" s="116"/>
      <c r="L112" s="595"/>
      <c r="M112" s="595"/>
      <c r="N112" s="116"/>
      <c r="O112" s="595"/>
      <c r="P112" s="595"/>
      <c r="Q112" s="116"/>
      <c r="R112" s="595"/>
      <c r="S112" s="595"/>
      <c r="T112" s="116"/>
      <c r="U112" s="595"/>
      <c r="V112" s="595"/>
      <c r="W112" s="116"/>
      <c r="X112" s="595"/>
      <c r="Y112" s="595"/>
      <c r="Z112" s="116"/>
      <c r="AA112" s="595"/>
      <c r="AB112" s="595"/>
      <c r="AC112" s="116"/>
      <c r="AD112" s="595"/>
      <c r="AE112" s="595"/>
      <c r="AF112" s="117"/>
      <c r="AG112" s="91"/>
      <c r="AH112" s="92"/>
      <c r="AI112" s="116"/>
      <c r="AJ112" s="595"/>
      <c r="AK112" s="595"/>
      <c r="AL112" s="116"/>
      <c r="AM112" s="595"/>
      <c r="AN112" s="595"/>
      <c r="AO112" s="116"/>
      <c r="AP112" s="595"/>
      <c r="AQ112" s="595"/>
      <c r="AR112" s="116"/>
      <c r="AS112" s="595"/>
      <c r="AT112" s="595"/>
      <c r="AU112" s="118"/>
      <c r="AV112" s="595"/>
      <c r="AW112" s="595"/>
      <c r="AX112" s="94"/>
      <c r="AY112" s="595"/>
      <c r="AZ112" s="595"/>
      <c r="BA112" s="117"/>
      <c r="BB112" s="595"/>
      <c r="BC112" s="595"/>
      <c r="BD112" s="94"/>
      <c r="BE112" s="595"/>
      <c r="BF112" s="595"/>
      <c r="BG112" s="95"/>
      <c r="BH112" s="595"/>
      <c r="BI112" s="595"/>
      <c r="BJ112" s="94"/>
      <c r="BK112" s="595"/>
      <c r="BL112" s="595"/>
      <c r="BM112" s="95"/>
      <c r="BN112" s="595"/>
      <c r="BO112" s="595"/>
      <c r="BP112" s="94"/>
      <c r="BQ112" s="91"/>
      <c r="BR112" s="96"/>
      <c r="BS112" s="94"/>
      <c r="BT112" s="595"/>
      <c r="BU112" s="595"/>
      <c r="BV112" s="116"/>
      <c r="BW112" s="595"/>
      <c r="BX112" s="595"/>
      <c r="BY112" s="116"/>
      <c r="BZ112" s="595"/>
      <c r="CA112" s="595"/>
      <c r="CB112" s="116"/>
      <c r="CC112" s="595"/>
      <c r="CD112" s="595"/>
      <c r="CE112" s="116"/>
      <c r="CF112" s="595"/>
      <c r="CG112" s="595"/>
      <c r="CH112" s="116"/>
      <c r="CI112" s="595"/>
      <c r="CJ112" s="595"/>
      <c r="CK112" s="116"/>
      <c r="CL112" s="595"/>
      <c r="CM112" s="595"/>
      <c r="CN112" s="116"/>
      <c r="CO112" s="88"/>
      <c r="CP112" s="96"/>
      <c r="CQ112" s="116"/>
      <c r="CR112" s="119"/>
      <c r="CS112" s="96"/>
      <c r="CT112" s="116"/>
      <c r="CU112" s="91"/>
      <c r="CV112" s="98"/>
      <c r="CW112" s="117"/>
      <c r="CX112" s="595"/>
      <c r="CY112" s="595"/>
      <c r="CZ112" s="116"/>
      <c r="DA112" s="99"/>
      <c r="DC112" s="365"/>
      <c r="DD112" s="365"/>
      <c r="DE112" s="365"/>
      <c r="DF112" s="365"/>
      <c r="DG112" s="101"/>
      <c r="DH112" s="297"/>
      <c r="DI112" s="103"/>
      <c r="DJ112" s="103"/>
      <c r="DK112" s="103"/>
      <c r="DL112" s="104"/>
      <c r="DM112" s="104"/>
      <c r="DN112" s="105"/>
      <c r="DO112" s="2"/>
      <c r="DP112" s="104">
        <f>'[10]побудинковий звіт'!DR112</f>
        <v>0</v>
      </c>
      <c r="DQ112" s="104">
        <f>'[10]побудинковий звіт'!DS112</f>
        <v>0</v>
      </c>
      <c r="DR112" s="104"/>
      <c r="DS112" s="106"/>
      <c r="DT112" s="104"/>
      <c r="DU112" s="479"/>
      <c r="DW112" s="77"/>
      <c r="DX112" s="77"/>
      <c r="DY112" s="427"/>
      <c r="DZ112" s="161">
        <f>'[10]побудинковий звіт'!DY112</f>
        <v>0</v>
      </c>
      <c r="EB112" s="110"/>
      <c r="EC112" s="111"/>
      <c r="EE112" s="112"/>
      <c r="EG112" s="99"/>
    </row>
    <row r="113" spans="1:137" ht="19.95" customHeight="1" x14ac:dyDescent="0.3">
      <c r="A113" s="81">
        <v>150000593</v>
      </c>
      <c r="B113" s="82" t="s">
        <v>232</v>
      </c>
      <c r="C113" s="114" t="s">
        <v>233</v>
      </c>
      <c r="D113" s="114" t="s">
        <v>233</v>
      </c>
      <c r="E113" s="84">
        <f t="shared" si="54"/>
        <v>1899.23</v>
      </c>
      <c r="F113" s="597">
        <f>'[8]побудинковий звіт'!F113</f>
        <v>1780.73</v>
      </c>
      <c r="G113" s="104">
        <f>'[8]побудинковий звіт'!G113</f>
        <v>0</v>
      </c>
      <c r="H113" s="598">
        <f>'[8]побудинковий звіт'!H113</f>
        <v>118.5</v>
      </c>
      <c r="I113" s="595">
        <f>'звіт 03.19-03.24'!H113+'[9]побудинковий звіт'!I113+'[8]побудинковий звіт'!I113</f>
        <v>41817.844576587609</v>
      </c>
      <c r="J113" s="595">
        <f>'звіт 03.19-03.24'!I113+'[9]побудинковий звіт'!J113+'[8]побудинковий звіт'!J113</f>
        <v>37688.192405523354</v>
      </c>
      <c r="K113" s="116">
        <f t="shared" si="55"/>
        <v>-4129.6521710642555</v>
      </c>
      <c r="L113" s="595">
        <f>'звіт 03.19-03.24'!K113+'[9]побудинковий звіт'!L113+'[8]побудинковий звіт'!L113</f>
        <v>8431.299825665661</v>
      </c>
      <c r="M113" s="595">
        <f>'звіт 03.19-03.24'!L113+'[9]побудинковий звіт'!M113+'[8]побудинковий звіт'!M113</f>
        <v>7566.8443452109241</v>
      </c>
      <c r="N113" s="116">
        <f t="shared" si="56"/>
        <v>-864.45548045473697</v>
      </c>
      <c r="O113" s="595">
        <f>'звіт 03.19-03.24'!N113+'[9]побудинковий звіт'!O113+'[8]побудинковий звіт'!O113</f>
        <v>19266.531896535005</v>
      </c>
      <c r="P113" s="595">
        <f>'звіт 03.19-03.24'!O113+'[9]побудинковий звіт'!P113+'[8]побудинковий звіт'!P113</f>
        <v>18669.580387044156</v>
      </c>
      <c r="Q113" s="116">
        <f t="shared" si="57"/>
        <v>-596.95150949084928</v>
      </c>
      <c r="R113" s="595">
        <f>'звіт 03.19-03.24'!Q113+'[9]побудинковий звіт'!R113+'[8]побудинковий звіт'!R113</f>
        <v>0</v>
      </c>
      <c r="S113" s="595">
        <f>'звіт 03.19-03.24'!R113+'[9]побудинковий звіт'!S113+'[8]побудинковий звіт'!S113</f>
        <v>0</v>
      </c>
      <c r="T113" s="116">
        <f t="shared" si="58"/>
        <v>0</v>
      </c>
      <c r="U113" s="595">
        <f>'звіт 03.19-03.24'!T113+'[9]побудинковий звіт'!U113+'[8]побудинковий звіт'!U113</f>
        <v>1174.3110208453154</v>
      </c>
      <c r="V113" s="595">
        <f>'звіт 03.19-03.24'!U113+'[9]побудинковий звіт'!V113+'[8]побудинковий звіт'!V113</f>
        <v>635.17532536172803</v>
      </c>
      <c r="W113" s="116">
        <f t="shared" si="59"/>
        <v>-539.13569548358737</v>
      </c>
      <c r="X113" s="595">
        <f>'звіт 03.19-03.24'!W113+'[9]побудинковий звіт'!X113+'[8]побудинковий звіт'!X113</f>
        <v>20811.878355344277</v>
      </c>
      <c r="Y113" s="595">
        <f>'звіт 03.19-03.24'!X113+'[9]побудинковий звіт'!Y113+'[8]побудинковий звіт'!Y113</f>
        <v>18693.071228807865</v>
      </c>
      <c r="Z113" s="116">
        <f t="shared" si="60"/>
        <v>-2118.8071265364124</v>
      </c>
      <c r="AA113" s="595">
        <f>'звіт 03.19-03.24'!Z113+'[9]побудинковий звіт'!AA113+'[8]побудинковий звіт'!AA113</f>
        <v>2051.1251999999995</v>
      </c>
      <c r="AB113" s="595">
        <f>'звіт 03.19-03.24'!AA113+'[9]побудинковий звіт'!AB113+'[8]побудинковий звіт'!AB113</f>
        <v>0</v>
      </c>
      <c r="AC113" s="116">
        <f t="shared" si="61"/>
        <v>-2051.1251999999995</v>
      </c>
      <c r="AD113" s="595">
        <f>'звіт 03.19-03.24'!AC113+'[9]побудинковий звіт'!AD113+'[8]побудинковий звіт'!AD113</f>
        <v>57226.440144274864</v>
      </c>
      <c r="AE113" s="595">
        <f>'звіт 03.19-03.24'!AD113+'[9]побудинковий звіт'!AE113+'[8]побудинковий звіт'!AE113</f>
        <v>62345.418482228168</v>
      </c>
      <c r="AF113" s="117">
        <f t="shared" si="62"/>
        <v>5118.9783379533037</v>
      </c>
      <c r="AG113" s="91">
        <f t="shared" si="63"/>
        <v>150779.43101925272</v>
      </c>
      <c r="AH113" s="92">
        <f t="shared" si="63"/>
        <v>145598.28217417619</v>
      </c>
      <c r="AI113" s="116">
        <f t="shared" si="64"/>
        <v>-5181.1488450765319</v>
      </c>
      <c r="AJ113" s="595">
        <f>'звіт 03.19-03.24'!AI113+'[9]побудинковий звіт'!AJ113+'[8]побудинковий звіт'!AJ113</f>
        <v>0</v>
      </c>
      <c r="AK113" s="595">
        <f>'звіт 03.19-03.24'!AJ113+'[9]побудинковий звіт'!AK113+'[8]побудинковий звіт'!AK113</f>
        <v>0</v>
      </c>
      <c r="AL113" s="116">
        <f t="shared" si="65"/>
        <v>0</v>
      </c>
      <c r="AM113" s="595">
        <f>'звіт 03.19-03.24'!AL113+'[9]побудинковий звіт'!AM113+'[8]побудинковий звіт'!AM113</f>
        <v>0</v>
      </c>
      <c r="AN113" s="595">
        <f>'звіт 03.19-03.24'!AM113+'[9]побудинковий звіт'!AN113+'[8]побудинковий звіт'!AN113</f>
        <v>0</v>
      </c>
      <c r="AO113" s="116">
        <f t="shared" si="66"/>
        <v>0</v>
      </c>
      <c r="AP113" s="595">
        <f>'звіт 03.19-03.24'!AO113+'[9]побудинковий звіт'!AP113+'[8]побудинковий звіт'!AP113</f>
        <v>34061.54926922483</v>
      </c>
      <c r="AQ113" s="595">
        <f>'звіт 03.19-03.24'!AP113+'[9]побудинковий звіт'!AQ113+'[8]побудинковий звіт'!AQ113</f>
        <v>26550.625448301471</v>
      </c>
      <c r="AR113" s="116">
        <f t="shared" si="67"/>
        <v>-7510.923820923359</v>
      </c>
      <c r="AS113" s="595">
        <f>'звіт 03.19-03.24'!AR113+'[9]побудинковий звіт'!AS113+'[8]побудинковий звіт'!AS113</f>
        <v>105234.61915092877</v>
      </c>
      <c r="AT113" s="595">
        <f>'звіт 03.19-03.24'!AS113+'[9]побудинковий звіт'!AT113+'[8]побудинковий звіт'!AT113</f>
        <v>123947.72155016656</v>
      </c>
      <c r="AU113" s="118">
        <f t="shared" si="68"/>
        <v>18713.102399237789</v>
      </c>
      <c r="AV113" s="595">
        <f>'звіт 03.19-03.24'!AU113+'[9]побудинковий звіт'!AV113+'[8]побудинковий звіт'!AV113</f>
        <v>10913.799201956443</v>
      </c>
      <c r="AW113" s="595">
        <f>'звіт 03.19-03.24'!AV113+'[9]побудинковий звіт'!AW113+'[8]побудинковий звіт'!AW113</f>
        <v>5679.6896282990274</v>
      </c>
      <c r="AX113" s="94">
        <f t="shared" si="69"/>
        <v>-5234.1095736574152</v>
      </c>
      <c r="AY113" s="595">
        <f>'звіт 03.19-03.24'!AX113+'[9]побудинковий звіт'!AY113+'[8]побудинковий звіт'!AY113</f>
        <v>13492.043620098346</v>
      </c>
      <c r="AZ113" s="595">
        <f>'звіт 03.19-03.24'!AY113+'[9]побудинковий звіт'!AZ113+'[8]побудинковий звіт'!AZ113</f>
        <v>0</v>
      </c>
      <c r="BA113" s="117">
        <f t="shared" si="70"/>
        <v>-13492.043620098346</v>
      </c>
      <c r="BB113" s="595">
        <f>'звіт 03.19-03.24'!BA113+'[9]побудинковий звіт'!BB113+'[8]побудинковий звіт'!BB113</f>
        <v>2857.8806351639664</v>
      </c>
      <c r="BC113" s="595">
        <f>'звіт 03.19-03.24'!BB113+'[9]побудинковий звіт'!BC113+'[8]побудинковий звіт'!BC113</f>
        <v>755</v>
      </c>
      <c r="BD113" s="94">
        <f t="shared" si="71"/>
        <v>-2102.8806351639664</v>
      </c>
      <c r="BE113" s="595">
        <f>'звіт 03.19-03.24'!BD113+'[9]побудинковий звіт'!BE113+'[8]побудинковий звіт'!BE113</f>
        <v>0</v>
      </c>
      <c r="BF113" s="595">
        <f>'звіт 03.19-03.24'!BE113+'[9]побудинковий звіт'!BF113+'[8]побудинковий звіт'!BF113</f>
        <v>0</v>
      </c>
      <c r="BG113" s="95">
        <f t="shared" si="72"/>
        <v>0</v>
      </c>
      <c r="BH113" s="595">
        <f>'звіт 03.19-03.24'!BG113+'[9]побудинковий звіт'!BH113+'[8]побудинковий звіт'!BH113</f>
        <v>692.10872318912584</v>
      </c>
      <c r="BI113" s="595">
        <f>'звіт 03.19-03.24'!BH113+'[9]побудинковий звіт'!BI113+'[8]побудинковий звіт'!BI113</f>
        <v>1126</v>
      </c>
      <c r="BJ113" s="94">
        <f t="shared" si="73"/>
        <v>433.89127681087416</v>
      </c>
      <c r="BK113" s="595">
        <f>'звіт 03.19-03.24'!BJ113+'[9]побудинковий звіт'!BK113+'[8]побудинковий звіт'!BK113</f>
        <v>5957.9143958084524</v>
      </c>
      <c r="BL113" s="595">
        <f>'звіт 03.19-03.24'!BK113+'[9]побудинковий звіт'!BL113+'[8]побудинковий звіт'!BL113</f>
        <v>1265</v>
      </c>
      <c r="BM113" s="95">
        <f t="shared" si="74"/>
        <v>-4692.9143958084524</v>
      </c>
      <c r="BN113" s="595">
        <f>'звіт 03.19-03.24'!BM113+'[9]побудинковий звіт'!BN113+'[8]побудинковий звіт'!BN113</f>
        <v>2818.192893135375</v>
      </c>
      <c r="BO113" s="595">
        <f>'звіт 03.19-03.24'!BN113+'[9]побудинковий звіт'!BO113+'[8]побудинковий звіт'!BO113</f>
        <v>2158.8703136534605</v>
      </c>
      <c r="BP113" s="94">
        <f t="shared" si="75"/>
        <v>-659.32257948191454</v>
      </c>
      <c r="BQ113" s="91">
        <f t="shared" si="76"/>
        <v>36731.939469351702</v>
      </c>
      <c r="BR113" s="96">
        <f t="shared" si="76"/>
        <v>10984.559941952488</v>
      </c>
      <c r="BS113" s="94">
        <f t="shared" si="77"/>
        <v>-25747.379527399215</v>
      </c>
      <c r="BT113" s="595">
        <f>'звіт 03.19-03.24'!BS113+'[9]побудинковий звіт'!BT113+'[8]побудинковий звіт'!BT113</f>
        <v>111352.45919437664</v>
      </c>
      <c r="BU113" s="595">
        <f>'звіт 03.19-03.24'!BT113+'[9]побудинковий звіт'!BU113+'[8]побудинковий звіт'!BU113</f>
        <v>172211.30016184316</v>
      </c>
      <c r="BV113" s="116">
        <f t="shared" si="78"/>
        <v>60858.840967466516</v>
      </c>
      <c r="BW113" s="595">
        <f>'звіт 03.19-03.24'!BV113+'[9]побудинковий звіт'!BW113+'[8]побудинковий звіт'!BW113</f>
        <v>52432.661338009864</v>
      </c>
      <c r="BX113" s="595">
        <f>'звіт 03.19-03.24'!BW113+'[9]побудинковий звіт'!BX113+'[8]побудинковий звіт'!BX113</f>
        <v>61505.427256113486</v>
      </c>
      <c r="BY113" s="116">
        <f t="shared" si="79"/>
        <v>9072.7659181036215</v>
      </c>
      <c r="BZ113" s="595">
        <f>'звіт 03.19-03.24'!BY113+'[9]побудинковий звіт'!BZ113+'[8]побудинковий звіт'!BZ113</f>
        <v>63880.224915760897</v>
      </c>
      <c r="CA113" s="595">
        <f>'звіт 03.19-03.24'!BZ113+'[9]побудинковий звіт'!CA113+'[8]побудинковий звіт'!CA113</f>
        <v>27646.137782832255</v>
      </c>
      <c r="CB113" s="116">
        <f t="shared" si="80"/>
        <v>-36234.087132928646</v>
      </c>
      <c r="CC113" s="595">
        <f>'звіт 03.19-03.24'!CB113+'[9]побудинковий звіт'!CC113+'[8]побудинковий звіт'!CC113</f>
        <v>4659.3697257383428</v>
      </c>
      <c r="CD113" s="595">
        <f>'звіт 03.19-03.24'!CC113+'[9]побудинковий звіт'!CD113+'[8]побудинковий звіт'!CD113</f>
        <v>4743.5232487095409</v>
      </c>
      <c r="CE113" s="116">
        <f t="shared" si="81"/>
        <v>84.153522971198072</v>
      </c>
      <c r="CF113" s="595">
        <f>'звіт 03.19-03.24'!CE113+'[9]побудинковий звіт'!CF113+'[8]побудинковий звіт'!CF113</f>
        <v>573.12246756016498</v>
      </c>
      <c r="CG113" s="595">
        <f>'звіт 03.19-03.24'!CF113+'[9]побудинковий звіт'!CG113+'[8]побудинковий звіт'!CG113</f>
        <v>0</v>
      </c>
      <c r="CH113" s="116">
        <f t="shared" si="82"/>
        <v>-573.12246756016498</v>
      </c>
      <c r="CI113" s="595">
        <f>'звіт 03.19-03.24'!CH113+'[9]побудинковий звіт'!CI113+'[8]побудинковий звіт'!CI113</f>
        <v>12876.321081855755</v>
      </c>
      <c r="CJ113" s="595">
        <f>'звіт 03.19-03.24'!CI113+'[9]побудинковий звіт'!CJ113+'[8]побудинковий звіт'!CJ113</f>
        <v>12298.855910872382</v>
      </c>
      <c r="CK113" s="116">
        <f t="shared" si="83"/>
        <v>-577.46517098337245</v>
      </c>
      <c r="CL113" s="595">
        <f>'звіт 03.19-03.24'!CK113+'[9]побудинковий звіт'!CL113+'[8]побудинковий звіт'!CL113</f>
        <v>0</v>
      </c>
      <c r="CM113" s="595">
        <f>'звіт 03.19-03.24'!CL113+'[9]побудинковий звіт'!CM113+'[8]побудинковий звіт'!CM113</f>
        <v>0</v>
      </c>
      <c r="CN113" s="116">
        <f t="shared" si="84"/>
        <v>0</v>
      </c>
      <c r="CO113" s="88">
        <f t="shared" si="85"/>
        <v>12876.321081855755</v>
      </c>
      <c r="CP113" s="96">
        <f t="shared" si="85"/>
        <v>12298.855910872382</v>
      </c>
      <c r="CQ113" s="116">
        <f t="shared" si="86"/>
        <v>-577.46517098337245</v>
      </c>
      <c r="CR113" s="119">
        <f t="shared" si="97"/>
        <v>572581.69763205969</v>
      </c>
      <c r="CS113" s="96">
        <f t="shared" si="97"/>
        <v>585486.43347496749</v>
      </c>
      <c r="CT113" s="116">
        <f t="shared" si="87"/>
        <v>12904.735842907801</v>
      </c>
      <c r="CU113" s="91">
        <f t="shared" si="88"/>
        <v>687098.03715847165</v>
      </c>
      <c r="CV113" s="98">
        <f t="shared" si="88"/>
        <v>702583.72016996099</v>
      </c>
      <c r="CW113" s="117">
        <f t="shared" si="89"/>
        <v>15485.683011489338</v>
      </c>
      <c r="CX113" s="595">
        <f>'звіт 03.19-03.24'!CW113+'[9]побудинковий звіт'!CX113+'[8]побудинковий звіт'!CX113</f>
        <v>24488.410479033195</v>
      </c>
      <c r="CY113" s="595">
        <f>'звіт 03.19-03.24'!CX113+'[9]побудинковий звіт'!CY113+'[8]побудинковий звіт'!CY113</f>
        <v>9002.7274675438748</v>
      </c>
      <c r="CZ113" s="116">
        <f t="shared" si="90"/>
        <v>-15485.68301148932</v>
      </c>
      <c r="DA113" s="99">
        <f>'[8]побудинковий звіт'!DA113</f>
        <v>15485.683011489418</v>
      </c>
      <c r="DB113" s="8">
        <v>1</v>
      </c>
      <c r="DC113" s="365">
        <f>'[8]побудинковий звіт'!DC113</f>
        <v>31707.08</v>
      </c>
      <c r="DD113" s="365">
        <f>'[8]побудинковий звіт'!DD113</f>
        <v>417.74</v>
      </c>
      <c r="DE113" s="365">
        <f>'[8]побудинковий звіт'!DE113</f>
        <v>20421.240000000002</v>
      </c>
      <c r="DF113" s="365">
        <f>'[8]побудинковий звіт'!DF113</f>
        <v>-255.76999999999998</v>
      </c>
      <c r="DG113" s="101">
        <v>67402.160588333238</v>
      </c>
      <c r="DH113" s="296">
        <v>5</v>
      </c>
      <c r="DI113" s="103">
        <f>'[8]побудинковий звіт'!DK113</f>
        <v>6.3439377948651554</v>
      </c>
      <c r="DJ113" s="103">
        <f>'[8]побудинковий звіт'!DL113</f>
        <v>0</v>
      </c>
      <c r="DK113" s="103">
        <f>'[8]побудинковий звіт'!DM113</f>
        <v>5.6836037044766403</v>
      </c>
      <c r="DL113" s="104">
        <f>F113*DI113</f>
        <v>11296.840349450229</v>
      </c>
      <c r="DM113" s="104">
        <f>H113*DK113</f>
        <v>673.50703898048187</v>
      </c>
      <c r="DN113" s="105">
        <f t="shared" si="91"/>
        <v>11970.347388430711</v>
      </c>
      <c r="DO113" s="2"/>
      <c r="DP113" s="104">
        <f>'[10]побудинковий звіт'!DR113</f>
        <v>11285.84</v>
      </c>
      <c r="DQ113" s="104">
        <f>'[10]побудинковий звіт'!DS113</f>
        <v>673.51</v>
      </c>
      <c r="DR113" s="104">
        <f t="shared" si="92"/>
        <v>11959.35</v>
      </c>
      <c r="DS113" s="106"/>
      <c r="DT113" s="104"/>
      <c r="DU113" s="479">
        <f>'звіт 03.19-03.24'!DV113+'[9]побудинковий звіт'!DW113+'[8]побудинковий звіт'!DW113</f>
        <v>4140.4799999999996</v>
      </c>
      <c r="DV113" s="2">
        <f>'[9]побудинковий звіт'!DX113+'[8]побудинковий звіт'!DX113</f>
        <v>0</v>
      </c>
      <c r="DW113" s="77">
        <f t="shared" si="93"/>
        <v>170359.87034433655</v>
      </c>
      <c r="DX113" s="77">
        <f t="shared" si="94"/>
        <v>161918.73779054286</v>
      </c>
      <c r="DY113" s="427">
        <f t="shared" si="95"/>
        <v>20165.47</v>
      </c>
      <c r="DZ113" s="161">
        <f>'[10]побудинковий звіт'!DY113</f>
        <v>2666.2515828601531</v>
      </c>
      <c r="EB113" s="110">
        <v>-16830</v>
      </c>
      <c r="EC113" s="111">
        <f t="shared" si="96"/>
        <v>50572.160588333238</v>
      </c>
      <c r="EE113" s="112">
        <v>59070.330779422286</v>
      </c>
      <c r="EG113" s="99">
        <v>45113.500151864988</v>
      </c>
    </row>
    <row r="114" spans="1:137" ht="19.95" customHeight="1" x14ac:dyDescent="0.3">
      <c r="A114" s="81">
        <v>150000594</v>
      </c>
      <c r="B114" s="82" t="s">
        <v>234</v>
      </c>
      <c r="C114" s="114" t="s">
        <v>235</v>
      </c>
      <c r="D114" s="114" t="s">
        <v>235</v>
      </c>
      <c r="E114" s="84">
        <f t="shared" si="54"/>
        <v>9312.1</v>
      </c>
      <c r="F114" s="597">
        <f>'[8]побудинковий звіт'!F114</f>
        <v>9163.1</v>
      </c>
      <c r="G114" s="104">
        <f>'[8]побудинковий звіт'!G114</f>
        <v>1004.05</v>
      </c>
      <c r="H114" s="598">
        <f>'[8]побудинковий звіт'!H114</f>
        <v>149</v>
      </c>
      <c r="I114" s="595">
        <f>'звіт 03.19-03.24'!H114+'[9]побудинковий звіт'!I114+'[8]побудинковий звіт'!I114</f>
        <v>167873.57718895542</v>
      </c>
      <c r="J114" s="595">
        <f>'звіт 03.19-03.24'!I114+'[9]побудинковий звіт'!J114+'[8]побудинковий звіт'!J114</f>
        <v>153187.27120267341</v>
      </c>
      <c r="K114" s="116">
        <f t="shared" si="55"/>
        <v>-14686.305986282008</v>
      </c>
      <c r="L114" s="595">
        <f>'звіт 03.19-03.24'!K114+'[9]побудинковий звіт'!L114+'[8]побудинковий звіт'!L114</f>
        <v>28219.53409974122</v>
      </c>
      <c r="M114" s="595">
        <f>'звіт 03.19-03.24'!L114+'[9]побудинковий звіт'!M114+'[8]побудинковий звіт'!M114</f>
        <v>25341.228509177497</v>
      </c>
      <c r="N114" s="116">
        <f t="shared" si="56"/>
        <v>-2878.3055905637229</v>
      </c>
      <c r="O114" s="595">
        <f>'звіт 03.19-03.24'!N114+'[9]побудинковий звіт'!O114+'[8]побудинковий звіт'!O114</f>
        <v>96393.152655702288</v>
      </c>
      <c r="P114" s="595">
        <f>'звіт 03.19-03.24'!O114+'[9]побудинковий звіт'!P114+'[8]побудинковий звіт'!P114</f>
        <v>93407.585514613922</v>
      </c>
      <c r="Q114" s="116">
        <f t="shared" si="57"/>
        <v>-2985.567141088366</v>
      </c>
      <c r="R114" s="595">
        <f>'звіт 03.19-03.24'!Q114+'[9]побудинковий звіт'!R114+'[8]побудинковий звіт'!R114</f>
        <v>20572.916724675291</v>
      </c>
      <c r="S114" s="595">
        <f>'звіт 03.19-03.24'!R114+'[9]побудинковий звіт'!S114+'[8]побудинковий звіт'!S114</f>
        <v>19936.934909220548</v>
      </c>
      <c r="T114" s="116">
        <f t="shared" si="58"/>
        <v>-635.9818154547429</v>
      </c>
      <c r="U114" s="595">
        <f>'звіт 03.19-03.24'!T114+'[9]побудинковий звіт'!U114+'[8]побудинковий звіт'!U114</f>
        <v>25291.242573422398</v>
      </c>
      <c r="V114" s="595">
        <f>'звіт 03.19-03.24'!U114+'[9]побудинковий звіт'!V114+'[8]побудинковий звіт'!V114</f>
        <v>16940.231217815755</v>
      </c>
      <c r="W114" s="116">
        <f t="shared" si="59"/>
        <v>-8351.0113556066426</v>
      </c>
      <c r="X114" s="595">
        <f>'звіт 03.19-03.24'!W114+'[9]побудинковий звіт'!X114+'[8]побудинковий звіт'!X114</f>
        <v>125819.57825343165</v>
      </c>
      <c r="Y114" s="595">
        <f>'звіт 03.19-03.24'!X114+'[9]побудинковий звіт'!Y114+'[8]побудинковий звіт'!Y114</f>
        <v>102672.62910047424</v>
      </c>
      <c r="Z114" s="116">
        <f t="shared" si="60"/>
        <v>-23146.949152957415</v>
      </c>
      <c r="AA114" s="595">
        <f>'звіт 03.19-03.24'!Z114+'[9]побудинковий звіт'!AA114+'[8]побудинковий звіт'!AA114</f>
        <v>10022.129999999999</v>
      </c>
      <c r="AB114" s="595">
        <f>'звіт 03.19-03.24'!AA114+'[9]побудинковий звіт'!AB114+'[8]побудинковий звіт'!AB114</f>
        <v>0</v>
      </c>
      <c r="AC114" s="116">
        <f t="shared" si="61"/>
        <v>-10022.129999999999</v>
      </c>
      <c r="AD114" s="595">
        <f>'звіт 03.19-03.24'!AC114+'[9]побудинковий звіт'!AD114+'[8]побудинковий звіт'!AD114</f>
        <v>279065.52924080682</v>
      </c>
      <c r="AE114" s="595">
        <f>'звіт 03.19-03.24'!AD114+'[9]побудинковий звіт'!AE114+'[8]побудинковий звіт'!AE114</f>
        <v>305088.91102102643</v>
      </c>
      <c r="AF114" s="117">
        <f t="shared" si="62"/>
        <v>26023.381780219614</v>
      </c>
      <c r="AG114" s="91">
        <f t="shared" si="63"/>
        <v>753257.6607367351</v>
      </c>
      <c r="AH114" s="92">
        <f t="shared" si="63"/>
        <v>716574.79147500172</v>
      </c>
      <c r="AI114" s="116">
        <f t="shared" si="64"/>
        <v>-36682.869261733373</v>
      </c>
      <c r="AJ114" s="595">
        <f>'звіт 03.19-03.24'!AI114+'[9]побудинковий звіт'!AJ114+'[8]побудинковий звіт'!AJ114</f>
        <v>559051.77664708882</v>
      </c>
      <c r="AK114" s="595">
        <f>'звіт 03.19-03.24'!AJ114+'[9]побудинковий звіт'!AK114+'[8]побудинковий звіт'!AK114</f>
        <v>548103.53810350248</v>
      </c>
      <c r="AL114" s="116">
        <f t="shared" si="65"/>
        <v>-10948.23854358634</v>
      </c>
      <c r="AM114" s="595">
        <f>'звіт 03.19-03.24'!AL114+'[9]побудинковий звіт'!AM114+'[8]побудинковий звіт'!AM114</f>
        <v>12340.083740452845</v>
      </c>
      <c r="AN114" s="595">
        <f>'звіт 03.19-03.24'!AM114+'[9]побудинковий звіт'!AN114+'[8]побудинковий звіт'!AN114</f>
        <v>13944.939601144413</v>
      </c>
      <c r="AO114" s="116">
        <f t="shared" si="66"/>
        <v>1604.8558606915685</v>
      </c>
      <c r="AP114" s="595">
        <f>'звіт 03.19-03.24'!AO114+'[9]побудинковий звіт'!AP114+'[8]побудинковий звіт'!AP114</f>
        <v>44902.416615349677</v>
      </c>
      <c r="AQ114" s="595">
        <f>'звіт 03.19-03.24'!AP114+'[9]побудинковий звіт'!AQ114+'[8]побудинковий звіт'!AQ114</f>
        <v>44250.507109908925</v>
      </c>
      <c r="AR114" s="116">
        <f t="shared" si="67"/>
        <v>-651.90950544075167</v>
      </c>
      <c r="AS114" s="595">
        <f>'звіт 03.19-03.24'!AR114+'[9]побудинковий звіт'!AS114+'[8]побудинковий звіт'!AS114</f>
        <v>979771.091448355</v>
      </c>
      <c r="AT114" s="595">
        <f>'звіт 03.19-03.24'!AS114+'[9]побудинковий звіт'!AT114+'[8]побудинковий звіт'!AT114</f>
        <v>1385889.1042643394</v>
      </c>
      <c r="AU114" s="118">
        <f t="shared" si="68"/>
        <v>406118.01281598443</v>
      </c>
      <c r="AV114" s="595">
        <f>'звіт 03.19-03.24'!AU114+'[9]побудинковий звіт'!AV114+'[8]побудинковий звіт'!AV114</f>
        <v>26184.652367012339</v>
      </c>
      <c r="AW114" s="595">
        <f>'звіт 03.19-03.24'!AV114+'[9]побудинковий звіт'!AW114+'[8]побудинковий звіт'!AW114</f>
        <v>5752.6418963129963</v>
      </c>
      <c r="AX114" s="94">
        <f t="shared" si="69"/>
        <v>-20432.010470699344</v>
      </c>
      <c r="AY114" s="595">
        <f>'звіт 03.19-03.24'!AX114+'[9]побудинковий звіт'!AY114+'[8]побудинковий звіт'!AY114</f>
        <v>29668.979600611099</v>
      </c>
      <c r="AZ114" s="595">
        <f>'звіт 03.19-03.24'!AY114+'[9]побудинковий звіт'!AZ114+'[8]побудинковий звіт'!AZ114</f>
        <v>31603.681812053033</v>
      </c>
      <c r="BA114" s="117">
        <f t="shared" si="70"/>
        <v>1934.7022114419342</v>
      </c>
      <c r="BB114" s="595">
        <f>'звіт 03.19-03.24'!BA114+'[9]побудинковий звіт'!BB114+'[8]побудинковий звіт'!BB114</f>
        <v>15844.101512049823</v>
      </c>
      <c r="BC114" s="595">
        <f>'звіт 03.19-03.24'!BB114+'[9]побудинковий звіт'!BC114+'[8]побудинковий звіт'!BC114</f>
        <v>1395</v>
      </c>
      <c r="BD114" s="94">
        <f t="shared" si="71"/>
        <v>-14449.101512049823</v>
      </c>
      <c r="BE114" s="595">
        <f>'звіт 03.19-03.24'!BD114+'[9]побудинковий звіт'!BE114+'[8]побудинковий звіт'!BE114</f>
        <v>28914.789846799471</v>
      </c>
      <c r="BF114" s="595">
        <f>'звіт 03.19-03.24'!BE114+'[9]побудинковий звіт'!BF114+'[8]побудинковий звіт'!BF114</f>
        <v>429.10855592932234</v>
      </c>
      <c r="BG114" s="95">
        <f t="shared" si="72"/>
        <v>-28485.68129087015</v>
      </c>
      <c r="BH114" s="595">
        <f>'звіт 03.19-03.24'!BG114+'[9]побудинковий звіт'!BH114+'[8]побудинковий звіт'!BH114</f>
        <v>38371.452869626744</v>
      </c>
      <c r="BI114" s="595">
        <f>'звіт 03.19-03.24'!BH114+'[9]побудинковий звіт'!BI114+'[8]побудинковий звіт'!BI114</f>
        <v>4403.5564717240732</v>
      </c>
      <c r="BJ114" s="94">
        <f t="shared" si="73"/>
        <v>-33967.896397902674</v>
      </c>
      <c r="BK114" s="595">
        <f>'звіт 03.19-03.24'!BJ114+'[9]побудинковий звіт'!BK114+'[8]побудинковий звіт'!BK114</f>
        <v>40884.714703064878</v>
      </c>
      <c r="BL114" s="595">
        <f>'звіт 03.19-03.24'!BK114+'[9]побудинковий звіт'!BL114+'[8]побудинковий звіт'!BL114</f>
        <v>17877.278845571887</v>
      </c>
      <c r="BM114" s="95">
        <f t="shared" si="74"/>
        <v>-23007.43585749299</v>
      </c>
      <c r="BN114" s="595">
        <f>'звіт 03.19-03.24'!BM114+'[9]побудинковий звіт'!BN114+'[8]побудинковий звіт'!BN114</f>
        <v>5968.9142049222937</v>
      </c>
      <c r="BO114" s="595">
        <f>'звіт 03.19-03.24'!BN114+'[9]побудинковий звіт'!BO114+'[8]побудинковий звіт'!BO114</f>
        <v>14227.048163898313</v>
      </c>
      <c r="BP114" s="94">
        <f t="shared" si="75"/>
        <v>8258.1339589760191</v>
      </c>
      <c r="BQ114" s="91">
        <f t="shared" si="76"/>
        <v>185837.60510408666</v>
      </c>
      <c r="BR114" s="96">
        <f t="shared" si="76"/>
        <v>75688.315745489628</v>
      </c>
      <c r="BS114" s="94">
        <f t="shared" si="77"/>
        <v>-110149.28935859703</v>
      </c>
      <c r="BT114" s="595">
        <f>'звіт 03.19-03.24'!BS114+'[9]побудинковий звіт'!BT114+'[8]побудинковий звіт'!BT114</f>
        <v>907372.62259840709</v>
      </c>
      <c r="BU114" s="595">
        <f>'звіт 03.19-03.24'!BT114+'[9]побудинковий звіт'!BU114+'[8]побудинковий звіт'!BU114</f>
        <v>740664.88520818867</v>
      </c>
      <c r="BV114" s="116">
        <f t="shared" si="78"/>
        <v>-166707.73739021842</v>
      </c>
      <c r="BW114" s="595">
        <f>'звіт 03.19-03.24'!BV114+'[9]побудинковий звіт'!BW114+'[8]побудинковий звіт'!BW114</f>
        <v>488086.85374547541</v>
      </c>
      <c r="BX114" s="595">
        <f>'звіт 03.19-03.24'!BW114+'[9]побудинковий звіт'!BX114+'[8]побудинковий звіт'!BX114</f>
        <v>393480.31789497967</v>
      </c>
      <c r="BY114" s="116">
        <f t="shared" si="79"/>
        <v>-94606.53585049574</v>
      </c>
      <c r="BZ114" s="595">
        <f>'звіт 03.19-03.24'!BY114+'[9]побудинковий звіт'!BZ114+'[8]побудинковий звіт'!BZ114</f>
        <v>131577.52908002475</v>
      </c>
      <c r="CA114" s="595">
        <f>'звіт 03.19-03.24'!BZ114+'[9]побудинковий звіт'!CA114+'[8]побудинковий звіт'!CA114</f>
        <v>103415.85848635886</v>
      </c>
      <c r="CB114" s="116">
        <f t="shared" si="80"/>
        <v>-28161.670593665884</v>
      </c>
      <c r="CC114" s="595">
        <f>'звіт 03.19-03.24'!CB114+'[9]побудинковий звіт'!CC114+'[8]побудинковий звіт'!CC114</f>
        <v>17295.14600777618</v>
      </c>
      <c r="CD114" s="595">
        <f>'звіт 03.19-03.24'!CC114+'[9]побудинковий звіт'!CD114+'[8]побудинковий звіт'!CD114</f>
        <v>17555.022174215806</v>
      </c>
      <c r="CE114" s="116">
        <f t="shared" si="81"/>
        <v>259.8761664396261</v>
      </c>
      <c r="CF114" s="595">
        <f>'звіт 03.19-03.24'!CE114+'[9]побудинковий звіт'!CF114+'[8]побудинковий звіт'!CF114</f>
        <v>2121.0347454915691</v>
      </c>
      <c r="CG114" s="595">
        <f>'звіт 03.19-03.24'!CF114+'[9]побудинковий звіт'!CG114+'[8]побудинковий звіт'!CG114</f>
        <v>724.37682519329417</v>
      </c>
      <c r="CH114" s="116">
        <f t="shared" si="82"/>
        <v>-1396.6579202982748</v>
      </c>
      <c r="CI114" s="595">
        <f>'звіт 03.19-03.24'!CH114+'[9]побудинковий звіт'!CI114+'[8]побудинковий звіт'!CI114</f>
        <v>282151.41813703673</v>
      </c>
      <c r="CJ114" s="595">
        <f>'звіт 03.19-03.24'!CI114+'[9]побудинковий звіт'!CJ114+'[8]побудинковий звіт'!CJ114</f>
        <v>220721.39124561203</v>
      </c>
      <c r="CK114" s="116">
        <f t="shared" si="83"/>
        <v>-61430.026891424699</v>
      </c>
      <c r="CL114" s="595">
        <f>'звіт 03.19-03.24'!CK114+'[9]побудинковий звіт'!CL114+'[8]побудинковий звіт'!CL114</f>
        <v>133083.74311704212</v>
      </c>
      <c r="CM114" s="595">
        <f>'звіт 03.19-03.24'!CL114+'[9]побудинковий звіт'!CM114+'[8]побудинковий звіт'!CM114</f>
        <v>125096.02117958819</v>
      </c>
      <c r="CN114" s="116">
        <f t="shared" si="84"/>
        <v>-7987.7219374539272</v>
      </c>
      <c r="CO114" s="88">
        <f t="shared" si="85"/>
        <v>415235.16125407885</v>
      </c>
      <c r="CP114" s="96">
        <f t="shared" si="85"/>
        <v>345817.41242520022</v>
      </c>
      <c r="CQ114" s="116">
        <f t="shared" si="86"/>
        <v>-69417.748828878626</v>
      </c>
      <c r="CR114" s="119">
        <f t="shared" si="97"/>
        <v>4496848.9817233216</v>
      </c>
      <c r="CS114" s="96">
        <f t="shared" si="97"/>
        <v>4386109.0693135234</v>
      </c>
      <c r="CT114" s="116">
        <f t="shared" si="87"/>
        <v>-110739.91240979824</v>
      </c>
      <c r="CU114" s="91">
        <f t="shared" si="88"/>
        <v>5396218.7780679855</v>
      </c>
      <c r="CV114" s="98">
        <f t="shared" si="88"/>
        <v>5263330.883176228</v>
      </c>
      <c r="CW114" s="117">
        <f t="shared" si="89"/>
        <v>-132887.89489175752</v>
      </c>
      <c r="CX114" s="595">
        <f>'звіт 03.19-03.24'!CW114+'[9]побудинковий звіт'!CX114+'[8]побудинковий звіт'!CX114</f>
        <v>214574.98527020507</v>
      </c>
      <c r="CY114" s="595">
        <f>'звіт 03.19-03.24'!CX114+'[9]побудинковий звіт'!CY114+'[8]побудинковий звіт'!CY114</f>
        <v>347462.88016196294</v>
      </c>
      <c r="CZ114" s="116">
        <f t="shared" si="90"/>
        <v>132887.89489175787</v>
      </c>
      <c r="DA114" s="99">
        <f>'[8]побудинковий звіт'!DA114</f>
        <v>-132887.89489175758</v>
      </c>
      <c r="DB114" s="8">
        <v>1</v>
      </c>
      <c r="DC114" s="365">
        <f>'[8]побудинковий звіт'!DC114</f>
        <v>175837.92</v>
      </c>
      <c r="DD114" s="365">
        <f>'[8]побудинковий звіт'!DD114</f>
        <v>27965.3</v>
      </c>
      <c r="DE114" s="365">
        <f>'[8]побудинковий звіт'!DE114</f>
        <v>81842.420000000013</v>
      </c>
      <c r="DF114" s="365">
        <f>'[8]побудинковий звіт'!DF114</f>
        <v>26892.639999999999</v>
      </c>
      <c r="DG114" s="101">
        <v>-45685.936096366029</v>
      </c>
      <c r="DH114" s="296">
        <v>9</v>
      </c>
      <c r="DI114" s="103">
        <f>'[8]побудинковий звіт'!DK114</f>
        <v>8.3387926794078098</v>
      </c>
      <c r="DJ114" s="103">
        <f>'[8]побудинковий звіт'!DL114</f>
        <v>10.466136777083197</v>
      </c>
      <c r="DK114" s="103">
        <f>'[8]побудинковий звіт'!DM114</f>
        <v>7.1990504489856715</v>
      </c>
      <c r="DL114" s="104">
        <f t="shared" ref="DL114:DL119" si="102">DI114*G114+(F114-G114)*DJ114</f>
        <v>93766.298060820074</v>
      </c>
      <c r="DM114" s="104">
        <f t="shared" ref="DM114:DM119" si="103">DK114*H114</f>
        <v>1072.6585168988649</v>
      </c>
      <c r="DN114" s="105">
        <f t="shared" si="91"/>
        <v>94838.956577718942</v>
      </c>
      <c r="DO114" s="2"/>
      <c r="DP114" s="104">
        <f>'[10]побудинковий звіт'!DR114</f>
        <v>93927.02</v>
      </c>
      <c r="DQ114" s="104">
        <f>'[10]побудинковий звіт'!DS114</f>
        <v>1072.6599999999999</v>
      </c>
      <c r="DR114" s="104">
        <f t="shared" si="92"/>
        <v>94999.680000000008</v>
      </c>
      <c r="DS114" s="106"/>
      <c r="DT114" s="104"/>
      <c r="DU114" s="479">
        <f>'звіт 03.19-03.24'!DV114+'[9]побудинковий звіт'!DW114+'[8]побудинковий звіт'!DW114</f>
        <v>5770.56</v>
      </c>
      <c r="DV114" s="2">
        <f>'[9]побудинковий звіт'!DX114+'[8]побудинковий звіт'!DX114</f>
        <v>0</v>
      </c>
      <c r="DW114" s="77">
        <f t="shared" si="93"/>
        <v>1398730.43586293</v>
      </c>
      <c r="DX114" s="77">
        <f t="shared" si="94"/>
        <v>1753892.9040117948</v>
      </c>
      <c r="DY114" s="427">
        <f t="shared" si="95"/>
        <v>108735.06000000001</v>
      </c>
      <c r="DZ114" s="161">
        <f>'[10]побудинковий звіт'!DY114</f>
        <v>22768.137203282226</v>
      </c>
      <c r="EB114" s="110">
        <v>49447</v>
      </c>
      <c r="EC114" s="111">
        <f t="shared" si="96"/>
        <v>3761.0639036339708</v>
      </c>
      <c r="EE114" s="112">
        <v>138868.19945364766</v>
      </c>
      <c r="EG114" s="99">
        <v>-75529.796498410346</v>
      </c>
    </row>
    <row r="115" spans="1:137" ht="19.95" customHeight="1" x14ac:dyDescent="0.3">
      <c r="A115" s="81">
        <v>150000627</v>
      </c>
      <c r="B115" s="82" t="s">
        <v>236</v>
      </c>
      <c r="C115" s="114" t="s">
        <v>237</v>
      </c>
      <c r="D115" s="114" t="s">
        <v>237</v>
      </c>
      <c r="E115" s="84">
        <f t="shared" si="54"/>
        <v>3777.4</v>
      </c>
      <c r="F115" s="597">
        <f>'[8]побудинковий звіт'!F115</f>
        <v>3714.1</v>
      </c>
      <c r="G115" s="104">
        <f>'[8]побудинковий звіт'!G115</f>
        <v>340.25</v>
      </c>
      <c r="H115" s="598">
        <f>'[8]побудинковий звіт'!H115</f>
        <v>63.3</v>
      </c>
      <c r="I115" s="595">
        <f>'звіт 03.19-03.24'!H115+'[9]побудинковий звіт'!I115+'[8]побудинковий звіт'!I115</f>
        <v>67228.99467542232</v>
      </c>
      <c r="J115" s="595">
        <f>'звіт 03.19-03.24'!I115+'[9]побудинковий звіт'!J115+'[8]побудинковий звіт'!J115</f>
        <v>61243.295178567678</v>
      </c>
      <c r="K115" s="116">
        <f t="shared" si="55"/>
        <v>-5985.6994968546423</v>
      </c>
      <c r="L115" s="595">
        <f>'звіт 03.19-03.24'!K115+'[9]побудинковий звіт'!L115+'[8]побудинковий звіт'!L115</f>
        <v>14507.519221285151</v>
      </c>
      <c r="M115" s="595">
        <f>'звіт 03.19-03.24'!L115+'[9]побудинковий звіт'!M115+'[8]побудинковий звіт'!M115</f>
        <v>12999.980281251648</v>
      </c>
      <c r="N115" s="116">
        <f t="shared" si="56"/>
        <v>-1507.5389400335025</v>
      </c>
      <c r="O115" s="595">
        <f>'звіт 03.19-03.24'!N115+'[9]побудинковий звіт'!O115+'[8]побудинковий звіт'!O115</f>
        <v>43239.717904144229</v>
      </c>
      <c r="P115" s="595">
        <f>'звіт 03.19-03.24'!O115+'[9]побудинковий звіт'!P115+'[8]побудинковий звіт'!P115</f>
        <v>41957.298480727673</v>
      </c>
      <c r="Q115" s="116">
        <f t="shared" si="57"/>
        <v>-1282.4194234165552</v>
      </c>
      <c r="R115" s="595">
        <f>'звіт 03.19-03.24'!Q115+'[9]побудинковий звіт'!R115+'[8]побудинковий звіт'!R115</f>
        <v>7887.6682339376348</v>
      </c>
      <c r="S115" s="595">
        <f>'звіт 03.19-03.24'!R115+'[9]побудинковий звіт'!S115+'[8]побудинковий звіт'!S115</f>
        <v>7642.6214760127596</v>
      </c>
      <c r="T115" s="116">
        <f t="shared" si="58"/>
        <v>-245.04675792487524</v>
      </c>
      <c r="U115" s="595">
        <f>'звіт 03.19-03.24'!T115+'[9]побудинковий звіт'!U115+'[8]побудинковий звіт'!U115</f>
        <v>4749.3303106158473</v>
      </c>
      <c r="V115" s="595">
        <f>'звіт 03.19-03.24'!U115+'[9]побудинковий звіт'!V115+'[8]побудинковий звіт'!V115</f>
        <v>3154.6756057380635</v>
      </c>
      <c r="W115" s="116">
        <f t="shared" si="59"/>
        <v>-1594.6547048777838</v>
      </c>
      <c r="X115" s="595">
        <f>'звіт 03.19-03.24'!W115+'[9]побудинковий звіт'!X115+'[8]побудинковий звіт'!X115</f>
        <v>50276.113824332773</v>
      </c>
      <c r="Y115" s="595">
        <f>'звіт 03.19-03.24'!X115+'[9]побудинковий звіт'!Y115+'[8]побудинковий звіт'!Y115</f>
        <v>43694.311075077327</v>
      </c>
      <c r="Z115" s="116">
        <f t="shared" si="60"/>
        <v>-6581.8027492554465</v>
      </c>
      <c r="AA115" s="595">
        <f>'звіт 03.19-03.24'!Z115+'[9]побудинковий звіт'!AA115+'[8]побудинковий звіт'!AA115</f>
        <v>4079.4624000000013</v>
      </c>
      <c r="AB115" s="595">
        <f>'звіт 03.19-03.24'!AA115+'[9]побудинковий звіт'!AB115+'[8]побудинковий звіт'!AB115</f>
        <v>267.86248721807158</v>
      </c>
      <c r="AC115" s="116">
        <f t="shared" si="61"/>
        <v>-3811.5999127819296</v>
      </c>
      <c r="AD115" s="595">
        <f>'звіт 03.19-03.24'!AC115+'[9]побудинковий звіт'!AD115+'[8]побудинковий звіт'!AD115</f>
        <v>113496.29399449761</v>
      </c>
      <c r="AE115" s="595">
        <f>'звіт 03.19-03.24'!AD115+'[9]побудинковий звіт'!AE115+'[8]побудинковий звіт'!AE115</f>
        <v>124004.27561583527</v>
      </c>
      <c r="AF115" s="117">
        <f t="shared" si="62"/>
        <v>10507.981621337662</v>
      </c>
      <c r="AG115" s="91">
        <f t="shared" si="63"/>
        <v>305465.10056423559</v>
      </c>
      <c r="AH115" s="92">
        <f t="shared" si="63"/>
        <v>294964.32020042848</v>
      </c>
      <c r="AI115" s="116">
        <f t="shared" si="64"/>
        <v>-10500.780363807105</v>
      </c>
      <c r="AJ115" s="595">
        <f>'звіт 03.19-03.24'!AI115+'[9]побудинковий звіт'!AJ115+'[8]побудинковий звіт'!AJ115</f>
        <v>346672.66428258235</v>
      </c>
      <c r="AK115" s="595">
        <f>'звіт 03.19-03.24'!AJ115+'[9]побудинковий звіт'!AK115+'[8]побудинковий звіт'!AK115</f>
        <v>341756.7842364838</v>
      </c>
      <c r="AL115" s="116">
        <f t="shared" si="65"/>
        <v>-4915.8800460985512</v>
      </c>
      <c r="AM115" s="595">
        <f>'звіт 03.19-03.24'!AL115+'[9]побудинковий звіт'!AM115+'[8]побудинковий звіт'!AM115</f>
        <v>3030.02</v>
      </c>
      <c r="AN115" s="595">
        <f>'звіт 03.19-03.24'!AM115+'[9]побудинковий звіт'!AN115+'[8]побудинковий звіт'!AN115</f>
        <v>3105.1709593870564</v>
      </c>
      <c r="AO115" s="116">
        <f t="shared" si="66"/>
        <v>75.150959387056446</v>
      </c>
      <c r="AP115" s="595">
        <f>'звіт 03.19-03.24'!AO115+'[9]побудинковий звіт'!AP115+'[8]побудинковий звіт'!AP115</f>
        <v>22044.640013605225</v>
      </c>
      <c r="AQ115" s="595">
        <f>'звіт 03.19-03.24'!AP115+'[9]побудинковий звіт'!AQ115+'[8]побудинковий звіт'!AQ115</f>
        <v>20633.148070100237</v>
      </c>
      <c r="AR115" s="116">
        <f t="shared" si="67"/>
        <v>-1411.4919435049887</v>
      </c>
      <c r="AS115" s="595">
        <f>'звіт 03.19-03.24'!AR115+'[9]побудинковий звіт'!AS115+'[8]побудинковий звіт'!AS115</f>
        <v>381779.10153929511</v>
      </c>
      <c r="AT115" s="595">
        <f>'звіт 03.19-03.24'!AS115+'[9]побудинковий звіт'!AT115+'[8]побудинковий звіт'!AT115</f>
        <v>642794.12428332318</v>
      </c>
      <c r="AU115" s="118">
        <f t="shared" si="68"/>
        <v>261015.02274402807</v>
      </c>
      <c r="AV115" s="595">
        <f>'звіт 03.19-03.24'!AU115+'[9]побудинковий звіт'!AV115+'[8]побудинковий звіт'!AV115</f>
        <v>14061.398322190802</v>
      </c>
      <c r="AW115" s="595">
        <f>'звіт 03.19-03.24'!AV115+'[9]побудинковий звіт'!AW115+'[8]побудинковий звіт'!AW115</f>
        <v>15997.460472310531</v>
      </c>
      <c r="AX115" s="94">
        <f t="shared" si="69"/>
        <v>1936.0621501197293</v>
      </c>
      <c r="AY115" s="595">
        <f>'звіт 03.19-03.24'!AX115+'[9]побудинковий звіт'!AY115+'[8]побудинковий звіт'!AY115</f>
        <v>16739.180364353542</v>
      </c>
      <c r="AZ115" s="595">
        <f>'звіт 03.19-03.24'!AY115+'[9]побудинковий звіт'!AZ115+'[8]побудинковий звіт'!AZ115</f>
        <v>33861.27018604349</v>
      </c>
      <c r="BA115" s="117">
        <f t="shared" si="70"/>
        <v>17122.089821689948</v>
      </c>
      <c r="BB115" s="595">
        <f>'звіт 03.19-03.24'!BA115+'[9]побудинковий звіт'!BB115+'[8]побудинковий звіт'!BB115</f>
        <v>11516.861640499432</v>
      </c>
      <c r="BC115" s="595">
        <f>'звіт 03.19-03.24'!BB115+'[9]побудинковий звіт'!BC115+'[8]побудинковий звіт'!BC115</f>
        <v>19163.74863447102</v>
      </c>
      <c r="BD115" s="94">
        <f t="shared" si="71"/>
        <v>7646.8869939715878</v>
      </c>
      <c r="BE115" s="595">
        <f>'звіт 03.19-03.24'!BD115+'[9]побудинковий звіт'!BE115+'[8]побудинковий звіт'!BE115</f>
        <v>12253.001020959702</v>
      </c>
      <c r="BF115" s="595">
        <f>'звіт 03.19-03.24'!BE115+'[9]побудинковий звіт'!BF115+'[8]побудинковий звіт'!BF115</f>
        <v>14545.217763132247</v>
      </c>
      <c r="BG115" s="95">
        <f t="shared" si="72"/>
        <v>2292.2167421725444</v>
      </c>
      <c r="BH115" s="595">
        <f>'звіт 03.19-03.24'!BG115+'[9]побудинковий звіт'!BH115+'[8]побудинковий звіт'!BH115</f>
        <v>7462.1524287888014</v>
      </c>
      <c r="BI115" s="595">
        <f>'звіт 03.19-03.24'!BH115+'[9]побудинковий звіт'!BI115+'[8]побудинковий звіт'!BI115</f>
        <v>0</v>
      </c>
      <c r="BJ115" s="94">
        <f t="shared" si="73"/>
        <v>-7462.1524287888014</v>
      </c>
      <c r="BK115" s="595">
        <f>'звіт 03.19-03.24'!BJ115+'[9]побудинковий звіт'!BK115+'[8]побудинковий звіт'!BK115</f>
        <v>16385.247202239931</v>
      </c>
      <c r="BL115" s="595">
        <f>'звіт 03.19-03.24'!BK115+'[9]побудинковий звіт'!BL115+'[8]побудинковий звіт'!BL115</f>
        <v>17834.682638093815</v>
      </c>
      <c r="BM115" s="95">
        <f t="shared" si="74"/>
        <v>1449.435435853884</v>
      </c>
      <c r="BN115" s="595">
        <f>'звіт 03.19-03.24'!BM115+'[9]побудинковий звіт'!BN115+'[8]побудинковий звіт'!BN115</f>
        <v>2538.490651534697</v>
      </c>
      <c r="BO115" s="595">
        <f>'звіт 03.19-03.24'!BN115+'[9]побудинковий звіт'!BO115+'[8]побудинковий звіт'!BO115</f>
        <v>4053</v>
      </c>
      <c r="BP115" s="94">
        <f t="shared" si="75"/>
        <v>1514.509348465303</v>
      </c>
      <c r="BQ115" s="91">
        <f t="shared" si="76"/>
        <v>80956.331630566914</v>
      </c>
      <c r="BR115" s="96">
        <f t="shared" si="76"/>
        <v>105455.37969405109</v>
      </c>
      <c r="BS115" s="94">
        <f t="shared" si="77"/>
        <v>24499.048063484181</v>
      </c>
      <c r="BT115" s="595">
        <f>'звіт 03.19-03.24'!BS115+'[9]побудинковий звіт'!BT115+'[8]побудинковий звіт'!BT115</f>
        <v>332364.19360550353</v>
      </c>
      <c r="BU115" s="595">
        <f>'звіт 03.19-03.24'!BT115+'[9]побудинковий звіт'!BU115+'[8]побудинковий звіт'!BU115</f>
        <v>272194.54073101759</v>
      </c>
      <c r="BV115" s="116">
        <f t="shared" si="78"/>
        <v>-60169.652874485939</v>
      </c>
      <c r="BW115" s="595">
        <f>'звіт 03.19-03.24'!BV115+'[9]побудинковий звіт'!BW115+'[8]побудинковий звіт'!BW115</f>
        <v>263899.1898190761</v>
      </c>
      <c r="BX115" s="595">
        <f>'звіт 03.19-03.24'!BW115+'[9]побудинковий звіт'!BX115+'[8]побудинковий звіт'!BX115</f>
        <v>238212.05907160009</v>
      </c>
      <c r="BY115" s="116">
        <f t="shared" si="79"/>
        <v>-25687.130747476011</v>
      </c>
      <c r="BZ115" s="595">
        <f>'звіт 03.19-03.24'!BY115+'[9]побудинковий звіт'!BZ115+'[8]побудинковий звіт'!BZ115</f>
        <v>54298.906112825542</v>
      </c>
      <c r="CA115" s="595">
        <f>'звіт 03.19-03.24'!BZ115+'[9]побудинковий звіт'!CA115+'[8]побудинковий звіт'!CA115</f>
        <v>41127.310063558893</v>
      </c>
      <c r="CB115" s="116">
        <f t="shared" si="80"/>
        <v>-13171.596049266649</v>
      </c>
      <c r="CC115" s="595">
        <f>'звіт 03.19-03.24'!CB115+'[9]побудинковий звіт'!CC115+'[8]побудинковий звіт'!CC115</f>
        <v>8109.3030741472166</v>
      </c>
      <c r="CD115" s="595">
        <f>'звіт 03.19-03.24'!CC115+'[9]побудинковий звіт'!CD115+'[8]побудинковий звіт'!CD115</f>
        <v>8227.4218364172211</v>
      </c>
      <c r="CE115" s="116">
        <f t="shared" si="81"/>
        <v>118.11876227000448</v>
      </c>
      <c r="CF115" s="595">
        <f>'звіт 03.19-03.24'!CE115+'[9]побудинковий звіт'!CF115+'[8]побудинковий звіт'!CF115</f>
        <v>994.0544311295638</v>
      </c>
      <c r="CG115" s="595">
        <f>'звіт 03.19-03.24'!CF115+'[9]побудинковий звіт'!CG115+'[8]побудинковий звіт'!CG115</f>
        <v>0</v>
      </c>
      <c r="CH115" s="116">
        <f t="shared" si="82"/>
        <v>-994.0544311295638</v>
      </c>
      <c r="CI115" s="595">
        <f>'звіт 03.19-03.24'!CH115+'[9]побудинковий звіт'!CI115+'[8]побудинковий звіт'!CI115</f>
        <v>92614.204960333445</v>
      </c>
      <c r="CJ115" s="595">
        <f>'звіт 03.19-03.24'!CI115+'[9]побудинковий звіт'!CJ115+'[8]побудинковий звіт'!CJ115</f>
        <v>67683.715776993136</v>
      </c>
      <c r="CK115" s="116">
        <f t="shared" si="83"/>
        <v>-24930.489183340309</v>
      </c>
      <c r="CL115" s="595">
        <f>'звіт 03.19-03.24'!CK115+'[9]побудинковий звіт'!CL115+'[8]побудинковий звіт'!CL115</f>
        <v>67195.810064884587</v>
      </c>
      <c r="CM115" s="595">
        <f>'звіт 03.19-03.24'!CL115+'[9]побудинковий звіт'!CM115+'[8]побудинковий звіт'!CM115</f>
        <v>66952.410634865737</v>
      </c>
      <c r="CN115" s="116">
        <f t="shared" si="84"/>
        <v>-243.39943001884967</v>
      </c>
      <c r="CO115" s="88">
        <f t="shared" si="85"/>
        <v>159810.01502521802</v>
      </c>
      <c r="CP115" s="96">
        <f t="shared" si="85"/>
        <v>134636.12641185889</v>
      </c>
      <c r="CQ115" s="116">
        <f t="shared" si="86"/>
        <v>-25173.88861335913</v>
      </c>
      <c r="CR115" s="119">
        <f t="shared" si="97"/>
        <v>1959423.5200981852</v>
      </c>
      <c r="CS115" s="96">
        <f t="shared" si="97"/>
        <v>2103106.3855582261</v>
      </c>
      <c r="CT115" s="116">
        <f t="shared" si="87"/>
        <v>143682.86546004098</v>
      </c>
      <c r="CU115" s="91">
        <f t="shared" si="88"/>
        <v>2351308.224117822</v>
      </c>
      <c r="CV115" s="98">
        <f t="shared" si="88"/>
        <v>2523727.6626698715</v>
      </c>
      <c r="CW115" s="117">
        <f t="shared" si="89"/>
        <v>172419.43855204945</v>
      </c>
      <c r="CX115" s="595">
        <f>'звіт 03.19-03.24'!CW115+'[9]побудинковий звіт'!CX115+'[8]побудинковий звіт'!CX115</f>
        <v>89557.468252830979</v>
      </c>
      <c r="CY115" s="595">
        <f>'звіт 03.19-03.24'!CX115+'[9]побудинковий звіт'!CY115+'[8]побудинковий звіт'!CY115</f>
        <v>-82861.97029921865</v>
      </c>
      <c r="CZ115" s="116">
        <f t="shared" si="90"/>
        <v>-172419.43855204963</v>
      </c>
      <c r="DA115" s="99">
        <f>'[8]побудинковий звіт'!DA115</f>
        <v>172419.43855204986</v>
      </c>
      <c r="DB115" s="8">
        <v>1</v>
      </c>
      <c r="DC115" s="365">
        <f>'[8]побудинковий звіт'!DC115</f>
        <v>119497.22</v>
      </c>
      <c r="DD115" s="365">
        <f>'[8]побудинковий звіт'!DD115</f>
        <v>864.56</v>
      </c>
      <c r="DE115" s="365">
        <f>'[8]побудинковий звіт'!DE115</f>
        <v>78841.55</v>
      </c>
      <c r="DF115" s="365">
        <f>'[8]побудинковий звіт'!DF115</f>
        <v>432.28</v>
      </c>
      <c r="DG115" s="101">
        <v>29388.189969475032</v>
      </c>
      <c r="DH115" s="296">
        <v>9</v>
      </c>
      <c r="DI115" s="103">
        <f>'[8]побудинковий звіт'!DK115</f>
        <v>8.3474133614248416</v>
      </c>
      <c r="DJ115" s="103">
        <f>'[8]побудинковий звіт'!DL115</f>
        <v>11.196548690683734</v>
      </c>
      <c r="DK115" s="103">
        <f>'[8]побудинковий звіт'!DM115</f>
        <v>6.8290247637211055</v>
      </c>
      <c r="DL115" s="104">
        <f t="shared" si="102"/>
        <v>40615.683196288119</v>
      </c>
      <c r="DM115" s="104">
        <f t="shared" si="103"/>
        <v>432.27726754354597</v>
      </c>
      <c r="DN115" s="105">
        <f t="shared" si="91"/>
        <v>41047.960463831667</v>
      </c>
      <c r="DO115" s="2"/>
      <c r="DP115" s="104">
        <f>'[10]побудинковий звіт'!DR115</f>
        <v>40655.67</v>
      </c>
      <c r="DQ115" s="104">
        <f>'[10]побудинковий звіт'!DS115</f>
        <v>432.28</v>
      </c>
      <c r="DR115" s="104">
        <f t="shared" si="92"/>
        <v>41087.949999999997</v>
      </c>
      <c r="DS115" s="106"/>
      <c r="DT115" s="104"/>
      <c r="DU115" s="479">
        <f>'звіт 03.19-03.24'!DV115+'[9]побудинковий звіт'!DW115+'[8]побудинковий звіт'!DW115</f>
        <v>4283.88</v>
      </c>
      <c r="DV115" s="2">
        <f>'[9]побудинковий звіт'!DX115+'[8]побудинковий звіт'!DX115</f>
        <v>0</v>
      </c>
      <c r="DW115" s="77">
        <f t="shared" si="93"/>
        <v>555282.51980383438</v>
      </c>
      <c r="DX115" s="77">
        <f t="shared" si="94"/>
        <v>897899.40477284917</v>
      </c>
      <c r="DY115" s="427">
        <f t="shared" si="95"/>
        <v>79273.83</v>
      </c>
      <c r="DZ115" s="161">
        <f>'[10]побудинковий звіт'!DY115</f>
        <v>9814.1005963327989</v>
      </c>
      <c r="EB115" s="110">
        <v>19779</v>
      </c>
      <c r="EC115" s="111">
        <f t="shared" si="96"/>
        <v>49167.189969475032</v>
      </c>
      <c r="EE115" s="112">
        <v>-19406.631425826417</v>
      </c>
      <c r="EG115" s="99">
        <v>-69821.177618318776</v>
      </c>
    </row>
    <row r="116" spans="1:137" ht="19.95" customHeight="1" x14ac:dyDescent="0.3">
      <c r="A116" s="81">
        <v>150000628</v>
      </c>
      <c r="B116" s="82" t="s">
        <v>238</v>
      </c>
      <c r="C116" s="114" t="s">
        <v>239</v>
      </c>
      <c r="D116" s="114" t="s">
        <v>239</v>
      </c>
      <c r="E116" s="84">
        <f t="shared" si="54"/>
        <v>4656.33</v>
      </c>
      <c r="F116" s="597">
        <f>'[8]побудинковий звіт'!F116</f>
        <v>4512.63</v>
      </c>
      <c r="G116" s="104">
        <f>'[8]побудинковий звіт'!G116</f>
        <v>368.4</v>
      </c>
      <c r="H116" s="598">
        <f>'[8]побудинковий звіт'!H116</f>
        <v>143.69999999999999</v>
      </c>
      <c r="I116" s="595">
        <f>'звіт 03.19-03.24'!H116+'[9]побудинковий звіт'!I116+'[8]побудинковий звіт'!I116</f>
        <v>110009.31474565978</v>
      </c>
      <c r="J116" s="595">
        <f>'звіт 03.19-03.24'!I116+'[9]побудинковий звіт'!J116+'[8]побудинковий звіт'!J116</f>
        <v>99547.087925546366</v>
      </c>
      <c r="K116" s="116">
        <f t="shared" si="55"/>
        <v>-10462.226820113414</v>
      </c>
      <c r="L116" s="595">
        <f>'звіт 03.19-03.24'!K116+'[9]побудинковий звіт'!L116+'[8]побудинковий звіт'!L116</f>
        <v>17408.040548176406</v>
      </c>
      <c r="M116" s="595">
        <f>'звіт 03.19-03.24'!L116+'[9]побудинковий звіт'!M116+'[8]побудинковий звіт'!M116</f>
        <v>15618.239004506782</v>
      </c>
      <c r="N116" s="116">
        <f t="shared" si="56"/>
        <v>-1789.8015436696242</v>
      </c>
      <c r="O116" s="595">
        <f>'звіт 03.19-03.24'!N116+'[9]побудинковий звіт'!O116+'[8]побудинковий звіт'!O116</f>
        <v>50093.218014440819</v>
      </c>
      <c r="P116" s="595">
        <f>'звіт 03.19-03.24'!O116+'[9]побудинковий звіт'!P116+'[8]побудинковий звіт'!P116</f>
        <v>48598.586172118259</v>
      </c>
      <c r="Q116" s="116">
        <f t="shared" si="57"/>
        <v>-1494.6318423225603</v>
      </c>
      <c r="R116" s="595">
        <f>'звіт 03.19-03.24'!Q116+'[9]побудинковий звіт'!R116+'[8]побудинковий звіт'!R116</f>
        <v>9677.4366732933795</v>
      </c>
      <c r="S116" s="595">
        <f>'звіт 03.19-03.24'!R116+'[9]побудинковий звіт'!S116+'[8]побудинковий звіт'!S116</f>
        <v>9377.4432928920141</v>
      </c>
      <c r="T116" s="116">
        <f t="shared" si="58"/>
        <v>-299.99338040136536</v>
      </c>
      <c r="U116" s="595">
        <f>'звіт 03.19-03.24'!T116+'[9]побудинковий звіт'!U116+'[8]побудинковий звіт'!U116</f>
        <v>4610.190858602924</v>
      </c>
      <c r="V116" s="595">
        <f>'звіт 03.19-03.24'!U116+'[9]побудинковий звіт'!V116+'[8]побудинковий звіт'!V116</f>
        <v>2999.439407857275</v>
      </c>
      <c r="W116" s="116">
        <f t="shared" si="59"/>
        <v>-1610.751450745649</v>
      </c>
      <c r="X116" s="595">
        <f>'звіт 03.19-03.24'!W116+'[9]побудинковий звіт'!X116+'[8]побудинковий звіт'!X116</f>
        <v>40803.146581338326</v>
      </c>
      <c r="Y116" s="595">
        <f>'звіт 03.19-03.24'!X116+'[9]побудинковий звіт'!Y116+'[8]побудинковий звіт'!Y116</f>
        <v>36840.459435195706</v>
      </c>
      <c r="Z116" s="116">
        <f t="shared" si="60"/>
        <v>-3962.6871461426199</v>
      </c>
      <c r="AA116" s="595">
        <f>'звіт 03.19-03.24'!Z116+'[9]побудинковий звіт'!AA116+'[8]побудинковий звіт'!AA116</f>
        <v>5023.641599999999</v>
      </c>
      <c r="AB116" s="595">
        <f>'звіт 03.19-03.24'!AA116+'[9]побудинковий звіт'!AB116+'[8]побудинковий звіт'!AB116</f>
        <v>0</v>
      </c>
      <c r="AC116" s="116">
        <f t="shared" si="61"/>
        <v>-5023.641599999999</v>
      </c>
      <c r="AD116" s="595">
        <f>'звіт 03.19-03.24'!AC116+'[9]побудинковий звіт'!AD116+'[8]побудинковий звіт'!AD116</f>
        <v>139945.2577832829</v>
      </c>
      <c r="AE116" s="595">
        <f>'звіт 03.19-03.24'!AD116+'[9]побудинковий звіт'!AE116+'[8]побудинковий звіт'!AE116</f>
        <v>152764.3378136174</v>
      </c>
      <c r="AF116" s="117">
        <f t="shared" si="62"/>
        <v>12819.080030334502</v>
      </c>
      <c r="AG116" s="91">
        <f t="shared" si="63"/>
        <v>377570.24680479453</v>
      </c>
      <c r="AH116" s="92">
        <f t="shared" si="63"/>
        <v>365745.5930517338</v>
      </c>
      <c r="AI116" s="116">
        <f t="shared" si="64"/>
        <v>-11824.653753060731</v>
      </c>
      <c r="AJ116" s="595">
        <f>'звіт 03.19-03.24'!AI116+'[9]побудинковий звіт'!AJ116+'[8]побудинковий звіт'!AJ116</f>
        <v>249213.22032529223</v>
      </c>
      <c r="AK116" s="595">
        <f>'звіт 03.19-03.24'!AJ116+'[9]побудинковий звіт'!AK116+'[8]побудинковий звіт'!AK116</f>
        <v>246238.43359436488</v>
      </c>
      <c r="AL116" s="116">
        <f t="shared" si="65"/>
        <v>-2974.786730927357</v>
      </c>
      <c r="AM116" s="595">
        <f>'звіт 03.19-03.24'!AL116+'[9]побудинковий звіт'!AM116+'[8]побудинковий звіт'!AM116</f>
        <v>6666.0368454528452</v>
      </c>
      <c r="AN116" s="595">
        <f>'звіт 03.19-03.24'!AM116+'[9]побудинковий звіт'!AN116+'[8]побудинковий звіт'!AN116</f>
        <v>6210.3590922459089</v>
      </c>
      <c r="AO116" s="116">
        <f t="shared" si="66"/>
        <v>-455.67775320693636</v>
      </c>
      <c r="AP116" s="595">
        <f>'звіт 03.19-03.24'!AO116+'[9]побудинковий звіт'!AP116+'[8]побудинковий звіт'!AP116</f>
        <v>21719.8871554369</v>
      </c>
      <c r="AQ116" s="595">
        <f>'звіт 03.19-03.24'!AP116+'[9]побудинковий звіт'!AQ116+'[8]побудинковий звіт'!AQ116</f>
        <v>24106.535701588455</v>
      </c>
      <c r="AR116" s="116">
        <f t="shared" si="67"/>
        <v>2386.6485461515549</v>
      </c>
      <c r="AS116" s="595">
        <f>'звіт 03.19-03.24'!AR116+'[9]побудинковий звіт'!AS116+'[8]побудинковий звіт'!AS116</f>
        <v>434902.89319491474</v>
      </c>
      <c r="AT116" s="595">
        <f>'звіт 03.19-03.24'!AS116+'[9]побудинковий звіт'!AT116+'[8]побудинковий звіт'!AT116</f>
        <v>429744.81112121738</v>
      </c>
      <c r="AU116" s="118">
        <f t="shared" si="68"/>
        <v>-5158.0820736973546</v>
      </c>
      <c r="AV116" s="595">
        <f>'звіт 03.19-03.24'!AU116+'[9]побудинковий звіт'!AV116+'[8]побудинковий звіт'!AV116</f>
        <v>20994.231283724734</v>
      </c>
      <c r="AW116" s="595">
        <f>'звіт 03.19-03.24'!AV116+'[9]побудинковий звіт'!AW116+'[8]побудинковий звіт'!AW116</f>
        <v>4472.9491734196126</v>
      </c>
      <c r="AX116" s="94">
        <f t="shared" si="69"/>
        <v>-16521.282110305121</v>
      </c>
      <c r="AY116" s="595">
        <f>'звіт 03.19-03.24'!AX116+'[9]побудинковий звіт'!AY116+'[8]побудинковий звіт'!AY116</f>
        <v>20916.765938295186</v>
      </c>
      <c r="AZ116" s="595">
        <f>'звіт 03.19-03.24'!AY116+'[9]побудинковий звіт'!AZ116+'[8]побудинковий звіт'!AZ116</f>
        <v>10664.0622042215</v>
      </c>
      <c r="BA116" s="117">
        <f t="shared" si="70"/>
        <v>-10252.703734073686</v>
      </c>
      <c r="BB116" s="595">
        <f>'звіт 03.19-03.24'!BA116+'[9]побудинковий звіт'!BB116+'[8]побудинковий звіт'!BB116</f>
        <v>11593.499006536738</v>
      </c>
      <c r="BC116" s="595">
        <f>'звіт 03.19-03.24'!BB116+'[9]побудинковий звіт'!BC116+'[8]побудинковий звіт'!BC116</f>
        <v>4060.9306816393128</v>
      </c>
      <c r="BD116" s="94">
        <f t="shared" si="71"/>
        <v>-7532.5683248974256</v>
      </c>
      <c r="BE116" s="595">
        <f>'звіт 03.19-03.24'!BD116+'[9]побудинковий звіт'!BE116+'[8]побудинковий звіт'!BE116</f>
        <v>15061.678473968548</v>
      </c>
      <c r="BF116" s="595">
        <f>'звіт 03.19-03.24'!BE116+'[9]побудинковий звіт'!BF116+'[8]побудинковий звіт'!BF116</f>
        <v>2364.6819563445451</v>
      </c>
      <c r="BG116" s="95">
        <f t="shared" si="72"/>
        <v>-12696.996517624004</v>
      </c>
      <c r="BH116" s="595">
        <f>'звіт 03.19-03.24'!BG116+'[9]побудинковий звіт'!BH116+'[8]побудинковий звіт'!BH116</f>
        <v>7462.1524287888014</v>
      </c>
      <c r="BI116" s="595">
        <f>'звіт 03.19-03.24'!BH116+'[9]побудинковий звіт'!BI116+'[8]побудинковий звіт'!BI116</f>
        <v>9820.0381522802945</v>
      </c>
      <c r="BJ116" s="94">
        <f t="shared" si="73"/>
        <v>2357.8857234914931</v>
      </c>
      <c r="BK116" s="595">
        <f>'звіт 03.19-03.24'!BJ116+'[9]побудинковий звіт'!BK116+'[8]побудинковий звіт'!BK116</f>
        <v>13537.221913774025</v>
      </c>
      <c r="BL116" s="595">
        <f>'звіт 03.19-03.24'!BK116+'[9]побудинковий звіт'!BL116+'[8]побудинковий звіт'!BL116</f>
        <v>19117</v>
      </c>
      <c r="BM116" s="95">
        <f t="shared" si="74"/>
        <v>5579.7780862259751</v>
      </c>
      <c r="BN116" s="595">
        <f>'звіт 03.19-03.24'!BM116+'[9]побудинковий звіт'!BN116+'[8]побудинковий звіт'!BN116</f>
        <v>2564.3475345503366</v>
      </c>
      <c r="BO116" s="595">
        <f>'звіт 03.19-03.24'!BN116+'[9]побудинковий звіт'!BO116+'[8]побудинковий звіт'!BO116</f>
        <v>4053</v>
      </c>
      <c r="BP116" s="94">
        <f t="shared" si="75"/>
        <v>1488.6524654496634</v>
      </c>
      <c r="BQ116" s="91">
        <f t="shared" si="76"/>
        <v>92129.896579638371</v>
      </c>
      <c r="BR116" s="96">
        <f t="shared" si="76"/>
        <v>54552.662167905262</v>
      </c>
      <c r="BS116" s="94">
        <f t="shared" si="77"/>
        <v>-37577.234411733109</v>
      </c>
      <c r="BT116" s="595">
        <f>'звіт 03.19-03.24'!BS116+'[9]побудинковий звіт'!BT116+'[8]побудинковий звіт'!BT116</f>
        <v>378466.15014111245</v>
      </c>
      <c r="BU116" s="595">
        <f>'звіт 03.19-03.24'!BT116+'[9]побудинковий звіт'!BU116+'[8]побудинковий звіт'!BU116</f>
        <v>321395.7379387336</v>
      </c>
      <c r="BV116" s="116">
        <f t="shared" si="78"/>
        <v>-57070.412202378851</v>
      </c>
      <c r="BW116" s="595">
        <f>'звіт 03.19-03.24'!BV116+'[9]побудинковий звіт'!BW116+'[8]побудинковий звіт'!BW116</f>
        <v>267477.49867463653</v>
      </c>
      <c r="BX116" s="595">
        <f>'звіт 03.19-03.24'!BW116+'[9]побудинковий звіт'!BX116+'[8]побудинковий звіт'!BX116</f>
        <v>245564.65627316249</v>
      </c>
      <c r="BY116" s="116">
        <f t="shared" si="79"/>
        <v>-21912.842401474045</v>
      </c>
      <c r="BZ116" s="595">
        <f>'звіт 03.19-03.24'!BY116+'[9]побудинковий звіт'!BZ116+'[8]побудинковий звіт'!BZ116</f>
        <v>50049.376252044429</v>
      </c>
      <c r="CA116" s="595">
        <f>'звіт 03.19-03.24'!BZ116+'[9]побудинковий звіт'!CA116+'[8]побудинковий звіт'!CA116</f>
        <v>62611.154703196946</v>
      </c>
      <c r="CB116" s="116">
        <f t="shared" si="80"/>
        <v>12561.778451152517</v>
      </c>
      <c r="CC116" s="595">
        <f>'звіт 03.19-03.24'!CB116+'[9]побудинковий звіт'!CC116+'[8]побудинковий звіт'!CC116</f>
        <v>7075.9868797410363</v>
      </c>
      <c r="CD116" s="595">
        <f>'звіт 03.19-03.24'!CC116+'[9]побудинковий звіт'!CD116+'[8]побудинковий звіт'!CD116</f>
        <v>7109.3056420785397</v>
      </c>
      <c r="CE116" s="116">
        <f t="shared" si="81"/>
        <v>33.318762337503358</v>
      </c>
      <c r="CF116" s="595">
        <f>'звіт 03.19-03.24'!CE116+'[9]побудинковий звіт'!CF116+'[8]побудинковий звіт'!CF116</f>
        <v>858.96127806181062</v>
      </c>
      <c r="CG116" s="595">
        <f>'звіт 03.19-03.24'!CF116+'[9]побудинковий звіт'!CG116+'[8]побудинковий звіт'!CG116</f>
        <v>0</v>
      </c>
      <c r="CH116" s="116">
        <f t="shared" si="82"/>
        <v>-858.96127806181062</v>
      </c>
      <c r="CI116" s="595">
        <f>'звіт 03.19-03.24'!CH116+'[9]побудинковий звіт'!CI116+'[8]побудинковий звіт'!CI116</f>
        <v>67722.870083635004</v>
      </c>
      <c r="CJ116" s="595">
        <f>'звіт 03.19-03.24'!CI116+'[9]побудинковий звіт'!CJ116+'[8]побудинковий звіт'!CJ116</f>
        <v>61987.945599984057</v>
      </c>
      <c r="CK116" s="116">
        <f t="shared" si="83"/>
        <v>-5734.9244836509461</v>
      </c>
      <c r="CL116" s="595">
        <f>'звіт 03.19-03.24'!CK116+'[9]побудинковий звіт'!CL116+'[8]побудинковий звіт'!CL116</f>
        <v>102794.08542743618</v>
      </c>
      <c r="CM116" s="595">
        <f>'звіт 03.19-03.24'!CL116+'[9]побудинковий звіт'!CM116+'[8]побудинковий звіт'!CM116</f>
        <v>92962.556491868294</v>
      </c>
      <c r="CN116" s="116">
        <f t="shared" si="84"/>
        <v>-9831.5289355678833</v>
      </c>
      <c r="CO116" s="88">
        <f t="shared" si="85"/>
        <v>170516.9555110712</v>
      </c>
      <c r="CP116" s="96">
        <f t="shared" si="85"/>
        <v>154950.50209185237</v>
      </c>
      <c r="CQ116" s="116">
        <f t="shared" si="86"/>
        <v>-15566.453419218829</v>
      </c>
      <c r="CR116" s="119">
        <f t="shared" si="97"/>
        <v>2056647.1096421971</v>
      </c>
      <c r="CS116" s="96">
        <f t="shared" si="97"/>
        <v>1918229.7513780799</v>
      </c>
      <c r="CT116" s="116">
        <f t="shared" si="87"/>
        <v>-138417.35826411727</v>
      </c>
      <c r="CU116" s="91">
        <f t="shared" si="88"/>
        <v>2467976.5315706367</v>
      </c>
      <c r="CV116" s="98">
        <f t="shared" si="88"/>
        <v>2301875.7016536957</v>
      </c>
      <c r="CW116" s="117">
        <f t="shared" si="89"/>
        <v>-166100.829916941</v>
      </c>
      <c r="CX116" s="595">
        <f>'звіт 03.19-03.24'!CW116+'[9]побудинковий звіт'!CX116+'[8]побудинковий звіт'!CX116</f>
        <v>82489.735715404415</v>
      </c>
      <c r="CY116" s="595">
        <f>'звіт 03.19-03.24'!CX116+'[9]побудинковий звіт'!CY116+'[8]побудинковий звіт'!CY116</f>
        <v>248590.5656323455</v>
      </c>
      <c r="CZ116" s="116">
        <f t="shared" si="90"/>
        <v>166100.82991694109</v>
      </c>
      <c r="DA116" s="99">
        <f>'[8]побудинковий звіт'!DA116</f>
        <v>-166100.82991694091</v>
      </c>
      <c r="DB116" s="8">
        <v>1</v>
      </c>
      <c r="DC116" s="365">
        <f>'[8]побудинковий звіт'!DC116</f>
        <v>89607.81</v>
      </c>
      <c r="DD116" s="365">
        <f>'[8]побудинковий звіт'!DD116</f>
        <v>975.91</v>
      </c>
      <c r="DE116" s="365">
        <f>'[8]побудинковий звіт'!DE116</f>
        <v>47863.39</v>
      </c>
      <c r="DF116" s="365">
        <f>'[8]побудинковий звіт'!DF116</f>
        <v>83.050000000000068</v>
      </c>
      <c r="DG116" s="101">
        <v>-36834.627525631571</v>
      </c>
      <c r="DH116" s="296">
        <v>9</v>
      </c>
      <c r="DI116" s="103">
        <f>'[8]побудинковий звіт'!DK116</f>
        <v>7.4889456851388658</v>
      </c>
      <c r="DJ116" s="103">
        <f>'[8]побудинковий звіт'!DL116</f>
        <v>9.4092667070205973</v>
      </c>
      <c r="DK116" s="103">
        <f>'[8]побудинковий звіт'!DM116</f>
        <v>6.2133245615905315</v>
      </c>
      <c r="DL116" s="104">
        <f t="shared" si="102"/>
        <v>41753.092955641136</v>
      </c>
      <c r="DM116" s="104">
        <f t="shared" si="103"/>
        <v>892.85473950055928</v>
      </c>
      <c r="DN116" s="105">
        <f t="shared" si="91"/>
        <v>42645.947695141695</v>
      </c>
      <c r="DO116" s="2"/>
      <c r="DP116" s="104">
        <f>'[10]побудинковий звіт'!DR116</f>
        <v>41744.51</v>
      </c>
      <c r="DQ116" s="104">
        <f>'[10]побудинковий звіт'!DS116</f>
        <v>892.8599999999999</v>
      </c>
      <c r="DR116" s="104">
        <f t="shared" si="92"/>
        <v>42637.37</v>
      </c>
      <c r="DS116" s="106"/>
      <c r="DT116" s="104"/>
      <c r="DU116" s="479">
        <f>'звіт 03.19-03.24'!DV116+'[9]побудинковий звіт'!DW116+'[8]побудинковий звіт'!DW116</f>
        <v>4283.88</v>
      </c>
      <c r="DV116" s="2">
        <f>'[9]побудинковий звіт'!DX116+'[8]побудинковий звіт'!DX116</f>
        <v>0</v>
      </c>
      <c r="DW116" s="77">
        <f t="shared" si="93"/>
        <v>632439.34772946371</v>
      </c>
      <c r="DX116" s="77">
        <f t="shared" si="94"/>
        <v>581156.96794694709</v>
      </c>
      <c r="DY116" s="427">
        <f t="shared" si="95"/>
        <v>47946.44</v>
      </c>
      <c r="DZ116" s="161">
        <f>'[10]побудинковий звіт'!DY116</f>
        <v>11131.177250647022</v>
      </c>
      <c r="EB116" s="110">
        <v>28537</v>
      </c>
      <c r="EC116" s="111">
        <f t="shared" si="96"/>
        <v>-8297.6275256315712</v>
      </c>
      <c r="EE116" s="112">
        <v>-50802.643548856555</v>
      </c>
      <c r="EG116" s="99">
        <v>130451.75387674558</v>
      </c>
    </row>
    <row r="117" spans="1:137" ht="19.95" customHeight="1" x14ac:dyDescent="0.3">
      <c r="A117" s="81">
        <v>150000625</v>
      </c>
      <c r="B117" s="82" t="s">
        <v>240</v>
      </c>
      <c r="C117" s="114" t="s">
        <v>241</v>
      </c>
      <c r="D117" s="114" t="s">
        <v>241</v>
      </c>
      <c r="E117" s="84">
        <f t="shared" si="54"/>
        <v>4850.6500000000005</v>
      </c>
      <c r="F117" s="597">
        <f>'[8]побудинковий звіт'!F117</f>
        <v>4786.05</v>
      </c>
      <c r="G117" s="104">
        <f>'[8]побудинковий звіт'!G117</f>
        <v>340.9</v>
      </c>
      <c r="H117" s="598">
        <f>'[8]побудинковий звіт'!H117</f>
        <v>64.599999999999994</v>
      </c>
      <c r="I117" s="595">
        <f>'звіт 03.19-03.24'!H117+'[9]побудинковий звіт'!I117+'[8]побудинковий звіт'!I117</f>
        <v>118084.80463176973</v>
      </c>
      <c r="J117" s="595">
        <f>'звіт 03.19-03.24'!I117+'[9]побудинковий звіт'!J117+'[8]побудинковий звіт'!J117</f>
        <v>106614.93001896486</v>
      </c>
      <c r="K117" s="116">
        <f t="shared" si="55"/>
        <v>-11469.874612804866</v>
      </c>
      <c r="L117" s="595">
        <f>'звіт 03.19-03.24'!K117+'[9]побудинковий звіт'!L117+'[8]побудинковий звіт'!L117</f>
        <v>18466.056477513626</v>
      </c>
      <c r="M117" s="595">
        <f>'звіт 03.19-03.24'!L117+'[9]побудинковий звіт'!M117+'[8]побудинковий звіт'!M117</f>
        <v>16572.369436029585</v>
      </c>
      <c r="N117" s="116">
        <f t="shared" si="56"/>
        <v>-1893.6870414840414</v>
      </c>
      <c r="O117" s="595">
        <f>'звіт 03.19-03.24'!N117+'[9]побудинковий звіт'!O117+'[8]побудинковий звіт'!O117</f>
        <v>54007.120719115737</v>
      </c>
      <c r="P117" s="595">
        <f>'звіт 03.19-03.24'!O117+'[9]побудинковий звіт'!P117+'[8]побудинковий звіт'!P117</f>
        <v>52391.713124037255</v>
      </c>
      <c r="Q117" s="116">
        <f t="shared" si="57"/>
        <v>-1615.4075950784827</v>
      </c>
      <c r="R117" s="595">
        <f>'звіт 03.19-03.24'!Q117+'[9]побудинковий звіт'!R117+'[8]побудинковий звіт'!R117</f>
        <v>10356.64741709239</v>
      </c>
      <c r="S117" s="595">
        <f>'звіт 03.19-03.24'!R117+'[9]побудинковий звіт'!S117+'[8]побудинковий звіт'!S117</f>
        <v>10035.478106894261</v>
      </c>
      <c r="T117" s="116">
        <f t="shared" si="58"/>
        <v>-321.1693101981291</v>
      </c>
      <c r="U117" s="595">
        <f>'звіт 03.19-03.24'!T117+'[9]побудинковий звіт'!U117+'[8]побудинковий звіт'!U117</f>
        <v>4981.0092820324717</v>
      </c>
      <c r="V117" s="595">
        <f>'звіт 03.19-03.24'!U117+'[9]побудинковий звіт'!V117+'[8]побудинковий звіт'!V117</f>
        <v>3276.9434162667148</v>
      </c>
      <c r="W117" s="116">
        <f t="shared" si="59"/>
        <v>-1704.0658657657568</v>
      </c>
      <c r="X117" s="595">
        <f>'звіт 03.19-03.24'!W117+'[9]побудинковий звіт'!X117+'[8]побудинковий звіт'!X117</f>
        <v>44515.874419473817</v>
      </c>
      <c r="Y117" s="595">
        <f>'звіт 03.19-03.24'!X117+'[9]побудинковий звіт'!Y117+'[8]побудинковий звіт'!Y117</f>
        <v>39632.328271645041</v>
      </c>
      <c r="Z117" s="116">
        <f t="shared" si="60"/>
        <v>-4883.5461478287762</v>
      </c>
      <c r="AA117" s="595">
        <f>'звіт 03.19-03.24'!Z117+'[9]побудинковий звіт'!AA117+'[8]побудинковий звіт'!AA117</f>
        <v>5238.7020000000011</v>
      </c>
      <c r="AB117" s="595">
        <f>'звіт 03.19-03.24'!AA117+'[9]побудинковий звіт'!AB117+'[8]побудинковий звіт'!AB117</f>
        <v>0</v>
      </c>
      <c r="AC117" s="116">
        <f t="shared" si="61"/>
        <v>-5238.7020000000011</v>
      </c>
      <c r="AD117" s="595">
        <f>'звіт 03.19-03.24'!AC117+'[9]побудинковий звіт'!AD117+'[8]побудинковий звіт'!AD117</f>
        <v>145710.31363895856</v>
      </c>
      <c r="AE117" s="595">
        <f>'звіт 03.19-03.24'!AD117+'[9]побудинковий звіт'!AE117+'[8]побудинковий звіт'!AE117</f>
        <v>159239.52681797728</v>
      </c>
      <c r="AF117" s="117">
        <f t="shared" si="62"/>
        <v>13529.213179018727</v>
      </c>
      <c r="AG117" s="91">
        <f t="shared" si="63"/>
        <v>401360.52858595632</v>
      </c>
      <c r="AH117" s="92">
        <f t="shared" si="63"/>
        <v>387763.28919181495</v>
      </c>
      <c r="AI117" s="116">
        <f t="shared" si="64"/>
        <v>-13597.239394141361</v>
      </c>
      <c r="AJ117" s="595">
        <f>'звіт 03.19-03.24'!AI117+'[9]побудинковий звіт'!AJ117+'[8]побудинковий звіт'!AJ117</f>
        <v>266613.41602546035</v>
      </c>
      <c r="AK117" s="595">
        <f>'звіт 03.19-03.24'!AJ117+'[9]побудинковий звіт'!AK117+'[8]побудинковий звіт'!AK117</f>
        <v>242028.12936093149</v>
      </c>
      <c r="AL117" s="116">
        <f t="shared" si="65"/>
        <v>-24585.28666452886</v>
      </c>
      <c r="AM117" s="595">
        <f>'звіт 03.19-03.24'!AL117+'[9]побудинковий звіт'!AM117+'[8]побудинковий звіт'!AM117</f>
        <v>3332.9484227264229</v>
      </c>
      <c r="AN117" s="595">
        <f>'звіт 03.19-03.24'!AM117+'[9]побудинковий звіт'!AN117+'[8]побудинковий звіт'!AN117</f>
        <v>7427.7893442567502</v>
      </c>
      <c r="AO117" s="116">
        <f t="shared" si="66"/>
        <v>4094.8409215303273</v>
      </c>
      <c r="AP117" s="595">
        <f>'звіт 03.19-03.24'!AO117+'[9]побудинковий звіт'!AP117+'[8]побудинковий звіт'!AP117</f>
        <v>24508.775784345675</v>
      </c>
      <c r="AQ117" s="595">
        <f>'звіт 03.19-03.24'!AP117+'[9]побудинковий звіт'!AQ117+'[8]побудинковий звіт'!AQ117</f>
        <v>24654.537998898562</v>
      </c>
      <c r="AR117" s="116">
        <f t="shared" si="67"/>
        <v>145.7622145528876</v>
      </c>
      <c r="AS117" s="595">
        <f>'звіт 03.19-03.24'!AR117+'[9]побудинковий звіт'!AS117+'[8]побудинковий звіт'!AS117</f>
        <v>421951.436461323</v>
      </c>
      <c r="AT117" s="595">
        <f>'звіт 03.19-03.24'!AS117+'[9]побудинковий звіт'!AT117+'[8]побудинковий звіт'!AT117</f>
        <v>592693.68822725781</v>
      </c>
      <c r="AU117" s="118">
        <f t="shared" si="68"/>
        <v>170742.25176593481</v>
      </c>
      <c r="AV117" s="595">
        <f>'звіт 03.19-03.24'!AU117+'[9]побудинковий звіт'!AV117+'[8]побудинковий звіт'!AV117</f>
        <v>23566.91674075359</v>
      </c>
      <c r="AW117" s="595">
        <f>'звіт 03.19-03.24'!AV117+'[9]побудинковий звіт'!AW117+'[8]побудинковий звіт'!AW117</f>
        <v>77632.482658249646</v>
      </c>
      <c r="AX117" s="94">
        <f t="shared" si="69"/>
        <v>54065.56591749606</v>
      </c>
      <c r="AY117" s="595">
        <f>'звіт 03.19-03.24'!AX117+'[9]побудинковий звіт'!AY117+'[8]побудинковий звіт'!AY117</f>
        <v>22304.943677467138</v>
      </c>
      <c r="AZ117" s="595">
        <f>'звіт 03.19-03.24'!AY117+'[9]побудинковий звіт'!AZ117+'[8]побудинковий звіт'!AZ117</f>
        <v>49025.929165708534</v>
      </c>
      <c r="BA117" s="117">
        <f t="shared" si="70"/>
        <v>26720.985488241397</v>
      </c>
      <c r="BB117" s="595">
        <f>'звіт 03.19-03.24'!BA117+'[9]побудинковий звіт'!BB117+'[8]побудинковий звіт'!BB117</f>
        <v>13011.461029088388</v>
      </c>
      <c r="BC117" s="595">
        <f>'звіт 03.19-03.24'!BB117+'[9]побудинковий звіт'!BC117+'[8]побудинковий звіт'!BC117</f>
        <v>27798.102429513718</v>
      </c>
      <c r="BD117" s="94">
        <f t="shared" si="71"/>
        <v>14786.641400425329</v>
      </c>
      <c r="BE117" s="595">
        <f>'звіт 03.19-03.24'!BD117+'[9]побудинковий звіт'!BE117+'[8]побудинковий звіт'!BE117</f>
        <v>15949.710306521692</v>
      </c>
      <c r="BF117" s="595">
        <f>'звіт 03.19-03.24'!BE117+'[9]побудинковий звіт'!BF117+'[8]побудинковий звіт'!BF117</f>
        <v>10855.161372516721</v>
      </c>
      <c r="BG117" s="95">
        <f t="shared" si="72"/>
        <v>-5094.5489340049717</v>
      </c>
      <c r="BH117" s="595">
        <f>'звіт 03.19-03.24'!BG117+'[9]побудинковий звіт'!BH117+'[8]побудинковий звіт'!BH117</f>
        <v>8004.2960303846367</v>
      </c>
      <c r="BI117" s="595">
        <f>'звіт 03.19-03.24'!BH117+'[9]побудинковий звіт'!BI117+'[8]побудинковий звіт'!BI117</f>
        <v>0</v>
      </c>
      <c r="BJ117" s="94">
        <f t="shared" si="73"/>
        <v>-8004.2960303846367</v>
      </c>
      <c r="BK117" s="595">
        <f>'звіт 03.19-03.24'!BJ117+'[9]побудинковий звіт'!BK117+'[8]побудинковий звіт'!BK117</f>
        <v>14562.18863654531</v>
      </c>
      <c r="BL117" s="595">
        <f>'звіт 03.19-03.24'!BK117+'[9]побудинковий звіт'!BL117+'[8]побудинковий звіт'!BL117</f>
        <v>21640.079194629194</v>
      </c>
      <c r="BM117" s="95">
        <f t="shared" si="74"/>
        <v>7077.8905580838837</v>
      </c>
      <c r="BN117" s="595">
        <f>'звіт 03.19-03.24'!BM117+'[9]побудинковий звіт'!BN117+'[8]побудинковий звіт'!BN117</f>
        <v>2098.2009714731716</v>
      </c>
      <c r="BO117" s="595">
        <f>'звіт 03.19-03.24'!BN117+'[9]побудинковий звіт'!BO117+'[8]побудинковий звіт'!BO117</f>
        <v>2412</v>
      </c>
      <c r="BP117" s="94">
        <f t="shared" si="75"/>
        <v>313.79902852682835</v>
      </c>
      <c r="BQ117" s="91">
        <f t="shared" si="76"/>
        <v>99497.717392233913</v>
      </c>
      <c r="BR117" s="96">
        <f t="shared" si="76"/>
        <v>189363.75482061782</v>
      </c>
      <c r="BS117" s="94">
        <f t="shared" si="77"/>
        <v>89866.037428383905</v>
      </c>
      <c r="BT117" s="595">
        <f>'звіт 03.19-03.24'!BS117+'[9]побудинковий звіт'!BT117+'[8]побудинковий звіт'!BT117</f>
        <v>498936.78066660702</v>
      </c>
      <c r="BU117" s="595">
        <f>'звіт 03.19-03.24'!BT117+'[9]побудинковий звіт'!BU117+'[8]побудинковий звіт'!BU117</f>
        <v>415380.56287807249</v>
      </c>
      <c r="BV117" s="116">
        <f t="shared" si="78"/>
        <v>-83556.21778853453</v>
      </c>
      <c r="BW117" s="595">
        <f>'звіт 03.19-03.24'!BV117+'[9]побудинковий звіт'!BW117+'[8]побудинковий звіт'!BW117</f>
        <v>286543.41714288079</v>
      </c>
      <c r="BX117" s="595">
        <f>'звіт 03.19-03.24'!BW117+'[9]побудинковий звіт'!BX117+'[8]побудинковий звіт'!BX117</f>
        <v>266583.32895715127</v>
      </c>
      <c r="BY117" s="116">
        <f t="shared" si="79"/>
        <v>-19960.088185729517</v>
      </c>
      <c r="BZ117" s="595">
        <f>'звіт 03.19-03.24'!BY117+'[9]побудинковий звіт'!BZ117+'[8]побудинковий звіт'!BZ117</f>
        <v>78913.4056030418</v>
      </c>
      <c r="CA117" s="595">
        <f>'звіт 03.19-03.24'!BZ117+'[9]побудинковий звіт'!CA117+'[8]побудинковий звіт'!CA117</f>
        <v>80834.630056441049</v>
      </c>
      <c r="CB117" s="116">
        <f t="shared" si="80"/>
        <v>1921.2244533992489</v>
      </c>
      <c r="CC117" s="595">
        <f>'звіт 03.19-03.24'!CB117+'[9]побудинковий звіт'!CC117+'[8]побудинковий звіт'!CC117</f>
        <v>5296.4661109087665</v>
      </c>
      <c r="CD117" s="595">
        <f>'звіт 03.19-03.24'!CC117+'[9]побудинковий звіт'!CD117+'[8]побудинковий звіт'!CD117</f>
        <v>5237.806343533055</v>
      </c>
      <c r="CE117" s="116">
        <f t="shared" si="81"/>
        <v>-58.659767375711453</v>
      </c>
      <c r="CF117" s="595">
        <f>'звіт 03.19-03.24'!CE117+'[9]побудинковий звіт'!CF117+'[8]побудинковий звіт'!CF117</f>
        <v>632.84279191097221</v>
      </c>
      <c r="CG117" s="595">
        <f>'звіт 03.19-03.24'!CF117+'[9]побудинковий звіт'!CG117+'[8]побудинковий звіт'!CG117</f>
        <v>0</v>
      </c>
      <c r="CH117" s="116">
        <f t="shared" si="82"/>
        <v>-632.84279191097221</v>
      </c>
      <c r="CI117" s="595">
        <f>'звіт 03.19-03.24'!CH117+'[9]побудинковий звіт'!CI117+'[8]побудинковий звіт'!CI117</f>
        <v>152289.19205730734</v>
      </c>
      <c r="CJ117" s="595">
        <f>'звіт 03.19-03.24'!CI117+'[9]побудинковий звіт'!CJ117+'[8]побудинковий звіт'!CJ117</f>
        <v>132298.59911387516</v>
      </c>
      <c r="CK117" s="116">
        <f t="shared" si="83"/>
        <v>-19990.592943432188</v>
      </c>
      <c r="CL117" s="595">
        <f>'звіт 03.19-03.24'!CK117+'[9]побудинковий звіт'!CL117+'[8]побудинковий звіт'!CL117</f>
        <v>107828.00568527992</v>
      </c>
      <c r="CM117" s="595">
        <f>'звіт 03.19-03.24'!CL117+'[9]побудинковий звіт'!CM117+'[8]побудинковий звіт'!CM117</f>
        <v>105528.97330932233</v>
      </c>
      <c r="CN117" s="116">
        <f t="shared" si="84"/>
        <v>-2299.032375957584</v>
      </c>
      <c r="CO117" s="88">
        <f t="shared" si="85"/>
        <v>260117.19774258725</v>
      </c>
      <c r="CP117" s="96">
        <f t="shared" si="85"/>
        <v>237827.5724231975</v>
      </c>
      <c r="CQ117" s="116">
        <f t="shared" si="86"/>
        <v>-22289.625319389743</v>
      </c>
      <c r="CR117" s="119">
        <f t="shared" si="97"/>
        <v>2347704.9327299823</v>
      </c>
      <c r="CS117" s="96">
        <f t="shared" si="97"/>
        <v>2449795.0896021724</v>
      </c>
      <c r="CT117" s="116">
        <f t="shared" si="87"/>
        <v>102090.15687219007</v>
      </c>
      <c r="CU117" s="91">
        <f t="shared" si="88"/>
        <v>2817245.9192759786</v>
      </c>
      <c r="CV117" s="98">
        <f t="shared" si="88"/>
        <v>2939754.1075226068</v>
      </c>
      <c r="CW117" s="117">
        <f t="shared" si="89"/>
        <v>122508.18824662827</v>
      </c>
      <c r="CX117" s="595">
        <f>'звіт 03.19-03.24'!CW117+'[9]побудинковий звіт'!CX117+'[8]побудинковий звіт'!CX117</f>
        <v>93622.495059390465</v>
      </c>
      <c r="CY117" s="595">
        <f>'звіт 03.19-03.24'!CX117+'[9]побудинковий звіт'!CY117+'[8]побудинковий звіт'!CY117</f>
        <v>-28885.693187238037</v>
      </c>
      <c r="CZ117" s="116">
        <f t="shared" si="90"/>
        <v>-122508.1882466285</v>
      </c>
      <c r="DA117" s="99">
        <f>'[8]побудинковий звіт'!DA117</f>
        <v>122508.18824662831</v>
      </c>
      <c r="DB117" s="8">
        <v>1</v>
      </c>
      <c r="DC117" s="365">
        <f>'[8]побудинковий звіт'!DC117</f>
        <v>111841.3</v>
      </c>
      <c r="DD117" s="365">
        <f>'[8]побудинковий звіт'!DD117</f>
        <v>0</v>
      </c>
      <c r="DE117" s="365">
        <f>'[8]побудинковий звіт'!DE117</f>
        <v>63538.61</v>
      </c>
      <c r="DF117" s="365">
        <f>'[8]побудинковий звіт'!DF117</f>
        <v>-440.17</v>
      </c>
      <c r="DG117" s="101">
        <v>-43351.862585682655</v>
      </c>
      <c r="DH117" s="296">
        <v>10</v>
      </c>
      <c r="DI117" s="103">
        <f>'[8]побудинковий звіт'!DK117</f>
        <v>8.0216478035113123</v>
      </c>
      <c r="DJ117" s="103">
        <f>'[8]побудинковий звіт'!DL117</f>
        <v>10.24587325724997</v>
      </c>
      <c r="DK117" s="103">
        <f>'[8]побудинковий звіт'!DM117</f>
        <v>6.8137725642772047</v>
      </c>
      <c r="DL117" s="104">
        <f t="shared" si="102"/>
        <v>48279.023245681718</v>
      </c>
      <c r="DM117" s="104">
        <f t="shared" si="103"/>
        <v>440.16970765230741</v>
      </c>
      <c r="DN117" s="105">
        <f t="shared" si="91"/>
        <v>48719.192953334023</v>
      </c>
      <c r="DO117" s="2"/>
      <c r="DP117" s="104">
        <f>'[10]побудинковий звіт'!DR117</f>
        <v>48278.1</v>
      </c>
      <c r="DQ117" s="104">
        <f>'[10]побудинковий звіт'!DS117</f>
        <v>440.17</v>
      </c>
      <c r="DR117" s="104">
        <f t="shared" si="92"/>
        <v>48718.27</v>
      </c>
      <c r="DS117" s="106"/>
      <c r="DT117" s="104"/>
      <c r="DU117" s="479">
        <f>'звіт 03.19-03.24'!DV117+'[9]побудинковий звіт'!DW117+'[8]побудинковий звіт'!DW117</f>
        <v>4283.88</v>
      </c>
      <c r="DV117" s="2">
        <f>'[9]побудинковий звіт'!DX117+'[8]побудинковий звіт'!DX117</f>
        <v>0</v>
      </c>
      <c r="DW117" s="77">
        <f t="shared" si="93"/>
        <v>625738.98462426825</v>
      </c>
      <c r="DX117" s="77">
        <f t="shared" si="94"/>
        <v>938468.93165745074</v>
      </c>
      <c r="DY117" s="427">
        <f t="shared" si="95"/>
        <v>63098.44</v>
      </c>
      <c r="DZ117" s="161">
        <f>'[10]побудинковий звіт'!DY117</f>
        <v>9479.3683147257598</v>
      </c>
      <c r="EB117" s="110">
        <v>37957</v>
      </c>
      <c r="EC117" s="111">
        <f t="shared" si="96"/>
        <v>-5394.8625856826548</v>
      </c>
      <c r="EE117" s="112">
        <v>-16130.659757711877</v>
      </c>
      <c r="EG117" s="99">
        <v>-88315.272025458296</v>
      </c>
    </row>
    <row r="118" spans="1:137" ht="19.95" customHeight="1" x14ac:dyDescent="0.3">
      <c r="A118" s="81">
        <v>150000629</v>
      </c>
      <c r="B118" s="82" t="s">
        <v>242</v>
      </c>
      <c r="C118" s="114" t="s">
        <v>243</v>
      </c>
      <c r="D118" s="114" t="s">
        <v>243</v>
      </c>
      <c r="E118" s="84">
        <f t="shared" si="54"/>
        <v>9562.94</v>
      </c>
      <c r="F118" s="597">
        <f>'[8]побудинковий звіт'!F118</f>
        <v>9562.94</v>
      </c>
      <c r="G118" s="104">
        <f>'[8]побудинковий звіт'!G118</f>
        <v>1060.24</v>
      </c>
      <c r="H118" s="598">
        <f>'[8]побудинковий звіт'!H118</f>
        <v>0</v>
      </c>
      <c r="I118" s="595">
        <f>'звіт 03.19-03.24'!H118+'[9]побудинковий звіт'!I118+'[8]побудинковий звіт'!I118</f>
        <v>167294.39799563712</v>
      </c>
      <c r="J118" s="595">
        <f>'звіт 03.19-03.24'!I118+'[9]побудинковий звіт'!J118+'[8]побудинковий звіт'!J118</f>
        <v>152979.61033926715</v>
      </c>
      <c r="K118" s="116">
        <f t="shared" si="55"/>
        <v>-14314.787656369968</v>
      </c>
      <c r="L118" s="595">
        <f>'звіт 03.19-03.24'!K118+'[9]побудинковий звіт'!L118+'[8]побудинковий звіт'!L118</f>
        <v>28264.336417668463</v>
      </c>
      <c r="M118" s="595">
        <f>'звіт 03.19-03.24'!L118+'[9]побудинковий звіт'!M118+'[8]побудинковий звіт'!M118</f>
        <v>25337.027892864251</v>
      </c>
      <c r="N118" s="116">
        <f t="shared" si="56"/>
        <v>-2927.3085248042116</v>
      </c>
      <c r="O118" s="595">
        <f>'звіт 03.19-03.24'!N118+'[9]побудинковий звіт'!O118+'[8]побудинковий звіт'!O118</f>
        <v>93194.798768388544</v>
      </c>
      <c r="P118" s="595">
        <f>'звіт 03.19-03.24'!O118+'[9]побудинковий звіт'!P118+'[8]побудинковий звіт'!P118</f>
        <v>90309.446942537033</v>
      </c>
      <c r="Q118" s="116">
        <f t="shared" si="57"/>
        <v>-2885.3518258515105</v>
      </c>
      <c r="R118" s="595">
        <f>'звіт 03.19-03.24'!Q118+'[9]побудинковий звіт'!R118+'[8]побудинковий звіт'!R118</f>
        <v>20270.152502367226</v>
      </c>
      <c r="S118" s="595">
        <f>'звіт 03.19-03.24'!R118+'[9]побудинковий звіт'!S118+'[8]побудинковий звіт'!S118</f>
        <v>19642.489768271324</v>
      </c>
      <c r="T118" s="116">
        <f t="shared" si="58"/>
        <v>-627.66273409590212</v>
      </c>
      <c r="U118" s="595">
        <f>'звіт 03.19-03.24'!T118+'[9]побудинковий звіт'!U118+'[8]побудинковий звіт'!U118</f>
        <v>26476.965968814049</v>
      </c>
      <c r="V118" s="595">
        <f>'звіт 03.19-03.24'!U118+'[9]побудинковий звіт'!V118+'[8]побудинковий звіт'!V118</f>
        <v>16691.062875011266</v>
      </c>
      <c r="W118" s="116">
        <f t="shared" si="59"/>
        <v>-9785.9030938027827</v>
      </c>
      <c r="X118" s="595">
        <f>'звіт 03.19-03.24'!W118+'[9]побудинковий звіт'!X118+'[8]побудинковий звіт'!X118</f>
        <v>122763.45870320204</v>
      </c>
      <c r="Y118" s="595">
        <f>'звіт 03.19-03.24'!X118+'[9]побудинковий звіт'!Y118+'[8]побудинковий звіт'!Y118</f>
        <v>102101.5627821739</v>
      </c>
      <c r="Z118" s="116">
        <f t="shared" si="60"/>
        <v>-20661.895921028132</v>
      </c>
      <c r="AA118" s="595">
        <f>'звіт 03.19-03.24'!Z118+'[9]побудинковий звіт'!AA118+'[8]побудинковий звіт'!AA118</f>
        <v>10312.552799999998</v>
      </c>
      <c r="AB118" s="595">
        <f>'звіт 03.19-03.24'!AA118+'[9]побудинковий звіт'!AB118+'[8]побудинковий звіт'!AB118</f>
        <v>0</v>
      </c>
      <c r="AC118" s="116">
        <f t="shared" si="61"/>
        <v>-10312.552799999998</v>
      </c>
      <c r="AD118" s="595">
        <f>'звіт 03.19-03.24'!AC118+'[9]побудинковий звіт'!AD118+'[8]побудинковий звіт'!AD118</f>
        <v>286645.54947725817</v>
      </c>
      <c r="AE118" s="595">
        <f>'звіт 03.19-03.24'!AD118+'[9]побудинковий звіт'!AE118+'[8]побудинковий звіт'!AE118</f>
        <v>313669.32242966531</v>
      </c>
      <c r="AF118" s="117">
        <f t="shared" si="62"/>
        <v>27023.772952407133</v>
      </c>
      <c r="AG118" s="91">
        <f t="shared" si="63"/>
        <v>755222.2126333355</v>
      </c>
      <c r="AH118" s="92">
        <f t="shared" si="63"/>
        <v>720730.52302979026</v>
      </c>
      <c r="AI118" s="116">
        <f t="shared" si="64"/>
        <v>-34491.689603545237</v>
      </c>
      <c r="AJ118" s="595">
        <f>'звіт 03.19-03.24'!AI118+'[9]побудинковий звіт'!AJ118+'[8]побудинковий звіт'!AJ118</f>
        <v>532238.56589551899</v>
      </c>
      <c r="AK118" s="595">
        <f>'звіт 03.19-03.24'!AJ118+'[9]побудинковий звіт'!AK118+'[8]побудинковий звіт'!AK118</f>
        <v>518493.08688459627</v>
      </c>
      <c r="AL118" s="116">
        <f t="shared" si="65"/>
        <v>-13745.479010922718</v>
      </c>
      <c r="AM118" s="595">
        <f>'звіт 03.19-03.24'!AL118+'[9]побудинковий звіт'!AM118+'[8]побудинковий звіт'!AM118</f>
        <v>0</v>
      </c>
      <c r="AN118" s="595">
        <f>'звіт 03.19-03.24'!AM118+'[9]побудинковий звіт'!AN118+'[8]побудинковий звіт'!AN118</f>
        <v>0</v>
      </c>
      <c r="AO118" s="116">
        <f t="shared" si="66"/>
        <v>0</v>
      </c>
      <c r="AP118" s="595">
        <f>'звіт 03.19-03.24'!AO118+'[9]побудинковий звіт'!AP118+'[8]побудинковий звіт'!AP118</f>
        <v>47405.987862235801</v>
      </c>
      <c r="AQ118" s="595">
        <f>'звіт 03.19-03.24'!AP118+'[9]побудинковий звіт'!AQ118+'[8]побудинковий звіт'!AQ118</f>
        <v>51339.302028301347</v>
      </c>
      <c r="AR118" s="116">
        <f t="shared" si="67"/>
        <v>3933.3141660655456</v>
      </c>
      <c r="AS118" s="595">
        <f>'звіт 03.19-03.24'!AR118+'[9]побудинковий звіт'!AS118+'[8]побудинковий звіт'!AS118</f>
        <v>1042472.6041960593</v>
      </c>
      <c r="AT118" s="595">
        <f>'звіт 03.19-03.24'!AS118+'[9]побудинковий звіт'!AT118+'[8]побудинковий звіт'!AT118</f>
        <v>1149539.9310036632</v>
      </c>
      <c r="AU118" s="118">
        <f t="shared" si="68"/>
        <v>107067.32680760394</v>
      </c>
      <c r="AV118" s="595">
        <f>'звіт 03.19-03.24'!AU118+'[9]побудинковий звіт'!AV118+'[8]побудинковий звіт'!AV118</f>
        <v>33312.176978390125</v>
      </c>
      <c r="AW118" s="595">
        <f>'звіт 03.19-03.24'!AV118+'[9]побудинковий звіт'!AW118+'[8]побудинковий звіт'!AW118</f>
        <v>19935.934700981499</v>
      </c>
      <c r="AX118" s="94">
        <f t="shared" si="69"/>
        <v>-13376.242277408626</v>
      </c>
      <c r="AY118" s="595">
        <f>'звіт 03.19-03.24'!AX118+'[9]побудинковий звіт'!AY118+'[8]побудинковий звіт'!AY118</f>
        <v>36228.59226965977</v>
      </c>
      <c r="AZ118" s="595">
        <f>'звіт 03.19-03.24'!AY118+'[9]побудинковий звіт'!AZ118+'[8]побудинковий звіт'!AZ118</f>
        <v>29229.164105649772</v>
      </c>
      <c r="BA118" s="117">
        <f t="shared" si="70"/>
        <v>-6999.428164009998</v>
      </c>
      <c r="BB118" s="595">
        <f>'звіт 03.19-03.24'!BA118+'[9]побудинковий звіт'!BB118+'[8]побудинковий звіт'!BB118</f>
        <v>32140.674314950917</v>
      </c>
      <c r="BC118" s="595">
        <f>'звіт 03.19-03.24'!BB118+'[9]побудинковий звіт'!BC118+'[8]побудинковий звіт'!BC118</f>
        <v>2778.5697242196397</v>
      </c>
      <c r="BD118" s="94">
        <f t="shared" si="71"/>
        <v>-29362.104590731276</v>
      </c>
      <c r="BE118" s="595">
        <f>'звіт 03.19-03.24'!BD118+'[9]побудинковий звіт'!BE118+'[8]побудинковий звіт'!BE118</f>
        <v>34160.220677582081</v>
      </c>
      <c r="BF118" s="595">
        <f>'звіт 03.19-03.24'!BE118+'[9]побудинковий звіт'!BF118+'[8]побудинковий звіт'!BF118</f>
        <v>41702.796402026957</v>
      </c>
      <c r="BG118" s="95">
        <f t="shared" si="72"/>
        <v>7542.575724444876</v>
      </c>
      <c r="BH118" s="595">
        <f>'звіт 03.19-03.24'!BG118+'[9]побудинковий звіт'!BH118+'[8]побудинковий звіт'!BH118</f>
        <v>42158.893762244144</v>
      </c>
      <c r="BI118" s="595">
        <f>'звіт 03.19-03.24'!BH118+'[9]побудинковий звіт'!BI118+'[8]побудинковий звіт'!BI118</f>
        <v>1578.98</v>
      </c>
      <c r="BJ118" s="94">
        <f t="shared" si="73"/>
        <v>-40579.913762244141</v>
      </c>
      <c r="BK118" s="595">
        <f>'звіт 03.19-03.24'!BJ118+'[9]побудинковий звіт'!BK118+'[8]побудинковий звіт'!BK118</f>
        <v>38822.081735018393</v>
      </c>
      <c r="BL118" s="595">
        <f>'звіт 03.19-03.24'!BK118+'[9]побудинковий звіт'!BL118+'[8]побудинковий звіт'!BL118</f>
        <v>14065.417776422584</v>
      </c>
      <c r="BM118" s="95">
        <f t="shared" si="74"/>
        <v>-24756.663958595811</v>
      </c>
      <c r="BN118" s="595">
        <f>'звіт 03.19-03.24'!BM118+'[9]побудинковий звіт'!BN118+'[8]побудинковий звіт'!BN118</f>
        <v>6660.0453904727865</v>
      </c>
      <c r="BO118" s="595">
        <f>'звіт 03.19-03.24'!BN118+'[9]побудинковий звіт'!BO118+'[8]побудинковий звіт'!BO118</f>
        <v>12840.309038746444</v>
      </c>
      <c r="BP118" s="94">
        <f t="shared" si="75"/>
        <v>6180.2636482736571</v>
      </c>
      <c r="BQ118" s="91">
        <f t="shared" si="76"/>
        <v>223482.68512831823</v>
      </c>
      <c r="BR118" s="96">
        <f t="shared" si="76"/>
        <v>122131.17174804689</v>
      </c>
      <c r="BS118" s="94">
        <f t="shared" si="77"/>
        <v>-101351.51338027134</v>
      </c>
      <c r="BT118" s="595">
        <f>'звіт 03.19-03.24'!BS118+'[9]побудинковий звіт'!BT118+'[8]побудинковий звіт'!BT118</f>
        <v>976219.19988671842</v>
      </c>
      <c r="BU118" s="595">
        <f>'звіт 03.19-03.24'!BT118+'[9]побудинковий звіт'!BU118+'[8]побудинковий звіт'!BU118</f>
        <v>1095706.1590843392</v>
      </c>
      <c r="BV118" s="116">
        <f t="shared" si="78"/>
        <v>119486.95919762074</v>
      </c>
      <c r="BW118" s="595">
        <f>'звіт 03.19-03.24'!BV118+'[9]побудинковий звіт'!BW118+'[8]побудинковий звіт'!BW118</f>
        <v>615461.37108832481</v>
      </c>
      <c r="BX118" s="595">
        <f>'звіт 03.19-03.24'!BW118+'[9]побудинковий звіт'!BX118+'[8]побудинковий звіт'!BX118</f>
        <v>685272.78872584063</v>
      </c>
      <c r="BY118" s="116">
        <f t="shared" si="79"/>
        <v>69811.417637515813</v>
      </c>
      <c r="BZ118" s="595">
        <f>'звіт 03.19-03.24'!BY118+'[9]побудинковий звіт'!BZ118+'[8]побудинковий звіт'!BZ118</f>
        <v>256147.11430832025</v>
      </c>
      <c r="CA118" s="595">
        <f>'звіт 03.19-03.24'!BZ118+'[9]побудинковий звіт'!CA118+'[8]побудинковий звіт'!CA118</f>
        <v>184953.38216026084</v>
      </c>
      <c r="CB118" s="116">
        <f t="shared" si="80"/>
        <v>-71193.732148059411</v>
      </c>
      <c r="CC118" s="595">
        <f>'звіт 03.19-03.24'!CB118+'[9]побудинковий звіт'!CC118+'[8]побудинковий звіт'!CC118</f>
        <v>12929.216779006005</v>
      </c>
      <c r="CD118" s="595">
        <f>'звіт 03.19-03.24'!CC118+'[9]побудинковий звіт'!CD118+'[8]побудинковий звіт'!CD118</f>
        <v>13114.446628785199</v>
      </c>
      <c r="CE118" s="116">
        <f t="shared" si="81"/>
        <v>185.22984977919441</v>
      </c>
      <c r="CF118" s="595">
        <f>'звіт 03.19-03.24'!CE118+'[9]побудинковий звіт'!CF118+'[8]побудинковий звіт'!CF118</f>
        <v>1584.5150573722212</v>
      </c>
      <c r="CG118" s="595">
        <f>'звіт 03.19-03.24'!CF118+'[9]побудинковий звіт'!CG118+'[8]побудинковий звіт'!CG118</f>
        <v>0</v>
      </c>
      <c r="CH118" s="116">
        <f t="shared" si="82"/>
        <v>-1584.5150573722212</v>
      </c>
      <c r="CI118" s="595">
        <f>'звіт 03.19-03.24'!CH118+'[9]побудинковий звіт'!CI118+'[8]побудинковий звіт'!CI118</f>
        <v>144412.92375875724</v>
      </c>
      <c r="CJ118" s="595">
        <f>'звіт 03.19-03.24'!CI118+'[9]побудинковий звіт'!CJ118+'[8]побудинковий звіт'!CJ118</f>
        <v>129453.13307590474</v>
      </c>
      <c r="CK118" s="116">
        <f t="shared" si="83"/>
        <v>-14959.790682852501</v>
      </c>
      <c r="CL118" s="595">
        <f>'звіт 03.19-03.24'!CK118+'[9]побудинковий звіт'!CL118+'[8]побудинковий звіт'!CL118</f>
        <v>219333.84557266833</v>
      </c>
      <c r="CM118" s="595">
        <f>'звіт 03.19-03.24'!CL118+'[9]побудинковий звіт'!CM118+'[8]побудинковий звіт'!CM118</f>
        <v>194170.09559410057</v>
      </c>
      <c r="CN118" s="116">
        <f t="shared" si="84"/>
        <v>-25163.749978567765</v>
      </c>
      <c r="CO118" s="88">
        <f t="shared" si="85"/>
        <v>363746.76933142554</v>
      </c>
      <c r="CP118" s="96">
        <f t="shared" si="85"/>
        <v>323623.22867000534</v>
      </c>
      <c r="CQ118" s="116">
        <f t="shared" si="86"/>
        <v>-40123.540661420207</v>
      </c>
      <c r="CR118" s="119">
        <f t="shared" si="97"/>
        <v>4826910.2421666337</v>
      </c>
      <c r="CS118" s="96">
        <f t="shared" si="97"/>
        <v>4864904.0199636295</v>
      </c>
      <c r="CT118" s="116">
        <f t="shared" si="87"/>
        <v>37993.777796995826</v>
      </c>
      <c r="CU118" s="91">
        <f t="shared" si="88"/>
        <v>5792292.2905999599</v>
      </c>
      <c r="CV118" s="98">
        <f t="shared" si="88"/>
        <v>5837884.8239563555</v>
      </c>
      <c r="CW118" s="117">
        <f t="shared" si="89"/>
        <v>45592.53335639555</v>
      </c>
      <c r="CX118" s="595">
        <f>'звіт 03.19-03.24'!CW118+'[9]побудинковий звіт'!CX118+'[8]побудинковий звіт'!CX118</f>
        <v>192323.49664619722</v>
      </c>
      <c r="CY118" s="595">
        <f>'звіт 03.19-03.24'!CX118+'[9]побудинковий звіт'!CY118+'[8]побудинковий звіт'!CY118</f>
        <v>144136.24015970295</v>
      </c>
      <c r="CZ118" s="116">
        <f t="shared" si="90"/>
        <v>-48187.256486494269</v>
      </c>
      <c r="DA118" s="99">
        <f>'[8]побудинковий звіт'!DA118</f>
        <v>48187.256486494007</v>
      </c>
      <c r="DB118" s="8">
        <v>1</v>
      </c>
      <c r="DC118" s="365">
        <f>'[8]побудинковий звіт'!DC118</f>
        <v>281637.71000000002</v>
      </c>
      <c r="DD118" s="365">
        <f>'[8]побудинковий звіт'!DD118</f>
        <v>0</v>
      </c>
      <c r="DE118" s="365">
        <f>'[8]побудинковий звіт'!DE118</f>
        <v>180971.94</v>
      </c>
      <c r="DF118" s="365">
        <f>'[8]побудинковий звіт'!DF118</f>
        <v>0</v>
      </c>
      <c r="DG118" s="101">
        <v>-87349.783142400673</v>
      </c>
      <c r="DH118" s="296">
        <v>9</v>
      </c>
      <c r="DI118" s="103">
        <f>'[8]побудинковий звіт'!DK118</f>
        <v>8.3816657407182866</v>
      </c>
      <c r="DJ118" s="103">
        <f>'[8]побудинковий звіт'!DL118</f>
        <v>10.775443955581917</v>
      </c>
      <c r="DK118" s="103">
        <f>'[8]побудинковий звіт'!DM118</f>
        <v>7.1527719895340507</v>
      </c>
      <c r="DL118" s="104">
        <f t="shared" si="102"/>
        <v>100506.94460606552</v>
      </c>
      <c r="DM118" s="104">
        <f t="shared" si="103"/>
        <v>0</v>
      </c>
      <c r="DN118" s="105">
        <f t="shared" si="91"/>
        <v>100506.94460606552</v>
      </c>
      <c r="DO118" s="2"/>
      <c r="DP118" s="104">
        <f>'[10]побудинковий звіт'!DR118</f>
        <v>100584.45</v>
      </c>
      <c r="DQ118" s="104">
        <f>'[10]побудинковий звіт'!DS118</f>
        <v>0</v>
      </c>
      <c r="DR118" s="104">
        <f t="shared" si="92"/>
        <v>100584.45</v>
      </c>
      <c r="DS118" s="106"/>
      <c r="DT118" s="104"/>
      <c r="DU118" s="479">
        <f>'звіт 03.19-03.24'!DV118+'[9]побудинковий звіт'!DW118+'[8]побудинковий звіт'!DW118</f>
        <v>6173.8799999999992</v>
      </c>
      <c r="DV118" s="2">
        <f>'[9]побудинковий звіт'!DX118+'[8]побудинковий звіт'!DX118</f>
        <v>0</v>
      </c>
      <c r="DW118" s="77">
        <f t="shared" si="93"/>
        <v>1519146.347189253</v>
      </c>
      <c r="DX118" s="77">
        <f t="shared" si="94"/>
        <v>1526005.3233020522</v>
      </c>
      <c r="DY118" s="427">
        <f t="shared" si="95"/>
        <v>180971.94</v>
      </c>
      <c r="DZ118" s="161">
        <f>'[10]побудинковий звіт'!DY118</f>
        <v>23782.214611731699</v>
      </c>
      <c r="EB118" s="110">
        <v>64676</v>
      </c>
      <c r="EC118" s="111">
        <f t="shared" si="96"/>
        <v>-22673.783142400673</v>
      </c>
      <c r="EE118" s="112">
        <v>1053.2901068170613</v>
      </c>
      <c r="EG118" s="99">
        <v>-57493.640670138382</v>
      </c>
    </row>
    <row r="119" spans="1:137" ht="19.95" customHeight="1" x14ac:dyDescent="0.3">
      <c r="A119" s="81">
        <v>150000626</v>
      </c>
      <c r="B119" s="82" t="s">
        <v>244</v>
      </c>
      <c r="C119" s="114" t="s">
        <v>245</v>
      </c>
      <c r="D119" s="114" t="s">
        <v>245</v>
      </c>
      <c r="E119" s="84">
        <f t="shared" si="54"/>
        <v>7508.96</v>
      </c>
      <c r="F119" s="597">
        <f>'[8]побудинковий звіт'!F119</f>
        <v>7508.96</v>
      </c>
      <c r="G119" s="104">
        <f>'[8]побудинковий звіт'!G119</f>
        <v>772.75</v>
      </c>
      <c r="H119" s="598">
        <f>'[8]побудинковий звіт'!H119</f>
        <v>0</v>
      </c>
      <c r="I119" s="595">
        <f>'звіт 03.19-03.24'!H119+'[9]побудинковий звіт'!I119+'[8]побудинковий звіт'!I119</f>
        <v>136400.66809193278</v>
      </c>
      <c r="J119" s="595">
        <f>'звіт 03.19-03.24'!I119+'[9]побудинковий звіт'!J119+'[8]побудинковий звіт'!J119</f>
        <v>124378.7479719913</v>
      </c>
      <c r="K119" s="116">
        <f t="shared" si="55"/>
        <v>-12021.920119941482</v>
      </c>
      <c r="L119" s="595">
        <f>'звіт 03.19-03.24'!K119+'[9]побудинковий звіт'!L119+'[8]побудинковий звіт'!L119</f>
        <v>27766.788425085131</v>
      </c>
      <c r="M119" s="595">
        <f>'звіт 03.19-03.24'!L119+'[9]побудинковий звіт'!M119+'[8]побудинковий звіт'!M119</f>
        <v>24787.881313677717</v>
      </c>
      <c r="N119" s="116">
        <f t="shared" si="56"/>
        <v>-2978.907111407414</v>
      </c>
      <c r="O119" s="595">
        <f>'звіт 03.19-03.24'!N119+'[9]побудинковий звіт'!O119+'[8]побудинковий звіт'!O119</f>
        <v>85687.261115614267</v>
      </c>
      <c r="P119" s="595">
        <f>'звіт 03.19-03.24'!O119+'[9]побудинковий звіт'!P119+'[8]побудинковий звіт'!P119</f>
        <v>83089.44152859872</v>
      </c>
      <c r="Q119" s="116">
        <f t="shared" si="57"/>
        <v>-2597.8195870155469</v>
      </c>
      <c r="R119" s="595">
        <f>'звіт 03.19-03.24'!Q119+'[9]побудинковий звіт'!R119+'[8]побудинковий звіт'!R119</f>
        <v>15979.477356191695</v>
      </c>
      <c r="S119" s="595">
        <f>'звіт 03.19-03.24'!R119+'[9]побудинковий звіт'!S119+'[8]побудинковий звіт'!S119</f>
        <v>15485.878399974814</v>
      </c>
      <c r="T119" s="116">
        <f t="shared" si="58"/>
        <v>-493.59895621688156</v>
      </c>
      <c r="U119" s="595">
        <f>'звіт 03.19-03.24'!T119+'[9]побудинковий звіт'!U119+'[8]побудинковий звіт'!U119</f>
        <v>13012.705022807571</v>
      </c>
      <c r="V119" s="595">
        <f>'звіт 03.19-03.24'!U119+'[9]побудинковий звіт'!V119+'[8]побудинковий звіт'!V119</f>
        <v>8346.1901180644891</v>
      </c>
      <c r="W119" s="116">
        <f t="shared" si="59"/>
        <v>-4666.5149047430823</v>
      </c>
      <c r="X119" s="595">
        <f>'звіт 03.19-03.24'!W119+'[9]побудинковий звіт'!X119+'[8]побудинковий звіт'!X119</f>
        <v>101922.19502232959</v>
      </c>
      <c r="Y119" s="595">
        <f>'звіт 03.19-03.24'!X119+'[9]побудинковий звіт'!Y119+'[8]побудинковий звіт'!Y119</f>
        <v>83822.444179475133</v>
      </c>
      <c r="Z119" s="116">
        <f t="shared" si="60"/>
        <v>-18099.750842854453</v>
      </c>
      <c r="AA119" s="595">
        <f>'звіт 03.19-03.24'!Z119+'[9]побудинковий звіт'!AA119+'[8]побудинковий звіт'!AA119</f>
        <v>8109.8819999999996</v>
      </c>
      <c r="AB119" s="595">
        <f>'звіт 03.19-03.24'!AA119+'[9]побудинковий звіт'!AB119+'[8]побудинковий звіт'!AB119</f>
        <v>0</v>
      </c>
      <c r="AC119" s="116">
        <f t="shared" si="61"/>
        <v>-8109.8819999999996</v>
      </c>
      <c r="AD119" s="595">
        <f>'звіт 03.19-03.24'!AC119+'[9]побудинковий звіт'!AD119+'[8]побудинковий звіт'!AD119</f>
        <v>225269.52625801144</v>
      </c>
      <c r="AE119" s="595">
        <f>'звіт 03.19-03.24'!AD119+'[9]побудинковий звіт'!AE119+'[8]побудинковий звіт'!AE119</f>
        <v>246485.76744169611</v>
      </c>
      <c r="AF119" s="117">
        <f t="shared" si="62"/>
        <v>21216.241183684673</v>
      </c>
      <c r="AG119" s="91">
        <f t="shared" si="63"/>
        <v>614148.50329197245</v>
      </c>
      <c r="AH119" s="92">
        <f t="shared" si="63"/>
        <v>586396.35095347825</v>
      </c>
      <c r="AI119" s="116">
        <f t="shared" si="64"/>
        <v>-27752.152338494197</v>
      </c>
      <c r="AJ119" s="595">
        <f>'звіт 03.19-03.24'!AI119+'[9]побудинковий звіт'!AJ119+'[8]побудинковий звіт'!AJ119</f>
        <v>380715.24268873991</v>
      </c>
      <c r="AK119" s="595">
        <f>'звіт 03.19-03.24'!AJ119+'[9]побудинковий звіт'!AK119+'[8]побудинковий звіт'!AK119</f>
        <v>375354.4609248513</v>
      </c>
      <c r="AL119" s="116">
        <f t="shared" si="65"/>
        <v>-5360.7817638886045</v>
      </c>
      <c r="AM119" s="595">
        <f>'звіт 03.19-03.24'!AL119+'[9]побудинковий звіт'!AM119+'[8]побудинковий звіт'!AM119</f>
        <v>41919.202211727272</v>
      </c>
      <c r="AN119" s="595">
        <f>'звіт 03.19-03.24'!AM119+'[9]побудинковий звіт'!AN119+'[8]побудинковий звіт'!AN119</f>
        <v>27205.431748625695</v>
      </c>
      <c r="AO119" s="116">
        <f t="shared" si="66"/>
        <v>-14713.770463101577</v>
      </c>
      <c r="AP119" s="595">
        <f>'звіт 03.19-03.24'!AO119+'[9]побудинковий звіт'!AP119+'[8]побудинковий звіт'!AP119</f>
        <v>44357.444540283861</v>
      </c>
      <c r="AQ119" s="595">
        <f>'звіт 03.19-03.24'!AP119+'[9]побудинковий звіт'!AQ119+'[8]побудинковий звіт'!AQ119</f>
        <v>43139.367579897167</v>
      </c>
      <c r="AR119" s="116">
        <f t="shared" si="67"/>
        <v>-1218.0769603866938</v>
      </c>
      <c r="AS119" s="595">
        <f>'звіт 03.19-03.24'!AR119+'[9]побудинковий звіт'!AS119+'[8]побудинковий звіт'!AS119</f>
        <v>761142.66081021214</v>
      </c>
      <c r="AT119" s="595">
        <f>'звіт 03.19-03.24'!AS119+'[9]побудинковий звіт'!AT119+'[8]побудинковий звіт'!AT119</f>
        <v>726121.51321773301</v>
      </c>
      <c r="AU119" s="118">
        <f t="shared" si="68"/>
        <v>-35021.14759247913</v>
      </c>
      <c r="AV119" s="595">
        <f>'звіт 03.19-03.24'!AU119+'[9]побудинковий звіт'!AV119+'[8]побудинковий звіт'!AV119</f>
        <v>25516.79320903042</v>
      </c>
      <c r="AW119" s="595">
        <f>'звіт 03.19-03.24'!AV119+'[9]побудинковий звіт'!AW119+'[8]побудинковий звіт'!AW119</f>
        <v>14546.420415899363</v>
      </c>
      <c r="AX119" s="94">
        <f t="shared" si="69"/>
        <v>-10970.372793131057</v>
      </c>
      <c r="AY119" s="595">
        <f>'звіт 03.19-03.24'!AX119+'[9]побудинковий звіт'!AY119+'[8]побудинковий звіт'!AY119</f>
        <v>34209.085606860615</v>
      </c>
      <c r="AZ119" s="595">
        <f>'звіт 03.19-03.24'!AY119+'[9]побудинковий звіт'!AZ119+'[8]побудинковий звіт'!AZ119</f>
        <v>66621.627872685523</v>
      </c>
      <c r="BA119" s="117">
        <f t="shared" si="70"/>
        <v>32412.542265824908</v>
      </c>
      <c r="BB119" s="595">
        <f>'звіт 03.19-03.24'!BA119+'[9]побудинковий звіт'!BB119+'[8]побудинковий звіт'!BB119</f>
        <v>21612.937015321557</v>
      </c>
      <c r="BC119" s="595">
        <f>'звіт 03.19-03.24'!BB119+'[9]побудинковий звіт'!BC119+'[8]побудинковий звіт'!BC119</f>
        <v>9369.7633800023086</v>
      </c>
      <c r="BD119" s="94">
        <f t="shared" si="71"/>
        <v>-12243.173635319248</v>
      </c>
      <c r="BE119" s="595">
        <f>'звіт 03.19-03.24'!BD119+'[9]побудинковий звіт'!BE119+'[8]побудинковий звіт'!BE119</f>
        <v>25544.08561532601</v>
      </c>
      <c r="BF119" s="595">
        <f>'звіт 03.19-03.24'!BE119+'[9]побудинковий звіт'!BF119+'[8]побудинковий звіт'!BF119</f>
        <v>35076.808681150971</v>
      </c>
      <c r="BG119" s="95">
        <f t="shared" si="72"/>
        <v>9532.7230658249609</v>
      </c>
      <c r="BH119" s="595">
        <f>'звіт 03.19-03.24'!BG119+'[9]побудинковий звіт'!BH119+'[8]побудинковий звіт'!BH119</f>
        <v>22479.282173659583</v>
      </c>
      <c r="BI119" s="595">
        <f>'звіт 03.19-03.24'!BH119+'[9]побудинковий звіт'!BI119+'[8]побудинковий звіт'!BI119</f>
        <v>89.263273454250665</v>
      </c>
      <c r="BJ119" s="94">
        <f t="shared" si="73"/>
        <v>-22390.018900205334</v>
      </c>
      <c r="BK119" s="595">
        <f>'звіт 03.19-03.24'!BJ119+'[9]побудинковий звіт'!BK119+'[8]побудинковий звіт'!BK119</f>
        <v>33041.916154689447</v>
      </c>
      <c r="BL119" s="595">
        <f>'звіт 03.19-03.24'!BK119+'[9]побудинковий звіт'!BL119+'[8]побудинковий звіт'!BL119</f>
        <v>12083.983785609431</v>
      </c>
      <c r="BM119" s="95">
        <f t="shared" si="74"/>
        <v>-20957.932369080016</v>
      </c>
      <c r="BN119" s="595">
        <f>'звіт 03.19-03.24'!BM119+'[9]побудинковий звіт'!BN119+'[8]побудинковий звіт'!BN119</f>
        <v>4947.8088518665782</v>
      </c>
      <c r="BO119" s="595">
        <f>'звіт 03.19-03.24'!BN119+'[9]побудинковий звіт'!BO119+'[8]побудинковий звіт'!BO119</f>
        <v>5646</v>
      </c>
      <c r="BP119" s="94">
        <f t="shared" si="75"/>
        <v>698.19114813342185</v>
      </c>
      <c r="BQ119" s="91">
        <f t="shared" si="76"/>
        <v>167351.90862675419</v>
      </c>
      <c r="BR119" s="96">
        <f t="shared" si="76"/>
        <v>143433.86740880186</v>
      </c>
      <c r="BS119" s="94">
        <f t="shared" si="77"/>
        <v>-23918.041217952326</v>
      </c>
      <c r="BT119" s="595">
        <f>'звіт 03.19-03.24'!BS119+'[9]побудинковий звіт'!BT119+'[8]побудинковий звіт'!BT119</f>
        <v>729796.92534555693</v>
      </c>
      <c r="BU119" s="595">
        <f>'звіт 03.19-03.24'!BT119+'[9]побудинковий звіт'!BU119+'[8]побудинковий звіт'!BU119</f>
        <v>696240.44419130764</v>
      </c>
      <c r="BV119" s="116">
        <f t="shared" si="78"/>
        <v>-33556.481154249283</v>
      </c>
      <c r="BW119" s="595">
        <f>'звіт 03.19-03.24'!BV119+'[9]побудинковий звіт'!BW119+'[8]побудинковий звіт'!BW119</f>
        <v>466275.06829515786</v>
      </c>
      <c r="BX119" s="595">
        <f>'звіт 03.19-03.24'!BW119+'[9]побудинковий звіт'!BX119+'[8]побудинковий звіт'!BX119</f>
        <v>432831.82170971495</v>
      </c>
      <c r="BY119" s="116">
        <f t="shared" si="79"/>
        <v>-33443.246585442917</v>
      </c>
      <c r="BZ119" s="595">
        <f>'звіт 03.19-03.24'!BY119+'[9]побудинковий звіт'!BZ119+'[8]побудинковий звіт'!BZ119</f>
        <v>103761.85235708808</v>
      </c>
      <c r="CA119" s="595">
        <f>'звіт 03.19-03.24'!BZ119+'[9]побудинковий звіт'!CA119+'[8]побудинковий звіт'!CA119</f>
        <v>96272.103310463281</v>
      </c>
      <c r="CB119" s="116">
        <f t="shared" si="80"/>
        <v>-7489.7490466247982</v>
      </c>
      <c r="CC119" s="595">
        <f>'звіт 03.19-03.24'!CB119+'[9]побудинковий звіт'!CC119+'[8]побудинковий звіт'!CC119</f>
        <v>13296.046493294618</v>
      </c>
      <c r="CD119" s="595">
        <f>'звіт 03.19-03.24'!CC119+'[9]побудинковий звіт'!CD119+'[8]побудинковий звіт'!CD119</f>
        <v>13473.200487931297</v>
      </c>
      <c r="CE119" s="116">
        <f t="shared" si="81"/>
        <v>177.15399463667927</v>
      </c>
      <c r="CF119" s="595">
        <f>'звіт 03.19-03.24'!CE119+'[9]побудинковий звіт'!CF119+'[8]побудинковий звіт'!CF119</f>
        <v>1627.8604540784522</v>
      </c>
      <c r="CG119" s="595">
        <f>'звіт 03.19-03.24'!CF119+'[9]побудинковий звіт'!CG119+'[8]побудинковий звіт'!CG119</f>
        <v>0</v>
      </c>
      <c r="CH119" s="116">
        <f t="shared" si="82"/>
        <v>-1627.8604540784522</v>
      </c>
      <c r="CI119" s="595">
        <f>'звіт 03.19-03.24'!CH119+'[9]побудинковий звіт'!CI119+'[8]побудинковий звіт'!CI119</f>
        <v>87423.763624952393</v>
      </c>
      <c r="CJ119" s="595">
        <f>'звіт 03.19-03.24'!CI119+'[9]побудинковий звіт'!CJ119+'[8]побудинковий звіт'!CJ119</f>
        <v>59903.553584312249</v>
      </c>
      <c r="CK119" s="116">
        <f t="shared" si="83"/>
        <v>-27520.210040640144</v>
      </c>
      <c r="CL119" s="595">
        <f>'звіт 03.19-03.24'!CK119+'[9]побудинковий звіт'!CL119+'[8]побудинковий звіт'!CL119</f>
        <v>124898.93975648344</v>
      </c>
      <c r="CM119" s="595">
        <f>'звіт 03.19-03.24'!CL119+'[9]побудинковий звіт'!CM119+'[8]побудинковий звіт'!CM119</f>
        <v>135034.22518234153</v>
      </c>
      <c r="CN119" s="116">
        <f t="shared" si="84"/>
        <v>10135.285425858092</v>
      </c>
      <c r="CO119" s="88">
        <f t="shared" si="85"/>
        <v>212322.70338143583</v>
      </c>
      <c r="CP119" s="96">
        <f t="shared" si="85"/>
        <v>194937.77876665379</v>
      </c>
      <c r="CQ119" s="116">
        <f t="shared" si="86"/>
        <v>-17384.924614782038</v>
      </c>
      <c r="CR119" s="119">
        <f t="shared" si="97"/>
        <v>3536715.4184963014</v>
      </c>
      <c r="CS119" s="96">
        <f t="shared" si="97"/>
        <v>3335406.3402994587</v>
      </c>
      <c r="CT119" s="116">
        <f t="shared" si="87"/>
        <v>-201309.07819684269</v>
      </c>
      <c r="CU119" s="91">
        <f t="shared" si="88"/>
        <v>4244058.5021955613</v>
      </c>
      <c r="CV119" s="98">
        <f t="shared" si="88"/>
        <v>4002487.6083593504</v>
      </c>
      <c r="CW119" s="117">
        <f t="shared" si="89"/>
        <v>-241570.89383621095</v>
      </c>
      <c r="CX119" s="595">
        <f>'звіт 03.19-03.24'!CW119+'[9]побудинковий звіт'!CX119+'[8]побудинковий звіт'!CX119</f>
        <v>141470.02497895548</v>
      </c>
      <c r="CY119" s="595">
        <f>'звіт 03.19-03.24'!CX119+'[9]побудинковий звіт'!CY119+'[8]побудинковий звіт'!CY119</f>
        <v>383040.91881516785</v>
      </c>
      <c r="CZ119" s="116">
        <f t="shared" si="90"/>
        <v>241570.89383621237</v>
      </c>
      <c r="DA119" s="99">
        <f>'[8]побудинковий звіт'!DA119</f>
        <v>-241570.89383621217</v>
      </c>
      <c r="DB119" s="8">
        <v>1</v>
      </c>
      <c r="DC119" s="365">
        <f>'[8]побудинковий звіт'!DC119</f>
        <v>141347.10999999999</v>
      </c>
      <c r="DD119" s="365">
        <f>'[8]побудинковий звіт'!DD119</f>
        <v>0</v>
      </c>
      <c r="DE119" s="365">
        <f>'[8]побудинковий звіт'!DE119</f>
        <v>67535.249999999985</v>
      </c>
      <c r="DF119" s="365">
        <f>'[8]побудинковий звіт'!DF119</f>
        <v>0</v>
      </c>
      <c r="DG119" s="101">
        <v>-29692.426604774315</v>
      </c>
      <c r="DH119" s="296">
        <v>9</v>
      </c>
      <c r="DI119" s="103">
        <f>'[8]побудинковий звіт'!DK119</f>
        <v>8.0859198857921726</v>
      </c>
      <c r="DJ119" s="103">
        <f>'[8]побудинковий звіт'!DL119</f>
        <v>10.027945967922564</v>
      </c>
      <c r="DK119" s="103">
        <f>'[8]побудинковий звіт'!DM119</f>
        <v>6.992975246467461</v>
      </c>
      <c r="DL119" s="104">
        <f t="shared" si="102"/>
        <v>73798.744500325556</v>
      </c>
      <c r="DM119" s="104">
        <f t="shared" si="103"/>
        <v>0</v>
      </c>
      <c r="DN119" s="105">
        <f t="shared" si="91"/>
        <v>73798.744500325556</v>
      </c>
      <c r="DO119" s="2"/>
      <c r="DP119" s="104">
        <f>'[10]побудинковий звіт'!DR119</f>
        <v>73810.240000000005</v>
      </c>
      <c r="DQ119" s="104">
        <f>'[10]побудинковий звіт'!DS119</f>
        <v>0</v>
      </c>
      <c r="DR119" s="104">
        <f t="shared" si="92"/>
        <v>73810.240000000005</v>
      </c>
      <c r="DS119" s="106"/>
      <c r="DT119" s="104"/>
      <c r="DU119" s="479">
        <f>'звіт 03.19-03.24'!DV119+'[9]побудинковий звіт'!DW119+'[8]побудинковий звіт'!DW119</f>
        <v>5770.56</v>
      </c>
      <c r="DV119" s="2">
        <f>'[9]побудинковий звіт'!DX119+'[8]побудинковий звіт'!DX119</f>
        <v>0</v>
      </c>
      <c r="DW119" s="77">
        <f t="shared" si="93"/>
        <v>1114193.4833243596</v>
      </c>
      <c r="DX119" s="77">
        <f t="shared" si="94"/>
        <v>1043466.4567518417</v>
      </c>
      <c r="DY119" s="427">
        <f t="shared" si="95"/>
        <v>67535.249999999985</v>
      </c>
      <c r="DZ119" s="161">
        <f>'[10]побудинковий звіт'!DY119</f>
        <v>19216.151392354132</v>
      </c>
      <c r="EB119" s="110">
        <v>94416</v>
      </c>
      <c r="EC119" s="111">
        <f t="shared" si="96"/>
        <v>64723.573395225685</v>
      </c>
      <c r="EE119" s="112">
        <v>-45404.089658116383</v>
      </c>
      <c r="EG119" s="99">
        <v>-118902.49533643985</v>
      </c>
    </row>
    <row r="120" spans="1:137" ht="19.95" customHeight="1" x14ac:dyDescent="0.3">
      <c r="A120" s="81">
        <v>150000603</v>
      </c>
      <c r="B120" s="82" t="s">
        <v>246</v>
      </c>
      <c r="C120" s="114" t="s">
        <v>247</v>
      </c>
      <c r="D120" s="114" t="s">
        <v>247</v>
      </c>
      <c r="E120" s="84">
        <f t="shared" si="54"/>
        <v>507.5</v>
      </c>
      <c r="F120" s="597">
        <f>'[8]побудинковий звіт'!F120</f>
        <v>311.60000000000002</v>
      </c>
      <c r="G120" s="104">
        <f>'[8]побудинковий звіт'!G120</f>
        <v>0</v>
      </c>
      <c r="H120" s="598">
        <f>'[8]побудинковий звіт'!H120</f>
        <v>195.9</v>
      </c>
      <c r="I120" s="595">
        <f>'звіт 03.19-03.24'!H120+'[9]побудинковий звіт'!I120+'[8]побудинковий звіт'!I120</f>
        <v>13455.475676179463</v>
      </c>
      <c r="J120" s="595">
        <f>'звіт 03.19-03.24'!I120+'[9]побудинковий звіт'!J120+'[8]побудинковий звіт'!J120</f>
        <v>13326.206314649637</v>
      </c>
      <c r="K120" s="116">
        <f t="shared" si="55"/>
        <v>-129.26936152982671</v>
      </c>
      <c r="L120" s="595">
        <f>'звіт 03.19-03.24'!K120+'[9]побудинковий звіт'!L120+'[8]побудинковий звіт'!L120</f>
        <v>2553.679491595879</v>
      </c>
      <c r="M120" s="595">
        <f>'звіт 03.19-03.24'!L120+'[9]побудинковий звіт'!M120+'[8]побудинковий звіт'!M120</f>
        <v>2481.2872098582679</v>
      </c>
      <c r="N120" s="116">
        <f t="shared" si="56"/>
        <v>-72.392281737611029</v>
      </c>
      <c r="O120" s="595">
        <f>'звіт 03.19-03.24'!N120+'[9]побудинковий звіт'!O120+'[8]побудинковий звіт'!O120</f>
        <v>4872.5697996370027</v>
      </c>
      <c r="P120" s="595">
        <f>'звіт 03.19-03.24'!O120+'[9]побудинковий звіт'!P120+'[8]побудинковий звіт'!P120</f>
        <v>4720.0487994178866</v>
      </c>
      <c r="Q120" s="116">
        <f t="shared" si="57"/>
        <v>-152.5210002191161</v>
      </c>
      <c r="R120" s="595">
        <f>'звіт 03.19-03.24'!Q120+'[9]побудинковий звіт'!R120+'[8]побудинковий звіт'!R120</f>
        <v>0</v>
      </c>
      <c r="S120" s="595">
        <f>'звіт 03.19-03.24'!R120+'[9]побудинковий звіт'!S120+'[8]побудинковий звіт'!S120</f>
        <v>0</v>
      </c>
      <c r="T120" s="116">
        <f t="shared" si="58"/>
        <v>0</v>
      </c>
      <c r="U120" s="595">
        <f>'звіт 03.19-03.24'!T120+'[9]побудинковий звіт'!U120+'[8]побудинковий звіт'!U120</f>
        <v>0</v>
      </c>
      <c r="V120" s="595">
        <f>'звіт 03.19-03.24'!U120+'[9]побудинковий звіт'!V120+'[8]побудинковий звіт'!V120</f>
        <v>0</v>
      </c>
      <c r="W120" s="116">
        <f t="shared" si="59"/>
        <v>0</v>
      </c>
      <c r="X120" s="595">
        <f>'звіт 03.19-03.24'!W120+'[9]побудинковий звіт'!X120+'[8]побудинковий звіт'!X120</f>
        <v>5922.551733967216</v>
      </c>
      <c r="Y120" s="595">
        <f>'звіт 03.19-03.24'!X120+'[9]побудинковий звіт'!Y120+'[8]побудинковий звіт'!Y120</f>
        <v>6995.1448812559056</v>
      </c>
      <c r="Z120" s="116">
        <f t="shared" si="60"/>
        <v>1072.5931472886896</v>
      </c>
      <c r="AA120" s="595">
        <f>'звіт 03.19-03.24'!Z120+'[9]побудинковий звіт'!AA120+'[8]побудинковий звіт'!AA120</f>
        <v>547.45200000000023</v>
      </c>
      <c r="AB120" s="595">
        <f>'звіт 03.19-03.24'!AA120+'[9]побудинковий звіт'!AB120+'[8]побудинковий звіт'!AB120</f>
        <v>0</v>
      </c>
      <c r="AC120" s="116">
        <f t="shared" si="61"/>
        <v>-547.45200000000023</v>
      </c>
      <c r="AD120" s="595">
        <f>'звіт 03.19-03.24'!AC120+'[9]побудинковий звіт'!AD120+'[8]побудинковий звіт'!AD120</f>
        <v>15757.353484880721</v>
      </c>
      <c r="AE120" s="595">
        <f>'звіт 03.19-03.24'!AD120+'[9]побудинковий звіт'!AE120+'[8]побудинковий звіт'!AE120</f>
        <v>16649.778901326445</v>
      </c>
      <c r="AF120" s="117">
        <f t="shared" si="62"/>
        <v>892.42541644572339</v>
      </c>
      <c r="AG120" s="91">
        <f t="shared" si="63"/>
        <v>43109.082186260282</v>
      </c>
      <c r="AH120" s="92">
        <f t="shared" si="63"/>
        <v>44172.466106508145</v>
      </c>
      <c r="AI120" s="116">
        <f t="shared" si="64"/>
        <v>1063.383920247863</v>
      </c>
      <c r="AJ120" s="595">
        <f>'звіт 03.19-03.24'!AI120+'[9]побудинковий звіт'!AJ120+'[8]побудинковий звіт'!AJ120</f>
        <v>0</v>
      </c>
      <c r="AK120" s="595">
        <f>'звіт 03.19-03.24'!AJ120+'[9]побудинковий звіт'!AK120+'[8]побудинковий звіт'!AK120</f>
        <v>0</v>
      </c>
      <c r="AL120" s="116">
        <f t="shared" si="65"/>
        <v>0</v>
      </c>
      <c r="AM120" s="595">
        <f>'звіт 03.19-03.24'!AL120+'[9]побудинковий звіт'!AM120+'[8]побудинковий звіт'!AM120</f>
        <v>0</v>
      </c>
      <c r="AN120" s="595">
        <f>'звіт 03.19-03.24'!AM120+'[9]побудинковий звіт'!AN120+'[8]побудинковий звіт'!AN120</f>
        <v>0</v>
      </c>
      <c r="AO120" s="116">
        <f t="shared" si="66"/>
        <v>0</v>
      </c>
      <c r="AP120" s="595">
        <f>'звіт 03.19-03.24'!AO120+'[9]побудинковий звіт'!AP120+'[8]побудинковий звіт'!AP120</f>
        <v>4465.7500844884726</v>
      </c>
      <c r="AQ120" s="595">
        <f>'звіт 03.19-03.24'!AP120+'[9]побудинковий звіт'!AQ120+'[8]побудинковий звіт'!AQ120</f>
        <v>3371.891679411151</v>
      </c>
      <c r="AR120" s="116">
        <f t="shared" si="67"/>
        <v>-1093.8584050773215</v>
      </c>
      <c r="AS120" s="595">
        <f>'звіт 03.19-03.24'!AR120+'[9]побудинковий звіт'!AS120+'[8]побудинковий звіт'!AS120</f>
        <v>48240.385803935162</v>
      </c>
      <c r="AT120" s="595">
        <f>'звіт 03.19-03.24'!AS120+'[9]побудинковий звіт'!AT120+'[8]побудинковий звіт'!AT120</f>
        <v>46960</v>
      </c>
      <c r="AU120" s="118">
        <f t="shared" si="68"/>
        <v>-1280.3858039351617</v>
      </c>
      <c r="AV120" s="595">
        <f>'звіт 03.19-03.24'!AU120+'[9]побудинковий звіт'!AV120+'[8]побудинковий звіт'!AV120</f>
        <v>4273.139360658939</v>
      </c>
      <c r="AW120" s="595">
        <f>'звіт 03.19-03.24'!AV120+'[9]побудинковий звіт'!AW120+'[8]побудинковий звіт'!AW120</f>
        <v>0</v>
      </c>
      <c r="AX120" s="94">
        <f t="shared" si="69"/>
        <v>-4273.139360658939</v>
      </c>
      <c r="AY120" s="595">
        <f>'звіт 03.19-03.24'!AX120+'[9]побудинковий звіт'!AY120+'[8]побудинковий звіт'!AY120</f>
        <v>4197.186552353669</v>
      </c>
      <c r="AZ120" s="595">
        <f>'звіт 03.19-03.24'!AY120+'[9]побудинковий звіт'!AZ120+'[8]побудинковий звіт'!AZ120</f>
        <v>0</v>
      </c>
      <c r="BA120" s="117">
        <f t="shared" si="70"/>
        <v>-4197.186552353669</v>
      </c>
      <c r="BB120" s="595">
        <f>'звіт 03.19-03.24'!BA120+'[9]побудинковий звіт'!BB120+'[8]побудинковий звіт'!BB120</f>
        <v>1668.1748947657825</v>
      </c>
      <c r="BC120" s="595">
        <f>'звіт 03.19-03.24'!BB120+'[9]побудинковий звіт'!BC120+'[8]побудинковий звіт'!BC120</f>
        <v>1370.1486166811239</v>
      </c>
      <c r="BD120" s="94">
        <f t="shared" si="71"/>
        <v>-298.02627808465854</v>
      </c>
      <c r="BE120" s="595">
        <f>'звіт 03.19-03.24'!BD120+'[9]побудинковий звіт'!BE120+'[8]побудинковий звіт'!BE120</f>
        <v>0</v>
      </c>
      <c r="BF120" s="595">
        <f>'звіт 03.19-03.24'!BE120+'[9]побудинковий звіт'!BF120+'[8]побудинковий звіт'!BF120</f>
        <v>0</v>
      </c>
      <c r="BG120" s="95">
        <f t="shared" si="72"/>
        <v>0</v>
      </c>
      <c r="BH120" s="595">
        <f>'звіт 03.19-03.24'!BG120+'[9]побудинковий звіт'!BH120+'[8]побудинковий звіт'!BH120</f>
        <v>0</v>
      </c>
      <c r="BI120" s="595">
        <f>'звіт 03.19-03.24'!BH120+'[9]побудинковий звіт'!BI120+'[8]побудинковий звіт'!BI120</f>
        <v>0</v>
      </c>
      <c r="BJ120" s="94">
        <f t="shared" si="73"/>
        <v>0</v>
      </c>
      <c r="BK120" s="595">
        <f>'звіт 03.19-03.24'!BJ120+'[9]побудинковий звіт'!BK120+'[8]побудинковий звіт'!BK120</f>
        <v>990.74958434959649</v>
      </c>
      <c r="BL120" s="595">
        <f>'звіт 03.19-03.24'!BK120+'[9]побудинковий звіт'!BL120+'[8]побудинковий звіт'!BL120</f>
        <v>0</v>
      </c>
      <c r="BM120" s="95">
        <f t="shared" si="74"/>
        <v>-990.74958434959649</v>
      </c>
      <c r="BN120" s="595">
        <f>'звіт 03.19-03.24'!BM120+'[9]побудинковий звіт'!BN120+'[8]побудинковий звіт'!BN120</f>
        <v>461.60597666626461</v>
      </c>
      <c r="BO120" s="595">
        <f>'звіт 03.19-03.24'!BN120+'[9]побудинковий звіт'!BO120+'[8]побудинковий звіт'!BO120</f>
        <v>0</v>
      </c>
      <c r="BP120" s="94">
        <f t="shared" si="75"/>
        <v>-461.60597666626461</v>
      </c>
      <c r="BQ120" s="91">
        <f t="shared" si="76"/>
        <v>11590.85636879425</v>
      </c>
      <c r="BR120" s="96">
        <f t="shared" si="76"/>
        <v>1370.1486166811239</v>
      </c>
      <c r="BS120" s="94">
        <f t="shared" si="77"/>
        <v>-10220.707752113125</v>
      </c>
      <c r="BT120" s="595">
        <f>'звіт 03.19-03.24'!BS120+'[9]побудинковий звіт'!BT120+'[8]побудинковий звіт'!BT120</f>
        <v>56160.407787380733</v>
      </c>
      <c r="BU120" s="595">
        <f>'звіт 03.19-03.24'!BT120+'[9]побудинковий звіт'!BU120+'[8]побудинковий звіт'!BU120</f>
        <v>61034.536442279015</v>
      </c>
      <c r="BV120" s="116">
        <f t="shared" si="78"/>
        <v>4874.1286548982825</v>
      </c>
      <c r="BW120" s="595">
        <f>'звіт 03.19-03.24'!BV120+'[9]побудинковий звіт'!BW120+'[8]побудинковий звіт'!BW120</f>
        <v>23439.771470821295</v>
      </c>
      <c r="BX120" s="595">
        <f>'звіт 03.19-03.24'!BW120+'[9]побудинковий звіт'!BX120+'[8]побудинковий звіт'!BX120</f>
        <v>27546.997844666701</v>
      </c>
      <c r="BY120" s="116">
        <f t="shared" si="79"/>
        <v>4107.2263738454058</v>
      </c>
      <c r="BZ120" s="595">
        <f>'звіт 03.19-03.24'!BY120+'[9]побудинковий звіт'!BZ120+'[8]побудинковий звіт'!BZ120</f>
        <v>10252.103810217148</v>
      </c>
      <c r="CA120" s="595">
        <f>'звіт 03.19-03.24'!BZ120+'[9]побудинковий звіт'!CA120+'[8]побудинковий звіт'!CA120</f>
        <v>13796.721772755522</v>
      </c>
      <c r="CB120" s="116">
        <f t="shared" si="80"/>
        <v>3544.6179625383738</v>
      </c>
      <c r="CC120" s="595">
        <f>'звіт 03.19-03.24'!CB120+'[9]побудинковий звіт'!CC120+'[8]побудинковий звіт'!CC120</f>
        <v>0</v>
      </c>
      <c r="CD120" s="595">
        <f>'звіт 03.19-03.24'!CC120+'[9]побудинковий звіт'!CD120+'[8]побудинковий звіт'!CD120</f>
        <v>0</v>
      </c>
      <c r="CE120" s="116">
        <f t="shared" si="81"/>
        <v>0</v>
      </c>
      <c r="CF120" s="595">
        <f>'звіт 03.19-03.24'!CE120+'[9]побудинковий звіт'!CF120+'[8]побудинковий звіт'!CF120</f>
        <v>0</v>
      </c>
      <c r="CG120" s="595">
        <f>'звіт 03.19-03.24'!CF120+'[9]побудинковий звіт'!CG120+'[8]побудинковий звіт'!CG120</f>
        <v>0</v>
      </c>
      <c r="CH120" s="116">
        <f t="shared" si="82"/>
        <v>0</v>
      </c>
      <c r="CI120" s="595">
        <f>'звіт 03.19-03.24'!CH120+'[9]побудинковий звіт'!CI120+'[8]побудинковий звіт'!CI120</f>
        <v>4465.0275835882949</v>
      </c>
      <c r="CJ120" s="595">
        <f>'звіт 03.19-03.24'!CI120+'[9]побудинковий звіт'!CJ120+'[8]побудинковий звіт'!CJ120</f>
        <v>2777.8112534827483</v>
      </c>
      <c r="CK120" s="116">
        <f t="shared" si="83"/>
        <v>-1687.2163301055466</v>
      </c>
      <c r="CL120" s="595">
        <f>'звіт 03.19-03.24'!CK120+'[9]побудинковий звіт'!CL120+'[8]побудинковий звіт'!CL120</f>
        <v>0</v>
      </c>
      <c r="CM120" s="595">
        <f>'звіт 03.19-03.24'!CL120+'[9]побудинковий звіт'!CM120+'[8]побудинковий звіт'!CM120</f>
        <v>0</v>
      </c>
      <c r="CN120" s="116">
        <f t="shared" si="84"/>
        <v>0</v>
      </c>
      <c r="CO120" s="88">
        <f t="shared" si="85"/>
        <v>4465.0275835882949</v>
      </c>
      <c r="CP120" s="96">
        <f t="shared" si="85"/>
        <v>2777.8112534827483</v>
      </c>
      <c r="CQ120" s="116">
        <f t="shared" si="86"/>
        <v>-1687.2163301055466</v>
      </c>
      <c r="CR120" s="119">
        <f t="shared" si="97"/>
        <v>201723.38509548563</v>
      </c>
      <c r="CS120" s="96">
        <f t="shared" si="97"/>
        <v>201030.57371578441</v>
      </c>
      <c r="CT120" s="116">
        <f t="shared" si="87"/>
        <v>-692.81137970121927</v>
      </c>
      <c r="CU120" s="91">
        <f t="shared" si="88"/>
        <v>242068.06211458275</v>
      </c>
      <c r="CV120" s="98">
        <f t="shared" si="88"/>
        <v>241236.68845894129</v>
      </c>
      <c r="CW120" s="117">
        <f t="shared" si="89"/>
        <v>-831.37365564145148</v>
      </c>
      <c r="CX120" s="595">
        <f>'звіт 03.19-03.24'!CW120+'[9]побудинковий звіт'!CX120+'[8]побудинковий звіт'!CX120</f>
        <v>9293.7268863270383</v>
      </c>
      <c r="CY120" s="595">
        <f>'звіт 03.19-03.24'!CX120+'[9]побудинковий звіт'!CY120+'[8]побудинковий звіт'!CY120</f>
        <v>10125.100541968541</v>
      </c>
      <c r="CZ120" s="116">
        <f t="shared" si="90"/>
        <v>831.37365564150241</v>
      </c>
      <c r="DA120" s="99">
        <f>'[8]побудинковий звіт'!DA120</f>
        <v>-831.37365564146239</v>
      </c>
      <c r="DB120" s="8">
        <v>2</v>
      </c>
      <c r="DC120" s="365">
        <f>'[8]побудинковий звіт'!DC120</f>
        <v>44725.81</v>
      </c>
      <c r="DD120" s="365">
        <f>'[8]побудинковий звіт'!DD120</f>
        <v>-1466.5</v>
      </c>
      <c r="DE120" s="365">
        <f>'[8]побудинковий звіт'!DE120</f>
        <v>41960.36</v>
      </c>
      <c r="DF120" s="365">
        <f>'[8]побудинковий звіт'!DF120</f>
        <v>-2865.83</v>
      </c>
      <c r="DG120" s="101">
        <v>9296.0066260351159</v>
      </c>
      <c r="DH120" s="296">
        <v>2</v>
      </c>
      <c r="DI120" s="103">
        <f>'[8]побудинковий звіт'!DK120</f>
        <v>8.8749795273703125</v>
      </c>
      <c r="DJ120" s="103">
        <f>'[8]побудинковий звіт'!DL120</f>
        <v>0</v>
      </c>
      <c r="DK120" s="103">
        <f>'[8]побудинковий звіт'!DM120</f>
        <v>7.1430796635193028</v>
      </c>
      <c r="DL120" s="104">
        <f t="shared" ref="DL120:DL135" si="104">F120*DI120</f>
        <v>2765.4436207285894</v>
      </c>
      <c r="DM120" s="104">
        <f t="shared" ref="DM120:DM128" si="105">H120*DK120</f>
        <v>1399.3293060834314</v>
      </c>
      <c r="DN120" s="105">
        <f t="shared" si="91"/>
        <v>4164.7729268120211</v>
      </c>
      <c r="DO120" s="2"/>
      <c r="DP120" s="104">
        <f>'[10]побудинковий звіт'!DR120</f>
        <v>2765.45</v>
      </c>
      <c r="DQ120" s="104">
        <f>'[10]побудинковий звіт'!DS120</f>
        <v>1399.33</v>
      </c>
      <c r="DR120" s="104">
        <f t="shared" si="92"/>
        <v>4164.78</v>
      </c>
      <c r="DS120" s="106"/>
      <c r="DT120" s="104"/>
      <c r="DU120" s="479">
        <f>'звіт 03.19-03.24'!DV120+'[9]побудинковий звіт'!DW120+'[8]побудинковий звіт'!DW120</f>
        <v>4140.4799999999996</v>
      </c>
      <c r="DV120" s="2">
        <f>'[9]побудинковий звіт'!DX120+'[8]побудинковий звіт'!DX120</f>
        <v>0</v>
      </c>
      <c r="DW120" s="77">
        <f t="shared" si="93"/>
        <v>71797.490607275293</v>
      </c>
      <c r="DX120" s="77">
        <f t="shared" si="94"/>
        <v>57996.178340017344</v>
      </c>
      <c r="DY120" s="427">
        <f t="shared" si="95"/>
        <v>39094.53</v>
      </c>
      <c r="DZ120" s="161">
        <f>'[10]побудинковий звіт'!DY120</f>
        <v>1274.3129280722815</v>
      </c>
      <c r="EB120" s="110">
        <v>-12791</v>
      </c>
      <c r="EC120" s="111">
        <f t="shared" si="96"/>
        <v>-3494.9933739648841</v>
      </c>
      <c r="EE120" s="112">
        <v>4449.4203253172427</v>
      </c>
      <c r="EG120" s="99">
        <v>23153.814562081545</v>
      </c>
    </row>
    <row r="121" spans="1:137" ht="19.95" customHeight="1" x14ac:dyDescent="0.3">
      <c r="A121" s="81">
        <v>150001562</v>
      </c>
      <c r="B121" s="82" t="s">
        <v>248</v>
      </c>
      <c r="C121" s="114" t="s">
        <v>249</v>
      </c>
      <c r="D121" s="114" t="s">
        <v>249</v>
      </c>
      <c r="E121" s="84">
        <f t="shared" si="54"/>
        <v>2425.9</v>
      </c>
      <c r="F121" s="597">
        <f>'[8]побудинковий звіт'!F121</f>
        <v>2425.9</v>
      </c>
      <c r="G121" s="104">
        <f>'[8]побудинковий звіт'!G121</f>
        <v>0</v>
      </c>
      <c r="H121" s="598">
        <f>'[8]побудинковий звіт'!H121</f>
        <v>0</v>
      </c>
      <c r="I121" s="595">
        <f>'звіт 03.19-03.24'!H121+'[9]побудинковий звіт'!I121+'[8]побудинковий звіт'!I121</f>
        <v>60668.675424134177</v>
      </c>
      <c r="J121" s="595">
        <f>'звіт 03.19-03.24'!I121+'[9]побудинковий звіт'!J121+'[8]побудинковий звіт'!J121</f>
        <v>60404.61354967743</v>
      </c>
      <c r="K121" s="116">
        <f t="shared" si="55"/>
        <v>-264.06187445674732</v>
      </c>
      <c r="L121" s="595">
        <f>'звіт 03.19-03.24'!K121+'[9]побудинковий звіт'!L121+'[8]побудинковий звіт'!L121</f>
        <v>6688.3506986533421</v>
      </c>
      <c r="M121" s="595">
        <f>'звіт 03.19-03.24'!L121+'[9]побудинковий звіт'!M121+'[8]побудинковий звіт'!M121</f>
        <v>6521.1691785525418</v>
      </c>
      <c r="N121" s="116">
        <f t="shared" si="56"/>
        <v>-167.1815201008003</v>
      </c>
      <c r="O121" s="595">
        <f>'звіт 03.19-03.24'!N121+'[9]побудинковий звіт'!O121+'[8]побудинковий звіт'!O121</f>
        <v>0</v>
      </c>
      <c r="P121" s="595">
        <f>'звіт 03.19-03.24'!O121+'[9]побудинковий звіт'!P121+'[8]побудинковий звіт'!P121</f>
        <v>0</v>
      </c>
      <c r="Q121" s="116">
        <f t="shared" si="57"/>
        <v>0</v>
      </c>
      <c r="R121" s="595">
        <f>'звіт 03.19-03.24'!Q121+'[9]побудинковий звіт'!R121+'[8]побудинковий звіт'!R121</f>
        <v>0</v>
      </c>
      <c r="S121" s="595">
        <f>'звіт 03.19-03.24'!R121+'[9]побудинковий звіт'!S121+'[8]побудинковий звіт'!S121</f>
        <v>0</v>
      </c>
      <c r="T121" s="116">
        <f t="shared" si="58"/>
        <v>0</v>
      </c>
      <c r="U121" s="595">
        <f>'звіт 03.19-03.24'!T121+'[9]побудинковий звіт'!U121+'[8]побудинковий звіт'!U121</f>
        <v>0</v>
      </c>
      <c r="V121" s="595">
        <f>'звіт 03.19-03.24'!U121+'[9]побудинковий звіт'!V121+'[8]побудинковий звіт'!V121</f>
        <v>0</v>
      </c>
      <c r="W121" s="116">
        <f t="shared" si="59"/>
        <v>0</v>
      </c>
      <c r="X121" s="595">
        <f>'звіт 03.19-03.24'!W121+'[9]побудинковий звіт'!X121+'[8]побудинковий звіт'!X121</f>
        <v>15690.281781385118</v>
      </c>
      <c r="Y121" s="595">
        <f>'звіт 03.19-03.24'!X121+'[9]побудинковий звіт'!Y121+'[8]побудинковий звіт'!Y121</f>
        <v>16350.919680144061</v>
      </c>
      <c r="Z121" s="116">
        <f t="shared" si="60"/>
        <v>660.63789875894327</v>
      </c>
      <c r="AA121" s="595">
        <f>'звіт 03.19-03.24'!Z121+'[9]побудинковий звіт'!AA121+'[8]побудинковий звіт'!AA121</f>
        <v>2629.8</v>
      </c>
      <c r="AB121" s="595">
        <f>'звіт 03.19-03.24'!AA121+'[9]побудинковий звіт'!AB121+'[8]побудинковий звіт'!AB121</f>
        <v>0</v>
      </c>
      <c r="AC121" s="116">
        <f t="shared" si="61"/>
        <v>-2629.8</v>
      </c>
      <c r="AD121" s="595">
        <f>'звіт 03.19-03.24'!AC121+'[9]побудинковий звіт'!AD121+'[8]побудинковий звіт'!AD121</f>
        <v>70242.460039726371</v>
      </c>
      <c r="AE121" s="595">
        <f>'звіт 03.19-03.24'!AD121+'[9]побудинковий звіт'!AE121+'[8]побудинковий звіт'!AE121</f>
        <v>79722.373922846338</v>
      </c>
      <c r="AF121" s="117">
        <f t="shared" si="62"/>
        <v>9479.9138831199671</v>
      </c>
      <c r="AG121" s="91">
        <f t="shared" si="63"/>
        <v>155919.56794389902</v>
      </c>
      <c r="AH121" s="92">
        <f t="shared" si="63"/>
        <v>162999.07633122036</v>
      </c>
      <c r="AI121" s="116">
        <f t="shared" si="64"/>
        <v>7079.5083873213443</v>
      </c>
      <c r="AJ121" s="595">
        <f>'звіт 03.19-03.24'!AI121+'[9]побудинковий звіт'!AJ121+'[8]побудинковий звіт'!AJ121</f>
        <v>0</v>
      </c>
      <c r="AK121" s="595">
        <f>'звіт 03.19-03.24'!AJ121+'[9]побудинковий звіт'!AK121+'[8]побудинковий звіт'!AK121</f>
        <v>0</v>
      </c>
      <c r="AL121" s="116">
        <f t="shared" si="65"/>
        <v>0</v>
      </c>
      <c r="AM121" s="595">
        <f>'звіт 03.19-03.24'!AL121+'[9]побудинковий звіт'!AM121+'[8]побудинковий звіт'!AM121</f>
        <v>0</v>
      </c>
      <c r="AN121" s="595">
        <f>'звіт 03.19-03.24'!AM121+'[9]побудинковий звіт'!AN121+'[8]побудинковий звіт'!AN121</f>
        <v>0</v>
      </c>
      <c r="AO121" s="116">
        <f t="shared" si="66"/>
        <v>0</v>
      </c>
      <c r="AP121" s="595">
        <f>'звіт 03.19-03.24'!AO121+'[9]побудинковий звіт'!AP121+'[8]побудинковий звіт'!AP121</f>
        <v>6700.1130842065095</v>
      </c>
      <c r="AQ121" s="595">
        <f>'звіт 03.19-03.24'!AP121+'[9]побудинковий звіт'!AQ121+'[8]побудинковий звіт'!AQ121</f>
        <v>5795.8805644472523</v>
      </c>
      <c r="AR121" s="116">
        <f t="shared" si="67"/>
        <v>-904.23251975925723</v>
      </c>
      <c r="AS121" s="595">
        <f>'звіт 03.19-03.24'!AR121+'[9]побудинковий звіт'!AS121+'[8]побудинковий звіт'!AS121</f>
        <v>308619.50136006158</v>
      </c>
      <c r="AT121" s="595">
        <f>'звіт 03.19-03.24'!AS121+'[9]побудинковий звіт'!AT121+'[8]побудинковий звіт'!AT121</f>
        <v>348584.04486382951</v>
      </c>
      <c r="AU121" s="118">
        <f t="shared" si="68"/>
        <v>39964.543503767927</v>
      </c>
      <c r="AV121" s="595">
        <f>'звіт 03.19-03.24'!AU121+'[9]побудинковий звіт'!AV121+'[8]побудинковий звіт'!AV121</f>
        <v>16889.006990679689</v>
      </c>
      <c r="AW121" s="595">
        <f>'звіт 03.19-03.24'!AV121+'[9]побудинковий звіт'!AW121+'[8]побудинковий звіт'!AW121</f>
        <v>0</v>
      </c>
      <c r="AX121" s="94">
        <f t="shared" si="69"/>
        <v>-16889.006990679689</v>
      </c>
      <c r="AY121" s="595">
        <f>'звіт 03.19-03.24'!AX121+'[9]побудинковий звіт'!AY121+'[8]побудинковий звіт'!AY121</f>
        <v>11107.556763066419</v>
      </c>
      <c r="AZ121" s="595">
        <f>'звіт 03.19-03.24'!AY121+'[9]побудинковий звіт'!AZ121+'[8]побудинковий звіт'!AZ121</f>
        <v>0</v>
      </c>
      <c r="BA121" s="117">
        <f t="shared" si="70"/>
        <v>-11107.556763066419</v>
      </c>
      <c r="BB121" s="595">
        <f>'звіт 03.19-03.24'!BA121+'[9]побудинковий звіт'!BB121+'[8]побудинковий звіт'!BB121</f>
        <v>0</v>
      </c>
      <c r="BC121" s="595">
        <f>'звіт 03.19-03.24'!BB121+'[9]побудинковий звіт'!BC121+'[8]побудинковий звіт'!BC121</f>
        <v>0</v>
      </c>
      <c r="BD121" s="94">
        <f t="shared" si="71"/>
        <v>0</v>
      </c>
      <c r="BE121" s="595">
        <f>'звіт 03.19-03.24'!BD121+'[9]побудинковий звіт'!BE121+'[8]побудинковий звіт'!BE121</f>
        <v>0</v>
      </c>
      <c r="BF121" s="595">
        <f>'звіт 03.19-03.24'!BE121+'[9]побудинковий звіт'!BF121+'[8]побудинковий звіт'!BF121</f>
        <v>0</v>
      </c>
      <c r="BG121" s="95">
        <f t="shared" si="72"/>
        <v>0</v>
      </c>
      <c r="BH121" s="595">
        <f>'звіт 03.19-03.24'!BG121+'[9]побудинковий звіт'!BH121+'[8]побудинковий звіт'!BH121</f>
        <v>0</v>
      </c>
      <c r="BI121" s="595">
        <f>'звіт 03.19-03.24'!BH121+'[9]побудинковий звіт'!BI121+'[8]побудинковий звіт'!BI121</f>
        <v>0</v>
      </c>
      <c r="BJ121" s="94">
        <f t="shared" si="73"/>
        <v>0</v>
      </c>
      <c r="BK121" s="595">
        <f>'звіт 03.19-03.24'!BJ121+'[9]побудинковий звіт'!BK121+'[8]побудинковий звіт'!BK121</f>
        <v>6104.6091763442155</v>
      </c>
      <c r="BL121" s="595">
        <f>'звіт 03.19-03.24'!BK121+'[9]побудинковий звіт'!BL121+'[8]побудинковий звіт'!BL121</f>
        <v>0</v>
      </c>
      <c r="BM121" s="95">
        <f t="shared" si="74"/>
        <v>-6104.6091763442155</v>
      </c>
      <c r="BN121" s="595">
        <f>'звіт 03.19-03.24'!BM121+'[9]побудинковий звіт'!BN121+'[8]побудинковий звіт'!BN121</f>
        <v>657.45</v>
      </c>
      <c r="BO121" s="595">
        <f>'звіт 03.19-03.24'!BN121+'[9]побудинковий звіт'!BO121+'[8]побудинковий звіт'!BO121</f>
        <v>0</v>
      </c>
      <c r="BP121" s="94">
        <f t="shared" si="75"/>
        <v>-657.45</v>
      </c>
      <c r="BQ121" s="91">
        <f t="shared" si="76"/>
        <v>34758.622930090321</v>
      </c>
      <c r="BR121" s="96">
        <f t="shared" si="76"/>
        <v>0</v>
      </c>
      <c r="BS121" s="94">
        <f t="shared" si="77"/>
        <v>-34758.622930090321</v>
      </c>
      <c r="BT121" s="595">
        <f>'звіт 03.19-03.24'!BS121+'[9]побудинковий звіт'!BT121+'[8]побудинковий звіт'!BT121</f>
        <v>130310.50305451945</v>
      </c>
      <c r="BU121" s="595">
        <f>'звіт 03.19-03.24'!BT121+'[9]побудинковий звіт'!BU121+'[8]побудинковий звіт'!BU121</f>
        <v>195008.94634558333</v>
      </c>
      <c r="BV121" s="116">
        <f t="shared" si="78"/>
        <v>64698.443291063886</v>
      </c>
      <c r="BW121" s="595">
        <f>'звіт 03.19-03.24'!BV121+'[9]побудинковий звіт'!BW121+'[8]побудинковий звіт'!BW121</f>
        <v>63275.491846045552</v>
      </c>
      <c r="BX121" s="595">
        <f>'звіт 03.19-03.24'!BW121+'[9]побудинковий звіт'!BX121+'[8]побудинковий звіт'!BX121</f>
        <v>65956.467923183169</v>
      </c>
      <c r="BY121" s="116">
        <f t="shared" si="79"/>
        <v>2680.9760771376168</v>
      </c>
      <c r="BZ121" s="595">
        <f>'звіт 03.19-03.24'!BY121+'[9]побудинковий звіт'!BZ121+'[8]побудинковий звіт'!BZ121</f>
        <v>69310.612547977813</v>
      </c>
      <c r="CA121" s="595">
        <f>'звіт 03.19-03.24'!BZ121+'[9]побудинковий звіт'!CA121+'[8]побудинковий звіт'!CA121</f>
        <v>37628.653177867847</v>
      </c>
      <c r="CB121" s="116">
        <f t="shared" si="80"/>
        <v>-31681.959370109966</v>
      </c>
      <c r="CC121" s="595">
        <f>'звіт 03.19-03.24'!CB121+'[9]побудинковий звіт'!CC121+'[8]побудинковий звіт'!CC121</f>
        <v>589.27323001984917</v>
      </c>
      <c r="CD121" s="595">
        <f>'звіт 03.19-03.24'!CC121+'[9]побудинковий звіт'!CD121+'[8]побудинковий звіт'!CD121</f>
        <v>594.22852692148172</v>
      </c>
      <c r="CE121" s="116">
        <f t="shared" si="81"/>
        <v>4.9552969016325505</v>
      </c>
      <c r="CF121" s="595">
        <f>'звіт 03.19-03.24'!CE121+'[9]побудинковий звіт'!CF121+'[8]побудинковий звіт'!CF121</f>
        <v>72.483135603197368</v>
      </c>
      <c r="CG121" s="595">
        <f>'звіт 03.19-03.24'!CF121+'[9]побудинковий звіт'!CG121+'[8]побудинковий звіт'!CG121</f>
        <v>0</v>
      </c>
      <c r="CH121" s="116">
        <f t="shared" si="82"/>
        <v>-72.483135603197368</v>
      </c>
      <c r="CI121" s="595">
        <f>'звіт 03.19-03.24'!CH121+'[9]побудинковий звіт'!CI121+'[8]побудинковий звіт'!CI121</f>
        <v>119688.67949653197</v>
      </c>
      <c r="CJ121" s="595">
        <f>'звіт 03.19-03.24'!CI121+'[9]побудинковий звіт'!CJ121+'[8]побудинковий звіт'!CJ121</f>
        <v>52880.29656350326</v>
      </c>
      <c r="CK121" s="116">
        <f t="shared" si="83"/>
        <v>-66808.382933028712</v>
      </c>
      <c r="CL121" s="595">
        <f>'звіт 03.19-03.24'!CK121+'[9]побудинковий звіт'!CL121+'[8]побудинковий звіт'!CL121</f>
        <v>0</v>
      </c>
      <c r="CM121" s="595">
        <f>'звіт 03.19-03.24'!CL121+'[9]побудинковий звіт'!CM121+'[8]побудинковий звіт'!CM121</f>
        <v>0</v>
      </c>
      <c r="CN121" s="116">
        <f t="shared" si="84"/>
        <v>0</v>
      </c>
      <c r="CO121" s="88">
        <f t="shared" si="85"/>
        <v>119688.67949653197</v>
      </c>
      <c r="CP121" s="96">
        <f t="shared" si="85"/>
        <v>52880.29656350326</v>
      </c>
      <c r="CQ121" s="116">
        <f t="shared" si="86"/>
        <v>-66808.382933028712</v>
      </c>
      <c r="CR121" s="119">
        <f t="shared" si="97"/>
        <v>889244.84862895531</v>
      </c>
      <c r="CS121" s="96">
        <f t="shared" si="97"/>
        <v>869447.59429655608</v>
      </c>
      <c r="CT121" s="116">
        <f t="shared" si="87"/>
        <v>-19797.254332399229</v>
      </c>
      <c r="CU121" s="91">
        <f t="shared" si="88"/>
        <v>1067093.8183547463</v>
      </c>
      <c r="CV121" s="98">
        <f t="shared" si="88"/>
        <v>1043337.1131558672</v>
      </c>
      <c r="CW121" s="117">
        <f t="shared" si="89"/>
        <v>-23756.705198879121</v>
      </c>
      <c r="CX121" s="595">
        <f>'звіт 03.19-03.24'!CW121+'[9]побудинковий звіт'!CX121+'[8]побудинковий звіт'!CX121</f>
        <v>36244.71354959326</v>
      </c>
      <c r="CY121" s="595">
        <f>'звіт 03.19-03.24'!CX121+'[9]побудинковий звіт'!CY121+'[8]побудинковий звіт'!CY121</f>
        <v>60001.418748471988</v>
      </c>
      <c r="CZ121" s="116">
        <f t="shared" si="90"/>
        <v>23756.705198878728</v>
      </c>
      <c r="DA121" s="99">
        <f>'[8]побудинковий звіт'!DA121</f>
        <v>-23756.705198878743</v>
      </c>
      <c r="DB121" s="8">
        <v>2</v>
      </c>
      <c r="DC121" s="365">
        <f>'[8]побудинковий звіт'!DC121</f>
        <v>30946.44</v>
      </c>
      <c r="DD121" s="365">
        <f>'[8]побудинковий звіт'!DD121</f>
        <v>0</v>
      </c>
      <c r="DE121" s="365">
        <f>'[8]побудинковий звіт'!DE121</f>
        <v>13383.41</v>
      </c>
      <c r="DF121" s="365">
        <f>'[8]побудинковий звіт'!DF121</f>
        <v>0</v>
      </c>
      <c r="DG121" s="101">
        <v>-117720.0117494716</v>
      </c>
      <c r="DH121" s="296">
        <v>4</v>
      </c>
      <c r="DI121" s="103">
        <f>'[8]побудинковий звіт'!DK121</f>
        <v>7.2398050038164481</v>
      </c>
      <c r="DJ121" s="103">
        <f>'[8]побудинковий звіт'!DL121</f>
        <v>0</v>
      </c>
      <c r="DK121" s="103">
        <f>'[8]побудинковий звіт'!DM121</f>
        <v>6.6580764842024065</v>
      </c>
      <c r="DL121" s="104">
        <f t="shared" si="104"/>
        <v>17563.04295875832</v>
      </c>
      <c r="DM121" s="104">
        <f t="shared" si="105"/>
        <v>0</v>
      </c>
      <c r="DN121" s="105">
        <f t="shared" si="91"/>
        <v>17563.04295875832</v>
      </c>
      <c r="DO121" s="2"/>
      <c r="DP121" s="104">
        <f>'[10]побудинковий звіт'!DR121</f>
        <v>17563.03</v>
      </c>
      <c r="DQ121" s="104">
        <f>'[10]побудинковий звіт'!DS121</f>
        <v>0</v>
      </c>
      <c r="DR121" s="104">
        <f t="shared" si="92"/>
        <v>17563.03</v>
      </c>
      <c r="DS121" s="106"/>
      <c r="DT121" s="104"/>
      <c r="DU121" s="479">
        <f>'звіт 03.19-03.24'!DV121+'[9]побудинковий звіт'!DW121+'[8]побудинковий звіт'!DW121</f>
        <v>345.88</v>
      </c>
      <c r="DV121" s="2">
        <f>'[9]побудинковий звіт'!DX121+'[8]побудинковий звіт'!DX121</f>
        <v>0</v>
      </c>
      <c r="DW121" s="77">
        <f t="shared" si="93"/>
        <v>412053.74914818222</v>
      </c>
      <c r="DX121" s="77">
        <f t="shared" si="94"/>
        <v>418300.85383659537</v>
      </c>
      <c r="DY121" s="427">
        <f t="shared" si="95"/>
        <v>13383.41</v>
      </c>
      <c r="DZ121" s="161">
        <f>'[10]побудинковий звіт'!DY121</f>
        <v>6840.2926334685162</v>
      </c>
      <c r="EB121" s="110">
        <v>12244</v>
      </c>
      <c r="EC121" s="111">
        <f t="shared" si="96"/>
        <v>-105476.0117494716</v>
      </c>
      <c r="EE121" s="112">
        <v>-160068.12155505898</v>
      </c>
      <c r="EG121" s="99">
        <v>-115798.85412684482</v>
      </c>
    </row>
    <row r="122" spans="1:137" ht="19.95" customHeight="1" x14ac:dyDescent="0.3">
      <c r="A122" s="81">
        <v>150000604</v>
      </c>
      <c r="B122" s="82" t="s">
        <v>250</v>
      </c>
      <c r="C122" s="114" t="s">
        <v>251</v>
      </c>
      <c r="D122" s="114" t="s">
        <v>251</v>
      </c>
      <c r="E122" s="84">
        <f t="shared" si="54"/>
        <v>452.07000000000005</v>
      </c>
      <c r="F122" s="597">
        <f>'[8]побудинковий звіт'!F122</f>
        <v>387.47</v>
      </c>
      <c r="G122" s="104">
        <f>'[8]побудинковий звіт'!G122</f>
        <v>0</v>
      </c>
      <c r="H122" s="598">
        <f>'[8]побудинковий звіт'!H122</f>
        <v>64.599999999999994</v>
      </c>
      <c r="I122" s="595">
        <f>'звіт 03.19-03.24'!H122+'[9]побудинковий звіт'!I122+'[8]побудинковий звіт'!I122</f>
        <v>13396.099265572533</v>
      </c>
      <c r="J122" s="595">
        <f>'звіт 03.19-03.24'!I122+'[9]побудинковий звіт'!J122+'[8]побудинковий звіт'!J122</f>
        <v>13292.839101910662</v>
      </c>
      <c r="K122" s="116">
        <f t="shared" si="55"/>
        <v>-103.26016366187105</v>
      </c>
      <c r="L122" s="595">
        <f>'звіт 03.19-03.24'!K122+'[9]побудинковий звіт'!L122+'[8]побудинковий звіт'!L122</f>
        <v>2525.9249984461967</v>
      </c>
      <c r="M122" s="595">
        <f>'звіт 03.19-03.24'!L122+'[9]побудинковий звіт'!M122+'[8]побудинковий звіт'!M122</f>
        <v>2455.5499985702168</v>
      </c>
      <c r="N122" s="116">
        <f t="shared" si="56"/>
        <v>-70.374999875979938</v>
      </c>
      <c r="O122" s="595">
        <f>'звіт 03.19-03.24'!N122+'[9]побудинковий звіт'!O122+'[8]побудинковий звіт'!O122</f>
        <v>4477.0416473257001</v>
      </c>
      <c r="P122" s="595">
        <f>'звіт 03.19-03.24'!O122+'[9]побудинковий звіт'!P122+'[8]побудинковий звіт'!P122</f>
        <v>4340.1530460059812</v>
      </c>
      <c r="Q122" s="116">
        <f t="shared" si="57"/>
        <v>-136.88860131971887</v>
      </c>
      <c r="R122" s="595">
        <f>'звіт 03.19-03.24'!Q122+'[9]побудинковий звіт'!R122+'[8]побудинковий звіт'!R122</f>
        <v>0</v>
      </c>
      <c r="S122" s="595">
        <f>'звіт 03.19-03.24'!R122+'[9]побудинковий звіт'!S122+'[8]побудинковий звіт'!S122</f>
        <v>0</v>
      </c>
      <c r="T122" s="116">
        <f t="shared" si="58"/>
        <v>0</v>
      </c>
      <c r="U122" s="595">
        <f>'звіт 03.19-03.24'!T122+'[9]побудинковий звіт'!U122+'[8]побудинковий звіт'!U122</f>
        <v>0</v>
      </c>
      <c r="V122" s="595">
        <f>'звіт 03.19-03.24'!U122+'[9]побудинковий звіт'!V122+'[8]побудинковий звіт'!V122</f>
        <v>0</v>
      </c>
      <c r="W122" s="116">
        <f t="shared" si="59"/>
        <v>0</v>
      </c>
      <c r="X122" s="595">
        <f>'звіт 03.19-03.24'!W122+'[9]побудинковий звіт'!X122+'[8]побудинковий звіт'!X122</f>
        <v>5940.2673155104303</v>
      </c>
      <c r="Y122" s="595">
        <f>'звіт 03.19-03.24'!X122+'[9]побудинковий звіт'!Y122+'[8]побудинковий звіт'!Y122</f>
        <v>4885.4340324676532</v>
      </c>
      <c r="Z122" s="116">
        <f t="shared" si="60"/>
        <v>-1054.8332830427771</v>
      </c>
      <c r="AA122" s="595">
        <f>'звіт 03.19-03.24'!Z122+'[9]побудинковий звіт'!AA122+'[8]побудинковий звіт'!AA122</f>
        <v>488.26800000000003</v>
      </c>
      <c r="AB122" s="595">
        <f>'звіт 03.19-03.24'!AA122+'[9]побудинковий звіт'!AB122+'[8]побудинковий звіт'!AB122</f>
        <v>0</v>
      </c>
      <c r="AC122" s="116">
        <f t="shared" si="61"/>
        <v>-488.26800000000003</v>
      </c>
      <c r="AD122" s="595">
        <f>'звіт 03.19-03.24'!AC122+'[9]побудинковий звіт'!AD122+'[8]побудинковий звіт'!AD122</f>
        <v>13734.832320945292</v>
      </c>
      <c r="AE122" s="595">
        <f>'звіт 03.19-03.24'!AD122+'[9]побудинковий звіт'!AE122+'[8]побудинковий звіт'!AE122</f>
        <v>14841.347251049494</v>
      </c>
      <c r="AF122" s="117">
        <f t="shared" si="62"/>
        <v>1106.514930104202</v>
      </c>
      <c r="AG122" s="91">
        <f t="shared" si="63"/>
        <v>40562.433547800152</v>
      </c>
      <c r="AH122" s="92">
        <f t="shared" si="63"/>
        <v>39815.323430004006</v>
      </c>
      <c r="AI122" s="116">
        <f t="shared" si="64"/>
        <v>-747.11011779614637</v>
      </c>
      <c r="AJ122" s="595">
        <f>'звіт 03.19-03.24'!AI122+'[9]побудинковий звіт'!AJ122+'[8]побудинковий звіт'!AJ122</f>
        <v>0</v>
      </c>
      <c r="AK122" s="595">
        <f>'звіт 03.19-03.24'!AJ122+'[9]побудинковий звіт'!AK122+'[8]побудинковий звіт'!AK122</f>
        <v>0</v>
      </c>
      <c r="AL122" s="116">
        <f t="shared" si="65"/>
        <v>0</v>
      </c>
      <c r="AM122" s="595">
        <f>'звіт 03.19-03.24'!AL122+'[9]побудинковий звіт'!AM122+'[8]побудинковий звіт'!AM122</f>
        <v>0</v>
      </c>
      <c r="AN122" s="595">
        <f>'звіт 03.19-03.24'!AM122+'[9]побудинковий звіт'!AN122+'[8]побудинковий звіт'!AN122</f>
        <v>0</v>
      </c>
      <c r="AO122" s="116">
        <f t="shared" si="66"/>
        <v>0</v>
      </c>
      <c r="AP122" s="595">
        <f>'звіт 03.19-03.24'!AO122+'[9]побудинковий звіт'!AP122+'[8]побудинковий звіт'!AP122</f>
        <v>6234.9350981675461</v>
      </c>
      <c r="AQ122" s="595">
        <f>'звіт 03.19-03.24'!AP122+'[9]побудинковий звіт'!AQ122+'[8]побудинковий звіт'!AQ122</f>
        <v>4832.192396092506</v>
      </c>
      <c r="AR122" s="116">
        <f t="shared" si="67"/>
        <v>-1402.7427020750401</v>
      </c>
      <c r="AS122" s="595">
        <f>'звіт 03.19-03.24'!AR122+'[9]побудинковий звіт'!AS122+'[8]побудинковий звіт'!AS122</f>
        <v>34333.491104878376</v>
      </c>
      <c r="AT122" s="595">
        <f>'звіт 03.19-03.24'!AS122+'[9]побудинковий звіт'!AT122+'[8]побудинковий звіт'!AT122</f>
        <v>76294.307541639195</v>
      </c>
      <c r="AU122" s="118">
        <f t="shared" si="68"/>
        <v>41960.816436760819</v>
      </c>
      <c r="AV122" s="595">
        <f>'звіт 03.19-03.24'!AU122+'[9]побудинковий звіт'!AV122+'[8]побудинковий звіт'!AV122</f>
        <v>3569.3751263374734</v>
      </c>
      <c r="AW122" s="595">
        <f>'звіт 03.19-03.24'!AV122+'[9]побудинковий звіт'!AW122+'[8]побудинковий звіт'!AW122</f>
        <v>349</v>
      </c>
      <c r="AX122" s="94">
        <f t="shared" si="69"/>
        <v>-3220.3751263374734</v>
      </c>
      <c r="AY122" s="595">
        <f>'звіт 03.19-03.24'!AX122+'[9]побудинковий звіт'!AY122+'[8]побудинковий звіт'!AY122</f>
        <v>4013.0506028754971</v>
      </c>
      <c r="AZ122" s="595">
        <f>'звіт 03.19-03.24'!AY122+'[9]побудинковий звіт'!AZ122+'[8]побудинковий звіт'!AZ122</f>
        <v>806</v>
      </c>
      <c r="BA122" s="117">
        <f t="shared" si="70"/>
        <v>-3207.0506028754971</v>
      </c>
      <c r="BB122" s="595">
        <f>'звіт 03.19-03.24'!BA122+'[9]побудинковий звіт'!BB122+'[8]побудинковий звіт'!BB122</f>
        <v>1364.8893175560665</v>
      </c>
      <c r="BC122" s="595">
        <f>'звіт 03.19-03.24'!BB122+'[9]побудинковий звіт'!BC122+'[8]побудинковий звіт'!BC122</f>
        <v>1825.0324797898315</v>
      </c>
      <c r="BD122" s="94">
        <f t="shared" si="71"/>
        <v>460.143162233765</v>
      </c>
      <c r="BE122" s="595">
        <f>'звіт 03.19-03.24'!BD122+'[9]побудинковий звіт'!BE122+'[8]побудинковий звіт'!BE122</f>
        <v>0</v>
      </c>
      <c r="BF122" s="595">
        <f>'звіт 03.19-03.24'!BE122+'[9]побудинковий звіт'!BF122+'[8]побудинковий звіт'!BF122</f>
        <v>0</v>
      </c>
      <c r="BG122" s="95">
        <f t="shared" si="72"/>
        <v>0</v>
      </c>
      <c r="BH122" s="595">
        <f>'звіт 03.19-03.24'!BG122+'[9]побудинковий звіт'!BH122+'[8]побудинковий звіт'!BH122</f>
        <v>0</v>
      </c>
      <c r="BI122" s="595">
        <f>'звіт 03.19-03.24'!BH122+'[9]побудинковий звіт'!BI122+'[8]побудинковий звіт'!BI122</f>
        <v>0</v>
      </c>
      <c r="BJ122" s="94">
        <f t="shared" si="73"/>
        <v>0</v>
      </c>
      <c r="BK122" s="595">
        <f>'звіт 03.19-03.24'!BJ122+'[9]побудинковий звіт'!BK122+'[8]побудинковий звіт'!BK122</f>
        <v>956.41707247519503</v>
      </c>
      <c r="BL122" s="595">
        <f>'звіт 03.19-03.24'!BK122+'[9]побудинковий звіт'!BL122+'[8]побудинковий звіт'!BL122</f>
        <v>709</v>
      </c>
      <c r="BM122" s="95">
        <f t="shared" si="74"/>
        <v>-247.41707247519503</v>
      </c>
      <c r="BN122" s="595">
        <f>'звіт 03.19-03.24'!BM122+'[9]побудинковий звіт'!BN122+'[8]побудинковий звіт'!BN122</f>
        <v>446.80997666626456</v>
      </c>
      <c r="BO122" s="595">
        <f>'звіт 03.19-03.24'!BN122+'[9]побудинковий звіт'!BO122+'[8]побудинковий звіт'!BO122</f>
        <v>0</v>
      </c>
      <c r="BP122" s="94">
        <f t="shared" si="75"/>
        <v>-446.80997666626456</v>
      </c>
      <c r="BQ122" s="91">
        <f t="shared" si="76"/>
        <v>10350.542095910498</v>
      </c>
      <c r="BR122" s="96">
        <f t="shared" si="76"/>
        <v>3689.0324797898315</v>
      </c>
      <c r="BS122" s="94">
        <f t="shared" si="77"/>
        <v>-6661.5096161206657</v>
      </c>
      <c r="BT122" s="595">
        <f>'звіт 03.19-03.24'!BS122+'[9]побудинковий звіт'!BT122+'[8]побудинковий звіт'!BT122</f>
        <v>50202.328558858026</v>
      </c>
      <c r="BU122" s="595">
        <f>'звіт 03.19-03.24'!BT122+'[9]побудинковий звіт'!BU122+'[8]побудинковий звіт'!BU122</f>
        <v>55850.038272885926</v>
      </c>
      <c r="BV122" s="116">
        <f t="shared" si="78"/>
        <v>5647.7097140279002</v>
      </c>
      <c r="BW122" s="595">
        <f>'звіт 03.19-03.24'!BV122+'[9]побудинковий звіт'!BW122+'[8]побудинковий звіт'!BW122</f>
        <v>27053.971935213493</v>
      </c>
      <c r="BX122" s="595">
        <f>'звіт 03.19-03.24'!BW122+'[9]побудинковий звіт'!BX122+'[8]побудинковий звіт'!BX122</f>
        <v>27334.292827669487</v>
      </c>
      <c r="BY122" s="116">
        <f t="shared" si="79"/>
        <v>280.32089245599491</v>
      </c>
      <c r="BZ122" s="595">
        <f>'звіт 03.19-03.24'!BY122+'[9]побудинковий звіт'!BZ122+'[8]побудинковий звіт'!BZ122</f>
        <v>10249.434886936435</v>
      </c>
      <c r="CA122" s="595">
        <f>'звіт 03.19-03.24'!BZ122+'[9]побудинковий звіт'!CA122+'[8]побудинковий звіт'!CA122</f>
        <v>9260.7132958041129</v>
      </c>
      <c r="CB122" s="116">
        <f t="shared" si="80"/>
        <v>-988.72159113232192</v>
      </c>
      <c r="CC122" s="595">
        <f>'звіт 03.19-03.24'!CB122+'[9]побудинковий звіт'!CC122+'[8]побудинковий звіт'!CC122</f>
        <v>0</v>
      </c>
      <c r="CD122" s="595">
        <f>'звіт 03.19-03.24'!CC122+'[9]побудинковий звіт'!CD122+'[8]побудинковий звіт'!CD122</f>
        <v>0</v>
      </c>
      <c r="CE122" s="116">
        <f t="shared" si="81"/>
        <v>0</v>
      </c>
      <c r="CF122" s="595">
        <f>'звіт 03.19-03.24'!CE122+'[9]побудинковий звіт'!CF122+'[8]побудинковий звіт'!CF122</f>
        <v>0</v>
      </c>
      <c r="CG122" s="595">
        <f>'звіт 03.19-03.24'!CF122+'[9]побудинковий звіт'!CG122+'[8]побудинковий звіт'!CG122</f>
        <v>0</v>
      </c>
      <c r="CH122" s="116">
        <f t="shared" si="82"/>
        <v>0</v>
      </c>
      <c r="CI122" s="595">
        <f>'звіт 03.19-03.24'!CH122+'[9]побудинковий звіт'!CI122+'[8]побудинковий звіт'!CI122</f>
        <v>645.47380860705312</v>
      </c>
      <c r="CJ122" s="595">
        <f>'звіт 03.19-03.24'!CI122+'[9]побудинковий звіт'!CJ122+'[8]побудинковий звіт'!CJ122</f>
        <v>953.99036783820497</v>
      </c>
      <c r="CK122" s="116">
        <f t="shared" si="83"/>
        <v>308.51655923115186</v>
      </c>
      <c r="CL122" s="595">
        <f>'звіт 03.19-03.24'!CK122+'[9]побудинковий звіт'!CL122+'[8]побудинковий звіт'!CL122</f>
        <v>0</v>
      </c>
      <c r="CM122" s="595">
        <f>'звіт 03.19-03.24'!CL122+'[9]побудинковий звіт'!CM122+'[8]побудинковий звіт'!CM122</f>
        <v>0</v>
      </c>
      <c r="CN122" s="116">
        <f t="shared" si="84"/>
        <v>0</v>
      </c>
      <c r="CO122" s="88">
        <f t="shared" si="85"/>
        <v>645.47380860705312</v>
      </c>
      <c r="CP122" s="96">
        <f t="shared" si="85"/>
        <v>953.99036783820497</v>
      </c>
      <c r="CQ122" s="116">
        <f t="shared" si="86"/>
        <v>308.51655923115186</v>
      </c>
      <c r="CR122" s="119">
        <f t="shared" si="97"/>
        <v>179632.61103637159</v>
      </c>
      <c r="CS122" s="96">
        <f t="shared" si="97"/>
        <v>218029.89061172327</v>
      </c>
      <c r="CT122" s="116">
        <f t="shared" si="87"/>
        <v>38397.279575351684</v>
      </c>
      <c r="CU122" s="91">
        <f t="shared" si="88"/>
        <v>215559.13324364589</v>
      </c>
      <c r="CV122" s="98">
        <f t="shared" si="88"/>
        <v>261635.86873406792</v>
      </c>
      <c r="CW122" s="117">
        <f t="shared" si="89"/>
        <v>46076.735490422026</v>
      </c>
      <c r="CX122" s="595">
        <f>'звіт 03.19-03.24'!CW122+'[9]побудинковий звіт'!CX122+'[8]побудинковий звіт'!CX122</f>
        <v>5561.0369432961397</v>
      </c>
      <c r="CY122" s="595">
        <f>'звіт 03.19-03.24'!CX122+'[9]побудинковий звіт'!CY122+'[8]побудинковий звіт'!CY122</f>
        <v>-40515.698547125867</v>
      </c>
      <c r="CZ122" s="116">
        <f t="shared" si="90"/>
        <v>-46076.735490422005</v>
      </c>
      <c r="DA122" s="99">
        <f>'[8]побудинковий звіт'!DA122</f>
        <v>46076.735490422034</v>
      </c>
      <c r="DB122" s="8">
        <v>2</v>
      </c>
      <c r="DC122" s="365">
        <f>'[8]побудинковий звіт'!DC122</f>
        <v>29056.04</v>
      </c>
      <c r="DD122" s="365">
        <f>'[8]побудинковий звіт'!DD122</f>
        <v>-6.46</v>
      </c>
      <c r="DE122" s="365">
        <f>'[8]побудинковий звіт'!DE122</f>
        <v>25780.98</v>
      </c>
      <c r="DF122" s="365">
        <f>'[8]побудинковий звіт'!DF122</f>
        <v>-453</v>
      </c>
      <c r="DG122" s="101">
        <v>51461.161832085098</v>
      </c>
      <c r="DH122" s="296">
        <v>2</v>
      </c>
      <c r="DI122" s="103">
        <f>'[8]побудинковий звіт'!DK122</f>
        <v>8.4524124378133347</v>
      </c>
      <c r="DJ122" s="103">
        <f>'[8]побудинковий звіт'!DL122</f>
        <v>0</v>
      </c>
      <c r="DK122" s="103">
        <f>'[8]побудинковий звіт'!DM122</f>
        <v>6.9123534838594729</v>
      </c>
      <c r="DL122" s="104">
        <f t="shared" si="104"/>
        <v>3275.0562472795332</v>
      </c>
      <c r="DM122" s="104">
        <f t="shared" si="105"/>
        <v>446.53803505732191</v>
      </c>
      <c r="DN122" s="105">
        <f t="shared" si="91"/>
        <v>3721.594282336855</v>
      </c>
      <c r="DO122" s="2"/>
      <c r="DP122" s="104">
        <f>'[10]побудинковий звіт'!DR122</f>
        <v>3275.06</v>
      </c>
      <c r="DQ122" s="104">
        <f>'[10]побудинковий звіт'!DS122</f>
        <v>446.54</v>
      </c>
      <c r="DR122" s="104">
        <f t="shared" si="92"/>
        <v>3721.6</v>
      </c>
      <c r="DS122" s="106"/>
      <c r="DT122" s="104"/>
      <c r="DU122" s="479">
        <f>'звіт 03.19-03.24'!DV122+'[9]побудинковий звіт'!DW122+'[8]побудинковий звіт'!DW122</f>
        <v>4140.4799999999996</v>
      </c>
      <c r="DV122" s="2">
        <f>'[9]побудинковий звіт'!DX122+'[8]побудинковий звіт'!DX122</f>
        <v>0</v>
      </c>
      <c r="DW122" s="77">
        <f t="shared" si="93"/>
        <v>53620.839840946646</v>
      </c>
      <c r="DX122" s="77">
        <f t="shared" si="94"/>
        <v>95980.008025714837</v>
      </c>
      <c r="DY122" s="427">
        <f t="shared" si="95"/>
        <v>25327.98</v>
      </c>
      <c r="DZ122" s="161">
        <f>'[10]побудинковий звіт'!DY122</f>
        <v>855.20751030690076</v>
      </c>
      <c r="EB122" s="110">
        <v>-5565</v>
      </c>
      <c r="EC122" s="111">
        <f t="shared" si="96"/>
        <v>45896.161832085098</v>
      </c>
      <c r="EE122" s="112">
        <v>49034.005248332302</v>
      </c>
      <c r="EG122" s="99">
        <v>64789.283477822391</v>
      </c>
    </row>
    <row r="123" spans="1:137" ht="19.95" customHeight="1" x14ac:dyDescent="0.3">
      <c r="A123" s="81">
        <v>150000605</v>
      </c>
      <c r="B123" s="82" t="s">
        <v>252</v>
      </c>
      <c r="C123" s="114" t="s">
        <v>253</v>
      </c>
      <c r="D123" s="114" t="s">
        <v>253</v>
      </c>
      <c r="E123" s="84">
        <f t="shared" si="54"/>
        <v>378.8</v>
      </c>
      <c r="F123" s="597">
        <f>'[8]побудинковий звіт'!F123</f>
        <v>321.10000000000002</v>
      </c>
      <c r="G123" s="104">
        <f>'[8]побудинковий звіт'!G123</f>
        <v>0</v>
      </c>
      <c r="H123" s="598">
        <f>'[8]побудинковий звіт'!H123</f>
        <v>57.7</v>
      </c>
      <c r="I123" s="595">
        <f>'звіт 03.19-03.24'!H123+'[9]побудинковий звіт'!I123+'[8]побудинковий звіт'!I123</f>
        <v>8889.1075782846165</v>
      </c>
      <c r="J123" s="595">
        <f>'звіт 03.19-03.24'!I123+'[9]побудинковий звіт'!J123+'[8]побудинковий звіт'!J123</f>
        <v>8916.3930887002207</v>
      </c>
      <c r="K123" s="116">
        <f t="shared" si="55"/>
        <v>27.285510415604222</v>
      </c>
      <c r="L123" s="595">
        <f>'звіт 03.19-03.24'!K123+'[9]побудинковий звіт'!L123+'[8]побудинковий звіт'!L123</f>
        <v>2866.1839357308959</v>
      </c>
      <c r="M123" s="595">
        <f>'звіт 03.19-03.24'!L123+'[9]побудинковий звіт'!M123+'[8]побудинковий звіт'!M123</f>
        <v>2801.1396440862973</v>
      </c>
      <c r="N123" s="116">
        <f t="shared" si="56"/>
        <v>-65.044291644598616</v>
      </c>
      <c r="O123" s="595">
        <f>'звіт 03.19-03.24'!N123+'[9]побудинковий звіт'!O123+'[8]побудинковий звіт'!O123</f>
        <v>3582.0326214993001</v>
      </c>
      <c r="P123" s="595">
        <f>'звіт 03.19-03.24'!O123+'[9]побудинковий звіт'!P123+'[8]побудинковий звіт'!P123</f>
        <v>3469.2233088232615</v>
      </c>
      <c r="Q123" s="116">
        <f t="shared" si="57"/>
        <v>-112.80931267603864</v>
      </c>
      <c r="R123" s="595">
        <f>'звіт 03.19-03.24'!Q123+'[9]побудинковий звіт'!R123+'[8]побудинковий звіт'!R123</f>
        <v>0</v>
      </c>
      <c r="S123" s="595">
        <f>'звіт 03.19-03.24'!R123+'[9]побудинковий звіт'!S123+'[8]побудинковий звіт'!S123</f>
        <v>0</v>
      </c>
      <c r="T123" s="116">
        <f t="shared" si="58"/>
        <v>0</v>
      </c>
      <c r="U123" s="595">
        <f>'звіт 03.19-03.24'!T123+'[9]побудинковий звіт'!U123+'[8]побудинковий звіт'!U123</f>
        <v>0</v>
      </c>
      <c r="V123" s="595">
        <f>'звіт 03.19-03.24'!U123+'[9]побудинковий звіт'!V123+'[8]побудинковий звіт'!V123</f>
        <v>0</v>
      </c>
      <c r="W123" s="116">
        <f t="shared" si="59"/>
        <v>0</v>
      </c>
      <c r="X123" s="595">
        <f>'звіт 03.19-03.24'!W123+'[9]побудинковий звіт'!X123+'[8]побудинковий звіт'!X123</f>
        <v>3892.9219160136195</v>
      </c>
      <c r="Y123" s="595">
        <f>'звіт 03.19-03.24'!X123+'[9]побудинковий звіт'!Y123+'[8]побудинковий звіт'!Y123</f>
        <v>3383.7960370919359</v>
      </c>
      <c r="Z123" s="116">
        <f t="shared" si="60"/>
        <v>-509.12587892168358</v>
      </c>
      <c r="AA123" s="595">
        <f>'звіт 03.19-03.24'!Z123+'[9]побудинковий звіт'!AA123+'[8]побудинковий звіт'!AA123</f>
        <v>409.32</v>
      </c>
      <c r="AB123" s="595">
        <f>'звіт 03.19-03.24'!AA123+'[9]побудинковий звіт'!AB123+'[8]побудинковий звіт'!AB123</f>
        <v>0</v>
      </c>
      <c r="AC123" s="116">
        <f t="shared" si="61"/>
        <v>-409.32</v>
      </c>
      <c r="AD123" s="595">
        <f>'звіт 03.19-03.24'!AC123+'[9]побудинковий звіт'!AD123+'[8]побудинковий звіт'!AD123</f>
        <v>11544.561869923349</v>
      </c>
      <c r="AE123" s="595">
        <f>'звіт 03.19-03.24'!AD123+'[9]побудинковий звіт'!AE123+'[8]побудинковий звіт'!AE123</f>
        <v>12439.061524130855</v>
      </c>
      <c r="AF123" s="117">
        <f t="shared" si="62"/>
        <v>894.49965420750596</v>
      </c>
      <c r="AG123" s="91">
        <f t="shared" si="63"/>
        <v>31184.127921451782</v>
      </c>
      <c r="AH123" s="92">
        <f t="shared" si="63"/>
        <v>31009.613602832571</v>
      </c>
      <c r="AI123" s="116">
        <f t="shared" si="64"/>
        <v>-174.51431861921083</v>
      </c>
      <c r="AJ123" s="595">
        <f>'звіт 03.19-03.24'!AI123+'[9]побудинковий звіт'!AJ123+'[8]побудинковий звіт'!AJ123</f>
        <v>0</v>
      </c>
      <c r="AK123" s="595">
        <f>'звіт 03.19-03.24'!AJ123+'[9]побудинковий звіт'!AK123+'[8]побудинковий звіт'!AK123</f>
        <v>0</v>
      </c>
      <c r="AL123" s="116">
        <f t="shared" si="65"/>
        <v>0</v>
      </c>
      <c r="AM123" s="595">
        <f>'звіт 03.19-03.24'!AL123+'[9]побудинковий звіт'!AM123+'[8]побудинковий звіт'!AM123</f>
        <v>0</v>
      </c>
      <c r="AN123" s="595">
        <f>'звіт 03.19-03.24'!AM123+'[9]побудинковий звіт'!AN123+'[8]побудинковий звіт'!AN123</f>
        <v>0</v>
      </c>
      <c r="AO123" s="116">
        <f t="shared" si="66"/>
        <v>0</v>
      </c>
      <c r="AP123" s="595">
        <f>'звіт 03.19-03.24'!AO123+'[9]побудинковий звіт'!AP123+'[8]побудинковий звіт'!AP123</f>
        <v>7119.528562127739</v>
      </c>
      <c r="AQ123" s="595">
        <f>'звіт 03.19-03.24'!AP123+'[9]побудинковий звіт'!AQ123+'[8]побудинковий звіт'!AQ123</f>
        <v>5241.246749096229</v>
      </c>
      <c r="AR123" s="116">
        <f t="shared" si="67"/>
        <v>-1878.28181303151</v>
      </c>
      <c r="AS123" s="595">
        <f>'звіт 03.19-03.24'!AR123+'[9]побудинковий звіт'!AS123+'[8]побудинковий звіт'!AS123</f>
        <v>37398.441894934193</v>
      </c>
      <c r="AT123" s="595">
        <f>'звіт 03.19-03.24'!AS123+'[9]побудинковий звіт'!AT123+'[8]побудинковий звіт'!AT123</f>
        <v>49240</v>
      </c>
      <c r="AU123" s="118">
        <f t="shared" si="68"/>
        <v>11841.558105065807</v>
      </c>
      <c r="AV123" s="595">
        <f>'звіт 03.19-03.24'!AU123+'[9]побудинковий звіт'!AV123+'[8]побудинковий звіт'!AV123</f>
        <v>3343.0927341782153</v>
      </c>
      <c r="AW123" s="595">
        <f>'звіт 03.19-03.24'!AV123+'[9]побудинковий звіт'!AW123+'[8]побудинковий звіт'!AW123</f>
        <v>0</v>
      </c>
      <c r="AX123" s="94">
        <f t="shared" si="69"/>
        <v>-3343.0927341782153</v>
      </c>
      <c r="AY123" s="595">
        <f>'звіт 03.19-03.24'!AX123+'[9]побудинковий звіт'!AY123+'[8]побудинковий звіт'!AY123</f>
        <v>4647.3487914339839</v>
      </c>
      <c r="AZ123" s="595">
        <f>'звіт 03.19-03.24'!AY123+'[9]побудинковий звіт'!AZ123+'[8]побудинковий звіт'!AZ123</f>
        <v>0</v>
      </c>
      <c r="BA123" s="117">
        <f t="shared" si="70"/>
        <v>-4647.3487914339839</v>
      </c>
      <c r="BB123" s="595">
        <f>'звіт 03.19-03.24'!BA123+'[9]побудинковий звіт'!BB123+'[8]побудинковий звіт'!BB123</f>
        <v>1054.6769921762163</v>
      </c>
      <c r="BC123" s="595">
        <f>'звіт 03.19-03.24'!BB123+'[9]побудинковий звіт'!BC123+'[8]побудинковий звіт'!BC123</f>
        <v>1610</v>
      </c>
      <c r="BD123" s="94">
        <f t="shared" si="71"/>
        <v>555.32300782378366</v>
      </c>
      <c r="BE123" s="595">
        <f>'звіт 03.19-03.24'!BD123+'[9]побудинковий звіт'!BE123+'[8]побудинковий звіт'!BE123</f>
        <v>0</v>
      </c>
      <c r="BF123" s="595">
        <f>'звіт 03.19-03.24'!BE123+'[9]побудинковий звіт'!BF123+'[8]побудинковий звіт'!BF123</f>
        <v>0</v>
      </c>
      <c r="BG123" s="95">
        <f t="shared" si="72"/>
        <v>0</v>
      </c>
      <c r="BH123" s="595">
        <f>'звіт 03.19-03.24'!BG123+'[9]побудинковий звіт'!BH123+'[8]побудинковий звіт'!BH123</f>
        <v>0</v>
      </c>
      <c r="BI123" s="595">
        <f>'звіт 03.19-03.24'!BH123+'[9]побудинковий звіт'!BI123+'[8]побудинковий звіт'!BI123</f>
        <v>0</v>
      </c>
      <c r="BJ123" s="94">
        <f t="shared" si="73"/>
        <v>0</v>
      </c>
      <c r="BK123" s="595">
        <f>'звіт 03.19-03.24'!BJ123+'[9]побудинковий звіт'!BK123+'[8]побудинковий звіт'!BK123</f>
        <v>749.87622842482358</v>
      </c>
      <c r="BL123" s="595">
        <f>'звіт 03.19-03.24'!BK123+'[9]побудинковий звіт'!BL123+'[8]побудинковий звіт'!BL123</f>
        <v>709</v>
      </c>
      <c r="BM123" s="95">
        <f t="shared" si="74"/>
        <v>-40.87622842482358</v>
      </c>
      <c r="BN123" s="595">
        <f>'звіт 03.19-03.24'!BM123+'[9]побудинковий звіт'!BN123+'[8]побудинковий звіт'!BN123</f>
        <v>427.07297666626448</v>
      </c>
      <c r="BO123" s="595">
        <f>'звіт 03.19-03.24'!BN123+'[9]побудинковий звіт'!BO123+'[8]побудинковий звіт'!BO123</f>
        <v>0</v>
      </c>
      <c r="BP123" s="94">
        <f t="shared" si="75"/>
        <v>-427.07297666626448</v>
      </c>
      <c r="BQ123" s="91">
        <f t="shared" si="76"/>
        <v>10222.067722879505</v>
      </c>
      <c r="BR123" s="96">
        <f t="shared" si="76"/>
        <v>2319</v>
      </c>
      <c r="BS123" s="94">
        <f t="shared" si="77"/>
        <v>-7903.0677228795048</v>
      </c>
      <c r="BT123" s="595">
        <f>'звіт 03.19-03.24'!BS123+'[9]побудинковий звіт'!BT123+'[8]побудинковий звіт'!BT123</f>
        <v>39938.792026361043</v>
      </c>
      <c r="BU123" s="595">
        <f>'звіт 03.19-03.24'!BT123+'[9]побудинковий звіт'!BU123+'[8]побудинковий звіт'!BU123</f>
        <v>47627.119210456229</v>
      </c>
      <c r="BV123" s="116">
        <f t="shared" si="78"/>
        <v>7688.3271840951857</v>
      </c>
      <c r="BW123" s="595">
        <f>'звіт 03.19-03.24'!BV123+'[9]побудинковий звіт'!BW123+'[8]побудинковий звіт'!BW123</f>
        <v>22248.18318491452</v>
      </c>
      <c r="BX123" s="595">
        <f>'звіт 03.19-03.24'!BW123+'[9]побудинковий звіт'!BX123+'[8]побудинковий звіт'!BX123</f>
        <v>22620.727702459437</v>
      </c>
      <c r="BY123" s="116">
        <f t="shared" si="79"/>
        <v>372.54451754491674</v>
      </c>
      <c r="BZ123" s="595">
        <f>'звіт 03.19-03.24'!BY123+'[9]побудинковий звіт'!BZ123+'[8]побудинковий звіт'!BZ123</f>
        <v>9548.7479125184836</v>
      </c>
      <c r="CA123" s="595">
        <f>'звіт 03.19-03.24'!BZ123+'[9]побудинковий звіт'!CA123+'[8]побудинковий звіт'!CA123</f>
        <v>7208.6295896301272</v>
      </c>
      <c r="CB123" s="116">
        <f t="shared" si="80"/>
        <v>-2340.1183228883565</v>
      </c>
      <c r="CC123" s="595">
        <f>'звіт 03.19-03.24'!CB123+'[9]побудинковий звіт'!CC123+'[8]побудинковий звіт'!CC123</f>
        <v>2036.0271070453261</v>
      </c>
      <c r="CD123" s="595">
        <f>'звіт 03.19-03.24'!CC123+'[9]побудинковий звіт'!CD123+'[8]побудинковий звіт'!CD123</f>
        <v>2072.8000750663532</v>
      </c>
      <c r="CE123" s="116">
        <f t="shared" si="81"/>
        <v>36.772968021027054</v>
      </c>
      <c r="CF123" s="595">
        <f>'звіт 03.19-03.24'!CE123+'[9]побудинковий звіт'!CF123+'[8]побудинковий звіт'!CF123</f>
        <v>250.44006985822338</v>
      </c>
      <c r="CG123" s="595">
        <f>'звіт 03.19-03.24'!CF123+'[9]побудинковий звіт'!CG123+'[8]побудинковий звіт'!CG123</f>
        <v>0</v>
      </c>
      <c r="CH123" s="116">
        <f t="shared" si="82"/>
        <v>-250.44006985822338</v>
      </c>
      <c r="CI123" s="595">
        <f>'звіт 03.19-03.24'!CH123+'[9]побудинковий звіт'!CI123+'[8]побудинковий звіт'!CI123</f>
        <v>3652.0545426548647</v>
      </c>
      <c r="CJ123" s="595">
        <f>'звіт 03.19-03.24'!CI123+'[9]побудинковий звіт'!CJ123+'[8]побудинковий звіт'!CJ123</f>
        <v>3444.1408789397183</v>
      </c>
      <c r="CK123" s="116">
        <f t="shared" si="83"/>
        <v>-207.91366371514641</v>
      </c>
      <c r="CL123" s="595">
        <f>'звіт 03.19-03.24'!CK123+'[9]побудинковий звіт'!CL123+'[8]побудинковий звіт'!CL123</f>
        <v>0</v>
      </c>
      <c r="CM123" s="595">
        <f>'звіт 03.19-03.24'!CL123+'[9]побудинковий звіт'!CM123+'[8]побудинковий звіт'!CM123</f>
        <v>0</v>
      </c>
      <c r="CN123" s="116">
        <f t="shared" si="84"/>
        <v>0</v>
      </c>
      <c r="CO123" s="88">
        <f t="shared" si="85"/>
        <v>3652.0545426548647</v>
      </c>
      <c r="CP123" s="96">
        <f t="shared" si="85"/>
        <v>3444.1408789397183</v>
      </c>
      <c r="CQ123" s="116">
        <f t="shared" si="86"/>
        <v>-207.91366371514641</v>
      </c>
      <c r="CR123" s="119">
        <f t="shared" si="97"/>
        <v>163598.41094474564</v>
      </c>
      <c r="CS123" s="96">
        <f t="shared" si="97"/>
        <v>170783.27780848066</v>
      </c>
      <c r="CT123" s="116">
        <f t="shared" si="87"/>
        <v>7184.8668637350202</v>
      </c>
      <c r="CU123" s="91">
        <f t="shared" si="88"/>
        <v>196318.09313369475</v>
      </c>
      <c r="CV123" s="98">
        <f t="shared" si="88"/>
        <v>204939.93337017679</v>
      </c>
      <c r="CW123" s="117">
        <f t="shared" si="89"/>
        <v>8621.8402364820358</v>
      </c>
      <c r="CX123" s="595">
        <f>'звіт 03.19-03.24'!CW123+'[9]побудинковий звіт'!CX123+'[8]побудинковий звіт'!CX123</f>
        <v>7430.8119325989446</v>
      </c>
      <c r="CY123" s="595">
        <f>'звіт 03.19-03.24'!CX123+'[9]побудинковий звіт'!CY123+'[8]побудинковий звіт'!CY123</f>
        <v>-1191.0283038830094</v>
      </c>
      <c r="CZ123" s="116">
        <f t="shared" si="90"/>
        <v>-8621.840236481954</v>
      </c>
      <c r="DA123" s="99">
        <f>'[8]побудинковий звіт'!DA123</f>
        <v>8621.8402364819995</v>
      </c>
      <c r="DB123" s="8">
        <v>2</v>
      </c>
      <c r="DC123" s="365">
        <f>'[8]побудинковий звіт'!DC123</f>
        <v>23055.69</v>
      </c>
      <c r="DD123" s="365">
        <f>'[8]побудинковий звіт'!DD123</f>
        <v>11952.86</v>
      </c>
      <c r="DE123" s="365">
        <f>'[8]побудинковий звіт'!DE123</f>
        <v>20076.34</v>
      </c>
      <c r="DF123" s="365">
        <f>'[8]побудинковий звіт'!DF123</f>
        <v>11504.52</v>
      </c>
      <c r="DG123" s="101">
        <v>18565.740423995754</v>
      </c>
      <c r="DH123" s="296">
        <v>2</v>
      </c>
      <c r="DI123" s="103">
        <f>'[8]побудинковий звіт'!DK123</f>
        <v>9.2786049432834723</v>
      </c>
      <c r="DJ123" s="103">
        <f>'[8]побудинковий звіт'!DL123</f>
        <v>0</v>
      </c>
      <c r="DK123" s="103">
        <f>'[8]побудинковий звіт'!DM123</f>
        <v>7.770272461454967</v>
      </c>
      <c r="DL123" s="104">
        <f t="shared" si="104"/>
        <v>2979.3600472883231</v>
      </c>
      <c r="DM123" s="104">
        <f t="shared" si="105"/>
        <v>448.34472102595163</v>
      </c>
      <c r="DN123" s="105">
        <f t="shared" si="91"/>
        <v>3427.7047683142746</v>
      </c>
      <c r="DO123" s="2"/>
      <c r="DP123" s="104">
        <f>'[10]побудинковий звіт'!DR123</f>
        <v>2979.35</v>
      </c>
      <c r="DQ123" s="104">
        <f>'[10]побудинковий звіт'!DS123</f>
        <v>448.34</v>
      </c>
      <c r="DR123" s="104">
        <f t="shared" si="92"/>
        <v>3427.69</v>
      </c>
      <c r="DS123" s="106"/>
      <c r="DT123" s="104"/>
      <c r="DU123" s="479">
        <f>'звіт 03.19-03.24'!DV123+'[9]побудинковий звіт'!DW123+'[8]побудинковий звіт'!DW123</f>
        <v>4140.4799999999996</v>
      </c>
      <c r="DV123" s="2">
        <f>'[9]побудинковий звіт'!DX123+'[8]побудинковий звіт'!DX123</f>
        <v>0</v>
      </c>
      <c r="DW123" s="77">
        <f t="shared" si="93"/>
        <v>57144.611541376435</v>
      </c>
      <c r="DX123" s="77">
        <f t="shared" si="94"/>
        <v>61870.799999999996</v>
      </c>
      <c r="DY123" s="427">
        <f t="shared" si="95"/>
        <v>31580.86</v>
      </c>
      <c r="DZ123" s="161">
        <f>'[10]побудинковий звіт'!DY123</f>
        <v>897.16051221993007</v>
      </c>
      <c r="EB123" s="110">
        <v>-6502</v>
      </c>
      <c r="EC123" s="111">
        <f t="shared" si="96"/>
        <v>12063.740423995754</v>
      </c>
      <c r="EE123" s="112">
        <v>16057.38191785299</v>
      </c>
      <c r="EG123" s="99">
        <v>32582.645693793107</v>
      </c>
    </row>
    <row r="124" spans="1:137" ht="19.95" customHeight="1" x14ac:dyDescent="0.3">
      <c r="A124" s="81">
        <v>150000606</v>
      </c>
      <c r="B124" s="82" t="s">
        <v>254</v>
      </c>
      <c r="C124" s="114" t="s">
        <v>255</v>
      </c>
      <c r="D124" s="114" t="s">
        <v>255</v>
      </c>
      <c r="E124" s="84">
        <f t="shared" si="54"/>
        <v>766.3</v>
      </c>
      <c r="F124" s="597">
        <f>'[8]побудинковий звіт'!F124</f>
        <v>685.8</v>
      </c>
      <c r="G124" s="104">
        <f>'[8]побудинковий звіт'!G124</f>
        <v>0</v>
      </c>
      <c r="H124" s="598">
        <f>'[8]побудинковий звіт'!H124</f>
        <v>80.5</v>
      </c>
      <c r="I124" s="595">
        <f>'звіт 03.19-03.24'!H124+'[9]побудинковий звіт'!I124+'[8]побудинковий звіт'!I124</f>
        <v>17923.115349341242</v>
      </c>
      <c r="J124" s="595">
        <f>'звіт 03.19-03.24'!I124+'[9]побудинковий звіт'!J124+'[8]побудинковий звіт'!J124</f>
        <v>17973.727331849768</v>
      </c>
      <c r="K124" s="116">
        <f t="shared" si="55"/>
        <v>50.611982508526125</v>
      </c>
      <c r="L124" s="595">
        <f>'звіт 03.19-03.24'!K124+'[9]побудинковий звіт'!L124+'[8]побудинковий звіт'!L124</f>
        <v>5152.4718810281875</v>
      </c>
      <c r="M124" s="595">
        <f>'звіт 03.19-03.24'!L124+'[9]побудинковий звіт'!M124+'[8]побудинковий звіт'!M124</f>
        <v>5036.3294181334113</v>
      </c>
      <c r="N124" s="116">
        <f t="shared" si="56"/>
        <v>-116.14246289477614</v>
      </c>
      <c r="O124" s="595">
        <f>'звіт 03.19-03.24'!N124+'[9]побудинковий звіт'!O124+'[8]побудинковий звіт'!O124</f>
        <v>7106.6686824018552</v>
      </c>
      <c r="P124" s="595">
        <f>'звіт 03.19-03.24'!O124+'[9]побудинковий звіт'!P124+'[8]побудинковий звіт'!P124</f>
        <v>6887.6277475777815</v>
      </c>
      <c r="Q124" s="116">
        <f t="shared" si="57"/>
        <v>-219.0409348240737</v>
      </c>
      <c r="R124" s="595">
        <f>'звіт 03.19-03.24'!Q124+'[9]побудинковий звіт'!R124+'[8]побудинковий звіт'!R124</f>
        <v>0</v>
      </c>
      <c r="S124" s="595">
        <f>'звіт 03.19-03.24'!R124+'[9]побудинковий звіт'!S124+'[8]побудинковий звіт'!S124</f>
        <v>0</v>
      </c>
      <c r="T124" s="116">
        <f t="shared" si="58"/>
        <v>0</v>
      </c>
      <c r="U124" s="595">
        <f>'звіт 03.19-03.24'!T124+'[9]побудинковий звіт'!U124+'[8]побудинковий звіт'!U124</f>
        <v>0</v>
      </c>
      <c r="V124" s="595">
        <f>'звіт 03.19-03.24'!U124+'[9]побудинковий звіт'!V124+'[8]побудинковий звіт'!V124</f>
        <v>0</v>
      </c>
      <c r="W124" s="116">
        <f t="shared" si="59"/>
        <v>0</v>
      </c>
      <c r="X124" s="595">
        <f>'звіт 03.19-03.24'!W124+'[9]побудинковий звіт'!X124+'[8]побудинковий звіт'!X124</f>
        <v>10152.93967479363</v>
      </c>
      <c r="Y124" s="595">
        <f>'звіт 03.19-03.24'!X124+'[9]побудинковий звіт'!Y124+'[8]побудинковий звіт'!Y124</f>
        <v>8670.3147583365317</v>
      </c>
      <c r="Z124" s="116">
        <f t="shared" si="60"/>
        <v>-1482.6249164570982</v>
      </c>
      <c r="AA124" s="595">
        <f>'звіт 03.19-03.24'!Z124+'[9]побудинковий звіт'!AA124+'[8]побудинковий звіт'!AA124</f>
        <v>827.06399999999996</v>
      </c>
      <c r="AB124" s="595">
        <f>'звіт 03.19-03.24'!AA124+'[9]побудинковий звіт'!AB124+'[8]побудинковий звіт'!AB124</f>
        <v>0</v>
      </c>
      <c r="AC124" s="116">
        <f t="shared" si="61"/>
        <v>-827.06399999999996</v>
      </c>
      <c r="AD124" s="595">
        <f>'звіт 03.19-03.24'!AC124+'[9]побудинковий звіт'!AD124+'[8]побудинковий звіт'!AD124</f>
        <v>23230.161017688966</v>
      </c>
      <c r="AE124" s="595">
        <f>'звіт 03.19-03.24'!AD124+'[9]побудинковий звіт'!AE124+'[8]побудинковий звіт'!AE124</f>
        <v>25150.458120300496</v>
      </c>
      <c r="AF124" s="117">
        <f t="shared" si="62"/>
        <v>1920.2971026115301</v>
      </c>
      <c r="AG124" s="91">
        <f t="shared" si="63"/>
        <v>64392.420605253879</v>
      </c>
      <c r="AH124" s="92">
        <f t="shared" si="63"/>
        <v>63718.457376197985</v>
      </c>
      <c r="AI124" s="116">
        <f t="shared" si="64"/>
        <v>-673.96322905589477</v>
      </c>
      <c r="AJ124" s="595">
        <f>'звіт 03.19-03.24'!AI124+'[9]побудинковий звіт'!AJ124+'[8]побудинковий звіт'!AJ124</f>
        <v>0</v>
      </c>
      <c r="AK124" s="595">
        <f>'звіт 03.19-03.24'!AJ124+'[9]побудинковий звіт'!AK124+'[8]побудинковий звіт'!AK124</f>
        <v>0</v>
      </c>
      <c r="AL124" s="116">
        <f t="shared" si="65"/>
        <v>0</v>
      </c>
      <c r="AM124" s="595">
        <f>'звіт 03.19-03.24'!AL124+'[9]побудинковий звіт'!AM124+'[8]побудинковий звіт'!AM124</f>
        <v>0</v>
      </c>
      <c r="AN124" s="595">
        <f>'звіт 03.19-03.24'!AM124+'[9]побудинковий звіт'!AN124+'[8]побудинковий звіт'!AN124</f>
        <v>0</v>
      </c>
      <c r="AO124" s="116">
        <f t="shared" si="66"/>
        <v>0</v>
      </c>
      <c r="AP124" s="595">
        <f>'звіт 03.19-03.24'!AO124+'[9]побудинковий звіт'!AP124+'[8]побудинковий звіт'!AP124</f>
        <v>12465.501660512982</v>
      </c>
      <c r="AQ124" s="595">
        <f>'звіт 03.19-03.24'!AP124+'[9]побудинковий звіт'!AQ124+'[8]побудинковий звіт'!AQ124</f>
        <v>13736.425136665284</v>
      </c>
      <c r="AR124" s="116">
        <f t="shared" si="67"/>
        <v>1270.9234761523021</v>
      </c>
      <c r="AS124" s="595">
        <f>'звіт 03.19-03.24'!AR124+'[9]побудинковий звіт'!AS124+'[8]побудинковий звіт'!AS124</f>
        <v>79450.601865195567</v>
      </c>
      <c r="AT124" s="595">
        <f>'звіт 03.19-03.24'!AS124+'[9]побудинковий звіт'!AT124+'[8]побудинковий звіт'!AT124</f>
        <v>62620.24153542165</v>
      </c>
      <c r="AU124" s="118">
        <f t="shared" si="68"/>
        <v>-16830.360329773917</v>
      </c>
      <c r="AV124" s="595">
        <f>'звіт 03.19-03.24'!AU124+'[9]побудинковий звіт'!AV124+'[8]побудинковий звіт'!AV124</f>
        <v>7032.1092344944773</v>
      </c>
      <c r="AW124" s="595">
        <f>'звіт 03.19-03.24'!AV124+'[9]побудинковий звіт'!AW124+'[8]побудинковий звіт'!AW124</f>
        <v>40</v>
      </c>
      <c r="AX124" s="94">
        <f t="shared" si="69"/>
        <v>-6992.1092344944773</v>
      </c>
      <c r="AY124" s="595">
        <f>'звіт 03.19-03.24'!AX124+'[9]побудинковий звіт'!AY124+'[8]побудинковий звіт'!AY124</f>
        <v>8359.183940305018</v>
      </c>
      <c r="AZ124" s="595">
        <f>'звіт 03.19-03.24'!AY124+'[9]побудинковий звіт'!AZ124+'[8]побудинковий звіт'!AZ124</f>
        <v>0</v>
      </c>
      <c r="BA124" s="117">
        <f t="shared" si="70"/>
        <v>-8359.183940305018</v>
      </c>
      <c r="BB124" s="595">
        <f>'звіт 03.19-03.24'!BA124+'[9]побудинковий звіт'!BB124+'[8]побудинковий звіт'!BB124</f>
        <v>2259.2807064704593</v>
      </c>
      <c r="BC124" s="595">
        <f>'звіт 03.19-03.24'!BB124+'[9]побудинковий звіт'!BC124+'[8]побудинковий звіт'!BC124</f>
        <v>663.8087342452958</v>
      </c>
      <c r="BD124" s="94">
        <f t="shared" si="71"/>
        <v>-1595.4719722251634</v>
      </c>
      <c r="BE124" s="595">
        <f>'звіт 03.19-03.24'!BD124+'[9]побудинковий звіт'!BE124+'[8]побудинковий звіт'!BE124</f>
        <v>0</v>
      </c>
      <c r="BF124" s="595">
        <f>'звіт 03.19-03.24'!BE124+'[9]побудинковий звіт'!BF124+'[8]побудинковий звіт'!BF124</f>
        <v>0</v>
      </c>
      <c r="BG124" s="95">
        <f t="shared" si="72"/>
        <v>0</v>
      </c>
      <c r="BH124" s="595">
        <f>'звіт 03.19-03.24'!BG124+'[9]побудинковий звіт'!BH124+'[8]побудинковий звіт'!BH124</f>
        <v>0</v>
      </c>
      <c r="BI124" s="595">
        <f>'звіт 03.19-03.24'!BH124+'[9]побудинковий звіт'!BI124+'[8]побудинковий звіт'!BI124</f>
        <v>0</v>
      </c>
      <c r="BJ124" s="94">
        <f t="shared" si="73"/>
        <v>0</v>
      </c>
      <c r="BK124" s="595">
        <f>'звіт 03.19-03.24'!BJ124+'[9]побудинковий звіт'!BK124+'[8]побудинковий звіт'!BK124</f>
        <v>2883.2980297589138</v>
      </c>
      <c r="BL124" s="595">
        <f>'звіт 03.19-03.24'!BK124+'[9]побудинковий звіт'!BL124+'[8]побудинковий звіт'!BL124</f>
        <v>641</v>
      </c>
      <c r="BM124" s="95">
        <f t="shared" si="74"/>
        <v>-2242.2980297589138</v>
      </c>
      <c r="BN124" s="595">
        <f>'звіт 03.19-03.24'!BM124+'[9]побудинковий звіт'!BN124+'[8]побудинковий звіт'!BN124</f>
        <v>817.92335624823295</v>
      </c>
      <c r="BO124" s="595">
        <f>'звіт 03.19-03.24'!BN124+'[9]побудинковий звіт'!BO124+'[8]побудинковий звіт'!BO124</f>
        <v>2694.642809421</v>
      </c>
      <c r="BP124" s="94">
        <f t="shared" si="75"/>
        <v>1876.7194531727671</v>
      </c>
      <c r="BQ124" s="91">
        <f t="shared" si="76"/>
        <v>21351.795267277103</v>
      </c>
      <c r="BR124" s="96">
        <f t="shared" si="76"/>
        <v>4039.4515436662959</v>
      </c>
      <c r="BS124" s="94">
        <f t="shared" si="77"/>
        <v>-17312.343723610808</v>
      </c>
      <c r="BT124" s="595">
        <f>'звіт 03.19-03.24'!BS124+'[9]побудинковий звіт'!BT124+'[8]побудинковий звіт'!BT124</f>
        <v>71167.672464789779</v>
      </c>
      <c r="BU124" s="595">
        <f>'звіт 03.19-03.24'!BT124+'[9]побудинковий звіт'!BU124+'[8]побудинковий звіт'!BU124</f>
        <v>86600.776533093653</v>
      </c>
      <c r="BV124" s="116">
        <f t="shared" si="78"/>
        <v>15433.104068303874</v>
      </c>
      <c r="BW124" s="595">
        <f>'звіт 03.19-03.24'!BV124+'[9]побудинковий звіт'!BW124+'[8]побудинковий звіт'!BW124</f>
        <v>46299.987436443473</v>
      </c>
      <c r="BX124" s="595">
        <f>'звіт 03.19-03.24'!BW124+'[9]побудинковий звіт'!BX124+'[8]побудинковий звіт'!BX124</f>
        <v>44213.176992309986</v>
      </c>
      <c r="BY124" s="116">
        <f t="shared" si="79"/>
        <v>-2086.8104441334872</v>
      </c>
      <c r="BZ124" s="595">
        <f>'звіт 03.19-03.24'!BY124+'[9]побудинковий звіт'!BZ124+'[8]побудинковий звіт'!BZ124</f>
        <v>28908.020843070579</v>
      </c>
      <c r="CA124" s="595">
        <f>'звіт 03.19-03.24'!BZ124+'[9]побудинковий звіт'!CA124+'[8]побудинковий звіт'!CA124</f>
        <v>15393.925127233248</v>
      </c>
      <c r="CB124" s="116">
        <f t="shared" si="80"/>
        <v>-13514.095715837331</v>
      </c>
      <c r="CC124" s="595">
        <f>'звіт 03.19-03.24'!CB124+'[9]побудинковий звіт'!CC124+'[8]побудинковий звіт'!CC124</f>
        <v>0</v>
      </c>
      <c r="CD124" s="595">
        <f>'звіт 03.19-03.24'!CC124+'[9]побудинковий звіт'!CD124+'[8]побудинковий звіт'!CD124</f>
        <v>0</v>
      </c>
      <c r="CE124" s="116">
        <f t="shared" si="81"/>
        <v>0</v>
      </c>
      <c r="CF124" s="595">
        <f>'звіт 03.19-03.24'!CE124+'[9]побудинковий звіт'!CF124+'[8]побудинковий звіт'!CF124</f>
        <v>0</v>
      </c>
      <c r="CG124" s="595">
        <f>'звіт 03.19-03.24'!CF124+'[9]побудинковий звіт'!CG124+'[8]побудинковий звіт'!CG124</f>
        <v>0</v>
      </c>
      <c r="CH124" s="116">
        <f t="shared" si="82"/>
        <v>0</v>
      </c>
      <c r="CI124" s="595">
        <f>'звіт 03.19-03.24'!CH124+'[9]побудинковий звіт'!CI124+'[8]побудинковий звіт'!CI124</f>
        <v>10490.423998817325</v>
      </c>
      <c r="CJ124" s="595">
        <f>'звіт 03.19-03.24'!CI124+'[9]побудинковий звіт'!CJ124+'[8]побудинковий звіт'!CJ124</f>
        <v>4657.8646533329274</v>
      </c>
      <c r="CK124" s="116">
        <f t="shared" si="83"/>
        <v>-5832.5593454843975</v>
      </c>
      <c r="CL124" s="595">
        <f>'звіт 03.19-03.24'!CK124+'[9]побудинковий звіт'!CL124+'[8]побудинковий звіт'!CL124</f>
        <v>0</v>
      </c>
      <c r="CM124" s="595">
        <f>'звіт 03.19-03.24'!CL124+'[9]побудинковий звіт'!CM124+'[8]побудинковий звіт'!CM124</f>
        <v>0</v>
      </c>
      <c r="CN124" s="116">
        <f t="shared" si="84"/>
        <v>0</v>
      </c>
      <c r="CO124" s="88">
        <f t="shared" si="85"/>
        <v>10490.423998817325</v>
      </c>
      <c r="CP124" s="96">
        <f t="shared" si="85"/>
        <v>4657.8646533329274</v>
      </c>
      <c r="CQ124" s="116">
        <f t="shared" si="86"/>
        <v>-5832.5593454843975</v>
      </c>
      <c r="CR124" s="119">
        <f t="shared" si="97"/>
        <v>334526.42414136068</v>
      </c>
      <c r="CS124" s="96">
        <f t="shared" si="97"/>
        <v>294980.31889792107</v>
      </c>
      <c r="CT124" s="116">
        <f t="shared" si="87"/>
        <v>-39546.105243439612</v>
      </c>
      <c r="CU124" s="91">
        <f t="shared" si="88"/>
        <v>401431.7089696328</v>
      </c>
      <c r="CV124" s="98">
        <f t="shared" si="88"/>
        <v>353976.38267750526</v>
      </c>
      <c r="CW124" s="117">
        <f t="shared" si="89"/>
        <v>-47455.326292127545</v>
      </c>
      <c r="CX124" s="595">
        <f>'звіт 03.19-03.24'!CW124+'[9]побудинковий звіт'!CX124+'[8]побудинковий звіт'!CX124</f>
        <v>13338.242384036488</v>
      </c>
      <c r="CY124" s="595">
        <f>'звіт 03.19-03.24'!CX124+'[9]побудинковий звіт'!CY124+'[8]побудинковий звіт'!CY124</f>
        <v>60793.568676164097</v>
      </c>
      <c r="CZ124" s="116">
        <f t="shared" si="90"/>
        <v>47455.326292127611</v>
      </c>
      <c r="DA124" s="99">
        <f>'[8]побудинковий звіт'!DA124</f>
        <v>-47455.326292127633</v>
      </c>
      <c r="DB124" s="8">
        <v>2</v>
      </c>
      <c r="DC124" s="365">
        <f>'[8]побудинковий звіт'!DC124</f>
        <v>34604.6</v>
      </c>
      <c r="DD124" s="365">
        <f>'[8]побудинковий звіт'!DD124</f>
        <v>6746.39</v>
      </c>
      <c r="DE124" s="365">
        <f>'[8]побудинковий звіт'!DE124</f>
        <v>28248.949999999997</v>
      </c>
      <c r="DF124" s="365">
        <f>'[8]побудинковий звіт'!DF124</f>
        <v>6120.92</v>
      </c>
      <c r="DG124" s="101">
        <v>569.15406880961382</v>
      </c>
      <c r="DH124" s="296">
        <v>2</v>
      </c>
      <c r="DI124" s="103">
        <f>'[8]побудинковий звіт'!DK124</f>
        <v>9.2675209208469198</v>
      </c>
      <c r="DJ124" s="103">
        <f>'[8]побудинковий звіт'!DL124</f>
        <v>0</v>
      </c>
      <c r="DK124" s="103">
        <f>'[8]побудинковий звіт'!DM124</f>
        <v>7.7699217795501534</v>
      </c>
      <c r="DL124" s="104">
        <f t="shared" si="104"/>
        <v>6355.6658475168169</v>
      </c>
      <c r="DM124" s="104">
        <f t="shared" si="105"/>
        <v>625.47870325378733</v>
      </c>
      <c r="DN124" s="105">
        <f t="shared" si="91"/>
        <v>6981.1445507706039</v>
      </c>
      <c r="DO124" s="2"/>
      <c r="DP124" s="104">
        <f>'[10]побудинковий звіт'!DR124</f>
        <v>6355.65</v>
      </c>
      <c r="DQ124" s="104">
        <f>'[10]побудинковий звіт'!DS124</f>
        <v>625.47</v>
      </c>
      <c r="DR124" s="104">
        <f t="shared" si="92"/>
        <v>6981.12</v>
      </c>
      <c r="DS124" s="106"/>
      <c r="DT124" s="104"/>
      <c r="DU124" s="479">
        <f>'звіт 03.19-03.24'!DV124+'[9]побудинковий звіт'!DW124+'[8]побудинковий звіт'!DW124</f>
        <v>4082.8199999999997</v>
      </c>
      <c r="DV124" s="2">
        <f>'[9]побудинковий звіт'!DX124+'[8]побудинковий звіт'!DX124</f>
        <v>0</v>
      </c>
      <c r="DW124" s="77">
        <f t="shared" si="93"/>
        <v>120962.8765589672</v>
      </c>
      <c r="DX124" s="77">
        <f t="shared" si="94"/>
        <v>79991.631694905533</v>
      </c>
      <c r="DY124" s="427">
        <f t="shared" si="95"/>
        <v>34369.869999999995</v>
      </c>
      <c r="DZ124" s="161">
        <f>'[10]побудинковий звіт'!DY124</f>
        <v>1906.2307195116532</v>
      </c>
      <c r="EB124" s="110">
        <v>4964</v>
      </c>
      <c r="EC124" s="111">
        <f t="shared" si="96"/>
        <v>5533.1540688096138</v>
      </c>
      <c r="EE124" s="112">
        <v>-11780.454996097218</v>
      </c>
      <c r="EG124" s="99">
        <v>-9107.1715730838587</v>
      </c>
    </row>
    <row r="125" spans="1:137" ht="19.95" customHeight="1" x14ac:dyDescent="0.3">
      <c r="A125" s="81">
        <v>150000607</v>
      </c>
      <c r="B125" s="82" t="s">
        <v>256</v>
      </c>
      <c r="C125" s="114" t="s">
        <v>257</v>
      </c>
      <c r="D125" s="114" t="s">
        <v>257</v>
      </c>
      <c r="E125" s="84">
        <f t="shared" si="54"/>
        <v>994.80000000000007</v>
      </c>
      <c r="F125" s="597">
        <f>'[8]побудинковий звіт'!F125</f>
        <v>760.1</v>
      </c>
      <c r="G125" s="104">
        <f>'[8]побудинковий звіт'!G125</f>
        <v>0</v>
      </c>
      <c r="H125" s="598">
        <f>'[8]побудинковий звіт'!H125</f>
        <v>234.70000000000002</v>
      </c>
      <c r="I125" s="595">
        <f>'звіт 03.19-03.24'!H125+'[9]побудинковий звіт'!I125+'[8]побудинковий звіт'!I125</f>
        <v>29665.519876562979</v>
      </c>
      <c r="J125" s="595">
        <f>'звіт 03.19-03.24'!I125+'[9]побудинковий звіт'!J125+'[8]побудинковий звіт'!J125</f>
        <v>29348.804235953408</v>
      </c>
      <c r="K125" s="116">
        <f t="shared" si="55"/>
        <v>-316.71564060957098</v>
      </c>
      <c r="L125" s="595">
        <f>'звіт 03.19-03.24'!K125+'[9]побудинковий звіт'!L125+'[8]побудинковий звіт'!L125</f>
        <v>6170.4325700144618</v>
      </c>
      <c r="M125" s="595">
        <f>'звіт 03.19-03.24'!L125+'[9]побудинковий звіт'!M125+'[8]побудинковий звіт'!M125</f>
        <v>6071.9947713442598</v>
      </c>
      <c r="N125" s="116">
        <f t="shared" si="56"/>
        <v>-98.437798670202028</v>
      </c>
      <c r="O125" s="595">
        <f>'звіт 03.19-03.24'!N125+'[9]побудинковий звіт'!O125+'[8]побудинковий звіт'!O125</f>
        <v>9313.071578815161</v>
      </c>
      <c r="P125" s="595">
        <f>'звіт 03.19-03.24'!O125+'[9]побудинковий звіт'!P125+'[8]побудинковий звіт'!P125</f>
        <v>9025.6591466474438</v>
      </c>
      <c r="Q125" s="116">
        <f t="shared" si="57"/>
        <v>-287.41243216771727</v>
      </c>
      <c r="R125" s="595">
        <f>'звіт 03.19-03.24'!Q125+'[9]побудинковий звіт'!R125+'[8]побудинковий звіт'!R125</f>
        <v>0</v>
      </c>
      <c r="S125" s="595">
        <f>'звіт 03.19-03.24'!R125+'[9]побудинковий звіт'!S125+'[8]побудинковий звіт'!S125</f>
        <v>0</v>
      </c>
      <c r="T125" s="116">
        <f t="shared" si="58"/>
        <v>0</v>
      </c>
      <c r="U125" s="595">
        <f>'звіт 03.19-03.24'!T125+'[9]побудинковий звіт'!U125+'[8]побудинковий звіт'!U125</f>
        <v>0</v>
      </c>
      <c r="V125" s="595">
        <f>'звіт 03.19-03.24'!U125+'[9]побудинковий звіт'!V125+'[8]побудинковий звіт'!V125</f>
        <v>0</v>
      </c>
      <c r="W125" s="116">
        <f t="shared" si="59"/>
        <v>0</v>
      </c>
      <c r="X125" s="595">
        <f>'звіт 03.19-03.24'!W125+'[9]побудинковий звіт'!X125+'[8]побудинковий звіт'!X125</f>
        <v>12955.930101367783</v>
      </c>
      <c r="Y125" s="595">
        <f>'звіт 03.19-03.24'!X125+'[9]побудинковий звіт'!Y125+'[8]побудинковий звіт'!Y125</f>
        <v>11328.509144945048</v>
      </c>
      <c r="Z125" s="116">
        <f t="shared" si="60"/>
        <v>-1627.4209564227349</v>
      </c>
      <c r="AA125" s="595">
        <f>'звіт 03.19-03.24'!Z125+'[9]побудинковий звіт'!AA125+'[8]побудинковий звіт'!AA125</f>
        <v>1074.3840000000002</v>
      </c>
      <c r="AB125" s="595">
        <f>'звіт 03.19-03.24'!AA125+'[9]побудинковий звіт'!AB125+'[8]побудинковий звіт'!AB125</f>
        <v>0</v>
      </c>
      <c r="AC125" s="116">
        <f t="shared" si="61"/>
        <v>-1074.3840000000002</v>
      </c>
      <c r="AD125" s="595">
        <f>'звіт 03.19-03.24'!AC125+'[9]побудинковий звіт'!AD125+'[8]побудинковий звіт'!AD125</f>
        <v>30674.095197533989</v>
      </c>
      <c r="AE125" s="595">
        <f>'звіт 03.19-03.24'!AD125+'[9]побудинковий звіт'!AE125+'[8]побудинковий звіт'!AE125</f>
        <v>32657.784271906603</v>
      </c>
      <c r="AF125" s="117">
        <f t="shared" si="62"/>
        <v>1983.6890743726144</v>
      </c>
      <c r="AG125" s="91">
        <f t="shared" si="63"/>
        <v>89853.433324294369</v>
      </c>
      <c r="AH125" s="92">
        <f t="shared" si="63"/>
        <v>88432.751570796769</v>
      </c>
      <c r="AI125" s="116">
        <f t="shared" si="64"/>
        <v>-1420.6817534975999</v>
      </c>
      <c r="AJ125" s="595">
        <f>'звіт 03.19-03.24'!AI125+'[9]побудинковий звіт'!AJ125+'[8]побудинковий звіт'!AJ125</f>
        <v>0</v>
      </c>
      <c r="AK125" s="595">
        <f>'звіт 03.19-03.24'!AJ125+'[9]побудинковий звіт'!AK125+'[8]побудинковий звіт'!AK125</f>
        <v>0</v>
      </c>
      <c r="AL125" s="116">
        <f t="shared" si="65"/>
        <v>0</v>
      </c>
      <c r="AM125" s="595">
        <f>'звіт 03.19-03.24'!AL125+'[9]побудинковий звіт'!AM125+'[8]побудинковий звіт'!AM125</f>
        <v>0</v>
      </c>
      <c r="AN125" s="595">
        <f>'звіт 03.19-03.24'!AM125+'[9]побудинковий звіт'!AN125+'[8]побудинковий звіт'!AN125</f>
        <v>0</v>
      </c>
      <c r="AO125" s="116">
        <f t="shared" si="66"/>
        <v>0</v>
      </c>
      <c r="AP125" s="595">
        <f>'звіт 03.19-03.24'!AO125+'[9]побудинковий звіт'!AP125+'[8]побудинковий звіт'!AP125</f>
        <v>11623.062098861443</v>
      </c>
      <c r="AQ125" s="595">
        <f>'звіт 03.19-03.24'!AP125+'[9]побудинковий звіт'!AQ125+'[8]побудинковий звіт'!AQ125</f>
        <v>8643.0780964257137</v>
      </c>
      <c r="AR125" s="116">
        <f t="shared" si="67"/>
        <v>-2979.9840024357291</v>
      </c>
      <c r="AS125" s="595">
        <f>'звіт 03.19-03.24'!AR125+'[9]побудинковий звіт'!AS125+'[8]побудинковий звіт'!AS125</f>
        <v>81583.203185542967</v>
      </c>
      <c r="AT125" s="595">
        <f>'звіт 03.19-03.24'!AS125+'[9]побудинковий звіт'!AT125+'[8]побудинковий звіт'!AT125</f>
        <v>72288.656027636753</v>
      </c>
      <c r="AU125" s="118">
        <f t="shared" si="68"/>
        <v>-9294.5471579062141</v>
      </c>
      <c r="AV125" s="595">
        <f>'звіт 03.19-03.24'!AU125+'[9]побудинковий звіт'!AV125+'[8]побудинковий звіт'!AV125</f>
        <v>8083.6685635796275</v>
      </c>
      <c r="AW125" s="595">
        <f>'звіт 03.19-03.24'!AV125+'[9]побудинковий звіт'!AW125+'[8]побудинковий звіт'!AW125</f>
        <v>0</v>
      </c>
      <c r="AX125" s="94">
        <f t="shared" si="69"/>
        <v>-8083.6685635796275</v>
      </c>
      <c r="AY125" s="595">
        <f>'звіт 03.19-03.24'!AX125+'[9]побудинковий звіт'!AY125+'[8]побудинковий звіт'!AY125</f>
        <v>10020.149665965582</v>
      </c>
      <c r="AZ125" s="595">
        <f>'звіт 03.19-03.24'!AY125+'[9]побудинковий звіт'!AZ125+'[8]побудинковий звіт'!AZ125</f>
        <v>0</v>
      </c>
      <c r="BA125" s="117">
        <f t="shared" si="70"/>
        <v>-10020.149665965582</v>
      </c>
      <c r="BB125" s="595">
        <f>'звіт 03.19-03.24'!BA125+'[9]побудинковий звіт'!BB125+'[8]побудинковий звіт'!BB125</f>
        <v>3507.389182859326</v>
      </c>
      <c r="BC125" s="595">
        <f>'звіт 03.19-03.24'!BB125+'[9]побудинковий звіт'!BC125+'[8]побудинковий звіт'!BC125</f>
        <v>639</v>
      </c>
      <c r="BD125" s="94">
        <f t="shared" si="71"/>
        <v>-2868.389182859326</v>
      </c>
      <c r="BE125" s="595">
        <f>'звіт 03.19-03.24'!BD125+'[9]побудинковий звіт'!BE125+'[8]побудинковий звіт'!BE125</f>
        <v>0</v>
      </c>
      <c r="BF125" s="595">
        <f>'звіт 03.19-03.24'!BE125+'[9]побудинковий звіт'!BF125+'[8]побудинковий звіт'!BF125</f>
        <v>0</v>
      </c>
      <c r="BG125" s="95">
        <f t="shared" si="72"/>
        <v>0</v>
      </c>
      <c r="BH125" s="595">
        <f>'звіт 03.19-03.24'!BG125+'[9]побудинковий звіт'!BH125+'[8]побудинковий звіт'!BH125</f>
        <v>0</v>
      </c>
      <c r="BI125" s="595">
        <f>'звіт 03.19-03.24'!BH125+'[9]побудинковий звіт'!BI125+'[8]побудинковий звіт'!BI125</f>
        <v>0</v>
      </c>
      <c r="BJ125" s="94">
        <f t="shared" si="73"/>
        <v>0</v>
      </c>
      <c r="BK125" s="595">
        <f>'звіт 03.19-03.24'!BJ125+'[9]побудинковий звіт'!BK125+'[8]побудинковий звіт'!BK125</f>
        <v>1742.4870423043108</v>
      </c>
      <c r="BL125" s="595">
        <f>'звіт 03.19-03.24'!BK125+'[9]побудинковий звіт'!BL125+'[8]побудинковий звіт'!BL125</f>
        <v>4129</v>
      </c>
      <c r="BM125" s="95">
        <f t="shared" si="74"/>
        <v>2386.5129576956892</v>
      </c>
      <c r="BN125" s="595">
        <f>'звіт 03.19-03.24'!BM125+'[9]побудинковий звіт'!BN125+'[8]побудинковий звіт'!BN125</f>
        <v>879.7533562482331</v>
      </c>
      <c r="BO125" s="595">
        <f>'звіт 03.19-03.24'!BN125+'[9]побудинковий звіт'!BO125+'[8]побудинковий звіт'!BO125</f>
        <v>5378.2915641319996</v>
      </c>
      <c r="BP125" s="94">
        <f t="shared" si="75"/>
        <v>4498.5382078837665</v>
      </c>
      <c r="BQ125" s="91">
        <f t="shared" si="76"/>
        <v>24233.447810957077</v>
      </c>
      <c r="BR125" s="96">
        <f t="shared" si="76"/>
        <v>10146.291564132</v>
      </c>
      <c r="BS125" s="94">
        <f t="shared" si="77"/>
        <v>-14087.156246825078</v>
      </c>
      <c r="BT125" s="595">
        <f>'звіт 03.19-03.24'!BS125+'[9]побудинковий звіт'!BT125+'[8]побудинковий звіт'!BT125</f>
        <v>107797.32209892938</v>
      </c>
      <c r="BU125" s="595">
        <f>'звіт 03.19-03.24'!BT125+'[9]побудинковий звіт'!BU125+'[8]побудинковий звіт'!BU125</f>
        <v>124335.5578345792</v>
      </c>
      <c r="BV125" s="116">
        <f t="shared" si="78"/>
        <v>16538.235735649825</v>
      </c>
      <c r="BW125" s="595">
        <f>'звіт 03.19-03.24'!BV125+'[9]побудинковий звіт'!BW125+'[8]побудинковий звіт'!BW125</f>
        <v>48617.943105006736</v>
      </c>
      <c r="BX125" s="595">
        <f>'звіт 03.19-03.24'!BW125+'[9]побудинковий звіт'!BX125+'[8]побудинковий звіт'!BX125</f>
        <v>47823.840063363503</v>
      </c>
      <c r="BY125" s="116">
        <f t="shared" si="79"/>
        <v>-794.10304164323315</v>
      </c>
      <c r="BZ125" s="595">
        <f>'звіт 03.19-03.24'!BY125+'[9]побудинковий звіт'!BZ125+'[8]побудинковий звіт'!BZ125</f>
        <v>25525.522363978467</v>
      </c>
      <c r="CA125" s="595">
        <f>'звіт 03.19-03.24'!BZ125+'[9]побудинковий звіт'!CA125+'[8]побудинковий звіт'!CA125</f>
        <v>20631.814740075868</v>
      </c>
      <c r="CB125" s="116">
        <f t="shared" si="80"/>
        <v>-4893.7076239025992</v>
      </c>
      <c r="CC125" s="595">
        <f>'звіт 03.19-03.24'!CB125+'[9]побудинковий звіт'!CC125+'[8]побудинковий звіт'!CC125</f>
        <v>3817.5508257099864</v>
      </c>
      <c r="CD125" s="595">
        <f>'звіт 03.19-03.24'!CC125+'[9]побудинковий звіт'!CD125+'[8]побудинковий звіт'!CD125</f>
        <v>3886.5001407494128</v>
      </c>
      <c r="CE125" s="116">
        <f t="shared" si="81"/>
        <v>68.949315039426438</v>
      </c>
      <c r="CF125" s="595">
        <f>'звіт 03.19-03.24'!CE125+'[9]побудинковий звіт'!CF125+'[8]побудинковий звіт'!CF125</f>
        <v>469.57513098416888</v>
      </c>
      <c r="CG125" s="595">
        <f>'звіт 03.19-03.24'!CF125+'[9]побудинковий звіт'!CG125+'[8]побудинковий звіт'!CG125</f>
        <v>0</v>
      </c>
      <c r="CH125" s="116">
        <f t="shared" si="82"/>
        <v>-469.57513098416888</v>
      </c>
      <c r="CI125" s="595">
        <f>'звіт 03.19-03.24'!CH125+'[9]побудинковий звіт'!CI125+'[8]побудинковий звіт'!CI125</f>
        <v>5787.3557253880554</v>
      </c>
      <c r="CJ125" s="595">
        <f>'звіт 03.19-03.24'!CI125+'[9]побудинковий звіт'!CJ125+'[8]побудинковий звіт'!CJ125</f>
        <v>4192.3943166346826</v>
      </c>
      <c r="CK125" s="116">
        <f t="shared" si="83"/>
        <v>-1594.9614087533728</v>
      </c>
      <c r="CL125" s="595">
        <f>'звіт 03.19-03.24'!CK125+'[9]побудинковий звіт'!CL125+'[8]побудинковий звіт'!CL125</f>
        <v>0</v>
      </c>
      <c r="CM125" s="595">
        <f>'звіт 03.19-03.24'!CL125+'[9]побудинковий звіт'!CM125+'[8]побудинковий звіт'!CM125</f>
        <v>0</v>
      </c>
      <c r="CN125" s="116">
        <f t="shared" si="84"/>
        <v>0</v>
      </c>
      <c r="CO125" s="88">
        <f t="shared" si="85"/>
        <v>5787.3557253880554</v>
      </c>
      <c r="CP125" s="96">
        <f t="shared" si="85"/>
        <v>4192.3943166346826</v>
      </c>
      <c r="CQ125" s="116">
        <f t="shared" si="86"/>
        <v>-1594.9614087533728</v>
      </c>
      <c r="CR125" s="119">
        <f t="shared" si="97"/>
        <v>399308.41566965269</v>
      </c>
      <c r="CS125" s="96">
        <f t="shared" si="97"/>
        <v>380380.88435439387</v>
      </c>
      <c r="CT125" s="116">
        <f t="shared" si="87"/>
        <v>-18927.531315258821</v>
      </c>
      <c r="CU125" s="91">
        <f t="shared" si="88"/>
        <v>479170.09880358318</v>
      </c>
      <c r="CV125" s="98">
        <f t="shared" si="88"/>
        <v>456457.06122527266</v>
      </c>
      <c r="CW125" s="117">
        <f t="shared" si="89"/>
        <v>-22713.037578310526</v>
      </c>
      <c r="CX125" s="595">
        <f>'звіт 03.19-03.24'!CW125+'[9]побудинковий звіт'!CX125+'[8]побудинковий звіт'!CX125</f>
        <v>18698.767839544133</v>
      </c>
      <c r="CY125" s="595">
        <f>'звіт 03.19-03.24'!CX125+'[9]побудинковий звіт'!CY125+'[8]побудинковий звіт'!CY125</f>
        <v>41411.805417854579</v>
      </c>
      <c r="CZ125" s="116">
        <f t="shared" si="90"/>
        <v>22713.037578310446</v>
      </c>
      <c r="DA125" s="99">
        <f>'[8]побудинковий звіт'!DA125</f>
        <v>-22713.037578310479</v>
      </c>
      <c r="DB125" s="8">
        <v>2</v>
      </c>
      <c r="DC125" s="365">
        <f>'[8]побудинковий звіт'!DC125</f>
        <v>5524.16</v>
      </c>
      <c r="DD125" s="365">
        <f>'[8]побудинковий звіт'!DD125</f>
        <v>1417.71</v>
      </c>
      <c r="DE125" s="365">
        <f>'[8]побудинковий звіт'!DE125</f>
        <v>-1163.0500000000002</v>
      </c>
      <c r="DF125" s="365">
        <f>'[8]побудинковий звіт'!DF125</f>
        <v>-303.70000000000027</v>
      </c>
      <c r="DG125" s="101">
        <v>-12260.880725784169</v>
      </c>
      <c r="DH125" s="296">
        <v>2</v>
      </c>
      <c r="DI125" s="103">
        <f>'[8]побудинковий звіт'!DK125</f>
        <v>8.7978167563562408</v>
      </c>
      <c r="DJ125" s="103">
        <f>'[8]побудинковий звіт'!DL125</f>
        <v>0</v>
      </c>
      <c r="DK125" s="103">
        <f>'[8]побудинковий звіт'!DM125</f>
        <v>7.3346235987801478</v>
      </c>
      <c r="DL125" s="104">
        <f t="shared" si="104"/>
        <v>6687.2205165063788</v>
      </c>
      <c r="DM125" s="104">
        <f t="shared" si="105"/>
        <v>1721.4361586337009</v>
      </c>
      <c r="DN125" s="105">
        <f t="shared" si="91"/>
        <v>8408.6566751400787</v>
      </c>
      <c r="DO125" s="2"/>
      <c r="DP125" s="104">
        <f>'[10]побудинковий звіт'!DR125</f>
        <v>6687.21</v>
      </c>
      <c r="DQ125" s="104">
        <f>'[10]побудинковий звіт'!DS125</f>
        <v>1721.4100000000003</v>
      </c>
      <c r="DR125" s="104">
        <f t="shared" si="92"/>
        <v>8408.6200000000008</v>
      </c>
      <c r="DS125" s="106"/>
      <c r="DT125" s="104"/>
      <c r="DU125" s="479">
        <f>'звіт 03.19-03.24'!DV125+'[9]побудинковий звіт'!DW125+'[8]побудинковий звіт'!DW125</f>
        <v>4140.4799999999996</v>
      </c>
      <c r="DV125" s="2">
        <f>'[9]побудинковий звіт'!DX125+'[8]побудинковий звіт'!DX125</f>
        <v>0</v>
      </c>
      <c r="DW125" s="77">
        <f t="shared" si="93"/>
        <v>126979.98119580005</v>
      </c>
      <c r="DX125" s="77">
        <f t="shared" si="94"/>
        <v>98921.937110122497</v>
      </c>
      <c r="DY125" s="427">
        <f t="shared" si="95"/>
        <v>-1466.7500000000005</v>
      </c>
      <c r="DZ125" s="161">
        <f>'[10]побудинковий звіт'!DY125</f>
        <v>2090.9956802394008</v>
      </c>
      <c r="EB125" s="110">
        <v>-12107</v>
      </c>
      <c r="EC125" s="111">
        <f t="shared" si="96"/>
        <v>-24367.880725784169</v>
      </c>
      <c r="EE125" s="112">
        <v>-2113.2242656163107</v>
      </c>
      <c r="EG125" s="99">
        <v>-15861.354252474641</v>
      </c>
    </row>
    <row r="126" spans="1:137" ht="19.95" customHeight="1" x14ac:dyDescent="0.3">
      <c r="A126" s="81">
        <v>150000608</v>
      </c>
      <c r="B126" s="82" t="s">
        <v>258</v>
      </c>
      <c r="C126" s="114" t="s">
        <v>259</v>
      </c>
      <c r="D126" s="114" t="s">
        <v>259</v>
      </c>
      <c r="E126" s="84">
        <f t="shared" si="54"/>
        <v>598.30999999999995</v>
      </c>
      <c r="F126" s="597">
        <f>'[8]побудинковий звіт'!F126</f>
        <v>468.01</v>
      </c>
      <c r="G126" s="104">
        <f>'[8]побудинковий звіт'!G126</f>
        <v>0</v>
      </c>
      <c r="H126" s="598">
        <f>'[8]побудинковий звіт'!H126</f>
        <v>130.30000000000001</v>
      </c>
      <c r="I126" s="595">
        <f>'звіт 03.19-03.24'!H126+'[9]побудинковий звіт'!I126+'[8]побудинковий звіт'!I126</f>
        <v>21699.511395271864</v>
      </c>
      <c r="J126" s="595">
        <f>'звіт 03.19-03.24'!I126+'[9]побудинковий звіт'!J126+'[8]побудинковий звіт'!J126</f>
        <v>21402.763264570822</v>
      </c>
      <c r="K126" s="116">
        <f t="shared" si="55"/>
        <v>-296.7481307010421</v>
      </c>
      <c r="L126" s="595">
        <f>'звіт 03.19-03.24'!K126+'[9]побудинковий звіт'!L126+'[8]побудинковий звіт'!L126</f>
        <v>5115.4803183922249</v>
      </c>
      <c r="M126" s="595">
        <f>'звіт 03.19-03.24'!L126+'[9]побудинковий звіт'!M126+'[8]побудинковий звіт'!M126</f>
        <v>5207.9575831488492</v>
      </c>
      <c r="N126" s="116">
        <f t="shared" si="56"/>
        <v>92.477264756624209</v>
      </c>
      <c r="O126" s="595">
        <f>'звіт 03.19-03.24'!N126+'[9]побудинковий звіт'!O126+'[8]побудинковий звіт'!O126</f>
        <v>5684.2256099370779</v>
      </c>
      <c r="P126" s="595">
        <f>'звіт 03.19-03.24'!O126+'[9]побудинковий звіт'!P126+'[8]побудинковий звіт'!P126</f>
        <v>5509.0880930520871</v>
      </c>
      <c r="Q126" s="116">
        <f t="shared" si="57"/>
        <v>-175.13751688499087</v>
      </c>
      <c r="R126" s="595">
        <f>'звіт 03.19-03.24'!Q126+'[9]побудинковий звіт'!R126+'[8]побудинковий звіт'!R126</f>
        <v>0</v>
      </c>
      <c r="S126" s="595">
        <f>'звіт 03.19-03.24'!R126+'[9]побудинковий звіт'!S126+'[8]побудинковий звіт'!S126</f>
        <v>0</v>
      </c>
      <c r="T126" s="116">
        <f t="shared" si="58"/>
        <v>0</v>
      </c>
      <c r="U126" s="595">
        <f>'звіт 03.19-03.24'!T126+'[9]побудинковий звіт'!U126+'[8]побудинковий звіт'!U126</f>
        <v>0</v>
      </c>
      <c r="V126" s="595">
        <f>'звіт 03.19-03.24'!U126+'[9]побудинковий звіт'!V126+'[8]побудинковий звіт'!V126</f>
        <v>0</v>
      </c>
      <c r="W126" s="116">
        <f t="shared" si="59"/>
        <v>0</v>
      </c>
      <c r="X126" s="595">
        <f>'звіт 03.19-03.24'!W126+'[9]побудинковий звіт'!X126+'[8]побудинковий звіт'!X126</f>
        <v>8554.6451444140057</v>
      </c>
      <c r="Y126" s="595">
        <f>'звіт 03.19-03.24'!X126+'[9]побудинковий звіт'!Y126+'[8]побудинковий звіт'!Y126</f>
        <v>7326.8401150402642</v>
      </c>
      <c r="Z126" s="116">
        <f t="shared" si="60"/>
        <v>-1227.8050293737415</v>
      </c>
      <c r="AA126" s="595">
        <f>'звіт 03.19-03.24'!Z126+'[9]побудинковий звіт'!AA126+'[8]побудинковий звіт'!AA126</f>
        <v>634.72680000000003</v>
      </c>
      <c r="AB126" s="595">
        <f>'звіт 03.19-03.24'!AA126+'[9]побудинковий звіт'!AB126+'[8]побудинковий звіт'!AB126</f>
        <v>0</v>
      </c>
      <c r="AC126" s="116">
        <f t="shared" si="61"/>
        <v>-634.72680000000003</v>
      </c>
      <c r="AD126" s="595">
        <f>'звіт 03.19-03.24'!AC126+'[9]побудинковий звіт'!AD126+'[8]побудинковий звіт'!AD126</f>
        <v>18256.59028819298</v>
      </c>
      <c r="AE126" s="595">
        <f>'звіт 03.19-03.24'!AD126+'[9]побудинковий звіт'!AE126+'[8]побудинковий звіт'!AE126</f>
        <v>19587.855205890191</v>
      </c>
      <c r="AF126" s="117">
        <f t="shared" si="62"/>
        <v>1331.2649176972118</v>
      </c>
      <c r="AG126" s="91">
        <f t="shared" si="63"/>
        <v>59945.179556208146</v>
      </c>
      <c r="AH126" s="92">
        <f t="shared" si="63"/>
        <v>59034.504261702212</v>
      </c>
      <c r="AI126" s="116">
        <f t="shared" si="64"/>
        <v>-910.67529450593429</v>
      </c>
      <c r="AJ126" s="595">
        <f>'звіт 03.19-03.24'!AI126+'[9]побудинковий звіт'!AJ126+'[8]побудинковий звіт'!AJ126</f>
        <v>0</v>
      </c>
      <c r="AK126" s="595">
        <f>'звіт 03.19-03.24'!AJ126+'[9]побудинковий звіт'!AK126+'[8]побудинковий звіт'!AK126</f>
        <v>0</v>
      </c>
      <c r="AL126" s="116">
        <f t="shared" si="65"/>
        <v>0</v>
      </c>
      <c r="AM126" s="595">
        <f>'звіт 03.19-03.24'!AL126+'[9]побудинковий звіт'!AM126+'[8]побудинковий звіт'!AM126</f>
        <v>0</v>
      </c>
      <c r="AN126" s="595">
        <f>'звіт 03.19-03.24'!AM126+'[9]побудинковий звіт'!AN126+'[8]побудинковий звіт'!AN126</f>
        <v>0</v>
      </c>
      <c r="AO126" s="116">
        <f t="shared" si="66"/>
        <v>0</v>
      </c>
      <c r="AP126" s="595">
        <f>'звіт 03.19-03.24'!AO126+'[9]побудинковий звіт'!AP126+'[8]побудинковий звіт'!AP126</f>
        <v>7745.2929109426168</v>
      </c>
      <c r="AQ126" s="595">
        <f>'звіт 03.19-03.24'!AP126+'[9]побудинковий звіт'!AQ126+'[8]побудинковий звіт'!AQ126</f>
        <v>5734.4701791566213</v>
      </c>
      <c r="AR126" s="116">
        <f t="shared" si="67"/>
        <v>-2010.8227317859955</v>
      </c>
      <c r="AS126" s="595">
        <f>'звіт 03.19-03.24'!AR126+'[9]побудинковий звіт'!AS126+'[8]побудинковий звіт'!AS126</f>
        <v>57312.692128704686</v>
      </c>
      <c r="AT126" s="595">
        <f>'звіт 03.19-03.24'!AS126+'[9]побудинковий звіт'!AT126+'[8]побудинковий звіт'!AT126</f>
        <v>33599.391105442963</v>
      </c>
      <c r="AU126" s="118">
        <f t="shared" si="68"/>
        <v>-23713.301023261723</v>
      </c>
      <c r="AV126" s="595">
        <f>'звіт 03.19-03.24'!AU126+'[9]побудинковий звіт'!AV126+'[8]побудинковий звіт'!AV126</f>
        <v>6119.6081044435705</v>
      </c>
      <c r="AW126" s="595">
        <f>'звіт 03.19-03.24'!AV126+'[9]побудинковий звіт'!AW126+'[8]побудинковий звіт'!AW126</f>
        <v>600</v>
      </c>
      <c r="AX126" s="94">
        <f t="shared" si="69"/>
        <v>-5519.6081044435705</v>
      </c>
      <c r="AY126" s="595">
        <f>'звіт 03.19-03.24'!AX126+'[9]побудинковий звіт'!AY126+'[8]побудинковий звіт'!AY126</f>
        <v>8346.4189148729965</v>
      </c>
      <c r="AZ126" s="595">
        <f>'звіт 03.19-03.24'!AY126+'[9]побудинковий звіт'!AZ126+'[8]побудинковий звіт'!AZ126</f>
        <v>158</v>
      </c>
      <c r="BA126" s="117">
        <f t="shared" si="70"/>
        <v>-8188.4189148729965</v>
      </c>
      <c r="BB126" s="595">
        <f>'звіт 03.19-03.24'!BA126+'[9]побудинковий звіт'!BB126+'[8]побудинковий звіт'!BB126</f>
        <v>1459.167605488235</v>
      </c>
      <c r="BC126" s="595">
        <f>'звіт 03.19-03.24'!BB126+'[9]побудинковий звіт'!BC126+'[8]побудинковий звіт'!BC126</f>
        <v>344.78312363306901</v>
      </c>
      <c r="BD126" s="94">
        <f t="shared" si="71"/>
        <v>-1114.3844818551661</v>
      </c>
      <c r="BE126" s="595">
        <f>'звіт 03.19-03.24'!BD126+'[9]побудинковий звіт'!BE126+'[8]побудинковий звіт'!BE126</f>
        <v>0</v>
      </c>
      <c r="BF126" s="595">
        <f>'звіт 03.19-03.24'!BE126+'[9]побудинковий звіт'!BF126+'[8]побудинковий звіт'!BF126</f>
        <v>0</v>
      </c>
      <c r="BG126" s="95">
        <f t="shared" si="72"/>
        <v>0</v>
      </c>
      <c r="BH126" s="595">
        <f>'звіт 03.19-03.24'!BG126+'[9]побудинковий звіт'!BH126+'[8]побудинковий звіт'!BH126</f>
        <v>0</v>
      </c>
      <c r="BI126" s="595">
        <f>'звіт 03.19-03.24'!BH126+'[9]побудинковий звіт'!BI126+'[8]побудинковий звіт'!BI126</f>
        <v>4351.7198717688207</v>
      </c>
      <c r="BJ126" s="94">
        <f t="shared" si="73"/>
        <v>4351.7198717688207</v>
      </c>
      <c r="BK126" s="595">
        <f>'звіт 03.19-03.24'!BJ126+'[9]побудинковий звіт'!BK126+'[8]побудинковий звіт'!BK126</f>
        <v>1140.8838322514612</v>
      </c>
      <c r="BL126" s="595">
        <f>'звіт 03.19-03.24'!BK126+'[9]побудинковий звіт'!BL126+'[8]побудинковий звіт'!BL126</f>
        <v>3374.3659014179279</v>
      </c>
      <c r="BM126" s="95">
        <f t="shared" si="74"/>
        <v>2233.4820691664668</v>
      </c>
      <c r="BN126" s="595">
        <f>'звіт 03.19-03.24'!BM126+'[9]побудинковий звіт'!BN126+'[8]побудинковий звіт'!BN126</f>
        <v>769.83905624823296</v>
      </c>
      <c r="BO126" s="595">
        <f>'звіт 03.19-03.24'!BN126+'[9]побудинковий звіт'!BO126+'[8]побудинковий звіт'!BO126</f>
        <v>1572.14982353</v>
      </c>
      <c r="BP126" s="94">
        <f t="shared" si="75"/>
        <v>802.31076728176708</v>
      </c>
      <c r="BQ126" s="91">
        <f t="shared" si="76"/>
        <v>17835.917513304499</v>
      </c>
      <c r="BR126" s="96">
        <f t="shared" si="76"/>
        <v>10401.018720349819</v>
      </c>
      <c r="BS126" s="94">
        <f t="shared" si="77"/>
        <v>-7434.8987929546802</v>
      </c>
      <c r="BT126" s="595">
        <f>'звіт 03.19-03.24'!BS126+'[9]побудинковий звіт'!BT126+'[8]побудинковий звіт'!BT126</f>
        <v>48760.59480291728</v>
      </c>
      <c r="BU126" s="595">
        <f>'звіт 03.19-03.24'!BT126+'[9]побудинковий звіт'!BU126+'[8]побудинковий звіт'!BU126</f>
        <v>65419.822489089696</v>
      </c>
      <c r="BV126" s="116">
        <f t="shared" si="78"/>
        <v>16659.227686172417</v>
      </c>
      <c r="BW126" s="595">
        <f>'звіт 03.19-03.24'!BV126+'[9]побудинковий звіт'!BW126+'[8]побудинковий звіт'!BW126</f>
        <v>33783.140224880633</v>
      </c>
      <c r="BX126" s="595">
        <f>'звіт 03.19-03.24'!BW126+'[9]побудинковий звіт'!BX126+'[8]побудинковий звіт'!BX126</f>
        <v>35259.012197862161</v>
      </c>
      <c r="BY126" s="116">
        <f t="shared" si="79"/>
        <v>1475.8719729815275</v>
      </c>
      <c r="BZ126" s="595">
        <f>'звіт 03.19-03.24'!BY126+'[9]побудинковий звіт'!BZ126+'[8]побудинковий звіт'!BZ126</f>
        <v>18626.281723766937</v>
      </c>
      <c r="CA126" s="595">
        <f>'звіт 03.19-03.24'!BZ126+'[9]побудинковий звіт'!CA126+'[8]побудинковий звіт'!CA126</f>
        <v>13555.436389935672</v>
      </c>
      <c r="CB126" s="116">
        <f t="shared" si="80"/>
        <v>-5070.8453338312647</v>
      </c>
      <c r="CC126" s="595">
        <f>'звіт 03.19-03.24'!CB126+'[9]побудинковий звіт'!CC126+'[8]побудинковий звіт'!CC126</f>
        <v>3132.3493954543478</v>
      </c>
      <c r="CD126" s="595">
        <f>'звіт 03.19-03.24'!CC126+'[9]побудинковий звіт'!CD126+'[8]побудинковий звіт'!CD126</f>
        <v>3188.9231924097749</v>
      </c>
      <c r="CE126" s="116">
        <f t="shared" si="81"/>
        <v>56.573796955427042</v>
      </c>
      <c r="CF126" s="595">
        <f>'звіт 03.19-03.24'!CE126+'[9]побудинковий звіт'!CF126+'[8]побудинковий звіт'!CF126</f>
        <v>385.29241516649756</v>
      </c>
      <c r="CG126" s="595">
        <f>'звіт 03.19-03.24'!CF126+'[9]побудинковий звіт'!CG126+'[8]побудинковий звіт'!CG126</f>
        <v>0</v>
      </c>
      <c r="CH126" s="116">
        <f t="shared" si="82"/>
        <v>-385.29241516649756</v>
      </c>
      <c r="CI126" s="595">
        <f>'звіт 03.19-03.24'!CH126+'[9]побудинковий звіт'!CI126+'[8]побудинковий звіт'!CI126</f>
        <v>15889.754683004869</v>
      </c>
      <c r="CJ126" s="595">
        <f>'звіт 03.19-03.24'!CI126+'[9]побудинковий звіт'!CJ126+'[8]побудинковий звіт'!CJ126</f>
        <v>18354.005190016378</v>
      </c>
      <c r="CK126" s="116">
        <f t="shared" si="83"/>
        <v>2464.2505070115094</v>
      </c>
      <c r="CL126" s="595">
        <f>'звіт 03.19-03.24'!CK126+'[9]побудинковий звіт'!CL126+'[8]побудинковий звіт'!CL126</f>
        <v>0</v>
      </c>
      <c r="CM126" s="595">
        <f>'звіт 03.19-03.24'!CL126+'[9]побудинковий звіт'!CM126+'[8]побудинковий звіт'!CM126</f>
        <v>0</v>
      </c>
      <c r="CN126" s="116">
        <f t="shared" si="84"/>
        <v>0</v>
      </c>
      <c r="CO126" s="88">
        <f t="shared" si="85"/>
        <v>15889.754683004869</v>
      </c>
      <c r="CP126" s="96">
        <f t="shared" si="85"/>
        <v>18354.005190016378</v>
      </c>
      <c r="CQ126" s="116">
        <f t="shared" si="86"/>
        <v>2464.2505070115094</v>
      </c>
      <c r="CR126" s="119">
        <f t="shared" si="97"/>
        <v>263416.49535435048</v>
      </c>
      <c r="CS126" s="96">
        <f t="shared" si="97"/>
        <v>244546.58372596529</v>
      </c>
      <c r="CT126" s="116">
        <f t="shared" si="87"/>
        <v>-18869.911628385191</v>
      </c>
      <c r="CU126" s="91">
        <f t="shared" si="88"/>
        <v>316099.79442522058</v>
      </c>
      <c r="CV126" s="98">
        <f t="shared" si="88"/>
        <v>293455.90047115833</v>
      </c>
      <c r="CW126" s="117">
        <f t="shared" si="89"/>
        <v>-22643.893954062252</v>
      </c>
      <c r="CX126" s="595">
        <f>'звіт 03.19-03.24'!CW126+'[9]побудинковий звіт'!CX126+'[8]побудинковий звіт'!CX126</f>
        <v>8633.5397365106255</v>
      </c>
      <c r="CY126" s="595">
        <f>'звіт 03.19-03.24'!CX126+'[9]побудинковий звіт'!CY126+'[8]побудинковий звіт'!CY126</f>
        <v>31277.433690572896</v>
      </c>
      <c r="CZ126" s="116">
        <f t="shared" si="90"/>
        <v>22643.89395406227</v>
      </c>
      <c r="DA126" s="99">
        <f>'[8]побудинковий звіт'!DA126</f>
        <v>-22643.893954062274</v>
      </c>
      <c r="DB126" s="8">
        <v>2</v>
      </c>
      <c r="DC126" s="365">
        <f>'[8]побудинковий звіт'!DC126</f>
        <v>15811.56</v>
      </c>
      <c r="DD126" s="365">
        <f>'[8]побудинковий звіт'!DD126</f>
        <v>1231.78</v>
      </c>
      <c r="DE126" s="365">
        <f>'[8]побудинковий звіт'!DE126</f>
        <v>11371.61</v>
      </c>
      <c r="DF126" s="365">
        <f>'[8]побудинковий звіт'!DF126</f>
        <v>204.24</v>
      </c>
      <c r="DG126" s="101">
        <v>-32510.810433004575</v>
      </c>
      <c r="DH126" s="296">
        <v>2</v>
      </c>
      <c r="DI126" s="103">
        <f>'[8]побудинковий звіт'!DK126</f>
        <v>9.4869432317753901</v>
      </c>
      <c r="DJ126" s="103">
        <f>'[8]побудинковий звіт'!DL126</f>
        <v>0</v>
      </c>
      <c r="DK126" s="103">
        <f>'[8]побудинковий звіт'!DM126</f>
        <v>7.8858864890893985</v>
      </c>
      <c r="DL126" s="104">
        <f t="shared" si="104"/>
        <v>4439.9843019032005</v>
      </c>
      <c r="DM126" s="104">
        <f t="shared" si="105"/>
        <v>1027.5310095283487</v>
      </c>
      <c r="DN126" s="105">
        <f t="shared" si="91"/>
        <v>5467.515311431549</v>
      </c>
      <c r="DO126" s="2"/>
      <c r="DP126" s="104">
        <f>'[10]побудинковий звіт'!DR126</f>
        <v>4439.95</v>
      </c>
      <c r="DQ126" s="104">
        <f>'[10]побудинковий звіт'!DS126</f>
        <v>1027.54</v>
      </c>
      <c r="DR126" s="104">
        <f t="shared" si="92"/>
        <v>5467.49</v>
      </c>
      <c r="DS126" s="106"/>
      <c r="DT126" s="104"/>
      <c r="DU126" s="479">
        <f>'звіт 03.19-03.24'!DV126+'[9]побудинковий звіт'!DW126+'[8]побудинковий звіт'!DW126</f>
        <v>4140.4799999999996</v>
      </c>
      <c r="DV126" s="2">
        <f>'[9]побудинковий звіт'!DX126+'[8]побудинковий звіт'!DX126</f>
        <v>0</v>
      </c>
      <c r="DW126" s="77">
        <f t="shared" si="93"/>
        <v>90178.331570411028</v>
      </c>
      <c r="DX126" s="77">
        <f t="shared" si="94"/>
        <v>52800.491790951339</v>
      </c>
      <c r="DY126" s="427">
        <f t="shared" si="95"/>
        <v>11575.85</v>
      </c>
      <c r="DZ126" s="161">
        <f>'[10]побудинковий звіт'!DY126</f>
        <v>1340.3076922189721</v>
      </c>
      <c r="EB126" s="110">
        <v>20229</v>
      </c>
      <c r="EC126" s="111">
        <f t="shared" si="96"/>
        <v>-12281.810433004575</v>
      </c>
      <c r="EE126" s="112">
        <v>-35413.187518995961</v>
      </c>
      <c r="EG126" s="99">
        <v>-42738.092946871991</v>
      </c>
    </row>
    <row r="127" spans="1:137" ht="19.95" customHeight="1" x14ac:dyDescent="0.3">
      <c r="A127" s="81">
        <v>150000609</v>
      </c>
      <c r="B127" s="82" t="s">
        <v>260</v>
      </c>
      <c r="C127" s="114" t="s">
        <v>261</v>
      </c>
      <c r="D127" s="114" t="s">
        <v>261</v>
      </c>
      <c r="E127" s="84">
        <f t="shared" si="54"/>
        <v>465.59999999999997</v>
      </c>
      <c r="F127" s="597">
        <f>'[8]побудинковий звіт'!F127</f>
        <v>349.9</v>
      </c>
      <c r="G127" s="104">
        <f>'[8]побудинковий звіт'!G127</f>
        <v>0</v>
      </c>
      <c r="H127" s="598">
        <f>'[8]побудинковий звіт'!H127</f>
        <v>115.7</v>
      </c>
      <c r="I127" s="595">
        <f>'звіт 03.19-03.24'!H127+'[9]побудинковий звіт'!I127+'[8]побудинковий звіт'!I127</f>
        <v>13555.476420048088</v>
      </c>
      <c r="J127" s="595">
        <f>'звіт 03.19-03.24'!I127+'[9]побудинковий звіт'!J127+'[8]побудинковий звіт'!J127</f>
        <v>13403.88004222704</v>
      </c>
      <c r="K127" s="116">
        <f t="shared" si="55"/>
        <v>-151.59637782104801</v>
      </c>
      <c r="L127" s="595">
        <f>'звіт 03.19-03.24'!K127+'[9]побудинковий звіт'!L127+'[8]побудинковий звіт'!L127</f>
        <v>4958.2022436058633</v>
      </c>
      <c r="M127" s="595">
        <f>'звіт 03.19-03.24'!L127+'[9]побудинковий звіт'!M127+'[8]побудинковий звіт'!M127</f>
        <v>4847.8937578802806</v>
      </c>
      <c r="N127" s="116">
        <f t="shared" si="56"/>
        <v>-110.30848572558261</v>
      </c>
      <c r="O127" s="595">
        <f>'звіт 03.19-03.24'!N127+'[9]побудинковий звіт'!O127+'[8]побудинковий звіт'!O127</f>
        <v>4560.1087484661239</v>
      </c>
      <c r="P127" s="595">
        <f>'звіт 03.19-03.24'!O127+'[9]побудинковий звіт'!P127+'[8]побудинковий звіт'!P127</f>
        <v>4416.9345322383997</v>
      </c>
      <c r="Q127" s="116">
        <f t="shared" si="57"/>
        <v>-143.17421622772417</v>
      </c>
      <c r="R127" s="595">
        <f>'звіт 03.19-03.24'!Q127+'[9]побудинковий звіт'!R127+'[8]побудинковий звіт'!R127</f>
        <v>0</v>
      </c>
      <c r="S127" s="595">
        <f>'звіт 03.19-03.24'!R127+'[9]побудинковий звіт'!S127+'[8]побудинковий звіт'!S127</f>
        <v>0</v>
      </c>
      <c r="T127" s="116">
        <f t="shared" si="58"/>
        <v>0</v>
      </c>
      <c r="U127" s="595">
        <f>'звіт 03.19-03.24'!T127+'[9]побудинковий звіт'!U127+'[8]побудинковий звіт'!U127</f>
        <v>0</v>
      </c>
      <c r="V127" s="595">
        <f>'звіт 03.19-03.24'!U127+'[9]побудинковий звіт'!V127+'[8]побудинковий звіт'!V127</f>
        <v>0</v>
      </c>
      <c r="W127" s="116">
        <f t="shared" si="59"/>
        <v>0</v>
      </c>
      <c r="X127" s="595">
        <f>'звіт 03.19-03.24'!W127+'[9]побудинковий звіт'!X127+'[8]побудинковий звіт'!X127</f>
        <v>8518.5994551423846</v>
      </c>
      <c r="Y127" s="595">
        <f>'звіт 03.19-03.24'!X127+'[9]побудинковий звіт'!Y127+'[8]побудинковий звіт'!Y127</f>
        <v>11581.444754862852</v>
      </c>
      <c r="Z127" s="116">
        <f t="shared" si="60"/>
        <v>3062.8452997204677</v>
      </c>
      <c r="AA127" s="595">
        <f>'звіт 03.19-03.24'!Z127+'[9]побудинковий звіт'!AA127+'[8]побудинковий звіт'!AA127</f>
        <v>501.82200000000006</v>
      </c>
      <c r="AB127" s="595">
        <f>'звіт 03.19-03.24'!AA127+'[9]побудинковий звіт'!AB127+'[8]побудинковий звіт'!AB127</f>
        <v>0</v>
      </c>
      <c r="AC127" s="116">
        <f t="shared" si="61"/>
        <v>-501.82200000000006</v>
      </c>
      <c r="AD127" s="595">
        <f>'звіт 03.19-03.24'!AC127+'[9]побудинковий звіт'!AD127+'[8]побудинковий звіт'!AD127</f>
        <v>14338.760574142485</v>
      </c>
      <c r="AE127" s="595">
        <f>'звіт 03.19-03.24'!AD127+'[9]побудинковий звіт'!AE127+'[8]побудинковий звіт'!AE127</f>
        <v>15282.91177584059</v>
      </c>
      <c r="AF127" s="117">
        <f t="shared" si="62"/>
        <v>944.15120169810507</v>
      </c>
      <c r="AG127" s="91">
        <f t="shared" si="63"/>
        <v>46432.969441404945</v>
      </c>
      <c r="AH127" s="92">
        <f t="shared" si="63"/>
        <v>49533.064863049163</v>
      </c>
      <c r="AI127" s="116">
        <f t="shared" si="64"/>
        <v>3100.0954216442187</v>
      </c>
      <c r="AJ127" s="595">
        <f>'звіт 03.19-03.24'!AI127+'[9]побудинковий звіт'!AJ127+'[8]побудинковий звіт'!AJ127</f>
        <v>0</v>
      </c>
      <c r="AK127" s="595">
        <f>'звіт 03.19-03.24'!AJ127+'[9]побудинковий звіт'!AK127+'[8]побудинковий звіт'!AK127</f>
        <v>0</v>
      </c>
      <c r="AL127" s="116">
        <f t="shared" si="65"/>
        <v>0</v>
      </c>
      <c r="AM127" s="595">
        <f>'звіт 03.19-03.24'!AL127+'[9]побудинковий звіт'!AM127+'[8]побудинковий звіт'!AM127</f>
        <v>0</v>
      </c>
      <c r="AN127" s="595">
        <f>'звіт 03.19-03.24'!AM127+'[9]побудинковий звіт'!AN127+'[8]побудинковий звіт'!AN127</f>
        <v>0</v>
      </c>
      <c r="AO127" s="116">
        <f t="shared" si="66"/>
        <v>0</v>
      </c>
      <c r="AP127" s="595">
        <f>'звіт 03.19-03.24'!AO127+'[9]побудинковий звіт'!AP127+'[8]побудинковий звіт'!AP127</f>
        <v>5354.7159127533905</v>
      </c>
      <c r="AQ127" s="595">
        <f>'звіт 03.19-03.24'!AP127+'[9]побудинковий звіт'!AQ127+'[8]побудинковий звіт'!AQ127</f>
        <v>3126.6406997400691</v>
      </c>
      <c r="AR127" s="116">
        <f t="shared" si="67"/>
        <v>-2228.0752130133214</v>
      </c>
      <c r="AS127" s="595">
        <f>'звіт 03.19-03.24'!AR127+'[9]побудинковий звіт'!AS127+'[8]побудинковий звіт'!AS127</f>
        <v>48500.04148280152</v>
      </c>
      <c r="AT127" s="595">
        <f>'звіт 03.19-03.24'!AS127+'[9]побудинковий звіт'!AT127+'[8]побудинковий звіт'!AT127</f>
        <v>33873</v>
      </c>
      <c r="AU127" s="118">
        <f t="shared" si="68"/>
        <v>-14627.04148280152</v>
      </c>
      <c r="AV127" s="595">
        <f>'звіт 03.19-03.24'!AU127+'[9]побудинковий звіт'!AV127+'[8]побудинковий звіт'!AV127</f>
        <v>4256.2729926279771</v>
      </c>
      <c r="AW127" s="595">
        <f>'звіт 03.19-03.24'!AV127+'[9]побудинковий звіт'!AW127+'[8]побудинковий звіт'!AW127</f>
        <v>159</v>
      </c>
      <c r="AX127" s="94">
        <f t="shared" si="69"/>
        <v>-4097.2729926279771</v>
      </c>
      <c r="AY127" s="595">
        <f>'звіт 03.19-03.24'!AX127+'[9]побудинковий звіт'!AY127+'[8]побудинковий звіт'!AY127</f>
        <v>8052.0880046972925</v>
      </c>
      <c r="AZ127" s="595">
        <f>'звіт 03.19-03.24'!AY127+'[9]побудинковий звіт'!AZ127+'[8]побудинковий звіт'!AZ127</f>
        <v>1385</v>
      </c>
      <c r="BA127" s="117">
        <f t="shared" si="70"/>
        <v>-6667.0880046972925</v>
      </c>
      <c r="BB127" s="595">
        <f>'звіт 03.19-03.24'!BA127+'[9]побудинковий звіт'!BB127+'[8]побудинковий звіт'!BB127</f>
        <v>1341.4414642920722</v>
      </c>
      <c r="BC127" s="595">
        <f>'звіт 03.19-03.24'!BB127+'[9]побудинковий звіт'!BC127+'[8]побудинковий звіт'!BC127</f>
        <v>0</v>
      </c>
      <c r="BD127" s="94">
        <f t="shared" si="71"/>
        <v>-1341.4414642920722</v>
      </c>
      <c r="BE127" s="595">
        <f>'звіт 03.19-03.24'!BD127+'[9]побудинковий звіт'!BE127+'[8]побудинковий звіт'!BE127</f>
        <v>0</v>
      </c>
      <c r="BF127" s="595">
        <f>'звіт 03.19-03.24'!BE127+'[9]побудинковий звіт'!BF127+'[8]побудинковий звіт'!BF127</f>
        <v>0</v>
      </c>
      <c r="BG127" s="95">
        <f t="shared" si="72"/>
        <v>0</v>
      </c>
      <c r="BH127" s="595">
        <f>'звіт 03.19-03.24'!BG127+'[9]побудинковий звіт'!BH127+'[8]побудинковий звіт'!BH127</f>
        <v>0</v>
      </c>
      <c r="BI127" s="595">
        <f>'звіт 03.19-03.24'!BH127+'[9]побудинковий звіт'!BI127+'[8]побудинковий звіт'!BI127</f>
        <v>0</v>
      </c>
      <c r="BJ127" s="94">
        <f t="shared" si="73"/>
        <v>0</v>
      </c>
      <c r="BK127" s="595">
        <f>'звіт 03.19-03.24'!BJ127+'[9]побудинковий звіт'!BK127+'[8]побудинковий звіт'!BK127</f>
        <v>1611.9502076707861</v>
      </c>
      <c r="BL127" s="595">
        <f>'звіт 03.19-03.24'!BK127+'[9]побудинковий звіт'!BL127+'[8]побудинковий звіт'!BL127</f>
        <v>2018</v>
      </c>
      <c r="BM127" s="95">
        <f t="shared" si="74"/>
        <v>406.04979232921391</v>
      </c>
      <c r="BN127" s="595">
        <f>'звіт 03.19-03.24'!BM127+'[9]побудинковий звіт'!BN127+'[8]побудинковий звіт'!BN127</f>
        <v>386.66751437585555</v>
      </c>
      <c r="BO127" s="595">
        <f>'звіт 03.19-03.24'!BN127+'[9]побудинковий звіт'!BO127+'[8]побудинковий звіт'!BO127</f>
        <v>3682</v>
      </c>
      <c r="BP127" s="94">
        <f t="shared" si="75"/>
        <v>3295.3324856241443</v>
      </c>
      <c r="BQ127" s="91">
        <f t="shared" si="76"/>
        <v>15648.420183663984</v>
      </c>
      <c r="BR127" s="96">
        <f t="shared" si="76"/>
        <v>7244</v>
      </c>
      <c r="BS127" s="94">
        <f t="shared" si="77"/>
        <v>-8404.4201836639841</v>
      </c>
      <c r="BT127" s="595">
        <f>'звіт 03.19-03.24'!BS127+'[9]побудинковий звіт'!BT127+'[8]побудинковий звіт'!BT127</f>
        <v>48640.517595213787</v>
      </c>
      <c r="BU127" s="595">
        <f>'звіт 03.19-03.24'!BT127+'[9]побудинковий звіт'!BU127+'[8]побудинковий звіт'!BU127</f>
        <v>63641.744732908934</v>
      </c>
      <c r="BV127" s="116">
        <f t="shared" si="78"/>
        <v>15001.227137695147</v>
      </c>
      <c r="BW127" s="595">
        <f>'звіт 03.19-03.24'!BV127+'[9]побудинковий звіт'!BW127+'[8]побудинковий звіт'!BW127</f>
        <v>14369.116524500412</v>
      </c>
      <c r="BX127" s="595">
        <f>'звіт 03.19-03.24'!BW127+'[9]побудинковий звіт'!BX127+'[8]побудинковий звіт'!BX127</f>
        <v>18751.043561461851</v>
      </c>
      <c r="BY127" s="116">
        <f t="shared" si="79"/>
        <v>4381.9270369614387</v>
      </c>
      <c r="BZ127" s="595">
        <f>'звіт 03.19-03.24'!BY127+'[9]побудинковий звіт'!BZ127+'[8]побудинковий звіт'!BZ127</f>
        <v>13110.648421061393</v>
      </c>
      <c r="CA127" s="595">
        <f>'звіт 03.19-03.24'!BZ127+'[9]побудинковий звіт'!CA127+'[8]побудинковий звіт'!CA127</f>
        <v>10660.923100382732</v>
      </c>
      <c r="CB127" s="116">
        <f t="shared" si="80"/>
        <v>-2449.7253206786609</v>
      </c>
      <c r="CC127" s="595">
        <f>'звіт 03.19-03.24'!CB127+'[9]побудинковий звіт'!CC127+'[8]побудинковий звіт'!CC127</f>
        <v>1213.7853907385597</v>
      </c>
      <c r="CD127" s="595">
        <f>'звіт 03.19-03.24'!CC127+'[9]побудинковий звіт'!CD127+'[8]побудинковий звіт'!CD127</f>
        <v>1235.7077370587876</v>
      </c>
      <c r="CE127" s="116">
        <f t="shared" si="81"/>
        <v>21.922346320227916</v>
      </c>
      <c r="CF127" s="595">
        <f>'звіт 03.19-03.24'!CE127+'[9]побудинковий звіт'!CF127+'[8]побудинковий звіт'!CF127</f>
        <v>149.30081087701782</v>
      </c>
      <c r="CG127" s="595">
        <f>'звіт 03.19-03.24'!CF127+'[9]побудинковий звіт'!CG127+'[8]побудинковий звіт'!CG127</f>
        <v>0</v>
      </c>
      <c r="CH127" s="116">
        <f t="shared" si="82"/>
        <v>-149.30081087701782</v>
      </c>
      <c r="CI127" s="595">
        <f>'звіт 03.19-03.24'!CH127+'[9]побудинковий звіт'!CI127+'[8]побудинковий звіт'!CI127</f>
        <v>6601.5041160729061</v>
      </c>
      <c r="CJ127" s="595">
        <f>'звіт 03.19-03.24'!CI127+'[9]побудинковий звіт'!CJ127+'[8]побудинковий звіт'!CJ127</f>
        <v>4633.2795685094243</v>
      </c>
      <c r="CK127" s="116">
        <f t="shared" si="83"/>
        <v>-1968.2245475634818</v>
      </c>
      <c r="CL127" s="595">
        <f>'звіт 03.19-03.24'!CK127+'[9]побудинковий звіт'!CL127+'[8]побудинковий звіт'!CL127</f>
        <v>0</v>
      </c>
      <c r="CM127" s="595">
        <f>'звіт 03.19-03.24'!CL127+'[9]побудинковий звіт'!CM127+'[8]побудинковий звіт'!CM127</f>
        <v>0</v>
      </c>
      <c r="CN127" s="116">
        <f t="shared" si="84"/>
        <v>0</v>
      </c>
      <c r="CO127" s="88">
        <f t="shared" si="85"/>
        <v>6601.5041160729061</v>
      </c>
      <c r="CP127" s="96">
        <f t="shared" si="85"/>
        <v>4633.2795685094243</v>
      </c>
      <c r="CQ127" s="116">
        <f t="shared" si="86"/>
        <v>-1968.2245475634818</v>
      </c>
      <c r="CR127" s="119">
        <f t="shared" si="97"/>
        <v>200021.01987908795</v>
      </c>
      <c r="CS127" s="96">
        <f t="shared" si="97"/>
        <v>192699.40426311095</v>
      </c>
      <c r="CT127" s="116">
        <f t="shared" si="87"/>
        <v>-7321.6156159770035</v>
      </c>
      <c r="CU127" s="91">
        <f t="shared" si="88"/>
        <v>240025.22385490552</v>
      </c>
      <c r="CV127" s="98">
        <f t="shared" si="88"/>
        <v>231239.28511573313</v>
      </c>
      <c r="CW127" s="117">
        <f t="shared" si="89"/>
        <v>-8785.9387391723867</v>
      </c>
      <c r="CX127" s="595">
        <f>'звіт 03.19-03.24'!CW127+'[9]побудинковий звіт'!CX127+'[8]побудинковий звіт'!CX127</f>
        <v>9191.182796482688</v>
      </c>
      <c r="CY127" s="595">
        <f>'звіт 03.19-03.24'!CX127+'[9]побудинковий звіт'!CY127+'[8]побудинковий звіт'!CY127</f>
        <v>17977.121535655013</v>
      </c>
      <c r="CZ127" s="116">
        <f t="shared" si="90"/>
        <v>8785.9387391723249</v>
      </c>
      <c r="DA127" s="99">
        <f>'[8]побудинковий звіт'!DA127</f>
        <v>-8785.9387391723576</v>
      </c>
      <c r="DB127" s="8">
        <v>2</v>
      </c>
      <c r="DC127" s="365">
        <f>'[8]побудинковий звіт'!DC127</f>
        <v>5345.33</v>
      </c>
      <c r="DD127" s="365">
        <f>'[8]побудинковий звіт'!DD127</f>
        <v>2316.23</v>
      </c>
      <c r="DE127" s="365">
        <f>'[8]побудинковий звіт'!DE127</f>
        <v>2124.46</v>
      </c>
      <c r="DF127" s="365">
        <f>'[8]побудинковий звіт'!DF127</f>
        <v>1367.4</v>
      </c>
      <c r="DG127" s="101">
        <v>10741.802702107801</v>
      </c>
      <c r="DH127" s="296">
        <v>2</v>
      </c>
      <c r="DI127" s="103">
        <f>'[8]побудинковий звіт'!DK127</f>
        <v>9.2051062517139659</v>
      </c>
      <c r="DJ127" s="103">
        <f>'[8]побудинковий звіт'!DL127</f>
        <v>0</v>
      </c>
      <c r="DK127" s="103">
        <f>'[8]побудинковий звіт'!DM127</f>
        <v>8.2007413103197599</v>
      </c>
      <c r="DL127" s="104">
        <f t="shared" si="104"/>
        <v>3220.8666774747167</v>
      </c>
      <c r="DM127" s="104">
        <f t="shared" si="105"/>
        <v>948.82576960399626</v>
      </c>
      <c r="DN127" s="105">
        <f t="shared" si="91"/>
        <v>4169.6924470787126</v>
      </c>
      <c r="DO127" s="2"/>
      <c r="DP127" s="104">
        <f>'[10]побудинковий звіт'!DR127</f>
        <v>3220.87</v>
      </c>
      <c r="DQ127" s="104">
        <f>'[10]побудинковий звіт'!DS127</f>
        <v>948.83</v>
      </c>
      <c r="DR127" s="104">
        <f t="shared" si="92"/>
        <v>4169.7</v>
      </c>
      <c r="DS127" s="106"/>
      <c r="DT127" s="104"/>
      <c r="DU127" s="479">
        <f>'звіт 03.19-03.24'!DV127+'[9]побудинковий звіт'!DW127+'[8]побудинковий звіт'!DW127</f>
        <v>4140.4799999999996</v>
      </c>
      <c r="DV127" s="2">
        <f>'[9]побудинковий звіт'!DX127+'[8]побудинковий звіт'!DX127</f>
        <v>0</v>
      </c>
      <c r="DW127" s="77">
        <f t="shared" si="93"/>
        <v>76978.153999758608</v>
      </c>
      <c r="DX127" s="77">
        <f t="shared" si="94"/>
        <v>49340.4</v>
      </c>
      <c r="DY127" s="427">
        <f t="shared" si="95"/>
        <v>3491.86</v>
      </c>
      <c r="DZ127" s="161">
        <f>'[10]побудинковий звіт'!DY127</f>
        <v>1113.0247617342784</v>
      </c>
      <c r="EB127" s="110">
        <v>-8389</v>
      </c>
      <c r="EC127" s="111">
        <f t="shared" si="96"/>
        <v>2352.8027021078015</v>
      </c>
      <c r="EE127" s="112">
        <v>10431.900106350848</v>
      </c>
      <c r="EG127" s="99">
        <v>12556.070186619603</v>
      </c>
    </row>
    <row r="128" spans="1:137" ht="19.95" customHeight="1" x14ac:dyDescent="0.3">
      <c r="A128" s="81">
        <v>150000610</v>
      </c>
      <c r="B128" s="82" t="s">
        <v>262</v>
      </c>
      <c r="C128" s="114" t="s">
        <v>263</v>
      </c>
      <c r="D128" s="114" t="s">
        <v>263</v>
      </c>
      <c r="E128" s="84">
        <f t="shared" si="54"/>
        <v>475.2</v>
      </c>
      <c r="F128" s="597">
        <f>'[8]побудинковий звіт'!F128</f>
        <v>475.2</v>
      </c>
      <c r="G128" s="104">
        <f>'[8]побудинковий звіт'!G128</f>
        <v>0</v>
      </c>
      <c r="H128" s="598">
        <f>'[8]побудинковий звіт'!H128</f>
        <v>0</v>
      </c>
      <c r="I128" s="595">
        <f>'звіт 03.19-03.24'!H128+'[9]побудинковий звіт'!I128+'[8]побудинковий звіт'!I128</f>
        <v>10419.952177449602</v>
      </c>
      <c r="J128" s="595">
        <f>'звіт 03.19-03.24'!I128+'[9]побудинковий звіт'!J128+'[8]побудинковий звіт'!J128</f>
        <v>10540.699902175389</v>
      </c>
      <c r="K128" s="116">
        <f t="shared" si="55"/>
        <v>120.74772472578661</v>
      </c>
      <c r="L128" s="595">
        <f>'звіт 03.19-03.24'!K128+'[9]побудинковий звіт'!L128+'[8]побудинковий звіт'!L128</f>
        <v>4327.7592770878164</v>
      </c>
      <c r="M128" s="595">
        <f>'звіт 03.19-03.24'!L128+'[9]побудинковий звіт'!M128+'[8]побудинковий звіт'!M128</f>
        <v>4207.6085687170798</v>
      </c>
      <c r="N128" s="116">
        <f t="shared" si="56"/>
        <v>-120.15070837073654</v>
      </c>
      <c r="O128" s="595">
        <f>'звіт 03.19-03.24'!N128+'[9]побудинковий звіт'!O128+'[8]побудинковий звіт'!O128</f>
        <v>4545.6335128657984</v>
      </c>
      <c r="P128" s="595">
        <f>'звіт 03.19-03.24'!O128+'[9]побудинковий звіт'!P128+'[8]побудинковий звіт'!P128</f>
        <v>4403.814576787001</v>
      </c>
      <c r="Q128" s="116">
        <f t="shared" si="57"/>
        <v>-141.81893607879738</v>
      </c>
      <c r="R128" s="595">
        <f>'звіт 03.19-03.24'!Q128+'[9]побудинковий звіт'!R128+'[8]побудинковий звіт'!R128</f>
        <v>0</v>
      </c>
      <c r="S128" s="595">
        <f>'звіт 03.19-03.24'!R128+'[9]побудинковий звіт'!S128+'[8]побудинковий звіт'!S128</f>
        <v>0</v>
      </c>
      <c r="T128" s="116">
        <f t="shared" si="58"/>
        <v>0</v>
      </c>
      <c r="U128" s="595">
        <f>'звіт 03.19-03.24'!T128+'[9]побудинковий звіт'!U128+'[8]побудинковий звіт'!U128</f>
        <v>0</v>
      </c>
      <c r="V128" s="595">
        <f>'звіт 03.19-03.24'!U128+'[9]побудинковий звіт'!V128+'[8]побудинковий звіт'!V128</f>
        <v>0</v>
      </c>
      <c r="W128" s="116">
        <f t="shared" si="59"/>
        <v>0</v>
      </c>
      <c r="X128" s="595">
        <f>'звіт 03.19-03.24'!W128+'[9]побудинковий звіт'!X128+'[8]побудинковий звіт'!X128</f>
        <v>5905.3438907987465</v>
      </c>
      <c r="Y128" s="595">
        <f>'звіт 03.19-03.24'!X128+'[9]побудинковий звіт'!Y128+'[8]побудинковий звіт'!Y128</f>
        <v>8938.6838825105096</v>
      </c>
      <c r="Z128" s="116">
        <f t="shared" si="60"/>
        <v>3033.3399917117631</v>
      </c>
      <c r="AA128" s="595">
        <f>'звіт 03.19-03.24'!Z128+'[9]побудинковий звіт'!AA128+'[8]побудинковий звіт'!AA128</f>
        <v>513.21600000000012</v>
      </c>
      <c r="AB128" s="595">
        <f>'звіт 03.19-03.24'!AA128+'[9]побудинковий звіт'!AB128+'[8]побудинковий звіт'!AB128</f>
        <v>0</v>
      </c>
      <c r="AC128" s="116">
        <f t="shared" si="61"/>
        <v>-513.21600000000012</v>
      </c>
      <c r="AD128" s="595">
        <f>'звіт 03.19-03.24'!AC128+'[9]побудинковий звіт'!AD128+'[8]побудинковий звіт'!AD128</f>
        <v>14257.184224192695</v>
      </c>
      <c r="AE128" s="595">
        <f>'звіт 03.19-03.24'!AD128+'[9]побудинковий звіт'!AE128+'[8]побудинковий звіт'!AE128</f>
        <v>15600.099603950563</v>
      </c>
      <c r="AF128" s="117">
        <f t="shared" si="62"/>
        <v>1342.9153797578674</v>
      </c>
      <c r="AG128" s="91">
        <f t="shared" si="63"/>
        <v>39969.089082394661</v>
      </c>
      <c r="AH128" s="92">
        <f t="shared" si="63"/>
        <v>43690.906534140544</v>
      </c>
      <c r="AI128" s="116">
        <f t="shared" si="64"/>
        <v>3721.8174517458829</v>
      </c>
      <c r="AJ128" s="595">
        <f>'звіт 03.19-03.24'!AI128+'[9]побудинковий звіт'!AJ128+'[8]побудинковий звіт'!AJ128</f>
        <v>0</v>
      </c>
      <c r="AK128" s="595">
        <f>'звіт 03.19-03.24'!AJ128+'[9]побудинковий звіт'!AK128+'[8]побудинковий звіт'!AK128</f>
        <v>0</v>
      </c>
      <c r="AL128" s="116">
        <f t="shared" si="65"/>
        <v>0</v>
      </c>
      <c r="AM128" s="595">
        <f>'звіт 03.19-03.24'!AL128+'[9]побудинковий звіт'!AM128+'[8]побудинковий звіт'!AM128</f>
        <v>0</v>
      </c>
      <c r="AN128" s="595">
        <f>'звіт 03.19-03.24'!AM128+'[9]побудинковий звіт'!AN128+'[8]побудинковий звіт'!AN128</f>
        <v>0</v>
      </c>
      <c r="AO128" s="116">
        <f t="shared" si="66"/>
        <v>0</v>
      </c>
      <c r="AP128" s="595">
        <f>'звіт 03.19-03.24'!AO128+'[9]побудинковий звіт'!AP128+'[8]побудинковий звіт'!AP128</f>
        <v>7136.5514086493822</v>
      </c>
      <c r="AQ128" s="595">
        <f>'звіт 03.19-03.24'!AP128+'[9]побудинковий звіт'!AQ128+'[8]побудинковий звіт'!AQ128</f>
        <v>5854.1502653541393</v>
      </c>
      <c r="AR128" s="116">
        <f t="shared" si="67"/>
        <v>-1282.4011432952429</v>
      </c>
      <c r="AS128" s="595">
        <f>'звіт 03.19-03.24'!AR128+'[9]побудинковий звіт'!AS128+'[8]побудинковий звіт'!AS128</f>
        <v>45685.00002934481</v>
      </c>
      <c r="AT128" s="595">
        <f>'звіт 03.19-03.24'!AS128+'[9]побудинковий звіт'!AT128+'[8]побудинковий звіт'!AT128</f>
        <v>50448</v>
      </c>
      <c r="AU128" s="118">
        <f t="shared" si="68"/>
        <v>4762.9999706551898</v>
      </c>
      <c r="AV128" s="595">
        <f>'звіт 03.19-03.24'!AU128+'[9]побудинковий звіт'!AV128+'[8]побудинковий звіт'!AV128</f>
        <v>5455.8159085782518</v>
      </c>
      <c r="AW128" s="595">
        <f>'звіт 03.19-03.24'!AV128+'[9]побудинковий звіт'!AW128+'[8]побудинковий звіт'!AW128</f>
        <v>1471.6421599394262</v>
      </c>
      <c r="AX128" s="94">
        <f t="shared" si="69"/>
        <v>-3984.1737486388256</v>
      </c>
      <c r="AY128" s="595">
        <f>'звіт 03.19-03.24'!AX128+'[9]побудинковий звіт'!AY128+'[8]побудинковий звіт'!AY128</f>
        <v>6874.3834872726966</v>
      </c>
      <c r="AZ128" s="595">
        <f>'звіт 03.19-03.24'!AY128+'[9]побудинковий звіт'!AZ128+'[8]побудинковий звіт'!AZ128</f>
        <v>0</v>
      </c>
      <c r="BA128" s="117">
        <f t="shared" si="70"/>
        <v>-6874.3834872726966</v>
      </c>
      <c r="BB128" s="595">
        <f>'звіт 03.19-03.24'!BA128+'[9]побудинковий звіт'!BB128+'[8]побудинковий звіт'!BB128</f>
        <v>1540.9493853481604</v>
      </c>
      <c r="BC128" s="595">
        <f>'звіт 03.19-03.24'!BB128+'[9]побудинковий звіт'!BC128+'[8]побудинковий звіт'!BC128</f>
        <v>2766.2122389220799</v>
      </c>
      <c r="BD128" s="94">
        <f t="shared" si="71"/>
        <v>1225.2628535739195</v>
      </c>
      <c r="BE128" s="595">
        <f>'звіт 03.19-03.24'!BD128+'[9]побудинковий звіт'!BE128+'[8]побудинковий звіт'!BE128</f>
        <v>0</v>
      </c>
      <c r="BF128" s="595">
        <f>'звіт 03.19-03.24'!BE128+'[9]побудинковий звіт'!BF128+'[8]побудинковий звіт'!BF128</f>
        <v>0</v>
      </c>
      <c r="BG128" s="95">
        <f t="shared" si="72"/>
        <v>0</v>
      </c>
      <c r="BH128" s="595">
        <f>'звіт 03.19-03.24'!BG128+'[9]побудинковий звіт'!BH128+'[8]побудинковий звіт'!BH128</f>
        <v>0</v>
      </c>
      <c r="BI128" s="595">
        <f>'звіт 03.19-03.24'!BH128+'[9]побудинковий звіт'!BI128+'[8]побудинковий звіт'!BI128</f>
        <v>0</v>
      </c>
      <c r="BJ128" s="94">
        <f t="shared" si="73"/>
        <v>0</v>
      </c>
      <c r="BK128" s="595">
        <f>'звіт 03.19-03.24'!BJ128+'[9]побудинковий звіт'!BK128+'[8]побудинковий звіт'!BK128</f>
        <v>1652.9935410737232</v>
      </c>
      <c r="BL128" s="595">
        <f>'звіт 03.19-03.24'!BK128+'[9]побудинковий звіт'!BL128+'[8]побудинковий звіт'!BL128</f>
        <v>6793</v>
      </c>
      <c r="BM128" s="95">
        <f t="shared" si="74"/>
        <v>5140.0064589262765</v>
      </c>
      <c r="BN128" s="595">
        <f>'звіт 03.19-03.24'!BM128+'[9]побудинковий звіт'!BN128+'[8]побудинковий звіт'!BN128</f>
        <v>389.51601437585555</v>
      </c>
      <c r="BO128" s="595">
        <f>'звіт 03.19-03.24'!BN128+'[9]побудинковий звіт'!BO128+'[8]побудинковий звіт'!BO128</f>
        <v>585.74381097000003</v>
      </c>
      <c r="BP128" s="94">
        <f t="shared" si="75"/>
        <v>196.22779659414448</v>
      </c>
      <c r="BQ128" s="91">
        <f t="shared" si="76"/>
        <v>15913.658336648687</v>
      </c>
      <c r="BR128" s="96">
        <f t="shared" si="76"/>
        <v>11616.598209831505</v>
      </c>
      <c r="BS128" s="94">
        <f t="shared" si="77"/>
        <v>-4297.0601268171813</v>
      </c>
      <c r="BT128" s="595">
        <f>'звіт 03.19-03.24'!BS128+'[9]побудинковий звіт'!BT128+'[8]побудинковий звіт'!BT128</f>
        <v>43028.752758544368</v>
      </c>
      <c r="BU128" s="595">
        <f>'звіт 03.19-03.24'!BT128+'[9]побудинковий звіт'!BU128+'[8]побудинковий звіт'!BU128</f>
        <v>57777.421328078941</v>
      </c>
      <c r="BV128" s="116">
        <f t="shared" si="78"/>
        <v>14748.668569534573</v>
      </c>
      <c r="BW128" s="595">
        <f>'звіт 03.19-03.24'!BV128+'[9]побудинковий звіт'!BW128+'[8]побудинковий звіт'!BW128</f>
        <v>19376.315682685483</v>
      </c>
      <c r="BX128" s="595">
        <f>'звіт 03.19-03.24'!BW128+'[9]побудинковий звіт'!BX128+'[8]побудинковий звіт'!BX128</f>
        <v>22658.89144089543</v>
      </c>
      <c r="BY128" s="116">
        <f t="shared" si="79"/>
        <v>3282.5757582099468</v>
      </c>
      <c r="BZ128" s="595">
        <f>'звіт 03.19-03.24'!BY128+'[9]побудинковий звіт'!BZ128+'[8]побудинковий звіт'!BZ128</f>
        <v>18706.836970981767</v>
      </c>
      <c r="CA128" s="595">
        <f>'звіт 03.19-03.24'!BZ128+'[9]побудинковий звіт'!CA128+'[8]побудинковий звіт'!CA128</f>
        <v>11678.401771432034</v>
      </c>
      <c r="CB128" s="116">
        <f t="shared" si="80"/>
        <v>-7028.4351995497327</v>
      </c>
      <c r="CC128" s="595">
        <f>'звіт 03.19-03.24'!CB128+'[9]побудинковий звіт'!CC128+'[8]побудинковий звіт'!CC128</f>
        <v>0</v>
      </c>
      <c r="CD128" s="595">
        <f>'звіт 03.19-03.24'!CC128+'[9]побудинковий звіт'!CD128+'[8]побудинковий звіт'!CD128</f>
        <v>0</v>
      </c>
      <c r="CE128" s="116">
        <f t="shared" si="81"/>
        <v>0</v>
      </c>
      <c r="CF128" s="595">
        <f>'звіт 03.19-03.24'!CE128+'[9]побудинковий звіт'!CF128+'[8]побудинковий звіт'!CF128</f>
        <v>0</v>
      </c>
      <c r="CG128" s="595">
        <f>'звіт 03.19-03.24'!CF128+'[9]побудинковий звіт'!CG128+'[8]побудинковий звіт'!CG128</f>
        <v>0</v>
      </c>
      <c r="CH128" s="116">
        <f t="shared" si="82"/>
        <v>0</v>
      </c>
      <c r="CI128" s="595">
        <f>'звіт 03.19-03.24'!CH128+'[9]побудинковий звіт'!CI128+'[8]побудинковий звіт'!CI128</f>
        <v>2217.3982753616419</v>
      </c>
      <c r="CJ128" s="595">
        <f>'звіт 03.19-03.24'!CI128+'[9]побудинковий звіт'!CJ128+'[8]побудинковий звіт'!CJ128</f>
        <v>1799.4474002333288</v>
      </c>
      <c r="CK128" s="116">
        <f t="shared" si="83"/>
        <v>-417.9508751283131</v>
      </c>
      <c r="CL128" s="595">
        <f>'звіт 03.19-03.24'!CK128+'[9]побудинковий звіт'!CL128+'[8]побудинковий звіт'!CL128</f>
        <v>0</v>
      </c>
      <c r="CM128" s="595">
        <f>'звіт 03.19-03.24'!CL128+'[9]побудинковий звіт'!CM128+'[8]побудинковий звіт'!CM128</f>
        <v>0</v>
      </c>
      <c r="CN128" s="116">
        <f t="shared" si="84"/>
        <v>0</v>
      </c>
      <c r="CO128" s="88">
        <f t="shared" si="85"/>
        <v>2217.3982753616419</v>
      </c>
      <c r="CP128" s="96">
        <f t="shared" si="85"/>
        <v>1799.4474002333288</v>
      </c>
      <c r="CQ128" s="116">
        <f t="shared" si="86"/>
        <v>-417.9508751283131</v>
      </c>
      <c r="CR128" s="119">
        <f t="shared" si="97"/>
        <v>192033.60254461077</v>
      </c>
      <c r="CS128" s="96">
        <f t="shared" si="97"/>
        <v>205523.81694996593</v>
      </c>
      <c r="CT128" s="116">
        <f t="shared" si="87"/>
        <v>13490.21440535516</v>
      </c>
      <c r="CU128" s="91">
        <f t="shared" si="88"/>
        <v>230440.32305353292</v>
      </c>
      <c r="CV128" s="98">
        <f t="shared" si="88"/>
        <v>246628.58033995909</v>
      </c>
      <c r="CW128" s="117">
        <f t="shared" si="89"/>
        <v>16188.257286426175</v>
      </c>
      <c r="CX128" s="595">
        <f>'звіт 03.19-03.24'!CW128+'[9]побудинковий звіт'!CX128+'[8]побудинковий звіт'!CX128</f>
        <v>8768.5673846052086</v>
      </c>
      <c r="CY128" s="595">
        <f>'звіт 03.19-03.24'!CX128+'[9]побудинковий звіт'!CY128+'[8]побудинковий звіт'!CY128</f>
        <v>-7419.6899018209551</v>
      </c>
      <c r="CZ128" s="116">
        <f t="shared" si="90"/>
        <v>-16188.257286426164</v>
      </c>
      <c r="DA128" s="99">
        <f>'[8]побудинковий звіт'!DA128</f>
        <v>16188.257286426124</v>
      </c>
      <c r="DB128" s="8">
        <v>2</v>
      </c>
      <c r="DC128" s="365">
        <f>'[8]побудинковий звіт'!DC128</f>
        <v>4482.83</v>
      </c>
      <c r="DD128" s="365">
        <f>'[8]побудинковий звіт'!DD128</f>
        <v>0</v>
      </c>
      <c r="DE128" s="365">
        <f>'[8]побудинковий звіт'!DE128</f>
        <v>452.56999999999971</v>
      </c>
      <c r="DF128" s="365">
        <f>'[8]побудинковий звіт'!DF128</f>
        <v>0</v>
      </c>
      <c r="DG128" s="101">
        <v>10847.607058327092</v>
      </c>
      <c r="DH128" s="296">
        <v>2</v>
      </c>
      <c r="DI128" s="103">
        <f>'[8]побудинковий звіт'!DK128</f>
        <v>8.4811939398090122</v>
      </c>
      <c r="DJ128" s="103">
        <f>'[8]побудинковий звіт'!DL128</f>
        <v>0</v>
      </c>
      <c r="DK128" s="103">
        <f>'[8]побудинковий звіт'!DM128</f>
        <v>7.4789576239223567</v>
      </c>
      <c r="DL128" s="104">
        <f t="shared" si="104"/>
        <v>4030.2633601972425</v>
      </c>
      <c r="DM128" s="104">
        <f t="shared" si="105"/>
        <v>0</v>
      </c>
      <c r="DN128" s="105">
        <f t="shared" si="91"/>
        <v>4030.2633601972425</v>
      </c>
      <c r="DO128" s="2"/>
      <c r="DP128" s="104">
        <f>'[10]побудинковий звіт'!DR128</f>
        <v>4030.26</v>
      </c>
      <c r="DQ128" s="104">
        <f>'[10]побудинковий звіт'!DS128</f>
        <v>0</v>
      </c>
      <c r="DR128" s="104">
        <f t="shared" si="92"/>
        <v>4030.26</v>
      </c>
      <c r="DS128" s="106"/>
      <c r="DT128" s="104"/>
      <c r="DU128" s="479">
        <f>'звіт 03.19-03.24'!DV128+'[9]побудинковий звіт'!DW128+'[8]побудинковий звіт'!DW128</f>
        <v>4140.4799999999996</v>
      </c>
      <c r="DV128" s="2">
        <f>'[9]побудинковий звіт'!DX128+'[8]побудинковий звіт'!DX128</f>
        <v>0</v>
      </c>
      <c r="DW128" s="77">
        <f t="shared" si="93"/>
        <v>73918.390039192192</v>
      </c>
      <c r="DX128" s="77">
        <f t="shared" si="94"/>
        <v>74477.517851797806</v>
      </c>
      <c r="DY128" s="427">
        <f t="shared" si="95"/>
        <v>452.56999999999971</v>
      </c>
      <c r="DZ128" s="161">
        <f>'[10]побудинковий звіт'!DY128</f>
        <v>1136.1575152809014</v>
      </c>
      <c r="EB128" s="110">
        <v>-14830</v>
      </c>
      <c r="EC128" s="111">
        <f t="shared" si="96"/>
        <v>-3982.3929416729079</v>
      </c>
      <c r="EE128" s="112">
        <v>8419.851781016996</v>
      </c>
      <c r="EG128" s="99">
        <v>32064.179546569161</v>
      </c>
    </row>
    <row r="129" spans="1:137" ht="19.95" customHeight="1" x14ac:dyDescent="0.3">
      <c r="A129" s="299">
        <v>150000611</v>
      </c>
      <c r="B129" s="82" t="s">
        <v>264</v>
      </c>
      <c r="C129" s="114" t="s">
        <v>265</v>
      </c>
      <c r="D129" s="114" t="s">
        <v>265</v>
      </c>
      <c r="E129" s="84">
        <f t="shared" si="54"/>
        <v>1107.8</v>
      </c>
      <c r="F129" s="597">
        <f>'[8]побудинковий звіт'!F129</f>
        <v>1053.3</v>
      </c>
      <c r="G129" s="104">
        <f>'[8]побудинковий звіт'!G129</f>
        <v>0</v>
      </c>
      <c r="H129" s="598">
        <f>'[8]побудинковий звіт'!H129</f>
        <v>54.5</v>
      </c>
      <c r="I129" s="595">
        <f>'звіт 03.19-03.24'!H129+'[9]побудинковий звіт'!I129+'[8]побудинковий звіт'!I129</f>
        <v>31055.628623878612</v>
      </c>
      <c r="J129" s="595">
        <f>'звіт 03.19-03.24'!I129+'[9]побудинковий звіт'!J129+'[8]побудинковий звіт'!J129</f>
        <v>31189.820922276322</v>
      </c>
      <c r="K129" s="116">
        <f t="shared" si="55"/>
        <v>134.19229839770924</v>
      </c>
      <c r="L129" s="595">
        <f>'звіт 03.19-03.24'!K129+'[9]побудинковий звіт'!L129+'[8]побудинковий звіт'!L129</f>
        <v>6780.2615060502385</v>
      </c>
      <c r="M129" s="595">
        <f>'звіт 03.19-03.24'!L129+'[9]побудинковий звіт'!M129+'[8]побудинковий звіт'!M129</f>
        <v>6634.6451752804023</v>
      </c>
      <c r="N129" s="116">
        <f t="shared" si="56"/>
        <v>-145.61633076983617</v>
      </c>
      <c r="O129" s="595">
        <f>'звіт 03.19-03.24'!N129+'[9]побудинковий звіт'!O129+'[8]побудинковий звіт'!O129</f>
        <v>9182.6752926478548</v>
      </c>
      <c r="P129" s="595">
        <f>'звіт 03.19-03.24'!O129+'[9]побудинковий звіт'!P129+'[8]побудинковий звіт'!P129</f>
        <v>8898.946993346457</v>
      </c>
      <c r="Q129" s="116">
        <f t="shared" si="57"/>
        <v>-283.72829930139778</v>
      </c>
      <c r="R129" s="595">
        <f>'звіт 03.19-03.24'!Q129+'[9]побудинковий звіт'!R129+'[8]побудинковий звіт'!R129</f>
        <v>0</v>
      </c>
      <c r="S129" s="595">
        <f>'звіт 03.19-03.24'!R129+'[9]побудинковий звіт'!S129+'[8]побудинковий звіт'!S129</f>
        <v>0</v>
      </c>
      <c r="T129" s="116">
        <f t="shared" si="58"/>
        <v>0</v>
      </c>
      <c r="U129" s="595">
        <f>'звіт 03.19-03.24'!T129+'[9]побудинковий звіт'!U129+'[8]побудинковий звіт'!U129</f>
        <v>704.5866125071891</v>
      </c>
      <c r="V129" s="595">
        <f>'звіт 03.19-03.24'!U129+'[9]побудинковий звіт'!V129+'[8]побудинковий звіт'!V129</f>
        <v>367.22028183896822</v>
      </c>
      <c r="W129" s="116">
        <f t="shared" si="59"/>
        <v>-337.36633066822088</v>
      </c>
      <c r="X129" s="595">
        <f>'звіт 03.19-03.24'!W129+'[9]побудинковий звіт'!X129+'[8]побудинковий звіт'!X129</f>
        <v>13995.628333229546</v>
      </c>
      <c r="Y129" s="595">
        <f>'звіт 03.19-03.24'!X129+'[9]побудинковий звіт'!Y129+'[8]побудинковий звіт'!Y129</f>
        <v>14791.607930592892</v>
      </c>
      <c r="Z129" s="116">
        <f t="shared" si="60"/>
        <v>795.97959736334633</v>
      </c>
      <c r="AA129" s="595">
        <f>'звіт 03.19-03.24'!Z129+'[9]побудинковий звіт'!AA129+'[8]побудинковий звіт'!AA129</f>
        <v>1196.6400000000001</v>
      </c>
      <c r="AB129" s="595">
        <f>'звіт 03.19-03.24'!AA129+'[9]побудинковий звіт'!AB129+'[8]побудинковий звіт'!AB129</f>
        <v>0</v>
      </c>
      <c r="AC129" s="116">
        <f t="shared" si="61"/>
        <v>-1196.6400000000001</v>
      </c>
      <c r="AD129" s="595">
        <f>'звіт 03.19-03.24'!AC129+'[9]побудинковий звіт'!AD129+'[8]побудинковий звіт'!AD129</f>
        <v>33418.157651763533</v>
      </c>
      <c r="AE129" s="595">
        <f>'звіт 03.19-03.24'!AD129+'[9]побудинковий звіт'!AE129+'[8]побудинковий звіт'!AE129</f>
        <v>36751.896026242364</v>
      </c>
      <c r="AF129" s="117">
        <f t="shared" si="62"/>
        <v>3333.7383744788312</v>
      </c>
      <c r="AG129" s="91">
        <f t="shared" si="63"/>
        <v>96333.578020076966</v>
      </c>
      <c r="AH129" s="92">
        <f t="shared" si="63"/>
        <v>98634.13732957741</v>
      </c>
      <c r="AI129" s="116">
        <f t="shared" si="64"/>
        <v>2300.5593095004442</v>
      </c>
      <c r="AJ129" s="595">
        <f>'звіт 03.19-03.24'!AI129+'[9]побудинковий звіт'!AJ129+'[8]побудинковий звіт'!AJ129</f>
        <v>0</v>
      </c>
      <c r="AK129" s="595">
        <f>'звіт 03.19-03.24'!AJ129+'[9]побудинковий звіт'!AK129+'[8]побудинковий звіт'!AK129</f>
        <v>0</v>
      </c>
      <c r="AL129" s="116">
        <f t="shared" si="65"/>
        <v>0</v>
      </c>
      <c r="AM129" s="595">
        <f>'звіт 03.19-03.24'!AL129+'[9]побудинковий звіт'!AM129+'[8]побудинковий звіт'!AM129</f>
        <v>0</v>
      </c>
      <c r="AN129" s="595">
        <f>'звіт 03.19-03.24'!AM129+'[9]побудинковий звіт'!AN129+'[8]побудинковий звіт'!AN129</f>
        <v>0</v>
      </c>
      <c r="AO129" s="116">
        <f t="shared" si="66"/>
        <v>0</v>
      </c>
      <c r="AP129" s="595">
        <f>'звіт 03.19-03.24'!AO129+'[9]побудинковий звіт'!AP129+'[8]побудинковий звіт'!AP129</f>
        <v>21152.423235760918</v>
      </c>
      <c r="AQ129" s="595">
        <f>'звіт 03.19-03.24'!AP129+'[9]побудинковий звіт'!AQ129+'[8]побудинковий звіт'!AQ129</f>
        <v>16809.190008067104</v>
      </c>
      <c r="AR129" s="116">
        <f t="shared" si="67"/>
        <v>-4343.2332276938141</v>
      </c>
      <c r="AS129" s="595">
        <f>'звіт 03.19-03.24'!AR129+'[9]побудинковий звіт'!AS129+'[8]побудинковий звіт'!AS129</f>
        <v>75479.231633547693</v>
      </c>
      <c r="AT129" s="595">
        <f>'звіт 03.19-03.24'!AS129+'[9]побудинковий звіт'!AT129+'[8]побудинковий звіт'!AT129</f>
        <v>54244.091163575904</v>
      </c>
      <c r="AU129" s="118">
        <f t="shared" si="68"/>
        <v>-21235.14046997179</v>
      </c>
      <c r="AV129" s="595">
        <f>'звіт 03.19-03.24'!AU129+'[9]побудинковий звіт'!AV129+'[8]побудинковий звіт'!AV129</f>
        <v>7578.0958281980593</v>
      </c>
      <c r="AW129" s="595">
        <f>'звіт 03.19-03.24'!AV129+'[9]побудинковий звіт'!AW129+'[8]побудинковий звіт'!AW129</f>
        <v>4232.7700000000004</v>
      </c>
      <c r="AX129" s="94">
        <f t="shared" si="69"/>
        <v>-3345.3258281980588</v>
      </c>
      <c r="AY129" s="595">
        <f>'звіт 03.19-03.24'!AX129+'[9]побудинковий звіт'!AY129+'[8]побудинковий звіт'!AY129</f>
        <v>11045.456185087256</v>
      </c>
      <c r="AZ129" s="595">
        <f>'звіт 03.19-03.24'!AY129+'[9]побудинковий звіт'!AZ129+'[8]побудинковий звіт'!AZ129</f>
        <v>0</v>
      </c>
      <c r="BA129" s="117">
        <f t="shared" si="70"/>
        <v>-11045.456185087256</v>
      </c>
      <c r="BB129" s="595">
        <f>'звіт 03.19-03.24'!BA129+'[9]побудинковий звіт'!BB129+'[8]побудинковий звіт'!BB129</f>
        <v>4025.7902975783559</v>
      </c>
      <c r="BC129" s="595">
        <f>'звіт 03.19-03.24'!BB129+'[9]побудинковий звіт'!BC129+'[8]побудинковий звіт'!BC129</f>
        <v>963</v>
      </c>
      <c r="BD129" s="94">
        <f t="shared" si="71"/>
        <v>-3062.7902975783559</v>
      </c>
      <c r="BE129" s="595">
        <f>'звіт 03.19-03.24'!BD129+'[9]побудинковий звіт'!BE129+'[8]побудинковий звіт'!BE129</f>
        <v>0</v>
      </c>
      <c r="BF129" s="595">
        <f>'звіт 03.19-03.24'!BE129+'[9]побудинковий звіт'!BF129+'[8]побудинковий звіт'!BF129</f>
        <v>0</v>
      </c>
      <c r="BG129" s="95">
        <f t="shared" si="72"/>
        <v>0</v>
      </c>
      <c r="BH129" s="595">
        <f>'звіт 03.19-03.24'!BG129+'[9]побудинковий звіт'!BH129+'[8]побудинковий звіт'!BH129</f>
        <v>415.26523391347547</v>
      </c>
      <c r="BI129" s="595">
        <f>'звіт 03.19-03.24'!BH129+'[9]побудинковий звіт'!BI129+'[8]побудинковий звіт'!BI129</f>
        <v>1325</v>
      </c>
      <c r="BJ129" s="94">
        <f t="shared" si="73"/>
        <v>909.73476608652459</v>
      </c>
      <c r="BK129" s="595">
        <f>'звіт 03.19-03.24'!BJ129+'[9]побудинковий звіт'!BK129+'[8]побудинковий звіт'!BK129</f>
        <v>2968.5506745465236</v>
      </c>
      <c r="BL129" s="595">
        <f>'звіт 03.19-03.24'!BK129+'[9]побудинковий звіт'!BL129+'[8]побудинковий звіт'!BL129</f>
        <v>2325</v>
      </c>
      <c r="BM129" s="95">
        <f t="shared" si="74"/>
        <v>-643.55067454652362</v>
      </c>
      <c r="BN129" s="595">
        <f>'звіт 03.19-03.24'!BM129+'[9]побудинковий звіт'!BN129+'[8]побудинковий звіт'!BN129</f>
        <v>984.8743533163165</v>
      </c>
      <c r="BO129" s="595">
        <f>'звіт 03.19-03.24'!BN129+'[9]побудинковий звіт'!BO129+'[8]побудинковий звіт'!BO129</f>
        <v>2858</v>
      </c>
      <c r="BP129" s="94">
        <f t="shared" si="75"/>
        <v>1873.1256466836835</v>
      </c>
      <c r="BQ129" s="91">
        <f t="shared" si="76"/>
        <v>27018.03257263999</v>
      </c>
      <c r="BR129" s="96">
        <f t="shared" si="76"/>
        <v>11703.77</v>
      </c>
      <c r="BS129" s="94">
        <f t="shared" si="77"/>
        <v>-15314.262572639989</v>
      </c>
      <c r="BT129" s="595">
        <f>'звіт 03.19-03.24'!BS129+'[9]побудинковий звіт'!BT129+'[8]побудинковий звіт'!BT129</f>
        <v>102426.57117390967</v>
      </c>
      <c r="BU129" s="595">
        <f>'звіт 03.19-03.24'!BT129+'[9]побудинковий звіт'!BU129+'[8]побудинковий звіт'!BU129</f>
        <v>143158.72863788207</v>
      </c>
      <c r="BV129" s="116">
        <f t="shared" si="78"/>
        <v>40732.157463972399</v>
      </c>
      <c r="BW129" s="595">
        <f>'звіт 03.19-03.24'!BV129+'[9]побудинковий звіт'!BW129+'[8]побудинковий звіт'!BW129</f>
        <v>47776.793458522981</v>
      </c>
      <c r="BX129" s="595">
        <f>'звіт 03.19-03.24'!BW129+'[9]побудинковий звіт'!BX129+'[8]побудинковий звіт'!BX129</f>
        <v>48331.548259653406</v>
      </c>
      <c r="BY129" s="116">
        <f t="shared" si="79"/>
        <v>554.75480113042431</v>
      </c>
      <c r="BZ129" s="595">
        <f>'звіт 03.19-03.24'!BY129+'[9]побудинковий звіт'!BZ129+'[8]побудинковий звіт'!BZ129</f>
        <v>39927.751063906624</v>
      </c>
      <c r="CA129" s="595">
        <f>'звіт 03.19-03.24'!BZ129+'[9]побудинковий звіт'!CA129+'[8]побудинковий звіт'!CA129</f>
        <v>23110.232408884774</v>
      </c>
      <c r="CB129" s="116">
        <f t="shared" si="80"/>
        <v>-16817.51865502185</v>
      </c>
      <c r="CC129" s="595">
        <f>'звіт 03.19-03.24'!CB129+'[9]побудинковий звіт'!CC129+'[8]побудинковий звіт'!CC129</f>
        <v>1722.7921674998913</v>
      </c>
      <c r="CD129" s="595">
        <f>'звіт 03.19-03.24'!CC129+'[9]побудинковий звіт'!CD129+'[8]побудинковий звіт'!CD129</f>
        <v>1753.9077558253762</v>
      </c>
      <c r="CE129" s="116">
        <f t="shared" si="81"/>
        <v>31.11558832548485</v>
      </c>
      <c r="CF129" s="595">
        <f>'звіт 03.19-03.24'!CE129+'[9]побудинковий звіт'!CF129+'[8]побудинковий звіт'!CF129</f>
        <v>211.91082834157359</v>
      </c>
      <c r="CG129" s="595">
        <f>'звіт 03.19-03.24'!CF129+'[9]побудинковий звіт'!CG129+'[8]побудинковий звіт'!CG129</f>
        <v>0</v>
      </c>
      <c r="CH129" s="116">
        <f t="shared" si="82"/>
        <v>-211.91082834157359</v>
      </c>
      <c r="CI129" s="595">
        <f>'звіт 03.19-03.24'!CH129+'[9]побудинковий звіт'!CI129+'[8]побудинковий звіт'!CI129</f>
        <v>13784.69967427327</v>
      </c>
      <c r="CJ129" s="595">
        <f>'звіт 03.19-03.24'!CI129+'[9]побудинковий звіт'!CJ129+'[8]побудинковий звіт'!CJ129</f>
        <v>9834.6889887805119</v>
      </c>
      <c r="CK129" s="116">
        <f t="shared" si="83"/>
        <v>-3950.0106854927581</v>
      </c>
      <c r="CL129" s="595">
        <f>'звіт 03.19-03.24'!CK129+'[9]побудинковий звіт'!CL129+'[8]побудинковий звіт'!CL129</f>
        <v>0</v>
      </c>
      <c r="CM129" s="595">
        <f>'звіт 03.19-03.24'!CL129+'[9]побудинковий звіт'!CM129+'[8]побудинковий звіт'!CM129</f>
        <v>0</v>
      </c>
      <c r="CN129" s="116">
        <f t="shared" si="84"/>
        <v>0</v>
      </c>
      <c r="CO129" s="88">
        <f t="shared" si="85"/>
        <v>13784.69967427327</v>
      </c>
      <c r="CP129" s="96">
        <f t="shared" si="85"/>
        <v>9834.6889887805119</v>
      </c>
      <c r="CQ129" s="116">
        <f t="shared" si="86"/>
        <v>-3950.0106854927581</v>
      </c>
      <c r="CR129" s="119">
        <f t="shared" si="97"/>
        <v>425833.78382847959</v>
      </c>
      <c r="CS129" s="96">
        <f t="shared" si="97"/>
        <v>407580.29455224652</v>
      </c>
      <c r="CT129" s="116">
        <f t="shared" si="87"/>
        <v>-18253.489276233071</v>
      </c>
      <c r="CU129" s="91">
        <f t="shared" si="88"/>
        <v>511000.54059417546</v>
      </c>
      <c r="CV129" s="98">
        <f t="shared" si="88"/>
        <v>489096.35346269578</v>
      </c>
      <c r="CW129" s="117">
        <f t="shared" si="89"/>
        <v>-21904.187131479674</v>
      </c>
      <c r="CX129" s="595">
        <f>'звіт 03.19-03.24'!CW129+'[9]побудинковий звіт'!CX129+'[8]побудинковий звіт'!CX129</f>
        <v>13713.910704683203</v>
      </c>
      <c r="CY129" s="595">
        <f>'звіт 03.19-03.24'!CX129+'[9]побудинковий звіт'!CY129+'[8]побудинковий звіт'!CY129</f>
        <v>35618.09783616291</v>
      </c>
      <c r="CZ129" s="116">
        <f t="shared" si="90"/>
        <v>21904.187131479706</v>
      </c>
      <c r="DA129" s="99">
        <f>'[8]побудинковий звіт'!DA129</f>
        <v>-21904.187131479608</v>
      </c>
      <c r="DB129" s="8">
        <v>2</v>
      </c>
      <c r="DC129" s="365">
        <f>'[8]побудинковий звіт'!DC129</f>
        <v>9823.84</v>
      </c>
      <c r="DD129" s="365">
        <f>'[8]побудинковий звіт'!DD129</f>
        <v>0</v>
      </c>
      <c r="DE129" s="365">
        <f>'[8]побудинковий звіт'!DE129</f>
        <v>1387.6399999999994</v>
      </c>
      <c r="DF129" s="365">
        <f>'[8]побудинковий звіт'!DF129</f>
        <v>-381.82</v>
      </c>
      <c r="DG129" s="101">
        <v>19152.891586491838</v>
      </c>
      <c r="DH129" s="296">
        <v>3</v>
      </c>
      <c r="DI129" s="103">
        <f>'[8]побудинковий звіт'!DK129</f>
        <v>7.9910929921074008</v>
      </c>
      <c r="DJ129" s="103">
        <f>'[8]побудинковий звіт'!DL129</f>
        <v>0</v>
      </c>
      <c r="DK129" s="103">
        <f>'[8]побудинковий звіт'!DM129</f>
        <v>7.0058823917620723</v>
      </c>
      <c r="DL129" s="104">
        <f t="shared" si="104"/>
        <v>8417.0182485867244</v>
      </c>
      <c r="DM129" s="104">
        <v>225.48</v>
      </c>
      <c r="DN129" s="105">
        <f t="shared" si="91"/>
        <v>8642.498248586724</v>
      </c>
      <c r="DO129" s="2"/>
      <c r="DP129" s="104">
        <f>'[10]побудинковий звіт'!DR129</f>
        <v>8431.41</v>
      </c>
      <c r="DQ129" s="104">
        <f>'[10]побудинковий звіт'!DS129</f>
        <v>381.82</v>
      </c>
      <c r="DR129" s="104">
        <f t="shared" si="92"/>
        <v>8813.23</v>
      </c>
      <c r="DS129" s="106"/>
      <c r="DT129" s="104"/>
      <c r="DU129" s="479">
        <f>'звіт 03.19-03.24'!DV129+'[9]побудинковий звіт'!DW129+'[8]побудинковий звіт'!DW129</f>
        <v>4140.4799999999996</v>
      </c>
      <c r="DV129" s="2">
        <f>'[9]побудинковий звіт'!DX129+'[8]побудинковий звіт'!DX129</f>
        <v>0</v>
      </c>
      <c r="DW129" s="77">
        <f t="shared" si="93"/>
        <v>122996.71704742522</v>
      </c>
      <c r="DX129" s="77">
        <f t="shared" si="94"/>
        <v>79137.433396291075</v>
      </c>
      <c r="DY129" s="427">
        <f t="shared" si="95"/>
        <v>1005.8199999999995</v>
      </c>
      <c r="DZ129" s="161">
        <f>'[10]побудинковий звіт'!DY129</f>
        <v>1915.063068870026</v>
      </c>
      <c r="EB129" s="110">
        <v>25176</v>
      </c>
      <c r="EC129" s="111">
        <f t="shared" si="96"/>
        <v>44328.891586491838</v>
      </c>
      <c r="EE129" s="112">
        <v>17329.111975629457</v>
      </c>
      <c r="EG129" s="99">
        <v>13245.684350799253</v>
      </c>
    </row>
    <row r="130" spans="1:137" ht="19.95" customHeight="1" x14ac:dyDescent="0.3">
      <c r="A130" s="81">
        <v>150000623</v>
      </c>
      <c r="B130" s="82" t="s">
        <v>266</v>
      </c>
      <c r="C130" s="114" t="s">
        <v>267</v>
      </c>
      <c r="D130" s="114" t="s">
        <v>267</v>
      </c>
      <c r="E130" s="84">
        <f t="shared" si="54"/>
        <v>1472.6</v>
      </c>
      <c r="F130" s="597">
        <f>'[8]побудинковий звіт'!F130</f>
        <v>1379.8</v>
      </c>
      <c r="G130" s="104">
        <f>'[8]побудинковий звіт'!G130</f>
        <v>0</v>
      </c>
      <c r="H130" s="598">
        <f>'[8]побудинковий звіт'!H130</f>
        <v>92.8</v>
      </c>
      <c r="I130" s="595">
        <f>'звіт 03.19-03.24'!H130+'[9]побудинковий звіт'!I130+'[8]побудинковий звіт'!I130</f>
        <v>36464.87217461878</v>
      </c>
      <c r="J130" s="595">
        <f>'звіт 03.19-03.24'!I130+'[9]побудинковий звіт'!J130+'[8]побудинковий звіт'!J130</f>
        <v>36531.603559696836</v>
      </c>
      <c r="K130" s="116">
        <f t="shared" si="55"/>
        <v>66.731385078055609</v>
      </c>
      <c r="L130" s="595">
        <f>'звіт 03.19-03.24'!K130+'[9]побудинковий звіт'!L130+'[8]побудинковий звіт'!L130</f>
        <v>6574.7575511788918</v>
      </c>
      <c r="M130" s="595">
        <f>'звіт 03.19-03.24'!L130+'[9]побудинковий звіт'!M130+'[8]побудинковий звіт'!M130</f>
        <v>6422.7714119530328</v>
      </c>
      <c r="N130" s="116">
        <f t="shared" si="56"/>
        <v>-151.98613922585901</v>
      </c>
      <c r="O130" s="595">
        <f>'звіт 03.19-03.24'!N130+'[9]побудинковий звіт'!O130+'[8]побудинковий звіт'!O130</f>
        <v>14632.726715391227</v>
      </c>
      <c r="P130" s="595">
        <f>'звіт 03.19-03.24'!O130+'[9]побудинковий звіт'!P130+'[8]побудинковий звіт'!P130</f>
        <v>14180.67193684723</v>
      </c>
      <c r="Q130" s="116">
        <f t="shared" si="57"/>
        <v>-452.0547785439976</v>
      </c>
      <c r="R130" s="595">
        <f>'звіт 03.19-03.24'!Q130+'[9]побудинковий звіт'!R130+'[8]побудинковий звіт'!R130</f>
        <v>0</v>
      </c>
      <c r="S130" s="595">
        <f>'звіт 03.19-03.24'!R130+'[9]побудинковий звіт'!S130+'[8]побудинковий звіт'!S130</f>
        <v>0</v>
      </c>
      <c r="T130" s="116">
        <f t="shared" si="58"/>
        <v>0</v>
      </c>
      <c r="U130" s="595">
        <f>'звіт 03.19-03.24'!T130+'[9]побудинковий звіт'!U130+'[8]побудинковий звіт'!U130</f>
        <v>939.44881667625202</v>
      </c>
      <c r="V130" s="595">
        <f>'звіт 03.19-03.24'!U130+'[9]побудинковий звіт'!V130+'[8]побудинковий звіт'!V130</f>
        <v>489.62704245195749</v>
      </c>
      <c r="W130" s="116">
        <f t="shared" si="59"/>
        <v>-449.82177422429453</v>
      </c>
      <c r="X130" s="595">
        <f>'звіт 03.19-03.24'!W130+'[9]побудинковий звіт'!X130+'[8]побудинковий звіт'!X130</f>
        <v>19248.72246708587</v>
      </c>
      <c r="Y130" s="595">
        <f>'звіт 03.19-03.24'!X130+'[9]побудинковий звіт'!Y130+'[8]побудинковий звіт'!Y130</f>
        <v>21141.360126599538</v>
      </c>
      <c r="Z130" s="116">
        <f t="shared" si="60"/>
        <v>1892.637659513668</v>
      </c>
      <c r="AA130" s="595">
        <f>'звіт 03.19-03.24'!Z130+'[9]побудинковий звіт'!AA130+'[8]побудинковий звіт'!AA130</f>
        <v>1588.896</v>
      </c>
      <c r="AB130" s="595">
        <f>'звіт 03.19-03.24'!AA130+'[9]побудинковий звіт'!AB130+'[8]побудинковий звіт'!AB130</f>
        <v>0</v>
      </c>
      <c r="AC130" s="116">
        <f t="shared" si="61"/>
        <v>-1588.896</v>
      </c>
      <c r="AD130" s="595">
        <f>'звіт 03.19-03.24'!AC130+'[9]побудинковий звіт'!AD130+'[8]побудинковий звіт'!AD130</f>
        <v>44442.476794298673</v>
      </c>
      <c r="AE130" s="595">
        <f>'звіт 03.19-03.24'!AD130+'[9]побудинковий звіт'!AE130+'[8]побудинковий звіт'!AE130</f>
        <v>48420.969020735829</v>
      </c>
      <c r="AF130" s="117">
        <f t="shared" si="62"/>
        <v>3978.4922264371562</v>
      </c>
      <c r="AG130" s="91">
        <f t="shared" si="63"/>
        <v>123891.90051924967</v>
      </c>
      <c r="AH130" s="92">
        <f t="shared" si="63"/>
        <v>127187.00309828442</v>
      </c>
      <c r="AI130" s="116">
        <f t="shared" si="64"/>
        <v>3295.1025790347485</v>
      </c>
      <c r="AJ130" s="595">
        <f>'звіт 03.19-03.24'!AI130+'[9]побудинковий звіт'!AJ130+'[8]побудинковий звіт'!AJ130</f>
        <v>0</v>
      </c>
      <c r="AK130" s="595">
        <f>'звіт 03.19-03.24'!AJ130+'[9]побудинковий звіт'!AK130+'[8]побудинковий звіт'!AK130</f>
        <v>0</v>
      </c>
      <c r="AL130" s="116">
        <f t="shared" si="65"/>
        <v>0</v>
      </c>
      <c r="AM130" s="595">
        <f>'звіт 03.19-03.24'!AL130+'[9]побудинковий звіт'!AM130+'[8]побудинковий звіт'!AM130</f>
        <v>0</v>
      </c>
      <c r="AN130" s="595">
        <f>'звіт 03.19-03.24'!AM130+'[9]побудинковий звіт'!AN130+'[8]побудинковий звіт'!AN130</f>
        <v>0</v>
      </c>
      <c r="AO130" s="116">
        <f t="shared" si="66"/>
        <v>0</v>
      </c>
      <c r="AP130" s="595">
        <f>'звіт 03.19-03.24'!AO130+'[9]побудинковий звіт'!AP130+'[8]побудинковий звіт'!AP130</f>
        <v>26590.563502011104</v>
      </c>
      <c r="AQ130" s="595">
        <f>'звіт 03.19-03.24'!AP130+'[9]побудинковий звіт'!AQ130+'[8]побудинковий звіт'!AQ130</f>
        <v>21212.647620522966</v>
      </c>
      <c r="AR130" s="116">
        <f t="shared" si="67"/>
        <v>-5377.9158814881375</v>
      </c>
      <c r="AS130" s="595">
        <f>'звіт 03.19-03.24'!AR130+'[9]побудинковий звіт'!AS130+'[8]побудинковий звіт'!AS130</f>
        <v>115248.79502553107</v>
      </c>
      <c r="AT130" s="595">
        <f>'звіт 03.19-03.24'!AS130+'[9]побудинковий звіт'!AT130+'[8]побудинковий звіт'!AT130</f>
        <v>96142.77</v>
      </c>
      <c r="AU130" s="118">
        <f t="shared" si="68"/>
        <v>-19106.025025531068</v>
      </c>
      <c r="AV130" s="595">
        <f>'звіт 03.19-03.24'!AU130+'[9]побудинковий звіт'!AV130+'[8]побудинковий звіт'!AV130</f>
        <v>9204.9688690212461</v>
      </c>
      <c r="AW130" s="595">
        <f>'звіт 03.19-03.24'!AV130+'[9]побудинковий звіт'!AW130+'[8]побудинковий звіт'!AW130</f>
        <v>13820.694446598187</v>
      </c>
      <c r="AX130" s="94">
        <f t="shared" si="69"/>
        <v>4615.7255775769409</v>
      </c>
      <c r="AY130" s="595">
        <f>'звіт 03.19-03.24'!AX130+'[9]побудинковий звіт'!AY130+'[8]побудинковий звіт'!AY130</f>
        <v>11485.45603582048</v>
      </c>
      <c r="AZ130" s="595">
        <f>'звіт 03.19-03.24'!AY130+'[9]побудинковий звіт'!AZ130+'[8]побудинковий звіт'!AZ130</f>
        <v>3960</v>
      </c>
      <c r="BA130" s="117">
        <f t="shared" si="70"/>
        <v>-7525.4560358204799</v>
      </c>
      <c r="BB130" s="595">
        <f>'звіт 03.19-03.24'!BA130+'[9]побудинковий звіт'!BB130+'[8]побудинковий звіт'!BB130</f>
        <v>6242.3394788460382</v>
      </c>
      <c r="BC130" s="595">
        <f>'звіт 03.19-03.24'!BB130+'[9]побудинковий звіт'!BC130+'[8]побудинковий звіт'!BC130</f>
        <v>2075</v>
      </c>
      <c r="BD130" s="94">
        <f t="shared" si="71"/>
        <v>-4167.3394788460382</v>
      </c>
      <c r="BE130" s="595">
        <f>'звіт 03.19-03.24'!BD130+'[9]побудинковий звіт'!BE130+'[8]побудинковий звіт'!BE130</f>
        <v>0</v>
      </c>
      <c r="BF130" s="595">
        <f>'звіт 03.19-03.24'!BE130+'[9]побудинковий звіт'!BF130+'[8]побудинковий звіт'!BF130</f>
        <v>0</v>
      </c>
      <c r="BG130" s="95">
        <f t="shared" si="72"/>
        <v>0</v>
      </c>
      <c r="BH130" s="595">
        <f>'звіт 03.19-03.24'!BG130+'[9]побудинковий звіт'!BH130+'[8]побудинковий звіт'!BH130</f>
        <v>553.6869785513004</v>
      </c>
      <c r="BI130" s="595">
        <f>'звіт 03.19-03.24'!BH130+'[9]побудинковий звіт'!BI130+'[8]побудинковий звіт'!BI130</f>
        <v>0</v>
      </c>
      <c r="BJ130" s="94">
        <f t="shared" si="73"/>
        <v>-553.6869785513004</v>
      </c>
      <c r="BK130" s="595">
        <f>'звіт 03.19-03.24'!BJ130+'[9]побудинковий звіт'!BK130+'[8]побудинковий звіт'!BK130</f>
        <v>4912.6982461025473</v>
      </c>
      <c r="BL130" s="595">
        <f>'звіт 03.19-03.24'!BK130+'[9]побудинковий звіт'!BL130+'[8]побудинковий звіт'!BL130</f>
        <v>1339.1021748623602</v>
      </c>
      <c r="BM130" s="95">
        <f t="shared" si="74"/>
        <v>-3573.596071240187</v>
      </c>
      <c r="BN130" s="595">
        <f>'звіт 03.19-03.24'!BM130+'[9]побудинковий звіт'!BN130+'[8]побудинковий звіт'!BN130</f>
        <v>1082.9383533163164</v>
      </c>
      <c r="BO130" s="595">
        <f>'звіт 03.19-03.24'!BN130+'[9]побудинковий звіт'!BO130+'[8]побудинковий звіт'!BO130</f>
        <v>1722</v>
      </c>
      <c r="BP130" s="94">
        <f t="shared" si="75"/>
        <v>639.06164668368365</v>
      </c>
      <c r="BQ130" s="91">
        <f t="shared" si="76"/>
        <v>33482.087961657933</v>
      </c>
      <c r="BR130" s="96">
        <f t="shared" si="76"/>
        <v>22916.796621460548</v>
      </c>
      <c r="BS130" s="94">
        <f t="shared" si="77"/>
        <v>-10565.291340197386</v>
      </c>
      <c r="BT130" s="595">
        <f>'звіт 03.19-03.24'!BS130+'[9]побудинковий звіт'!BT130+'[8]побудинковий звіт'!BT130</f>
        <v>116385.38500799928</v>
      </c>
      <c r="BU130" s="595">
        <f>'звіт 03.19-03.24'!BT130+'[9]побудинковий звіт'!BU130+'[8]побудинковий звіт'!BU130</f>
        <v>179190.09070543261</v>
      </c>
      <c r="BV130" s="116">
        <f t="shared" si="78"/>
        <v>62804.705697433325</v>
      </c>
      <c r="BW130" s="595">
        <f>'звіт 03.19-03.24'!BV130+'[9]побудинковий звіт'!BW130+'[8]побудинковий звіт'!BW130</f>
        <v>55940.348250022005</v>
      </c>
      <c r="BX130" s="595">
        <f>'звіт 03.19-03.24'!BW130+'[9]побудинковий звіт'!BX130+'[8]побудинковий звіт'!BX130</f>
        <v>56042.860382913837</v>
      </c>
      <c r="BY130" s="116">
        <f t="shared" si="79"/>
        <v>102.51213289183215</v>
      </c>
      <c r="BZ130" s="595">
        <f>'звіт 03.19-03.24'!BY130+'[9]побудинковий звіт'!BZ130+'[8]побудинковий звіт'!BZ130</f>
        <v>64809.476973703415</v>
      </c>
      <c r="CA130" s="595">
        <f>'звіт 03.19-03.24'!BZ130+'[9]побудинковий звіт'!CA130+'[8]побудинковий звіт'!CA130</f>
        <v>32633.154130728926</v>
      </c>
      <c r="CB130" s="116">
        <f t="shared" si="80"/>
        <v>-32176.322842974489</v>
      </c>
      <c r="CC130" s="595">
        <f>'звіт 03.19-03.24'!CB130+'[9]побудинковий звіт'!CC130+'[8]побудинковий звіт'!CC130</f>
        <v>2447.1479651987092</v>
      </c>
      <c r="CD130" s="595">
        <f>'звіт 03.19-03.24'!CC130+'[9]побудинковий звіт'!CD130+'[8]побудинковий звіт'!CD130</f>
        <v>2491.3462440701369</v>
      </c>
      <c r="CE130" s="116">
        <f t="shared" si="81"/>
        <v>44.198278871427647</v>
      </c>
      <c r="CF130" s="595">
        <f>'звіт 03.19-03.24'!CE130+'[9]побудинковий звіт'!CF130+'[8]побудинковий звіт'!CF130</f>
        <v>301.00969934882619</v>
      </c>
      <c r="CG130" s="595">
        <f>'звіт 03.19-03.24'!CF130+'[9]побудинковий звіт'!CG130+'[8]побудинковий звіт'!CG130</f>
        <v>0</v>
      </c>
      <c r="CH130" s="116">
        <f t="shared" si="82"/>
        <v>-301.00969934882619</v>
      </c>
      <c r="CI130" s="595">
        <f>'звіт 03.19-03.24'!CH130+'[9]побудинковий звіт'!CI130+'[8]побудинковий звіт'!CI130</f>
        <v>19922.786959044359</v>
      </c>
      <c r="CJ130" s="595">
        <f>'звіт 03.19-03.24'!CI130+'[9]побудинковий звіт'!CJ130+'[8]побудинковий звіт'!CJ130</f>
        <v>13819.859336462683</v>
      </c>
      <c r="CK130" s="116">
        <f t="shared" si="83"/>
        <v>-6102.9276225816757</v>
      </c>
      <c r="CL130" s="595">
        <f>'звіт 03.19-03.24'!CK130+'[9]побудинковий звіт'!CL130+'[8]побудинковий звіт'!CL130</f>
        <v>0</v>
      </c>
      <c r="CM130" s="595">
        <f>'звіт 03.19-03.24'!CL130+'[9]побудинковий звіт'!CM130+'[8]побудинковий звіт'!CM130</f>
        <v>0</v>
      </c>
      <c r="CN130" s="116">
        <f t="shared" si="84"/>
        <v>0</v>
      </c>
      <c r="CO130" s="88">
        <f t="shared" si="85"/>
        <v>19922.786959044359</v>
      </c>
      <c r="CP130" s="96">
        <f t="shared" si="85"/>
        <v>13819.859336462683</v>
      </c>
      <c r="CQ130" s="116">
        <f t="shared" si="86"/>
        <v>-6102.9276225816757</v>
      </c>
      <c r="CR130" s="119">
        <f t="shared" si="97"/>
        <v>559019.50186376635</v>
      </c>
      <c r="CS130" s="96">
        <f t="shared" si="97"/>
        <v>551636.52813987609</v>
      </c>
      <c r="CT130" s="116">
        <f t="shared" si="87"/>
        <v>-7382.9737238902599</v>
      </c>
      <c r="CU130" s="91">
        <f t="shared" si="88"/>
        <v>670823.40223651961</v>
      </c>
      <c r="CV130" s="98">
        <f t="shared" si="88"/>
        <v>661963.83376785123</v>
      </c>
      <c r="CW130" s="117">
        <f t="shared" si="89"/>
        <v>-8859.5684686683817</v>
      </c>
      <c r="CX130" s="595">
        <f>'звіт 03.19-03.24'!CW130+'[9]побудинковий звіт'!CX130+'[8]побудинковий звіт'!CX130</f>
        <v>22271.935649215793</v>
      </c>
      <c r="CY130" s="595">
        <f>'звіт 03.19-03.24'!CX130+'[9]побудинковий звіт'!CY130+'[8]побудинковий звіт'!CY130</f>
        <v>31131.504117884069</v>
      </c>
      <c r="CZ130" s="116">
        <f t="shared" si="90"/>
        <v>8859.5684686682762</v>
      </c>
      <c r="DA130" s="99">
        <f>'[8]побудинковий звіт'!DA130</f>
        <v>-8859.568468668338</v>
      </c>
      <c r="DB130" s="8">
        <v>2</v>
      </c>
      <c r="DC130" s="365">
        <f>'[8]побудинковий звіт'!DC130</f>
        <v>15431.08</v>
      </c>
      <c r="DD130" s="365">
        <f>'[8]побудинковий звіт'!DD130</f>
        <v>2768.2799999999997</v>
      </c>
      <c r="DE130" s="365">
        <f>'[8]побудинковий звіт'!DE130</f>
        <v>4452.99</v>
      </c>
      <c r="DF130" s="365">
        <f>'[8]побудинковий звіт'!DF130</f>
        <v>2109.08</v>
      </c>
      <c r="DG130" s="101">
        <v>-5249.2785709879536</v>
      </c>
      <c r="DH130" s="296">
        <v>4</v>
      </c>
      <c r="DI130" s="103">
        <f>'[8]побудинковий звіт'!DK130</f>
        <v>7.9562508753399648</v>
      </c>
      <c r="DJ130" s="103">
        <f>'[8]побудинковий звіт'!DL130</f>
        <v>0</v>
      </c>
      <c r="DK130" s="103">
        <f>'[8]побудинковий звіт'!DM130</f>
        <v>7.1034106281016554</v>
      </c>
      <c r="DL130" s="104">
        <f t="shared" si="104"/>
        <v>10978.034957794083</v>
      </c>
      <c r="DM130" s="104">
        <f t="shared" ref="DM130:DM135" si="106">H130*DK130</f>
        <v>659.19650628783359</v>
      </c>
      <c r="DN130" s="105">
        <f t="shared" si="91"/>
        <v>11637.231464081917</v>
      </c>
      <c r="DO130" s="2"/>
      <c r="DP130" s="104">
        <f>'[10]побудинковий звіт'!DR130</f>
        <v>10978.09</v>
      </c>
      <c r="DQ130" s="104">
        <f>'[10]побудинковий звіт'!DS130</f>
        <v>659.2</v>
      </c>
      <c r="DR130" s="104">
        <f t="shared" si="92"/>
        <v>11637.29</v>
      </c>
      <c r="DS130" s="106"/>
      <c r="DT130" s="104"/>
      <c r="DU130" s="479">
        <f>'звіт 03.19-03.24'!DV130+'[9]побудинковий звіт'!DW130+'[8]побудинковий звіт'!DW130</f>
        <v>4140.4799999999996</v>
      </c>
      <c r="DV130" s="2">
        <f>'[9]побудинковий звіт'!DX130+'[8]побудинковий звіт'!DX130</f>
        <v>0</v>
      </c>
      <c r="DW130" s="77">
        <f t="shared" si="93"/>
        <v>178477.05958462678</v>
      </c>
      <c r="DX130" s="77">
        <f t="shared" si="94"/>
        <v>142871.47994575265</v>
      </c>
      <c r="DY130" s="427">
        <f t="shared" si="95"/>
        <v>6562.07</v>
      </c>
      <c r="DZ130" s="161">
        <f>'[10]побудинковий звіт'!DY130</f>
        <v>3092.7587971111043</v>
      </c>
      <c r="EB130" s="110">
        <v>-18217</v>
      </c>
      <c r="EC130" s="111">
        <f t="shared" si="96"/>
        <v>-23466.278570987954</v>
      </c>
      <c r="EE130" s="112">
        <v>60382.837450871448</v>
      </c>
      <c r="EG130" s="99">
        <v>54793.701723479448</v>
      </c>
    </row>
    <row r="131" spans="1:137" ht="19.95" customHeight="1" x14ac:dyDescent="0.3">
      <c r="A131" s="81">
        <v>150000612</v>
      </c>
      <c r="B131" s="82" t="s">
        <v>268</v>
      </c>
      <c r="C131" s="114" t="s">
        <v>269</v>
      </c>
      <c r="D131" s="114" t="s">
        <v>269</v>
      </c>
      <c r="E131" s="84">
        <f t="shared" si="54"/>
        <v>498.78</v>
      </c>
      <c r="F131" s="597">
        <f>'[8]побудинковий звіт'!F131</f>
        <v>498.78</v>
      </c>
      <c r="G131" s="104">
        <f>'[8]побудинковий звіт'!G131</f>
        <v>0</v>
      </c>
      <c r="H131" s="598">
        <f>'[8]побудинковий звіт'!H131</f>
        <v>0</v>
      </c>
      <c r="I131" s="595">
        <f>'звіт 03.19-03.24'!H131+'[9]побудинковий звіт'!I131+'[8]побудинковий звіт'!I131</f>
        <v>12127.057338187857</v>
      </c>
      <c r="J131" s="595">
        <f>'звіт 03.19-03.24'!I131+'[9]побудинковий звіт'!J131+'[8]побудинковий звіт'!J131</f>
        <v>12058.485390283571</v>
      </c>
      <c r="K131" s="116">
        <f t="shared" si="55"/>
        <v>-68.57194790428548</v>
      </c>
      <c r="L131" s="595">
        <f>'звіт 03.19-03.24'!K131+'[9]побудинковий звіт'!L131+'[8]побудинковий звіт'!L131</f>
        <v>4852.2094543099001</v>
      </c>
      <c r="M131" s="595">
        <f>'звіт 03.19-03.24'!L131+'[9]побудинковий звіт'!M131+'[8]побудинковий звіт'!M131</f>
        <v>4740.2280679077548</v>
      </c>
      <c r="N131" s="116">
        <f t="shared" si="56"/>
        <v>-111.98138640214529</v>
      </c>
      <c r="O131" s="595">
        <f>'звіт 03.19-03.24'!N131+'[9]побудинковий звіт'!O131+'[8]побудинковий звіт'!O131</f>
        <v>4699.1441227472042</v>
      </c>
      <c r="P131" s="595">
        <f>'звіт 03.19-03.24'!O131+'[9]побудинковий звіт'!P131+'[8]побудинковий звіт'!P131</f>
        <v>4554.7178584769117</v>
      </c>
      <c r="Q131" s="116">
        <f t="shared" si="57"/>
        <v>-144.42626427029245</v>
      </c>
      <c r="R131" s="595">
        <f>'звіт 03.19-03.24'!Q131+'[9]побудинковий звіт'!R131+'[8]побудинковий звіт'!R131</f>
        <v>0</v>
      </c>
      <c r="S131" s="595">
        <f>'звіт 03.19-03.24'!R131+'[9]побудинковий звіт'!S131+'[8]побудинковий звіт'!S131</f>
        <v>0</v>
      </c>
      <c r="T131" s="116">
        <f t="shared" si="58"/>
        <v>0</v>
      </c>
      <c r="U131" s="595">
        <f>'звіт 03.19-03.24'!T131+'[9]побудинковий звіт'!U131+'[8]побудинковий звіт'!U131</f>
        <v>0</v>
      </c>
      <c r="V131" s="595">
        <f>'звіт 03.19-03.24'!U131+'[9]побудинковий звіт'!V131+'[8]побудинковий звіт'!V131</f>
        <v>0</v>
      </c>
      <c r="W131" s="116">
        <f t="shared" si="59"/>
        <v>0</v>
      </c>
      <c r="X131" s="595">
        <f>'звіт 03.19-03.24'!W131+'[9]побудинковий звіт'!X131+'[8]побудинковий звіт'!X131</f>
        <v>7897.9448463277713</v>
      </c>
      <c r="Y131" s="595">
        <f>'звіт 03.19-03.24'!X131+'[9]побудинковий звіт'!Y131+'[8]побудинковий звіт'!Y131</f>
        <v>9216.9323378165955</v>
      </c>
      <c r="Z131" s="116">
        <f t="shared" si="60"/>
        <v>1318.9874914888242</v>
      </c>
      <c r="AA131" s="595">
        <f>'звіт 03.19-03.24'!Z131+'[9]побудинковий звіт'!AA131+'[8]побудинковий звіт'!AA131</f>
        <v>538.68240000000003</v>
      </c>
      <c r="AB131" s="595">
        <f>'звіт 03.19-03.24'!AA131+'[9]побудинковий звіт'!AB131+'[8]побудинковий звіт'!AB131</f>
        <v>0</v>
      </c>
      <c r="AC131" s="116">
        <f t="shared" si="61"/>
        <v>-538.68240000000003</v>
      </c>
      <c r="AD131" s="595">
        <f>'звіт 03.19-03.24'!AC131+'[9]побудинковий звіт'!AD131+'[8]побудинковий звіт'!AD131</f>
        <v>14964.881581887428</v>
      </c>
      <c r="AE131" s="595">
        <f>'звіт 03.19-03.24'!AD131+'[9]побудинковий звіт'!AE131+'[8]побудинковий звіт'!AE131</f>
        <v>16374.195455510227</v>
      </c>
      <c r="AF131" s="117">
        <f t="shared" si="62"/>
        <v>1409.3138736227993</v>
      </c>
      <c r="AG131" s="91">
        <f t="shared" si="63"/>
        <v>45079.919743460167</v>
      </c>
      <c r="AH131" s="92">
        <f t="shared" si="63"/>
        <v>46944.559109995062</v>
      </c>
      <c r="AI131" s="116">
        <f t="shared" si="64"/>
        <v>1864.6393665348951</v>
      </c>
      <c r="AJ131" s="595">
        <f>'звіт 03.19-03.24'!AI131+'[9]побудинковий звіт'!AJ131+'[8]побудинковий звіт'!AJ131</f>
        <v>0</v>
      </c>
      <c r="AK131" s="595">
        <f>'звіт 03.19-03.24'!AJ131+'[9]побудинковий звіт'!AK131+'[8]побудинковий звіт'!AK131</f>
        <v>0</v>
      </c>
      <c r="AL131" s="116">
        <f t="shared" si="65"/>
        <v>0</v>
      </c>
      <c r="AM131" s="595">
        <f>'звіт 03.19-03.24'!AL131+'[9]побудинковий звіт'!AM131+'[8]побудинковий звіт'!AM131</f>
        <v>0</v>
      </c>
      <c r="AN131" s="595">
        <f>'звіт 03.19-03.24'!AM131+'[9]побудинковий звіт'!AN131+'[8]побудинковий звіт'!AN131</f>
        <v>0</v>
      </c>
      <c r="AO131" s="116">
        <f t="shared" si="66"/>
        <v>0</v>
      </c>
      <c r="AP131" s="595">
        <f>'звіт 03.19-03.24'!AO131+'[9]побудинковий звіт'!AP131+'[8]побудинковий звіт'!AP131</f>
        <v>7136.5514086493822</v>
      </c>
      <c r="AQ131" s="595">
        <f>'звіт 03.19-03.24'!AP131+'[9]побудинковий звіт'!AQ131+'[8]побудинковий звіт'!AQ131</f>
        <v>5924.972773700526</v>
      </c>
      <c r="AR131" s="116">
        <f t="shared" si="67"/>
        <v>-1211.5786349488562</v>
      </c>
      <c r="AS131" s="595">
        <f>'звіт 03.19-03.24'!AR131+'[9]побудинковий звіт'!AS131+'[8]побудинковий звіт'!AS131</f>
        <v>59181.944629266131</v>
      </c>
      <c r="AT131" s="595">
        <f>'звіт 03.19-03.24'!AS131+'[9]побудинковий звіт'!AT131+'[8]побудинковий звіт'!AT131</f>
        <v>52844</v>
      </c>
      <c r="AU131" s="118">
        <f t="shared" si="68"/>
        <v>-6337.9446292661305</v>
      </c>
      <c r="AV131" s="595">
        <f>'звіт 03.19-03.24'!AU131+'[9]побудинковий звіт'!AV131+'[8]побудинковий звіт'!AV131</f>
        <v>3783.7743494848942</v>
      </c>
      <c r="AW131" s="595">
        <f>'звіт 03.19-03.24'!AV131+'[9]побудинковий звіт'!AW131+'[8]побудинковий звіт'!AW131</f>
        <v>2222</v>
      </c>
      <c r="AX131" s="94">
        <f t="shared" si="69"/>
        <v>-1561.7743494848942</v>
      </c>
      <c r="AY131" s="595">
        <f>'звіт 03.19-03.24'!AX131+'[9]побудинковий звіт'!AY131+'[8]побудинковий звіт'!AY131</f>
        <v>7855.9316740347913</v>
      </c>
      <c r="AZ131" s="595">
        <f>'звіт 03.19-03.24'!AY131+'[9]побудинковий звіт'!AZ131+'[8]побудинковий звіт'!AZ131</f>
        <v>0</v>
      </c>
      <c r="BA131" s="117">
        <f t="shared" si="70"/>
        <v>-7855.9316740347913</v>
      </c>
      <c r="BB131" s="595">
        <f>'звіт 03.19-03.24'!BA131+'[9]побудинковий звіт'!BB131+'[8]побудинковий звіт'!BB131</f>
        <v>1224.865788482505</v>
      </c>
      <c r="BC131" s="595">
        <f>'звіт 03.19-03.24'!BB131+'[9]побудинковий звіт'!BC131+'[8]побудинковий звіт'!BC131</f>
        <v>3479.5649364579199</v>
      </c>
      <c r="BD131" s="94">
        <f t="shared" si="71"/>
        <v>2254.6991479754151</v>
      </c>
      <c r="BE131" s="595">
        <f>'звіт 03.19-03.24'!BD131+'[9]побудинковий звіт'!BE131+'[8]побудинковий звіт'!BE131</f>
        <v>0</v>
      </c>
      <c r="BF131" s="595">
        <f>'звіт 03.19-03.24'!BE131+'[9]побудинковий звіт'!BF131+'[8]побудинковий звіт'!BF131</f>
        <v>0</v>
      </c>
      <c r="BG131" s="95">
        <f t="shared" si="72"/>
        <v>0</v>
      </c>
      <c r="BH131" s="595">
        <f>'звіт 03.19-03.24'!BG131+'[9]побудинковий звіт'!BH131+'[8]побудинковий звіт'!BH131</f>
        <v>0</v>
      </c>
      <c r="BI131" s="595">
        <f>'звіт 03.19-03.24'!BH131+'[9]побудинковий звіт'!BI131+'[8]побудинковий звіт'!BI131</f>
        <v>0</v>
      </c>
      <c r="BJ131" s="94">
        <f t="shared" si="73"/>
        <v>0</v>
      </c>
      <c r="BK131" s="595">
        <f>'звіт 03.19-03.24'!BJ131+'[9]побудинковий звіт'!BK131+'[8]побудинковий звіт'!BK131</f>
        <v>1629.555459632877</v>
      </c>
      <c r="BL131" s="595">
        <f>'звіт 03.19-03.24'!BK131+'[9]побудинковий звіт'!BL131+'[8]побудинковий звіт'!BL131</f>
        <v>0</v>
      </c>
      <c r="BM131" s="95">
        <f t="shared" si="74"/>
        <v>-1629.555459632877</v>
      </c>
      <c r="BN131" s="595">
        <f>'звіт 03.19-03.24'!BM131+'[9]побудинковий звіт'!BN131+'[8]побудинковий звіт'!BN131</f>
        <v>395.88261437585555</v>
      </c>
      <c r="BO131" s="595">
        <f>'звіт 03.19-03.24'!BN131+'[9]побудинковий звіт'!BO131+'[8]побудинковий звіт'!BO131</f>
        <v>0</v>
      </c>
      <c r="BP131" s="94">
        <f t="shared" si="75"/>
        <v>-395.88261437585555</v>
      </c>
      <c r="BQ131" s="91">
        <f t="shared" si="76"/>
        <v>14890.009886010923</v>
      </c>
      <c r="BR131" s="96">
        <f t="shared" si="76"/>
        <v>5701.5649364579203</v>
      </c>
      <c r="BS131" s="94">
        <f t="shared" si="77"/>
        <v>-9188.4449495530025</v>
      </c>
      <c r="BT131" s="595">
        <f>'звіт 03.19-03.24'!BS131+'[9]побудинковий звіт'!BT131+'[8]побудинковий звіт'!BT131</f>
        <v>46004.547330602472</v>
      </c>
      <c r="BU131" s="595">
        <f>'звіт 03.19-03.24'!BT131+'[9]побудинковий звіт'!BU131+'[8]побудинковий звіт'!BU131</f>
        <v>59776.667803242657</v>
      </c>
      <c r="BV131" s="116">
        <f t="shared" si="78"/>
        <v>13772.120472640185</v>
      </c>
      <c r="BW131" s="595">
        <f>'звіт 03.19-03.24'!BV131+'[9]побудинковий звіт'!BW131+'[8]побудинковий звіт'!BW131</f>
        <v>19229.696476830693</v>
      </c>
      <c r="BX131" s="595">
        <f>'звіт 03.19-03.24'!BW131+'[9]побудинковий звіт'!BX131+'[8]побудинковий звіт'!BX131</f>
        <v>19919.363261545735</v>
      </c>
      <c r="BY131" s="116">
        <f t="shared" si="79"/>
        <v>689.66678471504201</v>
      </c>
      <c r="BZ131" s="595">
        <f>'звіт 03.19-03.24'!BY131+'[9]побудинковий звіт'!BZ131+'[8]побудинковий звіт'!BZ131</f>
        <v>18030.58330792428</v>
      </c>
      <c r="CA131" s="595">
        <f>'звіт 03.19-03.24'!BZ131+'[9]побудинковий звіт'!CA131+'[8]побудинковий звіт'!CA131</f>
        <v>10012.880472436787</v>
      </c>
      <c r="CB131" s="116">
        <f t="shared" si="80"/>
        <v>-8017.7028354874928</v>
      </c>
      <c r="CC131" s="595">
        <f>'звіт 03.19-03.24'!CB131+'[9]побудинковий звіт'!CC131+'[8]побудинковий звіт'!CC131</f>
        <v>2486.3023326418888</v>
      </c>
      <c r="CD131" s="595">
        <f>'звіт 03.19-03.24'!CC131+'[9]побудинковий звіт'!CD131+'[8]побудинковий звіт'!CD131</f>
        <v>2531.2077839752587</v>
      </c>
      <c r="CE131" s="116">
        <f t="shared" si="81"/>
        <v>44.905451333369911</v>
      </c>
      <c r="CF131" s="595">
        <f>'звіт 03.19-03.24'!CE131+'[9]побудинковий звіт'!CF131+'[8]побудинковий звіт'!CF131</f>
        <v>305.82585453840744</v>
      </c>
      <c r="CG131" s="595">
        <f>'звіт 03.19-03.24'!CF131+'[9]побудинковий звіт'!CG131+'[8]побудинковий звіт'!CG131</f>
        <v>0</v>
      </c>
      <c r="CH131" s="116">
        <f t="shared" si="82"/>
        <v>-305.82585453840744</v>
      </c>
      <c r="CI131" s="595">
        <f>'звіт 03.19-03.24'!CH131+'[9]побудинковий звіт'!CI131+'[8]побудинковий звіт'!CI131</f>
        <v>5357.5788556765265</v>
      </c>
      <c r="CJ131" s="595">
        <f>'звіт 03.19-03.24'!CI131+'[9]побудинковий звіт'!CJ131+'[8]побудинковий звіт'!CJ131</f>
        <v>1214.6399388820905</v>
      </c>
      <c r="CK131" s="116">
        <f t="shared" si="83"/>
        <v>-4142.9389167944355</v>
      </c>
      <c r="CL131" s="595">
        <f>'звіт 03.19-03.24'!CK131+'[9]побудинковий звіт'!CL131+'[8]побудинковий звіт'!CL131</f>
        <v>0</v>
      </c>
      <c r="CM131" s="595">
        <f>'звіт 03.19-03.24'!CL131+'[9]побудинковий звіт'!CM131+'[8]побудинковий звіт'!CM131</f>
        <v>0</v>
      </c>
      <c r="CN131" s="116">
        <f t="shared" si="84"/>
        <v>0</v>
      </c>
      <c r="CO131" s="88">
        <f t="shared" si="85"/>
        <v>5357.5788556765265</v>
      </c>
      <c r="CP131" s="96">
        <f t="shared" si="85"/>
        <v>1214.6399388820905</v>
      </c>
      <c r="CQ131" s="116">
        <f t="shared" si="86"/>
        <v>-4142.9389167944355</v>
      </c>
      <c r="CR131" s="119">
        <f t="shared" si="97"/>
        <v>217702.95982560085</v>
      </c>
      <c r="CS131" s="96">
        <f t="shared" si="97"/>
        <v>204869.85608023603</v>
      </c>
      <c r="CT131" s="116">
        <f t="shared" si="87"/>
        <v>-12833.103745364817</v>
      </c>
      <c r="CU131" s="91">
        <f t="shared" si="88"/>
        <v>261243.55179072102</v>
      </c>
      <c r="CV131" s="98">
        <f t="shared" si="88"/>
        <v>245843.82729628321</v>
      </c>
      <c r="CW131" s="117">
        <f t="shared" si="89"/>
        <v>-15399.724494437804</v>
      </c>
      <c r="CX131" s="595">
        <f>'звіт 03.19-03.24'!CW131+'[9]побудинковий звіт'!CX131+'[8]побудинковий звіт'!CX131</f>
        <v>6737.1862866504671</v>
      </c>
      <c r="CY131" s="595">
        <f>'звіт 03.19-03.24'!CX131+'[9]побудинковий звіт'!CY131+'[8]побудинковий звіт'!CY131</f>
        <v>22136.910781088238</v>
      </c>
      <c r="CZ131" s="116">
        <f t="shared" si="90"/>
        <v>15399.724494437771</v>
      </c>
      <c r="DA131" s="99">
        <f>'[8]побудинковий звіт'!DA131</f>
        <v>-15399.724494437793</v>
      </c>
      <c r="DB131" s="8">
        <v>2</v>
      </c>
      <c r="DC131" s="365">
        <f>'[8]побудинковий звіт'!DC131</f>
        <v>6178.58</v>
      </c>
      <c r="DD131" s="365">
        <f>'[8]побудинковий звіт'!DD131</f>
        <v>0</v>
      </c>
      <c r="DE131" s="365">
        <f>'[8]побудинковий звіт'!DE131</f>
        <v>1658</v>
      </c>
      <c r="DF131" s="365">
        <f>'[8]побудинковий звіт'!DF131</f>
        <v>0</v>
      </c>
      <c r="DG131" s="101">
        <v>-13845.167035258055</v>
      </c>
      <c r="DH131" s="296">
        <v>2</v>
      </c>
      <c r="DI131" s="103">
        <f>'[8]побудинковий звіт'!DK131</f>
        <v>9.0759616965660683</v>
      </c>
      <c r="DJ131" s="103">
        <f>'[8]побудинковий звіт'!DL131</f>
        <v>0</v>
      </c>
      <c r="DK131" s="103">
        <f>'[8]побудинковий звіт'!DM131</f>
        <v>8.1813726792298134</v>
      </c>
      <c r="DL131" s="104">
        <f t="shared" si="104"/>
        <v>4526.9081750132236</v>
      </c>
      <c r="DM131" s="104">
        <f t="shared" si="106"/>
        <v>0</v>
      </c>
      <c r="DN131" s="105">
        <f t="shared" si="91"/>
        <v>4526.9081750132236</v>
      </c>
      <c r="DO131" s="2"/>
      <c r="DP131" s="104">
        <f>'[10]побудинковий звіт'!DR131</f>
        <v>4519.67</v>
      </c>
      <c r="DQ131" s="104">
        <f>'[10]побудинковий звіт'!DS131</f>
        <v>0</v>
      </c>
      <c r="DR131" s="104">
        <f t="shared" si="92"/>
        <v>4519.67</v>
      </c>
      <c r="DS131" s="106"/>
      <c r="DT131" s="104"/>
      <c r="DU131" s="479">
        <f>'звіт 03.19-03.24'!DV131+'[9]побудинковий звіт'!DW131+'[8]побудинковий звіт'!DW131</f>
        <v>4140.4799999999996</v>
      </c>
      <c r="DV131" s="2">
        <f>'[9]побудинковий звіт'!DX131+'[8]побудинковий звіт'!DX131</f>
        <v>0</v>
      </c>
      <c r="DW131" s="77">
        <f t="shared" si="93"/>
        <v>88886.345418332465</v>
      </c>
      <c r="DX131" s="77">
        <f t="shared" si="94"/>
        <v>70254.677923749507</v>
      </c>
      <c r="DY131" s="427">
        <f t="shared" si="95"/>
        <v>1658</v>
      </c>
      <c r="DZ131" s="161">
        <f>'[10]побудинковий звіт'!DY131</f>
        <v>1301.806081982035</v>
      </c>
      <c r="EB131" s="110">
        <v>-239</v>
      </c>
      <c r="EC131" s="111">
        <f t="shared" si="96"/>
        <v>-14084.167035258055</v>
      </c>
      <c r="EE131" s="112">
        <v>24656.537874926078</v>
      </c>
      <c r="EG131" s="99">
        <v>12585.877353803506</v>
      </c>
    </row>
    <row r="132" spans="1:137" ht="19.95" customHeight="1" x14ac:dyDescent="0.3">
      <c r="A132" s="81">
        <v>150000613</v>
      </c>
      <c r="B132" s="82" t="s">
        <v>270</v>
      </c>
      <c r="C132" s="114" t="s">
        <v>271</v>
      </c>
      <c r="D132" s="114" t="s">
        <v>271</v>
      </c>
      <c r="E132" s="84">
        <f t="shared" si="54"/>
        <v>1482.7</v>
      </c>
      <c r="F132" s="597">
        <f>'[8]побудинковий звіт'!F132</f>
        <v>1270.2</v>
      </c>
      <c r="G132" s="104">
        <f>'[8]побудинковий звіт'!G132</f>
        <v>0</v>
      </c>
      <c r="H132" s="598">
        <f>'[8]побудинковий звіт'!H132</f>
        <v>212.5</v>
      </c>
      <c r="I132" s="595">
        <f>'звіт 03.19-03.24'!H132+'[9]побудинковий звіт'!I132+'[8]побудинковий звіт'!I132</f>
        <v>35361.200204250563</v>
      </c>
      <c r="J132" s="595">
        <f>'звіт 03.19-03.24'!I132+'[9]побудинковий звіт'!J132+'[8]побудинковий звіт'!J132</f>
        <v>35467.456194204868</v>
      </c>
      <c r="K132" s="116">
        <f t="shared" si="55"/>
        <v>106.25598995430482</v>
      </c>
      <c r="L132" s="595">
        <f>'звіт 03.19-03.24'!K132+'[9]побудинковий звіт'!L132+'[8]побудинковий звіт'!L132</f>
        <v>6550.002138473802</v>
      </c>
      <c r="M132" s="595">
        <f>'звіт 03.19-03.24'!L132+'[9]побудинковий звіт'!M132+'[8]побудинковий звіт'!M132</f>
        <v>6404.962423074001</v>
      </c>
      <c r="N132" s="116">
        <f t="shared" si="56"/>
        <v>-145.03971539980103</v>
      </c>
      <c r="O132" s="595">
        <f>'звіт 03.19-03.24'!N132+'[9]побудинковий звіт'!O132+'[8]побудинковий звіт'!O132</f>
        <v>14872.541662879932</v>
      </c>
      <c r="P132" s="595">
        <f>'звіт 03.19-03.24'!O132+'[9]побудинковий звіт'!P132+'[8]побудинковий звіт'!P132</f>
        <v>14413.308025359929</v>
      </c>
      <c r="Q132" s="116">
        <f t="shared" si="57"/>
        <v>-459.23363752000296</v>
      </c>
      <c r="R132" s="595">
        <f>'звіт 03.19-03.24'!Q132+'[9]побудинковий звіт'!R132+'[8]побудинковий звіт'!R132</f>
        <v>0</v>
      </c>
      <c r="S132" s="595">
        <f>'звіт 03.19-03.24'!R132+'[9]побудинковий звіт'!S132+'[8]побудинковий звіт'!S132</f>
        <v>0</v>
      </c>
      <c r="T132" s="116">
        <f t="shared" si="58"/>
        <v>0</v>
      </c>
      <c r="U132" s="595">
        <f>'звіт 03.19-03.24'!T132+'[9]побудинковий звіт'!U132+'[8]побудинковий звіт'!U132</f>
        <v>939.44881667625202</v>
      </c>
      <c r="V132" s="595">
        <f>'звіт 03.19-03.24'!U132+'[9]побудинковий звіт'!V132+'[8]побудинковий звіт'!V132</f>
        <v>489.62704245195749</v>
      </c>
      <c r="W132" s="116">
        <f t="shared" si="59"/>
        <v>-449.82177422429453</v>
      </c>
      <c r="X132" s="595">
        <f>'звіт 03.19-03.24'!W132+'[9]побудинковий звіт'!X132+'[8]побудинковий звіт'!X132</f>
        <v>18581.522397392742</v>
      </c>
      <c r="Y132" s="595">
        <f>'звіт 03.19-03.24'!X132+'[9]побудинковий звіт'!Y132+'[8]побудинковий звіт'!Y132</f>
        <v>18289.638278767783</v>
      </c>
      <c r="Z132" s="116">
        <f t="shared" si="60"/>
        <v>-291.88411862495923</v>
      </c>
      <c r="AA132" s="595">
        <f>'звіт 03.19-03.24'!Z132+'[9]побудинковий звіт'!AA132+'[8]побудинковий звіт'!AA132</f>
        <v>1600.7543999999998</v>
      </c>
      <c r="AB132" s="595">
        <f>'звіт 03.19-03.24'!AA132+'[9]побудинковий звіт'!AB132+'[8]побудинковий звіт'!AB132</f>
        <v>0</v>
      </c>
      <c r="AC132" s="116">
        <f t="shared" si="61"/>
        <v>-1600.7543999999998</v>
      </c>
      <c r="AD132" s="595">
        <f>'звіт 03.19-03.24'!AC132+'[9]побудинковий звіт'!AD132+'[8]побудинковий звіт'!AD132</f>
        <v>45057.934642136264</v>
      </c>
      <c r="AE132" s="595">
        <f>'звіт 03.19-03.24'!AD132+'[9]побудинковий звіт'!AE132+'[8]побудинковий звіт'!AE132</f>
        <v>48666.004374958851</v>
      </c>
      <c r="AF132" s="117">
        <f t="shared" si="62"/>
        <v>3608.069732822587</v>
      </c>
      <c r="AG132" s="91">
        <f t="shared" si="63"/>
        <v>122963.40426180957</v>
      </c>
      <c r="AH132" s="92">
        <f t="shared" si="63"/>
        <v>123730.99633881739</v>
      </c>
      <c r="AI132" s="116">
        <f t="shared" si="64"/>
        <v>767.59207700782281</v>
      </c>
      <c r="AJ132" s="595">
        <f>'звіт 03.19-03.24'!AI132+'[9]побудинковий звіт'!AJ132+'[8]побудинковий звіт'!AJ132</f>
        <v>0</v>
      </c>
      <c r="AK132" s="595">
        <f>'звіт 03.19-03.24'!AJ132+'[9]побудинковий звіт'!AK132+'[8]побудинковий звіт'!AK132</f>
        <v>0</v>
      </c>
      <c r="AL132" s="116">
        <f t="shared" si="65"/>
        <v>0</v>
      </c>
      <c r="AM132" s="595">
        <f>'звіт 03.19-03.24'!AL132+'[9]побудинковий звіт'!AM132+'[8]побудинковий звіт'!AM132</f>
        <v>0</v>
      </c>
      <c r="AN132" s="595">
        <f>'звіт 03.19-03.24'!AM132+'[9]побудинковий звіт'!AN132+'[8]побудинковий звіт'!AN132</f>
        <v>0</v>
      </c>
      <c r="AO132" s="116">
        <f t="shared" si="66"/>
        <v>0</v>
      </c>
      <c r="AP132" s="595">
        <f>'звіт 03.19-03.24'!AO132+'[9]побудинковий звіт'!AP132+'[8]побудинковий звіт'!AP132</f>
        <v>25018.319628310092</v>
      </c>
      <c r="AQ132" s="595">
        <f>'звіт 03.19-03.24'!AP132+'[9]побудинковий звіт'!AQ132+'[8]побудинковий звіт'!AQ132</f>
        <v>20147.692399763415</v>
      </c>
      <c r="AR132" s="116">
        <f t="shared" si="67"/>
        <v>-4870.6272285466766</v>
      </c>
      <c r="AS132" s="595">
        <f>'звіт 03.19-03.24'!AR132+'[9]побудинковий звіт'!AS132+'[8]побудинковий звіт'!AS132</f>
        <v>105676.48550435495</v>
      </c>
      <c r="AT132" s="595">
        <f>'звіт 03.19-03.24'!AS132+'[9]побудинковий звіт'!AT132+'[8]побудинковий звіт'!AT132</f>
        <v>78451.346516956895</v>
      </c>
      <c r="AU132" s="118">
        <f t="shared" si="68"/>
        <v>-27225.138987398052</v>
      </c>
      <c r="AV132" s="595">
        <f>'звіт 03.19-03.24'!AU132+'[9]побудинковий звіт'!AV132+'[8]побудинковий звіт'!AV132</f>
        <v>9160.5196753830642</v>
      </c>
      <c r="AW132" s="595">
        <f>'звіт 03.19-03.24'!AV132+'[9]побудинковий звіт'!AW132+'[8]побудинковий звіт'!AW132</f>
        <v>4576</v>
      </c>
      <c r="AX132" s="94">
        <f t="shared" si="69"/>
        <v>-4584.5196753830642</v>
      </c>
      <c r="AY132" s="595">
        <f>'звіт 03.19-03.24'!AX132+'[9]побудинковий звіт'!AY132+'[8]побудинковий звіт'!AY132</f>
        <v>11439.821264665617</v>
      </c>
      <c r="AZ132" s="595">
        <f>'звіт 03.19-03.24'!AY132+'[9]побудинковий звіт'!AZ132+'[8]побудинковий звіт'!AZ132</f>
        <v>4901</v>
      </c>
      <c r="BA132" s="117">
        <f t="shared" si="70"/>
        <v>-6538.8212646656175</v>
      </c>
      <c r="BB132" s="595">
        <f>'звіт 03.19-03.24'!BA132+'[9]побудинковий звіт'!BB132+'[8]побудинковий звіт'!BB132</f>
        <v>6296.5182736188308</v>
      </c>
      <c r="BC132" s="595">
        <f>'звіт 03.19-03.24'!BB132+'[9]побудинковий звіт'!BC132+'[8]побудинковий звіт'!BC132</f>
        <v>3366</v>
      </c>
      <c r="BD132" s="94">
        <f t="shared" si="71"/>
        <v>-2930.5182736188308</v>
      </c>
      <c r="BE132" s="595">
        <f>'звіт 03.19-03.24'!BD132+'[9]побудинковий звіт'!BE132+'[8]побудинковий звіт'!BE132</f>
        <v>0</v>
      </c>
      <c r="BF132" s="595">
        <f>'звіт 03.19-03.24'!BE132+'[9]побудинковий звіт'!BF132+'[8]побудинковий звіт'!BF132</f>
        <v>0</v>
      </c>
      <c r="BG132" s="95">
        <f t="shared" si="72"/>
        <v>0</v>
      </c>
      <c r="BH132" s="595">
        <f>'звіт 03.19-03.24'!BG132+'[9]побудинковий звіт'!BH132+'[8]побудинковий звіт'!BH132</f>
        <v>553.6869785513004</v>
      </c>
      <c r="BI132" s="595">
        <f>'звіт 03.19-03.24'!BH132+'[9]побудинковий звіт'!BI132+'[8]побудинковий звіт'!BI132</f>
        <v>331</v>
      </c>
      <c r="BJ132" s="94">
        <f t="shared" si="73"/>
        <v>-222.6869785513004</v>
      </c>
      <c r="BK132" s="595">
        <f>'звіт 03.19-03.24'!BJ132+'[9]побудинковий звіт'!BK132+'[8]побудинковий звіт'!BK132</f>
        <v>4854.5243817081964</v>
      </c>
      <c r="BL132" s="595">
        <f>'звіт 03.19-03.24'!BK132+'[9]побудинковий звіт'!BL132+'[8]побудинковий звіт'!BL132</f>
        <v>182.2401434898423</v>
      </c>
      <c r="BM132" s="95">
        <f t="shared" si="74"/>
        <v>-4672.2842382183544</v>
      </c>
      <c r="BN132" s="595">
        <f>'звіт 03.19-03.24'!BM132+'[9]побудинковий звіт'!BN132+'[8]побудинковий звіт'!BN132</f>
        <v>952.80296207153378</v>
      </c>
      <c r="BO132" s="595">
        <f>'звіт 03.19-03.24'!BN132+'[9]побудинковий звіт'!BO132+'[8]побудинковий звіт'!BO132</f>
        <v>1743</v>
      </c>
      <c r="BP132" s="94">
        <f t="shared" si="75"/>
        <v>790.19703792846622</v>
      </c>
      <c r="BQ132" s="91">
        <f t="shared" si="76"/>
        <v>33257.873535998544</v>
      </c>
      <c r="BR132" s="96">
        <f t="shared" si="76"/>
        <v>15099.240143489842</v>
      </c>
      <c r="BS132" s="94">
        <f t="shared" si="77"/>
        <v>-18158.633392508702</v>
      </c>
      <c r="BT132" s="595">
        <f>'звіт 03.19-03.24'!BS132+'[9]побудинковий звіт'!BT132+'[8]побудинковий звіт'!BT132</f>
        <v>160440.52665423532</v>
      </c>
      <c r="BU132" s="595">
        <f>'звіт 03.19-03.24'!BT132+'[9]побудинковий звіт'!BU132+'[8]побудинковий звіт'!BU132</f>
        <v>209482.16069581578</v>
      </c>
      <c r="BV132" s="116">
        <f t="shared" si="78"/>
        <v>49041.634041580459</v>
      </c>
      <c r="BW132" s="595">
        <f>'звіт 03.19-03.24'!BV132+'[9]побудинковий звіт'!BW132+'[8]побудинковий звіт'!BW132</f>
        <v>60139.217225874956</v>
      </c>
      <c r="BX132" s="595">
        <f>'звіт 03.19-03.24'!BW132+'[9]побудинковий звіт'!BX132+'[8]побудинковий звіт'!BX132</f>
        <v>60287.258296554988</v>
      </c>
      <c r="BY132" s="116">
        <f t="shared" si="79"/>
        <v>148.04107068003213</v>
      </c>
      <c r="BZ132" s="595">
        <f>'звіт 03.19-03.24'!BY132+'[9]побудинковий звіт'!BZ132+'[8]побудинковий звіт'!BZ132</f>
        <v>44391.191290848757</v>
      </c>
      <c r="CA132" s="595">
        <f>'звіт 03.19-03.24'!BZ132+'[9]побудинковий звіт'!CA132+'[8]побудинковий звіт'!CA132</f>
        <v>31812.251785497454</v>
      </c>
      <c r="CB132" s="116">
        <f t="shared" si="80"/>
        <v>-12578.939505351304</v>
      </c>
      <c r="CC132" s="595">
        <f>'звіт 03.19-03.24'!CB132+'[9]побудинковий звіт'!CC132+'[8]побудинковий звіт'!CC132</f>
        <v>2212.2217605396327</v>
      </c>
      <c r="CD132" s="595">
        <f>'звіт 03.19-03.24'!CC132+'[9]побудинковий звіт'!CD132+'[8]побудинковий звіт'!CD132</f>
        <v>2252.1770046394035</v>
      </c>
      <c r="CE132" s="116">
        <f t="shared" si="81"/>
        <v>39.95524409977088</v>
      </c>
      <c r="CF132" s="595">
        <f>'звіт 03.19-03.24'!CE132+'[9]побудинковий звіт'!CF132+'[8]побудинковий звіт'!CF132</f>
        <v>272.11276821133885</v>
      </c>
      <c r="CG132" s="595">
        <f>'звіт 03.19-03.24'!CF132+'[9]побудинковий звіт'!CG132+'[8]побудинковий звіт'!CG132</f>
        <v>0</v>
      </c>
      <c r="CH132" s="116">
        <f t="shared" si="82"/>
        <v>-272.11276821133885</v>
      </c>
      <c r="CI132" s="595">
        <f>'звіт 03.19-03.24'!CH132+'[9]побудинковий звіт'!CI132+'[8]побудинковий звіт'!CI132</f>
        <v>16014.332896768317</v>
      </c>
      <c r="CJ132" s="595">
        <f>'звіт 03.19-03.24'!CI132+'[9]побудинковий звіт'!CJ132+'[8]побудинковий звіт'!CJ132</f>
        <v>11983.748562217743</v>
      </c>
      <c r="CK132" s="116">
        <f t="shared" si="83"/>
        <v>-4030.5843345505746</v>
      </c>
      <c r="CL132" s="595">
        <f>'звіт 03.19-03.24'!CK132+'[9]побудинковий звіт'!CL132+'[8]побудинковий звіт'!CL132</f>
        <v>0</v>
      </c>
      <c r="CM132" s="595">
        <f>'звіт 03.19-03.24'!CL132+'[9]побудинковий звіт'!CM132+'[8]побудинковий звіт'!CM132</f>
        <v>0</v>
      </c>
      <c r="CN132" s="116">
        <f t="shared" si="84"/>
        <v>0</v>
      </c>
      <c r="CO132" s="88">
        <f t="shared" si="85"/>
        <v>16014.332896768317</v>
      </c>
      <c r="CP132" s="96">
        <f t="shared" si="85"/>
        <v>11983.748562217743</v>
      </c>
      <c r="CQ132" s="116">
        <f t="shared" si="86"/>
        <v>-4030.5843345505746</v>
      </c>
      <c r="CR132" s="119">
        <f t="shared" si="97"/>
        <v>570385.68552695145</v>
      </c>
      <c r="CS132" s="96">
        <f t="shared" si="97"/>
        <v>553246.87174375285</v>
      </c>
      <c r="CT132" s="116">
        <f t="shared" si="87"/>
        <v>-17138.813783198595</v>
      </c>
      <c r="CU132" s="91">
        <f t="shared" si="88"/>
        <v>684462.82263234176</v>
      </c>
      <c r="CV132" s="98">
        <f t="shared" si="88"/>
        <v>663896.24609250342</v>
      </c>
      <c r="CW132" s="117">
        <f t="shared" si="89"/>
        <v>-20566.576539838337</v>
      </c>
      <c r="CX132" s="595">
        <f>'звіт 03.19-03.24'!CW132+'[9]побудинковий звіт'!CX132+'[8]побудинковий звіт'!CX132</f>
        <v>26150.144792735646</v>
      </c>
      <c r="CY132" s="595">
        <f>'звіт 03.19-03.24'!CX132+'[9]побудинковий звіт'!CY132+'[8]побудинковий звіт'!CY132</f>
        <v>46716.721332573936</v>
      </c>
      <c r="CZ132" s="116">
        <f t="shared" si="90"/>
        <v>20566.57653983829</v>
      </c>
      <c r="DA132" s="99">
        <f>'[8]побудинковий звіт'!DA132</f>
        <v>-20566.576539838268</v>
      </c>
      <c r="DB132" s="8">
        <v>2</v>
      </c>
      <c r="DC132" s="365">
        <f>'[8]побудинковий звіт'!DC132</f>
        <v>20216.21</v>
      </c>
      <c r="DD132" s="365">
        <f>'[8]побудинковий звіт'!DD132</f>
        <v>14359.99</v>
      </c>
      <c r="DE132" s="365">
        <f>'[8]побудинковий звіт'!DE132</f>
        <v>9830.0399999999991</v>
      </c>
      <c r="DF132" s="365">
        <f>'[8]побудинковий звіт'!DF132</f>
        <v>12823.88</v>
      </c>
      <c r="DG132" s="101">
        <v>35757.248769338737</v>
      </c>
      <c r="DH132" s="296">
        <v>4</v>
      </c>
      <c r="DI132" s="103">
        <f>'[8]побудинковий звіт'!DK132</f>
        <v>8.1767917410210611</v>
      </c>
      <c r="DJ132" s="103">
        <f>'[8]побудинковий звіт'!DL132</f>
        <v>0</v>
      </c>
      <c r="DK132" s="103">
        <f>'[8]побудинковий звіт'!DM132</f>
        <v>7.1713515787727653</v>
      </c>
      <c r="DL132" s="104">
        <f t="shared" si="104"/>
        <v>10386.160869444951</v>
      </c>
      <c r="DM132" s="104">
        <f t="shared" si="106"/>
        <v>1523.9122104892126</v>
      </c>
      <c r="DN132" s="105">
        <f t="shared" si="91"/>
        <v>11910.073079934164</v>
      </c>
      <c r="DO132" s="2"/>
      <c r="DP132" s="104">
        <f>'[10]побудинковий звіт'!DR132</f>
        <v>10386.17</v>
      </c>
      <c r="DQ132" s="104">
        <f>'[10]побудинковий звіт'!DS132</f>
        <v>1536.1100000000001</v>
      </c>
      <c r="DR132" s="104">
        <f t="shared" si="92"/>
        <v>11922.28</v>
      </c>
      <c r="DS132" s="106"/>
      <c r="DT132" s="104"/>
      <c r="DU132" s="479">
        <f>'звіт 03.19-03.24'!DV132+'[9]побудинковий звіт'!DW132+'[8]побудинковий звіт'!DW132</f>
        <v>4140.4799999999996</v>
      </c>
      <c r="DV132" s="2">
        <f>'[9]побудинковий звіт'!DX132+'[8]побудинковий звіт'!DX132</f>
        <v>0</v>
      </c>
      <c r="DW132" s="77">
        <f t="shared" si="93"/>
        <v>166721.23084842419</v>
      </c>
      <c r="DX132" s="77">
        <f t="shared" si="94"/>
        <v>112260.70399253609</v>
      </c>
      <c r="DY132" s="427">
        <f t="shared" si="95"/>
        <v>22653.919999999998</v>
      </c>
      <c r="DZ132" s="161">
        <f>'[10]побудинковий звіт'!DY132</f>
        <v>3178.7839106423708</v>
      </c>
      <c r="EB132" s="110">
        <v>17770</v>
      </c>
      <c r="EC132" s="111">
        <f t="shared" si="96"/>
        <v>53527.248769338737</v>
      </c>
      <c r="EE132" s="112">
        <v>31582.182229924565</v>
      </c>
      <c r="EG132" s="99">
        <v>17959.319086983374</v>
      </c>
    </row>
    <row r="133" spans="1:137" ht="19.95" customHeight="1" x14ac:dyDescent="0.3">
      <c r="A133" s="81">
        <v>150000614</v>
      </c>
      <c r="B133" s="82" t="s">
        <v>272</v>
      </c>
      <c r="C133" s="114" t="s">
        <v>273</v>
      </c>
      <c r="D133" s="114" t="s">
        <v>273</v>
      </c>
      <c r="E133" s="84">
        <f t="shared" si="54"/>
        <v>626.29999999999995</v>
      </c>
      <c r="F133" s="597">
        <f>'[8]побудинковий звіт'!F133</f>
        <v>626.29999999999995</v>
      </c>
      <c r="G133" s="104">
        <f>'[8]побудинковий звіт'!G133</f>
        <v>0</v>
      </c>
      <c r="H133" s="598">
        <f>'[8]побудинковий звіт'!H133</f>
        <v>0</v>
      </c>
      <c r="I133" s="595">
        <f>'звіт 03.19-03.24'!H133+'[9]побудинковий звіт'!I133+'[8]побудинковий звіт'!I133</f>
        <v>13837.994111714766</v>
      </c>
      <c r="J133" s="595">
        <f>'звіт 03.19-03.24'!I133+'[9]побудинковий звіт'!J133+'[8]побудинковий звіт'!J133</f>
        <v>13916.605983584219</v>
      </c>
      <c r="K133" s="116">
        <f t="shared" si="55"/>
        <v>78.611871869452443</v>
      </c>
      <c r="L133" s="595">
        <f>'звіт 03.19-03.24'!K133+'[9]побудинковий звіт'!L133+'[8]побудинковий звіт'!L133</f>
        <v>3918.2197310026281</v>
      </c>
      <c r="M133" s="595">
        <f>'звіт 03.19-03.24'!L133+'[9]побудинковий звіт'!M133+'[8]побудинковий звіт'!M133</f>
        <v>3820.0136227037656</v>
      </c>
      <c r="N133" s="116">
        <f t="shared" si="56"/>
        <v>-98.206108298862546</v>
      </c>
      <c r="O133" s="595">
        <f>'звіт 03.19-03.24'!N133+'[9]побудинковий звіт'!O133+'[8]побудинковий звіт'!O133</f>
        <v>5823.246853958065</v>
      </c>
      <c r="P133" s="595">
        <f>'звіт 03.19-03.24'!O133+'[9]побудинковий звіт'!P133+'[8]побудинковий звіт'!P133</f>
        <v>5644.108024407391</v>
      </c>
      <c r="Q133" s="116">
        <f t="shared" si="57"/>
        <v>-179.13882955067402</v>
      </c>
      <c r="R133" s="595">
        <f>'звіт 03.19-03.24'!Q133+'[9]побудинковий звіт'!R133+'[8]побудинковий звіт'!R133</f>
        <v>0</v>
      </c>
      <c r="S133" s="595">
        <f>'звіт 03.19-03.24'!R133+'[9]побудинковий звіт'!S133+'[8]побудинковий звіт'!S133</f>
        <v>0</v>
      </c>
      <c r="T133" s="116">
        <f t="shared" si="58"/>
        <v>0</v>
      </c>
      <c r="U133" s="595">
        <f>'звіт 03.19-03.24'!T133+'[9]побудинковий звіт'!U133+'[8]побудинковий звіт'!U133</f>
        <v>0</v>
      </c>
      <c r="V133" s="595">
        <f>'звіт 03.19-03.24'!U133+'[9]побудинковий звіт'!V133+'[8]побудинковий звіт'!V133</f>
        <v>0</v>
      </c>
      <c r="W133" s="116">
        <f t="shared" si="59"/>
        <v>0</v>
      </c>
      <c r="X133" s="595">
        <f>'звіт 03.19-03.24'!W133+'[9]побудинковий звіт'!X133+'[8]побудинковий звіт'!X133</f>
        <v>7770.6293504902442</v>
      </c>
      <c r="Y133" s="595">
        <f>'звіт 03.19-03.24'!X133+'[9]побудинковий звіт'!Y133+'[8]побудинковий звіт'!Y133</f>
        <v>9386.4891004946257</v>
      </c>
      <c r="Z133" s="116">
        <f t="shared" si="60"/>
        <v>1615.8597500043816</v>
      </c>
      <c r="AA133" s="595">
        <f>'звіт 03.19-03.24'!Z133+'[9]побудинковий звіт'!AA133+'[8]побудинковий звіт'!AA133</f>
        <v>676.404</v>
      </c>
      <c r="AB133" s="595">
        <f>'звіт 03.19-03.24'!AA133+'[9]побудинковий звіт'!AB133+'[8]побудинковий звіт'!AB133</f>
        <v>0</v>
      </c>
      <c r="AC133" s="116">
        <f t="shared" si="61"/>
        <v>-676.404</v>
      </c>
      <c r="AD133" s="595">
        <f>'звіт 03.19-03.24'!AC133+'[9]побудинковий звіт'!AD133+'[8]побудинковий звіт'!AD133</f>
        <v>18790.717886595645</v>
      </c>
      <c r="AE133" s="595">
        <f>'звіт 03.19-03.24'!AD133+'[9]побудинковий звіт'!AE133+'[8]побудинковий звіт'!AE133</f>
        <v>20560.484810509755</v>
      </c>
      <c r="AF133" s="117">
        <f t="shared" si="62"/>
        <v>1769.7669239141105</v>
      </c>
      <c r="AG133" s="91">
        <f t="shared" si="63"/>
        <v>50817.211933761355</v>
      </c>
      <c r="AH133" s="92">
        <f t="shared" si="63"/>
        <v>53327.701541699753</v>
      </c>
      <c r="AI133" s="116">
        <f t="shared" si="64"/>
        <v>2510.489607938398</v>
      </c>
      <c r="AJ133" s="595">
        <f>'звіт 03.19-03.24'!AI133+'[9]побудинковий звіт'!AJ133+'[8]побудинковий звіт'!AJ133</f>
        <v>0</v>
      </c>
      <c r="AK133" s="595">
        <f>'звіт 03.19-03.24'!AJ133+'[9]побудинковий звіт'!AK133+'[8]побудинковий звіт'!AK133</f>
        <v>0</v>
      </c>
      <c r="AL133" s="116">
        <f t="shared" si="65"/>
        <v>0</v>
      </c>
      <c r="AM133" s="595">
        <f>'звіт 03.19-03.24'!AL133+'[9]побудинковий звіт'!AM133+'[8]побудинковий звіт'!AM133</f>
        <v>0</v>
      </c>
      <c r="AN133" s="595">
        <f>'звіт 03.19-03.24'!AM133+'[9]побудинковий звіт'!AN133+'[8]побудинковий звіт'!AN133</f>
        <v>0</v>
      </c>
      <c r="AO133" s="116">
        <f t="shared" si="66"/>
        <v>0</v>
      </c>
      <c r="AP133" s="595">
        <f>'звіт 03.19-03.24'!AO133+'[9]побудинковий звіт'!AP133+'[8]побудинковий звіт'!AP133</f>
        <v>10674.921436007535</v>
      </c>
      <c r="AQ133" s="595">
        <f>'звіт 03.19-03.24'!AP133+'[9]побудинковий звіт'!AQ133+'[8]побудинковий звіт'!AQ133</f>
        <v>8703.9575861781668</v>
      </c>
      <c r="AR133" s="116">
        <f t="shared" si="67"/>
        <v>-1970.963849829368</v>
      </c>
      <c r="AS133" s="595">
        <f>'звіт 03.19-03.24'!AR133+'[9]побудинковий звіт'!AS133+'[8]побудинковий звіт'!AS133</f>
        <v>61028.726376249586</v>
      </c>
      <c r="AT133" s="595">
        <f>'звіт 03.19-03.24'!AS133+'[9]побудинковий звіт'!AT133+'[8]побудинковий звіт'!AT133</f>
        <v>45045.99</v>
      </c>
      <c r="AU133" s="118">
        <f t="shared" si="68"/>
        <v>-15982.736376249588</v>
      </c>
      <c r="AV133" s="595">
        <f>'звіт 03.19-03.24'!AU133+'[9]побудинковий звіт'!AV133+'[8]побудинковий звіт'!AV133</f>
        <v>5318.2376090045518</v>
      </c>
      <c r="AW133" s="595">
        <f>'звіт 03.19-03.24'!AV133+'[9]побудинковий звіт'!AW133+'[8]побудинковий звіт'!AW133</f>
        <v>1260.32</v>
      </c>
      <c r="AX133" s="94">
        <f t="shared" si="69"/>
        <v>-4057.9176090045521</v>
      </c>
      <c r="AY133" s="595">
        <f>'звіт 03.19-03.24'!AX133+'[9]побудинковий звіт'!AY133+'[8]побудинковий звіт'!AY133</f>
        <v>6292.8652465977875</v>
      </c>
      <c r="AZ133" s="595">
        <f>'звіт 03.19-03.24'!AY133+'[9]побудинковий звіт'!AZ133+'[8]побудинковий звіт'!AZ133</f>
        <v>0</v>
      </c>
      <c r="BA133" s="117">
        <f t="shared" si="70"/>
        <v>-6292.8652465977875</v>
      </c>
      <c r="BB133" s="595">
        <f>'звіт 03.19-03.24'!BA133+'[9]побудинковий звіт'!BB133+'[8]побудинковий звіт'!BB133</f>
        <v>1956.2582065605948</v>
      </c>
      <c r="BC133" s="595">
        <f>'звіт 03.19-03.24'!BB133+'[9]побудинковий звіт'!BC133+'[8]побудинковий звіт'!BC133</f>
        <v>10107.195729537047</v>
      </c>
      <c r="BD133" s="94">
        <f t="shared" si="71"/>
        <v>8150.9375229764519</v>
      </c>
      <c r="BE133" s="595">
        <f>'звіт 03.19-03.24'!BD133+'[9]побудинковий звіт'!BE133+'[8]побудинковий звіт'!BE133</f>
        <v>0</v>
      </c>
      <c r="BF133" s="595">
        <f>'звіт 03.19-03.24'!BE133+'[9]побудинковий звіт'!BF133+'[8]побудинковий звіт'!BF133</f>
        <v>0</v>
      </c>
      <c r="BG133" s="95">
        <f t="shared" si="72"/>
        <v>0</v>
      </c>
      <c r="BH133" s="595">
        <f>'звіт 03.19-03.24'!BG133+'[9]побудинковий звіт'!BH133+'[8]побудинковий звіт'!BH133</f>
        <v>0</v>
      </c>
      <c r="BI133" s="595">
        <f>'звіт 03.19-03.24'!BH133+'[9]побудинковий звіт'!BI133+'[8]побудинковий звіт'!BI133</f>
        <v>0</v>
      </c>
      <c r="BJ133" s="94">
        <f t="shared" si="73"/>
        <v>0</v>
      </c>
      <c r="BK133" s="595">
        <f>'звіт 03.19-03.24'!BJ133+'[9]побудинковий звіт'!BK133+'[8]побудинковий звіт'!BK133</f>
        <v>2972.7254206765747</v>
      </c>
      <c r="BL133" s="595">
        <f>'звіт 03.19-03.24'!BK133+'[9]побудинковий звіт'!BL133+'[8]побудинковий звіт'!BL133</f>
        <v>277.73805259366634</v>
      </c>
      <c r="BM133" s="95">
        <f t="shared" si="74"/>
        <v>-2694.9873680829082</v>
      </c>
      <c r="BN133" s="595">
        <f>'звіт 03.19-03.24'!BM133+'[9]побудинковий звіт'!BN133+'[8]побудинковий звіт'!BN133</f>
        <v>430.31301437585557</v>
      </c>
      <c r="BO133" s="595">
        <f>'звіт 03.19-03.24'!BN133+'[9]побудинковий звіт'!BO133+'[8]побудинковий звіт'!BO133</f>
        <v>0</v>
      </c>
      <c r="BP133" s="94">
        <f t="shared" si="75"/>
        <v>-430.31301437585557</v>
      </c>
      <c r="BQ133" s="91">
        <f t="shared" si="76"/>
        <v>16970.399497215367</v>
      </c>
      <c r="BR133" s="96">
        <f t="shared" si="76"/>
        <v>11645.253782130712</v>
      </c>
      <c r="BS133" s="94">
        <f t="shared" si="77"/>
        <v>-5325.1457150846545</v>
      </c>
      <c r="BT133" s="595">
        <f>'звіт 03.19-03.24'!BS133+'[9]побудинковий звіт'!BT133+'[8]побудинковий звіт'!BT133</f>
        <v>47264.94913010102</v>
      </c>
      <c r="BU133" s="595">
        <f>'звіт 03.19-03.24'!BT133+'[9]побудинковий звіт'!BU133+'[8]побудинковий звіт'!BU133</f>
        <v>60568.051728697363</v>
      </c>
      <c r="BV133" s="116">
        <f t="shared" si="78"/>
        <v>13303.102598596342</v>
      </c>
      <c r="BW133" s="595">
        <f>'звіт 03.19-03.24'!BV133+'[9]побудинковий звіт'!BW133+'[8]побудинковий звіт'!BW133</f>
        <v>31624.58249971542</v>
      </c>
      <c r="BX133" s="595">
        <f>'звіт 03.19-03.24'!BW133+'[9]побудинковий звіт'!BX133+'[8]побудинковий звіт'!BX133</f>
        <v>32119.299741456533</v>
      </c>
      <c r="BY133" s="116">
        <f t="shared" si="79"/>
        <v>494.71724174111296</v>
      </c>
      <c r="BZ133" s="595">
        <f>'звіт 03.19-03.24'!BY133+'[9]побудинковий звіт'!BZ133+'[8]побудинковий звіт'!BZ133</f>
        <v>14313.414906770868</v>
      </c>
      <c r="CA133" s="595">
        <f>'звіт 03.19-03.24'!BZ133+'[9]побудинковий звіт'!CA133+'[8]побудинковий звіт'!CA133</f>
        <v>11890.731210317015</v>
      </c>
      <c r="CB133" s="116">
        <f t="shared" si="80"/>
        <v>-2422.6836964538525</v>
      </c>
      <c r="CC133" s="595">
        <f>'звіт 03.19-03.24'!CB133+'[9]побудинковий звіт'!CC133+'[8]побудинковий звіт'!CC133</f>
        <v>0</v>
      </c>
      <c r="CD133" s="595">
        <f>'звіт 03.19-03.24'!CC133+'[9]побудинковий звіт'!CD133+'[8]побудинковий звіт'!CD133</f>
        <v>0</v>
      </c>
      <c r="CE133" s="116">
        <f t="shared" si="81"/>
        <v>0</v>
      </c>
      <c r="CF133" s="595">
        <f>'звіт 03.19-03.24'!CE133+'[9]побудинковий звіт'!CF133+'[8]побудинковий звіт'!CF133</f>
        <v>0</v>
      </c>
      <c r="CG133" s="595">
        <f>'звіт 03.19-03.24'!CF133+'[9]побудинковий звіт'!CG133+'[8]побудинковий звіт'!CG133</f>
        <v>0</v>
      </c>
      <c r="CH133" s="116">
        <f t="shared" si="82"/>
        <v>0</v>
      </c>
      <c r="CI133" s="595">
        <f>'звіт 03.19-03.24'!CH133+'[9]побудинковий звіт'!CI133+'[8]побудинковий звіт'!CI133</f>
        <v>10748.007990990216</v>
      </c>
      <c r="CJ133" s="595">
        <f>'звіт 03.19-03.24'!CI133+'[9]побудинковий звіт'!CJ133+'[8]побудинковий звіт'!CJ133</f>
        <v>9831.2067945512699</v>
      </c>
      <c r="CK133" s="116">
        <f t="shared" si="83"/>
        <v>-916.80119643894614</v>
      </c>
      <c r="CL133" s="595">
        <f>'звіт 03.19-03.24'!CK133+'[9]побудинковий звіт'!CL133+'[8]побудинковий звіт'!CL133</f>
        <v>0</v>
      </c>
      <c r="CM133" s="595">
        <f>'звіт 03.19-03.24'!CL133+'[9]побудинковий звіт'!CM133+'[8]побудинковий звіт'!CM133</f>
        <v>0</v>
      </c>
      <c r="CN133" s="116">
        <f t="shared" si="84"/>
        <v>0</v>
      </c>
      <c r="CO133" s="88">
        <f t="shared" si="85"/>
        <v>10748.007990990216</v>
      </c>
      <c r="CP133" s="96">
        <f t="shared" si="85"/>
        <v>9831.2067945512699</v>
      </c>
      <c r="CQ133" s="116">
        <f t="shared" si="86"/>
        <v>-916.80119643894614</v>
      </c>
      <c r="CR133" s="119">
        <f t="shared" si="97"/>
        <v>243442.21377081136</v>
      </c>
      <c r="CS133" s="96">
        <f t="shared" si="97"/>
        <v>233132.19238503082</v>
      </c>
      <c r="CT133" s="116">
        <f t="shared" si="87"/>
        <v>-10310.021385780536</v>
      </c>
      <c r="CU133" s="91">
        <f t="shared" si="88"/>
        <v>292130.65652497363</v>
      </c>
      <c r="CV133" s="98">
        <f t="shared" si="88"/>
        <v>279758.63086203695</v>
      </c>
      <c r="CW133" s="117">
        <f t="shared" si="89"/>
        <v>-12372.025662936678</v>
      </c>
      <c r="CX133" s="595">
        <f>'звіт 03.19-03.24'!CW133+'[9]побудинковий звіт'!CX133+'[8]побудинковий звіт'!CX133</f>
        <v>11114.584707792361</v>
      </c>
      <c r="CY133" s="595">
        <f>'звіт 03.19-03.24'!CX133+'[9]побудинковий звіт'!CY133+'[8]побудинковий звіт'!CY133</f>
        <v>23486.610370729024</v>
      </c>
      <c r="CZ133" s="116">
        <f t="shared" si="90"/>
        <v>12372.025662936663</v>
      </c>
      <c r="DA133" s="99">
        <f>'[8]побудинковий звіт'!DA133</f>
        <v>-12372.025662936641</v>
      </c>
      <c r="DB133" s="8">
        <v>2</v>
      </c>
      <c r="DC133" s="365">
        <f>'[8]побудинковий звіт'!DC133</f>
        <v>5471.69</v>
      </c>
      <c r="DD133" s="365">
        <f>'[8]побудинковий звіт'!DD133</f>
        <v>0</v>
      </c>
      <c r="DE133" s="365">
        <f>'[8]побудинковий звіт'!DE133</f>
        <v>363.13999999999942</v>
      </c>
      <c r="DF133" s="365">
        <f>'[8]побудинковий звіт'!DF133</f>
        <v>0</v>
      </c>
      <c r="DG133" s="101">
        <v>-20077.324995686606</v>
      </c>
      <c r="DH133" s="296">
        <v>2</v>
      </c>
      <c r="DI133" s="103">
        <f>'[8]побудинковий звіт'!DK133</f>
        <v>8.1566702114938447</v>
      </c>
      <c r="DJ133" s="103">
        <f>'[8]побудинковий звіт'!DL133</f>
        <v>0</v>
      </c>
      <c r="DK133" s="103">
        <f>'[8]побудинковий звіт'!DM133</f>
        <v>7.1228292642513411</v>
      </c>
      <c r="DL133" s="104">
        <f t="shared" si="104"/>
        <v>5108.5225534585943</v>
      </c>
      <c r="DM133" s="104">
        <f t="shared" si="106"/>
        <v>0</v>
      </c>
      <c r="DN133" s="105">
        <f t="shared" si="91"/>
        <v>5108.5225534585943</v>
      </c>
      <c r="DO133" s="2"/>
      <c r="DP133" s="104">
        <f>'[10]побудинковий звіт'!DR133</f>
        <v>5108.55</v>
      </c>
      <c r="DQ133" s="104">
        <f>'[10]побудинковий звіт'!DS133</f>
        <v>0</v>
      </c>
      <c r="DR133" s="104">
        <f t="shared" si="92"/>
        <v>5108.55</v>
      </c>
      <c r="DS133" s="106"/>
      <c r="DT133" s="104"/>
      <c r="DU133" s="479">
        <f>'звіт 03.19-03.24'!DV133+'[9]побудинковий звіт'!DW133+'[8]побудинковий звіт'!DW133</f>
        <v>4082.8199999999997</v>
      </c>
      <c r="DV133" s="2">
        <f>'[9]побудинковий звіт'!DX133+'[8]побудинковий звіт'!DX133</f>
        <v>0</v>
      </c>
      <c r="DW133" s="77">
        <f t="shared" si="93"/>
        <v>93598.951048157935</v>
      </c>
      <c r="DX133" s="77">
        <f t="shared" si="94"/>
        <v>68029.492538556849</v>
      </c>
      <c r="DY133" s="427">
        <f t="shared" si="95"/>
        <v>363.13999999999942</v>
      </c>
      <c r="DZ133" s="161">
        <f>'[10]побудинковий звіт'!DY133</f>
        <v>1454.2343884020058</v>
      </c>
      <c r="EB133" s="110">
        <v>6758</v>
      </c>
      <c r="EC133" s="111">
        <f t="shared" si="96"/>
        <v>-13319.324995686606</v>
      </c>
      <c r="EE133" s="112">
        <v>27967.395433550068</v>
      </c>
      <c r="EG133" s="99">
        <v>17885.279961616507</v>
      </c>
    </row>
    <row r="134" spans="1:137" ht="19.95" customHeight="1" x14ac:dyDescent="0.3">
      <c r="A134" s="81">
        <v>150000615</v>
      </c>
      <c r="B134" s="82" t="s">
        <v>274</v>
      </c>
      <c r="C134" s="114" t="s">
        <v>275</v>
      </c>
      <c r="D134" s="114" t="s">
        <v>275</v>
      </c>
      <c r="E134" s="84">
        <f t="shared" si="54"/>
        <v>2638.46</v>
      </c>
      <c r="F134" s="597">
        <f>'[8]побудинковий звіт'!F134</f>
        <v>2506.16</v>
      </c>
      <c r="G134" s="104">
        <f>'[8]побудинковий звіт'!G134</f>
        <v>0</v>
      </c>
      <c r="H134" s="598">
        <f>'[8]побудинковий звіт'!H134</f>
        <v>132.30000000000001</v>
      </c>
      <c r="I134" s="595">
        <f>'звіт 03.19-03.24'!H134+'[9]побудинковий звіт'!I134+'[8]побудинковий звіт'!I134</f>
        <v>62352.634238126469</v>
      </c>
      <c r="J134" s="595">
        <f>'звіт 03.19-03.24'!I134+'[9]побудинковий звіт'!J134+'[8]побудинковий звіт'!J134</f>
        <v>62683.763308607973</v>
      </c>
      <c r="K134" s="116">
        <f t="shared" si="55"/>
        <v>331.12907048150373</v>
      </c>
      <c r="L134" s="595">
        <f>'звіт 03.19-03.24'!K134+'[9]побудинковий звіт'!L134+'[8]побудинковий звіт'!L134</f>
        <v>12519.722677940481</v>
      </c>
      <c r="M134" s="595">
        <f>'звіт 03.19-03.24'!L134+'[9]побудинковий звіт'!M134+'[8]побудинковий звіт'!M134</f>
        <v>12471.150479509903</v>
      </c>
      <c r="N134" s="116">
        <f t="shared" si="56"/>
        <v>-48.572198430578283</v>
      </c>
      <c r="O134" s="595">
        <f>'звіт 03.19-03.24'!N134+'[9]побудинковий звіт'!O134+'[8]побудинковий звіт'!O134</f>
        <v>25278.570030378458</v>
      </c>
      <c r="P134" s="595">
        <f>'звіт 03.19-03.24'!O134+'[9]побудинковий звіт'!P134+'[8]побудинковий звіт'!P134</f>
        <v>24496.835786219701</v>
      </c>
      <c r="Q134" s="116">
        <f t="shared" si="57"/>
        <v>-781.73424415875706</v>
      </c>
      <c r="R134" s="595">
        <f>'звіт 03.19-03.24'!Q134+'[9]побудинковий звіт'!R134+'[8]побудинковий звіт'!R134</f>
        <v>0</v>
      </c>
      <c r="S134" s="595">
        <f>'звіт 03.19-03.24'!R134+'[9]побудинковий звіт'!S134+'[8]побудинковий звіт'!S134</f>
        <v>0</v>
      </c>
      <c r="T134" s="116">
        <f t="shared" si="58"/>
        <v>0</v>
      </c>
      <c r="U134" s="595">
        <f>'звіт 03.19-03.24'!T134+'[9]побудинковий звіт'!U134+'[8]побудинковий звіт'!U134</f>
        <v>1565.7480277937534</v>
      </c>
      <c r="V134" s="595">
        <f>'звіт 03.19-03.24'!U134+'[9]побудинковий звіт'!V134+'[8]побудинковий звіт'!V134</f>
        <v>816.04507075326239</v>
      </c>
      <c r="W134" s="116">
        <f t="shared" si="59"/>
        <v>-749.70295704049101</v>
      </c>
      <c r="X134" s="595">
        <f>'звіт 03.19-03.24'!W134+'[9]побудинковий звіт'!X134+'[8]побудинковий звіт'!X134</f>
        <v>32757.877469507439</v>
      </c>
      <c r="Y134" s="595">
        <f>'звіт 03.19-03.24'!X134+'[9]побудинковий звіт'!Y134+'[8]побудинковий звіт'!Y134</f>
        <v>30669.700081635081</v>
      </c>
      <c r="Z134" s="116">
        <f t="shared" si="60"/>
        <v>-2088.1773878723579</v>
      </c>
      <c r="AA134" s="595">
        <f>'звіт 03.19-03.24'!Z134+'[9]побудинковий звіт'!AA134+'[8]побудинковий звіт'!AA134</f>
        <v>2848.0788000000007</v>
      </c>
      <c r="AB134" s="595">
        <f>'звіт 03.19-03.24'!AA134+'[9]побудинковий звіт'!AB134+'[8]побудинковий звіт'!AB134</f>
        <v>0</v>
      </c>
      <c r="AC134" s="116">
        <f t="shared" si="61"/>
        <v>-2848.0788000000007</v>
      </c>
      <c r="AD134" s="595">
        <f>'звіт 03.19-03.24'!AC134+'[9]побудинковий звіт'!AD134+'[8]побудинковий звіт'!AD134</f>
        <v>79538.969131291436</v>
      </c>
      <c r="AE134" s="595">
        <f>'звіт 03.19-03.24'!AD134+'[9]побудинковий звіт'!AE134+'[8]побудинковий звіт'!AE134</f>
        <v>86576.859523794134</v>
      </c>
      <c r="AF134" s="117">
        <f t="shared" si="62"/>
        <v>7037.8903925026971</v>
      </c>
      <c r="AG134" s="91">
        <f t="shared" si="63"/>
        <v>216861.60037503802</v>
      </c>
      <c r="AH134" s="92">
        <f t="shared" si="63"/>
        <v>217714.35425052006</v>
      </c>
      <c r="AI134" s="116">
        <f t="shared" si="64"/>
        <v>852.75387548204162</v>
      </c>
      <c r="AJ134" s="595">
        <f>'звіт 03.19-03.24'!AI134+'[9]побудинковий звіт'!AJ134+'[8]побудинковий звіт'!AJ134</f>
        <v>0</v>
      </c>
      <c r="AK134" s="595">
        <f>'звіт 03.19-03.24'!AJ134+'[9]побудинковий звіт'!AK134+'[8]побудинковий звіт'!AK134</f>
        <v>0</v>
      </c>
      <c r="AL134" s="116">
        <f t="shared" si="65"/>
        <v>0</v>
      </c>
      <c r="AM134" s="595">
        <f>'звіт 03.19-03.24'!AL134+'[9]побудинковий звіт'!AM134+'[8]побудинковий звіт'!AM134</f>
        <v>0</v>
      </c>
      <c r="AN134" s="595">
        <f>'звіт 03.19-03.24'!AM134+'[9]побудинковий звіт'!AN134+'[8]побудинковий звіт'!AN134</f>
        <v>0</v>
      </c>
      <c r="AO134" s="116">
        <f t="shared" si="66"/>
        <v>0</v>
      </c>
      <c r="AP134" s="595">
        <f>'звіт 03.19-03.24'!AO134+'[9]побудинковий звіт'!AP134+'[8]побудинковий звіт'!AP134</f>
        <v>52752.73818304106</v>
      </c>
      <c r="AQ134" s="595">
        <f>'звіт 03.19-03.24'!AP134+'[9]побудинковий звіт'!AQ134+'[8]побудинковий звіт'!AQ134</f>
        <v>40408.700494194301</v>
      </c>
      <c r="AR134" s="116">
        <f t="shared" si="67"/>
        <v>-12344.037688846758</v>
      </c>
      <c r="AS134" s="595">
        <f>'звіт 03.19-03.24'!AR134+'[9]побудинковий звіт'!AS134+'[8]побудинковий звіт'!AS134</f>
        <v>139104.45219141047</v>
      </c>
      <c r="AT134" s="595">
        <f>'звіт 03.19-03.24'!AS134+'[9]побудинковий звіт'!AT134+'[8]побудинковий звіт'!AT134</f>
        <v>121693.57879077131</v>
      </c>
      <c r="AU134" s="118">
        <f t="shared" si="68"/>
        <v>-17410.873400639161</v>
      </c>
      <c r="AV134" s="595">
        <f>'звіт 03.19-03.24'!AU134+'[9]побудинковий звіт'!AV134+'[8]побудинковий звіт'!AV134</f>
        <v>14485.747689931512</v>
      </c>
      <c r="AW134" s="595">
        <f>'звіт 03.19-03.24'!AV134+'[9]побудинковий звіт'!AW134+'[8]побудинковий звіт'!AW134</f>
        <v>1837.2931309150947</v>
      </c>
      <c r="AX134" s="94">
        <f t="shared" si="69"/>
        <v>-12648.454559016416</v>
      </c>
      <c r="AY134" s="595">
        <f>'звіт 03.19-03.24'!AX134+'[9]побудинковий звіт'!AY134+'[8]побудинковий звіт'!AY134</f>
        <v>20151.230287785598</v>
      </c>
      <c r="AZ134" s="595">
        <f>'звіт 03.19-03.24'!AY134+'[9]побудинковий звіт'!AZ134+'[8]побудинковий звіт'!AZ134</f>
        <v>1757</v>
      </c>
      <c r="BA134" s="117">
        <f t="shared" si="70"/>
        <v>-18394.230287785598</v>
      </c>
      <c r="BB134" s="595">
        <f>'звіт 03.19-03.24'!BA134+'[9]побудинковий звіт'!BB134+'[8]побудинковий звіт'!BB134</f>
        <v>10759.971027139538</v>
      </c>
      <c r="BC134" s="595">
        <f>'звіт 03.19-03.24'!BB134+'[9]побудинковий звіт'!BC134+'[8]побудинковий звіт'!BC134</f>
        <v>3407</v>
      </c>
      <c r="BD134" s="94">
        <f t="shared" si="71"/>
        <v>-7352.9710271395379</v>
      </c>
      <c r="BE134" s="595">
        <f>'звіт 03.19-03.24'!BD134+'[9]побудинковий звіт'!BE134+'[8]побудинковий звіт'!BE134</f>
        <v>0</v>
      </c>
      <c r="BF134" s="595">
        <f>'звіт 03.19-03.24'!BE134+'[9]побудинковий звіт'!BF134+'[8]побудинковий звіт'!BF134</f>
        <v>0</v>
      </c>
      <c r="BG134" s="95">
        <f t="shared" si="72"/>
        <v>0</v>
      </c>
      <c r="BH134" s="595">
        <f>'звіт 03.19-03.24'!BG134+'[9]побудинковий звіт'!BH134+'[8]побудинковий звіт'!BH134</f>
        <v>922.81163091883468</v>
      </c>
      <c r="BI134" s="595">
        <f>'звіт 03.19-03.24'!BH134+'[9]побудинковий звіт'!BI134+'[8]побудинковий звіт'!BI134</f>
        <v>1120</v>
      </c>
      <c r="BJ134" s="94">
        <f t="shared" si="73"/>
        <v>197.18836908116532</v>
      </c>
      <c r="BK134" s="595">
        <f>'звіт 03.19-03.24'!BJ134+'[9]побудинковий звіт'!BK134+'[8]побудинковий звіт'!BK134</f>
        <v>9570.5551358067842</v>
      </c>
      <c r="BL134" s="595">
        <f>'звіт 03.19-03.24'!BK134+'[9]побудинковий звіт'!BL134+'[8]побудинковий звіт'!BL134</f>
        <v>0</v>
      </c>
      <c r="BM134" s="95">
        <f t="shared" si="74"/>
        <v>-9570.5551358067842</v>
      </c>
      <c r="BN134" s="595">
        <f>'звіт 03.19-03.24'!BM134+'[9]побудинковий звіт'!BN134+'[8]побудинковий звіт'!BN134</f>
        <v>1264.6340620715339</v>
      </c>
      <c r="BO134" s="595">
        <f>'звіт 03.19-03.24'!BN134+'[9]побудинковий звіт'!BO134+'[8]побудинковий звіт'!BO134</f>
        <v>2517</v>
      </c>
      <c r="BP134" s="94">
        <f t="shared" si="75"/>
        <v>1252.3659379284661</v>
      </c>
      <c r="BQ134" s="91">
        <f t="shared" si="76"/>
        <v>57154.949833653794</v>
      </c>
      <c r="BR134" s="96">
        <f t="shared" si="76"/>
        <v>10638.293130915095</v>
      </c>
      <c r="BS134" s="94">
        <f t="shared" si="77"/>
        <v>-46516.656702738699</v>
      </c>
      <c r="BT134" s="595">
        <f>'звіт 03.19-03.24'!BS134+'[9]побудинковий звіт'!BT134+'[8]побудинковий звіт'!BT134</f>
        <v>392046.02270400577</v>
      </c>
      <c r="BU134" s="595">
        <f>'звіт 03.19-03.24'!BT134+'[9]побудинковий звіт'!BU134+'[8]побудинковий звіт'!BU134</f>
        <v>509628.33676278143</v>
      </c>
      <c r="BV134" s="116">
        <f t="shared" si="78"/>
        <v>117582.31405877566</v>
      </c>
      <c r="BW134" s="595">
        <f>'звіт 03.19-03.24'!BV134+'[9]побудинковий звіт'!BW134+'[8]побудинковий звіт'!BW134</f>
        <v>80501.177297419985</v>
      </c>
      <c r="BX134" s="595">
        <f>'звіт 03.19-03.24'!BW134+'[9]побудинковий звіт'!BX134+'[8]побудинковий звіт'!BX134</f>
        <v>84275.179433477315</v>
      </c>
      <c r="BY134" s="116">
        <f t="shared" si="79"/>
        <v>3774.0021360573301</v>
      </c>
      <c r="BZ134" s="595">
        <f>'звіт 03.19-03.24'!BY134+'[9]побудинковий звіт'!BZ134+'[8]побудинковий звіт'!BZ134</f>
        <v>131931.03892680045</v>
      </c>
      <c r="CA134" s="595">
        <f>'звіт 03.19-03.24'!BZ134+'[9]побудинковий звіт'!CA134+'[8]побудинковий звіт'!CA134</f>
        <v>93313.767744438577</v>
      </c>
      <c r="CB134" s="116">
        <f t="shared" si="80"/>
        <v>-38617.271182361874</v>
      </c>
      <c r="CC134" s="595">
        <f>'звіт 03.19-03.24'!CB134+'[9]побудинковий звіт'!CC134+'[8]побудинковий звіт'!CC134</f>
        <v>5109.6449513349053</v>
      </c>
      <c r="CD134" s="595">
        <f>'звіт 03.19-03.24'!CC134+'[9]побудинковий звіт'!CD134+'[8]побудинковий звіт'!CD134</f>
        <v>5201.9309576184451</v>
      </c>
      <c r="CE134" s="116">
        <f t="shared" si="81"/>
        <v>92.286006283539791</v>
      </c>
      <c r="CF134" s="595">
        <f>'звіт 03.19-03.24'!CE134+'[9]побудинковий звіт'!CF134+'[8]побудинковий звіт'!CF134</f>
        <v>628.50825224034918</v>
      </c>
      <c r="CG134" s="595">
        <f>'звіт 03.19-03.24'!CF134+'[9]побудинковий звіт'!CG134+'[8]побудинковий звіт'!CG134</f>
        <v>0</v>
      </c>
      <c r="CH134" s="116">
        <f t="shared" si="82"/>
        <v>-628.50825224034918</v>
      </c>
      <c r="CI134" s="595">
        <f>'звіт 03.19-03.24'!CH134+'[9]побудинковий звіт'!CI134+'[8]побудинковий звіт'!CI134</f>
        <v>18989.368498256357</v>
      </c>
      <c r="CJ134" s="595">
        <f>'звіт 03.19-03.24'!CI134+'[9]побудинковий звіт'!CJ134+'[8]побудинковий звіт'!CJ134</f>
        <v>12875.807670534256</v>
      </c>
      <c r="CK134" s="116">
        <f t="shared" si="83"/>
        <v>-6113.5608277221017</v>
      </c>
      <c r="CL134" s="595">
        <f>'звіт 03.19-03.24'!CK134+'[9]побудинковий звіт'!CL134+'[8]побудинковий звіт'!CL134</f>
        <v>0</v>
      </c>
      <c r="CM134" s="595">
        <f>'звіт 03.19-03.24'!CL134+'[9]побудинковий звіт'!CM134+'[8]побудинковий звіт'!CM134</f>
        <v>0</v>
      </c>
      <c r="CN134" s="116">
        <f t="shared" si="84"/>
        <v>0</v>
      </c>
      <c r="CO134" s="88">
        <f t="shared" si="85"/>
        <v>18989.368498256357</v>
      </c>
      <c r="CP134" s="96">
        <f t="shared" si="85"/>
        <v>12875.807670534256</v>
      </c>
      <c r="CQ134" s="116">
        <f t="shared" si="86"/>
        <v>-6113.5608277221017</v>
      </c>
      <c r="CR134" s="119">
        <f t="shared" si="97"/>
        <v>1095079.5012132011</v>
      </c>
      <c r="CS134" s="96">
        <f t="shared" si="97"/>
        <v>1095749.9492352507</v>
      </c>
      <c r="CT134" s="116">
        <f t="shared" si="87"/>
        <v>670.44802204961888</v>
      </c>
      <c r="CU134" s="91">
        <f t="shared" si="88"/>
        <v>1314095.4014558413</v>
      </c>
      <c r="CV134" s="98">
        <f t="shared" si="88"/>
        <v>1314899.9390823008</v>
      </c>
      <c r="CW134" s="117">
        <f t="shared" si="89"/>
        <v>804.5376264594961</v>
      </c>
      <c r="CX134" s="595">
        <f>'звіт 03.19-03.24'!CW134+'[9]побудинковий звіт'!CX134+'[8]побудинковий звіт'!CX134</f>
        <v>34069.59789055436</v>
      </c>
      <c r="CY134" s="595">
        <f>'звіт 03.19-03.24'!CX134+'[9]побудинковий звіт'!CY134+'[8]побудинковий звіт'!CY134</f>
        <v>33265.060264094791</v>
      </c>
      <c r="CZ134" s="116">
        <f t="shared" si="90"/>
        <v>-804.53762645956886</v>
      </c>
      <c r="DA134" s="99">
        <f>'[8]побудинковий звіт'!DA134</f>
        <v>804.53762645977258</v>
      </c>
      <c r="DB134" s="8">
        <v>2</v>
      </c>
      <c r="DC134" s="365">
        <f>'[8]побудинковий звіт'!DC134</f>
        <v>113639.35</v>
      </c>
      <c r="DD134" s="365">
        <f>'[8]побудинковий звіт'!DD134</f>
        <v>65.139999999999986</v>
      </c>
      <c r="DE134" s="365">
        <f>'[8]побудинковий звіт'!DE134</f>
        <v>91940.25</v>
      </c>
      <c r="DF134" s="365">
        <f>'[8]побудинковий звіт'!DF134</f>
        <v>-989.9799999999999</v>
      </c>
      <c r="DG134" s="101">
        <v>-67024.416049397201</v>
      </c>
      <c r="DH134" s="296">
        <v>5</v>
      </c>
      <c r="DI134" s="103">
        <f>'[8]побудинковий звіт'!DK134</f>
        <v>8.6545467722702298</v>
      </c>
      <c r="DJ134" s="103">
        <f>'[8]побудинковий звіт'!DL134</f>
        <v>0</v>
      </c>
      <c r="DK134" s="103">
        <f>'[8]побудинковий звіт'!DM134</f>
        <v>7.9752543796529212</v>
      </c>
      <c r="DL134" s="104">
        <f t="shared" si="104"/>
        <v>21689.678938792757</v>
      </c>
      <c r="DM134" s="104">
        <f t="shared" si="106"/>
        <v>1055.1261544280815</v>
      </c>
      <c r="DN134" s="105">
        <f t="shared" si="91"/>
        <v>22744.805093220839</v>
      </c>
      <c r="DO134" s="2"/>
      <c r="DP134" s="104">
        <f>'[10]побудинковий звіт'!DR134</f>
        <v>21699.1</v>
      </c>
      <c r="DQ134" s="104">
        <f>'[10]побудинковий звіт'!DS134</f>
        <v>1055.1199999999999</v>
      </c>
      <c r="DR134" s="104">
        <f t="shared" si="92"/>
        <v>22754.219999999998</v>
      </c>
      <c r="DS134" s="106"/>
      <c r="DT134" s="104"/>
      <c r="DU134" s="479">
        <f>'звіт 03.19-03.24'!DV134+'[9]побудинковий звіт'!DW134+'[8]побудинковий звіт'!DW134</f>
        <v>4464.88</v>
      </c>
      <c r="DV134" s="2">
        <f>'[9]побудинковий звіт'!DX134+'[8]побудинковий звіт'!DX134</f>
        <v>0</v>
      </c>
      <c r="DW134" s="77">
        <f t="shared" si="93"/>
        <v>235511.28243007712</v>
      </c>
      <c r="DX134" s="77">
        <f t="shared" si="94"/>
        <v>158798.24630602368</v>
      </c>
      <c r="DY134" s="427">
        <f t="shared" si="95"/>
        <v>90950.27</v>
      </c>
      <c r="DZ134" s="161">
        <f>'[10]побудинковий звіт'!DY134</f>
        <v>3617.0255883997911</v>
      </c>
      <c r="EB134" s="110">
        <v>59782</v>
      </c>
      <c r="EC134" s="111">
        <f t="shared" si="96"/>
        <v>-7242.4160493972013</v>
      </c>
      <c r="EE134" s="112">
        <v>-3843.9994717056252</v>
      </c>
      <c r="EG134" s="99">
        <v>-7066.599923526388</v>
      </c>
    </row>
    <row r="135" spans="1:137" ht="19.95" customHeight="1" x14ac:dyDescent="0.3">
      <c r="A135" s="81">
        <v>150000616</v>
      </c>
      <c r="B135" s="82" t="s">
        <v>276</v>
      </c>
      <c r="C135" s="114" t="s">
        <v>277</v>
      </c>
      <c r="D135" s="114" t="s">
        <v>277</v>
      </c>
      <c r="E135" s="84">
        <f t="shared" si="54"/>
        <v>1892.8</v>
      </c>
      <c r="F135" s="597">
        <f>'[8]побудинковий звіт'!F135</f>
        <v>1804.3</v>
      </c>
      <c r="G135" s="104">
        <f>'[8]побудинковий звіт'!G135</f>
        <v>0</v>
      </c>
      <c r="H135" s="598">
        <f>'[8]побудинковий звіт'!H135</f>
        <v>88.5</v>
      </c>
      <c r="I135" s="595">
        <f>'звіт 03.19-03.24'!H135+'[9]побудинковий звіт'!I135+'[8]побудинковий звіт'!I135</f>
        <v>41931.402096758029</v>
      </c>
      <c r="J135" s="595">
        <f>'звіт 03.19-03.24'!I135+'[9]побудинковий звіт'!J135+'[8]побудинковий звіт'!J135</f>
        <v>42194.000238497953</v>
      </c>
      <c r="K135" s="116">
        <f t="shared" si="55"/>
        <v>262.59814173992345</v>
      </c>
      <c r="L135" s="595">
        <f>'звіт 03.19-03.24'!K135+'[9]побудинковий звіт'!L135+'[8]побудинковий звіт'!L135</f>
        <v>8424.7414793827829</v>
      </c>
      <c r="M135" s="595">
        <f>'звіт 03.19-03.24'!L135+'[9]побудинковий звіт'!M135+'[8]побудинковий звіт'!M135</f>
        <v>8521.8718805633616</v>
      </c>
      <c r="N135" s="116">
        <f t="shared" si="56"/>
        <v>97.130401180578701</v>
      </c>
      <c r="O135" s="595">
        <f>'звіт 03.19-03.24'!N135+'[9]побудинковий звіт'!O135+'[8]побудинковий звіт'!O135</f>
        <v>16912.55775028911</v>
      </c>
      <c r="P135" s="595">
        <f>'звіт 03.19-03.24'!O135+'[9]побудинковий звіт'!P135+'[8]побудинковий звіт'!P135</f>
        <v>16389.214345815242</v>
      </c>
      <c r="Q135" s="116">
        <f t="shared" si="57"/>
        <v>-523.34340447386785</v>
      </c>
      <c r="R135" s="595">
        <f>'звіт 03.19-03.24'!Q135+'[9]побудинковий звіт'!R135+'[8]побудинковий звіт'!R135</f>
        <v>0</v>
      </c>
      <c r="S135" s="595">
        <f>'звіт 03.19-03.24'!R135+'[9]побудинковий звіт'!S135+'[8]побудинковий звіт'!S135</f>
        <v>0</v>
      </c>
      <c r="T135" s="116">
        <f t="shared" si="58"/>
        <v>0</v>
      </c>
      <c r="U135" s="595">
        <f>'звіт 03.19-03.24'!T135+'[9]побудинковий звіт'!U135+'[8]побудинковий звіт'!U135</f>
        <v>1174.3110208453154</v>
      </c>
      <c r="V135" s="595">
        <f>'звіт 03.19-03.24'!U135+'[9]побудинковий звіт'!V135+'[8]побудинковий звіт'!V135</f>
        <v>612.03380306494694</v>
      </c>
      <c r="W135" s="116">
        <f t="shared" si="59"/>
        <v>-562.27721778036846</v>
      </c>
      <c r="X135" s="595">
        <f>'звіт 03.19-03.24'!W135+'[9]побудинковий звіт'!X135+'[8]побудинковий звіт'!X135</f>
        <v>21301.380058774237</v>
      </c>
      <c r="Y135" s="595">
        <f>'звіт 03.19-03.24'!X135+'[9]побудинковий звіт'!Y135+'[8]побудинковий звіт'!Y135</f>
        <v>20660.878080392496</v>
      </c>
      <c r="Z135" s="116">
        <f t="shared" si="60"/>
        <v>-640.50197838174063</v>
      </c>
      <c r="AA135" s="595">
        <f>'звіт 03.19-03.24'!Z135+'[9]побудинковий звіт'!AA135+'[8]побудинковий звіт'!AA135</f>
        <v>2044.2239999999999</v>
      </c>
      <c r="AB135" s="595">
        <f>'звіт 03.19-03.24'!AA135+'[9]побудинковий звіт'!AB135+'[8]побудинковий звіт'!AB135</f>
        <v>0</v>
      </c>
      <c r="AC135" s="116">
        <f t="shared" si="61"/>
        <v>-2044.2239999999999</v>
      </c>
      <c r="AD135" s="595">
        <f>'звіт 03.19-03.24'!AC135+'[9]побудинковий звіт'!AD135+'[8]побудинковий звіт'!AD135</f>
        <v>55750.571328094615</v>
      </c>
      <c r="AE135" s="595">
        <f>'звіт 03.19-03.24'!AD135+'[9]побудинковий звіт'!AE135+'[8]побудинковий звіт'!AE135</f>
        <v>61138.577454487757</v>
      </c>
      <c r="AF135" s="117">
        <f t="shared" si="62"/>
        <v>5388.006126393142</v>
      </c>
      <c r="AG135" s="91">
        <f t="shared" si="63"/>
        <v>147539.1877341441</v>
      </c>
      <c r="AH135" s="92">
        <f t="shared" si="63"/>
        <v>149516.57580282175</v>
      </c>
      <c r="AI135" s="116">
        <f t="shared" si="64"/>
        <v>1977.3880686776538</v>
      </c>
      <c r="AJ135" s="595">
        <f>'звіт 03.19-03.24'!AI135+'[9]побудинковий звіт'!AJ135+'[8]побудинковий звіт'!AJ135</f>
        <v>0</v>
      </c>
      <c r="AK135" s="595">
        <f>'звіт 03.19-03.24'!AJ135+'[9]побудинковий звіт'!AK135+'[8]побудинковий звіт'!AK135</f>
        <v>0</v>
      </c>
      <c r="AL135" s="116">
        <f t="shared" si="65"/>
        <v>0</v>
      </c>
      <c r="AM135" s="595">
        <f>'звіт 03.19-03.24'!AL135+'[9]побудинковий звіт'!AM135+'[8]побудинковий звіт'!AM135</f>
        <v>0</v>
      </c>
      <c r="AN135" s="595">
        <f>'звіт 03.19-03.24'!AM135+'[9]побудинковий звіт'!AN135+'[8]побудинковий звіт'!AN135</f>
        <v>0</v>
      </c>
      <c r="AO135" s="116">
        <f t="shared" si="66"/>
        <v>0</v>
      </c>
      <c r="AP135" s="595">
        <f>'звіт 03.19-03.24'!AO135+'[9]побудинковий звіт'!AP135+'[8]побудинковий звіт'!AP135</f>
        <v>33144.343806854369</v>
      </c>
      <c r="AQ135" s="595">
        <f>'звіт 03.19-03.24'!AP135+'[9]побудинковий звіт'!AQ135+'[8]побудинковий звіт'!AQ135</f>
        <v>25691.022955811604</v>
      </c>
      <c r="AR135" s="116">
        <f t="shared" si="67"/>
        <v>-7453.3208510427648</v>
      </c>
      <c r="AS135" s="595">
        <f>'звіт 03.19-03.24'!AR135+'[9]побудинковий звіт'!AS135+'[8]побудинковий звіт'!AS135</f>
        <v>130865.04176453398</v>
      </c>
      <c r="AT135" s="595">
        <f>'звіт 03.19-03.24'!AS135+'[9]побудинковий звіт'!AT135+'[8]побудинковий звіт'!AT135</f>
        <v>134057.40797088441</v>
      </c>
      <c r="AU135" s="118">
        <f t="shared" si="68"/>
        <v>3192.3662063504307</v>
      </c>
      <c r="AV135" s="595">
        <f>'звіт 03.19-03.24'!AU135+'[9]побудинковий звіт'!AV135+'[8]побудинковий звіт'!AV135</f>
        <v>10262.694860781958</v>
      </c>
      <c r="AW135" s="595">
        <f>'звіт 03.19-03.24'!AV135+'[9]побудинковий звіт'!AW135+'[8]побудинковий звіт'!AW135</f>
        <v>5631.0735976455007</v>
      </c>
      <c r="AX135" s="94">
        <f t="shared" si="69"/>
        <v>-4631.6212631364569</v>
      </c>
      <c r="AY135" s="595">
        <f>'звіт 03.19-03.24'!AX135+'[9]побудинковий звіт'!AY135+'[8]побудинковий звіт'!AY135</f>
        <v>13465.349585670403</v>
      </c>
      <c r="AZ135" s="595">
        <f>'звіт 03.19-03.24'!AY135+'[9]побудинковий звіт'!AZ135+'[8]побудинковий звіт'!AZ135</f>
        <v>0</v>
      </c>
      <c r="BA135" s="117">
        <f t="shared" si="70"/>
        <v>-13465.349585670403</v>
      </c>
      <c r="BB135" s="595">
        <f>'звіт 03.19-03.24'!BA135+'[9]побудинковий звіт'!BB135+'[8]побудинковий звіт'!BB135</f>
        <v>8045.9772787238171</v>
      </c>
      <c r="BC135" s="595">
        <f>'звіт 03.19-03.24'!BB135+'[9]побудинковий звіт'!BC135+'[8]побудинковий звіт'!BC135</f>
        <v>1825</v>
      </c>
      <c r="BD135" s="94">
        <f t="shared" si="71"/>
        <v>-6220.9772787238171</v>
      </c>
      <c r="BE135" s="595">
        <f>'звіт 03.19-03.24'!BD135+'[9]побудинковий звіт'!BE135+'[8]побудинковий звіт'!BE135</f>
        <v>0</v>
      </c>
      <c r="BF135" s="595">
        <f>'звіт 03.19-03.24'!BE135+'[9]побудинковий звіт'!BF135+'[8]побудинковий звіт'!BF135</f>
        <v>0</v>
      </c>
      <c r="BG135" s="95">
        <f t="shared" si="72"/>
        <v>0</v>
      </c>
      <c r="BH135" s="595">
        <f>'звіт 03.19-03.24'!BG135+'[9]побудинковий звіт'!BH135+'[8]побудинковий звіт'!BH135</f>
        <v>692.10872318912584</v>
      </c>
      <c r="BI135" s="595">
        <f>'звіт 03.19-03.24'!BH135+'[9]побудинковий звіт'!BI135+'[8]побудинковий звіт'!BI135</f>
        <v>510</v>
      </c>
      <c r="BJ135" s="94">
        <f t="shared" si="73"/>
        <v>-182.10872318912584</v>
      </c>
      <c r="BK135" s="595">
        <f>'звіт 03.19-03.24'!BJ135+'[9]побудинковий звіт'!BK135+'[8]побудинковий звіт'!BK135</f>
        <v>5457.5120801723424</v>
      </c>
      <c r="BL135" s="595">
        <f>'звіт 03.19-03.24'!BK135+'[9]побудинковий звіт'!BL135+'[8]побудинковий звіт'!BL135</f>
        <v>2047.7265889919831</v>
      </c>
      <c r="BM135" s="95">
        <f t="shared" si="74"/>
        <v>-3409.7854911803593</v>
      </c>
      <c r="BN135" s="595">
        <f>'звіт 03.19-03.24'!BM135+'[9]побудинковий звіт'!BN135+'[8]побудинковий звіт'!BN135</f>
        <v>1063.6703620715339</v>
      </c>
      <c r="BO135" s="595">
        <f>'звіт 03.19-03.24'!BN135+'[9]побудинковий звіт'!BO135+'[8]побудинковий звіт'!BO135</f>
        <v>1258</v>
      </c>
      <c r="BP135" s="94">
        <f t="shared" si="75"/>
        <v>194.32963792846613</v>
      </c>
      <c r="BQ135" s="91">
        <f t="shared" si="76"/>
        <v>38987.312890609181</v>
      </c>
      <c r="BR135" s="96">
        <f t="shared" si="76"/>
        <v>11271.800186637483</v>
      </c>
      <c r="BS135" s="94">
        <f t="shared" si="77"/>
        <v>-27715.512703971697</v>
      </c>
      <c r="BT135" s="595">
        <f>'звіт 03.19-03.24'!BS135+'[9]побудинковий звіт'!BT135+'[8]побудинковий звіт'!BT135</f>
        <v>137019.55211464668</v>
      </c>
      <c r="BU135" s="595">
        <f>'звіт 03.19-03.24'!BT135+'[9]побудинковий звіт'!BU135+'[8]побудинковий звіт'!BU135</f>
        <v>175697.28912849398</v>
      </c>
      <c r="BV135" s="116">
        <f t="shared" si="78"/>
        <v>38677.737013847305</v>
      </c>
      <c r="BW135" s="595">
        <f>'звіт 03.19-03.24'!BV135+'[9]побудинковий звіт'!BW135+'[8]побудинковий звіт'!BW135</f>
        <v>52116.842128680109</v>
      </c>
      <c r="BX135" s="595">
        <f>'звіт 03.19-03.24'!BW135+'[9]побудинковий звіт'!BX135+'[8]побудинковий звіт'!BX135</f>
        <v>52147.298908343393</v>
      </c>
      <c r="BY135" s="116">
        <f t="shared" si="79"/>
        <v>30.456779663283669</v>
      </c>
      <c r="BZ135" s="595">
        <f>'звіт 03.19-03.24'!BY135+'[9]побудинковий звіт'!BZ135+'[8]побудинковий звіт'!BZ135</f>
        <v>52453.296504751481</v>
      </c>
      <c r="CA135" s="595">
        <f>'звіт 03.19-03.24'!BZ135+'[9]побудинковий звіт'!CA135+'[8]побудинковий звіт'!CA135</f>
        <v>32685.84406252563</v>
      </c>
      <c r="CB135" s="116">
        <f t="shared" si="80"/>
        <v>-19767.452442225851</v>
      </c>
      <c r="CC135" s="595">
        <f>'звіт 03.19-03.24'!CB135+'[9]побудинковий звіт'!CC135+'[8]побудинковий звіт'!CC135</f>
        <v>4111.2085815338314</v>
      </c>
      <c r="CD135" s="595">
        <f>'звіт 03.19-03.24'!CC135+'[9]побудинковий звіт'!CD135+'[8]побудинковий звіт'!CD135</f>
        <v>4185.4616900378287</v>
      </c>
      <c r="CE135" s="116">
        <f t="shared" si="81"/>
        <v>74.253108503997282</v>
      </c>
      <c r="CF135" s="595">
        <f>'звіт 03.19-03.24'!CE135+'[9]побудинковий звіт'!CF135+'[8]побудинковий звіт'!CF135</f>
        <v>505.69629490602802</v>
      </c>
      <c r="CG135" s="595">
        <f>'звіт 03.19-03.24'!CF135+'[9]побудинковий звіт'!CG135+'[8]побудинковий звіт'!CG135</f>
        <v>0</v>
      </c>
      <c r="CH135" s="116">
        <f t="shared" si="82"/>
        <v>-505.69629490602802</v>
      </c>
      <c r="CI135" s="595">
        <f>'звіт 03.19-03.24'!CH135+'[9]побудинковий звіт'!CI135+'[8]побудинковий звіт'!CI135</f>
        <v>18280.240909884156</v>
      </c>
      <c r="CJ135" s="595">
        <f>'звіт 03.19-03.24'!CI135+'[9]побудинковий звіт'!CJ135+'[8]побудинковий звіт'!CJ135</f>
        <v>5928.1364037415233</v>
      </c>
      <c r="CK135" s="116">
        <f t="shared" si="83"/>
        <v>-12352.104506142634</v>
      </c>
      <c r="CL135" s="595">
        <f>'звіт 03.19-03.24'!CK135+'[9]побудинковий звіт'!CL135+'[8]побудинковий звіт'!CL135</f>
        <v>0</v>
      </c>
      <c r="CM135" s="595">
        <f>'звіт 03.19-03.24'!CL135+'[9]побудинковий звіт'!CM135+'[8]побудинковий звіт'!CM135</f>
        <v>0</v>
      </c>
      <c r="CN135" s="116">
        <f t="shared" si="84"/>
        <v>0</v>
      </c>
      <c r="CO135" s="88">
        <f t="shared" si="85"/>
        <v>18280.240909884156</v>
      </c>
      <c r="CP135" s="96">
        <f t="shared" si="85"/>
        <v>5928.1364037415233</v>
      </c>
      <c r="CQ135" s="116">
        <f t="shared" si="86"/>
        <v>-12352.104506142634</v>
      </c>
      <c r="CR135" s="119">
        <f t="shared" si="97"/>
        <v>615022.72273054393</v>
      </c>
      <c r="CS135" s="96">
        <f t="shared" si="97"/>
        <v>591180.83710929775</v>
      </c>
      <c r="CT135" s="116">
        <f t="shared" si="87"/>
        <v>-23841.885621246183</v>
      </c>
      <c r="CU135" s="91">
        <f t="shared" si="88"/>
        <v>738027.26727665274</v>
      </c>
      <c r="CV135" s="98">
        <f t="shared" si="88"/>
        <v>709417.00453115732</v>
      </c>
      <c r="CW135" s="117">
        <f t="shared" si="89"/>
        <v>-28610.26274549542</v>
      </c>
      <c r="CX135" s="595">
        <f>'звіт 03.19-03.24'!CW135+'[9]побудинковий звіт'!CX135+'[8]побудинковий звіт'!CX135</f>
        <v>35333.455543404474</v>
      </c>
      <c r="CY135" s="595">
        <f>'звіт 03.19-03.24'!CX135+'[9]побудинковий звіт'!CY135+'[8]побудинковий звіт'!CY135</f>
        <v>63943.718288900112</v>
      </c>
      <c r="CZ135" s="116">
        <f t="shared" si="90"/>
        <v>28610.262745495638</v>
      </c>
      <c r="DA135" s="99">
        <f>'[8]побудинковий звіт'!DA135</f>
        <v>-28610.262745495624</v>
      </c>
      <c r="DB135" s="8">
        <v>2</v>
      </c>
      <c r="DC135" s="365">
        <f>'[8]побудинковий звіт'!DC135</f>
        <v>41970.69</v>
      </c>
      <c r="DD135" s="365">
        <f>'[8]побудинковий звіт'!DD135</f>
        <v>563.76</v>
      </c>
      <c r="DE135" s="365">
        <f>'[8]побудинковий звіт'!DE135</f>
        <v>29339.29</v>
      </c>
      <c r="DF135" s="365">
        <f>'[8]побудинковий звіт'!DF135</f>
        <v>0</v>
      </c>
      <c r="DG135" s="101">
        <v>21990.530605615175</v>
      </c>
      <c r="DH135" s="296">
        <v>5</v>
      </c>
      <c r="DI135" s="103">
        <f>'[8]побудинковий звіт'!DK135</f>
        <v>6.9891271298945581</v>
      </c>
      <c r="DJ135" s="103">
        <f>'[8]побудинковий звіт'!DL135</f>
        <v>0</v>
      </c>
      <c r="DK135" s="103">
        <f>'[8]побудинковий звіт'!DM135</f>
        <v>6.3701550372738502</v>
      </c>
      <c r="DL135" s="104">
        <f t="shared" si="104"/>
        <v>12610.482080468752</v>
      </c>
      <c r="DM135" s="104">
        <f t="shared" si="106"/>
        <v>563.75872079873579</v>
      </c>
      <c r="DN135" s="105">
        <f t="shared" si="91"/>
        <v>13174.240801267488</v>
      </c>
      <c r="DO135" s="2"/>
      <c r="DP135" s="104">
        <f>'[10]побудинковий звіт'!DR135</f>
        <v>12625.81</v>
      </c>
      <c r="DQ135" s="104">
        <f>'[10]побудинковий звіт'!DS135</f>
        <v>563.76</v>
      </c>
      <c r="DR135" s="104">
        <f t="shared" si="92"/>
        <v>13189.57</v>
      </c>
      <c r="DS135" s="106"/>
      <c r="DT135" s="104"/>
      <c r="DU135" s="479">
        <f>'звіт 03.19-03.24'!DV135+'[9]побудинковий звіт'!DW135+'[8]побудинковий звіт'!DW135</f>
        <v>4464.88</v>
      </c>
      <c r="DV135" s="2">
        <f>'[9]побудинковий звіт'!DX135+'[8]побудинковий звіт'!DX135</f>
        <v>0</v>
      </c>
      <c r="DW135" s="77">
        <f t="shared" si="93"/>
        <v>203822.82558617179</v>
      </c>
      <c r="DX135" s="77">
        <f t="shared" si="94"/>
        <v>174395.04978902629</v>
      </c>
      <c r="DY135" s="427">
        <f t="shared" si="95"/>
        <v>29339.29</v>
      </c>
      <c r="DZ135" s="161">
        <f>'[10]побудинковий звіт'!DY135</f>
        <v>3751.1483638930767</v>
      </c>
      <c r="EB135" s="110">
        <v>11223</v>
      </c>
      <c r="EC135" s="111">
        <f t="shared" si="96"/>
        <v>33213.530605615175</v>
      </c>
      <c r="EE135" s="112">
        <v>11981.466081724222</v>
      </c>
      <c r="EG135" s="99">
        <v>-12450.274243225085</v>
      </c>
    </row>
    <row r="136" spans="1:137" ht="19.95" customHeight="1" x14ac:dyDescent="0.3">
      <c r="A136" s="81">
        <v>150000618</v>
      </c>
      <c r="B136" s="82" t="s">
        <v>278</v>
      </c>
      <c r="C136" s="114" t="s">
        <v>279</v>
      </c>
      <c r="D136" s="114" t="s">
        <v>279</v>
      </c>
      <c r="E136" s="84">
        <f t="shared" si="54"/>
        <v>2858</v>
      </c>
      <c r="F136" s="597">
        <f>'[8]побудинковий звіт'!F136</f>
        <v>2858</v>
      </c>
      <c r="G136" s="104">
        <f>'[8]побудинковий звіт'!G136</f>
        <v>271.5</v>
      </c>
      <c r="H136" s="598">
        <f>'[8]побудинковий звіт'!H136</f>
        <v>0</v>
      </c>
      <c r="I136" s="595">
        <f>'звіт 03.19-03.24'!H136+'[9]побудинковий звіт'!I136+'[8]побудинковий звіт'!I136</f>
        <v>56633.13829163817</v>
      </c>
      <c r="J136" s="595">
        <f>'звіт 03.19-03.24'!I136+'[9]побудинковий звіт'!J136+'[8]побудинковий звіт'!J136</f>
        <v>57431.723024791645</v>
      </c>
      <c r="K136" s="116">
        <f t="shared" si="55"/>
        <v>798.5847331534751</v>
      </c>
      <c r="L136" s="595">
        <f>'звіт 03.19-03.24'!K136+'[9]побудинковий звіт'!L136+'[8]побудинковий звіт'!L136</f>
        <v>8961.3461751229061</v>
      </c>
      <c r="M136" s="595">
        <f>'звіт 03.19-03.24'!L136+'[9]побудинковий звіт'!M136+'[8]побудинковий звіт'!M136</f>
        <v>8754.6697968962453</v>
      </c>
      <c r="N136" s="116">
        <f t="shared" si="56"/>
        <v>-206.67637822666074</v>
      </c>
      <c r="O136" s="595">
        <f>'звіт 03.19-03.24'!N136+'[9]побудинковий звіт'!O136+'[8]побудинковий звіт'!O136</f>
        <v>27962.051705347087</v>
      </c>
      <c r="P136" s="595">
        <f>'звіт 03.19-03.24'!O136+'[9]побудинковий звіт'!P136+'[8]побудинковий звіт'!P136</f>
        <v>27095.085236575695</v>
      </c>
      <c r="Q136" s="116">
        <f t="shared" si="57"/>
        <v>-866.9664687713921</v>
      </c>
      <c r="R136" s="595">
        <f>'звіт 03.19-03.24'!Q136+'[9]побудинковий звіт'!R136+'[8]побудинковий звіт'!R136</f>
        <v>5735.9202173087224</v>
      </c>
      <c r="S136" s="595">
        <f>'звіт 03.19-03.24'!R136+'[9]побудинковий звіт'!S136+'[8]побудинковий звіт'!S136</f>
        <v>5557.3885049508526</v>
      </c>
      <c r="T136" s="116">
        <f t="shared" si="58"/>
        <v>-178.53171235786976</v>
      </c>
      <c r="U136" s="595">
        <f>'звіт 03.19-03.24'!T136+'[9]побудинковий звіт'!U136+'[8]побудинковий звіт'!U136</f>
        <v>2595.3631274248023</v>
      </c>
      <c r="V136" s="595">
        <f>'звіт 03.19-03.24'!U136+'[9]побудинковий звіт'!V136+'[8]побудинковий звіт'!V136</f>
        <v>5224.917411763282</v>
      </c>
      <c r="W136" s="116">
        <f t="shared" si="59"/>
        <v>2629.5542843384796</v>
      </c>
      <c r="X136" s="595">
        <f>'звіт 03.19-03.24'!W136+'[9]побудинковий звіт'!X136+'[8]побудинковий звіт'!X136</f>
        <v>23731.90755266184</v>
      </c>
      <c r="Y136" s="595">
        <f>'звіт 03.19-03.24'!X136+'[9]побудинковий звіт'!Y136+'[8]побудинковий звіт'!Y136</f>
        <v>18151.829134274638</v>
      </c>
      <c r="Z136" s="116">
        <f t="shared" si="60"/>
        <v>-5580.078418387202</v>
      </c>
      <c r="AA136" s="595">
        <f>'звіт 03.19-03.24'!Z136+'[9]побудинковий звіт'!AA136+'[8]побудинковий звіт'!AA136</f>
        <v>2963.7360000000003</v>
      </c>
      <c r="AB136" s="595">
        <f>'звіт 03.19-03.24'!AA136+'[9]побудинковий звіт'!AB136+'[8]побудинковий звіт'!AB136</f>
        <v>0</v>
      </c>
      <c r="AC136" s="116">
        <f t="shared" si="61"/>
        <v>-2963.7360000000003</v>
      </c>
      <c r="AD136" s="595">
        <f>'звіт 03.19-03.24'!AC136+'[9]побудинковий звіт'!AD136+'[8]побудинковий звіт'!AD136</f>
        <v>83036.862882727932</v>
      </c>
      <c r="AE136" s="595">
        <f>'звіт 03.19-03.24'!AD136+'[9]побудинковий звіт'!AE136+'[8]побудинковий звіт'!AE136</f>
        <v>90867.065814653906</v>
      </c>
      <c r="AF136" s="117">
        <f t="shared" si="62"/>
        <v>7830.2029319259746</v>
      </c>
      <c r="AG136" s="91">
        <f t="shared" si="63"/>
        <v>211620.32595223148</v>
      </c>
      <c r="AH136" s="92">
        <f t="shared" si="63"/>
        <v>213082.67892390623</v>
      </c>
      <c r="AI136" s="116">
        <f t="shared" si="64"/>
        <v>1462.352971674758</v>
      </c>
      <c r="AJ136" s="595">
        <f>'звіт 03.19-03.24'!AI136+'[9]побудинковий звіт'!AJ136+'[8]побудинковий звіт'!AJ136</f>
        <v>105102.03559644753</v>
      </c>
      <c r="AK136" s="595">
        <f>'звіт 03.19-03.24'!AJ136+'[9]побудинковий звіт'!AK136+'[8]побудинковий звіт'!AK136</f>
        <v>104347.55684769852</v>
      </c>
      <c r="AL136" s="116">
        <f t="shared" si="65"/>
        <v>-754.47874874901026</v>
      </c>
      <c r="AM136" s="595">
        <f>'звіт 03.19-03.24'!AL136+'[9]побудинковий звіт'!AM136+'[8]побудинковий звіт'!AM136</f>
        <v>0</v>
      </c>
      <c r="AN136" s="595">
        <f>'звіт 03.19-03.24'!AM136+'[9]побудинковий звіт'!AN136+'[8]побудинковий звіт'!AN136</f>
        <v>0</v>
      </c>
      <c r="AO136" s="116">
        <f t="shared" si="66"/>
        <v>0</v>
      </c>
      <c r="AP136" s="595">
        <f>'звіт 03.19-03.24'!AO136+'[9]побудинковий звіт'!AP136+'[8]побудинковий звіт'!AP136</f>
        <v>12395.656713794131</v>
      </c>
      <c r="AQ136" s="595">
        <f>'звіт 03.19-03.24'!AP136+'[9]побудинковий звіт'!AQ136+'[8]побудинковий звіт'!AQ136</f>
        <v>11805.194504231869</v>
      </c>
      <c r="AR136" s="116">
        <f t="shared" si="67"/>
        <v>-590.46220956226171</v>
      </c>
      <c r="AS136" s="595">
        <f>'звіт 03.19-03.24'!AR136+'[9]побудинковий звіт'!AS136+'[8]побудинковий звіт'!AS136</f>
        <v>244139.78022192864</v>
      </c>
      <c r="AT136" s="595">
        <f>'звіт 03.19-03.24'!AS136+'[9]побудинковий звіт'!AT136+'[8]побудинковий звіт'!AT136</f>
        <v>173608.80693591284</v>
      </c>
      <c r="AU136" s="118">
        <f t="shared" si="68"/>
        <v>-70530.973286015796</v>
      </c>
      <c r="AV136" s="595">
        <f>'звіт 03.19-03.24'!AU136+'[9]побудинковий звіт'!AV136+'[8]побудинковий звіт'!AV136</f>
        <v>11038.135003757883</v>
      </c>
      <c r="AW136" s="595">
        <f>'звіт 03.19-03.24'!AV136+'[9]побудинковий звіт'!AW136+'[8]побудинковий звіт'!AW136</f>
        <v>1751.2848676432222</v>
      </c>
      <c r="AX136" s="94">
        <f t="shared" si="69"/>
        <v>-9286.8501361146609</v>
      </c>
      <c r="AY136" s="595">
        <f>'звіт 03.19-03.24'!AX136+'[9]побудинковий звіт'!AY136+'[8]побудинковий звіт'!AY136</f>
        <v>12276.113674461014</v>
      </c>
      <c r="AZ136" s="595">
        <f>'звіт 03.19-03.24'!AY136+'[9]побудинковий звіт'!AZ136+'[8]побудинковий звіт'!AZ136</f>
        <v>2429</v>
      </c>
      <c r="BA136" s="117">
        <f t="shared" si="70"/>
        <v>-9847.1136744610139</v>
      </c>
      <c r="BB136" s="595">
        <f>'звіт 03.19-03.24'!BA136+'[9]побудинковий звіт'!BB136+'[8]побудинковий звіт'!BB136</f>
        <v>8717.3982554007907</v>
      </c>
      <c r="BC136" s="595">
        <f>'звіт 03.19-03.24'!BB136+'[9]побудинковий звіт'!BC136+'[8]побудинковий звіт'!BC136</f>
        <v>0</v>
      </c>
      <c r="BD136" s="94">
        <f t="shared" si="71"/>
        <v>-8717.3982554007907</v>
      </c>
      <c r="BE136" s="595">
        <f>'звіт 03.19-03.24'!BD136+'[9]побудинковий звіт'!BE136+'[8]побудинковий звіт'!BE136</f>
        <v>8380.033111463581</v>
      </c>
      <c r="BF136" s="595">
        <f>'звіт 03.19-03.24'!BE136+'[9]побудинковий звіт'!BF136+'[8]побудинковий звіт'!BF136</f>
        <v>0</v>
      </c>
      <c r="BG136" s="95">
        <f t="shared" si="72"/>
        <v>-8380.033111463581</v>
      </c>
      <c r="BH136" s="595">
        <f>'звіт 03.19-03.24'!BG136+'[9]побудинковий звіт'!BH136+'[8]побудинковий звіт'!BH136</f>
        <v>4063.432346098235</v>
      </c>
      <c r="BI136" s="595">
        <f>'звіт 03.19-03.24'!BH136+'[9]побудинковий звіт'!BI136+'[8]побудинковий звіт'!BI136</f>
        <v>0</v>
      </c>
      <c r="BJ136" s="94">
        <f t="shared" si="73"/>
        <v>-4063.432346098235</v>
      </c>
      <c r="BK136" s="595">
        <f>'звіт 03.19-03.24'!BJ136+'[9]побудинковий звіт'!BK136+'[8]побудинковий звіт'!BK136</f>
        <v>6319.6999720010335</v>
      </c>
      <c r="BL136" s="595">
        <f>'звіт 03.19-03.24'!BK136+'[9]побудинковий звіт'!BL136+'[8]побудинковий звіт'!BL136</f>
        <v>4557</v>
      </c>
      <c r="BM136" s="95">
        <f t="shared" si="74"/>
        <v>-1762.6999720010335</v>
      </c>
      <c r="BN136" s="595">
        <f>'звіт 03.19-03.24'!BM136+'[9]побудинковий звіт'!BN136+'[8]побудинковий звіт'!BN136</f>
        <v>791.60125504978919</v>
      </c>
      <c r="BO136" s="595">
        <f>'звіт 03.19-03.24'!BN136+'[9]побудинковий звіт'!BO136+'[8]побудинковий звіт'!BO136</f>
        <v>0</v>
      </c>
      <c r="BP136" s="94">
        <f t="shared" si="75"/>
        <v>-791.60125504978919</v>
      </c>
      <c r="BQ136" s="91">
        <f t="shared" si="76"/>
        <v>51586.413618232327</v>
      </c>
      <c r="BR136" s="96">
        <f t="shared" si="76"/>
        <v>8737.2848676432222</v>
      </c>
      <c r="BS136" s="94">
        <f t="shared" si="77"/>
        <v>-42849.128750589109</v>
      </c>
      <c r="BT136" s="595">
        <f>'звіт 03.19-03.24'!BS136+'[9]побудинковий звіт'!BT136+'[8]побудинковий звіт'!BT136</f>
        <v>254199.84478427822</v>
      </c>
      <c r="BU136" s="595">
        <f>'звіт 03.19-03.24'!BT136+'[9]побудинковий звіт'!BU136+'[8]побудинковий звіт'!BU136</f>
        <v>264929.59238808899</v>
      </c>
      <c r="BV136" s="116">
        <f t="shared" si="78"/>
        <v>10729.747603810771</v>
      </c>
      <c r="BW136" s="595">
        <f>'звіт 03.19-03.24'!BV136+'[9]побудинковий звіт'!BW136+'[8]побудинковий звіт'!BW136</f>
        <v>194515.50849241839</v>
      </c>
      <c r="BX136" s="595">
        <f>'звіт 03.19-03.24'!BW136+'[9]побудинковий звіт'!BX136+'[8]побудинковий звіт'!BX136</f>
        <v>197214.48473254891</v>
      </c>
      <c r="BY136" s="116">
        <f t="shared" si="79"/>
        <v>2698.9762401305197</v>
      </c>
      <c r="BZ136" s="595">
        <f>'звіт 03.19-03.24'!BY136+'[9]побудинковий звіт'!BZ136+'[8]побудинковий звіт'!BZ136</f>
        <v>44667.723447174976</v>
      </c>
      <c r="CA136" s="595">
        <f>'звіт 03.19-03.24'!BZ136+'[9]побудинковий звіт'!CA136+'[8]побудинковий звіт'!CA136</f>
        <v>48503.69014152664</v>
      </c>
      <c r="CB136" s="116">
        <f t="shared" si="80"/>
        <v>3835.966694351664</v>
      </c>
      <c r="CC136" s="595">
        <f>'звіт 03.19-03.24'!CB136+'[9]побудинковий звіт'!CC136+'[8]побудинковий звіт'!CC136</f>
        <v>4263.47522791337</v>
      </c>
      <c r="CD136" s="595">
        <f>'звіт 03.19-03.24'!CC136+'[9]побудинковий звіт'!CD136+'[8]побудинковий звіт'!CD136</f>
        <v>4305.0463097531956</v>
      </c>
      <c r="CE136" s="116">
        <f t="shared" si="81"/>
        <v>41.571081839825638</v>
      </c>
      <c r="CF136" s="595">
        <f>'звіт 03.19-03.24'!CE136+'[9]побудинковий звіт'!CF136+'[8]побудинковий звіт'!CF136</f>
        <v>520.1447604747716</v>
      </c>
      <c r="CG136" s="595">
        <f>'звіт 03.19-03.24'!CF136+'[9]побудинковий звіт'!CG136+'[8]побудинковий звіт'!CG136</f>
        <v>0</v>
      </c>
      <c r="CH136" s="116">
        <f t="shared" si="82"/>
        <v>-520.1447604747716</v>
      </c>
      <c r="CI136" s="595">
        <f>'звіт 03.19-03.24'!CH136+'[9]побудинковий звіт'!CI136+'[8]побудинковий звіт'!CI136</f>
        <v>52966.688171588248</v>
      </c>
      <c r="CJ136" s="595">
        <f>'звіт 03.19-03.24'!CI136+'[9]побудинковий звіт'!CJ136+'[8]побудинковий звіт'!CJ136</f>
        <v>42585.534787881341</v>
      </c>
      <c r="CK136" s="116">
        <f t="shared" si="83"/>
        <v>-10381.153383706907</v>
      </c>
      <c r="CL136" s="595">
        <f>'звіт 03.19-03.24'!CK136+'[9]побудинковий звіт'!CL136+'[8]побудинковий звіт'!CL136</f>
        <v>42122.99769124086</v>
      </c>
      <c r="CM136" s="595">
        <f>'звіт 03.19-03.24'!CL136+'[9]побудинковий звіт'!CM136+'[8]побудинковий звіт'!CM136</f>
        <v>45660.180645989298</v>
      </c>
      <c r="CN136" s="116">
        <f t="shared" si="84"/>
        <v>3537.1829547484376</v>
      </c>
      <c r="CO136" s="88">
        <f t="shared" si="85"/>
        <v>95089.685862829108</v>
      </c>
      <c r="CP136" s="96">
        <f t="shared" si="85"/>
        <v>88245.715433870646</v>
      </c>
      <c r="CQ136" s="116">
        <f t="shared" si="86"/>
        <v>-6843.9704289584624</v>
      </c>
      <c r="CR136" s="119">
        <f t="shared" si="97"/>
        <v>1218100.594677723</v>
      </c>
      <c r="CS136" s="96">
        <f t="shared" si="97"/>
        <v>1114780.0510851811</v>
      </c>
      <c r="CT136" s="116">
        <f t="shared" si="87"/>
        <v>-103320.54359254194</v>
      </c>
      <c r="CU136" s="91">
        <f t="shared" si="88"/>
        <v>1461720.7136132675</v>
      </c>
      <c r="CV136" s="98">
        <f t="shared" si="88"/>
        <v>1337736.0613022172</v>
      </c>
      <c r="CW136" s="117">
        <f t="shared" si="89"/>
        <v>-123984.65231105033</v>
      </c>
      <c r="CX136" s="595">
        <f>'звіт 03.19-03.24'!CW136+'[9]побудинковий звіт'!CX136+'[8]побудинковий звіт'!CX136</f>
        <v>71629.031943436246</v>
      </c>
      <c r="CY136" s="595">
        <f>'звіт 03.19-03.24'!CX136+'[9]побудинковий звіт'!CY136+'[8]побудинковий звіт'!CY136</f>
        <v>195613.68425448652</v>
      </c>
      <c r="CZ136" s="116">
        <f t="shared" si="90"/>
        <v>123984.65231105027</v>
      </c>
      <c r="DA136" s="99">
        <f>'[8]побудинковий звіт'!DA136</f>
        <v>-123984.65231105019</v>
      </c>
      <c r="DB136" s="8">
        <v>2</v>
      </c>
      <c r="DC136" s="365">
        <f>'[8]побудинковий звіт'!DC136</f>
        <v>38746.57</v>
      </c>
      <c r="DD136" s="365">
        <f>'[8]побудинковий звіт'!DD136</f>
        <v>0</v>
      </c>
      <c r="DE136" s="365">
        <f>'[8]побудинковий звіт'!DE136</f>
        <v>12528.560000000001</v>
      </c>
      <c r="DF136" s="365">
        <f>'[8]побудинковий звіт'!DF136</f>
        <v>0</v>
      </c>
      <c r="DG136" s="101">
        <v>-81706.40244168049</v>
      </c>
      <c r="DH136" s="296">
        <v>10</v>
      </c>
      <c r="DI136" s="103">
        <f>'[8]побудинковий звіт'!DK136</f>
        <v>7.8468703903704959</v>
      </c>
      <c r="DJ136" s="103">
        <f>'[8]побудинковий звіт'!DL136</f>
        <v>9.3012614505009008</v>
      </c>
      <c r="DK136" s="103">
        <f>'[8]побудинковий звіт'!DM136</f>
        <v>6.3757928251958544</v>
      </c>
      <c r="DL136" s="104">
        <f>DI136*G136+(F136-G136)*DJ136</f>
        <v>26188.13805270617</v>
      </c>
      <c r="DM136" s="104">
        <f>DK136*H136</f>
        <v>0</v>
      </c>
      <c r="DN136" s="105">
        <f t="shared" si="91"/>
        <v>26188.13805270617</v>
      </c>
      <c r="DO136" s="2"/>
      <c r="DP136" s="104">
        <f>'[10]побудинковий звіт'!DR136</f>
        <v>26188.240000000002</v>
      </c>
      <c r="DQ136" s="104">
        <f>'[10]побудинковий звіт'!DS136</f>
        <v>0</v>
      </c>
      <c r="DR136" s="104">
        <f t="shared" si="92"/>
        <v>26188.240000000002</v>
      </c>
      <c r="DS136" s="106"/>
      <c r="DT136" s="104"/>
      <c r="DU136" s="479">
        <f>'звіт 03.19-03.24'!DV136+'[9]побудинковий звіт'!DW136+'[8]побудинковий звіт'!DW136</f>
        <v>4464.88</v>
      </c>
      <c r="DV136" s="2">
        <f>'[9]побудинковий звіт'!DX136+'[8]побудинковий звіт'!DX136</f>
        <v>0</v>
      </c>
      <c r="DW136" s="77">
        <f t="shared" si="93"/>
        <v>354871.43260819314</v>
      </c>
      <c r="DX136" s="77">
        <f t="shared" si="94"/>
        <v>218815.31016426728</v>
      </c>
      <c r="DY136" s="427">
        <f t="shared" si="95"/>
        <v>12528.560000000001</v>
      </c>
      <c r="DZ136" s="161">
        <f>'[10]побудинковий звіт'!DY136</f>
        <v>6057.4031210545118</v>
      </c>
      <c r="EB136" s="110">
        <v>72621</v>
      </c>
      <c r="EC136" s="111">
        <f t="shared" si="96"/>
        <v>-9085.4024416804896</v>
      </c>
      <c r="EE136" s="112">
        <v>-104802.96638740896</v>
      </c>
      <c r="EG136" s="99">
        <v>-5475.0056534275354</v>
      </c>
    </row>
    <row r="137" spans="1:137" ht="19.95" customHeight="1" x14ac:dyDescent="0.3">
      <c r="A137" s="81">
        <v>150000619</v>
      </c>
      <c r="B137" s="82" t="s">
        <v>280</v>
      </c>
      <c r="C137" s="114" t="s">
        <v>281</v>
      </c>
      <c r="D137" s="114" t="s">
        <v>281</v>
      </c>
      <c r="E137" s="84">
        <f t="shared" ref="E137:E200" si="107">F137+H137</f>
        <v>4254.1000000000004</v>
      </c>
      <c r="F137" s="597">
        <f>'[8]побудинковий звіт'!F137</f>
        <v>4254.1000000000004</v>
      </c>
      <c r="G137" s="104">
        <f>'[8]побудинковий звіт'!G137</f>
        <v>465</v>
      </c>
      <c r="H137" s="598">
        <f>'[8]побудинковий звіт'!H137</f>
        <v>0</v>
      </c>
      <c r="I137" s="595">
        <f>'звіт 03.19-03.24'!H137+'[9]побудинковий звіт'!I137+'[8]побудинковий звіт'!I137</f>
        <v>110033.46130515983</v>
      </c>
      <c r="J137" s="595">
        <f>'звіт 03.19-03.24'!I137+'[9]побудинковий звіт'!J137+'[8]побудинковий звіт'!J137</f>
        <v>110507.68713399155</v>
      </c>
      <c r="K137" s="116">
        <f t="shared" ref="K137:K200" si="108">J137-I137</f>
        <v>474.22582883172436</v>
      </c>
      <c r="L137" s="595">
        <f>'звіт 03.19-03.24'!K137+'[9]побудинковий звіт'!L137+'[8]побудинковий звіт'!L137</f>
        <v>16886.648778790281</v>
      </c>
      <c r="M137" s="595">
        <f>'звіт 03.19-03.24'!L137+'[9]побудинковий звіт'!M137+'[8]побудинковий звіт'!M137</f>
        <v>16492.51569804081</v>
      </c>
      <c r="N137" s="116">
        <f t="shared" ref="N137:N200" si="109">M137-L137</f>
        <v>-394.13308074947054</v>
      </c>
      <c r="O137" s="595">
        <f>'звіт 03.19-03.24'!N137+'[9]побудинковий звіт'!O137+'[8]побудинковий звіт'!O137</f>
        <v>42680.368055491308</v>
      </c>
      <c r="P137" s="595">
        <f>'звіт 03.19-03.24'!O137+'[9]побудинковий звіт'!P137+'[8]побудинковий звіт'!P137</f>
        <v>41360.790684629865</v>
      </c>
      <c r="Q137" s="116">
        <f t="shared" ref="Q137:Q200" si="110">P137-O137</f>
        <v>-1319.5773708614433</v>
      </c>
      <c r="R137" s="595">
        <f>'звіт 03.19-03.24'!Q137+'[9]побудинковий звіт'!R137+'[8]побудинковий звіт'!R137</f>
        <v>9490.9384815185858</v>
      </c>
      <c r="S137" s="595">
        <f>'звіт 03.19-03.24'!R137+'[9]побудинковий звіт'!S137+'[8]побудинковий звіт'!S137</f>
        <v>9195.8148613253052</v>
      </c>
      <c r="T137" s="116">
        <f t="shared" ref="T137:T200" si="111">S137-R137</f>
        <v>-295.12362019328066</v>
      </c>
      <c r="U137" s="595">
        <f>'звіт 03.19-03.24'!T137+'[9]побудинковий звіт'!U137+'[8]побудинковий звіт'!U137</f>
        <v>4858.1009630036024</v>
      </c>
      <c r="V137" s="595">
        <f>'звіт 03.19-03.24'!U137+'[9]побудинковий звіт'!V137+'[8]побудинковий звіт'!V137</f>
        <v>9600.6147589527573</v>
      </c>
      <c r="W137" s="116">
        <f t="shared" ref="W137:W200" si="112">V137-U137</f>
        <v>4742.5137959491549</v>
      </c>
      <c r="X137" s="595">
        <f>'звіт 03.19-03.24'!W137+'[9]побудинковий звіт'!X137+'[8]побудинковий звіт'!X137</f>
        <v>44041.842892553032</v>
      </c>
      <c r="Y137" s="595">
        <f>'звіт 03.19-03.24'!X137+'[9]побудинковий звіт'!Y137+'[8]побудинковий звіт'!Y137</f>
        <v>39693.443904617678</v>
      </c>
      <c r="Z137" s="116">
        <f t="shared" ref="Z137:Z200" si="113">Y137-X137</f>
        <v>-4348.3989879353539</v>
      </c>
      <c r="AA137" s="595">
        <f>'звіт 03.19-03.24'!Z137+'[9]побудинковий звіт'!AA137+'[8]побудинковий звіт'!AA137</f>
        <v>4594.536000000001</v>
      </c>
      <c r="AB137" s="595">
        <f>'звіт 03.19-03.24'!AA137+'[9]побудинковий звіт'!AB137+'[8]побудинковий звіт'!AB137</f>
        <v>0</v>
      </c>
      <c r="AC137" s="116">
        <f t="shared" ref="AC137:AC200" si="114">AB137-AA137</f>
        <v>-4594.536000000001</v>
      </c>
      <c r="AD137" s="595">
        <f>'звіт 03.19-03.24'!AC137+'[9]побудинковий звіт'!AD137+'[8]побудинковий звіт'!AD137</f>
        <v>127635.70303966306</v>
      </c>
      <c r="AE137" s="595">
        <f>'звіт 03.19-03.24'!AD137+'[9]побудинковий звіт'!AE137+'[8]побудинковий звіт'!AE137</f>
        <v>139656.89278348946</v>
      </c>
      <c r="AF137" s="117">
        <f t="shared" ref="AF137:AF200" si="115">AE137-AD137</f>
        <v>12021.189743826399</v>
      </c>
      <c r="AG137" s="91">
        <f t="shared" ref="AG137:AH200" si="116">I137+L137+O137+R137+U137+X137+AA137+AD137</f>
        <v>360221.5995161797</v>
      </c>
      <c r="AH137" s="92">
        <f t="shared" si="116"/>
        <v>366507.75982504745</v>
      </c>
      <c r="AI137" s="116">
        <f t="shared" ref="AI137:AI200" si="117">AH137-AG137</f>
        <v>6286.1603088677512</v>
      </c>
      <c r="AJ137" s="595">
        <f>'звіт 03.19-03.24'!AI137+'[9]побудинковий звіт'!AJ137+'[8]побудинковий звіт'!AJ137</f>
        <v>232833.27278602897</v>
      </c>
      <c r="AK137" s="595">
        <f>'звіт 03.19-03.24'!AJ137+'[9]побудинковий звіт'!AK137+'[8]побудинковий звіт'!AK137</f>
        <v>227461.37650532648</v>
      </c>
      <c r="AL137" s="116">
        <f t="shared" ref="AL137:AL200" si="118">AK137-AJ137</f>
        <v>-5371.8962807024946</v>
      </c>
      <c r="AM137" s="595">
        <f>'звіт 03.19-03.24'!AL137+'[9]побудинковий звіт'!AM137+'[8]побудинковий звіт'!AM137</f>
        <v>9006.9953177264215</v>
      </c>
      <c r="AN137" s="595">
        <f>'звіт 03.19-03.24'!AM137+'[9]побудинковий звіт'!AN137+'[8]побудинковий звіт'!AN137</f>
        <v>5606.5177729426387</v>
      </c>
      <c r="AO137" s="116">
        <f t="shared" ref="AO137:AO200" si="119">AN137-AM137</f>
        <v>-3400.4775447837828</v>
      </c>
      <c r="AP137" s="595">
        <f>'звіт 03.19-03.24'!AO137+'[9]побудинковий звіт'!AP137+'[8]побудинковий звіт'!AP137</f>
        <v>22316.817372345002</v>
      </c>
      <c r="AQ137" s="595">
        <f>'звіт 03.19-03.24'!AP137+'[9]побудинковий звіт'!AQ137+'[8]побудинковий звіт'!AQ137</f>
        <v>16482.336967893221</v>
      </c>
      <c r="AR137" s="116">
        <f t="shared" ref="AR137:AR200" si="120">AQ137-AP137</f>
        <v>-5834.4804044517805</v>
      </c>
      <c r="AS137" s="595">
        <f>'звіт 03.19-03.24'!AR137+'[9]побудинковий звіт'!AS137+'[8]побудинковий звіт'!AS137</f>
        <v>381386.49182421935</v>
      </c>
      <c r="AT137" s="595">
        <f>'звіт 03.19-03.24'!AS137+'[9]побудинковий звіт'!AT137+'[8]побудинковий звіт'!AT137</f>
        <v>363958.86376476684</v>
      </c>
      <c r="AU137" s="118">
        <f t="shared" ref="AU137:AU200" si="121">AT137-AS137</f>
        <v>-17427.628059452516</v>
      </c>
      <c r="AV137" s="595">
        <f>'звіт 03.19-03.24'!AU137+'[9]побудинковий звіт'!AV137+'[8]побудинковий звіт'!AV137</f>
        <v>22946.971860669059</v>
      </c>
      <c r="AW137" s="595">
        <f>'звіт 03.19-03.24'!AV137+'[9]побудинковий звіт'!AW137+'[8]побудинковий звіт'!AW137</f>
        <v>5358.70616486169</v>
      </c>
      <c r="AX137" s="94">
        <f t="shared" ref="AX137:AX200" si="122">AW137-AV137</f>
        <v>-17588.265695807368</v>
      </c>
      <c r="AY137" s="595">
        <f>'звіт 03.19-03.24'!AX137+'[9]побудинковий звіт'!AY137+'[8]побудинковий звіт'!AY137</f>
        <v>23168.581890045534</v>
      </c>
      <c r="AZ137" s="595">
        <f>'звіт 03.19-03.24'!AY137+'[9]побудинковий звіт'!AZ137+'[8]побудинковий звіт'!AZ137</f>
        <v>2414</v>
      </c>
      <c r="BA137" s="117">
        <f t="shared" ref="BA137:BA200" si="123">AZ137-AY137</f>
        <v>-20754.581890045534</v>
      </c>
      <c r="BB137" s="595">
        <f>'звіт 03.19-03.24'!BA137+'[9]побудинковий звіт'!BB137+'[8]побудинковий звіт'!BB137</f>
        <v>13748.332948822501</v>
      </c>
      <c r="BC137" s="595">
        <f>'звіт 03.19-03.24'!BB137+'[9]побудинковий звіт'!BC137+'[8]побудинковий звіт'!BC137</f>
        <v>0</v>
      </c>
      <c r="BD137" s="94">
        <f t="shared" ref="BD137:BD200" si="124">BC137-BB137</f>
        <v>-13748.332948822501</v>
      </c>
      <c r="BE137" s="595">
        <f>'звіт 03.19-03.24'!BD137+'[9]побудинковий звіт'!BE137+'[8]побудинковий звіт'!BE137</f>
        <v>14910.642027219326</v>
      </c>
      <c r="BF137" s="595">
        <f>'звіт 03.19-03.24'!BE137+'[9]побудинковий звіт'!BF137+'[8]побудинковий звіт'!BF137</f>
        <v>245</v>
      </c>
      <c r="BG137" s="95">
        <f t="shared" ref="BG137:BG200" si="125">BF137-BE137</f>
        <v>-14665.642027219326</v>
      </c>
      <c r="BH137" s="595">
        <f>'звіт 03.19-03.24'!BG137+'[9]побудинковий звіт'!BH137+'[8]побудинковий звіт'!BH137</f>
        <v>7608.26427035095</v>
      </c>
      <c r="BI137" s="595">
        <f>'звіт 03.19-03.24'!BH137+'[9]побудинковий звіт'!BI137+'[8]побудинковий звіт'!BI137</f>
        <v>0</v>
      </c>
      <c r="BJ137" s="94">
        <f t="shared" ref="BJ137:BJ200" si="126">BI137-BH137</f>
        <v>-7608.26427035095</v>
      </c>
      <c r="BK137" s="595">
        <f>'звіт 03.19-03.24'!BJ137+'[9]побудинковий звіт'!BK137+'[8]побудинковий звіт'!BK137</f>
        <v>14247.75007819201</v>
      </c>
      <c r="BL137" s="595">
        <f>'звіт 03.19-03.24'!BK137+'[9]побудинковий звіт'!BL137+'[8]побудинковий звіт'!BL137</f>
        <v>9861.4443393599286</v>
      </c>
      <c r="BM137" s="95">
        <f t="shared" ref="BM137:BM200" si="127">BL137-BK137</f>
        <v>-4386.3057388320813</v>
      </c>
      <c r="BN137" s="595">
        <f>'звіт 03.19-03.24'!BM137+'[9]побудинковий звіт'!BN137+'[8]побудинковий звіт'!BN137</f>
        <v>1596.2385070460643</v>
      </c>
      <c r="BO137" s="595">
        <f>'звіт 03.19-03.24'!BN137+'[9]побудинковий звіт'!BO137+'[8]побудинковий звіт'!BO137</f>
        <v>5492.6297331160004</v>
      </c>
      <c r="BP137" s="94">
        <f t="shared" ref="BP137:BP200" si="128">BO137-BN137</f>
        <v>3896.3912260699362</v>
      </c>
      <c r="BQ137" s="91">
        <f t="shared" ref="BQ137:BR200" si="129">AV137+AY137+BB137+BE137+BH137+BK137+BN137</f>
        <v>98226.781582345429</v>
      </c>
      <c r="BR137" s="96">
        <f t="shared" si="129"/>
        <v>23371.780237337618</v>
      </c>
      <c r="BS137" s="94">
        <f t="shared" ref="BS137:BS200" si="130">BR137-BQ137</f>
        <v>-74855.001345007811</v>
      </c>
      <c r="BT137" s="595">
        <f>'звіт 03.19-03.24'!BS137+'[9]побудинковий звіт'!BT137+'[8]побудинковий звіт'!BT137</f>
        <v>350094.89171693218</v>
      </c>
      <c r="BU137" s="595">
        <f>'звіт 03.19-03.24'!BT137+'[9]побудинковий звіт'!BU137+'[8]побудинковий звіт'!BU137</f>
        <v>346681.73143660068</v>
      </c>
      <c r="BV137" s="116">
        <f t="shared" ref="BV137:BV200" si="131">BU137-BT137</f>
        <v>-3413.1602803315036</v>
      </c>
      <c r="BW137" s="595">
        <f>'звіт 03.19-03.24'!BV137+'[9]побудинковий звіт'!BW137+'[8]побудинковий звіт'!BW137</f>
        <v>244696.98546046572</v>
      </c>
      <c r="BX137" s="595">
        <f>'звіт 03.19-03.24'!BW137+'[9]побудинковий звіт'!BX137+'[8]побудинковий звіт'!BX137</f>
        <v>250413.98510688235</v>
      </c>
      <c r="BY137" s="116">
        <f t="shared" ref="BY137:BY200" si="132">BX137-BW137</f>
        <v>5716.9996464166325</v>
      </c>
      <c r="BZ137" s="595">
        <f>'звіт 03.19-03.24'!BY137+'[9]побудинковий звіт'!BZ137+'[8]побудинковий звіт'!BZ137</f>
        <v>67914.269548285622</v>
      </c>
      <c r="CA137" s="595">
        <f>'звіт 03.19-03.24'!BZ137+'[9]побудинковий звіт'!CA137+'[8]побудинковий звіт'!CA137</f>
        <v>66306.113846507011</v>
      </c>
      <c r="CB137" s="116">
        <f t="shared" ref="CB137:CB200" si="133">CA137-BZ137</f>
        <v>-1608.1557017786108</v>
      </c>
      <c r="CC137" s="595">
        <f>'звіт 03.19-03.24'!CB137+'[9]побудинковий звіт'!CC137+'[8]побудинковий звіт'!CC137</f>
        <v>5516.4149860951084</v>
      </c>
      <c r="CD137" s="595">
        <f>'звіт 03.19-03.24'!CC137+'[9]побудинковий звіт'!CD137+'[8]побудинковий звіт'!CD137</f>
        <v>5580.6155867171046</v>
      </c>
      <c r="CE137" s="116">
        <f t="shared" ref="CE137:CE200" si="134">CD137-CC137</f>
        <v>64.200600621996273</v>
      </c>
      <c r="CF137" s="595">
        <f>'звіт 03.19-03.24'!CE137+'[9]побудинковий звіт'!CF137+'[8]побудинковий звіт'!CF137</f>
        <v>674.26172654137065</v>
      </c>
      <c r="CG137" s="595">
        <f>'звіт 03.19-03.24'!CF137+'[9]побудинковий звіт'!CG137+'[8]побудинковий звіт'!CG137</f>
        <v>1534.2977470705139</v>
      </c>
      <c r="CH137" s="116">
        <f t="shared" ref="CH137:CH200" si="135">CG137-CF137</f>
        <v>860.03602052914323</v>
      </c>
      <c r="CI137" s="595">
        <f>'звіт 03.19-03.24'!CH137+'[9]побудинковий звіт'!CI137+'[8]побудинковий звіт'!CI137</f>
        <v>92896.653908310618</v>
      </c>
      <c r="CJ137" s="595">
        <f>'звіт 03.19-03.24'!CI137+'[9]побудинковий звіт'!CJ137+'[8]побудинковий звіт'!CJ137</f>
        <v>67646.419654314901</v>
      </c>
      <c r="CK137" s="116">
        <f t="shared" ref="CK137:CK200" si="136">CJ137-CI137</f>
        <v>-25250.234253995717</v>
      </c>
      <c r="CL137" s="595">
        <f>'звіт 03.19-03.24'!CK137+'[9]побудинковий звіт'!CL137+'[8]побудинковий звіт'!CL137</f>
        <v>63256.421029808364</v>
      </c>
      <c r="CM137" s="595">
        <f>'звіт 03.19-03.24'!CL137+'[9]побудинковий звіт'!CM137+'[8]побудинковий звіт'!CM137</f>
        <v>65771.905677548959</v>
      </c>
      <c r="CN137" s="116">
        <f t="shared" ref="CN137:CN200" si="137">CM137-CL137</f>
        <v>2515.4846477405954</v>
      </c>
      <c r="CO137" s="88">
        <f t="shared" ref="CO137:CP200" si="138">CI137+CL137</f>
        <v>156153.07493811898</v>
      </c>
      <c r="CP137" s="96">
        <f t="shared" si="138"/>
        <v>133418.32533186386</v>
      </c>
      <c r="CQ137" s="116">
        <f t="shared" ref="CQ137:CQ200" si="139">CP137-CO137</f>
        <v>-22734.749606255122</v>
      </c>
      <c r="CR137" s="119">
        <f t="shared" si="97"/>
        <v>1929041.8567752838</v>
      </c>
      <c r="CS137" s="96">
        <f t="shared" si="97"/>
        <v>1807323.7041289557</v>
      </c>
      <c r="CT137" s="116">
        <f t="shared" ref="CT137:CT200" si="140">CS137-CR137</f>
        <v>-121718.15264632809</v>
      </c>
      <c r="CU137" s="91">
        <f t="shared" ref="CU137:CV200" si="141">CR137*1.2</f>
        <v>2314850.2281303406</v>
      </c>
      <c r="CV137" s="98">
        <f t="shared" si="141"/>
        <v>2168788.4449547469</v>
      </c>
      <c r="CW137" s="117">
        <f t="shared" ref="CW137:CW200" si="142">CV137-CU137</f>
        <v>-146061.78317559371</v>
      </c>
      <c r="CX137" s="595">
        <f>'звіт 03.19-03.24'!CW137+'[9]побудинковий звіт'!CX137+'[8]побудинковий звіт'!CX137</f>
        <v>76945.053815917665</v>
      </c>
      <c r="CY137" s="595">
        <f>'звіт 03.19-03.24'!CX137+'[9]побудинковий звіт'!CY137+'[8]побудинковий звіт'!CY137</f>
        <v>223006.83699151114</v>
      </c>
      <c r="CZ137" s="116">
        <f t="shared" ref="CZ137:CZ200" si="143">CY137-CX137</f>
        <v>146061.78317559347</v>
      </c>
      <c r="DA137" s="99">
        <f>'[8]побудинковий звіт'!DA137</f>
        <v>-146061.78317559382</v>
      </c>
      <c r="DB137" s="8">
        <v>2</v>
      </c>
      <c r="DC137" s="365">
        <f>'[8]побудинковий звіт'!DC137</f>
        <v>109720.28</v>
      </c>
      <c r="DD137" s="365">
        <f>'[8]побудинковий звіт'!DD137</f>
        <v>0</v>
      </c>
      <c r="DE137" s="365">
        <f>'[8]побудинковий звіт'!DE137</f>
        <v>69823.649999999994</v>
      </c>
      <c r="DF137" s="365">
        <f>'[8]побудинковий звіт'!DF137</f>
        <v>0</v>
      </c>
      <c r="DG137" s="101">
        <v>-39500.062097643968</v>
      </c>
      <c r="DH137" s="296">
        <v>9</v>
      </c>
      <c r="DI137" s="103">
        <f>'[8]побудинковий звіт'!DK137</f>
        <v>7.3363404190745172</v>
      </c>
      <c r="DJ137" s="103">
        <f>'[8]побудинковий звіт'!DL137</f>
        <v>9.6292195803367271</v>
      </c>
      <c r="DK137" s="103">
        <f>'[8]побудинковий звіт'!DM137</f>
        <v>6.1116036687821378</v>
      </c>
      <c r="DL137" s="104">
        <f>DI137*G137+(F137-G137)*DJ137</f>
        <v>39897.474206723549</v>
      </c>
      <c r="DM137" s="104">
        <f>DK137*H137</f>
        <v>0</v>
      </c>
      <c r="DN137" s="105">
        <f t="shared" ref="DN137:DN200" si="144">DL137+DM137</f>
        <v>39897.474206723549</v>
      </c>
      <c r="DO137" s="2"/>
      <c r="DP137" s="104">
        <f>'[10]побудинковий звіт'!DR137</f>
        <v>39896.629999999997</v>
      </c>
      <c r="DQ137" s="104">
        <f>'[10]побудинковий звіт'!DS137</f>
        <v>0</v>
      </c>
      <c r="DR137" s="104">
        <f t="shared" ref="DR137:DR200" si="145">DP137+DQ137</f>
        <v>39896.629999999997</v>
      </c>
      <c r="DS137" s="106"/>
      <c r="DT137" s="104"/>
      <c r="DU137" s="479">
        <f>'звіт 03.19-03.24'!DV137+'[9]побудинковий звіт'!DW137+'[8]побудинковий звіт'!DW137</f>
        <v>4464.88</v>
      </c>
      <c r="DV137" s="2">
        <f>'[9]побудинковий звіт'!DX137+'[8]побудинковий звіт'!DX137</f>
        <v>0</v>
      </c>
      <c r="DW137" s="77">
        <f t="shared" ref="DW137:DW200" si="146">(AS137+BQ137)*1.2</f>
        <v>575535.92808787769</v>
      </c>
      <c r="DX137" s="77">
        <f t="shared" ref="DX137:DX200" si="147">(AT137+BR137)*1.2</f>
        <v>464796.77280252537</v>
      </c>
      <c r="DY137" s="427">
        <f t="shared" ref="DY137:DY200" si="148">DE137+DF137</f>
        <v>69823.649999999994</v>
      </c>
      <c r="DZ137" s="161">
        <f>'[10]побудинковий звіт'!DY137</f>
        <v>8798.2796411685522</v>
      </c>
      <c r="EB137" s="110">
        <v>112852</v>
      </c>
      <c r="EC137" s="111">
        <f t="shared" ref="EC137:EC200" si="149">EB137+DG137</f>
        <v>73351.937902356032</v>
      </c>
      <c r="EE137" s="112">
        <v>-73090.770979412002</v>
      </c>
      <c r="EG137" s="99">
        <v>-119946.26624694902</v>
      </c>
    </row>
    <row r="138" spans="1:137" ht="19.95" customHeight="1" x14ac:dyDescent="0.3">
      <c r="A138" s="81">
        <v>150000621</v>
      </c>
      <c r="B138" s="82" t="s">
        <v>282</v>
      </c>
      <c r="C138" s="114" t="s">
        <v>283</v>
      </c>
      <c r="D138" s="114" t="s">
        <v>283</v>
      </c>
      <c r="E138" s="84">
        <f t="shared" si="107"/>
        <v>130.1</v>
      </c>
      <c r="F138" s="597">
        <f>'[8]побудинковий звіт'!F138</f>
        <v>130.1</v>
      </c>
      <c r="G138" s="104">
        <f>'[8]побудинковий звіт'!G138</f>
        <v>0</v>
      </c>
      <c r="H138" s="598">
        <f>'[8]побудинковий звіт'!H138</f>
        <v>0</v>
      </c>
      <c r="I138" s="595">
        <f>'звіт 03.19-03.24'!H138+'[9]побудинковий звіт'!I138+'[8]побудинковий звіт'!I138</f>
        <v>0</v>
      </c>
      <c r="J138" s="595">
        <f>'звіт 03.19-03.24'!I138+'[9]побудинковий звіт'!J138+'[8]побудинковий звіт'!J138</f>
        <v>0</v>
      </c>
      <c r="K138" s="116">
        <f t="shared" si="108"/>
        <v>0</v>
      </c>
      <c r="L138" s="595">
        <f>'звіт 03.19-03.24'!K138+'[9]побудинковий звіт'!L138+'[8]побудинковий звіт'!L138</f>
        <v>0</v>
      </c>
      <c r="M138" s="595">
        <f>'звіт 03.19-03.24'!L138+'[9]побудинковий звіт'!M138+'[8]побудинковий звіт'!M138</f>
        <v>0</v>
      </c>
      <c r="N138" s="116">
        <f t="shared" si="109"/>
        <v>0</v>
      </c>
      <c r="O138" s="595">
        <f>'звіт 03.19-03.24'!N138+'[9]побудинковий звіт'!O138+'[8]побудинковий звіт'!O138</f>
        <v>0</v>
      </c>
      <c r="P138" s="595">
        <f>'звіт 03.19-03.24'!O138+'[9]побудинковий звіт'!P138+'[8]побудинковий звіт'!P138</f>
        <v>0</v>
      </c>
      <c r="Q138" s="116">
        <f t="shared" si="110"/>
        <v>0</v>
      </c>
      <c r="R138" s="595">
        <f>'звіт 03.19-03.24'!Q138+'[9]побудинковий звіт'!R138+'[8]побудинковий звіт'!R138</f>
        <v>0</v>
      </c>
      <c r="S138" s="595">
        <f>'звіт 03.19-03.24'!R138+'[9]побудинковий звіт'!S138+'[8]побудинковий звіт'!S138</f>
        <v>0</v>
      </c>
      <c r="T138" s="116">
        <f t="shared" si="111"/>
        <v>0</v>
      </c>
      <c r="U138" s="595">
        <f>'звіт 03.19-03.24'!T138+'[9]побудинковий звіт'!U138+'[8]побудинковий звіт'!U138</f>
        <v>0</v>
      </c>
      <c r="V138" s="595">
        <f>'звіт 03.19-03.24'!U138+'[9]побудинковий звіт'!V138+'[8]побудинковий звіт'!V138</f>
        <v>0</v>
      </c>
      <c r="W138" s="116">
        <f t="shared" si="112"/>
        <v>0</v>
      </c>
      <c r="X138" s="595">
        <f>'звіт 03.19-03.24'!W138+'[9]побудинковий звіт'!X138+'[8]побудинковий звіт'!X138</f>
        <v>0</v>
      </c>
      <c r="Y138" s="595">
        <f>'звіт 03.19-03.24'!X138+'[9]побудинковий звіт'!Y138+'[8]побудинковий звіт'!Y138</f>
        <v>0</v>
      </c>
      <c r="Z138" s="116">
        <f t="shared" si="113"/>
        <v>0</v>
      </c>
      <c r="AA138" s="595">
        <f>'звіт 03.19-03.24'!Z138+'[9]побудинковий звіт'!AA138+'[8]побудинковий звіт'!AA138</f>
        <v>140.50800000000001</v>
      </c>
      <c r="AB138" s="595">
        <f>'звіт 03.19-03.24'!AA138+'[9]побудинковий звіт'!AB138+'[8]побудинковий звіт'!AB138</f>
        <v>0</v>
      </c>
      <c r="AC138" s="116">
        <f t="shared" si="114"/>
        <v>-140.50800000000001</v>
      </c>
      <c r="AD138" s="595">
        <f>'звіт 03.19-03.24'!AC138+'[9]побудинковий звіт'!AD138+'[8]побудинковий звіт'!AD138</f>
        <v>1124.6376354752495</v>
      </c>
      <c r="AE138" s="595">
        <f>'звіт 03.19-03.24'!AD138+'[9]побудинковий звіт'!AE138+'[8]побудинковий звіт'!AE138</f>
        <v>2550.0560531109927</v>
      </c>
      <c r="AF138" s="117">
        <f t="shared" si="115"/>
        <v>1425.4184176357433</v>
      </c>
      <c r="AG138" s="91">
        <f t="shared" si="116"/>
        <v>1265.1456354752495</v>
      </c>
      <c r="AH138" s="92">
        <f t="shared" si="116"/>
        <v>2550.0560531109927</v>
      </c>
      <c r="AI138" s="116">
        <f t="shared" si="117"/>
        <v>1284.9104176357432</v>
      </c>
      <c r="AJ138" s="595">
        <f>'звіт 03.19-03.24'!AI138+'[9]побудинковий звіт'!AJ138+'[8]побудинковий звіт'!AJ138</f>
        <v>0</v>
      </c>
      <c r="AK138" s="595">
        <f>'звіт 03.19-03.24'!AJ138+'[9]побудинковий звіт'!AK138+'[8]побудинковий звіт'!AK138</f>
        <v>0</v>
      </c>
      <c r="AL138" s="116">
        <f t="shared" si="118"/>
        <v>0</v>
      </c>
      <c r="AM138" s="595">
        <f>'звіт 03.19-03.24'!AL138+'[9]побудинковий звіт'!AM138+'[8]побудинковий звіт'!AM138</f>
        <v>0</v>
      </c>
      <c r="AN138" s="595">
        <f>'звіт 03.19-03.24'!AM138+'[9]побудинковий звіт'!AN138+'[8]побудинковий звіт'!AN138</f>
        <v>0</v>
      </c>
      <c r="AO138" s="116">
        <f t="shared" si="119"/>
        <v>0</v>
      </c>
      <c r="AP138" s="595">
        <f>'звіт 03.19-03.24'!AO138+'[9]побудинковий звіт'!AP138+'[8]побудинковий звіт'!AP138</f>
        <v>1491.7055893678366</v>
      </c>
      <c r="AQ138" s="595">
        <f>'звіт 03.19-03.24'!AP138+'[9]побудинковий звіт'!AQ138+'[8]побудинковий звіт'!AQ138</f>
        <v>903.38970721984458</v>
      </c>
      <c r="AR138" s="116">
        <f t="shared" si="120"/>
        <v>-588.31588214799206</v>
      </c>
      <c r="AS138" s="595">
        <f>'звіт 03.19-03.24'!AR138+'[9]побудинковий звіт'!AS138+'[8]побудинковий звіт'!AS138</f>
        <v>11240.699141414285</v>
      </c>
      <c r="AT138" s="595">
        <f>'звіт 03.19-03.24'!AS138+'[9]побудинковий звіт'!AT138+'[8]побудинковий звіт'!AT138</f>
        <v>7236</v>
      </c>
      <c r="AU138" s="118">
        <f t="shared" si="121"/>
        <v>-4004.6991414142849</v>
      </c>
      <c r="AV138" s="595">
        <f>'звіт 03.19-03.24'!AU138+'[9]побудинковий звіт'!AV138+'[8]побудинковий звіт'!AV138</f>
        <v>0</v>
      </c>
      <c r="AW138" s="595">
        <f>'звіт 03.19-03.24'!AV138+'[9]побудинковий звіт'!AW138+'[8]побудинковий звіт'!AW138</f>
        <v>0</v>
      </c>
      <c r="AX138" s="94">
        <f t="shared" si="122"/>
        <v>0</v>
      </c>
      <c r="AY138" s="595">
        <f>'звіт 03.19-03.24'!AX138+'[9]побудинковий звіт'!AY138+'[8]побудинковий звіт'!AY138</f>
        <v>0</v>
      </c>
      <c r="AZ138" s="595">
        <f>'звіт 03.19-03.24'!AY138+'[9]побудинковий звіт'!AZ138+'[8]побудинковий звіт'!AZ138</f>
        <v>0</v>
      </c>
      <c r="BA138" s="117">
        <f t="shared" si="123"/>
        <v>0</v>
      </c>
      <c r="BB138" s="595">
        <f>'звіт 03.19-03.24'!BA138+'[9]побудинковий звіт'!BB138+'[8]побудинковий звіт'!BB138</f>
        <v>0</v>
      </c>
      <c r="BC138" s="595">
        <f>'звіт 03.19-03.24'!BB138+'[9]побудинковий звіт'!BC138+'[8]побудинковий звіт'!BC138</f>
        <v>0</v>
      </c>
      <c r="BD138" s="94">
        <f t="shared" si="124"/>
        <v>0</v>
      </c>
      <c r="BE138" s="595">
        <f>'звіт 03.19-03.24'!BD138+'[9]побудинковий звіт'!BE138+'[8]побудинковий звіт'!BE138</f>
        <v>0</v>
      </c>
      <c r="BF138" s="595">
        <f>'звіт 03.19-03.24'!BE138+'[9]побудинковий звіт'!BF138+'[8]побудинковий звіт'!BF138</f>
        <v>0</v>
      </c>
      <c r="BG138" s="95">
        <f t="shared" si="125"/>
        <v>0</v>
      </c>
      <c r="BH138" s="595">
        <f>'звіт 03.19-03.24'!BG138+'[9]побудинковий звіт'!BH138+'[8]побудинковий звіт'!BH138</f>
        <v>0</v>
      </c>
      <c r="BI138" s="595">
        <f>'звіт 03.19-03.24'!BH138+'[9]побудинковий звіт'!BI138+'[8]побудинковий звіт'!BI138</f>
        <v>0</v>
      </c>
      <c r="BJ138" s="94">
        <f t="shared" si="126"/>
        <v>0</v>
      </c>
      <c r="BK138" s="595">
        <f>'звіт 03.19-03.24'!BJ138+'[9]побудинковий звіт'!BK138+'[8]побудинковий звіт'!BK138</f>
        <v>0</v>
      </c>
      <c r="BL138" s="595">
        <f>'звіт 03.19-03.24'!BK138+'[9]побудинковий звіт'!BL138+'[8]побудинковий звіт'!BL138</f>
        <v>0</v>
      </c>
      <c r="BM138" s="95">
        <f t="shared" si="127"/>
        <v>0</v>
      </c>
      <c r="BN138" s="595">
        <f>'звіт 03.19-03.24'!BM138+'[9]побудинковий звіт'!BN138+'[8]побудинковий звіт'!BN138</f>
        <v>35.127000000000002</v>
      </c>
      <c r="BO138" s="595">
        <f>'звіт 03.19-03.24'!BN138+'[9]побудинковий звіт'!BO138+'[8]побудинковий звіт'!BO138</f>
        <v>0</v>
      </c>
      <c r="BP138" s="94">
        <f t="shared" si="128"/>
        <v>-35.127000000000002</v>
      </c>
      <c r="BQ138" s="91">
        <f t="shared" si="129"/>
        <v>35.127000000000002</v>
      </c>
      <c r="BR138" s="96">
        <f t="shared" si="129"/>
        <v>0</v>
      </c>
      <c r="BS138" s="94">
        <f t="shared" si="130"/>
        <v>-35.127000000000002</v>
      </c>
      <c r="BT138" s="595">
        <f>'звіт 03.19-03.24'!BS138+'[9]побудинковий звіт'!BT138+'[8]побудинковий звіт'!BT138</f>
        <v>901.5356347138212</v>
      </c>
      <c r="BU138" s="595">
        <f>'звіт 03.19-03.24'!BT138+'[9]побудинковий звіт'!BU138+'[8]побудинковий звіт'!BU138</f>
        <v>1572.8736086580698</v>
      </c>
      <c r="BV138" s="116">
        <f t="shared" si="131"/>
        <v>671.33797394424857</v>
      </c>
      <c r="BW138" s="595">
        <f>'звіт 03.19-03.24'!BV138+'[9]побудинковий звіт'!BW138+'[8]побудинковий звіт'!BW138</f>
        <v>0</v>
      </c>
      <c r="BX138" s="595">
        <f>'звіт 03.19-03.24'!BW138+'[9]побудинковий звіт'!BX138+'[8]побудинковий звіт'!BX138</f>
        <v>12.607465279120316</v>
      </c>
      <c r="BY138" s="116">
        <f t="shared" si="132"/>
        <v>12.607465279120316</v>
      </c>
      <c r="BZ138" s="595">
        <f>'звіт 03.19-03.24'!BY138+'[9]побудинковий звіт'!BZ138+'[8]побудинковий звіт'!BZ138</f>
        <v>319.64882713540931</v>
      </c>
      <c r="CA138" s="595">
        <f>'звіт 03.19-03.24'!BZ138+'[9]побудинковий звіт'!CA138+'[8]побудинковий звіт'!CA138</f>
        <v>241.04063604690731</v>
      </c>
      <c r="CB138" s="116">
        <f t="shared" si="133"/>
        <v>-78.608191088501997</v>
      </c>
      <c r="CC138" s="595">
        <f>'звіт 03.19-03.24'!CB138+'[9]побудинковий звіт'!CC138+'[8]побудинковий звіт'!CC138</f>
        <v>0</v>
      </c>
      <c r="CD138" s="595">
        <f>'звіт 03.19-03.24'!CC138+'[9]побудинковий звіт'!CD138+'[8]побудинковий звіт'!CD138</f>
        <v>0</v>
      </c>
      <c r="CE138" s="116">
        <f t="shared" si="134"/>
        <v>0</v>
      </c>
      <c r="CF138" s="595">
        <f>'звіт 03.19-03.24'!CE138+'[9]побудинковий звіт'!CF138+'[8]побудинковий звіт'!CF138</f>
        <v>0</v>
      </c>
      <c r="CG138" s="595">
        <f>'звіт 03.19-03.24'!CF138+'[9]побудинковий звіт'!CG138+'[8]побудинковий звіт'!CG138</f>
        <v>0</v>
      </c>
      <c r="CH138" s="116">
        <f t="shared" si="135"/>
        <v>0</v>
      </c>
      <c r="CI138" s="595">
        <f>'звіт 03.19-03.24'!CH138+'[9]побудинковий звіт'!CI138+'[8]побудинковий звіт'!CI138</f>
        <v>0</v>
      </c>
      <c r="CJ138" s="595">
        <f>'звіт 03.19-03.24'!CI138+'[9]побудинковий звіт'!CJ138+'[8]побудинковий звіт'!CJ138</f>
        <v>0</v>
      </c>
      <c r="CK138" s="116">
        <f t="shared" si="136"/>
        <v>0</v>
      </c>
      <c r="CL138" s="595">
        <f>'звіт 03.19-03.24'!CK138+'[9]побудинковий звіт'!CL138+'[8]побудинковий звіт'!CL138</f>
        <v>0</v>
      </c>
      <c r="CM138" s="595">
        <f>'звіт 03.19-03.24'!CL138+'[9]побудинковий звіт'!CM138+'[8]побудинковий звіт'!CM138</f>
        <v>0</v>
      </c>
      <c r="CN138" s="116">
        <f t="shared" si="137"/>
        <v>0</v>
      </c>
      <c r="CO138" s="88">
        <f t="shared" si="138"/>
        <v>0</v>
      </c>
      <c r="CP138" s="96">
        <f t="shared" si="138"/>
        <v>0</v>
      </c>
      <c r="CQ138" s="116">
        <f t="shared" si="139"/>
        <v>0</v>
      </c>
      <c r="CR138" s="119">
        <f t="shared" ref="CR138:CS201" si="150">AG138+AJ138+AM138+AP138+AS138+BQ138+BT138+BW138+BZ138+CC138+CF138+CO138</f>
        <v>15253.861828106603</v>
      </c>
      <c r="CS138" s="96">
        <f t="shared" si="150"/>
        <v>12515.967470314934</v>
      </c>
      <c r="CT138" s="116">
        <f t="shared" si="140"/>
        <v>-2737.8943577916689</v>
      </c>
      <c r="CU138" s="91">
        <f t="shared" si="141"/>
        <v>18304.634193727921</v>
      </c>
      <c r="CV138" s="98">
        <f t="shared" si="141"/>
        <v>15019.160964377919</v>
      </c>
      <c r="CW138" s="117">
        <f t="shared" si="142"/>
        <v>-3285.4732293500019</v>
      </c>
      <c r="CX138" s="595">
        <f>'звіт 03.19-03.24'!CW138+'[9]побудинковий звіт'!CX138+'[8]побудинковий звіт'!CX138</f>
        <v>697.02000026657811</v>
      </c>
      <c r="CY138" s="595">
        <f>'звіт 03.19-03.24'!CX138+'[9]побудинковий звіт'!CY138+'[8]побудинковий звіт'!CY138</f>
        <v>3982.4932296165789</v>
      </c>
      <c r="CZ138" s="116">
        <f t="shared" si="143"/>
        <v>3285.473229350001</v>
      </c>
      <c r="DA138" s="99">
        <f>'[8]побудинковий звіт'!DA138</f>
        <v>-3285.4732293499992</v>
      </c>
      <c r="DB138" s="8">
        <v>2</v>
      </c>
      <c r="DC138" s="365">
        <f>'[8]побудинковий звіт'!DC138</f>
        <v>-222.47</v>
      </c>
      <c r="DD138" s="365">
        <f>'[8]побудинковий звіт'!DD138</f>
        <v>0</v>
      </c>
      <c r="DE138" s="365">
        <f>'[8]побудинковий звіт'!DE138</f>
        <v>-541.89</v>
      </c>
      <c r="DF138" s="365">
        <f>'[8]побудинковий звіт'!DF138</f>
        <v>0</v>
      </c>
      <c r="DG138" s="101">
        <v>-3380.8960699694157</v>
      </c>
      <c r="DH138" s="297">
        <v>1</v>
      </c>
      <c r="DI138" s="103">
        <f>'[8]побудинковий звіт'!DK138</f>
        <v>2.455224182959225</v>
      </c>
      <c r="DJ138" s="103">
        <f>'[8]побудинковий звіт'!DL138</f>
        <v>0</v>
      </c>
      <c r="DK138" s="103">
        <f>'[8]побудинковий звіт'!DM138</f>
        <v>2.455224182959225</v>
      </c>
      <c r="DL138" s="104">
        <f t="shared" ref="DL138:DL145" si="151">F138*DI138</f>
        <v>319.42466620299513</v>
      </c>
      <c r="DM138" s="104">
        <f t="shared" ref="DM138:DM145" si="152">H138*DK138</f>
        <v>0</v>
      </c>
      <c r="DN138" s="105">
        <f t="shared" si="144"/>
        <v>319.42466620299513</v>
      </c>
      <c r="DO138" s="2"/>
      <c r="DP138" s="104">
        <f>'[10]побудинковий звіт'!DR138</f>
        <v>319.42</v>
      </c>
      <c r="DQ138" s="104">
        <f>'[10]побудинковий звіт'!DS138</f>
        <v>0</v>
      </c>
      <c r="DR138" s="104">
        <f t="shared" si="145"/>
        <v>319.42</v>
      </c>
      <c r="DS138" s="106"/>
      <c r="DT138" s="104"/>
      <c r="DU138" s="479">
        <f>'звіт 03.19-03.24'!DV138+'[9]побудинковий звіт'!DW138+'[8]побудинковий звіт'!DW138</f>
        <v>0</v>
      </c>
      <c r="DV138" s="2">
        <f>'[9]побудинковий звіт'!DX138+'[8]побудинковий звіт'!DX138</f>
        <v>0</v>
      </c>
      <c r="DW138" s="77">
        <f t="shared" si="146"/>
        <v>13530.991369697142</v>
      </c>
      <c r="DX138" s="77">
        <f t="shared" si="147"/>
        <v>8683.1999999999989</v>
      </c>
      <c r="DY138" s="427">
        <f t="shared" si="148"/>
        <v>-541.89</v>
      </c>
      <c r="DZ138" s="161">
        <f>'[10]побудинковий звіт'!DY138</f>
        <v>240.78668877432628</v>
      </c>
      <c r="EB138" s="110">
        <v>-2148</v>
      </c>
      <c r="EC138" s="111">
        <f t="shared" si="149"/>
        <v>-5528.8960699694162</v>
      </c>
      <c r="EE138" s="112">
        <v>-4296.0701049633144</v>
      </c>
      <c r="EG138" s="99">
        <v>-6503.0890461299996</v>
      </c>
    </row>
    <row r="139" spans="1:137" ht="19.95" customHeight="1" x14ac:dyDescent="0.3">
      <c r="A139" s="81">
        <v>150000590</v>
      </c>
      <c r="B139" s="82" t="s">
        <v>284</v>
      </c>
      <c r="C139" s="114" t="s">
        <v>285</v>
      </c>
      <c r="D139" s="114" t="s">
        <v>285</v>
      </c>
      <c r="E139" s="84">
        <f t="shared" si="107"/>
        <v>373.5</v>
      </c>
      <c r="F139" s="597">
        <f>'[8]побудинковий звіт'!F139</f>
        <v>373.5</v>
      </c>
      <c r="G139" s="104">
        <f>'[8]побудинковий звіт'!G139</f>
        <v>0</v>
      </c>
      <c r="H139" s="598">
        <f>'[8]побудинковий звіт'!H139</f>
        <v>0</v>
      </c>
      <c r="I139" s="595">
        <f>'звіт 03.19-03.24'!H139+'[9]побудинковий звіт'!I139+'[8]побудинковий звіт'!I139</f>
        <v>14324.757059538906</v>
      </c>
      <c r="J139" s="595">
        <f>'звіт 03.19-03.24'!I139+'[9]побудинковий звіт'!J139+'[8]побудинковий звіт'!J139</f>
        <v>13679.010948882449</v>
      </c>
      <c r="K139" s="116">
        <f t="shared" si="108"/>
        <v>-645.74611065645695</v>
      </c>
      <c r="L139" s="595">
        <f>'звіт 03.19-03.24'!K139+'[9]побудинковий звіт'!L139+'[8]побудинковий звіт'!L139</f>
        <v>2947.0338626944585</v>
      </c>
      <c r="M139" s="595">
        <f>'звіт 03.19-03.24'!L139+'[9]побудинковий звіт'!M139+'[8]побудинковий звіт'!M139</f>
        <v>2797.8635356625764</v>
      </c>
      <c r="N139" s="116">
        <f t="shared" si="109"/>
        <v>-149.17032703188215</v>
      </c>
      <c r="O139" s="595">
        <f>'звіт 03.19-03.24'!N139+'[9]побудинковий звіт'!O139+'[8]побудинковий звіт'!O139</f>
        <v>0</v>
      </c>
      <c r="P139" s="595">
        <f>'звіт 03.19-03.24'!O139+'[9]побудинковий звіт'!P139+'[8]побудинковий звіт'!P139</f>
        <v>0</v>
      </c>
      <c r="Q139" s="116">
        <f t="shared" si="110"/>
        <v>0</v>
      </c>
      <c r="R139" s="595">
        <f>'звіт 03.19-03.24'!Q139+'[9]побудинковий звіт'!R139+'[8]побудинковий звіт'!R139</f>
        <v>0</v>
      </c>
      <c r="S139" s="595">
        <f>'звіт 03.19-03.24'!R139+'[9]побудинковий звіт'!S139+'[8]побудинковий звіт'!S139</f>
        <v>0</v>
      </c>
      <c r="T139" s="116">
        <f t="shared" si="111"/>
        <v>0</v>
      </c>
      <c r="U139" s="595">
        <f>'звіт 03.19-03.24'!T139+'[9]побудинковий звіт'!U139+'[8]побудинковий звіт'!U139</f>
        <v>0</v>
      </c>
      <c r="V139" s="595">
        <f>'звіт 03.19-03.24'!U139+'[9]побудинковий звіт'!V139+'[8]побудинковий звіт'!V139</f>
        <v>0</v>
      </c>
      <c r="W139" s="116">
        <f t="shared" si="112"/>
        <v>0</v>
      </c>
      <c r="X139" s="595">
        <f>'звіт 03.19-03.24'!W139+'[9]побудинковий звіт'!X139+'[8]побудинковий звіт'!X139</f>
        <v>4320.6894987327214</v>
      </c>
      <c r="Y139" s="595">
        <f>'звіт 03.19-03.24'!X139+'[9]побудинковий звіт'!Y139+'[8]побудинковий звіт'!Y139</f>
        <v>7995.3519097656972</v>
      </c>
      <c r="Z139" s="116">
        <f t="shared" si="113"/>
        <v>3674.6624110329758</v>
      </c>
      <c r="AA139" s="595">
        <f>'звіт 03.19-03.24'!Z139+'[9]побудинковий звіт'!AA139+'[8]побудинковий звіт'!AA139</f>
        <v>403.59600000000012</v>
      </c>
      <c r="AB139" s="595">
        <f>'звіт 03.19-03.24'!AA139+'[9]побудинковий звіт'!AB139+'[8]побудинковий звіт'!AB139</f>
        <v>0</v>
      </c>
      <c r="AC139" s="116">
        <f t="shared" si="114"/>
        <v>-403.59600000000012</v>
      </c>
      <c r="AD139" s="595">
        <f>'звіт 03.19-03.24'!AC139+'[9]побудинковий звіт'!AD139+'[8]побудинковий звіт'!AD139</f>
        <v>10804.105422714272</v>
      </c>
      <c r="AE139" s="595">
        <f>'звіт 03.19-03.24'!AD139+'[9]побудинковий звіт'!AE139+'[8]побудинковий звіт'!AE139</f>
        <v>12262.456265096083</v>
      </c>
      <c r="AF139" s="117">
        <f t="shared" si="115"/>
        <v>1458.3508423818112</v>
      </c>
      <c r="AG139" s="91">
        <f t="shared" si="116"/>
        <v>32800.181843680359</v>
      </c>
      <c r="AH139" s="92">
        <f t="shared" si="116"/>
        <v>36734.682659406812</v>
      </c>
      <c r="AI139" s="116">
        <f t="shared" si="117"/>
        <v>3934.5008157264529</v>
      </c>
      <c r="AJ139" s="595">
        <f>'звіт 03.19-03.24'!AI139+'[9]побудинковий звіт'!AJ139+'[8]побудинковий звіт'!AJ139</f>
        <v>0</v>
      </c>
      <c r="AK139" s="595">
        <f>'звіт 03.19-03.24'!AJ139+'[9]побудинковий звіт'!AK139+'[8]побудинковий звіт'!AK139</f>
        <v>0</v>
      </c>
      <c r="AL139" s="116">
        <f t="shared" si="118"/>
        <v>0</v>
      </c>
      <c r="AM139" s="595">
        <f>'звіт 03.19-03.24'!AL139+'[9]побудинковий звіт'!AM139+'[8]побудинковий звіт'!AM139</f>
        <v>0</v>
      </c>
      <c r="AN139" s="595">
        <f>'звіт 03.19-03.24'!AM139+'[9]побудинковий звіт'!AN139+'[8]побудинковий звіт'!AN139</f>
        <v>0</v>
      </c>
      <c r="AO139" s="116">
        <f t="shared" si="119"/>
        <v>0</v>
      </c>
      <c r="AP139" s="595">
        <f>'звіт 03.19-03.24'!AO139+'[9]побудинковий звіт'!AP139+'[8]побудинковий звіт'!AP139</f>
        <v>7974.3741653563902</v>
      </c>
      <c r="AQ139" s="595">
        <f>'звіт 03.19-03.24'!AP139+'[9]побудинковий звіт'!AQ139+'[8]побудинковий звіт'!AQ139</f>
        <v>5379.0374510085485</v>
      </c>
      <c r="AR139" s="116">
        <f t="shared" si="120"/>
        <v>-2595.3367143478417</v>
      </c>
      <c r="AS139" s="595">
        <f>'звіт 03.19-03.24'!AR139+'[9]побудинковий звіт'!AS139+'[8]побудинковий звіт'!AS139</f>
        <v>32076.373852313274</v>
      </c>
      <c r="AT139" s="595">
        <f>'звіт 03.19-03.24'!AS139+'[9]побудинковий звіт'!AT139+'[8]побудинковий звіт'!AT139</f>
        <v>37506.745464059335</v>
      </c>
      <c r="AU139" s="118">
        <f t="shared" si="121"/>
        <v>5430.3716117460608</v>
      </c>
      <c r="AV139" s="595">
        <f>'звіт 03.19-03.24'!AU139+'[9]побудинковий звіт'!AV139+'[8]побудинковий звіт'!AV139</f>
        <v>3718.3632076156382</v>
      </c>
      <c r="AW139" s="595">
        <f>'звіт 03.19-03.24'!AV139+'[9]побудинковий звіт'!AW139+'[8]побудинковий звіт'!AW139</f>
        <v>0</v>
      </c>
      <c r="AX139" s="94">
        <f t="shared" si="122"/>
        <v>-3718.3632076156382</v>
      </c>
      <c r="AY139" s="595">
        <f>'звіт 03.19-03.24'!AX139+'[9]побудинковий звіт'!AY139+'[8]побудинковий звіт'!AY139</f>
        <v>4776.363432564508</v>
      </c>
      <c r="AZ139" s="595">
        <f>'звіт 03.19-03.24'!AY139+'[9]побудинковий звіт'!AZ139+'[8]побудинковий звіт'!AZ139</f>
        <v>0</v>
      </c>
      <c r="BA139" s="117">
        <f t="shared" si="123"/>
        <v>-4776.363432564508</v>
      </c>
      <c r="BB139" s="595">
        <f>'звіт 03.19-03.24'!BA139+'[9]побудинковий звіт'!BB139+'[8]побудинковий звіт'!BB139</f>
        <v>0</v>
      </c>
      <c r="BC139" s="595">
        <f>'звіт 03.19-03.24'!BB139+'[9]побудинковий звіт'!BC139+'[8]побудинковий звіт'!BC139</f>
        <v>0</v>
      </c>
      <c r="BD139" s="94">
        <f t="shared" si="124"/>
        <v>0</v>
      </c>
      <c r="BE139" s="595">
        <f>'звіт 03.19-03.24'!BD139+'[9]побудинковий звіт'!BE139+'[8]побудинковий звіт'!BE139</f>
        <v>0</v>
      </c>
      <c r="BF139" s="595">
        <f>'звіт 03.19-03.24'!BE139+'[9]побудинковий звіт'!BF139+'[8]побудинковий звіт'!BF139</f>
        <v>0</v>
      </c>
      <c r="BG139" s="95">
        <f t="shared" si="125"/>
        <v>0</v>
      </c>
      <c r="BH139" s="595">
        <f>'звіт 03.19-03.24'!BG139+'[9]побудинковий звіт'!BH139+'[8]побудинковий звіт'!BH139</f>
        <v>0</v>
      </c>
      <c r="BI139" s="595">
        <f>'звіт 03.19-03.24'!BH139+'[9]побудинковий звіт'!BI139+'[8]побудинковий звіт'!BI139</f>
        <v>0</v>
      </c>
      <c r="BJ139" s="94">
        <f t="shared" si="126"/>
        <v>0</v>
      </c>
      <c r="BK139" s="595">
        <f>'звіт 03.19-03.24'!BJ139+'[9]побудинковий звіт'!BK139+'[8]побудинковий звіт'!BK139</f>
        <v>1223.2141231344247</v>
      </c>
      <c r="BL139" s="595">
        <f>'звіт 03.19-03.24'!BK139+'[9]побудинковий звіт'!BL139+'[8]побудинковий звіт'!BL139</f>
        <v>969.93379896241436</v>
      </c>
      <c r="BM139" s="95">
        <f t="shared" si="127"/>
        <v>-253.2803241720103</v>
      </c>
      <c r="BN139" s="595">
        <f>'звіт 03.19-03.24'!BM139+'[9]побудинковий звіт'!BN139+'[8]побудинковий звіт'!BN139</f>
        <v>310.91871005093918</v>
      </c>
      <c r="BO139" s="595">
        <f>'звіт 03.19-03.24'!BN139+'[9]побудинковий звіт'!BO139+'[8]побудинковий звіт'!BO139</f>
        <v>1147.6023835599999</v>
      </c>
      <c r="BP139" s="94">
        <f t="shared" si="128"/>
        <v>836.68367350906078</v>
      </c>
      <c r="BQ139" s="91">
        <f t="shared" si="129"/>
        <v>10028.85947336551</v>
      </c>
      <c r="BR139" s="96">
        <f t="shared" si="129"/>
        <v>2117.5361825224145</v>
      </c>
      <c r="BS139" s="94">
        <f t="shared" si="130"/>
        <v>-7911.3232908430955</v>
      </c>
      <c r="BT139" s="595">
        <f>'звіт 03.19-03.24'!BS139+'[9]побудинковий звіт'!BT139+'[8]побудинковий звіт'!BT139</f>
        <v>1577.6873607491873</v>
      </c>
      <c r="BU139" s="595">
        <f>'звіт 03.19-03.24'!BT139+'[9]побудинковий звіт'!BU139+'[8]побудинковий звіт'!BU139</f>
        <v>5540.439846191055</v>
      </c>
      <c r="BV139" s="116">
        <f t="shared" si="131"/>
        <v>3962.752485441868</v>
      </c>
      <c r="BW139" s="595">
        <f>'звіт 03.19-03.24'!BV139+'[9]побудинковий звіт'!BW139+'[8]побудинковий звіт'!BW139</f>
        <v>2784.0576777389679</v>
      </c>
      <c r="BX139" s="595">
        <f>'звіт 03.19-03.24'!BW139+'[9]побудинковий звіт'!BX139+'[8]побудинковий звіт'!BX139</f>
        <v>4784.4331570997383</v>
      </c>
      <c r="BY139" s="116">
        <f t="shared" si="132"/>
        <v>2000.3754793607704</v>
      </c>
      <c r="BZ139" s="595">
        <f>'звіт 03.19-03.24'!BY139+'[9]побудинковий звіт'!BZ139+'[8]побудинковий звіт'!BZ139</f>
        <v>1457.029865054307</v>
      </c>
      <c r="CA139" s="595">
        <f>'звіт 03.19-03.24'!BZ139+'[9]побудинковий звіт'!CA139+'[8]побудинковий звіт'!CA139</f>
        <v>820.768936173057</v>
      </c>
      <c r="CB139" s="116">
        <f t="shared" si="133"/>
        <v>-636.26092888125004</v>
      </c>
      <c r="CC139" s="595">
        <f>'звіт 03.19-03.24'!CB139+'[9]побудинковий звіт'!CC139+'[8]побудинковий звіт'!CC139</f>
        <v>2026.2385151845313</v>
      </c>
      <c r="CD139" s="595">
        <f>'звіт 03.19-03.24'!CC139+'[9]побудинковий звіт'!CD139+'[8]побудинковий звіт'!CD139</f>
        <v>2062.8346900900724</v>
      </c>
      <c r="CE139" s="116">
        <f t="shared" si="134"/>
        <v>36.596174905541147</v>
      </c>
      <c r="CF139" s="595">
        <f>'звіт 03.19-03.24'!CE139+'[9]побудинковий звіт'!CF139+'[8]побудинковий звіт'!CF139</f>
        <v>249.23603106082811</v>
      </c>
      <c r="CG139" s="595">
        <f>'звіт 03.19-03.24'!CF139+'[9]побудинковий звіт'!CG139+'[8]побудинковий звіт'!CG139</f>
        <v>0</v>
      </c>
      <c r="CH139" s="116">
        <f t="shared" si="135"/>
        <v>-249.23603106082811</v>
      </c>
      <c r="CI139" s="595">
        <f>'звіт 03.19-03.24'!CH139+'[9]побудинковий звіт'!CI139+'[8]побудинковий звіт'!CI139</f>
        <v>481.37793620235095</v>
      </c>
      <c r="CJ139" s="595">
        <f>'звіт 03.19-03.24'!CI139+'[9]побудинковий звіт'!CJ139+'[8]побудинковий звіт'!CJ139</f>
        <v>328.74809553598055</v>
      </c>
      <c r="CK139" s="116">
        <f t="shared" si="136"/>
        <v>-152.6298406663704</v>
      </c>
      <c r="CL139" s="595">
        <f>'звіт 03.19-03.24'!CK139+'[9]побудинковий звіт'!CL139+'[8]побудинковий звіт'!CL139</f>
        <v>0</v>
      </c>
      <c r="CM139" s="595">
        <f>'звіт 03.19-03.24'!CL139+'[9]побудинковий звіт'!CM139+'[8]побудинковий звіт'!CM139</f>
        <v>0</v>
      </c>
      <c r="CN139" s="116">
        <f t="shared" si="137"/>
        <v>0</v>
      </c>
      <c r="CO139" s="88">
        <f t="shared" si="138"/>
        <v>481.37793620235095</v>
      </c>
      <c r="CP139" s="96">
        <f t="shared" si="138"/>
        <v>328.74809553598055</v>
      </c>
      <c r="CQ139" s="116">
        <f t="shared" si="139"/>
        <v>-152.6298406663704</v>
      </c>
      <c r="CR139" s="119">
        <f t="shared" si="150"/>
        <v>91455.416720705718</v>
      </c>
      <c r="CS139" s="96">
        <f t="shared" si="150"/>
        <v>95275.226482087004</v>
      </c>
      <c r="CT139" s="116">
        <f t="shared" si="140"/>
        <v>3819.8097613812861</v>
      </c>
      <c r="CU139" s="91">
        <f t="shared" si="141"/>
        <v>109746.50006484686</v>
      </c>
      <c r="CV139" s="98">
        <f t="shared" si="141"/>
        <v>114330.27177850441</v>
      </c>
      <c r="CW139" s="117">
        <f t="shared" si="142"/>
        <v>4583.771713657552</v>
      </c>
      <c r="CX139" s="595">
        <f>'звіт 03.19-03.24'!CW139+'[9]побудинковий звіт'!CX139+'[8]побудинковий звіт'!CX139</f>
        <v>4169.9793899319384</v>
      </c>
      <c r="CY139" s="595">
        <f>'звіт 03.19-03.24'!CX139+'[9]побудинковий звіт'!CY139+'[8]побудинковий звіт'!CY139</f>
        <v>-413.20566894374861</v>
      </c>
      <c r="CZ139" s="116">
        <f t="shared" si="143"/>
        <v>-4583.185058875687</v>
      </c>
      <c r="DA139" s="99">
        <f>'[8]побудинковий звіт'!DA139</f>
        <v>4583.7717136575557</v>
      </c>
      <c r="DB139" s="8">
        <v>3</v>
      </c>
      <c r="DC139" s="365">
        <f>'[8]побудинковий звіт'!DC139</f>
        <v>2181.8200000000002</v>
      </c>
      <c r="DD139" s="365">
        <f>'[8]побудинковий звіт'!DD139</f>
        <v>0</v>
      </c>
      <c r="DE139" s="365">
        <f>'[8]побудинковий звіт'!DE139</f>
        <v>262.52000000000021</v>
      </c>
      <c r="DF139" s="365">
        <f>'[8]побудинковий звіт'!DF139</f>
        <v>0</v>
      </c>
      <c r="DG139" s="101">
        <v>-7629.2123192177714</v>
      </c>
      <c r="DH139" s="296">
        <v>2</v>
      </c>
      <c r="DI139" s="103">
        <f>'[8]побудинковий звіт'!DK139</f>
        <v>5.1387418657514008</v>
      </c>
      <c r="DJ139" s="103">
        <f>'[8]побудинковий звіт'!DL139</f>
        <v>0</v>
      </c>
      <c r="DK139" s="103">
        <f>'[8]побудинковий звіт'!DM139</f>
        <v>4.8191656119596704</v>
      </c>
      <c r="DL139" s="104">
        <f t="shared" si="151"/>
        <v>1919.3200868581482</v>
      </c>
      <c r="DM139" s="104">
        <f t="shared" si="152"/>
        <v>0</v>
      </c>
      <c r="DN139" s="105">
        <f t="shared" si="144"/>
        <v>1919.3200868581482</v>
      </c>
      <c r="DO139" s="2"/>
      <c r="DP139" s="104">
        <f>'[10]побудинковий звіт'!DR139</f>
        <v>1919.3</v>
      </c>
      <c r="DQ139" s="104">
        <f>'[10]побудинковий звіт'!DS139</f>
        <v>0</v>
      </c>
      <c r="DR139" s="104">
        <f t="shared" si="145"/>
        <v>1919.3</v>
      </c>
      <c r="DS139" s="106"/>
      <c r="DT139" s="104"/>
      <c r="DU139" s="479">
        <f>'звіт 03.19-03.24'!DV139+'[9]побудинковий звіт'!DW139+'[8]побудинковий звіт'!DW139</f>
        <v>0</v>
      </c>
      <c r="DV139" s="2">
        <f>'[9]побудинковий звіт'!DX139+'[8]побудинковий звіт'!DX139</f>
        <v>0</v>
      </c>
      <c r="DW139" s="77">
        <f t="shared" si="146"/>
        <v>50526.279990814539</v>
      </c>
      <c r="DX139" s="77">
        <f t="shared" si="147"/>
        <v>47549.137975898098</v>
      </c>
      <c r="DY139" s="427">
        <f t="shared" si="148"/>
        <v>262.52000000000021</v>
      </c>
      <c r="DZ139" s="161">
        <f>'[10]побудинковий звіт'!DY139</f>
        <v>920.04411210167916</v>
      </c>
      <c r="EB139" s="110">
        <v>3304</v>
      </c>
      <c r="EC139" s="111">
        <f t="shared" si="149"/>
        <v>-4325.2123192177714</v>
      </c>
      <c r="EE139" s="112">
        <v>-12284.055693374004</v>
      </c>
      <c r="EG139" s="99">
        <v>-16522.876999667758</v>
      </c>
    </row>
    <row r="140" spans="1:137" ht="19.95" customHeight="1" x14ac:dyDescent="0.3">
      <c r="A140" s="81">
        <v>150000578</v>
      </c>
      <c r="B140" s="82" t="s">
        <v>286</v>
      </c>
      <c r="C140" s="602" t="s">
        <v>287</v>
      </c>
      <c r="D140" s="114" t="s">
        <v>287</v>
      </c>
      <c r="E140" s="84"/>
      <c r="F140" s="597"/>
      <c r="G140" s="104"/>
      <c r="H140" s="598"/>
      <c r="I140" s="595"/>
      <c r="J140" s="595"/>
      <c r="K140" s="116"/>
      <c r="L140" s="595"/>
      <c r="M140" s="595"/>
      <c r="N140" s="116"/>
      <c r="O140" s="595"/>
      <c r="P140" s="595"/>
      <c r="Q140" s="116"/>
      <c r="R140" s="595"/>
      <c r="S140" s="595"/>
      <c r="T140" s="116"/>
      <c r="U140" s="595"/>
      <c r="V140" s="595"/>
      <c r="W140" s="116"/>
      <c r="X140" s="595"/>
      <c r="Y140" s="595"/>
      <c r="Z140" s="116"/>
      <c r="AA140" s="595"/>
      <c r="AB140" s="595"/>
      <c r="AC140" s="116"/>
      <c r="AD140" s="595"/>
      <c r="AE140" s="595"/>
      <c r="AF140" s="117"/>
      <c r="AG140" s="91"/>
      <c r="AH140" s="92"/>
      <c r="AI140" s="116"/>
      <c r="AJ140" s="595"/>
      <c r="AK140" s="595"/>
      <c r="AL140" s="116"/>
      <c r="AM140" s="595"/>
      <c r="AN140" s="595"/>
      <c r="AO140" s="116"/>
      <c r="AP140" s="595"/>
      <c r="AQ140" s="595"/>
      <c r="AR140" s="116"/>
      <c r="AS140" s="595"/>
      <c r="AT140" s="595"/>
      <c r="AU140" s="118"/>
      <c r="AV140" s="595"/>
      <c r="AW140" s="595"/>
      <c r="AX140" s="94"/>
      <c r="AY140" s="595"/>
      <c r="AZ140" s="595"/>
      <c r="BA140" s="117"/>
      <c r="BB140" s="595"/>
      <c r="BC140" s="595"/>
      <c r="BD140" s="94"/>
      <c r="BE140" s="595"/>
      <c r="BF140" s="595"/>
      <c r="BG140" s="95"/>
      <c r="BH140" s="595"/>
      <c r="BI140" s="595"/>
      <c r="BJ140" s="94"/>
      <c r="BK140" s="595"/>
      <c r="BL140" s="595"/>
      <c r="BM140" s="95"/>
      <c r="BN140" s="595"/>
      <c r="BO140" s="595"/>
      <c r="BP140" s="94"/>
      <c r="BQ140" s="91"/>
      <c r="BR140" s="96"/>
      <c r="BS140" s="94"/>
      <c r="BT140" s="595"/>
      <c r="BU140" s="595"/>
      <c r="BV140" s="116"/>
      <c r="BW140" s="595"/>
      <c r="BX140" s="595"/>
      <c r="BY140" s="116"/>
      <c r="BZ140" s="595"/>
      <c r="CA140" s="595"/>
      <c r="CB140" s="116"/>
      <c r="CC140" s="595"/>
      <c r="CD140" s="595"/>
      <c r="CE140" s="116"/>
      <c r="CF140" s="595"/>
      <c r="CG140" s="595"/>
      <c r="CH140" s="116"/>
      <c r="CI140" s="595"/>
      <c r="CJ140" s="595"/>
      <c r="CK140" s="116"/>
      <c r="CL140" s="595"/>
      <c r="CM140" s="595"/>
      <c r="CN140" s="116"/>
      <c r="CO140" s="88"/>
      <c r="CP140" s="96"/>
      <c r="CQ140" s="116"/>
      <c r="CR140" s="119"/>
      <c r="CS140" s="96"/>
      <c r="CT140" s="116"/>
      <c r="CU140" s="91"/>
      <c r="CV140" s="98"/>
      <c r="CW140" s="117"/>
      <c r="CX140" s="595"/>
      <c r="CY140" s="595"/>
      <c r="CZ140" s="116"/>
      <c r="DA140" s="99"/>
      <c r="DC140" s="365"/>
      <c r="DD140" s="365"/>
      <c r="DE140" s="365"/>
      <c r="DF140" s="365"/>
      <c r="DG140" s="101"/>
      <c r="DH140" s="297"/>
      <c r="DI140" s="103"/>
      <c r="DJ140" s="103"/>
      <c r="DK140" s="103"/>
      <c r="DL140" s="104"/>
      <c r="DM140" s="104"/>
      <c r="DN140" s="105"/>
      <c r="DO140" s="2"/>
      <c r="DP140" s="104">
        <f>'[10]побудинковий звіт'!DR140</f>
        <v>0</v>
      </c>
      <c r="DQ140" s="104">
        <f>'[10]побудинковий звіт'!DS140</f>
        <v>0</v>
      </c>
      <c r="DR140" s="104"/>
      <c r="DS140" s="106"/>
      <c r="DT140" s="104"/>
      <c r="DU140" s="479"/>
      <c r="DW140" s="77"/>
      <c r="DX140" s="77"/>
      <c r="DY140" s="427"/>
      <c r="DZ140" s="161">
        <f>'[10]побудинковий звіт'!DY140</f>
        <v>0</v>
      </c>
      <c r="EB140" s="110"/>
      <c r="EC140" s="111"/>
      <c r="EE140" s="112"/>
      <c r="EG140" s="99"/>
    </row>
    <row r="141" spans="1:137" ht="19.95" customHeight="1" x14ac:dyDescent="0.3">
      <c r="A141" s="81">
        <v>150000580</v>
      </c>
      <c r="B141" s="82" t="s">
        <v>288</v>
      </c>
      <c r="C141" s="602" t="s">
        <v>289</v>
      </c>
      <c r="D141" s="114" t="s">
        <v>289</v>
      </c>
      <c r="E141" s="84"/>
      <c r="F141" s="597"/>
      <c r="G141" s="104"/>
      <c r="H141" s="598"/>
      <c r="I141" s="595"/>
      <c r="J141" s="595"/>
      <c r="K141" s="116"/>
      <c r="L141" s="595"/>
      <c r="M141" s="595"/>
      <c r="N141" s="116"/>
      <c r="O141" s="595"/>
      <c r="P141" s="595"/>
      <c r="Q141" s="116"/>
      <c r="R141" s="595"/>
      <c r="S141" s="595"/>
      <c r="T141" s="116"/>
      <c r="U141" s="595"/>
      <c r="V141" s="595"/>
      <c r="W141" s="116"/>
      <c r="X141" s="595"/>
      <c r="Y141" s="595"/>
      <c r="Z141" s="116"/>
      <c r="AA141" s="595"/>
      <c r="AB141" s="595"/>
      <c r="AC141" s="116"/>
      <c r="AD141" s="595"/>
      <c r="AE141" s="595"/>
      <c r="AF141" s="117"/>
      <c r="AG141" s="91"/>
      <c r="AH141" s="92"/>
      <c r="AI141" s="116"/>
      <c r="AJ141" s="595"/>
      <c r="AK141" s="595"/>
      <c r="AL141" s="116"/>
      <c r="AM141" s="595"/>
      <c r="AN141" s="595"/>
      <c r="AO141" s="116"/>
      <c r="AP141" s="595"/>
      <c r="AQ141" s="595"/>
      <c r="AR141" s="116"/>
      <c r="AS141" s="595"/>
      <c r="AT141" s="595"/>
      <c r="AU141" s="118"/>
      <c r="AV141" s="595"/>
      <c r="AW141" s="595"/>
      <c r="AX141" s="94"/>
      <c r="AY141" s="595"/>
      <c r="AZ141" s="595"/>
      <c r="BA141" s="117"/>
      <c r="BB141" s="595"/>
      <c r="BC141" s="595"/>
      <c r="BD141" s="94"/>
      <c r="BE141" s="595"/>
      <c r="BF141" s="595"/>
      <c r="BG141" s="95"/>
      <c r="BH141" s="595"/>
      <c r="BI141" s="595"/>
      <c r="BJ141" s="94"/>
      <c r="BK141" s="595"/>
      <c r="BL141" s="595"/>
      <c r="BM141" s="95"/>
      <c r="BN141" s="595"/>
      <c r="BO141" s="595"/>
      <c r="BP141" s="94"/>
      <c r="BQ141" s="91"/>
      <c r="BR141" s="96"/>
      <c r="BS141" s="94"/>
      <c r="BT141" s="595"/>
      <c r="BU141" s="595"/>
      <c r="BV141" s="116"/>
      <c r="BW141" s="595"/>
      <c r="BX141" s="595"/>
      <c r="BY141" s="116"/>
      <c r="BZ141" s="595"/>
      <c r="CA141" s="595"/>
      <c r="CB141" s="116"/>
      <c r="CC141" s="595"/>
      <c r="CD141" s="595"/>
      <c r="CE141" s="116"/>
      <c r="CF141" s="595"/>
      <c r="CG141" s="595"/>
      <c r="CH141" s="116"/>
      <c r="CI141" s="595"/>
      <c r="CJ141" s="595"/>
      <c r="CK141" s="116"/>
      <c r="CL141" s="595"/>
      <c r="CM141" s="595"/>
      <c r="CN141" s="116"/>
      <c r="CO141" s="88"/>
      <c r="CP141" s="96"/>
      <c r="CQ141" s="116"/>
      <c r="CR141" s="119"/>
      <c r="CS141" s="96"/>
      <c r="CT141" s="116"/>
      <c r="CU141" s="91"/>
      <c r="CV141" s="98"/>
      <c r="CW141" s="117"/>
      <c r="CX141" s="595"/>
      <c r="CY141" s="595"/>
      <c r="CZ141" s="116"/>
      <c r="DA141" s="99"/>
      <c r="DC141" s="365"/>
      <c r="DD141" s="365"/>
      <c r="DE141" s="365"/>
      <c r="DF141" s="365"/>
      <c r="DG141" s="101"/>
      <c r="DH141" s="297"/>
      <c r="DI141" s="103"/>
      <c r="DJ141" s="103"/>
      <c r="DK141" s="103"/>
      <c r="DL141" s="104"/>
      <c r="DM141" s="104"/>
      <c r="DN141" s="105"/>
      <c r="DO141" s="2"/>
      <c r="DP141" s="104">
        <f>'[10]побудинковий звіт'!DR141</f>
        <v>0</v>
      </c>
      <c r="DQ141" s="104">
        <f>'[10]побудинковий звіт'!DS141</f>
        <v>0</v>
      </c>
      <c r="DR141" s="104"/>
      <c r="DS141" s="106"/>
      <c r="DT141" s="104"/>
      <c r="DU141" s="479"/>
      <c r="DW141" s="77"/>
      <c r="DX141" s="77"/>
      <c r="DY141" s="427"/>
      <c r="DZ141" s="161">
        <f>'[10]побудинковий звіт'!DY141</f>
        <v>0</v>
      </c>
      <c r="EB141" s="110"/>
      <c r="EC141" s="111"/>
      <c r="EE141" s="112"/>
      <c r="EG141" s="99"/>
    </row>
    <row r="142" spans="1:137" ht="19.95" customHeight="1" x14ac:dyDescent="0.3">
      <c r="A142" s="81">
        <v>150001054</v>
      </c>
      <c r="B142" s="82" t="s">
        <v>290</v>
      </c>
      <c r="C142" s="114" t="s">
        <v>291</v>
      </c>
      <c r="D142" s="114" t="s">
        <v>291</v>
      </c>
      <c r="E142" s="84">
        <f t="shared" si="107"/>
        <v>195.4</v>
      </c>
      <c r="F142" s="597">
        <f>'[8]побудинковий звіт'!F142</f>
        <v>195.4</v>
      </c>
      <c r="G142" s="104">
        <f>'[8]побудинковий звіт'!G142</f>
        <v>0</v>
      </c>
      <c r="H142" s="598">
        <f>'[8]побудинковий звіт'!H142</f>
        <v>0</v>
      </c>
      <c r="I142" s="595">
        <f>'звіт 03.19-03.24'!H142+'[9]побудинковий звіт'!I142+'[8]побудинковий звіт'!I142</f>
        <v>0</v>
      </c>
      <c r="J142" s="595">
        <f>'звіт 03.19-03.24'!I142+'[9]побудинковий звіт'!J142+'[8]побудинковий звіт'!J142</f>
        <v>0</v>
      </c>
      <c r="K142" s="116">
        <f t="shared" si="108"/>
        <v>0</v>
      </c>
      <c r="L142" s="595">
        <f>'звіт 03.19-03.24'!K142+'[9]побудинковий звіт'!L142+'[8]побудинковий звіт'!L142</f>
        <v>0</v>
      </c>
      <c r="M142" s="595">
        <f>'звіт 03.19-03.24'!L142+'[9]побудинковий звіт'!M142+'[8]побудинковий звіт'!M142</f>
        <v>0</v>
      </c>
      <c r="N142" s="116">
        <f t="shared" si="109"/>
        <v>0</v>
      </c>
      <c r="O142" s="595">
        <f>'звіт 03.19-03.24'!N142+'[9]побудинковий звіт'!O142+'[8]побудинковий звіт'!O142</f>
        <v>0</v>
      </c>
      <c r="P142" s="595">
        <f>'звіт 03.19-03.24'!O142+'[9]побудинковий звіт'!P142+'[8]побудинковий звіт'!P142</f>
        <v>0</v>
      </c>
      <c r="Q142" s="116">
        <f t="shared" si="110"/>
        <v>0</v>
      </c>
      <c r="R142" s="595">
        <f>'звіт 03.19-03.24'!Q142+'[9]побудинковий звіт'!R142+'[8]побудинковий звіт'!R142</f>
        <v>0</v>
      </c>
      <c r="S142" s="595">
        <f>'звіт 03.19-03.24'!R142+'[9]побудинковий звіт'!S142+'[8]побудинковий звіт'!S142</f>
        <v>0</v>
      </c>
      <c r="T142" s="116">
        <f t="shared" si="111"/>
        <v>0</v>
      </c>
      <c r="U142" s="595">
        <f>'звіт 03.19-03.24'!T142+'[9]побудинковий звіт'!U142+'[8]побудинковий звіт'!U142</f>
        <v>0</v>
      </c>
      <c r="V142" s="595">
        <f>'звіт 03.19-03.24'!U142+'[9]побудинковий звіт'!V142+'[8]побудинковий звіт'!V142</f>
        <v>0</v>
      </c>
      <c r="W142" s="116">
        <f t="shared" si="112"/>
        <v>0</v>
      </c>
      <c r="X142" s="595">
        <f>'звіт 03.19-03.24'!W142+'[9]побудинковий звіт'!X142+'[8]побудинковий звіт'!X142</f>
        <v>0</v>
      </c>
      <c r="Y142" s="595">
        <f>'звіт 03.19-03.24'!X142+'[9]побудинковий звіт'!Y142+'[8]побудинковий звіт'!Y142</f>
        <v>0</v>
      </c>
      <c r="Z142" s="116">
        <f t="shared" si="113"/>
        <v>0</v>
      </c>
      <c r="AA142" s="595">
        <f>'звіт 03.19-03.24'!Z142+'[9]побудинковий звіт'!AA142+'[8]побудинковий звіт'!AA142</f>
        <v>211.24799999999999</v>
      </c>
      <c r="AB142" s="595">
        <f>'звіт 03.19-03.24'!AA142+'[9]побудинковий звіт'!AB142+'[8]побудинковий звіт'!AB142</f>
        <v>0</v>
      </c>
      <c r="AC142" s="116">
        <f t="shared" si="114"/>
        <v>-211.24799999999999</v>
      </c>
      <c r="AD142" s="595">
        <f>'звіт 03.19-03.24'!AC142+'[9]побудинковий звіт'!AD142+'[8]побудинковий звіт'!AD142</f>
        <v>1586.5736613738852</v>
      </c>
      <c r="AE142" s="595">
        <f>'звіт 03.19-03.24'!AD142+'[9]побудинковий звіт'!AE142+'[8]побудинковий звіт'!AE142</f>
        <v>3833.8360779979644</v>
      </c>
      <c r="AF142" s="117">
        <f t="shared" si="115"/>
        <v>2247.2624166240794</v>
      </c>
      <c r="AG142" s="91">
        <f t="shared" si="116"/>
        <v>1797.8216613738853</v>
      </c>
      <c r="AH142" s="92">
        <f t="shared" si="116"/>
        <v>3833.8360779979644</v>
      </c>
      <c r="AI142" s="116">
        <f t="shared" si="117"/>
        <v>2036.0144166240791</v>
      </c>
      <c r="AJ142" s="595">
        <f>'звіт 03.19-03.24'!AI142+'[9]побудинковий звіт'!AJ142+'[8]побудинковий звіт'!AJ142</f>
        <v>0</v>
      </c>
      <c r="AK142" s="595">
        <f>'звіт 03.19-03.24'!AJ142+'[9]побудинковий звіт'!AK142+'[8]побудинковий звіт'!AK142</f>
        <v>0</v>
      </c>
      <c r="AL142" s="116">
        <f t="shared" si="118"/>
        <v>0</v>
      </c>
      <c r="AM142" s="595">
        <f>'звіт 03.19-03.24'!AL142+'[9]побудинковий звіт'!AM142+'[8]побудинковий звіт'!AM142</f>
        <v>0</v>
      </c>
      <c r="AN142" s="595">
        <f>'звіт 03.19-03.24'!AM142+'[9]побудинковий звіт'!AN142+'[8]побудинковий звіт'!AN142</f>
        <v>0</v>
      </c>
      <c r="AO142" s="116">
        <f t="shared" si="119"/>
        <v>0</v>
      </c>
      <c r="AP142" s="595">
        <f>'звіт 03.19-03.24'!AO142+'[9]побудинковий звіт'!AP142+'[8]побудинковий звіт'!AP142</f>
        <v>1552.6756602512123</v>
      </c>
      <c r="AQ142" s="595">
        <f>'звіт 03.19-03.24'!AP142+'[9]побудинковий звіт'!AQ142+'[8]побудинковий звіт'!AQ142</f>
        <v>1111.2236946484311</v>
      </c>
      <c r="AR142" s="116">
        <f t="shared" si="120"/>
        <v>-441.45196560278123</v>
      </c>
      <c r="AS142" s="595">
        <f>'звіт 03.19-03.24'!AR142+'[9]побудинковий звіт'!AS142+'[8]побудинковий звіт'!AS142</f>
        <v>14151.172303640726</v>
      </c>
      <c r="AT142" s="595">
        <f>'звіт 03.19-03.24'!AS142+'[9]побудинковий звіт'!AT142+'[8]побудинковий звіт'!AT142</f>
        <v>556</v>
      </c>
      <c r="AU142" s="118">
        <f t="shared" si="121"/>
        <v>-13595.172303640726</v>
      </c>
      <c r="AV142" s="595">
        <f>'звіт 03.19-03.24'!AU142+'[9]побудинковий звіт'!AV142+'[8]побудинковий звіт'!AV142</f>
        <v>0</v>
      </c>
      <c r="AW142" s="595">
        <f>'звіт 03.19-03.24'!AV142+'[9]побудинковий звіт'!AW142+'[8]побудинковий звіт'!AW142</f>
        <v>0</v>
      </c>
      <c r="AX142" s="94">
        <f t="shared" si="122"/>
        <v>0</v>
      </c>
      <c r="AY142" s="595">
        <f>'звіт 03.19-03.24'!AX142+'[9]побудинковий звіт'!AY142+'[8]побудинковий звіт'!AY142</f>
        <v>0</v>
      </c>
      <c r="AZ142" s="595">
        <f>'звіт 03.19-03.24'!AY142+'[9]побудинковий звіт'!AZ142+'[8]побудинковий звіт'!AZ142</f>
        <v>0</v>
      </c>
      <c r="BA142" s="117">
        <f t="shared" si="123"/>
        <v>0</v>
      </c>
      <c r="BB142" s="595">
        <f>'звіт 03.19-03.24'!BA142+'[9]побудинковий звіт'!BB142+'[8]побудинковий звіт'!BB142</f>
        <v>0</v>
      </c>
      <c r="BC142" s="595">
        <f>'звіт 03.19-03.24'!BB142+'[9]побудинковий звіт'!BC142+'[8]побудинковий звіт'!BC142</f>
        <v>0</v>
      </c>
      <c r="BD142" s="94">
        <f t="shared" si="124"/>
        <v>0</v>
      </c>
      <c r="BE142" s="595">
        <f>'звіт 03.19-03.24'!BD142+'[9]побудинковий звіт'!BE142+'[8]побудинковий звіт'!BE142</f>
        <v>0</v>
      </c>
      <c r="BF142" s="595">
        <f>'звіт 03.19-03.24'!BE142+'[9]побудинковий звіт'!BF142+'[8]побудинковий звіт'!BF142</f>
        <v>0</v>
      </c>
      <c r="BG142" s="95">
        <f t="shared" si="125"/>
        <v>0</v>
      </c>
      <c r="BH142" s="595">
        <f>'звіт 03.19-03.24'!BG142+'[9]побудинковий звіт'!BH142+'[8]побудинковий звіт'!BH142</f>
        <v>0</v>
      </c>
      <c r="BI142" s="595">
        <f>'звіт 03.19-03.24'!BH142+'[9]побудинковий звіт'!BI142+'[8]побудинковий звіт'!BI142</f>
        <v>0</v>
      </c>
      <c r="BJ142" s="94">
        <f t="shared" si="126"/>
        <v>0</v>
      </c>
      <c r="BK142" s="595">
        <f>'звіт 03.19-03.24'!BJ142+'[9]побудинковий звіт'!BK142+'[8]побудинковий звіт'!BK142</f>
        <v>0</v>
      </c>
      <c r="BL142" s="595">
        <f>'звіт 03.19-03.24'!BK142+'[9]побудинковий звіт'!BL142+'[8]побудинковий звіт'!BL142</f>
        <v>0</v>
      </c>
      <c r="BM142" s="95">
        <f t="shared" si="127"/>
        <v>0</v>
      </c>
      <c r="BN142" s="595">
        <f>'звіт 03.19-03.24'!BM142+'[9]побудинковий звіт'!BN142+'[8]побудинковий звіт'!BN142</f>
        <v>52.811999999999998</v>
      </c>
      <c r="BO142" s="595">
        <f>'звіт 03.19-03.24'!BN142+'[9]побудинковий звіт'!BO142+'[8]побудинковий звіт'!BO142</f>
        <v>1901.9714648300001</v>
      </c>
      <c r="BP142" s="94">
        <f t="shared" si="128"/>
        <v>1849.1594648300002</v>
      </c>
      <c r="BQ142" s="91">
        <f t="shared" si="129"/>
        <v>52.811999999999998</v>
      </c>
      <c r="BR142" s="96">
        <f t="shared" si="129"/>
        <v>1901.9714648300001</v>
      </c>
      <c r="BS142" s="94">
        <f t="shared" si="130"/>
        <v>1849.1594648300002</v>
      </c>
      <c r="BT142" s="595">
        <f>'звіт 03.19-03.24'!BS142+'[9]побудинковий звіт'!BT142+'[8]побудинковий звіт'!BT142</f>
        <v>1014.2275890530493</v>
      </c>
      <c r="BU142" s="595">
        <f>'звіт 03.19-03.24'!BT142+'[9]побудинковий звіт'!BU142+'[8]побудинковий звіт'!BU142</f>
        <v>1555.9161569120845</v>
      </c>
      <c r="BV142" s="116">
        <f t="shared" si="131"/>
        <v>541.68856785903517</v>
      </c>
      <c r="BW142" s="595">
        <f>'звіт 03.19-03.24'!BV142+'[9]побудинковий звіт'!BW142+'[8]побудинковий звіт'!BW142</f>
        <v>0</v>
      </c>
      <c r="BX142" s="595">
        <f>'звіт 03.19-03.24'!BW142+'[9]побудинковий звіт'!BX142+'[8]побудинковий звіт'!BX142</f>
        <v>18.954402471741325</v>
      </c>
      <c r="BY142" s="116">
        <f t="shared" si="132"/>
        <v>18.954402471741325</v>
      </c>
      <c r="BZ142" s="595">
        <f>'звіт 03.19-03.24'!BY142+'[9]побудинковий звіт'!BZ142+'[8]побудинковий звіт'!BZ142</f>
        <v>359.60493052733534</v>
      </c>
      <c r="CA142" s="595">
        <f>'звіт 03.19-03.24'!BZ142+'[9]побудинковий звіт'!CA142+'[8]побудинковий звіт'!CA142</f>
        <v>312.17173600851021</v>
      </c>
      <c r="CB142" s="116">
        <f t="shared" si="133"/>
        <v>-47.433194518825132</v>
      </c>
      <c r="CC142" s="595">
        <f>'звіт 03.19-03.24'!CB142+'[9]побудинковий звіт'!CC142+'[8]побудинковий звіт'!CC142</f>
        <v>0</v>
      </c>
      <c r="CD142" s="595">
        <f>'звіт 03.19-03.24'!CC142+'[9]побудинковий звіт'!CD142+'[8]побудинковий звіт'!CD142</f>
        <v>0</v>
      </c>
      <c r="CE142" s="116">
        <f t="shared" si="134"/>
        <v>0</v>
      </c>
      <c r="CF142" s="595">
        <f>'звіт 03.19-03.24'!CE142+'[9]побудинковий звіт'!CF142+'[8]побудинковий звіт'!CF142</f>
        <v>0</v>
      </c>
      <c r="CG142" s="595">
        <f>'звіт 03.19-03.24'!CF142+'[9]побудинковий звіт'!CG142+'[8]побудинковий звіт'!CG142</f>
        <v>0</v>
      </c>
      <c r="CH142" s="116">
        <f t="shared" si="135"/>
        <v>0</v>
      </c>
      <c r="CI142" s="595">
        <f>'звіт 03.19-03.24'!CH142+'[9]побудинковий звіт'!CI142+'[8]побудинковий звіт'!CI142</f>
        <v>0</v>
      </c>
      <c r="CJ142" s="595">
        <f>'звіт 03.19-03.24'!CI142+'[9]побудинковий звіт'!CJ142+'[8]побудинковий звіт'!CJ142</f>
        <v>0</v>
      </c>
      <c r="CK142" s="116">
        <f t="shared" si="136"/>
        <v>0</v>
      </c>
      <c r="CL142" s="595">
        <f>'звіт 03.19-03.24'!CK142+'[9]побудинковий звіт'!CL142+'[8]побудинковий звіт'!CL142</f>
        <v>0</v>
      </c>
      <c r="CM142" s="595">
        <f>'звіт 03.19-03.24'!CL142+'[9]побудинковий звіт'!CM142+'[8]побудинковий звіт'!CM142</f>
        <v>0</v>
      </c>
      <c r="CN142" s="116">
        <f t="shared" si="137"/>
        <v>0</v>
      </c>
      <c r="CO142" s="88">
        <f t="shared" si="138"/>
        <v>0</v>
      </c>
      <c r="CP142" s="96">
        <f t="shared" si="138"/>
        <v>0</v>
      </c>
      <c r="CQ142" s="116">
        <f t="shared" si="139"/>
        <v>0</v>
      </c>
      <c r="CR142" s="119">
        <f t="shared" si="150"/>
        <v>18928.314144846208</v>
      </c>
      <c r="CS142" s="96">
        <f t="shared" si="150"/>
        <v>9290.0735328687315</v>
      </c>
      <c r="CT142" s="116">
        <f t="shared" si="140"/>
        <v>-9638.2406119774769</v>
      </c>
      <c r="CU142" s="91">
        <f t="shared" si="141"/>
        <v>22713.97697381545</v>
      </c>
      <c r="CV142" s="98">
        <f t="shared" si="141"/>
        <v>11148.088239442477</v>
      </c>
      <c r="CW142" s="117">
        <f t="shared" si="142"/>
        <v>-11565.888734372973</v>
      </c>
      <c r="CX142" s="595">
        <f>'звіт 03.19-03.24'!CW142+'[9]побудинковий звіт'!CX142+'[8]побудинковий звіт'!CX142</f>
        <v>856.87057464263125</v>
      </c>
      <c r="CY142" s="595">
        <f>'звіт 03.19-03.24'!CX142+'[9]побудинковий звіт'!CY142+'[8]побудинковий звіт'!CY142</f>
        <v>12422.759309015604</v>
      </c>
      <c r="CZ142" s="116">
        <f t="shared" si="143"/>
        <v>11565.888734372973</v>
      </c>
      <c r="DA142" s="99">
        <f>'[8]побудинковий звіт'!DA142</f>
        <v>-11565.888734372971</v>
      </c>
      <c r="DB142" s="8">
        <v>3</v>
      </c>
      <c r="DC142" s="365">
        <f>'[8]побудинковий звіт'!DC142</f>
        <v>371.77</v>
      </c>
      <c r="DD142" s="365">
        <f>'[8]побудинковий звіт'!DD142</f>
        <v>0</v>
      </c>
      <c r="DE142" s="365">
        <f>'[8]побудинковий звіт'!DE142</f>
        <v>-27.450000000000045</v>
      </c>
      <c r="DF142" s="365">
        <f>'[8]побудинковий звіт'!DF142</f>
        <v>0</v>
      </c>
      <c r="DG142" s="101">
        <v>-3094.9754854312205</v>
      </c>
      <c r="DH142" s="297">
        <v>1</v>
      </c>
      <c r="DI142" s="103">
        <f>'[8]побудинковий звіт'!DK142</f>
        <v>2.0430831054710561</v>
      </c>
      <c r="DJ142" s="103">
        <f>'[8]побудинковий звіт'!DL142</f>
        <v>0</v>
      </c>
      <c r="DK142" s="103">
        <f>'[8]побудинковий звіт'!DM142</f>
        <v>2.0430831054710561</v>
      </c>
      <c r="DL142" s="104">
        <f t="shared" si="151"/>
        <v>399.21843880904436</v>
      </c>
      <c r="DM142" s="104">
        <f t="shared" si="152"/>
        <v>0</v>
      </c>
      <c r="DN142" s="105">
        <f t="shared" si="144"/>
        <v>399.21843880904436</v>
      </c>
      <c r="DO142" s="2"/>
      <c r="DP142" s="104">
        <f>'[10]побудинковий звіт'!DR142</f>
        <v>399.22</v>
      </c>
      <c r="DQ142" s="104">
        <f>'[10]побудинковий звіт'!DS142</f>
        <v>0</v>
      </c>
      <c r="DR142" s="104">
        <f t="shared" si="145"/>
        <v>399.22</v>
      </c>
      <c r="DS142" s="106"/>
      <c r="DT142" s="104"/>
      <c r="DU142" s="479">
        <f>'звіт 03.19-03.24'!DV142+'[9]побудинковий звіт'!DW142+'[8]побудинковий звіт'!DW142</f>
        <v>3909.88</v>
      </c>
      <c r="DV142" s="2">
        <f>'[9]побудинковий звіт'!DX142+'[8]побудинковий звіт'!DX142</f>
        <v>0</v>
      </c>
      <c r="DW142" s="77">
        <f t="shared" si="146"/>
        <v>17044.781164368869</v>
      </c>
      <c r="DX142" s="77">
        <f t="shared" si="147"/>
        <v>2949.5657577960001</v>
      </c>
      <c r="DY142" s="427">
        <f t="shared" si="148"/>
        <v>-27.450000000000045</v>
      </c>
      <c r="DZ142" s="161">
        <f>'[10]побудинковий звіт'!DY142</f>
        <v>311.14408958272844</v>
      </c>
      <c r="EB142" s="110">
        <v>489</v>
      </c>
      <c r="EC142" s="111">
        <f t="shared" si="149"/>
        <v>-2605.9754854312205</v>
      </c>
      <c r="EE142" s="112">
        <v>-4212.081266114028</v>
      </c>
      <c r="EG142" s="99">
        <v>-6965.4322546374078</v>
      </c>
    </row>
    <row r="143" spans="1:137" ht="19.95" customHeight="1" x14ac:dyDescent="0.3">
      <c r="A143" s="81">
        <v>150000556</v>
      </c>
      <c r="B143" s="82" t="s">
        <v>295</v>
      </c>
      <c r="C143" s="114" t="s">
        <v>296</v>
      </c>
      <c r="D143" s="114" t="s">
        <v>296</v>
      </c>
      <c r="E143" s="84">
        <f t="shared" si="107"/>
        <v>181.9</v>
      </c>
      <c r="F143" s="597">
        <f>'[8]побудинковий звіт'!F143</f>
        <v>181.9</v>
      </c>
      <c r="G143" s="104">
        <f>'[8]побудинковий звіт'!G143</f>
        <v>0</v>
      </c>
      <c r="H143" s="598">
        <f>'[8]побудинковий звіт'!H143</f>
        <v>0</v>
      </c>
      <c r="I143" s="595">
        <f>'звіт 03.19-03.24'!H143+'[9]побудинковий звіт'!I143+'[8]побудинковий звіт'!I143</f>
        <v>0</v>
      </c>
      <c r="J143" s="595">
        <f>'звіт 03.19-03.24'!I143+'[9]побудинковий звіт'!J143+'[8]побудинковий звіт'!J143</f>
        <v>0</v>
      </c>
      <c r="K143" s="116">
        <f t="shared" si="108"/>
        <v>0</v>
      </c>
      <c r="L143" s="595">
        <f>'звіт 03.19-03.24'!K143+'[9]побудинковий звіт'!L143+'[8]побудинковий звіт'!L143</f>
        <v>0</v>
      </c>
      <c r="M143" s="595">
        <f>'звіт 03.19-03.24'!L143+'[9]побудинковий звіт'!M143+'[8]побудинковий звіт'!M143</f>
        <v>0</v>
      </c>
      <c r="N143" s="116">
        <f t="shared" si="109"/>
        <v>0</v>
      </c>
      <c r="O143" s="595">
        <f>'звіт 03.19-03.24'!N143+'[9]побудинковий звіт'!O143+'[8]побудинковий звіт'!O143</f>
        <v>0</v>
      </c>
      <c r="P143" s="595">
        <f>'звіт 03.19-03.24'!O143+'[9]побудинковий звіт'!P143+'[8]побудинковий звіт'!P143</f>
        <v>0</v>
      </c>
      <c r="Q143" s="116">
        <f t="shared" si="110"/>
        <v>0</v>
      </c>
      <c r="R143" s="595">
        <f>'звіт 03.19-03.24'!Q143+'[9]побудинковий звіт'!R143+'[8]побудинковий звіт'!R143</f>
        <v>0</v>
      </c>
      <c r="S143" s="595">
        <f>'звіт 03.19-03.24'!R143+'[9]побудинковий звіт'!S143+'[8]побудинковий звіт'!S143</f>
        <v>0</v>
      </c>
      <c r="T143" s="116">
        <f t="shared" si="111"/>
        <v>0</v>
      </c>
      <c r="U143" s="595">
        <f>'звіт 03.19-03.24'!T143+'[9]побудинковий звіт'!U143+'[8]побудинковий звіт'!U143</f>
        <v>0</v>
      </c>
      <c r="V143" s="595">
        <f>'звіт 03.19-03.24'!U143+'[9]побудинковий звіт'!V143+'[8]побудинковий звіт'!V143</f>
        <v>0</v>
      </c>
      <c r="W143" s="116">
        <f t="shared" si="112"/>
        <v>0</v>
      </c>
      <c r="X143" s="595">
        <f>'звіт 03.19-03.24'!W143+'[9]побудинковий звіт'!X143+'[8]побудинковий звіт'!X143</f>
        <v>0</v>
      </c>
      <c r="Y143" s="595">
        <f>'звіт 03.19-03.24'!X143+'[9]побудинковий звіт'!Y143+'[8]побудинковий звіт'!Y143</f>
        <v>0</v>
      </c>
      <c r="Z143" s="116">
        <f t="shared" si="113"/>
        <v>0</v>
      </c>
      <c r="AA143" s="595">
        <f>'звіт 03.19-03.24'!Z143+'[9]побудинковий звіт'!AA143+'[8]побудинковий звіт'!AA143</f>
        <v>196.452</v>
      </c>
      <c r="AB143" s="595">
        <f>'звіт 03.19-03.24'!AA143+'[9]побудинковий звіт'!AB143+'[8]побудинковий звіт'!AB143</f>
        <v>0</v>
      </c>
      <c r="AC143" s="116">
        <f t="shared" si="114"/>
        <v>-196.452</v>
      </c>
      <c r="AD143" s="595">
        <f>'звіт 03.19-03.24'!AC143+'[9]побудинковий звіт'!AD143+'[8]побудинковий звіт'!AD143</f>
        <v>1475.018071070461</v>
      </c>
      <c r="AE143" s="595">
        <f>'звіт 03.19-03.24'!AD143+'[9]побудинковий звіт'!AE143+'[8]побудинковий звіт'!AE143</f>
        <v>3565.3742971628712</v>
      </c>
      <c r="AF143" s="117">
        <f t="shared" si="115"/>
        <v>2090.35622609241</v>
      </c>
      <c r="AG143" s="91">
        <f t="shared" si="116"/>
        <v>1671.470071070461</v>
      </c>
      <c r="AH143" s="92">
        <f t="shared" si="116"/>
        <v>3565.3742971628712</v>
      </c>
      <c r="AI143" s="116">
        <f t="shared" si="117"/>
        <v>1893.9042260924102</v>
      </c>
      <c r="AJ143" s="595">
        <f>'звіт 03.19-03.24'!AI143+'[9]побудинковий звіт'!AJ143+'[8]побудинковий звіт'!AJ143</f>
        <v>0</v>
      </c>
      <c r="AK143" s="595">
        <f>'звіт 03.19-03.24'!AJ143+'[9]побудинковий звіт'!AK143+'[8]побудинковий звіт'!AK143</f>
        <v>0</v>
      </c>
      <c r="AL143" s="116">
        <f t="shared" si="118"/>
        <v>0</v>
      </c>
      <c r="AM143" s="595">
        <f>'звіт 03.19-03.24'!AL143+'[9]побудинковий звіт'!AM143+'[8]побудинковий звіт'!AM143</f>
        <v>0</v>
      </c>
      <c r="AN143" s="595">
        <f>'звіт 03.19-03.24'!AM143+'[9]побудинковий звіт'!AN143+'[8]побудинковий звіт'!AN143</f>
        <v>0</v>
      </c>
      <c r="AO143" s="116">
        <f t="shared" si="119"/>
        <v>0</v>
      </c>
      <c r="AP143" s="595">
        <f>'звіт 03.19-03.24'!AO143+'[9]побудинковий звіт'!AP143+'[8]побудинковий звіт'!AP143</f>
        <v>1780.7785525510271</v>
      </c>
      <c r="AQ143" s="595">
        <f>'звіт 03.19-03.24'!AP143+'[9]побудинковий звіт'!AQ143+'[8]побудинковий звіт'!AQ143</f>
        <v>1281.8995718397412</v>
      </c>
      <c r="AR143" s="116">
        <f t="shared" si="120"/>
        <v>-498.87898071128598</v>
      </c>
      <c r="AS143" s="595">
        <f>'звіт 03.19-03.24'!AR143+'[9]побудинковий звіт'!AS143+'[8]побудинковий звіт'!AS143</f>
        <v>16387.388833594341</v>
      </c>
      <c r="AT143" s="595">
        <f>'звіт 03.19-03.24'!AS143+'[9]побудинковий звіт'!AT143+'[8]побудинковий звіт'!AT143</f>
        <v>0</v>
      </c>
      <c r="AU143" s="118">
        <f t="shared" si="121"/>
        <v>-16387.388833594341</v>
      </c>
      <c r="AV143" s="595">
        <f>'звіт 03.19-03.24'!AU143+'[9]побудинковий звіт'!AV143+'[8]побудинковий звіт'!AV143</f>
        <v>0</v>
      </c>
      <c r="AW143" s="595">
        <f>'звіт 03.19-03.24'!AV143+'[9]побудинковий звіт'!AW143+'[8]побудинковий звіт'!AW143</f>
        <v>0</v>
      </c>
      <c r="AX143" s="94">
        <f t="shared" si="122"/>
        <v>0</v>
      </c>
      <c r="AY143" s="595">
        <f>'звіт 03.19-03.24'!AX143+'[9]побудинковий звіт'!AY143+'[8]побудинковий звіт'!AY143</f>
        <v>0</v>
      </c>
      <c r="AZ143" s="595">
        <f>'звіт 03.19-03.24'!AY143+'[9]побудинковий звіт'!AZ143+'[8]побудинковий звіт'!AZ143</f>
        <v>0</v>
      </c>
      <c r="BA143" s="117">
        <f t="shared" si="123"/>
        <v>0</v>
      </c>
      <c r="BB143" s="595">
        <f>'звіт 03.19-03.24'!BA143+'[9]побудинковий звіт'!BB143+'[8]побудинковий звіт'!BB143</f>
        <v>0</v>
      </c>
      <c r="BC143" s="595">
        <f>'звіт 03.19-03.24'!BB143+'[9]побудинковий звіт'!BC143+'[8]побудинковий звіт'!BC143</f>
        <v>0</v>
      </c>
      <c r="BD143" s="94">
        <f t="shared" si="124"/>
        <v>0</v>
      </c>
      <c r="BE143" s="595">
        <f>'звіт 03.19-03.24'!BD143+'[9]побудинковий звіт'!BE143+'[8]побудинковий звіт'!BE143</f>
        <v>0</v>
      </c>
      <c r="BF143" s="595">
        <f>'звіт 03.19-03.24'!BE143+'[9]побудинковий звіт'!BF143+'[8]побудинковий звіт'!BF143</f>
        <v>0</v>
      </c>
      <c r="BG143" s="95">
        <f t="shared" si="125"/>
        <v>0</v>
      </c>
      <c r="BH143" s="595">
        <f>'звіт 03.19-03.24'!BG143+'[9]побудинковий звіт'!BH143+'[8]побудинковий звіт'!BH143</f>
        <v>0</v>
      </c>
      <c r="BI143" s="595">
        <f>'звіт 03.19-03.24'!BH143+'[9]побудинковий звіт'!BI143+'[8]побудинковий звіт'!BI143</f>
        <v>0</v>
      </c>
      <c r="BJ143" s="94">
        <f t="shared" si="126"/>
        <v>0</v>
      </c>
      <c r="BK143" s="595">
        <f>'звіт 03.19-03.24'!BJ143+'[9]побудинковий звіт'!BK143+'[8]побудинковий звіт'!BK143</f>
        <v>0</v>
      </c>
      <c r="BL143" s="595">
        <f>'звіт 03.19-03.24'!BK143+'[9]побудинковий звіт'!BL143+'[8]побудинковий звіт'!BL143</f>
        <v>0</v>
      </c>
      <c r="BM143" s="95">
        <f t="shared" si="127"/>
        <v>0</v>
      </c>
      <c r="BN143" s="595">
        <f>'звіт 03.19-03.24'!BM143+'[9]побудинковий звіт'!BN143+'[8]побудинковий звіт'!BN143</f>
        <v>49.113</v>
      </c>
      <c r="BO143" s="595">
        <f>'звіт 03.19-03.24'!BN143+'[9]побудинковий звіт'!BO143+'[8]побудинковий звіт'!BO143</f>
        <v>0</v>
      </c>
      <c r="BP143" s="94">
        <f t="shared" si="128"/>
        <v>-49.113</v>
      </c>
      <c r="BQ143" s="91">
        <f t="shared" si="129"/>
        <v>49.113</v>
      </c>
      <c r="BR143" s="96">
        <f t="shared" si="129"/>
        <v>0</v>
      </c>
      <c r="BS143" s="94">
        <f t="shared" si="130"/>
        <v>-49.113</v>
      </c>
      <c r="BT143" s="595">
        <f>'звіт 03.19-03.24'!BS143+'[9]побудинковий звіт'!BT143+'[8]побудинковий звіт'!BT143</f>
        <v>0</v>
      </c>
      <c r="BU143" s="595">
        <f>'звіт 03.19-03.24'!BT143+'[9]побудинковий звіт'!BU143+'[8]побудинковий звіт'!BU143</f>
        <v>0.41504070821062328</v>
      </c>
      <c r="BV143" s="116">
        <f t="shared" si="131"/>
        <v>0.41504070821062328</v>
      </c>
      <c r="BW143" s="595">
        <f>'звіт 03.19-03.24'!BV143+'[9]побудинковий звіт'!BW143+'[8]побудинковий звіт'!BW143</f>
        <v>0</v>
      </c>
      <c r="BX143" s="595">
        <f>'звіт 03.19-03.24'!BW143+'[9]побудинковий звіт'!BX143+'[8]побудинковий звіт'!BX143</f>
        <v>17.627193960584055</v>
      </c>
      <c r="BY143" s="116">
        <f t="shared" si="132"/>
        <v>17.627193960584055</v>
      </c>
      <c r="BZ143" s="595">
        <f>'звіт 03.19-03.24'!BY143+'[9]побудинковий звіт'!BZ143+'[8]побудинковий звіт'!BZ143</f>
        <v>0</v>
      </c>
      <c r="CA143" s="595">
        <f>'звіт 03.19-03.24'!BZ143+'[9]побудинковий звіт'!CA143+'[8]побудинковий звіт'!CA143</f>
        <v>1.5431194662051272E-3</v>
      </c>
      <c r="CB143" s="116">
        <f t="shared" si="133"/>
        <v>1.5431194662051272E-3</v>
      </c>
      <c r="CC143" s="595">
        <f>'звіт 03.19-03.24'!CB143+'[9]побудинковий звіт'!CC143+'[8]побудинковий звіт'!CC143</f>
        <v>0</v>
      </c>
      <c r="CD143" s="595">
        <f>'звіт 03.19-03.24'!CC143+'[9]побудинковий звіт'!CD143+'[8]побудинковий звіт'!CD143</f>
        <v>0</v>
      </c>
      <c r="CE143" s="116">
        <f t="shared" si="134"/>
        <v>0</v>
      </c>
      <c r="CF143" s="595">
        <f>'звіт 03.19-03.24'!CE143+'[9]побудинковий звіт'!CF143+'[8]побудинковий звіт'!CF143</f>
        <v>0</v>
      </c>
      <c r="CG143" s="595">
        <f>'звіт 03.19-03.24'!CF143+'[9]побудинковий звіт'!CG143+'[8]побудинковий звіт'!CG143</f>
        <v>0</v>
      </c>
      <c r="CH143" s="116">
        <f t="shared" si="135"/>
        <v>0</v>
      </c>
      <c r="CI143" s="595">
        <f>'звіт 03.19-03.24'!CH143+'[9]побудинковий звіт'!CI143+'[8]побудинковий звіт'!CI143</f>
        <v>0</v>
      </c>
      <c r="CJ143" s="595">
        <f>'звіт 03.19-03.24'!CI143+'[9]побудинковий звіт'!CJ143+'[8]побудинковий звіт'!CJ143</f>
        <v>0</v>
      </c>
      <c r="CK143" s="116">
        <f t="shared" si="136"/>
        <v>0</v>
      </c>
      <c r="CL143" s="595">
        <f>'звіт 03.19-03.24'!CK143+'[9]побудинковий звіт'!CL143+'[8]побудинковий звіт'!CL143</f>
        <v>0</v>
      </c>
      <c r="CM143" s="595">
        <f>'звіт 03.19-03.24'!CL143+'[9]побудинковий звіт'!CM143+'[8]побудинковий звіт'!CM143</f>
        <v>0</v>
      </c>
      <c r="CN143" s="116">
        <f t="shared" si="137"/>
        <v>0</v>
      </c>
      <c r="CO143" s="88">
        <f t="shared" si="138"/>
        <v>0</v>
      </c>
      <c r="CP143" s="96">
        <f t="shared" si="138"/>
        <v>0</v>
      </c>
      <c r="CQ143" s="116">
        <f t="shared" si="139"/>
        <v>0</v>
      </c>
      <c r="CR143" s="119">
        <f t="shared" si="150"/>
        <v>19888.750457215832</v>
      </c>
      <c r="CS143" s="96">
        <f t="shared" si="150"/>
        <v>4865.3176467908734</v>
      </c>
      <c r="CT143" s="116">
        <f t="shared" si="140"/>
        <v>-15023.432810424958</v>
      </c>
      <c r="CU143" s="91">
        <f t="shared" si="141"/>
        <v>23866.500548658998</v>
      </c>
      <c r="CV143" s="98">
        <f t="shared" si="141"/>
        <v>5838.3811761490479</v>
      </c>
      <c r="CW143" s="117">
        <f t="shared" si="142"/>
        <v>-18028.119372509951</v>
      </c>
      <c r="CX143" s="595">
        <f>'звіт 03.19-03.24'!CW143+'[9]побудинковий звіт'!CX143+'[8]побудинковий звіт'!CX143</f>
        <v>911.56694317986114</v>
      </c>
      <c r="CY143" s="595">
        <f>'звіт 03.19-03.24'!CX143+'[9]побудинковий звіт'!CY143+'[8]побудинковий звіт'!CY143</f>
        <v>18939.686315689807</v>
      </c>
      <c r="CZ143" s="116">
        <f t="shared" si="143"/>
        <v>18028.119372509947</v>
      </c>
      <c r="DA143" s="99">
        <f>'[8]побудинковий звіт'!DA143</f>
        <v>-18028.119372509947</v>
      </c>
      <c r="DB143" s="8">
        <v>3</v>
      </c>
      <c r="DC143" s="365">
        <f>'[8]побудинковий звіт'!DC143</f>
        <v>518.07000000000005</v>
      </c>
      <c r="DD143" s="365">
        <f>'[8]побудинковий звіт'!DD143</f>
        <v>0</v>
      </c>
      <c r="DE143" s="365">
        <f>'[8]побудинковий звіт'!DE143</f>
        <v>101.10000000000002</v>
      </c>
      <c r="DF143" s="365">
        <f>'[8]побудинковий звіт'!DF143</f>
        <v>0</v>
      </c>
      <c r="DG143" s="101">
        <v>-4746.3821198804235</v>
      </c>
      <c r="DH143" s="297">
        <v>1</v>
      </c>
      <c r="DI143" s="103">
        <f>'[8]побудинковий звіт'!DK143</f>
        <v>2.2922829655709491</v>
      </c>
      <c r="DJ143" s="103">
        <f>'[8]побудинковий звіт'!DL143</f>
        <v>0</v>
      </c>
      <c r="DK143" s="103">
        <f>'[8]побудинковий звіт'!DM143</f>
        <v>2.2922829655709491</v>
      </c>
      <c r="DL143" s="104">
        <f t="shared" si="151"/>
        <v>416.96627143735566</v>
      </c>
      <c r="DM143" s="104">
        <f t="shared" si="152"/>
        <v>0</v>
      </c>
      <c r="DN143" s="105">
        <f t="shared" si="144"/>
        <v>416.96627143735566</v>
      </c>
      <c r="DO143" s="2"/>
      <c r="DP143" s="104">
        <f>'[10]побудинковий звіт'!DR143</f>
        <v>416.97</v>
      </c>
      <c r="DQ143" s="104">
        <f>'[10]побудинковий звіт'!DS143</f>
        <v>0</v>
      </c>
      <c r="DR143" s="104">
        <f t="shared" si="145"/>
        <v>416.97</v>
      </c>
      <c r="DS143" s="106"/>
      <c r="DT143" s="104"/>
      <c r="DU143" s="479">
        <f>'звіт 03.19-03.24'!DV143+'[9]побудинковий звіт'!DW143+'[8]побудинковий звіт'!DW143</f>
        <v>0</v>
      </c>
      <c r="DV143" s="2">
        <f>'[9]побудинковий звіт'!DX143+'[8]побудинковий звіт'!DX143</f>
        <v>0</v>
      </c>
      <c r="DW143" s="77">
        <f t="shared" si="146"/>
        <v>19723.80220031321</v>
      </c>
      <c r="DX143" s="77">
        <f t="shared" si="147"/>
        <v>0</v>
      </c>
      <c r="DY143" s="427">
        <f t="shared" si="148"/>
        <v>101.10000000000002</v>
      </c>
      <c r="DZ143" s="161">
        <f>'[10]побудинковий звіт'!DY143</f>
        <v>375.72116477914375</v>
      </c>
      <c r="EB143" s="110">
        <v>-2558</v>
      </c>
      <c r="EC143" s="111">
        <f t="shared" si="149"/>
        <v>-7304.3821198804235</v>
      </c>
      <c r="EE143" s="112">
        <v>-6422.4510048689426</v>
      </c>
      <c r="EG143" s="99">
        <v>-9739.8452532540487</v>
      </c>
    </row>
    <row r="144" spans="1:137" ht="19.95" customHeight="1" x14ac:dyDescent="0.3">
      <c r="A144" s="81">
        <v>150000557</v>
      </c>
      <c r="B144" s="82" t="s">
        <v>297</v>
      </c>
      <c r="C144" s="114" t="s">
        <v>298</v>
      </c>
      <c r="D144" s="114" t="s">
        <v>298</v>
      </c>
      <c r="E144" s="84">
        <f t="shared" si="107"/>
        <v>110.2</v>
      </c>
      <c r="F144" s="597">
        <f>'[8]побудинковий звіт'!F144</f>
        <v>110.2</v>
      </c>
      <c r="G144" s="104">
        <f>'[8]побудинковий звіт'!G144</f>
        <v>0</v>
      </c>
      <c r="H144" s="598">
        <f>'[8]побудинковий звіт'!H144</f>
        <v>0</v>
      </c>
      <c r="I144" s="595">
        <f>'звіт 03.19-03.24'!H144+'[9]побудинковий звіт'!I144+'[8]побудинковий звіт'!I144</f>
        <v>0</v>
      </c>
      <c r="J144" s="595">
        <f>'звіт 03.19-03.24'!I144+'[9]побудинковий звіт'!J144+'[8]побудинковий звіт'!J144</f>
        <v>0</v>
      </c>
      <c r="K144" s="116">
        <f t="shared" si="108"/>
        <v>0</v>
      </c>
      <c r="L144" s="595">
        <f>'звіт 03.19-03.24'!K144+'[9]побудинковий звіт'!L144+'[8]побудинковий звіт'!L144</f>
        <v>0</v>
      </c>
      <c r="M144" s="595">
        <f>'звіт 03.19-03.24'!L144+'[9]побудинковий звіт'!M144+'[8]побудинковий звіт'!M144</f>
        <v>0</v>
      </c>
      <c r="N144" s="116">
        <f t="shared" si="109"/>
        <v>0</v>
      </c>
      <c r="O144" s="595">
        <f>'звіт 03.19-03.24'!N144+'[9]побудинковий звіт'!O144+'[8]побудинковий звіт'!O144</f>
        <v>0</v>
      </c>
      <c r="P144" s="595">
        <f>'звіт 03.19-03.24'!O144+'[9]побудинковий звіт'!P144+'[8]побудинковий звіт'!P144</f>
        <v>0</v>
      </c>
      <c r="Q144" s="116">
        <f t="shared" si="110"/>
        <v>0</v>
      </c>
      <c r="R144" s="595">
        <f>'звіт 03.19-03.24'!Q144+'[9]побудинковий звіт'!R144+'[8]побудинковий звіт'!R144</f>
        <v>0</v>
      </c>
      <c r="S144" s="595">
        <f>'звіт 03.19-03.24'!R144+'[9]побудинковий звіт'!S144+'[8]побудинковий звіт'!S144</f>
        <v>0</v>
      </c>
      <c r="T144" s="116">
        <f t="shared" si="111"/>
        <v>0</v>
      </c>
      <c r="U144" s="595">
        <f>'звіт 03.19-03.24'!T144+'[9]побудинковий звіт'!U144+'[8]побудинковий звіт'!U144</f>
        <v>0</v>
      </c>
      <c r="V144" s="595">
        <f>'звіт 03.19-03.24'!U144+'[9]побудинковий звіт'!V144+'[8]побудинковий звіт'!V144</f>
        <v>0</v>
      </c>
      <c r="W144" s="116">
        <f t="shared" si="112"/>
        <v>0</v>
      </c>
      <c r="X144" s="595">
        <f>'звіт 03.19-03.24'!W144+'[9]побудинковий звіт'!X144+'[8]побудинковий звіт'!X144</f>
        <v>0</v>
      </c>
      <c r="Y144" s="595">
        <f>'звіт 03.19-03.24'!X144+'[9]побудинковий звіт'!Y144+'[8]побудинковий звіт'!Y144</f>
        <v>0</v>
      </c>
      <c r="Z144" s="116">
        <f t="shared" si="113"/>
        <v>0</v>
      </c>
      <c r="AA144" s="595">
        <f>'звіт 03.19-03.24'!Z144+'[9]побудинковий звіт'!AA144+'[8]побудинковий звіт'!AA144</f>
        <v>119.01600000000002</v>
      </c>
      <c r="AB144" s="595">
        <f>'звіт 03.19-03.24'!AA144+'[9]побудинковий звіт'!AB144+'[8]побудинковий звіт'!AB144</f>
        <v>0</v>
      </c>
      <c r="AC144" s="116">
        <f t="shared" si="114"/>
        <v>-119.01600000000002</v>
      </c>
      <c r="AD144" s="595">
        <f>'звіт 03.19-03.24'!AC144+'[9]побудинковий звіт'!AD144+'[8]побудинковий звіт'!AD144</f>
        <v>893.55946686237485</v>
      </c>
      <c r="AE144" s="595">
        <f>'звіт 03.19-03.24'!AD144+'[9]побудинковий звіт'!AE144+'[8]побудинковий звіт'!AE144</f>
        <v>2160.0013608980121</v>
      </c>
      <c r="AF144" s="117">
        <f t="shared" si="115"/>
        <v>1266.4418940356372</v>
      </c>
      <c r="AG144" s="91">
        <f t="shared" si="116"/>
        <v>1012.5754668623749</v>
      </c>
      <c r="AH144" s="92">
        <f t="shared" si="116"/>
        <v>2160.0013608980121</v>
      </c>
      <c r="AI144" s="116">
        <f t="shared" si="117"/>
        <v>1147.4258940356372</v>
      </c>
      <c r="AJ144" s="595">
        <f>'звіт 03.19-03.24'!AI144+'[9]побудинковий звіт'!AJ144+'[8]побудинковий звіт'!AJ144</f>
        <v>0</v>
      </c>
      <c r="AK144" s="595">
        <f>'звіт 03.19-03.24'!AJ144+'[9]побудинковий звіт'!AK144+'[8]побудинковий звіт'!AK144</f>
        <v>0</v>
      </c>
      <c r="AL144" s="116">
        <f t="shared" si="118"/>
        <v>0</v>
      </c>
      <c r="AM144" s="595">
        <f>'звіт 03.19-03.24'!AL144+'[9]побудинковий звіт'!AM144+'[8]побудинковий звіт'!AM144</f>
        <v>0</v>
      </c>
      <c r="AN144" s="595">
        <f>'звіт 03.19-03.24'!AM144+'[9]побудинковий звіт'!AN144+'[8]побудинковий звіт'!AN144</f>
        <v>0</v>
      </c>
      <c r="AO144" s="116">
        <f t="shared" si="119"/>
        <v>0</v>
      </c>
      <c r="AP144" s="595">
        <f>'звіт 03.19-03.24'!AO144+'[9]побудинковий звіт'!AP144+'[8]побудинковий звіт'!AP144</f>
        <v>765.03114214481093</v>
      </c>
      <c r="AQ144" s="595">
        <f>'звіт 03.19-03.24'!AP144+'[9]побудинковий звіт'!AQ144+'[8]побудинковий звіт'!AQ144</f>
        <v>679.72476238005481</v>
      </c>
      <c r="AR144" s="116">
        <f t="shared" si="120"/>
        <v>-85.306379764756116</v>
      </c>
      <c r="AS144" s="595">
        <f>'звіт 03.19-03.24'!AR144+'[9]побудинковий звіт'!AS144+'[8]побудинковий звіт'!AS144</f>
        <v>10508.15356432851</v>
      </c>
      <c r="AT144" s="595">
        <f>'звіт 03.19-03.24'!AS144+'[9]побудинковий звіт'!AT144+'[8]побудинковий звіт'!AT144</f>
        <v>0</v>
      </c>
      <c r="AU144" s="118">
        <f t="shared" si="121"/>
        <v>-10508.15356432851</v>
      </c>
      <c r="AV144" s="595">
        <f>'звіт 03.19-03.24'!AU144+'[9]побудинковий звіт'!AV144+'[8]побудинковий звіт'!AV144</f>
        <v>0</v>
      </c>
      <c r="AW144" s="595">
        <f>'звіт 03.19-03.24'!AV144+'[9]побудинковий звіт'!AW144+'[8]побудинковий звіт'!AW144</f>
        <v>0</v>
      </c>
      <c r="AX144" s="94">
        <f t="shared" si="122"/>
        <v>0</v>
      </c>
      <c r="AY144" s="595">
        <f>'звіт 03.19-03.24'!AX144+'[9]побудинковий звіт'!AY144+'[8]побудинковий звіт'!AY144</f>
        <v>0</v>
      </c>
      <c r="AZ144" s="595">
        <f>'звіт 03.19-03.24'!AY144+'[9]побудинковий звіт'!AZ144+'[8]побудинковий звіт'!AZ144</f>
        <v>0</v>
      </c>
      <c r="BA144" s="117">
        <f t="shared" si="123"/>
        <v>0</v>
      </c>
      <c r="BB144" s="595">
        <f>'звіт 03.19-03.24'!BA144+'[9]побудинковий звіт'!BB144+'[8]побудинковий звіт'!BB144</f>
        <v>0</v>
      </c>
      <c r="BC144" s="595">
        <f>'звіт 03.19-03.24'!BB144+'[9]побудинковий звіт'!BC144+'[8]побудинковий звіт'!BC144</f>
        <v>0</v>
      </c>
      <c r="BD144" s="94">
        <f t="shared" si="124"/>
        <v>0</v>
      </c>
      <c r="BE144" s="595">
        <f>'звіт 03.19-03.24'!BD144+'[9]побудинковий звіт'!BE144+'[8]побудинковий звіт'!BE144</f>
        <v>0</v>
      </c>
      <c r="BF144" s="595">
        <f>'звіт 03.19-03.24'!BE144+'[9]побудинковий звіт'!BF144+'[8]побудинковий звіт'!BF144</f>
        <v>0</v>
      </c>
      <c r="BG144" s="95">
        <f t="shared" si="125"/>
        <v>0</v>
      </c>
      <c r="BH144" s="595">
        <f>'звіт 03.19-03.24'!BG144+'[9]побудинковий звіт'!BH144+'[8]побудинковий звіт'!BH144</f>
        <v>0</v>
      </c>
      <c r="BI144" s="595">
        <f>'звіт 03.19-03.24'!BH144+'[9]побудинковий звіт'!BI144+'[8]побудинковий звіт'!BI144</f>
        <v>0</v>
      </c>
      <c r="BJ144" s="94">
        <f t="shared" si="126"/>
        <v>0</v>
      </c>
      <c r="BK144" s="595">
        <f>'звіт 03.19-03.24'!BJ144+'[9]побудинковий звіт'!BK144+'[8]побудинковий звіт'!BK144</f>
        <v>0</v>
      </c>
      <c r="BL144" s="595">
        <f>'звіт 03.19-03.24'!BK144+'[9]побудинковий звіт'!BL144+'[8]побудинковий звіт'!BL144</f>
        <v>0</v>
      </c>
      <c r="BM144" s="95">
        <f t="shared" si="127"/>
        <v>0</v>
      </c>
      <c r="BN144" s="595">
        <f>'звіт 03.19-03.24'!BM144+'[9]побудинковий звіт'!BN144+'[8]побудинковий звіт'!BN144</f>
        <v>29.754000000000005</v>
      </c>
      <c r="BO144" s="595">
        <f>'звіт 03.19-03.24'!BN144+'[9]побудинковий звіт'!BO144+'[8]побудинковий звіт'!BO144</f>
        <v>0</v>
      </c>
      <c r="BP144" s="94">
        <f t="shared" si="128"/>
        <v>-29.754000000000005</v>
      </c>
      <c r="BQ144" s="91">
        <f t="shared" si="129"/>
        <v>29.754000000000005</v>
      </c>
      <c r="BR144" s="96">
        <f t="shared" si="129"/>
        <v>0</v>
      </c>
      <c r="BS144" s="94">
        <f t="shared" si="130"/>
        <v>-29.754000000000005</v>
      </c>
      <c r="BT144" s="595">
        <f>'звіт 03.19-03.24'!BS144+'[9]побудинковий звіт'!BT144+'[8]побудинковий звіт'!BT144</f>
        <v>0</v>
      </c>
      <c r="BU144" s="595">
        <f>'звіт 03.19-03.24'!BT144+'[9]побудинковий звіт'!BU144+'[8]побудинковий звіт'!BU144</f>
        <v>0.25144302388571027</v>
      </c>
      <c r="BV144" s="116">
        <f t="shared" si="131"/>
        <v>0.25144302388571027</v>
      </c>
      <c r="BW144" s="595">
        <f>'звіт 03.19-03.24'!BV144+'[9]побудинковий звіт'!BW144+'[8]побудинковий звіт'!BW144</f>
        <v>0</v>
      </c>
      <c r="BX144" s="595">
        <f>'звіт 03.19-03.24'!BW144+'[9]побудинковий звіт'!BX144+'[8]побудинковий звіт'!BX144</f>
        <v>10.679036692998146</v>
      </c>
      <c r="BY144" s="116">
        <f t="shared" si="132"/>
        <v>10.679036692998146</v>
      </c>
      <c r="BZ144" s="595">
        <f>'звіт 03.19-03.24'!BY144+'[9]побудинковий звіт'!BZ144+'[8]побудинковий звіт'!BZ144</f>
        <v>0</v>
      </c>
      <c r="CA144" s="595">
        <f>'звіт 03.19-03.24'!BZ144+'[9]побудинковий звіт'!CA144+'[8]побудинковий звіт'!CA144</f>
        <v>9.3486401965808146E-4</v>
      </c>
      <c r="CB144" s="116">
        <f t="shared" si="133"/>
        <v>9.3486401965808146E-4</v>
      </c>
      <c r="CC144" s="595">
        <f>'звіт 03.19-03.24'!CB144+'[9]побудинковий звіт'!CC144+'[8]побудинковий звіт'!CC144</f>
        <v>0</v>
      </c>
      <c r="CD144" s="595">
        <f>'звіт 03.19-03.24'!CC144+'[9]побудинковий звіт'!CD144+'[8]побудинковий звіт'!CD144</f>
        <v>0</v>
      </c>
      <c r="CE144" s="116">
        <f t="shared" si="134"/>
        <v>0</v>
      </c>
      <c r="CF144" s="595">
        <f>'звіт 03.19-03.24'!CE144+'[9]побудинковий звіт'!CF144+'[8]побудинковий звіт'!CF144</f>
        <v>0</v>
      </c>
      <c r="CG144" s="595">
        <f>'звіт 03.19-03.24'!CF144+'[9]побудинковий звіт'!CG144+'[8]побудинковий звіт'!CG144</f>
        <v>0</v>
      </c>
      <c r="CH144" s="116">
        <f t="shared" si="135"/>
        <v>0</v>
      </c>
      <c r="CI144" s="595">
        <f>'звіт 03.19-03.24'!CH144+'[9]побудинковий звіт'!CI144+'[8]побудинковий звіт'!CI144</f>
        <v>0</v>
      </c>
      <c r="CJ144" s="595">
        <f>'звіт 03.19-03.24'!CI144+'[9]побудинковий звіт'!CJ144+'[8]побудинковий звіт'!CJ144</f>
        <v>0</v>
      </c>
      <c r="CK144" s="116">
        <f t="shared" si="136"/>
        <v>0</v>
      </c>
      <c r="CL144" s="595">
        <f>'звіт 03.19-03.24'!CK144+'[9]побудинковий звіт'!CL144+'[8]побудинковий звіт'!CL144</f>
        <v>0</v>
      </c>
      <c r="CM144" s="595">
        <f>'звіт 03.19-03.24'!CL144+'[9]побудинковий звіт'!CM144+'[8]побудинковий звіт'!CM144</f>
        <v>0</v>
      </c>
      <c r="CN144" s="116">
        <f t="shared" si="137"/>
        <v>0</v>
      </c>
      <c r="CO144" s="88">
        <f t="shared" si="138"/>
        <v>0</v>
      </c>
      <c r="CP144" s="96">
        <f t="shared" si="138"/>
        <v>0</v>
      </c>
      <c r="CQ144" s="116">
        <f t="shared" si="139"/>
        <v>0</v>
      </c>
      <c r="CR144" s="119">
        <f t="shared" si="150"/>
        <v>12315.514173335696</v>
      </c>
      <c r="CS144" s="96">
        <f t="shared" si="150"/>
        <v>2850.6575378589705</v>
      </c>
      <c r="CT144" s="116">
        <f t="shared" si="140"/>
        <v>-9464.8566354767245</v>
      </c>
      <c r="CU144" s="91">
        <f t="shared" si="141"/>
        <v>14778.617008002835</v>
      </c>
      <c r="CV144" s="98">
        <f t="shared" si="141"/>
        <v>3420.7890454307644</v>
      </c>
      <c r="CW144" s="117">
        <f t="shared" si="142"/>
        <v>-11357.827962572072</v>
      </c>
      <c r="CX144" s="595">
        <f>'звіт 03.19-03.24'!CW144+'[9]побудинковий звіт'!CX144+'[8]побудинковий звіт'!CX144</f>
        <v>527.9720802388731</v>
      </c>
      <c r="CY144" s="595">
        <f>'звіт 03.19-03.24'!CX144+'[9]побудинковий звіт'!CY144+'[8]побудинковий звіт'!CY144</f>
        <v>11885.800042810941</v>
      </c>
      <c r="CZ144" s="116">
        <f t="shared" si="143"/>
        <v>11357.827962572068</v>
      </c>
      <c r="DA144" s="99">
        <f>'[8]побудинковий звіт'!DA144</f>
        <v>-11357.827962572068</v>
      </c>
      <c r="DB144" s="8">
        <v>3</v>
      </c>
      <c r="DC144" s="365">
        <f>'[8]побудинковий звіт'!DC144</f>
        <v>351.22</v>
      </c>
      <c r="DD144" s="365">
        <f>'[8]побудинковий звіт'!DD144</f>
        <v>0</v>
      </c>
      <c r="DE144" s="365">
        <f>'[8]побудинковий звіт'!DE144</f>
        <v>96.990000000000038</v>
      </c>
      <c r="DF144" s="365">
        <f>'[8]побудинковий звіт'!DF144</f>
        <v>0</v>
      </c>
      <c r="DG144" s="101">
        <v>-3160.5666568355723</v>
      </c>
      <c r="DH144" s="297">
        <v>1</v>
      </c>
      <c r="DI144" s="103">
        <f>'[8]побудинковий звіт'!DK144</f>
        <v>2.3068945821222502</v>
      </c>
      <c r="DJ144" s="103">
        <f>'[8]побудинковий звіт'!DL144</f>
        <v>0</v>
      </c>
      <c r="DK144" s="103">
        <f>'[8]побудинковий звіт'!DM144</f>
        <v>2.3068945821222502</v>
      </c>
      <c r="DL144" s="104">
        <f t="shared" si="151"/>
        <v>254.21978294987198</v>
      </c>
      <c r="DM144" s="104">
        <f t="shared" si="152"/>
        <v>0</v>
      </c>
      <c r="DN144" s="105">
        <f t="shared" si="144"/>
        <v>254.21978294987198</v>
      </c>
      <c r="DO144" s="2"/>
      <c r="DP144" s="104">
        <f>'[10]побудинковий звіт'!DR144</f>
        <v>254.23</v>
      </c>
      <c r="DQ144" s="104">
        <f>'[10]побудинковий звіт'!DS144</f>
        <v>0</v>
      </c>
      <c r="DR144" s="104">
        <f t="shared" si="145"/>
        <v>254.23</v>
      </c>
      <c r="DS144" s="106"/>
      <c r="DT144" s="104"/>
      <c r="DU144" s="479">
        <f>'звіт 03.19-03.24'!DV144+'[9]побудинковий звіт'!DW144+'[8]побудинковий звіт'!DW144</f>
        <v>0</v>
      </c>
      <c r="DV144" s="2">
        <f>'[9]побудинковий звіт'!DX144+'[8]побудинковий звіт'!DX144</f>
        <v>0</v>
      </c>
      <c r="DW144" s="77">
        <f t="shared" si="146"/>
        <v>12645.489077194212</v>
      </c>
      <c r="DX144" s="77">
        <f t="shared" si="147"/>
        <v>0</v>
      </c>
      <c r="DY144" s="427">
        <f t="shared" si="148"/>
        <v>96.990000000000038</v>
      </c>
      <c r="DZ144" s="161">
        <f>'[10]побудинковий звіт'!DY144</f>
        <v>232.94712216306911</v>
      </c>
      <c r="EB144" s="110">
        <v>-1713</v>
      </c>
      <c r="EC144" s="111">
        <f t="shared" si="149"/>
        <v>-4873.5666568355718</v>
      </c>
      <c r="EE144" s="112">
        <v>-4163.9129668836622</v>
      </c>
      <c r="EG144" s="99">
        <v>-6239.7022676205906</v>
      </c>
    </row>
    <row r="145" spans="1:137" ht="19.95" customHeight="1" x14ac:dyDescent="0.3">
      <c r="A145" s="81">
        <v>150000553</v>
      </c>
      <c r="B145" s="82" t="s">
        <v>299</v>
      </c>
      <c r="C145" s="114" t="s">
        <v>300</v>
      </c>
      <c r="D145" s="114" t="s">
        <v>300</v>
      </c>
      <c r="E145" s="84">
        <f t="shared" si="107"/>
        <v>3173.2999999999997</v>
      </c>
      <c r="F145" s="597">
        <f>'[8]побудинковий звіт'!F145</f>
        <v>3083.2</v>
      </c>
      <c r="G145" s="104">
        <f>'[8]побудинковий звіт'!G145</f>
        <v>0</v>
      </c>
      <c r="H145" s="598">
        <f>'[8]побудинковий звіт'!H145</f>
        <v>90.1</v>
      </c>
      <c r="I145" s="595">
        <f>'звіт 03.19-03.24'!H145+'[9]побудинковий звіт'!I145+'[8]побудинковий звіт'!I145</f>
        <v>78025.109337179078</v>
      </c>
      <c r="J145" s="595">
        <f>'звіт 03.19-03.24'!I145+'[9]побудинковий звіт'!J145+'[8]побудинковий звіт'!J145</f>
        <v>75708.340744804475</v>
      </c>
      <c r="K145" s="116">
        <f t="shared" si="108"/>
        <v>-2316.768592374603</v>
      </c>
      <c r="L145" s="595">
        <f>'звіт 03.19-03.24'!K145+'[9]побудинковий звіт'!L145+'[8]побудинковий звіт'!L145</f>
        <v>16501.837400917975</v>
      </c>
      <c r="M145" s="595">
        <f>'звіт 03.19-03.24'!L145+'[9]побудинковий звіт'!M145+'[8]побудинковий звіт'!M145</f>
        <v>15675.419347471052</v>
      </c>
      <c r="N145" s="116">
        <f t="shared" si="109"/>
        <v>-826.4180534469233</v>
      </c>
      <c r="O145" s="595">
        <f>'звіт 03.19-03.24'!N145+'[9]побудинковий звіт'!O145+'[8]побудинковий звіт'!O145</f>
        <v>30786.63278999419</v>
      </c>
      <c r="P145" s="595">
        <f>'звіт 03.19-03.24'!O145+'[9]побудинковий звіт'!P145+'[8]побудинковий звіт'!P145</f>
        <v>30791.178057570833</v>
      </c>
      <c r="Q145" s="116">
        <f t="shared" si="110"/>
        <v>4.5452675766428001</v>
      </c>
      <c r="R145" s="595">
        <f>'звіт 03.19-03.24'!Q145+'[9]побудинковий звіт'!R145+'[8]побудинковий звіт'!R145</f>
        <v>0</v>
      </c>
      <c r="S145" s="595">
        <f>'звіт 03.19-03.24'!R145+'[9]побудинковий звіт'!S145+'[8]побудинковий звіт'!S145</f>
        <v>0</v>
      </c>
      <c r="T145" s="116">
        <f t="shared" si="111"/>
        <v>0</v>
      </c>
      <c r="U145" s="595">
        <f>'звіт 03.19-03.24'!T145+'[9]побудинковий звіт'!U145+'[8]побудинковий звіт'!U145</f>
        <v>1409.1732250143782</v>
      </c>
      <c r="V145" s="595">
        <f>'звіт 03.19-03.24'!U145+'[9]побудинковий звіт'!V145+'[8]побудинковий звіт'!V145</f>
        <v>734.44056367793644</v>
      </c>
      <c r="W145" s="116">
        <f t="shared" si="112"/>
        <v>-674.73266133644177</v>
      </c>
      <c r="X145" s="595">
        <f>'звіт 03.19-03.24'!W145+'[9]побудинковий звіт'!X145+'[8]побудинковий звіт'!X145</f>
        <v>48681.4844038382</v>
      </c>
      <c r="Y145" s="595">
        <f>'звіт 03.19-03.24'!X145+'[9]побудинковий звіт'!Y145+'[8]побудинковий звіт'!Y145</f>
        <v>45408.546652673445</v>
      </c>
      <c r="Z145" s="116">
        <f t="shared" si="113"/>
        <v>-3272.9377511647544</v>
      </c>
      <c r="AA145" s="595">
        <f>'звіт 03.19-03.24'!Z145+'[9]побудинковий звіт'!AA145+'[8]побудинковий звіт'!AA145</f>
        <v>3755.4840000000004</v>
      </c>
      <c r="AB145" s="595">
        <f>'звіт 03.19-03.24'!AA145+'[9]побудинковий звіт'!AB145+'[8]побудинковий звіт'!AB145</f>
        <v>784.06711845613665</v>
      </c>
      <c r="AC145" s="116">
        <f t="shared" si="114"/>
        <v>-2971.4168815438638</v>
      </c>
      <c r="AD145" s="595">
        <f>'звіт 03.19-03.24'!AC145+'[9]побудинковий звіт'!AD145+'[8]побудинковий звіт'!AD145</f>
        <v>101102.38286730756</v>
      </c>
      <c r="AE145" s="595">
        <f>'звіт 03.19-03.24'!AD145+'[9]побудинковий звіт'!AE145+'[8]побудинковий звіт'!AE145</f>
        <v>106816.84037529145</v>
      </c>
      <c r="AF145" s="117">
        <f t="shared" si="115"/>
        <v>5714.4575079838833</v>
      </c>
      <c r="AG145" s="91">
        <f t="shared" si="116"/>
        <v>280262.1040242514</v>
      </c>
      <c r="AH145" s="92">
        <f t="shared" si="116"/>
        <v>275918.83285994537</v>
      </c>
      <c r="AI145" s="116">
        <f t="shared" si="117"/>
        <v>-4343.271164306032</v>
      </c>
      <c r="AJ145" s="595">
        <f>'звіт 03.19-03.24'!AI145+'[9]побудинковий звіт'!AJ145+'[8]побудинковий звіт'!AJ145</f>
        <v>0</v>
      </c>
      <c r="AK145" s="595">
        <f>'звіт 03.19-03.24'!AJ145+'[9]побудинковий звіт'!AK145+'[8]побудинковий звіт'!AK145</f>
        <v>0</v>
      </c>
      <c r="AL145" s="116">
        <f t="shared" si="118"/>
        <v>0</v>
      </c>
      <c r="AM145" s="595">
        <f>'звіт 03.19-03.24'!AL145+'[9]побудинковий звіт'!AM145+'[8]побудинковий звіт'!AM145</f>
        <v>0</v>
      </c>
      <c r="AN145" s="595">
        <f>'звіт 03.19-03.24'!AM145+'[9]побудинковий звіт'!AN145+'[8]побудинковий звіт'!AN145</f>
        <v>0</v>
      </c>
      <c r="AO145" s="116">
        <f t="shared" si="119"/>
        <v>0</v>
      </c>
      <c r="AP145" s="595">
        <f>'звіт 03.19-03.24'!AO145+'[9]побудинковий звіт'!AP145+'[8]побудинковий звіт'!AP145</f>
        <v>60734.739999310848</v>
      </c>
      <c r="AQ145" s="595">
        <f>'звіт 03.19-03.24'!AP145+'[9]побудинковий звіт'!AQ145+'[8]побудинковий звіт'!AQ145</f>
        <v>53259.998433039022</v>
      </c>
      <c r="AR145" s="116">
        <f t="shared" si="120"/>
        <v>-7474.7415662718267</v>
      </c>
      <c r="AS145" s="595">
        <f>'звіт 03.19-03.24'!AR145+'[9]побудинковий звіт'!AS145+'[8]побудинковий звіт'!AS145</f>
        <v>259887.16482171803</v>
      </c>
      <c r="AT145" s="595">
        <f>'звіт 03.19-03.24'!AS145+'[9]побудинковий звіт'!AT145+'[8]побудинковий звіт'!AT145</f>
        <v>172092.14752071464</v>
      </c>
      <c r="AU145" s="118">
        <f t="shared" si="121"/>
        <v>-87795.01730100339</v>
      </c>
      <c r="AV145" s="595">
        <f>'звіт 03.19-03.24'!AU145+'[9]побудинковий звіт'!AV145+'[8]побудинковий звіт'!AV145</f>
        <v>18331.545246295704</v>
      </c>
      <c r="AW145" s="595">
        <f>'звіт 03.19-03.24'!AV145+'[9]побудинковий звіт'!AW145+'[8]побудинковий звіт'!AW145</f>
        <v>9826.0016165950037</v>
      </c>
      <c r="AX145" s="94">
        <f t="shared" si="122"/>
        <v>-8505.5436297007</v>
      </c>
      <c r="AY145" s="595">
        <f>'звіт 03.19-03.24'!AX145+'[9]побудинковий звіт'!AY145+'[8]побудинковий звіт'!AY145</f>
        <v>26354.248386249987</v>
      </c>
      <c r="AZ145" s="595">
        <f>'звіт 03.19-03.24'!AY145+'[9]побудинковий звіт'!AZ145+'[8]побудинковий звіт'!AZ145</f>
        <v>36911.812581642931</v>
      </c>
      <c r="BA145" s="117">
        <f t="shared" si="123"/>
        <v>10557.564195392944</v>
      </c>
      <c r="BB145" s="595">
        <f>'звіт 03.19-03.24'!BA145+'[9]побудинковий звіт'!BB145+'[8]побудинковий звіт'!BB145</f>
        <v>10899.471847348967</v>
      </c>
      <c r="BC145" s="595">
        <f>'звіт 03.19-03.24'!BB145+'[9]побудинковий звіт'!BC145+'[8]побудинковий звіт'!BC145</f>
        <v>12493.21</v>
      </c>
      <c r="BD145" s="94">
        <f t="shared" si="124"/>
        <v>1593.7381526510326</v>
      </c>
      <c r="BE145" s="595">
        <f>'звіт 03.19-03.24'!BD145+'[9]побудинковий звіт'!BE145+'[8]побудинковий звіт'!BE145</f>
        <v>0</v>
      </c>
      <c r="BF145" s="595">
        <f>'звіт 03.19-03.24'!BE145+'[9]побудинковий звіт'!BF145+'[8]побудинковий звіт'!BF145</f>
        <v>411</v>
      </c>
      <c r="BG145" s="95">
        <f t="shared" si="125"/>
        <v>411</v>
      </c>
      <c r="BH145" s="595">
        <f>'звіт 03.19-03.24'!BG145+'[9]побудинковий звіт'!BH145+'[8]побудинковий звіт'!BH145</f>
        <v>830.53046782695094</v>
      </c>
      <c r="BI145" s="595">
        <f>'звіт 03.19-03.24'!BH145+'[9]побудинковий звіт'!BI145+'[8]побудинковий звіт'!BI145</f>
        <v>0</v>
      </c>
      <c r="BJ145" s="94">
        <f t="shared" si="126"/>
        <v>-830.53046782695094</v>
      </c>
      <c r="BK145" s="595">
        <f>'звіт 03.19-03.24'!BJ145+'[9]побудинковий звіт'!BK145+'[8]побудинковий звіт'!BK145</f>
        <v>17874.787229320304</v>
      </c>
      <c r="BL145" s="595">
        <f>'звіт 03.19-03.24'!BK145+'[9]побудинковий звіт'!BL145+'[8]побудинковий звіт'!BL145</f>
        <v>19967</v>
      </c>
      <c r="BM145" s="95">
        <f t="shared" si="127"/>
        <v>2092.2127706796964</v>
      </c>
      <c r="BN145" s="595">
        <f>'звіт 03.19-03.24'!BM145+'[9]побудинковий звіт'!BN145+'[8]побудинковий звіт'!BN145</f>
        <v>1778.9498402037566</v>
      </c>
      <c r="BO145" s="595">
        <f>'звіт 03.19-03.24'!BN145+'[9]побудинковий звіт'!BO145+'[8]побудинковий звіт'!BO145</f>
        <v>6401.1952955346842</v>
      </c>
      <c r="BP145" s="94">
        <f t="shared" si="128"/>
        <v>4622.2454553309271</v>
      </c>
      <c r="BQ145" s="91">
        <f t="shared" si="129"/>
        <v>76069.533017245674</v>
      </c>
      <c r="BR145" s="96">
        <f t="shared" si="129"/>
        <v>86010.219493772602</v>
      </c>
      <c r="BS145" s="94">
        <f t="shared" si="130"/>
        <v>9940.6864765269274</v>
      </c>
      <c r="BT145" s="595">
        <f>'звіт 03.19-03.24'!BS145+'[9]побудинковий звіт'!BT145+'[8]побудинковий звіт'!BT145</f>
        <v>161242.18516553188</v>
      </c>
      <c r="BU145" s="595">
        <f>'звіт 03.19-03.24'!BT145+'[9]побудинковий звіт'!BU145+'[8]побудинковий звіт'!BU145</f>
        <v>222933.41454081278</v>
      </c>
      <c r="BV145" s="116">
        <f t="shared" si="131"/>
        <v>61691.229375280906</v>
      </c>
      <c r="BW145" s="595">
        <f>'звіт 03.19-03.24'!BV145+'[9]побудинковий звіт'!BW145+'[8]побудинковий звіт'!BW145</f>
        <v>110101.71531958734</v>
      </c>
      <c r="BX145" s="595">
        <f>'звіт 03.19-03.24'!BW145+'[9]побудинковий звіт'!BX145+'[8]побудинковий звіт'!BX145</f>
        <v>124850.09598153182</v>
      </c>
      <c r="BY145" s="116">
        <f t="shared" si="132"/>
        <v>14748.38066194448</v>
      </c>
      <c r="BZ145" s="595">
        <f>'звіт 03.19-03.24'!BY145+'[9]побудинковий звіт'!BZ145+'[8]побудинковий звіт'!BZ145</f>
        <v>46683.494702112504</v>
      </c>
      <c r="CA145" s="595">
        <f>'звіт 03.19-03.24'!BZ145+'[9]побудинковий звіт'!CA145+'[8]побудинковий звіт'!CA145</f>
        <v>35957.181933966611</v>
      </c>
      <c r="CB145" s="116">
        <f t="shared" si="133"/>
        <v>-10726.312768145894</v>
      </c>
      <c r="CC145" s="595">
        <f>'звіт 03.19-03.24'!CB145+'[9]побудинковий звіт'!CC145+'[8]побудинковий звіт'!CC145</f>
        <v>11384.132334104397</v>
      </c>
      <c r="CD145" s="595">
        <f>'звіт 03.19-03.24'!CC145+'[9]побудинковий звіт'!CD145+'[8]побудинковий звіт'!CD145</f>
        <v>11589.742727414276</v>
      </c>
      <c r="CE145" s="116">
        <f t="shared" si="134"/>
        <v>205.61039330987842</v>
      </c>
      <c r="CF145" s="595">
        <f>'звіт 03.19-03.24'!CE145+'[9]побудинковий звіт'!CF145+'[8]побудинковий звіт'!CF145</f>
        <v>1400.2971213707392</v>
      </c>
      <c r="CG145" s="595">
        <f>'звіт 03.19-03.24'!CF145+'[9]побудинковий звіт'!CG145+'[8]побудинковий звіт'!CG145</f>
        <v>17452.146441109184</v>
      </c>
      <c r="CH145" s="116">
        <f t="shared" si="135"/>
        <v>16051.849319738445</v>
      </c>
      <c r="CI145" s="595">
        <f>'звіт 03.19-03.24'!CH145+'[9]побудинковий звіт'!CI145+'[8]побудинковий звіт'!CI145</f>
        <v>31491.633502109995</v>
      </c>
      <c r="CJ145" s="595">
        <f>'звіт 03.19-03.24'!CI145+'[9]побудинковий звіт'!CJ145+'[8]побудинковий звіт'!CJ145</f>
        <v>23425.660051288985</v>
      </c>
      <c r="CK145" s="116">
        <f t="shared" si="136"/>
        <v>-8065.9734508210095</v>
      </c>
      <c r="CL145" s="595">
        <f>'звіт 03.19-03.24'!CK145+'[9]побудинковий звіт'!CL145+'[8]побудинковий звіт'!CL145</f>
        <v>0</v>
      </c>
      <c r="CM145" s="595">
        <f>'звіт 03.19-03.24'!CL145+'[9]побудинковий звіт'!CM145+'[8]побудинковий звіт'!CM145</f>
        <v>0</v>
      </c>
      <c r="CN145" s="116">
        <f t="shared" si="137"/>
        <v>0</v>
      </c>
      <c r="CO145" s="88">
        <f t="shared" si="138"/>
        <v>31491.633502109995</v>
      </c>
      <c r="CP145" s="96">
        <f t="shared" si="138"/>
        <v>23425.660051288985</v>
      </c>
      <c r="CQ145" s="116">
        <f t="shared" si="139"/>
        <v>-8065.9734508210095</v>
      </c>
      <c r="CR145" s="119">
        <f t="shared" si="150"/>
        <v>1039257.000007343</v>
      </c>
      <c r="CS145" s="96">
        <f t="shared" si="150"/>
        <v>1023489.4399835952</v>
      </c>
      <c r="CT145" s="116">
        <f t="shared" si="140"/>
        <v>-15767.56002374785</v>
      </c>
      <c r="CU145" s="91">
        <f t="shared" si="141"/>
        <v>1247108.4000088116</v>
      </c>
      <c r="CV145" s="98">
        <f t="shared" si="141"/>
        <v>1228187.3279803141</v>
      </c>
      <c r="CW145" s="117">
        <f t="shared" si="142"/>
        <v>-18921.072028497467</v>
      </c>
      <c r="CX145" s="595">
        <f>'звіт 03.19-03.24'!CW145+'[9]побудинковий звіт'!CX145+'[8]побудинковий звіт'!CX145</f>
        <v>8385.2415464298738</v>
      </c>
      <c r="CY145" s="595">
        <f>'звіт 03.19-03.24'!CX145+'[9]побудинковий звіт'!CY145+'[8]побудинковий звіт'!CY145</f>
        <v>27306.313574926942</v>
      </c>
      <c r="CZ145" s="116">
        <f t="shared" si="143"/>
        <v>18921.072028497067</v>
      </c>
      <c r="DA145" s="99">
        <f>'[8]побудинковий звіт'!DA145</f>
        <v>-18921.072028496907</v>
      </c>
      <c r="DB145" s="8">
        <v>3</v>
      </c>
      <c r="DC145" s="365">
        <f>'[8]побудинковий звіт'!DC145</f>
        <v>59852.24</v>
      </c>
      <c r="DD145" s="365">
        <f>'[8]побудинковий звіт'!DD145</f>
        <v>1580.01</v>
      </c>
      <c r="DE145" s="365">
        <f>'[8]побудинковий звіт'!DE145</f>
        <v>39498.99</v>
      </c>
      <c r="DF145" s="365">
        <f>'[8]побудинковий звіт'!DF145</f>
        <v>1053.3400000000001</v>
      </c>
      <c r="DG145" s="101">
        <v>26796.911615364952</v>
      </c>
      <c r="DH145" s="296">
        <v>5</v>
      </c>
      <c r="DI145" s="103">
        <f>'[8]побудинковий звіт'!DK145</f>
        <v>6.5979288440000143</v>
      </c>
      <c r="DJ145" s="103">
        <f>'[8]побудинковий звіт'!DL145</f>
        <v>0</v>
      </c>
      <c r="DK145" s="103">
        <f>'[8]побудинковий звіт'!DM145</f>
        <v>5.8454229129001005</v>
      </c>
      <c r="DL145" s="104">
        <f t="shared" si="151"/>
        <v>20342.734211820843</v>
      </c>
      <c r="DM145" s="104">
        <f t="shared" si="152"/>
        <v>526.67260445229897</v>
      </c>
      <c r="DN145" s="105">
        <f t="shared" si="144"/>
        <v>20869.406816273142</v>
      </c>
      <c r="DO145" s="2"/>
      <c r="DP145" s="104">
        <f>'[10]побудинковий звіт'!DR145</f>
        <v>20342.689999999999</v>
      </c>
      <c r="DQ145" s="104">
        <f>'[10]побудинковий звіт'!DS145</f>
        <v>526.66999999999996</v>
      </c>
      <c r="DR145" s="104">
        <f t="shared" si="145"/>
        <v>20869.359999999997</v>
      </c>
      <c r="DS145" s="106"/>
      <c r="DT145" s="104"/>
      <c r="DU145" s="479">
        <f>'звіт 03.19-03.24'!DV145+'[9]побудинковий звіт'!DW145+'[8]побудинковий звіт'!DW145</f>
        <v>6060.48</v>
      </c>
      <c r="DV145" s="2">
        <f>'[9]побудинковий звіт'!DX145+'[8]побудинковий звіт'!DX145</f>
        <v>0</v>
      </c>
      <c r="DW145" s="77">
        <f t="shared" si="146"/>
        <v>403148.03740675643</v>
      </c>
      <c r="DX145" s="77">
        <f t="shared" si="147"/>
        <v>309722.84041738469</v>
      </c>
      <c r="DY145" s="427">
        <f t="shared" si="148"/>
        <v>40552.33</v>
      </c>
      <c r="DZ145" s="161">
        <f>'[10]побудинковий звіт'!DY145</f>
        <v>6116.4199442953004</v>
      </c>
      <c r="EB145" s="110">
        <v>-1714</v>
      </c>
      <c r="EC145" s="111">
        <f t="shared" si="149"/>
        <v>25082.911615364952</v>
      </c>
      <c r="EE145" s="112">
        <v>31103.437202029287</v>
      </c>
      <c r="EG145" s="99">
        <v>-5366.0815346745585</v>
      </c>
    </row>
    <row r="146" spans="1:137" ht="19.95" customHeight="1" x14ac:dyDescent="0.3">
      <c r="A146" s="81">
        <v>150000493</v>
      </c>
      <c r="B146" s="82" t="s">
        <v>301</v>
      </c>
      <c r="C146" s="114" t="s">
        <v>302</v>
      </c>
      <c r="D146" s="114" t="s">
        <v>302</v>
      </c>
      <c r="E146" s="84">
        <f t="shared" si="107"/>
        <v>7111.58</v>
      </c>
      <c r="F146" s="597">
        <f>'[8]побудинковий звіт'!F146</f>
        <v>7111.58</v>
      </c>
      <c r="G146" s="104">
        <f>'[8]побудинковий звіт'!G146</f>
        <v>625.84</v>
      </c>
      <c r="H146" s="598">
        <f>'[8]побудинковий звіт'!H146</f>
        <v>0</v>
      </c>
      <c r="I146" s="595">
        <f>'звіт 03.19-03.24'!H146+'[9]побудинковий звіт'!I146+'[8]побудинковий звіт'!I146</f>
        <v>174999.30402821494</v>
      </c>
      <c r="J146" s="595">
        <f>'звіт 03.19-03.24'!I146+'[9]побудинковий звіт'!J146+'[8]побудинковий звіт'!J146</f>
        <v>158129.9024957986</v>
      </c>
      <c r="K146" s="116">
        <f t="shared" si="108"/>
        <v>-16869.401532416348</v>
      </c>
      <c r="L146" s="595">
        <f>'звіт 03.19-03.24'!K146+'[9]побудинковий звіт'!L146+'[8]побудинковий звіт'!L146</f>
        <v>27351.590932156505</v>
      </c>
      <c r="M146" s="595">
        <f>'звіт 03.19-03.24'!L146+'[9]побудинковий звіт'!M146+'[8]побудинковий звіт'!M146</f>
        <v>24608.744748848007</v>
      </c>
      <c r="N146" s="116">
        <f t="shared" si="109"/>
        <v>-2742.8461833084984</v>
      </c>
      <c r="O146" s="595">
        <f>'звіт 03.19-03.24'!N146+'[9]побудинковий звіт'!O146+'[8]побудинковий звіт'!O146</f>
        <v>73739.082435431686</v>
      </c>
      <c r="P146" s="595">
        <f>'звіт 03.19-03.24'!O146+'[9]побудинковий звіт'!P146+'[8]побудинковий звіт'!P146</f>
        <v>73770.420595624761</v>
      </c>
      <c r="Q146" s="116">
        <f t="shared" si="110"/>
        <v>31.338160193074145</v>
      </c>
      <c r="R146" s="595">
        <f>'звіт 03.19-03.24'!Q146+'[9]побудинковий звіт'!R146+'[8]побудинковий звіт'!R146</f>
        <v>15097.622299626513</v>
      </c>
      <c r="S146" s="595">
        <f>'звіт 03.19-03.24'!R146+'[9]побудинковий звіт'!S146+'[8]побудинковий звіт'!S146</f>
        <v>15117.151220790132</v>
      </c>
      <c r="T146" s="116">
        <f t="shared" si="111"/>
        <v>19.528921163619088</v>
      </c>
      <c r="U146" s="595">
        <f>'звіт 03.19-03.24'!T146+'[9]побудинковий звіт'!U146+'[8]побудинковий звіт'!U146</f>
        <v>7485.0371078359703</v>
      </c>
      <c r="V146" s="595">
        <f>'звіт 03.19-03.24'!U146+'[9]побудинковий звіт'!V146+'[8]побудинковий звіт'!V146</f>
        <v>4882.31760495868</v>
      </c>
      <c r="W146" s="116">
        <f t="shared" si="112"/>
        <v>-2602.7195028772903</v>
      </c>
      <c r="X146" s="595">
        <f>'звіт 03.19-03.24'!W146+'[9]побудинковий звіт'!X146+'[8]побудинковий звіт'!X146</f>
        <v>70254.713898185466</v>
      </c>
      <c r="Y146" s="595">
        <f>'звіт 03.19-03.24'!X146+'[9]побудинковий звіт'!Y146+'[8]побудинковий звіт'!Y146</f>
        <v>58711.23883008484</v>
      </c>
      <c r="Z146" s="116">
        <f t="shared" si="113"/>
        <v>-11543.475068100626</v>
      </c>
      <c r="AA146" s="595">
        <f>'звіт 03.19-03.24'!Z146+'[9]побудинковий звіт'!AA146+'[8]побудинковий звіт'!AA146</f>
        <v>7680.3552000000018</v>
      </c>
      <c r="AB146" s="595">
        <f>'звіт 03.19-03.24'!AA146+'[9]побудинковий звіт'!AB146+'[8]побудинковий звіт'!AB146</f>
        <v>0</v>
      </c>
      <c r="AC146" s="116">
        <f t="shared" si="114"/>
        <v>-7680.3552000000018</v>
      </c>
      <c r="AD146" s="595">
        <f>'звіт 03.19-03.24'!AC146+'[9]побудинковий звіт'!AD146+'[8]побудинковий звіт'!AD146</f>
        <v>213363.37098968989</v>
      </c>
      <c r="AE146" s="595">
        <f>'звіт 03.19-03.24'!AD146+'[9]побудинковий звіт'!AE146+'[8]побудинковий звіт'!AE146</f>
        <v>233458.80588295439</v>
      </c>
      <c r="AF146" s="117">
        <f t="shared" si="115"/>
        <v>20095.434893264493</v>
      </c>
      <c r="AG146" s="91">
        <f t="shared" si="116"/>
        <v>589971.07689114101</v>
      </c>
      <c r="AH146" s="92">
        <f t="shared" si="116"/>
        <v>568678.58137905935</v>
      </c>
      <c r="AI146" s="116">
        <f t="shared" si="117"/>
        <v>-21292.495512081659</v>
      </c>
      <c r="AJ146" s="595">
        <f>'звіт 03.19-03.24'!AI146+'[9]побудинковий звіт'!AJ146+'[8]побудинковий звіт'!AJ146</f>
        <v>383882.28607340978</v>
      </c>
      <c r="AK146" s="595">
        <f>'звіт 03.19-03.24'!AJ146+'[9]побудинковий звіт'!AK146+'[8]побудинковий звіт'!AK146</f>
        <v>359786.20264829847</v>
      </c>
      <c r="AL146" s="116">
        <f t="shared" si="118"/>
        <v>-24096.083425111312</v>
      </c>
      <c r="AM146" s="595">
        <f>'звіт 03.19-03.24'!AL146+'[9]побудинковий звіт'!AM146+'[8]побудинковий звіт'!AM146</f>
        <v>9999.0062844428139</v>
      </c>
      <c r="AN146" s="595">
        <f>'звіт 03.19-03.24'!AM146+'[9]побудинковий звіт'!AN146+'[8]побудинковий звіт'!AN146</f>
        <v>11663.650675066852</v>
      </c>
      <c r="AO146" s="116">
        <f t="shared" si="119"/>
        <v>1664.6443906240384</v>
      </c>
      <c r="AP146" s="595">
        <f>'звіт 03.19-03.24'!AO146+'[9]побудинковий звіт'!AP146+'[8]побудинковий звіт'!AP146</f>
        <v>37193.65390871674</v>
      </c>
      <c r="AQ146" s="595">
        <f>'звіт 03.19-03.24'!AP146+'[9]побудинковий звіт'!AQ146+'[8]побудинковий звіт'!AQ146</f>
        <v>34938.411710803237</v>
      </c>
      <c r="AR146" s="116">
        <f t="shared" si="120"/>
        <v>-2255.2421979135033</v>
      </c>
      <c r="AS146" s="595">
        <f>'звіт 03.19-03.24'!AR146+'[9]побудинковий звіт'!AS146+'[8]побудинковий звіт'!AS146</f>
        <v>643590.65056152269</v>
      </c>
      <c r="AT146" s="595">
        <f>'звіт 03.19-03.24'!AS146+'[9]побудинковий звіт'!AT146+'[8]побудинковий звіт'!AT146</f>
        <v>1106186.6185978288</v>
      </c>
      <c r="AU146" s="118">
        <f t="shared" si="121"/>
        <v>462595.96803630609</v>
      </c>
      <c r="AV146" s="595">
        <f>'звіт 03.19-03.24'!AU146+'[9]побудинковий звіт'!AV146+'[8]побудинковий звіт'!AV146</f>
        <v>33967.768734001824</v>
      </c>
      <c r="AW146" s="595">
        <f>'звіт 03.19-03.24'!AV146+'[9]побудинковий звіт'!AW146+'[8]побудинковий звіт'!AW146</f>
        <v>5125.0337692060193</v>
      </c>
      <c r="AX146" s="94">
        <f t="shared" si="122"/>
        <v>-28842.734964795804</v>
      </c>
      <c r="AY146" s="595">
        <f>'звіт 03.19-03.24'!AX146+'[9]побудинковий звіт'!AY146+'[8]побудинковий звіт'!AY146</f>
        <v>35469.501146888564</v>
      </c>
      <c r="AZ146" s="595">
        <f>'звіт 03.19-03.24'!AY146+'[9]побудинковий звіт'!AZ146+'[8]побудинковий звіт'!AZ146</f>
        <v>6278.3815747602366</v>
      </c>
      <c r="BA146" s="117">
        <f t="shared" si="123"/>
        <v>-29191.119572128329</v>
      </c>
      <c r="BB146" s="595">
        <f>'звіт 03.19-03.24'!BA146+'[9]побудинковий звіт'!BB146+'[8]побудинковий звіт'!BB146</f>
        <v>20266.505363435266</v>
      </c>
      <c r="BC146" s="595">
        <f>'звіт 03.19-03.24'!BB146+'[9]побудинковий звіт'!BC146+'[8]побудинковий звіт'!BC146</f>
        <v>564.81781412612384</v>
      </c>
      <c r="BD146" s="94">
        <f t="shared" si="124"/>
        <v>-19701.687549309143</v>
      </c>
      <c r="BE146" s="595">
        <f>'звіт 03.19-03.24'!BD146+'[9]побудинковий звіт'!BE146+'[8]побудинковий звіт'!BE146</f>
        <v>24319.80868235412</v>
      </c>
      <c r="BF146" s="595">
        <f>'звіт 03.19-03.24'!BE146+'[9]побудинковий звіт'!BF146+'[8]побудинковий звіт'!BF146</f>
        <v>547</v>
      </c>
      <c r="BG146" s="95">
        <f t="shared" si="125"/>
        <v>-23772.80868235412</v>
      </c>
      <c r="BH146" s="595">
        <f>'звіт 03.19-03.24'!BG146+'[9]побудинковий звіт'!BH146+'[8]побудинковий звіт'!BH146</f>
        <v>12013.897698012606</v>
      </c>
      <c r="BI146" s="595">
        <f>'звіт 03.19-03.24'!BH146+'[9]побудинковий звіт'!BI146+'[8]побудинковий звіт'!BI146</f>
        <v>5481.3178966679625</v>
      </c>
      <c r="BJ146" s="94">
        <f t="shared" si="126"/>
        <v>-6532.5798013446438</v>
      </c>
      <c r="BK146" s="595">
        <f>'звіт 03.19-03.24'!BJ146+'[9]побудинковий звіт'!BK146+'[8]побудинковий звіт'!BK146</f>
        <v>24719.161696660671</v>
      </c>
      <c r="BL146" s="595">
        <f>'звіт 03.19-03.24'!BK146+'[9]побудинковий звіт'!BL146+'[8]побудинковий звіт'!BL146</f>
        <v>16589.059059962718</v>
      </c>
      <c r="BM146" s="95">
        <f t="shared" si="127"/>
        <v>-8130.1026366979531</v>
      </c>
      <c r="BN146" s="595">
        <f>'звіт 03.19-03.24'!BM146+'[9]побудинковий звіт'!BN146+'[8]побудинковий звіт'!BN146</f>
        <v>3107.4934572326824</v>
      </c>
      <c r="BO146" s="595">
        <f>'звіт 03.19-03.24'!BN146+'[9]побудинковий звіт'!BO146+'[8]побудинковий звіт'!BO146</f>
        <v>7020.8606057243496</v>
      </c>
      <c r="BP146" s="94">
        <f t="shared" si="128"/>
        <v>3913.3671484916672</v>
      </c>
      <c r="BQ146" s="91">
        <f t="shared" si="129"/>
        <v>153864.13677858573</v>
      </c>
      <c r="BR146" s="96">
        <f t="shared" si="129"/>
        <v>41606.470720447411</v>
      </c>
      <c r="BS146" s="94">
        <f t="shared" si="130"/>
        <v>-112257.66605813832</v>
      </c>
      <c r="BT146" s="595">
        <f>'звіт 03.19-03.24'!BS146+'[9]побудинковий звіт'!BT146+'[8]побудинковий звіт'!BT146</f>
        <v>667933.734585403</v>
      </c>
      <c r="BU146" s="595">
        <f>'звіт 03.19-03.24'!BT146+'[9]побудинковий звіт'!BU146+'[8]побудинковий звіт'!BU146</f>
        <v>695414.16291808011</v>
      </c>
      <c r="BV146" s="116">
        <f t="shared" si="131"/>
        <v>27480.428332677111</v>
      </c>
      <c r="BW146" s="595">
        <f>'звіт 03.19-03.24'!BV146+'[9]побудинковий звіт'!BW146+'[8]побудинковий звіт'!BW146</f>
        <v>489472.97438400111</v>
      </c>
      <c r="BX146" s="595">
        <f>'звіт 03.19-03.24'!BW146+'[9]побудинковий звіт'!BX146+'[8]побудинковий звіт'!BX146</f>
        <v>492599.65470961202</v>
      </c>
      <c r="BY146" s="116">
        <f t="shared" si="132"/>
        <v>3126.6803256109124</v>
      </c>
      <c r="BZ146" s="595">
        <f>'звіт 03.19-03.24'!BY146+'[9]побудинковий звіт'!BZ146+'[8]побудинковий звіт'!BZ146</f>
        <v>138036.88265350944</v>
      </c>
      <c r="CA146" s="595">
        <f>'звіт 03.19-03.24'!BZ146+'[9]побудинковий звіт'!CA146+'[8]побудинковий звіт'!CA146</f>
        <v>121958.82283329361</v>
      </c>
      <c r="CB146" s="116">
        <f t="shared" si="133"/>
        <v>-16078.059820215829</v>
      </c>
      <c r="CC146" s="595">
        <f>'звіт 03.19-03.24'!CB146+'[9]побудинковий звіт'!CC146+'[8]побудинковий звіт'!CC146</f>
        <v>11943.49396248107</v>
      </c>
      <c r="CD146" s="595">
        <f>'звіт 03.19-03.24'!CC146+'[9]побудинковий звіт'!CD146+'[8]побудинковий звіт'!CD146</f>
        <v>12062.101975289974</v>
      </c>
      <c r="CE146" s="116">
        <f t="shared" si="134"/>
        <v>118.60801280890337</v>
      </c>
      <c r="CF146" s="595">
        <f>'звіт 03.19-03.24'!CE146+'[9]побудинковий звіт'!CF146+'[8]побудинковий звіт'!CF146</f>
        <v>1457.3685603672768</v>
      </c>
      <c r="CG146" s="595">
        <f>'звіт 03.19-03.24'!CF146+'[9]побудинковий звіт'!CG146+'[8]побудинковий звіт'!CG146</f>
        <v>3680.7127326861837</v>
      </c>
      <c r="CH146" s="116">
        <f t="shared" si="135"/>
        <v>2223.3441723189071</v>
      </c>
      <c r="CI146" s="595">
        <f>'звіт 03.19-03.24'!CH146+'[9]побудинковий звіт'!CI146+'[8]побудинковий звіт'!CI146</f>
        <v>152381.70117030208</v>
      </c>
      <c r="CJ146" s="595">
        <f>'звіт 03.19-03.24'!CI146+'[9]побудинковий звіт'!CJ146+'[8]побудинковий звіт'!CJ146</f>
        <v>111825.33049435064</v>
      </c>
      <c r="CK146" s="116">
        <f t="shared" si="136"/>
        <v>-40556.370675951446</v>
      </c>
      <c r="CL146" s="595">
        <f>'звіт 03.19-03.24'!CK146+'[9]побудинковий звіт'!CL146+'[8]побудинковий звіт'!CL146</f>
        <v>134927.51562868166</v>
      </c>
      <c r="CM146" s="595">
        <f>'звіт 03.19-03.24'!CL146+'[9]побудинковий звіт'!CM146+'[8]побудинковий звіт'!CM146</f>
        <v>130042.51258246494</v>
      </c>
      <c r="CN146" s="116">
        <f t="shared" si="137"/>
        <v>-4885.0030462167197</v>
      </c>
      <c r="CO146" s="88">
        <f t="shared" si="138"/>
        <v>287309.21679898375</v>
      </c>
      <c r="CP146" s="96">
        <f t="shared" si="138"/>
        <v>241867.8430768156</v>
      </c>
      <c r="CQ146" s="116">
        <f t="shared" si="139"/>
        <v>-45441.373722168151</v>
      </c>
      <c r="CR146" s="119">
        <f t="shared" si="150"/>
        <v>3414654.4814425642</v>
      </c>
      <c r="CS146" s="96">
        <f t="shared" si="150"/>
        <v>3690443.2339772815</v>
      </c>
      <c r="CT146" s="116">
        <f t="shared" si="140"/>
        <v>275788.75253471732</v>
      </c>
      <c r="CU146" s="91">
        <f t="shared" si="141"/>
        <v>4097585.3777310769</v>
      </c>
      <c r="CV146" s="98">
        <f t="shared" si="141"/>
        <v>4428531.8807727378</v>
      </c>
      <c r="CW146" s="117">
        <f t="shared" si="142"/>
        <v>330946.50304166088</v>
      </c>
      <c r="CX146" s="595">
        <f>'звіт 03.19-03.24'!CW146+'[9]побудинковий звіт'!CX146+'[8]побудинковий звіт'!CX146</f>
        <v>155283.6656040104</v>
      </c>
      <c r="CY146" s="595">
        <f>'звіт 03.19-03.24'!CX146+'[9]побудинковий звіт'!CY146+'[8]побудинковий звіт'!CY146</f>
        <v>-175662.83743765016</v>
      </c>
      <c r="CZ146" s="116">
        <f t="shared" si="143"/>
        <v>-330946.50304166053</v>
      </c>
      <c r="DA146" s="99">
        <f>'[8]побудинковий звіт'!DA146</f>
        <v>330946.50304166006</v>
      </c>
      <c r="DB146" s="8">
        <v>1</v>
      </c>
      <c r="DC146" s="365">
        <f>'[8]побудинковий звіт'!DC146</f>
        <v>202218.58</v>
      </c>
      <c r="DD146" s="365">
        <f>'[8]побудинковий звіт'!DD146</f>
        <v>0</v>
      </c>
      <c r="DE146" s="365">
        <f>'[8]побудинковий звіт'!DE146</f>
        <v>130724.57999999999</v>
      </c>
      <c r="DF146" s="365">
        <f>'[8]побудинковий звіт'!DF146</f>
        <v>0</v>
      </c>
      <c r="DG146" s="101">
        <v>51714.639698005747</v>
      </c>
      <c r="DH146" s="296">
        <v>10</v>
      </c>
      <c r="DI146" s="103">
        <f>'[8]побудинковий звіт'!DK146</f>
        <v>8.3551968653843964</v>
      </c>
      <c r="DJ146" s="103">
        <f>'[8]побудинковий звіт'!DL146</f>
        <v>10.213536897826707</v>
      </c>
      <c r="DK146" s="103">
        <f>'[8]побудинковий звіт'!DM146</f>
        <v>6.8774267430767511</v>
      </c>
      <c r="DL146" s="104">
        <f>DI146*G146+(F146-G146)*DJ146</f>
        <v>71471.361205942754</v>
      </c>
      <c r="DM146" s="104">
        <f>DK146*H146</f>
        <v>0</v>
      </c>
      <c r="DN146" s="105">
        <f t="shared" si="144"/>
        <v>71471.361205942754</v>
      </c>
      <c r="DO146" s="2"/>
      <c r="DP146" s="104">
        <f>'[10]побудинковий звіт'!DR146</f>
        <v>71504.009999999995</v>
      </c>
      <c r="DQ146" s="104">
        <f>'[10]побудинковий звіт'!DS146</f>
        <v>0</v>
      </c>
      <c r="DR146" s="104">
        <f t="shared" si="145"/>
        <v>71504.009999999995</v>
      </c>
      <c r="DS146" s="106"/>
      <c r="DT146" s="104"/>
      <c r="DU146" s="479">
        <f>'звіт 03.19-03.24'!DV146+'[9]побудинковий звіт'!DW146+'[8]побудинковий звіт'!DW146</f>
        <v>5520.7</v>
      </c>
      <c r="DV146" s="2">
        <f>'[9]побудинковий звіт'!DX146+'[8]побудинковий звіт'!DX146</f>
        <v>0</v>
      </c>
      <c r="DW146" s="77">
        <f t="shared" si="146"/>
        <v>956945.74480813008</v>
      </c>
      <c r="DX146" s="77">
        <f t="shared" si="147"/>
        <v>1377351.7071819312</v>
      </c>
      <c r="DY146" s="427">
        <f t="shared" si="148"/>
        <v>130724.57999999999</v>
      </c>
      <c r="DZ146" s="161">
        <f>'[10]побудинковий звіт'!DY146</f>
        <v>16250.170767644388</v>
      </c>
      <c r="EB146" s="110">
        <v>-26945</v>
      </c>
      <c r="EC146" s="111">
        <f t="shared" si="149"/>
        <v>24769.639698005747</v>
      </c>
      <c r="EE146" s="112">
        <v>-3659.9594381983916</v>
      </c>
      <c r="EG146" s="99">
        <v>103048.57397484101</v>
      </c>
    </row>
    <row r="147" spans="1:137" ht="19.95" customHeight="1" x14ac:dyDescent="0.3">
      <c r="A147" s="81">
        <v>150000494</v>
      </c>
      <c r="B147" s="82" t="s">
        <v>303</v>
      </c>
      <c r="C147" s="114" t="s">
        <v>304</v>
      </c>
      <c r="D147" s="114" t="s">
        <v>304</v>
      </c>
      <c r="E147" s="84">
        <f t="shared" si="107"/>
        <v>9483.7999999999993</v>
      </c>
      <c r="F147" s="597">
        <f>'[8]побудинковий звіт'!F147</f>
        <v>9483.7999999999993</v>
      </c>
      <c r="G147" s="104">
        <f>'[8]побудинковий звіт'!G147</f>
        <v>988.9</v>
      </c>
      <c r="H147" s="598">
        <f>'[8]побудинковий звіт'!H147</f>
        <v>0</v>
      </c>
      <c r="I147" s="595">
        <f>'звіт 03.19-03.24'!H147+'[9]побудинковий звіт'!I147+'[8]побудинковий звіт'!I147</f>
        <v>199896.41931948107</v>
      </c>
      <c r="J147" s="595">
        <f>'звіт 03.19-03.24'!I147+'[9]побудинковий звіт'!J147+'[8]побудинковий звіт'!J147</f>
        <v>181481.12449026803</v>
      </c>
      <c r="K147" s="116">
        <f t="shared" si="108"/>
        <v>-18415.294829213031</v>
      </c>
      <c r="L147" s="595">
        <f>'звіт 03.19-03.24'!K147+'[9]побудинковий звіт'!L147+'[8]побудинковий звіт'!L147</f>
        <v>30215.935830382157</v>
      </c>
      <c r="M147" s="595">
        <f>'звіт 03.19-03.24'!L147+'[9]побудинковий звіт'!M147+'[8]побудинковий звіт'!M147</f>
        <v>27129.014037757668</v>
      </c>
      <c r="N147" s="116">
        <f t="shared" si="109"/>
        <v>-3086.9217926244892</v>
      </c>
      <c r="O147" s="595">
        <f>'звіт 03.19-03.24'!N147+'[9]побудинковий звіт'!O147+'[8]побудинковий звіт'!O147</f>
        <v>100940.52332818136</v>
      </c>
      <c r="P147" s="595">
        <f>'звіт 03.19-03.24'!O147+'[9]побудинковий звіт'!P147+'[8]побудинковий звіт'!P147</f>
        <v>100988.59247462117</v>
      </c>
      <c r="Q147" s="116">
        <f t="shared" si="110"/>
        <v>48.069146439811448</v>
      </c>
      <c r="R147" s="595">
        <f>'звіт 03.19-03.24'!Q147+'[9]побудинковий звіт'!R147+'[8]побудинковий звіт'!R147</f>
        <v>20618.550451477902</v>
      </c>
      <c r="S147" s="595">
        <f>'звіт 03.19-03.24'!R147+'[9]побудинковий звіт'!S147+'[8]побудинковий звіт'!S147</f>
        <v>20633.752272142476</v>
      </c>
      <c r="T147" s="116">
        <f t="shared" si="111"/>
        <v>15.201820664573461</v>
      </c>
      <c r="U147" s="595">
        <f>'звіт 03.19-03.24'!T147+'[9]побудинковий звіт'!U147+'[8]побудинковий звіт'!U147</f>
        <v>7485.0371078359703</v>
      </c>
      <c r="V147" s="595">
        <f>'звіт 03.19-03.24'!U147+'[9]побудинковий звіт'!V147+'[8]побудинковий звіт'!V147</f>
        <v>4822.2454589612607</v>
      </c>
      <c r="W147" s="116">
        <f t="shared" si="112"/>
        <v>-2662.7916488747096</v>
      </c>
      <c r="X147" s="595">
        <f>'звіт 03.19-03.24'!W147+'[9]побудинковий звіт'!X147+'[8]побудинковий звіт'!X147</f>
        <v>74062.138527379429</v>
      </c>
      <c r="Y147" s="595">
        <f>'звіт 03.19-03.24'!X147+'[9]побудинковий звіт'!Y147+'[8]побудинковий звіт'!Y147</f>
        <v>60521.849519249001</v>
      </c>
      <c r="Z147" s="116">
        <f t="shared" si="113"/>
        <v>-13540.289008130429</v>
      </c>
      <c r="AA147" s="595">
        <f>'звіт 03.19-03.24'!Z147+'[9]побудинковий звіт'!AA147+'[8]побудинковий звіт'!AA147</f>
        <v>10222.092000000001</v>
      </c>
      <c r="AB147" s="595">
        <f>'звіт 03.19-03.24'!AA147+'[9]побудинковий звіт'!AB147+'[8]побудинковий звіт'!AB147</f>
        <v>0</v>
      </c>
      <c r="AC147" s="116">
        <f t="shared" si="114"/>
        <v>-10222.092000000001</v>
      </c>
      <c r="AD147" s="595">
        <f>'звіт 03.19-03.24'!AC147+'[9]побудинковий звіт'!AD147+'[8]побудинковий звіт'!AD147</f>
        <v>284148.76220947236</v>
      </c>
      <c r="AE147" s="595">
        <f>'звіт 03.19-03.24'!AD147+'[9]побудинковий звіт'!AE147+'[8]побудинковий звіт'!AE147</f>
        <v>310932.20146142546</v>
      </c>
      <c r="AF147" s="117">
        <f t="shared" si="115"/>
        <v>26783.439251953096</v>
      </c>
      <c r="AG147" s="91">
        <f t="shared" si="116"/>
        <v>727589.4587742103</v>
      </c>
      <c r="AH147" s="92">
        <f t="shared" si="116"/>
        <v>706508.77971442498</v>
      </c>
      <c r="AI147" s="116">
        <f t="shared" si="117"/>
        <v>-21080.679059785325</v>
      </c>
      <c r="AJ147" s="595">
        <f>'звіт 03.19-03.24'!AI147+'[9]побудинковий звіт'!AJ147+'[8]побудинковий звіт'!AJ147</f>
        <v>281516.56866397493</v>
      </c>
      <c r="AK147" s="595">
        <f>'звіт 03.19-03.24'!AJ147+'[9]побудинковий звіт'!AK147+'[8]побудинковий звіт'!AK147</f>
        <v>278813.71100769355</v>
      </c>
      <c r="AL147" s="116">
        <f t="shared" si="118"/>
        <v>-2702.8576562813832</v>
      </c>
      <c r="AM147" s="595">
        <f>'звіт 03.19-03.24'!AL147+'[9]побудинковий звіт'!AM147+'[8]побудинковий звіт'!AM147</f>
        <v>12836.029731942814</v>
      </c>
      <c r="AN147" s="595">
        <f>'звіт 03.19-03.24'!AM147+'[9]побудинковий звіт'!AN147+'[8]побудинковий звіт'!AN147</f>
        <v>12194.98423814056</v>
      </c>
      <c r="AO147" s="116">
        <f t="shared" si="119"/>
        <v>-641.04549380225399</v>
      </c>
      <c r="AP147" s="595">
        <f>'звіт 03.19-03.24'!AO147+'[9]побудинковий звіт'!AP147+'[8]побудинковий звіт'!AP147</f>
        <v>38746.190329384241</v>
      </c>
      <c r="AQ147" s="595">
        <f>'звіт 03.19-03.24'!AP147+'[9]побудинковий звіт'!AQ147+'[8]побудинковий звіт'!AQ147</f>
        <v>36336.04170204515</v>
      </c>
      <c r="AR147" s="116">
        <f t="shared" si="120"/>
        <v>-2410.148627339091</v>
      </c>
      <c r="AS147" s="595">
        <f>'звіт 03.19-03.24'!AR147+'[9]побудинковий звіт'!AS147+'[8]побудинковий звіт'!AS147</f>
        <v>786272.87266544742</v>
      </c>
      <c r="AT147" s="595">
        <f>'звіт 03.19-03.24'!AS147+'[9]побудинковий звіт'!AT147+'[8]побудинковий звіт'!AT147</f>
        <v>991577.51650735864</v>
      </c>
      <c r="AU147" s="118">
        <f t="shared" si="121"/>
        <v>205304.64384191122</v>
      </c>
      <c r="AV147" s="595">
        <f>'звіт 03.19-03.24'!AU147+'[9]побудинковий звіт'!AV147+'[8]побудинковий звіт'!AV147</f>
        <v>38584.755218100567</v>
      </c>
      <c r="AW147" s="595">
        <f>'звіт 03.19-03.24'!AV147+'[9]побудинковий звіт'!AW147+'[8]побудинковий звіт'!AW147</f>
        <v>7838.8310531981033</v>
      </c>
      <c r="AX147" s="94">
        <f t="shared" si="122"/>
        <v>-30745.924164902463</v>
      </c>
      <c r="AY147" s="595">
        <f>'звіт 03.19-03.24'!AX147+'[9]побудинковий звіт'!AY147+'[8]побудинковий звіт'!AY147</f>
        <v>41286.068697786111</v>
      </c>
      <c r="AZ147" s="595">
        <f>'звіт 03.19-03.24'!AY147+'[9]побудинковий звіт'!AZ147+'[8]побудинковий звіт'!AZ147</f>
        <v>3475.5</v>
      </c>
      <c r="BA147" s="117">
        <f t="shared" si="123"/>
        <v>-37810.568697786111</v>
      </c>
      <c r="BB147" s="595">
        <f>'звіт 03.19-03.24'!BA147+'[9]побудинковий звіт'!BB147+'[8]побудинковий звіт'!BB147</f>
        <v>31332.905418587565</v>
      </c>
      <c r="BC147" s="595">
        <f>'звіт 03.19-03.24'!BB147+'[9]побудинковий звіт'!BC147+'[8]побудинковий звіт'!BC147</f>
        <v>14513.299649159273</v>
      </c>
      <c r="BD147" s="94">
        <f t="shared" si="124"/>
        <v>-16819.605769428294</v>
      </c>
      <c r="BE147" s="595">
        <f>'звіт 03.19-03.24'!BD147+'[9]побудинковий звіт'!BE147+'[8]побудинковий звіт'!BE147</f>
        <v>31794.749069913381</v>
      </c>
      <c r="BF147" s="595">
        <f>'звіт 03.19-03.24'!BE147+'[9]побудинковий звіт'!BF147+'[8]побудинковий звіт'!BF147</f>
        <v>2558.9896105992852</v>
      </c>
      <c r="BG147" s="95">
        <f t="shared" si="125"/>
        <v>-29235.759459314097</v>
      </c>
      <c r="BH147" s="595">
        <f>'звіт 03.19-03.24'!BG147+'[9]побудинковий звіт'!BH147+'[8]побудинковий звіт'!BH147</f>
        <v>12013.897698012606</v>
      </c>
      <c r="BI147" s="595">
        <f>'звіт 03.19-03.24'!BH147+'[9]побудинковий звіт'!BI147+'[8]побудинковий звіт'!BI147</f>
        <v>1493.0705378542507</v>
      </c>
      <c r="BJ147" s="94">
        <f t="shared" si="126"/>
        <v>-10520.827160158355</v>
      </c>
      <c r="BK147" s="595">
        <f>'звіт 03.19-03.24'!BJ147+'[9]побудинковий звіт'!BK147+'[8]побудинковий звіт'!BK147</f>
        <v>25772.526450827118</v>
      </c>
      <c r="BL147" s="595">
        <f>'звіт 03.19-03.24'!BK147+'[9]побудинковий звіт'!BL147+'[8]побудинковий звіт'!BL147</f>
        <v>7407.1254064713494</v>
      </c>
      <c r="BM147" s="95">
        <f t="shared" si="127"/>
        <v>-18365.401044355767</v>
      </c>
      <c r="BN147" s="595">
        <f>'звіт 03.19-03.24'!BM147+'[9]побудинковий звіт'!BN147+'[8]побудинковий звіт'!BN147</f>
        <v>3165.9468664958008</v>
      </c>
      <c r="BO147" s="595">
        <f>'звіт 03.19-03.24'!BN147+'[9]побудинковий звіт'!BO147+'[8]побудинковий звіт'!BO147</f>
        <v>14635.695957452564</v>
      </c>
      <c r="BP147" s="94">
        <f t="shared" si="128"/>
        <v>11469.749090956764</v>
      </c>
      <c r="BQ147" s="91">
        <f t="shared" si="129"/>
        <v>183950.84941972315</v>
      </c>
      <c r="BR147" s="96">
        <f t="shared" si="129"/>
        <v>51922.51221473483</v>
      </c>
      <c r="BS147" s="94">
        <f t="shared" si="130"/>
        <v>-132028.33720498832</v>
      </c>
      <c r="BT147" s="595">
        <f>'звіт 03.19-03.24'!BS147+'[9]побудинковий звіт'!BT147+'[8]побудинковий звіт'!BT147</f>
        <v>666686.42415414879</v>
      </c>
      <c r="BU147" s="595">
        <f>'звіт 03.19-03.24'!BT147+'[9]побудинковий звіт'!BU147+'[8]побудинковий звіт'!BU147</f>
        <v>779350.38429220859</v>
      </c>
      <c r="BV147" s="116">
        <f t="shared" si="131"/>
        <v>112663.9601380598</v>
      </c>
      <c r="BW147" s="595">
        <f>'звіт 03.19-03.24'!BV147+'[9]побудинковий звіт'!BW147+'[8]побудинковий звіт'!BW147</f>
        <v>520072.1630296362</v>
      </c>
      <c r="BX147" s="595">
        <f>'звіт 03.19-03.24'!BW147+'[9]побудинковий звіт'!BX147+'[8]побудинковий звіт'!BX147</f>
        <v>562719.47432195861</v>
      </c>
      <c r="BY147" s="116">
        <f t="shared" si="132"/>
        <v>42647.311292322411</v>
      </c>
      <c r="BZ147" s="595">
        <f>'звіт 03.19-03.24'!BY147+'[9]побудинковий звіт'!BZ147+'[8]побудинковий звіт'!BZ147</f>
        <v>174151.97745127906</v>
      </c>
      <c r="CA147" s="595">
        <f>'звіт 03.19-03.24'!BZ147+'[9]побудинковий звіт'!CA147+'[8]побудинковий звіт'!CA147</f>
        <v>152249.76529391532</v>
      </c>
      <c r="CB147" s="116">
        <f t="shared" si="133"/>
        <v>-21902.212157363741</v>
      </c>
      <c r="CC147" s="595">
        <f>'звіт 03.19-03.24'!CB147+'[9]побудинковий звіт'!CC147+'[8]побудинковий звіт'!CC147</f>
        <v>8619.3681734278707</v>
      </c>
      <c r="CD147" s="595">
        <f>'звіт 03.19-03.24'!CC147+'[9]побудинковий звіт'!CD147+'[8]побудинковий звіт'!CD147</f>
        <v>8705.7603152786851</v>
      </c>
      <c r="CE147" s="116">
        <f t="shared" si="134"/>
        <v>86.392141850814369</v>
      </c>
      <c r="CF147" s="595">
        <f>'звіт 03.19-03.24'!CE147+'[9]побудинковий звіт'!CF147+'[8]побудинковий звіт'!CF147</f>
        <v>1051.8482934045385</v>
      </c>
      <c r="CG147" s="595">
        <f>'звіт 03.19-03.24'!CF147+'[9]побудинковий звіт'!CG147+'[8]побудинковий звіт'!CG147</f>
        <v>0</v>
      </c>
      <c r="CH147" s="116">
        <f t="shared" si="135"/>
        <v>-1051.8482934045385</v>
      </c>
      <c r="CI147" s="595">
        <f>'звіт 03.19-03.24'!CH147+'[9]побудинковий звіт'!CI147+'[8]побудинковий звіт'!CI147</f>
        <v>162864.56505952144</v>
      </c>
      <c r="CJ147" s="595">
        <f>'звіт 03.19-03.24'!CI147+'[9]побудинковий звіт'!CJ147+'[8]побудинковий звіт'!CJ147</f>
        <v>118069.61853752009</v>
      </c>
      <c r="CK147" s="116">
        <f t="shared" si="136"/>
        <v>-44794.946522001352</v>
      </c>
      <c r="CL147" s="595">
        <f>'звіт 03.19-03.24'!CK147+'[9]побудинковий звіт'!CL147+'[8]побудинковий звіт'!CL147</f>
        <v>174192.64053590258</v>
      </c>
      <c r="CM147" s="595">
        <f>'звіт 03.19-03.24'!CL147+'[9]побудинковий звіт'!CM147+'[8]побудинковий звіт'!CM147</f>
        <v>173610.67378178678</v>
      </c>
      <c r="CN147" s="116">
        <f t="shared" si="137"/>
        <v>-581.96675411579781</v>
      </c>
      <c r="CO147" s="88">
        <f t="shared" si="138"/>
        <v>337057.20559542405</v>
      </c>
      <c r="CP147" s="96">
        <f t="shared" si="138"/>
        <v>291680.29231930687</v>
      </c>
      <c r="CQ147" s="116">
        <f t="shared" si="139"/>
        <v>-45376.913276117179</v>
      </c>
      <c r="CR147" s="119">
        <f t="shared" si="150"/>
        <v>3738550.9562820038</v>
      </c>
      <c r="CS147" s="96">
        <f t="shared" si="150"/>
        <v>3872059.2219270654</v>
      </c>
      <c r="CT147" s="116">
        <f t="shared" si="140"/>
        <v>133508.26564506162</v>
      </c>
      <c r="CU147" s="91">
        <f t="shared" si="141"/>
        <v>4486261.147538404</v>
      </c>
      <c r="CV147" s="98">
        <f t="shared" si="141"/>
        <v>4646471.0663124779</v>
      </c>
      <c r="CW147" s="117">
        <f t="shared" si="142"/>
        <v>160209.91877407394</v>
      </c>
      <c r="CX147" s="595">
        <f>'звіт 03.19-03.24'!CW147+'[9]побудинковий звіт'!CX147+'[8]побудинковий звіт'!CX147</f>
        <v>118072.85349891221</v>
      </c>
      <c r="CY147" s="595">
        <f>'звіт 03.19-03.24'!CX147+'[9]побудинковий звіт'!CY147+'[8]побудинковий звіт'!CY147</f>
        <v>-42137.06527516272</v>
      </c>
      <c r="CZ147" s="116">
        <f t="shared" si="143"/>
        <v>-160209.91877407493</v>
      </c>
      <c r="DA147" s="99">
        <f>'[8]побудинковий звіт'!DA147</f>
        <v>160209.91877407511</v>
      </c>
      <c r="DB147" s="8">
        <v>1</v>
      </c>
      <c r="DC147" s="365">
        <f>'[8]побудинковий звіт'!DC147</f>
        <v>163109.66</v>
      </c>
      <c r="DD147" s="365">
        <f>'[8]побудинковий звіт'!DD147</f>
        <v>0</v>
      </c>
      <c r="DE147" s="365">
        <f>'[8]побудинковий звіт'!DE147</f>
        <v>85915.12000000001</v>
      </c>
      <c r="DF147" s="365">
        <f>'[8]побудинковий звіт'!DF147</f>
        <v>0</v>
      </c>
      <c r="DG147" s="101">
        <v>-125647.93569250987</v>
      </c>
      <c r="DH147" s="296">
        <v>10</v>
      </c>
      <c r="DI147" s="103">
        <f>'[8]побудинковий звіт'!DK147</f>
        <v>6.9910589244573131</v>
      </c>
      <c r="DJ147" s="103">
        <f>'[8]побудинковий звіт'!DL147</f>
        <v>8.2702649288602252</v>
      </c>
      <c r="DK147" s="103">
        <f>'[8]побудинковий звіт'!DM147</f>
        <v>5.8081478301761669</v>
      </c>
      <c r="DL147" s="104">
        <f>DI147*G147+(F147-G147)*DJ147</f>
        <v>77168.531714570563</v>
      </c>
      <c r="DM147" s="104">
        <f>DK147*H147</f>
        <v>0</v>
      </c>
      <c r="DN147" s="105">
        <f t="shared" si="144"/>
        <v>77168.531714570563</v>
      </c>
      <c r="DO147" s="2"/>
      <c r="DP147" s="104">
        <f>'[10]побудинковий звіт'!DR147</f>
        <v>77164.77</v>
      </c>
      <c r="DQ147" s="104">
        <f>'[10]побудинковий звіт'!DS147</f>
        <v>0</v>
      </c>
      <c r="DR147" s="104">
        <f t="shared" si="145"/>
        <v>77164.77</v>
      </c>
      <c r="DS147" s="106"/>
      <c r="DT147" s="104"/>
      <c r="DU147" s="479">
        <f>'звіт 03.19-03.24'!DV147+'[9]побудинковий звіт'!DW147+'[8]побудинковий звіт'!DW147</f>
        <v>5434.22</v>
      </c>
      <c r="DV147" s="2">
        <f>'[9]побудинковий звіт'!DX147+'[8]побудинковий звіт'!DX147</f>
        <v>0</v>
      </c>
      <c r="DW147" s="77">
        <f t="shared" si="146"/>
        <v>1164268.4665022045</v>
      </c>
      <c r="DX147" s="77">
        <f t="shared" si="147"/>
        <v>1252200.034466512</v>
      </c>
      <c r="DY147" s="427">
        <f t="shared" si="148"/>
        <v>85915.12000000001</v>
      </c>
      <c r="DZ147" s="161">
        <f>'[10]побудинковий звіт'!DY147</f>
        <v>18564.319219301393</v>
      </c>
      <c r="EB147" s="110">
        <v>-85009</v>
      </c>
      <c r="EC147" s="111">
        <f t="shared" si="149"/>
        <v>-210656.93569250987</v>
      </c>
      <c r="EE147" s="112">
        <v>-150662.97642728058</v>
      </c>
      <c r="EG147" s="99">
        <v>-9300.2391757111764</v>
      </c>
    </row>
    <row r="148" spans="1:137" ht="19.95" customHeight="1" x14ac:dyDescent="0.3">
      <c r="A148" s="81">
        <v>150000688</v>
      </c>
      <c r="B148" s="82" t="s">
        <v>305</v>
      </c>
      <c r="C148" s="602" t="s">
        <v>306</v>
      </c>
      <c r="D148" s="114" t="s">
        <v>306</v>
      </c>
      <c r="E148" s="84"/>
      <c r="F148" s="597"/>
      <c r="G148" s="104"/>
      <c r="H148" s="598"/>
      <c r="I148" s="595"/>
      <c r="J148" s="595"/>
      <c r="K148" s="116"/>
      <c r="L148" s="595"/>
      <c r="M148" s="595"/>
      <c r="N148" s="116"/>
      <c r="O148" s="595"/>
      <c r="P148" s="595"/>
      <c r="Q148" s="116"/>
      <c r="R148" s="595"/>
      <c r="S148" s="595"/>
      <c r="T148" s="116"/>
      <c r="U148" s="595"/>
      <c r="V148" s="595"/>
      <c r="W148" s="116"/>
      <c r="X148" s="595"/>
      <c r="Y148" s="595"/>
      <c r="Z148" s="116"/>
      <c r="AA148" s="595"/>
      <c r="AB148" s="595"/>
      <c r="AC148" s="116"/>
      <c r="AD148" s="595"/>
      <c r="AE148" s="595"/>
      <c r="AF148" s="117"/>
      <c r="AG148" s="91"/>
      <c r="AH148" s="92"/>
      <c r="AI148" s="116"/>
      <c r="AJ148" s="595"/>
      <c r="AK148" s="595"/>
      <c r="AL148" s="116"/>
      <c r="AM148" s="595"/>
      <c r="AN148" s="595"/>
      <c r="AO148" s="116"/>
      <c r="AP148" s="595"/>
      <c r="AQ148" s="595"/>
      <c r="AR148" s="116"/>
      <c r="AS148" s="595"/>
      <c r="AT148" s="595"/>
      <c r="AU148" s="118"/>
      <c r="AV148" s="595"/>
      <c r="AW148" s="595"/>
      <c r="AX148" s="94"/>
      <c r="AY148" s="595"/>
      <c r="AZ148" s="595"/>
      <c r="BA148" s="117"/>
      <c r="BB148" s="595"/>
      <c r="BC148" s="595"/>
      <c r="BD148" s="94"/>
      <c r="BE148" s="595"/>
      <c r="BF148" s="595"/>
      <c r="BG148" s="95"/>
      <c r="BH148" s="595"/>
      <c r="BI148" s="595"/>
      <c r="BJ148" s="94"/>
      <c r="BK148" s="595"/>
      <c r="BL148" s="595"/>
      <c r="BM148" s="95"/>
      <c r="BN148" s="595"/>
      <c r="BO148" s="595"/>
      <c r="BP148" s="94"/>
      <c r="BQ148" s="91"/>
      <c r="BR148" s="96"/>
      <c r="BS148" s="94"/>
      <c r="BT148" s="595"/>
      <c r="BU148" s="595"/>
      <c r="BV148" s="116"/>
      <c r="BW148" s="595"/>
      <c r="BX148" s="595"/>
      <c r="BY148" s="116"/>
      <c r="BZ148" s="595"/>
      <c r="CA148" s="595"/>
      <c r="CB148" s="116"/>
      <c r="CC148" s="595"/>
      <c r="CD148" s="595"/>
      <c r="CE148" s="116"/>
      <c r="CF148" s="595"/>
      <c r="CG148" s="595"/>
      <c r="CH148" s="116"/>
      <c r="CI148" s="595"/>
      <c r="CJ148" s="595"/>
      <c r="CK148" s="116"/>
      <c r="CL148" s="595"/>
      <c r="CM148" s="595"/>
      <c r="CN148" s="116"/>
      <c r="CO148" s="88"/>
      <c r="CP148" s="96"/>
      <c r="CQ148" s="116"/>
      <c r="CR148" s="119"/>
      <c r="CS148" s="96"/>
      <c r="CT148" s="116"/>
      <c r="CU148" s="91"/>
      <c r="CV148" s="98"/>
      <c r="CW148" s="117"/>
      <c r="CX148" s="595"/>
      <c r="CY148" s="595"/>
      <c r="CZ148" s="116"/>
      <c r="DA148" s="99"/>
      <c r="DC148" s="365"/>
      <c r="DD148" s="365"/>
      <c r="DE148" s="365"/>
      <c r="DF148" s="365"/>
      <c r="DG148" s="101"/>
      <c r="DH148" s="297"/>
      <c r="DI148" s="103"/>
      <c r="DJ148" s="103"/>
      <c r="DK148" s="103"/>
      <c r="DL148" s="104"/>
      <c r="DM148" s="104"/>
      <c r="DN148" s="105"/>
      <c r="DO148" s="2"/>
      <c r="DP148" s="104">
        <f>'[10]побудинковий звіт'!DR148</f>
        <v>0</v>
      </c>
      <c r="DQ148" s="104">
        <f>'[10]побудинковий звіт'!DS148</f>
        <v>0</v>
      </c>
      <c r="DR148" s="104"/>
      <c r="DS148" s="106"/>
      <c r="DT148" s="104"/>
      <c r="DU148" s="479"/>
      <c r="DW148" s="77"/>
      <c r="DX148" s="77"/>
      <c r="DY148" s="427"/>
      <c r="DZ148" s="161">
        <f>'[10]побудинковий звіт'!DY148</f>
        <v>0</v>
      </c>
      <c r="EB148" s="110"/>
      <c r="EC148" s="111"/>
      <c r="EE148" s="112"/>
      <c r="EG148" s="99"/>
    </row>
    <row r="149" spans="1:137" ht="19.95" customHeight="1" x14ac:dyDescent="0.3">
      <c r="A149" s="81">
        <v>150000689</v>
      </c>
      <c r="B149" s="82" t="s">
        <v>307</v>
      </c>
      <c r="C149" s="602" t="s">
        <v>308</v>
      </c>
      <c r="D149" s="114" t="s">
        <v>308</v>
      </c>
      <c r="E149" s="84"/>
      <c r="F149" s="597"/>
      <c r="G149" s="104"/>
      <c r="H149" s="598"/>
      <c r="I149" s="595"/>
      <c r="J149" s="595"/>
      <c r="K149" s="116"/>
      <c r="L149" s="595"/>
      <c r="M149" s="595"/>
      <c r="N149" s="116"/>
      <c r="O149" s="595"/>
      <c r="P149" s="595"/>
      <c r="Q149" s="116"/>
      <c r="R149" s="595"/>
      <c r="S149" s="595"/>
      <c r="T149" s="116"/>
      <c r="U149" s="595"/>
      <c r="V149" s="595"/>
      <c r="W149" s="116"/>
      <c r="X149" s="595"/>
      <c r="Y149" s="595"/>
      <c r="Z149" s="116"/>
      <c r="AA149" s="595"/>
      <c r="AB149" s="595"/>
      <c r="AC149" s="116"/>
      <c r="AD149" s="595"/>
      <c r="AE149" s="595"/>
      <c r="AF149" s="117"/>
      <c r="AG149" s="91"/>
      <c r="AH149" s="92"/>
      <c r="AI149" s="116"/>
      <c r="AJ149" s="595"/>
      <c r="AK149" s="595"/>
      <c r="AL149" s="116"/>
      <c r="AM149" s="595"/>
      <c r="AN149" s="595"/>
      <c r="AO149" s="116"/>
      <c r="AP149" s="595"/>
      <c r="AQ149" s="595"/>
      <c r="AR149" s="116"/>
      <c r="AS149" s="595"/>
      <c r="AT149" s="595"/>
      <c r="AU149" s="118"/>
      <c r="AV149" s="595"/>
      <c r="AW149" s="595"/>
      <c r="AX149" s="94"/>
      <c r="AY149" s="595"/>
      <c r="AZ149" s="595"/>
      <c r="BA149" s="117"/>
      <c r="BB149" s="595"/>
      <c r="BC149" s="595"/>
      <c r="BD149" s="94"/>
      <c r="BE149" s="595"/>
      <c r="BF149" s="595"/>
      <c r="BG149" s="95"/>
      <c r="BH149" s="595"/>
      <c r="BI149" s="595"/>
      <c r="BJ149" s="94"/>
      <c r="BK149" s="595"/>
      <c r="BL149" s="595"/>
      <c r="BM149" s="95"/>
      <c r="BN149" s="595"/>
      <c r="BO149" s="595"/>
      <c r="BP149" s="94"/>
      <c r="BQ149" s="91"/>
      <c r="BR149" s="96"/>
      <c r="BS149" s="94"/>
      <c r="BT149" s="595"/>
      <c r="BU149" s="595"/>
      <c r="BV149" s="116"/>
      <c r="BW149" s="595"/>
      <c r="BX149" s="595"/>
      <c r="BY149" s="116"/>
      <c r="BZ149" s="595"/>
      <c r="CA149" s="595"/>
      <c r="CB149" s="116"/>
      <c r="CC149" s="595"/>
      <c r="CD149" s="595"/>
      <c r="CE149" s="116"/>
      <c r="CF149" s="595"/>
      <c r="CG149" s="595"/>
      <c r="CH149" s="116"/>
      <c r="CI149" s="595"/>
      <c r="CJ149" s="595"/>
      <c r="CK149" s="116"/>
      <c r="CL149" s="595"/>
      <c r="CM149" s="595"/>
      <c r="CN149" s="116"/>
      <c r="CO149" s="88"/>
      <c r="CP149" s="96"/>
      <c r="CQ149" s="116"/>
      <c r="CR149" s="119"/>
      <c r="CS149" s="96"/>
      <c r="CT149" s="116"/>
      <c r="CU149" s="91"/>
      <c r="CV149" s="98"/>
      <c r="CW149" s="117"/>
      <c r="CX149" s="595"/>
      <c r="CY149" s="595"/>
      <c r="CZ149" s="116"/>
      <c r="DA149" s="99"/>
      <c r="DC149" s="365"/>
      <c r="DD149" s="365"/>
      <c r="DE149" s="365"/>
      <c r="DF149" s="365"/>
      <c r="DG149" s="101"/>
      <c r="DH149" s="297"/>
      <c r="DI149" s="103"/>
      <c r="DJ149" s="103"/>
      <c r="DK149" s="103"/>
      <c r="DL149" s="104"/>
      <c r="DM149" s="104"/>
      <c r="DN149" s="105"/>
      <c r="DO149" s="2"/>
      <c r="DP149" s="104">
        <f>'[10]побудинковий звіт'!DR149</f>
        <v>0</v>
      </c>
      <c r="DQ149" s="104">
        <f>'[10]побудинковий звіт'!DS149</f>
        <v>0</v>
      </c>
      <c r="DR149" s="104"/>
      <c r="DS149" s="106"/>
      <c r="DT149" s="104"/>
      <c r="DU149" s="479"/>
      <c r="DW149" s="77"/>
      <c r="DX149" s="77"/>
      <c r="DY149" s="427"/>
      <c r="DZ149" s="161">
        <f>'[10]побудинковий звіт'!DY149</f>
        <v>0</v>
      </c>
      <c r="EB149" s="110"/>
      <c r="EC149" s="111"/>
      <c r="EE149" s="112"/>
      <c r="EG149" s="99"/>
    </row>
    <row r="150" spans="1:137" ht="19.95" customHeight="1" x14ac:dyDescent="0.3">
      <c r="A150" s="81">
        <v>150000690</v>
      </c>
      <c r="B150" s="82" t="s">
        <v>309</v>
      </c>
      <c r="C150" s="114" t="s">
        <v>310</v>
      </c>
      <c r="D150" s="114" t="s">
        <v>310</v>
      </c>
      <c r="E150" s="84">
        <f t="shared" si="107"/>
        <v>142.1</v>
      </c>
      <c r="F150" s="597">
        <f>'[8]побудинковий звіт'!F150</f>
        <v>142.1</v>
      </c>
      <c r="G150" s="104">
        <f>'[8]побудинковий звіт'!G150</f>
        <v>0</v>
      </c>
      <c r="H150" s="598">
        <f>'[8]побудинковий звіт'!H150</f>
        <v>0</v>
      </c>
      <c r="I150" s="595">
        <f>'звіт 03.19-03.24'!H150+'[9]побудинковий звіт'!I150+'[8]побудинковий звіт'!I150</f>
        <v>0</v>
      </c>
      <c r="J150" s="595">
        <f>'звіт 03.19-03.24'!I150+'[9]побудинковий звіт'!J150+'[8]побудинковий звіт'!J150</f>
        <v>0</v>
      </c>
      <c r="K150" s="116">
        <f t="shared" si="108"/>
        <v>0</v>
      </c>
      <c r="L150" s="595">
        <f>'звіт 03.19-03.24'!K150+'[9]побудинковий звіт'!L150+'[8]побудинковий звіт'!L150</f>
        <v>0</v>
      </c>
      <c r="M150" s="595">
        <f>'звіт 03.19-03.24'!L150+'[9]побудинковий звіт'!M150+'[8]побудинковий звіт'!M150</f>
        <v>0</v>
      </c>
      <c r="N150" s="116">
        <f t="shared" si="109"/>
        <v>0</v>
      </c>
      <c r="O150" s="595">
        <f>'звіт 03.19-03.24'!N150+'[9]побудинковий звіт'!O150+'[8]побудинковий звіт'!O150</f>
        <v>0</v>
      </c>
      <c r="P150" s="595">
        <f>'звіт 03.19-03.24'!O150+'[9]побудинковий звіт'!P150+'[8]побудинковий звіт'!P150</f>
        <v>0</v>
      </c>
      <c r="Q150" s="116">
        <f t="shared" si="110"/>
        <v>0</v>
      </c>
      <c r="R150" s="595">
        <f>'звіт 03.19-03.24'!Q150+'[9]побудинковий звіт'!R150+'[8]побудинковий звіт'!R150</f>
        <v>0</v>
      </c>
      <c r="S150" s="595">
        <f>'звіт 03.19-03.24'!R150+'[9]побудинковий звіт'!S150+'[8]побудинковий звіт'!S150</f>
        <v>0</v>
      </c>
      <c r="T150" s="116">
        <f t="shared" si="111"/>
        <v>0</v>
      </c>
      <c r="U150" s="595">
        <f>'звіт 03.19-03.24'!T150+'[9]побудинковий звіт'!U150+'[8]побудинковий звіт'!U150</f>
        <v>0</v>
      </c>
      <c r="V150" s="595">
        <f>'звіт 03.19-03.24'!U150+'[9]побудинковий звіт'!V150+'[8]побудинковий звіт'!V150</f>
        <v>0</v>
      </c>
      <c r="W150" s="116">
        <f t="shared" si="112"/>
        <v>0</v>
      </c>
      <c r="X150" s="595">
        <f>'звіт 03.19-03.24'!W150+'[9]побудинковий звіт'!X150+'[8]побудинковий звіт'!X150</f>
        <v>0</v>
      </c>
      <c r="Y150" s="595">
        <f>'звіт 03.19-03.24'!X150+'[9]побудинковий звіт'!Y150+'[8]побудинковий звіт'!Y150</f>
        <v>0</v>
      </c>
      <c r="Z150" s="116">
        <f t="shared" si="113"/>
        <v>0</v>
      </c>
      <c r="AA150" s="595">
        <f>'звіт 03.19-03.24'!Z150+'[9]побудинковий звіт'!AA150+'[8]побудинковий звіт'!AA150</f>
        <v>153.46799999999996</v>
      </c>
      <c r="AB150" s="595">
        <f>'звіт 03.19-03.24'!AA150+'[9]побудинковий звіт'!AB150+'[8]побудинковий звіт'!AB150</f>
        <v>0</v>
      </c>
      <c r="AC150" s="116">
        <f t="shared" si="114"/>
        <v>-153.46799999999996</v>
      </c>
      <c r="AD150" s="595">
        <f>'звіт 03.19-03.24'!AC150+'[9]побудинковий звіт'!AD150+'[8]побудинковий звіт'!AD150</f>
        <v>1152.2063623216552</v>
      </c>
      <c r="AE150" s="595">
        <f>'звіт 03.19-03.24'!AD150+'[9]побудинковий звіт'!AE150+'[8]побудинковий звіт'!AE150</f>
        <v>2785.2649127369109</v>
      </c>
      <c r="AF150" s="117">
        <f t="shared" si="115"/>
        <v>1633.0585504152557</v>
      </c>
      <c r="AG150" s="91">
        <f t="shared" si="116"/>
        <v>1305.6743623216553</v>
      </c>
      <c r="AH150" s="92">
        <f t="shared" si="116"/>
        <v>2785.2649127369109</v>
      </c>
      <c r="AI150" s="116">
        <f t="shared" si="117"/>
        <v>1479.5905504152556</v>
      </c>
      <c r="AJ150" s="595">
        <f>'звіт 03.19-03.24'!AI150+'[9]побудинковий звіт'!AJ150+'[8]побудинковий звіт'!AJ150</f>
        <v>0</v>
      </c>
      <c r="AK150" s="595">
        <f>'звіт 03.19-03.24'!AJ150+'[9]побудинковий звіт'!AK150+'[8]побудинковий звіт'!AK150</f>
        <v>0</v>
      </c>
      <c r="AL150" s="116">
        <f t="shared" si="118"/>
        <v>0</v>
      </c>
      <c r="AM150" s="595">
        <f>'звіт 03.19-03.24'!AL150+'[9]побудинковий звіт'!AM150+'[8]побудинковий звіт'!AM150</f>
        <v>0</v>
      </c>
      <c r="AN150" s="595">
        <f>'звіт 03.19-03.24'!AM150+'[9]побудинковий звіт'!AN150+'[8]побудинковий звіт'!AN150</f>
        <v>0</v>
      </c>
      <c r="AO150" s="116">
        <f t="shared" si="119"/>
        <v>0</v>
      </c>
      <c r="AP150" s="595">
        <f>'звіт 03.19-03.24'!AO150+'[9]побудинковий звіт'!AP150+'[8]побудинковий звіт'!AP150</f>
        <v>1955.7974505607267</v>
      </c>
      <c r="AQ150" s="595">
        <f>'звіт 03.19-03.24'!AP150+'[9]побудинковий звіт'!AQ150+'[8]побудинковий звіт'!AQ150</f>
        <v>1284.7816813644042</v>
      </c>
      <c r="AR150" s="116">
        <f t="shared" si="120"/>
        <v>-671.01576919632248</v>
      </c>
      <c r="AS150" s="595">
        <f>'звіт 03.19-03.24'!AR150+'[9]побудинковий звіт'!AS150+'[8]побудинковий звіт'!AS150</f>
        <v>11731.949266280477</v>
      </c>
      <c r="AT150" s="595">
        <f>'звіт 03.19-03.24'!AS150+'[9]побудинковий звіт'!AT150+'[8]побудинковий звіт'!AT150</f>
        <v>355</v>
      </c>
      <c r="AU150" s="118">
        <f t="shared" si="121"/>
        <v>-11376.949266280477</v>
      </c>
      <c r="AV150" s="595">
        <f>'звіт 03.19-03.24'!AU150+'[9]побудинковий звіт'!AV150+'[8]побудинковий звіт'!AV150</f>
        <v>0</v>
      </c>
      <c r="AW150" s="595">
        <f>'звіт 03.19-03.24'!AV150+'[9]побудинковий звіт'!AW150+'[8]побудинковий звіт'!AW150</f>
        <v>0</v>
      </c>
      <c r="AX150" s="94">
        <f t="shared" si="122"/>
        <v>0</v>
      </c>
      <c r="AY150" s="595">
        <f>'звіт 03.19-03.24'!AX150+'[9]побудинковий звіт'!AY150+'[8]побудинковий звіт'!AY150</f>
        <v>0</v>
      </c>
      <c r="AZ150" s="595">
        <f>'звіт 03.19-03.24'!AY150+'[9]побудинковий звіт'!AZ150+'[8]побудинковий звіт'!AZ150</f>
        <v>0</v>
      </c>
      <c r="BA150" s="117">
        <f t="shared" si="123"/>
        <v>0</v>
      </c>
      <c r="BB150" s="595">
        <f>'звіт 03.19-03.24'!BA150+'[9]побудинковий звіт'!BB150+'[8]побудинковий звіт'!BB150</f>
        <v>0</v>
      </c>
      <c r="BC150" s="595">
        <f>'звіт 03.19-03.24'!BB150+'[9]побудинковий звіт'!BC150+'[8]побудинковий звіт'!BC150</f>
        <v>0</v>
      </c>
      <c r="BD150" s="94">
        <f t="shared" si="124"/>
        <v>0</v>
      </c>
      <c r="BE150" s="595">
        <f>'звіт 03.19-03.24'!BD150+'[9]побудинковий звіт'!BE150+'[8]побудинковий звіт'!BE150</f>
        <v>0</v>
      </c>
      <c r="BF150" s="595">
        <f>'звіт 03.19-03.24'!BE150+'[9]побудинковий звіт'!BF150+'[8]побудинковий звіт'!BF150</f>
        <v>0</v>
      </c>
      <c r="BG150" s="95">
        <f t="shared" si="125"/>
        <v>0</v>
      </c>
      <c r="BH150" s="595">
        <f>'звіт 03.19-03.24'!BG150+'[9]побудинковий звіт'!BH150+'[8]побудинковий звіт'!BH150</f>
        <v>0</v>
      </c>
      <c r="BI150" s="595">
        <f>'звіт 03.19-03.24'!BH150+'[9]побудинковий звіт'!BI150+'[8]побудинковий звіт'!BI150</f>
        <v>0</v>
      </c>
      <c r="BJ150" s="94">
        <f t="shared" si="126"/>
        <v>0</v>
      </c>
      <c r="BK150" s="595">
        <f>'звіт 03.19-03.24'!BJ150+'[9]побудинковий звіт'!BK150+'[8]побудинковий звіт'!BK150</f>
        <v>0</v>
      </c>
      <c r="BL150" s="595">
        <f>'звіт 03.19-03.24'!BK150+'[9]побудинковий звіт'!BL150+'[8]побудинковий звіт'!BL150</f>
        <v>0</v>
      </c>
      <c r="BM150" s="95">
        <f t="shared" si="127"/>
        <v>0</v>
      </c>
      <c r="BN150" s="595">
        <f>'звіт 03.19-03.24'!BM150+'[9]побудинковий звіт'!BN150+'[8]побудинковий звіт'!BN150</f>
        <v>38.36699999999999</v>
      </c>
      <c r="BO150" s="595">
        <f>'звіт 03.19-03.24'!BN150+'[9]побудинковий звіт'!BO150+'[8]побудинковий звіт'!BO150</f>
        <v>1678.6323345200001</v>
      </c>
      <c r="BP150" s="94">
        <f t="shared" si="128"/>
        <v>1640.2653345200001</v>
      </c>
      <c r="BQ150" s="91">
        <f t="shared" si="129"/>
        <v>38.36699999999999</v>
      </c>
      <c r="BR150" s="96">
        <f t="shared" si="129"/>
        <v>1678.6323345200001</v>
      </c>
      <c r="BS150" s="94">
        <f t="shared" si="130"/>
        <v>1640.2653345200001</v>
      </c>
      <c r="BT150" s="595">
        <f>'звіт 03.19-03.24'!BS150+'[9]побудинковий звіт'!BT150+'[8]побудинковий звіт'!BT150</f>
        <v>0</v>
      </c>
      <c r="BU150" s="595">
        <f>'звіт 03.19-03.24'!BT150+'[9]побудинковий звіт'!BU150+'[8]побудинковий звіт'!BU150</f>
        <v>0.32422916237894212</v>
      </c>
      <c r="BV150" s="116">
        <f t="shared" si="131"/>
        <v>0.32422916237894212</v>
      </c>
      <c r="BW150" s="595">
        <f>'звіт 03.19-03.24'!BV150+'[9]побудинковий звіт'!BW150+'[8]побудинковий звіт'!BW150</f>
        <v>0</v>
      </c>
      <c r="BX150" s="595">
        <f>'звіт 03.19-03.24'!BW150+'[9]побудинковий звіт'!BX150+'[8]побудинковий звіт'!BX150</f>
        <v>13.770336788339712</v>
      </c>
      <c r="BY150" s="116">
        <f t="shared" si="132"/>
        <v>13.770336788339712</v>
      </c>
      <c r="BZ150" s="595">
        <f>'звіт 03.19-03.24'!BY150+'[9]побудинковий звіт'!BZ150+'[8]побудинковий звіт'!BZ150</f>
        <v>0</v>
      </c>
      <c r="CA150" s="595">
        <f>'звіт 03.19-03.24'!BZ150+'[9]побудинковий звіт'!CA150+'[8]побудинковий звіт'!CA150</f>
        <v>1.205482551664368E-3</v>
      </c>
      <c r="CB150" s="116">
        <f t="shared" si="133"/>
        <v>1.205482551664368E-3</v>
      </c>
      <c r="CC150" s="595">
        <f>'звіт 03.19-03.24'!CB150+'[9]побудинковий звіт'!CC150+'[8]побудинковий звіт'!CC150</f>
        <v>0</v>
      </c>
      <c r="CD150" s="595">
        <f>'звіт 03.19-03.24'!CC150+'[9]побудинковий звіт'!CD150+'[8]побудинковий звіт'!CD150</f>
        <v>0</v>
      </c>
      <c r="CE150" s="116">
        <f t="shared" si="134"/>
        <v>0</v>
      </c>
      <c r="CF150" s="595">
        <f>'звіт 03.19-03.24'!CE150+'[9]побудинковий звіт'!CF150+'[8]побудинковий звіт'!CF150</f>
        <v>0</v>
      </c>
      <c r="CG150" s="595">
        <f>'звіт 03.19-03.24'!CF150+'[9]побудинковий звіт'!CG150+'[8]побудинковий звіт'!CG150</f>
        <v>0</v>
      </c>
      <c r="CH150" s="116">
        <f t="shared" si="135"/>
        <v>0</v>
      </c>
      <c r="CI150" s="595">
        <f>'звіт 03.19-03.24'!CH150+'[9]побудинковий звіт'!CI150+'[8]побудинковий звіт'!CI150</f>
        <v>0</v>
      </c>
      <c r="CJ150" s="595">
        <f>'звіт 03.19-03.24'!CI150+'[9]побудинковий звіт'!CJ150+'[8]побудинковий звіт'!CJ150</f>
        <v>0</v>
      </c>
      <c r="CK150" s="116">
        <f t="shared" si="136"/>
        <v>0</v>
      </c>
      <c r="CL150" s="595">
        <f>'звіт 03.19-03.24'!CK150+'[9]побудинковий звіт'!CL150+'[8]побудинковий звіт'!CL150</f>
        <v>0</v>
      </c>
      <c r="CM150" s="595">
        <f>'звіт 03.19-03.24'!CL150+'[9]побудинковий звіт'!CM150+'[8]побудинковий звіт'!CM150</f>
        <v>0</v>
      </c>
      <c r="CN150" s="116">
        <f t="shared" si="137"/>
        <v>0</v>
      </c>
      <c r="CO150" s="88">
        <f t="shared" si="138"/>
        <v>0</v>
      </c>
      <c r="CP150" s="96">
        <f t="shared" si="138"/>
        <v>0</v>
      </c>
      <c r="CQ150" s="116">
        <f t="shared" si="139"/>
        <v>0</v>
      </c>
      <c r="CR150" s="119">
        <f t="shared" si="150"/>
        <v>15031.78807916286</v>
      </c>
      <c r="CS150" s="96">
        <f t="shared" si="150"/>
        <v>6117.774700054586</v>
      </c>
      <c r="CT150" s="116">
        <f t="shared" si="140"/>
        <v>-8914.0133791082735</v>
      </c>
      <c r="CU150" s="91">
        <f t="shared" si="141"/>
        <v>18038.14569499543</v>
      </c>
      <c r="CV150" s="98">
        <f t="shared" si="141"/>
        <v>7341.3296400655026</v>
      </c>
      <c r="CW150" s="117">
        <f t="shared" si="142"/>
        <v>-10696.816054929928</v>
      </c>
      <c r="CX150" s="595">
        <f>'звіт 03.19-03.24'!CW150+'[9]побудинковий звіт'!CX150+'[8]побудинковий звіт'!CX150</f>
        <v>465.7187237438356</v>
      </c>
      <c r="CY150" s="595">
        <f>'звіт 03.19-03.24'!CX150+'[9]побудинковий звіт'!CY150+'[8]побудинковий звіт'!CY150</f>
        <v>11162.534778673764</v>
      </c>
      <c r="CZ150" s="116">
        <f t="shared" si="143"/>
        <v>10696.816054929928</v>
      </c>
      <c r="DA150" s="99">
        <f>'[8]побудинковий звіт'!DA150</f>
        <v>-10696.816054929928</v>
      </c>
      <c r="DB150" s="8">
        <v>3</v>
      </c>
      <c r="DC150" s="365">
        <f>'[8]побудинковий звіт'!DC150</f>
        <v>696.6</v>
      </c>
      <c r="DD150" s="365">
        <f>'[8]побудинковий звіт'!DD150</f>
        <v>0</v>
      </c>
      <c r="DE150" s="365">
        <f>'[8]побудинковий звіт'!DE150</f>
        <v>384.69</v>
      </c>
      <c r="DF150" s="365">
        <f>'[8]побудинковий звіт'!DF150</f>
        <v>0</v>
      </c>
      <c r="DG150" s="101">
        <v>-2638.9047531913716</v>
      </c>
      <c r="DH150" s="297">
        <v>1</v>
      </c>
      <c r="DI150" s="103">
        <f>'[8]побудинковий звіт'!DK150</f>
        <v>2.1949822713891227</v>
      </c>
      <c r="DJ150" s="103">
        <f>'[8]побудинковий звіт'!DL150</f>
        <v>0</v>
      </c>
      <c r="DK150" s="103">
        <f>'[8]побудинковий звіт'!DM150</f>
        <v>2.1949822713891227</v>
      </c>
      <c r="DL150" s="104">
        <f>F150*DI150</f>
        <v>311.90698076439435</v>
      </c>
      <c r="DM150" s="104">
        <f>H150*DK150</f>
        <v>0</v>
      </c>
      <c r="DN150" s="105">
        <f t="shared" si="144"/>
        <v>311.90698076439435</v>
      </c>
      <c r="DO150" s="2"/>
      <c r="DP150" s="104">
        <f>'[10]побудинковий звіт'!DR150</f>
        <v>311.91000000000003</v>
      </c>
      <c r="DQ150" s="104">
        <f>'[10]побудинковий звіт'!DS150</f>
        <v>0</v>
      </c>
      <c r="DR150" s="104">
        <f t="shared" si="145"/>
        <v>311.91000000000003</v>
      </c>
      <c r="DS150" s="106"/>
      <c r="DT150" s="104"/>
      <c r="DU150" s="479">
        <f>'звіт 03.19-03.24'!DV150+'[9]побудинковий звіт'!DW150+'[8]побудинковий звіт'!DW150</f>
        <v>0</v>
      </c>
      <c r="DV150" s="2">
        <f>'[9]побудинковий звіт'!DX150+'[8]побудинковий звіт'!DX150</f>
        <v>0</v>
      </c>
      <c r="DW150" s="77">
        <f t="shared" si="146"/>
        <v>14124.379519536573</v>
      </c>
      <c r="DX150" s="77">
        <f t="shared" si="147"/>
        <v>2440.3588014239999</v>
      </c>
      <c r="DY150" s="427">
        <f t="shared" si="148"/>
        <v>384.69</v>
      </c>
      <c r="DZ150" s="161">
        <f>'[10]побудинковий звіт'!DY150</f>
        <v>278.72034929264947</v>
      </c>
      <c r="EB150" s="110">
        <v>-1938</v>
      </c>
      <c r="EC150" s="111">
        <f t="shared" si="149"/>
        <v>-4576.9047531913711</v>
      </c>
      <c r="EE150" s="112">
        <v>-3889.1520108853724</v>
      </c>
      <c r="EG150" s="99">
        <v>-6479.4039151620855</v>
      </c>
    </row>
    <row r="151" spans="1:137" ht="19.95" customHeight="1" x14ac:dyDescent="0.3">
      <c r="A151" s="81">
        <v>150000832</v>
      </c>
      <c r="B151" s="82" t="s">
        <v>615</v>
      </c>
      <c r="C151" s="114" t="s">
        <v>616</v>
      </c>
      <c r="D151" s="114" t="s">
        <v>617</v>
      </c>
      <c r="E151" s="84">
        <f t="shared" si="107"/>
        <v>4513.3999999999996</v>
      </c>
      <c r="F151" s="597">
        <f>'[8]побудинковий звіт'!F151</f>
        <v>4399.2</v>
      </c>
      <c r="G151" s="104">
        <f>'[8]побудинковий звіт'!G151</f>
        <v>394.3</v>
      </c>
      <c r="H151" s="598">
        <f>'[8]побудинковий звіт'!H151</f>
        <v>114.2</v>
      </c>
      <c r="I151" s="595">
        <f>'звіт 03.19-03.24'!H151+'[9]побудинковий звіт'!I151+'[8]побудинковий звіт'!I151</f>
        <v>116136.38880887459</v>
      </c>
      <c r="J151" s="595">
        <f>'звіт 03.19-03.24'!I151+'[9]побудинковий звіт'!J151+'[8]побудинковий звіт'!J151</f>
        <v>104935.47541434597</v>
      </c>
      <c r="K151" s="116">
        <f t="shared" si="108"/>
        <v>-11200.913394528616</v>
      </c>
      <c r="L151" s="595">
        <f>'звіт 03.19-03.24'!K151+'[9]побудинковий звіт'!L151+'[8]побудинковий звіт'!L151</f>
        <v>17908.697760083876</v>
      </c>
      <c r="M151" s="595">
        <f>'звіт 03.19-03.24'!L151+'[9]побудинковий звіт'!M151+'[8]побудинковий звіт'!M151</f>
        <v>16162.748164702862</v>
      </c>
      <c r="N151" s="116">
        <f t="shared" si="109"/>
        <v>-1745.9495953810147</v>
      </c>
      <c r="O151" s="595">
        <f>'звіт 03.19-03.24'!N151+'[9]побудинковий звіт'!O151+'[8]побудинковий звіт'!O151</f>
        <v>46095.125185361685</v>
      </c>
      <c r="P151" s="595">
        <f>'звіт 03.19-03.24'!O151+'[9]побудинковий звіт'!P151+'[8]побудинковий звіт'!P151</f>
        <v>44668.604842933884</v>
      </c>
      <c r="Q151" s="116">
        <f t="shared" si="110"/>
        <v>-1426.5203424278006</v>
      </c>
      <c r="R151" s="595">
        <f>'звіт 03.19-03.24'!Q151+'[9]побудинковий звіт'!R151+'[8]побудинковий звіт'!R151</f>
        <v>9200.3918274295029</v>
      </c>
      <c r="S151" s="595">
        <f>'звіт 03.19-03.24'!R151+'[9]побудинковий звіт'!S151+'[8]побудинковий звіт'!S151</f>
        <v>8914.22356163718</v>
      </c>
      <c r="T151" s="116">
        <f t="shared" si="111"/>
        <v>-286.16826579232293</v>
      </c>
      <c r="U151" s="595">
        <f>'звіт 03.19-03.24'!T151+'[9]побудинковий звіт'!U151+'[8]побудинковий звіт'!U151</f>
        <v>3547.4285446185399</v>
      </c>
      <c r="V151" s="595">
        <f>'звіт 03.19-03.24'!U151+'[9]побудинковий звіт'!V151+'[8]побудинковий звіт'!V151</f>
        <v>2277.1108901665057</v>
      </c>
      <c r="W151" s="116">
        <f t="shared" si="112"/>
        <v>-1270.3176544520343</v>
      </c>
      <c r="X151" s="595">
        <f>'звіт 03.19-03.24'!W151+'[9]побудинковий звіт'!X151+'[8]побудинковий звіт'!X151</f>
        <v>45126.51156887527</v>
      </c>
      <c r="Y151" s="595">
        <f>'звіт 03.19-03.24'!X151+'[9]побудинковий звіт'!Y151+'[8]побудинковий звіт'!Y151</f>
        <v>40173.452229669543</v>
      </c>
      <c r="Z151" s="116">
        <f t="shared" si="113"/>
        <v>-4953.0593392057272</v>
      </c>
      <c r="AA151" s="595">
        <f>'звіт 03.19-03.24'!Z151+'[9]побудинковий звіт'!AA151+'[8]побудинковий звіт'!AA151</f>
        <v>4873.2839999999997</v>
      </c>
      <c r="AB151" s="595">
        <f>'звіт 03.19-03.24'!AA151+'[9]побудинковий звіт'!AB151+'[8]побудинковий звіт'!AB151</f>
        <v>0</v>
      </c>
      <c r="AC151" s="116">
        <f t="shared" si="114"/>
        <v>-4873.2839999999997</v>
      </c>
      <c r="AD151" s="595">
        <f>'звіт 03.19-03.24'!AC151+'[9]побудинковий звіт'!AD151+'[8]побудинковий звіт'!AD151</f>
        <v>133697.98563483276</v>
      </c>
      <c r="AE151" s="595">
        <f>'звіт 03.19-03.24'!AD151+'[9]побудинковий звіт'!AE151+'[8]побудинковий звіт'!AE151</f>
        <v>145719.3304813783</v>
      </c>
      <c r="AF151" s="117">
        <f t="shared" si="115"/>
        <v>12021.344846545544</v>
      </c>
      <c r="AG151" s="91">
        <f t="shared" si="116"/>
        <v>376585.81333007623</v>
      </c>
      <c r="AH151" s="92">
        <f t="shared" si="116"/>
        <v>362850.94558483426</v>
      </c>
      <c r="AI151" s="116">
        <f t="shared" si="117"/>
        <v>-13734.867745241965</v>
      </c>
      <c r="AJ151" s="595">
        <f>'звіт 03.19-03.24'!AI151+'[9]побудинковий звіт'!AJ151+'[8]побудинковий звіт'!AJ151</f>
        <v>250463.65263151462</v>
      </c>
      <c r="AK151" s="595">
        <f>'звіт 03.19-03.24'!AJ151+'[9]побудинковий звіт'!AK151+'[8]побудинковий звіт'!AK151</f>
        <v>249914.43315461525</v>
      </c>
      <c r="AL151" s="116">
        <f t="shared" si="118"/>
        <v>-549.21947689936496</v>
      </c>
      <c r="AM151" s="595">
        <f>'звіт 03.19-03.24'!AL151+'[9]побудинковий звіт'!AM151+'[8]побудинковий звіт'!AM151</f>
        <v>0</v>
      </c>
      <c r="AN151" s="595">
        <f>'звіт 03.19-03.24'!AM151+'[9]побудинковий звіт'!AN151+'[8]побудинковий звіт'!AN151</f>
        <v>0</v>
      </c>
      <c r="AO151" s="116">
        <f t="shared" si="119"/>
        <v>0</v>
      </c>
      <c r="AP151" s="595">
        <f>'звіт 03.19-03.24'!AO151+'[9]побудинковий звіт'!AP151+'[8]побудинковий звіт'!AP151</f>
        <v>24736.756425501721</v>
      </c>
      <c r="AQ151" s="595">
        <f>'звіт 03.19-03.24'!AP151+'[9]побудинковий звіт'!AQ151+'[8]побудинковий звіт'!AQ151</f>
        <v>24289.620433060114</v>
      </c>
      <c r="AR151" s="116">
        <f t="shared" si="120"/>
        <v>-447.1359924416065</v>
      </c>
      <c r="AS151" s="595">
        <f>'звіт 03.19-03.24'!AR151+'[9]побудинковий звіт'!AS151+'[8]побудинковий звіт'!AS151</f>
        <v>369751.28892549663</v>
      </c>
      <c r="AT151" s="595">
        <f>'звіт 03.19-03.24'!AS151+'[9]побудинковий звіт'!AT151+'[8]побудинковий звіт'!AT151</f>
        <v>253391.51035162443</v>
      </c>
      <c r="AU151" s="118">
        <f t="shared" si="121"/>
        <v>-116359.7785738722</v>
      </c>
      <c r="AV151" s="595">
        <f>'звіт 03.19-03.24'!AU151+'[9]побудинковий звіт'!AV151+'[8]побудинковий звіт'!AV151</f>
        <v>23291.876672245209</v>
      </c>
      <c r="AW151" s="595">
        <f>'звіт 03.19-03.24'!AV151+'[9]побудинковий звіт'!AW151+'[8]побудинковий звіт'!AW151</f>
        <v>3955.8907635597843</v>
      </c>
      <c r="AX151" s="94">
        <f t="shared" si="122"/>
        <v>-19335.985908685427</v>
      </c>
      <c r="AY151" s="595">
        <f>'звіт 03.19-03.24'!AX151+'[9]побудинковий звіт'!AY151+'[8]побудинковий звіт'!AY151</f>
        <v>20933.954554660333</v>
      </c>
      <c r="AZ151" s="595">
        <f>'звіт 03.19-03.24'!AY151+'[9]побудинковий звіт'!AZ151+'[8]побудинковий звіт'!AZ151</f>
        <v>4892</v>
      </c>
      <c r="BA151" s="117">
        <f t="shared" si="123"/>
        <v>-16041.954554660333</v>
      </c>
      <c r="BB151" s="595">
        <f>'звіт 03.19-03.24'!BA151+'[9]побудинковий звіт'!BB151+'[8]побудинковий звіт'!BB151</f>
        <v>9933.4854813484289</v>
      </c>
      <c r="BC151" s="595">
        <f>'звіт 03.19-03.24'!BB151+'[9]побудинковий звіт'!BC151+'[8]побудинковий звіт'!BC151</f>
        <v>10457.568124846968</v>
      </c>
      <c r="BD151" s="94">
        <f t="shared" si="124"/>
        <v>524.08264349853926</v>
      </c>
      <c r="BE151" s="595">
        <f>'звіт 03.19-03.24'!BD151+'[9]побудинковий звіт'!BE151+'[8]побудинковий звіт'!BE151</f>
        <v>15866.421380166072</v>
      </c>
      <c r="BF151" s="595">
        <f>'звіт 03.19-03.24'!BE151+'[9]побудинковий звіт'!BF151+'[8]побудинковий звіт'!BF151</f>
        <v>18474.329615637806</v>
      </c>
      <c r="BG151" s="95">
        <f t="shared" si="125"/>
        <v>2607.9082354717339</v>
      </c>
      <c r="BH151" s="595">
        <f>'звіт 03.19-03.24'!BG151+'[9]побудинковий звіт'!BH151+'[8]побудинковий звіт'!BH151</f>
        <v>5325.9254941314075</v>
      </c>
      <c r="BI151" s="595">
        <f>'звіт 03.19-03.24'!BH151+'[9]побудинковий звіт'!BI151+'[8]побудинковий звіт'!BI151</f>
        <v>4480.5286143409021</v>
      </c>
      <c r="BJ151" s="94">
        <f t="shared" si="126"/>
        <v>-845.39687979050541</v>
      </c>
      <c r="BK151" s="595">
        <f>'звіт 03.19-03.24'!BJ151+'[9]побудинковий звіт'!BK151+'[8]побудинковий звіт'!BK151</f>
        <v>13253.118511491401</v>
      </c>
      <c r="BL151" s="595">
        <f>'звіт 03.19-03.24'!BK151+'[9]побудинковий звіт'!BL151+'[8]побудинковий звіт'!BL151</f>
        <v>13655.992442477575</v>
      </c>
      <c r="BM151" s="95">
        <f t="shared" si="127"/>
        <v>402.87393098617395</v>
      </c>
      <c r="BN151" s="595">
        <f>'звіт 03.19-03.24'!BM151+'[9]побудинковий звіт'!BN151+'[8]побудинковий звіт'!BN151</f>
        <v>2566.9973353565806</v>
      </c>
      <c r="BO151" s="595">
        <f>'звіт 03.19-03.24'!BN151+'[9]побудинковий звіт'!BO151+'[8]побудинковий звіт'!BO151</f>
        <v>7022.8911001287815</v>
      </c>
      <c r="BP151" s="94">
        <f t="shared" si="128"/>
        <v>4455.8937647722014</v>
      </c>
      <c r="BQ151" s="91">
        <f t="shared" si="129"/>
        <v>91171.779429399438</v>
      </c>
      <c r="BR151" s="96">
        <f t="shared" si="129"/>
        <v>62939.200660991817</v>
      </c>
      <c r="BS151" s="94">
        <f t="shared" si="130"/>
        <v>-28232.57876840762</v>
      </c>
      <c r="BT151" s="595">
        <f>'звіт 03.19-03.24'!BS151+'[9]побудинковий звіт'!BT151+'[8]побудинковий звіт'!BT151</f>
        <v>473636.13534879824</v>
      </c>
      <c r="BU151" s="595">
        <f>'звіт 03.19-03.24'!BT151+'[9]побудинковий звіт'!BU151+'[8]побудинковий звіт'!BU151</f>
        <v>477418.10684559296</v>
      </c>
      <c r="BV151" s="116">
        <f t="shared" si="131"/>
        <v>3781.971496794722</v>
      </c>
      <c r="BW151" s="595">
        <f>'звіт 03.19-03.24'!BV151+'[9]побудинковий звіт'!BW151+'[8]побудинковий звіт'!BW151</f>
        <v>304605.30955760734</v>
      </c>
      <c r="BX151" s="595">
        <f>'звіт 03.19-03.24'!BW151+'[9]побудинковий звіт'!BX151+'[8]побудинковий звіт'!BX151</f>
        <v>331213.08433042944</v>
      </c>
      <c r="BY151" s="116">
        <f t="shared" si="132"/>
        <v>26607.7747728221</v>
      </c>
      <c r="BZ151" s="595">
        <f>'звіт 03.19-03.24'!BY151+'[9]побудинковий звіт'!BZ151+'[8]побудинковий звіт'!BZ151</f>
        <v>46019.355232668386</v>
      </c>
      <c r="CA151" s="595">
        <f>'звіт 03.19-03.24'!BZ151+'[9]побудинковий звіт'!CA151+'[8]побудинковий звіт'!CA151</f>
        <v>87431.170803086701</v>
      </c>
      <c r="CB151" s="116">
        <f t="shared" si="133"/>
        <v>41411.815570418315</v>
      </c>
      <c r="CC151" s="595">
        <f>'звіт 03.19-03.24'!CB151+'[9]побудинковий звіт'!CC151+'[8]побудинковий звіт'!CC151</f>
        <v>9430.4923058698623</v>
      </c>
      <c r="CD151" s="595">
        <f>'звіт 03.19-03.24'!CC151+'[9]побудинковий звіт'!CD151+'[8]побудинковий звіт'!CD151</f>
        <v>9526.9080373242014</v>
      </c>
      <c r="CE151" s="116">
        <f t="shared" si="134"/>
        <v>96.415731454339038</v>
      </c>
      <c r="CF151" s="595">
        <f>'звіт 03.19-03.24'!CE151+'[9]побудинковий звіт'!CF151+'[8]побудинковий звіт'!CF151</f>
        <v>1151.0610903099116</v>
      </c>
      <c r="CG151" s="595">
        <f>'звіт 03.19-03.24'!CF151+'[9]побудинковий звіт'!CG151+'[8]побудинковий звіт'!CG151</f>
        <v>1648.7492873788544</v>
      </c>
      <c r="CH151" s="116">
        <f t="shared" si="135"/>
        <v>497.68819706894283</v>
      </c>
      <c r="CI151" s="595">
        <f>'звіт 03.19-03.24'!CH151+'[9]побудинковий звіт'!CI151+'[8]побудинковий звіт'!CI151</f>
        <v>164987.30927426688</v>
      </c>
      <c r="CJ151" s="595">
        <f>'звіт 03.19-03.24'!CI151+'[9]побудинковий звіт'!CJ151+'[8]побудинковий звіт'!CJ151</f>
        <v>179002.89420131303</v>
      </c>
      <c r="CK151" s="116">
        <f t="shared" si="136"/>
        <v>14015.584927046148</v>
      </c>
      <c r="CL151" s="595">
        <f>'звіт 03.19-03.24'!CK151+'[9]побудинковий звіт'!CL151+'[8]побудинковий звіт'!CL151</f>
        <v>52612.261908161163</v>
      </c>
      <c r="CM151" s="595">
        <f>'звіт 03.19-03.24'!CL151+'[9]побудинковий звіт'!CM151+'[8]побудинковий звіт'!CM151</f>
        <v>51340.27300820977</v>
      </c>
      <c r="CN151" s="116">
        <f t="shared" si="137"/>
        <v>-1271.9888999513933</v>
      </c>
      <c r="CO151" s="88">
        <f t="shared" si="138"/>
        <v>217599.57118242804</v>
      </c>
      <c r="CP151" s="96">
        <f t="shared" si="138"/>
        <v>230343.1672095228</v>
      </c>
      <c r="CQ151" s="116">
        <f t="shared" si="139"/>
        <v>12743.596027094754</v>
      </c>
      <c r="CR151" s="119">
        <f t="shared" si="150"/>
        <v>2165151.2154596704</v>
      </c>
      <c r="CS151" s="96">
        <f t="shared" si="150"/>
        <v>2090966.8966984607</v>
      </c>
      <c r="CT151" s="116">
        <f t="shared" si="140"/>
        <v>-74184.318761209724</v>
      </c>
      <c r="CU151" s="91">
        <f t="shared" si="141"/>
        <v>2598181.4585516043</v>
      </c>
      <c r="CV151" s="98">
        <f t="shared" si="141"/>
        <v>2509160.2760381526</v>
      </c>
      <c r="CW151" s="117">
        <f t="shared" si="142"/>
        <v>-89021.182513451669</v>
      </c>
      <c r="CX151" s="595">
        <f>'звіт 03.19-03.24'!CW151+'[9]побудинковий звіт'!CX151+'[8]побудинковий звіт'!CX151</f>
        <v>81038.547868299924</v>
      </c>
      <c r="CY151" s="595">
        <f>'звіт 03.19-03.24'!CX151+'[9]побудинковий звіт'!CY151+'[8]побудинковий звіт'!CY151</f>
        <v>170059.73038175149</v>
      </c>
      <c r="CZ151" s="116">
        <f t="shared" si="143"/>
        <v>89021.182513451568</v>
      </c>
      <c r="DA151" s="99">
        <f>'[8]побудинковий звіт'!DA151</f>
        <v>-89021.182513451829</v>
      </c>
      <c r="DB151" s="8">
        <v>1</v>
      </c>
      <c r="DC151" s="365">
        <f>'[8]побудинковий звіт'!DC151</f>
        <v>88387.5</v>
      </c>
      <c r="DD151" s="365">
        <f>'[8]побудинковий звіт'!DD151</f>
        <v>1625.08</v>
      </c>
      <c r="DE151" s="365">
        <f>'[8]побудинковий звіт'!DE151</f>
        <v>43594.83</v>
      </c>
      <c r="DF151" s="365">
        <f>'[8]побудинковий звіт'!DF151</f>
        <v>812.54</v>
      </c>
      <c r="DG151" s="101">
        <v>-90780.313776396331</v>
      </c>
      <c r="DH151" s="296">
        <v>10</v>
      </c>
      <c r="DI151" s="103">
        <f>'[8]побудинковий звіт'!DK151</f>
        <v>8.546419758135448</v>
      </c>
      <c r="DJ151" s="103">
        <f>'[8]побудинковий звіт'!DL151</f>
        <v>10.341982895281316</v>
      </c>
      <c r="DK151" s="103">
        <f>'[8]побудинковий звіт'!DM151</f>
        <v>7.1151078897231246</v>
      </c>
      <c r="DL151" s="104">
        <f>DI151*G151+(F151-G151)*DJ151</f>
        <v>44788.460607944944</v>
      </c>
      <c r="DM151" s="104">
        <f>DK151*H151</f>
        <v>812.54532100638085</v>
      </c>
      <c r="DN151" s="105">
        <f t="shared" si="144"/>
        <v>45601.005928951323</v>
      </c>
      <c r="DO151" s="2"/>
      <c r="DP151" s="104">
        <f>'[10]побудинковий звіт'!DR151</f>
        <v>44792.67</v>
      </c>
      <c r="DQ151" s="104">
        <f>'[10]побудинковий звіт'!DS151</f>
        <v>812.54</v>
      </c>
      <c r="DR151" s="104">
        <f t="shared" si="145"/>
        <v>45605.21</v>
      </c>
      <c r="DS151" s="106"/>
      <c r="DT151" s="104"/>
      <c r="DU151" s="479">
        <f>'звіт 03.19-03.24'!DV151+'[9]побудинковий звіт'!DW151+'[8]побудинковий звіт'!DW151</f>
        <v>4205.4600000000009</v>
      </c>
      <c r="DV151" s="2">
        <f>'[9]побудинковий звіт'!DX151+'[8]побудинковий звіт'!DX151</f>
        <v>0</v>
      </c>
      <c r="DW151" s="77">
        <f t="shared" si="146"/>
        <v>553107.6820258752</v>
      </c>
      <c r="DX151" s="77">
        <f t="shared" si="147"/>
        <v>379596.85321513948</v>
      </c>
      <c r="DY151" s="427">
        <f t="shared" si="148"/>
        <v>44407.37</v>
      </c>
      <c r="DZ151" s="161">
        <f>'[10]побудинковий звіт'!DY151</f>
        <v>8418.0026569385282</v>
      </c>
      <c r="EB151" s="110">
        <v>40022</v>
      </c>
      <c r="EC151" s="111">
        <f t="shared" si="149"/>
        <v>-50758.313776396331</v>
      </c>
      <c r="EE151" s="112">
        <v>-1386.6120412153396</v>
      </c>
      <c r="EG151" s="99">
        <v>-15202.49448101384</v>
      </c>
    </row>
    <row r="152" spans="1:137" ht="19.95" customHeight="1" x14ac:dyDescent="0.3">
      <c r="A152" s="81">
        <v>150000833</v>
      </c>
      <c r="B152" s="82" t="s">
        <v>618</v>
      </c>
      <c r="C152" s="114" t="s">
        <v>619</v>
      </c>
      <c r="D152" s="114" t="s">
        <v>620</v>
      </c>
      <c r="E152" s="84">
        <f t="shared" si="107"/>
        <v>4752.3</v>
      </c>
      <c r="F152" s="597">
        <f>'[8]побудинковий звіт'!F152</f>
        <v>4752.3</v>
      </c>
      <c r="G152" s="104">
        <f>'[8]побудинковий звіт'!G152</f>
        <v>455.3</v>
      </c>
      <c r="H152" s="598">
        <f>'[8]побудинковий звіт'!H152</f>
        <v>0</v>
      </c>
      <c r="I152" s="595">
        <f>'звіт 03.19-03.24'!H152+'[9]побудинковий звіт'!I152+'[8]побудинковий звіт'!I152</f>
        <v>113081.48696113715</v>
      </c>
      <c r="J152" s="595">
        <f>'звіт 03.19-03.24'!I152+'[9]побудинковий звіт'!J152+'[8]побудинковий звіт'!J152</f>
        <v>102499.97631924358</v>
      </c>
      <c r="K152" s="116">
        <f t="shared" si="108"/>
        <v>-10581.510641893576</v>
      </c>
      <c r="L152" s="595">
        <f>'звіт 03.19-03.24'!K152+'[9]побудинковий звіт'!L152+'[8]побудинковий звіт'!L152</f>
        <v>16847.573765404235</v>
      </c>
      <c r="M152" s="595">
        <f>'звіт 03.19-03.24'!L152+'[9]побудинковий звіт'!M152+'[8]побудинковий звіт'!M152</f>
        <v>15176.439604194893</v>
      </c>
      <c r="N152" s="116">
        <f t="shared" si="109"/>
        <v>-1671.134161209342</v>
      </c>
      <c r="O152" s="595">
        <f>'звіт 03.19-03.24'!N152+'[9]побудинковий звіт'!O152+'[8]побудинковий звіт'!O152</f>
        <v>48285.98570499802</v>
      </c>
      <c r="P152" s="595">
        <f>'звіт 03.19-03.24'!O152+'[9]побудинковий звіт'!P152+'[8]побудинковий звіт'!P152</f>
        <v>46790.00635176809</v>
      </c>
      <c r="Q152" s="116">
        <f t="shared" si="110"/>
        <v>-1495.97935322993</v>
      </c>
      <c r="R152" s="595">
        <f>'звіт 03.19-03.24'!Q152+'[9]побудинковий звіт'!R152+'[8]побудинковий звіт'!R152</f>
        <v>10000.516988333047</v>
      </c>
      <c r="S152" s="595">
        <f>'звіт 03.19-03.24'!R152+'[9]побудинковий звіт'!S152+'[8]побудинковий звіт'!S152</f>
        <v>9691.3825785294594</v>
      </c>
      <c r="T152" s="116">
        <f t="shared" si="111"/>
        <v>-309.13440980358791</v>
      </c>
      <c r="U152" s="595">
        <f>'звіт 03.19-03.24'!T152+'[9]побудинковий звіт'!U152+'[8]побудинковий звіт'!U152</f>
        <v>4981.0092820324717</v>
      </c>
      <c r="V152" s="595">
        <f>'звіт 03.19-03.24'!U152+'[9]побудинковий звіт'!V152+'[8]побудинковий звіт'!V152</f>
        <v>3235.3990990616976</v>
      </c>
      <c r="W152" s="116">
        <f t="shared" si="112"/>
        <v>-1745.6101829707741</v>
      </c>
      <c r="X152" s="595">
        <f>'звіт 03.19-03.24'!W152+'[9]побудинковий звіт'!X152+'[8]побудинковий звіт'!X152</f>
        <v>42777.099370068609</v>
      </c>
      <c r="Y152" s="595">
        <f>'звіт 03.19-03.24'!X152+'[9]побудинковий звіт'!Y152+'[8]побудинковий звіт'!Y152</f>
        <v>32876.655871981733</v>
      </c>
      <c r="Z152" s="116">
        <f t="shared" si="113"/>
        <v>-9900.4434980868755</v>
      </c>
      <c r="AA152" s="595">
        <f>'звіт 03.19-03.24'!Z152+'[9]побудинковий звіт'!AA152+'[8]побудинковий звіт'!AA152</f>
        <v>5132.2680000000009</v>
      </c>
      <c r="AB152" s="595">
        <f>'звіт 03.19-03.24'!AA152+'[9]побудинковий звіт'!AB152+'[8]побудинковий звіт'!AB152</f>
        <v>0</v>
      </c>
      <c r="AC152" s="116">
        <f t="shared" si="114"/>
        <v>-5132.2680000000009</v>
      </c>
      <c r="AD152" s="595">
        <f>'звіт 03.19-03.24'!AC152+'[9]побудинковий звіт'!AD152+'[8]побудинковий звіт'!AD152</f>
        <v>142576.88355434069</v>
      </c>
      <c r="AE152" s="595">
        <f>'звіт 03.19-03.24'!AD152+'[9]побудинковий звіт'!AE152+'[8]побудинковий звіт'!AE152</f>
        <v>156005.57982880084</v>
      </c>
      <c r="AF152" s="117">
        <f t="shared" si="115"/>
        <v>13428.696274460148</v>
      </c>
      <c r="AG152" s="91">
        <f t="shared" si="116"/>
        <v>383682.82362631423</v>
      </c>
      <c r="AH152" s="92">
        <f t="shared" si="116"/>
        <v>366275.43965358031</v>
      </c>
      <c r="AI152" s="116">
        <f t="shared" si="117"/>
        <v>-17407.383972733922</v>
      </c>
      <c r="AJ152" s="595">
        <f>'звіт 03.19-03.24'!AI152+'[9]побудинковий звіт'!AJ152+'[8]побудинковий звіт'!AJ152</f>
        <v>229642.01830919349</v>
      </c>
      <c r="AK152" s="595">
        <f>'звіт 03.19-03.24'!AJ152+'[9]побудинковий звіт'!AK152+'[8]побудинковий звіт'!AK152</f>
        <v>209233.31783071454</v>
      </c>
      <c r="AL152" s="116">
        <f t="shared" si="118"/>
        <v>-20408.700478478946</v>
      </c>
      <c r="AM152" s="595">
        <f>'звіт 03.19-03.24'!AL152+'[9]побудинковий звіт'!AM152+'[8]побудинковий звіт'!AM152</f>
        <v>5117.8932691368755</v>
      </c>
      <c r="AN152" s="595">
        <f>'звіт 03.19-03.24'!AM152+'[9]побудинковий звіт'!AN152+'[8]побудинковий звіт'!AN152</f>
        <v>14385.721743286391</v>
      </c>
      <c r="AO152" s="116">
        <f t="shared" si="119"/>
        <v>9267.8284741495154</v>
      </c>
      <c r="AP152" s="595">
        <f>'звіт 03.19-03.24'!AO152+'[9]побудинковий звіт'!AP152+'[8]побудинковий звіт'!AP152</f>
        <v>24736.756425501721</v>
      </c>
      <c r="AQ152" s="595">
        <f>'звіт 03.19-03.24'!AP152+'[9]побудинковий звіт'!AQ152+'[8]побудинковий звіт'!AQ152</f>
        <v>24240.068944348612</v>
      </c>
      <c r="AR152" s="116">
        <f t="shared" si="120"/>
        <v>-496.68748115310882</v>
      </c>
      <c r="AS152" s="595">
        <f>'звіт 03.19-03.24'!AR152+'[9]побудинковий звіт'!AS152+'[8]побудинковий звіт'!AS152</f>
        <v>414803.97636869107</v>
      </c>
      <c r="AT152" s="595">
        <f>'звіт 03.19-03.24'!AS152+'[9]побудинковий звіт'!AT152+'[8]побудинковий звіт'!AT152</f>
        <v>630277.18951705424</v>
      </c>
      <c r="AU152" s="118">
        <f t="shared" si="121"/>
        <v>215473.21314836317</v>
      </c>
      <c r="AV152" s="595">
        <f>'звіт 03.19-03.24'!AU152+'[9]побудинковий звіт'!AV152+'[8]побудинковий звіт'!AV152</f>
        <v>22765.491733070929</v>
      </c>
      <c r="AW152" s="595">
        <f>'звіт 03.19-03.24'!AV152+'[9]побудинковий звіт'!AW152+'[8]побудинковий звіт'!AW152</f>
        <v>7325.0434527604702</v>
      </c>
      <c r="AX152" s="94">
        <f t="shared" si="122"/>
        <v>-15440.448280310458</v>
      </c>
      <c r="AY152" s="595">
        <f>'звіт 03.19-03.24'!AX152+'[9]побудинковий звіт'!AY152+'[8]побудинковий звіт'!AY152</f>
        <v>19236.954545393339</v>
      </c>
      <c r="AZ152" s="595">
        <f>'звіт 03.19-03.24'!AY152+'[9]побудинковий звіт'!AZ152+'[8]побудинковий звіт'!AZ152</f>
        <v>9126</v>
      </c>
      <c r="BA152" s="117">
        <f t="shared" si="123"/>
        <v>-10110.954545393339</v>
      </c>
      <c r="BB152" s="595">
        <f>'звіт 03.19-03.24'!BA152+'[9]побудинковий звіт'!BB152+'[8]побудинковий звіт'!BB152</f>
        <v>12734.43538894479</v>
      </c>
      <c r="BC152" s="595">
        <f>'звіт 03.19-03.24'!BB152+'[9]побудинковий звіт'!BC152+'[8]побудинковий звіт'!BC152</f>
        <v>1764.8748864202</v>
      </c>
      <c r="BD152" s="94">
        <f t="shared" si="124"/>
        <v>-10969.56050252459</v>
      </c>
      <c r="BE152" s="595">
        <f>'звіт 03.19-03.24'!BD152+'[9]побудинковий звіт'!BE152+'[8]побудинковий звіт'!BE152</f>
        <v>16880.621711238826</v>
      </c>
      <c r="BF152" s="595">
        <f>'звіт 03.19-03.24'!BE152+'[9]побудинковий звіт'!BF152+'[8]побудинковий звіт'!BF152</f>
        <v>1099.953432778598</v>
      </c>
      <c r="BG152" s="95">
        <f t="shared" si="125"/>
        <v>-15780.668278460227</v>
      </c>
      <c r="BH152" s="595">
        <f>'звіт 03.19-03.24'!BG152+'[9]побудинковий звіт'!BH152+'[8]побудинковий звіт'!BH152</f>
        <v>7728.7814832164559</v>
      </c>
      <c r="BI152" s="595">
        <f>'звіт 03.19-03.24'!BH152+'[9]побудинковий звіт'!BI152+'[8]побудинковий звіт'!BI152</f>
        <v>9583</v>
      </c>
      <c r="BJ152" s="94">
        <f t="shared" si="126"/>
        <v>1854.2185167835441</v>
      </c>
      <c r="BK152" s="595">
        <f>'звіт 03.19-03.24'!BJ152+'[9]побудинковий звіт'!BK152+'[8]побудинковий звіт'!BK152</f>
        <v>13338.852245263286</v>
      </c>
      <c r="BL152" s="595">
        <f>'звіт 03.19-03.24'!BK152+'[9]побудинковий звіт'!BL152+'[8]побудинковий звіт'!BL152</f>
        <v>21280.159517792828</v>
      </c>
      <c r="BM152" s="95">
        <f t="shared" si="127"/>
        <v>7941.3072725295424</v>
      </c>
      <c r="BN152" s="595">
        <f>'звіт 03.19-03.24'!BM152+'[9]побудинковий звіт'!BN152+'[8]побудинковий звіт'!BN152</f>
        <v>2620.2493164123648</v>
      </c>
      <c r="BO152" s="595">
        <f>'звіт 03.19-03.24'!BN152+'[9]побудинковий звіт'!BO152+'[8]побудинковий звіт'!BO152</f>
        <v>3178</v>
      </c>
      <c r="BP152" s="94">
        <f t="shared" si="128"/>
        <v>557.75068358763519</v>
      </c>
      <c r="BQ152" s="91">
        <f t="shared" si="129"/>
        <v>95305.386423539981</v>
      </c>
      <c r="BR152" s="96">
        <f t="shared" si="129"/>
        <v>53357.031289752093</v>
      </c>
      <c r="BS152" s="94">
        <f t="shared" si="130"/>
        <v>-41948.355133787889</v>
      </c>
      <c r="BT152" s="595">
        <f>'звіт 03.19-03.24'!BS152+'[9]побудинковий звіт'!BT152+'[8]побудинковий звіт'!BT152</f>
        <v>418071.009778612</v>
      </c>
      <c r="BU152" s="595">
        <f>'звіт 03.19-03.24'!BT152+'[9]побудинковий звіт'!BU152+'[8]побудинковий звіт'!BU152</f>
        <v>491059.03107141767</v>
      </c>
      <c r="BV152" s="116">
        <f t="shared" si="131"/>
        <v>72988.021292805672</v>
      </c>
      <c r="BW152" s="595">
        <f>'звіт 03.19-03.24'!BV152+'[9]побудинковий звіт'!BW152+'[8]побудинковий звіт'!BW152</f>
        <v>265005.04947583075</v>
      </c>
      <c r="BX152" s="595">
        <f>'звіт 03.19-03.24'!BW152+'[9]побудинковий звіт'!BX152+'[8]побудинковий звіт'!BX152</f>
        <v>288857.61929832364</v>
      </c>
      <c r="BY152" s="116">
        <f t="shared" si="132"/>
        <v>23852.569822492893</v>
      </c>
      <c r="BZ152" s="595">
        <f>'звіт 03.19-03.24'!BY152+'[9]побудинковий звіт'!BZ152+'[8]побудинковий звіт'!BZ152</f>
        <v>68158.589076488846</v>
      </c>
      <c r="CA152" s="595">
        <f>'звіт 03.19-03.24'!BZ152+'[9]побудинковий звіт'!CA152+'[8]побудинковий звіт'!CA152</f>
        <v>87059.610578665714</v>
      </c>
      <c r="CB152" s="116">
        <f t="shared" si="133"/>
        <v>18901.021502176867</v>
      </c>
      <c r="CC152" s="595">
        <f>'звіт 03.19-03.24'!CB152+'[9]побудинковий звіт'!CC152+'[8]побудинковий звіт'!CC152</f>
        <v>10523.91727831752</v>
      </c>
      <c r="CD152" s="595">
        <f>'звіт 03.19-03.24'!CC152+'[9]побудинковий звіт'!CD152+'[8]побудинковий звіт'!CD152</f>
        <v>10651.003462648649</v>
      </c>
      <c r="CE152" s="116">
        <f t="shared" si="134"/>
        <v>127.08618433112861</v>
      </c>
      <c r="CF152" s="595">
        <f>'звіт 03.19-03.24'!CE152+'[9]побудинковий звіт'!CF152+'[8]побудинковий звіт'!CF152</f>
        <v>1286.8766666561019</v>
      </c>
      <c r="CG152" s="595">
        <f>'звіт 03.19-03.24'!CF152+'[9]побудинковий звіт'!CG152+'[8]побудинковий звіт'!CG152</f>
        <v>0</v>
      </c>
      <c r="CH152" s="116">
        <f t="shared" si="135"/>
        <v>-1286.8766666561019</v>
      </c>
      <c r="CI152" s="595">
        <f>'звіт 03.19-03.24'!CH152+'[9]побудинковий звіт'!CI152+'[8]побудинковий звіт'!CI152</f>
        <v>30368.603552042106</v>
      </c>
      <c r="CJ152" s="595">
        <f>'звіт 03.19-03.24'!CI152+'[9]побудинковий звіт'!CJ152+'[8]побудинковий звіт'!CJ152</f>
        <v>21369.832416754958</v>
      </c>
      <c r="CK152" s="116">
        <f t="shared" si="136"/>
        <v>-8998.7711352871484</v>
      </c>
      <c r="CL152" s="595">
        <f>'звіт 03.19-03.24'!CK152+'[9]побудинковий звіт'!CL152+'[8]побудинковий звіт'!CL152</f>
        <v>175958.28817646881</v>
      </c>
      <c r="CM152" s="595">
        <f>'звіт 03.19-03.24'!CL152+'[9]побудинковий звіт'!CM152+'[8]побудинковий звіт'!CM152</f>
        <v>156626.80781398009</v>
      </c>
      <c r="CN152" s="116">
        <f t="shared" si="137"/>
        <v>-19331.480362488714</v>
      </c>
      <c r="CO152" s="88">
        <f t="shared" si="138"/>
        <v>206326.89172851091</v>
      </c>
      <c r="CP152" s="96">
        <f t="shared" si="138"/>
        <v>177996.64023073507</v>
      </c>
      <c r="CQ152" s="116">
        <f t="shared" si="139"/>
        <v>-28330.25149777584</v>
      </c>
      <c r="CR152" s="119">
        <f t="shared" si="150"/>
        <v>2122661.1884267936</v>
      </c>
      <c r="CS152" s="96">
        <f t="shared" si="150"/>
        <v>2353392.6736205267</v>
      </c>
      <c r="CT152" s="116">
        <f t="shared" si="140"/>
        <v>230731.48519373313</v>
      </c>
      <c r="CU152" s="91">
        <f t="shared" si="141"/>
        <v>2547193.4261121522</v>
      </c>
      <c r="CV152" s="98">
        <f t="shared" si="141"/>
        <v>2824071.2083446318</v>
      </c>
      <c r="CW152" s="117">
        <f t="shared" si="142"/>
        <v>276877.78223247966</v>
      </c>
      <c r="CX152" s="595">
        <f>'звіт 03.19-03.24'!CW152+'[9]побудинковий звіт'!CX152+'[8]побудинковий звіт'!CX152</f>
        <v>84484.974167240085</v>
      </c>
      <c r="CY152" s="595">
        <f>'звіт 03.19-03.24'!CX152+'[9]побудинковий звіт'!CY152+'[8]побудинковий звіт'!CY152</f>
        <v>-192392.80806524045</v>
      </c>
      <c r="CZ152" s="116">
        <f t="shared" si="143"/>
        <v>-276877.78223248053</v>
      </c>
      <c r="DA152" s="99">
        <f>'[8]побудинковий звіт'!DA152</f>
        <v>276877.78223248036</v>
      </c>
      <c r="DB152" s="8">
        <v>1</v>
      </c>
      <c r="DC152" s="365">
        <f>'[8]побудинковий звіт'!DC152</f>
        <v>81254.899999999994</v>
      </c>
      <c r="DD152" s="365">
        <f>'[8]побудинковий звіт'!DD152</f>
        <v>0</v>
      </c>
      <c r="DE152" s="365">
        <f>'[8]побудинковий звіт'!DE152</f>
        <v>37960.499999999993</v>
      </c>
      <c r="DF152" s="365">
        <f>'[8]побудинковий звіт'!DF152</f>
        <v>0</v>
      </c>
      <c r="DG152" s="101">
        <v>481851.43247082061</v>
      </c>
      <c r="DH152" s="296">
        <v>10</v>
      </c>
      <c r="DI152" s="103">
        <f>'[8]побудинковий звіт'!DK152</f>
        <v>7.6745978811491637</v>
      </c>
      <c r="DJ152" s="103">
        <f>'[8]побудинковий звіт'!DL152</f>
        <v>9.2593497452745801</v>
      </c>
      <c r="DK152" s="103">
        <f>'[8]побудинковий звіт'!DM152</f>
        <v>6.47479735070125</v>
      </c>
      <c r="DL152" s="104">
        <f>DI152*G152+(F152-G152)*DJ152</f>
        <v>43281.67027073208</v>
      </c>
      <c r="DM152" s="104">
        <f>DK152*H152</f>
        <v>0</v>
      </c>
      <c r="DN152" s="105">
        <f t="shared" si="144"/>
        <v>43281.67027073208</v>
      </c>
      <c r="DO152" s="2"/>
      <c r="DP152" s="104">
        <f>'[10]побудинковий звіт'!DR152</f>
        <v>43294.39</v>
      </c>
      <c r="DQ152" s="104">
        <f>'[10]побудинковий звіт'!DS152</f>
        <v>0</v>
      </c>
      <c r="DR152" s="104">
        <f t="shared" si="145"/>
        <v>43294.39</v>
      </c>
      <c r="DS152" s="106"/>
      <c r="DT152" s="104"/>
      <c r="DU152" s="479">
        <f>'звіт 03.19-03.24'!DV152+'[9]побудинковий звіт'!DW152+'[8]побудинковий звіт'!DW152</f>
        <v>4281.54</v>
      </c>
      <c r="DV152" s="2">
        <f>'[9]побудинковий звіт'!DX152+'[8]побудинковий звіт'!DX152</f>
        <v>0</v>
      </c>
      <c r="DW152" s="77">
        <f t="shared" si="146"/>
        <v>612131.23535067716</v>
      </c>
      <c r="DX152" s="77">
        <f t="shared" si="147"/>
        <v>820361.06496816757</v>
      </c>
      <c r="DY152" s="427">
        <f t="shared" si="148"/>
        <v>37960.499999999993</v>
      </c>
      <c r="DZ152" s="161">
        <f>'[10]побудинковий звіт'!DY152</f>
        <v>10108.372354385203</v>
      </c>
      <c r="EB152" s="110">
        <v>10236</v>
      </c>
      <c r="EC152" s="111">
        <f t="shared" si="149"/>
        <v>492087.43247082061</v>
      </c>
      <c r="EE152" s="112">
        <v>500126.89658217254</v>
      </c>
      <c r="EG152" s="99">
        <v>454513.09103782277</v>
      </c>
    </row>
    <row r="153" spans="1:137" ht="19.95" customHeight="1" x14ac:dyDescent="0.3">
      <c r="A153" s="81">
        <v>150000686</v>
      </c>
      <c r="B153" s="82" t="s">
        <v>313</v>
      </c>
      <c r="C153" s="114" t="s">
        <v>314</v>
      </c>
      <c r="D153" s="114" t="s">
        <v>314</v>
      </c>
      <c r="E153" s="84">
        <f t="shared" si="107"/>
        <v>214.9</v>
      </c>
      <c r="F153" s="597">
        <f>'[8]побудинковий звіт'!F153</f>
        <v>214.9</v>
      </c>
      <c r="G153" s="104">
        <f>'[8]побудинковий звіт'!G153</f>
        <v>0</v>
      </c>
      <c r="H153" s="598">
        <f>'[8]побудинковий звіт'!H153</f>
        <v>0</v>
      </c>
      <c r="I153" s="595">
        <f>'звіт 03.19-03.24'!H153+'[9]побудинковий звіт'!I153+'[8]побудинковий звіт'!I153</f>
        <v>0</v>
      </c>
      <c r="J153" s="595">
        <f>'звіт 03.19-03.24'!I153+'[9]побудинковий звіт'!J153+'[8]побудинковий звіт'!J153</f>
        <v>0</v>
      </c>
      <c r="K153" s="116">
        <f t="shared" si="108"/>
        <v>0</v>
      </c>
      <c r="L153" s="595">
        <f>'звіт 03.19-03.24'!K153+'[9]побудинковий звіт'!L153+'[8]побудинковий звіт'!L153</f>
        <v>0</v>
      </c>
      <c r="M153" s="595">
        <f>'звіт 03.19-03.24'!L153+'[9]побудинковий звіт'!M153+'[8]побудинковий звіт'!M153</f>
        <v>0</v>
      </c>
      <c r="N153" s="116">
        <f t="shared" si="109"/>
        <v>0</v>
      </c>
      <c r="O153" s="595">
        <f>'звіт 03.19-03.24'!N153+'[9]побудинковий звіт'!O153+'[8]побудинковий звіт'!O153</f>
        <v>0</v>
      </c>
      <c r="P153" s="595">
        <f>'звіт 03.19-03.24'!O153+'[9]побудинковий звіт'!P153+'[8]побудинковий звіт'!P153</f>
        <v>0</v>
      </c>
      <c r="Q153" s="116">
        <f t="shared" si="110"/>
        <v>0</v>
      </c>
      <c r="R153" s="595">
        <f>'звіт 03.19-03.24'!Q153+'[9]побудинковий звіт'!R153+'[8]побудинковий звіт'!R153</f>
        <v>0</v>
      </c>
      <c r="S153" s="595">
        <f>'звіт 03.19-03.24'!R153+'[9]побудинковий звіт'!S153+'[8]побудинковий звіт'!S153</f>
        <v>0</v>
      </c>
      <c r="T153" s="116">
        <f t="shared" si="111"/>
        <v>0</v>
      </c>
      <c r="U153" s="595">
        <f>'звіт 03.19-03.24'!T153+'[9]побудинковий звіт'!U153+'[8]побудинковий звіт'!U153</f>
        <v>0</v>
      </c>
      <c r="V153" s="595">
        <f>'звіт 03.19-03.24'!U153+'[9]побудинковий звіт'!V153+'[8]побудинковий звіт'!V153</f>
        <v>0</v>
      </c>
      <c r="W153" s="116">
        <f t="shared" si="112"/>
        <v>0</v>
      </c>
      <c r="X153" s="595">
        <f>'звіт 03.19-03.24'!W153+'[9]побудинковий звіт'!X153+'[8]побудинковий звіт'!X153</f>
        <v>0</v>
      </c>
      <c r="Y153" s="595">
        <f>'звіт 03.19-03.24'!X153+'[9]побудинковий звіт'!Y153+'[8]побудинковий звіт'!Y153</f>
        <v>0</v>
      </c>
      <c r="Z153" s="116">
        <f t="shared" si="113"/>
        <v>0</v>
      </c>
      <c r="AA153" s="595">
        <f>'звіт 03.19-03.24'!Z153+'[9]побудинковий звіт'!AA153+'[8]побудинковий звіт'!AA153</f>
        <v>232.09200000000007</v>
      </c>
      <c r="AB153" s="595">
        <f>'звіт 03.19-03.24'!AA153+'[9]побудинковий звіт'!AB153+'[8]побудинковий звіт'!AB153</f>
        <v>0</v>
      </c>
      <c r="AC153" s="116">
        <f t="shared" si="114"/>
        <v>-232.09200000000007</v>
      </c>
      <c r="AD153" s="595">
        <f>'звіт 03.19-03.24'!AC153+'[9]побудинковий звіт'!AD153+'[8]побудинковий звіт'!AD153</f>
        <v>1742.8600150789796</v>
      </c>
      <c r="AE153" s="595">
        <f>'звіт 03.19-03.24'!AD153+'[9]побудинковий звіт'!AE153+'[8]побудинковий звіт'!AE153</f>
        <v>4212.1986611341454</v>
      </c>
      <c r="AF153" s="117">
        <f t="shared" si="115"/>
        <v>2469.3386460551656</v>
      </c>
      <c r="AG153" s="91">
        <f t="shared" si="116"/>
        <v>1974.9520150789797</v>
      </c>
      <c r="AH153" s="92">
        <f t="shared" si="116"/>
        <v>4212.1986611341454</v>
      </c>
      <c r="AI153" s="116">
        <f t="shared" si="117"/>
        <v>2237.2466460551659</v>
      </c>
      <c r="AJ153" s="595">
        <f>'звіт 03.19-03.24'!AI153+'[9]побудинковий звіт'!AJ153+'[8]побудинковий звіт'!AJ153</f>
        <v>0</v>
      </c>
      <c r="AK153" s="595">
        <f>'звіт 03.19-03.24'!AJ153+'[9]побудинковий звіт'!AK153+'[8]побудинковий звіт'!AK153</f>
        <v>0</v>
      </c>
      <c r="AL153" s="116">
        <f t="shared" si="118"/>
        <v>0</v>
      </c>
      <c r="AM153" s="595">
        <f>'звіт 03.19-03.24'!AL153+'[9]побудинковий звіт'!AM153+'[8]побудинковий звіт'!AM153</f>
        <v>0</v>
      </c>
      <c r="AN153" s="595">
        <f>'звіт 03.19-03.24'!AM153+'[9]побудинковий звіт'!AN153+'[8]побудинковий звіт'!AN153</f>
        <v>0</v>
      </c>
      <c r="AO153" s="116">
        <f t="shared" si="119"/>
        <v>0</v>
      </c>
      <c r="AP153" s="595">
        <f>'звіт 03.19-03.24'!AO153+'[9]побудинковий звіт'!AP153+'[8]побудинковий звіт'!AP153</f>
        <v>1771.686817220294</v>
      </c>
      <c r="AQ153" s="595">
        <f>'звіт 03.19-03.24'!AP153+'[9]побудинковий звіт'!AQ153+'[8]побудинковий звіт'!AQ153</f>
        <v>1556.9443002739504</v>
      </c>
      <c r="AR153" s="116">
        <f t="shared" si="120"/>
        <v>-214.74251694634359</v>
      </c>
      <c r="AS153" s="595">
        <f>'звіт 03.19-03.24'!AR153+'[9]побудинковий звіт'!AS153+'[8]побудинковий звіт'!AS153</f>
        <v>13826.897001249281</v>
      </c>
      <c r="AT153" s="595">
        <f>'звіт 03.19-03.24'!AS153+'[9]побудинковий звіт'!AT153+'[8]побудинковий звіт'!AT153</f>
        <v>909</v>
      </c>
      <c r="AU153" s="118">
        <f t="shared" si="121"/>
        <v>-12917.897001249281</v>
      </c>
      <c r="AV153" s="595">
        <f>'звіт 03.19-03.24'!AU153+'[9]побудинковий звіт'!AV153+'[8]побудинковий звіт'!AV153</f>
        <v>0</v>
      </c>
      <c r="AW153" s="595">
        <f>'звіт 03.19-03.24'!AV153+'[9]побудинковий звіт'!AW153+'[8]побудинковий звіт'!AW153</f>
        <v>0</v>
      </c>
      <c r="AX153" s="94">
        <f t="shared" si="122"/>
        <v>0</v>
      </c>
      <c r="AY153" s="595">
        <f>'звіт 03.19-03.24'!AX153+'[9]побудинковий звіт'!AY153+'[8]побудинковий звіт'!AY153</f>
        <v>0</v>
      </c>
      <c r="AZ153" s="595">
        <f>'звіт 03.19-03.24'!AY153+'[9]побудинковий звіт'!AZ153+'[8]побудинковий звіт'!AZ153</f>
        <v>0</v>
      </c>
      <c r="BA153" s="117">
        <f t="shared" si="123"/>
        <v>0</v>
      </c>
      <c r="BB153" s="595">
        <f>'звіт 03.19-03.24'!BA153+'[9]побудинковий звіт'!BB153+'[8]побудинковий звіт'!BB153</f>
        <v>0</v>
      </c>
      <c r="BC153" s="595">
        <f>'звіт 03.19-03.24'!BB153+'[9]побудинковий звіт'!BC153+'[8]побудинковий звіт'!BC153</f>
        <v>0</v>
      </c>
      <c r="BD153" s="94">
        <f t="shared" si="124"/>
        <v>0</v>
      </c>
      <c r="BE153" s="595">
        <f>'звіт 03.19-03.24'!BD153+'[9]побудинковий звіт'!BE153+'[8]побудинковий звіт'!BE153</f>
        <v>0</v>
      </c>
      <c r="BF153" s="595">
        <f>'звіт 03.19-03.24'!BE153+'[9]побудинковий звіт'!BF153+'[8]побудинковий звіт'!BF153</f>
        <v>0</v>
      </c>
      <c r="BG153" s="95">
        <f t="shared" si="125"/>
        <v>0</v>
      </c>
      <c r="BH153" s="595">
        <f>'звіт 03.19-03.24'!BG153+'[9]побудинковий звіт'!BH153+'[8]побудинковий звіт'!BH153</f>
        <v>0</v>
      </c>
      <c r="BI153" s="595">
        <f>'звіт 03.19-03.24'!BH153+'[9]побудинковий звіт'!BI153+'[8]побудинковий звіт'!BI153</f>
        <v>0</v>
      </c>
      <c r="BJ153" s="94">
        <f t="shared" si="126"/>
        <v>0</v>
      </c>
      <c r="BK153" s="595">
        <f>'звіт 03.19-03.24'!BJ153+'[9]побудинковий звіт'!BK153+'[8]побудинковий звіт'!BK153</f>
        <v>0</v>
      </c>
      <c r="BL153" s="595">
        <f>'звіт 03.19-03.24'!BK153+'[9]побудинковий звіт'!BL153+'[8]побудинковий звіт'!BL153</f>
        <v>0</v>
      </c>
      <c r="BM153" s="95">
        <f t="shared" si="127"/>
        <v>0</v>
      </c>
      <c r="BN153" s="595">
        <f>'звіт 03.19-03.24'!BM153+'[9]побудинковий звіт'!BN153+'[8]побудинковий звіт'!BN153</f>
        <v>58.023000000000017</v>
      </c>
      <c r="BO153" s="595">
        <f>'звіт 03.19-03.24'!BN153+'[9]побудинковий звіт'!BO153+'[8]побудинковий звіт'!BO153</f>
        <v>2388.5238380000001</v>
      </c>
      <c r="BP153" s="94">
        <f t="shared" si="128"/>
        <v>2330.5008379999999</v>
      </c>
      <c r="BQ153" s="91">
        <f t="shared" si="129"/>
        <v>58.023000000000017</v>
      </c>
      <c r="BR153" s="96">
        <f t="shared" si="129"/>
        <v>2388.5238380000001</v>
      </c>
      <c r="BS153" s="94">
        <f t="shared" si="130"/>
        <v>2330.5008379999999</v>
      </c>
      <c r="BT153" s="595">
        <f>'звіт 03.19-03.24'!BS153+'[9]побудинковий звіт'!BT153+'[8]побудинковий звіт'!BT153</f>
        <v>0</v>
      </c>
      <c r="BU153" s="595">
        <f>'звіт 03.19-03.24'!BT153+'[9]побудинковий звіт'!BU153+'[8]побудинковий звіт'!BU153</f>
        <v>0.49033671354844938</v>
      </c>
      <c r="BV153" s="116">
        <f t="shared" si="131"/>
        <v>0.49033671354844938</v>
      </c>
      <c r="BW153" s="595">
        <f>'звіт 03.19-03.24'!BV153+'[9]побудинковий звіт'!BW153+'[8]побудинковий звіт'!BW153</f>
        <v>0</v>
      </c>
      <c r="BX153" s="595">
        <f>'звіт 03.19-03.24'!BW153+'[9]побудинковий звіт'!BX153+'[8]побудинковий звіт'!BX153</f>
        <v>38.784330137851455</v>
      </c>
      <c r="BY153" s="116">
        <f t="shared" si="132"/>
        <v>38.784330137851455</v>
      </c>
      <c r="BZ153" s="595">
        <f>'звіт 03.19-03.24'!BY153+'[9]побудинковий звіт'!BZ153+'[8]побудинковий звіт'!BZ153</f>
        <v>0</v>
      </c>
      <c r="CA153" s="595">
        <f>'звіт 03.19-03.24'!BZ153+'[9]побудинковий звіт'!CA153+'[8]побудинковий звіт'!CA153</f>
        <v>1.823069671728872E-3</v>
      </c>
      <c r="CB153" s="116">
        <f t="shared" si="133"/>
        <v>1.823069671728872E-3</v>
      </c>
      <c r="CC153" s="595">
        <f>'звіт 03.19-03.24'!CB153+'[9]побудинковий звіт'!CC153+'[8]побудинковий звіт'!CC153</f>
        <v>0</v>
      </c>
      <c r="CD153" s="595">
        <f>'звіт 03.19-03.24'!CC153+'[9]побудинковий звіт'!CD153+'[8]побудинковий звіт'!CD153</f>
        <v>0</v>
      </c>
      <c r="CE153" s="116">
        <f t="shared" si="134"/>
        <v>0</v>
      </c>
      <c r="CF153" s="595">
        <f>'звіт 03.19-03.24'!CE153+'[9]побудинковий звіт'!CF153+'[8]побудинковий звіт'!CF153</f>
        <v>0</v>
      </c>
      <c r="CG153" s="595">
        <f>'звіт 03.19-03.24'!CF153+'[9]побудинковий звіт'!CG153+'[8]побудинковий звіт'!CG153</f>
        <v>0</v>
      </c>
      <c r="CH153" s="116">
        <f t="shared" si="135"/>
        <v>0</v>
      </c>
      <c r="CI153" s="595">
        <f>'звіт 03.19-03.24'!CH153+'[9]побудинковий звіт'!CI153+'[8]побудинковий звіт'!CI153</f>
        <v>0</v>
      </c>
      <c r="CJ153" s="595">
        <f>'звіт 03.19-03.24'!CI153+'[9]побудинковий звіт'!CJ153+'[8]побудинковий звіт'!CJ153</f>
        <v>0</v>
      </c>
      <c r="CK153" s="116">
        <f t="shared" si="136"/>
        <v>0</v>
      </c>
      <c r="CL153" s="595">
        <f>'звіт 03.19-03.24'!CK153+'[9]побудинковий звіт'!CL153+'[8]побудинковий звіт'!CL153</f>
        <v>0</v>
      </c>
      <c r="CM153" s="595">
        <f>'звіт 03.19-03.24'!CL153+'[9]побудинковий звіт'!CM153+'[8]побудинковий звіт'!CM153</f>
        <v>0</v>
      </c>
      <c r="CN153" s="116">
        <f t="shared" si="137"/>
        <v>0</v>
      </c>
      <c r="CO153" s="88">
        <f t="shared" si="138"/>
        <v>0</v>
      </c>
      <c r="CP153" s="96">
        <f t="shared" si="138"/>
        <v>0</v>
      </c>
      <c r="CQ153" s="116">
        <f t="shared" si="139"/>
        <v>0</v>
      </c>
      <c r="CR153" s="119">
        <f t="shared" si="150"/>
        <v>17631.558833548555</v>
      </c>
      <c r="CS153" s="96">
        <f t="shared" si="150"/>
        <v>9105.9432893291669</v>
      </c>
      <c r="CT153" s="116">
        <f t="shared" si="140"/>
        <v>-8525.6155442193885</v>
      </c>
      <c r="CU153" s="91">
        <f t="shared" si="141"/>
        <v>21157.870600258266</v>
      </c>
      <c r="CV153" s="98">
        <f t="shared" si="141"/>
        <v>10927.131947194999</v>
      </c>
      <c r="CW153" s="117">
        <f t="shared" si="142"/>
        <v>-10230.738653063267</v>
      </c>
      <c r="CX153" s="595">
        <f>'звіт 03.19-03.24'!CW153+'[9]побудинковий звіт'!CX153+'[8]побудинковий звіт'!CX153</f>
        <v>769.00668413932021</v>
      </c>
      <c r="CY153" s="595">
        <f>'звіт 03.19-03.24'!CX153+'[9]побудинковий звіт'!CY153+'[8]побудинковий звіт'!CY153</f>
        <v>10999.745337202583</v>
      </c>
      <c r="CZ153" s="116">
        <f t="shared" si="143"/>
        <v>10230.738653063263</v>
      </c>
      <c r="DA153" s="99">
        <f>'[8]побудинковий звіт'!DA153</f>
        <v>-10230.738653063263</v>
      </c>
      <c r="DB153" s="8">
        <v>3</v>
      </c>
      <c r="DC153" s="365">
        <f>'[8]побудинковий звіт'!DC153</f>
        <v>433.32</v>
      </c>
      <c r="DD153" s="365">
        <f>'[8]побудинковий звіт'!DD153</f>
        <v>0</v>
      </c>
      <c r="DE153" s="365">
        <f>'[8]побудинковий звіт'!DE153</f>
        <v>78.980000000000018</v>
      </c>
      <c r="DF153" s="365">
        <f>'[8]побудинковий звіт'!DF153</f>
        <v>0</v>
      </c>
      <c r="DG153" s="101">
        <v>-2701.7622144670941</v>
      </c>
      <c r="DH153" s="297">
        <v>1</v>
      </c>
      <c r="DI153" s="103">
        <f>'[8]побудинковий звіт'!DK153</f>
        <v>1.6488581814574068</v>
      </c>
      <c r="DJ153" s="103">
        <f>'[8]побудинковий звіт'!DL153</f>
        <v>0</v>
      </c>
      <c r="DK153" s="103">
        <f>'[8]побудинковий звіт'!DM153</f>
        <v>1.6488581814574068</v>
      </c>
      <c r="DL153" s="104">
        <f>F153*DI153</f>
        <v>354.33962319519674</v>
      </c>
      <c r="DM153" s="104">
        <f>H153*DK153</f>
        <v>0</v>
      </c>
      <c r="DN153" s="105">
        <f t="shared" si="144"/>
        <v>354.33962319519674</v>
      </c>
      <c r="DO153" s="2"/>
      <c r="DP153" s="104">
        <f>'[10]побудинковий звіт'!DR153</f>
        <v>354.34</v>
      </c>
      <c r="DQ153" s="104">
        <f>'[10]побудинковий звіт'!DS153</f>
        <v>0</v>
      </c>
      <c r="DR153" s="104">
        <f t="shared" si="145"/>
        <v>354.34</v>
      </c>
      <c r="DS153" s="106"/>
      <c r="DT153" s="104"/>
      <c r="DU153" s="479">
        <f>'звіт 03.19-03.24'!DV153+'[9]побудинковий звіт'!DW153+'[8]побудинковий звіт'!DW153</f>
        <v>0</v>
      </c>
      <c r="DV153" s="2">
        <f>'[9]побудинковий звіт'!DX153+'[8]побудинковий звіт'!DX153</f>
        <v>0</v>
      </c>
      <c r="DW153" s="77">
        <f t="shared" si="146"/>
        <v>16661.904001499137</v>
      </c>
      <c r="DX153" s="77">
        <f t="shared" si="147"/>
        <v>3957.0286056</v>
      </c>
      <c r="DY153" s="427">
        <f t="shared" si="148"/>
        <v>78.980000000000018</v>
      </c>
      <c r="DZ153" s="161">
        <f>'[10]побудинковий звіт'!DY153</f>
        <v>300.79846552896311</v>
      </c>
      <c r="EB153" s="110">
        <v>-767</v>
      </c>
      <c r="EC153" s="111">
        <f t="shared" si="149"/>
        <v>-3468.7622144670941</v>
      </c>
      <c r="EE153" s="112">
        <v>-3540.1888372886115</v>
      </c>
      <c r="EG153" s="99">
        <v>-6204.0294673043118</v>
      </c>
    </row>
    <row r="154" spans="1:137" ht="19.95" customHeight="1" x14ac:dyDescent="0.3">
      <c r="A154" s="81">
        <v>150000796</v>
      </c>
      <c r="B154" s="82" t="s">
        <v>315</v>
      </c>
      <c r="C154" s="114" t="s">
        <v>316</v>
      </c>
      <c r="D154" s="114" t="s">
        <v>316</v>
      </c>
      <c r="E154" s="84">
        <f t="shared" si="107"/>
        <v>194.48</v>
      </c>
      <c r="F154" s="597">
        <f>'[8]побудинковий звіт'!F154</f>
        <v>194.48</v>
      </c>
      <c r="G154" s="104">
        <f>'[8]побудинковий звіт'!G154</f>
        <v>0</v>
      </c>
      <c r="H154" s="598">
        <f>'[8]побудинковий звіт'!H154</f>
        <v>0</v>
      </c>
      <c r="I154" s="595">
        <f>'звіт 03.19-03.24'!H154+'[9]побудинковий звіт'!I154+'[8]побудинковий звіт'!I154</f>
        <v>0</v>
      </c>
      <c r="J154" s="595">
        <f>'звіт 03.19-03.24'!I154+'[9]побудинковий звіт'!J154+'[8]побудинковий звіт'!J154</f>
        <v>0</v>
      </c>
      <c r="K154" s="116">
        <f t="shared" si="108"/>
        <v>0</v>
      </c>
      <c r="L154" s="595">
        <f>'звіт 03.19-03.24'!K154+'[9]побудинковий звіт'!L154+'[8]побудинковий звіт'!L154</f>
        <v>0</v>
      </c>
      <c r="M154" s="595">
        <f>'звіт 03.19-03.24'!L154+'[9]побудинковий звіт'!M154+'[8]побудинковий звіт'!M154</f>
        <v>0</v>
      </c>
      <c r="N154" s="116">
        <f t="shared" si="109"/>
        <v>0</v>
      </c>
      <c r="O154" s="595">
        <f>'звіт 03.19-03.24'!N154+'[9]побудинковий звіт'!O154+'[8]побудинковий звіт'!O154</f>
        <v>1169.1912548146518</v>
      </c>
      <c r="P154" s="595">
        <f>'звіт 03.19-03.24'!O154+'[9]побудинковий звіт'!P154+'[8]побудинковий звіт'!P154</f>
        <v>1169.2503231149226</v>
      </c>
      <c r="Q154" s="116">
        <f t="shared" si="110"/>
        <v>5.9068300270837426E-2</v>
      </c>
      <c r="R154" s="595">
        <f>'звіт 03.19-03.24'!Q154+'[9]побудинковий звіт'!R154+'[8]побудинковий звіт'!R154</f>
        <v>0</v>
      </c>
      <c r="S154" s="595">
        <f>'звіт 03.19-03.24'!R154+'[9]побудинковий звіт'!S154+'[8]побудинковий звіт'!S154</f>
        <v>0</v>
      </c>
      <c r="T154" s="116">
        <f t="shared" si="111"/>
        <v>0</v>
      </c>
      <c r="U154" s="595">
        <f>'звіт 03.19-03.24'!T154+'[9]побудинковий звіт'!U154+'[8]побудинковий звіт'!U154</f>
        <v>0</v>
      </c>
      <c r="V154" s="595">
        <f>'звіт 03.19-03.24'!U154+'[9]побудинковий звіт'!V154+'[8]побудинковий звіт'!V154</f>
        <v>0</v>
      </c>
      <c r="W154" s="116">
        <f t="shared" si="112"/>
        <v>0</v>
      </c>
      <c r="X154" s="595">
        <f>'звіт 03.19-03.24'!W154+'[9]побудинковий звіт'!X154+'[8]побудинковий звіт'!X154</f>
        <v>0</v>
      </c>
      <c r="Y154" s="595">
        <f>'звіт 03.19-03.24'!X154+'[9]побудинковий звіт'!Y154+'[8]побудинковий звіт'!Y154</f>
        <v>0</v>
      </c>
      <c r="Z154" s="116">
        <f t="shared" si="113"/>
        <v>0</v>
      </c>
      <c r="AA154" s="595">
        <f>'звіт 03.19-03.24'!Z154+'[9]побудинковий звіт'!AA154+'[8]побудинковий звіт'!AA154</f>
        <v>195.45839999999995</v>
      </c>
      <c r="AB154" s="595">
        <f>'звіт 03.19-03.24'!AA154+'[9]побудинковий звіт'!AB154+'[8]побудинковий звіт'!AB154</f>
        <v>0</v>
      </c>
      <c r="AC154" s="116">
        <f t="shared" si="114"/>
        <v>-195.45839999999995</v>
      </c>
      <c r="AD154" s="595">
        <f>'звіт 03.19-03.24'!AC154+'[9]побудинковий звіт'!AD154+'[8]побудинковий звіт'!AD154</f>
        <v>1760.3094071265775</v>
      </c>
      <c r="AE154" s="595">
        <f>'звіт 03.19-03.24'!AD154+'[9]побудинковий звіт'!AE154+'[8]побудинковий звіт'!AE154</f>
        <v>3554.8452793766132</v>
      </c>
      <c r="AF154" s="117">
        <f t="shared" si="115"/>
        <v>1794.5358722500357</v>
      </c>
      <c r="AG154" s="91">
        <f t="shared" si="116"/>
        <v>3124.9590619412293</v>
      </c>
      <c r="AH154" s="92">
        <f t="shared" si="116"/>
        <v>4724.0956024915358</v>
      </c>
      <c r="AI154" s="116">
        <f t="shared" si="117"/>
        <v>1599.1365405503066</v>
      </c>
      <c r="AJ154" s="595">
        <f>'звіт 03.19-03.24'!AI154+'[9]побудинковий звіт'!AJ154+'[8]побудинковий звіт'!AJ154</f>
        <v>0</v>
      </c>
      <c r="AK154" s="595">
        <f>'звіт 03.19-03.24'!AJ154+'[9]побудинковий звіт'!AK154+'[8]побудинковий звіт'!AK154</f>
        <v>0</v>
      </c>
      <c r="AL154" s="116">
        <f t="shared" si="118"/>
        <v>0</v>
      </c>
      <c r="AM154" s="595">
        <f>'звіт 03.19-03.24'!AL154+'[9]побудинковий звіт'!AM154+'[8]побудинковий звіт'!AM154</f>
        <v>0</v>
      </c>
      <c r="AN154" s="595">
        <f>'звіт 03.19-03.24'!AM154+'[9]побудинковий звіт'!AN154+'[8]побудинковий звіт'!AN154</f>
        <v>0</v>
      </c>
      <c r="AO154" s="116">
        <f t="shared" si="119"/>
        <v>0</v>
      </c>
      <c r="AP154" s="595">
        <f>'звіт 03.19-03.24'!AO154+'[9]побудинковий звіт'!AP154+'[8]побудинковий звіт'!AP154</f>
        <v>423.80359350194385</v>
      </c>
      <c r="AQ154" s="595">
        <f>'звіт 03.19-03.24'!AP154+'[9]побудинковий звіт'!AQ154+'[8]побудинковий звіт'!AQ154</f>
        <v>500.9875102500709</v>
      </c>
      <c r="AR154" s="116">
        <f t="shared" si="120"/>
        <v>77.183916748127047</v>
      </c>
      <c r="AS154" s="595">
        <f>'звіт 03.19-03.24'!AR154+'[9]побудинковий звіт'!AS154+'[8]побудинковий звіт'!AS154</f>
        <v>13660.260429946175</v>
      </c>
      <c r="AT154" s="595">
        <f>'звіт 03.19-03.24'!AS154+'[9]побудинковий звіт'!AT154+'[8]побудинковий звіт'!AT154</f>
        <v>14007</v>
      </c>
      <c r="AU154" s="118">
        <f t="shared" si="121"/>
        <v>346.73957005382545</v>
      </c>
      <c r="AV154" s="595">
        <f>'звіт 03.19-03.24'!AU154+'[9]побудинковий звіт'!AV154+'[8]побудинковий звіт'!AV154</f>
        <v>0</v>
      </c>
      <c r="AW154" s="595">
        <f>'звіт 03.19-03.24'!AV154+'[9]побудинковий звіт'!AW154+'[8]побудинковий звіт'!AW154</f>
        <v>0</v>
      </c>
      <c r="AX154" s="94">
        <f t="shared" si="122"/>
        <v>0</v>
      </c>
      <c r="AY154" s="595">
        <f>'звіт 03.19-03.24'!AX154+'[9]побудинковий звіт'!AY154+'[8]побудинковий звіт'!AY154</f>
        <v>0</v>
      </c>
      <c r="AZ154" s="595">
        <f>'звіт 03.19-03.24'!AY154+'[9]побудинковий звіт'!AZ154+'[8]побудинковий звіт'!AZ154</f>
        <v>0</v>
      </c>
      <c r="BA154" s="117">
        <f t="shared" si="123"/>
        <v>0</v>
      </c>
      <c r="BB154" s="595">
        <f>'звіт 03.19-03.24'!BA154+'[9]побудинковий звіт'!BB154+'[8]побудинковий звіт'!BB154</f>
        <v>603.27067534075786</v>
      </c>
      <c r="BC154" s="595">
        <f>'звіт 03.19-03.24'!BB154+'[9]побудинковий звіт'!BC154+'[8]побудинковий звіт'!BC154</f>
        <v>0</v>
      </c>
      <c r="BD154" s="94">
        <f t="shared" si="124"/>
        <v>-603.27067534075786</v>
      </c>
      <c r="BE154" s="595">
        <f>'звіт 03.19-03.24'!BD154+'[9]побудинковий звіт'!BE154+'[8]побудинковий звіт'!BE154</f>
        <v>0</v>
      </c>
      <c r="BF154" s="595">
        <f>'звіт 03.19-03.24'!BE154+'[9]побудинковий звіт'!BF154+'[8]побудинковий звіт'!BF154</f>
        <v>0</v>
      </c>
      <c r="BG154" s="95">
        <f t="shared" si="125"/>
        <v>0</v>
      </c>
      <c r="BH154" s="595">
        <f>'звіт 03.19-03.24'!BG154+'[9]побудинковий звіт'!BH154+'[8]побудинковий звіт'!BH154</f>
        <v>0</v>
      </c>
      <c r="BI154" s="595">
        <f>'звіт 03.19-03.24'!BH154+'[9]побудинковий звіт'!BI154+'[8]побудинковий звіт'!BI154</f>
        <v>0</v>
      </c>
      <c r="BJ154" s="94">
        <f t="shared" si="126"/>
        <v>0</v>
      </c>
      <c r="BK154" s="595">
        <f>'звіт 03.19-03.24'!BJ154+'[9]побудинковий звіт'!BK154+'[8]побудинковий звіт'!BK154</f>
        <v>0</v>
      </c>
      <c r="BL154" s="595">
        <f>'звіт 03.19-03.24'!BK154+'[9]побудинковий звіт'!BL154+'[8]побудинковий звіт'!BL154</f>
        <v>2050</v>
      </c>
      <c r="BM154" s="95">
        <f t="shared" si="127"/>
        <v>2050</v>
      </c>
      <c r="BN154" s="595">
        <f>'звіт 03.19-03.24'!BM154+'[9]побудинковий звіт'!BN154+'[8]побудинковий звіт'!BN154</f>
        <v>48.864599999999989</v>
      </c>
      <c r="BO154" s="595">
        <f>'звіт 03.19-03.24'!BN154+'[9]побудинковий звіт'!BO154+'[8]побудинковий звіт'!BO154</f>
        <v>0</v>
      </c>
      <c r="BP154" s="94">
        <f t="shared" si="128"/>
        <v>-48.864599999999989</v>
      </c>
      <c r="BQ154" s="91">
        <f t="shared" si="129"/>
        <v>652.13527534075786</v>
      </c>
      <c r="BR154" s="96">
        <f t="shared" si="129"/>
        <v>2050</v>
      </c>
      <c r="BS154" s="94">
        <f t="shared" si="130"/>
        <v>1397.8647246592423</v>
      </c>
      <c r="BT154" s="595">
        <f>'звіт 03.19-03.24'!BS154+'[9]побудинковий звіт'!BT154+'[8]побудинковий звіт'!BT154</f>
        <v>0</v>
      </c>
      <c r="BU154" s="595">
        <f>'звіт 03.19-03.24'!BT154+'[9]побудинковий звіт'!BU154+'[8]побудинковий звіт'!BU154</f>
        <v>308.91759429106321</v>
      </c>
      <c r="BV154" s="116">
        <f t="shared" si="131"/>
        <v>308.91759429106321</v>
      </c>
      <c r="BW154" s="595">
        <f>'звіт 03.19-03.24'!BV154+'[9]побудинковий звіт'!BW154+'[8]побудинковий звіт'!BW154</f>
        <v>0</v>
      </c>
      <c r="BX154" s="595">
        <f>'звіт 03.19-03.24'!BW154+'[9]побудинковий звіт'!BX154+'[8]побудинковий звіт'!BX154</f>
        <v>17.590683651848536</v>
      </c>
      <c r="BY154" s="116">
        <f t="shared" si="132"/>
        <v>17.590683651848536</v>
      </c>
      <c r="BZ154" s="595">
        <f>'звіт 03.19-03.24'!BY154+'[9]побудинковий звіт'!BZ154+'[8]побудинковий звіт'!BZ154</f>
        <v>0</v>
      </c>
      <c r="CA154" s="595">
        <f>'звіт 03.19-03.24'!BZ154+'[9]побудинковий звіт'!CA154+'[8]побудинковий звіт'!CA154</f>
        <v>1.5353147938087074E-3</v>
      </c>
      <c r="CB154" s="116">
        <f t="shared" si="133"/>
        <v>1.5353147938087074E-3</v>
      </c>
      <c r="CC154" s="595">
        <f>'звіт 03.19-03.24'!CB154+'[9]побудинковий звіт'!CC154+'[8]побудинковий звіт'!CC154</f>
        <v>0</v>
      </c>
      <c r="CD154" s="595">
        <f>'звіт 03.19-03.24'!CC154+'[9]побудинковий звіт'!CD154+'[8]побудинковий звіт'!CD154</f>
        <v>0</v>
      </c>
      <c r="CE154" s="116">
        <f t="shared" si="134"/>
        <v>0</v>
      </c>
      <c r="CF154" s="595">
        <f>'звіт 03.19-03.24'!CE154+'[9]побудинковий звіт'!CF154+'[8]побудинковий звіт'!CF154</f>
        <v>0</v>
      </c>
      <c r="CG154" s="595">
        <f>'звіт 03.19-03.24'!CF154+'[9]побудинковий звіт'!CG154+'[8]побудинковий звіт'!CG154</f>
        <v>0</v>
      </c>
      <c r="CH154" s="116">
        <f t="shared" si="135"/>
        <v>0</v>
      </c>
      <c r="CI154" s="595">
        <f>'звіт 03.19-03.24'!CH154+'[9]побудинковий звіт'!CI154+'[8]побудинковий звіт'!CI154</f>
        <v>0</v>
      </c>
      <c r="CJ154" s="595">
        <f>'звіт 03.19-03.24'!CI154+'[9]побудинковий звіт'!CJ154+'[8]побудинковий звіт'!CJ154</f>
        <v>0</v>
      </c>
      <c r="CK154" s="116">
        <f t="shared" si="136"/>
        <v>0</v>
      </c>
      <c r="CL154" s="595">
        <f>'звіт 03.19-03.24'!CK154+'[9]побудинковий звіт'!CL154+'[8]побудинковий звіт'!CL154</f>
        <v>0</v>
      </c>
      <c r="CM154" s="595">
        <f>'звіт 03.19-03.24'!CL154+'[9]побудинковий звіт'!CM154+'[8]побудинковий звіт'!CM154</f>
        <v>0</v>
      </c>
      <c r="CN154" s="116">
        <f t="shared" si="137"/>
        <v>0</v>
      </c>
      <c r="CO154" s="88">
        <f t="shared" si="138"/>
        <v>0</v>
      </c>
      <c r="CP154" s="96">
        <f t="shared" si="138"/>
        <v>0</v>
      </c>
      <c r="CQ154" s="116">
        <f t="shared" si="139"/>
        <v>0</v>
      </c>
      <c r="CR154" s="119">
        <f t="shared" si="150"/>
        <v>17861.158360730107</v>
      </c>
      <c r="CS154" s="96">
        <f t="shared" si="150"/>
        <v>21608.59292599931</v>
      </c>
      <c r="CT154" s="116">
        <f t="shared" si="140"/>
        <v>3747.4345652692027</v>
      </c>
      <c r="CU154" s="91">
        <f t="shared" si="141"/>
        <v>21433.390032876126</v>
      </c>
      <c r="CV154" s="98">
        <f t="shared" si="141"/>
        <v>25930.311511199172</v>
      </c>
      <c r="CW154" s="117">
        <f t="shared" si="142"/>
        <v>4496.9214783230454</v>
      </c>
      <c r="CX154" s="595">
        <f>'звіт 03.19-03.24'!CW154+'[9]побудинковий звіт'!CX154+'[8]побудинковий звіт'!CX154</f>
        <v>1339.8935711014806</v>
      </c>
      <c r="CY154" s="595">
        <f>'звіт 03.19-03.24'!CX154+'[9]побудинковий звіт'!CY154+'[8]побудинковий звіт'!CY154</f>
        <v>-3157.0279072215662</v>
      </c>
      <c r="CZ154" s="116">
        <f t="shared" si="143"/>
        <v>-4496.9214783230473</v>
      </c>
      <c r="DA154" s="99">
        <f>'[8]побудинковий звіт'!DA154</f>
        <v>4496.9214783230454</v>
      </c>
      <c r="DB154" s="8">
        <v>3</v>
      </c>
      <c r="DC154" s="365">
        <f>'[8]побудинковий звіт'!DC154</f>
        <v>468.28</v>
      </c>
      <c r="DD154" s="365">
        <f>'[8]побудинковий звіт'!DD154</f>
        <v>0</v>
      </c>
      <c r="DE154" s="365">
        <f>'[8]побудинковий звіт'!DE154</f>
        <v>80.70999999999998</v>
      </c>
      <c r="DF154" s="365">
        <f>'[8]побудинковий звіт'!DF154</f>
        <v>0</v>
      </c>
      <c r="DG154" s="101">
        <v>-1627.1660367646882</v>
      </c>
      <c r="DH154" s="297">
        <v>1</v>
      </c>
      <c r="DI154" s="103">
        <f>'[8]побудинковий звіт'!DK154</f>
        <v>1.9927896316948523</v>
      </c>
      <c r="DJ154" s="103">
        <f>'[8]побудинковий звіт'!DL154</f>
        <v>0</v>
      </c>
      <c r="DK154" s="103">
        <f>'[8]побудинковий звіт'!DM154</f>
        <v>1.9927896316948523</v>
      </c>
      <c r="DL154" s="104">
        <f>F154*DI154</f>
        <v>387.55772757201487</v>
      </c>
      <c r="DM154" s="104">
        <f>H154*DK154</f>
        <v>0</v>
      </c>
      <c r="DN154" s="105">
        <f t="shared" si="144"/>
        <v>387.55772757201487</v>
      </c>
      <c r="DO154" s="2"/>
      <c r="DP154" s="104">
        <f>'[10]побудинковий звіт'!DR154</f>
        <v>387.57</v>
      </c>
      <c r="DQ154" s="104">
        <f>'[10]побудинковий звіт'!DS154</f>
        <v>0</v>
      </c>
      <c r="DR154" s="104">
        <f t="shared" si="145"/>
        <v>387.57</v>
      </c>
      <c r="DS154" s="106"/>
      <c r="DT154" s="104"/>
      <c r="DU154" s="479">
        <f>'звіт 03.19-03.24'!DV154+'[9]побудинковий звіт'!DW154+'[8]побудинковий звіт'!DW154</f>
        <v>0</v>
      </c>
      <c r="DV154" s="2">
        <f>'[9]побудинковий звіт'!DX154+'[8]побудинковий звіт'!DX154</f>
        <v>0</v>
      </c>
      <c r="DW154" s="77">
        <f t="shared" si="146"/>
        <v>17174.874846344319</v>
      </c>
      <c r="DX154" s="77">
        <f t="shared" si="147"/>
        <v>19268.399999999998</v>
      </c>
      <c r="DY154" s="427">
        <f t="shared" si="148"/>
        <v>80.70999999999998</v>
      </c>
      <c r="DZ154" s="161">
        <f>'[10]побудинковий звіт'!DY154</f>
        <v>336.048</v>
      </c>
      <c r="EB154" s="110">
        <v>-397</v>
      </c>
      <c r="EC154" s="111">
        <f t="shared" si="149"/>
        <v>-2024.1660367646882</v>
      </c>
      <c r="EE154" s="112">
        <v>-2806.1874389628451</v>
      </c>
      <c r="EG154" s="99">
        <v>11730.939007296724</v>
      </c>
    </row>
    <row r="155" spans="1:137" ht="19.95" customHeight="1" x14ac:dyDescent="0.3">
      <c r="A155" s="81">
        <v>150001008</v>
      </c>
      <c r="B155" s="82" t="s">
        <v>317</v>
      </c>
      <c r="C155" s="114" t="s">
        <v>318</v>
      </c>
      <c r="D155" s="114" t="s">
        <v>318</v>
      </c>
      <c r="E155" s="84">
        <f t="shared" si="107"/>
        <v>1487.5</v>
      </c>
      <c r="F155" s="597">
        <f>'[8]побудинковий звіт'!F155</f>
        <v>1442.5</v>
      </c>
      <c r="G155" s="104">
        <f>'[8]побудинковий звіт'!G155</f>
        <v>0</v>
      </c>
      <c r="H155" s="598">
        <f>'[8]побудинковий звіт'!H155</f>
        <v>45</v>
      </c>
      <c r="I155" s="595">
        <f>'звіт 03.19-03.24'!H155+'[9]побудинковий звіт'!I155+'[8]побудинковий звіт'!I155</f>
        <v>35065.195828052594</v>
      </c>
      <c r="J155" s="595">
        <f>'звіт 03.19-03.24'!I155+'[9]побудинковий звіт'!J155+'[8]побудинковий звіт'!J155</f>
        <v>35225.937346450155</v>
      </c>
      <c r="K155" s="116">
        <f t="shared" si="108"/>
        <v>160.74151839756087</v>
      </c>
      <c r="L155" s="595">
        <f>'звіт 03.19-03.24'!K155+'[9]побудинковий звіт'!L155+'[8]побудинковий звіт'!L155</f>
        <v>6430.1207683845041</v>
      </c>
      <c r="M155" s="595">
        <f>'звіт 03.19-03.24'!L155+'[9]побудинковий звіт'!M155+'[8]побудинковий звіт'!M155</f>
        <v>6320.0114709563486</v>
      </c>
      <c r="N155" s="116">
        <f t="shared" si="109"/>
        <v>-110.10929742815551</v>
      </c>
      <c r="O155" s="595">
        <f>'звіт 03.19-03.24'!N155+'[9]побудинковий звіт'!O155+'[8]побудинковий звіт'!O155</f>
        <v>14669.264461031522</v>
      </c>
      <c r="P155" s="595">
        <f>'звіт 03.19-03.24'!O155+'[9]побудинковий звіт'!P155+'[8]побудинковий звіт'!P155</f>
        <v>14216.353529360877</v>
      </c>
      <c r="Q155" s="116">
        <f t="shared" si="110"/>
        <v>-452.91093167064537</v>
      </c>
      <c r="R155" s="595">
        <f>'звіт 03.19-03.24'!Q155+'[9]побудинковий звіт'!R155+'[8]побудинковий звіт'!R155</f>
        <v>0</v>
      </c>
      <c r="S155" s="595">
        <f>'звіт 03.19-03.24'!R155+'[9]побудинковий звіт'!S155+'[8]побудинковий звіт'!S155</f>
        <v>0</v>
      </c>
      <c r="T155" s="116">
        <f t="shared" si="111"/>
        <v>0</v>
      </c>
      <c r="U155" s="595">
        <f>'звіт 03.19-03.24'!T155+'[9]побудинковий звіт'!U155+'[8]побудинковий звіт'!U155</f>
        <v>939.44881667625202</v>
      </c>
      <c r="V155" s="595">
        <f>'звіт 03.19-03.24'!U155+'[9]побудинковий звіт'!V155+'[8]побудинковий звіт'!V155</f>
        <v>489.62704245195749</v>
      </c>
      <c r="W155" s="116">
        <f t="shared" si="112"/>
        <v>-449.82177422429453</v>
      </c>
      <c r="X155" s="595">
        <f>'звіт 03.19-03.24'!W155+'[9]побудинковий звіт'!X155+'[8]побудинковий звіт'!X155</f>
        <v>18755.681242626699</v>
      </c>
      <c r="Y155" s="595">
        <f>'звіт 03.19-03.24'!X155+'[9]побудинковий звіт'!Y155+'[8]побудинковий звіт'!Y155</f>
        <v>15673.164614644842</v>
      </c>
      <c r="Z155" s="116">
        <f t="shared" si="113"/>
        <v>-3082.5166279818568</v>
      </c>
      <c r="AA155" s="595">
        <f>'звіт 03.19-03.24'!Z155+'[9]побудинковий звіт'!AA155+'[8]побудинковий звіт'!AA155</f>
        <v>1604.4479999999996</v>
      </c>
      <c r="AB155" s="595">
        <f>'звіт 03.19-03.24'!AA155+'[9]побудинковий звіт'!AB155+'[8]побудинковий звіт'!AB155</f>
        <v>0</v>
      </c>
      <c r="AC155" s="116">
        <f t="shared" si="114"/>
        <v>-1604.4479999999996</v>
      </c>
      <c r="AD155" s="595">
        <f>'звіт 03.19-03.24'!AC155+'[9]побудинковий звіт'!AD155+'[8]побудинковий звіт'!AD155</f>
        <v>44710.7897358357</v>
      </c>
      <c r="AE155" s="595">
        <f>'звіт 03.19-03.24'!AD155+'[9]побудинковий звіт'!AE155+'[8]побудинковий звіт'!AE155</f>
        <v>48778.276868909197</v>
      </c>
      <c r="AF155" s="117">
        <f t="shared" si="115"/>
        <v>4067.4871330734968</v>
      </c>
      <c r="AG155" s="91">
        <f t="shared" si="116"/>
        <v>122174.94885260727</v>
      </c>
      <c r="AH155" s="92">
        <f t="shared" si="116"/>
        <v>120703.37087277338</v>
      </c>
      <c r="AI155" s="116">
        <f t="shared" si="117"/>
        <v>-1471.5779798338917</v>
      </c>
      <c r="AJ155" s="595">
        <f>'звіт 03.19-03.24'!AI155+'[9]побудинковий звіт'!AJ155+'[8]побудинковий звіт'!AJ155</f>
        <v>0</v>
      </c>
      <c r="AK155" s="595">
        <f>'звіт 03.19-03.24'!AJ155+'[9]побудинковий звіт'!AK155+'[8]побудинковий звіт'!AK155</f>
        <v>0</v>
      </c>
      <c r="AL155" s="116">
        <f t="shared" si="118"/>
        <v>0</v>
      </c>
      <c r="AM155" s="595">
        <f>'звіт 03.19-03.24'!AL155+'[9]побудинковий звіт'!AM155+'[8]побудинковий звіт'!AM155</f>
        <v>0</v>
      </c>
      <c r="AN155" s="595">
        <f>'звіт 03.19-03.24'!AM155+'[9]побудинковий звіт'!AN155+'[8]побудинковий звіт'!AN155</f>
        <v>0</v>
      </c>
      <c r="AO155" s="116">
        <f t="shared" si="119"/>
        <v>0</v>
      </c>
      <c r="AP155" s="595">
        <f>'звіт 03.19-03.24'!AO155+'[9]побудинковий звіт'!AP155+'[8]побудинковий звіт'!AP155</f>
        <v>27674.409508978955</v>
      </c>
      <c r="AQ155" s="595">
        <f>'звіт 03.19-03.24'!AP155+'[9]побудинковий звіт'!AQ155+'[8]побудинковий звіт'!AQ155</f>
        <v>26134.82908033871</v>
      </c>
      <c r="AR155" s="116">
        <f t="shared" si="120"/>
        <v>-1539.5804286402454</v>
      </c>
      <c r="AS155" s="595">
        <f>'звіт 03.19-03.24'!AR155+'[9]побудинковий звіт'!AS155+'[8]побудинковий звіт'!AS155</f>
        <v>93236.197006211136</v>
      </c>
      <c r="AT155" s="595">
        <f>'звіт 03.19-03.24'!AS155+'[9]побудинковий звіт'!AT155+'[8]побудинковий звіт'!AT155</f>
        <v>126183.51585279523</v>
      </c>
      <c r="AU155" s="118">
        <f t="shared" si="121"/>
        <v>32947.318846584094</v>
      </c>
      <c r="AV155" s="595">
        <f>'звіт 03.19-03.24'!AU155+'[9]побудинковий звіт'!AV155+'[8]побудинковий звіт'!AV155</f>
        <v>8693.4652153949355</v>
      </c>
      <c r="AW155" s="595">
        <f>'звіт 03.19-03.24'!AV155+'[9]побудинковий звіт'!AW155+'[8]побудинковий звіт'!AW155</f>
        <v>13181.415591098124</v>
      </c>
      <c r="AX155" s="94">
        <f t="shared" si="122"/>
        <v>4487.9503757031889</v>
      </c>
      <c r="AY155" s="595">
        <f>'звіт 03.19-03.24'!AX155+'[9]побудинковий звіт'!AY155+'[8]побудинковий звіт'!AY155</f>
        <v>10391.407037888468</v>
      </c>
      <c r="AZ155" s="595">
        <f>'звіт 03.19-03.24'!AY155+'[9]побудинковий звіт'!AZ155+'[8]побудинковий звіт'!AZ155</f>
        <v>0</v>
      </c>
      <c r="BA155" s="117">
        <f t="shared" si="123"/>
        <v>-10391.407037888468</v>
      </c>
      <c r="BB155" s="595">
        <f>'звіт 03.19-03.24'!BA155+'[9]побудинковий звіт'!BB155+'[8]побудинковий звіт'!BB155</f>
        <v>6509.5858286302227</v>
      </c>
      <c r="BC155" s="595">
        <f>'звіт 03.19-03.24'!BB155+'[9]побудинковий звіт'!BC155+'[8]побудинковий звіт'!BC155</f>
        <v>0</v>
      </c>
      <c r="BD155" s="94">
        <f t="shared" si="124"/>
        <v>-6509.5858286302227</v>
      </c>
      <c r="BE155" s="595">
        <f>'звіт 03.19-03.24'!BD155+'[9]побудинковий звіт'!BE155+'[8]побудинковий звіт'!BE155</f>
        <v>0</v>
      </c>
      <c r="BF155" s="595">
        <f>'звіт 03.19-03.24'!BE155+'[9]побудинковий звіт'!BF155+'[8]побудинковий звіт'!BF155</f>
        <v>0</v>
      </c>
      <c r="BG155" s="95">
        <f t="shared" si="125"/>
        <v>0</v>
      </c>
      <c r="BH155" s="595">
        <f>'звіт 03.19-03.24'!BG155+'[9]побудинковий звіт'!BH155+'[8]побудинковий звіт'!BH155</f>
        <v>553.6869785513004</v>
      </c>
      <c r="BI155" s="595">
        <f>'звіт 03.19-03.24'!BH155+'[9]побудинковий звіт'!BI155+'[8]побудинковий звіт'!BI155</f>
        <v>1551.0632268319218</v>
      </c>
      <c r="BJ155" s="94">
        <f t="shared" si="126"/>
        <v>997.37624828062144</v>
      </c>
      <c r="BK155" s="595">
        <f>'звіт 03.19-03.24'!BJ155+'[9]побудинковий звіт'!BK155+'[8]побудинковий звіт'!BK155</f>
        <v>3989.4594251323806</v>
      </c>
      <c r="BL155" s="595">
        <f>'звіт 03.19-03.24'!BK155+'[9]побудинковий звіт'!BL155+'[8]побудинковий звіт'!BL155</f>
        <v>2962</v>
      </c>
      <c r="BM155" s="95">
        <f t="shared" si="127"/>
        <v>-1027.4594251323806</v>
      </c>
      <c r="BN155" s="595">
        <f>'звіт 03.19-03.24'!BM155+'[9]побудинковий звіт'!BN155+'[8]побудинковий звіт'!BN155</f>
        <v>1050.597953332529</v>
      </c>
      <c r="BO155" s="595">
        <f>'звіт 03.19-03.24'!BN155+'[9]побудинковий звіт'!BO155+'[8]побудинковий звіт'!BO155</f>
        <v>2811</v>
      </c>
      <c r="BP155" s="94">
        <f t="shared" si="128"/>
        <v>1760.402046667471</v>
      </c>
      <c r="BQ155" s="91">
        <f t="shared" si="129"/>
        <v>31188.202438929835</v>
      </c>
      <c r="BR155" s="96">
        <f t="shared" si="129"/>
        <v>20505.478817930045</v>
      </c>
      <c r="BS155" s="94">
        <f t="shared" si="130"/>
        <v>-10682.72362099979</v>
      </c>
      <c r="BT155" s="595">
        <f>'звіт 03.19-03.24'!BS155+'[9]побудинковий звіт'!BT155+'[8]побудинковий звіт'!BT155</f>
        <v>186314.81011128577</v>
      </c>
      <c r="BU155" s="595">
        <f>'звіт 03.19-03.24'!BT155+'[9]побудинковий звіт'!BU155+'[8]побудинковий звіт'!BU155</f>
        <v>238307.03081727121</v>
      </c>
      <c r="BV155" s="116">
        <f t="shared" si="131"/>
        <v>51992.220705985441</v>
      </c>
      <c r="BW155" s="595">
        <f>'звіт 03.19-03.24'!BV155+'[9]побудинковий звіт'!BW155+'[8]побудинковий звіт'!BW155</f>
        <v>60740.232288623163</v>
      </c>
      <c r="BX155" s="595">
        <f>'звіт 03.19-03.24'!BW155+'[9]побудинковий звіт'!BX155+'[8]побудинковий звіт'!BX155</f>
        <v>63220.032500462046</v>
      </c>
      <c r="BY155" s="116">
        <f t="shared" si="132"/>
        <v>2479.8002118388831</v>
      </c>
      <c r="BZ155" s="595">
        <f>'звіт 03.19-03.24'!BY155+'[9]побудинковий звіт'!BZ155+'[8]побудинковий звіт'!BZ155</f>
        <v>47466.081956488531</v>
      </c>
      <c r="CA155" s="595">
        <f>'звіт 03.19-03.24'!BZ155+'[9]побудинковий звіт'!CA155+'[8]побудинковий звіт'!CA155</f>
        <v>41140.093503684737</v>
      </c>
      <c r="CB155" s="116">
        <f t="shared" si="133"/>
        <v>-6325.9884528037946</v>
      </c>
      <c r="CC155" s="595">
        <f>'звіт 03.19-03.24'!CB155+'[9]побудинковий звіт'!CC155+'[8]побудинковий звіт'!CC155</f>
        <v>3935.0139280395242</v>
      </c>
      <c r="CD155" s="595">
        <f>'звіт 03.19-03.24'!CC155+'[9]побудинковий звіт'!CD155+'[8]побудинковий звіт'!CD155</f>
        <v>4006.0847604647788</v>
      </c>
      <c r="CE155" s="116">
        <f t="shared" si="134"/>
        <v>71.070832425254594</v>
      </c>
      <c r="CF155" s="595">
        <f>'звіт 03.19-03.24'!CE155+'[9]побудинковий звіт'!CF155+'[8]побудинковий звіт'!CF155</f>
        <v>484.02359655291258</v>
      </c>
      <c r="CG155" s="595">
        <f>'звіт 03.19-03.24'!CF155+'[9]побудинковий звіт'!CG155+'[8]побудинковий звіт'!CG155</f>
        <v>2249.8906798141443</v>
      </c>
      <c r="CH155" s="116">
        <f t="shared" si="135"/>
        <v>1765.8670832612318</v>
      </c>
      <c r="CI155" s="595">
        <f>'звіт 03.19-03.24'!CH155+'[9]побудинковий звіт'!CI155+'[8]побудинковий звіт'!CI155</f>
        <v>13141.844521542453</v>
      </c>
      <c r="CJ155" s="595">
        <f>'звіт 03.19-03.24'!CI155+'[9]побудинковий звіт'!CJ155+'[8]побудинковий звіт'!CJ155</f>
        <v>9184.6309611526231</v>
      </c>
      <c r="CK155" s="116">
        <f t="shared" si="136"/>
        <v>-3957.2135603898296</v>
      </c>
      <c r="CL155" s="595">
        <f>'звіт 03.19-03.24'!CK155+'[9]побудинковий звіт'!CL155+'[8]побудинковий звіт'!CL155</f>
        <v>0</v>
      </c>
      <c r="CM155" s="595">
        <f>'звіт 03.19-03.24'!CL155+'[9]побудинковий звіт'!CM155+'[8]побудинковий звіт'!CM155</f>
        <v>0</v>
      </c>
      <c r="CN155" s="116">
        <f t="shared" si="137"/>
        <v>0</v>
      </c>
      <c r="CO155" s="88">
        <f t="shared" si="138"/>
        <v>13141.844521542453</v>
      </c>
      <c r="CP155" s="96">
        <f t="shared" si="138"/>
        <v>9184.6309611526231</v>
      </c>
      <c r="CQ155" s="116">
        <f t="shared" si="139"/>
        <v>-3957.2135603898296</v>
      </c>
      <c r="CR155" s="119">
        <f t="shared" si="150"/>
        <v>586355.76420925953</v>
      </c>
      <c r="CS155" s="96">
        <f t="shared" si="150"/>
        <v>651634.95784668683</v>
      </c>
      <c r="CT155" s="116">
        <f t="shared" si="140"/>
        <v>65279.193637427292</v>
      </c>
      <c r="CU155" s="91">
        <f t="shared" si="141"/>
        <v>703626.91705111146</v>
      </c>
      <c r="CV155" s="98">
        <f t="shared" si="141"/>
        <v>781961.94941602414</v>
      </c>
      <c r="CW155" s="117">
        <f t="shared" si="142"/>
        <v>78335.03236491268</v>
      </c>
      <c r="CX155" s="595">
        <f>'звіт 03.19-03.24'!CW155+'[9]побудинковий звіт'!CX155+'[8]побудинковий звіт'!CX155</f>
        <v>23531.582034436658</v>
      </c>
      <c r="CY155" s="595">
        <f>'звіт 03.19-03.24'!CX155+'[9]побудинковий звіт'!CY155+'[8]побудинковий звіт'!CY155</f>
        <v>-54803.450330476138</v>
      </c>
      <c r="CZ155" s="116">
        <f t="shared" si="143"/>
        <v>-78335.032364912797</v>
      </c>
      <c r="DA155" s="99">
        <f>'[8]побудинковий звіт'!DA155</f>
        <v>78335.03236491284</v>
      </c>
      <c r="DB155" s="8">
        <v>2</v>
      </c>
      <c r="DC155" s="365">
        <f>'[8]побудинковий звіт'!DC155</f>
        <v>39902.29</v>
      </c>
      <c r="DD155" s="365">
        <f>'[8]побудинковий звіт'!DD155</f>
        <v>23390.74</v>
      </c>
      <c r="DE155" s="365">
        <f>'[8]побудинковий звіт'!DE155</f>
        <v>27918.120000000003</v>
      </c>
      <c r="DF155" s="365">
        <f>'[8]побудинковий звіт'!DF155</f>
        <v>23057.09</v>
      </c>
      <c r="DG155" s="101">
        <v>37140.997214403207</v>
      </c>
      <c r="DH155" s="296">
        <v>4</v>
      </c>
      <c r="DI155" s="103">
        <f>'[8]побудинковий звіт'!DK155</f>
        <v>8.3079358881623495</v>
      </c>
      <c r="DJ155" s="103">
        <f>'[8]побудинковий звіт'!DL155</f>
        <v>0</v>
      </c>
      <c r="DK155" s="103">
        <f>'[8]побудинковий звіт'!DM155</f>
        <v>7.4142917293457531</v>
      </c>
      <c r="DL155" s="104">
        <f>F155*DI155</f>
        <v>11984.197518674189</v>
      </c>
      <c r="DM155" s="104">
        <f>H155*DK155</f>
        <v>333.6431278205589</v>
      </c>
      <c r="DN155" s="105">
        <f t="shared" si="144"/>
        <v>12317.840646494747</v>
      </c>
      <c r="DO155" s="2"/>
      <c r="DP155" s="104">
        <f>'[10]побудинковий звіт'!DR155</f>
        <v>11984.17</v>
      </c>
      <c r="DQ155" s="104">
        <f>'[10]побудинковий звіт'!DS155</f>
        <v>333.65</v>
      </c>
      <c r="DR155" s="104">
        <f t="shared" si="145"/>
        <v>12317.82</v>
      </c>
      <c r="DS155" s="106"/>
      <c r="DT155" s="104"/>
      <c r="DU155" s="479">
        <f>'звіт 03.19-03.24'!DV155+'[9]побудинковий звіт'!DW155+'[8]побудинковий звіт'!DW155</f>
        <v>4464.88</v>
      </c>
      <c r="DV155" s="2">
        <f>'[9]побудинковий звіт'!DX155+'[8]побудинковий звіт'!DX155</f>
        <v>0</v>
      </c>
      <c r="DW155" s="77">
        <f t="shared" si="146"/>
        <v>149309.27933416914</v>
      </c>
      <c r="DX155" s="77">
        <f t="shared" si="147"/>
        <v>176026.79360487033</v>
      </c>
      <c r="DY155" s="427">
        <f t="shared" si="148"/>
        <v>50975.210000000006</v>
      </c>
      <c r="DZ155" s="161">
        <f>'[10]побудинковий звіт'!DY155</f>
        <v>2303.9267611363666</v>
      </c>
      <c r="EB155" s="110">
        <v>-6158</v>
      </c>
      <c r="EC155" s="111">
        <f t="shared" si="149"/>
        <v>30982.997214403207</v>
      </c>
      <c r="EE155" s="112">
        <v>51368.673397109975</v>
      </c>
      <c r="EG155" s="99">
        <v>82503.503283007565</v>
      </c>
    </row>
    <row r="156" spans="1:137" ht="19.95" customHeight="1" x14ac:dyDescent="0.3">
      <c r="A156" s="81">
        <v>150001033</v>
      </c>
      <c r="B156" s="82" t="s">
        <v>319</v>
      </c>
      <c r="C156" s="114" t="s">
        <v>320</v>
      </c>
      <c r="D156" s="114" t="s">
        <v>320</v>
      </c>
      <c r="E156" s="84">
        <f t="shared" si="107"/>
        <v>4024.2</v>
      </c>
      <c r="F156" s="597">
        <f>'[8]побудинковий звіт'!F156</f>
        <v>4024.2</v>
      </c>
      <c r="G156" s="104">
        <f>'[8]побудинковий звіт'!G156</f>
        <v>446.8</v>
      </c>
      <c r="H156" s="598">
        <f>'[8]побудинковий звіт'!H156</f>
        <v>0</v>
      </c>
      <c r="I156" s="595">
        <f>'звіт 03.19-03.24'!H156+'[9]побудинковий звіт'!I156+'[8]побудинковий звіт'!I156</f>
        <v>77362.384473534199</v>
      </c>
      <c r="J156" s="595">
        <f>'звіт 03.19-03.24'!I156+'[9]побудинковий звіт'!J156+'[8]побудинковий звіт'!J156</f>
        <v>70486.48103435029</v>
      </c>
      <c r="K156" s="116">
        <f t="shared" si="108"/>
        <v>-6875.9034391839086</v>
      </c>
      <c r="L156" s="595">
        <f>'звіт 03.19-03.24'!K156+'[9]побудинковий звіт'!L156+'[8]побудинковий звіт'!L156</f>
        <v>13690.321338230948</v>
      </c>
      <c r="M156" s="595">
        <f>'звіт 03.19-03.24'!L156+'[9]побудинковий звіт'!M156+'[8]побудинковий звіт'!M156</f>
        <v>12349.56490498627</v>
      </c>
      <c r="N156" s="116">
        <f t="shared" si="109"/>
        <v>-1340.7564332446782</v>
      </c>
      <c r="O156" s="595">
        <f>'звіт 03.19-03.24'!N156+'[9]побудинковий звіт'!O156+'[8]побудинковий звіт'!O156</f>
        <v>40830.85104535133</v>
      </c>
      <c r="P156" s="595">
        <f>'звіт 03.19-03.24'!O156+'[9]побудинковий звіт'!P156+'[8]побудинковий звіт'!P156</f>
        <v>39567.375332713331</v>
      </c>
      <c r="Q156" s="116">
        <f t="shared" si="110"/>
        <v>-1263.4757126379991</v>
      </c>
      <c r="R156" s="595">
        <f>'звіт 03.19-03.24'!Q156+'[9]побудинковий звіт'!R156+'[8]побудинковий звіт'!R156</f>
        <v>8168.1270755297792</v>
      </c>
      <c r="S156" s="595">
        <f>'звіт 03.19-03.24'!R156+'[9]побудинковий звіт'!S156+'[8]побудинковий звіт'!S156</f>
        <v>7914.6698568140455</v>
      </c>
      <c r="T156" s="116">
        <f t="shared" si="111"/>
        <v>-253.45721871573369</v>
      </c>
      <c r="U156" s="595">
        <f>'звіт 03.19-03.24'!T156+'[9]побудинковий звіт'!U156+'[8]побудинковий звіт'!U156</f>
        <v>5510.4959745843335</v>
      </c>
      <c r="V156" s="595">
        <f>'звіт 03.19-03.24'!U156+'[9]побудинковий звіт'!V156+'[8]побудинковий звіт'!V156</f>
        <v>3532.066612185828</v>
      </c>
      <c r="W156" s="116">
        <f t="shared" si="112"/>
        <v>-1978.4293623985054</v>
      </c>
      <c r="X156" s="595">
        <f>'звіт 03.19-03.24'!W156+'[9]побудинковий звіт'!X156+'[8]побудинковий звіт'!X156</f>
        <v>53223.614173758499</v>
      </c>
      <c r="Y156" s="595">
        <f>'звіт 03.19-03.24'!X156+'[9]побудинковий звіт'!Y156+'[8]побудинковий звіт'!Y156</f>
        <v>46944.543274965668</v>
      </c>
      <c r="Z156" s="116">
        <f t="shared" si="113"/>
        <v>-6279.0708987928301</v>
      </c>
      <c r="AA156" s="595">
        <f>'звіт 03.19-03.24'!Z156+'[9]побудинковий звіт'!AA156+'[8]побудинковий звіт'!AA156</f>
        <v>4346.1360000000004</v>
      </c>
      <c r="AB156" s="595">
        <f>'звіт 03.19-03.24'!AA156+'[9]побудинковий звіт'!AB156+'[8]побудинковий звіт'!AB156</f>
        <v>0</v>
      </c>
      <c r="AC156" s="116">
        <f t="shared" si="114"/>
        <v>-4346.1360000000004</v>
      </c>
      <c r="AD156" s="595">
        <f>'звіт 03.19-03.24'!AC156+'[9]побудинковий звіт'!AD156+'[8]побудинковий звіт'!AD156</f>
        <v>120736.84117828039</v>
      </c>
      <c r="AE156" s="595">
        <f>'звіт 03.19-03.24'!AD156+'[9]побудинковий звіт'!AE156+'[8]побудинковий звіт'!AE156</f>
        <v>132108.41924709143</v>
      </c>
      <c r="AF156" s="117">
        <f t="shared" si="115"/>
        <v>11371.578068811039</v>
      </c>
      <c r="AG156" s="91">
        <f t="shared" si="116"/>
        <v>323868.77125926944</v>
      </c>
      <c r="AH156" s="92">
        <f t="shared" si="116"/>
        <v>312903.12026310689</v>
      </c>
      <c r="AI156" s="116">
        <f t="shared" si="117"/>
        <v>-10965.650996162556</v>
      </c>
      <c r="AJ156" s="595">
        <f>'звіт 03.19-03.24'!AI156+'[9]побудинковий звіт'!AJ156+'[8]побудинковий звіт'!AJ156</f>
        <v>242137.35438388662</v>
      </c>
      <c r="AK156" s="595">
        <f>'звіт 03.19-03.24'!AJ156+'[9]побудинковий звіт'!AK156+'[8]побудинковий звіт'!AK156</f>
        <v>239163.7739718048</v>
      </c>
      <c r="AL156" s="116">
        <f t="shared" si="118"/>
        <v>-2973.5804120818211</v>
      </c>
      <c r="AM156" s="595">
        <f>'звіт 03.19-03.24'!AL156+'[9]побудинковий звіт'!AM156+'[8]побудинковий звіт'!AM156</f>
        <v>6507.8264134919391</v>
      </c>
      <c r="AN156" s="595">
        <f>'звіт 03.19-03.24'!AM156+'[9]побудинковий звіт'!AN156+'[8]побудинковий звіт'!AN156</f>
        <v>6931.1782503853465</v>
      </c>
      <c r="AO156" s="116">
        <f t="shared" si="119"/>
        <v>423.35183689340738</v>
      </c>
      <c r="AP156" s="595">
        <f>'звіт 03.19-03.24'!AO156+'[9]побудинковий звіт'!AP156+'[8]побудинковий звіт'!AP156</f>
        <v>21745.399118499859</v>
      </c>
      <c r="AQ156" s="595">
        <f>'звіт 03.19-03.24'!AP156+'[9]побудинковий звіт'!AQ156+'[8]побудинковий звіт'!AQ156</f>
        <v>23249.991287044548</v>
      </c>
      <c r="AR156" s="116">
        <f t="shared" si="120"/>
        <v>1504.5921685446883</v>
      </c>
      <c r="AS156" s="595">
        <f>'звіт 03.19-03.24'!AR156+'[9]побудинковий звіт'!AS156+'[8]побудинковий звіт'!AS156</f>
        <v>447022.34962813742</v>
      </c>
      <c r="AT156" s="595">
        <f>'звіт 03.19-03.24'!AS156+'[9]побудинковий звіт'!AT156+'[8]побудинковий звіт'!AT156</f>
        <v>350300.43021311559</v>
      </c>
      <c r="AU156" s="118">
        <f t="shared" si="121"/>
        <v>-96721.919415021839</v>
      </c>
      <c r="AV156" s="595">
        <f>'звіт 03.19-03.24'!AU156+'[9]побудинковий звіт'!AV156+'[8]побудинковий звіт'!AV156</f>
        <v>16869.337164382661</v>
      </c>
      <c r="AW156" s="595">
        <f>'звіт 03.19-03.24'!AV156+'[9]побудинковий звіт'!AW156+'[8]побудинковий звіт'!AW156</f>
        <v>11420.519789662198</v>
      </c>
      <c r="AX156" s="94">
        <f t="shared" si="122"/>
        <v>-5448.8173747204637</v>
      </c>
      <c r="AY156" s="595">
        <f>'звіт 03.19-03.24'!AX156+'[9]побудинковий звіт'!AY156+'[8]побудинковий звіт'!AY156</f>
        <v>18072.92603994827</v>
      </c>
      <c r="AZ156" s="595">
        <f>'звіт 03.19-03.24'!AY156+'[9]побудинковий звіт'!AZ156+'[8]побудинковий звіт'!AZ156</f>
        <v>1441</v>
      </c>
      <c r="BA156" s="117">
        <f t="shared" si="123"/>
        <v>-16631.92603994827</v>
      </c>
      <c r="BB156" s="595">
        <f>'звіт 03.19-03.24'!BA156+'[9]побудинковий звіт'!BB156+'[8]побудинковий звіт'!BB156</f>
        <v>12074.534189086951</v>
      </c>
      <c r="BC156" s="595">
        <f>'звіт 03.19-03.24'!BB156+'[9]побудинковий звіт'!BC156+'[8]побудинковий звіт'!BC156</f>
        <v>3770.4070729475879</v>
      </c>
      <c r="BD156" s="94">
        <f t="shared" si="124"/>
        <v>-8304.1271161393634</v>
      </c>
      <c r="BE156" s="595">
        <f>'звіт 03.19-03.24'!BD156+'[9]побудинковий звіт'!BE156+'[8]побудинковий звіт'!BE156</f>
        <v>12599.316516792866</v>
      </c>
      <c r="BF156" s="595">
        <f>'звіт 03.19-03.24'!BE156+'[9]побудинковий звіт'!BF156+'[8]побудинковий звіт'!BF156</f>
        <v>14546.374614686238</v>
      </c>
      <c r="BG156" s="95">
        <f t="shared" si="125"/>
        <v>1947.0580978933722</v>
      </c>
      <c r="BH156" s="595">
        <f>'звіт 03.19-03.24'!BG156+'[9]побудинковий звіт'!BH156+'[8]побудинковий звіт'!BH156</f>
        <v>7992.7691165671304</v>
      </c>
      <c r="BI156" s="595">
        <f>'звіт 03.19-03.24'!BH156+'[9]побудинковий звіт'!BI156+'[8]побудинковий звіт'!BI156</f>
        <v>0</v>
      </c>
      <c r="BJ156" s="94">
        <f t="shared" si="126"/>
        <v>-7992.7691165671304</v>
      </c>
      <c r="BK156" s="595">
        <f>'звіт 03.19-03.24'!BJ156+'[9]побудинковий звіт'!BK156+'[8]побудинковий звіт'!BK156</f>
        <v>15614.699174216483</v>
      </c>
      <c r="BL156" s="595">
        <f>'звіт 03.19-03.24'!BK156+'[9]побудинковий звіт'!BL156+'[8]побудинковий звіт'!BL156</f>
        <v>31793.03224839898</v>
      </c>
      <c r="BM156" s="95">
        <f t="shared" si="127"/>
        <v>16178.333074182498</v>
      </c>
      <c r="BN156" s="595">
        <f>'звіт 03.19-03.24'!BM156+'[9]побудинковий звіт'!BN156+'[8]побудинковий звіт'!BN156</f>
        <v>2676.4455547900247</v>
      </c>
      <c r="BO156" s="595">
        <f>'звіт 03.19-03.24'!BN156+'[9]побудинковий звіт'!BO156+'[8]побудинковий звіт'!BO156</f>
        <v>4002.46</v>
      </c>
      <c r="BP156" s="94">
        <f t="shared" si="128"/>
        <v>1326.0144452099753</v>
      </c>
      <c r="BQ156" s="91">
        <f t="shared" si="129"/>
        <v>85900.027755784395</v>
      </c>
      <c r="BR156" s="96">
        <f t="shared" si="129"/>
        <v>66973.79372569501</v>
      </c>
      <c r="BS156" s="94">
        <f t="shared" si="130"/>
        <v>-18926.234030089385</v>
      </c>
      <c r="BT156" s="595">
        <f>'звіт 03.19-03.24'!BS156+'[9]побудинковий звіт'!BT156+'[8]побудинковий звіт'!BT156</f>
        <v>349261.78629456897</v>
      </c>
      <c r="BU156" s="595">
        <f>'звіт 03.19-03.24'!BT156+'[9]побудинковий звіт'!BU156+'[8]побудинковий звіт'!BU156</f>
        <v>356171.87035479356</v>
      </c>
      <c r="BV156" s="116">
        <f t="shared" si="131"/>
        <v>6910.084060224588</v>
      </c>
      <c r="BW156" s="595">
        <f>'звіт 03.19-03.24'!BV156+'[9]побудинковий звіт'!BW156+'[8]побудинковий звіт'!BW156</f>
        <v>315206.22328727174</v>
      </c>
      <c r="BX156" s="595">
        <f>'звіт 03.19-03.24'!BW156+'[9]побудинковий звіт'!BX156+'[8]побудинковий звіт'!BX156</f>
        <v>324371.0036641928</v>
      </c>
      <c r="BY156" s="116">
        <f t="shared" si="132"/>
        <v>9164.7803769210586</v>
      </c>
      <c r="BZ156" s="595">
        <f>'звіт 03.19-03.24'!BY156+'[9]побудинковий звіт'!BZ156+'[8]побудинковий звіт'!BZ156</f>
        <v>50934.035580838143</v>
      </c>
      <c r="CA156" s="595">
        <f>'звіт 03.19-03.24'!BZ156+'[9]побудинковий звіт'!CA156+'[8]побудинковий звіт'!CA156</f>
        <v>62155.414866130624</v>
      </c>
      <c r="CB156" s="116">
        <f t="shared" si="133"/>
        <v>11221.379285292482</v>
      </c>
      <c r="CC156" s="595">
        <f>'звіт 03.19-03.24'!CB156+'[9]побудинковий звіт'!CC156+'[8]побудинковий звіт'!CC156</f>
        <v>7527.6494655853221</v>
      </c>
      <c r="CD156" s="595">
        <f>'звіт 03.19-03.24'!CC156+'[9]побудинковий звіт'!CD156+'[8]побудинковий звіт'!CD156</f>
        <v>7639.4641228166674</v>
      </c>
      <c r="CE156" s="116">
        <f t="shared" si="134"/>
        <v>111.81465723134534</v>
      </c>
      <c r="CF156" s="595">
        <f>'звіт 03.19-03.24'!CE156+'[9]побудинковий звіт'!CF156+'[8]побудинковий звіт'!CF156</f>
        <v>923.01614208324065</v>
      </c>
      <c r="CG156" s="595">
        <f>'звіт 03.19-03.24'!CF156+'[9]побудинковий звіт'!CG156+'[8]побудинковий звіт'!CG156</f>
        <v>0</v>
      </c>
      <c r="CH156" s="116">
        <f t="shared" si="135"/>
        <v>-923.01614208324065</v>
      </c>
      <c r="CI156" s="595">
        <f>'звіт 03.19-03.24'!CH156+'[9]побудинковий звіт'!CI156+'[8]побудинковий звіт'!CI156</f>
        <v>62086.018112209807</v>
      </c>
      <c r="CJ156" s="595">
        <f>'звіт 03.19-03.24'!CI156+'[9]побудинковий звіт'!CJ156+'[8]побудинковий звіт'!CJ156</f>
        <v>59601.824564046678</v>
      </c>
      <c r="CK156" s="116">
        <f t="shared" si="136"/>
        <v>-2484.1935481631299</v>
      </c>
      <c r="CL156" s="595">
        <f>'звіт 03.19-03.24'!CK156+'[9]побудинковий звіт'!CL156+'[8]побудинковий звіт'!CL156</f>
        <v>64393.880426349548</v>
      </c>
      <c r="CM156" s="595">
        <f>'звіт 03.19-03.24'!CL156+'[9]побудинковий звіт'!CM156+'[8]побудинковий звіт'!CM156</f>
        <v>60448.491084818437</v>
      </c>
      <c r="CN156" s="116">
        <f t="shared" si="137"/>
        <v>-3945.3893415311104</v>
      </c>
      <c r="CO156" s="88">
        <f t="shared" si="138"/>
        <v>126479.89853855936</v>
      </c>
      <c r="CP156" s="96">
        <f t="shared" si="138"/>
        <v>120050.31564886511</v>
      </c>
      <c r="CQ156" s="116">
        <f t="shared" si="139"/>
        <v>-6429.5828896942403</v>
      </c>
      <c r="CR156" s="119">
        <f t="shared" si="150"/>
        <v>1977514.3378679766</v>
      </c>
      <c r="CS156" s="96">
        <f t="shared" si="150"/>
        <v>1869910.3563679508</v>
      </c>
      <c r="CT156" s="116">
        <f t="shared" si="140"/>
        <v>-107603.98150002584</v>
      </c>
      <c r="CU156" s="91">
        <f t="shared" si="141"/>
        <v>2373017.2054415718</v>
      </c>
      <c r="CV156" s="98">
        <f t="shared" si="141"/>
        <v>2243892.4276415408</v>
      </c>
      <c r="CW156" s="117">
        <f t="shared" si="142"/>
        <v>-129124.77780003101</v>
      </c>
      <c r="CX156" s="595">
        <f>'звіт 03.19-03.24'!CW156+'[9]побудинковий звіт'!CX156+'[8]побудинковий звіт'!CX156</f>
        <v>88119.228322159237</v>
      </c>
      <c r="CY156" s="595">
        <f>'звіт 03.19-03.24'!CX156+'[9]побудинковий звіт'!CY156+'[8]побудинковий звіт'!CY156</f>
        <v>217244.00612218963</v>
      </c>
      <c r="CZ156" s="116">
        <f t="shared" si="143"/>
        <v>129124.7778000304</v>
      </c>
      <c r="DA156" s="99">
        <f>'[8]побудинковий звіт'!DA156</f>
        <v>-129124.77780003057</v>
      </c>
      <c r="DB156" s="8">
        <v>1</v>
      </c>
      <c r="DC156" s="365">
        <f>'[8]побудинковий звіт'!DC156</f>
        <v>76171.520000000004</v>
      </c>
      <c r="DD156" s="365">
        <f>'[8]побудинковий звіт'!DD156</f>
        <v>0</v>
      </c>
      <c r="DE156" s="365">
        <f>'[8]побудинковий звіт'!DE156</f>
        <v>35355.040000000001</v>
      </c>
      <c r="DF156" s="365">
        <f>'[8]побудинковий звіт'!DF156</f>
        <v>0</v>
      </c>
      <c r="DG156" s="101">
        <v>-72774.780498107197</v>
      </c>
      <c r="DH156" s="296">
        <v>9</v>
      </c>
      <c r="DI156" s="103">
        <f>'[8]побудинковий звіт'!DK156</f>
        <v>8.7566299916789792</v>
      </c>
      <c r="DJ156" s="103">
        <f>'[8]побудинковий звіт'!DL156</f>
        <v>10.315911650212287</v>
      </c>
      <c r="DK156" s="103">
        <f>'[8]побудинковий звіт'!DM156</f>
        <v>7.0639145082441894</v>
      </c>
      <c r="DL156" s="104">
        <f>DI156*G156+(F156-G156)*DJ156</f>
        <v>40816.604617751604</v>
      </c>
      <c r="DM156" s="104">
        <f>DK156*H156</f>
        <v>0</v>
      </c>
      <c r="DN156" s="105">
        <f t="shared" si="144"/>
        <v>40816.604617751604</v>
      </c>
      <c r="DO156" s="2"/>
      <c r="DP156" s="104">
        <f>'[10]побудинковий звіт'!DR156</f>
        <v>40816.480000000003</v>
      </c>
      <c r="DQ156" s="104">
        <f>'[10]побудинковий звіт'!DS156</f>
        <v>0</v>
      </c>
      <c r="DR156" s="104">
        <f t="shared" si="145"/>
        <v>40816.480000000003</v>
      </c>
      <c r="DS156" s="106"/>
      <c r="DT156" s="104"/>
      <c r="DU156" s="479">
        <f>'звіт 03.19-03.24'!DV156+'[9]побудинковий звіт'!DW156+'[8]побудинковий звіт'!DW156</f>
        <v>4464.88</v>
      </c>
      <c r="DV156" s="2">
        <f>'[9]побудинковий звіт'!DX156+'[8]побудинковий звіт'!DX156</f>
        <v>0</v>
      </c>
      <c r="DW156" s="77">
        <f t="shared" si="146"/>
        <v>639506.85286070604</v>
      </c>
      <c r="DX156" s="77">
        <f t="shared" si="147"/>
        <v>500729.06872657267</v>
      </c>
      <c r="DY156" s="427">
        <f t="shared" si="148"/>
        <v>35355.040000000001</v>
      </c>
      <c r="DZ156" s="161">
        <f>'[10]побудинковий звіт'!DY156</f>
        <v>11524.930837996289</v>
      </c>
      <c r="EB156" s="110">
        <v>16420</v>
      </c>
      <c r="EC156" s="111">
        <f t="shared" si="149"/>
        <v>-56354.780498107197</v>
      </c>
      <c r="EE156" s="112">
        <v>-75986.91240194792</v>
      </c>
      <c r="EG156" s="99">
        <v>58427.103667192481</v>
      </c>
    </row>
    <row r="157" spans="1:137" ht="19.95" customHeight="1" x14ac:dyDescent="0.3">
      <c r="A157" s="81">
        <v>150001009</v>
      </c>
      <c r="B157" s="82" t="s">
        <v>321</v>
      </c>
      <c r="C157" s="114" t="s">
        <v>322</v>
      </c>
      <c r="D157" s="114" t="s">
        <v>322</v>
      </c>
      <c r="E157" s="84">
        <f t="shared" si="107"/>
        <v>1483.6999999999998</v>
      </c>
      <c r="F157" s="597">
        <f>'[8]побудинковий звіт'!F157</f>
        <v>1398.6</v>
      </c>
      <c r="G157" s="104">
        <f>'[8]побудинковий звіт'!G157</f>
        <v>0</v>
      </c>
      <c r="H157" s="598">
        <f>'[8]побудинковий звіт'!H157</f>
        <v>85.1</v>
      </c>
      <c r="I157" s="595">
        <f>'звіт 03.19-03.24'!H157+'[9]побудинковий звіт'!I157+'[8]побудинковий звіт'!I157</f>
        <v>35101.146550081488</v>
      </c>
      <c r="J157" s="595">
        <f>'звіт 03.19-03.24'!I157+'[9]побудинковий звіт'!J157+'[8]побудинковий звіт'!J157</f>
        <v>35236.532502603892</v>
      </c>
      <c r="K157" s="116">
        <f t="shared" si="108"/>
        <v>135.38595252240339</v>
      </c>
      <c r="L157" s="595">
        <f>'звіт 03.19-03.24'!K157+'[9]побудинковий звіт'!L157+'[8]побудинковий звіт'!L157</f>
        <v>6430.1207683845041</v>
      </c>
      <c r="M157" s="595">
        <f>'звіт 03.19-03.24'!L157+'[9]побудинковий звіт'!M157+'[8]побудинковий звіт'!M157</f>
        <v>6279.041553155369</v>
      </c>
      <c r="N157" s="116">
        <f t="shared" si="109"/>
        <v>-151.07921522913512</v>
      </c>
      <c r="O157" s="595">
        <f>'звіт 03.19-03.24'!N157+'[9]побудинковий звіт'!O157+'[8]побудинковий звіт'!O157</f>
        <v>14688.275966861831</v>
      </c>
      <c r="P157" s="595">
        <f>'звіт 03.19-03.24'!O157+'[9]побудинковий звіт'!P157+'[8]побудинковий звіт'!P157</f>
        <v>14235.509815700567</v>
      </c>
      <c r="Q157" s="116">
        <f t="shared" si="110"/>
        <v>-452.76615116126413</v>
      </c>
      <c r="R157" s="595">
        <f>'звіт 03.19-03.24'!Q157+'[9]побудинковий звіт'!R157+'[8]побудинковий звіт'!R157</f>
        <v>0</v>
      </c>
      <c r="S157" s="595">
        <f>'звіт 03.19-03.24'!R157+'[9]побудинковий звіт'!S157+'[8]побудинковий звіт'!S157</f>
        <v>0</v>
      </c>
      <c r="T157" s="116">
        <f t="shared" si="111"/>
        <v>0</v>
      </c>
      <c r="U157" s="595">
        <f>'звіт 03.19-03.24'!T157+'[9]побудинковий звіт'!U157+'[8]побудинковий звіт'!U157</f>
        <v>939.44881667625202</v>
      </c>
      <c r="V157" s="595">
        <f>'звіт 03.19-03.24'!U157+'[9]побудинковий звіт'!V157+'[8]побудинковий звіт'!V157</f>
        <v>489.62704245195749</v>
      </c>
      <c r="W157" s="116">
        <f t="shared" si="112"/>
        <v>-449.82177422429453</v>
      </c>
      <c r="X157" s="595">
        <f>'звіт 03.19-03.24'!W157+'[9]побудинковий звіт'!X157+'[8]побудинковий звіт'!X157</f>
        <v>18752.40308082927</v>
      </c>
      <c r="Y157" s="595">
        <f>'звіт 03.19-03.24'!X157+'[9]побудинковий звіт'!Y157+'[8]побудинковий звіт'!Y157</f>
        <v>17648.09867672504</v>
      </c>
      <c r="Z157" s="116">
        <f t="shared" si="113"/>
        <v>-1104.3044041042303</v>
      </c>
      <c r="AA157" s="595">
        <f>'звіт 03.19-03.24'!Z157+'[9]побудинковий звіт'!AA157+'[8]побудинковий звіт'!AA157</f>
        <v>1603.4759999999999</v>
      </c>
      <c r="AB157" s="595">
        <f>'звіт 03.19-03.24'!AA157+'[9]побудинковий звіт'!AB157+'[8]побудинковий звіт'!AB157</f>
        <v>0</v>
      </c>
      <c r="AC157" s="116">
        <f t="shared" si="114"/>
        <v>-1603.4759999999999</v>
      </c>
      <c r="AD157" s="595">
        <f>'звіт 03.19-03.24'!AC157+'[9]побудинковий звіт'!AD157+'[8]побудинковий звіт'!AD157</f>
        <v>44739.211944160372</v>
      </c>
      <c r="AE157" s="595">
        <f>'звіт 03.19-03.24'!AD157+'[9]побудинковий звіт'!AE157+'[8]побудинковий звіт'!AE157</f>
        <v>48745.901282784449</v>
      </c>
      <c r="AF157" s="117">
        <f t="shared" si="115"/>
        <v>4006.6893386240772</v>
      </c>
      <c r="AG157" s="91">
        <f t="shared" si="116"/>
        <v>122254.08312699372</v>
      </c>
      <c r="AH157" s="92">
        <f t="shared" si="116"/>
        <v>122634.71087342128</v>
      </c>
      <c r="AI157" s="116">
        <f t="shared" si="117"/>
        <v>380.62774642756267</v>
      </c>
      <c r="AJ157" s="595">
        <f>'звіт 03.19-03.24'!AI157+'[9]побудинковий звіт'!AJ157+'[8]побудинковий звіт'!AJ157</f>
        <v>0</v>
      </c>
      <c r="AK157" s="595">
        <f>'звіт 03.19-03.24'!AJ157+'[9]побудинковий звіт'!AK157+'[8]побудинковий звіт'!AK157</f>
        <v>0</v>
      </c>
      <c r="AL157" s="116">
        <f t="shared" si="118"/>
        <v>0</v>
      </c>
      <c r="AM157" s="595">
        <f>'звіт 03.19-03.24'!AL157+'[9]побудинковий звіт'!AM157+'[8]побудинковий звіт'!AM157</f>
        <v>0</v>
      </c>
      <c r="AN157" s="595">
        <f>'звіт 03.19-03.24'!AM157+'[9]побудинковий звіт'!AN157+'[8]побудинковий звіт'!AN157</f>
        <v>0</v>
      </c>
      <c r="AO157" s="116">
        <f t="shared" si="119"/>
        <v>0</v>
      </c>
      <c r="AP157" s="595">
        <f>'звіт 03.19-03.24'!AO157+'[9]побудинковий звіт'!AP157+'[8]побудинковий звіт'!AP157</f>
        <v>26789.816045018775</v>
      </c>
      <c r="AQ157" s="595">
        <f>'звіт 03.19-03.24'!AP157+'[9]побудинковий звіт'!AQ157+'[8]побудинковий звіт'!AQ157</f>
        <v>19979.743581474228</v>
      </c>
      <c r="AR157" s="116">
        <f t="shared" si="120"/>
        <v>-6810.0724635445476</v>
      </c>
      <c r="AS157" s="595">
        <f>'звіт 03.19-03.24'!AR157+'[9]побудинковий звіт'!AS157+'[8]побудинковий звіт'!AS157</f>
        <v>123370.64249455462</v>
      </c>
      <c r="AT157" s="595">
        <f>'звіт 03.19-03.24'!AS157+'[9]побудинковий звіт'!AT157+'[8]побудинковий звіт'!AT157</f>
        <v>110892.22482324143</v>
      </c>
      <c r="AU157" s="118">
        <f t="shared" si="121"/>
        <v>-12478.417671313189</v>
      </c>
      <c r="AV157" s="595">
        <f>'звіт 03.19-03.24'!AU157+'[9]побудинковий звіт'!AV157+'[8]побудинковий звіт'!AV157</f>
        <v>8681.2841699146193</v>
      </c>
      <c r="AW157" s="595">
        <f>'звіт 03.19-03.24'!AV157+'[9]побудинковий звіт'!AW157+'[8]побудинковий звіт'!AW157</f>
        <v>6098.8153488405487</v>
      </c>
      <c r="AX157" s="94">
        <f t="shared" si="122"/>
        <v>-2582.4688210740705</v>
      </c>
      <c r="AY157" s="595">
        <f>'звіт 03.19-03.24'!AX157+'[9]побудинковий звіт'!AY157+'[8]побудинковий звіт'!AY157</f>
        <v>10391.407037888468</v>
      </c>
      <c r="AZ157" s="595">
        <f>'звіт 03.19-03.24'!AY157+'[9]побудинковий звіт'!AZ157+'[8]побудинковий звіт'!AZ157</f>
        <v>2510</v>
      </c>
      <c r="BA157" s="117">
        <f t="shared" si="123"/>
        <v>-7881.407037888468</v>
      </c>
      <c r="BB157" s="595">
        <f>'звіт 03.19-03.24'!BA157+'[9]побудинковий звіт'!BB157+'[8]побудинковий звіт'!BB157</f>
        <v>6382.3490925313781</v>
      </c>
      <c r="BC157" s="595">
        <f>'звіт 03.19-03.24'!BB157+'[9]побудинковий звіт'!BC157+'[8]побудинковий звіт'!BC157</f>
        <v>344.78312363306901</v>
      </c>
      <c r="BD157" s="94">
        <f t="shared" si="124"/>
        <v>-6037.5659688983087</v>
      </c>
      <c r="BE157" s="595">
        <f>'звіт 03.19-03.24'!BD157+'[9]побудинковий звіт'!BE157+'[8]побудинковий звіт'!BE157</f>
        <v>0</v>
      </c>
      <c r="BF157" s="595">
        <f>'звіт 03.19-03.24'!BE157+'[9]побудинковий звіт'!BF157+'[8]побудинковий звіт'!BF157</f>
        <v>0</v>
      </c>
      <c r="BG157" s="95">
        <f t="shared" si="125"/>
        <v>0</v>
      </c>
      <c r="BH157" s="595">
        <f>'звіт 03.19-03.24'!BG157+'[9]побудинковий звіт'!BH157+'[8]побудинковий звіт'!BH157</f>
        <v>553.6869785513004</v>
      </c>
      <c r="BI157" s="595">
        <f>'звіт 03.19-03.24'!BH157+'[9]побудинковий звіт'!BI157+'[8]побудинковий звіт'!BI157</f>
        <v>0</v>
      </c>
      <c r="BJ157" s="94">
        <f t="shared" si="126"/>
        <v>-553.6869785513004</v>
      </c>
      <c r="BK157" s="595">
        <f>'звіт 03.19-03.24'!BJ157+'[9]побудинковий звіт'!BK157+'[8]побудинковий звіт'!BK157</f>
        <v>4685.848072881261</v>
      </c>
      <c r="BL157" s="595">
        <f>'звіт 03.19-03.24'!BK157+'[9]побудинковий звіт'!BL157+'[8]побудинковий звіт'!BL157</f>
        <v>903.53985371822569</v>
      </c>
      <c r="BM157" s="95">
        <f t="shared" si="127"/>
        <v>-3782.3082191630356</v>
      </c>
      <c r="BN157" s="595">
        <f>'звіт 03.19-03.24'!BM157+'[9]побудинковий звіт'!BN157+'[8]побудинковий звіт'!BN157</f>
        <v>1050.354953332529</v>
      </c>
      <c r="BO157" s="595">
        <f>'звіт 03.19-03.24'!BN157+'[9]побудинковий звіт'!BO157+'[8]побудинковий звіт'!BO157</f>
        <v>1907</v>
      </c>
      <c r="BP157" s="94">
        <f t="shared" si="128"/>
        <v>856.64504666747098</v>
      </c>
      <c r="BQ157" s="91">
        <f t="shared" si="129"/>
        <v>31744.930305099555</v>
      </c>
      <c r="BR157" s="96">
        <f t="shared" si="129"/>
        <v>11764.138326191844</v>
      </c>
      <c r="BS157" s="94">
        <f t="shared" si="130"/>
        <v>-19980.791978907713</v>
      </c>
      <c r="BT157" s="595">
        <f>'звіт 03.19-03.24'!BS157+'[9]побудинковий звіт'!BT157+'[8]побудинковий звіт'!BT157</f>
        <v>69603.823265387415</v>
      </c>
      <c r="BU157" s="595">
        <f>'звіт 03.19-03.24'!BT157+'[9]побудинковий звіт'!BU157+'[8]побудинковий звіт'!BU157</f>
        <v>118304.42068805733</v>
      </c>
      <c r="BV157" s="116">
        <f t="shared" si="131"/>
        <v>48700.597422669918</v>
      </c>
      <c r="BW157" s="595">
        <f>'звіт 03.19-03.24'!BV157+'[9]побудинковий звіт'!BW157+'[8]побудинковий звіт'!BW157</f>
        <v>51468.264117595645</v>
      </c>
      <c r="BX157" s="595">
        <f>'звіт 03.19-03.24'!BW157+'[9]побудинковий звіт'!BX157+'[8]побудинковий звіт'!BX157</f>
        <v>52181.846839597973</v>
      </c>
      <c r="BY157" s="116">
        <f t="shared" si="132"/>
        <v>713.5827220023275</v>
      </c>
      <c r="BZ157" s="595">
        <f>'звіт 03.19-03.24'!BY157+'[9]побудинковий звіт'!BZ157+'[8]побудинковий звіт'!BZ157</f>
        <v>45048.997686049312</v>
      </c>
      <c r="CA157" s="595">
        <f>'звіт 03.19-03.24'!BZ157+'[9]побудинковий звіт'!CA157+'[8]побудинковий звіт'!CA157</f>
        <v>23814.482143699501</v>
      </c>
      <c r="CB157" s="116">
        <f t="shared" si="133"/>
        <v>-21234.515542349811</v>
      </c>
      <c r="CC157" s="595">
        <f>'звіт 03.19-03.24'!CB157+'[9]побудинковий звіт'!CC157+'[8]побудинковий звіт'!CC157</f>
        <v>4111.2085815338314</v>
      </c>
      <c r="CD157" s="595">
        <f>'звіт 03.19-03.24'!CC157+'[9]побудинковий звіт'!CD157+'[8]побудинковий звіт'!CD157</f>
        <v>4185.4616900378287</v>
      </c>
      <c r="CE157" s="116">
        <f t="shared" si="134"/>
        <v>74.253108503997282</v>
      </c>
      <c r="CF157" s="595">
        <f>'звіт 03.19-03.24'!CE157+'[9]побудинковий звіт'!CF157+'[8]побудинковий звіт'!CF157</f>
        <v>505.69629490602802</v>
      </c>
      <c r="CG157" s="595">
        <f>'звіт 03.19-03.24'!CF157+'[9]побудинковий звіт'!CG157+'[8]побудинковий звіт'!CG157</f>
        <v>0</v>
      </c>
      <c r="CH157" s="116">
        <f t="shared" si="135"/>
        <v>-505.69629490602802</v>
      </c>
      <c r="CI157" s="595">
        <f>'звіт 03.19-03.24'!CH157+'[9]побудинковий звіт'!CI157+'[8]побудинковий звіт'!CI157</f>
        <v>17170.323945939628</v>
      </c>
      <c r="CJ157" s="595">
        <f>'звіт 03.19-03.24'!CI157+'[9]побудинковий звіт'!CJ157+'[8]побудинковий звіт'!CJ157</f>
        <v>11859.972152341674</v>
      </c>
      <c r="CK157" s="116">
        <f t="shared" si="136"/>
        <v>-5310.3517935979544</v>
      </c>
      <c r="CL157" s="595">
        <f>'звіт 03.19-03.24'!CK157+'[9]побудинковий звіт'!CL157+'[8]побудинковий звіт'!CL157</f>
        <v>0</v>
      </c>
      <c r="CM157" s="595">
        <f>'звіт 03.19-03.24'!CL157+'[9]побудинковий звіт'!CM157+'[8]побудинковий звіт'!CM157</f>
        <v>0</v>
      </c>
      <c r="CN157" s="116">
        <f t="shared" si="137"/>
        <v>0</v>
      </c>
      <c r="CO157" s="88">
        <f t="shared" si="138"/>
        <v>17170.323945939628</v>
      </c>
      <c r="CP157" s="96">
        <f t="shared" si="138"/>
        <v>11859.972152341674</v>
      </c>
      <c r="CQ157" s="116">
        <f t="shared" si="139"/>
        <v>-5310.3517935979544</v>
      </c>
      <c r="CR157" s="119">
        <f t="shared" si="150"/>
        <v>492067.78586307855</v>
      </c>
      <c r="CS157" s="96">
        <f t="shared" si="150"/>
        <v>475617.00111806305</v>
      </c>
      <c r="CT157" s="116">
        <f t="shared" si="140"/>
        <v>-16450.784745015495</v>
      </c>
      <c r="CU157" s="91">
        <f t="shared" si="141"/>
        <v>590481.34303569421</v>
      </c>
      <c r="CV157" s="98">
        <f t="shared" si="141"/>
        <v>570740.40134167566</v>
      </c>
      <c r="CW157" s="117">
        <f t="shared" si="142"/>
        <v>-19740.941694018547</v>
      </c>
      <c r="CX157" s="595">
        <f>'звіт 03.19-03.24'!CW157+'[9]побудинковий звіт'!CX157+'[8]побудинковий звіт'!CX157</f>
        <v>22409.79004530545</v>
      </c>
      <c r="CY157" s="595">
        <f>'звіт 03.19-03.24'!CX157+'[9]побудинковий звіт'!CY157+'[8]побудинковий звіт'!CY157</f>
        <v>42150.731739324008</v>
      </c>
      <c r="CZ157" s="116">
        <f t="shared" si="143"/>
        <v>19740.941694018558</v>
      </c>
      <c r="DA157" s="99">
        <f>'[8]побудинковий звіт'!DA157</f>
        <v>-19740.941694018489</v>
      </c>
      <c r="DB157" s="8">
        <v>2</v>
      </c>
      <c r="DC157" s="365">
        <f>'[8]побудинковий звіт'!DC157</f>
        <v>11669.88</v>
      </c>
      <c r="DD157" s="365">
        <f>'[8]побудинковий звіт'!DD157</f>
        <v>0</v>
      </c>
      <c r="DE157" s="365">
        <f>'[8]побудинковий звіт'!DE157</f>
        <v>1857.1999999999989</v>
      </c>
      <c r="DF157" s="365">
        <f>'[8]побудинковий звіт'!DF157</f>
        <v>-530.14</v>
      </c>
      <c r="DG157" s="101">
        <v>-36887.382338355383</v>
      </c>
      <c r="DH157" s="296">
        <v>4</v>
      </c>
      <c r="DI157" s="103">
        <f>'[8]побудинковий звіт'!DK157</f>
        <v>7.0211052439320003</v>
      </c>
      <c r="DJ157" s="103">
        <f>'[8]побудинковий звіт'!DL157</f>
        <v>0</v>
      </c>
      <c r="DK157" s="103">
        <f>'[8]побудинковий звіт'!DM157</f>
        <v>6.2295809111011202</v>
      </c>
      <c r="DL157" s="104">
        <f t="shared" ref="DL157:DL165" si="153">F157*DI157</f>
        <v>9819.7177941632945</v>
      </c>
      <c r="DM157" s="104">
        <f t="shared" ref="DM157:DM165" si="154">H157*DK157</f>
        <v>530.13733553470524</v>
      </c>
      <c r="DN157" s="105">
        <f t="shared" si="144"/>
        <v>10349.855129698</v>
      </c>
      <c r="DO157" s="2"/>
      <c r="DP157" s="104">
        <f>'[10]побудинковий звіт'!DR157</f>
        <v>9812.68</v>
      </c>
      <c r="DQ157" s="104">
        <f>'[10]побудинковий звіт'!DS157</f>
        <v>530.14</v>
      </c>
      <c r="DR157" s="104">
        <f t="shared" si="145"/>
        <v>10342.82</v>
      </c>
      <c r="DS157" s="106"/>
      <c r="DT157" s="104"/>
      <c r="DU157" s="479">
        <f>'звіт 03.19-03.24'!DV157+'[9]побудинковий звіт'!DW157+'[8]побудинковий звіт'!DW157</f>
        <v>4512.12</v>
      </c>
      <c r="DV157" s="2">
        <f>'[9]побудинковий звіт'!DX157+'[8]побудинковий звіт'!DX157</f>
        <v>0</v>
      </c>
      <c r="DW157" s="77">
        <f t="shared" si="146"/>
        <v>186138.68735958502</v>
      </c>
      <c r="DX157" s="77">
        <f t="shared" si="147"/>
        <v>147187.63577931991</v>
      </c>
      <c r="DY157" s="427">
        <f t="shared" si="148"/>
        <v>1327.059999999999</v>
      </c>
      <c r="DZ157" s="161">
        <f>'[10]побудинковий звіт'!DY157</f>
        <v>3607.5720767246521</v>
      </c>
      <c r="EB157" s="110">
        <v>29583</v>
      </c>
      <c r="EC157" s="111">
        <f t="shared" si="149"/>
        <v>-7304.3823383553827</v>
      </c>
      <c r="EE157" s="112">
        <v>-47078.283169387214</v>
      </c>
      <c r="EG157" s="99">
        <v>-64577.79886772974</v>
      </c>
    </row>
    <row r="158" spans="1:137" ht="19.95" customHeight="1" x14ac:dyDescent="0.3">
      <c r="A158" s="81">
        <v>150001010</v>
      </c>
      <c r="B158" s="82" t="s">
        <v>323</v>
      </c>
      <c r="C158" s="114" t="s">
        <v>324</v>
      </c>
      <c r="D158" s="114" t="s">
        <v>324</v>
      </c>
      <c r="E158" s="84">
        <f t="shared" si="107"/>
        <v>744.59999999999991</v>
      </c>
      <c r="F158" s="597">
        <f>'[8]побудинковий звіт'!F158</f>
        <v>539.29999999999995</v>
      </c>
      <c r="G158" s="104">
        <f>'[8]побудинковий звіт'!G158</f>
        <v>0</v>
      </c>
      <c r="H158" s="598">
        <f>'[8]побудинковий звіт'!H158</f>
        <v>205.3</v>
      </c>
      <c r="I158" s="595">
        <f>'звіт 03.19-03.24'!H158+'[9]побудинковий звіт'!I158+'[8]побудинковий звіт'!I158</f>
        <v>21985.231833525137</v>
      </c>
      <c r="J158" s="595">
        <f>'звіт 03.19-03.24'!I158+'[9]побудинковий звіт'!J158+'[8]побудинковий звіт'!J158</f>
        <v>21824.368377165141</v>
      </c>
      <c r="K158" s="116">
        <f t="shared" si="108"/>
        <v>-160.86345635999533</v>
      </c>
      <c r="L158" s="595">
        <f>'звіт 03.19-03.24'!K158+'[9]побудинковий звіт'!L158+'[8]побудинковий звіт'!L158</f>
        <v>4884.792338166194</v>
      </c>
      <c r="M158" s="595">
        <f>'звіт 03.19-03.24'!L158+'[9]побудинковий звіт'!M158+'[8]побудинковий звіт'!M158</f>
        <v>4769.1099861117627</v>
      </c>
      <c r="N158" s="116">
        <f t="shared" si="109"/>
        <v>-115.68235205443125</v>
      </c>
      <c r="O158" s="595">
        <f>'звіт 03.19-03.24'!N158+'[9]побудинковий звіт'!O158+'[8]побудинковий звіт'!O158</f>
        <v>6996.8398259214182</v>
      </c>
      <c r="P158" s="595">
        <f>'звіт 03.19-03.24'!O158+'[9]побудинковий звіт'!P158+'[8]побудинковий звіт'!P158</f>
        <v>6781.6976959799522</v>
      </c>
      <c r="Q158" s="116">
        <f t="shared" si="110"/>
        <v>-215.14212994146601</v>
      </c>
      <c r="R158" s="595">
        <f>'звіт 03.19-03.24'!Q158+'[9]побудинковий звіт'!R158+'[8]побудинковий звіт'!R158</f>
        <v>0</v>
      </c>
      <c r="S158" s="595">
        <f>'звіт 03.19-03.24'!R158+'[9]побудинковий звіт'!S158+'[8]побудинковий звіт'!S158</f>
        <v>0</v>
      </c>
      <c r="T158" s="116">
        <f t="shared" si="111"/>
        <v>0</v>
      </c>
      <c r="U158" s="595">
        <f>'звіт 03.19-03.24'!T158+'[9]побудинковий звіт'!U158+'[8]побудинковий звіт'!U158</f>
        <v>0</v>
      </c>
      <c r="V158" s="595">
        <f>'звіт 03.19-03.24'!U158+'[9]побудинковий звіт'!V158+'[8]побудинковий звіт'!V158</f>
        <v>0</v>
      </c>
      <c r="W158" s="116">
        <f t="shared" si="112"/>
        <v>0</v>
      </c>
      <c r="X158" s="595">
        <f>'звіт 03.19-03.24'!W158+'[9]побудинковий звіт'!X158+'[8]побудинковий звіт'!X158</f>
        <v>12711.207558819617</v>
      </c>
      <c r="Y158" s="595">
        <f>'звіт 03.19-03.24'!X158+'[9]побудинковий звіт'!Y158+'[8]побудинковий звіт'!Y158</f>
        <v>13449.316329592712</v>
      </c>
      <c r="Z158" s="116">
        <f t="shared" si="113"/>
        <v>738.10877077309488</v>
      </c>
      <c r="AA158" s="595">
        <f>'звіт 03.19-03.24'!Z158+'[9]побудинковий звіт'!AA158+'[8]побудинковий звіт'!AA158</f>
        <v>828.14400000000012</v>
      </c>
      <c r="AB158" s="595">
        <f>'звіт 03.19-03.24'!AA158+'[9]побудинковий звіт'!AB158+'[8]побудинковий звіт'!AB158</f>
        <v>0</v>
      </c>
      <c r="AC158" s="116">
        <f t="shared" si="114"/>
        <v>-828.14400000000012</v>
      </c>
      <c r="AD158" s="595">
        <f>'звіт 03.19-03.24'!AC158+'[9]побудинковий звіт'!AD158+'[8]побудинковий звіт'!AD158</f>
        <v>23108.860333028671</v>
      </c>
      <c r="AE158" s="595">
        <f>'звіт 03.19-03.24'!AD158+'[9]побудинковий звіт'!AE158+'[8]побудинковий звіт'!AE158</f>
        <v>24498.031248590349</v>
      </c>
      <c r="AF158" s="117">
        <f t="shared" si="115"/>
        <v>1389.1709155616772</v>
      </c>
      <c r="AG158" s="91">
        <f t="shared" si="116"/>
        <v>70515.075889461034</v>
      </c>
      <c r="AH158" s="92">
        <f t="shared" si="116"/>
        <v>71322.52363743991</v>
      </c>
      <c r="AI158" s="116">
        <f t="shared" si="117"/>
        <v>807.44774797887658</v>
      </c>
      <c r="AJ158" s="595">
        <f>'звіт 03.19-03.24'!AI158+'[9]побудинковий звіт'!AJ158+'[8]побудинковий звіт'!AJ158</f>
        <v>0</v>
      </c>
      <c r="AK158" s="595">
        <f>'звіт 03.19-03.24'!AJ158+'[9]побудинковий звіт'!AK158+'[8]побудинковий звіт'!AK158</f>
        <v>0</v>
      </c>
      <c r="AL158" s="116">
        <f t="shared" si="118"/>
        <v>0</v>
      </c>
      <c r="AM158" s="595">
        <f>'звіт 03.19-03.24'!AL158+'[9]побудинковий звіт'!AM158+'[8]побудинковий звіт'!AM158</f>
        <v>0</v>
      </c>
      <c r="AN158" s="595">
        <f>'звіт 03.19-03.24'!AM158+'[9]побудинковий звіт'!AN158+'[8]побудинковий звіт'!AN158</f>
        <v>0</v>
      </c>
      <c r="AO158" s="116">
        <f t="shared" si="119"/>
        <v>0</v>
      </c>
      <c r="AP158" s="595">
        <f>'звіт 03.19-03.24'!AO158+'[9]побудинковий звіт'!AP158+'[8]побудинковий звіт'!AP158</f>
        <v>9788.0165690177382</v>
      </c>
      <c r="AQ158" s="595">
        <f>'звіт 03.19-03.24'!AP158+'[9]побудинковий звіт'!AQ158+'[8]побудинковий звіт'!AQ158</f>
        <v>7799.2595130587333</v>
      </c>
      <c r="AR158" s="116">
        <f t="shared" si="120"/>
        <v>-1988.7570559590049</v>
      </c>
      <c r="AS158" s="595">
        <f>'звіт 03.19-03.24'!AR158+'[9]побудинковий звіт'!AS158+'[8]побудинковий звіт'!AS158</f>
        <v>60914.650910031771</v>
      </c>
      <c r="AT158" s="595">
        <f>'звіт 03.19-03.24'!AS158+'[9]побудинковий звіт'!AT158+'[8]побудинковий звіт'!AT158</f>
        <v>71932.527079093197</v>
      </c>
      <c r="AU158" s="118">
        <f t="shared" si="121"/>
        <v>11017.876169061426</v>
      </c>
      <c r="AV158" s="595">
        <f>'звіт 03.19-03.24'!AU158+'[9]побудинковий звіт'!AV158+'[8]побудинковий звіт'!AV158</f>
        <v>5786.4515526113091</v>
      </c>
      <c r="AW158" s="595">
        <f>'звіт 03.19-03.24'!AV158+'[9]побудинковий звіт'!AW158+'[8]побудинковий звіт'!AW158</f>
        <v>0</v>
      </c>
      <c r="AX158" s="94">
        <f t="shared" si="122"/>
        <v>-5786.4515526113091</v>
      </c>
      <c r="AY158" s="595">
        <f>'звіт 03.19-03.24'!AX158+'[9]побудинковий звіт'!AY158+'[8]побудинковий звіт'!AY158</f>
        <v>8147.2587921568738</v>
      </c>
      <c r="AZ158" s="595">
        <f>'звіт 03.19-03.24'!AY158+'[9]побудинковий звіт'!AZ158+'[8]побудинковий звіт'!AZ158</f>
        <v>0</v>
      </c>
      <c r="BA158" s="117">
        <f t="shared" si="123"/>
        <v>-8147.2587921568738</v>
      </c>
      <c r="BB158" s="595">
        <f>'звіт 03.19-03.24'!BA158+'[9]побудинковий звіт'!BB158+'[8]побудинковий звіт'!BB158</f>
        <v>2924.4962807283287</v>
      </c>
      <c r="BC158" s="595">
        <f>'звіт 03.19-03.24'!BB158+'[9]побудинковий звіт'!BC158+'[8]побудинковий звіт'!BC158</f>
        <v>0</v>
      </c>
      <c r="BD158" s="94">
        <f t="shared" si="124"/>
        <v>-2924.4962807283287</v>
      </c>
      <c r="BE158" s="595">
        <f>'звіт 03.19-03.24'!BD158+'[9]побудинковий звіт'!BE158+'[8]побудинковий звіт'!BE158</f>
        <v>0</v>
      </c>
      <c r="BF158" s="595">
        <f>'звіт 03.19-03.24'!BE158+'[9]побудинковий звіт'!BF158+'[8]побудинковий звіт'!BF158</f>
        <v>0</v>
      </c>
      <c r="BG158" s="95">
        <f t="shared" si="125"/>
        <v>0</v>
      </c>
      <c r="BH158" s="595">
        <f>'звіт 03.19-03.24'!BG158+'[9]побудинковий звіт'!BH158+'[8]побудинковий звіт'!BH158</f>
        <v>0</v>
      </c>
      <c r="BI158" s="595">
        <f>'звіт 03.19-03.24'!BH158+'[9]побудинковий звіт'!BI158+'[8]побудинковий звіт'!BI158</f>
        <v>0</v>
      </c>
      <c r="BJ158" s="94">
        <f t="shared" si="126"/>
        <v>0</v>
      </c>
      <c r="BK158" s="595">
        <f>'звіт 03.19-03.24'!BJ158+'[9]побудинковий звіт'!BK158+'[8]побудинковий звіт'!BK158</f>
        <v>3599.9471299498805</v>
      </c>
      <c r="BL158" s="595">
        <f>'звіт 03.19-03.24'!BK158+'[9]побудинковий звіт'!BL158+'[8]побудинковий звіт'!BL158</f>
        <v>0</v>
      </c>
      <c r="BM158" s="95">
        <f t="shared" si="127"/>
        <v>-3599.9471299498805</v>
      </c>
      <c r="BN158" s="595">
        <f>'звіт 03.19-03.24'!BM158+'[9]побудинковий звіт'!BN158+'[8]побудинковий звіт'!BN158</f>
        <v>468.24801437585558</v>
      </c>
      <c r="BO158" s="595">
        <f>'звіт 03.19-03.24'!BN158+'[9]побудинковий звіт'!BO158+'[8]побудинковий звіт'!BO158</f>
        <v>569.49203397799999</v>
      </c>
      <c r="BP158" s="94">
        <f t="shared" si="128"/>
        <v>101.24401960214442</v>
      </c>
      <c r="BQ158" s="91">
        <f t="shared" si="129"/>
        <v>20926.401769822249</v>
      </c>
      <c r="BR158" s="96">
        <f t="shared" si="129"/>
        <v>569.49203397799999</v>
      </c>
      <c r="BS158" s="94">
        <f t="shared" si="130"/>
        <v>-20356.909735844249</v>
      </c>
      <c r="BT158" s="595">
        <f>'звіт 03.19-03.24'!BS158+'[9]побудинковий звіт'!BT158+'[8]побудинковий звіт'!BT158</f>
        <v>57502.672191667443</v>
      </c>
      <c r="BU158" s="595">
        <f>'звіт 03.19-03.24'!BT158+'[9]побудинковий звіт'!BU158+'[8]побудинковий звіт'!BU158</f>
        <v>84673.744326933695</v>
      </c>
      <c r="BV158" s="116">
        <f t="shared" si="131"/>
        <v>27171.072135266251</v>
      </c>
      <c r="BW158" s="595">
        <f>'звіт 03.19-03.24'!BV158+'[9]побудинковий звіт'!BW158+'[8]побудинковий звіт'!BW158</f>
        <v>32094.263305069126</v>
      </c>
      <c r="BX158" s="595">
        <f>'звіт 03.19-03.24'!BW158+'[9]побудинковий звіт'!BX158+'[8]побудинковий звіт'!BX158</f>
        <v>32822.317770465961</v>
      </c>
      <c r="BY158" s="116">
        <f t="shared" si="132"/>
        <v>728.05446539683544</v>
      </c>
      <c r="BZ158" s="595">
        <f>'звіт 03.19-03.24'!BY158+'[9]побудинковий звіт'!BZ158+'[8]побудинковий звіт'!BZ158</f>
        <v>34351.49550813649</v>
      </c>
      <c r="CA158" s="595">
        <f>'звіт 03.19-03.24'!BZ158+'[9]побудинковий звіт'!CA158+'[8]побудинковий звіт'!CA158</f>
        <v>15770.063745839436</v>
      </c>
      <c r="CB158" s="116">
        <f t="shared" si="133"/>
        <v>-18581.431762297056</v>
      </c>
      <c r="CC158" s="595">
        <f>'звіт 03.19-03.24'!CB158+'[9]побудинковий звіт'!CC158+'[8]побудинковий звіт'!CC158</f>
        <v>2055.6042907669157</v>
      </c>
      <c r="CD158" s="595">
        <f>'звіт 03.19-03.24'!CC158+'[9]побудинковий звіт'!CD158+'[8]побудинковий звіт'!CD158</f>
        <v>2092.7308450189144</v>
      </c>
      <c r="CE158" s="116">
        <f t="shared" si="134"/>
        <v>37.126554251998641</v>
      </c>
      <c r="CF158" s="595">
        <f>'звіт 03.19-03.24'!CE158+'[9]побудинковий звіт'!CF158+'[8]побудинковий звіт'!CF158</f>
        <v>252.84814745301401</v>
      </c>
      <c r="CG158" s="595">
        <f>'звіт 03.19-03.24'!CF158+'[9]побудинковий звіт'!CG158+'[8]побудинковий звіт'!CG158</f>
        <v>4929.5276441549249</v>
      </c>
      <c r="CH158" s="116">
        <f t="shared" si="135"/>
        <v>4676.6794967019105</v>
      </c>
      <c r="CI158" s="595">
        <f>'звіт 03.19-03.24'!CH158+'[9]побудинковий звіт'!CI158+'[8]побудинковий звіт'!CI158</f>
        <v>5838.2424990282634</v>
      </c>
      <c r="CJ158" s="595">
        <f>'звіт 03.19-03.24'!CI158+'[9]побудинковий звіт'!CJ158+'[8]побудинковий звіт'!CJ158</f>
        <v>5086.6897856369733</v>
      </c>
      <c r="CK158" s="116">
        <f t="shared" si="136"/>
        <v>-751.55271339129013</v>
      </c>
      <c r="CL158" s="595">
        <f>'звіт 03.19-03.24'!CK158+'[9]побудинковий звіт'!CL158+'[8]побудинковий звіт'!CL158</f>
        <v>0</v>
      </c>
      <c r="CM158" s="595">
        <f>'звіт 03.19-03.24'!CL158+'[9]побудинковий звіт'!CM158+'[8]побудинковий звіт'!CM158</f>
        <v>0</v>
      </c>
      <c r="CN158" s="116">
        <f t="shared" si="137"/>
        <v>0</v>
      </c>
      <c r="CO158" s="88">
        <f t="shared" si="138"/>
        <v>5838.2424990282634</v>
      </c>
      <c r="CP158" s="96">
        <f t="shared" si="138"/>
        <v>5086.6897856369733</v>
      </c>
      <c r="CQ158" s="116">
        <f t="shared" si="139"/>
        <v>-751.55271339129013</v>
      </c>
      <c r="CR158" s="119">
        <f t="shared" si="150"/>
        <v>294239.27108045411</v>
      </c>
      <c r="CS158" s="96">
        <f t="shared" si="150"/>
        <v>296998.87638161978</v>
      </c>
      <c r="CT158" s="116">
        <f t="shared" si="140"/>
        <v>2759.6053011656622</v>
      </c>
      <c r="CU158" s="91">
        <f t="shared" si="141"/>
        <v>353087.12529654492</v>
      </c>
      <c r="CV158" s="98">
        <f t="shared" si="141"/>
        <v>356398.65165794373</v>
      </c>
      <c r="CW158" s="117">
        <f t="shared" si="142"/>
        <v>3311.5263613988063</v>
      </c>
      <c r="CX158" s="595">
        <f>'звіт 03.19-03.24'!CW158+'[9]побудинковий звіт'!CX158+'[8]побудинковий звіт'!CX158</f>
        <v>7703.9979646884285</v>
      </c>
      <c r="CY158" s="595">
        <f>'звіт 03.19-03.24'!CX158+'[9]побудинковий звіт'!CY158+'[8]побудинковий звіт'!CY158</f>
        <v>4392.4716032896067</v>
      </c>
      <c r="CZ158" s="116">
        <f t="shared" si="143"/>
        <v>-3311.5263613988218</v>
      </c>
      <c r="DA158" s="99">
        <f>'[8]побудинковий звіт'!DA158</f>
        <v>3311.5263613988573</v>
      </c>
      <c r="DB158" s="8">
        <v>2</v>
      </c>
      <c r="DC158" s="365">
        <f>'[8]побудинковий звіт'!DC158</f>
        <v>5279.33</v>
      </c>
      <c r="DD158" s="365">
        <f>'[8]побудинковий звіт'!DD158</f>
        <v>3948.52</v>
      </c>
      <c r="DE158" s="365">
        <f>'[8]побудинковий звіт'!DE158</f>
        <v>733.85999999999967</v>
      </c>
      <c r="DF158" s="365">
        <f>'[8]побудинковий звіт'!DF158</f>
        <v>2488.4499999999998</v>
      </c>
      <c r="DG158" s="101">
        <v>34239.043765225186</v>
      </c>
      <c r="DH158" s="296">
        <v>2</v>
      </c>
      <c r="DI158" s="103">
        <f>'[8]побудинковий звіт'!DK158</f>
        <v>8.4285113940709504</v>
      </c>
      <c r="DJ158" s="103">
        <f>'[8]побудинковий звіт'!DL158</f>
        <v>0</v>
      </c>
      <c r="DK158" s="103">
        <f>'[8]побудинковий звіт'!DM158</f>
        <v>7.111928936869683</v>
      </c>
      <c r="DL158" s="104">
        <f t="shared" si="153"/>
        <v>4545.4961948224636</v>
      </c>
      <c r="DM158" s="104">
        <f t="shared" si="154"/>
        <v>1460.0790107393459</v>
      </c>
      <c r="DN158" s="105">
        <f t="shared" si="144"/>
        <v>6005.5752055618095</v>
      </c>
      <c r="DO158" s="2"/>
      <c r="DP158" s="104">
        <f>'[10]побудинковий звіт'!DR158</f>
        <v>4545.47</v>
      </c>
      <c r="DQ158" s="104">
        <f>'[10]побудинковий звіт'!DS158</f>
        <v>1460.0700000000002</v>
      </c>
      <c r="DR158" s="104">
        <f t="shared" si="145"/>
        <v>6005.5400000000009</v>
      </c>
      <c r="DS158" s="106"/>
      <c r="DT158" s="104"/>
      <c r="DU158" s="479">
        <f>'звіт 03.19-03.24'!DV158+'[9]побудинковий звіт'!DW158+'[8]побудинковий звіт'!DW158</f>
        <v>4140.4799999999996</v>
      </c>
      <c r="DV158" s="2">
        <f>'[9]побудинковий звіт'!DX158+'[8]побудинковий звіт'!DX158</f>
        <v>0</v>
      </c>
      <c r="DW158" s="77">
        <f t="shared" si="146"/>
        <v>98209.263215824831</v>
      </c>
      <c r="DX158" s="77">
        <f t="shared" si="147"/>
        <v>87002.422935685419</v>
      </c>
      <c r="DY158" s="427">
        <f t="shared" si="148"/>
        <v>3222.3099999999995</v>
      </c>
      <c r="DZ158" s="161">
        <f>'[10]побудинковий звіт'!DY158</f>
        <v>1602.6975788205275</v>
      </c>
      <c r="EB158" s="110">
        <v>-18436</v>
      </c>
      <c r="EC158" s="111">
        <f t="shared" si="149"/>
        <v>15803.043765225186</v>
      </c>
      <c r="EE158" s="112">
        <v>33923.249577028691</v>
      </c>
      <c r="EG158" s="99">
        <v>31990.433562308681</v>
      </c>
    </row>
    <row r="159" spans="1:137" ht="19.95" customHeight="1" x14ac:dyDescent="0.3">
      <c r="A159" s="81">
        <v>150001011</v>
      </c>
      <c r="B159" s="82" t="s">
        <v>325</v>
      </c>
      <c r="C159" s="114" t="s">
        <v>326</v>
      </c>
      <c r="D159" s="114" t="s">
        <v>326</v>
      </c>
      <c r="E159" s="84">
        <f t="shared" si="107"/>
        <v>422.9</v>
      </c>
      <c r="F159" s="597">
        <f>'[8]побудинковий звіт'!F159</f>
        <v>422.9</v>
      </c>
      <c r="G159" s="104">
        <f>'[8]побудинковий звіт'!G159</f>
        <v>0</v>
      </c>
      <c r="H159" s="598">
        <f>'[8]побудинковий звіт'!H159</f>
        <v>0</v>
      </c>
      <c r="I159" s="595">
        <f>'звіт 03.19-03.24'!H159+'[9]побудинковий звіт'!I159+'[8]побудинковий звіт'!I159</f>
        <v>14282.348407116426</v>
      </c>
      <c r="J159" s="595">
        <f>'звіт 03.19-03.24'!I159+'[9]побудинковий звіт'!J159+'[8]побудинковий звіт'!J159</f>
        <v>14205.785624448066</v>
      </c>
      <c r="K159" s="116">
        <f t="shared" si="108"/>
        <v>-76.562782668359432</v>
      </c>
      <c r="L159" s="595">
        <f>'звіт 03.19-03.24'!K159+'[9]побудинковий звіт'!L159+'[8]побудинковий звіт'!L159</f>
        <v>2277.152910123089</v>
      </c>
      <c r="M159" s="595">
        <f>'звіт 03.19-03.24'!L159+'[9]побудинковий звіт'!M159+'[8]побудинковий звіт'!M159</f>
        <v>2234.7761407978587</v>
      </c>
      <c r="N159" s="116">
        <f t="shared" si="109"/>
        <v>-42.376769325230271</v>
      </c>
      <c r="O159" s="595">
        <f>'звіт 03.19-03.24'!N159+'[9]побудинковий звіт'!O159+'[8]побудинковий звіт'!O159</f>
        <v>3904.0164567309794</v>
      </c>
      <c r="P159" s="595">
        <f>'звіт 03.19-03.24'!O159+'[9]побудинковий звіт'!P159+'[8]побудинковий звіт'!P159</f>
        <v>3783.462632594194</v>
      </c>
      <c r="Q159" s="116">
        <f t="shared" si="110"/>
        <v>-120.55382413678535</v>
      </c>
      <c r="R159" s="595">
        <f>'звіт 03.19-03.24'!Q159+'[9]побудинковий звіт'!R159+'[8]побудинковий звіт'!R159</f>
        <v>0</v>
      </c>
      <c r="S159" s="595">
        <f>'звіт 03.19-03.24'!R159+'[9]побудинковий звіт'!S159+'[8]побудинковий звіт'!S159</f>
        <v>0</v>
      </c>
      <c r="T159" s="116">
        <f t="shared" si="111"/>
        <v>0</v>
      </c>
      <c r="U159" s="595">
        <f>'звіт 03.19-03.24'!T159+'[9]побудинковий звіт'!U159+'[8]побудинковий звіт'!U159</f>
        <v>0</v>
      </c>
      <c r="V159" s="595">
        <f>'звіт 03.19-03.24'!U159+'[9]побудинковий звіт'!V159+'[8]побудинковий звіт'!V159</f>
        <v>0</v>
      </c>
      <c r="W159" s="116">
        <f t="shared" si="112"/>
        <v>0</v>
      </c>
      <c r="X159" s="595">
        <f>'звіт 03.19-03.24'!W159+'[9]побудинковий звіт'!X159+'[8]побудинковий звіт'!X159</f>
        <v>5556.7919592211301</v>
      </c>
      <c r="Y159" s="595">
        <f>'звіт 03.19-03.24'!X159+'[9]побудинковий звіт'!Y159+'[8]побудинковий звіт'!Y159</f>
        <v>10210.034043320313</v>
      </c>
      <c r="Z159" s="116">
        <f t="shared" si="113"/>
        <v>4653.2420840991826</v>
      </c>
      <c r="AA159" s="595">
        <f>'звіт 03.19-03.24'!Z159+'[9]побудинковий звіт'!AA159+'[8]побудинковий звіт'!AA159</f>
        <v>456.73199999999997</v>
      </c>
      <c r="AB159" s="595">
        <f>'звіт 03.19-03.24'!AA159+'[9]побудинковий звіт'!AB159+'[8]побудинковий звіт'!AB159</f>
        <v>0</v>
      </c>
      <c r="AC159" s="116">
        <f t="shared" si="114"/>
        <v>-456.73199999999997</v>
      </c>
      <c r="AD159" s="595">
        <f>'звіт 03.19-03.24'!AC159+'[9]побудинковий звіт'!AD159+'[8]побудинковий звіт'!AD159</f>
        <v>12688.074476974882</v>
      </c>
      <c r="AE159" s="595">
        <f>'звіт 03.19-03.24'!AD159+'[9]побудинковий звіт'!AE159+'[8]побудинковий звіт'!AE159</f>
        <v>13883.169449727886</v>
      </c>
      <c r="AF159" s="117">
        <f t="shared" si="115"/>
        <v>1195.0949727530042</v>
      </c>
      <c r="AG159" s="91">
        <f t="shared" si="116"/>
        <v>39165.11621016651</v>
      </c>
      <c r="AH159" s="92">
        <f t="shared" si="116"/>
        <v>44317.227890888316</v>
      </c>
      <c r="AI159" s="116">
        <f t="shared" si="117"/>
        <v>5152.1116807218059</v>
      </c>
      <c r="AJ159" s="595">
        <f>'звіт 03.19-03.24'!AI159+'[9]побудинковий звіт'!AJ159+'[8]побудинковий звіт'!AJ159</f>
        <v>0</v>
      </c>
      <c r="AK159" s="595">
        <f>'звіт 03.19-03.24'!AJ159+'[9]побудинковий звіт'!AK159+'[8]побудинковий звіт'!AK159</f>
        <v>0</v>
      </c>
      <c r="AL159" s="116">
        <f t="shared" si="118"/>
        <v>0</v>
      </c>
      <c r="AM159" s="595">
        <f>'звіт 03.19-03.24'!AL159+'[9]побудинковий звіт'!AM159+'[8]побудинковий звіт'!AM159</f>
        <v>0</v>
      </c>
      <c r="AN159" s="595">
        <f>'звіт 03.19-03.24'!AM159+'[9]побудинковий звіт'!AN159+'[8]побудинковий звіт'!AN159</f>
        <v>0</v>
      </c>
      <c r="AO159" s="116">
        <f t="shared" si="119"/>
        <v>0</v>
      </c>
      <c r="AP159" s="595">
        <f>'звіт 03.19-03.24'!AO159+'[9]побудинковий звіт'!AP159+'[8]побудинковий звіт'!AP159</f>
        <v>7117.469515093926</v>
      </c>
      <c r="AQ159" s="595">
        <f>'звіт 03.19-03.24'!AP159+'[9]побудинковий звіт'!AQ159+'[8]побудинковий звіт'!AQ159</f>
        <v>4941.8017045489987</v>
      </c>
      <c r="AR159" s="116">
        <f t="shared" si="120"/>
        <v>-2175.6678105449273</v>
      </c>
      <c r="AS159" s="595">
        <f>'звіт 03.19-03.24'!AR159+'[9]побудинковий звіт'!AS159+'[8]побудинковий звіт'!AS159</f>
        <v>38102.974502732061</v>
      </c>
      <c r="AT159" s="595">
        <f>'звіт 03.19-03.24'!AS159+'[9]побудинковий звіт'!AT159+'[8]побудинковий звіт'!AT159</f>
        <v>27786.853385699425</v>
      </c>
      <c r="AU159" s="118">
        <f t="shared" si="121"/>
        <v>-10316.121117032635</v>
      </c>
      <c r="AV159" s="595">
        <f>'звіт 03.19-03.24'!AU159+'[9]побудинковий звіт'!AV159+'[8]побудинковий звіт'!AV159</f>
        <v>3579.2726370367623</v>
      </c>
      <c r="AW159" s="595">
        <f>'звіт 03.19-03.24'!AV159+'[9]побудинковий звіт'!AW159+'[8]побудинковий звіт'!AW159</f>
        <v>737</v>
      </c>
      <c r="AX159" s="94">
        <f t="shared" si="122"/>
        <v>-2842.2726370367623</v>
      </c>
      <c r="AY159" s="595">
        <f>'звіт 03.19-03.24'!AX159+'[9]побудинковий звіт'!AY159+'[8]побудинковий звіт'!AY159</f>
        <v>3751.986795822977</v>
      </c>
      <c r="AZ159" s="595">
        <f>'звіт 03.19-03.24'!AY159+'[9]побудинковий звіт'!AZ159+'[8]побудинковий звіт'!AZ159</f>
        <v>0</v>
      </c>
      <c r="BA159" s="117">
        <f t="shared" si="123"/>
        <v>-3751.986795822977</v>
      </c>
      <c r="BB159" s="595">
        <f>'звіт 03.19-03.24'!BA159+'[9]побудинковий звіт'!BB159+'[8]побудинковий звіт'!BB159</f>
        <v>1712.3193573549868</v>
      </c>
      <c r="BC159" s="595">
        <f>'звіт 03.19-03.24'!BB159+'[9]побудинковий звіт'!BC159+'[8]побудинковий звіт'!BC159</f>
        <v>0</v>
      </c>
      <c r="BD159" s="94">
        <f t="shared" si="124"/>
        <v>-1712.3193573549868</v>
      </c>
      <c r="BE159" s="595">
        <f>'звіт 03.19-03.24'!BD159+'[9]побудинковий звіт'!BE159+'[8]побудинковий звіт'!BE159</f>
        <v>0</v>
      </c>
      <c r="BF159" s="595">
        <f>'звіт 03.19-03.24'!BE159+'[9]побудинковий звіт'!BF159+'[8]побудинковий звіт'!BF159</f>
        <v>897.39183562630001</v>
      </c>
      <c r="BG159" s="95">
        <f t="shared" si="125"/>
        <v>897.39183562630001</v>
      </c>
      <c r="BH159" s="595">
        <f>'звіт 03.19-03.24'!BG159+'[9]побудинковий звіт'!BH159+'[8]побудинковий звіт'!BH159</f>
        <v>0</v>
      </c>
      <c r="BI159" s="595">
        <f>'звіт 03.19-03.24'!BH159+'[9]побудинковий звіт'!BI159+'[8]побудинковий звіт'!BI159</f>
        <v>0</v>
      </c>
      <c r="BJ159" s="94">
        <f t="shared" si="126"/>
        <v>0</v>
      </c>
      <c r="BK159" s="595">
        <f>'звіт 03.19-03.24'!BJ159+'[9]побудинковий звіт'!BK159+'[8]побудинковий звіт'!BK159</f>
        <v>773.3791181558322</v>
      </c>
      <c r="BL159" s="595">
        <f>'звіт 03.19-03.24'!BK159+'[9]побудинковий звіт'!BL159+'[8]побудинковий звіт'!BL159</f>
        <v>0</v>
      </c>
      <c r="BM159" s="95">
        <f t="shared" si="127"/>
        <v>-773.3791181558322</v>
      </c>
      <c r="BN159" s="595">
        <f>'звіт 03.19-03.24'!BM159+'[9]побудинковий звіт'!BN159+'[8]побудинковий звіт'!BN159</f>
        <v>438.92597666626455</v>
      </c>
      <c r="BO159" s="595">
        <f>'звіт 03.19-03.24'!BN159+'[9]побудинковий звіт'!BO159+'[8]побудинковий звіт'!BO159</f>
        <v>2752.9112993839999</v>
      </c>
      <c r="BP159" s="94">
        <f t="shared" si="128"/>
        <v>2313.9853227177355</v>
      </c>
      <c r="BQ159" s="91">
        <f t="shared" si="129"/>
        <v>10255.883885036823</v>
      </c>
      <c r="BR159" s="96">
        <f t="shared" si="129"/>
        <v>4387.3031350103001</v>
      </c>
      <c r="BS159" s="94">
        <f t="shared" si="130"/>
        <v>-5868.5807500265228</v>
      </c>
      <c r="BT159" s="595">
        <f>'звіт 03.19-03.24'!BS159+'[9]побудинковий звіт'!BT159+'[8]побудинковий звіт'!BT159</f>
        <v>42069.580381675754</v>
      </c>
      <c r="BU159" s="595">
        <f>'звіт 03.19-03.24'!BT159+'[9]побудинковий звіт'!BU159+'[8]побудинковий звіт'!BU159</f>
        <v>57931.433222868967</v>
      </c>
      <c r="BV159" s="116">
        <f t="shared" si="131"/>
        <v>15861.852841193213</v>
      </c>
      <c r="BW159" s="595">
        <f>'звіт 03.19-03.24'!BV159+'[9]побудинковий звіт'!BW159+'[8]побудинковий звіт'!BW159</f>
        <v>21026.216689619767</v>
      </c>
      <c r="BX159" s="595">
        <f>'звіт 03.19-03.24'!BW159+'[9]побудинковий звіт'!BX159+'[8]побудинковий звіт'!BX159</f>
        <v>21236.029592884108</v>
      </c>
      <c r="BY159" s="116">
        <f t="shared" si="132"/>
        <v>209.812903264341</v>
      </c>
      <c r="BZ159" s="595">
        <f>'звіт 03.19-03.24'!BY159+'[9]побудинковий звіт'!BZ159+'[8]побудинковий звіт'!BZ159</f>
        <v>8039.4656998288556</v>
      </c>
      <c r="CA159" s="595">
        <f>'звіт 03.19-03.24'!BZ159+'[9]побудинковий звіт'!CA159+'[8]побудинковий звіт'!CA159</f>
        <v>8386.4672757082044</v>
      </c>
      <c r="CB159" s="116">
        <f t="shared" si="133"/>
        <v>347.00157587934882</v>
      </c>
      <c r="CC159" s="595">
        <f>'звіт 03.19-03.24'!CB159+'[9]побудинковий звіт'!CC159+'[8]побудинковий звіт'!CC159</f>
        <v>0</v>
      </c>
      <c r="CD159" s="595">
        <f>'звіт 03.19-03.24'!CC159+'[9]побудинковий звіт'!CD159+'[8]побудинковий звіт'!CD159</f>
        <v>0</v>
      </c>
      <c r="CE159" s="116">
        <f t="shared" si="134"/>
        <v>0</v>
      </c>
      <c r="CF159" s="595">
        <f>'звіт 03.19-03.24'!CE159+'[9]побудинковий звіт'!CF159+'[8]побудинковий звіт'!CF159</f>
        <v>0</v>
      </c>
      <c r="CG159" s="595">
        <f>'звіт 03.19-03.24'!CF159+'[9]побудинковий звіт'!CG159+'[8]побудинковий звіт'!CG159</f>
        <v>0</v>
      </c>
      <c r="CH159" s="116">
        <f t="shared" si="135"/>
        <v>0</v>
      </c>
      <c r="CI159" s="595">
        <f>'звіт 03.19-03.24'!CH159+'[9]побудинковий звіт'!CI159+'[8]побудинковий звіт'!CI159</f>
        <v>7198.7837432878023</v>
      </c>
      <c r="CJ159" s="595">
        <f>'звіт 03.19-03.24'!CI159+'[9]побудинковий звіт'!CJ159+'[8]побудинковий звіт'!CJ159</f>
        <v>4175.6854286836733</v>
      </c>
      <c r="CK159" s="116">
        <f t="shared" si="136"/>
        <v>-3023.098314604129</v>
      </c>
      <c r="CL159" s="595">
        <f>'звіт 03.19-03.24'!CK159+'[9]побудинковий звіт'!CL159+'[8]побудинковий звіт'!CL159</f>
        <v>0</v>
      </c>
      <c r="CM159" s="595">
        <f>'звіт 03.19-03.24'!CL159+'[9]побудинковий звіт'!CM159+'[8]побудинковий звіт'!CM159</f>
        <v>0</v>
      </c>
      <c r="CN159" s="116">
        <f t="shared" si="137"/>
        <v>0</v>
      </c>
      <c r="CO159" s="88">
        <f t="shared" si="138"/>
        <v>7198.7837432878023</v>
      </c>
      <c r="CP159" s="96">
        <f t="shared" si="138"/>
        <v>4175.6854286836733</v>
      </c>
      <c r="CQ159" s="116">
        <f t="shared" si="139"/>
        <v>-3023.098314604129</v>
      </c>
      <c r="CR159" s="119">
        <f t="shared" si="150"/>
        <v>172975.49062744153</v>
      </c>
      <c r="CS159" s="96">
        <f t="shared" si="150"/>
        <v>173162.80163629199</v>
      </c>
      <c r="CT159" s="116">
        <f t="shared" si="140"/>
        <v>187.3110088504618</v>
      </c>
      <c r="CU159" s="91">
        <f t="shared" si="141"/>
        <v>207570.58875292982</v>
      </c>
      <c r="CV159" s="98">
        <f t="shared" si="141"/>
        <v>207795.36196355039</v>
      </c>
      <c r="CW159" s="117">
        <f t="shared" si="142"/>
        <v>224.77321062056581</v>
      </c>
      <c r="CX159" s="595">
        <f>'звіт 03.19-03.24'!CW159+'[9]побудинковий звіт'!CX159+'[8]побудинковий звіт'!CX159</f>
        <v>5357.2187021940044</v>
      </c>
      <c r="CY159" s="595">
        <f>'звіт 03.19-03.24'!CX159+'[9]побудинковий звіт'!CY159+'[8]побудинковий звіт'!CY159</f>
        <v>5132.4454915734223</v>
      </c>
      <c r="CZ159" s="116">
        <f t="shared" si="143"/>
        <v>-224.77321062058218</v>
      </c>
      <c r="DA159" s="99">
        <f>'[8]побудинковий звіт'!DA159</f>
        <v>224.77321062058945</v>
      </c>
      <c r="DB159" s="8">
        <v>2</v>
      </c>
      <c r="DC159" s="365">
        <f>'[8]побудинковий звіт'!DC159</f>
        <v>6621.82</v>
      </c>
      <c r="DD159" s="365">
        <f>'[8]побудинковий звіт'!DD159</f>
        <v>0</v>
      </c>
      <c r="DE159" s="365">
        <f>'[8]побудинковий звіт'!DE159</f>
        <v>3041.2599999999998</v>
      </c>
      <c r="DF159" s="365">
        <f>'[8]побудинковий звіт'!DF159</f>
        <v>0</v>
      </c>
      <c r="DG159" s="101">
        <v>7483.9189637788513</v>
      </c>
      <c r="DH159" s="296">
        <v>2</v>
      </c>
      <c r="DI159" s="103">
        <f>'[8]побудинковий звіт'!DK159</f>
        <v>8.466658700992042</v>
      </c>
      <c r="DJ159" s="103">
        <f>'[8]побудинковий звіт'!DL159</f>
        <v>0</v>
      </c>
      <c r="DK159" s="103">
        <f>'[8]побудинковий звіт'!DM159</f>
        <v>7.3639032472140231</v>
      </c>
      <c r="DL159" s="104">
        <f t="shared" si="153"/>
        <v>3580.5499646495346</v>
      </c>
      <c r="DM159" s="104">
        <f t="shared" si="154"/>
        <v>0</v>
      </c>
      <c r="DN159" s="105">
        <f t="shared" si="144"/>
        <v>3580.5499646495346</v>
      </c>
      <c r="DO159" s="2"/>
      <c r="DP159" s="104">
        <f>'[10]побудинковий звіт'!DR159</f>
        <v>3580.56</v>
      </c>
      <c r="DQ159" s="104">
        <f>'[10]побудинковий звіт'!DS159</f>
        <v>0</v>
      </c>
      <c r="DR159" s="104">
        <f t="shared" si="145"/>
        <v>3580.56</v>
      </c>
      <c r="DS159" s="106"/>
      <c r="DT159" s="104"/>
      <c r="DU159" s="479">
        <f>'звіт 03.19-03.24'!DV159+'[9]побудинковий звіт'!DW159+'[8]побудинковий звіт'!DW159</f>
        <v>4140.4799999999996</v>
      </c>
      <c r="DV159" s="2">
        <f>'[9]побудинковий звіт'!DX159+'[8]побудинковий звіт'!DX159</f>
        <v>0</v>
      </c>
      <c r="DW159" s="77">
        <f t="shared" si="146"/>
        <v>58030.630065322657</v>
      </c>
      <c r="DX159" s="77">
        <f t="shared" si="147"/>
        <v>38608.987824851669</v>
      </c>
      <c r="DY159" s="427">
        <f t="shared" si="148"/>
        <v>3041.2599999999998</v>
      </c>
      <c r="DZ159" s="161">
        <f>'[10]побудинковий звіт'!DY159</f>
        <v>873.17741624946075</v>
      </c>
      <c r="EB159" s="110">
        <v>724</v>
      </c>
      <c r="EC159" s="111">
        <f t="shared" si="149"/>
        <v>8207.9189637788513</v>
      </c>
      <c r="EE159" s="112">
        <v>4279.8154989399754</v>
      </c>
      <c r="EG159" s="99">
        <v>4939.0468132450133</v>
      </c>
    </row>
    <row r="160" spans="1:137" ht="19.95" customHeight="1" x14ac:dyDescent="0.3">
      <c r="A160" s="300">
        <v>150001013</v>
      </c>
      <c r="B160" s="82" t="s">
        <v>327</v>
      </c>
      <c r="C160" s="114" t="s">
        <v>328</v>
      </c>
      <c r="D160" s="114" t="s">
        <v>328</v>
      </c>
      <c r="E160" s="84">
        <f t="shared" si="107"/>
        <v>3603</v>
      </c>
      <c r="F160" s="597">
        <f>'[8]побудинковий звіт'!F160</f>
        <v>2615.5</v>
      </c>
      <c r="G160" s="104">
        <f>'[8]побудинковий звіт'!G160</f>
        <v>0</v>
      </c>
      <c r="H160" s="598">
        <f>'[8]побудинковий звіт'!H160</f>
        <v>987.49999999999989</v>
      </c>
      <c r="I160" s="595">
        <f>'звіт 03.19-03.24'!H160+'[9]побудинковий звіт'!I160+'[8]побудинковий звіт'!I160</f>
        <v>76838.863091343199</v>
      </c>
      <c r="J160" s="595">
        <f>'звіт 03.19-03.24'!I160+'[9]побудинковий звіт'!J160+'[8]побудинковий звіт'!J160</f>
        <v>77193.083217005405</v>
      </c>
      <c r="K160" s="116">
        <f t="shared" si="108"/>
        <v>354.22012566220656</v>
      </c>
      <c r="L160" s="595">
        <f>'звіт 03.19-03.24'!K160+'[9]побудинковий звіт'!L160+'[8]побудинковий звіт'!L160</f>
        <v>15752.231098071847</v>
      </c>
      <c r="M160" s="595">
        <f>'звіт 03.19-03.24'!L160+'[9]побудинковий звіт'!M160+'[8]побудинковий звіт'!M160</f>
        <v>15427.349956933802</v>
      </c>
      <c r="N160" s="116">
        <f t="shared" si="109"/>
        <v>-324.88114113804477</v>
      </c>
      <c r="O160" s="595">
        <f>'звіт 03.19-03.24'!N160+'[9]побудинковий звіт'!O160+'[8]побудинковий звіт'!O160</f>
        <v>33737.403358558797</v>
      </c>
      <c r="P160" s="595">
        <f>'звіт 03.19-03.24'!O160+'[9]побудинковий звіт'!P160+'[8]побудинковий звіт'!P160</f>
        <v>32691.798024380754</v>
      </c>
      <c r="Q160" s="116">
        <f t="shared" si="110"/>
        <v>-1045.6053341780425</v>
      </c>
      <c r="R160" s="595">
        <f>'звіт 03.19-03.24'!Q160+'[9]побудинковий звіт'!R160+'[8]побудинковий звіт'!R160</f>
        <v>0</v>
      </c>
      <c r="S160" s="595">
        <f>'звіт 03.19-03.24'!R160+'[9]побудинковий звіт'!S160+'[8]побудинковий звіт'!S160</f>
        <v>0</v>
      </c>
      <c r="T160" s="116">
        <f t="shared" si="111"/>
        <v>0</v>
      </c>
      <c r="U160" s="595">
        <f>'звіт 03.19-03.24'!T160+'[9]побудинковий звіт'!U160+'[8]побудинковий звіт'!U160</f>
        <v>2009.376635668651</v>
      </c>
      <c r="V160" s="595">
        <f>'звіт 03.19-03.24'!U160+'[9]побудинковий звіт'!V160+'[8]побудинковий звіт'!V160</f>
        <v>1047.2578408000204</v>
      </c>
      <c r="W160" s="116">
        <f t="shared" si="112"/>
        <v>-962.11879486863063</v>
      </c>
      <c r="X160" s="595">
        <f>'звіт 03.19-03.24'!W160+'[9]побудинковий звіт'!X160+'[8]побудинковий звіт'!X160</f>
        <v>48703.762369993696</v>
      </c>
      <c r="Y160" s="595">
        <f>'звіт 03.19-03.24'!X160+'[9]побудинковий звіт'!Y160+'[8]побудинковий звіт'!Y160</f>
        <v>44099.988992793493</v>
      </c>
      <c r="Z160" s="116">
        <f t="shared" si="113"/>
        <v>-4603.773377200203</v>
      </c>
      <c r="AA160" s="595">
        <f>'звіт 03.19-03.24'!Z160+'[9]побудинковий звіт'!AA160+'[8]побудинковий звіт'!AA160</f>
        <v>3742.7507999999998</v>
      </c>
      <c r="AB160" s="595">
        <f>'звіт 03.19-03.24'!AA160+'[9]побудинковий звіт'!AB160+'[8]побудинковий звіт'!AB160</f>
        <v>0</v>
      </c>
      <c r="AC160" s="116">
        <f t="shared" si="114"/>
        <v>-3742.7507999999998</v>
      </c>
      <c r="AD160" s="595">
        <f>'звіт 03.19-03.24'!AC160+'[9]побудинковий звіт'!AD160+'[8]побудинковий звіт'!AD160</f>
        <v>107087.88434748798</v>
      </c>
      <c r="AE160" s="595">
        <f>'звіт 03.19-03.24'!AD160+'[9]побудинковий звіт'!AE160+'[8]побудинковий звіт'!AE160</f>
        <v>115655.06301356122</v>
      </c>
      <c r="AF160" s="117">
        <f t="shared" si="115"/>
        <v>8567.1786660732323</v>
      </c>
      <c r="AG160" s="91">
        <f t="shared" si="116"/>
        <v>287872.27170112421</v>
      </c>
      <c r="AH160" s="92">
        <f t="shared" si="116"/>
        <v>286114.5410454747</v>
      </c>
      <c r="AI160" s="116">
        <f t="shared" si="117"/>
        <v>-1757.7306556495023</v>
      </c>
      <c r="AJ160" s="595">
        <f>'звіт 03.19-03.24'!AI160+'[9]побудинковий звіт'!AJ160+'[8]побудинковий звіт'!AJ160</f>
        <v>0</v>
      </c>
      <c r="AK160" s="595">
        <f>'звіт 03.19-03.24'!AJ160+'[9]побудинковий звіт'!AK160+'[8]побудинковий звіт'!AK160</f>
        <v>0</v>
      </c>
      <c r="AL160" s="116">
        <f t="shared" si="118"/>
        <v>0</v>
      </c>
      <c r="AM160" s="595">
        <f>'звіт 03.19-03.24'!AL160+'[9]побудинковий звіт'!AM160+'[8]побудинковий звіт'!AM160</f>
        <v>0</v>
      </c>
      <c r="AN160" s="595">
        <f>'звіт 03.19-03.24'!AM160+'[9]побудинковий звіт'!AN160+'[8]побудинковий звіт'!AN160</f>
        <v>0</v>
      </c>
      <c r="AO160" s="116">
        <f t="shared" si="119"/>
        <v>0</v>
      </c>
      <c r="AP160" s="595">
        <f>'звіт 03.19-03.24'!AO160+'[9]побудинковий звіт'!AP160+'[8]побудинковий звіт'!AP160</f>
        <v>58183.64466904664</v>
      </c>
      <c r="AQ160" s="595">
        <f>'звіт 03.19-03.24'!AP160+'[9]побудинковий звіт'!AQ160+'[8]побудинковий звіт'!AQ160</f>
        <v>48325.908472391195</v>
      </c>
      <c r="AR160" s="116">
        <f t="shared" si="120"/>
        <v>-9857.7361966554454</v>
      </c>
      <c r="AS160" s="595">
        <f>'звіт 03.19-03.24'!AR160+'[9]побудинковий звіт'!AS160+'[8]побудинковий звіт'!AS160</f>
        <v>222949.8063666629</v>
      </c>
      <c r="AT160" s="595">
        <f>'звіт 03.19-03.24'!AS160+'[9]побудинковий звіт'!AT160+'[8]побудинковий звіт'!AT160</f>
        <v>309300.87654237682</v>
      </c>
      <c r="AU160" s="118">
        <f t="shared" si="121"/>
        <v>86351.070175713918</v>
      </c>
      <c r="AV160" s="595">
        <f>'звіт 03.19-03.24'!AU160+'[9]побудинковий звіт'!AV160+'[8]побудинковий звіт'!AV160</f>
        <v>19050.474350994471</v>
      </c>
      <c r="AW160" s="595">
        <f>'звіт 03.19-03.24'!AV160+'[9]побудинковий звіт'!AW160+'[8]побудинковий звіт'!AW160</f>
        <v>19614.02</v>
      </c>
      <c r="AX160" s="94">
        <f t="shared" si="122"/>
        <v>563.54564900552941</v>
      </c>
      <c r="AY160" s="595">
        <f>'звіт 03.19-03.24'!AX160+'[9]побудинковий звіт'!AY160+'[8]побудинковий звіт'!AY160</f>
        <v>27631.540102268278</v>
      </c>
      <c r="AZ160" s="595">
        <f>'звіт 03.19-03.24'!AY160+'[9]побудинковий звіт'!AZ160+'[8]побудинковий звіт'!AZ160</f>
        <v>215.57</v>
      </c>
      <c r="BA160" s="117">
        <f t="shared" si="123"/>
        <v>-27415.970102268278</v>
      </c>
      <c r="BB160" s="595">
        <f>'звіт 03.19-03.24'!BA160+'[9]побудинковий звіт'!BB160+'[8]побудинковий звіт'!BB160</f>
        <v>16013.318999272067</v>
      </c>
      <c r="BC160" s="595">
        <f>'звіт 03.19-03.24'!BB160+'[9]побудинковий звіт'!BC160+'[8]побудинковий звіт'!BC160</f>
        <v>7467.5439063095428</v>
      </c>
      <c r="BD160" s="94">
        <f t="shared" si="124"/>
        <v>-8545.7750929625254</v>
      </c>
      <c r="BE160" s="595">
        <f>'звіт 03.19-03.24'!BD160+'[9]побудинковий звіт'!BE160+'[8]побудинковий звіт'!BE160</f>
        <v>0</v>
      </c>
      <c r="BF160" s="595">
        <f>'звіт 03.19-03.24'!BE160+'[9]побудинковий звіт'!BF160+'[8]побудинковий звіт'!BF160</f>
        <v>0</v>
      </c>
      <c r="BG160" s="95">
        <f t="shared" si="125"/>
        <v>0</v>
      </c>
      <c r="BH160" s="595">
        <f>'звіт 03.19-03.24'!BG160+'[9]побудинковий звіт'!BH160+'[8]побудинковий звіт'!BH160</f>
        <v>1184.2749263458375</v>
      </c>
      <c r="BI160" s="595">
        <f>'звіт 03.19-03.24'!BH160+'[9]побудинковий звіт'!BI160+'[8]побудинковий звіт'!BI160</f>
        <v>416.32736112493444</v>
      </c>
      <c r="BJ160" s="94">
        <f t="shared" si="126"/>
        <v>-767.94756522090302</v>
      </c>
      <c r="BK160" s="595">
        <f>'звіт 03.19-03.24'!BJ160+'[9]побудинковий звіт'!BK160+'[8]побудинковий звіт'!BK160</f>
        <v>15223.753795683415</v>
      </c>
      <c r="BL160" s="595">
        <f>'звіт 03.19-03.24'!BK160+'[9]побудинковий звіт'!BL160+'[8]побудинковий звіт'!BL160</f>
        <v>15548.117189092189</v>
      </c>
      <c r="BM160" s="95">
        <f t="shared" si="127"/>
        <v>324.36339340877385</v>
      </c>
      <c r="BN160" s="595">
        <f>'звіт 03.19-03.24'!BM160+'[9]побудинковий звіт'!BN160+'[8]побудинковий звіт'!BN160</f>
        <v>1386.1799780592642</v>
      </c>
      <c r="BO160" s="595">
        <f>'звіт 03.19-03.24'!BN160+'[9]побудинковий звіт'!BO160+'[8]побудинковий звіт'!BO160</f>
        <v>4797</v>
      </c>
      <c r="BP160" s="94">
        <f t="shared" si="128"/>
        <v>3410.8200219407358</v>
      </c>
      <c r="BQ160" s="91">
        <f t="shared" si="129"/>
        <v>80489.54215262334</v>
      </c>
      <c r="BR160" s="96">
        <f t="shared" si="129"/>
        <v>48058.578456526666</v>
      </c>
      <c r="BS160" s="94">
        <f t="shared" si="130"/>
        <v>-32430.963696096675</v>
      </c>
      <c r="BT160" s="595">
        <f>'звіт 03.19-03.24'!BS160+'[9]побудинковий звіт'!BT160+'[8]побудинковий звіт'!BT160</f>
        <v>183195.07302282404</v>
      </c>
      <c r="BU160" s="595">
        <f>'звіт 03.19-03.24'!BT160+'[9]побудинковий звіт'!BU160+'[8]побудинковий звіт'!BU160</f>
        <v>264613.48107555817</v>
      </c>
      <c r="BV160" s="116">
        <f t="shared" si="131"/>
        <v>81418.408052734128</v>
      </c>
      <c r="BW160" s="595">
        <f>'звіт 03.19-03.24'!BV160+'[9]побудинковий звіт'!BW160+'[8]побудинковий звіт'!BW160</f>
        <v>130702.23788675484</v>
      </c>
      <c r="BX160" s="595">
        <f>'звіт 03.19-03.24'!BW160+'[9]побудинковий звіт'!BX160+'[8]побудинковий звіт'!BX160</f>
        <v>131401.34652810736</v>
      </c>
      <c r="BY160" s="116">
        <f t="shared" si="132"/>
        <v>699.10864135251904</v>
      </c>
      <c r="BZ160" s="595">
        <f>'звіт 03.19-03.24'!BY160+'[9]побудинковий звіт'!BZ160+'[8]побудинковий звіт'!BZ160</f>
        <v>110733.93316522102</v>
      </c>
      <c r="CA160" s="595">
        <f>'звіт 03.19-03.24'!BZ160+'[9]побудинковий звіт'!CA160+'[8]побудинковий звіт'!CA160</f>
        <v>53595.859345120785</v>
      </c>
      <c r="CB160" s="116">
        <f t="shared" si="133"/>
        <v>-57138.073820100239</v>
      </c>
      <c r="CC160" s="595">
        <f>'звіт 03.19-03.24'!CB160+'[9]побудинковий звіт'!CC160+'[8]побудинковий звіт'!CC160</f>
        <v>5853.5779327553118</v>
      </c>
      <c r="CD160" s="595">
        <f>'звіт 03.19-03.24'!CC160+'[9]побудинковий звіт'!CD160+'[8]побудинковий звіт'!CD160</f>
        <v>5959.3002158157651</v>
      </c>
      <c r="CE160" s="116">
        <f t="shared" si="134"/>
        <v>105.72228306045326</v>
      </c>
      <c r="CF160" s="595">
        <f>'звіт 03.19-03.24'!CE160+'[9]побудинковий звіт'!CF160+'[8]побудинковий звіт'!CF160</f>
        <v>720.01520084239223</v>
      </c>
      <c r="CG160" s="595">
        <f>'звіт 03.19-03.24'!CF160+'[9]побудинковий звіт'!CG160+'[8]побудинковий звіт'!CG160</f>
        <v>0</v>
      </c>
      <c r="CH160" s="116">
        <f t="shared" si="135"/>
        <v>-720.01520084239223</v>
      </c>
      <c r="CI160" s="595">
        <f>'звіт 03.19-03.24'!CH160+'[9]побудинковий звіт'!CI160+'[8]побудинковий звіт'!CI160</f>
        <v>30488.142140594879</v>
      </c>
      <c r="CJ160" s="595">
        <f>'звіт 03.19-03.24'!CI160+'[9]побудинковий звіт'!CJ160+'[8]побудинковий звіт'!CJ160</f>
        <v>21217.034528748904</v>
      </c>
      <c r="CK160" s="116">
        <f t="shared" si="136"/>
        <v>-9271.107611845975</v>
      </c>
      <c r="CL160" s="595">
        <f>'звіт 03.19-03.24'!CK160+'[9]побудинковий звіт'!CL160+'[8]побудинковий звіт'!CL160</f>
        <v>0</v>
      </c>
      <c r="CM160" s="595">
        <f>'звіт 03.19-03.24'!CL160+'[9]побудинковий звіт'!CM160+'[8]побудинковий звіт'!CM160</f>
        <v>0</v>
      </c>
      <c r="CN160" s="116">
        <f t="shared" si="137"/>
        <v>0</v>
      </c>
      <c r="CO160" s="88">
        <f t="shared" si="138"/>
        <v>30488.142140594879</v>
      </c>
      <c r="CP160" s="96">
        <f t="shared" si="138"/>
        <v>21217.034528748904</v>
      </c>
      <c r="CQ160" s="116">
        <f t="shared" si="139"/>
        <v>-9271.107611845975</v>
      </c>
      <c r="CR160" s="119">
        <f t="shared" si="150"/>
        <v>1111188.2442384493</v>
      </c>
      <c r="CS160" s="96">
        <f t="shared" si="150"/>
        <v>1168586.9262101201</v>
      </c>
      <c r="CT160" s="116">
        <f t="shared" si="140"/>
        <v>57398.681971670827</v>
      </c>
      <c r="CU160" s="91">
        <f t="shared" si="141"/>
        <v>1333425.8930861391</v>
      </c>
      <c r="CV160" s="98">
        <f t="shared" si="141"/>
        <v>1402304.3114521441</v>
      </c>
      <c r="CW160" s="117">
        <f t="shared" si="142"/>
        <v>68878.418366004946</v>
      </c>
      <c r="CX160" s="595">
        <f>'звіт 03.19-03.24'!CW160+'[9]побудинковий звіт'!CX160+'[8]побудинковий звіт'!CX160</f>
        <v>59980.062511423763</v>
      </c>
      <c r="CY160" s="595">
        <f>'звіт 03.19-03.24'!CX160+'[9]побудинковий звіт'!CY160+'[8]побудинковий звіт'!CY160</f>
        <v>-8898.3558545812848</v>
      </c>
      <c r="CZ160" s="116">
        <f t="shared" si="143"/>
        <v>-68878.418366005048</v>
      </c>
      <c r="DA160" s="99">
        <f>'[8]побудинковий звіт'!DA160</f>
        <v>68878.418366004989</v>
      </c>
      <c r="DB160" s="8">
        <v>2</v>
      </c>
      <c r="DC160" s="365">
        <f>'[8]побудинковий звіт'!DC160</f>
        <v>67556.09</v>
      </c>
      <c r="DD160" s="365">
        <f>'[8]побудинковий звіт'!DD160</f>
        <v>64167.97</v>
      </c>
      <c r="DE160" s="365">
        <f>'[8]побудинковий звіт'!DE160</f>
        <v>49568.819999999992</v>
      </c>
      <c r="DF160" s="365">
        <f>'[8]побудинковий звіт'!DF160</f>
        <v>58463.49</v>
      </c>
      <c r="DG160" s="101">
        <v>-59889.427017938928</v>
      </c>
      <c r="DH160" s="296">
        <v>5</v>
      </c>
      <c r="DI160" s="103">
        <f>'[8]побудинковий звіт'!DK160</f>
        <v>6.8776139353706878</v>
      </c>
      <c r="DJ160" s="103">
        <f>'[8]побудинковий звіт'!DL160</f>
        <v>0</v>
      </c>
      <c r="DK160" s="103">
        <f>'[8]побудинковий звіт'!DM160</f>
        <v>5.8334732237592508</v>
      </c>
      <c r="DL160" s="104">
        <f t="shared" si="153"/>
        <v>17988.399247962036</v>
      </c>
      <c r="DM160" s="104">
        <f t="shared" si="154"/>
        <v>5760.5548084622596</v>
      </c>
      <c r="DN160" s="105">
        <f t="shared" si="144"/>
        <v>23748.954056424296</v>
      </c>
      <c r="DO160" s="2"/>
      <c r="DP160" s="104">
        <f>'[10]побудинковий звіт'!DR160</f>
        <v>17988.37</v>
      </c>
      <c r="DQ160" s="104">
        <f>'[10]побудинковий звіт'!DS160</f>
        <v>5704.4800000000005</v>
      </c>
      <c r="DR160" s="104">
        <f t="shared" si="145"/>
        <v>23692.85</v>
      </c>
      <c r="DS160" s="106"/>
      <c r="DT160" s="104"/>
      <c r="DU160" s="479">
        <f>'звіт 03.19-03.24'!DV160+'[9]побудинковий звіт'!DW160+'[8]побудинковий звіт'!DW160</f>
        <v>4512.12</v>
      </c>
      <c r="DV160" s="2">
        <f>'[9]побудинковий звіт'!DX160+'[8]побудинковий звіт'!DX160</f>
        <v>0</v>
      </c>
      <c r="DW160" s="77">
        <f t="shared" si="146"/>
        <v>364127.21822314349</v>
      </c>
      <c r="DX160" s="77">
        <f t="shared" si="147"/>
        <v>428831.34599868418</v>
      </c>
      <c r="DY160" s="427">
        <f t="shared" si="148"/>
        <v>108032.31</v>
      </c>
      <c r="DZ160" s="161">
        <f>'[10]побудинковий звіт'!DY160</f>
        <v>6748.0755852341117</v>
      </c>
      <c r="EB160" s="110">
        <v>-3138</v>
      </c>
      <c r="EC160" s="111">
        <f t="shared" si="149"/>
        <v>-63027.427017938928</v>
      </c>
      <c r="EE160" s="112">
        <v>-38630.954899841236</v>
      </c>
      <c r="EG160" s="99">
        <v>-63961.936597598178</v>
      </c>
    </row>
    <row r="161" spans="1:137" ht="19.95" customHeight="1" x14ac:dyDescent="0.3">
      <c r="A161" s="81">
        <v>150001014</v>
      </c>
      <c r="B161" s="82" t="s">
        <v>329</v>
      </c>
      <c r="C161" s="114" t="s">
        <v>330</v>
      </c>
      <c r="D161" s="114" t="s">
        <v>330</v>
      </c>
      <c r="E161" s="84">
        <f t="shared" si="107"/>
        <v>324.7</v>
      </c>
      <c r="F161" s="597">
        <f>'[8]побудинковий звіт'!F161</f>
        <v>324.7</v>
      </c>
      <c r="G161" s="104">
        <f>'[8]побудинковий звіт'!G161</f>
        <v>0</v>
      </c>
      <c r="H161" s="598">
        <f>'[8]побудинковий звіт'!H161</f>
        <v>0</v>
      </c>
      <c r="I161" s="595">
        <f>'звіт 03.19-03.24'!H161+'[9]побудинковий звіт'!I161+'[8]побудинковий звіт'!I161</f>
        <v>7164.6853453505719</v>
      </c>
      <c r="J161" s="595">
        <f>'звіт 03.19-03.24'!I161+'[9]побудинковий звіт'!J161+'[8]побудинковий звіт'!J161</f>
        <v>7224.0823524856951</v>
      </c>
      <c r="K161" s="116">
        <f t="shared" si="108"/>
        <v>59.397007135123204</v>
      </c>
      <c r="L161" s="595">
        <f>'звіт 03.19-03.24'!K161+'[9]побудинковий звіт'!L161+'[8]побудинковий звіт'!L161</f>
        <v>1943.2973563893943</v>
      </c>
      <c r="M161" s="595">
        <f>'звіт 03.19-03.24'!L161+'[9]побудинковий звіт'!M161+'[8]побудинковий звіт'!M161</f>
        <v>1902.8078894109306</v>
      </c>
      <c r="N161" s="116">
        <f t="shared" si="109"/>
        <v>-40.489466978463724</v>
      </c>
      <c r="O161" s="595">
        <f>'звіт 03.19-03.24'!N161+'[9]побудинковий звіт'!O161+'[8]побудинковий звіт'!O161</f>
        <v>3184.8374020440674</v>
      </c>
      <c r="P161" s="595">
        <f>'звіт 03.19-03.24'!O161+'[9]побудинковий звіт'!P161+'[8]побудинковий звіт'!P161</f>
        <v>3086.9210164258466</v>
      </c>
      <c r="Q161" s="116">
        <f t="shared" si="110"/>
        <v>-97.916385618220829</v>
      </c>
      <c r="R161" s="595">
        <f>'звіт 03.19-03.24'!Q161+'[9]побудинковий звіт'!R161+'[8]побудинковий звіт'!R161</f>
        <v>0</v>
      </c>
      <c r="S161" s="595">
        <f>'звіт 03.19-03.24'!R161+'[9]побудинковий звіт'!S161+'[8]побудинковий звіт'!S161</f>
        <v>0</v>
      </c>
      <c r="T161" s="116">
        <f t="shared" si="111"/>
        <v>0</v>
      </c>
      <c r="U161" s="595">
        <f>'звіт 03.19-03.24'!T161+'[9]побудинковий звіт'!U161+'[8]побудинковий звіт'!U161</f>
        <v>0</v>
      </c>
      <c r="V161" s="595">
        <f>'звіт 03.19-03.24'!U161+'[9]побудинковий звіт'!V161+'[8]побудинковий звіт'!V161</f>
        <v>0</v>
      </c>
      <c r="W161" s="116">
        <f t="shared" si="112"/>
        <v>0</v>
      </c>
      <c r="X161" s="595">
        <f>'звіт 03.19-03.24'!W161+'[9]побудинковий звіт'!X161+'[8]побудинковий звіт'!X161</f>
        <v>4251.3148771685037</v>
      </c>
      <c r="Y161" s="595">
        <f>'звіт 03.19-03.24'!X161+'[9]побудинковий звіт'!Y161+'[8]побудинковий звіт'!Y161</f>
        <v>5772.5903086999961</v>
      </c>
      <c r="Z161" s="116">
        <f t="shared" si="113"/>
        <v>1521.2754315314924</v>
      </c>
      <c r="AA161" s="595">
        <f>'звіт 03.19-03.24'!Z161+'[9]побудинковий звіт'!AA161+'[8]побудинковий звіт'!AA161</f>
        <v>366.44400000000002</v>
      </c>
      <c r="AB161" s="595">
        <f>'звіт 03.19-03.24'!AA161+'[9]побудинковий звіт'!AB161+'[8]побудинковий звіт'!AB161</f>
        <v>0</v>
      </c>
      <c r="AC161" s="116">
        <f t="shared" si="114"/>
        <v>-366.44400000000002</v>
      </c>
      <c r="AD161" s="595">
        <f>'звіт 03.19-03.24'!AC161+'[9]побудинковий звіт'!AD161+'[8]побудинковий звіт'!AD161</f>
        <v>10089.972271159613</v>
      </c>
      <c r="AE161" s="595">
        <f>'звіт 03.19-03.24'!AD161+'[9]побудинковий звіт'!AE161+'[8]побудинковий звіт'!AE161</f>
        <v>11043.738858571827</v>
      </c>
      <c r="AF161" s="117">
        <f t="shared" si="115"/>
        <v>953.76658741221399</v>
      </c>
      <c r="AG161" s="91">
        <f t="shared" si="116"/>
        <v>27000.551252112149</v>
      </c>
      <c r="AH161" s="92">
        <f t="shared" si="116"/>
        <v>29030.140425594298</v>
      </c>
      <c r="AI161" s="116">
        <f t="shared" si="117"/>
        <v>2029.5891734821489</v>
      </c>
      <c r="AJ161" s="595">
        <f>'звіт 03.19-03.24'!AI161+'[9]побудинковий звіт'!AJ161+'[8]побудинковий звіт'!AJ161</f>
        <v>0</v>
      </c>
      <c r="AK161" s="595">
        <f>'звіт 03.19-03.24'!AJ161+'[9]побудинковий звіт'!AK161+'[8]побудинковий звіт'!AK161</f>
        <v>0</v>
      </c>
      <c r="AL161" s="116">
        <f t="shared" si="118"/>
        <v>0</v>
      </c>
      <c r="AM161" s="595">
        <f>'звіт 03.19-03.24'!AL161+'[9]побудинковий звіт'!AM161+'[8]побудинковий звіт'!AM161</f>
        <v>0</v>
      </c>
      <c r="AN161" s="595">
        <f>'звіт 03.19-03.24'!AM161+'[9]побудинковий звіт'!AN161+'[8]побудинковий звіт'!AN161</f>
        <v>0</v>
      </c>
      <c r="AO161" s="116">
        <f t="shared" si="119"/>
        <v>0</v>
      </c>
      <c r="AP161" s="595">
        <f>'звіт 03.19-03.24'!AO161+'[9]побудинковий звіт'!AP161+'[8]побудинковий звіт'!AP161</f>
        <v>3643.2758675128989</v>
      </c>
      <c r="AQ161" s="595">
        <f>'звіт 03.19-03.24'!AP161+'[9]побудинковий звіт'!AQ161+'[8]побудинковий звіт'!AQ161</f>
        <v>3041.3793490495973</v>
      </c>
      <c r="AR161" s="116">
        <f t="shared" si="120"/>
        <v>-601.89651846330162</v>
      </c>
      <c r="AS161" s="595">
        <f>'звіт 03.19-03.24'!AR161+'[9]побудинковий звіт'!AS161+'[8]побудинковий звіт'!AS161</f>
        <v>30401.55332988505</v>
      </c>
      <c r="AT161" s="595">
        <f>'звіт 03.19-03.24'!AS161+'[9]побудинковий звіт'!AT161+'[8]побудинковий звіт'!AT161</f>
        <v>2169</v>
      </c>
      <c r="AU161" s="118">
        <f t="shared" si="121"/>
        <v>-28232.55332988505</v>
      </c>
      <c r="AV161" s="595">
        <f>'звіт 03.19-03.24'!AU161+'[9]побудинковий звіт'!AV161+'[8]побудинковий звіт'!AV161</f>
        <v>2581.4410668605578</v>
      </c>
      <c r="AW161" s="595">
        <f>'звіт 03.19-03.24'!AV161+'[9]побудинковий звіт'!AW161+'[8]побудинковий звіт'!AW161</f>
        <v>70</v>
      </c>
      <c r="AX161" s="94">
        <f t="shared" si="122"/>
        <v>-2511.4410668605578</v>
      </c>
      <c r="AY161" s="595">
        <f>'звіт 03.19-03.24'!AX161+'[9]побудинковий звіт'!AY161+'[8]побудинковий звіт'!AY161</f>
        <v>3172.5953405690229</v>
      </c>
      <c r="AZ161" s="595">
        <f>'звіт 03.19-03.24'!AY161+'[9]побудинковий звіт'!AZ161+'[8]побудинковий звіт'!AZ161</f>
        <v>553</v>
      </c>
      <c r="BA161" s="117">
        <f t="shared" si="123"/>
        <v>-2619.5953405690229</v>
      </c>
      <c r="BB161" s="595">
        <f>'звіт 03.19-03.24'!BA161+'[9]побудинковий звіт'!BB161+'[8]побудинковий звіт'!BB161</f>
        <v>1247.6670635228456</v>
      </c>
      <c r="BC161" s="595">
        <f>'звіт 03.19-03.24'!BB161+'[9]побудинковий звіт'!BC161+'[8]побудинковий звіт'!BC161</f>
        <v>0</v>
      </c>
      <c r="BD161" s="94">
        <f t="shared" si="124"/>
        <v>-1247.6670635228456</v>
      </c>
      <c r="BE161" s="595">
        <f>'звіт 03.19-03.24'!BD161+'[9]побудинковий звіт'!BE161+'[8]побудинковий звіт'!BE161</f>
        <v>0</v>
      </c>
      <c r="BF161" s="595">
        <f>'звіт 03.19-03.24'!BE161+'[9]побудинковий звіт'!BF161+'[8]побудинковий звіт'!BF161</f>
        <v>0</v>
      </c>
      <c r="BG161" s="95">
        <f t="shared" si="125"/>
        <v>0</v>
      </c>
      <c r="BH161" s="595">
        <f>'звіт 03.19-03.24'!BG161+'[9]побудинковий звіт'!BH161+'[8]побудинковий звіт'!BH161</f>
        <v>0</v>
      </c>
      <c r="BI161" s="595">
        <f>'звіт 03.19-03.24'!BH161+'[9]побудинковий звіт'!BI161+'[8]побудинковий звіт'!BI161</f>
        <v>0</v>
      </c>
      <c r="BJ161" s="94">
        <f t="shared" si="126"/>
        <v>0</v>
      </c>
      <c r="BK161" s="595">
        <f>'звіт 03.19-03.24'!BJ161+'[9]побудинковий звіт'!BK161+'[8]побудинковий звіт'!BK161</f>
        <v>887.15762889660027</v>
      </c>
      <c r="BL161" s="595">
        <f>'звіт 03.19-03.24'!BK161+'[9]побудинковий звіт'!BL161+'[8]побудинковий звіт'!BL161</f>
        <v>1018.8606752042521</v>
      </c>
      <c r="BM161" s="95">
        <f t="shared" si="127"/>
        <v>131.70304630765179</v>
      </c>
      <c r="BN161" s="595">
        <f>'звіт 03.19-03.24'!BM161+'[9]побудинковий звіт'!BN161+'[8]побудинковий звіт'!BN161</f>
        <v>422.12951869266544</v>
      </c>
      <c r="BO161" s="595">
        <f>'звіт 03.19-03.24'!BN161+'[9]побудинковий звіт'!BO161+'[8]побудинковий звіт'!BO161</f>
        <v>0</v>
      </c>
      <c r="BP161" s="94">
        <f t="shared" si="128"/>
        <v>-422.12951869266544</v>
      </c>
      <c r="BQ161" s="91">
        <f t="shared" si="129"/>
        <v>8310.990618541693</v>
      </c>
      <c r="BR161" s="96">
        <f t="shared" si="129"/>
        <v>1641.8606752042519</v>
      </c>
      <c r="BS161" s="94">
        <f t="shared" si="130"/>
        <v>-6669.1299433374406</v>
      </c>
      <c r="BT161" s="595">
        <f>'звіт 03.19-03.24'!BS161+'[9]побудинковий звіт'!BT161+'[8]побудинковий звіт'!BT161</f>
        <v>19284.302325217155</v>
      </c>
      <c r="BU161" s="595">
        <f>'звіт 03.19-03.24'!BT161+'[9]побудинковий звіт'!BU161+'[8]побудинковий звіт'!BU161</f>
        <v>29257.510217057774</v>
      </c>
      <c r="BV161" s="116">
        <f t="shared" si="131"/>
        <v>9973.2078918406187</v>
      </c>
      <c r="BW161" s="595">
        <f>'звіт 03.19-03.24'!BV161+'[9]побудинковий звіт'!BW161+'[8]побудинковий звіт'!BW161</f>
        <v>17040.435785206158</v>
      </c>
      <c r="BX161" s="595">
        <f>'звіт 03.19-03.24'!BW161+'[9]побудинковий звіт'!BX161+'[8]побудинковий звіт'!BX161</f>
        <v>17093.028043669572</v>
      </c>
      <c r="BY161" s="116">
        <f t="shared" si="132"/>
        <v>52.5922584634136</v>
      </c>
      <c r="BZ161" s="595">
        <f>'звіт 03.19-03.24'!BY161+'[9]побудинковий звіт'!BZ161+'[8]побудинковий звіт'!BZ161</f>
        <v>13473.798285008206</v>
      </c>
      <c r="CA161" s="595">
        <f>'звіт 03.19-03.24'!BZ161+'[9]побудинковий звіт'!CA161+'[8]побудинковий звіт'!CA161</f>
        <v>6235.091726928139</v>
      </c>
      <c r="CB161" s="116">
        <f t="shared" si="133"/>
        <v>-7238.7065580800672</v>
      </c>
      <c r="CC161" s="595">
        <f>'звіт 03.19-03.24'!CB161+'[9]побудинковий звіт'!CC161+'[8]побудинковий звіт'!CC161</f>
        <v>0</v>
      </c>
      <c r="CD161" s="595">
        <f>'звіт 03.19-03.24'!CC161+'[9]побудинковий звіт'!CD161+'[8]побудинковий звіт'!CD161</f>
        <v>0</v>
      </c>
      <c r="CE161" s="116">
        <f t="shared" si="134"/>
        <v>0</v>
      </c>
      <c r="CF161" s="595">
        <f>'звіт 03.19-03.24'!CE161+'[9]побудинковий звіт'!CF161+'[8]побудинковий звіт'!CF161</f>
        <v>0</v>
      </c>
      <c r="CG161" s="595">
        <f>'звіт 03.19-03.24'!CF161+'[9]побудинковий звіт'!CG161+'[8]побудинковий звіт'!CG161</f>
        <v>0</v>
      </c>
      <c r="CH161" s="116">
        <f t="shared" si="135"/>
        <v>0</v>
      </c>
      <c r="CI161" s="595">
        <f>'звіт 03.19-03.24'!CH161+'[9]побудинковий звіт'!CI161+'[8]побудинковий звіт'!CI161</f>
        <v>650.66497310157126</v>
      </c>
      <c r="CJ161" s="595">
        <f>'звіт 03.19-03.24'!CI161+'[9]побудинковий звіт'!CJ161+'[8]побудинковий звіт'!CJ161</f>
        <v>1131.8462706178948</v>
      </c>
      <c r="CK161" s="116">
        <f t="shared" si="136"/>
        <v>481.18129751632353</v>
      </c>
      <c r="CL161" s="595">
        <f>'звіт 03.19-03.24'!CK161+'[9]побудинковий звіт'!CL161+'[8]побудинковий звіт'!CL161</f>
        <v>0</v>
      </c>
      <c r="CM161" s="595">
        <f>'звіт 03.19-03.24'!CL161+'[9]побудинковий звіт'!CM161+'[8]побудинковий звіт'!CM161</f>
        <v>0</v>
      </c>
      <c r="CN161" s="116">
        <f t="shared" si="137"/>
        <v>0</v>
      </c>
      <c r="CO161" s="88">
        <f t="shared" si="138"/>
        <v>650.66497310157126</v>
      </c>
      <c r="CP161" s="96">
        <f t="shared" si="138"/>
        <v>1131.8462706178948</v>
      </c>
      <c r="CQ161" s="116">
        <f t="shared" si="139"/>
        <v>481.18129751632353</v>
      </c>
      <c r="CR161" s="119">
        <f t="shared" si="150"/>
        <v>119805.57243658487</v>
      </c>
      <c r="CS161" s="96">
        <f t="shared" si="150"/>
        <v>89599.85670812153</v>
      </c>
      <c r="CT161" s="116">
        <f t="shared" si="140"/>
        <v>-30205.715728463343</v>
      </c>
      <c r="CU161" s="91">
        <f t="shared" si="141"/>
        <v>143766.68692390184</v>
      </c>
      <c r="CV161" s="98">
        <f t="shared" si="141"/>
        <v>107519.82804974583</v>
      </c>
      <c r="CW161" s="117">
        <f t="shared" si="142"/>
        <v>-36246.858874156009</v>
      </c>
      <c r="CX161" s="595">
        <f>'звіт 03.19-03.24'!CW161+'[9]побудинковий звіт'!CX161+'[8]побудинковий звіт'!CX161</f>
        <v>3952.5215930867553</v>
      </c>
      <c r="CY161" s="595">
        <f>'звіт 03.19-03.24'!CX161+'[9]побудинковий звіт'!CY161+'[8]побудинковий звіт'!CY161</f>
        <v>40199.380467242794</v>
      </c>
      <c r="CZ161" s="116">
        <f t="shared" si="143"/>
        <v>36246.858874156038</v>
      </c>
      <c r="DA161" s="99">
        <f>'[8]побудинковий звіт'!DA161</f>
        <v>-36246.858874156023</v>
      </c>
      <c r="DB161" s="8">
        <v>2</v>
      </c>
      <c r="DC161" s="365">
        <f>'[8]побудинковий звіт'!DC161</f>
        <v>3670.47</v>
      </c>
      <c r="DD161" s="365">
        <f>'[8]побудинковий звіт'!DD161</f>
        <v>0</v>
      </c>
      <c r="DE161" s="365">
        <f>'[8]побудинковий звіт'!DE161</f>
        <v>1236.4299999999998</v>
      </c>
      <c r="DF161" s="365">
        <f>'[8]побудинковий звіт'!DF161</f>
        <v>0</v>
      </c>
      <c r="DG161" s="101">
        <v>-17866.147202010397</v>
      </c>
      <c r="DH161" s="296">
        <v>2</v>
      </c>
      <c r="DI161" s="103">
        <f>'[8]побудинковий звіт'!DK161</f>
        <v>7.4962770772256961</v>
      </c>
      <c r="DJ161" s="103">
        <f>'[8]побудинковий звіт'!DL161</f>
        <v>0</v>
      </c>
      <c r="DK161" s="103">
        <f>'[8]побудинковий звіт'!DM161</f>
        <v>6.3092471987039245</v>
      </c>
      <c r="DL161" s="104">
        <f t="shared" si="153"/>
        <v>2434.0411669751834</v>
      </c>
      <c r="DM161" s="104">
        <f t="shared" si="154"/>
        <v>0</v>
      </c>
      <c r="DN161" s="105">
        <f t="shared" si="144"/>
        <v>2434.0411669751834</v>
      </c>
      <c r="DO161" s="2"/>
      <c r="DP161" s="104">
        <f>'[10]побудинковий звіт'!DR161</f>
        <v>2434.04</v>
      </c>
      <c r="DQ161" s="104">
        <f>'[10]побудинковий звіт'!DS161</f>
        <v>0</v>
      </c>
      <c r="DR161" s="104">
        <f t="shared" si="145"/>
        <v>2434.04</v>
      </c>
      <c r="DS161" s="106"/>
      <c r="DT161" s="104"/>
      <c r="DU161" s="479">
        <f>'звіт 03.19-03.24'!DV161+'[9]побудинковий звіт'!DW161+'[8]побудинковий звіт'!DW161</f>
        <v>565.88</v>
      </c>
      <c r="DV161" s="2">
        <f>'[9]побудинковий звіт'!DX161+'[8]побудинковий звіт'!DX161</f>
        <v>0</v>
      </c>
      <c r="DW161" s="77">
        <f t="shared" si="146"/>
        <v>46455.052738112085</v>
      </c>
      <c r="DX161" s="77">
        <f t="shared" si="147"/>
        <v>4573.0328102451022</v>
      </c>
      <c r="DY161" s="427">
        <f t="shared" si="148"/>
        <v>1236.4299999999998</v>
      </c>
      <c r="DZ161" s="161">
        <f>'[10]побудинковий звіт'!DY161</f>
        <v>621.82471025454095</v>
      </c>
      <c r="EB161" s="110">
        <v>8869</v>
      </c>
      <c r="EC161" s="111">
        <f t="shared" si="149"/>
        <v>-8997.1472020103975</v>
      </c>
      <c r="EE161" s="112">
        <v>-20389.213747493493</v>
      </c>
      <c r="EG161" s="99">
        <v>-20752.92220191516</v>
      </c>
    </row>
    <row r="162" spans="1:137" ht="19.95" customHeight="1" x14ac:dyDescent="0.3">
      <c r="A162" s="81">
        <v>150001015</v>
      </c>
      <c r="B162" s="82" t="s">
        <v>331</v>
      </c>
      <c r="C162" s="114" t="s">
        <v>332</v>
      </c>
      <c r="D162" s="114" t="s">
        <v>332</v>
      </c>
      <c r="E162" s="84">
        <f t="shared" si="107"/>
        <v>398.70000000000005</v>
      </c>
      <c r="F162" s="597">
        <f>'[8]побудинковий звіт'!F162</f>
        <v>213.3</v>
      </c>
      <c r="G162" s="104">
        <f>'[8]побудинковий звіт'!G162</f>
        <v>0</v>
      </c>
      <c r="H162" s="598">
        <f>'[8]побудинковий звіт'!H162</f>
        <v>185.4</v>
      </c>
      <c r="I162" s="595">
        <f>'звіт 03.19-03.24'!H162+'[9]побудинковий звіт'!I162+'[8]побудинковий звіт'!I162</f>
        <v>0</v>
      </c>
      <c r="J162" s="595">
        <f>'звіт 03.19-03.24'!I162+'[9]побудинковий звіт'!J162+'[8]побудинковий звіт'!J162</f>
        <v>0</v>
      </c>
      <c r="K162" s="116">
        <f t="shared" si="108"/>
        <v>0</v>
      </c>
      <c r="L162" s="595">
        <f>'звіт 03.19-03.24'!K162+'[9]побудинковий звіт'!L162+'[8]побудинковий звіт'!L162</f>
        <v>0</v>
      </c>
      <c r="M162" s="595">
        <f>'звіт 03.19-03.24'!L162+'[9]побудинковий звіт'!M162+'[8]побудинковий звіт'!M162</f>
        <v>0</v>
      </c>
      <c r="N162" s="116">
        <f t="shared" si="109"/>
        <v>0</v>
      </c>
      <c r="O162" s="595">
        <f>'звіт 03.19-03.24'!N162+'[9]побудинковий звіт'!O162+'[8]побудинковий звіт'!O162</f>
        <v>3456.6424942360954</v>
      </c>
      <c r="P162" s="595">
        <f>'звіт 03.19-03.24'!O162+'[9]побудинковий звіт'!P162+'[8]побудинковий звіт'!P162</f>
        <v>3348.3989694550301</v>
      </c>
      <c r="Q162" s="116">
        <f t="shared" si="110"/>
        <v>-108.24352478106539</v>
      </c>
      <c r="R162" s="595">
        <f>'звіт 03.19-03.24'!Q162+'[9]побудинковий звіт'!R162+'[8]побудинковий звіт'!R162</f>
        <v>0</v>
      </c>
      <c r="S162" s="595">
        <f>'звіт 03.19-03.24'!R162+'[9]побудинковий звіт'!S162+'[8]побудинковий звіт'!S162</f>
        <v>0</v>
      </c>
      <c r="T162" s="116">
        <f t="shared" si="111"/>
        <v>0</v>
      </c>
      <c r="U162" s="595">
        <f>'звіт 03.19-03.24'!T162+'[9]побудинковий звіт'!U162+'[8]побудинковий звіт'!U162</f>
        <v>0</v>
      </c>
      <c r="V162" s="595">
        <f>'звіт 03.19-03.24'!U162+'[9]побудинковий звіт'!V162+'[8]побудинковий звіт'!V162</f>
        <v>0</v>
      </c>
      <c r="W162" s="116">
        <f t="shared" si="112"/>
        <v>0</v>
      </c>
      <c r="X162" s="595">
        <f>'звіт 03.19-03.24'!W162+'[9]побудинковий звіт'!X162+'[8]побудинковий звіт'!X162</f>
        <v>49.201308333333344</v>
      </c>
      <c r="Y162" s="595">
        <f>'звіт 03.19-03.24'!X162+'[9]побудинковий звіт'!Y162+'[8]побудинковий звіт'!Y162</f>
        <v>0</v>
      </c>
      <c r="Z162" s="116">
        <f t="shared" si="113"/>
        <v>-49.201308333333344</v>
      </c>
      <c r="AA162" s="595">
        <f>'звіт 03.19-03.24'!Z162+'[9]побудинковий звіт'!AA162+'[8]побудинковий звіт'!AA162</f>
        <v>429.83999999999992</v>
      </c>
      <c r="AB162" s="595">
        <f>'звіт 03.19-03.24'!AA162+'[9]побудинковий звіт'!AB162+'[8]побудинковий звіт'!AB162</f>
        <v>0</v>
      </c>
      <c r="AC162" s="116">
        <f t="shared" si="114"/>
        <v>-429.83999999999992</v>
      </c>
      <c r="AD162" s="595">
        <f>'звіт 03.19-03.24'!AC162+'[9]побудинковий звіт'!AD162+'[8]побудинковий звіт'!AD162</f>
        <v>4205.7915836107686</v>
      </c>
      <c r="AE162" s="595">
        <f>'звіт 03.19-03.24'!AD162+'[9]побудинковий звіт'!AE162+'[8]побудинковий звіт'!AE162</f>
        <v>7321.5185567791805</v>
      </c>
      <c r="AF162" s="117">
        <f t="shared" si="115"/>
        <v>3115.7269731684119</v>
      </c>
      <c r="AG162" s="91">
        <f t="shared" si="116"/>
        <v>8141.4753861801973</v>
      </c>
      <c r="AH162" s="92">
        <f t="shared" si="116"/>
        <v>10669.917526234211</v>
      </c>
      <c r="AI162" s="116">
        <f t="shared" si="117"/>
        <v>2528.4421400540132</v>
      </c>
      <c r="AJ162" s="595">
        <f>'звіт 03.19-03.24'!AI162+'[9]побудинковий звіт'!AJ162+'[8]побудинковий звіт'!AJ162</f>
        <v>0</v>
      </c>
      <c r="AK162" s="595">
        <f>'звіт 03.19-03.24'!AJ162+'[9]побудинковий звіт'!AK162+'[8]побудинковий звіт'!AK162</f>
        <v>0</v>
      </c>
      <c r="AL162" s="116">
        <f t="shared" si="118"/>
        <v>0</v>
      </c>
      <c r="AM162" s="595">
        <f>'звіт 03.19-03.24'!AL162+'[9]побудинковий звіт'!AM162+'[8]побудинковий звіт'!AM162</f>
        <v>0</v>
      </c>
      <c r="AN162" s="595">
        <f>'звіт 03.19-03.24'!AM162+'[9]побудинковий звіт'!AN162+'[8]побудинковий звіт'!AN162</f>
        <v>0</v>
      </c>
      <c r="AO162" s="116">
        <f t="shared" si="119"/>
        <v>0</v>
      </c>
      <c r="AP162" s="595">
        <f>'звіт 03.19-03.24'!AO162+'[9]побудинковий звіт'!AP162+'[8]побудинковий звіт'!AP162</f>
        <v>926.77268964178438</v>
      </c>
      <c r="AQ162" s="595">
        <f>'звіт 03.19-03.24'!AP162+'[9]побудинковий звіт'!AQ162+'[8]побудинковий звіт'!AQ162</f>
        <v>681.69362197306191</v>
      </c>
      <c r="AR162" s="116">
        <f t="shared" si="120"/>
        <v>-245.07906766872247</v>
      </c>
      <c r="AS162" s="595">
        <f>'звіт 03.19-03.24'!AR162+'[9]побудинковий звіт'!AS162+'[8]побудинковий звіт'!AS162</f>
        <v>19674.369815428949</v>
      </c>
      <c r="AT162" s="595">
        <f>'звіт 03.19-03.24'!AS162+'[9]побудинковий звіт'!AT162+'[8]побудинковий звіт'!AT162</f>
        <v>4170.9635226235359</v>
      </c>
      <c r="AU162" s="118">
        <f t="shared" si="121"/>
        <v>-15503.406292805412</v>
      </c>
      <c r="AV162" s="595">
        <f>'звіт 03.19-03.24'!AU162+'[9]побудинковий звіт'!AV162+'[8]побудинковий звіт'!AV162</f>
        <v>6.3328416666666669</v>
      </c>
      <c r="AW162" s="595">
        <f>'звіт 03.19-03.24'!AV162+'[9]побудинковий звіт'!AW162+'[8]побудинковий звіт'!AW162</f>
        <v>0</v>
      </c>
      <c r="AX162" s="94">
        <f t="shared" si="122"/>
        <v>-6.3328416666666669</v>
      </c>
      <c r="AY162" s="595">
        <f>'звіт 03.19-03.24'!AX162+'[9]побудинковий звіт'!AY162+'[8]побудинковий звіт'!AY162</f>
        <v>0</v>
      </c>
      <c r="AZ162" s="595">
        <f>'звіт 03.19-03.24'!AY162+'[9]побудинковий звіт'!AZ162+'[8]побудинковий звіт'!AZ162</f>
        <v>0</v>
      </c>
      <c r="BA162" s="117">
        <f t="shared" si="123"/>
        <v>0</v>
      </c>
      <c r="BB162" s="595">
        <f>'звіт 03.19-03.24'!BA162+'[9]побудинковий звіт'!BB162+'[8]побудинковий звіт'!BB162</f>
        <v>1246.7603464372444</v>
      </c>
      <c r="BC162" s="595">
        <f>'звіт 03.19-03.24'!BB162+'[9]побудинковий звіт'!BC162+'[8]побудинковий звіт'!BC162</f>
        <v>1328</v>
      </c>
      <c r="BD162" s="94">
        <f t="shared" si="124"/>
        <v>81.23965356275562</v>
      </c>
      <c r="BE162" s="595">
        <f>'звіт 03.19-03.24'!BD162+'[9]побудинковий звіт'!BE162+'[8]побудинковий звіт'!BE162</f>
        <v>0</v>
      </c>
      <c r="BF162" s="595">
        <f>'звіт 03.19-03.24'!BE162+'[9]побудинковий звіт'!BF162+'[8]побудинковий звіт'!BF162</f>
        <v>0</v>
      </c>
      <c r="BG162" s="95">
        <f t="shared" si="125"/>
        <v>0</v>
      </c>
      <c r="BH162" s="595">
        <f>'звіт 03.19-03.24'!BG162+'[9]побудинковий звіт'!BH162+'[8]побудинковий звіт'!BH162</f>
        <v>0</v>
      </c>
      <c r="BI162" s="595">
        <f>'звіт 03.19-03.24'!BH162+'[9]побудинковий звіт'!BI162+'[8]побудинковий звіт'!BI162</f>
        <v>0</v>
      </c>
      <c r="BJ162" s="94">
        <f t="shared" si="126"/>
        <v>0</v>
      </c>
      <c r="BK162" s="595">
        <f>'звіт 03.19-03.24'!BJ162+'[9]побудинковий звіт'!BK162+'[8]побудинковий звіт'!BK162</f>
        <v>0</v>
      </c>
      <c r="BL162" s="595">
        <f>'звіт 03.19-03.24'!BK162+'[9]побудинковий звіт'!BL162+'[8]побудинковий звіт'!BL162</f>
        <v>0</v>
      </c>
      <c r="BM162" s="95">
        <f t="shared" si="127"/>
        <v>0</v>
      </c>
      <c r="BN162" s="595">
        <f>'звіт 03.19-03.24'!BM162+'[9]побудинковий звіт'!BN162+'[8]побудинковий звіт'!BN162</f>
        <v>107.45999999999998</v>
      </c>
      <c r="BO162" s="595">
        <f>'звіт 03.19-03.24'!BN162+'[9]побудинковий звіт'!BO162+'[8]побудинковий звіт'!BO162</f>
        <v>0</v>
      </c>
      <c r="BP162" s="94">
        <f t="shared" si="128"/>
        <v>-107.45999999999998</v>
      </c>
      <c r="BQ162" s="91">
        <f t="shared" si="129"/>
        <v>1360.553188103911</v>
      </c>
      <c r="BR162" s="96">
        <f t="shared" si="129"/>
        <v>1328</v>
      </c>
      <c r="BS162" s="94">
        <f t="shared" si="130"/>
        <v>-32.553188103910998</v>
      </c>
      <c r="BT162" s="595">
        <f>'звіт 03.19-03.24'!BS162+'[9]побудинковий звіт'!BT162+'[8]побудинковий звіт'!BT162</f>
        <v>1830.8099914681416</v>
      </c>
      <c r="BU162" s="595">
        <f>'звіт 03.19-03.24'!BT162+'[9]побудинковий звіт'!BU162+'[8]побудинковий звіт'!BU162</f>
        <v>3508.8503804408851</v>
      </c>
      <c r="BV162" s="116">
        <f t="shared" si="131"/>
        <v>1678.0403889727436</v>
      </c>
      <c r="BW162" s="595">
        <f>'звіт 03.19-03.24'!BV162+'[9]побудинковий звіт'!BW162+'[8]побудинковий звіт'!BW162</f>
        <v>0</v>
      </c>
      <c r="BX162" s="595">
        <f>'звіт 03.19-03.24'!BW162+'[9]побудинковий звіт'!BX162+'[8]побудинковий звіт'!BX162</f>
        <v>40.716439964292903</v>
      </c>
      <c r="BY162" s="116">
        <f t="shared" si="132"/>
        <v>40.716439964292903</v>
      </c>
      <c r="BZ162" s="595">
        <f>'звіт 03.19-03.24'!BY162+'[9]побудинковий звіт'!BZ162+'[8]побудинковий звіт'!BZ162</f>
        <v>559.38544748696643</v>
      </c>
      <c r="CA162" s="595">
        <f>'звіт 03.19-03.24'!BZ162+'[9]побудинковий звіт'!CA162+'[8]побудинковий звіт'!CA162</f>
        <v>531.56386442515736</v>
      </c>
      <c r="CB162" s="116">
        <f t="shared" si="133"/>
        <v>-27.821583061809065</v>
      </c>
      <c r="CC162" s="595">
        <f>'звіт 03.19-03.24'!CB162+'[9]побудинковий звіт'!CC162+'[8]побудинковий звіт'!CC162</f>
        <v>0</v>
      </c>
      <c r="CD162" s="595">
        <f>'звіт 03.19-03.24'!CC162+'[9]побудинковий звіт'!CD162+'[8]побудинковий звіт'!CD162</f>
        <v>0</v>
      </c>
      <c r="CE162" s="116">
        <f t="shared" si="134"/>
        <v>0</v>
      </c>
      <c r="CF162" s="595">
        <f>'звіт 03.19-03.24'!CE162+'[9]побудинковий звіт'!CF162+'[8]побудинковий звіт'!CF162</f>
        <v>0</v>
      </c>
      <c r="CG162" s="595">
        <f>'звіт 03.19-03.24'!CF162+'[9]побудинковий звіт'!CG162+'[8]побудинковий звіт'!CG162</f>
        <v>0</v>
      </c>
      <c r="CH162" s="116">
        <f t="shared" si="135"/>
        <v>0</v>
      </c>
      <c r="CI162" s="595">
        <f>'звіт 03.19-03.24'!CH162+'[9]побудинковий звіт'!CI162+'[8]побудинковий звіт'!CI162</f>
        <v>0</v>
      </c>
      <c r="CJ162" s="595">
        <f>'звіт 03.19-03.24'!CI162+'[9]побудинковий звіт'!CJ162+'[8]побудинковий звіт'!CJ162</f>
        <v>0</v>
      </c>
      <c r="CK162" s="116">
        <f t="shared" si="136"/>
        <v>0</v>
      </c>
      <c r="CL162" s="595">
        <f>'звіт 03.19-03.24'!CK162+'[9]побудинковий звіт'!CL162+'[8]побудинковий звіт'!CL162</f>
        <v>0</v>
      </c>
      <c r="CM162" s="595">
        <f>'звіт 03.19-03.24'!CL162+'[9]побудинковий звіт'!CM162+'[8]побудинковий звіт'!CM162</f>
        <v>0</v>
      </c>
      <c r="CN162" s="116">
        <f t="shared" si="137"/>
        <v>0</v>
      </c>
      <c r="CO162" s="88">
        <f t="shared" si="138"/>
        <v>0</v>
      </c>
      <c r="CP162" s="96">
        <f t="shared" si="138"/>
        <v>0</v>
      </c>
      <c r="CQ162" s="116">
        <f t="shared" si="139"/>
        <v>0</v>
      </c>
      <c r="CR162" s="119">
        <f t="shared" si="150"/>
        <v>32493.366518309947</v>
      </c>
      <c r="CS162" s="96">
        <f t="shared" si="150"/>
        <v>20931.705355661143</v>
      </c>
      <c r="CT162" s="116">
        <f t="shared" si="140"/>
        <v>-11561.661162648805</v>
      </c>
      <c r="CU162" s="91">
        <f t="shared" si="141"/>
        <v>38992.039821971935</v>
      </c>
      <c r="CV162" s="98">
        <f t="shared" si="141"/>
        <v>25118.046426793371</v>
      </c>
      <c r="CW162" s="117">
        <f t="shared" si="142"/>
        <v>-13873.993395178564</v>
      </c>
      <c r="CX162" s="595">
        <f>'звіт 03.19-03.24'!CW162+'[9]побудинковий звіт'!CX162+'[8]побудинковий звіт'!CX162</f>
        <v>12198.926048509938</v>
      </c>
      <c r="CY162" s="595">
        <f>'звіт 03.19-03.24'!CX162+'[9]побудинковий звіт'!CY162+'[8]побудинковий звіт'!CY162</f>
        <v>26178.438027061642</v>
      </c>
      <c r="CZ162" s="116">
        <f t="shared" si="143"/>
        <v>13979.511978551704</v>
      </c>
      <c r="DA162" s="99">
        <f>'[8]побудинковий звіт'!DA162</f>
        <v>-13873.993395178566</v>
      </c>
      <c r="DB162" s="8">
        <v>2</v>
      </c>
      <c r="DC162" s="365">
        <f>'[8]побудинковий звіт'!DC162</f>
        <v>380.18</v>
      </c>
      <c r="DD162" s="365">
        <f>'[8]побудинковий звіт'!DD162</f>
        <v>3325.96</v>
      </c>
      <c r="DE162" s="365">
        <f>'[8]побудинковий звіт'!DE162</f>
        <v>0</v>
      </c>
      <c r="DF162" s="365">
        <f>'[8]побудинковий звіт'!DF162</f>
        <v>2995.51</v>
      </c>
      <c r="DG162" s="101">
        <v>-4502.1559456387131</v>
      </c>
      <c r="DH162" s="297">
        <v>1</v>
      </c>
      <c r="DI162" s="103">
        <f>'[8]побудинковий звіт'!DK162</f>
        <v>1.7824288192698701</v>
      </c>
      <c r="DJ162" s="103">
        <f>'[8]побудинковий звіт'!DL162</f>
        <v>0</v>
      </c>
      <c r="DK162" s="103">
        <f>'[8]побудинковий звіт'!DM162</f>
        <v>1.7824288192698701</v>
      </c>
      <c r="DL162" s="104">
        <f t="shared" si="153"/>
        <v>380.19206715026331</v>
      </c>
      <c r="DM162" s="104">
        <f t="shared" si="154"/>
        <v>330.46230309263393</v>
      </c>
      <c r="DN162" s="105">
        <f t="shared" si="144"/>
        <v>710.65437024289724</v>
      </c>
      <c r="DO162" s="2"/>
      <c r="DP162" s="104">
        <f>'[10]побудинковий звіт'!DR162</f>
        <v>380.18</v>
      </c>
      <c r="DQ162" s="104">
        <f>'[10]побудинковий звіт'!DS162</f>
        <v>330.45</v>
      </c>
      <c r="DR162" s="104">
        <f t="shared" si="145"/>
        <v>710.63</v>
      </c>
      <c r="DS162" s="106"/>
      <c r="DT162" s="104"/>
      <c r="DU162" s="479">
        <f>'звіт 03.19-03.24'!DV162+'[9]побудинковий звіт'!DW162+'[8]побудинковий звіт'!DW162</f>
        <v>0</v>
      </c>
      <c r="DV162" s="2">
        <f>'[9]побудинковий звіт'!DX162+'[8]побудинковий звіт'!DX162</f>
        <v>0</v>
      </c>
      <c r="DW162" s="77">
        <f t="shared" si="146"/>
        <v>25241.90760423943</v>
      </c>
      <c r="DX162" s="77">
        <f t="shared" si="147"/>
        <v>6598.7562271482429</v>
      </c>
      <c r="DY162" s="427">
        <f t="shared" si="148"/>
        <v>2995.51</v>
      </c>
      <c r="DZ162" s="161">
        <f>'[10]побудинковий звіт'!DY162</f>
        <v>513.07118909230303</v>
      </c>
      <c r="EB162" s="110">
        <v>1818</v>
      </c>
      <c r="EC162" s="111">
        <f t="shared" si="149"/>
        <v>-2684.1559456387131</v>
      </c>
      <c r="EE162" s="112">
        <v>-4437.9374117335219</v>
      </c>
      <c r="EG162" s="99">
        <v>-5177.3342643772421</v>
      </c>
    </row>
    <row r="163" spans="1:137" ht="19.95" customHeight="1" x14ac:dyDescent="0.3">
      <c r="A163" s="81">
        <v>150001016</v>
      </c>
      <c r="B163" s="82" t="s">
        <v>333</v>
      </c>
      <c r="C163" s="114" t="s">
        <v>334</v>
      </c>
      <c r="D163" s="114" t="s">
        <v>334</v>
      </c>
      <c r="E163" s="84">
        <f t="shared" si="107"/>
        <v>3391.34</v>
      </c>
      <c r="F163" s="597">
        <f>'[8]побудинковий звіт'!F163</f>
        <v>2162.2399999999998</v>
      </c>
      <c r="G163" s="104">
        <f>'[8]побудинковий звіт'!G163</f>
        <v>0</v>
      </c>
      <c r="H163" s="598">
        <f>'[8]побудинковий звіт'!H163</f>
        <v>1229.1000000000001</v>
      </c>
      <c r="I163" s="595">
        <f>'звіт 03.19-03.24'!H163+'[9]побудинковий звіт'!I163+'[8]побудинковий звіт'!I163</f>
        <v>41714.466537762979</v>
      </c>
      <c r="J163" s="595">
        <f>'звіт 03.19-03.24'!I163+'[9]побудинковий звіт'!J163+'[8]побудинковий звіт'!J163</f>
        <v>42447.547097918366</v>
      </c>
      <c r="K163" s="116">
        <f t="shared" si="108"/>
        <v>733.0805601553875</v>
      </c>
      <c r="L163" s="595">
        <f>'звіт 03.19-03.24'!K163+'[9]побудинковий звіт'!L163+'[8]побудинковий звіт'!L163</f>
        <v>8476.6168621455436</v>
      </c>
      <c r="M163" s="595">
        <f>'звіт 03.19-03.24'!L163+'[9]побудинковий звіт'!M163+'[8]побудинковий звіт'!M163</f>
        <v>8286.8344778649553</v>
      </c>
      <c r="N163" s="116">
        <f t="shared" si="109"/>
        <v>-189.7823842805883</v>
      </c>
      <c r="O163" s="595">
        <f>'звіт 03.19-03.24'!N163+'[9]побудинковий звіт'!O163+'[8]побудинковий звіт'!O163</f>
        <v>27835.880639802992</v>
      </c>
      <c r="P163" s="595">
        <f>'звіт 03.19-03.24'!O163+'[9]побудинковий звіт'!P163+'[8]побудинковий звіт'!P163</f>
        <v>26974.742666429316</v>
      </c>
      <c r="Q163" s="116">
        <f t="shared" si="110"/>
        <v>-861.13797337367578</v>
      </c>
      <c r="R163" s="595">
        <f>'звіт 03.19-03.24'!Q163+'[9]побудинковий звіт'!R163+'[8]побудинковий звіт'!R163</f>
        <v>8130.609856993151</v>
      </c>
      <c r="S163" s="595">
        <f>'звіт 03.19-03.24'!R163+'[9]побудинковий звіт'!S163+'[8]побудинковий звіт'!S163</f>
        <v>7875.7348842225319</v>
      </c>
      <c r="T163" s="116">
        <f t="shared" si="111"/>
        <v>-254.87497277061902</v>
      </c>
      <c r="U163" s="595">
        <f>'звіт 03.19-03.24'!T163+'[9]побудинковий звіт'!U163+'[8]побудинковий звіт'!U163</f>
        <v>1565.7480277937534</v>
      </c>
      <c r="V163" s="595">
        <f>'звіт 03.19-03.24'!U163+'[9]побудинковий звіт'!V163+'[8]побудинковий звіт'!V163</f>
        <v>816.04507075326239</v>
      </c>
      <c r="W163" s="116">
        <f t="shared" si="112"/>
        <v>-749.70295704049101</v>
      </c>
      <c r="X163" s="595">
        <f>'звіт 03.19-03.24'!W163+'[9]побудинковий звіт'!X163+'[8]побудинковий звіт'!X163</f>
        <v>35013.472949420873</v>
      </c>
      <c r="Y163" s="595">
        <f>'звіт 03.19-03.24'!X163+'[9]побудинковий звіт'!Y163+'[8]побудинковий звіт'!Y163</f>
        <v>33256.376159089123</v>
      </c>
      <c r="Z163" s="116">
        <f t="shared" si="113"/>
        <v>-1757.0967903317505</v>
      </c>
      <c r="AA163" s="595">
        <f>'звіт 03.19-03.24'!Z163+'[9]побудинковий звіт'!AA163+'[8]побудинковий звіт'!AA163</f>
        <v>3475.3644000000008</v>
      </c>
      <c r="AB163" s="595">
        <f>'звіт 03.19-03.24'!AA163+'[9]побудинковий звіт'!AB163+'[8]побудинковий звіт'!AB163</f>
        <v>0</v>
      </c>
      <c r="AC163" s="116">
        <f t="shared" si="114"/>
        <v>-3475.3644000000008</v>
      </c>
      <c r="AD163" s="595">
        <f>'звіт 03.19-03.24'!AC163+'[9]побудинковий звіт'!AD163+'[8]побудинковий звіт'!AD163</f>
        <v>101308.44963922909</v>
      </c>
      <c r="AE163" s="595">
        <f>'звіт 03.19-03.24'!AD163+'[9]побудинковий звіт'!AE163+'[8]побудинковий звіт'!AE163</f>
        <v>106189.62580083334</v>
      </c>
      <c r="AF163" s="117">
        <f t="shared" si="115"/>
        <v>4881.1761616042495</v>
      </c>
      <c r="AG163" s="91">
        <f t="shared" si="116"/>
        <v>227520.6089131484</v>
      </c>
      <c r="AH163" s="92">
        <f t="shared" si="116"/>
        <v>225846.90615711088</v>
      </c>
      <c r="AI163" s="116">
        <f t="shared" si="117"/>
        <v>-1673.7027560375282</v>
      </c>
      <c r="AJ163" s="595">
        <f>'звіт 03.19-03.24'!AI163+'[9]побудинковий звіт'!AJ163+'[8]побудинковий звіт'!AJ163</f>
        <v>0</v>
      </c>
      <c r="AK163" s="595">
        <f>'звіт 03.19-03.24'!AJ163+'[9]побудинковий звіт'!AK163+'[8]побудинковий звіт'!AK163</f>
        <v>0</v>
      </c>
      <c r="AL163" s="116">
        <f t="shared" si="118"/>
        <v>0</v>
      </c>
      <c r="AM163" s="595">
        <f>'звіт 03.19-03.24'!AL163+'[9]побудинковий звіт'!AM163+'[8]побудинковий звіт'!AM163</f>
        <v>0</v>
      </c>
      <c r="AN163" s="595">
        <f>'звіт 03.19-03.24'!AM163+'[9]побудинковий звіт'!AN163+'[8]побудинковий звіт'!AN163</f>
        <v>0</v>
      </c>
      <c r="AO163" s="116">
        <f t="shared" si="119"/>
        <v>0</v>
      </c>
      <c r="AP163" s="595">
        <f>'звіт 03.19-03.24'!AO163+'[9]побудинковий звіт'!AP163+'[8]побудинковий звіт'!AP163</f>
        <v>10644.761906602726</v>
      </c>
      <c r="AQ163" s="595">
        <f>'звіт 03.19-03.24'!AP163+'[9]побудинковий звіт'!AQ163+'[8]побудинковий звіт'!AQ163</f>
        <v>8236.6156003414562</v>
      </c>
      <c r="AR163" s="116">
        <f t="shared" si="120"/>
        <v>-2408.1463062612693</v>
      </c>
      <c r="AS163" s="595">
        <f>'звіт 03.19-03.24'!AR163+'[9]побудинковий звіт'!AS163+'[8]побудинковий звіт'!AS163</f>
        <v>253042.78343458771</v>
      </c>
      <c r="AT163" s="595">
        <f>'звіт 03.19-03.24'!AS163+'[9]побудинковий звіт'!AT163+'[8]побудинковий звіт'!AT163</f>
        <v>238461.51432234465</v>
      </c>
      <c r="AU163" s="118">
        <f t="shared" si="121"/>
        <v>-14581.269112243055</v>
      </c>
      <c r="AV163" s="595">
        <f>'звіт 03.19-03.24'!AU163+'[9]побудинковий звіт'!AV163+'[8]побудинковий звіт'!AV163</f>
        <v>11442.722241774232</v>
      </c>
      <c r="AW163" s="595">
        <f>'звіт 03.19-03.24'!AV163+'[9]побудинковий звіт'!AW163+'[8]побудинковий звіт'!AW163</f>
        <v>1946.061312126456</v>
      </c>
      <c r="AX163" s="94">
        <f t="shared" si="122"/>
        <v>-9496.6609296477764</v>
      </c>
      <c r="AY163" s="595">
        <f>'звіт 03.19-03.24'!AX163+'[9]побудинковий звіт'!AY163+'[8]побудинковий звіт'!AY163</f>
        <v>14117.45913205215</v>
      </c>
      <c r="AZ163" s="595">
        <f>'звіт 03.19-03.24'!AY163+'[9]побудинковий звіт'!AZ163+'[8]побудинковий звіт'!AZ163</f>
        <v>1219</v>
      </c>
      <c r="BA163" s="117">
        <f t="shared" si="123"/>
        <v>-12898.45913205215</v>
      </c>
      <c r="BB163" s="595">
        <f>'звіт 03.19-03.24'!BA163+'[9]побудинковий звіт'!BB163+'[8]побудинковий звіт'!BB163</f>
        <v>14901.648541642566</v>
      </c>
      <c r="BC163" s="595">
        <f>'звіт 03.19-03.24'!BB163+'[9]побудинковий звіт'!BC163+'[8]побудинковий звіт'!BC163</f>
        <v>709</v>
      </c>
      <c r="BD163" s="94">
        <f t="shared" si="124"/>
        <v>-14192.648541642566</v>
      </c>
      <c r="BE163" s="595">
        <f>'звіт 03.19-03.24'!BD163+'[9]побудинковий звіт'!BE163+'[8]побудинковий звіт'!BE163</f>
        <v>16723.96252802866</v>
      </c>
      <c r="BF163" s="595">
        <f>'звіт 03.19-03.24'!BE163+'[9]побудинковий звіт'!BF163+'[8]побудинковий звіт'!BF163</f>
        <v>0</v>
      </c>
      <c r="BG163" s="95">
        <f t="shared" si="125"/>
        <v>-16723.96252802866</v>
      </c>
      <c r="BH163" s="595">
        <f>'звіт 03.19-03.24'!BG163+'[9]побудинковий звіт'!BH163+'[8]побудинковий звіт'!BH163</f>
        <v>922.81163091883468</v>
      </c>
      <c r="BI163" s="595">
        <f>'звіт 03.19-03.24'!BH163+'[9]побудинковий звіт'!BI163+'[8]побудинковий звіт'!BI163</f>
        <v>9368.2369986961421</v>
      </c>
      <c r="BJ163" s="94">
        <f t="shared" si="126"/>
        <v>8445.4253677773067</v>
      </c>
      <c r="BK163" s="595">
        <f>'звіт 03.19-03.24'!BJ163+'[9]побудинковий звіт'!BK163+'[8]побудинковий звіт'!BK163</f>
        <v>10150.542102867455</v>
      </c>
      <c r="BL163" s="595">
        <f>'звіт 03.19-03.24'!BK163+'[9]побудинковий звіт'!BL163+'[8]побудинковий звіт'!BL163</f>
        <v>3439.1479113934256</v>
      </c>
      <c r="BM163" s="95">
        <f t="shared" si="127"/>
        <v>-6711.3941914740299</v>
      </c>
      <c r="BN163" s="595">
        <f>'звіт 03.19-03.24'!BM163+'[9]побудинковий звіт'!BN163+'[8]побудинковий звіт'!BN163</f>
        <v>1490.4994417507801</v>
      </c>
      <c r="BO163" s="595">
        <f>'звіт 03.19-03.24'!BN163+'[9]побудинковий звіт'!BO163+'[8]побудинковий звіт'!BO163</f>
        <v>2919</v>
      </c>
      <c r="BP163" s="94">
        <f t="shared" si="128"/>
        <v>1428.5005582492199</v>
      </c>
      <c r="BQ163" s="91">
        <f t="shared" si="129"/>
        <v>69749.64561903468</v>
      </c>
      <c r="BR163" s="96">
        <f t="shared" si="129"/>
        <v>19600.446222216022</v>
      </c>
      <c r="BS163" s="94">
        <f t="shared" si="130"/>
        <v>-50149.199396818658</v>
      </c>
      <c r="BT163" s="595">
        <f>'звіт 03.19-03.24'!BS163+'[9]побудинковий звіт'!BT163+'[8]побудинковий звіт'!BT163</f>
        <v>261650.5021159348</v>
      </c>
      <c r="BU163" s="595">
        <f>'звіт 03.19-03.24'!BT163+'[9]побудинковий звіт'!BU163+'[8]побудинковий звіт'!BU163</f>
        <v>350947.20996167744</v>
      </c>
      <c r="BV163" s="116">
        <f t="shared" si="131"/>
        <v>89296.70784574264</v>
      </c>
      <c r="BW163" s="595">
        <f>'звіт 03.19-03.24'!BV163+'[9]побудинковий звіт'!BW163+'[8]побудинковий звіт'!BW163</f>
        <v>98545.35838011236</v>
      </c>
      <c r="BX163" s="595">
        <f>'звіт 03.19-03.24'!BW163+'[9]побудинковий звіт'!BX163+'[8]побудинковий звіт'!BX163</f>
        <v>99512.329534247852</v>
      </c>
      <c r="BY163" s="116">
        <f t="shared" si="132"/>
        <v>966.97115413549182</v>
      </c>
      <c r="BZ163" s="595">
        <f>'звіт 03.19-03.24'!BY163+'[9]побудинковий звіт'!BZ163+'[8]побудинковий звіт'!BZ163</f>
        <v>116779.14023270864</v>
      </c>
      <c r="CA163" s="595">
        <f>'звіт 03.19-03.24'!BZ163+'[9]побудинковий звіт'!CA163+'[8]побудинковий звіт'!CA163</f>
        <v>61720.700594860515</v>
      </c>
      <c r="CB163" s="116">
        <f t="shared" si="133"/>
        <v>-55058.439637848125</v>
      </c>
      <c r="CC163" s="595">
        <f>'звіт 03.19-03.24'!CB163+'[9]побудинковий звіт'!CC163+'[8]побудинковий звіт'!CC163</f>
        <v>0</v>
      </c>
      <c r="CD163" s="595">
        <f>'звіт 03.19-03.24'!CC163+'[9]побудинковий звіт'!CD163+'[8]побудинковий звіт'!CD163</f>
        <v>0</v>
      </c>
      <c r="CE163" s="116">
        <f t="shared" si="134"/>
        <v>0</v>
      </c>
      <c r="CF163" s="595">
        <f>'звіт 03.19-03.24'!CE163+'[9]побудинковий звіт'!CF163+'[8]побудинковий звіт'!CF163</f>
        <v>0</v>
      </c>
      <c r="CG163" s="595">
        <f>'звіт 03.19-03.24'!CF163+'[9]побудинковий звіт'!CG163+'[8]побудинковий звіт'!CG163</f>
        <v>0</v>
      </c>
      <c r="CH163" s="116">
        <f t="shared" si="135"/>
        <v>0</v>
      </c>
      <c r="CI163" s="595">
        <f>'звіт 03.19-03.24'!CH163+'[9]побудинковий звіт'!CI163+'[8]побудинковий звіт'!CI163</f>
        <v>25710.792163711507</v>
      </c>
      <c r="CJ163" s="595">
        <f>'звіт 03.19-03.24'!CI163+'[9]побудинковий звіт'!CJ163+'[8]побудинковий звіт'!CJ163</f>
        <v>18580.842854655086</v>
      </c>
      <c r="CK163" s="116">
        <f t="shared" si="136"/>
        <v>-7129.949309056421</v>
      </c>
      <c r="CL163" s="595">
        <f>'звіт 03.19-03.24'!CK163+'[9]побудинковий звіт'!CL163+'[8]побудинковий звіт'!CL163</f>
        <v>0</v>
      </c>
      <c r="CM163" s="595">
        <f>'звіт 03.19-03.24'!CL163+'[9]побудинковий звіт'!CM163+'[8]побудинковий звіт'!CM163</f>
        <v>0</v>
      </c>
      <c r="CN163" s="116">
        <f t="shared" si="137"/>
        <v>0</v>
      </c>
      <c r="CO163" s="88">
        <f t="shared" si="138"/>
        <v>25710.792163711507</v>
      </c>
      <c r="CP163" s="96">
        <f t="shared" si="138"/>
        <v>18580.842854655086</v>
      </c>
      <c r="CQ163" s="116">
        <f t="shared" si="139"/>
        <v>-7129.949309056421</v>
      </c>
      <c r="CR163" s="119">
        <f t="shared" si="150"/>
        <v>1063643.5927658407</v>
      </c>
      <c r="CS163" s="96">
        <f t="shared" si="150"/>
        <v>1022906.5652474539</v>
      </c>
      <c r="CT163" s="116">
        <f t="shared" si="140"/>
        <v>-40737.027518386836</v>
      </c>
      <c r="CU163" s="91">
        <f t="shared" si="141"/>
        <v>1276372.3113190087</v>
      </c>
      <c r="CV163" s="98">
        <f t="shared" si="141"/>
        <v>1227487.8782969445</v>
      </c>
      <c r="CW163" s="117">
        <f t="shared" si="142"/>
        <v>-48884.433022064157</v>
      </c>
      <c r="CX163" s="595">
        <f>'звіт 03.19-03.24'!CW163+'[9]побудинковий звіт'!CX163+'[8]побудинковий звіт'!CX163</f>
        <v>40874.78794604334</v>
      </c>
      <c r="CY163" s="595">
        <f>'звіт 03.19-03.24'!CX163+'[9]побудинковий звіт'!CY163+'[8]побудинковий звіт'!CY163</f>
        <v>89759.220968107606</v>
      </c>
      <c r="CZ163" s="116">
        <f t="shared" si="143"/>
        <v>48884.433022064266</v>
      </c>
      <c r="DA163" s="99">
        <f>'[8]побудинковий звіт'!DA163</f>
        <v>-48884.433022064193</v>
      </c>
      <c r="DB163" s="8">
        <v>2</v>
      </c>
      <c r="DC163" s="365">
        <f>'[8]побудинковий звіт'!DC163</f>
        <v>67711.34</v>
      </c>
      <c r="DD163" s="365">
        <f>'[8]побудинковий звіт'!DD163</f>
        <v>30293.410000000003</v>
      </c>
      <c r="DE163" s="365">
        <f>'[8]побудинковий звіт'!DE163</f>
        <v>52574</v>
      </c>
      <c r="DF163" s="365">
        <f>'[8]побудинковий звіт'!DF163</f>
        <v>22797.770000000004</v>
      </c>
      <c r="DG163" s="101">
        <v>-17910.825230468763</v>
      </c>
      <c r="DH163" s="296">
        <v>5</v>
      </c>
      <c r="DI163" s="103">
        <f>'[8]побудинковий звіт'!DK163</f>
        <v>7.0008223502127027</v>
      </c>
      <c r="DJ163" s="103">
        <f>'[8]побудинковий звіт'!DL163</f>
        <v>0</v>
      </c>
      <c r="DK163" s="103">
        <f>'[8]побудинковий звіт'!DM163</f>
        <v>6.0318771094049701</v>
      </c>
      <c r="DL163" s="104">
        <f t="shared" si="153"/>
        <v>15137.458118523913</v>
      </c>
      <c r="DM163" s="104">
        <f t="shared" si="154"/>
        <v>7413.7801551696493</v>
      </c>
      <c r="DN163" s="105">
        <f t="shared" si="144"/>
        <v>22551.238273693561</v>
      </c>
      <c r="DO163" s="2"/>
      <c r="DP163" s="104">
        <f>'[10]побудинковий звіт'!DR163</f>
        <v>15137.34</v>
      </c>
      <c r="DQ163" s="104">
        <f>'[10]побудинковий звіт'!DS163</f>
        <v>7495.6399999999994</v>
      </c>
      <c r="DR163" s="104">
        <f t="shared" si="145"/>
        <v>22632.98</v>
      </c>
      <c r="DS163" s="106"/>
      <c r="DT163" s="104"/>
      <c r="DU163" s="479">
        <f>'звіт 03.19-03.24'!DV163+'[9]побудинковий звіт'!DW163+'[8]побудинковий звіт'!DW163</f>
        <v>4464.88</v>
      </c>
      <c r="DV163" s="2">
        <f>'[9]побудинковий звіт'!DX163+'[8]побудинковий звіт'!DX163</f>
        <v>0</v>
      </c>
      <c r="DW163" s="77">
        <f t="shared" si="146"/>
        <v>387350.91486434691</v>
      </c>
      <c r="DX163" s="77">
        <f t="shared" si="147"/>
        <v>309674.3526534728</v>
      </c>
      <c r="DY163" s="427">
        <f t="shared" si="148"/>
        <v>75371.77</v>
      </c>
      <c r="DZ163" s="161">
        <f>'[10]побудинковий звіт'!DY163</f>
        <v>5867.9871683962183</v>
      </c>
      <c r="EB163" s="110">
        <v>68920</v>
      </c>
      <c r="EC163" s="111">
        <f t="shared" si="149"/>
        <v>51009.174769531237</v>
      </c>
      <c r="EE163" s="112">
        <v>-6018.3055562854643</v>
      </c>
      <c r="EG163" s="99">
        <v>-16156.13251789561</v>
      </c>
    </row>
    <row r="164" spans="1:137" ht="19.95" customHeight="1" x14ac:dyDescent="0.3">
      <c r="A164" s="81">
        <v>150001007</v>
      </c>
      <c r="B164" s="82" t="s">
        <v>335</v>
      </c>
      <c r="C164" s="114" t="s">
        <v>336</v>
      </c>
      <c r="D164" s="114" t="s">
        <v>336</v>
      </c>
      <c r="E164" s="84">
        <f t="shared" si="107"/>
        <v>2046.6999999999998</v>
      </c>
      <c r="F164" s="597">
        <f>'[8]побудинковий звіт'!F164</f>
        <v>2000.6</v>
      </c>
      <c r="G164" s="104">
        <f>'[8]побудинковий звіт'!G164</f>
        <v>0</v>
      </c>
      <c r="H164" s="598">
        <f>'[8]побудинковий звіт'!H164</f>
        <v>46.1</v>
      </c>
      <c r="I164" s="595">
        <f>'звіт 03.19-03.24'!H164+'[9]побудинковий звіт'!I164+'[8]побудинковий звіт'!I164</f>
        <v>54691.581053663802</v>
      </c>
      <c r="J164" s="595">
        <f>'звіт 03.19-03.24'!I164+'[9]побудинковий звіт'!J164+'[8]побудинковий звіт'!J164</f>
        <v>54715.041385410514</v>
      </c>
      <c r="K164" s="116">
        <f t="shared" si="108"/>
        <v>23.460331746711745</v>
      </c>
      <c r="L164" s="595">
        <f>'звіт 03.19-03.24'!K164+'[9]побудинковий звіт'!L164+'[8]побудинковий звіт'!L164</f>
        <v>10101.631009367058</v>
      </c>
      <c r="M164" s="595">
        <f>'звіт 03.19-03.24'!L164+'[9]побудинковий звіт'!M164+'[8]побудинковий звіт'!M164</f>
        <v>9940.8469775552476</v>
      </c>
      <c r="N164" s="116">
        <f t="shared" si="109"/>
        <v>-160.78403181181056</v>
      </c>
      <c r="O164" s="595">
        <f>'звіт 03.19-03.24'!N164+'[9]побудинковий звіт'!O164+'[8]побудинковий звіт'!O164</f>
        <v>19567.426043089014</v>
      </c>
      <c r="P164" s="595">
        <f>'звіт 03.19-03.24'!O164+'[9]побудинковий звіт'!P164+'[8]побудинковий звіт'!P164</f>
        <v>18961.977023006548</v>
      </c>
      <c r="Q164" s="116">
        <f t="shared" si="110"/>
        <v>-605.44902008246572</v>
      </c>
      <c r="R164" s="595">
        <f>'звіт 03.19-03.24'!Q164+'[9]побудинковий звіт'!R164+'[8]побудинковий звіт'!R164</f>
        <v>0</v>
      </c>
      <c r="S164" s="595">
        <f>'звіт 03.19-03.24'!R164+'[9]побудинковий звіт'!S164+'[8]побудинковий звіт'!S164</f>
        <v>0</v>
      </c>
      <c r="T164" s="116">
        <f t="shared" si="111"/>
        <v>0</v>
      </c>
      <c r="U164" s="595">
        <f>'звіт 03.19-03.24'!T164+'[9]побудинковий звіт'!U164+'[8]побудинковий звіт'!U164</f>
        <v>1252.598422235003</v>
      </c>
      <c r="V164" s="595">
        <f>'звіт 03.19-03.24'!U164+'[9]побудинковий звіт'!V164+'[8]побудинковий звіт'!V164</f>
        <v>652.83605660260991</v>
      </c>
      <c r="W164" s="116">
        <f t="shared" si="112"/>
        <v>-599.76236563239308</v>
      </c>
      <c r="X164" s="595">
        <f>'звіт 03.19-03.24'!W164+'[9]побудинковий звіт'!X164+'[8]побудинковий звіт'!X164</f>
        <v>26077.164755952843</v>
      </c>
      <c r="Y164" s="595">
        <f>'звіт 03.19-03.24'!X164+'[9]побудинковий звіт'!Y164+'[8]побудинковий звіт'!Y164</f>
        <v>23411.837615687651</v>
      </c>
      <c r="Z164" s="116">
        <f t="shared" si="113"/>
        <v>-2665.3271402651917</v>
      </c>
      <c r="AA164" s="595">
        <f>'звіт 03.19-03.24'!Z164+'[9]побудинковий звіт'!AA164+'[8]побудинковий звіт'!AA164</f>
        <v>2209.8959999999997</v>
      </c>
      <c r="AB164" s="595">
        <f>'звіт 03.19-03.24'!AA164+'[9]побудинковий звіт'!AB164+'[8]побудинковий звіт'!AB164</f>
        <v>0</v>
      </c>
      <c r="AC164" s="116">
        <f t="shared" si="114"/>
        <v>-2209.8959999999997</v>
      </c>
      <c r="AD164" s="595">
        <f>'звіт 03.19-03.24'!AC164+'[9]побудинковий звіт'!AD164+'[8]побудинковий звіт'!AD164</f>
        <v>61500.292249765</v>
      </c>
      <c r="AE164" s="595">
        <f>'звіт 03.19-03.24'!AD164+'[9]побудинковий звіт'!AE164+'[8]побудинковий звіт'!AE164</f>
        <v>67176.913565625815</v>
      </c>
      <c r="AF164" s="117">
        <f t="shared" si="115"/>
        <v>5676.6213158608152</v>
      </c>
      <c r="AG164" s="91">
        <f t="shared" si="116"/>
        <v>175400.58953407273</v>
      </c>
      <c r="AH164" s="92">
        <f t="shared" si="116"/>
        <v>174859.45262388838</v>
      </c>
      <c r="AI164" s="116">
        <f t="shared" si="117"/>
        <v>-541.13691018434474</v>
      </c>
      <c r="AJ164" s="595">
        <f>'звіт 03.19-03.24'!AI164+'[9]побудинковий звіт'!AJ164+'[8]побудинковий звіт'!AJ164</f>
        <v>0</v>
      </c>
      <c r="AK164" s="595">
        <f>'звіт 03.19-03.24'!AJ164+'[9]побудинковий звіт'!AK164+'[8]побудинковий звіт'!AK164</f>
        <v>0</v>
      </c>
      <c r="AL164" s="116">
        <f t="shared" si="118"/>
        <v>0</v>
      </c>
      <c r="AM164" s="595">
        <f>'звіт 03.19-03.24'!AL164+'[9]побудинковий звіт'!AM164+'[8]побудинковий звіт'!AM164</f>
        <v>0</v>
      </c>
      <c r="AN164" s="595">
        <f>'звіт 03.19-03.24'!AM164+'[9]побудинковий звіт'!AN164+'[8]побудинковий звіт'!AN164</f>
        <v>0</v>
      </c>
      <c r="AO164" s="116">
        <f t="shared" si="119"/>
        <v>0</v>
      </c>
      <c r="AP164" s="595">
        <f>'звіт 03.19-03.24'!AO164+'[9]побудинковий звіт'!AP164+'[8]побудинковий звіт'!AP164</f>
        <v>41994.238198951345</v>
      </c>
      <c r="AQ164" s="595">
        <f>'звіт 03.19-03.24'!AP164+'[9]побудинковий звіт'!AQ164+'[8]побудинковий звіт'!AQ164</f>
        <v>38369.513093871938</v>
      </c>
      <c r="AR164" s="116">
        <f t="shared" si="120"/>
        <v>-3624.7251050794075</v>
      </c>
      <c r="AS164" s="595">
        <f>'звіт 03.19-03.24'!AR164+'[9]побудинковий звіт'!AS164+'[8]побудинковий звіт'!AS164</f>
        <v>164293.28695461783</v>
      </c>
      <c r="AT164" s="595">
        <f>'звіт 03.19-03.24'!AS164+'[9]побудинковий звіт'!AT164+'[8]побудинковий звіт'!AT164</f>
        <v>151781.6665702819</v>
      </c>
      <c r="AU164" s="118">
        <f t="shared" si="121"/>
        <v>-12511.620384335925</v>
      </c>
      <c r="AV164" s="595">
        <f>'звіт 03.19-03.24'!AU164+'[9]побудинковий звіт'!AV164+'[8]побудинковий звіт'!AV164</f>
        <v>13554.014558775429</v>
      </c>
      <c r="AW164" s="595">
        <f>'звіт 03.19-03.24'!AV164+'[9]побудинковий звіт'!AW164+'[8]побудинковий звіт'!AW164</f>
        <v>2096.25</v>
      </c>
      <c r="AX164" s="94">
        <f t="shared" si="122"/>
        <v>-11457.764558775429</v>
      </c>
      <c r="AY164" s="595">
        <f>'звіт 03.19-03.24'!AX164+'[9]побудинковий звіт'!AY164+'[8]побудинковий звіт'!AY164</f>
        <v>16441.242240799173</v>
      </c>
      <c r="AZ164" s="595">
        <f>'звіт 03.19-03.24'!AY164+'[9]побудинковий звіт'!AZ164+'[8]побудинковий звіт'!AZ164</f>
        <v>0</v>
      </c>
      <c r="BA164" s="117">
        <f t="shared" si="123"/>
        <v>-16441.242240799173</v>
      </c>
      <c r="BB164" s="595">
        <f>'звіт 03.19-03.24'!BA164+'[9]побудинковий звіт'!BB164+'[8]побудинковий звіт'!BB164</f>
        <v>8078.2220785308346</v>
      </c>
      <c r="BC164" s="595">
        <f>'звіт 03.19-03.24'!BB164+'[9]побудинковий звіт'!BC164+'[8]побудинковий звіт'!BC164</f>
        <v>1379.1761073339035</v>
      </c>
      <c r="BD164" s="94">
        <f t="shared" si="124"/>
        <v>-6699.0459711969306</v>
      </c>
      <c r="BE164" s="595">
        <f>'звіт 03.19-03.24'!BD164+'[9]побудинковий звіт'!BE164+'[8]побудинковий звіт'!BE164</f>
        <v>0</v>
      </c>
      <c r="BF164" s="595">
        <f>'звіт 03.19-03.24'!BE164+'[9]побудинковий звіт'!BF164+'[8]побудинковий звіт'!BF164</f>
        <v>0</v>
      </c>
      <c r="BG164" s="95">
        <f t="shared" si="125"/>
        <v>0</v>
      </c>
      <c r="BH164" s="595">
        <f>'звіт 03.19-03.24'!BG164+'[9]побудинковий звіт'!BH164+'[8]побудинковий звіт'!BH164</f>
        <v>738.24930473506754</v>
      </c>
      <c r="BI164" s="595">
        <f>'звіт 03.19-03.24'!BH164+'[9]побудинковий звіт'!BI164+'[8]побудинковий звіт'!BI164</f>
        <v>2259.4350242776941</v>
      </c>
      <c r="BJ164" s="94">
        <f t="shared" si="126"/>
        <v>1521.1857195426264</v>
      </c>
      <c r="BK164" s="595">
        <f>'звіт 03.19-03.24'!BJ164+'[9]побудинковий звіт'!BK164+'[8]побудинковий звіт'!BK164</f>
        <v>7404.2411433314337</v>
      </c>
      <c r="BL164" s="595">
        <f>'звіт 03.19-03.24'!BK164+'[9]побудинковий звіт'!BL164+'[8]побудинковий звіт'!BL164</f>
        <v>3120.7532810914463</v>
      </c>
      <c r="BM164" s="95">
        <f t="shared" si="127"/>
        <v>-4283.4878622399874</v>
      </c>
      <c r="BN164" s="595">
        <f>'звіт 03.19-03.24'!BM164+'[9]побудинковий звіт'!BN164+'[8]побудинковий звіт'!BN164</f>
        <v>931.55957664194511</v>
      </c>
      <c r="BO164" s="595">
        <f>'звіт 03.19-03.24'!BN164+'[9]побудинковий звіт'!BO164+'[8]побудинковий звіт'!BO164</f>
        <v>4080.4874683600001</v>
      </c>
      <c r="BP164" s="94">
        <f t="shared" si="128"/>
        <v>3148.927891718055</v>
      </c>
      <c r="BQ164" s="91">
        <f t="shared" si="129"/>
        <v>47147.52890281388</v>
      </c>
      <c r="BR164" s="96">
        <f t="shared" si="129"/>
        <v>12936.101881063045</v>
      </c>
      <c r="BS164" s="94">
        <f t="shared" si="130"/>
        <v>-34211.427021750831</v>
      </c>
      <c r="BT164" s="595">
        <f>'звіт 03.19-03.24'!BS164+'[9]побудинковий звіт'!BT164+'[8]побудинковий звіт'!BT164</f>
        <v>84675.471870777648</v>
      </c>
      <c r="BU164" s="595">
        <f>'звіт 03.19-03.24'!BT164+'[9]побудинковий звіт'!BU164+'[8]побудинковий звіт'!BU164</f>
        <v>150449.52542280185</v>
      </c>
      <c r="BV164" s="116">
        <f t="shared" si="131"/>
        <v>65774.053552024197</v>
      </c>
      <c r="BW164" s="595">
        <f>'звіт 03.19-03.24'!BV164+'[9]побудинковий звіт'!BW164+'[8]побудинковий звіт'!BW164</f>
        <v>71134.517838531028</v>
      </c>
      <c r="BX164" s="595">
        <f>'звіт 03.19-03.24'!BW164+'[9]побудинковий звіт'!BX164+'[8]побудинковий звіт'!BX164</f>
        <v>73713.536453243825</v>
      </c>
      <c r="BY164" s="116">
        <f t="shared" si="132"/>
        <v>2579.018614712797</v>
      </c>
      <c r="BZ164" s="595">
        <f>'звіт 03.19-03.24'!BY164+'[9]побудинковий звіт'!BZ164+'[8]побудинковий звіт'!BZ164</f>
        <v>51766.208588296511</v>
      </c>
      <c r="CA164" s="595">
        <f>'звіт 03.19-03.24'!BZ164+'[9]побудинковий звіт'!CA164+'[8]побудинковий звіт'!CA164</f>
        <v>25536.600131052124</v>
      </c>
      <c r="CB164" s="116">
        <f t="shared" si="133"/>
        <v>-26229.608457244387</v>
      </c>
      <c r="CC164" s="595">
        <f>'звіт 03.19-03.24'!CB164+'[9]побудинковий звіт'!CC164+'[8]побудинковий звіт'!CC164</f>
        <v>13363.385608357115</v>
      </c>
      <c r="CD164" s="595">
        <f>'звіт 03.19-03.24'!CC164+'[9]побудинковий звіт'!CD164+'[8]побудинковий звіт'!CD164</f>
        <v>13604.743569618202</v>
      </c>
      <c r="CE164" s="116">
        <f t="shared" si="134"/>
        <v>241.35796126108653</v>
      </c>
      <c r="CF164" s="595">
        <f>'звіт 03.19-03.24'!CE164+'[9]побудинковий звіт'!CF164+'[8]побудинковий звіт'!CF164</f>
        <v>1643.7537662040702</v>
      </c>
      <c r="CG164" s="595">
        <f>'звіт 03.19-03.24'!CF164+'[9]побудинковий звіт'!CG164+'[8]побудинковий звіт'!CG164</f>
        <v>0</v>
      </c>
      <c r="CH164" s="116">
        <f t="shared" si="135"/>
        <v>-1643.7537662040702</v>
      </c>
      <c r="CI164" s="595">
        <f>'звіт 03.19-03.24'!CH164+'[9]побудинковий звіт'!CI164+'[8]побудинковий звіт'!CI164</f>
        <v>24016.438408901315</v>
      </c>
      <c r="CJ164" s="595">
        <f>'звіт 03.19-03.24'!CI164+'[9]побудинковий звіт'!CJ164+'[8]побудинковий звіт'!CJ164</f>
        <v>18546.963239743742</v>
      </c>
      <c r="CK164" s="116">
        <f t="shared" si="136"/>
        <v>-5469.475169157573</v>
      </c>
      <c r="CL164" s="595">
        <f>'звіт 03.19-03.24'!CK164+'[9]побудинковий звіт'!CL164+'[8]побудинковий звіт'!CL164</f>
        <v>0</v>
      </c>
      <c r="CM164" s="595">
        <f>'звіт 03.19-03.24'!CL164+'[9]побудинковий звіт'!CM164+'[8]побудинковий звіт'!CM164</f>
        <v>0</v>
      </c>
      <c r="CN164" s="116">
        <f t="shared" si="137"/>
        <v>0</v>
      </c>
      <c r="CO164" s="88">
        <f t="shared" si="138"/>
        <v>24016.438408901315</v>
      </c>
      <c r="CP164" s="96">
        <f t="shared" si="138"/>
        <v>18546.963239743742</v>
      </c>
      <c r="CQ164" s="116">
        <f t="shared" si="139"/>
        <v>-5469.475169157573</v>
      </c>
      <c r="CR164" s="119">
        <f t="shared" si="150"/>
        <v>675435.41967152362</v>
      </c>
      <c r="CS164" s="96">
        <f t="shared" si="150"/>
        <v>659798.10298556485</v>
      </c>
      <c r="CT164" s="116">
        <f t="shared" si="140"/>
        <v>-15637.316685958765</v>
      </c>
      <c r="CU164" s="91">
        <f t="shared" si="141"/>
        <v>810522.50360582827</v>
      </c>
      <c r="CV164" s="98">
        <f t="shared" si="141"/>
        <v>791757.72358267778</v>
      </c>
      <c r="CW164" s="117">
        <f t="shared" si="142"/>
        <v>-18764.780023150495</v>
      </c>
      <c r="CX164" s="595">
        <f>'звіт 03.19-03.24'!CW164+'[9]побудинковий звіт'!CX164+'[8]побудинковий звіт'!CX164</f>
        <v>26951.144578660307</v>
      </c>
      <c r="CY164" s="595">
        <f>'звіт 03.19-03.24'!CX164+'[9]побудинковий звіт'!CY164+'[8]побудинковий звіт'!CY164</f>
        <v>45715.924601810344</v>
      </c>
      <c r="CZ164" s="116">
        <f t="shared" si="143"/>
        <v>18764.780023150037</v>
      </c>
      <c r="DA164" s="99">
        <f>'[8]побудинковий звіт'!DA164</f>
        <v>-18764.780023150099</v>
      </c>
      <c r="DB164" s="8">
        <v>2</v>
      </c>
      <c r="DC164" s="365">
        <f>'[8]побудинковий звіт'!DC164</f>
        <v>28007.47</v>
      </c>
      <c r="DD164" s="365">
        <f>'[8]побудинковий звіт'!DD164</f>
        <v>24.06</v>
      </c>
      <c r="DE164" s="365">
        <f>'[8]побудинковий звіт'!DE164</f>
        <v>14183.87</v>
      </c>
      <c r="DF164" s="365">
        <f>'[8]побудинковий звіт'!DF164</f>
        <v>-258.27999999999997</v>
      </c>
      <c r="DG164" s="101">
        <v>17690.53215082176</v>
      </c>
      <c r="DH164" s="296">
        <v>4</v>
      </c>
      <c r="DI164" s="103">
        <f>'[8]побудинковий звіт'!DK164</f>
        <v>6.8987102530853024</v>
      </c>
      <c r="DJ164" s="103">
        <f>'[8]побудинковий звіт'!DL164</f>
        <v>0</v>
      </c>
      <c r="DK164" s="103">
        <f>'[8]побудинковий звіт'!DM164</f>
        <v>6.1244913464586404</v>
      </c>
      <c r="DL164" s="104">
        <f t="shared" si="153"/>
        <v>13801.559732322456</v>
      </c>
      <c r="DM164" s="104">
        <f t="shared" si="154"/>
        <v>282.33905107174331</v>
      </c>
      <c r="DN164" s="105">
        <f t="shared" si="144"/>
        <v>14083.898783394199</v>
      </c>
      <c r="DO164" s="2"/>
      <c r="DP164" s="104">
        <f>'[10]побудинковий звіт'!DR164</f>
        <v>13823.6</v>
      </c>
      <c r="DQ164" s="104">
        <f>'[10]побудинковий звіт'!DS164</f>
        <v>282.33999999999997</v>
      </c>
      <c r="DR164" s="104">
        <f t="shared" si="145"/>
        <v>14105.94</v>
      </c>
      <c r="DS164" s="106"/>
      <c r="DT164" s="104"/>
      <c r="DU164" s="479">
        <f>'звіт 03.19-03.24'!DV164+'[9]побудинковий звіт'!DW164+'[8]побудинковий звіт'!DW164</f>
        <v>4283.88</v>
      </c>
      <c r="DV164" s="2">
        <f>'[9]побудинковий звіт'!DX164+'[8]побудинковий звіт'!DX164</f>
        <v>0</v>
      </c>
      <c r="DW164" s="77">
        <f t="shared" si="146"/>
        <v>253728.97902891802</v>
      </c>
      <c r="DX164" s="77">
        <f t="shared" si="147"/>
        <v>197661.32214161393</v>
      </c>
      <c r="DY164" s="427">
        <f t="shared" si="148"/>
        <v>13925.59</v>
      </c>
      <c r="DZ164" s="161">
        <f>'[10]побудинковий звіт'!DY164</f>
        <v>4477.0702085880739</v>
      </c>
      <c r="EB164" s="110">
        <v>12145</v>
      </c>
      <c r="EC164" s="111">
        <f t="shared" si="149"/>
        <v>29835.53215082176</v>
      </c>
      <c r="EE164" s="112">
        <v>3624.767792028917</v>
      </c>
      <c r="EG164" s="99">
        <v>-22335.659968144097</v>
      </c>
    </row>
    <row r="165" spans="1:137" ht="19.95" customHeight="1" x14ac:dyDescent="0.3">
      <c r="A165" s="81">
        <v>150001018</v>
      </c>
      <c r="B165" s="82" t="s">
        <v>337</v>
      </c>
      <c r="C165" s="123" t="s">
        <v>338</v>
      </c>
      <c r="D165" s="123" t="s">
        <v>338</v>
      </c>
      <c r="E165" s="84">
        <f t="shared" si="107"/>
        <v>2824.49</v>
      </c>
      <c r="F165" s="597">
        <f>'[8]побудинковий звіт'!F165</f>
        <v>2340.9899999999998</v>
      </c>
      <c r="G165" s="104">
        <f>'[8]побудинковий звіт'!G165</f>
        <v>0</v>
      </c>
      <c r="H165" s="598">
        <f>'[8]побудинковий звіт'!H165</f>
        <v>483.5</v>
      </c>
      <c r="I165" s="595">
        <f>'звіт 03.19-03.24'!H165+'[9]побудинковий звіт'!I165+'[8]побудинковий звіт'!I165</f>
        <v>44667.771621675725</v>
      </c>
      <c r="J165" s="595">
        <f>'звіт 03.19-03.24'!I165+'[9]побудинковий звіт'!J165+'[8]побудинковий звіт'!J165</f>
        <v>45293.955261682117</v>
      </c>
      <c r="K165" s="116">
        <f t="shared" si="108"/>
        <v>626.18364000639122</v>
      </c>
      <c r="L165" s="595">
        <f>'звіт 03.19-03.24'!K165+'[9]побудинковий звіт'!L165+'[8]побудинковий звіт'!L165</f>
        <v>8928.2318305856606</v>
      </c>
      <c r="M165" s="595">
        <f>'звіт 03.19-03.24'!L165+'[9]побудинковий звіт'!M165+'[8]побудинковий звіт'!M165</f>
        <v>8794.2594752228579</v>
      </c>
      <c r="N165" s="116">
        <f t="shared" si="109"/>
        <v>-133.97235536280277</v>
      </c>
      <c r="O165" s="595">
        <f>'звіт 03.19-03.24'!N165+'[9]побудинковий звіт'!O165+'[8]побудинковий звіт'!O165</f>
        <v>24698.859753274453</v>
      </c>
      <c r="P165" s="595">
        <f>'звіт 03.19-03.24'!O165+'[9]побудинковий звіт'!P165+'[8]побудинковий звіт'!P165</f>
        <v>23934.467661047394</v>
      </c>
      <c r="Q165" s="116">
        <f t="shared" si="110"/>
        <v>-764.39209222705904</v>
      </c>
      <c r="R165" s="595">
        <f>'звіт 03.19-03.24'!Q165+'[9]побудинковий звіт'!R165+'[8]побудинковий звіт'!R165</f>
        <v>7287.1665412701541</v>
      </c>
      <c r="S165" s="595">
        <f>'звіт 03.19-03.24'!R165+'[9]побудинковий звіт'!S165+'[8]побудинковий звіт'!S165</f>
        <v>7061.2245007723268</v>
      </c>
      <c r="T165" s="116">
        <f t="shared" si="111"/>
        <v>-225.94204049782729</v>
      </c>
      <c r="U165" s="595">
        <f>'звіт 03.19-03.24'!T165+'[9]побудинковий звіт'!U165+'[8]побудинковий звіт'!U165</f>
        <v>1565.7480277937534</v>
      </c>
      <c r="V165" s="595">
        <f>'звіт 03.19-03.24'!U165+'[9]побудинковий звіт'!V165+'[8]побудинковий звіт'!V165</f>
        <v>816.04507075326239</v>
      </c>
      <c r="W165" s="116">
        <f t="shared" si="112"/>
        <v>-749.70295704049101</v>
      </c>
      <c r="X165" s="595">
        <f>'звіт 03.19-03.24'!W165+'[9]побудинковий звіт'!X165+'[8]побудинковий звіт'!X165</f>
        <v>33948.042055661535</v>
      </c>
      <c r="Y165" s="595">
        <f>'звіт 03.19-03.24'!X165+'[9]побудинковий звіт'!Y165+'[8]побудинковий звіт'!Y165</f>
        <v>32338.490983889187</v>
      </c>
      <c r="Z165" s="116">
        <f t="shared" si="113"/>
        <v>-1609.5510717723482</v>
      </c>
      <c r="AA165" s="595">
        <f>'звіт 03.19-03.24'!Z165+'[9]побудинковий звіт'!AA165+'[8]побудинковий звіт'!AA165</f>
        <v>2969.7299999999996</v>
      </c>
      <c r="AB165" s="595">
        <f>'звіт 03.19-03.24'!AA165+'[9]побудинковий звіт'!AB165+'[8]побудинковий звіт'!AB165</f>
        <v>0</v>
      </c>
      <c r="AC165" s="116">
        <f t="shared" si="114"/>
        <v>-2969.7299999999996</v>
      </c>
      <c r="AD165" s="595">
        <f>'звіт 03.19-03.24'!AC165+'[9]побудинковий звіт'!AD165+'[8]побудинковий звіт'!AD165</f>
        <v>85063.122796419761</v>
      </c>
      <c r="AE165" s="595">
        <f>'звіт 03.19-03.24'!AD165+'[9]побудинковий звіт'!AE165+'[8]побудинковий звіт'!AE165</f>
        <v>92502.52303003351</v>
      </c>
      <c r="AF165" s="117">
        <f t="shared" si="115"/>
        <v>7439.4002336137492</v>
      </c>
      <c r="AG165" s="91">
        <f t="shared" si="116"/>
        <v>209128.67262668104</v>
      </c>
      <c r="AH165" s="92">
        <f t="shared" si="116"/>
        <v>210740.96598340065</v>
      </c>
      <c r="AI165" s="116">
        <f t="shared" si="117"/>
        <v>1612.2933567196014</v>
      </c>
      <c r="AJ165" s="595">
        <f>'звіт 03.19-03.24'!AI165+'[9]побудинковий звіт'!AJ165+'[8]побудинковий звіт'!AJ165</f>
        <v>0</v>
      </c>
      <c r="AK165" s="595">
        <f>'звіт 03.19-03.24'!AJ165+'[9]побудинковий звіт'!AK165+'[8]побудинковий звіт'!AK165</f>
        <v>0</v>
      </c>
      <c r="AL165" s="116">
        <f t="shared" si="118"/>
        <v>0</v>
      </c>
      <c r="AM165" s="595">
        <f>'звіт 03.19-03.24'!AL165+'[9]побудинковий звіт'!AM165+'[8]побудинковий звіт'!AM165</f>
        <v>0</v>
      </c>
      <c r="AN165" s="595">
        <f>'звіт 03.19-03.24'!AM165+'[9]побудинковий звіт'!AN165+'[8]побудинковий звіт'!AN165</f>
        <v>0</v>
      </c>
      <c r="AO165" s="116">
        <f t="shared" si="119"/>
        <v>0</v>
      </c>
      <c r="AP165" s="595">
        <f>'звіт 03.19-03.24'!AO165+'[9]побудинковий звіт'!AP165+'[8]побудинковий звіт'!AP165</f>
        <v>10543.479057042765</v>
      </c>
      <c r="AQ165" s="595">
        <f>'звіт 03.19-03.24'!AP165+'[9]побудинковий звіт'!AQ165+'[8]побудинковий звіт'!AQ165</f>
        <v>9036.2613240696664</v>
      </c>
      <c r="AR165" s="116">
        <f t="shared" si="120"/>
        <v>-1507.2177329730985</v>
      </c>
      <c r="AS165" s="595">
        <f>'звіт 03.19-03.24'!AR165+'[9]побудинковий звіт'!AS165+'[8]побудинковий звіт'!AS165</f>
        <v>229953.91931513217</v>
      </c>
      <c r="AT165" s="595">
        <f>'звіт 03.19-03.24'!AS165+'[9]побудинковий звіт'!AT165+'[8]побудинковий звіт'!AT165</f>
        <v>273555.36239926674</v>
      </c>
      <c r="AU165" s="118">
        <f t="shared" si="121"/>
        <v>43601.443084134575</v>
      </c>
      <c r="AV165" s="595">
        <f>'звіт 03.19-03.24'!AU165+'[9]побудинковий звіт'!AV165+'[8]побудинковий звіт'!AV165</f>
        <v>11217.960305220424</v>
      </c>
      <c r="AW165" s="595">
        <f>'звіт 03.19-03.24'!AV165+'[9]побудинковий звіт'!AW165+'[8]побудинковий звіт'!AW165</f>
        <v>3513.496510209568</v>
      </c>
      <c r="AX165" s="94">
        <f t="shared" si="122"/>
        <v>-7704.4637950108554</v>
      </c>
      <c r="AY165" s="595">
        <f>'звіт 03.19-03.24'!AX165+'[9]побудинковий звіт'!AY165+'[8]побудинковий звіт'!AY165</f>
        <v>15366.35033564456</v>
      </c>
      <c r="AZ165" s="595">
        <f>'звіт 03.19-03.24'!AY165+'[9]побудинковий звіт'!AZ165+'[8]побудинковий звіт'!AZ165</f>
        <v>1664</v>
      </c>
      <c r="BA165" s="117">
        <f t="shared" si="123"/>
        <v>-13702.35033564456</v>
      </c>
      <c r="BB165" s="595">
        <f>'звіт 03.19-03.24'!BA165+'[9]побудинковий звіт'!BB165+'[8]побудинковий звіт'!BB165</f>
        <v>12199.480970022867</v>
      </c>
      <c r="BC165" s="595">
        <f>'звіт 03.19-03.24'!BB165+'[9]побудинковий звіт'!BC165+'[8]побудинковий звіт'!BC165</f>
        <v>2402</v>
      </c>
      <c r="BD165" s="94">
        <f t="shared" si="124"/>
        <v>-9797.480970022867</v>
      </c>
      <c r="BE165" s="595">
        <f>'звіт 03.19-03.24'!BD165+'[9]побудинковий звіт'!BE165+'[8]побудинковий звіт'!BE165</f>
        <v>14988.234999228129</v>
      </c>
      <c r="BF165" s="595">
        <f>'звіт 03.19-03.24'!BE165+'[9]побудинковий звіт'!BF165+'[8]побудинковий звіт'!BF165</f>
        <v>9818.6679162407472</v>
      </c>
      <c r="BG165" s="95">
        <f t="shared" si="125"/>
        <v>-5169.5670829873816</v>
      </c>
      <c r="BH165" s="595">
        <f>'звіт 03.19-03.24'!BG165+'[9]побудинковий звіт'!BH165+'[8]побудинковий звіт'!BH165</f>
        <v>922.81163091883468</v>
      </c>
      <c r="BI165" s="595">
        <f>'звіт 03.19-03.24'!BH165+'[9]побудинковий звіт'!BI165+'[8]побудинковий звіт'!BI165</f>
        <v>1248.6697922914611</v>
      </c>
      <c r="BJ165" s="94">
        <f t="shared" si="126"/>
        <v>325.85816137262645</v>
      </c>
      <c r="BK165" s="595">
        <f>'звіт 03.19-03.24'!BJ165+'[9]побудинковий звіт'!BK165+'[8]побудинковий звіт'!BK165</f>
        <v>9774.288155929471</v>
      </c>
      <c r="BL165" s="595">
        <f>'звіт 03.19-03.24'!BK165+'[9]побудинковий звіт'!BL165+'[8]побудинковий звіт'!BL165</f>
        <v>2385.7289250664635</v>
      </c>
      <c r="BM165" s="95">
        <f t="shared" si="127"/>
        <v>-7388.5592308630075</v>
      </c>
      <c r="BN165" s="595">
        <f>'звіт 03.19-03.24'!BM165+'[9]побудинковий звіт'!BN165+'[8]побудинковий звіт'!BN165</f>
        <v>1071.4433708672834</v>
      </c>
      <c r="BO165" s="595">
        <f>'звіт 03.19-03.24'!BN165+'[9]побудинковий звіт'!BO165+'[8]побудинковий звіт'!BO165</f>
        <v>3295</v>
      </c>
      <c r="BP165" s="94">
        <f t="shared" si="128"/>
        <v>2223.5566291327168</v>
      </c>
      <c r="BQ165" s="91">
        <f t="shared" si="129"/>
        <v>65540.569767831563</v>
      </c>
      <c r="BR165" s="96">
        <f t="shared" si="129"/>
        <v>24327.563143808242</v>
      </c>
      <c r="BS165" s="94">
        <f t="shared" si="130"/>
        <v>-41213.006624023321</v>
      </c>
      <c r="BT165" s="595">
        <f>'звіт 03.19-03.24'!BS165+'[9]побудинковий звіт'!BT165+'[8]побудинковий звіт'!BT165</f>
        <v>210571.74707691686</v>
      </c>
      <c r="BU165" s="595">
        <f>'звіт 03.19-03.24'!BT165+'[9]побудинковий звіт'!BU165+'[8]побудинковий звіт'!BU165</f>
        <v>295676.62256621075</v>
      </c>
      <c r="BV165" s="116">
        <f t="shared" si="131"/>
        <v>85104.875489293889</v>
      </c>
      <c r="BW165" s="595">
        <f>'звіт 03.19-03.24'!BV165+'[9]побудинковий звіт'!BW165+'[8]побудинковий звіт'!BW165</f>
        <v>132651.79710177553</v>
      </c>
      <c r="BX165" s="595">
        <f>'звіт 03.19-03.24'!BW165+'[9]побудинковий звіт'!BX165+'[8]побудинковий звіт'!BX165</f>
        <v>134721.50837204995</v>
      </c>
      <c r="BY165" s="116">
        <f t="shared" si="132"/>
        <v>2069.7112702744198</v>
      </c>
      <c r="BZ165" s="595">
        <f>'звіт 03.19-03.24'!BY165+'[9]побудинковий звіт'!BZ165+'[8]побудинковий звіт'!BZ165</f>
        <v>100508.06666870959</v>
      </c>
      <c r="CA165" s="595">
        <f>'звіт 03.19-03.24'!BZ165+'[9]побудинковий звіт'!CA165+'[8]побудинковий звіт'!CA165</f>
        <v>52512.363004286206</v>
      </c>
      <c r="CB165" s="116">
        <f t="shared" si="133"/>
        <v>-47995.703664423389</v>
      </c>
      <c r="CC165" s="595">
        <f>'звіт 03.19-03.24'!CB165+'[9]побудинковий звіт'!CC165+'[8]побудинковий звіт'!CC165</f>
        <v>11433.049484108369</v>
      </c>
      <c r="CD165" s="595">
        <f>'звіт 03.19-03.24'!CC165+'[9]побудинковий звіт'!CD165+'[8]побудинковий звіт'!CD165</f>
        <v>11639.569652295677</v>
      </c>
      <c r="CE165" s="116">
        <f t="shared" si="134"/>
        <v>206.52016818730772</v>
      </c>
      <c r="CF165" s="595">
        <f>'звіт 03.19-03.24'!CE165+'[9]побудинковий звіт'!CF165+'[8]побудинковий звіт'!CF165</f>
        <v>1406.2527637577159</v>
      </c>
      <c r="CG165" s="595">
        <f>'звіт 03.19-03.24'!CF165+'[9]побудинковий звіт'!CG165+'[8]побудинковий звіт'!CG165</f>
        <v>0</v>
      </c>
      <c r="CH165" s="116">
        <f t="shared" si="135"/>
        <v>-1406.2527637577159</v>
      </c>
      <c r="CI165" s="595">
        <f>'звіт 03.19-03.24'!CH165+'[9]побудинковий звіт'!CI165+'[8]побудинковий звіт'!CI165</f>
        <v>4395.5413921953468</v>
      </c>
      <c r="CJ165" s="595">
        <f>'звіт 03.19-03.24'!CI165+'[9]побудинковий звіт'!CJ165+'[8]побудинковий звіт'!CJ165</f>
        <v>3163.6962937509315</v>
      </c>
      <c r="CK165" s="116">
        <f t="shared" si="136"/>
        <v>-1231.8450984444153</v>
      </c>
      <c r="CL165" s="595">
        <f>'звіт 03.19-03.24'!CK165+'[9]побудинковий звіт'!CL165+'[8]побудинковий звіт'!CL165</f>
        <v>0</v>
      </c>
      <c r="CM165" s="595">
        <f>'звіт 03.19-03.24'!CL165+'[9]побудинковий звіт'!CM165+'[8]побудинковий звіт'!CM165</f>
        <v>0</v>
      </c>
      <c r="CN165" s="116">
        <f t="shared" si="137"/>
        <v>0</v>
      </c>
      <c r="CO165" s="88">
        <f t="shared" si="138"/>
        <v>4395.5413921953468</v>
      </c>
      <c r="CP165" s="96">
        <f t="shared" si="138"/>
        <v>3163.6962937509315</v>
      </c>
      <c r="CQ165" s="116">
        <f t="shared" si="139"/>
        <v>-1231.8450984444153</v>
      </c>
      <c r="CR165" s="119">
        <f t="shared" si="150"/>
        <v>976133.09525415103</v>
      </c>
      <c r="CS165" s="96">
        <f t="shared" si="150"/>
        <v>1015373.9127391388</v>
      </c>
      <c r="CT165" s="116">
        <f t="shared" si="140"/>
        <v>39240.817484987783</v>
      </c>
      <c r="CU165" s="91">
        <f t="shared" si="141"/>
        <v>1171359.7143049813</v>
      </c>
      <c r="CV165" s="98">
        <f t="shared" si="141"/>
        <v>1218448.6952869666</v>
      </c>
      <c r="CW165" s="117">
        <f t="shared" si="142"/>
        <v>47088.98098198534</v>
      </c>
      <c r="CX165" s="595">
        <f>'звіт 03.19-03.24'!CW165+'[9]побудинковий звіт'!CX165+'[8]побудинковий звіт'!CX165</f>
        <v>53748.163986424857</v>
      </c>
      <c r="CY165" s="595">
        <f>'звіт 03.19-03.24'!CX165+'[9]побудинковий звіт'!CY165+'[8]побудинковий звіт'!CY165</f>
        <v>6659.1830044394446</v>
      </c>
      <c r="CZ165" s="116">
        <f t="shared" si="143"/>
        <v>-47088.980981985413</v>
      </c>
      <c r="DA165" s="99">
        <f>'[8]побудинковий звіт'!DA165</f>
        <v>47088.980981985282</v>
      </c>
      <c r="DB165" s="8">
        <v>2</v>
      </c>
      <c r="DC165" s="365">
        <f>'[8]побудинковий звіт'!DC165</f>
        <v>18418.88</v>
      </c>
      <c r="DD165" s="365">
        <f>'[8]побудинковий звіт'!DD165</f>
        <v>5919.8400000000011</v>
      </c>
      <c r="DE165" s="365">
        <f>'[8]побудинковий звіт'!DE165</f>
        <v>665.40999999999985</v>
      </c>
      <c r="DF165" s="365">
        <f>'[8]побудинковий звіт'!DF165</f>
        <v>2825.8900000000012</v>
      </c>
      <c r="DG165" s="101">
        <v>214186.51184811577</v>
      </c>
      <c r="DH165" s="298">
        <v>5</v>
      </c>
      <c r="DI165" s="103">
        <f>'[8]побудинковий звіт'!DK165</f>
        <v>7.5720982859024755</v>
      </c>
      <c r="DJ165" s="103">
        <f>'[8]побудинковий звіт'!DL165</f>
        <v>0</v>
      </c>
      <c r="DK165" s="103">
        <f>'[8]побудинковий звіт'!DM165</f>
        <v>6.3938282758346157</v>
      </c>
      <c r="DL165" s="104">
        <f t="shared" si="153"/>
        <v>17726.206366314833</v>
      </c>
      <c r="DM165" s="104">
        <f t="shared" si="154"/>
        <v>3091.4159713660365</v>
      </c>
      <c r="DN165" s="105">
        <f t="shared" si="144"/>
        <v>20817.62233768087</v>
      </c>
      <c r="DO165" s="2"/>
      <c r="DP165" s="104">
        <f>'[10]побудинковий звіт'!DR165</f>
        <v>17753.47</v>
      </c>
      <c r="DQ165" s="104">
        <f>'[10]побудинковий звіт'!DS165</f>
        <v>6974.57</v>
      </c>
      <c r="DR165" s="104">
        <f t="shared" si="145"/>
        <v>24728.04</v>
      </c>
      <c r="DS165" s="106"/>
      <c r="DT165" s="104"/>
      <c r="DU165" s="479">
        <f>'звіт 03.19-03.24'!DV165+'[9]побудинковий звіт'!DW165+'[8]побудинковий звіт'!DW165</f>
        <v>4283.88</v>
      </c>
      <c r="DV165" s="2">
        <f>'[9]побудинковий звіт'!DX165+'[8]побудинковий звіт'!DX165</f>
        <v>0</v>
      </c>
      <c r="DW165" s="77">
        <f t="shared" si="146"/>
        <v>354593.38689955644</v>
      </c>
      <c r="DX165" s="77">
        <f t="shared" si="147"/>
        <v>357459.51065168995</v>
      </c>
      <c r="DY165" s="427">
        <f t="shared" si="148"/>
        <v>3491.3000000000011</v>
      </c>
      <c r="DZ165" s="161">
        <f>'[10]побудинковий звіт'!DY165</f>
        <v>6656.5128930802803</v>
      </c>
      <c r="EB165" s="110">
        <v>-68875</v>
      </c>
      <c r="EC165" s="111">
        <f t="shared" si="149"/>
        <v>145311.51184811577</v>
      </c>
      <c r="EE165" s="112">
        <v>191672.3138957551</v>
      </c>
      <c r="EG165" s="99">
        <v>147774.71967089101</v>
      </c>
    </row>
    <row r="166" spans="1:137" ht="19.95" customHeight="1" x14ac:dyDescent="0.3">
      <c r="A166" s="81">
        <v>150001019</v>
      </c>
      <c r="B166" s="82" t="s">
        <v>339</v>
      </c>
      <c r="C166" s="114" t="s">
        <v>340</v>
      </c>
      <c r="D166" s="114" t="s">
        <v>340</v>
      </c>
      <c r="E166" s="84">
        <f t="shared" si="107"/>
        <v>6924.5</v>
      </c>
      <c r="F166" s="597">
        <f>'[8]побудинковий звіт'!F166</f>
        <v>6924.5</v>
      </c>
      <c r="G166" s="104">
        <f>'[8]побудинковий звіт'!G166</f>
        <v>646.79999999999995</v>
      </c>
      <c r="H166" s="598">
        <f>'[8]побудинковий звіт'!H166</f>
        <v>0</v>
      </c>
      <c r="I166" s="595">
        <f>'звіт 03.19-03.24'!H166+'[9]побудинковий звіт'!I166+'[8]побудинковий звіт'!I166</f>
        <v>179199.56171756648</v>
      </c>
      <c r="J166" s="595">
        <f>'звіт 03.19-03.24'!I166+'[9]побудинковий звіт'!J166+'[8]побудинковий звіт'!J166</f>
        <v>161906.47037731146</v>
      </c>
      <c r="K166" s="116">
        <f t="shared" si="108"/>
        <v>-17293.091340255021</v>
      </c>
      <c r="L166" s="595">
        <f>'звіт 03.19-03.24'!K166+'[9]побудинковий звіт'!L166+'[8]побудинковий звіт'!L166</f>
        <v>28875.66101591822</v>
      </c>
      <c r="M166" s="595">
        <f>'звіт 03.19-03.24'!L166+'[9]побудинковий звіт'!M166+'[8]побудинковий звіт'!M166</f>
        <v>25945.985863543108</v>
      </c>
      <c r="N166" s="116">
        <f t="shared" si="109"/>
        <v>-2929.6751523751118</v>
      </c>
      <c r="O166" s="595">
        <f>'звіт 03.19-03.24'!N166+'[9]побудинковий звіт'!O166+'[8]побудинковий звіт'!O166</f>
        <v>71326.64418382608</v>
      </c>
      <c r="P166" s="595">
        <f>'звіт 03.19-03.24'!O166+'[9]побудинковий звіт'!P166+'[8]побудинковий звіт'!P166</f>
        <v>69118.225931499328</v>
      </c>
      <c r="Q166" s="116">
        <f t="shared" si="110"/>
        <v>-2208.4182523267518</v>
      </c>
      <c r="R166" s="595">
        <f>'звіт 03.19-03.24'!Q166+'[9]побудинковий звіт'!R166+'[8]побудинковий звіт'!R166</f>
        <v>15010.778890979802</v>
      </c>
      <c r="S166" s="595">
        <f>'звіт 03.19-03.24'!R166+'[9]побудинковий звіт'!S166+'[8]побудинковий звіт'!S166</f>
        <v>14546.981245338608</v>
      </c>
      <c r="T166" s="116">
        <f t="shared" si="111"/>
        <v>-463.79764564119432</v>
      </c>
      <c r="U166" s="595">
        <f>'звіт 03.19-03.24'!T166+'[9]побудинковий звіт'!U166+'[8]побудинковий звіт'!U166</f>
        <v>7458.9413073727419</v>
      </c>
      <c r="V166" s="595">
        <f>'звіт 03.19-03.24'!U166+'[9]побудинковий звіт'!V166+'[8]побудинковий звіт'!V166</f>
        <v>4767.4643912354231</v>
      </c>
      <c r="W166" s="116">
        <f t="shared" si="112"/>
        <v>-2691.4769161373188</v>
      </c>
      <c r="X166" s="595">
        <f>'звіт 03.19-03.24'!W166+'[9]побудинковий звіт'!X166+'[8]побудинковий звіт'!X166</f>
        <v>70270.551670536021</v>
      </c>
      <c r="Y166" s="595">
        <f>'звіт 03.19-03.24'!X166+'[9]побудинковий звіт'!Y166+'[8]побудинковий звіт'!Y166</f>
        <v>59613.083799420892</v>
      </c>
      <c r="Z166" s="116">
        <f t="shared" si="113"/>
        <v>-10657.467871115128</v>
      </c>
      <c r="AA166" s="595">
        <f>'звіт 03.19-03.24'!Z166+'[9]побудинковий звіт'!AA166+'[8]побудинковий звіт'!AA166</f>
        <v>7475.760000000002</v>
      </c>
      <c r="AB166" s="595">
        <f>'звіт 03.19-03.24'!AA166+'[9]побудинковий звіт'!AB166+'[8]побудинковий звіт'!AB166</f>
        <v>0</v>
      </c>
      <c r="AC166" s="116">
        <f t="shared" si="114"/>
        <v>-7475.760000000002</v>
      </c>
      <c r="AD166" s="595">
        <f>'звіт 03.19-03.24'!AC166+'[9]побудинковий звіт'!AD166+'[8]побудинковий звіт'!AD166</f>
        <v>207691.12441889005</v>
      </c>
      <c r="AE166" s="595">
        <f>'звіт 03.19-03.24'!AD166+'[9]побудинковий звіт'!AE166+'[8]побудинковий звіт'!AE166</f>
        <v>227251.75845961427</v>
      </c>
      <c r="AF166" s="117">
        <f t="shared" si="115"/>
        <v>19560.634040724224</v>
      </c>
      <c r="AG166" s="91">
        <f t="shared" si="116"/>
        <v>587309.02320508938</v>
      </c>
      <c r="AH166" s="92">
        <f t="shared" si="116"/>
        <v>563149.97006796312</v>
      </c>
      <c r="AI166" s="116">
        <f t="shared" si="117"/>
        <v>-24159.053137126262</v>
      </c>
      <c r="AJ166" s="595">
        <f>'звіт 03.19-03.24'!AI166+'[9]побудинковий звіт'!AJ166+'[8]побудинковий звіт'!AJ166</f>
        <v>338840.14615500113</v>
      </c>
      <c r="AK166" s="595">
        <f>'звіт 03.19-03.24'!AJ166+'[9]побудинковий звіт'!AK166+'[8]побудинковий звіт'!AK166</f>
        <v>341244.15305215761</v>
      </c>
      <c r="AL166" s="116">
        <f t="shared" si="118"/>
        <v>2404.006897156476</v>
      </c>
      <c r="AM166" s="595">
        <f>'звіт 03.19-03.24'!AL166+'[9]побудинковий звіт'!AM166+'[8]побудинковий звіт'!AM166</f>
        <v>0</v>
      </c>
      <c r="AN166" s="595">
        <f>'звіт 03.19-03.24'!AM166+'[9]побудинковий звіт'!AN166+'[8]побудинковий звіт'!AN166</f>
        <v>532.29792490015552</v>
      </c>
      <c r="AO166" s="116">
        <f t="shared" si="119"/>
        <v>532.29792490015552</v>
      </c>
      <c r="AP166" s="595">
        <f>'звіт 03.19-03.24'!AO166+'[9]побудинковий звіт'!AP166+'[8]побудинковий звіт'!AP166</f>
        <v>36594.408460296407</v>
      </c>
      <c r="AQ166" s="595">
        <f>'звіт 03.19-03.24'!AP166+'[9]побудинковий звіт'!AQ166+'[8]побудинковий звіт'!AQ166</f>
        <v>36821.037396222877</v>
      </c>
      <c r="AR166" s="116">
        <f t="shared" si="120"/>
        <v>226.62893592647015</v>
      </c>
      <c r="AS166" s="595">
        <f>'звіт 03.19-03.24'!AR166+'[9]побудинковий звіт'!AS166+'[8]побудинковий звіт'!AS166</f>
        <v>634266.48387094261</v>
      </c>
      <c r="AT166" s="595">
        <f>'звіт 03.19-03.24'!AS166+'[9]побудинковий звіт'!AT166+'[8]побудинковий звіт'!AT166</f>
        <v>770224.86415379308</v>
      </c>
      <c r="AU166" s="118">
        <f t="shared" si="121"/>
        <v>135958.38028285047</v>
      </c>
      <c r="AV166" s="595">
        <f>'звіт 03.19-03.24'!AU166+'[9]побудинковий звіт'!AV166+'[8]побудинковий звіт'!AV166</f>
        <v>34698.101436769866</v>
      </c>
      <c r="AW166" s="595">
        <f>'звіт 03.19-03.24'!AV166+'[9]побудинковий звіт'!AW166+'[8]побудинковий звіт'!AW166</f>
        <v>6089.1791757693818</v>
      </c>
      <c r="AX166" s="94">
        <f t="shared" si="122"/>
        <v>-28608.922261000484</v>
      </c>
      <c r="AY166" s="595">
        <f>'звіт 03.19-03.24'!AX166+'[9]побудинковий звіт'!AY166+'[8]побудинковий звіт'!AY166</f>
        <v>32733.882710785187</v>
      </c>
      <c r="AZ166" s="595">
        <f>'звіт 03.19-03.24'!AY166+'[9]побудинковий звіт'!AZ166+'[8]побудинковий звіт'!AZ166</f>
        <v>7420.2642766981162</v>
      </c>
      <c r="BA166" s="117">
        <f t="shared" si="123"/>
        <v>-25313.618434087071</v>
      </c>
      <c r="BB166" s="595">
        <f>'звіт 03.19-03.24'!BA166+'[9]побудинковий звіт'!BB166+'[8]побудинковий звіт'!BB166</f>
        <v>20629.533456619538</v>
      </c>
      <c r="BC166" s="595">
        <f>'звіт 03.19-03.24'!BB166+'[9]побудинковий звіт'!BC166+'[8]побудинковий звіт'!BC166</f>
        <v>20279.699180304819</v>
      </c>
      <c r="BD166" s="94">
        <f t="shared" si="124"/>
        <v>-349.83427631471932</v>
      </c>
      <c r="BE166" s="595">
        <f>'звіт 03.19-03.24'!BD166+'[9]побудинковий звіт'!BE166+'[8]побудинковий звіт'!BE166</f>
        <v>23660.057483743491</v>
      </c>
      <c r="BF166" s="595">
        <f>'звіт 03.19-03.24'!BE166+'[9]побудинковий звіт'!BF166+'[8]побудинковий звіт'!BF166</f>
        <v>2289</v>
      </c>
      <c r="BG166" s="95">
        <f t="shared" si="125"/>
        <v>-21371.057483743491</v>
      </c>
      <c r="BH166" s="595">
        <f>'звіт 03.19-03.24'!BG166+'[9]побудинковий звіт'!BH166+'[8]побудинковий звіт'!BH166</f>
        <v>11998.51750416396</v>
      </c>
      <c r="BI166" s="595">
        <f>'звіт 03.19-03.24'!BH166+'[9]побудинковий звіт'!BI166+'[8]побудинковий звіт'!BI166</f>
        <v>3315.8726443999999</v>
      </c>
      <c r="BJ166" s="94">
        <f t="shared" si="126"/>
        <v>-8682.6448597639592</v>
      </c>
      <c r="BK166" s="595">
        <f>'звіт 03.19-03.24'!BJ166+'[9]побудинковий звіт'!BK166+'[8]побудинковий звіт'!BK166</f>
        <v>27244.001625708297</v>
      </c>
      <c r="BL166" s="595">
        <f>'звіт 03.19-03.24'!BK166+'[9]побудинковий звіт'!BL166+'[8]побудинковий звіт'!BL166</f>
        <v>42930.242156836313</v>
      </c>
      <c r="BM166" s="95">
        <f t="shared" si="127"/>
        <v>15686.240531128016</v>
      </c>
      <c r="BN166" s="595">
        <f>'звіт 03.19-03.24'!BM166+'[9]побудинковий звіт'!BN166+'[8]побудинковий звіт'!BN166</f>
        <v>4227.5017103909158</v>
      </c>
      <c r="BO166" s="595">
        <f>'звіт 03.19-03.24'!BN166+'[9]побудинковий звіт'!BO166+'[8]побудинковий звіт'!BO166</f>
        <v>8131.2028635160004</v>
      </c>
      <c r="BP166" s="94">
        <f t="shared" si="128"/>
        <v>3903.7011531250846</v>
      </c>
      <c r="BQ166" s="91">
        <f t="shared" si="129"/>
        <v>155191.59592818125</v>
      </c>
      <c r="BR166" s="96">
        <f t="shared" si="129"/>
        <v>90455.460297524623</v>
      </c>
      <c r="BS166" s="94">
        <f t="shared" si="130"/>
        <v>-64736.13563065663</v>
      </c>
      <c r="BT166" s="595">
        <f>'звіт 03.19-03.24'!BS166+'[9]побудинковий звіт'!BT166+'[8]побудинковий звіт'!BT166</f>
        <v>606911.9599686251</v>
      </c>
      <c r="BU166" s="595">
        <f>'звіт 03.19-03.24'!BT166+'[9]побудинковий звіт'!BU166+'[8]побудинковий звіт'!BU166</f>
        <v>690210.37540030363</v>
      </c>
      <c r="BV166" s="116">
        <f t="shared" si="131"/>
        <v>83298.415431678528</v>
      </c>
      <c r="BW166" s="595">
        <f>'звіт 03.19-03.24'!BV166+'[9]побудинковий звіт'!BW166+'[8]побудинковий звіт'!BW166</f>
        <v>439057.30289804668</v>
      </c>
      <c r="BX166" s="595">
        <f>'звіт 03.19-03.24'!BW166+'[9]побудинковий звіт'!BX166+'[8]побудинковий звіт'!BX166</f>
        <v>467465.54829485016</v>
      </c>
      <c r="BY166" s="116">
        <f t="shared" si="132"/>
        <v>28408.245396803482</v>
      </c>
      <c r="BZ166" s="595">
        <f>'звіт 03.19-03.24'!BY166+'[9]побудинковий звіт'!BZ166+'[8]побудинковий звіт'!BZ166</f>
        <v>147896.98880985062</v>
      </c>
      <c r="CA166" s="595">
        <f>'звіт 03.19-03.24'!BZ166+'[9]побудинковий звіт'!CA166+'[8]побудинковий звіт'!CA166</f>
        <v>123710.58125002106</v>
      </c>
      <c r="CB166" s="116">
        <f t="shared" si="133"/>
        <v>-24186.40755982956</v>
      </c>
      <c r="CC166" s="595">
        <f>'звіт 03.19-03.24'!CB166+'[9]побудинковий звіт'!CC166+'[8]побудинковий звіт'!CC166</f>
        <v>10586.196003862977</v>
      </c>
      <c r="CD166" s="595">
        <f>'звіт 03.19-03.24'!CC166+'[9]побудинковий звіт'!CD166+'[8]побудинковий звіт'!CD166</f>
        <v>10662.961924620184</v>
      </c>
      <c r="CE166" s="116">
        <f t="shared" si="134"/>
        <v>76.765920757206914</v>
      </c>
      <c r="CF166" s="595">
        <f>'звіт 03.19-03.24'!CE166+'[9]побудинковий звіт'!CF166+'[8]побудинковий звіт'!CF166</f>
        <v>1288.3215132129762</v>
      </c>
      <c r="CG166" s="595">
        <f>'звіт 03.19-03.24'!CF166+'[9]побудинковий звіт'!CG166+'[8]побудинковий звіт'!CG166</f>
        <v>6270.1845733066857</v>
      </c>
      <c r="CH166" s="116">
        <f t="shared" si="135"/>
        <v>4981.8630600937095</v>
      </c>
      <c r="CI166" s="595">
        <f>'звіт 03.19-03.24'!CH166+'[9]побудинковий звіт'!CI166+'[8]побудинковий звіт'!CI166</f>
        <v>98350.883938430896</v>
      </c>
      <c r="CJ166" s="595">
        <f>'звіт 03.19-03.24'!CI166+'[9]побудинковий звіт'!CJ166+'[8]побудинковий звіт'!CJ166</f>
        <v>93888.680011175689</v>
      </c>
      <c r="CK166" s="116">
        <f t="shared" si="136"/>
        <v>-4462.2039272552065</v>
      </c>
      <c r="CL166" s="595">
        <f>'звіт 03.19-03.24'!CK166+'[9]побудинковий звіт'!CL166+'[8]побудинковий звіт'!CL166</f>
        <v>148830.83706612882</v>
      </c>
      <c r="CM166" s="595">
        <f>'звіт 03.19-03.24'!CL166+'[9]побудинковий звіт'!CM166+'[8]побудинковий звіт'!CM166</f>
        <v>140836.86156347595</v>
      </c>
      <c r="CN166" s="116">
        <f t="shared" si="137"/>
        <v>-7993.9755026528728</v>
      </c>
      <c r="CO166" s="88">
        <f t="shared" si="138"/>
        <v>247181.72100455972</v>
      </c>
      <c r="CP166" s="96">
        <f t="shared" si="138"/>
        <v>234725.54157465164</v>
      </c>
      <c r="CQ166" s="116">
        <f t="shared" si="139"/>
        <v>-12456.179429908079</v>
      </c>
      <c r="CR166" s="119">
        <f t="shared" si="150"/>
        <v>3205124.1478176685</v>
      </c>
      <c r="CS166" s="96">
        <f t="shared" si="150"/>
        <v>3335472.9759103153</v>
      </c>
      <c r="CT166" s="116">
        <f t="shared" si="140"/>
        <v>130348.82809264679</v>
      </c>
      <c r="CU166" s="91">
        <f t="shared" si="141"/>
        <v>3846148.9773812019</v>
      </c>
      <c r="CV166" s="98">
        <f t="shared" si="141"/>
        <v>4002567.5710923783</v>
      </c>
      <c r="CW166" s="117">
        <f t="shared" si="142"/>
        <v>156418.59371117642</v>
      </c>
      <c r="CX166" s="595">
        <f>'звіт 03.19-03.24'!CW166+'[9]побудинковий звіт'!CX166+'[8]побудинковий звіт'!CX166</f>
        <v>147109.24193677233</v>
      </c>
      <c r="CY166" s="595">
        <f>'звіт 03.19-03.24'!CX166+'[9]побудинковий звіт'!CY166+'[8]побудинковий звіт'!CY166</f>
        <v>-6714.9517744029581</v>
      </c>
      <c r="CZ166" s="116">
        <f t="shared" si="143"/>
        <v>-153824.19371117529</v>
      </c>
      <c r="DA166" s="99">
        <f>'[8]побудинковий звіт'!DA166</f>
        <v>153824.19371117483</v>
      </c>
      <c r="DB166" s="8">
        <v>1</v>
      </c>
      <c r="DC166" s="365">
        <f>'[8]побудинковий звіт'!DC166</f>
        <v>244091.98</v>
      </c>
      <c r="DD166" s="365">
        <f>'[8]побудинковий звіт'!DD166</f>
        <v>0</v>
      </c>
      <c r="DE166" s="365">
        <f>'[8]побудинковий звіт'!DE166</f>
        <v>177058.6</v>
      </c>
      <c r="DF166" s="365">
        <f>'[8]побудинковий звіт'!DF166</f>
        <v>0</v>
      </c>
      <c r="DG166" s="101">
        <v>-13490.901188258082</v>
      </c>
      <c r="DH166" s="296">
        <v>10</v>
      </c>
      <c r="DI166" s="103">
        <f>'[8]побудинковий звіт'!DK166</f>
        <v>8.2186845669852922</v>
      </c>
      <c r="DJ166" s="103">
        <f>'[8]побудинковий звіт'!DL166</f>
        <v>9.828804378865069</v>
      </c>
      <c r="DK166" s="103">
        <f>'[8]побудинковий звіт'!DM166</f>
        <v>6.9422797603127568</v>
      </c>
      <c r="DL166" s="104">
        <f>DI166*G166+(F166-G166)*DJ166</f>
        <v>67018.130427127326</v>
      </c>
      <c r="DM166" s="104">
        <f>DK166*H166</f>
        <v>0</v>
      </c>
      <c r="DN166" s="105">
        <f t="shared" si="144"/>
        <v>67018.130427127326</v>
      </c>
      <c r="DO166" s="2"/>
      <c r="DP166" s="104">
        <f>'[10]побудинковий звіт'!DR166</f>
        <v>67015.69</v>
      </c>
      <c r="DQ166" s="104">
        <f>'[10]побудинковий звіт'!DS166</f>
        <v>0</v>
      </c>
      <c r="DR166" s="104">
        <f t="shared" si="145"/>
        <v>67015.69</v>
      </c>
      <c r="DS166" s="106"/>
      <c r="DT166" s="104"/>
      <c r="DU166" s="479">
        <f>'звіт 03.19-03.24'!DV166+'[9]побудинковий звіт'!DW166+'[8]побудинковий звіт'!DW166</f>
        <v>5927.88</v>
      </c>
      <c r="DV166" s="2">
        <f>'[9]побудинковий звіт'!DX166+'[8]побудинковий звіт'!DX166</f>
        <v>0</v>
      </c>
      <c r="DW166" s="77">
        <f t="shared" si="146"/>
        <v>947349.69575894857</v>
      </c>
      <c r="DX166" s="77">
        <f t="shared" si="147"/>
        <v>1032816.3893415811</v>
      </c>
      <c r="DY166" s="427">
        <f t="shared" si="148"/>
        <v>177058.6</v>
      </c>
      <c r="DZ166" s="161">
        <f>'[10]побудинковий звіт'!DY166</f>
        <v>16104.165950671133</v>
      </c>
      <c r="EB166" s="110">
        <v>-4439</v>
      </c>
      <c r="EC166" s="111">
        <f t="shared" si="149"/>
        <v>-17929.901188258082</v>
      </c>
      <c r="EE166" s="112">
        <v>-6676.0779897596803</v>
      </c>
      <c r="EG166" s="99">
        <v>-43747.769754006702</v>
      </c>
    </row>
    <row r="167" spans="1:137" ht="19.95" customHeight="1" x14ac:dyDescent="0.3">
      <c r="A167" s="81">
        <v>150001020</v>
      </c>
      <c r="B167" s="82" t="s">
        <v>341</v>
      </c>
      <c r="C167" s="114" t="s">
        <v>342</v>
      </c>
      <c r="D167" s="114" t="s">
        <v>342</v>
      </c>
      <c r="E167" s="84">
        <f t="shared" si="107"/>
        <v>320.5</v>
      </c>
      <c r="F167" s="597">
        <f>'[8]побудинковий звіт'!F167</f>
        <v>320.5</v>
      </c>
      <c r="G167" s="104">
        <f>'[8]побудинковий звіт'!G167</f>
        <v>0</v>
      </c>
      <c r="H167" s="598">
        <f>'[8]побудинковий звіт'!H167</f>
        <v>0</v>
      </c>
      <c r="I167" s="595">
        <f>'звіт 03.19-03.24'!H167+'[9]побудинковий звіт'!I167+'[8]побудинковий звіт'!I167</f>
        <v>0</v>
      </c>
      <c r="J167" s="595">
        <f>'звіт 03.19-03.24'!I167+'[9]побудинковий звіт'!J167+'[8]побудинковий звіт'!J167</f>
        <v>0</v>
      </c>
      <c r="K167" s="116">
        <f t="shared" si="108"/>
        <v>0</v>
      </c>
      <c r="L167" s="595">
        <f>'звіт 03.19-03.24'!K167+'[9]побудинковий звіт'!L167+'[8]побудинковий звіт'!L167</f>
        <v>0</v>
      </c>
      <c r="M167" s="595">
        <f>'звіт 03.19-03.24'!L167+'[9]побудинковий звіт'!M167+'[8]побудинковий звіт'!M167</f>
        <v>0</v>
      </c>
      <c r="N167" s="116">
        <f t="shared" si="109"/>
        <v>0</v>
      </c>
      <c r="O167" s="595">
        <f>'звіт 03.19-03.24'!N167+'[9]побудинковий звіт'!O167+'[8]побудинковий звіт'!O167</f>
        <v>0</v>
      </c>
      <c r="P167" s="595">
        <f>'звіт 03.19-03.24'!O167+'[9]побудинковий звіт'!P167+'[8]побудинковий звіт'!P167</f>
        <v>0</v>
      </c>
      <c r="Q167" s="116">
        <f t="shared" si="110"/>
        <v>0</v>
      </c>
      <c r="R167" s="595">
        <f>'звіт 03.19-03.24'!Q167+'[9]побудинковий звіт'!R167+'[8]побудинковий звіт'!R167</f>
        <v>0</v>
      </c>
      <c r="S167" s="595">
        <f>'звіт 03.19-03.24'!R167+'[9]побудинковий звіт'!S167+'[8]побудинковий звіт'!S167</f>
        <v>0</v>
      </c>
      <c r="T167" s="116">
        <f t="shared" si="111"/>
        <v>0</v>
      </c>
      <c r="U167" s="595">
        <f>'звіт 03.19-03.24'!T167+'[9]побудинковий звіт'!U167+'[8]побудинковий звіт'!U167</f>
        <v>0</v>
      </c>
      <c r="V167" s="595">
        <f>'звіт 03.19-03.24'!U167+'[9]побудинковий звіт'!V167+'[8]побудинковий звіт'!V167</f>
        <v>0</v>
      </c>
      <c r="W167" s="116">
        <f t="shared" si="112"/>
        <v>0</v>
      </c>
      <c r="X167" s="595">
        <f>'звіт 03.19-03.24'!W167+'[9]побудинковий звіт'!X167+'[8]побудинковий звіт'!X167</f>
        <v>0</v>
      </c>
      <c r="Y167" s="595">
        <f>'звіт 03.19-03.24'!X167+'[9]побудинковий звіт'!Y167+'[8]побудинковий звіт'!Y167</f>
        <v>0</v>
      </c>
      <c r="Z167" s="116">
        <f t="shared" si="113"/>
        <v>0</v>
      </c>
      <c r="AA167" s="595">
        <f>'звіт 03.19-03.24'!Z167+'[9]побудинковий звіт'!AA167+'[8]побудинковий звіт'!AA167</f>
        <v>346.13999999999987</v>
      </c>
      <c r="AB167" s="595">
        <f>'звіт 03.19-03.24'!AA167+'[9]побудинковий звіт'!AB167+'[8]побудинковий звіт'!AB167</f>
        <v>0</v>
      </c>
      <c r="AC167" s="116">
        <f t="shared" si="114"/>
        <v>-346.13999999999987</v>
      </c>
      <c r="AD167" s="595">
        <f>'звіт 03.19-03.24'!AC167+'[9]побудинковий звіт'!AD167+'[8]побудинковий звіт'!AD167</f>
        <v>2770.9047294284846</v>
      </c>
      <c r="AE167" s="595">
        <f>'звіт 03.19-03.24'!AD167+'[9]побудинковий звіт'!AE167+'[8]побудинковий звіт'!AE167</f>
        <v>6282.0366258422227</v>
      </c>
      <c r="AF167" s="117">
        <f t="shared" si="115"/>
        <v>3511.1318964137381</v>
      </c>
      <c r="AG167" s="91">
        <f t="shared" si="116"/>
        <v>3117.0447294284845</v>
      </c>
      <c r="AH167" s="92">
        <f t="shared" si="116"/>
        <v>6282.0366258422227</v>
      </c>
      <c r="AI167" s="116">
        <f t="shared" si="117"/>
        <v>3164.9918964137382</v>
      </c>
      <c r="AJ167" s="595">
        <f>'звіт 03.19-03.24'!AI167+'[9]побудинковий звіт'!AJ167+'[8]побудинковий звіт'!AJ167</f>
        <v>0</v>
      </c>
      <c r="AK167" s="595">
        <f>'звіт 03.19-03.24'!AJ167+'[9]побудинковий звіт'!AK167+'[8]побудинковий звіт'!AK167</f>
        <v>0</v>
      </c>
      <c r="AL167" s="116">
        <f t="shared" si="118"/>
        <v>0</v>
      </c>
      <c r="AM167" s="595">
        <f>'звіт 03.19-03.24'!AL167+'[9]побудинковий звіт'!AM167+'[8]побудинковий звіт'!AM167</f>
        <v>0</v>
      </c>
      <c r="AN167" s="595">
        <f>'звіт 03.19-03.24'!AM167+'[9]побудинковий звіт'!AN167+'[8]побудинковий звіт'!AN167</f>
        <v>0</v>
      </c>
      <c r="AO167" s="116">
        <f t="shared" si="119"/>
        <v>0</v>
      </c>
      <c r="AP167" s="595">
        <f>'звіт 03.19-03.24'!AO167+'[9]побудинковий звіт'!AP167+'[8]побудинковий звіт'!AP167</f>
        <v>3062.8309516106701</v>
      </c>
      <c r="AQ167" s="595">
        <f>'звіт 03.19-03.24'!AP167+'[9]побудинковий звіт'!AQ167+'[8]побудинковий звіт'!AQ167</f>
        <v>1633.7431056728822</v>
      </c>
      <c r="AR167" s="116">
        <f t="shared" si="120"/>
        <v>-1429.087845937788</v>
      </c>
      <c r="AS167" s="595">
        <f>'звіт 03.19-03.24'!AR167+'[9]побудинковий звіт'!AS167+'[8]побудинковий звіт'!AS167</f>
        <v>22485.842373808158</v>
      </c>
      <c r="AT167" s="595">
        <f>'звіт 03.19-03.24'!AS167+'[9]побудинковий звіт'!AT167+'[8]побудинковий звіт'!AT167</f>
        <v>2600</v>
      </c>
      <c r="AU167" s="118">
        <f t="shared" si="121"/>
        <v>-19885.842373808158</v>
      </c>
      <c r="AV167" s="595">
        <f>'звіт 03.19-03.24'!AU167+'[9]побудинковий звіт'!AV167+'[8]побудинковий звіт'!AV167</f>
        <v>0</v>
      </c>
      <c r="AW167" s="595">
        <f>'звіт 03.19-03.24'!AV167+'[9]побудинковий звіт'!AW167+'[8]побудинковий звіт'!AW167</f>
        <v>0</v>
      </c>
      <c r="AX167" s="94">
        <f t="shared" si="122"/>
        <v>0</v>
      </c>
      <c r="AY167" s="595">
        <f>'звіт 03.19-03.24'!AX167+'[9]побудинковий звіт'!AY167+'[8]побудинковий звіт'!AY167</f>
        <v>0</v>
      </c>
      <c r="AZ167" s="595">
        <f>'звіт 03.19-03.24'!AY167+'[9]побудинковий звіт'!AZ167+'[8]побудинковий звіт'!AZ167</f>
        <v>0</v>
      </c>
      <c r="BA167" s="117">
        <f t="shared" si="123"/>
        <v>0</v>
      </c>
      <c r="BB167" s="595">
        <f>'звіт 03.19-03.24'!BA167+'[9]побудинковий звіт'!BB167+'[8]побудинковий звіт'!BB167</f>
        <v>0</v>
      </c>
      <c r="BC167" s="595">
        <f>'звіт 03.19-03.24'!BB167+'[9]побудинковий звіт'!BC167+'[8]побудинковий звіт'!BC167</f>
        <v>0</v>
      </c>
      <c r="BD167" s="94">
        <f t="shared" si="124"/>
        <v>0</v>
      </c>
      <c r="BE167" s="595">
        <f>'звіт 03.19-03.24'!BD167+'[9]побудинковий звіт'!BE167+'[8]побудинковий звіт'!BE167</f>
        <v>0</v>
      </c>
      <c r="BF167" s="595">
        <f>'звіт 03.19-03.24'!BE167+'[9]побудинковий звіт'!BF167+'[8]побудинковий звіт'!BF167</f>
        <v>0</v>
      </c>
      <c r="BG167" s="95">
        <f t="shared" si="125"/>
        <v>0</v>
      </c>
      <c r="BH167" s="595">
        <f>'звіт 03.19-03.24'!BG167+'[9]побудинковий звіт'!BH167+'[8]побудинковий звіт'!BH167</f>
        <v>0</v>
      </c>
      <c r="BI167" s="595">
        <f>'звіт 03.19-03.24'!BH167+'[9]побудинковий звіт'!BI167+'[8]побудинковий звіт'!BI167</f>
        <v>0</v>
      </c>
      <c r="BJ167" s="94">
        <f t="shared" si="126"/>
        <v>0</v>
      </c>
      <c r="BK167" s="595">
        <f>'звіт 03.19-03.24'!BJ167+'[9]побудинковий звіт'!BK167+'[8]побудинковий звіт'!BK167</f>
        <v>0</v>
      </c>
      <c r="BL167" s="595">
        <f>'звіт 03.19-03.24'!BK167+'[9]побудинковий звіт'!BL167+'[8]побудинковий звіт'!BL167</f>
        <v>0</v>
      </c>
      <c r="BM167" s="95">
        <f t="shared" si="127"/>
        <v>0</v>
      </c>
      <c r="BN167" s="595">
        <f>'звіт 03.19-03.24'!BM167+'[9]побудинковий звіт'!BN167+'[8]побудинковий звіт'!BN167</f>
        <v>86.534999999999968</v>
      </c>
      <c r="BO167" s="595">
        <f>'звіт 03.19-03.24'!BN167+'[9]побудинковий звіт'!BO167+'[8]побудинковий звіт'!BO167</f>
        <v>0</v>
      </c>
      <c r="BP167" s="94">
        <f t="shared" si="128"/>
        <v>-86.534999999999968</v>
      </c>
      <c r="BQ167" s="91">
        <f t="shared" si="129"/>
        <v>86.534999999999968</v>
      </c>
      <c r="BR167" s="96">
        <f t="shared" si="129"/>
        <v>0</v>
      </c>
      <c r="BS167" s="94">
        <f t="shared" si="130"/>
        <v>-86.534999999999968</v>
      </c>
      <c r="BT167" s="595">
        <f>'звіт 03.19-03.24'!BS167+'[9]побудинковий звіт'!BT167+'[8]побудинковий звіт'!BT167</f>
        <v>3831.5264475337403</v>
      </c>
      <c r="BU167" s="595">
        <f>'звіт 03.19-03.24'!BT167+'[9]побудинковий звіт'!BU167+'[8]побудинковий звіт'!BU167</f>
        <v>9095.227685427235</v>
      </c>
      <c r="BV167" s="116">
        <f t="shared" si="131"/>
        <v>5263.7012378934942</v>
      </c>
      <c r="BW167" s="595">
        <f>'звіт 03.19-03.24'!BV167+'[9]побудинковий звіт'!BW167+'[8]побудинковий звіт'!BW167</f>
        <v>0</v>
      </c>
      <c r="BX167" s="595">
        <f>'звіт 03.19-03.24'!BW167+'[9]побудинковий звіт'!BX167+'[8]побудинковий звіт'!BX167</f>
        <v>31.058359892068111</v>
      </c>
      <c r="BY167" s="116">
        <f t="shared" si="132"/>
        <v>31.058359892068111</v>
      </c>
      <c r="BZ167" s="595">
        <f>'звіт 03.19-03.24'!BY167+'[9]побудинковий звіт'!BZ167+'[8]побудинковий звіт'!BZ167</f>
        <v>1358.5075153254893</v>
      </c>
      <c r="CA167" s="595">
        <f>'звіт 03.19-03.24'!BZ167+'[9]побудинковий звіт'!CA167+'[8]побудинковий звіт'!CA167</f>
        <v>1289.2945288927647</v>
      </c>
      <c r="CB167" s="116">
        <f t="shared" si="133"/>
        <v>-69.21298643272462</v>
      </c>
      <c r="CC167" s="595">
        <f>'звіт 03.19-03.24'!CB167+'[9]побудинковий звіт'!CC167+'[8]побудинковий звіт'!CC167</f>
        <v>0</v>
      </c>
      <c r="CD167" s="595">
        <f>'звіт 03.19-03.24'!CC167+'[9]побудинковий звіт'!CD167+'[8]побудинковий звіт'!CD167</f>
        <v>0</v>
      </c>
      <c r="CE167" s="116">
        <f t="shared" si="134"/>
        <v>0</v>
      </c>
      <c r="CF167" s="595">
        <f>'звіт 03.19-03.24'!CE167+'[9]побудинковий звіт'!CF167+'[8]побудинковий звіт'!CF167</f>
        <v>0</v>
      </c>
      <c r="CG167" s="595">
        <f>'звіт 03.19-03.24'!CF167+'[9]побудинковий звіт'!CG167+'[8]побудинковий звіт'!CG167</f>
        <v>0</v>
      </c>
      <c r="CH167" s="116">
        <f t="shared" si="135"/>
        <v>0</v>
      </c>
      <c r="CI167" s="595">
        <f>'звіт 03.19-03.24'!CH167+'[9]побудинковий звіт'!CI167+'[8]побудинковий звіт'!CI167</f>
        <v>0</v>
      </c>
      <c r="CJ167" s="595">
        <f>'звіт 03.19-03.24'!CI167+'[9]побудинковий звіт'!CJ167+'[8]побудинковий звіт'!CJ167</f>
        <v>0</v>
      </c>
      <c r="CK167" s="116">
        <f t="shared" si="136"/>
        <v>0</v>
      </c>
      <c r="CL167" s="595">
        <f>'звіт 03.19-03.24'!CK167+'[9]побудинковий звіт'!CL167+'[8]побудинковий звіт'!CL167</f>
        <v>0</v>
      </c>
      <c r="CM167" s="595">
        <f>'звіт 03.19-03.24'!CL167+'[9]побудинковий звіт'!CM167+'[8]побудинковий звіт'!CM167</f>
        <v>0</v>
      </c>
      <c r="CN167" s="116">
        <f t="shared" si="137"/>
        <v>0</v>
      </c>
      <c r="CO167" s="88">
        <f t="shared" si="138"/>
        <v>0</v>
      </c>
      <c r="CP167" s="96">
        <f t="shared" si="138"/>
        <v>0</v>
      </c>
      <c r="CQ167" s="116">
        <f t="shared" si="139"/>
        <v>0</v>
      </c>
      <c r="CR167" s="119">
        <f t="shared" si="150"/>
        <v>33942.287017706542</v>
      </c>
      <c r="CS167" s="96">
        <f t="shared" si="150"/>
        <v>20931.360305727172</v>
      </c>
      <c r="CT167" s="116">
        <f t="shared" si="140"/>
        <v>-13010.926711979369</v>
      </c>
      <c r="CU167" s="91">
        <f t="shared" si="141"/>
        <v>40730.744421247851</v>
      </c>
      <c r="CV167" s="98">
        <f t="shared" si="141"/>
        <v>25117.632366872607</v>
      </c>
      <c r="CW167" s="117">
        <f t="shared" si="142"/>
        <v>-15613.112054375244</v>
      </c>
      <c r="CX167" s="595">
        <f>'звіт 03.19-03.24'!CW167+'[9]побудинковий звіт'!CX167+'[8]побудинковий звіт'!CX167</f>
        <v>1353.6224363658894</v>
      </c>
      <c r="CY167" s="595">
        <f>'звіт 03.19-03.24'!CX167+'[9]побудинковий звіт'!CY167+'[8]побудинковий звіт'!CY167</f>
        <v>16966.734490741128</v>
      </c>
      <c r="CZ167" s="116">
        <f t="shared" si="143"/>
        <v>15613.112054375239</v>
      </c>
      <c r="DA167" s="99">
        <f>'[8]побудинковий звіт'!DA167</f>
        <v>-15613.112054375244</v>
      </c>
      <c r="DB167" s="8">
        <v>2</v>
      </c>
      <c r="DC167" s="365">
        <f>'[8]побудинковий звіт'!DC167</f>
        <v>712.53</v>
      </c>
      <c r="DD167" s="365">
        <f>'[8]побудинковий звіт'!DD167</f>
        <v>0</v>
      </c>
      <c r="DE167" s="365">
        <f>'[8]побудинковий звіт'!DE167</f>
        <v>0</v>
      </c>
      <c r="DF167" s="365">
        <f>'[8]побудинковий звіт'!DF167</f>
        <v>0</v>
      </c>
      <c r="DG167" s="101">
        <v>-6443.0187692602958</v>
      </c>
      <c r="DH167" s="297">
        <v>1</v>
      </c>
      <c r="DI167" s="103">
        <f>'[8]побудинковий звіт'!DK167</f>
        <v>2.2232143895892991</v>
      </c>
      <c r="DJ167" s="103">
        <f>'[8]побудинковий звіт'!DL167</f>
        <v>0</v>
      </c>
      <c r="DK167" s="103">
        <f>'[8]побудинковий звіт'!DM167</f>
        <v>2.2232143895892991</v>
      </c>
      <c r="DL167" s="104">
        <f>F167*DI167</f>
        <v>712.54021186337036</v>
      </c>
      <c r="DM167" s="104">
        <f>H167*DK167</f>
        <v>0</v>
      </c>
      <c r="DN167" s="105">
        <f t="shared" si="144"/>
        <v>712.54021186337036</v>
      </c>
      <c r="DO167" s="2"/>
      <c r="DP167" s="104">
        <f>'[10]побудинковий звіт'!DR167</f>
        <v>712.53</v>
      </c>
      <c r="DQ167" s="104">
        <f>'[10]побудинковий звіт'!DS167</f>
        <v>0</v>
      </c>
      <c r="DR167" s="104">
        <f t="shared" si="145"/>
        <v>712.53</v>
      </c>
      <c r="DS167" s="106"/>
      <c r="DT167" s="104"/>
      <c r="DU167" s="479">
        <f>'звіт 03.19-03.24'!DV167+'[9]побудинковий звіт'!DW167+'[8]побудинковий звіт'!DW167</f>
        <v>0</v>
      </c>
      <c r="DV167" s="2">
        <f>'[9]побудинковий звіт'!DX167+'[8]побудинковий звіт'!DX167</f>
        <v>0</v>
      </c>
      <c r="DW167" s="77">
        <f t="shared" si="146"/>
        <v>27086.85284856979</v>
      </c>
      <c r="DX167" s="77">
        <f t="shared" si="147"/>
        <v>3120</v>
      </c>
      <c r="DY167" s="427">
        <f t="shared" si="148"/>
        <v>0</v>
      </c>
      <c r="DZ167" s="161">
        <f>'[10]побудинковий звіт'!DY167</f>
        <v>450.29510668128995</v>
      </c>
      <c r="EB167" s="110">
        <v>-3922</v>
      </c>
      <c r="EC167" s="111">
        <f t="shared" si="149"/>
        <v>-10365.018769260296</v>
      </c>
      <c r="EE167" s="112">
        <v>-7636.5007729544486</v>
      </c>
      <c r="EG167" s="99">
        <v>-7841.4997766739143</v>
      </c>
    </row>
    <row r="168" spans="1:137" ht="19.95" customHeight="1" x14ac:dyDescent="0.3">
      <c r="A168" s="81">
        <v>150001021</v>
      </c>
      <c r="B168" s="82" t="s">
        <v>343</v>
      </c>
      <c r="C168" s="114" t="s">
        <v>344</v>
      </c>
      <c r="D168" s="114" t="s">
        <v>344</v>
      </c>
      <c r="E168" s="84">
        <f t="shared" si="107"/>
        <v>11587.55</v>
      </c>
      <c r="F168" s="597">
        <f>'[8]побудинковий звіт'!F168</f>
        <v>11587.55</v>
      </c>
      <c r="G168" s="104">
        <f>'[8]побудинковий звіт'!G168</f>
        <v>1227.6300000000001</v>
      </c>
      <c r="H168" s="598">
        <f>'[8]побудинковий звіт'!H168</f>
        <v>0</v>
      </c>
      <c r="I168" s="595">
        <f>'звіт 03.19-03.24'!H168+'[9]побудинковий звіт'!I168+'[8]побудинковий звіт'!I168</f>
        <v>201916.83906701108</v>
      </c>
      <c r="J168" s="595">
        <f>'звіт 03.19-03.24'!I168+'[9]побудинковий звіт'!J168+'[8]побудинковий звіт'!J168</f>
        <v>184237.1270452732</v>
      </c>
      <c r="K168" s="116">
        <f t="shared" si="108"/>
        <v>-17679.712021737883</v>
      </c>
      <c r="L168" s="595">
        <f>'звіт 03.19-03.24'!K168+'[9]побудинковий звіт'!L168+'[8]побудинковий звіт'!L168</f>
        <v>58459.585670598906</v>
      </c>
      <c r="M168" s="595">
        <f>'звіт 03.19-03.24'!L168+'[9]побудинковий звіт'!M168+'[8]побудинковий звіт'!M168</f>
        <v>52221.860831087084</v>
      </c>
      <c r="N168" s="116">
        <f t="shared" si="109"/>
        <v>-6237.7248395118222</v>
      </c>
      <c r="O168" s="595">
        <f>'звіт 03.19-03.24'!N168+'[9]побудинковий звіт'!O168+'[8]побудинковий звіт'!O168</f>
        <v>119234.69436253411</v>
      </c>
      <c r="P168" s="595">
        <f>'звіт 03.19-03.24'!O168+'[9]побудинковий звіт'!P168+'[8]побудинковий звіт'!P168</f>
        <v>115543.5463259323</v>
      </c>
      <c r="Q168" s="116">
        <f t="shared" si="110"/>
        <v>-3691.1480366018077</v>
      </c>
      <c r="R168" s="595">
        <f>'звіт 03.19-03.24'!Q168+'[9]побудинковий звіт'!R168+'[8]побудинковий звіт'!R168</f>
        <v>25825.536217488567</v>
      </c>
      <c r="S168" s="595">
        <f>'звіт 03.19-03.24'!R168+'[9]побудинковий звіт'!S168+'[8]побудинковий звіт'!S168</f>
        <v>25021.284122460878</v>
      </c>
      <c r="T168" s="116">
        <f t="shared" si="111"/>
        <v>-804.25209502768848</v>
      </c>
      <c r="U168" s="595">
        <f>'звіт 03.19-03.24'!T168+'[9]побудинковий звіт'!U168+'[8]побудинковий звіт'!U168</f>
        <v>19483.538928340058</v>
      </c>
      <c r="V168" s="595">
        <f>'звіт 03.19-03.24'!U168+'[9]побудинковий звіт'!V168+'[8]побудинковий звіт'!V168</f>
        <v>12243.830671984097</v>
      </c>
      <c r="W168" s="116">
        <f t="shared" si="112"/>
        <v>-7239.7082563559616</v>
      </c>
      <c r="X168" s="595">
        <f>'звіт 03.19-03.24'!W168+'[9]побудинковий звіт'!X168+'[8]побудинковий звіт'!X168</f>
        <v>142931.01383365088</v>
      </c>
      <c r="Y168" s="595">
        <f>'звіт 03.19-03.24'!X168+'[9]побудинковий звіт'!Y168+'[8]побудинковий звіт'!Y168</f>
        <v>118311.45112798194</v>
      </c>
      <c r="Z168" s="116">
        <f t="shared" si="113"/>
        <v>-24619.562705668941</v>
      </c>
      <c r="AA168" s="595">
        <f>'звіт 03.19-03.24'!Z168+'[9]побудинковий звіт'!AA168+'[8]побудинковий звіт'!AA168</f>
        <v>12510.0288</v>
      </c>
      <c r="AB168" s="595">
        <f>'звіт 03.19-03.24'!AA168+'[9]побудинковий звіт'!AB168+'[8]побудинковий звіт'!AB168</f>
        <v>0</v>
      </c>
      <c r="AC168" s="116">
        <f t="shared" si="114"/>
        <v>-12510.0288</v>
      </c>
      <c r="AD168" s="595">
        <f>'звіт 03.19-03.24'!AC168+'[9]побудинковий звіт'!AD168+'[8]побудинковий звіт'!AD168</f>
        <v>347540.87820952799</v>
      </c>
      <c r="AE168" s="595">
        <f>'звіт 03.19-03.24'!AD168+'[9]побудинковий звіт'!AE168+'[8]побудинковий звіт'!AE168</f>
        <v>380265.88726950076</v>
      </c>
      <c r="AF168" s="117">
        <f t="shared" si="115"/>
        <v>32725.00905997277</v>
      </c>
      <c r="AG168" s="91">
        <f t="shared" si="116"/>
        <v>927902.11508915154</v>
      </c>
      <c r="AH168" s="92">
        <f t="shared" si="116"/>
        <v>887844.9873942202</v>
      </c>
      <c r="AI168" s="116">
        <f t="shared" si="117"/>
        <v>-40057.127694931347</v>
      </c>
      <c r="AJ168" s="595">
        <f>'звіт 03.19-03.24'!AI168+'[9]побудинковий звіт'!AJ168+'[8]побудинковий звіт'!AJ168</f>
        <v>752431.77850030211</v>
      </c>
      <c r="AK168" s="595">
        <f>'звіт 03.19-03.24'!AJ168+'[9]побудинковий звіт'!AK168+'[8]побудинковий звіт'!AK168</f>
        <v>716310.89887098956</v>
      </c>
      <c r="AL168" s="116">
        <f t="shared" si="118"/>
        <v>-36120.879629312549</v>
      </c>
      <c r="AM168" s="595">
        <f>'звіт 03.19-03.24'!AL168+'[9]побудинковий звіт'!AM168+'[8]побудинковий звіт'!AM168</f>
        <v>48585.239057180122</v>
      </c>
      <c r="AN168" s="595">
        <f>'звіт 03.19-03.24'!AM168+'[9]побудинковий звіт'!AN168+'[8]побудинковий звіт'!AN168</f>
        <v>31331.573015812923</v>
      </c>
      <c r="AO168" s="116">
        <f t="shared" si="119"/>
        <v>-17253.6660413672</v>
      </c>
      <c r="AP168" s="595">
        <f>'звіт 03.19-03.24'!AO168+'[9]побудинковий звіт'!AP168+'[8]побудинковий звіт'!AP168</f>
        <v>66376.655292080803</v>
      </c>
      <c r="AQ168" s="595">
        <f>'звіт 03.19-03.24'!AP168+'[9]побудинковий звіт'!AQ168+'[8]побудинковий звіт'!AQ168</f>
        <v>67215.062616684329</v>
      </c>
      <c r="AR168" s="116">
        <f t="shared" si="120"/>
        <v>838.40732460352592</v>
      </c>
      <c r="AS168" s="595">
        <f>'звіт 03.19-03.24'!AR168+'[9]побудинковий звіт'!AS168+'[8]побудинковий звіт'!AS168</f>
        <v>1231027.481300236</v>
      </c>
      <c r="AT168" s="595">
        <f>'звіт 03.19-03.24'!AS168+'[9]побудинковий звіт'!AT168+'[8]побудинковий звіт'!AT168</f>
        <v>1104261.6890414869</v>
      </c>
      <c r="AU168" s="118">
        <f t="shared" si="121"/>
        <v>-126765.79225874902</v>
      </c>
      <c r="AV168" s="595">
        <f>'звіт 03.19-03.24'!AU168+'[9]побудинковий звіт'!AV168+'[8]побудинковий звіт'!AV168</f>
        <v>36468.303384232531</v>
      </c>
      <c r="AW168" s="595">
        <f>'звіт 03.19-03.24'!AV168+'[9]побудинковий звіт'!AW168+'[8]побудинковий звіт'!AW168</f>
        <v>30678.395092027742</v>
      </c>
      <c r="AX168" s="94">
        <f t="shared" si="122"/>
        <v>-5789.9082922047892</v>
      </c>
      <c r="AY168" s="595">
        <f>'звіт 03.19-03.24'!AX168+'[9]побудинковий звіт'!AY168+'[8]побудинковий звіт'!AY168</f>
        <v>60446.273161655881</v>
      </c>
      <c r="AZ168" s="595">
        <f>'звіт 03.19-03.24'!AY168+'[9]побудинковий звіт'!AZ168+'[8]побудинковий звіт'!AZ168</f>
        <v>210109.16974822589</v>
      </c>
      <c r="BA168" s="117">
        <f t="shared" si="123"/>
        <v>149662.89658657002</v>
      </c>
      <c r="BB168" s="595">
        <f>'звіт 03.19-03.24'!BA168+'[9]побудинковий звіт'!BB168+'[8]побудинковий звіт'!BB168</f>
        <v>18694.462554309648</v>
      </c>
      <c r="BC168" s="595">
        <f>'звіт 03.19-03.24'!BB168+'[9]побудинковий звіт'!BC168+'[8]побудинковий звіт'!BC168</f>
        <v>12091.415118720493</v>
      </c>
      <c r="BD168" s="94">
        <f t="shared" si="124"/>
        <v>-6603.0474355891547</v>
      </c>
      <c r="BE168" s="595">
        <f>'звіт 03.19-03.24'!BD168+'[9]побудинковий звіт'!BE168+'[8]побудинковий звіт'!BE168</f>
        <v>33294.278146842655</v>
      </c>
      <c r="BF168" s="595">
        <f>'звіт 03.19-03.24'!BE168+'[9]побудинковий звіт'!BF168+'[8]побудинковий звіт'!BF168</f>
        <v>69224.020302408055</v>
      </c>
      <c r="BG168" s="95">
        <f t="shared" si="125"/>
        <v>35929.7421555654</v>
      </c>
      <c r="BH168" s="595">
        <f>'звіт 03.19-03.24'!BG168+'[9]побудинковий звіт'!BH168+'[8]побудинковий звіт'!BH168</f>
        <v>29082.682347703663</v>
      </c>
      <c r="BI168" s="595">
        <f>'звіт 03.19-03.24'!BH168+'[9]побудинковий звіт'!BI168+'[8]побудинковий звіт'!BI168</f>
        <v>6937.8347354176585</v>
      </c>
      <c r="BJ168" s="94">
        <f t="shared" si="126"/>
        <v>-22144.847612286005</v>
      </c>
      <c r="BK168" s="595">
        <f>'звіт 03.19-03.24'!BJ168+'[9]побудинковий звіт'!BK168+'[8]побудинковий звіт'!BK168</f>
        <v>46798.619165890879</v>
      </c>
      <c r="BL168" s="595">
        <f>'звіт 03.19-03.24'!BK168+'[9]побудинковий звіт'!BL168+'[8]побудинковий звіт'!BL168</f>
        <v>18557.20175119377</v>
      </c>
      <c r="BM168" s="95">
        <f t="shared" si="127"/>
        <v>-28241.417414697109</v>
      </c>
      <c r="BN168" s="595">
        <f>'звіт 03.19-03.24'!BM168+'[9]побудинковий звіт'!BN168+'[8]побудинковий звіт'!BN168</f>
        <v>6606.9387276140833</v>
      </c>
      <c r="BO168" s="595">
        <f>'звіт 03.19-03.24'!BN168+'[9]побудинковий звіт'!BO168+'[8]побудинковий звіт'!BO168</f>
        <v>15961.226177052</v>
      </c>
      <c r="BP168" s="94">
        <f t="shared" si="128"/>
        <v>9354.2874494379175</v>
      </c>
      <c r="BQ168" s="91">
        <f t="shared" si="129"/>
        <v>231391.55748824935</v>
      </c>
      <c r="BR168" s="96">
        <f t="shared" si="129"/>
        <v>363559.26292504568</v>
      </c>
      <c r="BS168" s="94">
        <f t="shared" si="130"/>
        <v>132167.70543679633</v>
      </c>
      <c r="BT168" s="595">
        <f>'звіт 03.19-03.24'!BS168+'[9]побудинковий звіт'!BT168+'[8]побудинковий звіт'!BT168</f>
        <v>1003762.7892097072</v>
      </c>
      <c r="BU168" s="595">
        <f>'звіт 03.19-03.24'!BT168+'[9]побудинковий звіт'!BU168+'[8]побудинковий звіт'!BU168</f>
        <v>1063870.76122974</v>
      </c>
      <c r="BV168" s="116">
        <f t="shared" si="131"/>
        <v>60107.972020032816</v>
      </c>
      <c r="BW168" s="595">
        <f>'звіт 03.19-03.24'!BV168+'[9]побудинковий звіт'!BW168+'[8]побудинковий звіт'!BW168</f>
        <v>611808.06167129881</v>
      </c>
      <c r="BX168" s="595">
        <f>'звіт 03.19-03.24'!BW168+'[9]побудинковий звіт'!BX168+'[8]побудинковий звіт'!BX168</f>
        <v>653766.47904567362</v>
      </c>
      <c r="BY168" s="116">
        <f t="shared" si="132"/>
        <v>41958.417374374811</v>
      </c>
      <c r="BZ168" s="595">
        <f>'звіт 03.19-03.24'!BY168+'[9]побудинковий звіт'!BZ168+'[8]побудинковий звіт'!BZ168</f>
        <v>152859.59797405335</v>
      </c>
      <c r="CA168" s="595">
        <f>'звіт 03.19-03.24'!BZ168+'[9]побудинковий звіт'!CA168+'[8]побудинковий звіт'!CA168</f>
        <v>192749.20509042553</v>
      </c>
      <c r="CB168" s="116">
        <f t="shared" si="133"/>
        <v>39889.607116372179</v>
      </c>
      <c r="CC168" s="595">
        <f>'звіт 03.19-03.24'!CB168+'[9]побудинковий звіт'!CC168+'[8]побудинковий звіт'!CC168</f>
        <v>11576.399078954959</v>
      </c>
      <c r="CD168" s="595">
        <f>'звіт 03.19-03.24'!CC168+'[9]побудинковий звіт'!CD168+'[8]побудинковий звіт'!CD168</f>
        <v>11659.500422248238</v>
      </c>
      <c r="CE168" s="116">
        <f t="shared" si="134"/>
        <v>83.101343293279569</v>
      </c>
      <c r="CF168" s="595">
        <f>'звіт 03.19-03.24'!CE168+'[9]побудинковий звіт'!CF168+'[8]побудинковий звіт'!CF168</f>
        <v>1408.7253929525066</v>
      </c>
      <c r="CG168" s="595">
        <f>'звіт 03.19-03.24'!CF168+'[9]побудинковий звіт'!CG168+'[8]побудинковий звіт'!CG168</f>
        <v>3886.3502090488223</v>
      </c>
      <c r="CH168" s="116">
        <f t="shared" si="135"/>
        <v>2477.624816096316</v>
      </c>
      <c r="CI168" s="595">
        <f>'звіт 03.19-03.24'!CH168+'[9]побудинковий звіт'!CI168+'[8]побудинковий звіт'!CI168</f>
        <v>56915.101109711875</v>
      </c>
      <c r="CJ168" s="595">
        <f>'звіт 03.19-03.24'!CI168+'[9]побудинковий звіт'!CJ168+'[8]побудинковий звіт'!CJ168</f>
        <v>59784.498084475577</v>
      </c>
      <c r="CK168" s="116">
        <f t="shared" si="136"/>
        <v>2869.396974763702</v>
      </c>
      <c r="CL168" s="595">
        <f>'звіт 03.19-03.24'!CK168+'[9]побудинковий звіт'!CL168+'[8]побудинковий звіт'!CL168</f>
        <v>246643.0218897202</v>
      </c>
      <c r="CM168" s="595">
        <f>'звіт 03.19-03.24'!CL168+'[9]побудинковий звіт'!CM168+'[8]побудинковий звіт'!CM168</f>
        <v>230284.4918527097</v>
      </c>
      <c r="CN168" s="116">
        <f t="shared" si="137"/>
        <v>-16358.530037010496</v>
      </c>
      <c r="CO168" s="88">
        <f t="shared" si="138"/>
        <v>303558.12299943209</v>
      </c>
      <c r="CP168" s="96">
        <f t="shared" si="138"/>
        <v>290068.98993718531</v>
      </c>
      <c r="CQ168" s="116">
        <f t="shared" si="139"/>
        <v>-13489.133062246779</v>
      </c>
      <c r="CR168" s="119">
        <f t="shared" si="150"/>
        <v>5342688.5230535995</v>
      </c>
      <c r="CS168" s="96">
        <f t="shared" si="150"/>
        <v>5386524.7597985612</v>
      </c>
      <c r="CT168" s="116">
        <f t="shared" si="140"/>
        <v>43836.236744961701</v>
      </c>
      <c r="CU168" s="91">
        <f t="shared" si="141"/>
        <v>6411226.2276643189</v>
      </c>
      <c r="CV168" s="98">
        <f t="shared" si="141"/>
        <v>6463829.7117582737</v>
      </c>
      <c r="CW168" s="117">
        <f t="shared" si="142"/>
        <v>52603.484093954787</v>
      </c>
      <c r="CX168" s="595">
        <f>'звіт 03.19-03.24'!CW168+'[9]побудинковий звіт'!CX168+'[8]побудинковий звіт'!CX168</f>
        <v>214690.97528530739</v>
      </c>
      <c r="CY168" s="595">
        <f>'звіт 03.19-03.24'!CX168+'[9]побудинковий звіт'!CY168+'[8]побудинковий звіт'!CY168</f>
        <v>162087.49119135254</v>
      </c>
      <c r="CZ168" s="116">
        <f t="shared" si="143"/>
        <v>-52603.484093954845</v>
      </c>
      <c r="DA168" s="99">
        <f>'[8]побудинковий звіт'!DA168</f>
        <v>52603.484093955049</v>
      </c>
      <c r="DB168" s="8">
        <v>1</v>
      </c>
      <c r="DC168" s="365">
        <f>'[8]побудинковий звіт'!DC168</f>
        <v>290591.46000000002</v>
      </c>
      <c r="DD168" s="365">
        <f>'[8]побудинковий звіт'!DD168</f>
        <v>0</v>
      </c>
      <c r="DE168" s="365">
        <f>'[8]побудинковий звіт'!DE168</f>
        <v>180097.66000000003</v>
      </c>
      <c r="DF168" s="365">
        <f>'[8]побудинковий звіт'!DF168</f>
        <v>0</v>
      </c>
      <c r="DG168" s="101">
        <v>52008.061688149814</v>
      </c>
      <c r="DH168" s="296">
        <v>9</v>
      </c>
      <c r="DI168" s="103">
        <f>'[8]побудинковий звіт'!DK168</f>
        <v>7.4437194329784289</v>
      </c>
      <c r="DJ168" s="103">
        <f>'[8]побудинковий звіт'!DL168</f>
        <v>9.7817677253656328</v>
      </c>
      <c r="DK168" s="103">
        <f>'[8]побудинковий звіт'!DM168</f>
        <v>6.6091506554742647</v>
      </c>
      <c r="DL168" s="104">
        <f>DI168*G168+(F168-G168)*DJ168</f>
        <v>110476.46438087722</v>
      </c>
      <c r="DM168" s="104">
        <f>DK168*H168</f>
        <v>0</v>
      </c>
      <c r="DN168" s="105">
        <f t="shared" si="144"/>
        <v>110476.46438087722</v>
      </c>
      <c r="DO168" s="2"/>
      <c r="DP168" s="104">
        <f>'[10]побудинковий звіт'!DR168</f>
        <v>110477.17</v>
      </c>
      <c r="DQ168" s="104">
        <f>'[10]побудинковий звіт'!DS168</f>
        <v>0</v>
      </c>
      <c r="DR168" s="104">
        <f t="shared" si="145"/>
        <v>110477.17</v>
      </c>
      <c r="DS168" s="106"/>
      <c r="DT168" s="104"/>
      <c r="DU168" s="479">
        <f>'звіт 03.19-03.24'!DV168+'[9]побудинковий звіт'!DW168+'[8]побудинковий звіт'!DW168</f>
        <v>8609.4</v>
      </c>
      <c r="DV168" s="2">
        <f>'[9]побудинковий звіт'!DX168+'[8]побудинковий звіт'!DX168</f>
        <v>0</v>
      </c>
      <c r="DW168" s="77">
        <f t="shared" si="146"/>
        <v>1754902.8465461824</v>
      </c>
      <c r="DX168" s="77">
        <f t="shared" si="147"/>
        <v>1761385.1423598391</v>
      </c>
      <c r="DY168" s="427">
        <f t="shared" si="148"/>
        <v>180097.66000000003</v>
      </c>
      <c r="DZ168" s="161">
        <f>'[10]побудинковий звіт'!DY168</f>
        <v>29838.435443040766</v>
      </c>
      <c r="EB168" s="110">
        <v>53105</v>
      </c>
      <c r="EC168" s="111">
        <f t="shared" si="149"/>
        <v>105113.06168814981</v>
      </c>
      <c r="EE168" s="112">
        <v>-26120.036987825384</v>
      </c>
      <c r="EG168" s="99">
        <v>20155.002266142663</v>
      </c>
    </row>
    <row r="169" spans="1:137" ht="19.95" customHeight="1" x14ac:dyDescent="0.3">
      <c r="A169" s="81">
        <v>150001035</v>
      </c>
      <c r="B169" s="82" t="s">
        <v>345</v>
      </c>
      <c r="C169" s="114" t="s">
        <v>346</v>
      </c>
      <c r="D169" s="114" t="s">
        <v>346</v>
      </c>
      <c r="E169" s="84">
        <f t="shared" si="107"/>
        <v>2850.54</v>
      </c>
      <c r="F169" s="597">
        <f>'[8]побудинковий звіт'!F169</f>
        <v>2771.14</v>
      </c>
      <c r="G169" s="104">
        <f>'[8]побудинковий звіт'!G169</f>
        <v>0</v>
      </c>
      <c r="H169" s="598">
        <f>'[8]побудинковий звіт'!H169</f>
        <v>79.400000000000006</v>
      </c>
      <c r="I169" s="595">
        <f>'звіт 03.19-03.24'!H169+'[9]побудинковий звіт'!I169+'[8]побудинковий звіт'!I169</f>
        <v>71363.224597329798</v>
      </c>
      <c r="J169" s="595">
        <f>'звіт 03.19-03.24'!I169+'[9]побудинковий звіт'!J169+'[8]побудинковий звіт'!J169</f>
        <v>64201.973666519487</v>
      </c>
      <c r="K169" s="116">
        <f t="shared" si="108"/>
        <v>-7161.2509308103108</v>
      </c>
      <c r="L169" s="595">
        <f>'звіт 03.19-03.24'!K169+'[9]побудинковий звіт'!L169+'[8]побудинковий звіт'!L169</f>
        <v>14247.449497331105</v>
      </c>
      <c r="M169" s="595">
        <f>'звіт 03.19-03.24'!L169+'[9]побудинковий звіт'!M169+'[8]побудинковий звіт'!M169</f>
        <v>12768.352250662085</v>
      </c>
      <c r="N169" s="116">
        <f t="shared" si="109"/>
        <v>-1479.09724666902</v>
      </c>
      <c r="O169" s="595">
        <f>'звіт 03.19-03.24'!N169+'[9]побудинковий звіт'!O169+'[8]побудинковий звіт'!O169</f>
        <v>30340.8961508631</v>
      </c>
      <c r="P169" s="595">
        <f>'звіт 03.19-03.24'!O169+'[9]побудинковий звіт'!P169+'[8]побудинковий звіт'!P169</f>
        <v>29401.829159035009</v>
      </c>
      <c r="Q169" s="116">
        <f t="shared" si="110"/>
        <v>-939.06699182809098</v>
      </c>
      <c r="R169" s="595">
        <f>'звіт 03.19-03.24'!Q169+'[9]побудинковий звіт'!R169+'[8]побудинковий звіт'!R169</f>
        <v>6404.7262315011849</v>
      </c>
      <c r="S169" s="595">
        <f>'звіт 03.19-03.24'!R169+'[9]побудинковий звіт'!S169+'[8]побудинковий звіт'!S169</f>
        <v>6206.2769814488111</v>
      </c>
      <c r="T169" s="116">
        <f t="shared" si="111"/>
        <v>-198.44925005237383</v>
      </c>
      <c r="U169" s="595">
        <f>'звіт 03.19-03.24'!T169+'[9]побудинковий звіт'!U169+'[8]побудинковий звіт'!U169</f>
        <v>4469.38840740051</v>
      </c>
      <c r="V169" s="595">
        <f>'звіт 03.19-03.24'!U169+'[9]побудинковий звіт'!V169+'[8]побудинковий звіт'!V169</f>
        <v>2766.3121272786607</v>
      </c>
      <c r="W169" s="116">
        <f t="shared" si="112"/>
        <v>-1703.0762801218493</v>
      </c>
      <c r="X169" s="595">
        <f>'звіт 03.19-03.24'!W169+'[9]побудинковий звіт'!X169+'[8]побудинковий звіт'!X169</f>
        <v>45432.580863409596</v>
      </c>
      <c r="Y169" s="595">
        <f>'звіт 03.19-03.24'!X169+'[9]побудинковий звіт'!Y169+'[8]побудинковий звіт'!Y169</f>
        <v>37384.192370543555</v>
      </c>
      <c r="Z169" s="116">
        <f t="shared" si="113"/>
        <v>-8048.3884928660409</v>
      </c>
      <c r="AA169" s="595">
        <f>'звіт 03.19-03.24'!Z169+'[9]побудинковий звіт'!AA169+'[8]побудинковий звіт'!AA169</f>
        <v>3078.7560000000003</v>
      </c>
      <c r="AB169" s="595">
        <f>'звіт 03.19-03.24'!AA169+'[9]побудинковий звіт'!AB169+'[8]побудинковий звіт'!AB169</f>
        <v>0</v>
      </c>
      <c r="AC169" s="116">
        <f t="shared" si="114"/>
        <v>-3078.7560000000003</v>
      </c>
      <c r="AD169" s="595">
        <f>'звіт 03.19-03.24'!AC169+'[9]побудинковий звіт'!AD169+'[8]побудинковий звіт'!AD169</f>
        <v>85772.763268843919</v>
      </c>
      <c r="AE169" s="595">
        <f>'звіт 03.19-03.24'!AD169+'[9]побудинковий звіт'!AE169+'[8]побудинковий звіт'!AE169</f>
        <v>93678.510973732657</v>
      </c>
      <c r="AF169" s="117">
        <f t="shared" si="115"/>
        <v>7905.7477048887376</v>
      </c>
      <c r="AG169" s="91">
        <f t="shared" si="116"/>
        <v>261109.78501667921</v>
      </c>
      <c r="AH169" s="92">
        <f t="shared" si="116"/>
        <v>246407.44752922028</v>
      </c>
      <c r="AI169" s="116">
        <f t="shared" si="117"/>
        <v>-14702.337487458921</v>
      </c>
      <c r="AJ169" s="595">
        <f>'звіт 03.19-03.24'!AI169+'[9]побудинковий звіт'!AJ169+'[8]побудинковий звіт'!AJ169</f>
        <v>0</v>
      </c>
      <c r="AK169" s="595">
        <f>'звіт 03.19-03.24'!AJ169+'[9]побудинковий звіт'!AK169+'[8]побудинковий звіт'!AK169</f>
        <v>0</v>
      </c>
      <c r="AL169" s="116">
        <f t="shared" si="118"/>
        <v>0</v>
      </c>
      <c r="AM169" s="595">
        <f>'звіт 03.19-03.24'!AL169+'[9]побудинковий звіт'!AM169+'[8]побудинковий звіт'!AM169</f>
        <v>0</v>
      </c>
      <c r="AN169" s="595">
        <f>'звіт 03.19-03.24'!AM169+'[9]побудинковий звіт'!AN169+'[8]побудинковий звіт'!AN169</f>
        <v>0</v>
      </c>
      <c r="AO169" s="116">
        <f t="shared" si="119"/>
        <v>0</v>
      </c>
      <c r="AP169" s="595">
        <f>'звіт 03.19-03.24'!AO169+'[9]побудинковий звіт'!AP169+'[8]побудинковий звіт'!AP169</f>
        <v>18549.00424698148</v>
      </c>
      <c r="AQ169" s="595">
        <f>'звіт 03.19-03.24'!AP169+'[9]побудинковий звіт'!AQ169+'[8]побудинковий звіт'!AQ169</f>
        <v>17960.042506731766</v>
      </c>
      <c r="AR169" s="116">
        <f t="shared" si="120"/>
        <v>-588.96174024971333</v>
      </c>
      <c r="AS169" s="595">
        <f>'звіт 03.19-03.24'!AR169+'[9]побудинковий звіт'!AS169+'[8]побудинковий звіт'!AS169</f>
        <v>267095.52439817035</v>
      </c>
      <c r="AT169" s="595">
        <f>'звіт 03.19-03.24'!AS169+'[9]побудинковий звіт'!AT169+'[8]побудинковий звіт'!AT169</f>
        <v>202279.05719471851</v>
      </c>
      <c r="AU169" s="118">
        <f t="shared" si="121"/>
        <v>-64816.467203451844</v>
      </c>
      <c r="AV169" s="595">
        <f>'звіт 03.19-03.24'!AU169+'[9]побудинковий звіт'!AV169+'[8]побудинковий звіт'!AV169</f>
        <v>17711.479098009677</v>
      </c>
      <c r="AW169" s="595">
        <f>'звіт 03.19-03.24'!AV169+'[9]побудинковий звіт'!AW169+'[8]побудинковий звіт'!AW169</f>
        <v>0</v>
      </c>
      <c r="AX169" s="94">
        <f t="shared" si="122"/>
        <v>-17711.479098009677</v>
      </c>
      <c r="AY169" s="595">
        <f>'звіт 03.19-03.24'!AX169+'[9]побудинковий звіт'!AY169+'[8]побудинковий звіт'!AY169</f>
        <v>22964.904990500556</v>
      </c>
      <c r="AZ169" s="595">
        <f>'звіт 03.19-03.24'!AY169+'[9]побудинковий звіт'!AZ169+'[8]побудинковий звіт'!AZ169</f>
        <v>7455.210092458793</v>
      </c>
      <c r="BA169" s="117">
        <f t="shared" si="123"/>
        <v>-15509.694898041762</v>
      </c>
      <c r="BB169" s="595">
        <f>'звіт 03.19-03.24'!BA169+'[9]побудинковий звіт'!BB169+'[8]побудинковий звіт'!BB169</f>
        <v>10686.130863980559</v>
      </c>
      <c r="BC169" s="595">
        <f>'звіт 03.19-03.24'!BB169+'[9]побудинковий звіт'!BC169+'[8]побудинковий звіт'!BC169</f>
        <v>13389</v>
      </c>
      <c r="BD169" s="94">
        <f t="shared" si="124"/>
        <v>2702.8691360194407</v>
      </c>
      <c r="BE169" s="595">
        <f>'звіт 03.19-03.24'!BD169+'[9]побудинковий звіт'!BE169+'[8]побудинковий звіт'!BE169</f>
        <v>10609.55112002605</v>
      </c>
      <c r="BF169" s="595">
        <f>'звіт 03.19-03.24'!BE169+'[9]побудинковий звіт'!BF169+'[8]побудинковий звіт'!BF169</f>
        <v>1844</v>
      </c>
      <c r="BG169" s="95">
        <f t="shared" si="125"/>
        <v>-8765.5511200260498</v>
      </c>
      <c r="BH169" s="595">
        <f>'звіт 03.19-03.24'!BG169+'[9]побудинковий звіт'!BH169+'[8]побудинковий звіт'!BH169</f>
        <v>8119.9153495224755</v>
      </c>
      <c r="BI169" s="595">
        <f>'звіт 03.19-03.24'!BH169+'[9]побудинковий звіт'!BI169+'[8]побудинковий звіт'!BI169</f>
        <v>15.456925</v>
      </c>
      <c r="BJ169" s="94">
        <f t="shared" si="126"/>
        <v>-8104.4584245224751</v>
      </c>
      <c r="BK169" s="595">
        <f>'звіт 03.19-03.24'!BJ169+'[9]побудинковий звіт'!BK169+'[8]побудинковий звіт'!BK169</f>
        <v>14303.0730602938</v>
      </c>
      <c r="BL169" s="595">
        <f>'звіт 03.19-03.24'!BK169+'[9]побудинковий звіт'!BL169+'[8]побудинковий звіт'!BL169</f>
        <v>22165.884138653895</v>
      </c>
      <c r="BM169" s="95">
        <f t="shared" si="127"/>
        <v>7862.8110783600951</v>
      </c>
      <c r="BN169" s="595">
        <f>'звіт 03.19-03.24'!BM169+'[9]побудинковий звіт'!BN169+'[8]побудинковий звіт'!BN169</f>
        <v>8314.69085711548</v>
      </c>
      <c r="BO169" s="595">
        <f>'звіт 03.19-03.24'!BN169+'[9]побудинковий звіт'!BO169+'[8]побудинковий звіт'!BO169</f>
        <v>3063</v>
      </c>
      <c r="BP169" s="94">
        <f t="shared" si="128"/>
        <v>-5251.69085711548</v>
      </c>
      <c r="BQ169" s="91">
        <f t="shared" si="129"/>
        <v>92709.745339448593</v>
      </c>
      <c r="BR169" s="96">
        <f t="shared" si="129"/>
        <v>47932.551156112691</v>
      </c>
      <c r="BS169" s="94">
        <f t="shared" si="130"/>
        <v>-44777.194183335901</v>
      </c>
      <c r="BT169" s="595">
        <f>'звіт 03.19-03.24'!BS169+'[9]побудинковий звіт'!BT169+'[8]побудинковий звіт'!BT169</f>
        <v>256682.02898117478</v>
      </c>
      <c r="BU169" s="595">
        <f>'звіт 03.19-03.24'!BT169+'[9]побудинковий звіт'!BU169+'[8]побудинковий звіт'!BU169</f>
        <v>402917.55348780437</v>
      </c>
      <c r="BV169" s="116">
        <f t="shared" si="131"/>
        <v>146235.52450662959</v>
      </c>
      <c r="BW169" s="595">
        <f>'звіт 03.19-03.24'!BV169+'[9]побудинковий звіт'!BW169+'[8]побудинковий звіт'!BW169</f>
        <v>112211.69191491061</v>
      </c>
      <c r="BX169" s="595">
        <f>'звіт 03.19-03.24'!BW169+'[9]побудинковий звіт'!BX169+'[8]побудинковий звіт'!BX169</f>
        <v>119966.78136479988</v>
      </c>
      <c r="BY169" s="116">
        <f t="shared" si="132"/>
        <v>7755.089449889274</v>
      </c>
      <c r="BZ169" s="595">
        <f>'звіт 03.19-03.24'!BY169+'[9]побудинковий звіт'!BZ169+'[8]побудинковий звіт'!BZ169</f>
        <v>131295.23038241695</v>
      </c>
      <c r="CA169" s="595">
        <f>'звіт 03.19-03.24'!BZ169+'[9]побудинковий звіт'!CA169+'[8]побудинковий звіт'!CA169</f>
        <v>72841.16092105968</v>
      </c>
      <c r="CB169" s="116">
        <f t="shared" si="133"/>
        <v>-58454.06946135727</v>
      </c>
      <c r="CC169" s="595">
        <f>'звіт 03.19-03.24'!CB169+'[9]побудинковий звіт'!CC169+'[8]побудинковий звіт'!CC169</f>
        <v>11119.840353862932</v>
      </c>
      <c r="CD169" s="595">
        <f>'звіт 03.19-03.24'!CC169+'[9]побудинковий звіт'!CD169+'[8]побудинковий звіт'!CD169</f>
        <v>11320.6773330547</v>
      </c>
      <c r="CE169" s="116">
        <f t="shared" si="134"/>
        <v>200.83697919176848</v>
      </c>
      <c r="CF169" s="595">
        <f>'звіт 03.19-03.24'!CE169+'[9]побудинковий звіт'!CF169+'[8]побудинковий звіт'!CF169</f>
        <v>1367.7880738410663</v>
      </c>
      <c r="CG169" s="595">
        <f>'звіт 03.19-03.24'!CF169+'[9]побудинковий звіт'!CG169+'[8]побудинковий звіт'!CG169</f>
        <v>2976.5747782521721</v>
      </c>
      <c r="CH169" s="116">
        <f t="shared" si="135"/>
        <v>1608.7867044111058</v>
      </c>
      <c r="CI169" s="595">
        <f>'звіт 03.19-03.24'!CH169+'[9]побудинковий звіт'!CI169+'[8]побудинковий звіт'!CI169</f>
        <v>38495.394713591042</v>
      </c>
      <c r="CJ169" s="595">
        <f>'звіт 03.19-03.24'!CI169+'[9]побудинковий звіт'!CJ169+'[8]побудинковий звіт'!CJ169</f>
        <v>28828.184712399347</v>
      </c>
      <c r="CK169" s="116">
        <f t="shared" si="136"/>
        <v>-9667.2100011916955</v>
      </c>
      <c r="CL169" s="595">
        <f>'звіт 03.19-03.24'!CK169+'[9]побудинковий звіт'!CL169+'[8]побудинковий звіт'!CL169</f>
        <v>0</v>
      </c>
      <c r="CM169" s="595">
        <f>'звіт 03.19-03.24'!CL169+'[9]побудинковий звіт'!CM169+'[8]побудинковий звіт'!CM169</f>
        <v>0</v>
      </c>
      <c r="CN169" s="116">
        <f t="shared" si="137"/>
        <v>0</v>
      </c>
      <c r="CO169" s="88">
        <f t="shared" si="138"/>
        <v>38495.394713591042</v>
      </c>
      <c r="CP169" s="96">
        <f t="shared" si="138"/>
        <v>28828.184712399347</v>
      </c>
      <c r="CQ169" s="116">
        <f t="shared" si="139"/>
        <v>-9667.2100011916955</v>
      </c>
      <c r="CR169" s="119">
        <f t="shared" si="150"/>
        <v>1190636.0334210768</v>
      </c>
      <c r="CS169" s="96">
        <f t="shared" si="150"/>
        <v>1153430.0309841535</v>
      </c>
      <c r="CT169" s="116">
        <f t="shared" si="140"/>
        <v>-37206.002436923329</v>
      </c>
      <c r="CU169" s="91">
        <f t="shared" si="141"/>
        <v>1428763.2401052921</v>
      </c>
      <c r="CV169" s="98">
        <f t="shared" si="141"/>
        <v>1384116.0371809842</v>
      </c>
      <c r="CW169" s="117">
        <f t="shared" si="142"/>
        <v>-44647.202924307901</v>
      </c>
      <c r="CX169" s="595">
        <f>'звіт 03.19-03.24'!CW169+'[9]побудинковий звіт'!CX169+'[8]побудинковий звіт'!CX169</f>
        <v>50998.258355996222</v>
      </c>
      <c r="CY169" s="595">
        <f>'звіт 03.19-03.24'!CX169+'[9]побудинковий звіт'!CY169+'[8]побудинковий звіт'!CY169</f>
        <v>95645.461280304589</v>
      </c>
      <c r="CZ169" s="116">
        <f t="shared" si="143"/>
        <v>44647.202924308367</v>
      </c>
      <c r="DA169" s="99">
        <f>'[8]побудинковий звіт'!DA169</f>
        <v>-44647.202924308265</v>
      </c>
      <c r="DB169" s="8">
        <v>1</v>
      </c>
      <c r="DC169" s="365">
        <f>'[8]побудинковий звіт'!DC169</f>
        <v>41098.35</v>
      </c>
      <c r="DD169" s="365">
        <f>'[8]побудинковий звіт'!DD169</f>
        <v>633.20000000000005</v>
      </c>
      <c r="DE169" s="365">
        <f>'[8]побудинковий звіт'!DE169</f>
        <v>16724.009999999998</v>
      </c>
      <c r="DF169" s="365">
        <f>'[8]побудинковий звіт'!DF169</f>
        <v>0</v>
      </c>
      <c r="DG169" s="101">
        <v>-33044.241515051282</v>
      </c>
      <c r="DH169" s="296">
        <v>5</v>
      </c>
      <c r="DI169" s="103">
        <f>'[8]побудинковий звіт'!DK169</f>
        <v>8.7962240345974276</v>
      </c>
      <c r="DJ169" s="103">
        <f>'[8]побудинковий звіт'!DL169</f>
        <v>0</v>
      </c>
      <c r="DK169" s="103">
        <f>'[8]побудинковий звіт'!DM169</f>
        <v>7.9748310798048516</v>
      </c>
      <c r="DL169" s="104">
        <f>F169*DI169</f>
        <v>24375.568271234315</v>
      </c>
      <c r="DM169" s="104">
        <f>H169*DK169</f>
        <v>633.2015877365053</v>
      </c>
      <c r="DN169" s="105">
        <f t="shared" si="144"/>
        <v>25008.76985897082</v>
      </c>
      <c r="DO169" s="2"/>
      <c r="DP169" s="104">
        <f>'[10]побудинковий звіт'!DR169</f>
        <v>24374.34</v>
      </c>
      <c r="DQ169" s="104">
        <f>'[10]побудинковий звіт'!DS169</f>
        <v>633.20000000000005</v>
      </c>
      <c r="DR169" s="104">
        <f t="shared" si="145"/>
        <v>25007.54</v>
      </c>
      <c r="DS169" s="106"/>
      <c r="DT169" s="104"/>
      <c r="DU169" s="479">
        <f>'звіт 03.19-03.24'!DV169+'[9]побудинковий звіт'!DW169+'[8]побудинковий звіт'!DW169</f>
        <v>4912.72</v>
      </c>
      <c r="DV169" s="2">
        <f>'[9]побудинковий звіт'!DX169+'[8]побудинковий звіт'!DX169</f>
        <v>0</v>
      </c>
      <c r="DW169" s="77">
        <f t="shared" si="146"/>
        <v>431766.32368514274</v>
      </c>
      <c r="DX169" s="77">
        <f t="shared" si="147"/>
        <v>300253.93002099742</v>
      </c>
      <c r="DY169" s="427">
        <f t="shared" si="148"/>
        <v>16724.009999999998</v>
      </c>
      <c r="DZ169" s="161">
        <f>'[10]побудинковий звіт'!DY169</f>
        <v>6100.1905198794648</v>
      </c>
      <c r="EB169" s="110">
        <v>-14522</v>
      </c>
      <c r="EC169" s="111">
        <f t="shared" si="149"/>
        <v>-47566.241515051282</v>
      </c>
      <c r="EE169" s="112">
        <v>13007.941349044777</v>
      </c>
      <c r="EG169" s="99">
        <v>28697.370602823139</v>
      </c>
    </row>
    <row r="170" spans="1:137" ht="19.95" customHeight="1" x14ac:dyDescent="0.3">
      <c r="A170" s="81">
        <v>150001022</v>
      </c>
      <c r="B170" s="82" t="s">
        <v>347</v>
      </c>
      <c r="C170" s="114" t="s">
        <v>348</v>
      </c>
      <c r="D170" s="114" t="s">
        <v>348</v>
      </c>
      <c r="E170" s="84">
        <f t="shared" si="107"/>
        <v>3771.18</v>
      </c>
      <c r="F170" s="597">
        <f>'[8]побудинковий звіт'!F170</f>
        <v>3771.18</v>
      </c>
      <c r="G170" s="104">
        <f>'[8]побудинковий звіт'!G170</f>
        <v>405</v>
      </c>
      <c r="H170" s="598">
        <f>'[8]побудинковий звіт'!H170</f>
        <v>0</v>
      </c>
      <c r="I170" s="595">
        <f>'звіт 03.19-03.24'!H170+'[9]побудинковий звіт'!I170+'[8]побудинковий звіт'!I170</f>
        <v>67303.428003304085</v>
      </c>
      <c r="J170" s="595">
        <f>'звіт 03.19-03.24'!I170+'[9]побудинковий звіт'!J170+'[8]побудинковий звіт'!J170</f>
        <v>61434.674488264071</v>
      </c>
      <c r="K170" s="116">
        <f t="shared" si="108"/>
        <v>-5868.7535150400145</v>
      </c>
      <c r="L170" s="595">
        <f>'звіт 03.19-03.24'!K170+'[9]побудинковий звіт'!L170+'[8]побудинковий звіт'!L170</f>
        <v>15634.85984117111</v>
      </c>
      <c r="M170" s="595">
        <f>'звіт 03.19-03.24'!L170+'[9]побудинковий звіт'!M170+'[8]побудинковий звіт'!M170</f>
        <v>13996.257559248348</v>
      </c>
      <c r="N170" s="116">
        <f t="shared" si="109"/>
        <v>-1638.6022819227619</v>
      </c>
      <c r="O170" s="595">
        <f>'звіт 03.19-03.24'!N170+'[9]побудинковий звіт'!O170+'[8]побудинковий звіт'!O170</f>
        <v>36768.283648072415</v>
      </c>
      <c r="P170" s="595">
        <f>'звіт 03.19-03.24'!O170+'[9]побудинковий звіт'!P170+'[8]побудинковий звіт'!P170</f>
        <v>35629.07175275679</v>
      </c>
      <c r="Q170" s="116">
        <f t="shared" si="110"/>
        <v>-1139.2118953156241</v>
      </c>
      <c r="R170" s="595">
        <f>'звіт 03.19-03.24'!Q170+'[9]побудинковий звіт'!R170+'[8]побудинковий звіт'!R170</f>
        <v>7820.2291282810875</v>
      </c>
      <c r="S170" s="595">
        <f>'звіт 03.19-03.24'!R170+'[9]побудинковий звіт'!S170+'[8]побудинковий звіт'!S170</f>
        <v>7577.3791135093134</v>
      </c>
      <c r="T170" s="116">
        <f t="shared" si="111"/>
        <v>-242.85001477177411</v>
      </c>
      <c r="U170" s="595">
        <f>'звіт 03.19-03.24'!T170+'[9]побудинковий звіт'!U170+'[8]побудинковий звіт'!U170</f>
        <v>4357.3740482391786</v>
      </c>
      <c r="V170" s="595">
        <f>'звіт 03.19-03.24'!U170+'[9]побудинковий звіт'!V170+'[8]побудинковий звіт'!V170</f>
        <v>2920.9962486048989</v>
      </c>
      <c r="W170" s="116">
        <f t="shared" si="112"/>
        <v>-1436.3777996342797</v>
      </c>
      <c r="X170" s="595">
        <f>'звіт 03.19-03.24'!W170+'[9]побудинковий звіт'!X170+'[8]побудинковий звіт'!X170</f>
        <v>41169.843152006513</v>
      </c>
      <c r="Y170" s="595">
        <f>'звіт 03.19-03.24'!X170+'[9]побудинковий звіт'!Y170+'[8]побудинковий звіт'!Y170</f>
        <v>36354.352351451998</v>
      </c>
      <c r="Z170" s="116">
        <f t="shared" si="113"/>
        <v>-4815.4908005545149</v>
      </c>
      <c r="AA170" s="595">
        <f>'звіт 03.19-03.24'!Z170+'[9]побудинковий звіт'!AA170+'[8]побудинковий звіт'!AA170</f>
        <v>4073.1875999999997</v>
      </c>
      <c r="AB170" s="595">
        <f>'звіт 03.19-03.24'!AA170+'[9]побудинковий звіт'!AB170+'[8]побудинковий звіт'!AB170</f>
        <v>0</v>
      </c>
      <c r="AC170" s="116">
        <f t="shared" si="114"/>
        <v>-4073.1875999999997</v>
      </c>
      <c r="AD170" s="595">
        <f>'звіт 03.19-03.24'!AC170+'[9]побудинковий звіт'!AD170+'[8]побудинковий звіт'!AD170</f>
        <v>113152.8001307411</v>
      </c>
      <c r="AE170" s="595">
        <f>'звіт 03.19-03.24'!AD170+'[9]побудинковий звіт'!AE170+'[8]побудинковий звіт'!AE170</f>
        <v>123809.68890737469</v>
      </c>
      <c r="AF170" s="117">
        <f t="shared" si="115"/>
        <v>10656.888776633583</v>
      </c>
      <c r="AG170" s="91">
        <f t="shared" si="116"/>
        <v>290280.0055518155</v>
      </c>
      <c r="AH170" s="92">
        <f t="shared" si="116"/>
        <v>281722.42042121012</v>
      </c>
      <c r="AI170" s="116">
        <f t="shared" si="117"/>
        <v>-8557.585130605381</v>
      </c>
      <c r="AJ170" s="595">
        <f>'звіт 03.19-03.24'!AI170+'[9]побудинковий звіт'!AJ170+'[8]побудинковий звіт'!AJ170</f>
        <v>219781.10248072946</v>
      </c>
      <c r="AK170" s="595">
        <f>'звіт 03.19-03.24'!AJ170+'[9]побудинковий звіт'!AK170+'[8]побудинковий звіт'!AK170</f>
        <v>216851.91870462691</v>
      </c>
      <c r="AL170" s="116">
        <f t="shared" si="118"/>
        <v>-2929.1837761025527</v>
      </c>
      <c r="AM170" s="595">
        <f>'звіт 03.19-03.24'!AL170+'[9]побудинковий звіт'!AM170+'[8]побудинковий звіт'!AM170</f>
        <v>22626.134809095074</v>
      </c>
      <c r="AN170" s="595">
        <f>'звіт 03.19-03.24'!AM170+'[9]побудинковий звіт'!AN170+'[8]побудинковий звіт'!AN170</f>
        <v>15805.705252622767</v>
      </c>
      <c r="AO170" s="116">
        <f t="shared" si="119"/>
        <v>-6820.429556472307</v>
      </c>
      <c r="AP170" s="595">
        <f>'звіт 03.19-03.24'!AO170+'[9]побудинковий звіт'!AP170+'[8]побудинковий звіт'!AP170</f>
        <v>22319.46957534899</v>
      </c>
      <c r="AQ170" s="595">
        <f>'звіт 03.19-03.24'!AP170+'[9]побудинковий звіт'!AQ170+'[8]побудинковий звіт'!AQ170</f>
        <v>18641.085150233801</v>
      </c>
      <c r="AR170" s="116">
        <f t="shared" si="120"/>
        <v>-3678.3844251151895</v>
      </c>
      <c r="AS170" s="595">
        <f>'звіт 03.19-03.24'!AR170+'[9]побудинковий звіт'!AS170+'[8]побудинковий звіт'!AS170</f>
        <v>403998.59393932164</v>
      </c>
      <c r="AT170" s="595">
        <f>'звіт 03.19-03.24'!AS170+'[9]побудинковий звіт'!AT170+'[8]побудинковий звіт'!AT170</f>
        <v>444066.11762845388</v>
      </c>
      <c r="AU170" s="118">
        <f t="shared" si="121"/>
        <v>40067.523689132242</v>
      </c>
      <c r="AV170" s="595">
        <f>'звіт 03.19-03.24'!AU170+'[9]побудинковий звіт'!AV170+'[8]побудинковий звіт'!AV170</f>
        <v>14211.025270882032</v>
      </c>
      <c r="AW170" s="595">
        <f>'звіт 03.19-03.24'!AV170+'[9]побудинковий звіт'!AW170+'[8]побудинковий звіт'!AW170</f>
        <v>8013.0756749668417</v>
      </c>
      <c r="AX170" s="94">
        <f t="shared" si="122"/>
        <v>-6197.94959591519</v>
      </c>
      <c r="AY170" s="595">
        <f>'звіт 03.19-03.24'!AX170+'[9]побудинковий звіт'!AY170+'[8]побудинковий звіт'!AY170</f>
        <v>19174.990420445312</v>
      </c>
      <c r="AZ170" s="595">
        <f>'звіт 03.19-03.24'!AY170+'[9]побудинковий звіт'!AZ170+'[8]побудинковий звіт'!AZ170</f>
        <v>32598.369456050517</v>
      </c>
      <c r="BA170" s="117">
        <f t="shared" si="123"/>
        <v>13423.379035605205</v>
      </c>
      <c r="BB170" s="595">
        <f>'звіт 03.19-03.24'!BA170+'[9]побудинковий звіт'!BB170+'[8]побудинковий звіт'!BB170</f>
        <v>8401.8207738976453</v>
      </c>
      <c r="BC170" s="595">
        <f>'звіт 03.19-03.24'!BB170+'[9]побудинковий звіт'!BC170+'[8]побудинковий звіт'!BC170</f>
        <v>10403.904010797802</v>
      </c>
      <c r="BD170" s="94">
        <f t="shared" si="124"/>
        <v>2002.0832369001564</v>
      </c>
      <c r="BE170" s="595">
        <f>'звіт 03.19-03.24'!BD170+'[9]побудинковий звіт'!BE170+'[8]побудинковий звіт'!BE170</f>
        <v>12302.272209456632</v>
      </c>
      <c r="BF170" s="595">
        <f>'звіт 03.19-03.24'!BE170+'[9]побудинковий звіт'!BF170+'[8]побудинковий звіт'!BF170</f>
        <v>2719.1293480526829</v>
      </c>
      <c r="BG170" s="95">
        <f t="shared" si="125"/>
        <v>-9583.1428614039505</v>
      </c>
      <c r="BH170" s="595">
        <f>'звіт 03.19-03.24'!BG170+'[9]побудинковий звіт'!BH170+'[8]побудинковий звіт'!BH170</f>
        <v>6989.7910090192518</v>
      </c>
      <c r="BI170" s="595">
        <f>'звіт 03.19-03.24'!BH170+'[9]побудинковий звіт'!BI170+'[8]побудинковий звіт'!BI170</f>
        <v>901.32396659999995</v>
      </c>
      <c r="BJ170" s="94">
        <f t="shared" si="126"/>
        <v>-6088.4670424192518</v>
      </c>
      <c r="BK170" s="595">
        <f>'звіт 03.19-03.24'!BJ170+'[9]побудинковий звіт'!BK170+'[8]побудинковий звіт'!BK170</f>
        <v>13687.097663996854</v>
      </c>
      <c r="BL170" s="595">
        <f>'звіт 03.19-03.24'!BK170+'[9]побудинковий звіт'!BL170+'[8]побудинковий звіт'!BL170</f>
        <v>33105.007820051833</v>
      </c>
      <c r="BM170" s="95">
        <f t="shared" si="127"/>
        <v>19417.910156054979</v>
      </c>
      <c r="BN170" s="595">
        <f>'звіт 03.19-03.24'!BM170+'[9]побудинковий звіт'!BN170+'[8]побудинковий звіт'!BN170</f>
        <v>2283.8417530979332</v>
      </c>
      <c r="BO170" s="595">
        <f>'звіт 03.19-03.24'!BN170+'[9]побудинковий звіт'!BO170+'[8]побудинковий звіт'!BO170</f>
        <v>5314.2915215032926</v>
      </c>
      <c r="BP170" s="94">
        <f t="shared" si="128"/>
        <v>3030.4497684053595</v>
      </c>
      <c r="BQ170" s="91">
        <f t="shared" si="129"/>
        <v>77050.839100795667</v>
      </c>
      <c r="BR170" s="96">
        <f t="shared" si="129"/>
        <v>93055.101798022981</v>
      </c>
      <c r="BS170" s="94">
        <f t="shared" si="130"/>
        <v>16004.262697227314</v>
      </c>
      <c r="BT170" s="595">
        <f>'звіт 03.19-03.24'!BS170+'[9]побудинковий звіт'!BT170+'[8]побудинковий звіт'!BT170</f>
        <v>371298.04575322242</v>
      </c>
      <c r="BU170" s="595">
        <f>'звіт 03.19-03.24'!BT170+'[9]побудинковий звіт'!BU170+'[8]побудинковий звіт'!BU170</f>
        <v>350434.73027445894</v>
      </c>
      <c r="BV170" s="116">
        <f t="shared" si="131"/>
        <v>-20863.315478763485</v>
      </c>
      <c r="BW170" s="595">
        <f>'звіт 03.19-03.24'!BV170+'[9]побудинковий звіт'!BW170+'[8]побудинковий звіт'!BW170</f>
        <v>200759.26757543028</v>
      </c>
      <c r="BX170" s="595">
        <f>'звіт 03.19-03.24'!BW170+'[9]побудинковий звіт'!BX170+'[8]побудинковий звіт'!BX170</f>
        <v>193465.26217315852</v>
      </c>
      <c r="BY170" s="116">
        <f t="shared" si="132"/>
        <v>-7294.0054022717522</v>
      </c>
      <c r="BZ170" s="595">
        <f>'звіт 03.19-03.24'!BY170+'[9]побудинковий звіт'!BZ170+'[8]побудинковий звіт'!BZ170</f>
        <v>74153.41684017377</v>
      </c>
      <c r="CA170" s="595">
        <f>'звіт 03.19-03.24'!BZ170+'[9]побудинковий звіт'!CA170+'[8]побудинковий звіт'!CA170</f>
        <v>54787.353088571581</v>
      </c>
      <c r="CB170" s="116">
        <f t="shared" si="133"/>
        <v>-19366.063751602189</v>
      </c>
      <c r="CC170" s="595">
        <f>'звіт 03.19-03.24'!CB170+'[9]побудинковий звіт'!CC170+'[8]побудинковий звіт'!CC170</f>
        <v>6295.6339396586955</v>
      </c>
      <c r="CD170" s="595">
        <f>'звіт 03.19-03.24'!CC170+'[9]побудинковий звіт'!CD170+'[8]побудинковий звіт'!CD170</f>
        <v>6377.8463848195497</v>
      </c>
      <c r="CE170" s="116">
        <f t="shared" si="134"/>
        <v>82.212445160854259</v>
      </c>
      <c r="CF170" s="595">
        <f>'звіт 03.19-03.24'!CE170+'[9]побудинковий звіт'!CF170+'[8]побудинковий звіт'!CF170</f>
        <v>770.58483033299512</v>
      </c>
      <c r="CG170" s="595">
        <f>'звіт 03.19-03.24'!CF170+'[9]побудинковий звіт'!CG170+'[8]побудинковий звіт'!CG170</f>
        <v>0</v>
      </c>
      <c r="CH170" s="116">
        <f t="shared" si="135"/>
        <v>-770.58483033299512</v>
      </c>
      <c r="CI170" s="595">
        <f>'звіт 03.19-03.24'!CH170+'[9]побудинковий звіт'!CI170+'[8]побудинковий звіт'!CI170</f>
        <v>54853.857636327535</v>
      </c>
      <c r="CJ170" s="595">
        <f>'звіт 03.19-03.24'!CI170+'[9]побудинковий звіт'!CJ170+'[8]побудинковий звіт'!CJ170</f>
        <v>42554.498391768844</v>
      </c>
      <c r="CK170" s="116">
        <f t="shared" si="136"/>
        <v>-12299.359244558691</v>
      </c>
      <c r="CL170" s="595">
        <f>'звіт 03.19-03.24'!CK170+'[9]побудинковий звіт'!CL170+'[8]побудинковий звіт'!CL170</f>
        <v>82087.002796858447</v>
      </c>
      <c r="CM170" s="595">
        <f>'звіт 03.19-03.24'!CL170+'[9]побудинковий звіт'!CM170+'[8]побудинковий звіт'!CM170</f>
        <v>78651.00731056821</v>
      </c>
      <c r="CN170" s="116">
        <f t="shared" si="137"/>
        <v>-3435.9954862902377</v>
      </c>
      <c r="CO170" s="88">
        <f t="shared" si="138"/>
        <v>136940.860433186</v>
      </c>
      <c r="CP170" s="96">
        <f t="shared" si="138"/>
        <v>121205.50570233705</v>
      </c>
      <c r="CQ170" s="116">
        <f t="shared" si="139"/>
        <v>-15735.354730848951</v>
      </c>
      <c r="CR170" s="119">
        <f t="shared" si="150"/>
        <v>1826273.9548291103</v>
      </c>
      <c r="CS170" s="96">
        <f t="shared" si="150"/>
        <v>1796413.0465785163</v>
      </c>
      <c r="CT170" s="116">
        <f t="shared" si="140"/>
        <v>-29860.908250594046</v>
      </c>
      <c r="CU170" s="91">
        <f t="shared" si="141"/>
        <v>2191528.7457949324</v>
      </c>
      <c r="CV170" s="98">
        <f t="shared" si="141"/>
        <v>2155695.6558942194</v>
      </c>
      <c r="CW170" s="117">
        <f t="shared" si="142"/>
        <v>-35833.089900712948</v>
      </c>
      <c r="CX170" s="595">
        <f>'звіт 03.19-03.24'!CW170+'[9]побудинковий звіт'!CX170+'[8]побудинковий звіт'!CX170</f>
        <v>72986.522299424396</v>
      </c>
      <c r="CY170" s="595">
        <f>'звіт 03.19-03.24'!CX170+'[9]побудинковий звіт'!CY170+'[8]побудинковий звіт'!CY170</f>
        <v>108819.61220013768</v>
      </c>
      <c r="CZ170" s="116">
        <f t="shared" si="143"/>
        <v>35833.089900713283</v>
      </c>
      <c r="DA170" s="99">
        <f>'[8]побудинковий звіт'!DA170</f>
        <v>-35833.089900713145</v>
      </c>
      <c r="DB170" s="8">
        <v>1</v>
      </c>
      <c r="DC170" s="365">
        <f>'[8]побудинковий звіт'!DC170</f>
        <v>56907.92</v>
      </c>
      <c r="DD170" s="365">
        <f>'[8]побудинковий звіт'!DD170</f>
        <v>0</v>
      </c>
      <c r="DE170" s="365">
        <f>'[8]побудинковий звіт'!DE170</f>
        <v>18735.830000000002</v>
      </c>
      <c r="DF170" s="365">
        <f>'[8]побудинковий звіт'!DF170</f>
        <v>0</v>
      </c>
      <c r="DG170" s="101">
        <v>-7927.8496954188449</v>
      </c>
      <c r="DH170" s="296">
        <v>9</v>
      </c>
      <c r="DI170" s="103">
        <f>'[8]побудинковий звіт'!DK170</f>
        <v>8.0298388811989376</v>
      </c>
      <c r="DJ170" s="103">
        <f>'[8]побудинковий звіт'!DL170</f>
        <v>10.359899870328793</v>
      </c>
      <c r="DK170" s="103">
        <f>'[8]побудинковий звіт'!DM170</f>
        <v>7.157194607437388</v>
      </c>
      <c r="DL170" s="104">
        <f t="shared" ref="DL170:DL175" si="155">DI170*G170+(F170-G170)*DJ170</f>
        <v>38125.372492388946</v>
      </c>
      <c r="DM170" s="104">
        <f t="shared" ref="DM170:DM175" si="156">DK170*H170</f>
        <v>0</v>
      </c>
      <c r="DN170" s="105">
        <f t="shared" si="144"/>
        <v>38125.372492388946</v>
      </c>
      <c r="DO170" s="2"/>
      <c r="DP170" s="104">
        <f>'[10]побудинковий звіт'!DR170</f>
        <v>38162.76</v>
      </c>
      <c r="DQ170" s="104">
        <f>'[10]побудинковий звіт'!DS170</f>
        <v>0</v>
      </c>
      <c r="DR170" s="104">
        <f t="shared" si="145"/>
        <v>38162.76</v>
      </c>
      <c r="DS170" s="106"/>
      <c r="DT170" s="104"/>
      <c r="DU170" s="479">
        <f>'звіт 03.19-03.24'!DV170+'[9]побудинковий звіт'!DW170+'[8]побудинковий звіт'!DW170</f>
        <v>4540.96</v>
      </c>
      <c r="DV170" s="2">
        <f>'[9]побудинковий звіт'!DX170+'[8]побудинковий звіт'!DX170</f>
        <v>0</v>
      </c>
      <c r="DW170" s="77">
        <f t="shared" si="146"/>
        <v>577259.31964814081</v>
      </c>
      <c r="DX170" s="77">
        <f t="shared" si="147"/>
        <v>644545.46331177221</v>
      </c>
      <c r="DY170" s="427">
        <f t="shared" si="148"/>
        <v>18735.830000000002</v>
      </c>
      <c r="DZ170" s="161">
        <f>'[10]побудинковий звіт'!DY170</f>
        <v>10034.728935173349</v>
      </c>
      <c r="EB170" s="110">
        <v>-6151</v>
      </c>
      <c r="EC170" s="111">
        <f t="shared" si="149"/>
        <v>-14078.849695418845</v>
      </c>
      <c r="EE170" s="112">
        <v>-56493.020801555387</v>
      </c>
      <c r="EG170" s="99">
        <v>-3895.2897193180615</v>
      </c>
    </row>
    <row r="171" spans="1:137" ht="19.95" customHeight="1" x14ac:dyDescent="0.3">
      <c r="A171" s="81">
        <v>150001023</v>
      </c>
      <c r="B171" s="82" t="s">
        <v>349</v>
      </c>
      <c r="C171" s="114" t="s">
        <v>350</v>
      </c>
      <c r="D171" s="114" t="s">
        <v>350</v>
      </c>
      <c r="E171" s="84">
        <f t="shared" si="107"/>
        <v>3769.35</v>
      </c>
      <c r="F171" s="597">
        <f>'[8]побудинковий звіт'!F171</f>
        <v>3769.35</v>
      </c>
      <c r="G171" s="104">
        <f>'[8]побудинковий звіт'!G171</f>
        <v>406.43</v>
      </c>
      <c r="H171" s="598">
        <f>'[8]побудинковий звіт'!H171</f>
        <v>0</v>
      </c>
      <c r="I171" s="595">
        <f>'звіт 03.19-03.24'!H171+'[9]побудинковий звіт'!I171+'[8]побудинковий звіт'!I171</f>
        <v>67003.20987166735</v>
      </c>
      <c r="J171" s="595">
        <f>'звіт 03.19-03.24'!I171+'[9]побудинковий звіт'!J171+'[8]побудинковий звіт'!J171</f>
        <v>61166.247500598751</v>
      </c>
      <c r="K171" s="116">
        <f t="shared" si="108"/>
        <v>-5836.9623710685992</v>
      </c>
      <c r="L171" s="595">
        <f>'звіт 03.19-03.24'!K171+'[9]побудинковий звіт'!L171+'[8]побудинковий звіт'!L171</f>
        <v>15292.730874507621</v>
      </c>
      <c r="M171" s="595">
        <f>'звіт 03.19-03.24'!L171+'[9]побудинковий звіт'!M171+'[8]побудинковий звіт'!M171</f>
        <v>13704.844826836728</v>
      </c>
      <c r="N171" s="116">
        <f t="shared" si="109"/>
        <v>-1587.8860476708924</v>
      </c>
      <c r="O171" s="595">
        <f>'звіт 03.19-03.24'!N171+'[9]побудинковий звіт'!O171+'[8]побудинковий звіт'!O171</f>
        <v>32892.628735446306</v>
      </c>
      <c r="P171" s="595">
        <f>'звіт 03.19-03.24'!O171+'[9]побудинковий звіт'!P171+'[8]побудинковий звіт'!P171</f>
        <v>31875.373880697229</v>
      </c>
      <c r="Q171" s="116">
        <f t="shared" si="110"/>
        <v>-1017.2548547490769</v>
      </c>
      <c r="R171" s="595">
        <f>'звіт 03.19-03.24'!Q171+'[9]побудинковий звіт'!R171+'[8]побудинковий звіт'!R171</f>
        <v>8057.456083794501</v>
      </c>
      <c r="S171" s="595">
        <f>'звіт 03.19-03.24'!R171+'[9]побудинковий звіт'!S171+'[8]побудинковий звіт'!S171</f>
        <v>7807.4471090429042</v>
      </c>
      <c r="T171" s="116">
        <f t="shared" si="111"/>
        <v>-250.00897475159672</v>
      </c>
      <c r="U171" s="595">
        <f>'звіт 03.19-03.24'!T171+'[9]побудинковий звіт'!U171+'[8]побудинковий звіт'!U171</f>
        <v>4357.3740482391786</v>
      </c>
      <c r="V171" s="595">
        <f>'звіт 03.19-03.24'!U171+'[9]побудинковий звіт'!V171+'[8]побудинковий звіт'!V171</f>
        <v>2907.8391713957503</v>
      </c>
      <c r="W171" s="116">
        <f t="shared" si="112"/>
        <v>-1449.5348768434283</v>
      </c>
      <c r="X171" s="595">
        <f>'звіт 03.19-03.24'!W171+'[9]побудинковий звіт'!X171+'[8]побудинковий звіт'!X171</f>
        <v>43834.111362938878</v>
      </c>
      <c r="Y171" s="595">
        <f>'звіт 03.19-03.24'!X171+'[9]побудинковий звіт'!Y171+'[8]побудинковий звіт'!Y171</f>
        <v>39857.532616777018</v>
      </c>
      <c r="Z171" s="116">
        <f t="shared" si="113"/>
        <v>-3976.5787461618602</v>
      </c>
      <c r="AA171" s="595">
        <f>'звіт 03.19-03.24'!Z171+'[9]побудинковий звіт'!AA171+'[8]побудинковий звіт'!AA171</f>
        <v>4069.2779999999989</v>
      </c>
      <c r="AB171" s="595">
        <f>'звіт 03.19-03.24'!AA171+'[9]побудинковий звіт'!AB171+'[8]побудинковий звіт'!AB171</f>
        <v>0</v>
      </c>
      <c r="AC171" s="116">
        <f t="shared" si="114"/>
        <v>-4069.2779999999989</v>
      </c>
      <c r="AD171" s="595">
        <f>'звіт 03.19-03.24'!AC171+'[9]побудинковий звіт'!AD171+'[8]побудинковий звіт'!AD171</f>
        <v>113055.05844031257</v>
      </c>
      <c r="AE171" s="595">
        <f>'звіт 03.19-03.24'!AD171+'[9]побудинковий звіт'!AE171+'[8]побудинковий звіт'!AE171</f>
        <v>123702.59226239556</v>
      </c>
      <c r="AF171" s="117">
        <f t="shared" si="115"/>
        <v>10647.533822082987</v>
      </c>
      <c r="AG171" s="91">
        <f t="shared" si="116"/>
        <v>288561.84741690638</v>
      </c>
      <c r="AH171" s="92">
        <f t="shared" si="116"/>
        <v>281021.87736774393</v>
      </c>
      <c r="AI171" s="116">
        <f t="shared" si="117"/>
        <v>-7539.9700491624535</v>
      </c>
      <c r="AJ171" s="595">
        <f>'звіт 03.19-03.24'!AI171+'[9]побудинковий звіт'!AJ171+'[8]побудинковий звіт'!AJ171</f>
        <v>199135.91207960487</v>
      </c>
      <c r="AK171" s="595">
        <f>'звіт 03.19-03.24'!AJ171+'[9]побудинковий звіт'!AK171+'[8]побудинковий звіт'!AK171</f>
        <v>193865.65452074911</v>
      </c>
      <c r="AL171" s="116">
        <f t="shared" si="118"/>
        <v>-5270.257558855752</v>
      </c>
      <c r="AM171" s="595">
        <f>'звіт 03.19-03.24'!AL171+'[9]побудинковий звіт'!AM171+'[8]побудинковий звіт'!AM171</f>
        <v>5674.0468949999995</v>
      </c>
      <c r="AN171" s="595">
        <f>'звіт 03.19-03.24'!AM171+'[9]побудинковий звіт'!AN171+'[8]побудинковий звіт'!AN171</f>
        <v>1064.595849800311</v>
      </c>
      <c r="AO171" s="116">
        <f t="shared" si="119"/>
        <v>-4609.4510451996885</v>
      </c>
      <c r="AP171" s="595">
        <f>'звіт 03.19-03.24'!AO171+'[9]побудинковий звіт'!AP171+'[8]побудинковий звіт'!AP171</f>
        <v>22317.156258078074</v>
      </c>
      <c r="AQ171" s="595">
        <f>'звіт 03.19-03.24'!AP171+'[9]побудинковий звіт'!AQ171+'[8]побудинковий звіт'!AQ171</f>
        <v>21707.812975673754</v>
      </c>
      <c r="AR171" s="116">
        <f t="shared" si="120"/>
        <v>-609.34328240431932</v>
      </c>
      <c r="AS171" s="595">
        <f>'звіт 03.19-03.24'!AR171+'[9]побудинковий звіт'!AS171+'[8]побудинковий звіт'!AS171</f>
        <v>372530.06318153528</v>
      </c>
      <c r="AT171" s="595">
        <f>'звіт 03.19-03.24'!AS171+'[9]побудинковий звіт'!AT171+'[8]побудинковий звіт'!AT171</f>
        <v>355945.81470433972</v>
      </c>
      <c r="AU171" s="118">
        <f t="shared" si="121"/>
        <v>-16584.248477195564</v>
      </c>
      <c r="AV171" s="595">
        <f>'звіт 03.19-03.24'!AU171+'[9]побудинковий звіт'!AV171+'[8]побудинковий звіт'!AV171</f>
        <v>12726.819004891144</v>
      </c>
      <c r="AW171" s="595">
        <f>'звіт 03.19-03.24'!AV171+'[9]побудинковий звіт'!AW171+'[8]побудинковий звіт'!AW171</f>
        <v>5505.458424272515</v>
      </c>
      <c r="AX171" s="94">
        <f t="shared" si="122"/>
        <v>-7221.3605806186288</v>
      </c>
      <c r="AY171" s="595">
        <f>'звіт 03.19-03.24'!AX171+'[9]побудинковий звіт'!AY171+'[8]побудинковий звіт'!AY171</f>
        <v>18922.46175643164</v>
      </c>
      <c r="AZ171" s="595">
        <f>'звіт 03.19-03.24'!AY171+'[9]побудинковий звіт'!AZ171+'[8]побудинковий звіт'!AZ171</f>
        <v>42479.885813256034</v>
      </c>
      <c r="BA171" s="117">
        <f t="shared" si="123"/>
        <v>23557.424056824395</v>
      </c>
      <c r="BB171" s="595">
        <f>'звіт 03.19-03.24'!BA171+'[9]побудинковий звіт'!BB171+'[8]побудинковий звіт'!BB171</f>
        <v>13150.119894585054</v>
      </c>
      <c r="BC171" s="595">
        <f>'звіт 03.19-03.24'!BB171+'[9]побудинковий звіт'!BC171+'[8]побудинковий звіт'!BC171</f>
        <v>7306.8186590953701</v>
      </c>
      <c r="BD171" s="94">
        <f t="shared" si="124"/>
        <v>-5843.3012354896837</v>
      </c>
      <c r="BE171" s="595">
        <f>'звіт 03.19-03.24'!BD171+'[9]побудинковий звіт'!BE171+'[8]побудинковий звіт'!BE171</f>
        <v>13787.692748952844</v>
      </c>
      <c r="BF171" s="595">
        <f>'звіт 03.19-03.24'!BE171+'[9]побудинковий звіт'!BF171+'[8]побудинковий звіт'!BF171</f>
        <v>5834.2441593132626</v>
      </c>
      <c r="BG171" s="95">
        <f t="shared" si="125"/>
        <v>-7953.4485896395818</v>
      </c>
      <c r="BH171" s="595">
        <f>'звіт 03.19-03.24'!BG171+'[9]побудинковий звіт'!BH171+'[8]побудинковий звіт'!BH171</f>
        <v>6989.7910090192518</v>
      </c>
      <c r="BI171" s="595">
        <f>'звіт 03.19-03.24'!BH171+'[9]побудинковий звіт'!BI171+'[8]побудинковий звіт'!BI171</f>
        <v>1549.3239665999999</v>
      </c>
      <c r="BJ171" s="94">
        <f t="shared" si="126"/>
        <v>-5440.4670424192518</v>
      </c>
      <c r="BK171" s="595">
        <f>'звіт 03.19-03.24'!BJ171+'[9]побудинковий звіт'!BK171+'[8]побудинковий звіт'!BK171</f>
        <v>11970.620631959169</v>
      </c>
      <c r="BL171" s="595">
        <f>'звіт 03.19-03.24'!BK171+'[9]побудинковий звіт'!BL171+'[8]побудинковий звіт'!BL171</f>
        <v>12670.35572685156</v>
      </c>
      <c r="BM171" s="95">
        <f t="shared" si="127"/>
        <v>699.73509489239041</v>
      </c>
      <c r="BN171" s="595">
        <f>'звіт 03.19-03.24'!BM171+'[9]побудинковий звіт'!BN171+'[8]побудинковий звіт'!BN171</f>
        <v>2225.3883438348139</v>
      </c>
      <c r="BO171" s="595">
        <f>'звіт 03.19-03.24'!BN171+'[9]побудинковий звіт'!BO171+'[8]побудинковий звіт'!BO171</f>
        <v>5616.3463846574905</v>
      </c>
      <c r="BP171" s="94">
        <f t="shared" si="128"/>
        <v>3390.9580408226766</v>
      </c>
      <c r="BQ171" s="91">
        <f t="shared" si="129"/>
        <v>79772.893389673918</v>
      </c>
      <c r="BR171" s="96">
        <f t="shared" si="129"/>
        <v>80962.433134046238</v>
      </c>
      <c r="BS171" s="94">
        <f t="shared" si="130"/>
        <v>1189.5397443723195</v>
      </c>
      <c r="BT171" s="595">
        <f>'звіт 03.19-03.24'!BS171+'[9]побудинковий звіт'!BT171+'[8]побудинковий звіт'!BT171</f>
        <v>349962.23386541835</v>
      </c>
      <c r="BU171" s="595">
        <f>'звіт 03.19-03.24'!BT171+'[9]побудинковий звіт'!BU171+'[8]побудинковий звіт'!BU171</f>
        <v>377328.14476768154</v>
      </c>
      <c r="BV171" s="116">
        <f t="shared" si="131"/>
        <v>27365.910902263189</v>
      </c>
      <c r="BW171" s="595">
        <f>'звіт 03.19-03.24'!BV171+'[9]побудинковий звіт'!BW171+'[8]побудинковий звіт'!BW171</f>
        <v>241812.75171311325</v>
      </c>
      <c r="BX171" s="595">
        <f>'звіт 03.19-03.24'!BW171+'[9]побудинковий звіт'!BX171+'[8]побудинковий звіт'!BX171</f>
        <v>254937.78875985331</v>
      </c>
      <c r="BY171" s="116">
        <f t="shared" si="132"/>
        <v>13125.037046740064</v>
      </c>
      <c r="BZ171" s="595">
        <f>'звіт 03.19-03.24'!BY171+'[9]побудинковий звіт'!BZ171+'[8]побудинковий звіт'!BZ171</f>
        <v>53334.922749729572</v>
      </c>
      <c r="CA171" s="595">
        <f>'звіт 03.19-03.24'!BZ171+'[9]побудинковий звіт'!CA171+'[8]побудинковий звіт'!CA171</f>
        <v>63020.749043790194</v>
      </c>
      <c r="CB171" s="116">
        <f t="shared" si="133"/>
        <v>9685.8262940606219</v>
      </c>
      <c r="CC171" s="595">
        <f>'звіт 03.19-03.24'!CB171+'[9]побудинковий звіт'!CC171+'[8]побудинковий звіт'!CC171</f>
        <v>6295.6339396586955</v>
      </c>
      <c r="CD171" s="595">
        <f>'звіт 03.19-03.24'!CC171+'[9]побудинковий звіт'!CD171+'[8]побудинковий звіт'!CD171</f>
        <v>6377.8463848195497</v>
      </c>
      <c r="CE171" s="116">
        <f t="shared" si="134"/>
        <v>82.212445160854259</v>
      </c>
      <c r="CF171" s="595">
        <f>'звіт 03.19-03.24'!CE171+'[9]побудинковий звіт'!CF171+'[8]побудинковий звіт'!CF171</f>
        <v>770.58483033299512</v>
      </c>
      <c r="CG171" s="595">
        <f>'звіт 03.19-03.24'!CF171+'[9]побудинковий звіт'!CG171+'[8]побудинковий звіт'!CG171</f>
        <v>0</v>
      </c>
      <c r="CH171" s="116">
        <f t="shared" si="135"/>
        <v>-770.58483033299512</v>
      </c>
      <c r="CI171" s="595">
        <f>'звіт 03.19-03.24'!CH171+'[9]побудинковий звіт'!CI171+'[8]побудинковий звіт'!CI171</f>
        <v>47069.438528914376</v>
      </c>
      <c r="CJ171" s="595">
        <f>'звіт 03.19-03.24'!CI171+'[9]побудинковий звіт'!CJ171+'[8]побудинковий звіт'!CJ171</f>
        <v>26361.073825539523</v>
      </c>
      <c r="CK171" s="116">
        <f t="shared" si="136"/>
        <v>-20708.364703374853</v>
      </c>
      <c r="CL171" s="595">
        <f>'звіт 03.19-03.24'!CK171+'[9]побудинковий звіт'!CL171+'[8]побудинковий звіт'!CL171</f>
        <v>74727.757479886117</v>
      </c>
      <c r="CM171" s="595">
        <f>'звіт 03.19-03.24'!CL171+'[9]побудинковий звіт'!CM171+'[8]побудинковий звіт'!CM171</f>
        <v>76426.804739932762</v>
      </c>
      <c r="CN171" s="116">
        <f t="shared" si="137"/>
        <v>1699.0472600466455</v>
      </c>
      <c r="CO171" s="88">
        <f t="shared" si="138"/>
        <v>121797.1960088005</v>
      </c>
      <c r="CP171" s="96">
        <f t="shared" si="138"/>
        <v>102787.87856547229</v>
      </c>
      <c r="CQ171" s="116">
        <f t="shared" si="139"/>
        <v>-19009.317443328211</v>
      </c>
      <c r="CR171" s="119">
        <f t="shared" si="150"/>
        <v>1741965.2423278517</v>
      </c>
      <c r="CS171" s="96">
        <f t="shared" si="150"/>
        <v>1739020.59607397</v>
      </c>
      <c r="CT171" s="116">
        <f t="shared" si="140"/>
        <v>-2944.6462538817432</v>
      </c>
      <c r="CU171" s="91">
        <f t="shared" si="141"/>
        <v>2090358.2907934219</v>
      </c>
      <c r="CV171" s="98">
        <f t="shared" si="141"/>
        <v>2086824.7152887639</v>
      </c>
      <c r="CW171" s="117">
        <f t="shared" si="142"/>
        <v>-3533.5755046580452</v>
      </c>
      <c r="CX171" s="595">
        <f>'звіт 03.19-03.24'!CW171+'[9]побудинковий звіт'!CX171+'[8]побудинковий звіт'!CX171</f>
        <v>69934.570277578343</v>
      </c>
      <c r="CY171" s="595">
        <f>'звіт 03.19-03.24'!CX171+'[9]побудинковий звіт'!CY171+'[8]побудинковий звіт'!CY171</f>
        <v>73468.145782236665</v>
      </c>
      <c r="CZ171" s="116">
        <f t="shared" si="143"/>
        <v>3533.5755046583217</v>
      </c>
      <c r="DA171" s="99">
        <f>'[8]побудинковий звіт'!DA171</f>
        <v>-3533.5755046580307</v>
      </c>
      <c r="DB171" s="8">
        <v>1</v>
      </c>
      <c r="DC171" s="365">
        <f>'[8]побудинковий звіт'!DC171</f>
        <v>124825.79</v>
      </c>
      <c r="DD171" s="365">
        <f>'[8]побудинковий звіт'!DD171</f>
        <v>0</v>
      </c>
      <c r="DE171" s="365">
        <f>'[8]побудинковий звіт'!DE171</f>
        <v>88477.73</v>
      </c>
      <c r="DF171" s="365">
        <f>'[8]побудинковий звіт'!DF171</f>
        <v>0</v>
      </c>
      <c r="DG171" s="101">
        <v>43268.994573111413</v>
      </c>
      <c r="DH171" s="296">
        <v>9</v>
      </c>
      <c r="DI171" s="103">
        <f>'[8]побудинковий звіт'!DK171</f>
        <v>7.5157749378540517</v>
      </c>
      <c r="DJ171" s="103">
        <f>'[8]побудинковий звіт'!DL171</f>
        <v>9.8889471456480731</v>
      </c>
      <c r="DK171" s="103">
        <f>'[8]побудинковий звіт'!DM171</f>
        <v>6.1393686702787758</v>
      </c>
      <c r="DL171" s="104">
        <f t="shared" si="155"/>
        <v>36310.374543034843</v>
      </c>
      <c r="DM171" s="104">
        <f t="shared" si="156"/>
        <v>0</v>
      </c>
      <c r="DN171" s="105">
        <f t="shared" si="144"/>
        <v>36310.374543034843</v>
      </c>
      <c r="DO171" s="2"/>
      <c r="DP171" s="104">
        <f>'[10]побудинковий звіт'!DR171</f>
        <v>36324.33</v>
      </c>
      <c r="DQ171" s="104">
        <f>'[10]побудинковий звіт'!DS171</f>
        <v>0</v>
      </c>
      <c r="DR171" s="104">
        <f t="shared" si="145"/>
        <v>36324.33</v>
      </c>
      <c r="DS171" s="106"/>
      <c r="DT171" s="104"/>
      <c r="DU171" s="479">
        <f>'звіт 03.19-03.24'!DV171+'[9]побудинковий звіт'!DW171+'[8]побудинковий звіт'!DW171</f>
        <v>4464.88</v>
      </c>
      <c r="DV171" s="2">
        <f>'[9]побудинковий звіт'!DX171+'[8]побудинковий звіт'!DX171</f>
        <v>0</v>
      </c>
      <c r="DW171" s="77">
        <f t="shared" si="146"/>
        <v>542763.547885451</v>
      </c>
      <c r="DX171" s="77">
        <f t="shared" si="147"/>
        <v>524289.89740606316</v>
      </c>
      <c r="DY171" s="427">
        <f t="shared" si="148"/>
        <v>88477.73</v>
      </c>
      <c r="DZ171" s="161">
        <f>'[10]побудинковий звіт'!DY171</f>
        <v>8713.2248579918323</v>
      </c>
      <c r="EB171" s="110">
        <v>1344</v>
      </c>
      <c r="EC171" s="111">
        <f t="shared" si="149"/>
        <v>44612.994573111413</v>
      </c>
      <c r="EE171" s="112">
        <v>49528.660379795459</v>
      </c>
      <c r="EG171" s="99">
        <v>-20176.953688235182</v>
      </c>
    </row>
    <row r="172" spans="1:137" ht="19.95" customHeight="1" x14ac:dyDescent="0.3">
      <c r="A172" s="81">
        <v>150001024</v>
      </c>
      <c r="B172" s="82" t="s">
        <v>351</v>
      </c>
      <c r="C172" s="114" t="s">
        <v>352</v>
      </c>
      <c r="D172" s="114" t="s">
        <v>352</v>
      </c>
      <c r="E172" s="84">
        <f t="shared" si="107"/>
        <v>4718.22</v>
      </c>
      <c r="F172" s="597">
        <f>'[8]побудинковий звіт'!F172</f>
        <v>4228.22</v>
      </c>
      <c r="G172" s="104">
        <f>'[8]побудинковий звіт'!G172</f>
        <v>344.66</v>
      </c>
      <c r="H172" s="598">
        <f>'[8]побудинковий звіт'!H172</f>
        <v>490</v>
      </c>
      <c r="I172" s="595">
        <f>'звіт 03.19-03.24'!H172+'[9]побудинковий звіт'!I172+'[8]побудинковий звіт'!I172</f>
        <v>109322.15327166306</v>
      </c>
      <c r="J172" s="595">
        <f>'звіт 03.19-03.24'!I172+'[9]побудинковий звіт'!J172+'[8]побудинковий звіт'!J172</f>
        <v>98828.01780536634</v>
      </c>
      <c r="K172" s="116">
        <f t="shared" si="108"/>
        <v>-10494.135466296721</v>
      </c>
      <c r="L172" s="595">
        <f>'звіт 03.19-03.24'!K172+'[9]побудинковий звіт'!L172+'[8]побудинковий звіт'!L172</f>
        <v>17142.426127501487</v>
      </c>
      <c r="M172" s="595">
        <f>'звіт 03.19-03.24'!L172+'[9]побудинковий звіт'!M172+'[8]побудинковий звіт'!M172</f>
        <v>15424.894475945413</v>
      </c>
      <c r="N172" s="116">
        <f t="shared" si="109"/>
        <v>-1717.5316515560735</v>
      </c>
      <c r="O172" s="595">
        <f>'звіт 03.19-03.24'!N172+'[9]побудинковий звіт'!O172+'[8]побудинковий звіт'!O172</f>
        <v>41569.993436401695</v>
      </c>
      <c r="P172" s="595">
        <f>'звіт 03.19-03.24'!O172+'[9]побудинковий звіт'!P172+'[8]побудинковий звіт'!P172</f>
        <v>40282.622768039735</v>
      </c>
      <c r="Q172" s="116">
        <f t="shared" si="110"/>
        <v>-1287.3706683619603</v>
      </c>
      <c r="R172" s="595">
        <f>'звіт 03.19-03.24'!Q172+'[9]побудинковий звіт'!R172+'[8]побудинковий звіт'!R172</f>
        <v>9605.8246832092645</v>
      </c>
      <c r="S172" s="595">
        <f>'звіт 03.19-03.24'!R172+'[9]побудинковий звіт'!S172+'[8]побудинковий звіт'!S172</f>
        <v>9308.3551770496488</v>
      </c>
      <c r="T172" s="116">
        <f t="shared" si="111"/>
        <v>-297.46950615961578</v>
      </c>
      <c r="U172" s="595">
        <f>'звіт 03.19-03.24'!T172+'[9]побудинковий звіт'!U172+'[8]побудинковий звіт'!U172</f>
        <v>4610.190858602924</v>
      </c>
      <c r="V172" s="595">
        <f>'звіт 03.19-03.24'!U172+'[9]побудинковий звіт'!V172+'[8]побудинковий звіт'!V172</f>
        <v>2991.5198255135879</v>
      </c>
      <c r="W172" s="116">
        <f t="shared" si="112"/>
        <v>-1618.6710330893361</v>
      </c>
      <c r="X172" s="595">
        <f>'звіт 03.19-03.24'!W172+'[9]побудинковий звіт'!X172+'[8]побудинковий звіт'!X172</f>
        <v>42767.518287756851</v>
      </c>
      <c r="Y172" s="595">
        <f>'звіт 03.19-03.24'!X172+'[9]побудинковий звіт'!Y172+'[8]побудинковий звіт'!Y172</f>
        <v>40955.646475838912</v>
      </c>
      <c r="Z172" s="116">
        <f t="shared" si="113"/>
        <v>-1811.8718119179393</v>
      </c>
      <c r="AA172" s="595">
        <f>'звіт 03.19-03.24'!Z172+'[9]побудинковий звіт'!AA172+'[8]побудинковий звіт'!AA172</f>
        <v>4635.4680000000008</v>
      </c>
      <c r="AB172" s="595">
        <f>'звіт 03.19-03.24'!AA172+'[9]побудинковий звіт'!AB172+'[8]побудинковий звіт'!AB172</f>
        <v>0</v>
      </c>
      <c r="AC172" s="116">
        <f t="shared" si="114"/>
        <v>-4635.4680000000008</v>
      </c>
      <c r="AD172" s="595">
        <f>'звіт 03.19-03.24'!AC172+'[9]побудинковий звіт'!AD172+'[8]побудинковий звіт'!AD172</f>
        <v>131604.35565909278</v>
      </c>
      <c r="AE172" s="595">
        <f>'звіт 03.19-03.24'!AD172+'[9]побудинковий звіт'!AE172+'[8]побудинковий звіт'!AE172</f>
        <v>147313.74766886933</v>
      </c>
      <c r="AF172" s="117">
        <f t="shared" si="115"/>
        <v>15709.392009776551</v>
      </c>
      <c r="AG172" s="91">
        <f t="shared" si="116"/>
        <v>361257.93032422807</v>
      </c>
      <c r="AH172" s="92">
        <f t="shared" si="116"/>
        <v>355104.80419662292</v>
      </c>
      <c r="AI172" s="116">
        <f t="shared" si="117"/>
        <v>-6153.1261276051519</v>
      </c>
      <c r="AJ172" s="595">
        <f>'звіт 03.19-03.24'!AI172+'[9]побудинковий звіт'!AJ172+'[8]побудинковий звіт'!AJ172</f>
        <v>261180.12445559178</v>
      </c>
      <c r="AK172" s="595">
        <f>'звіт 03.19-03.24'!AJ172+'[9]побудинковий звіт'!AK172+'[8]побудинковий звіт'!AK172</f>
        <v>257013.69447902348</v>
      </c>
      <c r="AL172" s="116">
        <f t="shared" si="118"/>
        <v>-4166.4299765682954</v>
      </c>
      <c r="AM172" s="595">
        <f>'звіт 03.19-03.24'!AL172+'[9]побудинковий звіт'!AM172+'[8]побудинковий звіт'!AM172</f>
        <v>3332.9484227264229</v>
      </c>
      <c r="AN172" s="595">
        <f>'звіт 03.19-03.24'!AM172+'[9]побудинковий звіт'!AN172+'[8]побудинковий звіт'!AN172</f>
        <v>3105.1709593870564</v>
      </c>
      <c r="AO172" s="116">
        <f t="shared" si="119"/>
        <v>-227.77746333936648</v>
      </c>
      <c r="AP172" s="595">
        <f>'звіт 03.19-03.24'!AO172+'[9]побудинковий звіт'!AP172+'[8]побудинковий звіт'!AP172</f>
        <v>21721.946202470717</v>
      </c>
      <c r="AQ172" s="595">
        <f>'звіт 03.19-03.24'!AP172+'[9]побудинковий звіт'!AQ172+'[8]побудинковий звіт'!AQ172</f>
        <v>21105.678857262174</v>
      </c>
      <c r="AR172" s="116">
        <f t="shared" si="120"/>
        <v>-616.2673452085437</v>
      </c>
      <c r="AS172" s="595">
        <f>'звіт 03.19-03.24'!AR172+'[9]побудинковий звіт'!AS172+'[8]побудинковий звіт'!AS172</f>
        <v>427165.73044448008</v>
      </c>
      <c r="AT172" s="595">
        <f>'звіт 03.19-03.24'!AS172+'[9]побудинковий звіт'!AT172+'[8]побудинковий звіт'!AT172</f>
        <v>538408.05336262286</v>
      </c>
      <c r="AU172" s="118">
        <f t="shared" si="121"/>
        <v>111242.32291814277</v>
      </c>
      <c r="AV172" s="595">
        <f>'звіт 03.19-03.24'!AU172+'[9]побудинковий звіт'!AV172+'[8]побудинковий звіт'!AV172</f>
        <v>21447.768096199394</v>
      </c>
      <c r="AW172" s="595">
        <f>'звіт 03.19-03.24'!AV172+'[9]побудинковий звіт'!AW172+'[8]побудинковий звіт'!AW172</f>
        <v>56875.171460382931</v>
      </c>
      <c r="AX172" s="94">
        <f t="shared" si="122"/>
        <v>35427.403364183541</v>
      </c>
      <c r="AY172" s="595">
        <f>'звіт 03.19-03.24'!AX172+'[9]побудинковий звіт'!AY172+'[8]побудинковий звіт'!AY172</f>
        <v>22484.444431211097</v>
      </c>
      <c r="AZ172" s="595">
        <f>'звіт 03.19-03.24'!AY172+'[9]побудинковий звіт'!AZ172+'[8]побудинковий звіт'!AZ172</f>
        <v>17358.850835989924</v>
      </c>
      <c r="BA172" s="117">
        <f t="shared" si="123"/>
        <v>-5125.593595221173</v>
      </c>
      <c r="BB172" s="595">
        <f>'звіт 03.19-03.24'!BA172+'[9]побудинковий звіт'!BB172+'[8]побудинковий звіт'!BB172</f>
        <v>12777.44052129478</v>
      </c>
      <c r="BC172" s="595">
        <f>'звіт 03.19-03.24'!BB172+'[9]побудинковий звіт'!BC172+'[8]побудинковий звіт'!BC172</f>
        <v>15042</v>
      </c>
      <c r="BD172" s="94">
        <f t="shared" si="124"/>
        <v>2264.5594787052196</v>
      </c>
      <c r="BE172" s="595">
        <f>'звіт 03.19-03.24'!BD172+'[9]побудинковий звіт'!BE172+'[8]побудинковий звіт'!BE172</f>
        <v>16920.615209172473</v>
      </c>
      <c r="BF172" s="595">
        <f>'звіт 03.19-03.24'!BE172+'[9]побудинковий звіт'!BF172+'[8]побудинковий звіт'!BF172</f>
        <v>7562</v>
      </c>
      <c r="BG172" s="95">
        <f t="shared" si="125"/>
        <v>-9358.6152091724725</v>
      </c>
      <c r="BH172" s="595">
        <f>'звіт 03.19-03.24'!BG172+'[9]побудинковий звіт'!BH172+'[8]побудинковий звіт'!BH172</f>
        <v>7462.1524287888014</v>
      </c>
      <c r="BI172" s="595">
        <f>'звіт 03.19-03.24'!BH172+'[9]побудинковий звіт'!BI172+'[8]побудинковий звіт'!BI172</f>
        <v>6719</v>
      </c>
      <c r="BJ172" s="94">
        <f t="shared" si="126"/>
        <v>-743.15242878880144</v>
      </c>
      <c r="BK172" s="595">
        <f>'звіт 03.19-03.24'!BJ172+'[9]побудинковий звіт'!BK172+'[8]побудинковий звіт'!BK172</f>
        <v>15194.206299780881</v>
      </c>
      <c r="BL172" s="595">
        <f>'звіт 03.19-03.24'!BK172+'[9]побудинковий звіт'!BL172+'[8]побудинковий звіт'!BL172</f>
        <v>13117.458468325902</v>
      </c>
      <c r="BM172" s="95">
        <f t="shared" si="127"/>
        <v>-2076.747831454979</v>
      </c>
      <c r="BN172" s="595">
        <f>'звіт 03.19-03.24'!BM172+'[9]побудинковий звіт'!BN172+'[8]побудинковий звіт'!BN172</f>
        <v>2248.619980474818</v>
      </c>
      <c r="BO172" s="595">
        <f>'звіт 03.19-03.24'!BN172+'[9]побудинковий звіт'!BO172+'[8]побудинковий звіт'!BO172</f>
        <v>1066.42330687</v>
      </c>
      <c r="BP172" s="94">
        <f t="shared" si="128"/>
        <v>-1182.196673604818</v>
      </c>
      <c r="BQ172" s="91">
        <f t="shared" si="129"/>
        <v>98535.246966922248</v>
      </c>
      <c r="BR172" s="96">
        <f t="shared" si="129"/>
        <v>117740.90407156876</v>
      </c>
      <c r="BS172" s="94">
        <f t="shared" si="130"/>
        <v>19205.657104646511</v>
      </c>
      <c r="BT172" s="595">
        <f>'звіт 03.19-03.24'!BS172+'[9]побудинковий звіт'!BT172+'[8]побудинковий звіт'!BT172</f>
        <v>418536.50719678408</v>
      </c>
      <c r="BU172" s="595">
        <f>'звіт 03.19-03.24'!BT172+'[9]побудинковий звіт'!BU172+'[8]побудинковий звіт'!BU172</f>
        <v>422525.7237166526</v>
      </c>
      <c r="BV172" s="116">
        <f t="shared" si="131"/>
        <v>3989.2165198685252</v>
      </c>
      <c r="BW172" s="595">
        <f>'звіт 03.19-03.24'!BV172+'[9]побудинковий звіт'!BW172+'[8]побудинковий звіт'!BW172</f>
        <v>269423.88374595955</v>
      </c>
      <c r="BX172" s="595">
        <f>'звіт 03.19-03.24'!BW172+'[9]побудинковий звіт'!BX172+'[8]побудинковий звіт'!BX172</f>
        <v>284926.12775606004</v>
      </c>
      <c r="BY172" s="116">
        <f t="shared" si="132"/>
        <v>15502.24401010049</v>
      </c>
      <c r="BZ172" s="595">
        <f>'звіт 03.19-03.24'!BY172+'[9]побудинковий звіт'!BZ172+'[8]побудинковий звіт'!BZ172</f>
        <v>78864.507968766397</v>
      </c>
      <c r="CA172" s="595">
        <f>'звіт 03.19-03.24'!BZ172+'[9]побудинковий звіт'!CA172+'[8]побудинковий звіт'!CA172</f>
        <v>76084.398670370691</v>
      </c>
      <c r="CB172" s="116">
        <f t="shared" si="133"/>
        <v>-2780.109298395706</v>
      </c>
      <c r="CC172" s="595">
        <f>'звіт 03.19-03.24'!CB172+'[9]побудинковий звіт'!CC172+'[8]побудинковий звіт'!CC172</f>
        <v>4783.5987556565196</v>
      </c>
      <c r="CD172" s="595">
        <f>'звіт 03.19-03.24'!CC172+'[9]побудинковий звіт'!CD172+'[8]побудинковий звіт'!CD172</f>
        <v>4783.3847886146623</v>
      </c>
      <c r="CE172" s="116">
        <f t="shared" si="134"/>
        <v>-0.21396704185735871</v>
      </c>
      <c r="CF172" s="595">
        <f>'звіт 03.19-03.24'!CE172+'[9]побудинковий звіт'!CF172+'[8]побудинковий звіт'!CF172</f>
        <v>577.93862274974629</v>
      </c>
      <c r="CG172" s="595">
        <f>'звіт 03.19-03.24'!CF172+'[9]побудинковий звіт'!CG172+'[8]побудинковий звіт'!CG172</f>
        <v>0</v>
      </c>
      <c r="CH172" s="116">
        <f t="shared" si="135"/>
        <v>-577.93862274974629</v>
      </c>
      <c r="CI172" s="595">
        <f>'звіт 03.19-03.24'!CH172+'[9]побудинковий звіт'!CI172+'[8]побудинковий звіт'!CI172</f>
        <v>95493.399811467389</v>
      </c>
      <c r="CJ172" s="595">
        <f>'звіт 03.19-03.24'!CI172+'[9]побудинковий звіт'!CJ172+'[8]побудинковий звіт'!CJ172</f>
        <v>60609.939848118418</v>
      </c>
      <c r="CK172" s="116">
        <f t="shared" si="136"/>
        <v>-34883.459963348971</v>
      </c>
      <c r="CL172" s="595">
        <f>'звіт 03.19-03.24'!CK172+'[9]побудинковий звіт'!CL172+'[8]побудинковий звіт'!CL172</f>
        <v>87199.813158353063</v>
      </c>
      <c r="CM172" s="595">
        <f>'звіт 03.19-03.24'!CL172+'[9]побудинковий звіт'!CM172+'[8]побудинковий звіт'!CM172</f>
        <v>81212.680693825925</v>
      </c>
      <c r="CN172" s="116">
        <f t="shared" si="137"/>
        <v>-5987.1324645271379</v>
      </c>
      <c r="CO172" s="88">
        <f t="shared" si="138"/>
        <v>182693.21296982045</v>
      </c>
      <c r="CP172" s="96">
        <f t="shared" si="138"/>
        <v>141822.62054194434</v>
      </c>
      <c r="CQ172" s="116">
        <f t="shared" si="139"/>
        <v>-40870.592427876109</v>
      </c>
      <c r="CR172" s="119">
        <f t="shared" si="150"/>
        <v>2128073.5760761555</v>
      </c>
      <c r="CS172" s="96">
        <f t="shared" si="150"/>
        <v>2222620.5614001295</v>
      </c>
      <c r="CT172" s="116">
        <f t="shared" si="140"/>
        <v>94546.985323973931</v>
      </c>
      <c r="CU172" s="91">
        <f t="shared" si="141"/>
        <v>2553688.2912913864</v>
      </c>
      <c r="CV172" s="98">
        <f t="shared" si="141"/>
        <v>2667144.6736801551</v>
      </c>
      <c r="CW172" s="117">
        <f t="shared" si="142"/>
        <v>113456.38238876872</v>
      </c>
      <c r="CX172" s="595">
        <f>'звіт 03.19-03.24'!CW172+'[9]побудинковий звіт'!CX172+'[8]побудинковий звіт'!CX172</f>
        <v>141994.52359538554</v>
      </c>
      <c r="CY172" s="595">
        <f>'звіт 03.19-03.24'!CX172+'[9]побудинковий звіт'!CY172+'[8]побудинковий звіт'!CY172</f>
        <v>28538.141206616725</v>
      </c>
      <c r="CZ172" s="116">
        <f t="shared" si="143"/>
        <v>-113456.38238876882</v>
      </c>
      <c r="DA172" s="99">
        <f>'[8]побудинковий звіт'!DA172</f>
        <v>113456.38238876848</v>
      </c>
      <c r="DB172" s="8">
        <v>1</v>
      </c>
      <c r="DC172" s="365">
        <f>'[8]побудинковий звіт'!DC172</f>
        <v>111528.69</v>
      </c>
      <c r="DD172" s="365">
        <f>'[8]побудинковий звіт'!DD172</f>
        <v>293.52999999999997</v>
      </c>
      <c r="DE172" s="365">
        <f>'[8]побудинковий звіт'!DE172</f>
        <v>68636.209999999992</v>
      </c>
      <c r="DF172" s="365">
        <f>'[8]побудинковий звіт'!DF172</f>
        <v>-2890.26</v>
      </c>
      <c r="DG172" s="101">
        <v>-6716.0771786113037</v>
      </c>
      <c r="DH172" s="296">
        <v>9</v>
      </c>
      <c r="DI172" s="103">
        <f>'[8]побудинковий звіт'!DK172</f>
        <v>8.044724656396367</v>
      </c>
      <c r="DJ172" s="103">
        <f>'[8]побудинковий звіт'!DL172</f>
        <v>10.326057387112961</v>
      </c>
      <c r="DK172" s="103">
        <f>'[8]побудинковий звіт'!DM172</f>
        <v>6.6777795319259674</v>
      </c>
      <c r="DL172" s="104">
        <f t="shared" si="155"/>
        <v>42874.558226369983</v>
      </c>
      <c r="DM172" s="104">
        <f t="shared" si="156"/>
        <v>3272.1119706437239</v>
      </c>
      <c r="DN172" s="105">
        <f t="shared" si="144"/>
        <v>46146.670197013707</v>
      </c>
      <c r="DO172" s="2"/>
      <c r="DP172" s="104">
        <f>'[10]побудинковий звіт'!DR172</f>
        <v>42892.480000000003</v>
      </c>
      <c r="DQ172" s="104">
        <f>'[10]побудинковий звіт'!DS172</f>
        <v>3183.79</v>
      </c>
      <c r="DR172" s="104">
        <f t="shared" si="145"/>
        <v>46076.270000000004</v>
      </c>
      <c r="DS172" s="106"/>
      <c r="DT172" s="104"/>
      <c r="DU172" s="479">
        <f>'звіт 03.19-03.24'!DV172+'[9]побудинковий звіт'!DW172+'[8]побудинковий звіт'!DW172</f>
        <v>4464.88</v>
      </c>
      <c r="DV172" s="2">
        <f>'[9]побудинковий звіт'!DX172+'[8]побудинковий звіт'!DX172</f>
        <v>0</v>
      </c>
      <c r="DW172" s="77">
        <f t="shared" si="146"/>
        <v>630841.17289368284</v>
      </c>
      <c r="DX172" s="77">
        <f t="shared" si="147"/>
        <v>787378.74892102985</v>
      </c>
      <c r="DY172" s="427">
        <f t="shared" si="148"/>
        <v>65745.95</v>
      </c>
      <c r="DZ172" s="161">
        <f>'[10]побудинковий звіт'!DY172</f>
        <v>11701.875031887956</v>
      </c>
      <c r="EB172" s="110">
        <v>-19849</v>
      </c>
      <c r="EC172" s="111">
        <f t="shared" si="149"/>
        <v>-26565.077178611304</v>
      </c>
      <c r="EE172" s="112">
        <v>-31870.936407898211</v>
      </c>
      <c r="EG172" s="99">
        <v>58969.760789065964</v>
      </c>
    </row>
    <row r="173" spans="1:137" ht="19.95" customHeight="1" x14ac:dyDescent="0.3">
      <c r="A173" s="81">
        <v>150001025</v>
      </c>
      <c r="B173" s="82" t="s">
        <v>353</v>
      </c>
      <c r="C173" s="114" t="s">
        <v>354</v>
      </c>
      <c r="D173" s="114" t="s">
        <v>354</v>
      </c>
      <c r="E173" s="84">
        <f t="shared" si="107"/>
        <v>5275.1</v>
      </c>
      <c r="F173" s="597">
        <f>'[8]побудинковий звіт'!F173</f>
        <v>5064.8</v>
      </c>
      <c r="G173" s="104">
        <f>'[8]побудинковий звіт'!G173</f>
        <v>311.8</v>
      </c>
      <c r="H173" s="598">
        <f>'[8]побудинковий звіт'!H173</f>
        <v>210.29999999999998</v>
      </c>
      <c r="I173" s="595">
        <f>'звіт 03.19-03.24'!H173+'[9]побудинковий звіт'!I173+'[8]побудинковий звіт'!I173</f>
        <v>130422.91355808022</v>
      </c>
      <c r="J173" s="595">
        <f>'звіт 03.19-03.24'!I173+'[9]побудинковий звіт'!J173+'[8]побудинковий звіт'!J173</f>
        <v>117799.8997031185</v>
      </c>
      <c r="K173" s="116">
        <f t="shared" si="108"/>
        <v>-12623.013854961726</v>
      </c>
      <c r="L173" s="595">
        <f>'звіт 03.19-03.24'!K173+'[9]побудинковий звіт'!L173+'[8]побудинковий звіт'!L173</f>
        <v>21491.218925052995</v>
      </c>
      <c r="M173" s="595">
        <f>'звіт 03.19-03.24'!L173+'[9]побудинковий звіт'!M173+'[8]побудинковий звіт'!M173</f>
        <v>19303.288883622761</v>
      </c>
      <c r="N173" s="116">
        <f t="shared" si="109"/>
        <v>-2187.9300414302343</v>
      </c>
      <c r="O173" s="595">
        <f>'звіт 03.19-03.24'!N173+'[9]побудинковий звіт'!O173+'[8]побудинковий звіт'!O173</f>
        <v>53220.568720888965</v>
      </c>
      <c r="P173" s="595">
        <f>'звіт 03.19-03.24'!O173+'[9]побудинковий звіт'!P173+'[8]побудинковий звіт'!P173</f>
        <v>51572.631953511416</v>
      </c>
      <c r="Q173" s="116">
        <f t="shared" si="110"/>
        <v>-1647.9367673775487</v>
      </c>
      <c r="R173" s="595">
        <f>'звіт 03.19-03.24'!Q173+'[9]побудинковий звіт'!R173+'[8]побудинковий звіт'!R173</f>
        <v>10840.163782834943</v>
      </c>
      <c r="S173" s="595">
        <f>'звіт 03.19-03.24'!R173+'[9]побудинковий звіт'!S173+'[8]побудинковий звіт'!S173</f>
        <v>10502.215053297186</v>
      </c>
      <c r="T173" s="116">
        <f t="shared" si="111"/>
        <v>-337.94872953775666</v>
      </c>
      <c r="U173" s="595">
        <f>'звіт 03.19-03.24'!T173+'[9]побудинковий звіт'!U173+'[8]побудинковий звіт'!U173</f>
        <v>5033.2008829589304</v>
      </c>
      <c r="V173" s="595">
        <f>'звіт 03.19-03.24'!U173+'[9]побудинковий звіт'!V173+'[8]побудинковий звіт'!V173</f>
        <v>3241.8049407895883</v>
      </c>
      <c r="W173" s="116">
        <f t="shared" si="112"/>
        <v>-1791.3959421693421</v>
      </c>
      <c r="X173" s="595">
        <f>'звіт 03.19-03.24'!W173+'[9]побудинковий звіт'!X173+'[8]побудинковий звіт'!X173</f>
        <v>47467.479434777932</v>
      </c>
      <c r="Y173" s="595">
        <f>'звіт 03.19-03.24'!X173+'[9]побудинковий звіт'!Y173+'[8]побудинковий звіт'!Y173</f>
        <v>45249.434118062825</v>
      </c>
      <c r="Z173" s="116">
        <f t="shared" si="113"/>
        <v>-2218.0453167151063</v>
      </c>
      <c r="AA173" s="595">
        <f>'звіт 03.19-03.24'!Z173+'[9]побудинковий звіт'!AA173+'[8]побудинковий звіт'!AA173</f>
        <v>5686.6319999999996</v>
      </c>
      <c r="AB173" s="595">
        <f>'звіт 03.19-03.24'!AA173+'[9]побудинковий звіт'!AB173+'[8]побудинковий звіт'!AB173</f>
        <v>0</v>
      </c>
      <c r="AC173" s="116">
        <f t="shared" si="114"/>
        <v>-5686.6319999999996</v>
      </c>
      <c r="AD173" s="595">
        <f>'звіт 03.19-03.24'!AC173+'[9]побудинковий звіт'!AD173+'[8]побудинковий звіт'!AD173</f>
        <v>158561.42917628423</v>
      </c>
      <c r="AE173" s="595">
        <f>'звіт 03.19-03.24'!AD173+'[9]побудинковий звіт'!AE173+'[8]побудинковий звіт'!AE173</f>
        <v>172919.12798765919</v>
      </c>
      <c r="AF173" s="117">
        <f t="shared" si="115"/>
        <v>14357.698811374954</v>
      </c>
      <c r="AG173" s="91">
        <f t="shared" si="116"/>
        <v>432723.6064808782</v>
      </c>
      <c r="AH173" s="92">
        <f t="shared" si="116"/>
        <v>420588.40264006145</v>
      </c>
      <c r="AI173" s="116">
        <f t="shared" si="117"/>
        <v>-12135.203840816743</v>
      </c>
      <c r="AJ173" s="595">
        <f>'звіт 03.19-03.24'!AI173+'[9]побудинковий звіт'!AJ173+'[8]побудинковий звіт'!AJ173</f>
        <v>250463.65263151462</v>
      </c>
      <c r="AK173" s="595">
        <f>'звіт 03.19-03.24'!AJ173+'[9]побудинковий звіт'!AK173+'[8]побудинковий звіт'!AK173</f>
        <v>248510.212741219</v>
      </c>
      <c r="AL173" s="116">
        <f t="shared" si="118"/>
        <v>-1953.4398902956164</v>
      </c>
      <c r="AM173" s="595">
        <f>'звіт 03.19-03.24'!AL173+'[9]побудинковий звіт'!AM173+'[8]побудинковий звіт'!AM173</f>
        <v>0</v>
      </c>
      <c r="AN173" s="595">
        <f>'звіт 03.19-03.24'!AM173+'[9]побудинковий звіт'!AN173+'[8]побудинковий звіт'!AN173</f>
        <v>532.29792490015552</v>
      </c>
      <c r="AO173" s="116">
        <f t="shared" si="119"/>
        <v>532.29792490015552</v>
      </c>
      <c r="AP173" s="595">
        <f>'звіт 03.19-03.24'!AO173+'[9]побудинковий звіт'!AP173+'[8]побудинковий звіт'!AP173</f>
        <v>23939.331962038348</v>
      </c>
      <c r="AQ173" s="595">
        <f>'звіт 03.19-03.24'!AP173+'[9]побудинковий звіт'!AQ173+'[8]побудинковий звіт'!AQ173</f>
        <v>23632.289954326447</v>
      </c>
      <c r="AR173" s="116">
        <f t="shared" si="120"/>
        <v>-307.04200771190153</v>
      </c>
      <c r="AS173" s="595">
        <f>'звіт 03.19-03.24'!AR173+'[9]побудинковий звіт'!AS173+'[8]побудинковий звіт'!AS173</f>
        <v>458240.09855730057</v>
      </c>
      <c r="AT173" s="595">
        <f>'звіт 03.19-03.24'!AS173+'[9]побудинковий звіт'!AT173+'[8]побудинковий звіт'!AT173</f>
        <v>493978.4049312321</v>
      </c>
      <c r="AU173" s="118">
        <f t="shared" si="121"/>
        <v>35738.306373931526</v>
      </c>
      <c r="AV173" s="595">
        <f>'звіт 03.19-03.24'!AU173+'[9]побудинковий звіт'!AV173+'[8]побудинковий звіт'!AV173</f>
        <v>26524.103076071264</v>
      </c>
      <c r="AW173" s="595">
        <f>'звіт 03.19-03.24'!AV173+'[9]побудинковий звіт'!AW173+'[8]побудинковий звіт'!AW173</f>
        <v>6128.4660951036849</v>
      </c>
      <c r="AX173" s="94">
        <f t="shared" si="122"/>
        <v>-20395.636980967578</v>
      </c>
      <c r="AY173" s="595">
        <f>'звіт 03.19-03.24'!AX173+'[9]побудинковий звіт'!AY173+'[8]побудинковий звіт'!AY173</f>
        <v>25642.327237763144</v>
      </c>
      <c r="AZ173" s="595">
        <f>'звіт 03.19-03.24'!AY173+'[9]побудинковий звіт'!AZ173+'[8]побудинковий звіт'!AZ173</f>
        <v>11884.962459459601</v>
      </c>
      <c r="BA173" s="117">
        <f t="shared" si="123"/>
        <v>-13757.364778303543</v>
      </c>
      <c r="BB173" s="595">
        <f>'звіт 03.19-03.24'!BA173+'[9]побудинковий звіт'!BB173+'[8]побудинковий звіт'!BB173</f>
        <v>14895.847633918898</v>
      </c>
      <c r="BC173" s="595">
        <f>'звіт 03.19-03.24'!BB173+'[9]побудинковий звіт'!BC173+'[8]побудинковий звіт'!BC173</f>
        <v>4901</v>
      </c>
      <c r="BD173" s="94">
        <f t="shared" si="124"/>
        <v>-9994.8476339188983</v>
      </c>
      <c r="BE173" s="595">
        <f>'звіт 03.19-03.24'!BD173+'[9]побудинковий звіт'!BE173+'[8]побудинковий звіт'!BE173</f>
        <v>18562.449295837672</v>
      </c>
      <c r="BF173" s="595">
        <f>'звіт 03.19-03.24'!BE173+'[9]побудинковий звіт'!BF173+'[8]побудинковий звіт'!BF173</f>
        <v>3042</v>
      </c>
      <c r="BG173" s="95">
        <f t="shared" si="125"/>
        <v>-15520.449295837672</v>
      </c>
      <c r="BH173" s="595">
        <f>'звіт 03.19-03.24'!BG173+'[9]побудинковий звіт'!BH173+'[8]побудинковий звіт'!BH173</f>
        <v>8035.056418081931</v>
      </c>
      <c r="BI173" s="595">
        <f>'звіт 03.19-03.24'!BH173+'[9]побудинковий звіт'!BI173+'[8]побудинковий звіт'!BI173</f>
        <v>8483.5646999266955</v>
      </c>
      <c r="BJ173" s="94">
        <f t="shared" si="126"/>
        <v>448.5082818447645</v>
      </c>
      <c r="BK173" s="595">
        <f>'звіт 03.19-03.24'!BJ173+'[9]побудинковий звіт'!BK173+'[8]побудинковий звіт'!BK173</f>
        <v>16288.239614196424</v>
      </c>
      <c r="BL173" s="595">
        <f>'звіт 03.19-03.24'!BK173+'[9]побудинковий звіт'!BL173+'[8]побудинковий звіт'!BL173</f>
        <v>23718.956178102657</v>
      </c>
      <c r="BM173" s="95">
        <f t="shared" si="127"/>
        <v>7430.7165639062332</v>
      </c>
      <c r="BN173" s="595">
        <f>'звіт 03.19-03.24'!BM173+'[9]побудинковий звіт'!BN173+'[8]побудинковий звіт'!BN173</f>
        <v>2889.1085272584996</v>
      </c>
      <c r="BO173" s="595">
        <f>'звіт 03.19-03.24'!BN173+'[9]побудинковий звіт'!BO173+'[8]побудинковий звіт'!BO173</f>
        <v>4743.9346073650004</v>
      </c>
      <c r="BP173" s="94">
        <f t="shared" si="128"/>
        <v>1854.8260801065007</v>
      </c>
      <c r="BQ173" s="91">
        <f t="shared" si="129"/>
        <v>112837.13180312785</v>
      </c>
      <c r="BR173" s="96">
        <f t="shared" si="129"/>
        <v>62902.884039957637</v>
      </c>
      <c r="BS173" s="94">
        <f t="shared" si="130"/>
        <v>-49934.247763170213</v>
      </c>
      <c r="BT173" s="595">
        <f>'звіт 03.19-03.24'!BS173+'[9]побудинковий звіт'!BT173+'[8]побудинковий звіт'!BT173</f>
        <v>523766.2087320374</v>
      </c>
      <c r="BU173" s="595">
        <f>'звіт 03.19-03.24'!BT173+'[9]побудинковий звіт'!BU173+'[8]побудинковий звіт'!BU173</f>
        <v>561085.70644660702</v>
      </c>
      <c r="BV173" s="116">
        <f t="shared" si="131"/>
        <v>37319.497714569618</v>
      </c>
      <c r="BW173" s="595">
        <f>'звіт 03.19-03.24'!BV173+'[9]побудинковий звіт'!BW173+'[8]побудинковий звіт'!BW173</f>
        <v>296020.24083012866</v>
      </c>
      <c r="BX173" s="595">
        <f>'звіт 03.19-03.24'!BW173+'[9]побудинковий звіт'!BX173+'[8]побудинковий звіт'!BX173</f>
        <v>310454.99479273206</v>
      </c>
      <c r="BY173" s="116">
        <f t="shared" si="132"/>
        <v>14434.753962603398</v>
      </c>
      <c r="BZ173" s="595">
        <f>'звіт 03.19-03.24'!BY173+'[9]побудинковий звіт'!BZ173+'[8]побудинковий звіт'!BZ173</f>
        <v>90684.524052455483</v>
      </c>
      <c r="CA173" s="595">
        <f>'звіт 03.19-03.24'!BZ173+'[9]побудинковий звіт'!CA173+'[8]побудинковий звіт'!CA173</f>
        <v>101609.46839349176</v>
      </c>
      <c r="CB173" s="116">
        <f t="shared" si="133"/>
        <v>10924.944341036273</v>
      </c>
      <c r="CC173" s="595">
        <f>'звіт 03.19-03.24'!CB173+'[9]побудинковий звіт'!CC173+'[8]побудинковий звіт'!CC173</f>
        <v>3953.592096717935</v>
      </c>
      <c r="CD173" s="595">
        <f>'звіт 03.19-03.24'!CC173+'[9]побудинковий звіт'!CD173+'[8]побудинковий звіт'!CD173</f>
        <v>3986.1539905122181</v>
      </c>
      <c r="CE173" s="116">
        <f t="shared" si="134"/>
        <v>32.561893794283151</v>
      </c>
      <c r="CF173" s="595">
        <f>'звіт 03.19-03.24'!CE173+'[9]побудинковий звіт'!CF173+'[8]побудинковий звіт'!CF173</f>
        <v>481.61551895812192</v>
      </c>
      <c r="CG173" s="595">
        <f>'звіт 03.19-03.24'!CF173+'[9]побудинковий звіт'!CG173+'[8]побудинковий звіт'!CG173</f>
        <v>665.33489215532018</v>
      </c>
      <c r="CH173" s="116">
        <f t="shared" si="135"/>
        <v>183.71937319719825</v>
      </c>
      <c r="CI173" s="595">
        <f>'звіт 03.19-03.24'!CH173+'[9]побудинковий звіт'!CI173+'[8]побудинковий звіт'!CI173</f>
        <v>84582.117255862569</v>
      </c>
      <c r="CJ173" s="595">
        <f>'звіт 03.19-03.24'!CI173+'[9]побудинковий звіт'!CJ173+'[8]побудинковий звіт'!CJ173</f>
        <v>63337.818247692587</v>
      </c>
      <c r="CK173" s="116">
        <f t="shared" si="136"/>
        <v>-21244.299008169983</v>
      </c>
      <c r="CL173" s="595">
        <f>'звіт 03.19-03.24'!CK173+'[9]побудинковий звіт'!CL173+'[8]побудинковий звіт'!CL173</f>
        <v>92608.378253636431</v>
      </c>
      <c r="CM173" s="595">
        <f>'звіт 03.19-03.24'!CL173+'[9]побудинковий звіт'!CM173+'[8]побудинковий звіт'!CM173</f>
        <v>88838.979609192524</v>
      </c>
      <c r="CN173" s="116">
        <f t="shared" si="137"/>
        <v>-3769.398644443907</v>
      </c>
      <c r="CO173" s="88">
        <f t="shared" si="138"/>
        <v>177190.49550949899</v>
      </c>
      <c r="CP173" s="96">
        <f t="shared" si="138"/>
        <v>152176.79785688512</v>
      </c>
      <c r="CQ173" s="116">
        <f t="shared" si="139"/>
        <v>-25013.697652613861</v>
      </c>
      <c r="CR173" s="119">
        <f t="shared" si="150"/>
        <v>2370300.4981746562</v>
      </c>
      <c r="CS173" s="96">
        <f t="shared" si="150"/>
        <v>2380122.9486040799</v>
      </c>
      <c r="CT173" s="116">
        <f t="shared" si="140"/>
        <v>9822.4504294237122</v>
      </c>
      <c r="CU173" s="91">
        <f t="shared" si="141"/>
        <v>2844360.5978095871</v>
      </c>
      <c r="CV173" s="98">
        <f t="shared" si="141"/>
        <v>2856147.5383248958</v>
      </c>
      <c r="CW173" s="117">
        <f t="shared" si="142"/>
        <v>11786.940515308641</v>
      </c>
      <c r="CX173" s="595">
        <f>'звіт 03.19-03.24'!CW173+'[9]побудинковий звіт'!CX173+'[8]побудинковий звіт'!CX173</f>
        <v>108618.48661336972</v>
      </c>
      <c r="CY173" s="595">
        <f>'звіт 03.19-03.24'!CX173+'[9]побудинковий звіт'!CY173+'[8]побудинковий звіт'!CY173</f>
        <v>96831.546098060862</v>
      </c>
      <c r="CZ173" s="116">
        <f t="shared" si="143"/>
        <v>-11786.940515308859</v>
      </c>
      <c r="DA173" s="99">
        <f>'[8]побудинковий звіт'!DA173</f>
        <v>11786.940515308881</v>
      </c>
      <c r="DB173" s="8">
        <v>1</v>
      </c>
      <c r="DC173" s="365">
        <f>'[8]побудинковий звіт'!DC173</f>
        <v>93330.51</v>
      </c>
      <c r="DD173" s="365">
        <f>'[8]побудинковий звіт'!DD173</f>
        <v>4395.34</v>
      </c>
      <c r="DE173" s="365">
        <f>'[8]побудинковий звіт'!DE173</f>
        <v>44900.649999999994</v>
      </c>
      <c r="DF173" s="365">
        <f>'[8]побудинковий звіт'!DF173</f>
        <v>3001.0200000000004</v>
      </c>
      <c r="DG173" s="101">
        <v>-48413.051782117342</v>
      </c>
      <c r="DH173" s="296">
        <v>10</v>
      </c>
      <c r="DI173" s="103">
        <f>'[8]побудинковий звіт'!DK173</f>
        <v>7.8875042943241587</v>
      </c>
      <c r="DJ173" s="103">
        <f>'[8]побудинковий звіт'!DL173</f>
        <v>9.665805091215983</v>
      </c>
      <c r="DK173" s="103">
        <f>'[8]побудинковий звіт'!DM173</f>
        <v>6.6301994369548316</v>
      </c>
      <c r="DL173" s="104">
        <f t="shared" si="155"/>
        <v>48400.895437519845</v>
      </c>
      <c r="DM173" s="104">
        <f t="shared" si="156"/>
        <v>1394.330941591601</v>
      </c>
      <c r="DN173" s="105">
        <f t="shared" si="144"/>
        <v>49795.226379111446</v>
      </c>
      <c r="DO173" s="2"/>
      <c r="DP173" s="104">
        <f>'[10]побудинковий звіт'!DR173</f>
        <v>48429.86</v>
      </c>
      <c r="DQ173" s="104">
        <f>'[10]побудинковий звіт'!DS173</f>
        <v>1394.32</v>
      </c>
      <c r="DR173" s="104">
        <f t="shared" si="145"/>
        <v>49824.18</v>
      </c>
      <c r="DS173" s="106"/>
      <c r="DT173" s="104"/>
      <c r="DU173" s="479">
        <f>'звіт 03.19-03.24'!DV173+'[9]побудинковий звіт'!DW173+'[8]побудинковий звіт'!DW173</f>
        <v>4464.88</v>
      </c>
      <c r="DV173" s="2">
        <f>'[9]побудинковий звіт'!DX173+'[8]побудинковий звіт'!DX173</f>
        <v>0</v>
      </c>
      <c r="DW173" s="77">
        <f t="shared" si="146"/>
        <v>685292.6764325141</v>
      </c>
      <c r="DX173" s="77">
        <f t="shared" si="147"/>
        <v>668257.54676542769</v>
      </c>
      <c r="DY173" s="427">
        <f t="shared" si="148"/>
        <v>47901.67</v>
      </c>
      <c r="DZ173" s="161">
        <f>'[10]побудинковий звіт'!DY173</f>
        <v>10268.956456633397</v>
      </c>
      <c r="EB173" s="110">
        <v>42045</v>
      </c>
      <c r="EC173" s="111">
        <f t="shared" si="149"/>
        <v>-6368.0517821173416</v>
      </c>
      <c r="EE173" s="112">
        <v>-46965.223258866979</v>
      </c>
      <c r="EG173" s="99">
        <v>9677.8745590873368</v>
      </c>
    </row>
    <row r="174" spans="1:137" ht="19.95" customHeight="1" x14ac:dyDescent="0.3">
      <c r="A174" s="81">
        <v>150001026</v>
      </c>
      <c r="B174" s="82" t="s">
        <v>355</v>
      </c>
      <c r="C174" s="114" t="s">
        <v>356</v>
      </c>
      <c r="D174" s="114" t="s">
        <v>356</v>
      </c>
      <c r="E174" s="84">
        <f t="shared" si="107"/>
        <v>7055.84</v>
      </c>
      <c r="F174" s="597">
        <f>'[8]побудинковий звіт'!F174</f>
        <v>7055.84</v>
      </c>
      <c r="G174" s="104">
        <f>'[8]побудинковий звіт'!G174</f>
        <v>879.7</v>
      </c>
      <c r="H174" s="598">
        <f>'[8]побудинковий звіт'!H174</f>
        <v>0</v>
      </c>
      <c r="I174" s="595">
        <f>'звіт 03.19-03.24'!H174+'[9]побудинковий звіт'!I174+'[8]побудинковий звіт'!I174</f>
        <v>80316.522812135518</v>
      </c>
      <c r="J174" s="595">
        <f>'звіт 03.19-03.24'!I174+'[9]побудинковий звіт'!J174+'[8]побудинковий звіт'!J174</f>
        <v>75236.032304088891</v>
      </c>
      <c r="K174" s="116">
        <f t="shared" si="108"/>
        <v>-5080.4905080466269</v>
      </c>
      <c r="L174" s="595">
        <f>'звіт 03.19-03.24'!K174+'[9]побудинковий звіт'!L174+'[8]побудинковий звіт'!L174</f>
        <v>26643.629059947973</v>
      </c>
      <c r="M174" s="595">
        <f>'звіт 03.19-03.24'!L174+'[9]побудинковий звіт'!M174+'[8]побудинковий звіт'!M174</f>
        <v>23881.378803157204</v>
      </c>
      <c r="N174" s="116">
        <f t="shared" si="109"/>
        <v>-2762.2502567907686</v>
      </c>
      <c r="O174" s="595">
        <f>'звіт 03.19-03.24'!N174+'[9]побудинковий звіт'!O174+'[8]побудинковий звіт'!O174</f>
        <v>69311.87273889294</v>
      </c>
      <c r="P174" s="595">
        <f>'звіт 03.19-03.24'!O174+'[9]побудинковий звіт'!P174+'[8]побудинковий звіт'!P174</f>
        <v>67167.651823627821</v>
      </c>
      <c r="Q174" s="116">
        <f t="shared" si="110"/>
        <v>-2144.2209152651194</v>
      </c>
      <c r="R174" s="595">
        <f>'звіт 03.19-03.24'!Q174+'[9]побудинковий звіт'!R174+'[8]побудинковий звіт'!R174</f>
        <v>15690.846031707906</v>
      </c>
      <c r="S174" s="595">
        <f>'звіт 03.19-03.24'!R174+'[9]побудинковий звіт'!S174+'[8]побудинковий звіт'!S174</f>
        <v>15205.143697712616</v>
      </c>
      <c r="T174" s="116">
        <f t="shared" si="111"/>
        <v>-485.70233399529025</v>
      </c>
      <c r="U174" s="595">
        <f>'звіт 03.19-03.24'!T174+'[9]побудинковий звіт'!U174+'[8]побудинковий звіт'!U174</f>
        <v>13304.413299683918</v>
      </c>
      <c r="V174" s="595">
        <f>'звіт 03.19-03.24'!U174+'[9]побудинковий звіт'!V174+'[8]побудинковий звіт'!V174</f>
        <v>8538.5114900873523</v>
      </c>
      <c r="W174" s="116">
        <f t="shared" si="112"/>
        <v>-4765.9018095965657</v>
      </c>
      <c r="X174" s="595">
        <f>'звіт 03.19-03.24'!W174+'[9]побудинковий звіт'!X174+'[8]побудинковий звіт'!X174</f>
        <v>104540.22015766519</v>
      </c>
      <c r="Y174" s="595">
        <f>'звіт 03.19-03.24'!X174+'[9]побудинковий звіт'!Y174+'[8]побудинковий звіт'!Y174</f>
        <v>85317.595355887519</v>
      </c>
      <c r="Z174" s="116">
        <f t="shared" si="113"/>
        <v>-19222.624801777667</v>
      </c>
      <c r="AA174" s="595">
        <f>'звіт 03.19-03.24'!Z174+'[9]побудинковий звіт'!AA174+'[8]побудинковий звіт'!AA174</f>
        <v>7615.5552000000016</v>
      </c>
      <c r="AB174" s="595">
        <f>'звіт 03.19-03.24'!AA174+'[9]побудинковий звіт'!AB174+'[8]побудинковий звіт'!AB174</f>
        <v>0</v>
      </c>
      <c r="AC174" s="116">
        <f t="shared" si="114"/>
        <v>-7615.5552000000016</v>
      </c>
      <c r="AD174" s="595">
        <f>'звіт 03.19-03.24'!AC174+'[9]побудинковий звіт'!AD174+'[8]побудинковий звіт'!AD174</f>
        <v>211609.10201218052</v>
      </c>
      <c r="AE174" s="595">
        <f>'звіт 03.19-03.24'!AD174+'[9]побудинковий звіт'!AE174+'[8]побудинковий звіт'!AE174</f>
        <v>231546.62077890872</v>
      </c>
      <c r="AF174" s="117">
        <f t="shared" si="115"/>
        <v>19937.518766728201</v>
      </c>
      <c r="AG174" s="91">
        <f t="shared" si="116"/>
        <v>529032.16131221398</v>
      </c>
      <c r="AH174" s="92">
        <f t="shared" si="116"/>
        <v>506892.93425347016</v>
      </c>
      <c r="AI174" s="116">
        <f t="shared" si="117"/>
        <v>-22139.227058743825</v>
      </c>
      <c r="AJ174" s="595">
        <f>'звіт 03.19-03.24'!AI174+'[9]побудинковий звіт'!AJ174+'[8]побудинковий звіт'!AJ174</f>
        <v>384277.97749838722</v>
      </c>
      <c r="AK174" s="595">
        <f>'звіт 03.19-03.24'!AJ174+'[9]побудинковий звіт'!AK174+'[8]побудинковий звіт'!AK174</f>
        <v>378009.78988634783</v>
      </c>
      <c r="AL174" s="116">
        <f t="shared" si="118"/>
        <v>-6268.1876120393863</v>
      </c>
      <c r="AM174" s="595">
        <f>'звіт 03.19-03.24'!AL174+'[9]побудинковий звіт'!AM174+'[8]побудинковий звіт'!AM174</f>
        <v>45252.290634453697</v>
      </c>
      <c r="AN174" s="595">
        <f>'звіт 03.19-03.24'!AM174+'[9]побудинковий звіт'!AN174+'[8]побудинковий звіт'!AN174</f>
        <v>30455.015636279648</v>
      </c>
      <c r="AO174" s="116">
        <f t="shared" si="119"/>
        <v>-14797.274998174049</v>
      </c>
      <c r="AP174" s="595">
        <f>'звіт 03.19-03.24'!AO174+'[9]побудинковий звіт'!AP174+'[8]побудинковий звіт'!AP174</f>
        <v>39634.914082161384</v>
      </c>
      <c r="AQ174" s="595">
        <f>'звіт 03.19-03.24'!AP174+'[9]побудинковий звіт'!AQ174+'[8]побудинковий звіт'!AQ174</f>
        <v>38393.270475956786</v>
      </c>
      <c r="AR174" s="116">
        <f t="shared" si="120"/>
        <v>-1241.6436062045977</v>
      </c>
      <c r="AS174" s="595">
        <f>'звіт 03.19-03.24'!AR174+'[9]побудинковий звіт'!AS174+'[8]побудинковий звіт'!AS174</f>
        <v>813347.16580557323</v>
      </c>
      <c r="AT174" s="595">
        <f>'звіт 03.19-03.24'!AS174+'[9]побудинковий звіт'!AT174+'[8]побудинковий звіт'!AT174</f>
        <v>728356.57085230923</v>
      </c>
      <c r="AU174" s="118">
        <f t="shared" si="121"/>
        <v>-84990.594953263993</v>
      </c>
      <c r="AV174" s="595">
        <f>'звіт 03.19-03.24'!AU174+'[9]побудинковий звіт'!AV174+'[8]побудинковий звіт'!AV174</f>
        <v>12826.29093662589</v>
      </c>
      <c r="AW174" s="595">
        <f>'звіт 03.19-03.24'!AV174+'[9]побудинковий звіт'!AW174+'[8]побудинковий звіт'!AW174</f>
        <v>47157.937692988518</v>
      </c>
      <c r="AX174" s="94">
        <f t="shared" si="122"/>
        <v>34331.646756362628</v>
      </c>
      <c r="AY174" s="595">
        <f>'звіт 03.19-03.24'!AX174+'[9]побудинковий звіт'!AY174+'[8]побудинковий звіт'!AY174</f>
        <v>27088.914150258901</v>
      </c>
      <c r="AZ174" s="595">
        <f>'звіт 03.19-03.24'!AY174+'[9]побудинковий звіт'!AZ174+'[8]побудинковий звіт'!AZ174</f>
        <v>39524.883025380164</v>
      </c>
      <c r="BA174" s="117">
        <f t="shared" si="123"/>
        <v>12435.968875121263</v>
      </c>
      <c r="BB174" s="595">
        <f>'звіт 03.19-03.24'!BA174+'[9]побудинковий звіт'!BB174+'[8]побудинковий звіт'!BB174</f>
        <v>9361.6619350661203</v>
      </c>
      <c r="BC174" s="595">
        <f>'звіт 03.19-03.24'!BB174+'[9]побудинковий звіт'!BC174+'[8]побудинковий звіт'!BC174</f>
        <v>3581.1596640466551</v>
      </c>
      <c r="BD174" s="94">
        <f t="shared" si="124"/>
        <v>-5780.5022710194653</v>
      </c>
      <c r="BE174" s="595">
        <f>'звіт 03.19-03.24'!BD174+'[9]побудинковий звіт'!BE174+'[8]побудинковий звіт'!BE174</f>
        <v>22348.063864658121</v>
      </c>
      <c r="BF174" s="595">
        <f>'звіт 03.19-03.24'!BE174+'[9]побудинковий звіт'!BF174+'[8]побудинковий звіт'!BF174</f>
        <v>0</v>
      </c>
      <c r="BG174" s="95">
        <f t="shared" si="125"/>
        <v>-22348.063864658121</v>
      </c>
      <c r="BH174" s="595">
        <f>'звіт 03.19-03.24'!BG174+'[9]побудинковий звіт'!BH174+'[8]побудинковий звіт'!BH174</f>
        <v>19287.106382781523</v>
      </c>
      <c r="BI174" s="595">
        <f>'звіт 03.19-03.24'!BH174+'[9]побудинковий звіт'!BI174+'[8]побудинковий звіт'!BI174</f>
        <v>20.605486199999998</v>
      </c>
      <c r="BJ174" s="94">
        <f t="shared" si="126"/>
        <v>-19266.500896581525</v>
      </c>
      <c r="BK174" s="595">
        <f>'звіт 03.19-03.24'!BJ174+'[9]побудинковий звіт'!BK174+'[8]побудинковий звіт'!BK174</f>
        <v>22865.724325502342</v>
      </c>
      <c r="BL174" s="595">
        <f>'звіт 03.19-03.24'!BK174+'[9]побудинковий звіт'!BL174+'[8]побудинковий звіт'!BL174</f>
        <v>16216.096840271464</v>
      </c>
      <c r="BM174" s="95">
        <f t="shared" si="127"/>
        <v>-6649.6274852308779</v>
      </c>
      <c r="BN174" s="595">
        <f>'звіт 03.19-03.24'!BM174+'[9]побудинковий звіт'!BN174+'[8]побудинковий звіт'!BN174</f>
        <v>6660.0453904727865</v>
      </c>
      <c r="BO174" s="595">
        <f>'звіт 03.19-03.24'!BN174+'[9]побудинковий звіт'!BO174+'[8]побудинковий звіт'!BO174</f>
        <v>8809</v>
      </c>
      <c r="BP174" s="94">
        <f t="shared" si="128"/>
        <v>2148.9546095272135</v>
      </c>
      <c r="BQ174" s="91">
        <f t="shared" si="129"/>
        <v>120437.80698536568</v>
      </c>
      <c r="BR174" s="96">
        <f t="shared" si="129"/>
        <v>115309.68270888682</v>
      </c>
      <c r="BS174" s="94">
        <f t="shared" si="130"/>
        <v>-5128.1242764788622</v>
      </c>
      <c r="BT174" s="595">
        <f>'звіт 03.19-03.24'!BS174+'[9]побудинковий звіт'!BT174+'[8]побудинковий звіт'!BT174</f>
        <v>738771.5811157251</v>
      </c>
      <c r="BU174" s="595">
        <f>'звіт 03.19-03.24'!BT174+'[9]побудинковий звіт'!BU174+'[8]побудинковий звіт'!BU174</f>
        <v>719389.3896984671</v>
      </c>
      <c r="BV174" s="116">
        <f t="shared" si="131"/>
        <v>-19382.191417258</v>
      </c>
      <c r="BW174" s="595">
        <f>'звіт 03.19-03.24'!BV174+'[9]побудинковий звіт'!BW174+'[8]побудинковий звіт'!BW174</f>
        <v>382451.7742686157</v>
      </c>
      <c r="BX174" s="595">
        <f>'звіт 03.19-03.24'!BW174+'[9]побудинковий звіт'!BX174+'[8]побудинковий звіт'!BX174</f>
        <v>439528.46617629332</v>
      </c>
      <c r="BY174" s="116">
        <f t="shared" si="132"/>
        <v>57076.691907677625</v>
      </c>
      <c r="BZ174" s="595">
        <f>'звіт 03.19-03.24'!BY174+'[9]побудинковий звіт'!BZ174+'[8]побудинковий звіт'!BZ174</f>
        <v>88186.943625093641</v>
      </c>
      <c r="CA174" s="595">
        <f>'звіт 03.19-03.24'!BZ174+'[9]побудинковий звіт'!CA174+'[8]побудинковий звіт'!CA174</f>
        <v>141095.03563043475</v>
      </c>
      <c r="CB174" s="116">
        <f t="shared" si="133"/>
        <v>52908.09200534111</v>
      </c>
      <c r="CC174" s="595">
        <f>'звіт 03.19-03.24'!CB174+'[9]побудинковий звіт'!CC174+'[8]побудинковий звіт'!CC174</f>
        <v>19893.038287631134</v>
      </c>
      <c r="CD174" s="595">
        <f>'звіт 03.19-03.24'!CC174+'[9]побудинковий звіт'!CD174+'[8]побудинковий звіт'!CD174</f>
        <v>20199.835346920667</v>
      </c>
      <c r="CE174" s="116">
        <f t="shared" si="134"/>
        <v>306.79705928953263</v>
      </c>
      <c r="CF174" s="595">
        <f>'звіт 03.19-03.24'!CE174+'[9]побудинковий звіт'!CF174+'[8]побудинковий звіт'!CF174</f>
        <v>2440.5866423202829</v>
      </c>
      <c r="CG174" s="595">
        <f>'звіт 03.19-03.24'!CF174+'[9]побудинковий звіт'!CG174+'[8]побудинковий звіт'!CG174</f>
        <v>0</v>
      </c>
      <c r="CH174" s="116">
        <f t="shared" si="135"/>
        <v>-2440.5866423202829</v>
      </c>
      <c r="CI174" s="595">
        <f>'звіт 03.19-03.24'!CH174+'[9]побудинковий звіт'!CI174+'[8]побудинковий звіт'!CI174</f>
        <v>200841.64066497353</v>
      </c>
      <c r="CJ174" s="595">
        <f>'звіт 03.19-03.24'!CI174+'[9]побудинковий звіт'!CJ174+'[8]побудинковий звіт'!CJ174</f>
        <v>185239.04644828558</v>
      </c>
      <c r="CK174" s="116">
        <f t="shared" si="136"/>
        <v>-15602.594216687954</v>
      </c>
      <c r="CL174" s="595">
        <f>'звіт 03.19-03.24'!CK174+'[9]побудинковий звіт'!CL174+'[8]побудинковий звіт'!CL174</f>
        <v>195362.56221986699</v>
      </c>
      <c r="CM174" s="595">
        <f>'звіт 03.19-03.24'!CL174+'[9]побудинковий звіт'!CM174+'[8]побудинковий звіт'!CM174</f>
        <v>170738.44582945926</v>
      </c>
      <c r="CN174" s="116">
        <f t="shared" si="137"/>
        <v>-24624.116390407726</v>
      </c>
      <c r="CO174" s="88">
        <f t="shared" si="138"/>
        <v>396204.20288484055</v>
      </c>
      <c r="CP174" s="96">
        <f t="shared" si="138"/>
        <v>355977.49227774481</v>
      </c>
      <c r="CQ174" s="116">
        <f t="shared" si="139"/>
        <v>-40226.710607095738</v>
      </c>
      <c r="CR174" s="119">
        <f t="shared" si="150"/>
        <v>3559930.4431423815</v>
      </c>
      <c r="CS174" s="96">
        <f t="shared" si="150"/>
        <v>3473607.4829431111</v>
      </c>
      <c r="CT174" s="116">
        <f t="shared" si="140"/>
        <v>-86322.960199270397</v>
      </c>
      <c r="CU174" s="91">
        <f t="shared" si="141"/>
        <v>4271916.531770858</v>
      </c>
      <c r="CV174" s="98">
        <f t="shared" si="141"/>
        <v>4168328.9795317333</v>
      </c>
      <c r="CW174" s="117">
        <f t="shared" si="142"/>
        <v>-103587.55223912466</v>
      </c>
      <c r="CX174" s="595">
        <f>'звіт 03.19-03.24'!CW174+'[9]побудинковий звіт'!CX174+'[8]побудинковий звіт'!CX174</f>
        <v>142606.22122981824</v>
      </c>
      <c r="CY174" s="595">
        <f>'звіт 03.19-03.24'!CX174+'[9]побудинковий звіт'!CY174+'[8]побудинковий звіт'!CY174</f>
        <v>246193.77346894273</v>
      </c>
      <c r="CZ174" s="116">
        <f t="shared" si="143"/>
        <v>103587.55223912449</v>
      </c>
      <c r="DA174" s="99">
        <f>'[8]побудинковий звіт'!DA174</f>
        <v>-103587.55223912463</v>
      </c>
      <c r="DB174" s="8">
        <v>1</v>
      </c>
      <c r="DC174" s="365">
        <f>'[8]побудинковий звіт'!DC174</f>
        <v>104649.42</v>
      </c>
      <c r="DD174" s="365">
        <f>'[8]побудинковий звіт'!DD174</f>
        <v>0</v>
      </c>
      <c r="DE174" s="365">
        <f>'[8]побудинковий звіт'!DE174</f>
        <v>30660.660000000003</v>
      </c>
      <c r="DF174" s="365">
        <f>'[8]побудинковий звіт'!DF174</f>
        <v>0</v>
      </c>
      <c r="DG174" s="101">
        <v>-113011.37079313793</v>
      </c>
      <c r="DH174" s="296">
        <v>8</v>
      </c>
      <c r="DI174" s="103">
        <f>'[8]побудинковий звіт'!DK174</f>
        <v>8.2760368514652942</v>
      </c>
      <c r="DJ174" s="103">
        <f>'[8]побудинковий звіт'!DL174</f>
        <v>10.797637721701367</v>
      </c>
      <c r="DK174" s="103">
        <f>'[8]побудинковий звіт'!DM174</f>
        <v>7.2649549450899249</v>
      </c>
      <c r="DL174" s="104">
        <f t="shared" si="155"/>
        <v>73968.151856742697</v>
      </c>
      <c r="DM174" s="104">
        <f t="shared" si="156"/>
        <v>0</v>
      </c>
      <c r="DN174" s="105">
        <f t="shared" si="144"/>
        <v>73968.151856742697</v>
      </c>
      <c r="DO174" s="2"/>
      <c r="DP174" s="104">
        <f>'[10]побудинковий звіт'!DR174</f>
        <v>73988.759999999995</v>
      </c>
      <c r="DQ174" s="104">
        <f>'[10]побудинковий звіт'!DS174</f>
        <v>0</v>
      </c>
      <c r="DR174" s="104">
        <f t="shared" si="145"/>
        <v>73988.759999999995</v>
      </c>
      <c r="DS174" s="106"/>
      <c r="DT174" s="104"/>
      <c r="DU174" s="479">
        <f>'звіт 03.19-03.24'!DV174+'[9]побудинковий звіт'!DW174+'[8]побудинковий звіт'!DW174</f>
        <v>5770.56</v>
      </c>
      <c r="DV174" s="2">
        <f>'[9]побудинковий звіт'!DX174+'[8]побудинковий звіт'!DX174</f>
        <v>0</v>
      </c>
      <c r="DW174" s="77">
        <f t="shared" si="146"/>
        <v>1120541.9673491267</v>
      </c>
      <c r="DX174" s="77">
        <f t="shared" si="147"/>
        <v>1012399.5042734352</v>
      </c>
      <c r="DY174" s="427">
        <f t="shared" si="148"/>
        <v>30660.660000000003</v>
      </c>
      <c r="DZ174" s="161">
        <f>'[10]побудинковий звіт'!DY174</f>
        <v>18616.437536082445</v>
      </c>
      <c r="EB174" s="110">
        <v>150217</v>
      </c>
      <c r="EC174" s="111">
        <f t="shared" si="149"/>
        <v>37205.629206862068</v>
      </c>
      <c r="EE174" s="112">
        <v>-119612.86367598301</v>
      </c>
      <c r="EG174" s="99">
        <v>-116536.37845187713</v>
      </c>
    </row>
    <row r="175" spans="1:137" ht="19.95" customHeight="1" x14ac:dyDescent="0.3">
      <c r="A175" s="81">
        <v>150001027</v>
      </c>
      <c r="B175" s="82" t="s">
        <v>357</v>
      </c>
      <c r="C175" s="114" t="s">
        <v>358</v>
      </c>
      <c r="D175" s="114" t="s">
        <v>358</v>
      </c>
      <c r="E175" s="84">
        <f t="shared" si="107"/>
        <v>10354.25</v>
      </c>
      <c r="F175" s="597">
        <f>'[8]побудинковий звіт'!F175</f>
        <v>10263.950000000001</v>
      </c>
      <c r="G175" s="104">
        <f>'[8]побудинковий звіт'!G175</f>
        <v>1160.45</v>
      </c>
      <c r="H175" s="598">
        <f>'[8]побудинковий звіт'!H175</f>
        <v>90.3</v>
      </c>
      <c r="I175" s="595">
        <f>'звіт 03.19-03.24'!H175+'[9]побудинковий звіт'!I175+'[8]побудинковий звіт'!I175</f>
        <v>182552.58239974786</v>
      </c>
      <c r="J175" s="595">
        <f>'звіт 03.19-03.24'!I175+'[9]побудинковий звіт'!J175+'[8]побудинковий звіт'!J175</f>
        <v>166402.14277885403</v>
      </c>
      <c r="K175" s="116">
        <f t="shared" si="108"/>
        <v>-16150.439620893827</v>
      </c>
      <c r="L175" s="595">
        <f>'звіт 03.19-03.24'!K175+'[9]побудинковий звіт'!L175+'[8]побудинковий звіт'!L175</f>
        <v>31427.985628753209</v>
      </c>
      <c r="M175" s="595">
        <f>'звіт 03.19-03.24'!L175+'[9]побудинковий звіт'!M175+'[8]побудинковий звіт'!M175</f>
        <v>28162.580035754774</v>
      </c>
      <c r="N175" s="116">
        <f t="shared" si="109"/>
        <v>-3265.4055929984352</v>
      </c>
      <c r="O175" s="595">
        <f>'звіт 03.19-03.24'!N175+'[9]побудинковий звіт'!O175+'[8]побудинковий звіт'!O175</f>
        <v>106474.88844066302</v>
      </c>
      <c r="P175" s="595">
        <f>'звіт 03.19-03.24'!O175+'[9]побудинковий звіт'!P175+'[8]побудинковий звіт'!P175</f>
        <v>103176.35303581157</v>
      </c>
      <c r="Q175" s="116">
        <f t="shared" si="110"/>
        <v>-3298.5354048514564</v>
      </c>
      <c r="R175" s="595">
        <f>'звіт 03.19-03.24'!Q175+'[9]побудинковий звіт'!R175+'[8]побудинковий звіт'!R175</f>
        <v>23798.337241247238</v>
      </c>
      <c r="S175" s="595">
        <f>'звіт 03.19-03.24'!R175+'[9]побудинковий звіт'!S175+'[8]побудинковий звіт'!S175</f>
        <v>23061.006014833703</v>
      </c>
      <c r="T175" s="116">
        <f t="shared" si="111"/>
        <v>-737.33122641353475</v>
      </c>
      <c r="U175" s="595">
        <f>'звіт 03.19-03.24'!T175+'[9]побудинковий звіт'!U175+'[8]побудинковий звіт'!U175</f>
        <v>24743.230763694581</v>
      </c>
      <c r="V175" s="595">
        <f>'звіт 03.19-03.24'!U175+'[9]побудинковий звіт'!V175+'[8]побудинковий звіт'!V175</f>
        <v>15746.030466016355</v>
      </c>
      <c r="W175" s="116">
        <f t="shared" si="112"/>
        <v>-8997.200297678226</v>
      </c>
      <c r="X175" s="595">
        <f>'звіт 03.19-03.24'!W175+'[9]побудинковий звіт'!X175+'[8]побудинковий звіт'!X175</f>
        <v>142691.77991353121</v>
      </c>
      <c r="Y175" s="595">
        <f>'звіт 03.19-03.24'!X175+'[9]побудинковий звіт'!Y175+'[8]побудинковий звіт'!Y175</f>
        <v>117546.73489617762</v>
      </c>
      <c r="Z175" s="116">
        <f t="shared" si="113"/>
        <v>-25145.045017353594</v>
      </c>
      <c r="AA175" s="595">
        <f>'звіт 03.19-03.24'!Z175+'[9]побудинковий звіт'!AA175+'[8]побудинковий звіт'!AA175</f>
        <v>11215.097999999996</v>
      </c>
      <c r="AB175" s="595">
        <f>'звіт 03.19-03.24'!AA175+'[9]побудинковий звіт'!AB175+'[8]побудинковий звіт'!AB175</f>
        <v>0</v>
      </c>
      <c r="AC175" s="116">
        <f t="shared" si="114"/>
        <v>-11215.097999999996</v>
      </c>
      <c r="AD175" s="595">
        <f>'звіт 03.19-03.24'!AC175+'[9]побудинковий звіт'!AD175+'[8]побудинковий звіт'!AD175</f>
        <v>311939.06749403855</v>
      </c>
      <c r="AE175" s="595">
        <f>'звіт 03.19-03.24'!AD175+'[9]побудинковий звіт'!AE175+'[8]побудинковий звіт'!AE175</f>
        <v>340180.94122697017</v>
      </c>
      <c r="AF175" s="117">
        <f t="shared" si="115"/>
        <v>28241.873732931621</v>
      </c>
      <c r="AG175" s="91">
        <f t="shared" si="116"/>
        <v>834842.96988167567</v>
      </c>
      <c r="AH175" s="92">
        <f t="shared" si="116"/>
        <v>794275.7884544183</v>
      </c>
      <c r="AI175" s="116">
        <f t="shared" si="117"/>
        <v>-40567.181427257368</v>
      </c>
      <c r="AJ175" s="595">
        <f>'звіт 03.19-03.24'!AI175+'[9]побудинковий звіт'!AJ175+'[8]побудинковий звіт'!AJ175</f>
        <v>544360.70045714779</v>
      </c>
      <c r="AK175" s="595">
        <f>'звіт 03.19-03.24'!AJ175+'[9]побудинковий звіт'!AK175+'[8]побудинковий звіт'!AK175</f>
        <v>536034.03996101301</v>
      </c>
      <c r="AL175" s="116">
        <f t="shared" si="118"/>
        <v>-8326.6604961347766</v>
      </c>
      <c r="AM175" s="595">
        <f>'звіт 03.19-03.24'!AL175+'[9]побудинковий звіт'!AM175+'[8]побудинковий звіт'!AM175</f>
        <v>18400.263740452843</v>
      </c>
      <c r="AN175" s="595">
        <f>'звіт 03.19-03.24'!AM175+'[9]побудинковий звіт'!AN175+'[8]побудинковий звіт'!AN175</f>
        <v>18707.305838309701</v>
      </c>
      <c r="AO175" s="116">
        <f t="shared" si="119"/>
        <v>307.04209785685816</v>
      </c>
      <c r="AP175" s="595">
        <f>'звіт 03.19-03.24'!AO175+'[9]побудинковий звіт'!AP175+'[8]побудинковий звіт'!AP175</f>
        <v>49597.966264147806</v>
      </c>
      <c r="AQ175" s="595">
        <f>'звіт 03.19-03.24'!AP175+'[9]побудинковий звіт'!AQ175+'[8]побудинковий звіт'!AQ175</f>
        <v>50497.395771673735</v>
      </c>
      <c r="AR175" s="116">
        <f t="shared" si="120"/>
        <v>899.42950752592878</v>
      </c>
      <c r="AS175" s="595">
        <f>'звіт 03.19-03.24'!AR175+'[9]побудинковий звіт'!AS175+'[8]побудинковий звіт'!AS175</f>
        <v>1149992.7755710809</v>
      </c>
      <c r="AT175" s="595">
        <f>'звіт 03.19-03.24'!AS175+'[9]побудинковий звіт'!AT175+'[8]побудинковий звіт'!AT175</f>
        <v>1008688.4721859003</v>
      </c>
      <c r="AU175" s="118">
        <f t="shared" si="121"/>
        <v>-141304.30338518054</v>
      </c>
      <c r="AV175" s="595">
        <f>'звіт 03.19-03.24'!AU175+'[9]побудинковий звіт'!AV175+'[8]побудинковий звіт'!AV175</f>
        <v>35261.732278215175</v>
      </c>
      <c r="AW175" s="595">
        <f>'звіт 03.19-03.24'!AV175+'[9]побудинковий звіт'!AW175+'[8]побудинковий звіт'!AW175</f>
        <v>16088.920040946554</v>
      </c>
      <c r="AX175" s="94">
        <f t="shared" si="122"/>
        <v>-19172.812237268619</v>
      </c>
      <c r="AY175" s="595">
        <f>'звіт 03.19-03.24'!AX175+'[9]побудинковий звіт'!AY175+'[8]побудинковий звіт'!AY175</f>
        <v>34982.793810415402</v>
      </c>
      <c r="AZ175" s="595">
        <f>'звіт 03.19-03.24'!AY175+'[9]побудинковий звіт'!AZ175+'[8]побудинковий звіт'!AZ175</f>
        <v>92812.348418583017</v>
      </c>
      <c r="BA175" s="117">
        <f t="shared" si="123"/>
        <v>57829.554608167615</v>
      </c>
      <c r="BB175" s="595">
        <f>'звіт 03.19-03.24'!BA175+'[9]побудинковий звіт'!BB175+'[8]побудинковий звіт'!BB175</f>
        <v>23739.696413017504</v>
      </c>
      <c r="BC175" s="595">
        <f>'звіт 03.19-03.24'!BB175+'[9]побудинковий звіт'!BC175+'[8]побудинковий звіт'!BC175</f>
        <v>18228.836973371399</v>
      </c>
      <c r="BD175" s="94">
        <f t="shared" si="124"/>
        <v>-5510.8594396461049</v>
      </c>
      <c r="BE175" s="595">
        <f>'звіт 03.19-03.24'!BD175+'[9]побудинковий звіт'!BE175+'[8]побудинковий звіт'!BE175</f>
        <v>39359.702831549919</v>
      </c>
      <c r="BF175" s="595">
        <f>'звіт 03.19-03.24'!BE175+'[9]побудинковий звіт'!BF175+'[8]побудинковий звіт'!BF175</f>
        <v>2818.164567995098</v>
      </c>
      <c r="BG175" s="95">
        <f t="shared" si="125"/>
        <v>-36541.538263554823</v>
      </c>
      <c r="BH175" s="595">
        <f>'звіт 03.19-03.24'!BG175+'[9]побудинковий звіт'!BH175+'[8]побудинковий звіт'!BH175</f>
        <v>39572.412391771293</v>
      </c>
      <c r="BI175" s="595">
        <f>'звіт 03.19-03.24'!BH175+'[9]побудинковий звіт'!BI175+'[8]побудинковий звіт'!BI175</f>
        <v>2434.0216763260328</v>
      </c>
      <c r="BJ175" s="94">
        <f t="shared" si="126"/>
        <v>-37138.390715445261</v>
      </c>
      <c r="BK175" s="595">
        <f>'звіт 03.19-03.24'!BJ175+'[9]побудинковий звіт'!BK175+'[8]побудинковий звіт'!BK175</f>
        <v>46511.535334912107</v>
      </c>
      <c r="BL175" s="595">
        <f>'звіт 03.19-03.24'!BK175+'[9]побудинковий звіт'!BL175+'[8]побудинковий звіт'!BL175</f>
        <v>29647.326093250096</v>
      </c>
      <c r="BM175" s="95">
        <f t="shared" si="127"/>
        <v>-16864.209241662011</v>
      </c>
      <c r="BN175" s="595">
        <f>'звіт 03.19-03.24'!BM175+'[9]побудинковий звіт'!BN175+'[8]побудинковий звіт'!BN175</f>
        <v>4947.8088518665782</v>
      </c>
      <c r="BO175" s="595">
        <f>'звіт 03.19-03.24'!BN175+'[9]побудинковий звіт'!BO175+'[8]побудинковий звіт'!BO175</f>
        <v>15627.6771385304</v>
      </c>
      <c r="BP175" s="94">
        <f t="shared" si="128"/>
        <v>10679.868286663823</v>
      </c>
      <c r="BQ175" s="91">
        <f t="shared" si="129"/>
        <v>224375.68191174796</v>
      </c>
      <c r="BR175" s="96">
        <f t="shared" si="129"/>
        <v>177657.29490900261</v>
      </c>
      <c r="BS175" s="94">
        <f t="shared" si="130"/>
        <v>-46718.387002745352</v>
      </c>
      <c r="BT175" s="595">
        <f>'звіт 03.19-03.24'!BS175+'[9]побудинковий звіт'!BT175+'[8]побудинковий звіт'!BT175</f>
        <v>851241.35630505334</v>
      </c>
      <c r="BU175" s="595">
        <f>'звіт 03.19-03.24'!BT175+'[9]побудинковий звіт'!BU175+'[8]побудинковий звіт'!BU175</f>
        <v>913301.6164602089</v>
      </c>
      <c r="BV175" s="116">
        <f t="shared" si="131"/>
        <v>62060.260155155556</v>
      </c>
      <c r="BW175" s="595">
        <f>'звіт 03.19-03.24'!BV175+'[9]побудинковий звіт'!BW175+'[8]побудинковий звіт'!BW175</f>
        <v>555651.90132422664</v>
      </c>
      <c r="BX175" s="595">
        <f>'звіт 03.19-03.24'!BW175+'[9]побудинковий звіт'!BX175+'[8]побудинковий звіт'!BX175</f>
        <v>614373.94142761803</v>
      </c>
      <c r="BY175" s="116">
        <f t="shared" si="132"/>
        <v>58722.040103391395</v>
      </c>
      <c r="BZ175" s="595">
        <f>'звіт 03.19-03.24'!BY175+'[9]побудинковий звіт'!BZ175+'[8]побудинковий звіт'!BZ175</f>
        <v>158196.25833342187</v>
      </c>
      <c r="CA175" s="595">
        <f>'звіт 03.19-03.24'!BZ175+'[9]побудинковий звіт'!CA175+'[8]побудинковий звіт'!CA175</f>
        <v>166748.33488249377</v>
      </c>
      <c r="CB175" s="116">
        <f t="shared" si="133"/>
        <v>8552.0765490719059</v>
      </c>
      <c r="CC175" s="595">
        <f>'звіт 03.19-03.24'!CB175+'[9]побудинковий звіт'!CC175+'[8]побудинковий звіт'!CC175</f>
        <v>14613.0718379184</v>
      </c>
      <c r="CD175" s="595">
        <f>'звіт 03.19-03.24'!CC175+'[9]побудинковий звіт'!CD175+'[8]побудинковий звіт'!CD175</f>
        <v>14824.506690714939</v>
      </c>
      <c r="CE175" s="116">
        <f t="shared" si="134"/>
        <v>211.43485279653942</v>
      </c>
      <c r="CF175" s="595">
        <f>'звіт 03.19-03.24'!CE175+'[9]побудинковий звіт'!CF175+'[8]побудинковий звіт'!CF175</f>
        <v>1791.1281150052553</v>
      </c>
      <c r="CG175" s="595">
        <f>'звіт 03.19-03.24'!CF175+'[9]побудинковий звіт'!CG175+'[8]побудинковий звіт'!CG175</f>
        <v>0</v>
      </c>
      <c r="CH175" s="116">
        <f t="shared" si="135"/>
        <v>-1791.1281150052553</v>
      </c>
      <c r="CI175" s="595">
        <f>'звіт 03.19-03.24'!CH175+'[9]побудинковий звіт'!CI175+'[8]побудинковий звіт'!CI175</f>
        <v>230121.22989991377</v>
      </c>
      <c r="CJ175" s="595">
        <f>'звіт 03.19-03.24'!CI175+'[9]побудинковий звіт'!CJ175+'[8]побудинковий звіт'!CJ175</f>
        <v>168200.56348287861</v>
      </c>
      <c r="CK175" s="116">
        <f t="shared" si="136"/>
        <v>-61920.666417035158</v>
      </c>
      <c r="CL175" s="595">
        <f>'звіт 03.19-03.24'!CK175+'[9]побудинковий звіт'!CL175+'[8]побудинковий звіт'!CL175</f>
        <v>158611.34439559479</v>
      </c>
      <c r="CM175" s="595">
        <f>'звіт 03.19-03.24'!CL175+'[9]побудинковий звіт'!CM175+'[8]побудинковий звіт'!CM175</f>
        <v>143740.61242288986</v>
      </c>
      <c r="CN175" s="116">
        <f t="shared" si="137"/>
        <v>-14870.731972704933</v>
      </c>
      <c r="CO175" s="88">
        <f t="shared" si="138"/>
        <v>388732.57429550856</v>
      </c>
      <c r="CP175" s="96">
        <f t="shared" si="138"/>
        <v>311941.17590576847</v>
      </c>
      <c r="CQ175" s="116">
        <f t="shared" si="139"/>
        <v>-76791.39838974009</v>
      </c>
      <c r="CR175" s="119">
        <f t="shared" si="150"/>
        <v>4791796.648037388</v>
      </c>
      <c r="CS175" s="96">
        <f t="shared" si="150"/>
        <v>4607049.8724871222</v>
      </c>
      <c r="CT175" s="116">
        <f t="shared" si="140"/>
        <v>-184746.7755502658</v>
      </c>
      <c r="CU175" s="91">
        <f t="shared" si="141"/>
        <v>5750155.9776448654</v>
      </c>
      <c r="CV175" s="98">
        <f t="shared" si="141"/>
        <v>5528459.8469845466</v>
      </c>
      <c r="CW175" s="117">
        <f t="shared" si="142"/>
        <v>-221696.13066031877</v>
      </c>
      <c r="CX175" s="595">
        <f>'звіт 03.19-03.24'!CW175+'[9]побудинковий звіт'!CX175+'[8]побудинковий звіт'!CX175</f>
        <v>213760.31826301571</v>
      </c>
      <c r="CY175" s="595">
        <f>'звіт 03.19-03.24'!CX175+'[9]побудинковий звіт'!CY175+'[8]побудинковий звіт'!CY175</f>
        <v>435456.44892333413</v>
      </c>
      <c r="CZ175" s="116">
        <f t="shared" si="143"/>
        <v>221696.13066031842</v>
      </c>
      <c r="DA175" s="99">
        <f>'[8]побудинковий звіт'!DA175</f>
        <v>-221696.13066031915</v>
      </c>
      <c r="DB175" s="8">
        <v>1</v>
      </c>
      <c r="DC175" s="365">
        <f>'[8]побудинковий звіт'!DC175</f>
        <v>284562.07</v>
      </c>
      <c r="DD175" s="365">
        <f>'[8]побудинковий звіт'!DD175</f>
        <v>15714.32</v>
      </c>
      <c r="DE175" s="365">
        <f>'[8]побудинковий звіт'!DE175</f>
        <v>185235.18</v>
      </c>
      <c r="DF175" s="365">
        <f>'[8]побудинковий звіт'!DF175</f>
        <v>14824.619999999999</v>
      </c>
      <c r="DG175" s="101">
        <v>5781.1615782235749</v>
      </c>
      <c r="DH175" s="296">
        <v>9</v>
      </c>
      <c r="DI175" s="103">
        <f>'[8]побудинковий звіт'!DK175</f>
        <v>7.9686341056359762</v>
      </c>
      <c r="DJ175" s="103">
        <f>'[8]побудинковий звіт'!DL175</f>
        <v>9.8925174546629222</v>
      </c>
      <c r="DK175" s="103">
        <f>'[8]побудинковий звіт'!DM175</f>
        <v>6.8070796749808666</v>
      </c>
      <c r="DL175" s="104">
        <f t="shared" si="155"/>
        <v>99303.734096409171</v>
      </c>
      <c r="DM175" s="104">
        <f t="shared" si="156"/>
        <v>614.67929465077225</v>
      </c>
      <c r="DN175" s="105">
        <f t="shared" si="144"/>
        <v>99918.413391059948</v>
      </c>
      <c r="DO175" s="2"/>
      <c r="DP175" s="104">
        <f>'[10]побудинковий звіт'!DR175</f>
        <v>99330.35</v>
      </c>
      <c r="DQ175" s="104">
        <f>'[10]побудинковий звіт'!DS175</f>
        <v>889.69999999999993</v>
      </c>
      <c r="DR175" s="104">
        <f t="shared" si="145"/>
        <v>100220.05</v>
      </c>
      <c r="DS175" s="106"/>
      <c r="DT175" s="104"/>
      <c r="DU175" s="479">
        <f>'звіт 03.19-03.24'!DV175+'[9]побудинковий звіт'!DW175+'[8]побудинковий звіт'!DW175</f>
        <v>6030.0000000000009</v>
      </c>
      <c r="DV175" s="2">
        <f>'[9]побудинковий звіт'!DX175+'[8]побудинковий звіт'!DX175</f>
        <v>0</v>
      </c>
      <c r="DW175" s="77">
        <f t="shared" si="146"/>
        <v>1649242.1489793945</v>
      </c>
      <c r="DX175" s="77">
        <f t="shared" si="147"/>
        <v>1423614.9205138835</v>
      </c>
      <c r="DY175" s="427">
        <f t="shared" si="148"/>
        <v>200059.8</v>
      </c>
      <c r="DZ175" s="161">
        <f>'[10]побудинковий звіт'!DY175</f>
        <v>29396.359195329856</v>
      </c>
      <c r="EB175" s="110">
        <v>47510</v>
      </c>
      <c r="EC175" s="111">
        <f t="shared" si="149"/>
        <v>53291.161578223575</v>
      </c>
      <c r="EE175" s="112">
        <v>-57365.708734197106</v>
      </c>
      <c r="EG175" s="99">
        <v>-92342.482110238896</v>
      </c>
    </row>
    <row r="176" spans="1:137" ht="19.95" customHeight="1" x14ac:dyDescent="0.3">
      <c r="A176" s="81">
        <v>150001036</v>
      </c>
      <c r="B176" s="82" t="s">
        <v>359</v>
      </c>
      <c r="C176" s="114" t="s">
        <v>360</v>
      </c>
      <c r="D176" s="114" t="s">
        <v>360</v>
      </c>
      <c r="E176" s="84">
        <f t="shared" si="107"/>
        <v>211.4</v>
      </c>
      <c r="F176" s="597">
        <f>'[8]побудинковий звіт'!F176</f>
        <v>211.4</v>
      </c>
      <c r="G176" s="104">
        <f>'[8]побудинковий звіт'!G176</f>
        <v>0</v>
      </c>
      <c r="H176" s="598">
        <f>'[8]побудинковий звіт'!H176</f>
        <v>0</v>
      </c>
      <c r="I176" s="595">
        <f>'звіт 03.19-03.24'!H176+'[9]побудинковий звіт'!I176+'[8]побудинковий звіт'!I176</f>
        <v>0</v>
      </c>
      <c r="J176" s="595">
        <f>'звіт 03.19-03.24'!I176+'[9]побудинковий звіт'!J176+'[8]побудинковий звіт'!J176</f>
        <v>0</v>
      </c>
      <c r="K176" s="116">
        <f t="shared" si="108"/>
        <v>0</v>
      </c>
      <c r="L176" s="595">
        <f>'звіт 03.19-03.24'!K176+'[9]побудинковий звіт'!L176+'[8]побудинковий звіт'!L176</f>
        <v>0</v>
      </c>
      <c r="M176" s="595">
        <f>'звіт 03.19-03.24'!L176+'[9]побудинковий звіт'!M176+'[8]побудинковий звіт'!M176</f>
        <v>0</v>
      </c>
      <c r="N176" s="116">
        <f t="shared" si="109"/>
        <v>0</v>
      </c>
      <c r="O176" s="595">
        <f>'звіт 03.19-03.24'!N176+'[9]побудинковий звіт'!O176+'[8]побудинковий звіт'!O176</f>
        <v>0</v>
      </c>
      <c r="P176" s="595">
        <f>'звіт 03.19-03.24'!O176+'[9]побудинковий звіт'!P176+'[8]побудинковий звіт'!P176</f>
        <v>0</v>
      </c>
      <c r="Q176" s="116">
        <f t="shared" si="110"/>
        <v>0</v>
      </c>
      <c r="R176" s="595">
        <f>'звіт 03.19-03.24'!Q176+'[9]побудинковий звіт'!R176+'[8]побудинковий звіт'!R176</f>
        <v>0</v>
      </c>
      <c r="S176" s="595">
        <f>'звіт 03.19-03.24'!R176+'[9]побудинковий звіт'!S176+'[8]побудинковий звіт'!S176</f>
        <v>0</v>
      </c>
      <c r="T176" s="116">
        <f t="shared" si="111"/>
        <v>0</v>
      </c>
      <c r="U176" s="595">
        <f>'звіт 03.19-03.24'!T176+'[9]побудинковий звіт'!U176+'[8]побудинковий звіт'!U176</f>
        <v>0</v>
      </c>
      <c r="V176" s="595">
        <f>'звіт 03.19-03.24'!U176+'[9]побудинковий звіт'!V176+'[8]побудинковий звіт'!V176</f>
        <v>0</v>
      </c>
      <c r="W176" s="116">
        <f t="shared" si="112"/>
        <v>0</v>
      </c>
      <c r="X176" s="595">
        <f>'звіт 03.19-03.24'!W176+'[9]побудинковий звіт'!X176+'[8]побудинковий звіт'!X176</f>
        <v>0</v>
      </c>
      <c r="Y176" s="595">
        <f>'звіт 03.19-03.24'!X176+'[9]побудинковий звіт'!Y176+'[8]побудинковий звіт'!Y176</f>
        <v>0</v>
      </c>
      <c r="Z176" s="116">
        <f t="shared" si="113"/>
        <v>0</v>
      </c>
      <c r="AA176" s="595">
        <f>'звіт 03.19-03.24'!Z176+'[9]побудинковий звіт'!AA176+'[8]побудинковий звіт'!AA176</f>
        <v>228.31200000000004</v>
      </c>
      <c r="AB176" s="595">
        <f>'звіт 03.19-03.24'!AA176+'[9]побудинковий звіт'!AB176+'[8]побудинковий звіт'!AB176</f>
        <v>0</v>
      </c>
      <c r="AC176" s="116">
        <f t="shared" si="114"/>
        <v>-228.31200000000004</v>
      </c>
      <c r="AD176" s="595">
        <f>'звіт 03.19-03.24'!AC176+'[9]побудинковий звіт'!AD176+'[8]побудинковий звіт'!AD176</f>
        <v>1827.5419964453092</v>
      </c>
      <c r="AE176" s="595">
        <f>'звіт 03.19-03.24'!AD176+'[9]побудинковий звіт'!AE176+'[8]побудинковий звіт'!AE176</f>
        <v>4143.5960770765869</v>
      </c>
      <c r="AF176" s="117">
        <f t="shared" si="115"/>
        <v>2316.0540806312774</v>
      </c>
      <c r="AG176" s="91">
        <f t="shared" si="116"/>
        <v>2055.8539964453093</v>
      </c>
      <c r="AH176" s="92">
        <f t="shared" si="116"/>
        <v>4143.5960770765869</v>
      </c>
      <c r="AI176" s="116">
        <f t="shared" si="117"/>
        <v>2087.7420806312775</v>
      </c>
      <c r="AJ176" s="595">
        <f>'звіт 03.19-03.24'!AI176+'[9]побудинковий звіт'!AJ176+'[8]побудинковий звіт'!AJ176</f>
        <v>0</v>
      </c>
      <c r="AK176" s="595">
        <f>'звіт 03.19-03.24'!AJ176+'[9]побудинковий звіт'!AK176+'[8]побудинковий звіт'!AK176</f>
        <v>0</v>
      </c>
      <c r="AL176" s="116">
        <f t="shared" si="118"/>
        <v>0</v>
      </c>
      <c r="AM176" s="595">
        <f>'звіт 03.19-03.24'!AL176+'[9]побудинковий звіт'!AM176+'[8]побудинковий звіт'!AM176</f>
        <v>0</v>
      </c>
      <c r="AN176" s="595">
        <f>'звіт 03.19-03.24'!AM176+'[9]побудинковий звіт'!AN176+'[8]побудинковий звіт'!AN176</f>
        <v>0</v>
      </c>
      <c r="AO176" s="116">
        <f t="shared" si="119"/>
        <v>0</v>
      </c>
      <c r="AP176" s="595">
        <f>'звіт 03.19-03.24'!AO176+'[9]побудинковий звіт'!AP176+'[8]побудинковий звіт'!AP176</f>
        <v>1313.2269901899979</v>
      </c>
      <c r="AQ176" s="595">
        <f>'звіт 03.19-03.24'!AP176+'[9]побудинковий звіт'!AQ176+'[8]побудинковий звіт'!AQ176</f>
        <v>922.31381230064267</v>
      </c>
      <c r="AR176" s="116">
        <f t="shared" si="120"/>
        <v>-390.91317788935521</v>
      </c>
      <c r="AS176" s="595">
        <f>'звіт 03.19-03.24'!AR176+'[9]побудинковий звіт'!AS176+'[8]побудинковий звіт'!AS176</f>
        <v>16689.115370205669</v>
      </c>
      <c r="AT176" s="595">
        <f>'звіт 03.19-03.24'!AS176+'[9]побудинковий звіт'!AT176+'[8]побудинковий звіт'!AT176</f>
        <v>0</v>
      </c>
      <c r="AU176" s="118">
        <f t="shared" si="121"/>
        <v>-16689.115370205669</v>
      </c>
      <c r="AV176" s="595">
        <f>'звіт 03.19-03.24'!AU176+'[9]побудинковий звіт'!AV176+'[8]побудинковий звіт'!AV176</f>
        <v>0</v>
      </c>
      <c r="AW176" s="595">
        <f>'звіт 03.19-03.24'!AV176+'[9]побудинковий звіт'!AW176+'[8]побудинковий звіт'!AW176</f>
        <v>0</v>
      </c>
      <c r="AX176" s="94">
        <f t="shared" si="122"/>
        <v>0</v>
      </c>
      <c r="AY176" s="595">
        <f>'звіт 03.19-03.24'!AX176+'[9]побудинковий звіт'!AY176+'[8]побудинковий звіт'!AY176</f>
        <v>0</v>
      </c>
      <c r="AZ176" s="595">
        <f>'звіт 03.19-03.24'!AY176+'[9]побудинковий звіт'!AZ176+'[8]побудинковий звіт'!AZ176</f>
        <v>0</v>
      </c>
      <c r="BA176" s="117">
        <f t="shared" si="123"/>
        <v>0</v>
      </c>
      <c r="BB176" s="595">
        <f>'звіт 03.19-03.24'!BA176+'[9]побудинковий звіт'!BB176+'[8]побудинковий звіт'!BB176</f>
        <v>0</v>
      </c>
      <c r="BC176" s="595">
        <f>'звіт 03.19-03.24'!BB176+'[9]побудинковий звіт'!BC176+'[8]побудинковий звіт'!BC176</f>
        <v>0</v>
      </c>
      <c r="BD176" s="94">
        <f t="shared" si="124"/>
        <v>0</v>
      </c>
      <c r="BE176" s="595">
        <f>'звіт 03.19-03.24'!BD176+'[9]побудинковий звіт'!BE176+'[8]побудинковий звіт'!BE176</f>
        <v>0</v>
      </c>
      <c r="BF176" s="595">
        <f>'звіт 03.19-03.24'!BE176+'[9]побудинковий звіт'!BF176+'[8]побудинковий звіт'!BF176</f>
        <v>0</v>
      </c>
      <c r="BG176" s="95">
        <f t="shared" si="125"/>
        <v>0</v>
      </c>
      <c r="BH176" s="595">
        <f>'звіт 03.19-03.24'!BG176+'[9]побудинковий звіт'!BH176+'[8]побудинковий звіт'!BH176</f>
        <v>0</v>
      </c>
      <c r="BI176" s="595">
        <f>'звіт 03.19-03.24'!BH176+'[9]побудинковий звіт'!BI176+'[8]побудинковий звіт'!BI176</f>
        <v>0</v>
      </c>
      <c r="BJ176" s="94">
        <f t="shared" si="126"/>
        <v>0</v>
      </c>
      <c r="BK176" s="595">
        <f>'звіт 03.19-03.24'!BJ176+'[9]побудинковий звіт'!BK176+'[8]побудинковий звіт'!BK176</f>
        <v>0</v>
      </c>
      <c r="BL176" s="595">
        <f>'звіт 03.19-03.24'!BK176+'[9]побудинковий звіт'!BL176+'[8]побудинковий звіт'!BL176</f>
        <v>0</v>
      </c>
      <c r="BM176" s="95">
        <f t="shared" si="127"/>
        <v>0</v>
      </c>
      <c r="BN176" s="595">
        <f>'звіт 03.19-03.24'!BM176+'[9]побудинковий звіт'!BN176+'[8]побудинковий звіт'!BN176</f>
        <v>68.050841658216257</v>
      </c>
      <c r="BO176" s="595">
        <f>'звіт 03.19-03.24'!BN176+'[9]побудинковий звіт'!BO176+'[8]побудинковий звіт'!BO176</f>
        <v>0</v>
      </c>
      <c r="BP176" s="94">
        <f t="shared" si="128"/>
        <v>-68.050841658216257</v>
      </c>
      <c r="BQ176" s="91">
        <f t="shared" si="129"/>
        <v>68.050841658216257</v>
      </c>
      <c r="BR176" s="96">
        <f t="shared" si="129"/>
        <v>0</v>
      </c>
      <c r="BS176" s="94">
        <f t="shared" si="130"/>
        <v>-68.050841658216257</v>
      </c>
      <c r="BT176" s="595">
        <f>'звіт 03.19-03.24'!BS176+'[9]побудинковий звіт'!BT176+'[8]побудинковий звіт'!BT176</f>
        <v>4507.6781735691075</v>
      </c>
      <c r="BU176" s="595">
        <f>'звіт 03.19-03.24'!BT176+'[9]побудинковий звіт'!BU176+'[8]побудинковий звіт'!BU176</f>
        <v>7700.6081502172156</v>
      </c>
      <c r="BV176" s="116">
        <f t="shared" si="131"/>
        <v>3192.9299766481081</v>
      </c>
      <c r="BW176" s="595">
        <f>'звіт 03.19-03.24'!BV176+'[9]побудинковий звіт'!BW176+'[8]побудинковий звіт'!BW176</f>
        <v>0</v>
      </c>
      <c r="BX176" s="595">
        <f>'звіт 03.19-03.24'!BW176+'[9]побудинковий звіт'!BX176+'[8]побудинковий звіт'!BX176</f>
        <v>20.485919754081745</v>
      </c>
      <c r="BY176" s="116">
        <f t="shared" si="132"/>
        <v>20.485919754081745</v>
      </c>
      <c r="BZ176" s="595">
        <f>'звіт 03.19-03.24'!BY176+'[9]побудинковий звіт'!BZ176+'[8]побудинковий звіт'!BZ176</f>
        <v>1598.2441356770466</v>
      </c>
      <c r="CA176" s="595">
        <f>'звіт 03.19-03.24'!BZ176+'[9]побудинковий звіт'!CA176+'[8]побудинковий звіт'!CA176</f>
        <v>1383.239592557878</v>
      </c>
      <c r="CB176" s="116">
        <f t="shared" si="133"/>
        <v>-215.0045431191686</v>
      </c>
      <c r="CC176" s="595">
        <f>'звіт 03.19-03.24'!CB176+'[9]побудинковий звіт'!CC176+'[8]побудинковий звіт'!CC176</f>
        <v>0</v>
      </c>
      <c r="CD176" s="595">
        <f>'звіт 03.19-03.24'!CC176+'[9]побудинковий звіт'!CD176+'[8]побудинковий звіт'!CD176</f>
        <v>0</v>
      </c>
      <c r="CE176" s="116">
        <f t="shared" si="134"/>
        <v>0</v>
      </c>
      <c r="CF176" s="595">
        <f>'звіт 03.19-03.24'!CE176+'[9]побудинковий звіт'!CF176+'[8]побудинковий звіт'!CF176</f>
        <v>0</v>
      </c>
      <c r="CG176" s="595">
        <f>'звіт 03.19-03.24'!CF176+'[9]побудинковий звіт'!CG176+'[8]побудинковий звіт'!CG176</f>
        <v>0</v>
      </c>
      <c r="CH176" s="116">
        <f t="shared" si="135"/>
        <v>0</v>
      </c>
      <c r="CI176" s="595">
        <f>'звіт 03.19-03.24'!CH176+'[9]побудинковий звіт'!CI176+'[8]побудинковий звіт'!CI176</f>
        <v>0</v>
      </c>
      <c r="CJ176" s="595">
        <f>'звіт 03.19-03.24'!CI176+'[9]побудинковий звіт'!CJ176+'[8]побудинковий звіт'!CJ176</f>
        <v>0</v>
      </c>
      <c r="CK176" s="116">
        <f t="shared" si="136"/>
        <v>0</v>
      </c>
      <c r="CL176" s="595">
        <f>'звіт 03.19-03.24'!CK176+'[9]побудинковий звіт'!CL176+'[8]побудинковий звіт'!CL176</f>
        <v>0</v>
      </c>
      <c r="CM176" s="595">
        <f>'звіт 03.19-03.24'!CL176+'[9]побудинковий звіт'!CM176+'[8]побудинковий звіт'!CM176</f>
        <v>0</v>
      </c>
      <c r="CN176" s="116">
        <f t="shared" si="137"/>
        <v>0</v>
      </c>
      <c r="CO176" s="88">
        <f t="shared" si="138"/>
        <v>0</v>
      </c>
      <c r="CP176" s="96">
        <f t="shared" si="138"/>
        <v>0</v>
      </c>
      <c r="CQ176" s="116">
        <f t="shared" si="139"/>
        <v>0</v>
      </c>
      <c r="CR176" s="119">
        <f t="shared" si="150"/>
        <v>26232.169507745348</v>
      </c>
      <c r="CS176" s="96">
        <f t="shared" si="150"/>
        <v>14170.243551906404</v>
      </c>
      <c r="CT176" s="116">
        <f t="shared" si="140"/>
        <v>-12061.925955838944</v>
      </c>
      <c r="CU176" s="91">
        <f t="shared" si="141"/>
        <v>31478.603409294417</v>
      </c>
      <c r="CV176" s="98">
        <f t="shared" si="141"/>
        <v>17004.292262287683</v>
      </c>
      <c r="CW176" s="117">
        <f t="shared" si="142"/>
        <v>-14474.311147006734</v>
      </c>
      <c r="CX176" s="595">
        <f>'звіт 03.19-03.24'!CW176+'[9]побудинковий звіт'!CX176+'[8]побудинковий звіт'!CX176</f>
        <v>1198.3612488440717</v>
      </c>
      <c r="CY176" s="595">
        <f>'звіт 03.19-03.24'!CX176+'[9]побудинковий звіт'!CY176+'[8]побудинковий звіт'!CY176</f>
        <v>15672.672395850801</v>
      </c>
      <c r="CZ176" s="116">
        <f t="shared" si="143"/>
        <v>14474.311147006729</v>
      </c>
      <c r="DA176" s="99">
        <f>'[8]побудинковий звіт'!DA176</f>
        <v>-14474.311147006732</v>
      </c>
      <c r="DB176" s="8">
        <v>1</v>
      </c>
      <c r="DC176" s="365">
        <f>'[8]побудинковий звіт'!DC176</f>
        <v>545.78</v>
      </c>
      <c r="DD176" s="365">
        <f>'[8]побудинковий звіт'!DD176</f>
        <v>0</v>
      </c>
      <c r="DE176" s="365">
        <f>'[8]побудинковий звіт'!DE176</f>
        <v>0</v>
      </c>
      <c r="DF176" s="365">
        <f>'[8]побудинковий звіт'!DF176</f>
        <v>0</v>
      </c>
      <c r="DG176" s="101">
        <v>-5723.4017705669994</v>
      </c>
      <c r="DH176" s="297">
        <v>1</v>
      </c>
      <c r="DI176" s="103">
        <f>'[8]побудинковий звіт'!DK176</f>
        <v>2.5817697231560621</v>
      </c>
      <c r="DJ176" s="103">
        <f>'[8]побудинковий звіт'!DL176</f>
        <v>0</v>
      </c>
      <c r="DK176" s="103">
        <f>'[8]побудинковий звіт'!DM176</f>
        <v>2.5817697231560621</v>
      </c>
      <c r="DL176" s="104">
        <f>F176*DI176</f>
        <v>545.78611947519153</v>
      </c>
      <c r="DM176" s="104">
        <f>H176*DK176</f>
        <v>0</v>
      </c>
      <c r="DN176" s="105">
        <f t="shared" si="144"/>
        <v>545.78611947519153</v>
      </c>
      <c r="DO176" s="2"/>
      <c r="DP176" s="104">
        <f>'[10]побудинковий звіт'!DR176</f>
        <v>545.78</v>
      </c>
      <c r="DQ176" s="104">
        <f>'[10]побудинковий звіт'!DS176</f>
        <v>0</v>
      </c>
      <c r="DR176" s="104">
        <f t="shared" si="145"/>
        <v>545.78</v>
      </c>
      <c r="DS176" s="106"/>
      <c r="DT176" s="104"/>
      <c r="DU176" s="479">
        <f>'звіт 03.19-03.24'!DV176+'[9]побудинковий звіт'!DW176+'[8]побудинковий звіт'!DW176</f>
        <v>3909.88</v>
      </c>
      <c r="DV176" s="2">
        <f>'[9]побудинковий звіт'!DX176+'[8]побудинковий звіт'!DX176</f>
        <v>0</v>
      </c>
      <c r="DW176" s="77">
        <f t="shared" si="146"/>
        <v>20108.599454236661</v>
      </c>
      <c r="DX176" s="77">
        <f t="shared" si="147"/>
        <v>0</v>
      </c>
      <c r="DY176" s="427">
        <f t="shared" si="148"/>
        <v>0</v>
      </c>
      <c r="DZ176" s="161">
        <f>'[10]побудинковий звіт'!DY176</f>
        <v>279.05124009117657</v>
      </c>
      <c r="EB176" s="110">
        <v>-2580</v>
      </c>
      <c r="EC176" s="111">
        <f t="shared" si="149"/>
        <v>-8303.4017705669994</v>
      </c>
      <c r="EE176" s="112">
        <v>-6162.739910991645</v>
      </c>
      <c r="EG176" s="99">
        <v>-8601.4433229000642</v>
      </c>
    </row>
    <row r="177" spans="1:137" ht="19.95" customHeight="1" x14ac:dyDescent="0.3">
      <c r="A177" s="81">
        <v>150001029</v>
      </c>
      <c r="B177" s="82" t="s">
        <v>361</v>
      </c>
      <c r="C177" s="114" t="s">
        <v>362</v>
      </c>
      <c r="D177" s="114" t="s">
        <v>362</v>
      </c>
      <c r="E177" s="84">
        <f t="shared" si="107"/>
        <v>7424.15</v>
      </c>
      <c r="F177" s="597">
        <f>'[8]побудинковий звіт'!F177</f>
        <v>7424.15</v>
      </c>
      <c r="G177" s="104">
        <f>'[8]побудинковий звіт'!G177</f>
        <v>926.05</v>
      </c>
      <c r="H177" s="598">
        <f>'[8]побудинковий звіт'!H177</f>
        <v>0</v>
      </c>
      <c r="I177" s="595">
        <f>'звіт 03.19-03.24'!H177+'[9]побудинковий звіт'!I177+'[8]побудинковий звіт'!I177</f>
        <v>138049.13619770249</v>
      </c>
      <c r="J177" s="595">
        <f>'звіт 03.19-03.24'!I177+'[9]побудинковий звіт'!J177+'[8]побудинковий звіт'!J177</f>
        <v>125564.55877153673</v>
      </c>
      <c r="K177" s="116">
        <f t="shared" si="108"/>
        <v>-12484.577426165764</v>
      </c>
      <c r="L177" s="595">
        <f>'звіт 03.19-03.24'!K177+'[9]побудинковий звіт'!L177+'[8]побудинковий звіт'!L177</f>
        <v>24740.936864889009</v>
      </c>
      <c r="M177" s="595">
        <f>'звіт 03.19-03.24'!L177+'[9]побудинковий звіт'!M177+'[8]побудинковий звіт'!M177</f>
        <v>22169.806301002729</v>
      </c>
      <c r="N177" s="116">
        <f t="shared" si="109"/>
        <v>-2571.1305638862796</v>
      </c>
      <c r="O177" s="595">
        <f>'звіт 03.19-03.24'!N177+'[9]побудинковий звіт'!O177+'[8]побудинковий звіт'!O177</f>
        <v>86240.684857792628</v>
      </c>
      <c r="P177" s="595">
        <f>'звіт 03.19-03.24'!O177+'[9]побудинковий звіт'!P177+'[8]побудинковий звіт'!P177</f>
        <v>83571.481177478418</v>
      </c>
      <c r="Q177" s="116">
        <f t="shared" si="110"/>
        <v>-2669.2036803142109</v>
      </c>
      <c r="R177" s="595">
        <f>'звіт 03.19-03.24'!Q177+'[9]побудинковий звіт'!R177+'[8]побудинковий звіт'!R177</f>
        <v>16038.125006252581</v>
      </c>
      <c r="S177" s="595">
        <f>'звіт 03.19-03.24'!R177+'[9]побудинковий звіт'!S177+'[8]побудинковий звіт'!S177</f>
        <v>15540.247644129191</v>
      </c>
      <c r="T177" s="116">
        <f t="shared" si="111"/>
        <v>-497.87736212339041</v>
      </c>
      <c r="U177" s="595">
        <f>'звіт 03.19-03.24'!T177+'[9]побудинковий звіт'!U177+'[8]побудинковий звіт'!U177</f>
        <v>18792.000216064484</v>
      </c>
      <c r="V177" s="595">
        <f>'звіт 03.19-03.24'!U177+'[9]побудинковий звіт'!V177+'[8]побудинковий звіт'!V177</f>
        <v>11879.17304469392</v>
      </c>
      <c r="W177" s="116">
        <f t="shared" si="112"/>
        <v>-6912.8271713705635</v>
      </c>
      <c r="X177" s="595">
        <f>'звіт 03.19-03.24'!W177+'[9]побудинковий звіт'!X177+'[8]побудинковий звіт'!X177</f>
        <v>93065.132445095805</v>
      </c>
      <c r="Y177" s="595">
        <f>'звіт 03.19-03.24'!X177+'[9]побудинковий звіт'!Y177+'[8]побудинковий звіт'!Y177</f>
        <v>77691.040548516627</v>
      </c>
      <c r="Z177" s="116">
        <f t="shared" si="113"/>
        <v>-15374.091896579179</v>
      </c>
      <c r="AA177" s="595">
        <f>'звіт 03.19-03.24'!Z177+'[9]побудинковий звіт'!AA177+'[8]побудинковий звіт'!AA177</f>
        <v>8021.5380000000005</v>
      </c>
      <c r="AB177" s="595">
        <f>'звіт 03.19-03.24'!AA177+'[9]побудинковий звіт'!AB177+'[8]побудинковий звіт'!AB177</f>
        <v>3308.0986734266485</v>
      </c>
      <c r="AC177" s="116">
        <f t="shared" si="114"/>
        <v>-4713.4393265733524</v>
      </c>
      <c r="AD177" s="595">
        <f>'звіт 03.19-03.24'!AC177+'[9]побудинковий звіт'!AD177+'[8]побудинковий звіт'!AD177</f>
        <v>222789.19940105596</v>
      </c>
      <c r="AE177" s="595">
        <f>'звіт 03.19-03.24'!AD177+'[9]побудинковий звіт'!AE177+'[8]побудинковий звіт'!AE177</f>
        <v>243762.3018801437</v>
      </c>
      <c r="AF177" s="117">
        <f t="shared" si="115"/>
        <v>20973.102479087742</v>
      </c>
      <c r="AG177" s="91">
        <f t="shared" si="116"/>
        <v>607736.75298885303</v>
      </c>
      <c r="AH177" s="92">
        <f t="shared" si="116"/>
        <v>583486.708040928</v>
      </c>
      <c r="AI177" s="116">
        <f t="shared" si="117"/>
        <v>-24250.044947925024</v>
      </c>
      <c r="AJ177" s="595">
        <f>'звіт 03.19-03.24'!AI177+'[9]побудинковий звіт'!AJ177+'[8]побудинковий звіт'!AJ177</f>
        <v>438271.97730248515</v>
      </c>
      <c r="AK177" s="595">
        <f>'звіт 03.19-03.24'!AJ177+'[9]побудинковий звіт'!AK177+'[8]побудинковий звіт'!AK177</f>
        <v>429051.06904591015</v>
      </c>
      <c r="AL177" s="116">
        <f t="shared" si="118"/>
        <v>-9220.9082565749995</v>
      </c>
      <c r="AM177" s="595">
        <f>'звіт 03.19-03.24'!AL177+'[9]побудинковий звіт'!AM177+'[8]побудинковий звіт'!AM177</f>
        <v>6169.9718702264227</v>
      </c>
      <c r="AN177" s="595">
        <f>'звіт 03.19-03.24'!AM177+'[9]побудинковий звіт'!AN177+'[8]побудинковий звіт'!AN177</f>
        <v>7965.6065505242677</v>
      </c>
      <c r="AO177" s="116">
        <f t="shared" si="119"/>
        <v>1795.6346802978451</v>
      </c>
      <c r="AP177" s="595">
        <f>'звіт 03.19-03.24'!AO177+'[9]побудинковий звіт'!AP177+'[8]побудинковий звіт'!AP177</f>
        <v>37185.575585813152</v>
      </c>
      <c r="AQ177" s="595">
        <f>'звіт 03.19-03.24'!AP177+'[9]побудинковий звіт'!AQ177+'[8]побудинковий звіт'!AQ177</f>
        <v>29325.122475327906</v>
      </c>
      <c r="AR177" s="116">
        <f t="shared" si="120"/>
        <v>-7860.4531104852467</v>
      </c>
      <c r="AS177" s="595">
        <f>'звіт 03.19-03.24'!AR177+'[9]побудинковий звіт'!AS177+'[8]побудинковий звіт'!AS177</f>
        <v>788200.33322714991</v>
      </c>
      <c r="AT177" s="595">
        <f>'звіт 03.19-03.24'!AS177+'[9]побудинковий звіт'!AT177+'[8]побудинковий звіт'!AT177</f>
        <v>808703.57465976896</v>
      </c>
      <c r="AU177" s="118">
        <f t="shared" si="121"/>
        <v>20503.241432619048</v>
      </c>
      <c r="AV177" s="595">
        <f>'звіт 03.19-03.24'!AU177+'[9]побудинковий звіт'!AV177+'[8]побудинковий звіт'!AV177</f>
        <v>27110.181822395156</v>
      </c>
      <c r="AW177" s="595">
        <f>'звіт 03.19-03.24'!AV177+'[9]побудинковий звіт'!AW177+'[8]побудинковий звіт'!AW177</f>
        <v>27041.440360957669</v>
      </c>
      <c r="AX177" s="94">
        <f t="shared" si="122"/>
        <v>-68.741461437486578</v>
      </c>
      <c r="AY177" s="595">
        <f>'звіт 03.19-03.24'!AX177+'[9]побудинковий звіт'!AY177+'[8]побудинковий звіт'!AY177</f>
        <v>31623.4899317284</v>
      </c>
      <c r="AZ177" s="595">
        <f>'звіт 03.19-03.24'!AY177+'[9]побудинковий звіт'!AZ177+'[8]побудинковий звіт'!AZ177</f>
        <v>48979.779434816715</v>
      </c>
      <c r="BA177" s="117">
        <f t="shared" si="123"/>
        <v>17356.289503088316</v>
      </c>
      <c r="BB177" s="595">
        <f>'звіт 03.19-03.24'!BA177+'[9]побудинковий звіт'!BB177+'[8]побудинковий звіт'!BB177</f>
        <v>20307.932744041656</v>
      </c>
      <c r="BC177" s="595">
        <f>'звіт 03.19-03.24'!BB177+'[9]побудинковий звіт'!BC177+'[8]побудинковий звіт'!BC177</f>
        <v>0</v>
      </c>
      <c r="BD177" s="94">
        <f t="shared" si="124"/>
        <v>-20307.932744041656</v>
      </c>
      <c r="BE177" s="595">
        <f>'звіт 03.19-03.24'!BD177+'[9]побудинковий звіт'!BE177+'[8]побудинковий звіт'!BE177</f>
        <v>25120.098798986714</v>
      </c>
      <c r="BF177" s="595">
        <f>'звіт 03.19-03.24'!BE177+'[9]побудинковий звіт'!BF177+'[8]побудинковий звіт'!BF177</f>
        <v>3530</v>
      </c>
      <c r="BG177" s="95">
        <f t="shared" si="125"/>
        <v>-21590.098798986714</v>
      </c>
      <c r="BH177" s="595">
        <f>'звіт 03.19-03.24'!BG177+'[9]побудинковий звіт'!BH177+'[8]побудинковий звіт'!BH177</f>
        <v>32104.051707350569</v>
      </c>
      <c r="BI177" s="595">
        <f>'звіт 03.19-03.24'!BH177+'[9]побудинковий звіт'!BI177+'[8]побудинковий звіт'!BI177</f>
        <v>15178</v>
      </c>
      <c r="BJ177" s="94">
        <f t="shared" si="126"/>
        <v>-16926.051707350569</v>
      </c>
      <c r="BK177" s="595">
        <f>'звіт 03.19-03.24'!BJ177+'[9]побудинковий звіт'!BK177+'[8]побудинковий звіт'!BK177</f>
        <v>27823.792508994011</v>
      </c>
      <c r="BL177" s="595">
        <f>'звіт 03.19-03.24'!BK177+'[9]побудинковий звіт'!BL177+'[8]побудинковий звіт'!BL177</f>
        <v>32705.284958719807</v>
      </c>
      <c r="BM177" s="95">
        <f t="shared" si="127"/>
        <v>4881.4924497257962</v>
      </c>
      <c r="BN177" s="595">
        <f>'звіт 03.19-03.24'!BM177+'[9]побудинковий звіт'!BN177+'[8]побудинковий звіт'!BN177</f>
        <v>5300.1383990971462</v>
      </c>
      <c r="BO177" s="595">
        <f>'звіт 03.19-03.24'!BN177+'[9]побудинковий звіт'!BO177+'[8]побудинковий звіт'!BO177</f>
        <v>18802.202156525</v>
      </c>
      <c r="BP177" s="94">
        <f t="shared" si="128"/>
        <v>13502.063757427853</v>
      </c>
      <c r="BQ177" s="91">
        <f t="shared" si="129"/>
        <v>169389.68591259362</v>
      </c>
      <c r="BR177" s="96">
        <f t="shared" si="129"/>
        <v>146236.70691101917</v>
      </c>
      <c r="BS177" s="94">
        <f t="shared" si="130"/>
        <v>-23152.979001574451</v>
      </c>
      <c r="BT177" s="595">
        <f>'звіт 03.19-03.24'!BS177+'[9]побудинковий звіт'!BT177+'[8]побудинковий звіт'!BT177</f>
        <v>780258.68322742125</v>
      </c>
      <c r="BU177" s="595">
        <f>'звіт 03.19-03.24'!BT177+'[9]побудинковий звіт'!BU177+'[8]побудинковий звіт'!BU177</f>
        <v>883003.89313996083</v>
      </c>
      <c r="BV177" s="116">
        <f t="shared" si="131"/>
        <v>102745.20991253958</v>
      </c>
      <c r="BW177" s="595">
        <f>'звіт 03.19-03.24'!BV177+'[9]побудинковий звіт'!BW177+'[8]побудинковий звіт'!BW177</f>
        <v>304090.75121907314</v>
      </c>
      <c r="BX177" s="595">
        <f>'звіт 03.19-03.24'!BW177+'[9]побудинковий звіт'!BX177+'[8]побудинковий звіт'!BX177</f>
        <v>330708.233837065</v>
      </c>
      <c r="BY177" s="116">
        <f t="shared" si="132"/>
        <v>26617.48261799186</v>
      </c>
      <c r="BZ177" s="595">
        <f>'звіт 03.19-03.24'!BY177+'[9]побудинковий звіт'!BZ177+'[8]побудинковий звіт'!BZ177</f>
        <v>249604.47178329542</v>
      </c>
      <c r="CA177" s="595">
        <f>'звіт 03.19-03.24'!BZ177+'[9]побудинковий звіт'!CA177+'[8]побудинковий звіт'!CA177</f>
        <v>174198.78001797234</v>
      </c>
      <c r="CB177" s="116">
        <f t="shared" si="133"/>
        <v>-75405.691765323078</v>
      </c>
      <c r="CC177" s="595">
        <f>'звіт 03.19-03.24'!CB177+'[9]побудинковий звіт'!CC177+'[8]побудинковий звіт'!CC177</f>
        <v>14729.39060403089</v>
      </c>
      <c r="CD177" s="595">
        <f>'звіт 03.19-03.24'!CC177+'[9]побудинковий звіт'!CD177+'[8]побудинковий звіт'!CD177</f>
        <v>14956.049772401844</v>
      </c>
      <c r="CE177" s="116">
        <f t="shared" si="134"/>
        <v>226.65916837095392</v>
      </c>
      <c r="CF177" s="595">
        <f>'звіт 03.19-03.24'!CE177+'[9]побудинковий звіт'!CF177+'[8]побудинковий звіт'!CF177</f>
        <v>1807.0214271308735</v>
      </c>
      <c r="CG177" s="595">
        <f>'звіт 03.19-03.24'!CF177+'[9]побудинковий звіт'!CG177+'[8]побудинковий звіт'!CG177</f>
        <v>0</v>
      </c>
      <c r="CH177" s="116">
        <f t="shared" si="135"/>
        <v>-1807.0214271308735</v>
      </c>
      <c r="CI177" s="595">
        <f>'звіт 03.19-03.24'!CH177+'[9]побудинковий звіт'!CI177+'[8]побудинковий звіт'!CI177</f>
        <v>183162.81950591691</v>
      </c>
      <c r="CJ177" s="595">
        <f>'звіт 03.19-03.24'!CI177+'[9]побудинковий звіт'!CJ177+'[8]побудинковий звіт'!CJ177</f>
        <v>147943.15685670759</v>
      </c>
      <c r="CK177" s="116">
        <f t="shared" si="136"/>
        <v>-35219.66264920932</v>
      </c>
      <c r="CL177" s="595">
        <f>'звіт 03.19-03.24'!CK177+'[9]побудинковий звіт'!CL177+'[8]побудинковий звіт'!CL177</f>
        <v>97458.889226474304</v>
      </c>
      <c r="CM177" s="595">
        <f>'звіт 03.19-03.24'!CL177+'[9]побудинковий звіт'!CM177+'[8]побудинковий звіт'!CM177</f>
        <v>103492.03494615985</v>
      </c>
      <c r="CN177" s="116">
        <f t="shared" si="137"/>
        <v>6033.1457196855481</v>
      </c>
      <c r="CO177" s="88">
        <f t="shared" si="138"/>
        <v>280621.70873239124</v>
      </c>
      <c r="CP177" s="96">
        <f t="shared" si="138"/>
        <v>251435.19180286746</v>
      </c>
      <c r="CQ177" s="116">
        <f t="shared" si="139"/>
        <v>-29186.516929523787</v>
      </c>
      <c r="CR177" s="119">
        <f t="shared" si="150"/>
        <v>3678066.3238804638</v>
      </c>
      <c r="CS177" s="96">
        <f t="shared" si="150"/>
        <v>3659070.936253746</v>
      </c>
      <c r="CT177" s="116">
        <f t="shared" si="140"/>
        <v>-18995.387626717798</v>
      </c>
      <c r="CU177" s="91">
        <f t="shared" si="141"/>
        <v>4413679.5886565568</v>
      </c>
      <c r="CV177" s="98">
        <f t="shared" si="141"/>
        <v>4390885.1235044952</v>
      </c>
      <c r="CW177" s="117">
        <f t="shared" si="142"/>
        <v>-22794.465152061544</v>
      </c>
      <c r="CX177" s="595">
        <f>'звіт 03.19-03.24'!CW177+'[9]побудинковий звіт'!CX177+'[8]побудинковий звіт'!CX177</f>
        <v>167734.3243862793</v>
      </c>
      <c r="CY177" s="595">
        <f>'звіт 03.19-03.24'!CX177+'[9]побудинковий звіт'!CY177+'[8]побудинковий звіт'!CY177</f>
        <v>190528.78953834128</v>
      </c>
      <c r="CZ177" s="116">
        <f t="shared" si="143"/>
        <v>22794.465152061981</v>
      </c>
      <c r="DA177" s="99">
        <f>'[8]побудинковий звіт'!DA177</f>
        <v>-22794.46515206225</v>
      </c>
      <c r="DB177" s="8">
        <v>1</v>
      </c>
      <c r="DC177" s="365">
        <f>'[8]побудинковий звіт'!DC177</f>
        <v>164984.54</v>
      </c>
      <c r="DD177" s="365">
        <f>'[8]побудинковий звіт'!DD177</f>
        <v>0</v>
      </c>
      <c r="DE177" s="365">
        <f>'[8]побудинковий звіт'!DE177</f>
        <v>87995.430000000008</v>
      </c>
      <c r="DF177" s="365">
        <f>'[8]побудинковий звіт'!DF177</f>
        <v>0</v>
      </c>
      <c r="DG177" s="101">
        <v>-9605.9169250538107</v>
      </c>
      <c r="DH177" s="296">
        <v>9</v>
      </c>
      <c r="DI177" s="103">
        <f>'[8]побудинковий звіт'!DK177</f>
        <v>8.5578789343396302</v>
      </c>
      <c r="DJ177" s="103">
        <f>'[8]побудинковий звіт'!DL177</f>
        <v>10.627432820422571</v>
      </c>
      <c r="DK177" s="103">
        <f>'[8]побудинковий звіт'!DM177</f>
        <v>7.7839107345896235</v>
      </c>
      <c r="DL177" s="104">
        <f>DI177*G177+(F177-G177)*DJ177</f>
        <v>76983.14499753312</v>
      </c>
      <c r="DM177" s="104">
        <f>DK177*H177</f>
        <v>0</v>
      </c>
      <c r="DN177" s="105">
        <f t="shared" si="144"/>
        <v>76983.14499753312</v>
      </c>
      <c r="DO177" s="2"/>
      <c r="DP177" s="104">
        <f>'[10]побудинковий звіт'!DR177</f>
        <v>76968.92</v>
      </c>
      <c r="DQ177" s="104">
        <f>'[10]побудинковий звіт'!DS177</f>
        <v>0</v>
      </c>
      <c r="DR177" s="104">
        <f t="shared" si="145"/>
        <v>76968.92</v>
      </c>
      <c r="DS177" s="106"/>
      <c r="DT177" s="104"/>
      <c r="DU177" s="479">
        <f>'звіт 03.19-03.24'!DV177+'[9]побудинковий звіт'!DW177+'[8]побудинковий звіт'!DW177</f>
        <v>5530.66</v>
      </c>
      <c r="DV177" s="2">
        <f>'[9]побудинковий звіт'!DX177+'[8]побудинковий звіт'!DX177</f>
        <v>0</v>
      </c>
      <c r="DW177" s="77">
        <f t="shared" si="146"/>
        <v>1149108.0229676922</v>
      </c>
      <c r="DX177" s="77">
        <f t="shared" si="147"/>
        <v>1145928.3378849458</v>
      </c>
      <c r="DY177" s="427">
        <f t="shared" si="148"/>
        <v>87995.430000000008</v>
      </c>
      <c r="DZ177" s="161">
        <f>'[10]побудинковий звіт'!DY177</f>
        <v>19762.512862140196</v>
      </c>
      <c r="EB177" s="110">
        <v>-13294</v>
      </c>
      <c r="EC177" s="111">
        <f t="shared" si="149"/>
        <v>-22899.916925053811</v>
      </c>
      <c r="EE177" s="112">
        <v>30549.220052319804</v>
      </c>
      <c r="EG177" s="99">
        <v>19556.233073650968</v>
      </c>
    </row>
    <row r="178" spans="1:137" ht="19.95" customHeight="1" x14ac:dyDescent="0.3">
      <c r="A178" s="81">
        <v>150001030</v>
      </c>
      <c r="B178" s="82" t="s">
        <v>363</v>
      </c>
      <c r="C178" s="114" t="s">
        <v>364</v>
      </c>
      <c r="D178" s="114" t="s">
        <v>364</v>
      </c>
      <c r="E178" s="84">
        <f t="shared" si="107"/>
        <v>6127.15</v>
      </c>
      <c r="F178" s="597">
        <f>'[8]побудинковий звіт'!F178</f>
        <v>6127.15</v>
      </c>
      <c r="G178" s="104">
        <f>'[8]побудинковий звіт'!G178</f>
        <v>715.15</v>
      </c>
      <c r="H178" s="598">
        <f>'[8]побудинковий звіт'!H178</f>
        <v>0</v>
      </c>
      <c r="I178" s="595">
        <f>'звіт 03.19-03.24'!H178+'[9]побудинковий звіт'!I178+'[8]побудинковий звіт'!I178</f>
        <v>68937.645302040211</v>
      </c>
      <c r="J178" s="595">
        <f>'звіт 03.19-03.24'!I178+'[9]побудинковий звіт'!J178+'[8]побудинковий звіт'!J178</f>
        <v>64260.970311988684</v>
      </c>
      <c r="K178" s="116">
        <f t="shared" si="108"/>
        <v>-4676.6749900515279</v>
      </c>
      <c r="L178" s="595">
        <f>'звіт 03.19-03.24'!K178+'[9]побудинковий звіт'!L178+'[8]побудинковий звіт'!L178</f>
        <v>19565.0403805649</v>
      </c>
      <c r="M178" s="595">
        <f>'звіт 03.19-03.24'!L178+'[9]побудинковий звіт'!M178+'[8]побудинковий звіт'!M178</f>
        <v>17547.335402652752</v>
      </c>
      <c r="N178" s="116">
        <f t="shared" si="109"/>
        <v>-2017.704977912148</v>
      </c>
      <c r="O178" s="595">
        <f>'звіт 03.19-03.24'!N178+'[9]побудинковий звіт'!O178+'[8]побудинковий звіт'!O178</f>
        <v>65251.722270885984</v>
      </c>
      <c r="P178" s="595">
        <f>'звіт 03.19-03.24'!O178+'[9]побудинковий звіт'!P178+'[8]побудинковий звіт'!P178</f>
        <v>63231.566831341348</v>
      </c>
      <c r="Q178" s="116">
        <f t="shared" si="110"/>
        <v>-2020.1554395446365</v>
      </c>
      <c r="R178" s="595">
        <f>'звіт 03.19-03.24'!Q178+'[9]побудинковий звіт'!R178+'[8]побудинковий звіт'!R178</f>
        <v>13304.78102172384</v>
      </c>
      <c r="S178" s="595">
        <f>'звіт 03.19-03.24'!R178+'[9]побудинковий звіт'!S178+'[8]побудинковий звіт'!S178</f>
        <v>12893.086699528869</v>
      </c>
      <c r="T178" s="116">
        <f t="shared" si="111"/>
        <v>-411.69432219497139</v>
      </c>
      <c r="U178" s="595">
        <f>'звіт 03.19-03.24'!T178+'[9]побудинковий звіт'!U178+'[8]побудинковий звіт'!U178</f>
        <v>7096.5811746612508</v>
      </c>
      <c r="V178" s="595">
        <f>'звіт 03.19-03.24'!U178+'[9]побудинковий звіт'!V178+'[8]побудинковий звіт'!V178</f>
        <v>4433.9763434947872</v>
      </c>
      <c r="W178" s="116">
        <f t="shared" si="112"/>
        <v>-2662.6048311664636</v>
      </c>
      <c r="X178" s="595">
        <f>'звіт 03.19-03.24'!W178+'[9]побудинковий звіт'!X178+'[8]побудинковий звіт'!X178</f>
        <v>78069.160481658284</v>
      </c>
      <c r="Y178" s="595">
        <f>'звіт 03.19-03.24'!X178+'[9]побудинковий звіт'!Y178+'[8]побудинковий звіт'!Y178</f>
        <v>70549.840586014092</v>
      </c>
      <c r="Z178" s="116">
        <f t="shared" si="113"/>
        <v>-7519.319895644192</v>
      </c>
      <c r="AA178" s="595">
        <f>'звіт 03.19-03.24'!Z178+'[9]побудинковий звіт'!AA178+'[8]побудинковий звіт'!AA178</f>
        <v>6616.4580000000014</v>
      </c>
      <c r="AB178" s="595">
        <f>'звіт 03.19-03.24'!AA178+'[9]побудинковий звіт'!AB178+'[8]побудинковий звіт'!AB178</f>
        <v>3308.0986734266485</v>
      </c>
      <c r="AC178" s="116">
        <f t="shared" si="114"/>
        <v>-3308.359326573353</v>
      </c>
      <c r="AD178" s="595">
        <f>'звіт 03.19-03.24'!AC178+'[9]побудинковий звіт'!AD178+'[8]побудинковий звіт'!AD178</f>
        <v>183803.57539132121</v>
      </c>
      <c r="AE178" s="595">
        <f>'звіт 03.19-03.24'!AD178+'[9]побудинковий звіт'!AE178+'[8]побудинковий звіт'!AE178</f>
        <v>201110.59116831733</v>
      </c>
      <c r="AF178" s="117">
        <f t="shared" si="115"/>
        <v>17307.015776996122</v>
      </c>
      <c r="AG178" s="91">
        <f t="shared" si="116"/>
        <v>442644.96402285574</v>
      </c>
      <c r="AH178" s="92">
        <f t="shared" si="116"/>
        <v>437335.46601676452</v>
      </c>
      <c r="AI178" s="116">
        <f t="shared" si="117"/>
        <v>-5309.4980060912203</v>
      </c>
      <c r="AJ178" s="595">
        <f>'звіт 03.19-03.24'!AI178+'[9]побудинковий звіт'!AJ178+'[8]побудинковий звіт'!AJ178</f>
        <v>458119.12245377508</v>
      </c>
      <c r="AK178" s="595">
        <f>'звіт 03.19-03.24'!AJ178+'[9]побудинковий звіт'!AK178+'[8]побудинковий звіт'!AK178</f>
        <v>451466.04533181991</v>
      </c>
      <c r="AL178" s="116">
        <f t="shared" si="118"/>
        <v>-6653.077121955168</v>
      </c>
      <c r="AM178" s="595">
        <f>'звіт 03.19-03.24'!AL178+'[9]побудинковий звіт'!AM178+'[8]побудинковий звіт'!AM178</f>
        <v>6169.9718702264227</v>
      </c>
      <c r="AN178" s="595">
        <f>'звіт 03.19-03.24'!AM178+'[9]побудинковий звіт'!AN178+'[8]побудинковий звіт'!AN178</f>
        <v>5993.4735119655679</v>
      </c>
      <c r="AO178" s="116">
        <f t="shared" si="119"/>
        <v>-176.49835826085473</v>
      </c>
      <c r="AP178" s="595">
        <f>'звіт 03.19-03.24'!AO178+'[9]побудинковий звіт'!AP178+'[8]побудинковий звіт'!AP178</f>
        <v>31617.307357808546</v>
      </c>
      <c r="AQ178" s="595">
        <f>'звіт 03.19-03.24'!AP178+'[9]побудинковий звіт'!AQ178+'[8]побудинковий звіт'!AQ178</f>
        <v>29000.240792607983</v>
      </c>
      <c r="AR178" s="116">
        <f t="shared" si="120"/>
        <v>-2617.0665652005628</v>
      </c>
      <c r="AS178" s="595">
        <f>'звіт 03.19-03.24'!AR178+'[9]побудинковий звіт'!AS178+'[8]побудинковий звіт'!AS178</f>
        <v>678904.6602536682</v>
      </c>
      <c r="AT178" s="595">
        <f>'звіт 03.19-03.24'!AS178+'[9]побудинковий звіт'!AT178+'[8]побудинковий звіт'!AT178</f>
        <v>628724.96589594637</v>
      </c>
      <c r="AU178" s="118">
        <f t="shared" si="121"/>
        <v>-50179.694357721834</v>
      </c>
      <c r="AV178" s="595">
        <f>'звіт 03.19-03.24'!AU178+'[9]побудинковий звіт'!AV178+'[8]побудинковий звіт'!AV178</f>
        <v>11778.863881353949</v>
      </c>
      <c r="AW178" s="595">
        <f>'звіт 03.19-03.24'!AV178+'[9]побудинковий звіт'!AW178+'[8]побудинковий звіт'!AW178</f>
        <v>16269.809194747222</v>
      </c>
      <c r="AX178" s="94">
        <f t="shared" si="122"/>
        <v>4490.945313393273</v>
      </c>
      <c r="AY178" s="595">
        <f>'звіт 03.19-03.24'!AX178+'[9]побудинковий звіт'!AY178+'[8]побудинковий звіт'!AY178</f>
        <v>19981.717191560983</v>
      </c>
      <c r="AZ178" s="595">
        <f>'звіт 03.19-03.24'!AY178+'[9]побудинковий звіт'!AZ178+'[8]побудинковий звіт'!AZ178</f>
        <v>18028.49990948883</v>
      </c>
      <c r="BA178" s="117">
        <f t="shared" si="123"/>
        <v>-1953.2172820721535</v>
      </c>
      <c r="BB178" s="595">
        <f>'звіт 03.19-03.24'!BA178+'[9]побудинковий звіт'!BB178+'[8]побудинковий звіт'!BB178</f>
        <v>8358.8259153156159</v>
      </c>
      <c r="BC178" s="595">
        <f>'звіт 03.19-03.24'!BB178+'[9]побудинковий звіт'!BC178+'[8]побудинковий звіт'!BC178</f>
        <v>1399.95161009712</v>
      </c>
      <c r="BD178" s="94">
        <f t="shared" si="124"/>
        <v>-6958.8743052184964</v>
      </c>
      <c r="BE178" s="595">
        <f>'звіт 03.19-03.24'!BD178+'[9]побудинковий звіт'!BE178+'[8]побудинковий звіт'!BE178</f>
        <v>18700.067075742376</v>
      </c>
      <c r="BF178" s="595">
        <f>'звіт 03.19-03.24'!BE178+'[9]побудинковий звіт'!BF178+'[8]побудинковий звіт'!BF178</f>
        <v>0</v>
      </c>
      <c r="BG178" s="95">
        <f t="shared" si="125"/>
        <v>-18700.067075742376</v>
      </c>
      <c r="BH178" s="595">
        <f>'звіт 03.19-03.24'!BG178+'[9]побудинковий звіт'!BH178+'[8]побудинковий звіт'!BH178</f>
        <v>9705.9595603603393</v>
      </c>
      <c r="BI178" s="595">
        <f>'звіт 03.19-03.24'!BH178+'[9]побудинковий звіт'!BI178+'[8]побудинковий звіт'!BI178</f>
        <v>0</v>
      </c>
      <c r="BJ178" s="94">
        <f t="shared" si="126"/>
        <v>-9705.9595603603393</v>
      </c>
      <c r="BK178" s="595">
        <f>'звіт 03.19-03.24'!BJ178+'[9]побудинковий звіт'!BK178+'[8]побудинковий звіт'!BK178</f>
        <v>13244.714413059402</v>
      </c>
      <c r="BL178" s="595">
        <f>'звіт 03.19-03.24'!BK178+'[9]побудинковий звіт'!BL178+'[8]побудинковий звіт'!BL178</f>
        <v>6868.7940481258011</v>
      </c>
      <c r="BM178" s="95">
        <f t="shared" si="127"/>
        <v>-6375.9203649336014</v>
      </c>
      <c r="BN178" s="595">
        <f>'звіт 03.19-03.24'!BM178+'[9]побудинковий звіт'!BN178+'[8]побудинковий звіт'!BN178</f>
        <v>6503.33256500264</v>
      </c>
      <c r="BO178" s="595">
        <f>'звіт 03.19-03.24'!BN178+'[9]побудинковий звіт'!BO178+'[8]побудинковий звіт'!BO178</f>
        <v>21714.132004325002</v>
      </c>
      <c r="BP178" s="94">
        <f t="shared" si="128"/>
        <v>15210.799439322362</v>
      </c>
      <c r="BQ178" s="91">
        <f t="shared" si="129"/>
        <v>88273.480602395313</v>
      </c>
      <c r="BR178" s="96">
        <f t="shared" si="129"/>
        <v>64281.186766783983</v>
      </c>
      <c r="BS178" s="94">
        <f t="shared" si="130"/>
        <v>-23992.29383561133</v>
      </c>
      <c r="BT178" s="595">
        <f>'звіт 03.19-03.24'!BS178+'[9]побудинковий звіт'!BT178+'[8]побудинковий звіт'!BT178</f>
        <v>603471.46311288117</v>
      </c>
      <c r="BU178" s="595">
        <f>'звіт 03.19-03.24'!BT178+'[9]побудинковий звіт'!BU178+'[8]побудинковий звіт'!BU178</f>
        <v>615807.25373446534</v>
      </c>
      <c r="BV178" s="116">
        <f t="shared" si="131"/>
        <v>12335.790621584165</v>
      </c>
      <c r="BW178" s="595">
        <f>'звіт 03.19-03.24'!BV178+'[9]побудинковий звіт'!BW178+'[8]побудинковий звіт'!BW178</f>
        <v>275297.53724202659</v>
      </c>
      <c r="BX178" s="595">
        <f>'звіт 03.19-03.24'!BW178+'[9]побудинковий звіт'!BX178+'[8]побудинковий звіт'!BX178</f>
        <v>306327.93233933346</v>
      </c>
      <c r="BY178" s="116">
        <f t="shared" si="132"/>
        <v>31030.395097306871</v>
      </c>
      <c r="BZ178" s="595">
        <f>'звіт 03.19-03.24'!BY178+'[9]побудинковий звіт'!BZ178+'[8]побудинковий звіт'!BZ178</f>
        <v>98969.44400293869</v>
      </c>
      <c r="CA178" s="595">
        <f>'звіт 03.19-03.24'!BZ178+'[9]побудинковий звіт'!CA178+'[8]побудинковий звіт'!CA178</f>
        <v>106725.64166732774</v>
      </c>
      <c r="CB178" s="116">
        <f t="shared" si="133"/>
        <v>7756.1976643890521</v>
      </c>
      <c r="CC178" s="595">
        <f>'звіт 03.19-03.24'!CB178+'[9]побудинковий звіт'!CC178+'[8]побудинковий звіт'!CC178</f>
        <v>16483.506265485325</v>
      </c>
      <c r="CD178" s="595">
        <f>'звіт 03.19-03.24'!CC178+'[9]побудинковий звіт'!CD178+'[8]побудинковий звіт'!CD178</f>
        <v>16741.846760151315</v>
      </c>
      <c r="CE178" s="116">
        <f t="shared" si="134"/>
        <v>258.34049466599026</v>
      </c>
      <c r="CF178" s="595">
        <f>'звіт 03.19-03.24'!CE178+'[9]побудинковий звіт'!CF178+'[8]побудинковий звіт'!CF178</f>
        <v>2022.7851796241121</v>
      </c>
      <c r="CG178" s="595">
        <f>'звіт 03.19-03.24'!CF178+'[9]побудинковий звіт'!CG178+'[8]побудинковий звіт'!CG178</f>
        <v>1308.1645554983111</v>
      </c>
      <c r="CH178" s="116">
        <f t="shared" si="135"/>
        <v>-714.62062412580099</v>
      </c>
      <c r="CI178" s="595">
        <f>'звіт 03.19-03.24'!CH178+'[9]побудинковий звіт'!CI178+'[8]побудинковий звіт'!CI178</f>
        <v>106727.58359748292</v>
      </c>
      <c r="CJ178" s="595">
        <f>'звіт 03.19-03.24'!CI178+'[9]побудинковий звіт'!CJ178+'[8]побудинковий звіт'!CJ178</f>
        <v>57084.315550813189</v>
      </c>
      <c r="CK178" s="116">
        <f t="shared" si="136"/>
        <v>-49643.268046669735</v>
      </c>
      <c r="CL178" s="595">
        <f>'звіт 03.19-03.24'!CK178+'[9]побудинковий звіт'!CL178+'[8]побудинковий звіт'!CL178</f>
        <v>95294.02304316315</v>
      </c>
      <c r="CM178" s="595">
        <f>'звіт 03.19-03.24'!CL178+'[9]побудинковий звіт'!CM178+'[8]побудинковий звіт'!CM178</f>
        <v>101715.1250226831</v>
      </c>
      <c r="CN178" s="116">
        <f t="shared" si="137"/>
        <v>6421.1019795199536</v>
      </c>
      <c r="CO178" s="88">
        <f t="shared" si="138"/>
        <v>202021.60664064606</v>
      </c>
      <c r="CP178" s="96">
        <f t="shared" si="138"/>
        <v>158799.44057349628</v>
      </c>
      <c r="CQ178" s="116">
        <f t="shared" si="139"/>
        <v>-43222.166067149781</v>
      </c>
      <c r="CR178" s="119">
        <f t="shared" si="150"/>
        <v>2903995.8490043315</v>
      </c>
      <c r="CS178" s="96">
        <f t="shared" si="150"/>
        <v>2822511.657946161</v>
      </c>
      <c r="CT178" s="116">
        <f t="shared" si="140"/>
        <v>-81484.191058170516</v>
      </c>
      <c r="CU178" s="91">
        <f t="shared" si="141"/>
        <v>3484795.0188051979</v>
      </c>
      <c r="CV178" s="98">
        <f t="shared" si="141"/>
        <v>3387013.9895353932</v>
      </c>
      <c r="CW178" s="117">
        <f t="shared" si="142"/>
        <v>-97781.029269804712</v>
      </c>
      <c r="CX178" s="595">
        <f>'звіт 03.19-03.24'!CW178+'[9]побудинковий звіт'!CX178+'[8]побудинковий звіт'!CX178</f>
        <v>116070.01929703435</v>
      </c>
      <c r="CY178" s="595">
        <f>'звіт 03.19-03.24'!CX178+'[9]побудинковий звіт'!CY178+'[8]побудинковий звіт'!CY178</f>
        <v>213851.0485668389</v>
      </c>
      <c r="CZ178" s="116">
        <f t="shared" si="143"/>
        <v>97781.029269804552</v>
      </c>
      <c r="DA178" s="99">
        <f>'[8]побудинковий звіт'!DA178</f>
        <v>-97781.029269804771</v>
      </c>
      <c r="DB178" s="8">
        <v>1</v>
      </c>
      <c r="DC178" s="365">
        <f>'[8]побудинковий звіт'!DC178</f>
        <v>103766.61</v>
      </c>
      <c r="DD178" s="365">
        <f>'[8]побудинковий звіт'!DD178</f>
        <v>0</v>
      </c>
      <c r="DE178" s="365">
        <f>'[8]побудинковий звіт'!DE178</f>
        <v>43407.54</v>
      </c>
      <c r="DF178" s="365">
        <f>'[8]побудинковий звіт'!DF178</f>
        <v>0</v>
      </c>
      <c r="DG178" s="101">
        <v>-32679.032591189025</v>
      </c>
      <c r="DH178" s="296">
        <v>8</v>
      </c>
      <c r="DI178" s="103">
        <f>'[8]побудинковий звіт'!DK178</f>
        <v>7.6599750737070549</v>
      </c>
      <c r="DJ178" s="103">
        <f>'[8]побудинковий звіт'!DL178</f>
        <v>10.138043158458654</v>
      </c>
      <c r="DK178" s="103">
        <f>'[8]побудинковий звіт'!DM178</f>
        <v>6.8060953402323685</v>
      </c>
      <c r="DL178" s="104">
        <f>DI178*G178+(F178-G178)*DJ178</f>
        <v>60345.120747539833</v>
      </c>
      <c r="DM178" s="104">
        <f>DK178*H178</f>
        <v>0</v>
      </c>
      <c r="DN178" s="105">
        <f t="shared" si="144"/>
        <v>60345.120747539833</v>
      </c>
      <c r="DO178" s="2"/>
      <c r="DP178" s="104">
        <f>'[10]побудинковий звіт'!DR178</f>
        <v>60367.18</v>
      </c>
      <c r="DQ178" s="104">
        <f>'[10]побудинковий звіт'!DS178</f>
        <v>0</v>
      </c>
      <c r="DR178" s="104">
        <f t="shared" si="145"/>
        <v>60367.18</v>
      </c>
      <c r="DS178" s="106"/>
      <c r="DT178" s="104"/>
      <c r="DU178" s="479">
        <f>'звіт 03.19-03.24'!DV178+'[9]побудинковий звіт'!DW178+'[8]побудинковий звіт'!DW178</f>
        <v>5530.66</v>
      </c>
      <c r="DV178" s="2">
        <f>'[9]побудинковий звіт'!DX178+'[8]побудинковий звіт'!DX178</f>
        <v>0</v>
      </c>
      <c r="DW178" s="77">
        <f t="shared" si="146"/>
        <v>920613.76902727608</v>
      </c>
      <c r="DX178" s="77">
        <f t="shared" si="147"/>
        <v>831607.38319527637</v>
      </c>
      <c r="DY178" s="427">
        <f t="shared" si="148"/>
        <v>43407.54</v>
      </c>
      <c r="DZ178" s="161">
        <f>'[10]побудинковий звіт'!DY178</f>
        <v>15100.206128402549</v>
      </c>
      <c r="EB178" s="110">
        <v>54469</v>
      </c>
      <c r="EC178" s="111">
        <f t="shared" si="149"/>
        <v>21789.967408810975</v>
      </c>
      <c r="EE178" s="112">
        <v>112284.09446629218</v>
      </c>
      <c r="EG178" s="99">
        <v>-4.2422166734468192</v>
      </c>
    </row>
    <row r="179" spans="1:137" ht="19.95" customHeight="1" x14ac:dyDescent="0.3">
      <c r="A179" s="81">
        <v>150001031</v>
      </c>
      <c r="B179" s="82" t="s">
        <v>365</v>
      </c>
      <c r="C179" s="114" t="s">
        <v>366</v>
      </c>
      <c r="D179" s="114" t="s">
        <v>366</v>
      </c>
      <c r="E179" s="84">
        <f t="shared" si="107"/>
        <v>159.9</v>
      </c>
      <c r="F179" s="597">
        <f>'[8]побудинковий звіт'!F179</f>
        <v>159.9</v>
      </c>
      <c r="G179" s="104">
        <f>'[8]побудинковий звіт'!G179</f>
        <v>0</v>
      </c>
      <c r="H179" s="598">
        <f>'[8]побудинковий звіт'!H179</f>
        <v>0</v>
      </c>
      <c r="I179" s="595">
        <f>'звіт 03.19-03.24'!H179+'[9]побудинковий звіт'!I179+'[8]побудинковий звіт'!I179</f>
        <v>0</v>
      </c>
      <c r="J179" s="595">
        <f>'звіт 03.19-03.24'!I179+'[9]побудинковий звіт'!J179+'[8]побудинковий звіт'!J179</f>
        <v>0</v>
      </c>
      <c r="K179" s="116">
        <f t="shared" si="108"/>
        <v>0</v>
      </c>
      <c r="L179" s="595">
        <f>'звіт 03.19-03.24'!K179+'[9]побудинковий звіт'!L179+'[8]побудинковий звіт'!L179</f>
        <v>0</v>
      </c>
      <c r="M179" s="595">
        <f>'звіт 03.19-03.24'!L179+'[9]побудинковий звіт'!M179+'[8]побудинковий звіт'!M179</f>
        <v>0</v>
      </c>
      <c r="N179" s="116">
        <f t="shared" si="109"/>
        <v>0</v>
      </c>
      <c r="O179" s="595">
        <f>'звіт 03.19-03.24'!N179+'[9]побудинковий звіт'!O179+'[8]побудинковий звіт'!O179</f>
        <v>0</v>
      </c>
      <c r="P179" s="595">
        <f>'звіт 03.19-03.24'!O179+'[9]побудинковий звіт'!P179+'[8]побудинковий звіт'!P179</f>
        <v>0</v>
      </c>
      <c r="Q179" s="116">
        <f t="shared" si="110"/>
        <v>0</v>
      </c>
      <c r="R179" s="595">
        <f>'звіт 03.19-03.24'!Q179+'[9]побудинковий звіт'!R179+'[8]побудинковий звіт'!R179</f>
        <v>0</v>
      </c>
      <c r="S179" s="595">
        <f>'звіт 03.19-03.24'!R179+'[9]побудинковий звіт'!S179+'[8]побудинковий звіт'!S179</f>
        <v>0</v>
      </c>
      <c r="T179" s="116">
        <f t="shared" si="111"/>
        <v>0</v>
      </c>
      <c r="U179" s="595">
        <f>'звіт 03.19-03.24'!T179+'[9]побудинковий звіт'!U179+'[8]побудинковий звіт'!U179</f>
        <v>0</v>
      </c>
      <c r="V179" s="595">
        <f>'звіт 03.19-03.24'!U179+'[9]побудинковий звіт'!V179+'[8]побудинковий звіт'!V179</f>
        <v>0</v>
      </c>
      <c r="W179" s="116">
        <f t="shared" si="112"/>
        <v>0</v>
      </c>
      <c r="X179" s="595">
        <f>'звіт 03.19-03.24'!W179+'[9]побудинковий звіт'!X179+'[8]побудинковий звіт'!X179</f>
        <v>0</v>
      </c>
      <c r="Y179" s="595">
        <f>'звіт 03.19-03.24'!X179+'[9]побудинковий звіт'!Y179+'[8]побудинковий звіт'!Y179</f>
        <v>0</v>
      </c>
      <c r="Z179" s="116">
        <f t="shared" si="113"/>
        <v>0</v>
      </c>
      <c r="AA179" s="595">
        <f>'звіт 03.19-03.24'!Z179+'[9]побудинковий звіт'!AA179+'[8]побудинковий звіт'!AA179</f>
        <v>172.69200000000001</v>
      </c>
      <c r="AB179" s="595">
        <f>'звіт 03.19-03.24'!AA179+'[9]побудинковий звіт'!AB179+'[8]побудинковий звіт'!AB179</f>
        <v>0</v>
      </c>
      <c r="AC179" s="116">
        <f t="shared" si="114"/>
        <v>-172.69200000000001</v>
      </c>
      <c r="AD179" s="595">
        <f>'звіт 03.19-03.24'!AC179+'[9]побудинковий звіт'!AD179+'[8]побудинковий звіт'!AD179</f>
        <v>1382.4692568749406</v>
      </c>
      <c r="AE179" s="595">
        <f>'звіт 03.19-03.24'!AD179+'[9]побудинковий звіт'!AE179+'[8]побудинковий звіт'!AE179</f>
        <v>3134.1580545153556</v>
      </c>
      <c r="AF179" s="117">
        <f t="shared" si="115"/>
        <v>1751.688797640415</v>
      </c>
      <c r="AG179" s="91">
        <f t="shared" si="116"/>
        <v>1555.1612568749406</v>
      </c>
      <c r="AH179" s="92">
        <f t="shared" si="116"/>
        <v>3134.1580545153556</v>
      </c>
      <c r="AI179" s="116">
        <f t="shared" si="117"/>
        <v>1578.996797640415</v>
      </c>
      <c r="AJ179" s="595">
        <f>'звіт 03.19-03.24'!AI179+'[9]побудинковий звіт'!AJ179+'[8]побудинковий звіт'!AJ179</f>
        <v>0</v>
      </c>
      <c r="AK179" s="595">
        <f>'звіт 03.19-03.24'!AJ179+'[9]побудинковий звіт'!AK179+'[8]побудинковий звіт'!AK179</f>
        <v>0</v>
      </c>
      <c r="AL179" s="116">
        <f t="shared" si="118"/>
        <v>0</v>
      </c>
      <c r="AM179" s="595">
        <f>'звіт 03.19-03.24'!AL179+'[9]побудинковий звіт'!AM179+'[8]побудинковий звіт'!AM179</f>
        <v>0</v>
      </c>
      <c r="AN179" s="595">
        <f>'звіт 03.19-03.24'!AM179+'[9]побудинковий звіт'!AN179+'[8]побудинковий звіт'!AN179</f>
        <v>0</v>
      </c>
      <c r="AO179" s="116">
        <f t="shared" si="119"/>
        <v>0</v>
      </c>
      <c r="AP179" s="595">
        <f>'звіт 03.19-03.24'!AO179+'[9]побудинковий звіт'!AP179+'[8]побудинковий звіт'!AP179</f>
        <v>1313.7565011789441</v>
      </c>
      <c r="AQ179" s="595">
        <f>'звіт 03.19-03.24'!AP179+'[9]побудинковий звіт'!AQ179+'[8]побудинковий звіт'!AQ179</f>
        <v>898.92875295704994</v>
      </c>
      <c r="AR179" s="116">
        <f t="shared" si="120"/>
        <v>-414.82774822189413</v>
      </c>
      <c r="AS179" s="595">
        <f>'звіт 03.19-03.24'!AR179+'[9]побудинковий звіт'!AS179+'[8]побудинковий звіт'!AS179</f>
        <v>13841.471584576078</v>
      </c>
      <c r="AT179" s="595">
        <f>'звіт 03.19-03.24'!AS179+'[9]побудинковий звіт'!AT179+'[8]побудинковий звіт'!AT179</f>
        <v>4085</v>
      </c>
      <c r="AU179" s="118">
        <f t="shared" si="121"/>
        <v>-9756.4715845760784</v>
      </c>
      <c r="AV179" s="595">
        <f>'звіт 03.19-03.24'!AU179+'[9]побудинковий звіт'!AV179+'[8]побудинковий звіт'!AV179</f>
        <v>0</v>
      </c>
      <c r="AW179" s="595">
        <f>'звіт 03.19-03.24'!AV179+'[9]побудинковий звіт'!AW179+'[8]побудинковий звіт'!AW179</f>
        <v>0</v>
      </c>
      <c r="AX179" s="94">
        <f t="shared" si="122"/>
        <v>0</v>
      </c>
      <c r="AY179" s="595">
        <f>'звіт 03.19-03.24'!AX179+'[9]побудинковий звіт'!AY179+'[8]побудинковий звіт'!AY179</f>
        <v>0</v>
      </c>
      <c r="AZ179" s="595">
        <f>'звіт 03.19-03.24'!AY179+'[9]побудинковий звіт'!AZ179+'[8]побудинковий звіт'!AZ179</f>
        <v>0</v>
      </c>
      <c r="BA179" s="117">
        <f t="shared" si="123"/>
        <v>0</v>
      </c>
      <c r="BB179" s="595">
        <f>'звіт 03.19-03.24'!BA179+'[9]побудинковий звіт'!BB179+'[8]побудинковий звіт'!BB179</f>
        <v>0</v>
      </c>
      <c r="BC179" s="595">
        <f>'звіт 03.19-03.24'!BB179+'[9]побудинковий звіт'!BC179+'[8]побудинковий звіт'!BC179</f>
        <v>0</v>
      </c>
      <c r="BD179" s="94">
        <f t="shared" si="124"/>
        <v>0</v>
      </c>
      <c r="BE179" s="595">
        <f>'звіт 03.19-03.24'!BD179+'[9]побудинковий звіт'!BE179+'[8]побудинковий звіт'!BE179</f>
        <v>0</v>
      </c>
      <c r="BF179" s="595">
        <f>'звіт 03.19-03.24'!BE179+'[9]побудинковий звіт'!BF179+'[8]побудинковий звіт'!BF179</f>
        <v>0</v>
      </c>
      <c r="BG179" s="95">
        <f t="shared" si="125"/>
        <v>0</v>
      </c>
      <c r="BH179" s="595">
        <f>'звіт 03.19-03.24'!BG179+'[9]побудинковий звіт'!BH179+'[8]побудинковий звіт'!BH179</f>
        <v>0</v>
      </c>
      <c r="BI179" s="595">
        <f>'звіт 03.19-03.24'!BH179+'[9]побудинковий звіт'!BI179+'[8]побудинковий звіт'!BI179</f>
        <v>0</v>
      </c>
      <c r="BJ179" s="94">
        <f t="shared" si="126"/>
        <v>0</v>
      </c>
      <c r="BK179" s="595">
        <f>'звіт 03.19-03.24'!BJ179+'[9]побудинковий звіт'!BK179+'[8]побудинковий звіт'!BK179</f>
        <v>0</v>
      </c>
      <c r="BL179" s="595">
        <f>'звіт 03.19-03.24'!BK179+'[9]побудинковий звіт'!BL179+'[8]побудинковий звіт'!BL179</f>
        <v>0</v>
      </c>
      <c r="BM179" s="95">
        <f t="shared" si="127"/>
        <v>0</v>
      </c>
      <c r="BN179" s="595">
        <f>'звіт 03.19-03.24'!BM179+'[9]побудинковий звіт'!BN179+'[8]побудинковий звіт'!BN179</f>
        <v>68.050841658216257</v>
      </c>
      <c r="BO179" s="595">
        <f>'звіт 03.19-03.24'!BN179+'[9]побудинковий звіт'!BO179+'[8]побудинковий звіт'!BO179</f>
        <v>0</v>
      </c>
      <c r="BP179" s="94">
        <f t="shared" si="128"/>
        <v>-68.050841658216257</v>
      </c>
      <c r="BQ179" s="91">
        <f t="shared" si="129"/>
        <v>68.050841658216257</v>
      </c>
      <c r="BR179" s="96">
        <f t="shared" si="129"/>
        <v>0</v>
      </c>
      <c r="BS179" s="94">
        <f t="shared" si="130"/>
        <v>-68.050841658216257</v>
      </c>
      <c r="BT179" s="595">
        <f>'звіт 03.19-03.24'!BS179+'[9]побудинковий звіт'!BT179+'[8]побудинковий звіт'!BT179</f>
        <v>4905.9916785500673</v>
      </c>
      <c r="BU179" s="595">
        <f>'звіт 03.19-03.24'!BT179+'[9]побудинковий звіт'!BU179+'[8]побудинковий звіт'!BU179</f>
        <v>11271.914676877463</v>
      </c>
      <c r="BV179" s="116">
        <f t="shared" si="131"/>
        <v>6365.9229983273954</v>
      </c>
      <c r="BW179" s="595">
        <f>'звіт 03.19-03.24'!BV179+'[9]побудинковий звіт'!BW179+'[8]побудинковий звіт'!BW179</f>
        <v>0</v>
      </c>
      <c r="BX179" s="595">
        <f>'звіт 03.19-03.24'!BW179+'[9]побудинковий звіт'!BX179+'[8]побудинковий звіт'!BX179</f>
        <v>20.093371678120604</v>
      </c>
      <c r="BY179" s="116">
        <f t="shared" si="132"/>
        <v>20.093371678120604</v>
      </c>
      <c r="BZ179" s="595">
        <f>'звіт 03.19-03.24'!BY179+'[9]побудинковий звіт'!BZ179+'[8]побудинковий звіт'!BZ179</f>
        <v>1518.3319288931943</v>
      </c>
      <c r="CA179" s="595">
        <f>'звіт 03.19-03.24'!BZ179+'[9]побудинковий звіт'!CA179+'[8]побудинковий звіт'!CA179</f>
        <v>1892.5718785866309</v>
      </c>
      <c r="CB179" s="116">
        <f t="shared" si="133"/>
        <v>374.23994969343653</v>
      </c>
      <c r="CC179" s="595">
        <f>'звіт 03.19-03.24'!CB179+'[9]побудинковий звіт'!CC179+'[8]побудинковий звіт'!CC179</f>
        <v>0</v>
      </c>
      <c r="CD179" s="595">
        <f>'звіт 03.19-03.24'!CC179+'[9]побудинковий звіт'!CD179+'[8]побудинковий звіт'!CD179</f>
        <v>0</v>
      </c>
      <c r="CE179" s="116">
        <f t="shared" si="134"/>
        <v>0</v>
      </c>
      <c r="CF179" s="595">
        <f>'звіт 03.19-03.24'!CE179+'[9]побудинковий звіт'!CF179+'[8]побудинковий звіт'!CF179</f>
        <v>0</v>
      </c>
      <c r="CG179" s="595">
        <f>'звіт 03.19-03.24'!CF179+'[9]побудинковий звіт'!CG179+'[8]побудинковий звіт'!CG179</f>
        <v>0</v>
      </c>
      <c r="CH179" s="116">
        <f t="shared" si="135"/>
        <v>0</v>
      </c>
      <c r="CI179" s="595">
        <f>'звіт 03.19-03.24'!CH179+'[9]побудинковий звіт'!CI179+'[8]побудинковий звіт'!CI179</f>
        <v>0</v>
      </c>
      <c r="CJ179" s="595">
        <f>'звіт 03.19-03.24'!CI179+'[9]побудинковий звіт'!CJ179+'[8]побудинковий звіт'!CJ179</f>
        <v>0</v>
      </c>
      <c r="CK179" s="116">
        <f t="shared" si="136"/>
        <v>0</v>
      </c>
      <c r="CL179" s="595">
        <f>'звіт 03.19-03.24'!CK179+'[9]побудинковий звіт'!CL179+'[8]побудинковий звіт'!CL179</f>
        <v>0</v>
      </c>
      <c r="CM179" s="595">
        <f>'звіт 03.19-03.24'!CL179+'[9]побудинковий звіт'!CM179+'[8]побудинковий звіт'!CM179</f>
        <v>0</v>
      </c>
      <c r="CN179" s="116">
        <f t="shared" si="137"/>
        <v>0</v>
      </c>
      <c r="CO179" s="88">
        <f t="shared" si="138"/>
        <v>0</v>
      </c>
      <c r="CP179" s="96">
        <f t="shared" si="138"/>
        <v>0</v>
      </c>
      <c r="CQ179" s="116">
        <f t="shared" si="139"/>
        <v>0</v>
      </c>
      <c r="CR179" s="119">
        <f t="shared" si="150"/>
        <v>23202.763791731442</v>
      </c>
      <c r="CS179" s="96">
        <f t="shared" si="150"/>
        <v>21302.666734614621</v>
      </c>
      <c r="CT179" s="116">
        <f t="shared" si="140"/>
        <v>-1900.0970571168218</v>
      </c>
      <c r="CU179" s="91">
        <f t="shared" si="141"/>
        <v>27843.316550077729</v>
      </c>
      <c r="CV179" s="98">
        <f t="shared" si="141"/>
        <v>25563.200081537543</v>
      </c>
      <c r="CW179" s="117">
        <f t="shared" si="142"/>
        <v>-2280.1164685401855</v>
      </c>
      <c r="CX179" s="595">
        <f>'звіт 03.19-03.24'!CW179+'[9]побудинковий звіт'!CX179+'[8]побудинковий звіт'!CX179</f>
        <v>1326.7908632214758</v>
      </c>
      <c r="CY179" s="595">
        <f>'звіт 03.19-03.24'!CX179+'[9]побудинковий звіт'!CY179+'[8]побудинковий звіт'!CY179</f>
        <v>3606.9073317616594</v>
      </c>
      <c r="CZ179" s="116">
        <f t="shared" si="143"/>
        <v>2280.1164685401836</v>
      </c>
      <c r="DA179" s="99">
        <f>'[8]побудинковий звіт'!DA179</f>
        <v>-2280.1164685401864</v>
      </c>
      <c r="DB179" s="8">
        <v>1</v>
      </c>
      <c r="DC179" s="365">
        <f>'[8]побудинковий звіт'!DC179</f>
        <v>1158.0999999999999</v>
      </c>
      <c r="DD179" s="365">
        <f>'[8]побудинковий звіт'!DD179</f>
        <v>0</v>
      </c>
      <c r="DE179" s="365">
        <f>'[8]побудинковий звіт'!DE179</f>
        <v>668.7399999999999</v>
      </c>
      <c r="DF179" s="365">
        <f>'[8]побудинковий звіт'!DF179</f>
        <v>0</v>
      </c>
      <c r="DG179" s="101">
        <v>-1117.6700122391539</v>
      </c>
      <c r="DH179" s="297">
        <v>1</v>
      </c>
      <c r="DI179" s="103">
        <f>'[8]побудинковий звіт'!DK179</f>
        <v>3.0604226292586181</v>
      </c>
      <c r="DJ179" s="103">
        <f>'[8]побудинковий звіт'!DL179</f>
        <v>0</v>
      </c>
      <c r="DK179" s="103">
        <f>'[8]побудинковий звіт'!DM179</f>
        <v>3.0604226292586181</v>
      </c>
      <c r="DL179" s="104">
        <f>F179*DI179</f>
        <v>489.36157841845306</v>
      </c>
      <c r="DM179" s="104">
        <f>H179*DK179</f>
        <v>0</v>
      </c>
      <c r="DN179" s="105">
        <f t="shared" si="144"/>
        <v>489.36157841845306</v>
      </c>
      <c r="DO179" s="2"/>
      <c r="DP179" s="104">
        <f>'[10]побудинковий звіт'!DR179</f>
        <v>489.36</v>
      </c>
      <c r="DQ179" s="104">
        <f>'[10]побудинковий звіт'!DS179</f>
        <v>0</v>
      </c>
      <c r="DR179" s="104">
        <f t="shared" si="145"/>
        <v>489.36</v>
      </c>
      <c r="DS179" s="106"/>
      <c r="DT179" s="104"/>
      <c r="DU179" s="479">
        <f>'звіт 03.19-03.24'!DV179+'[9]побудинковий звіт'!DW179+'[8]побудинковий звіт'!DW179</f>
        <v>518.82000000000005</v>
      </c>
      <c r="DV179" s="2">
        <f>'[9]побудинковий звіт'!DX179+'[8]побудинковий звіт'!DX179</f>
        <v>0</v>
      </c>
      <c r="DW179" s="77">
        <f t="shared" si="146"/>
        <v>16691.426911481154</v>
      </c>
      <c r="DX179" s="77">
        <f t="shared" si="147"/>
        <v>4902</v>
      </c>
      <c r="DY179" s="427">
        <f t="shared" si="148"/>
        <v>668.7399999999999</v>
      </c>
      <c r="DZ179" s="161">
        <f>'[10]побудинковий звіт'!DY179</f>
        <v>236.58692094686705</v>
      </c>
      <c r="EB179" s="110">
        <v>-2112</v>
      </c>
      <c r="EC179" s="111">
        <f t="shared" si="149"/>
        <v>-3229.6700122391539</v>
      </c>
      <c r="EE179" s="112">
        <v>138.14728976147171</v>
      </c>
      <c r="EG179" s="99">
        <v>-364.43258333156928</v>
      </c>
    </row>
    <row r="180" spans="1:137" ht="19.95" customHeight="1" x14ac:dyDescent="0.3">
      <c r="A180" s="81">
        <v>150001037</v>
      </c>
      <c r="B180" s="82" t="s">
        <v>367</v>
      </c>
      <c r="C180" s="114" t="s">
        <v>368</v>
      </c>
      <c r="D180" s="114" t="s">
        <v>368</v>
      </c>
      <c r="E180" s="84">
        <f t="shared" si="107"/>
        <v>161.4</v>
      </c>
      <c r="F180" s="597">
        <f>'[8]побудинковий звіт'!F180</f>
        <v>161.4</v>
      </c>
      <c r="G180" s="104">
        <f>'[8]побудинковий звіт'!G180</f>
        <v>0</v>
      </c>
      <c r="H180" s="598">
        <f>'[8]побудинковий звіт'!H180</f>
        <v>0</v>
      </c>
      <c r="I180" s="595">
        <f>'звіт 03.19-03.24'!H180+'[9]побудинковий звіт'!I180+'[8]побудинковий звіт'!I180</f>
        <v>0</v>
      </c>
      <c r="J180" s="595">
        <f>'звіт 03.19-03.24'!I180+'[9]побудинковий звіт'!J180+'[8]побудинковий звіт'!J180</f>
        <v>0</v>
      </c>
      <c r="K180" s="116">
        <f t="shared" si="108"/>
        <v>0</v>
      </c>
      <c r="L180" s="595">
        <f>'звіт 03.19-03.24'!K180+'[9]побудинковий звіт'!L180+'[8]побудинковий звіт'!L180</f>
        <v>0</v>
      </c>
      <c r="M180" s="595">
        <f>'звіт 03.19-03.24'!L180+'[9]побудинковий звіт'!M180+'[8]побудинковий звіт'!M180</f>
        <v>0</v>
      </c>
      <c r="N180" s="116">
        <f t="shared" si="109"/>
        <v>0</v>
      </c>
      <c r="O180" s="595">
        <f>'звіт 03.19-03.24'!N180+'[9]побудинковий звіт'!O180+'[8]побудинковий звіт'!O180</f>
        <v>0</v>
      </c>
      <c r="P180" s="595">
        <f>'звіт 03.19-03.24'!O180+'[9]побудинковий звіт'!P180+'[8]побудинковий звіт'!P180</f>
        <v>0</v>
      </c>
      <c r="Q180" s="116">
        <f t="shared" si="110"/>
        <v>0</v>
      </c>
      <c r="R180" s="595">
        <f>'звіт 03.19-03.24'!Q180+'[9]побудинковий звіт'!R180+'[8]побудинковий звіт'!R180</f>
        <v>0</v>
      </c>
      <c r="S180" s="595">
        <f>'звіт 03.19-03.24'!R180+'[9]побудинковий звіт'!S180+'[8]побудинковий звіт'!S180</f>
        <v>0</v>
      </c>
      <c r="T180" s="116">
        <f t="shared" si="111"/>
        <v>0</v>
      </c>
      <c r="U180" s="595">
        <f>'звіт 03.19-03.24'!T180+'[9]побудинковий звіт'!U180+'[8]побудинковий звіт'!U180</f>
        <v>0</v>
      </c>
      <c r="V180" s="595">
        <f>'звіт 03.19-03.24'!U180+'[9]побудинковий звіт'!V180+'[8]побудинковий звіт'!V180</f>
        <v>0</v>
      </c>
      <c r="W180" s="116">
        <f t="shared" si="112"/>
        <v>0</v>
      </c>
      <c r="X180" s="595">
        <f>'звіт 03.19-03.24'!W180+'[9]побудинковий звіт'!X180+'[8]побудинковий звіт'!X180</f>
        <v>0</v>
      </c>
      <c r="Y180" s="595">
        <f>'звіт 03.19-03.24'!X180+'[9]побудинковий звіт'!Y180+'[8]побудинковий звіт'!Y180</f>
        <v>0</v>
      </c>
      <c r="Z180" s="116">
        <f t="shared" si="113"/>
        <v>0</v>
      </c>
      <c r="AA180" s="595">
        <f>'звіт 03.19-03.24'!Z180+'[9]побудинковий звіт'!AA180+'[8]побудинковий звіт'!AA180</f>
        <v>174.31200000000004</v>
      </c>
      <c r="AB180" s="595">
        <f>'звіт 03.19-03.24'!AA180+'[9]побудинковий звіт'!AB180+'[8]побудинковий звіт'!AB180</f>
        <v>0</v>
      </c>
      <c r="AC180" s="116">
        <f t="shared" si="114"/>
        <v>-174.31200000000004</v>
      </c>
      <c r="AD180" s="595">
        <f>'звіт 03.19-03.24'!AC180+'[9]побудинковий звіт'!AD180+'[8]побудинковий звіт'!AD180</f>
        <v>1395.4991939148697</v>
      </c>
      <c r="AE180" s="595">
        <f>'звіт 03.19-03.24'!AD180+'[9]побудинковий звіт'!AE180+'[8]побудинковий звіт'!AE180</f>
        <v>3163.5591619685952</v>
      </c>
      <c r="AF180" s="117">
        <f t="shared" si="115"/>
        <v>1768.0599680537255</v>
      </c>
      <c r="AG180" s="91">
        <f t="shared" si="116"/>
        <v>1569.8111939148698</v>
      </c>
      <c r="AH180" s="92">
        <f t="shared" si="116"/>
        <v>3163.5591619685952</v>
      </c>
      <c r="AI180" s="116">
        <f t="shared" si="117"/>
        <v>1593.7479680537253</v>
      </c>
      <c r="AJ180" s="595">
        <f>'звіт 03.19-03.24'!AI180+'[9]побудинковий звіт'!AJ180+'[8]побудинковий звіт'!AJ180</f>
        <v>0</v>
      </c>
      <c r="AK180" s="595">
        <f>'звіт 03.19-03.24'!AJ180+'[9]побудинковий звіт'!AK180+'[8]побудинковий звіт'!AK180</f>
        <v>0</v>
      </c>
      <c r="AL180" s="116">
        <f t="shared" si="118"/>
        <v>0</v>
      </c>
      <c r="AM180" s="595">
        <f>'звіт 03.19-03.24'!AL180+'[9]побудинковий звіт'!AM180+'[8]побудинковий звіт'!AM180</f>
        <v>0</v>
      </c>
      <c r="AN180" s="595">
        <f>'звіт 03.19-03.24'!AM180+'[9]побудинковий звіт'!AN180+'[8]побудинковий звіт'!AN180</f>
        <v>0</v>
      </c>
      <c r="AO180" s="116">
        <f t="shared" si="119"/>
        <v>0</v>
      </c>
      <c r="AP180" s="595">
        <f>'звіт 03.19-03.24'!AO180+'[9]побудинковий звіт'!AP180+'[8]побудинковий звіт'!AP180</f>
        <v>1786.5599085607885</v>
      </c>
      <c r="AQ180" s="595">
        <f>'звіт 03.19-03.24'!AP180+'[9]побудинковий звіт'!AQ180+'[8]побудинковий звіт'!AQ180</f>
        <v>1166.0688391110139</v>
      </c>
      <c r="AR180" s="116">
        <f t="shared" si="120"/>
        <v>-620.49106944977461</v>
      </c>
      <c r="AS180" s="595">
        <f>'звіт 03.19-03.24'!AR180+'[9]побудинковий звіт'!AS180+'[8]побудинковий звіт'!AS180</f>
        <v>13189.885750673289</v>
      </c>
      <c r="AT180" s="595">
        <f>'звіт 03.19-03.24'!AS180+'[9]побудинковий звіт'!AT180+'[8]побудинковий звіт'!AT180</f>
        <v>0</v>
      </c>
      <c r="AU180" s="118">
        <f t="shared" si="121"/>
        <v>-13189.885750673289</v>
      </c>
      <c r="AV180" s="595">
        <f>'звіт 03.19-03.24'!AU180+'[9]побудинковий звіт'!AV180+'[8]побудинковий звіт'!AV180</f>
        <v>0</v>
      </c>
      <c r="AW180" s="595">
        <f>'звіт 03.19-03.24'!AV180+'[9]побудинковий звіт'!AW180+'[8]побудинковий звіт'!AW180</f>
        <v>0</v>
      </c>
      <c r="AX180" s="94">
        <f t="shared" si="122"/>
        <v>0</v>
      </c>
      <c r="AY180" s="595">
        <f>'звіт 03.19-03.24'!AX180+'[9]побудинковий звіт'!AY180+'[8]побудинковий звіт'!AY180</f>
        <v>0</v>
      </c>
      <c r="AZ180" s="595">
        <f>'звіт 03.19-03.24'!AY180+'[9]побудинковий звіт'!AZ180+'[8]побудинковий звіт'!AZ180</f>
        <v>0</v>
      </c>
      <c r="BA180" s="117">
        <f t="shared" si="123"/>
        <v>0</v>
      </c>
      <c r="BB180" s="595">
        <f>'звіт 03.19-03.24'!BA180+'[9]побудинковий звіт'!BB180+'[8]побудинковий звіт'!BB180</f>
        <v>0</v>
      </c>
      <c r="BC180" s="595">
        <f>'звіт 03.19-03.24'!BB180+'[9]побудинковий звіт'!BC180+'[8]побудинковий звіт'!BC180</f>
        <v>0</v>
      </c>
      <c r="BD180" s="94">
        <f t="shared" si="124"/>
        <v>0</v>
      </c>
      <c r="BE180" s="595">
        <f>'звіт 03.19-03.24'!BD180+'[9]побудинковий звіт'!BE180+'[8]побудинковий звіт'!BE180</f>
        <v>0</v>
      </c>
      <c r="BF180" s="595">
        <f>'звіт 03.19-03.24'!BE180+'[9]побудинковий звіт'!BF180+'[8]побудинковий звіт'!BF180</f>
        <v>0</v>
      </c>
      <c r="BG180" s="95">
        <f t="shared" si="125"/>
        <v>0</v>
      </c>
      <c r="BH180" s="595">
        <f>'звіт 03.19-03.24'!BG180+'[9]побудинковий звіт'!BH180+'[8]побудинковий звіт'!BH180</f>
        <v>0</v>
      </c>
      <c r="BI180" s="595">
        <f>'звіт 03.19-03.24'!BH180+'[9]побудинковий звіт'!BI180+'[8]побудинковий звіт'!BI180</f>
        <v>0</v>
      </c>
      <c r="BJ180" s="94">
        <f t="shared" si="126"/>
        <v>0</v>
      </c>
      <c r="BK180" s="595">
        <f>'звіт 03.19-03.24'!BJ180+'[9]побудинковий звіт'!BK180+'[8]побудинковий звіт'!BK180</f>
        <v>0</v>
      </c>
      <c r="BL180" s="595">
        <f>'звіт 03.19-03.24'!BK180+'[9]побудинковий звіт'!BL180+'[8]побудинковий звіт'!BL180</f>
        <v>0</v>
      </c>
      <c r="BM180" s="95">
        <f t="shared" si="127"/>
        <v>0</v>
      </c>
      <c r="BN180" s="595">
        <f>'звіт 03.19-03.24'!BM180+'[9]побудинковий звіт'!BN180+'[8]побудинковий звіт'!BN180</f>
        <v>76.414374505059527</v>
      </c>
      <c r="BO180" s="595">
        <f>'звіт 03.19-03.24'!BN180+'[9]побудинковий звіт'!BO180+'[8]побудинковий звіт'!BO180</f>
        <v>0</v>
      </c>
      <c r="BP180" s="94">
        <f t="shared" si="128"/>
        <v>-76.414374505059527</v>
      </c>
      <c r="BQ180" s="91">
        <f t="shared" si="129"/>
        <v>76.414374505059527</v>
      </c>
      <c r="BR180" s="96">
        <f t="shared" si="129"/>
        <v>0</v>
      </c>
      <c r="BS180" s="94">
        <f t="shared" si="130"/>
        <v>-76.414374505059527</v>
      </c>
      <c r="BT180" s="595">
        <f>'звіт 03.19-03.24'!BS180+'[9]побудинковий звіт'!BT180+'[8]побудинковий звіт'!BT180</f>
        <v>4229.8399525147015</v>
      </c>
      <c r="BU180" s="595">
        <f>'звіт 03.19-03.24'!BT180+'[9]побудинковий звіт'!BU180+'[8]побудинковий звіт'!BU180</f>
        <v>10988.273843287401</v>
      </c>
      <c r="BV180" s="116">
        <f t="shared" si="131"/>
        <v>6758.4338907726997</v>
      </c>
      <c r="BW180" s="595">
        <f>'звіт 03.19-03.24'!BV180+'[9]побудинковий звіт'!BW180+'[8]побудинковий звіт'!BW180</f>
        <v>0</v>
      </c>
      <c r="BX180" s="595">
        <f>'звіт 03.19-03.24'!BW180+'[9]побудинковий звіт'!BX180+'[8]побудинковий звіт'!BX180</f>
        <v>15.640621799000916</v>
      </c>
      <c r="BY180" s="116">
        <f t="shared" si="132"/>
        <v>15.640621799000916</v>
      </c>
      <c r="BZ180" s="595">
        <f>'звіт 03.19-03.24'!BY180+'[9]побудинковий звіт'!BZ180+'[8]побудинковий звіт'!BZ180</f>
        <v>1278.5953085416372</v>
      </c>
      <c r="CA180" s="595">
        <f>'звіт 03.19-03.24'!BZ180+'[9]побудинковий звіт'!CA180+'[8]побудинковий звіт'!CA180</f>
        <v>1878.2407710541333</v>
      </c>
      <c r="CB180" s="116">
        <f t="shared" si="133"/>
        <v>599.64546251249612</v>
      </c>
      <c r="CC180" s="595">
        <f>'звіт 03.19-03.24'!CB180+'[9]побудинковий звіт'!CC180+'[8]побудинковий звіт'!CC180</f>
        <v>0</v>
      </c>
      <c r="CD180" s="595">
        <f>'звіт 03.19-03.24'!CC180+'[9]побудинковий звіт'!CD180+'[8]побудинковий звіт'!CD180</f>
        <v>0</v>
      </c>
      <c r="CE180" s="116">
        <f t="shared" si="134"/>
        <v>0</v>
      </c>
      <c r="CF180" s="595">
        <f>'звіт 03.19-03.24'!CE180+'[9]побудинковий звіт'!CF180+'[8]побудинковий звіт'!CF180</f>
        <v>0</v>
      </c>
      <c r="CG180" s="595">
        <f>'звіт 03.19-03.24'!CF180+'[9]побудинковий звіт'!CG180+'[8]побудинковий звіт'!CG180</f>
        <v>0</v>
      </c>
      <c r="CH180" s="116">
        <f t="shared" si="135"/>
        <v>0</v>
      </c>
      <c r="CI180" s="595">
        <f>'звіт 03.19-03.24'!CH180+'[9]побудинковий звіт'!CI180+'[8]побудинковий звіт'!CI180</f>
        <v>0</v>
      </c>
      <c r="CJ180" s="595">
        <f>'звіт 03.19-03.24'!CI180+'[9]побудинковий звіт'!CJ180+'[8]побудинковий звіт'!CJ180</f>
        <v>0</v>
      </c>
      <c r="CK180" s="116">
        <f t="shared" si="136"/>
        <v>0</v>
      </c>
      <c r="CL180" s="595">
        <f>'звіт 03.19-03.24'!CK180+'[9]побудинковий звіт'!CL180+'[8]побудинковий звіт'!CL180</f>
        <v>0</v>
      </c>
      <c r="CM180" s="595">
        <f>'звіт 03.19-03.24'!CL180+'[9]побудинковий звіт'!CM180+'[8]побудинковий звіт'!CM180</f>
        <v>0</v>
      </c>
      <c r="CN180" s="116">
        <f t="shared" si="137"/>
        <v>0</v>
      </c>
      <c r="CO180" s="88">
        <f t="shared" si="138"/>
        <v>0</v>
      </c>
      <c r="CP180" s="96">
        <f t="shared" si="138"/>
        <v>0</v>
      </c>
      <c r="CQ180" s="116">
        <f t="shared" si="139"/>
        <v>0</v>
      </c>
      <c r="CR180" s="119">
        <f t="shared" si="150"/>
        <v>22131.106488710346</v>
      </c>
      <c r="CS180" s="96">
        <f t="shared" si="150"/>
        <v>17211.783237220145</v>
      </c>
      <c r="CT180" s="116">
        <f t="shared" si="140"/>
        <v>-4919.3232514902011</v>
      </c>
      <c r="CU180" s="91">
        <f t="shared" si="141"/>
        <v>26557.327786452413</v>
      </c>
      <c r="CV180" s="98">
        <f t="shared" si="141"/>
        <v>20654.139884664171</v>
      </c>
      <c r="CW180" s="117">
        <f t="shared" si="142"/>
        <v>-5903.187901788242</v>
      </c>
      <c r="CX180" s="595">
        <f>'звіт 03.19-03.24'!CW180+'[9]побудинковий звіт'!CX180+'[8]побудинковий звіт'!CX180</f>
        <v>1202.3469249644459</v>
      </c>
      <c r="CY180" s="595">
        <f>'звіт 03.19-03.24'!CX180+'[9]побудинковий звіт'!CY180+'[8]побудинковий звіт'!CY180</f>
        <v>7105.5348267526842</v>
      </c>
      <c r="CZ180" s="116">
        <f t="shared" si="143"/>
        <v>5903.1879017882384</v>
      </c>
      <c r="DA180" s="99">
        <f>'[8]побудинковий звіт'!DA180</f>
        <v>-5903.1879017882384</v>
      </c>
      <c r="DB180" s="8">
        <v>1</v>
      </c>
      <c r="DC180" s="365">
        <f>'[8]побудинковий звіт'!DC180</f>
        <v>551.16</v>
      </c>
      <c r="DD180" s="365">
        <f>'[8]побудинковий звіт'!DD180</f>
        <v>0</v>
      </c>
      <c r="DE180" s="365">
        <f>'[8]побудинковий звіт'!DE180</f>
        <v>85.899999999999977</v>
      </c>
      <c r="DF180" s="365">
        <f>'[8]побудинковий звіт'!DF180</f>
        <v>0</v>
      </c>
      <c r="DG180" s="101">
        <v>-4529.5850056727995</v>
      </c>
      <c r="DH180" s="297">
        <v>1</v>
      </c>
      <c r="DI180" s="103">
        <f>'[8]побудинковий звіт'!DK180</f>
        <v>2.8826837337561217</v>
      </c>
      <c r="DJ180" s="103">
        <f>'[8]побудинковий звіт'!DL180</f>
        <v>0</v>
      </c>
      <c r="DK180" s="103">
        <f>'[8]побудинковий звіт'!DM180</f>
        <v>2.8826837337561217</v>
      </c>
      <c r="DL180" s="104">
        <f>F180*DI180</f>
        <v>465.26515462823807</v>
      </c>
      <c r="DM180" s="104">
        <f>H180*DK180</f>
        <v>0</v>
      </c>
      <c r="DN180" s="105">
        <f t="shared" si="144"/>
        <v>465.26515462823807</v>
      </c>
      <c r="DO180" s="2"/>
      <c r="DP180" s="104">
        <f>'[10]побудинковий звіт'!DR180</f>
        <v>465.26</v>
      </c>
      <c r="DQ180" s="104">
        <f>'[10]побудинковий звіт'!DS180</f>
        <v>0</v>
      </c>
      <c r="DR180" s="104">
        <f t="shared" si="145"/>
        <v>465.26</v>
      </c>
      <c r="DS180" s="106"/>
      <c r="DT180" s="104"/>
      <c r="DU180" s="479">
        <f>'звіт 03.19-03.24'!DV180+'[9]побудинковий звіт'!DW180+'[8]побудинковий звіт'!DW180</f>
        <v>0</v>
      </c>
      <c r="DV180" s="2">
        <f>'[9]побудинковий звіт'!DX180+'[8]побудинковий звіт'!DX180</f>
        <v>0</v>
      </c>
      <c r="DW180" s="77">
        <f t="shared" si="146"/>
        <v>15919.560150214016</v>
      </c>
      <c r="DX180" s="77">
        <f t="shared" si="147"/>
        <v>0</v>
      </c>
      <c r="DY180" s="427">
        <f t="shared" si="148"/>
        <v>85.899999999999977</v>
      </c>
      <c r="DZ180" s="161">
        <f>'[10]побудинковий звіт'!DY180</f>
        <v>241.34665781798751</v>
      </c>
      <c r="EB180" s="110">
        <v>-300</v>
      </c>
      <c r="EC180" s="111">
        <f t="shared" si="149"/>
        <v>-4829.5850056727995</v>
      </c>
      <c r="EE180" s="112">
        <v>-4320.2562902736518</v>
      </c>
      <c r="EG180" s="99">
        <v>-4617.9930988225024</v>
      </c>
    </row>
    <row r="181" spans="1:137" ht="19.95" customHeight="1" x14ac:dyDescent="0.3">
      <c r="A181" s="81">
        <v>150001032</v>
      </c>
      <c r="B181" s="82" t="s">
        <v>369</v>
      </c>
      <c r="C181" s="114" t="s">
        <v>370</v>
      </c>
      <c r="D181" s="114" t="s">
        <v>370</v>
      </c>
      <c r="E181" s="84">
        <f t="shared" si="107"/>
        <v>6019.3</v>
      </c>
      <c r="F181" s="597">
        <f>'[8]побудинковий звіт'!F181</f>
        <v>6019.3</v>
      </c>
      <c r="G181" s="104">
        <f>'[8]побудинковий звіт'!G181</f>
        <v>735.55</v>
      </c>
      <c r="H181" s="598">
        <f>'[8]побудинковий звіт'!H181</f>
        <v>0</v>
      </c>
      <c r="I181" s="595">
        <f>'звіт 03.19-03.24'!H181+'[9]побудинковий звіт'!I181+'[8]побудинковий звіт'!I181</f>
        <v>95575.456900506775</v>
      </c>
      <c r="J181" s="595">
        <f>'звіт 03.19-03.24'!I181+'[9]побудинковий звіт'!J181+'[8]побудинковий звіт'!J181</f>
        <v>87668.010301067392</v>
      </c>
      <c r="K181" s="116">
        <f t="shared" si="108"/>
        <v>-7907.4465994393831</v>
      </c>
      <c r="L181" s="595">
        <f>'звіт 03.19-03.24'!K181+'[9]побудинковий звіт'!L181+'[8]побудинковий звіт'!L181</f>
        <v>12992.63887397596</v>
      </c>
      <c r="M181" s="595">
        <f>'звіт 03.19-03.24'!L181+'[9]побудинковий звіт'!M181+'[8]побудинковий звіт'!M181</f>
        <v>11908.243449343241</v>
      </c>
      <c r="N181" s="116">
        <f t="shared" si="109"/>
        <v>-1084.3954246327194</v>
      </c>
      <c r="O181" s="595">
        <f>'звіт 03.19-03.24'!N181+'[9]побудинковий звіт'!O181+'[8]побудинковий звіт'!O181</f>
        <v>61039.452160504821</v>
      </c>
      <c r="P181" s="595">
        <f>'звіт 03.19-03.24'!O181+'[9]побудинковий звіт'!P181+'[8]побудинковий звіт'!P181</f>
        <v>59148.789971480815</v>
      </c>
      <c r="Q181" s="116">
        <f t="shared" si="110"/>
        <v>-1890.6621890240058</v>
      </c>
      <c r="R181" s="595">
        <f>'звіт 03.19-03.24'!Q181+'[9]побудинковий звіт'!R181+'[8]побудинковий звіт'!R181</f>
        <v>12818.035453506131</v>
      </c>
      <c r="S181" s="595">
        <f>'звіт 03.19-03.24'!R181+'[9]побудинковий звіт'!S181+'[8]побудинковий звіт'!S181</f>
        <v>12421.352639607783</v>
      </c>
      <c r="T181" s="116">
        <f t="shared" si="111"/>
        <v>-396.68281389834738</v>
      </c>
      <c r="U181" s="595">
        <f>'звіт 03.19-03.24'!T181+'[9]побудинковий звіт'!U181+'[8]побудинковий звіт'!U181</f>
        <v>10726.885133130829</v>
      </c>
      <c r="V181" s="595">
        <f>'звіт 03.19-03.24'!U181+'[9]побудинковий звіт'!V181+'[8]побудинковий звіт'!V181</f>
        <v>6857.6210022472169</v>
      </c>
      <c r="W181" s="116">
        <f t="shared" si="112"/>
        <v>-3869.2641308836119</v>
      </c>
      <c r="X181" s="595">
        <f>'звіт 03.19-03.24'!W181+'[9]побудинковий звіт'!X181+'[8]побудинковий звіт'!X181</f>
        <v>94322.789901659431</v>
      </c>
      <c r="Y181" s="595">
        <f>'звіт 03.19-03.24'!X181+'[9]побудинковий звіт'!Y181+'[8]побудинковий звіт'!Y181</f>
        <v>78222.686439804951</v>
      </c>
      <c r="Z181" s="116">
        <f t="shared" si="113"/>
        <v>-16100.10346185448</v>
      </c>
      <c r="AA181" s="595">
        <f>'звіт 03.19-03.24'!Z181+'[9]побудинковий звіт'!AA181+'[8]побудинковий звіт'!AA181</f>
        <v>6502.7340000000013</v>
      </c>
      <c r="AB181" s="595">
        <f>'звіт 03.19-03.24'!AA181+'[9]побудинковий звіт'!AB181+'[8]побудинковий звіт'!AB181</f>
        <v>0</v>
      </c>
      <c r="AC181" s="116">
        <f t="shared" si="114"/>
        <v>-6502.7340000000013</v>
      </c>
      <c r="AD181" s="595">
        <f>'звіт 03.19-03.24'!AC181+'[9]побудинковий звіт'!AD181+'[8]побудинковий звіт'!AD181</f>
        <v>180622.337140702</v>
      </c>
      <c r="AE181" s="595">
        <f>'звіт 03.19-03.24'!AD181+'[9]побудинковий звіт'!AE181+'[8]побудинковий звіт'!AE181</f>
        <v>197628.05727820523</v>
      </c>
      <c r="AF181" s="117">
        <f t="shared" si="115"/>
        <v>17005.720137503231</v>
      </c>
      <c r="AG181" s="91">
        <f t="shared" si="116"/>
        <v>474600.32956398593</v>
      </c>
      <c r="AH181" s="92">
        <f t="shared" si="116"/>
        <v>453854.76108175662</v>
      </c>
      <c r="AI181" s="116">
        <f t="shared" si="117"/>
        <v>-20745.568482229311</v>
      </c>
      <c r="AJ181" s="595">
        <f>'звіт 03.19-03.24'!AI181+'[9]побудинковий звіт'!AJ181+'[8]побудинковий звіт'!AJ181</f>
        <v>467108.67735352291</v>
      </c>
      <c r="AK181" s="595">
        <f>'звіт 03.19-03.24'!AJ181+'[9]побудинковий звіт'!AK181+'[8]побудинковий звіт'!AK181</f>
        <v>450728.60613625654</v>
      </c>
      <c r="AL181" s="116">
        <f t="shared" si="118"/>
        <v>-16380.071217266377</v>
      </c>
      <c r="AM181" s="595">
        <f>'звіт 03.19-03.24'!AL181+'[9]побудинковий звіт'!AM181+'[8]побудинковий звіт'!AM181</f>
        <v>6363.1084227264228</v>
      </c>
      <c r="AN181" s="595">
        <f>'звіт 03.19-03.24'!AM181+'[9]побудинковий звіт'!AN181+'[8]побудинковий звіт'!AN181</f>
        <v>6980.7980149779105</v>
      </c>
      <c r="AO181" s="116">
        <f t="shared" si="119"/>
        <v>617.68959225148774</v>
      </c>
      <c r="AP181" s="595">
        <f>'звіт 03.19-03.24'!AO181+'[9]побудинковий звіт'!AP181+'[8]побудинковий звіт'!AP181</f>
        <v>33168.92892630498</v>
      </c>
      <c r="AQ181" s="595">
        <f>'звіт 03.19-03.24'!AP181+'[9]побудинковий звіт'!AQ181+'[8]побудинковий звіт'!AQ181</f>
        <v>32551.733953626743</v>
      </c>
      <c r="AR181" s="116">
        <f t="shared" si="120"/>
        <v>-617.19497267823681</v>
      </c>
      <c r="AS181" s="595">
        <f>'звіт 03.19-03.24'!AR181+'[9]побудинковий звіт'!AS181+'[8]побудинковий звіт'!AS181</f>
        <v>637463.63038509467</v>
      </c>
      <c r="AT181" s="595">
        <f>'звіт 03.19-03.24'!AS181+'[9]побудинковий звіт'!AT181+'[8]побудинковий звіт'!AT181</f>
        <v>924817.83061086561</v>
      </c>
      <c r="AU181" s="118">
        <f t="shared" si="121"/>
        <v>287354.20022577094</v>
      </c>
      <c r="AV181" s="595">
        <f>'звіт 03.19-03.24'!AU181+'[9]побудинковий звіт'!AV181+'[8]побудинковий звіт'!AV181</f>
        <v>17833.154371935845</v>
      </c>
      <c r="AW181" s="595">
        <f>'звіт 03.19-03.24'!AV181+'[9]побудинковий звіт'!AW181+'[8]побудинковий звіт'!AW181</f>
        <v>8538.3978610422237</v>
      </c>
      <c r="AX181" s="94">
        <f t="shared" si="122"/>
        <v>-9294.7565108936215</v>
      </c>
      <c r="AY181" s="595">
        <f>'звіт 03.19-03.24'!AX181+'[9]побудинковий звіт'!AY181+'[8]побудинковий звіт'!AY181</f>
        <v>17096.418838056445</v>
      </c>
      <c r="AZ181" s="595">
        <f>'звіт 03.19-03.24'!AY181+'[9]побудинковий звіт'!AZ181+'[8]побудинковий звіт'!AZ181</f>
        <v>20600.817828054071</v>
      </c>
      <c r="BA181" s="117">
        <f t="shared" si="123"/>
        <v>3504.3989899976259</v>
      </c>
      <c r="BB181" s="595">
        <f>'звіт 03.19-03.24'!BA181+'[9]побудинковий звіт'!BB181+'[8]побудинковий звіт'!BB181</f>
        <v>16161.845314483109</v>
      </c>
      <c r="BC181" s="595">
        <f>'звіт 03.19-03.24'!BB181+'[9]побудинковий звіт'!BC181+'[8]побудинковий звіт'!BC181</f>
        <v>4811.3453537052883</v>
      </c>
      <c r="BD181" s="94">
        <f t="shared" si="124"/>
        <v>-11350.499960777821</v>
      </c>
      <c r="BE181" s="595">
        <f>'звіт 03.19-03.24'!BD181+'[9]побудинковий звіт'!BE181+'[8]побудинковий звіт'!BE181</f>
        <v>19507.368988179915</v>
      </c>
      <c r="BF181" s="595">
        <f>'звіт 03.19-03.24'!BE181+'[9]побудинковий звіт'!BF181+'[8]побудинковий звіт'!BF181</f>
        <v>1714.3486267964722</v>
      </c>
      <c r="BG181" s="95">
        <f t="shared" si="125"/>
        <v>-17793.020361383442</v>
      </c>
      <c r="BH181" s="595">
        <f>'звіт 03.19-03.24'!BG181+'[9]побудинковий звіт'!BH181+'[8]побудинковий звіт'!BH181</f>
        <v>16836.129276643689</v>
      </c>
      <c r="BI181" s="595">
        <f>'звіт 03.19-03.24'!BH181+'[9]побудинковий звіт'!BI181+'[8]побудинковий звіт'!BI181</f>
        <v>13718.883466059451</v>
      </c>
      <c r="BJ181" s="94">
        <f t="shared" si="126"/>
        <v>-3117.2458105842379</v>
      </c>
      <c r="BK181" s="595">
        <f>'звіт 03.19-03.24'!BJ181+'[9]побудинковий звіт'!BK181+'[8]побудинковий звіт'!BK181</f>
        <v>26410.76342029493</v>
      </c>
      <c r="BL181" s="595">
        <f>'звіт 03.19-03.24'!BK181+'[9]побудинковий звіт'!BL181+'[8]побудинковий звіт'!BL181</f>
        <v>31120.814615607276</v>
      </c>
      <c r="BM181" s="95">
        <f t="shared" si="127"/>
        <v>4710.051195312346</v>
      </c>
      <c r="BN181" s="595">
        <f>'звіт 03.19-03.24'!BM181+'[9]побудинковий звіт'!BN181+'[8]побудинковий звіт'!BN181</f>
        <v>6503.33256500264</v>
      </c>
      <c r="BO181" s="595">
        <f>'звіт 03.19-03.24'!BN181+'[9]побудинковий звіт'!BO181+'[8]побудинковий звіт'!BO181</f>
        <v>5601.82</v>
      </c>
      <c r="BP181" s="94">
        <f t="shared" si="128"/>
        <v>-901.51256500264026</v>
      </c>
      <c r="BQ181" s="91">
        <f t="shared" si="129"/>
        <v>120349.01277459656</v>
      </c>
      <c r="BR181" s="96">
        <f t="shared" si="129"/>
        <v>86106.427751264768</v>
      </c>
      <c r="BS181" s="94">
        <f t="shared" si="130"/>
        <v>-34242.585023331791</v>
      </c>
      <c r="BT181" s="595">
        <f>'звіт 03.19-03.24'!BS181+'[9]побудинковий звіт'!BT181+'[8]побудинковий звіт'!BT181</f>
        <v>639910.81655426091</v>
      </c>
      <c r="BU181" s="595">
        <f>'звіт 03.19-03.24'!BT181+'[9]побудинковий звіт'!BU181+'[8]побудинковий звіт'!BU181</f>
        <v>546914.95894286653</v>
      </c>
      <c r="BV181" s="116">
        <f t="shared" si="131"/>
        <v>-92995.857611394371</v>
      </c>
      <c r="BW181" s="595">
        <f>'звіт 03.19-03.24'!BV181+'[9]побудинковий звіт'!BW181+'[8]побудинковий звіт'!BW181</f>
        <v>408665.23936758452</v>
      </c>
      <c r="BX181" s="595">
        <f>'звіт 03.19-03.24'!BW181+'[9]побудинковий звіт'!BX181+'[8]побудинковий звіт'!BX181</f>
        <v>333457.06925321126</v>
      </c>
      <c r="BY181" s="116">
        <f t="shared" si="132"/>
        <v>-75208.170114373264</v>
      </c>
      <c r="BZ181" s="595">
        <f>'звіт 03.19-03.24'!BY181+'[9]побудинковий звіт'!BZ181+'[8]побудинковий звіт'!BZ181</f>
        <v>90667.728701656102</v>
      </c>
      <c r="CA181" s="595">
        <f>'звіт 03.19-03.24'!BZ181+'[9]побудинковий звіт'!CA181+'[8]побудинковий звіт'!CA181</f>
        <v>92953.634438858571</v>
      </c>
      <c r="CB181" s="116">
        <f t="shared" si="133"/>
        <v>2285.905737202469</v>
      </c>
      <c r="CC181" s="595">
        <f>'звіт 03.19-03.24'!CB181+'[9]побудинковий звіт'!CC181+'[8]побудинковий звіт'!CC181</f>
        <v>18018.765426780115</v>
      </c>
      <c r="CD181" s="595">
        <f>'звіт 03.19-03.24'!CC181+'[9]побудинковий звіт'!CD181+'[8]побудинковий звіт'!CD181</f>
        <v>18306.412201427363</v>
      </c>
      <c r="CE181" s="116">
        <f t="shared" si="134"/>
        <v>287.64677464724809</v>
      </c>
      <c r="CF181" s="595">
        <f>'звіт 03.19-03.24'!CE181+'[9]побудинковий звіт'!CF181+'[8]побудинковий звіт'!CF181</f>
        <v>2211.8192708151746</v>
      </c>
      <c r="CG181" s="595">
        <f>'звіт 03.19-03.24'!CF181+'[9]побудинковий звіт'!CG181+'[8]побудинковий звіт'!CG181</f>
        <v>8262.8336994998081</v>
      </c>
      <c r="CH181" s="116">
        <f t="shared" si="135"/>
        <v>6051.0144286846335</v>
      </c>
      <c r="CI181" s="595">
        <f>'звіт 03.19-03.24'!CH181+'[9]побудинковий звіт'!CI181+'[8]побудинковий звіт'!CI181</f>
        <v>195335.82706467179</v>
      </c>
      <c r="CJ181" s="595">
        <f>'звіт 03.19-03.24'!CI181+'[9]побудинковий звіт'!CJ181+'[8]побудинковий звіт'!CJ181</f>
        <v>166148.57100838778</v>
      </c>
      <c r="CK181" s="116">
        <f t="shared" si="136"/>
        <v>-29187.256056284008</v>
      </c>
      <c r="CL181" s="595">
        <f>'звіт 03.19-03.24'!CK181+'[9]побудинковий звіт'!CL181+'[8]побудинковий звіт'!CL181</f>
        <v>108087.71912689949</v>
      </c>
      <c r="CM181" s="595">
        <f>'звіт 03.19-03.24'!CL181+'[9]побудинковий звіт'!CM181+'[8]побудинковий звіт'!CM181</f>
        <v>104666.23612301555</v>
      </c>
      <c r="CN181" s="116">
        <f t="shared" si="137"/>
        <v>-3421.4830038839427</v>
      </c>
      <c r="CO181" s="88">
        <f t="shared" si="138"/>
        <v>303423.54619157128</v>
      </c>
      <c r="CP181" s="96">
        <f t="shared" si="138"/>
        <v>270814.80713140336</v>
      </c>
      <c r="CQ181" s="116">
        <f t="shared" si="139"/>
        <v>-32608.739060167922</v>
      </c>
      <c r="CR181" s="119">
        <f t="shared" si="150"/>
        <v>3201951.6029388998</v>
      </c>
      <c r="CS181" s="96">
        <f t="shared" si="150"/>
        <v>3225749.8732160153</v>
      </c>
      <c r="CT181" s="116">
        <f t="shared" si="140"/>
        <v>23798.270277115516</v>
      </c>
      <c r="CU181" s="91">
        <f t="shared" si="141"/>
        <v>3842341.9235266796</v>
      </c>
      <c r="CV181" s="98">
        <f t="shared" si="141"/>
        <v>3870899.8478592183</v>
      </c>
      <c r="CW181" s="117">
        <f t="shared" si="142"/>
        <v>28557.92433253862</v>
      </c>
      <c r="CX181" s="595">
        <f>'звіт 03.19-03.24'!CW181+'[9]побудинковий звіт'!CX181+'[8]побудинковий звіт'!CX181</f>
        <v>144541.14534737114</v>
      </c>
      <c r="CY181" s="595">
        <f>'звіт 03.19-03.24'!CX181+'[9]побудинковий звіт'!CY181+'[8]побудинковий звіт'!CY181</f>
        <v>115983.22101483289</v>
      </c>
      <c r="CZ181" s="116">
        <f t="shared" si="143"/>
        <v>-28557.924332538256</v>
      </c>
      <c r="DA181" s="99">
        <f>'[8]побудинковий звіт'!DA181</f>
        <v>28557.924332538765</v>
      </c>
      <c r="DB181" s="8">
        <v>1</v>
      </c>
      <c r="DC181" s="365">
        <f>'[8]побудинковий звіт'!DC181</f>
        <v>95778.87</v>
      </c>
      <c r="DD181" s="365">
        <f>'[8]побудинковий звіт'!DD181</f>
        <v>0</v>
      </c>
      <c r="DE181" s="365">
        <f>'[8]побудинковий звіт'!DE181</f>
        <v>28736.03</v>
      </c>
      <c r="DF181" s="365">
        <f>'[8]побудинковий звіт'!DF181</f>
        <v>0</v>
      </c>
      <c r="DG181" s="101">
        <v>-53658.112336913124</v>
      </c>
      <c r="DH181" s="296">
        <v>9</v>
      </c>
      <c r="DI181" s="103">
        <f>'[8]побудинковий звіт'!DK181</f>
        <v>8.8446195194305197</v>
      </c>
      <c r="DJ181" s="103">
        <f>'[8]побудинковий звіт'!DL181</f>
        <v>11.446050300711864</v>
      </c>
      <c r="DK181" s="103">
        <f>'[8]побудинковий звіт'!DM181</f>
        <v>7.4683835075933764</v>
      </c>
      <c r="DL181" s="104">
        <f>DI181*G181+(F181-G181)*DJ181</f>
        <v>66983.728163903434</v>
      </c>
      <c r="DM181" s="104">
        <f>DK181*H181</f>
        <v>0</v>
      </c>
      <c r="DN181" s="105">
        <f t="shared" si="144"/>
        <v>66983.728163903434</v>
      </c>
      <c r="DO181" s="2"/>
      <c r="DP181" s="104">
        <f>'[10]побудинковий звіт'!DR181</f>
        <v>67042.84</v>
      </c>
      <c r="DQ181" s="104">
        <f>'[10]побудинковий звіт'!DS181</f>
        <v>0</v>
      </c>
      <c r="DR181" s="104">
        <f t="shared" si="145"/>
        <v>67042.84</v>
      </c>
      <c r="DS181" s="106"/>
      <c r="DT181" s="104"/>
      <c r="DU181" s="479">
        <f>'звіт 03.19-03.24'!DV181+'[9]побудинковий звіт'!DW181+'[8]побудинковий звіт'!DW181</f>
        <v>5251.7400000000007</v>
      </c>
      <c r="DV181" s="2">
        <f>'[9]побудинковий звіт'!DX181+'[8]побудинковий звіт'!DX181</f>
        <v>0</v>
      </c>
      <c r="DW181" s="77">
        <f t="shared" si="146"/>
        <v>909375.17179162952</v>
      </c>
      <c r="DX181" s="77">
        <f t="shared" si="147"/>
        <v>1213109.1100345564</v>
      </c>
      <c r="DY181" s="427">
        <f t="shared" si="148"/>
        <v>28736.03</v>
      </c>
      <c r="DZ181" s="161">
        <f>'[10]побудинковий звіт'!DY181</f>
        <v>15334.696068053645</v>
      </c>
      <c r="EB181" s="110">
        <v>9914</v>
      </c>
      <c r="EC181" s="111">
        <f t="shared" si="149"/>
        <v>-43744.112336913124</v>
      </c>
      <c r="EE181" s="112">
        <v>-27970.010296648696</v>
      </c>
      <c r="EG181" s="99">
        <v>-89684.099699618615</v>
      </c>
    </row>
    <row r="182" spans="1:137" ht="19.95" customHeight="1" x14ac:dyDescent="0.3">
      <c r="A182" s="81">
        <v>150000537</v>
      </c>
      <c r="B182" s="82" t="s">
        <v>371</v>
      </c>
      <c r="C182" s="602" t="s">
        <v>372</v>
      </c>
      <c r="D182" s="114" t="s">
        <v>372</v>
      </c>
      <c r="E182" s="84"/>
      <c r="F182" s="597"/>
      <c r="G182" s="104"/>
      <c r="H182" s="598"/>
      <c r="I182" s="595"/>
      <c r="J182" s="595"/>
      <c r="K182" s="116"/>
      <c r="L182" s="595"/>
      <c r="M182" s="595"/>
      <c r="N182" s="116"/>
      <c r="O182" s="595"/>
      <c r="P182" s="595"/>
      <c r="Q182" s="116"/>
      <c r="R182" s="595"/>
      <c r="S182" s="595"/>
      <c r="T182" s="116"/>
      <c r="U182" s="595"/>
      <c r="V182" s="595"/>
      <c r="W182" s="116"/>
      <c r="X182" s="595"/>
      <c r="Y182" s="595"/>
      <c r="Z182" s="116"/>
      <c r="AA182" s="595"/>
      <c r="AB182" s="595"/>
      <c r="AC182" s="116"/>
      <c r="AD182" s="595"/>
      <c r="AE182" s="595"/>
      <c r="AF182" s="117"/>
      <c r="AG182" s="91"/>
      <c r="AH182" s="92"/>
      <c r="AI182" s="116"/>
      <c r="AJ182" s="595"/>
      <c r="AK182" s="595"/>
      <c r="AL182" s="116"/>
      <c r="AM182" s="595"/>
      <c r="AN182" s="595"/>
      <c r="AO182" s="116"/>
      <c r="AP182" s="595"/>
      <c r="AQ182" s="595"/>
      <c r="AR182" s="116"/>
      <c r="AS182" s="595"/>
      <c r="AT182" s="595"/>
      <c r="AU182" s="118"/>
      <c r="AV182" s="595"/>
      <c r="AW182" s="595"/>
      <c r="AX182" s="94"/>
      <c r="AY182" s="595"/>
      <c r="AZ182" s="595"/>
      <c r="BA182" s="117"/>
      <c r="BB182" s="595"/>
      <c r="BC182" s="595"/>
      <c r="BD182" s="94"/>
      <c r="BE182" s="595"/>
      <c r="BF182" s="595"/>
      <c r="BG182" s="95"/>
      <c r="BH182" s="595"/>
      <c r="BI182" s="595"/>
      <c r="BJ182" s="94"/>
      <c r="BK182" s="595"/>
      <c r="BL182" s="595"/>
      <c r="BM182" s="95"/>
      <c r="BN182" s="595"/>
      <c r="BO182" s="595"/>
      <c r="BP182" s="94"/>
      <c r="BQ182" s="91"/>
      <c r="BR182" s="96"/>
      <c r="BS182" s="94"/>
      <c r="BT182" s="595"/>
      <c r="BU182" s="595"/>
      <c r="BV182" s="116"/>
      <c r="BW182" s="595"/>
      <c r="BX182" s="595"/>
      <c r="BY182" s="116"/>
      <c r="BZ182" s="595"/>
      <c r="CA182" s="595"/>
      <c r="CB182" s="116"/>
      <c r="CC182" s="595"/>
      <c r="CD182" s="595"/>
      <c r="CE182" s="116"/>
      <c r="CF182" s="595"/>
      <c r="CG182" s="595"/>
      <c r="CH182" s="116"/>
      <c r="CI182" s="595"/>
      <c r="CJ182" s="595"/>
      <c r="CK182" s="116"/>
      <c r="CL182" s="595"/>
      <c r="CM182" s="595"/>
      <c r="CN182" s="116"/>
      <c r="CO182" s="88"/>
      <c r="CP182" s="96"/>
      <c r="CQ182" s="116"/>
      <c r="CR182" s="119"/>
      <c r="CS182" s="96"/>
      <c r="CT182" s="116"/>
      <c r="CU182" s="91"/>
      <c r="CV182" s="98"/>
      <c r="CW182" s="117"/>
      <c r="CX182" s="595"/>
      <c r="CY182" s="595"/>
      <c r="CZ182" s="116"/>
      <c r="DA182" s="99"/>
      <c r="DC182" s="365"/>
      <c r="DD182" s="365"/>
      <c r="DE182" s="365"/>
      <c r="DF182" s="365"/>
      <c r="DG182" s="101"/>
      <c r="DH182" s="297"/>
      <c r="DI182" s="103"/>
      <c r="DJ182" s="103"/>
      <c r="DK182" s="103"/>
      <c r="DL182" s="104"/>
      <c r="DM182" s="104"/>
      <c r="DN182" s="105"/>
      <c r="DO182" s="2"/>
      <c r="DP182" s="104">
        <f>'[10]побудинковий звіт'!DR182</f>
        <v>0</v>
      </c>
      <c r="DQ182" s="104">
        <f>'[10]побудинковий звіт'!DS182</f>
        <v>0</v>
      </c>
      <c r="DR182" s="104"/>
      <c r="DS182" s="106"/>
      <c r="DT182" s="104"/>
      <c r="DU182" s="479"/>
      <c r="DW182" s="77"/>
      <c r="DX182" s="77"/>
      <c r="DY182" s="427"/>
      <c r="DZ182" s="161">
        <f>'[10]побудинковий звіт'!DY182</f>
        <v>0</v>
      </c>
      <c r="EB182" s="110"/>
      <c r="EC182" s="111"/>
      <c r="EE182" s="112"/>
      <c r="EG182" s="99"/>
    </row>
    <row r="183" spans="1:137" ht="19.95" customHeight="1" x14ac:dyDescent="0.3">
      <c r="A183" s="81">
        <v>150000502</v>
      </c>
      <c r="B183" s="82" t="s">
        <v>373</v>
      </c>
      <c r="C183" s="114" t="s">
        <v>374</v>
      </c>
      <c r="D183" s="114" t="s">
        <v>374</v>
      </c>
      <c r="E183" s="84">
        <f t="shared" si="107"/>
        <v>137.30000000000001</v>
      </c>
      <c r="F183" s="597">
        <f>'[8]побудинковий звіт'!F183</f>
        <v>137.30000000000001</v>
      </c>
      <c r="G183" s="104">
        <f>'[8]побудинковий звіт'!G183</f>
        <v>0</v>
      </c>
      <c r="H183" s="598">
        <f>'[8]побудинковий звіт'!H183</f>
        <v>0</v>
      </c>
      <c r="I183" s="595">
        <f>'звіт 03.19-03.24'!H183+'[9]побудинковий звіт'!I183+'[8]побудинковий звіт'!I183</f>
        <v>0</v>
      </c>
      <c r="J183" s="595">
        <f>'звіт 03.19-03.24'!I183+'[9]побудинковий звіт'!J183+'[8]побудинковий звіт'!J183</f>
        <v>0</v>
      </c>
      <c r="K183" s="116">
        <f t="shared" si="108"/>
        <v>0</v>
      </c>
      <c r="L183" s="595">
        <f>'звіт 03.19-03.24'!K183+'[9]побудинковий звіт'!L183+'[8]побудинковий звіт'!L183</f>
        <v>0</v>
      </c>
      <c r="M183" s="595">
        <f>'звіт 03.19-03.24'!L183+'[9]побудинковий звіт'!M183+'[8]побудинковий звіт'!M183</f>
        <v>0</v>
      </c>
      <c r="N183" s="116">
        <f t="shared" si="109"/>
        <v>0</v>
      </c>
      <c r="O183" s="595">
        <f>'звіт 03.19-03.24'!N183+'[9]побудинковий звіт'!O183+'[8]побудинковий звіт'!O183</f>
        <v>0</v>
      </c>
      <c r="P183" s="595">
        <f>'звіт 03.19-03.24'!O183+'[9]побудинковий звіт'!P183+'[8]побудинковий звіт'!P183</f>
        <v>0</v>
      </c>
      <c r="Q183" s="116">
        <f t="shared" si="110"/>
        <v>0</v>
      </c>
      <c r="R183" s="595">
        <f>'звіт 03.19-03.24'!Q183+'[9]побудинковий звіт'!R183+'[8]побудинковий звіт'!R183</f>
        <v>0</v>
      </c>
      <c r="S183" s="595">
        <f>'звіт 03.19-03.24'!R183+'[9]побудинковий звіт'!S183+'[8]побудинковий звіт'!S183</f>
        <v>0</v>
      </c>
      <c r="T183" s="116">
        <f t="shared" si="111"/>
        <v>0</v>
      </c>
      <c r="U183" s="595">
        <f>'звіт 03.19-03.24'!T183+'[9]побудинковий звіт'!U183+'[8]побудинковий звіт'!U183</f>
        <v>0</v>
      </c>
      <c r="V183" s="595">
        <f>'звіт 03.19-03.24'!U183+'[9]побудинковий звіт'!V183+'[8]побудинковий звіт'!V183</f>
        <v>0</v>
      </c>
      <c r="W183" s="116">
        <f t="shared" si="112"/>
        <v>0</v>
      </c>
      <c r="X183" s="595">
        <f>'звіт 03.19-03.24'!W183+'[9]побудинковий звіт'!X183+'[8]побудинковий звіт'!X183</f>
        <v>0</v>
      </c>
      <c r="Y183" s="595">
        <f>'звіт 03.19-03.24'!X183+'[9]побудинковий звіт'!Y183+'[8]побудинковий звіт'!Y183</f>
        <v>0</v>
      </c>
      <c r="Z183" s="116">
        <f t="shared" si="113"/>
        <v>0</v>
      </c>
      <c r="AA183" s="595">
        <f>'звіт 03.19-03.24'!Z183+'[9]побудинковий звіт'!AA183+'[8]побудинковий звіт'!AA183</f>
        <v>148.28400000000005</v>
      </c>
      <c r="AB183" s="595">
        <f>'звіт 03.19-03.24'!AA183+'[9]побудинковий звіт'!AB183+'[8]побудинковий звіт'!AB183</f>
        <v>0</v>
      </c>
      <c r="AC183" s="116">
        <f t="shared" si="114"/>
        <v>-148.28400000000005</v>
      </c>
      <c r="AD183" s="595">
        <f>'звіт 03.19-03.24'!AC183+'[9]побудинковий звіт'!AD183+'[8]побудинковий звіт'!AD183</f>
        <v>1113.5387891010942</v>
      </c>
      <c r="AE183" s="595">
        <f>'звіт 03.19-03.24'!AD183+'[9]побудинковий звіт'!AE183+'[8]побудинковий звіт'!AE183</f>
        <v>2691.1813688865436</v>
      </c>
      <c r="AF183" s="117">
        <f t="shared" si="115"/>
        <v>1577.6425797854495</v>
      </c>
      <c r="AG183" s="91">
        <f t="shared" si="116"/>
        <v>1261.8227891010943</v>
      </c>
      <c r="AH183" s="92">
        <f t="shared" si="116"/>
        <v>2691.1813688865436</v>
      </c>
      <c r="AI183" s="116">
        <f t="shared" si="117"/>
        <v>1429.3585797854494</v>
      </c>
      <c r="AJ183" s="595">
        <f>'звіт 03.19-03.24'!AI183+'[9]побудинковий звіт'!AJ183+'[8]побудинковий звіт'!AJ183</f>
        <v>0</v>
      </c>
      <c r="AK183" s="595">
        <f>'звіт 03.19-03.24'!AJ183+'[9]побудинковий звіт'!AK183+'[8]побудинковий звіт'!AK183</f>
        <v>0</v>
      </c>
      <c r="AL183" s="116">
        <f t="shared" si="118"/>
        <v>0</v>
      </c>
      <c r="AM183" s="595">
        <f>'звіт 03.19-03.24'!AL183+'[9]побудинковий звіт'!AM183+'[8]побудинковий звіт'!AM183</f>
        <v>0</v>
      </c>
      <c r="AN183" s="595">
        <f>'звіт 03.19-03.24'!AM183+'[9]побудинковий звіт'!AN183+'[8]побудинковий звіт'!AN183</f>
        <v>0</v>
      </c>
      <c r="AO183" s="116">
        <f t="shared" si="119"/>
        <v>0</v>
      </c>
      <c r="AP183" s="595">
        <f>'звіт 03.19-03.24'!AO183+'[9]побудинковий звіт'!AP183+'[8]побудинковий звіт'!AP183</f>
        <v>1526.6499713789935</v>
      </c>
      <c r="AQ183" s="595">
        <f>'звіт 03.19-03.24'!AP183+'[9]побудинковий звіт'!AQ183+'[8]побудинковий звіт'!AQ183</f>
        <v>1219.0617220150375</v>
      </c>
      <c r="AR183" s="116">
        <f t="shared" si="120"/>
        <v>-307.58824936395604</v>
      </c>
      <c r="AS183" s="595">
        <f>'звіт 03.19-03.24'!AR183+'[9]побудинковий звіт'!AS183+'[8]побудинковий звіт'!AS183</f>
        <v>12648.416079233612</v>
      </c>
      <c r="AT183" s="595">
        <f>'звіт 03.19-03.24'!AS183+'[9]побудинковий звіт'!AT183+'[8]побудинковий звіт'!AT183</f>
        <v>446</v>
      </c>
      <c r="AU183" s="118">
        <f t="shared" si="121"/>
        <v>-12202.416079233612</v>
      </c>
      <c r="AV183" s="595">
        <f>'звіт 03.19-03.24'!AU183+'[9]побудинковий звіт'!AV183+'[8]побудинковий звіт'!AV183</f>
        <v>0</v>
      </c>
      <c r="AW183" s="595">
        <f>'звіт 03.19-03.24'!AV183+'[9]побудинковий звіт'!AW183+'[8]побудинковий звіт'!AW183</f>
        <v>0</v>
      </c>
      <c r="AX183" s="94">
        <f t="shared" si="122"/>
        <v>0</v>
      </c>
      <c r="AY183" s="595">
        <f>'звіт 03.19-03.24'!AX183+'[9]побудинковий звіт'!AY183+'[8]побудинковий звіт'!AY183</f>
        <v>0</v>
      </c>
      <c r="AZ183" s="595">
        <f>'звіт 03.19-03.24'!AY183+'[9]побудинковий звіт'!AZ183+'[8]побудинковий звіт'!AZ183</f>
        <v>0</v>
      </c>
      <c r="BA183" s="117">
        <f t="shared" si="123"/>
        <v>0</v>
      </c>
      <c r="BB183" s="595">
        <f>'звіт 03.19-03.24'!BA183+'[9]побудинковий звіт'!BB183+'[8]побудинковий звіт'!BB183</f>
        <v>0</v>
      </c>
      <c r="BC183" s="595">
        <f>'звіт 03.19-03.24'!BB183+'[9]побудинковий звіт'!BC183+'[8]побудинковий звіт'!BC183</f>
        <v>0</v>
      </c>
      <c r="BD183" s="94">
        <f t="shared" si="124"/>
        <v>0</v>
      </c>
      <c r="BE183" s="595">
        <f>'звіт 03.19-03.24'!BD183+'[9]побудинковий звіт'!BE183+'[8]побудинковий звіт'!BE183</f>
        <v>0</v>
      </c>
      <c r="BF183" s="595">
        <f>'звіт 03.19-03.24'!BE183+'[9]побудинковий звіт'!BF183+'[8]побудинковий звіт'!BF183</f>
        <v>0</v>
      </c>
      <c r="BG183" s="95">
        <f t="shared" si="125"/>
        <v>0</v>
      </c>
      <c r="BH183" s="595">
        <f>'звіт 03.19-03.24'!BG183+'[9]побудинковий звіт'!BH183+'[8]побудинковий звіт'!BH183</f>
        <v>0</v>
      </c>
      <c r="BI183" s="595">
        <f>'звіт 03.19-03.24'!BH183+'[9]побудинковий звіт'!BI183+'[8]побудинковий звіт'!BI183</f>
        <v>0</v>
      </c>
      <c r="BJ183" s="94">
        <f t="shared" si="126"/>
        <v>0</v>
      </c>
      <c r="BK183" s="595">
        <f>'звіт 03.19-03.24'!BJ183+'[9]побудинковий звіт'!BK183+'[8]побудинковий звіт'!BK183</f>
        <v>0</v>
      </c>
      <c r="BL183" s="595">
        <f>'звіт 03.19-03.24'!BK183+'[9]побудинковий звіт'!BL183+'[8]побудинковий звіт'!BL183</f>
        <v>0</v>
      </c>
      <c r="BM183" s="95">
        <f t="shared" si="127"/>
        <v>0</v>
      </c>
      <c r="BN183" s="595">
        <f>'звіт 03.19-03.24'!BM183+'[9]побудинковий звіт'!BN183+'[8]побудинковий звіт'!BN183</f>
        <v>37.071000000000012</v>
      </c>
      <c r="BO183" s="595">
        <f>'звіт 03.19-03.24'!BN183+'[9]побудинковий звіт'!BO183+'[8]побудинковий звіт'!BO183</f>
        <v>2075.2383857599998</v>
      </c>
      <c r="BP183" s="94">
        <f t="shared" si="128"/>
        <v>2038.1673857599999</v>
      </c>
      <c r="BQ183" s="91">
        <f t="shared" si="129"/>
        <v>37.071000000000012</v>
      </c>
      <c r="BR183" s="96">
        <f t="shared" si="129"/>
        <v>2075.2383857599998</v>
      </c>
      <c r="BS183" s="94">
        <f t="shared" si="130"/>
        <v>2038.1673857599999</v>
      </c>
      <c r="BT183" s="595">
        <f>'звіт 03.19-03.24'!BS183+'[9]побудинковий звіт'!BT183+'[8]побудинковий звіт'!BT183</f>
        <v>0</v>
      </c>
      <c r="BU183" s="595">
        <f>'звіт 03.19-03.24'!BT183+'[9]побудинковий звіт'!BU183+'[8]побудинковий звіт'!BU183</f>
        <v>0.31327701614798564</v>
      </c>
      <c r="BV183" s="116">
        <f t="shared" si="131"/>
        <v>0.31327701614798564</v>
      </c>
      <c r="BW183" s="595">
        <f>'звіт 03.19-03.24'!BV183+'[9]побудинковий звіт'!BW183+'[8]побудинковий звіт'!BW183</f>
        <v>0</v>
      </c>
      <c r="BX183" s="595">
        <f>'звіт 03.19-03.24'!BW183+'[9]побудинковий звіт'!BX183+'[8]побудинковий звіт'!BX183</f>
        <v>13.305188184651957</v>
      </c>
      <c r="BY183" s="116">
        <f t="shared" si="132"/>
        <v>13.305188184651957</v>
      </c>
      <c r="BZ183" s="595">
        <f>'звіт 03.19-03.24'!BY183+'[9]побудинковий звіт'!BZ183+'[8]побудинковий звіт'!BZ183</f>
        <v>0</v>
      </c>
      <c r="CA183" s="595">
        <f>'звіт 03.19-03.24'!BZ183+'[9]побудинковий звіт'!CA183+'[8]побудинковий звіт'!CA183</f>
        <v>1.1647625217700052E-3</v>
      </c>
      <c r="CB183" s="116">
        <f t="shared" si="133"/>
        <v>1.1647625217700052E-3</v>
      </c>
      <c r="CC183" s="595">
        <f>'звіт 03.19-03.24'!CB183+'[9]побудинковий звіт'!CC183+'[8]побудинковий звіт'!CC183</f>
        <v>0</v>
      </c>
      <c r="CD183" s="595">
        <f>'звіт 03.19-03.24'!CC183+'[9]побудинковий звіт'!CD183+'[8]побудинковий звіт'!CD183</f>
        <v>0</v>
      </c>
      <c r="CE183" s="116">
        <f t="shared" si="134"/>
        <v>0</v>
      </c>
      <c r="CF183" s="595">
        <f>'звіт 03.19-03.24'!CE183+'[9]побудинковий звіт'!CF183+'[8]побудинковий звіт'!CF183</f>
        <v>0</v>
      </c>
      <c r="CG183" s="595">
        <f>'звіт 03.19-03.24'!CF183+'[9]побудинковий звіт'!CG183+'[8]побудинковий звіт'!CG183</f>
        <v>0</v>
      </c>
      <c r="CH183" s="116">
        <f t="shared" si="135"/>
        <v>0</v>
      </c>
      <c r="CI183" s="595">
        <f>'звіт 03.19-03.24'!CH183+'[9]побудинковий звіт'!CI183+'[8]побудинковий звіт'!CI183</f>
        <v>0</v>
      </c>
      <c r="CJ183" s="595">
        <f>'звіт 03.19-03.24'!CI183+'[9]побудинковий звіт'!CJ183+'[8]побудинковий звіт'!CJ183</f>
        <v>0</v>
      </c>
      <c r="CK183" s="116">
        <f t="shared" si="136"/>
        <v>0</v>
      </c>
      <c r="CL183" s="595">
        <f>'звіт 03.19-03.24'!CK183+'[9]побудинковий звіт'!CL183+'[8]побудинковий звіт'!CL183</f>
        <v>0</v>
      </c>
      <c r="CM183" s="595">
        <f>'звіт 03.19-03.24'!CL183+'[9]побудинковий звіт'!CM183+'[8]побудинковий звіт'!CM183</f>
        <v>0</v>
      </c>
      <c r="CN183" s="116">
        <f t="shared" si="137"/>
        <v>0</v>
      </c>
      <c r="CO183" s="88">
        <f t="shared" si="138"/>
        <v>0</v>
      </c>
      <c r="CP183" s="96">
        <f t="shared" si="138"/>
        <v>0</v>
      </c>
      <c r="CQ183" s="116">
        <f t="shared" si="139"/>
        <v>0</v>
      </c>
      <c r="CR183" s="119">
        <f t="shared" si="150"/>
        <v>15473.9598397137</v>
      </c>
      <c r="CS183" s="96">
        <f t="shared" si="150"/>
        <v>6445.101106624903</v>
      </c>
      <c r="CT183" s="116">
        <f t="shared" si="140"/>
        <v>-9028.8587330887967</v>
      </c>
      <c r="CU183" s="91">
        <f t="shared" si="141"/>
        <v>18568.751807656437</v>
      </c>
      <c r="CV183" s="98">
        <f t="shared" si="141"/>
        <v>7734.1213279498834</v>
      </c>
      <c r="CW183" s="117">
        <f t="shared" si="142"/>
        <v>-10834.630479706553</v>
      </c>
      <c r="CX183" s="595">
        <f>'звіт 03.19-03.24'!CW183+'[9]побудинковий звіт'!CX183+'[8]побудинковий звіт'!CX183</f>
        <v>707.46697172516997</v>
      </c>
      <c r="CY183" s="595">
        <f>'звіт 03.19-03.24'!CX183+'[9]побудинковий звіт'!CY183+'[8]побудинковий звіт'!CY183</f>
        <v>11542.097451431724</v>
      </c>
      <c r="CZ183" s="116">
        <f t="shared" si="143"/>
        <v>10834.630479706553</v>
      </c>
      <c r="DA183" s="99">
        <f>'[8]побудинковий звіт'!DA183</f>
        <v>-10834.630479706553</v>
      </c>
      <c r="DB183" s="8">
        <v>3</v>
      </c>
      <c r="DC183" s="365">
        <f>'[8]побудинковий звіт'!DC183</f>
        <v>324.85000000000002</v>
      </c>
      <c r="DD183" s="365">
        <f>'[8]побудинковий звіт'!DD183</f>
        <v>0</v>
      </c>
      <c r="DE183" s="365">
        <f>'[8]побудинковий звіт'!DE183</f>
        <v>-0.13999999999998636</v>
      </c>
      <c r="DF183" s="365">
        <f>'[8]побудинковий звіт'!DF183</f>
        <v>0</v>
      </c>
      <c r="DG183" s="101">
        <v>-3100.9429672461984</v>
      </c>
      <c r="DH183" s="297">
        <v>1</v>
      </c>
      <c r="DI183" s="103">
        <f>'[8]побудинковий звіт'!DK183</f>
        <v>2.367033587301663</v>
      </c>
      <c r="DJ183" s="103">
        <f>'[8]побудинковий звіт'!DL183</f>
        <v>0</v>
      </c>
      <c r="DK183" s="103">
        <f>'[8]побудинковий звіт'!DM183</f>
        <v>2.367033587301663</v>
      </c>
      <c r="DL183" s="104">
        <f t="shared" ref="DL183:DL198" si="157">F183*DI183</f>
        <v>324.99371153651833</v>
      </c>
      <c r="DM183" s="104">
        <f t="shared" ref="DM183:DM198" si="158">H183*DK183</f>
        <v>0</v>
      </c>
      <c r="DN183" s="105">
        <f t="shared" si="144"/>
        <v>324.99371153651833</v>
      </c>
      <c r="DO183" s="2"/>
      <c r="DP183" s="104">
        <f>'[10]побудинковий звіт'!DR183</f>
        <v>324.99</v>
      </c>
      <c r="DQ183" s="104">
        <f>'[10]побудинковий звіт'!DS183</f>
        <v>0</v>
      </c>
      <c r="DR183" s="104">
        <f t="shared" si="145"/>
        <v>324.99</v>
      </c>
      <c r="DS183" s="106"/>
      <c r="DT183" s="104"/>
      <c r="DU183" s="479">
        <f>'звіт 03.19-03.24'!DV183+'[9]побудинковий звіт'!DW183+'[8]побудинковий звіт'!DW183</f>
        <v>0</v>
      </c>
      <c r="DV183" s="2">
        <f>'[9]побудинковий звіт'!DX183+'[8]побудинковий звіт'!DX183</f>
        <v>0</v>
      </c>
      <c r="DW183" s="77">
        <f t="shared" si="146"/>
        <v>15222.584495080333</v>
      </c>
      <c r="DX183" s="77">
        <f t="shared" si="147"/>
        <v>3025.4860629119999</v>
      </c>
      <c r="DY183" s="427">
        <f t="shared" si="148"/>
        <v>-0.13999999999998636</v>
      </c>
      <c r="DZ183" s="161">
        <f>'[10]побудинковий звіт'!DY183</f>
        <v>291.1839027038364</v>
      </c>
      <c r="EB183" s="110">
        <v>-1956</v>
      </c>
      <c r="EC183" s="111">
        <f t="shared" si="149"/>
        <v>-5056.9429672461984</v>
      </c>
      <c r="EE183" s="112">
        <v>-4410.0008039373506</v>
      </c>
      <c r="EG183" s="99">
        <v>-6953.9093762336179</v>
      </c>
    </row>
    <row r="184" spans="1:137" ht="19.95" customHeight="1" x14ac:dyDescent="0.3">
      <c r="A184" s="81">
        <v>150000503</v>
      </c>
      <c r="B184" s="82" t="s">
        <v>375</v>
      </c>
      <c r="C184" s="602" t="s">
        <v>376</v>
      </c>
      <c r="D184" s="114" t="s">
        <v>376</v>
      </c>
      <c r="E184" s="84"/>
      <c r="F184" s="597"/>
      <c r="G184" s="104"/>
      <c r="H184" s="598"/>
      <c r="I184" s="595"/>
      <c r="J184" s="595"/>
      <c r="K184" s="116"/>
      <c r="L184" s="595"/>
      <c r="M184" s="595"/>
      <c r="N184" s="116"/>
      <c r="O184" s="595"/>
      <c r="P184" s="595"/>
      <c r="Q184" s="116"/>
      <c r="R184" s="595"/>
      <c r="S184" s="595"/>
      <c r="T184" s="116"/>
      <c r="U184" s="595"/>
      <c r="V184" s="595"/>
      <c r="W184" s="116"/>
      <c r="X184" s="595"/>
      <c r="Y184" s="595"/>
      <c r="Z184" s="116"/>
      <c r="AA184" s="595"/>
      <c r="AB184" s="595"/>
      <c r="AC184" s="116"/>
      <c r="AD184" s="595"/>
      <c r="AE184" s="595"/>
      <c r="AF184" s="117"/>
      <c r="AG184" s="91"/>
      <c r="AH184" s="92"/>
      <c r="AI184" s="116"/>
      <c r="AJ184" s="595"/>
      <c r="AK184" s="595"/>
      <c r="AL184" s="116"/>
      <c r="AM184" s="595"/>
      <c r="AN184" s="595"/>
      <c r="AO184" s="116"/>
      <c r="AP184" s="595"/>
      <c r="AQ184" s="595"/>
      <c r="AR184" s="116"/>
      <c r="AS184" s="595"/>
      <c r="AT184" s="595"/>
      <c r="AU184" s="118"/>
      <c r="AV184" s="595"/>
      <c r="AW184" s="595"/>
      <c r="AX184" s="94"/>
      <c r="AY184" s="595"/>
      <c r="AZ184" s="595"/>
      <c r="BA184" s="117"/>
      <c r="BB184" s="595"/>
      <c r="BC184" s="595"/>
      <c r="BD184" s="94"/>
      <c r="BE184" s="595"/>
      <c r="BF184" s="595"/>
      <c r="BG184" s="95"/>
      <c r="BH184" s="595"/>
      <c r="BI184" s="595"/>
      <c r="BJ184" s="94"/>
      <c r="BK184" s="595"/>
      <c r="BL184" s="595"/>
      <c r="BM184" s="95"/>
      <c r="BN184" s="595"/>
      <c r="BO184" s="595"/>
      <c r="BP184" s="94"/>
      <c r="BQ184" s="91"/>
      <c r="BR184" s="96"/>
      <c r="BS184" s="94"/>
      <c r="BT184" s="595"/>
      <c r="BU184" s="595"/>
      <c r="BV184" s="116"/>
      <c r="BW184" s="595"/>
      <c r="BX184" s="595"/>
      <c r="BY184" s="116"/>
      <c r="BZ184" s="595"/>
      <c r="CA184" s="595"/>
      <c r="CB184" s="116"/>
      <c r="CC184" s="595"/>
      <c r="CD184" s="595"/>
      <c r="CE184" s="116"/>
      <c r="CF184" s="595"/>
      <c r="CG184" s="595"/>
      <c r="CH184" s="116"/>
      <c r="CI184" s="595"/>
      <c r="CJ184" s="595"/>
      <c r="CK184" s="116"/>
      <c r="CL184" s="595"/>
      <c r="CM184" s="595"/>
      <c r="CN184" s="116"/>
      <c r="CO184" s="88"/>
      <c r="CP184" s="96"/>
      <c r="CQ184" s="116"/>
      <c r="CR184" s="119"/>
      <c r="CS184" s="96"/>
      <c r="CT184" s="116"/>
      <c r="CU184" s="91"/>
      <c r="CV184" s="98"/>
      <c r="CW184" s="117"/>
      <c r="CX184" s="595"/>
      <c r="CY184" s="595"/>
      <c r="CZ184" s="116"/>
      <c r="DA184" s="99"/>
      <c r="DC184" s="365"/>
      <c r="DD184" s="365"/>
      <c r="DE184" s="365"/>
      <c r="DF184" s="365"/>
      <c r="DG184" s="101"/>
      <c r="DH184" s="297"/>
      <c r="DI184" s="103"/>
      <c r="DJ184" s="103"/>
      <c r="DK184" s="103"/>
      <c r="DL184" s="104"/>
      <c r="DM184" s="104"/>
      <c r="DN184" s="105"/>
      <c r="DO184" s="2"/>
      <c r="DP184" s="104">
        <f>'[10]побудинковий звіт'!DR184</f>
        <v>0</v>
      </c>
      <c r="DQ184" s="104">
        <f>'[10]побудинковий звіт'!DS184</f>
        <v>0</v>
      </c>
      <c r="DR184" s="104"/>
      <c r="DS184" s="106"/>
      <c r="DT184" s="104"/>
      <c r="DU184" s="479"/>
      <c r="DW184" s="77"/>
      <c r="DX184" s="77"/>
      <c r="DY184" s="427"/>
      <c r="DZ184" s="161">
        <f>'[10]побудинковий звіт'!DY184</f>
        <v>0</v>
      </c>
      <c r="EB184" s="110"/>
      <c r="EC184" s="111"/>
      <c r="EE184" s="112"/>
      <c r="EG184" s="99"/>
    </row>
    <row r="185" spans="1:137" ht="19.95" customHeight="1" x14ac:dyDescent="0.3">
      <c r="A185" s="81">
        <v>150000504</v>
      </c>
      <c r="B185" s="82" t="s">
        <v>377</v>
      </c>
      <c r="C185" s="114" t="s">
        <v>378</v>
      </c>
      <c r="D185" s="114" t="s">
        <v>378</v>
      </c>
      <c r="E185" s="84">
        <f t="shared" si="107"/>
        <v>180.6</v>
      </c>
      <c r="F185" s="597">
        <f>'[8]побудинковий звіт'!F185</f>
        <v>180.6</v>
      </c>
      <c r="G185" s="104">
        <f>'[8]побудинковий звіт'!G185</f>
        <v>0</v>
      </c>
      <c r="H185" s="598">
        <f>'[8]побудинковий звіт'!H185</f>
        <v>0</v>
      </c>
      <c r="I185" s="595">
        <f>'звіт 03.19-03.24'!H185+'[9]побудинковий звіт'!I185+'[8]побудинковий звіт'!I185</f>
        <v>0</v>
      </c>
      <c r="J185" s="595">
        <f>'звіт 03.19-03.24'!I185+'[9]побудинковий звіт'!J185+'[8]побудинковий звіт'!J185</f>
        <v>0</v>
      </c>
      <c r="K185" s="116">
        <f t="shared" si="108"/>
        <v>0</v>
      </c>
      <c r="L185" s="595">
        <f>'звіт 03.19-03.24'!K185+'[9]побудинковий звіт'!L185+'[8]побудинковий звіт'!L185</f>
        <v>0</v>
      </c>
      <c r="M185" s="595">
        <f>'звіт 03.19-03.24'!L185+'[9]побудинковий звіт'!M185+'[8]побудинковий звіт'!M185</f>
        <v>0</v>
      </c>
      <c r="N185" s="116">
        <f t="shared" si="109"/>
        <v>0</v>
      </c>
      <c r="O185" s="595">
        <f>'звіт 03.19-03.24'!N185+'[9]побудинковий звіт'!O185+'[8]побудинковий звіт'!O185</f>
        <v>0</v>
      </c>
      <c r="P185" s="595">
        <f>'звіт 03.19-03.24'!O185+'[9]побудинковий звіт'!P185+'[8]побудинковий звіт'!P185</f>
        <v>0</v>
      </c>
      <c r="Q185" s="116">
        <f t="shared" si="110"/>
        <v>0</v>
      </c>
      <c r="R185" s="595">
        <f>'звіт 03.19-03.24'!Q185+'[9]побудинковий звіт'!R185+'[8]побудинковий звіт'!R185</f>
        <v>0</v>
      </c>
      <c r="S185" s="595">
        <f>'звіт 03.19-03.24'!R185+'[9]побудинковий звіт'!S185+'[8]побудинковий звіт'!S185</f>
        <v>0</v>
      </c>
      <c r="T185" s="116">
        <f t="shared" si="111"/>
        <v>0</v>
      </c>
      <c r="U185" s="595">
        <f>'звіт 03.19-03.24'!T185+'[9]побудинковий звіт'!U185+'[8]побудинковий звіт'!U185</f>
        <v>0</v>
      </c>
      <c r="V185" s="595">
        <f>'звіт 03.19-03.24'!U185+'[9]побудинковий звіт'!V185+'[8]побудинковий звіт'!V185</f>
        <v>0</v>
      </c>
      <c r="W185" s="116">
        <f t="shared" si="112"/>
        <v>0</v>
      </c>
      <c r="X185" s="595">
        <f>'звіт 03.19-03.24'!W185+'[9]побудинковий звіт'!X185+'[8]побудинковий звіт'!X185</f>
        <v>0</v>
      </c>
      <c r="Y185" s="595">
        <f>'звіт 03.19-03.24'!X185+'[9]побудинковий звіт'!Y185+'[8]побудинковий звіт'!Y185</f>
        <v>0</v>
      </c>
      <c r="Z185" s="116">
        <f t="shared" si="113"/>
        <v>0</v>
      </c>
      <c r="AA185" s="595">
        <f>'звіт 03.19-03.24'!Z185+'[9]побудинковий звіт'!AA185+'[8]побудинковий звіт'!AA185</f>
        <v>195.04800000000006</v>
      </c>
      <c r="AB185" s="595">
        <f>'звіт 03.19-03.24'!AA185+'[9]побудинковий звіт'!AB185+'[8]побудинковий звіт'!AB185</f>
        <v>0</v>
      </c>
      <c r="AC185" s="116">
        <f t="shared" si="114"/>
        <v>-195.04800000000006</v>
      </c>
      <c r="AD185" s="595">
        <f>'звіт 03.19-03.24'!AC185+'[9]побудинковий звіт'!AD185+'[8]побудинковий звіт'!AD185</f>
        <v>1464.8793330094193</v>
      </c>
      <c r="AE185" s="595">
        <f>'звіт 03.19-03.24'!AD185+'[9]побудинковий звіт'!AE185+'[8]побудинковий звіт'!AE185</f>
        <v>3539.8933373700638</v>
      </c>
      <c r="AF185" s="117">
        <f t="shared" si="115"/>
        <v>2075.0140043606443</v>
      </c>
      <c r="AG185" s="91">
        <f t="shared" si="116"/>
        <v>1659.9273330094193</v>
      </c>
      <c r="AH185" s="92">
        <f t="shared" si="116"/>
        <v>3539.8933373700638</v>
      </c>
      <c r="AI185" s="116">
        <f t="shared" si="117"/>
        <v>1879.9660043606445</v>
      </c>
      <c r="AJ185" s="595">
        <f>'звіт 03.19-03.24'!AI185+'[9]побудинковий звіт'!AJ185+'[8]побудинковий звіт'!AJ185</f>
        <v>0</v>
      </c>
      <c r="AK185" s="595">
        <f>'звіт 03.19-03.24'!AJ185+'[9]побудинковий звіт'!AK185+'[8]побудинковий звіт'!AK185</f>
        <v>0</v>
      </c>
      <c r="AL185" s="116">
        <f t="shared" si="118"/>
        <v>0</v>
      </c>
      <c r="AM185" s="595">
        <f>'звіт 03.19-03.24'!AL185+'[9]побудинковий звіт'!AM185+'[8]побудинковий звіт'!AM185</f>
        <v>0</v>
      </c>
      <c r="AN185" s="595">
        <f>'звіт 03.19-03.24'!AM185+'[9]побудинковий звіт'!AN185+'[8]побудинковий звіт'!AN185</f>
        <v>0</v>
      </c>
      <c r="AO185" s="116">
        <f t="shared" si="119"/>
        <v>0</v>
      </c>
      <c r="AP185" s="595">
        <f>'звіт 03.19-03.24'!AO185+'[9]побудинковий звіт'!AP185+'[8]побудинковий звіт'!AP185</f>
        <v>1427.6969321252272</v>
      </c>
      <c r="AQ185" s="595">
        <f>'звіт 03.19-03.24'!AP185+'[9]побудинковий звіт'!AQ185+'[8]побудинковий звіт'!AQ185</f>
        <v>1015.8868448999563</v>
      </c>
      <c r="AR185" s="116">
        <f t="shared" si="120"/>
        <v>-411.81008722527099</v>
      </c>
      <c r="AS185" s="595">
        <f>'звіт 03.19-03.24'!AR185+'[9]побудинковий звіт'!AS185+'[8]побудинковий звіт'!AS185</f>
        <v>15920.588379749137</v>
      </c>
      <c r="AT185" s="595">
        <f>'звіт 03.19-03.24'!AS185+'[9]побудинковий звіт'!AT185+'[8]побудинковий звіт'!AT185</f>
        <v>0</v>
      </c>
      <c r="AU185" s="118">
        <f t="shared" si="121"/>
        <v>-15920.588379749137</v>
      </c>
      <c r="AV185" s="595">
        <f>'звіт 03.19-03.24'!AU185+'[9]побудинковий звіт'!AV185+'[8]побудинковий звіт'!AV185</f>
        <v>0</v>
      </c>
      <c r="AW185" s="595">
        <f>'звіт 03.19-03.24'!AV185+'[9]побудинковий звіт'!AW185+'[8]побудинковий звіт'!AW185</f>
        <v>0</v>
      </c>
      <c r="AX185" s="94">
        <f t="shared" si="122"/>
        <v>0</v>
      </c>
      <c r="AY185" s="595">
        <f>'звіт 03.19-03.24'!AX185+'[9]побудинковий звіт'!AY185+'[8]побудинковий звіт'!AY185</f>
        <v>0</v>
      </c>
      <c r="AZ185" s="595">
        <f>'звіт 03.19-03.24'!AY185+'[9]побудинковий звіт'!AZ185+'[8]побудинковий звіт'!AZ185</f>
        <v>0</v>
      </c>
      <c r="BA185" s="117">
        <f t="shared" si="123"/>
        <v>0</v>
      </c>
      <c r="BB185" s="595">
        <f>'звіт 03.19-03.24'!BA185+'[9]побудинковий звіт'!BB185+'[8]побудинковий звіт'!BB185</f>
        <v>0</v>
      </c>
      <c r="BC185" s="595">
        <f>'звіт 03.19-03.24'!BB185+'[9]побудинковий звіт'!BC185+'[8]побудинковий звіт'!BC185</f>
        <v>0</v>
      </c>
      <c r="BD185" s="94">
        <f t="shared" si="124"/>
        <v>0</v>
      </c>
      <c r="BE185" s="595">
        <f>'звіт 03.19-03.24'!BD185+'[9]побудинковий звіт'!BE185+'[8]побудинковий звіт'!BE185</f>
        <v>0</v>
      </c>
      <c r="BF185" s="595">
        <f>'звіт 03.19-03.24'!BE185+'[9]побудинковий звіт'!BF185+'[8]побудинковий звіт'!BF185</f>
        <v>0</v>
      </c>
      <c r="BG185" s="95">
        <f t="shared" si="125"/>
        <v>0</v>
      </c>
      <c r="BH185" s="595">
        <f>'звіт 03.19-03.24'!BG185+'[9]побудинковий звіт'!BH185+'[8]побудинковий звіт'!BH185</f>
        <v>0</v>
      </c>
      <c r="BI185" s="595">
        <f>'звіт 03.19-03.24'!BH185+'[9]побудинковий звіт'!BI185+'[8]побудинковий звіт'!BI185</f>
        <v>0</v>
      </c>
      <c r="BJ185" s="94">
        <f t="shared" si="126"/>
        <v>0</v>
      </c>
      <c r="BK185" s="595">
        <f>'звіт 03.19-03.24'!BJ185+'[9]побудинковий звіт'!BK185+'[8]побудинковий звіт'!BK185</f>
        <v>0</v>
      </c>
      <c r="BL185" s="595">
        <f>'звіт 03.19-03.24'!BK185+'[9]побудинковий звіт'!BL185+'[8]побудинковий звіт'!BL185</f>
        <v>0</v>
      </c>
      <c r="BM185" s="95">
        <f t="shared" si="127"/>
        <v>0</v>
      </c>
      <c r="BN185" s="595">
        <f>'звіт 03.19-03.24'!BM185+'[9]побудинковий звіт'!BN185+'[8]побудинковий звіт'!BN185</f>
        <v>48.762000000000015</v>
      </c>
      <c r="BO185" s="595">
        <f>'звіт 03.19-03.24'!BN185+'[9]побудинковий звіт'!BO185+'[8]побудинковий звіт'!BO185</f>
        <v>2268.5421754399999</v>
      </c>
      <c r="BP185" s="94">
        <f t="shared" si="128"/>
        <v>2219.7801754399998</v>
      </c>
      <c r="BQ185" s="91">
        <f t="shared" si="129"/>
        <v>48.762000000000015</v>
      </c>
      <c r="BR185" s="96">
        <f t="shared" si="129"/>
        <v>2268.5421754399999</v>
      </c>
      <c r="BS185" s="94">
        <f t="shared" si="130"/>
        <v>2219.7801754399998</v>
      </c>
      <c r="BT185" s="595">
        <f>'звіт 03.19-03.24'!BS185+'[9]побудинковий звіт'!BT185+'[8]побудинковий звіт'!BT185</f>
        <v>0</v>
      </c>
      <c r="BU185" s="595">
        <f>'звіт 03.19-03.24'!BT185+'[9]побудинковий звіт'!BU185+'[8]побудинковий звіт'!BU185</f>
        <v>131.92070470660883</v>
      </c>
      <c r="BV185" s="116">
        <f t="shared" si="131"/>
        <v>131.92070470660883</v>
      </c>
      <c r="BW185" s="595">
        <f>'звіт 03.19-03.24'!BV185+'[9]побудинковий звіт'!BW185+'[8]побудинковий звіт'!BW185</f>
        <v>0</v>
      </c>
      <c r="BX185" s="595">
        <f>'звіт 03.19-03.24'!BW185+'[9]побудинковий звіт'!BX185+'[8]побудинковий звіт'!BX185</f>
        <v>17.501216213751952</v>
      </c>
      <c r="BY185" s="116">
        <f t="shared" si="132"/>
        <v>17.501216213751952</v>
      </c>
      <c r="BZ185" s="595">
        <f>'звіт 03.19-03.24'!BY185+'[9]побудинковий звіт'!BZ185+'[8]побудинковий звіт'!BZ185</f>
        <v>0</v>
      </c>
      <c r="CA185" s="595">
        <f>'звіт 03.19-03.24'!BZ185+'[9]побудинковий звіт'!CA185+'[8]побудинковий звіт'!CA185</f>
        <v>1.5320911247754037E-3</v>
      </c>
      <c r="CB185" s="116">
        <f t="shared" si="133"/>
        <v>1.5320911247754037E-3</v>
      </c>
      <c r="CC185" s="595">
        <f>'звіт 03.19-03.24'!CB185+'[9]побудинковий звіт'!CC185+'[8]побудинковий звіт'!CC185</f>
        <v>0</v>
      </c>
      <c r="CD185" s="595">
        <f>'звіт 03.19-03.24'!CC185+'[9]побудинковий звіт'!CD185+'[8]побудинковий звіт'!CD185</f>
        <v>0</v>
      </c>
      <c r="CE185" s="116">
        <f t="shared" si="134"/>
        <v>0</v>
      </c>
      <c r="CF185" s="595">
        <f>'звіт 03.19-03.24'!CE185+'[9]побудинковий звіт'!CF185+'[8]побудинковий звіт'!CF185</f>
        <v>0</v>
      </c>
      <c r="CG185" s="595">
        <f>'звіт 03.19-03.24'!CF185+'[9]побудинковий звіт'!CG185+'[8]побудинковий звіт'!CG185</f>
        <v>0</v>
      </c>
      <c r="CH185" s="116">
        <f t="shared" si="135"/>
        <v>0</v>
      </c>
      <c r="CI185" s="595">
        <f>'звіт 03.19-03.24'!CH185+'[9]побудинковий звіт'!CI185+'[8]побудинковий звіт'!CI185</f>
        <v>0</v>
      </c>
      <c r="CJ185" s="595">
        <f>'звіт 03.19-03.24'!CI185+'[9]побудинковий звіт'!CJ185+'[8]побудинковий звіт'!CJ185</f>
        <v>0</v>
      </c>
      <c r="CK185" s="116">
        <f t="shared" si="136"/>
        <v>0</v>
      </c>
      <c r="CL185" s="595">
        <f>'звіт 03.19-03.24'!CK185+'[9]побудинковий звіт'!CL185+'[8]побудинковий звіт'!CL185</f>
        <v>0</v>
      </c>
      <c r="CM185" s="595">
        <f>'звіт 03.19-03.24'!CL185+'[9]побудинковий звіт'!CM185+'[8]побудинковий звіт'!CM185</f>
        <v>0</v>
      </c>
      <c r="CN185" s="116">
        <f t="shared" si="137"/>
        <v>0</v>
      </c>
      <c r="CO185" s="88">
        <f t="shared" si="138"/>
        <v>0</v>
      </c>
      <c r="CP185" s="96">
        <f t="shared" si="138"/>
        <v>0</v>
      </c>
      <c r="CQ185" s="116">
        <f t="shared" si="139"/>
        <v>0</v>
      </c>
      <c r="CR185" s="119">
        <f t="shared" si="150"/>
        <v>19056.974644883783</v>
      </c>
      <c r="CS185" s="96">
        <f t="shared" si="150"/>
        <v>6973.7458107215052</v>
      </c>
      <c r="CT185" s="116">
        <f t="shared" si="140"/>
        <v>-12083.228834162277</v>
      </c>
      <c r="CU185" s="91">
        <f t="shared" si="141"/>
        <v>22868.369573860538</v>
      </c>
      <c r="CV185" s="98">
        <f t="shared" si="141"/>
        <v>8368.4949728658066</v>
      </c>
      <c r="CW185" s="117">
        <f t="shared" si="142"/>
        <v>-14499.874600994732</v>
      </c>
      <c r="CX185" s="595">
        <f>'звіт 03.19-03.24'!CW185+'[9]побудинковий звіт'!CX185+'[8]побудинковий звіт'!CX185</f>
        <v>860.83925704953697</v>
      </c>
      <c r="CY185" s="595">
        <f>'звіт 03.19-03.24'!CX185+'[9]побудинковий звіт'!CY185+'[8]побудинковий звіт'!CY185</f>
        <v>15360.713858044268</v>
      </c>
      <c r="CZ185" s="116">
        <f t="shared" si="143"/>
        <v>14499.874600994732</v>
      </c>
      <c r="DA185" s="99">
        <f>'[8]побудинковий звіт'!DA185</f>
        <v>0</v>
      </c>
      <c r="DB185" s="8">
        <v>3</v>
      </c>
      <c r="DC185" s="365">
        <f>'[8]побудинковий звіт'!DC185</f>
        <v>0</v>
      </c>
      <c r="DD185" s="365">
        <f>'[8]побудинковий звіт'!DD185</f>
        <v>0</v>
      </c>
      <c r="DE185" s="365">
        <f>'[8]побудинковий звіт'!DE185</f>
        <v>0</v>
      </c>
      <c r="DF185" s="365">
        <f>'[8]побудинковий звіт'!DF185</f>
        <v>0</v>
      </c>
      <c r="DG185" s="101">
        <v>-4894.0476824384841</v>
      </c>
      <c r="DH185" s="297">
        <v>1</v>
      </c>
      <c r="DI185" s="103">
        <f>'[8]побудинковий звіт'!DK185</f>
        <v>2.2608499241081832</v>
      </c>
      <c r="DJ185" s="103">
        <f>'[8]побудинковий звіт'!DL185</f>
        <v>0</v>
      </c>
      <c r="DK185" s="103">
        <f>'[8]побудинковий звіт'!DM185</f>
        <v>2.2608499241081832</v>
      </c>
      <c r="DL185" s="104">
        <f t="shared" si="157"/>
        <v>408.30949629393785</v>
      </c>
      <c r="DM185" s="104">
        <f t="shared" si="158"/>
        <v>0</v>
      </c>
      <c r="DN185" s="105">
        <f t="shared" si="144"/>
        <v>408.30949629393785</v>
      </c>
      <c r="DO185" s="2"/>
      <c r="DP185" s="104">
        <f>'[10]побудинковий звіт'!DR185</f>
        <v>408.3</v>
      </c>
      <c r="DQ185" s="104">
        <f>'[10]побудинковий звіт'!DS185</f>
        <v>0</v>
      </c>
      <c r="DR185" s="104">
        <f t="shared" si="145"/>
        <v>408.3</v>
      </c>
      <c r="DS185" s="106"/>
      <c r="DT185" s="104"/>
      <c r="DU185" s="479">
        <f>'звіт 03.19-03.24'!DV185+'[9]побудинковий звіт'!DW185+'[8]побудинковий звіт'!DW185</f>
        <v>0</v>
      </c>
      <c r="DV185" s="2">
        <f>'[9]побудинковий звіт'!DX185+'[8]побудинковий звіт'!DX185</f>
        <v>0</v>
      </c>
      <c r="DW185" s="77">
        <f t="shared" si="146"/>
        <v>19163.220455698964</v>
      </c>
      <c r="DX185" s="77">
        <f t="shared" si="147"/>
        <v>2722.2506105279999</v>
      </c>
      <c r="DY185" s="427">
        <f t="shared" si="148"/>
        <v>0</v>
      </c>
      <c r="DZ185" s="161">
        <f>'[10]побудинковий звіт'!DY185</f>
        <v>358.30799999999994</v>
      </c>
      <c r="EB185" s="110">
        <v>-2431</v>
      </c>
      <c r="EC185" s="111">
        <f t="shared" si="149"/>
        <v>-7325.0476824384841</v>
      </c>
      <c r="EE185" s="112">
        <v>-6616.776984453114</v>
      </c>
      <c r="EG185" s="99">
        <v>-9789.7716110638685</v>
      </c>
    </row>
    <row r="186" spans="1:137" ht="19.95" customHeight="1" x14ac:dyDescent="0.3">
      <c r="A186" s="81">
        <v>150000506</v>
      </c>
      <c r="B186" s="82" t="s">
        <v>379</v>
      </c>
      <c r="C186" s="114" t="s">
        <v>380</v>
      </c>
      <c r="D186" s="114" t="s">
        <v>380</v>
      </c>
      <c r="E186" s="84">
        <f t="shared" si="107"/>
        <v>102.4</v>
      </c>
      <c r="F186" s="597">
        <f>'[8]побудинковий звіт'!F186</f>
        <v>102.4</v>
      </c>
      <c r="G186" s="104">
        <f>'[8]побудинковий звіт'!G186</f>
        <v>0</v>
      </c>
      <c r="H186" s="598">
        <f>'[8]побудинковий звіт'!H186</f>
        <v>0</v>
      </c>
      <c r="I186" s="595">
        <f>'звіт 03.19-03.24'!H186+'[9]побудинковий звіт'!I186+'[8]побудинковий звіт'!I186</f>
        <v>0</v>
      </c>
      <c r="J186" s="595">
        <f>'звіт 03.19-03.24'!I186+'[9]побудинковий звіт'!J186+'[8]побудинковий звіт'!J186</f>
        <v>0</v>
      </c>
      <c r="K186" s="116">
        <f t="shared" si="108"/>
        <v>0</v>
      </c>
      <c r="L186" s="595">
        <f>'звіт 03.19-03.24'!K186+'[9]побудинковий звіт'!L186+'[8]побудинковий звіт'!L186</f>
        <v>0</v>
      </c>
      <c r="M186" s="595">
        <f>'звіт 03.19-03.24'!L186+'[9]побудинковий звіт'!M186+'[8]побудинковий звіт'!M186</f>
        <v>0</v>
      </c>
      <c r="N186" s="116">
        <f t="shared" si="109"/>
        <v>0</v>
      </c>
      <c r="O186" s="595">
        <f>'звіт 03.19-03.24'!N186+'[9]побудинковий звіт'!O186+'[8]побудинковий звіт'!O186</f>
        <v>0</v>
      </c>
      <c r="P186" s="595">
        <f>'звіт 03.19-03.24'!O186+'[9]побудинковий звіт'!P186+'[8]побудинковий звіт'!P186</f>
        <v>0</v>
      </c>
      <c r="Q186" s="116">
        <f t="shared" si="110"/>
        <v>0</v>
      </c>
      <c r="R186" s="595">
        <f>'звіт 03.19-03.24'!Q186+'[9]побудинковий звіт'!R186+'[8]побудинковий звіт'!R186</f>
        <v>0</v>
      </c>
      <c r="S186" s="595">
        <f>'звіт 03.19-03.24'!R186+'[9]побудинковий звіт'!S186+'[8]побудинковий звіт'!S186</f>
        <v>0</v>
      </c>
      <c r="T186" s="116">
        <f t="shared" si="111"/>
        <v>0</v>
      </c>
      <c r="U186" s="595">
        <f>'звіт 03.19-03.24'!T186+'[9]побудинковий звіт'!U186+'[8]побудинковий звіт'!U186</f>
        <v>0</v>
      </c>
      <c r="V186" s="595">
        <f>'звіт 03.19-03.24'!U186+'[9]побудинковий звіт'!V186+'[8]побудинковий звіт'!V186</f>
        <v>0</v>
      </c>
      <c r="W186" s="116">
        <f t="shared" si="112"/>
        <v>0</v>
      </c>
      <c r="X186" s="595">
        <f>'звіт 03.19-03.24'!W186+'[9]побудинковий звіт'!X186+'[8]побудинковий звіт'!X186</f>
        <v>0</v>
      </c>
      <c r="Y186" s="595">
        <f>'звіт 03.19-03.24'!X186+'[9]побудинковий звіт'!Y186+'[8]побудинковий звіт'!Y186</f>
        <v>0</v>
      </c>
      <c r="Z186" s="116">
        <f t="shared" si="113"/>
        <v>0</v>
      </c>
      <c r="AA186" s="595">
        <f>'звіт 03.19-03.24'!Z186+'[9]побудинковий звіт'!AA186+'[8]побудинковий звіт'!AA186</f>
        <v>110.59200000000003</v>
      </c>
      <c r="AB186" s="595">
        <f>'звіт 03.19-03.24'!AA186+'[9]побудинковий звіт'!AB186+'[8]побудинковий звіт'!AB186</f>
        <v>0</v>
      </c>
      <c r="AC186" s="116">
        <f t="shared" si="114"/>
        <v>-110.59200000000003</v>
      </c>
      <c r="AD186" s="595">
        <f>'звіт 03.19-03.24'!AC186+'[9]побудинковий звіт'!AD186+'[8]побудинковий звіт'!AD186</f>
        <v>830.43860636222587</v>
      </c>
      <c r="AE186" s="595">
        <f>'звіт 03.19-03.24'!AD186+'[9]побудинковий звіт'!AE186+'[8]побудинковий звіт'!AE186</f>
        <v>2007.1156021411657</v>
      </c>
      <c r="AF186" s="117">
        <f t="shared" si="115"/>
        <v>1176.6769957789397</v>
      </c>
      <c r="AG186" s="91">
        <f t="shared" si="116"/>
        <v>941.03060636222585</v>
      </c>
      <c r="AH186" s="92">
        <f t="shared" si="116"/>
        <v>2007.1156021411657</v>
      </c>
      <c r="AI186" s="116">
        <f t="shared" si="117"/>
        <v>1066.0849957789399</v>
      </c>
      <c r="AJ186" s="595">
        <f>'звіт 03.19-03.24'!AI186+'[9]побудинковий звіт'!AJ186+'[8]побудинковий звіт'!AJ186</f>
        <v>0</v>
      </c>
      <c r="AK186" s="595">
        <f>'звіт 03.19-03.24'!AJ186+'[9]побудинковий звіт'!AK186+'[8]побудинковий звіт'!AK186</f>
        <v>0</v>
      </c>
      <c r="AL186" s="116">
        <f t="shared" si="118"/>
        <v>0</v>
      </c>
      <c r="AM186" s="595">
        <f>'звіт 03.19-03.24'!AL186+'[9]побудинковий звіт'!AM186+'[8]побудинковий звіт'!AM186</f>
        <v>0</v>
      </c>
      <c r="AN186" s="595">
        <f>'звіт 03.19-03.24'!AM186+'[9]побудинковий звіт'!AN186+'[8]побудинковий звіт'!AN186</f>
        <v>0</v>
      </c>
      <c r="AO186" s="116">
        <f t="shared" si="119"/>
        <v>0</v>
      </c>
      <c r="AP186" s="595">
        <f>'звіт 03.19-03.24'!AO186+'[9]побудинковий звіт'!AP186+'[8]побудинковий звіт'!AP186</f>
        <v>1687.9248756681393</v>
      </c>
      <c r="AQ186" s="595">
        <f>'звіт 03.19-03.24'!AP186+'[9]побудинковий звіт'!AQ186+'[8]побудинковий звіт'!AQ186</f>
        <v>1134.957961824402</v>
      </c>
      <c r="AR186" s="116">
        <f t="shared" si="120"/>
        <v>-552.9669138437373</v>
      </c>
      <c r="AS186" s="595">
        <f>'звіт 03.19-03.24'!AR186+'[9]побудинковий звіт'!AS186+'[8]побудинковий звіт'!AS186</f>
        <v>10854.103667464398</v>
      </c>
      <c r="AT186" s="595">
        <f>'звіт 03.19-03.24'!AS186+'[9]побудинковий звіт'!AT186+'[8]побудинковий звіт'!AT186</f>
        <v>0</v>
      </c>
      <c r="AU186" s="118">
        <f t="shared" si="121"/>
        <v>-10854.103667464398</v>
      </c>
      <c r="AV186" s="595">
        <f>'звіт 03.19-03.24'!AU186+'[9]побудинковий звіт'!AV186+'[8]побудинковий звіт'!AV186</f>
        <v>0</v>
      </c>
      <c r="AW186" s="595">
        <f>'звіт 03.19-03.24'!AV186+'[9]побудинковий звіт'!AW186+'[8]побудинковий звіт'!AW186</f>
        <v>0</v>
      </c>
      <c r="AX186" s="94">
        <f t="shared" si="122"/>
        <v>0</v>
      </c>
      <c r="AY186" s="595">
        <f>'звіт 03.19-03.24'!AX186+'[9]побудинковий звіт'!AY186+'[8]побудинковий звіт'!AY186</f>
        <v>0</v>
      </c>
      <c r="AZ186" s="595">
        <f>'звіт 03.19-03.24'!AY186+'[9]побудинковий звіт'!AZ186+'[8]побудинковий звіт'!AZ186</f>
        <v>0</v>
      </c>
      <c r="BA186" s="117">
        <f t="shared" si="123"/>
        <v>0</v>
      </c>
      <c r="BB186" s="595">
        <f>'звіт 03.19-03.24'!BA186+'[9]побудинковий звіт'!BB186+'[8]побудинковий звіт'!BB186</f>
        <v>0</v>
      </c>
      <c r="BC186" s="595">
        <f>'звіт 03.19-03.24'!BB186+'[9]побудинковий звіт'!BC186+'[8]побудинковий звіт'!BC186</f>
        <v>0</v>
      </c>
      <c r="BD186" s="94">
        <f t="shared" si="124"/>
        <v>0</v>
      </c>
      <c r="BE186" s="595">
        <f>'звіт 03.19-03.24'!BD186+'[9]побудинковий звіт'!BE186+'[8]побудинковий звіт'!BE186</f>
        <v>0</v>
      </c>
      <c r="BF186" s="595">
        <f>'звіт 03.19-03.24'!BE186+'[9]побудинковий звіт'!BF186+'[8]побудинковий звіт'!BF186</f>
        <v>0</v>
      </c>
      <c r="BG186" s="95">
        <f t="shared" si="125"/>
        <v>0</v>
      </c>
      <c r="BH186" s="595">
        <f>'звіт 03.19-03.24'!BG186+'[9]побудинковий звіт'!BH186+'[8]побудинковий звіт'!BH186</f>
        <v>0</v>
      </c>
      <c r="BI186" s="595">
        <f>'звіт 03.19-03.24'!BH186+'[9]побудинковий звіт'!BI186+'[8]побудинковий звіт'!BI186</f>
        <v>0</v>
      </c>
      <c r="BJ186" s="94">
        <f t="shared" si="126"/>
        <v>0</v>
      </c>
      <c r="BK186" s="595">
        <f>'звіт 03.19-03.24'!BJ186+'[9]побудинковий звіт'!BK186+'[8]побудинковий звіт'!BK186</f>
        <v>0</v>
      </c>
      <c r="BL186" s="595">
        <f>'звіт 03.19-03.24'!BK186+'[9]побудинковий звіт'!BL186+'[8]побудинковий звіт'!BL186</f>
        <v>0</v>
      </c>
      <c r="BM186" s="95">
        <f t="shared" si="127"/>
        <v>0</v>
      </c>
      <c r="BN186" s="595">
        <f>'звіт 03.19-03.24'!BM186+'[9]побудинковий звіт'!BN186+'[8]побудинковий звіт'!BN186</f>
        <v>27.648000000000007</v>
      </c>
      <c r="BO186" s="595">
        <f>'звіт 03.19-03.24'!BN186+'[9]побудинковий звіт'!BO186+'[8]побудинковий звіт'!BO186</f>
        <v>1280.92</v>
      </c>
      <c r="BP186" s="94">
        <f t="shared" si="128"/>
        <v>1253.2720000000002</v>
      </c>
      <c r="BQ186" s="91">
        <f t="shared" si="129"/>
        <v>27.648000000000007</v>
      </c>
      <c r="BR186" s="96">
        <f t="shared" si="129"/>
        <v>1280.92</v>
      </c>
      <c r="BS186" s="94">
        <f t="shared" si="130"/>
        <v>1253.2720000000002</v>
      </c>
      <c r="BT186" s="595">
        <f>'звіт 03.19-03.24'!BS186+'[9]побудинковий звіт'!BT186+'[8]побудинковий звіт'!BT186</f>
        <v>0</v>
      </c>
      <c r="BU186" s="595">
        <f>'звіт 03.19-03.24'!BT186+'[9]побудинковий звіт'!BU186+'[8]побудинковий звіт'!BU186</f>
        <v>0.23364578626040586</v>
      </c>
      <c r="BV186" s="116">
        <f t="shared" si="131"/>
        <v>0.23364578626040586</v>
      </c>
      <c r="BW186" s="595">
        <f>'звіт 03.19-03.24'!BV186+'[9]побудинковий звіт'!BW186+'[8]побудинковий звіт'!BW186</f>
        <v>0</v>
      </c>
      <c r="BX186" s="595">
        <f>'звіт 03.19-03.24'!BW186+'[9]побудинковий звіт'!BX186+'[8]побудинковий звіт'!BX186</f>
        <v>9.9231702120055374</v>
      </c>
      <c r="BY186" s="116">
        <f t="shared" si="132"/>
        <v>9.9231702120055374</v>
      </c>
      <c r="BZ186" s="595">
        <f>'звіт 03.19-03.24'!BY186+'[9]побудинковий звіт'!BZ186+'[8]побудинковий звіт'!BZ186</f>
        <v>0</v>
      </c>
      <c r="CA186" s="595">
        <f>'звіт 03.19-03.24'!BZ186+'[9]побудинковий звіт'!CA186+'[8]побудинковий звіт'!CA186</f>
        <v>8.6869397107974171E-4</v>
      </c>
      <c r="CB186" s="116">
        <f t="shared" si="133"/>
        <v>8.6869397107974171E-4</v>
      </c>
      <c r="CC186" s="595">
        <f>'звіт 03.19-03.24'!CB186+'[9]побудинковий звіт'!CC186+'[8]побудинковий звіт'!CC186</f>
        <v>0</v>
      </c>
      <c r="CD186" s="595">
        <f>'звіт 03.19-03.24'!CC186+'[9]побудинковий звіт'!CD186+'[8]побудинковий звіт'!CD186</f>
        <v>0</v>
      </c>
      <c r="CE186" s="116">
        <f t="shared" si="134"/>
        <v>0</v>
      </c>
      <c r="CF186" s="595">
        <f>'звіт 03.19-03.24'!CE186+'[9]побудинковий звіт'!CF186+'[8]побудинковий звіт'!CF186</f>
        <v>0</v>
      </c>
      <c r="CG186" s="595">
        <f>'звіт 03.19-03.24'!CF186+'[9]побудинковий звіт'!CG186+'[8]побудинковий звіт'!CG186</f>
        <v>0</v>
      </c>
      <c r="CH186" s="116">
        <f t="shared" si="135"/>
        <v>0</v>
      </c>
      <c r="CI186" s="595">
        <f>'звіт 03.19-03.24'!CH186+'[9]побудинковий звіт'!CI186+'[8]побудинковий звіт'!CI186</f>
        <v>0</v>
      </c>
      <c r="CJ186" s="595">
        <f>'звіт 03.19-03.24'!CI186+'[9]побудинковий звіт'!CJ186+'[8]побудинковий звіт'!CJ186</f>
        <v>0</v>
      </c>
      <c r="CK186" s="116">
        <f t="shared" si="136"/>
        <v>0</v>
      </c>
      <c r="CL186" s="595">
        <f>'звіт 03.19-03.24'!CK186+'[9]побудинковий звіт'!CL186+'[8]побудинковий звіт'!CL186</f>
        <v>0</v>
      </c>
      <c r="CM186" s="595">
        <f>'звіт 03.19-03.24'!CL186+'[9]побудинковий звіт'!CM186+'[8]побудинковий звіт'!CM186</f>
        <v>0</v>
      </c>
      <c r="CN186" s="116">
        <f t="shared" si="137"/>
        <v>0</v>
      </c>
      <c r="CO186" s="88">
        <f t="shared" si="138"/>
        <v>0</v>
      </c>
      <c r="CP186" s="96">
        <f t="shared" si="138"/>
        <v>0</v>
      </c>
      <c r="CQ186" s="116">
        <f t="shared" si="139"/>
        <v>0</v>
      </c>
      <c r="CR186" s="119">
        <f t="shared" si="150"/>
        <v>13510.707149494763</v>
      </c>
      <c r="CS186" s="96">
        <f t="shared" si="150"/>
        <v>4433.1512486578049</v>
      </c>
      <c r="CT186" s="116">
        <f t="shared" si="140"/>
        <v>-9077.5559008369582</v>
      </c>
      <c r="CU186" s="91">
        <f t="shared" si="141"/>
        <v>16212.848579393714</v>
      </c>
      <c r="CV186" s="98">
        <f t="shared" si="141"/>
        <v>5319.7814983893659</v>
      </c>
      <c r="CW186" s="117">
        <f t="shared" si="142"/>
        <v>-10893.067081004348</v>
      </c>
      <c r="CX186" s="595">
        <f>'звіт 03.19-03.24'!CW186+'[9]побудинковий звіт'!CX186+'[8]побудинковий звіт'!CX186</f>
        <v>610.70684319919269</v>
      </c>
      <c r="CY186" s="595">
        <f>'звіт 03.19-03.24'!CX186+'[9]побудинковий звіт'!CY186+'[8]побудинковий звіт'!CY186</f>
        <v>11503.773924203544</v>
      </c>
      <c r="CZ186" s="116">
        <f t="shared" si="143"/>
        <v>10893.067081004352</v>
      </c>
      <c r="DA186" s="99">
        <f>'[8]побудинковий звіт'!DA186</f>
        <v>0</v>
      </c>
      <c r="DB186" s="8">
        <v>3</v>
      </c>
      <c r="DC186" s="365">
        <f>'[8]побудинковий звіт'!DC186</f>
        <v>0</v>
      </c>
      <c r="DD186" s="365">
        <f>'[8]побудинковий звіт'!DD186</f>
        <v>0</v>
      </c>
      <c r="DE186" s="365">
        <f>'[8]побудинковий звіт'!DE186</f>
        <v>0</v>
      </c>
      <c r="DF186" s="365">
        <f>'[8]побудинковий звіт'!DF186</f>
        <v>0</v>
      </c>
      <c r="DG186" s="101">
        <v>-3515.3601763122733</v>
      </c>
      <c r="DH186" s="297">
        <v>1</v>
      </c>
      <c r="DI186" s="103">
        <f>'[8]побудинковий звіт'!DK186</f>
        <v>2.8243678199565312</v>
      </c>
      <c r="DJ186" s="103">
        <f>'[8]побудинковий звіт'!DL186</f>
        <v>0</v>
      </c>
      <c r="DK186" s="103">
        <f>'[8]побудинковий звіт'!DM186</f>
        <v>2.8243678199565312</v>
      </c>
      <c r="DL186" s="104">
        <f t="shared" si="157"/>
        <v>289.21526476354882</v>
      </c>
      <c r="DM186" s="104">
        <f t="shared" si="158"/>
        <v>0</v>
      </c>
      <c r="DN186" s="105">
        <f t="shared" si="144"/>
        <v>289.21526476354882</v>
      </c>
      <c r="DO186" s="2"/>
      <c r="DP186" s="104">
        <f>'[10]побудинковий звіт'!DR186</f>
        <v>289.20999999999998</v>
      </c>
      <c r="DQ186" s="104">
        <f>'[10]побудинковий звіт'!DS186</f>
        <v>0</v>
      </c>
      <c r="DR186" s="104">
        <f t="shared" si="145"/>
        <v>289.20999999999998</v>
      </c>
      <c r="DS186" s="106"/>
      <c r="DT186" s="104"/>
      <c r="DU186" s="479">
        <f>'звіт 03.19-03.24'!DV186+'[9]побудинковий звіт'!DW186+'[8]побудинковий звіт'!DW186</f>
        <v>0</v>
      </c>
      <c r="DV186" s="2">
        <f>'[9]побудинковий звіт'!DX186+'[8]побудинковий звіт'!DX186</f>
        <v>0</v>
      </c>
      <c r="DW186" s="77">
        <f t="shared" si="146"/>
        <v>13058.102000957277</v>
      </c>
      <c r="DX186" s="77">
        <f t="shared" si="147"/>
        <v>1537.104</v>
      </c>
      <c r="DY186" s="427">
        <f t="shared" si="148"/>
        <v>0</v>
      </c>
      <c r="DZ186" s="161">
        <f>'[10]побудинковий звіт'!DY186</f>
        <v>257.10919068530239</v>
      </c>
      <c r="EB186" s="110">
        <v>-1696</v>
      </c>
      <c r="EC186" s="111">
        <f t="shared" si="149"/>
        <v>-5211.3601763122733</v>
      </c>
      <c r="EE186" s="112">
        <v>-4923.3297490680125</v>
      </c>
      <c r="EG186" s="99">
        <v>-7268.5283478879728</v>
      </c>
    </row>
    <row r="187" spans="1:137" ht="19.95" customHeight="1" x14ac:dyDescent="0.3">
      <c r="A187" s="81">
        <v>150000505</v>
      </c>
      <c r="B187" s="82" t="s">
        <v>381</v>
      </c>
      <c r="C187" s="114" t="s">
        <v>382</v>
      </c>
      <c r="D187" s="114" t="s">
        <v>382</v>
      </c>
      <c r="E187" s="84">
        <f t="shared" si="107"/>
        <v>180.22</v>
      </c>
      <c r="F187" s="597">
        <f>'[8]побудинковий звіт'!F187</f>
        <v>180.22</v>
      </c>
      <c r="G187" s="104">
        <f>'[8]побудинковий звіт'!G187</f>
        <v>0</v>
      </c>
      <c r="H187" s="598">
        <f>'[8]побудинковий звіт'!H187</f>
        <v>0</v>
      </c>
      <c r="I187" s="595">
        <f>'звіт 03.19-03.24'!H187+'[9]побудинковий звіт'!I187+'[8]побудинковий звіт'!I187</f>
        <v>0</v>
      </c>
      <c r="J187" s="595">
        <f>'звіт 03.19-03.24'!I187+'[9]побудинковий звіт'!J187+'[8]побудинковий звіт'!J187</f>
        <v>0</v>
      </c>
      <c r="K187" s="116">
        <f t="shared" si="108"/>
        <v>0</v>
      </c>
      <c r="L187" s="595">
        <f>'звіт 03.19-03.24'!K187+'[9]побудинковий звіт'!L187+'[8]побудинковий звіт'!L187</f>
        <v>0</v>
      </c>
      <c r="M187" s="595">
        <f>'звіт 03.19-03.24'!L187+'[9]побудинковий звіт'!M187+'[8]побудинковий звіт'!M187</f>
        <v>0</v>
      </c>
      <c r="N187" s="116">
        <f t="shared" si="109"/>
        <v>0</v>
      </c>
      <c r="O187" s="595">
        <f>'звіт 03.19-03.24'!N187+'[9]побудинковий звіт'!O187+'[8]побудинковий звіт'!O187</f>
        <v>0</v>
      </c>
      <c r="P187" s="595">
        <f>'звіт 03.19-03.24'!O187+'[9]побудинковий звіт'!P187+'[8]побудинковий звіт'!P187</f>
        <v>0</v>
      </c>
      <c r="Q187" s="116">
        <f t="shared" si="110"/>
        <v>0</v>
      </c>
      <c r="R187" s="595">
        <f>'звіт 03.19-03.24'!Q187+'[9]побудинковий звіт'!R187+'[8]побудинковий звіт'!R187</f>
        <v>0</v>
      </c>
      <c r="S187" s="595">
        <f>'звіт 03.19-03.24'!R187+'[9]побудинковий звіт'!S187+'[8]побудинковий звіт'!S187</f>
        <v>0</v>
      </c>
      <c r="T187" s="116">
        <f t="shared" si="111"/>
        <v>0</v>
      </c>
      <c r="U187" s="595">
        <f>'звіт 03.19-03.24'!T187+'[9]побудинковий звіт'!U187+'[8]побудинковий звіт'!U187</f>
        <v>0</v>
      </c>
      <c r="V187" s="595">
        <f>'звіт 03.19-03.24'!U187+'[9]побудинковий звіт'!V187+'[8]побудинковий звіт'!V187</f>
        <v>0</v>
      </c>
      <c r="W187" s="116">
        <f t="shared" si="112"/>
        <v>0</v>
      </c>
      <c r="X187" s="595">
        <f>'звіт 03.19-03.24'!W187+'[9]побудинковий звіт'!X187+'[8]побудинковий звіт'!X187</f>
        <v>0</v>
      </c>
      <c r="Y187" s="595">
        <f>'звіт 03.19-03.24'!X187+'[9]побудинковий звіт'!Y187+'[8]побудинковий звіт'!Y187</f>
        <v>0</v>
      </c>
      <c r="Z187" s="116">
        <f t="shared" si="113"/>
        <v>0</v>
      </c>
      <c r="AA187" s="595">
        <f>'звіт 03.19-03.24'!Z187+'[9]побудинковий звіт'!AA187+'[8]побудинковий звіт'!AA187</f>
        <v>194.63759999999994</v>
      </c>
      <c r="AB187" s="595">
        <f>'звіт 03.19-03.24'!AA187+'[9]побудинковий звіт'!AB187+'[8]побудинковий звіт'!AB187</f>
        <v>0</v>
      </c>
      <c r="AC187" s="116">
        <f t="shared" si="114"/>
        <v>-194.63759999999994</v>
      </c>
      <c r="AD187" s="595">
        <f>'звіт 03.19-03.24'!AC187+'[9]побудинковий звіт'!AD187+'[8]побудинковий звіт'!AD187</f>
        <v>1461.8276852633494</v>
      </c>
      <c r="AE187" s="595">
        <f>'звіт 03.19-03.24'!AD187+'[9]побудинковий звіт'!AE187+'[8]побудинковий звіт'!AE187</f>
        <v>3532.4450568152433</v>
      </c>
      <c r="AF187" s="117">
        <f t="shared" si="115"/>
        <v>2070.6173715518939</v>
      </c>
      <c r="AG187" s="91">
        <f t="shared" si="116"/>
        <v>1656.4652852633494</v>
      </c>
      <c r="AH187" s="92">
        <f t="shared" si="116"/>
        <v>3532.4450568152433</v>
      </c>
      <c r="AI187" s="116">
        <f t="shared" si="117"/>
        <v>1875.9797715518939</v>
      </c>
      <c r="AJ187" s="595">
        <f>'звіт 03.19-03.24'!AI187+'[9]побудинковий звіт'!AJ187+'[8]побудинковий звіт'!AJ187</f>
        <v>0</v>
      </c>
      <c r="AK187" s="595">
        <f>'звіт 03.19-03.24'!AJ187+'[9]побудинковий звіт'!AK187+'[8]побудинковий звіт'!AK187</f>
        <v>0</v>
      </c>
      <c r="AL187" s="116">
        <f t="shared" si="118"/>
        <v>0</v>
      </c>
      <c r="AM187" s="595">
        <f>'звіт 03.19-03.24'!AL187+'[9]побудинковий звіт'!AM187+'[8]побудинковий звіт'!AM187</f>
        <v>0</v>
      </c>
      <c r="AN187" s="595">
        <f>'звіт 03.19-03.24'!AM187+'[9]побудинковий звіт'!AN187+'[8]побудинковий звіт'!AN187</f>
        <v>0</v>
      </c>
      <c r="AO187" s="116">
        <f t="shared" si="119"/>
        <v>0</v>
      </c>
      <c r="AP187" s="595">
        <f>'звіт 03.19-03.24'!AO187+'[9]побудинковий звіт'!AP187+'[8]побудинковий звіт'!AP187</f>
        <v>2216.5016705851694</v>
      </c>
      <c r="AQ187" s="595">
        <f>'звіт 03.19-03.24'!AP187+'[9]побудинковий звіт'!AQ187+'[8]побудинковий звіт'!AQ187</f>
        <v>1564.7654919405438</v>
      </c>
      <c r="AR187" s="116">
        <f t="shared" si="120"/>
        <v>-651.73617864462562</v>
      </c>
      <c r="AS187" s="595">
        <f>'звіт 03.19-03.24'!AR187+'[9]побудинковий звіт'!AS187+'[8]побудинковий звіт'!AS187</f>
        <v>17490.028903224138</v>
      </c>
      <c r="AT187" s="595">
        <f>'звіт 03.19-03.24'!AS187+'[9]побудинковий звіт'!AT187+'[8]побудинковий звіт'!AT187</f>
        <v>961</v>
      </c>
      <c r="AU187" s="118">
        <f t="shared" si="121"/>
        <v>-16529.028903224138</v>
      </c>
      <c r="AV187" s="595">
        <f>'звіт 03.19-03.24'!AU187+'[9]побудинковий звіт'!AV187+'[8]побудинковий звіт'!AV187</f>
        <v>0</v>
      </c>
      <c r="AW187" s="595">
        <f>'звіт 03.19-03.24'!AV187+'[9]побудинковий звіт'!AW187+'[8]побудинковий звіт'!AW187</f>
        <v>0</v>
      </c>
      <c r="AX187" s="94">
        <f t="shared" si="122"/>
        <v>0</v>
      </c>
      <c r="AY187" s="595">
        <f>'звіт 03.19-03.24'!AX187+'[9]побудинковий звіт'!AY187+'[8]побудинковий звіт'!AY187</f>
        <v>0</v>
      </c>
      <c r="AZ187" s="595">
        <f>'звіт 03.19-03.24'!AY187+'[9]побудинковий звіт'!AZ187+'[8]побудинковий звіт'!AZ187</f>
        <v>0</v>
      </c>
      <c r="BA187" s="117">
        <f t="shared" si="123"/>
        <v>0</v>
      </c>
      <c r="BB187" s="595">
        <f>'звіт 03.19-03.24'!BA187+'[9]побудинковий звіт'!BB187+'[8]побудинковий звіт'!BB187</f>
        <v>0</v>
      </c>
      <c r="BC187" s="595">
        <f>'звіт 03.19-03.24'!BB187+'[9]побудинковий звіт'!BC187+'[8]побудинковий звіт'!BC187</f>
        <v>0</v>
      </c>
      <c r="BD187" s="94">
        <f t="shared" si="124"/>
        <v>0</v>
      </c>
      <c r="BE187" s="595">
        <f>'звіт 03.19-03.24'!BD187+'[9]побудинковий звіт'!BE187+'[8]побудинковий звіт'!BE187</f>
        <v>0</v>
      </c>
      <c r="BF187" s="595">
        <f>'звіт 03.19-03.24'!BE187+'[9]побудинковий звіт'!BF187+'[8]побудинковий звіт'!BF187</f>
        <v>0</v>
      </c>
      <c r="BG187" s="95">
        <f t="shared" si="125"/>
        <v>0</v>
      </c>
      <c r="BH187" s="595">
        <f>'звіт 03.19-03.24'!BG187+'[9]побудинковий звіт'!BH187+'[8]побудинковий звіт'!BH187</f>
        <v>0</v>
      </c>
      <c r="BI187" s="595">
        <f>'звіт 03.19-03.24'!BH187+'[9]побудинковий звіт'!BI187+'[8]побудинковий звіт'!BI187</f>
        <v>0</v>
      </c>
      <c r="BJ187" s="94">
        <f t="shared" si="126"/>
        <v>0</v>
      </c>
      <c r="BK187" s="595">
        <f>'звіт 03.19-03.24'!BJ187+'[9]побудинковий звіт'!BK187+'[8]побудинковий звіт'!BK187</f>
        <v>0</v>
      </c>
      <c r="BL187" s="595">
        <f>'звіт 03.19-03.24'!BK187+'[9]побудинковий звіт'!BL187+'[8]побудинковий звіт'!BL187</f>
        <v>0</v>
      </c>
      <c r="BM187" s="95">
        <f t="shared" si="127"/>
        <v>0</v>
      </c>
      <c r="BN187" s="595">
        <f>'звіт 03.19-03.24'!BM187+'[9]побудинковий звіт'!BN187+'[8]побудинковий звіт'!BN187</f>
        <v>48.659399999999984</v>
      </c>
      <c r="BO187" s="595">
        <f>'звіт 03.19-03.24'!BN187+'[9]побудинковий звіт'!BO187+'[8]побудинковий звіт'!BO187</f>
        <v>1766.4</v>
      </c>
      <c r="BP187" s="94">
        <f t="shared" si="128"/>
        <v>1717.7406000000001</v>
      </c>
      <c r="BQ187" s="91">
        <f t="shared" si="129"/>
        <v>48.659399999999984</v>
      </c>
      <c r="BR187" s="96">
        <f t="shared" si="129"/>
        <v>1766.4</v>
      </c>
      <c r="BS187" s="94">
        <f t="shared" si="130"/>
        <v>1717.7406000000001</v>
      </c>
      <c r="BT187" s="595">
        <f>'звіт 03.19-03.24'!BS187+'[9]побудинковий звіт'!BT187+'[8]побудинковий звіт'!BT187</f>
        <v>0</v>
      </c>
      <c r="BU187" s="595">
        <f>'звіт 03.19-03.24'!BT187+'[9]побудинковий звіт'!BU187+'[8]побудинковий звіт'!BU187</f>
        <v>0.4112074570297885</v>
      </c>
      <c r="BV187" s="116">
        <f t="shared" si="131"/>
        <v>0.4112074570297885</v>
      </c>
      <c r="BW187" s="595">
        <f>'звіт 03.19-03.24'!BV187+'[9]побудинковий звіт'!BW187+'[8]побудинковий звіт'!BW187</f>
        <v>0</v>
      </c>
      <c r="BX187" s="595">
        <f>'звіт 03.19-03.24'!BW187+'[9]побудинковий звіт'!BX187+'[8]побудинковий звіт'!BX187</f>
        <v>17.46439194929334</v>
      </c>
      <c r="BY187" s="116">
        <f t="shared" si="132"/>
        <v>17.46439194929334</v>
      </c>
      <c r="BZ187" s="595">
        <f>'звіт 03.19-03.24'!BY187+'[9]побудинковий звіт'!BZ187+'[8]побудинковий звіт'!BZ187</f>
        <v>0</v>
      </c>
      <c r="CA187" s="595">
        <f>'звіт 03.19-03.24'!BZ187+'[9]побудинковий звіт'!CA187+'[8]побудинковий звіт'!CA187</f>
        <v>1.5288674557421E-3</v>
      </c>
      <c r="CB187" s="116">
        <f t="shared" si="133"/>
        <v>1.5288674557421E-3</v>
      </c>
      <c r="CC187" s="595">
        <f>'звіт 03.19-03.24'!CB187+'[9]побудинковий звіт'!CC187+'[8]побудинковий звіт'!CC187</f>
        <v>0</v>
      </c>
      <c r="CD187" s="595">
        <f>'звіт 03.19-03.24'!CC187+'[9]побудинковий звіт'!CD187+'[8]побудинковий звіт'!CD187</f>
        <v>0</v>
      </c>
      <c r="CE187" s="116">
        <f t="shared" si="134"/>
        <v>0</v>
      </c>
      <c r="CF187" s="595">
        <f>'звіт 03.19-03.24'!CE187+'[9]побудинковий звіт'!CF187+'[8]побудинковий звіт'!CF187</f>
        <v>0</v>
      </c>
      <c r="CG187" s="595">
        <f>'звіт 03.19-03.24'!CF187+'[9]побудинковий звіт'!CG187+'[8]побудинковий звіт'!CG187</f>
        <v>0</v>
      </c>
      <c r="CH187" s="116">
        <f t="shared" si="135"/>
        <v>0</v>
      </c>
      <c r="CI187" s="595">
        <f>'звіт 03.19-03.24'!CH187+'[9]побудинковий звіт'!CI187+'[8]побудинковий звіт'!CI187</f>
        <v>0</v>
      </c>
      <c r="CJ187" s="595">
        <f>'звіт 03.19-03.24'!CI187+'[9]побудинковий звіт'!CJ187+'[8]побудинковий звіт'!CJ187</f>
        <v>0</v>
      </c>
      <c r="CK187" s="116">
        <f t="shared" si="136"/>
        <v>0</v>
      </c>
      <c r="CL187" s="595">
        <f>'звіт 03.19-03.24'!CK187+'[9]побудинковий звіт'!CL187+'[8]побудинковий звіт'!CL187</f>
        <v>0</v>
      </c>
      <c r="CM187" s="595">
        <f>'звіт 03.19-03.24'!CL187+'[9]побудинковий звіт'!CM187+'[8]побудинковий звіт'!CM187</f>
        <v>0</v>
      </c>
      <c r="CN187" s="116">
        <f t="shared" si="137"/>
        <v>0</v>
      </c>
      <c r="CO187" s="88">
        <f t="shared" si="138"/>
        <v>0</v>
      </c>
      <c r="CP187" s="96">
        <f t="shared" si="138"/>
        <v>0</v>
      </c>
      <c r="CQ187" s="116">
        <f t="shared" si="139"/>
        <v>0</v>
      </c>
      <c r="CR187" s="119">
        <f t="shared" si="150"/>
        <v>21411.655259072657</v>
      </c>
      <c r="CS187" s="96">
        <f t="shared" si="150"/>
        <v>7842.4876770295659</v>
      </c>
      <c r="CT187" s="116">
        <f t="shared" si="140"/>
        <v>-13569.16758204309</v>
      </c>
      <c r="CU187" s="91">
        <f t="shared" si="141"/>
        <v>25693.986310887187</v>
      </c>
      <c r="CV187" s="98">
        <f t="shared" si="141"/>
        <v>9410.9852124354784</v>
      </c>
      <c r="CW187" s="117">
        <f t="shared" si="142"/>
        <v>-16283.001098451708</v>
      </c>
      <c r="CX187" s="595">
        <f>'звіт 03.19-03.24'!CW187+'[9]побудинковий звіт'!CX187+'[8]побудинковий звіт'!CX187</f>
        <v>979.10307326309521</v>
      </c>
      <c r="CY187" s="595">
        <f>'звіт 03.19-03.24'!CX187+'[9]побудинковий звіт'!CY187+'[8]побудинковий звіт'!CY187</f>
        <v>17262.104171714807</v>
      </c>
      <c r="CZ187" s="116">
        <f t="shared" si="143"/>
        <v>16283.001098451712</v>
      </c>
      <c r="DA187" s="99">
        <f>'[8]побудинковий звіт'!DA187</f>
        <v>-16283.00109845171</v>
      </c>
      <c r="DB187" s="8">
        <v>3</v>
      </c>
      <c r="DC187" s="365">
        <f>'[8]побудинковий звіт'!DC187</f>
        <v>1525.93</v>
      </c>
      <c r="DD187" s="365">
        <f>'[8]побудинковий звіт'!DD187</f>
        <v>0</v>
      </c>
      <c r="DE187" s="365">
        <f>'[8]побудинковий звіт'!DE187</f>
        <v>1075.5700000000002</v>
      </c>
      <c r="DF187" s="365">
        <f>'[8]побудинковий звіт'!DF187</f>
        <v>0</v>
      </c>
      <c r="DG187" s="101">
        <v>-3957.1853614560723</v>
      </c>
      <c r="DH187" s="297">
        <v>1</v>
      </c>
      <c r="DI187" s="103">
        <f>'[8]побудинковий звіт'!DK187</f>
        <v>2.4989019230622302</v>
      </c>
      <c r="DJ187" s="103">
        <f>'[8]побудинковий звіт'!DL187</f>
        <v>0</v>
      </c>
      <c r="DK187" s="103">
        <f>'[8]побудинковий звіт'!DM187</f>
        <v>2.4989019230622302</v>
      </c>
      <c r="DL187" s="104">
        <f t="shared" si="157"/>
        <v>450.35210457427513</v>
      </c>
      <c r="DM187" s="104">
        <f t="shared" si="158"/>
        <v>0</v>
      </c>
      <c r="DN187" s="105">
        <f t="shared" si="144"/>
        <v>450.35210457427513</v>
      </c>
      <c r="DO187" s="2"/>
      <c r="DP187" s="104">
        <f>'[10]побудинковий звіт'!DR187</f>
        <v>450.36</v>
      </c>
      <c r="DQ187" s="104">
        <f>'[10]побудинковий звіт'!DS187</f>
        <v>0</v>
      </c>
      <c r="DR187" s="104">
        <f t="shared" si="145"/>
        <v>450.36</v>
      </c>
      <c r="DS187" s="106"/>
      <c r="DT187" s="104"/>
      <c r="DU187" s="479">
        <f>'звіт 03.19-03.24'!DV187+'[9]побудинковий звіт'!DW187+'[8]побудинковий звіт'!DW187</f>
        <v>0</v>
      </c>
      <c r="DV187" s="2">
        <f>'[9]побудинковий звіт'!DX187+'[8]побудинковий звіт'!DX187</f>
        <v>0</v>
      </c>
      <c r="DW187" s="77">
        <f t="shared" si="146"/>
        <v>21046.425963868965</v>
      </c>
      <c r="DX187" s="77">
        <f t="shared" si="147"/>
        <v>3272.88</v>
      </c>
      <c r="DY187" s="427">
        <f t="shared" si="148"/>
        <v>1075.5700000000002</v>
      </c>
      <c r="DZ187" s="161">
        <f>'[10]побудинковий звіт'!DY187</f>
        <v>404.46154290203629</v>
      </c>
      <c r="EB187" s="110">
        <v>-2936</v>
      </c>
      <c r="EC187" s="111">
        <f t="shared" si="149"/>
        <v>-6893.1853614560723</v>
      </c>
      <c r="EE187" s="112">
        <v>-5832.820894194233</v>
      </c>
      <c r="EG187" s="99">
        <v>-9473.6141396518815</v>
      </c>
    </row>
    <row r="188" spans="1:137" ht="19.95" customHeight="1" x14ac:dyDescent="0.3">
      <c r="A188" s="81">
        <v>150000507</v>
      </c>
      <c r="B188" s="82" t="s">
        <v>383</v>
      </c>
      <c r="C188" s="114" t="s">
        <v>384</v>
      </c>
      <c r="D188" s="114" t="s">
        <v>384</v>
      </c>
      <c r="E188" s="84">
        <f t="shared" si="107"/>
        <v>330.4</v>
      </c>
      <c r="F188" s="597">
        <f>'[8]побудинковий звіт'!F188</f>
        <v>279</v>
      </c>
      <c r="G188" s="104">
        <f>'[8]побудинковий звіт'!G188</f>
        <v>0</v>
      </c>
      <c r="H188" s="598">
        <f>'[8]побудинковий звіт'!H188</f>
        <v>51.4</v>
      </c>
      <c r="I188" s="595">
        <f>'звіт 03.19-03.24'!H188+'[9]побудинковий звіт'!I188+'[8]побудинковий звіт'!I188</f>
        <v>0</v>
      </c>
      <c r="J188" s="595">
        <f>'звіт 03.19-03.24'!I188+'[9]побудинковий звіт'!J188+'[8]побудинковий звіт'!J188</f>
        <v>0</v>
      </c>
      <c r="K188" s="116">
        <f t="shared" si="108"/>
        <v>0</v>
      </c>
      <c r="L188" s="595">
        <f>'звіт 03.19-03.24'!K188+'[9]побудинковий звіт'!L188+'[8]побудинковий звіт'!L188</f>
        <v>0</v>
      </c>
      <c r="M188" s="595">
        <f>'звіт 03.19-03.24'!L188+'[9]побудинковий звіт'!M188+'[8]побудинковий звіт'!M188</f>
        <v>0</v>
      </c>
      <c r="N188" s="116">
        <f t="shared" si="109"/>
        <v>0</v>
      </c>
      <c r="O188" s="595">
        <f>'звіт 03.19-03.24'!N188+'[9]побудинковий звіт'!O188+'[8]побудинковий звіт'!O188</f>
        <v>0</v>
      </c>
      <c r="P188" s="595">
        <f>'звіт 03.19-03.24'!O188+'[9]побудинковий звіт'!P188+'[8]побудинковий звіт'!P188</f>
        <v>0</v>
      </c>
      <c r="Q188" s="116">
        <f t="shared" si="110"/>
        <v>0</v>
      </c>
      <c r="R188" s="595">
        <f>'звіт 03.19-03.24'!Q188+'[9]побудинковий звіт'!R188+'[8]побудинковий звіт'!R188</f>
        <v>0</v>
      </c>
      <c r="S188" s="595">
        <f>'звіт 03.19-03.24'!R188+'[9]побудинковий звіт'!S188+'[8]побудинковий звіт'!S188</f>
        <v>0</v>
      </c>
      <c r="T188" s="116">
        <f t="shared" si="111"/>
        <v>0</v>
      </c>
      <c r="U188" s="595">
        <f>'звіт 03.19-03.24'!T188+'[9]побудинковий звіт'!U188+'[8]побудинковий звіт'!U188</f>
        <v>0</v>
      </c>
      <c r="V188" s="595">
        <f>'звіт 03.19-03.24'!U188+'[9]побудинковий звіт'!V188+'[8]побудинковий звіт'!V188</f>
        <v>0</v>
      </c>
      <c r="W188" s="116">
        <f t="shared" si="112"/>
        <v>0</v>
      </c>
      <c r="X188" s="595">
        <f>'звіт 03.19-03.24'!W188+'[9]побудинковий звіт'!X188+'[8]побудинковий звіт'!X188</f>
        <v>6.1559500000000007</v>
      </c>
      <c r="Y188" s="595">
        <f>'звіт 03.19-03.24'!X188+'[9]побудинковий звіт'!Y188+'[8]побудинковий звіт'!Y188</f>
        <v>0</v>
      </c>
      <c r="Z188" s="116">
        <f t="shared" si="113"/>
        <v>-6.1559500000000007</v>
      </c>
      <c r="AA188" s="595">
        <f>'звіт 03.19-03.24'!Z188+'[9]побудинковий звіт'!AA188+'[8]побудинковий звіт'!AA188</f>
        <v>346.24799999999993</v>
      </c>
      <c r="AB188" s="595">
        <f>'звіт 03.19-03.24'!AA188+'[9]побудинковий звіт'!AB188+'[8]побудинковий звіт'!AB188</f>
        <v>0</v>
      </c>
      <c r="AC188" s="116">
        <f t="shared" si="114"/>
        <v>-346.24799999999993</v>
      </c>
      <c r="AD188" s="595">
        <f>'звіт 03.19-03.24'!AC188+'[9]побудинковий звіт'!AD188+'[8]побудинковий звіт'!AD188</f>
        <v>2701.8083528136199</v>
      </c>
      <c r="AE188" s="595">
        <f>'звіт 03.19-03.24'!AD188+'[9]побудинковий звіт'!AE188+'[8]побудинковий звіт'!AE188</f>
        <v>6416.4500469789473</v>
      </c>
      <c r="AF188" s="117">
        <f t="shared" si="115"/>
        <v>3714.6416941653274</v>
      </c>
      <c r="AG188" s="91">
        <f t="shared" si="116"/>
        <v>3054.2123028136198</v>
      </c>
      <c r="AH188" s="92">
        <f t="shared" si="116"/>
        <v>6416.4500469789473</v>
      </c>
      <c r="AI188" s="116">
        <f t="shared" si="117"/>
        <v>3362.2377441653275</v>
      </c>
      <c r="AJ188" s="595">
        <f>'звіт 03.19-03.24'!AI188+'[9]побудинковий звіт'!AJ188+'[8]побудинковий звіт'!AJ188</f>
        <v>0</v>
      </c>
      <c r="AK188" s="595">
        <f>'звіт 03.19-03.24'!AJ188+'[9]побудинковий звіт'!AK188+'[8]побудинковий звіт'!AK188</f>
        <v>0</v>
      </c>
      <c r="AL188" s="116">
        <f t="shared" si="118"/>
        <v>0</v>
      </c>
      <c r="AM188" s="595">
        <f>'звіт 03.19-03.24'!AL188+'[9]побудинковий звіт'!AM188+'[8]побудинковий звіт'!AM188</f>
        <v>0</v>
      </c>
      <c r="AN188" s="595">
        <f>'звіт 03.19-03.24'!AM188+'[9]побудинковий звіт'!AN188+'[8]побудинковий звіт'!AN188</f>
        <v>0</v>
      </c>
      <c r="AO188" s="116">
        <f t="shared" si="119"/>
        <v>0</v>
      </c>
      <c r="AP188" s="595">
        <f>'звіт 03.19-03.24'!AO188+'[9]побудинковий звіт'!AP188+'[8]побудинковий звіт'!AP188</f>
        <v>2279.7025929240176</v>
      </c>
      <c r="AQ188" s="595">
        <f>'звіт 03.19-03.24'!AP188+'[9]побудинковий звіт'!AQ188+'[8]побудинковий звіт'!AQ188</f>
        <v>1315.240663987081</v>
      </c>
      <c r="AR188" s="116">
        <f t="shared" si="120"/>
        <v>-964.4619289369366</v>
      </c>
      <c r="AS188" s="595">
        <f>'звіт 03.19-03.24'!AR188+'[9]побудинковий звіт'!AS188+'[8]побудинковий звіт'!AS188</f>
        <v>24685.21457827702</v>
      </c>
      <c r="AT188" s="595">
        <f>'звіт 03.19-03.24'!AS188+'[9]побудинковий звіт'!AT188+'[8]побудинковий звіт'!AT188</f>
        <v>0</v>
      </c>
      <c r="AU188" s="118">
        <f t="shared" si="121"/>
        <v>-24685.21457827702</v>
      </c>
      <c r="AV188" s="595">
        <f>'звіт 03.19-03.24'!AU188+'[9]побудинковий звіт'!AV188+'[8]побудинковий звіт'!AV188</f>
        <v>0.79235</v>
      </c>
      <c r="AW188" s="595">
        <f>'звіт 03.19-03.24'!AV188+'[9]побудинковий звіт'!AW188+'[8]побудинковий звіт'!AW188</f>
        <v>0</v>
      </c>
      <c r="AX188" s="94">
        <f t="shared" si="122"/>
        <v>-0.79235</v>
      </c>
      <c r="AY188" s="595">
        <f>'звіт 03.19-03.24'!AX188+'[9]побудинковий звіт'!AY188+'[8]побудинковий звіт'!AY188</f>
        <v>0</v>
      </c>
      <c r="AZ188" s="595">
        <f>'звіт 03.19-03.24'!AY188+'[9]побудинковий звіт'!AZ188+'[8]побудинковий звіт'!AZ188</f>
        <v>0</v>
      </c>
      <c r="BA188" s="117">
        <f t="shared" si="123"/>
        <v>0</v>
      </c>
      <c r="BB188" s="595">
        <f>'звіт 03.19-03.24'!BA188+'[9]побудинковий звіт'!BB188+'[8]побудинковий звіт'!BB188</f>
        <v>0</v>
      </c>
      <c r="BC188" s="595">
        <f>'звіт 03.19-03.24'!BB188+'[9]побудинковий звіт'!BC188+'[8]побудинковий звіт'!BC188</f>
        <v>0</v>
      </c>
      <c r="BD188" s="94">
        <f t="shared" si="124"/>
        <v>0</v>
      </c>
      <c r="BE188" s="595">
        <f>'звіт 03.19-03.24'!BD188+'[9]побудинковий звіт'!BE188+'[8]побудинковий звіт'!BE188</f>
        <v>0</v>
      </c>
      <c r="BF188" s="595">
        <f>'звіт 03.19-03.24'!BE188+'[9]побудинковий звіт'!BF188+'[8]побудинковий звіт'!BF188</f>
        <v>0</v>
      </c>
      <c r="BG188" s="95">
        <f t="shared" si="125"/>
        <v>0</v>
      </c>
      <c r="BH188" s="595">
        <f>'звіт 03.19-03.24'!BG188+'[9]побудинковий звіт'!BH188+'[8]побудинковий звіт'!BH188</f>
        <v>0</v>
      </c>
      <c r="BI188" s="595">
        <f>'звіт 03.19-03.24'!BH188+'[9]побудинковий звіт'!BI188+'[8]побудинковий звіт'!BI188</f>
        <v>0</v>
      </c>
      <c r="BJ188" s="94">
        <f t="shared" si="126"/>
        <v>0</v>
      </c>
      <c r="BK188" s="595">
        <f>'звіт 03.19-03.24'!BJ188+'[9]побудинковий звіт'!BK188+'[8]побудинковий звіт'!BK188</f>
        <v>0</v>
      </c>
      <c r="BL188" s="595">
        <f>'звіт 03.19-03.24'!BK188+'[9]побудинковий звіт'!BL188+'[8]побудинковий звіт'!BL188</f>
        <v>0</v>
      </c>
      <c r="BM188" s="95">
        <f t="shared" si="127"/>
        <v>0</v>
      </c>
      <c r="BN188" s="595">
        <f>'звіт 03.19-03.24'!BM188+'[9]побудинковий звіт'!BN188+'[8]побудинковий звіт'!BN188</f>
        <v>86.561999999999983</v>
      </c>
      <c r="BO188" s="595">
        <f>'звіт 03.19-03.24'!BN188+'[9]побудинковий звіт'!BO188+'[8]побудинковий звіт'!BO188</f>
        <v>3375.0397301600001</v>
      </c>
      <c r="BP188" s="94">
        <f t="shared" si="128"/>
        <v>3288.4777301600002</v>
      </c>
      <c r="BQ188" s="91">
        <f t="shared" si="129"/>
        <v>87.354349999999982</v>
      </c>
      <c r="BR188" s="96">
        <f t="shared" si="129"/>
        <v>3375.0397301600001</v>
      </c>
      <c r="BS188" s="94">
        <f t="shared" si="130"/>
        <v>3287.68538016</v>
      </c>
      <c r="BT188" s="595">
        <f>'звіт 03.19-03.24'!BS188+'[9]побудинковий звіт'!BT188+'[8]побудинковий звіт'!BT188</f>
        <v>31.670098039215684</v>
      </c>
      <c r="BU188" s="595">
        <f>'звіт 03.19-03.24'!BT188+'[9]побудинковий звіт'!BU188+'[8]побудинковий звіт'!BU188</f>
        <v>0.73220688585271032</v>
      </c>
      <c r="BV188" s="116">
        <f t="shared" si="131"/>
        <v>-30.937891153362973</v>
      </c>
      <c r="BW188" s="595">
        <f>'звіт 03.19-03.24'!BV188+'[9]побудинковий звіт'!BW188+'[8]побудинковий звіт'!BW188</f>
        <v>0</v>
      </c>
      <c r="BX188" s="595">
        <f>'звіт 03.19-03.24'!BW188+'[9]побудинковий звіт'!BX188+'[8]побудинковий звіт'!BX188</f>
        <v>31.875601723815493</v>
      </c>
      <c r="BY188" s="116">
        <f t="shared" si="132"/>
        <v>31.875601723815493</v>
      </c>
      <c r="BZ188" s="595">
        <f>'звіт 03.19-03.24'!BY188+'[9]побудинковий звіт'!BZ188+'[8]побудинковий звіт'!BZ188</f>
        <v>0</v>
      </c>
      <c r="CA188" s="595">
        <f>'звіт 03.19-03.24'!BZ188+'[9]побудинковий звіт'!CA188+'[8]побудинковий звіт'!CA188</f>
        <v>2.796957053369051E-3</v>
      </c>
      <c r="CB188" s="116">
        <f t="shared" si="133"/>
        <v>2.796957053369051E-3</v>
      </c>
      <c r="CC188" s="595">
        <f>'звіт 03.19-03.24'!CB188+'[9]побудинковий звіт'!CC188+'[8]побудинковий звіт'!CC188</f>
        <v>0</v>
      </c>
      <c r="CD188" s="595">
        <f>'звіт 03.19-03.24'!CC188+'[9]побудинковий звіт'!CD188+'[8]побудинковий звіт'!CD188</f>
        <v>0</v>
      </c>
      <c r="CE188" s="116">
        <f t="shared" si="134"/>
        <v>0</v>
      </c>
      <c r="CF188" s="595">
        <f>'звіт 03.19-03.24'!CE188+'[9]побудинковий звіт'!CF188+'[8]побудинковий звіт'!CF188</f>
        <v>0</v>
      </c>
      <c r="CG188" s="595">
        <f>'звіт 03.19-03.24'!CF188+'[9]побудинковий звіт'!CG188+'[8]побудинковий звіт'!CG188</f>
        <v>0</v>
      </c>
      <c r="CH188" s="116">
        <f t="shared" si="135"/>
        <v>0</v>
      </c>
      <c r="CI188" s="595">
        <f>'звіт 03.19-03.24'!CH188+'[9]побудинковий звіт'!CI188+'[8]побудинковий звіт'!CI188</f>
        <v>0</v>
      </c>
      <c r="CJ188" s="595">
        <f>'звіт 03.19-03.24'!CI188+'[9]побудинковий звіт'!CJ188+'[8]побудинковий звіт'!CJ188</f>
        <v>0</v>
      </c>
      <c r="CK188" s="116">
        <f t="shared" si="136"/>
        <v>0</v>
      </c>
      <c r="CL188" s="595">
        <f>'звіт 03.19-03.24'!CK188+'[9]побудинковий звіт'!CL188+'[8]побудинковий звіт'!CL188</f>
        <v>0</v>
      </c>
      <c r="CM188" s="595">
        <f>'звіт 03.19-03.24'!CL188+'[9]побудинковий звіт'!CM188+'[8]побудинковий звіт'!CM188</f>
        <v>0</v>
      </c>
      <c r="CN188" s="116">
        <f t="shared" si="137"/>
        <v>0</v>
      </c>
      <c r="CO188" s="88">
        <f t="shared" si="138"/>
        <v>0</v>
      </c>
      <c r="CP188" s="96">
        <f t="shared" si="138"/>
        <v>0</v>
      </c>
      <c r="CQ188" s="116">
        <f t="shared" si="139"/>
        <v>0</v>
      </c>
      <c r="CR188" s="119">
        <f t="shared" si="150"/>
        <v>30138.153922053876</v>
      </c>
      <c r="CS188" s="96">
        <f t="shared" si="150"/>
        <v>11139.341046692749</v>
      </c>
      <c r="CT188" s="116">
        <f t="shared" si="140"/>
        <v>-18998.812875361127</v>
      </c>
      <c r="CU188" s="91">
        <f t="shared" si="141"/>
        <v>36165.784706464648</v>
      </c>
      <c r="CV188" s="98">
        <f t="shared" si="141"/>
        <v>13367.209256031298</v>
      </c>
      <c r="CW188" s="117">
        <f t="shared" si="142"/>
        <v>-22798.575450433353</v>
      </c>
      <c r="CX188" s="595">
        <f>'звіт 03.19-03.24'!CW188+'[9]побудинковий звіт'!CX188+'[8]побудинковий звіт'!CX188</f>
        <v>1489.699949095404</v>
      </c>
      <c r="CY188" s="595">
        <f>'звіт 03.19-03.24'!CX188+'[9]побудинковий звіт'!CY188+'[8]побудинковий звіт'!CY188</f>
        <v>24277.956487784813</v>
      </c>
      <c r="CZ188" s="116">
        <f t="shared" si="143"/>
        <v>22788.256538689409</v>
      </c>
      <c r="DA188" s="99">
        <f>'[8]побудинковий звіт'!DA188</f>
        <v>0</v>
      </c>
      <c r="DB188" s="8">
        <v>3</v>
      </c>
      <c r="DC188" s="365">
        <f>'[8]побудинковий звіт'!DC188</f>
        <v>0</v>
      </c>
      <c r="DD188" s="365">
        <f>'[8]побудинковий звіт'!DD188</f>
        <v>0</v>
      </c>
      <c r="DE188" s="365">
        <f>'[8]побудинковий звіт'!DE188</f>
        <v>0</v>
      </c>
      <c r="DF188" s="365">
        <f>'[8]побудинковий звіт'!DF188</f>
        <v>0</v>
      </c>
      <c r="DG188" s="101">
        <v>-6642.5064789181597</v>
      </c>
      <c r="DH188" s="297">
        <v>1</v>
      </c>
      <c r="DI188" s="103">
        <f>'[8]побудинковий звіт'!DK188</f>
        <v>2.0005651084044573</v>
      </c>
      <c r="DJ188" s="103">
        <f>'[8]побудинковий звіт'!DL188</f>
        <v>0</v>
      </c>
      <c r="DK188" s="103">
        <f>'[8]побудинковий звіт'!DM188</f>
        <v>2.0005651084044573</v>
      </c>
      <c r="DL188" s="104">
        <f t="shared" si="157"/>
        <v>558.15766524484354</v>
      </c>
      <c r="DM188" s="104">
        <f t="shared" si="158"/>
        <v>102.82904657198911</v>
      </c>
      <c r="DN188" s="105">
        <f t="shared" si="144"/>
        <v>660.98671181683267</v>
      </c>
      <c r="DO188" s="2"/>
      <c r="DP188" s="104">
        <f>'[10]побудинковий звіт'!DR188</f>
        <v>558.16</v>
      </c>
      <c r="DQ188" s="104">
        <f>'[10]побудинковий звіт'!DS188</f>
        <v>102.83</v>
      </c>
      <c r="DR188" s="104">
        <f t="shared" si="145"/>
        <v>660.99</v>
      </c>
      <c r="DS188" s="106"/>
      <c r="DT188" s="104"/>
      <c r="DU188" s="479">
        <f>'звіт 03.19-03.24'!DV188+'[9]побудинковий звіт'!DW188+'[8]побудинковий звіт'!DW188</f>
        <v>0</v>
      </c>
      <c r="DV188" s="2">
        <f>'[9]побудинковий звіт'!DX188+'[8]побудинковий звіт'!DX188</f>
        <v>0</v>
      </c>
      <c r="DW188" s="77">
        <f t="shared" si="146"/>
        <v>29727.082713932425</v>
      </c>
      <c r="DX188" s="77">
        <f t="shared" si="147"/>
        <v>4050.0476761919999</v>
      </c>
      <c r="DY188" s="427">
        <f t="shared" si="148"/>
        <v>0</v>
      </c>
      <c r="DZ188" s="161">
        <f>'[10]побудинковий звіт'!DY188</f>
        <v>580.62070199144989</v>
      </c>
      <c r="EB188" s="110">
        <v>-4165</v>
      </c>
      <c r="EC188" s="111">
        <f t="shared" si="149"/>
        <v>-10807.50647891816</v>
      </c>
      <c r="EE188" s="112">
        <v>-9276.4663921754636</v>
      </c>
      <c r="EG188" s="99">
        <v>-14559.730079991979</v>
      </c>
    </row>
    <row r="189" spans="1:137" ht="19.95" customHeight="1" x14ac:dyDescent="0.3">
      <c r="A189" s="81">
        <v>150000508</v>
      </c>
      <c r="B189" s="82" t="s">
        <v>385</v>
      </c>
      <c r="C189" s="114" t="s">
        <v>386</v>
      </c>
      <c r="D189" s="114" t="s">
        <v>386</v>
      </c>
      <c r="E189" s="84">
        <f t="shared" si="107"/>
        <v>151.80000000000001</v>
      </c>
      <c r="F189" s="597">
        <f>'[8]побудинковий звіт'!F189</f>
        <v>151.80000000000001</v>
      </c>
      <c r="G189" s="104">
        <f>'[8]побудинковий звіт'!G189</f>
        <v>0</v>
      </c>
      <c r="H189" s="598">
        <f>'[8]побудинковий звіт'!H189</f>
        <v>0</v>
      </c>
      <c r="I189" s="595">
        <f>'звіт 03.19-03.24'!H189+'[9]побудинковий звіт'!I189+'[8]побудинковий звіт'!I189</f>
        <v>0</v>
      </c>
      <c r="J189" s="595">
        <f>'звіт 03.19-03.24'!I189+'[9]побудинковий звіт'!J189+'[8]побудинковий звіт'!J189</f>
        <v>0</v>
      </c>
      <c r="K189" s="116">
        <f t="shared" si="108"/>
        <v>0</v>
      </c>
      <c r="L189" s="595">
        <f>'звіт 03.19-03.24'!K189+'[9]побудинковий звіт'!L189+'[8]побудинковий звіт'!L189</f>
        <v>0</v>
      </c>
      <c r="M189" s="595">
        <f>'звіт 03.19-03.24'!L189+'[9]побудинковий звіт'!M189+'[8]побудинковий звіт'!M189</f>
        <v>0</v>
      </c>
      <c r="N189" s="116">
        <f t="shared" si="109"/>
        <v>0</v>
      </c>
      <c r="O189" s="595">
        <f>'звіт 03.19-03.24'!N189+'[9]побудинковий звіт'!O189+'[8]побудинковий звіт'!O189</f>
        <v>0</v>
      </c>
      <c r="P189" s="595">
        <f>'звіт 03.19-03.24'!O189+'[9]побудинковий звіт'!P189+'[8]побудинковий звіт'!P189</f>
        <v>0</v>
      </c>
      <c r="Q189" s="116">
        <f t="shared" si="110"/>
        <v>0</v>
      </c>
      <c r="R189" s="595">
        <f>'звіт 03.19-03.24'!Q189+'[9]побудинковий звіт'!R189+'[8]побудинковий звіт'!R189</f>
        <v>0</v>
      </c>
      <c r="S189" s="595">
        <f>'звіт 03.19-03.24'!R189+'[9]побудинковий звіт'!S189+'[8]побудинковий звіт'!S189</f>
        <v>0</v>
      </c>
      <c r="T189" s="116">
        <f t="shared" si="111"/>
        <v>0</v>
      </c>
      <c r="U189" s="595">
        <f>'звіт 03.19-03.24'!T189+'[9]побудинковий звіт'!U189+'[8]побудинковий звіт'!U189</f>
        <v>0</v>
      </c>
      <c r="V189" s="595">
        <f>'звіт 03.19-03.24'!U189+'[9]побудинковий звіт'!V189+'[8]побудинковий звіт'!V189</f>
        <v>0</v>
      </c>
      <c r="W189" s="116">
        <f t="shared" si="112"/>
        <v>0</v>
      </c>
      <c r="X189" s="595">
        <f>'звіт 03.19-03.24'!W189+'[9]побудинковий звіт'!X189+'[8]побудинковий звіт'!X189</f>
        <v>0</v>
      </c>
      <c r="Y189" s="595">
        <f>'звіт 03.19-03.24'!X189+'[9]побудинковий звіт'!Y189+'[8]побудинковий звіт'!Y189</f>
        <v>0</v>
      </c>
      <c r="Z189" s="116">
        <f t="shared" si="113"/>
        <v>0</v>
      </c>
      <c r="AA189" s="595">
        <f>'звіт 03.19-03.24'!Z189+'[9]побудинковий звіт'!AA189+'[8]побудинковий звіт'!AA189</f>
        <v>163.94400000000005</v>
      </c>
      <c r="AB189" s="595">
        <f>'звіт 03.19-03.24'!AA189+'[9]побудинковий звіт'!AB189+'[8]побудинковий звіт'!AB189</f>
        <v>0</v>
      </c>
      <c r="AC189" s="116">
        <f t="shared" si="114"/>
        <v>-163.94400000000005</v>
      </c>
      <c r="AD189" s="595">
        <f>'звіт 03.19-03.24'!AC189+'[9]побудинковий звіт'!AD189+'[8]побудинковий звіт'!AD189</f>
        <v>1231.1575695856284</v>
      </c>
      <c r="AE189" s="595">
        <f>'звіт 03.19-03.24'!AD189+'[9]побудинковий звіт'!AE189+'[8]побудинковий звіт'!AE189</f>
        <v>2975.3920742678615</v>
      </c>
      <c r="AF189" s="117">
        <f t="shared" si="115"/>
        <v>1744.2345046822331</v>
      </c>
      <c r="AG189" s="91">
        <f t="shared" si="116"/>
        <v>1395.1015695856283</v>
      </c>
      <c r="AH189" s="92">
        <f t="shared" si="116"/>
        <v>2975.3920742678615</v>
      </c>
      <c r="AI189" s="116">
        <f t="shared" si="117"/>
        <v>1580.2905046822332</v>
      </c>
      <c r="AJ189" s="595">
        <f>'звіт 03.19-03.24'!AI189+'[9]побудинковий звіт'!AJ189+'[8]побудинковий звіт'!AJ189</f>
        <v>0</v>
      </c>
      <c r="AK189" s="595">
        <f>'звіт 03.19-03.24'!AJ189+'[9]побудинковий звіт'!AK189+'[8]побудинковий звіт'!AK189</f>
        <v>0</v>
      </c>
      <c r="AL189" s="116">
        <f t="shared" si="118"/>
        <v>0</v>
      </c>
      <c r="AM189" s="595">
        <f>'звіт 03.19-03.24'!AL189+'[9]побудинковий звіт'!AM189+'[8]побудинковий звіт'!AM189</f>
        <v>0</v>
      </c>
      <c r="AN189" s="595">
        <f>'звіт 03.19-03.24'!AM189+'[9]побудинковий звіт'!AN189+'[8]побудинковий звіт'!AN189</f>
        <v>0</v>
      </c>
      <c r="AO189" s="116">
        <f t="shared" si="119"/>
        <v>0</v>
      </c>
      <c r="AP189" s="595">
        <f>'звіт 03.19-03.24'!AO189+'[9]побудинковий звіт'!AP189+'[8]побудинковий звіт'!AP189</f>
        <v>937.63670723794041</v>
      </c>
      <c r="AQ189" s="595">
        <f>'звіт 03.19-03.24'!AP189+'[9]побудинковий звіт'!AQ189+'[8]побудинковий звіт'!AQ189</f>
        <v>645.94183486365114</v>
      </c>
      <c r="AR189" s="116">
        <f t="shared" si="120"/>
        <v>-291.69487237428928</v>
      </c>
      <c r="AS189" s="595">
        <f>'звіт 03.19-03.24'!AR189+'[9]побудинковий звіт'!AS189+'[8]побудинковий звіт'!AS189</f>
        <v>10230.520574101016</v>
      </c>
      <c r="AT189" s="595">
        <f>'звіт 03.19-03.24'!AS189+'[9]побудинковий звіт'!AT189+'[8]побудинковий звіт'!AT189</f>
        <v>9182.8799999999992</v>
      </c>
      <c r="AU189" s="118">
        <f t="shared" si="121"/>
        <v>-1047.6405741010167</v>
      </c>
      <c r="AV189" s="595">
        <f>'звіт 03.19-03.24'!AU189+'[9]побудинковий звіт'!AV189+'[8]побудинковий звіт'!AV189</f>
        <v>0</v>
      </c>
      <c r="AW189" s="595">
        <f>'звіт 03.19-03.24'!AV189+'[9]побудинковий звіт'!AW189+'[8]побудинковий звіт'!AW189</f>
        <v>0</v>
      </c>
      <c r="AX189" s="94">
        <f t="shared" si="122"/>
        <v>0</v>
      </c>
      <c r="AY189" s="595">
        <f>'звіт 03.19-03.24'!AX189+'[9]побудинковий звіт'!AY189+'[8]побудинковий звіт'!AY189</f>
        <v>0</v>
      </c>
      <c r="AZ189" s="595">
        <f>'звіт 03.19-03.24'!AY189+'[9]побудинковий звіт'!AZ189+'[8]побудинковий звіт'!AZ189</f>
        <v>0</v>
      </c>
      <c r="BA189" s="117">
        <f t="shared" si="123"/>
        <v>0</v>
      </c>
      <c r="BB189" s="595">
        <f>'звіт 03.19-03.24'!BA189+'[9]побудинковий звіт'!BB189+'[8]побудинковий звіт'!BB189</f>
        <v>0</v>
      </c>
      <c r="BC189" s="595">
        <f>'звіт 03.19-03.24'!BB189+'[9]побудинковий звіт'!BC189+'[8]побудинковий звіт'!BC189</f>
        <v>0</v>
      </c>
      <c r="BD189" s="94">
        <f t="shared" si="124"/>
        <v>0</v>
      </c>
      <c r="BE189" s="595">
        <f>'звіт 03.19-03.24'!BD189+'[9]побудинковий звіт'!BE189+'[8]побудинковий звіт'!BE189</f>
        <v>0</v>
      </c>
      <c r="BF189" s="595">
        <f>'звіт 03.19-03.24'!BE189+'[9]побудинковий звіт'!BF189+'[8]побудинковий звіт'!BF189</f>
        <v>0</v>
      </c>
      <c r="BG189" s="95">
        <f t="shared" si="125"/>
        <v>0</v>
      </c>
      <c r="BH189" s="595">
        <f>'звіт 03.19-03.24'!BG189+'[9]побудинковий звіт'!BH189+'[8]побудинковий звіт'!BH189</f>
        <v>0</v>
      </c>
      <c r="BI189" s="595">
        <f>'звіт 03.19-03.24'!BH189+'[9]побудинковий звіт'!BI189+'[8]побудинковий звіт'!BI189</f>
        <v>0</v>
      </c>
      <c r="BJ189" s="94">
        <f t="shared" si="126"/>
        <v>0</v>
      </c>
      <c r="BK189" s="595">
        <f>'звіт 03.19-03.24'!BJ189+'[9]побудинковий звіт'!BK189+'[8]побудинковий звіт'!BK189</f>
        <v>0</v>
      </c>
      <c r="BL189" s="595">
        <f>'звіт 03.19-03.24'!BK189+'[9]побудинковий звіт'!BL189+'[8]побудинковий звіт'!BL189</f>
        <v>0</v>
      </c>
      <c r="BM189" s="95">
        <f t="shared" si="127"/>
        <v>0</v>
      </c>
      <c r="BN189" s="595">
        <f>'звіт 03.19-03.24'!BM189+'[9]побудинковий звіт'!BN189+'[8]побудинковий звіт'!BN189</f>
        <v>40.986000000000011</v>
      </c>
      <c r="BO189" s="595">
        <f>'звіт 03.19-03.24'!BN189+'[9]побудинковий звіт'!BO189+'[8]побудинковий звіт'!BO189</f>
        <v>974.29553764000002</v>
      </c>
      <c r="BP189" s="94">
        <f t="shared" si="128"/>
        <v>933.30953764000003</v>
      </c>
      <c r="BQ189" s="91">
        <f t="shared" si="129"/>
        <v>40.986000000000011</v>
      </c>
      <c r="BR189" s="96">
        <f t="shared" si="129"/>
        <v>974.29553764000002</v>
      </c>
      <c r="BS189" s="94">
        <f t="shared" si="130"/>
        <v>933.30953764000003</v>
      </c>
      <c r="BT189" s="595">
        <f>'звіт 03.19-03.24'!BS189+'[9]побудинковий звіт'!BT189+'[8]побудинковий звіт'!BT189</f>
        <v>0</v>
      </c>
      <c r="BU189" s="595">
        <f>'звіт 03.19-03.24'!BT189+'[9]побудинковий звіт'!BU189+'[8]побудинковий звіт'!BU189</f>
        <v>0.34636162455400016</v>
      </c>
      <c r="BV189" s="116">
        <f t="shared" si="131"/>
        <v>0.34636162455400016</v>
      </c>
      <c r="BW189" s="595">
        <f>'звіт 03.19-03.24'!BV189+'[9]побудинковий звіт'!BW189+'[8]побудинковий звіт'!BW189</f>
        <v>0</v>
      </c>
      <c r="BX189" s="595">
        <f>'звіт 03.19-03.24'!BW189+'[9]побудинковий звіт'!BX189+'[8]побудинковий звіт'!BX189</f>
        <v>14.710324591625396</v>
      </c>
      <c r="BY189" s="116">
        <f t="shared" si="132"/>
        <v>14.710324591625396</v>
      </c>
      <c r="BZ189" s="595">
        <f>'звіт 03.19-03.24'!BY189+'[9]побудинковий звіт'!BZ189+'[8]побудинковий звіт'!BZ189</f>
        <v>0</v>
      </c>
      <c r="CA189" s="595">
        <f>'звіт 03.19-03.24'!BZ189+'[9]побудинковий звіт'!CA189+'[8]побудинковий звіт'!CA189</f>
        <v>1.2877709454092265E-3</v>
      </c>
      <c r="CB189" s="116">
        <f t="shared" si="133"/>
        <v>1.2877709454092265E-3</v>
      </c>
      <c r="CC189" s="595">
        <f>'звіт 03.19-03.24'!CB189+'[9]побудинковий звіт'!CC189+'[8]побудинковий звіт'!CC189</f>
        <v>0</v>
      </c>
      <c r="CD189" s="595">
        <f>'звіт 03.19-03.24'!CC189+'[9]побудинковий звіт'!CD189+'[8]побудинковий звіт'!CD189</f>
        <v>0</v>
      </c>
      <c r="CE189" s="116">
        <f t="shared" si="134"/>
        <v>0</v>
      </c>
      <c r="CF189" s="595">
        <f>'звіт 03.19-03.24'!CE189+'[9]побудинковий звіт'!CF189+'[8]побудинковий звіт'!CF189</f>
        <v>0</v>
      </c>
      <c r="CG189" s="595">
        <f>'звіт 03.19-03.24'!CF189+'[9]побудинковий звіт'!CG189+'[8]побудинковий звіт'!CG189</f>
        <v>0</v>
      </c>
      <c r="CH189" s="116">
        <f t="shared" si="135"/>
        <v>0</v>
      </c>
      <c r="CI189" s="595">
        <f>'звіт 03.19-03.24'!CH189+'[9]побудинковий звіт'!CI189+'[8]побудинковий звіт'!CI189</f>
        <v>0</v>
      </c>
      <c r="CJ189" s="595">
        <f>'звіт 03.19-03.24'!CI189+'[9]побудинковий звіт'!CJ189+'[8]побудинковий звіт'!CJ189</f>
        <v>0</v>
      </c>
      <c r="CK189" s="116">
        <f t="shared" si="136"/>
        <v>0</v>
      </c>
      <c r="CL189" s="595">
        <f>'звіт 03.19-03.24'!CK189+'[9]побудинковий звіт'!CL189+'[8]побудинковий звіт'!CL189</f>
        <v>0</v>
      </c>
      <c r="CM189" s="595">
        <f>'звіт 03.19-03.24'!CL189+'[9]побудинковий звіт'!CM189+'[8]побудинковий звіт'!CM189</f>
        <v>0</v>
      </c>
      <c r="CN189" s="116">
        <f t="shared" si="137"/>
        <v>0</v>
      </c>
      <c r="CO189" s="88">
        <f t="shared" si="138"/>
        <v>0</v>
      </c>
      <c r="CP189" s="96">
        <f t="shared" si="138"/>
        <v>0</v>
      </c>
      <c r="CQ189" s="116">
        <f t="shared" si="139"/>
        <v>0</v>
      </c>
      <c r="CR189" s="119">
        <f t="shared" si="150"/>
        <v>12604.244850924586</v>
      </c>
      <c r="CS189" s="96">
        <f t="shared" si="150"/>
        <v>13793.567420758636</v>
      </c>
      <c r="CT189" s="116">
        <f t="shared" si="140"/>
        <v>1189.3225698340502</v>
      </c>
      <c r="CU189" s="91">
        <f t="shared" si="141"/>
        <v>15125.093821109502</v>
      </c>
      <c r="CV189" s="98">
        <f t="shared" si="141"/>
        <v>16552.280904910363</v>
      </c>
      <c r="CW189" s="117">
        <f t="shared" si="142"/>
        <v>1427.1870838008617</v>
      </c>
      <c r="CX189" s="595">
        <f>'звіт 03.19-03.24'!CW189+'[9]побудинковий звіт'!CX189+'[8]побудинковий звіт'!CX189</f>
        <v>566.44026664334592</v>
      </c>
      <c r="CY189" s="595">
        <f>'звіт 03.19-03.24'!CX189+'[9]побудинковий звіт'!CY189+'[8]побудинковий звіт'!CY189</f>
        <v>-860.74681715751467</v>
      </c>
      <c r="CZ189" s="116">
        <f t="shared" si="143"/>
        <v>-1427.1870838008606</v>
      </c>
      <c r="DA189" s="99">
        <f>'[8]побудинковий звіт'!DA189</f>
        <v>0</v>
      </c>
      <c r="DB189" s="8">
        <v>3</v>
      </c>
      <c r="DC189" s="365">
        <f>'[8]побудинковий звіт'!DC189</f>
        <v>0</v>
      </c>
      <c r="DD189" s="365">
        <f>'[8]побудинковий звіт'!DD189</f>
        <v>0</v>
      </c>
      <c r="DE189" s="365">
        <f>'[8]побудинковий звіт'!DE189</f>
        <v>0</v>
      </c>
      <c r="DF189" s="365">
        <f>'[8]побудинковий звіт'!DF189</f>
        <v>0</v>
      </c>
      <c r="DG189" s="101">
        <v>-2656.2325125117181</v>
      </c>
      <c r="DH189" s="297">
        <v>1</v>
      </c>
      <c r="DI189" s="103">
        <f>'[8]побудинковий звіт'!DK189</f>
        <v>1.8217204409391632</v>
      </c>
      <c r="DJ189" s="103">
        <f>'[8]побудинковий звіт'!DL189</f>
        <v>0</v>
      </c>
      <c r="DK189" s="103">
        <f>'[8]побудинковий звіт'!DM189</f>
        <v>1.8217204409391632</v>
      </c>
      <c r="DL189" s="104">
        <f t="shared" si="157"/>
        <v>276.537162934565</v>
      </c>
      <c r="DM189" s="104">
        <f t="shared" si="158"/>
        <v>0</v>
      </c>
      <c r="DN189" s="105">
        <f t="shared" si="144"/>
        <v>276.537162934565</v>
      </c>
      <c r="DO189" s="2"/>
      <c r="DP189" s="104">
        <f>'[10]побудинковий звіт'!DR189</f>
        <v>276.52999999999997</v>
      </c>
      <c r="DQ189" s="104">
        <f>'[10]побудинковий звіт'!DS189</f>
        <v>0</v>
      </c>
      <c r="DR189" s="104">
        <f t="shared" si="145"/>
        <v>276.52999999999997</v>
      </c>
      <c r="DS189" s="106"/>
      <c r="DT189" s="104"/>
      <c r="DU189" s="479">
        <f>'звіт 03.19-03.24'!DV189+'[9]побудинковий звіт'!DW189+'[8]побудинковий звіт'!DW189</f>
        <v>0</v>
      </c>
      <c r="DV189" s="2">
        <f>'[9]побудинковий звіт'!DX189+'[8]побудинковий звіт'!DX189</f>
        <v>0</v>
      </c>
      <c r="DW189" s="77">
        <f t="shared" si="146"/>
        <v>12325.807888921219</v>
      </c>
      <c r="DX189" s="77">
        <f t="shared" si="147"/>
        <v>12188.610645167999</v>
      </c>
      <c r="DY189" s="427">
        <f t="shared" si="148"/>
        <v>0</v>
      </c>
      <c r="DZ189" s="161">
        <f>'[10]побудинковий звіт'!DY189</f>
        <v>251.14611608205891</v>
      </c>
      <c r="EB189" s="110">
        <v>-1656</v>
      </c>
      <c r="EC189" s="111">
        <f t="shared" si="149"/>
        <v>-4312.2325125117186</v>
      </c>
      <c r="EE189" s="112">
        <v>-3622.1312196189601</v>
      </c>
      <c r="EG189" s="99">
        <v>-5870.1277273932083</v>
      </c>
    </row>
    <row r="190" spans="1:137" ht="19.95" customHeight="1" x14ac:dyDescent="0.3">
      <c r="A190" s="81">
        <v>150000501</v>
      </c>
      <c r="B190" s="82" t="s">
        <v>387</v>
      </c>
      <c r="C190" s="114" t="s">
        <v>388</v>
      </c>
      <c r="D190" s="114" t="s">
        <v>388</v>
      </c>
      <c r="E190" s="84">
        <f t="shared" si="107"/>
        <v>4531.93</v>
      </c>
      <c r="F190" s="597">
        <f>'[8]побудинковий звіт'!F190</f>
        <v>4491.33</v>
      </c>
      <c r="G190" s="104">
        <f>'[8]побудинковий звіт'!G190</f>
        <v>0</v>
      </c>
      <c r="H190" s="598">
        <f>'[8]побудинковий звіт'!H190</f>
        <v>40.6</v>
      </c>
      <c r="I190" s="595">
        <f>'звіт 03.19-03.24'!H190+'[9]побудинковий звіт'!I190+'[8]побудинковий звіт'!I190</f>
        <v>116910.56709186421</v>
      </c>
      <c r="J190" s="595">
        <f>'звіт 03.19-03.24'!I190+'[9]побудинковий звіт'!J190+'[8]побудинковий звіт'!J190</f>
        <v>117082.32376465778</v>
      </c>
      <c r="K190" s="116">
        <f t="shared" si="108"/>
        <v>171.75667279356276</v>
      </c>
      <c r="L190" s="595">
        <f>'звіт 03.19-03.24'!K190+'[9]побудинковий звіт'!L190+'[8]побудинковий звіт'!L190</f>
        <v>23779.134901508762</v>
      </c>
      <c r="M190" s="595">
        <f>'звіт 03.19-03.24'!L190+'[9]побудинковий звіт'!M190+'[8]побудинковий звіт'!M190</f>
        <v>23331.551279799609</v>
      </c>
      <c r="N190" s="116">
        <f t="shared" si="109"/>
        <v>-447.58362170915279</v>
      </c>
      <c r="O190" s="595">
        <f>'звіт 03.19-03.24'!N190+'[9]побудинковий звіт'!O190+'[8]побудинковий звіт'!O190</f>
        <v>41018.894632581287</v>
      </c>
      <c r="P190" s="595">
        <f>'звіт 03.19-03.24'!O190+'[9]побудинковий звіт'!P190+'[8]побудинковий звіт'!P190</f>
        <v>41045.668491991186</v>
      </c>
      <c r="Q190" s="116">
        <f t="shared" si="110"/>
        <v>26.77385940989916</v>
      </c>
      <c r="R190" s="595">
        <f>'звіт 03.19-03.24'!Q190+'[9]побудинковий звіт'!R190+'[8]побудинковий звіт'!R190</f>
        <v>0</v>
      </c>
      <c r="S190" s="595">
        <f>'звіт 03.19-03.24'!R190+'[9]побудинковий звіт'!S190+'[8]побудинковий звіт'!S190</f>
        <v>0</v>
      </c>
      <c r="T190" s="116">
        <f t="shared" si="111"/>
        <v>0</v>
      </c>
      <c r="U190" s="595">
        <f>'звіт 03.19-03.24'!T190+'[9]побудинковий звіт'!U190+'[8]побудинковий звіт'!U190</f>
        <v>2348.6220416906308</v>
      </c>
      <c r="V190" s="595">
        <f>'звіт 03.19-03.24'!U190+'[9]побудинковий звіт'!V190+'[8]побудинковий звіт'!V190</f>
        <v>1224.0676061298939</v>
      </c>
      <c r="W190" s="116">
        <f t="shared" si="112"/>
        <v>-1124.5544355607369</v>
      </c>
      <c r="X190" s="595">
        <f>'звіт 03.19-03.24'!W190+'[9]побудинковий звіт'!X190+'[8]побудинковий звіт'!X190</f>
        <v>84248.690130543022</v>
      </c>
      <c r="Y190" s="595">
        <f>'звіт 03.19-03.24'!X190+'[9]побудинковий звіт'!Y190+'[8]побудинковий звіт'!Y190</f>
        <v>79724.200137568958</v>
      </c>
      <c r="Z190" s="116">
        <f t="shared" si="113"/>
        <v>-4524.4899929740641</v>
      </c>
      <c r="AA190" s="595">
        <f>'звіт 03.19-03.24'!Z190+'[9]побудинковий звіт'!AA190+'[8]побудинковий звіт'!AA190</f>
        <v>4905.7595999999994</v>
      </c>
      <c r="AB190" s="595">
        <f>'звіт 03.19-03.24'!AA190+'[9]побудинковий звіт'!AB190+'[8]побудинковий звіт'!AB190</f>
        <v>0</v>
      </c>
      <c r="AC190" s="116">
        <f t="shared" si="114"/>
        <v>-4905.7595999999994</v>
      </c>
      <c r="AD190" s="595">
        <f>'звіт 03.19-03.24'!AC190+'[9]побудинковий звіт'!AD190+'[8]побудинковий звіт'!AD190</f>
        <v>136132.54854467913</v>
      </c>
      <c r="AE190" s="595">
        <f>'звіт 03.19-03.24'!AD190+'[9]побудинковий звіт'!AE190+'[8]побудинковий звіт'!AE190</f>
        <v>148781.28438365003</v>
      </c>
      <c r="AF190" s="117">
        <f t="shared" si="115"/>
        <v>12648.735838970897</v>
      </c>
      <c r="AG190" s="91">
        <f t="shared" si="116"/>
        <v>409344.21694286703</v>
      </c>
      <c r="AH190" s="92">
        <f t="shared" si="116"/>
        <v>411189.09566379746</v>
      </c>
      <c r="AI190" s="116">
        <f t="shared" si="117"/>
        <v>1844.8787209304282</v>
      </c>
      <c r="AJ190" s="595">
        <f>'звіт 03.19-03.24'!AI190+'[9]побудинковий звіт'!AJ190+'[8]побудинковий звіт'!AJ190</f>
        <v>0</v>
      </c>
      <c r="AK190" s="595">
        <f>'звіт 03.19-03.24'!AJ190+'[9]побудинковий звіт'!AK190+'[8]побудинковий звіт'!AK190</f>
        <v>0</v>
      </c>
      <c r="AL190" s="116">
        <f t="shared" si="118"/>
        <v>0</v>
      </c>
      <c r="AM190" s="595">
        <f>'звіт 03.19-03.24'!AL190+'[9]побудинковий звіт'!AM190+'[8]побудинковий звіт'!AM190</f>
        <v>0</v>
      </c>
      <c r="AN190" s="595">
        <f>'звіт 03.19-03.24'!AM190+'[9]побудинковий звіт'!AN190+'[8]побудинковий звіт'!AN190</f>
        <v>0</v>
      </c>
      <c r="AO190" s="116">
        <f t="shared" si="119"/>
        <v>0</v>
      </c>
      <c r="AP190" s="595">
        <f>'звіт 03.19-03.24'!AO190+'[9]побудинковий звіт'!AP190+'[8]побудинковий звіт'!AP190</f>
        <v>88680.221695558459</v>
      </c>
      <c r="AQ190" s="595">
        <f>'звіт 03.19-03.24'!AP190+'[9]побудинковий звіт'!AQ190+'[8]побудинковий звіт'!AQ190</f>
        <v>71184.511021845901</v>
      </c>
      <c r="AR190" s="116">
        <f t="shared" si="120"/>
        <v>-17495.710673712558</v>
      </c>
      <c r="AS190" s="595">
        <f>'звіт 03.19-03.24'!AR190+'[9]побудинковий звіт'!AS190+'[8]побудинковий звіт'!AS190</f>
        <v>382140.80689115415</v>
      </c>
      <c r="AT190" s="595">
        <f>'звіт 03.19-03.24'!AS190+'[9]побудинковий звіт'!AT190+'[8]побудинковий звіт'!AT190</f>
        <v>497626.42965711316</v>
      </c>
      <c r="AU190" s="118">
        <f t="shared" si="121"/>
        <v>115485.62276595901</v>
      </c>
      <c r="AV190" s="595">
        <f>'звіт 03.19-03.24'!AU190+'[9]побудинковий звіт'!AV190+'[8]побудинковий звіт'!AV190</f>
        <v>29724.354678899075</v>
      </c>
      <c r="AW190" s="595">
        <f>'звіт 03.19-03.24'!AV190+'[9]побудинковий звіт'!AW190+'[8]побудинковий звіт'!AW190</f>
        <v>12884.807277625123</v>
      </c>
      <c r="AX190" s="94">
        <f t="shared" si="122"/>
        <v>-16839.547401273951</v>
      </c>
      <c r="AY190" s="595">
        <f>'звіт 03.19-03.24'!AX190+'[9]побудинковий звіт'!AY190+'[8]побудинковий звіт'!AY190</f>
        <v>41728.88679080757</v>
      </c>
      <c r="AZ190" s="595">
        <f>'звіт 03.19-03.24'!AY190+'[9]побудинковий звіт'!AZ190+'[8]побудинковий звіт'!AZ190</f>
        <v>5773.0617653253066</v>
      </c>
      <c r="BA190" s="117">
        <f t="shared" si="123"/>
        <v>-35955.825025482263</v>
      </c>
      <c r="BB190" s="595">
        <f>'звіт 03.19-03.24'!BA190+'[9]побудинковий звіт'!BB190+'[8]побудинковий звіт'!BB190</f>
        <v>21335.564053165293</v>
      </c>
      <c r="BC190" s="595">
        <f>'звіт 03.19-03.24'!BB190+'[9]побудинковий звіт'!BC190+'[8]побудинковий звіт'!BC190</f>
        <v>7596.5633856949944</v>
      </c>
      <c r="BD190" s="94">
        <f t="shared" si="124"/>
        <v>-13739.0006674703</v>
      </c>
      <c r="BE190" s="595">
        <f>'звіт 03.19-03.24'!BD190+'[9]побудинковий звіт'!BE190+'[8]побудинковий звіт'!BE190</f>
        <v>0</v>
      </c>
      <c r="BF190" s="595">
        <f>'звіт 03.19-03.24'!BE190+'[9]побудинковий звіт'!BF190+'[8]побудинковий звіт'!BF190</f>
        <v>0</v>
      </c>
      <c r="BG190" s="95">
        <f t="shared" si="125"/>
        <v>0</v>
      </c>
      <c r="BH190" s="595">
        <f>'звіт 03.19-03.24'!BG190+'[9]побудинковий звіт'!BH190+'[8]побудинковий звіт'!BH190</f>
        <v>1384.2174463782517</v>
      </c>
      <c r="BI190" s="595">
        <f>'звіт 03.19-03.24'!BH190+'[9]побудинковий звіт'!BI190+'[8]побудинковий звіт'!BI190</f>
        <v>1133.7402444184133</v>
      </c>
      <c r="BJ190" s="94">
        <f t="shared" si="126"/>
        <v>-250.47720195983834</v>
      </c>
      <c r="BK190" s="595">
        <f>'звіт 03.19-03.24'!BJ190+'[9]побудинковий звіт'!BK190+'[8]побудинковий звіт'!BK190</f>
        <v>29677.778664647209</v>
      </c>
      <c r="BL190" s="595">
        <f>'звіт 03.19-03.24'!BK190+'[9]побудинковий звіт'!BL190+'[8]побудинковий звіт'!BL190</f>
        <v>13991.174245468977</v>
      </c>
      <c r="BM190" s="95">
        <f t="shared" si="127"/>
        <v>-15686.604419178231</v>
      </c>
      <c r="BN190" s="595">
        <f>'звіт 03.19-03.24'!BM190+'[9]побудинковий звіт'!BN190+'[8]побудинковий звіт'!BN190</f>
        <v>1308.8726361949934</v>
      </c>
      <c r="BO190" s="595">
        <f>'звіт 03.19-03.24'!BN190+'[9]побудинковий звіт'!BO190+'[8]побудинковий звіт'!BO190</f>
        <v>5634.1173136937423</v>
      </c>
      <c r="BP190" s="94">
        <f t="shared" si="128"/>
        <v>4325.2446774987493</v>
      </c>
      <c r="BQ190" s="91">
        <f t="shared" si="129"/>
        <v>125159.67427009239</v>
      </c>
      <c r="BR190" s="96">
        <f t="shared" si="129"/>
        <v>47013.464232226557</v>
      </c>
      <c r="BS190" s="94">
        <f t="shared" si="130"/>
        <v>-78146.210037865836</v>
      </c>
      <c r="BT190" s="595">
        <f>'звіт 03.19-03.24'!BS190+'[9]побудинковий звіт'!BT190+'[8]побудинковий звіт'!BT190</f>
        <v>237456.81338749919</v>
      </c>
      <c r="BU190" s="595">
        <f>'звіт 03.19-03.24'!BT190+'[9]побудинковий звіт'!BU190+'[8]побудинковий звіт'!BU190</f>
        <v>349935.87058867712</v>
      </c>
      <c r="BV190" s="116">
        <f t="shared" si="131"/>
        <v>112479.05720117793</v>
      </c>
      <c r="BW190" s="595">
        <f>'звіт 03.19-03.24'!BV190+'[9]побудинковий звіт'!BW190+'[8]побудинковий звіт'!BW190</f>
        <v>160615.49584124444</v>
      </c>
      <c r="BX190" s="595">
        <f>'звіт 03.19-03.24'!BW190+'[9]побудинковий звіт'!BX190+'[8]побудинковий звіт'!BX190</f>
        <v>177818.43195395079</v>
      </c>
      <c r="BY190" s="116">
        <f t="shared" si="132"/>
        <v>17202.936112706346</v>
      </c>
      <c r="BZ190" s="595">
        <f>'звіт 03.19-03.24'!BY190+'[9]побудинковий звіт'!BZ190+'[8]побудинковий звіт'!BZ190</f>
        <v>124097.56282055246</v>
      </c>
      <c r="CA190" s="595">
        <f>'звіт 03.19-03.24'!BZ190+'[9]побудинковий звіт'!CA190+'[8]побудинковий звіт'!CA190</f>
        <v>55680.438452986265</v>
      </c>
      <c r="CB190" s="116">
        <f t="shared" si="133"/>
        <v>-68417.124367566197</v>
      </c>
      <c r="CC190" s="595">
        <f>'звіт 03.19-03.24'!CB190+'[9]побудинковий звіт'!CC190+'[8]побудинковий звіт'!CC190</f>
        <v>17662.535153618206</v>
      </c>
      <c r="CD190" s="595">
        <f>'звіт 03.19-03.24'!CC190+'[9]побудинковий звіт'!CD190+'[8]побудинковий звіт'!CD190</f>
        <v>17981.540651200619</v>
      </c>
      <c r="CE190" s="116">
        <f t="shared" si="134"/>
        <v>319.00549758241323</v>
      </c>
      <c r="CF190" s="595">
        <f>'звіт 03.19-03.24'!CE190+'[9]побудинковий звіт'!CF190+'[8]побудинковий звіт'!CF190</f>
        <v>2172.5676060200881</v>
      </c>
      <c r="CG190" s="595">
        <f>'звіт 03.19-03.24'!CF190+'[9]побудинковий звіт'!CG190+'[8]побудинковий звіт'!CG190</f>
        <v>0</v>
      </c>
      <c r="CH190" s="116">
        <f t="shared" si="135"/>
        <v>-2172.5676060200881</v>
      </c>
      <c r="CI190" s="595">
        <f>'звіт 03.19-03.24'!CH190+'[9]побудинковий звіт'!CI190+'[8]побудинковий звіт'!CI190</f>
        <v>59033.079500396729</v>
      </c>
      <c r="CJ190" s="595">
        <f>'звіт 03.19-03.24'!CI190+'[9]побудинковий звіт'!CJ190+'[8]побудинковий звіт'!CJ190</f>
        <v>45874.243241606455</v>
      </c>
      <c r="CK190" s="116">
        <f t="shared" si="136"/>
        <v>-13158.836258790274</v>
      </c>
      <c r="CL190" s="595">
        <f>'звіт 03.19-03.24'!CK190+'[9]побудинковий звіт'!CL190+'[8]побудинковий звіт'!CL190</f>
        <v>0</v>
      </c>
      <c r="CM190" s="595">
        <f>'звіт 03.19-03.24'!CL190+'[9]побудинковий звіт'!CM190+'[8]побудинковий звіт'!CM190</f>
        <v>0</v>
      </c>
      <c r="CN190" s="116">
        <f t="shared" si="137"/>
        <v>0</v>
      </c>
      <c r="CO190" s="88">
        <f t="shared" si="138"/>
        <v>59033.079500396729</v>
      </c>
      <c r="CP190" s="96">
        <f t="shared" si="138"/>
        <v>45874.243241606455</v>
      </c>
      <c r="CQ190" s="116">
        <f t="shared" si="139"/>
        <v>-13158.836258790274</v>
      </c>
      <c r="CR190" s="119">
        <f t="shared" si="150"/>
        <v>1606362.9741090031</v>
      </c>
      <c r="CS190" s="96">
        <f t="shared" si="150"/>
        <v>1674304.0254634044</v>
      </c>
      <c r="CT190" s="116">
        <f t="shared" si="140"/>
        <v>67941.051354401279</v>
      </c>
      <c r="CU190" s="91">
        <f t="shared" si="141"/>
        <v>1927635.5689308036</v>
      </c>
      <c r="CV190" s="98">
        <f t="shared" si="141"/>
        <v>2009164.8305560851</v>
      </c>
      <c r="CW190" s="117">
        <f t="shared" si="142"/>
        <v>81529.261625281535</v>
      </c>
      <c r="CX190" s="595">
        <f>'звіт 03.19-03.24'!CW190+'[9]побудинковий звіт'!CX190+'[8]побудинковий звіт'!CX190</f>
        <v>87330.27949293569</v>
      </c>
      <c r="CY190" s="595">
        <f>'звіт 03.19-03.24'!CX190+'[9]побудинковий звіт'!CY190+'[8]побудинковий звіт'!CY190</f>
        <v>5801.0178676542419</v>
      </c>
      <c r="CZ190" s="116">
        <f t="shared" si="143"/>
        <v>-81529.261625281448</v>
      </c>
      <c r="DA190" s="99">
        <f>'[8]побудинковий звіт'!DA190</f>
        <v>81529.261625281331</v>
      </c>
      <c r="DB190" s="8">
        <v>2</v>
      </c>
      <c r="DC190" s="365">
        <f>'[8]побудинковий звіт'!DC190</f>
        <v>113027.58</v>
      </c>
      <c r="DD190" s="365">
        <f>'[8]побудинковий звіт'!DD190</f>
        <v>1464.01</v>
      </c>
      <c r="DE190" s="365">
        <f>'[8]побудинковий звіт'!DE190</f>
        <v>79764.39</v>
      </c>
      <c r="DF190" s="365">
        <f>'[8]побудинковий звіт'!DF190</f>
        <v>1194.6599999999999</v>
      </c>
      <c r="DG190" s="101">
        <v>137595.79377124191</v>
      </c>
      <c r="DH190" s="296">
        <v>5</v>
      </c>
      <c r="DI190" s="103">
        <f>'[8]побудинковий звіт'!DK190</f>
        <v>7.3854603814806108</v>
      </c>
      <c r="DJ190" s="103">
        <f>'[8]побудинковий звіт'!DL190</f>
        <v>0</v>
      </c>
      <c r="DK190" s="103">
        <f>'[8]побудинковий звіт'!DM190</f>
        <v>6.6343669324613952</v>
      </c>
      <c r="DL190" s="104">
        <f t="shared" si="157"/>
        <v>33170.53977515531</v>
      </c>
      <c r="DM190" s="104">
        <f t="shared" si="158"/>
        <v>269.35529745793264</v>
      </c>
      <c r="DN190" s="105">
        <f t="shared" si="144"/>
        <v>33439.895072613246</v>
      </c>
      <c r="DO190" s="2"/>
      <c r="DP190" s="104">
        <f>'[10]побудинковий звіт'!DR190</f>
        <v>33173.379999999997</v>
      </c>
      <c r="DQ190" s="104">
        <f>'[10]побудинковий звіт'!DS190</f>
        <v>269.35000000000002</v>
      </c>
      <c r="DR190" s="104">
        <f t="shared" si="145"/>
        <v>33442.729999999996</v>
      </c>
      <c r="DS190" s="106"/>
      <c r="DT190" s="104"/>
      <c r="DU190" s="479">
        <f>'звіт 03.19-03.24'!DV190+'[9]побудинковий звіт'!DW190+'[8]побудинковий звіт'!DW190</f>
        <v>7899.84</v>
      </c>
      <c r="DV190" s="2">
        <f>'[9]побудинковий звіт'!DX190+'[8]побудинковий звіт'!DX190</f>
        <v>0</v>
      </c>
      <c r="DW190" s="77">
        <f t="shared" si="146"/>
        <v>608760.57739349583</v>
      </c>
      <c r="DX190" s="77">
        <f t="shared" si="147"/>
        <v>653567.87266720773</v>
      </c>
      <c r="DY190" s="427">
        <f t="shared" si="148"/>
        <v>80959.05</v>
      </c>
      <c r="DZ190" s="161">
        <f>'[10]побудинковий звіт'!DY190</f>
        <v>10571.190593496105</v>
      </c>
      <c r="EB190" s="110">
        <v>-38326</v>
      </c>
      <c r="EC190" s="111">
        <f t="shared" si="149"/>
        <v>99269.793771241908</v>
      </c>
      <c r="EE190" s="112">
        <v>97863.613379381772</v>
      </c>
      <c r="EG190" s="99">
        <v>67402.847565213189</v>
      </c>
    </row>
    <row r="191" spans="1:137" ht="19.95" customHeight="1" x14ac:dyDescent="0.3">
      <c r="A191" s="81">
        <v>150000778</v>
      </c>
      <c r="B191" s="82" t="s">
        <v>389</v>
      </c>
      <c r="C191" s="114" t="s">
        <v>1023</v>
      </c>
      <c r="D191" s="114" t="s">
        <v>390</v>
      </c>
      <c r="E191" s="84">
        <f t="shared" si="107"/>
        <v>2055.6</v>
      </c>
      <c r="F191" s="597">
        <f>'[8]побудинковий звіт'!F191</f>
        <v>2055.6</v>
      </c>
      <c r="G191" s="104">
        <f>'[8]побудинковий звіт'!G191</f>
        <v>0</v>
      </c>
      <c r="H191" s="598">
        <f>'[8]побудинковий звіт'!H191</f>
        <v>0</v>
      </c>
      <c r="I191" s="595">
        <f>'звіт 03.19-03.24'!H191+'[9]побудинковий звіт'!I191+'[8]побудинковий звіт'!I191</f>
        <v>49478.994755793661</v>
      </c>
      <c r="J191" s="595">
        <f>'звіт 03.19-03.24'!I191+'[9]побудинковий звіт'!J191+'[8]побудинковий звіт'!J191</f>
        <v>47991.502631101168</v>
      </c>
      <c r="K191" s="116">
        <f t="shared" si="108"/>
        <v>-1487.4921246924932</v>
      </c>
      <c r="L191" s="595">
        <f>'звіт 03.19-03.24'!K191+'[9]побудинковий звіт'!L191+'[8]побудинковий звіт'!L191</f>
        <v>9900.1182483709581</v>
      </c>
      <c r="M191" s="595">
        <f>'звіт 03.19-03.24'!L191+'[9]побудинковий звіт'!M191+'[8]побудинковий звіт'!M191</f>
        <v>9394.1194977704417</v>
      </c>
      <c r="N191" s="116">
        <f t="shared" si="109"/>
        <v>-505.99875060051636</v>
      </c>
      <c r="O191" s="595">
        <f>'звіт 03.19-03.24'!N191+'[9]побудинковий звіт'!O191+'[8]побудинковий звіт'!O191</f>
        <v>20494.053190633731</v>
      </c>
      <c r="P191" s="595">
        <f>'звіт 03.19-03.24'!O191+'[9]побудинковий звіт'!P191+'[8]побудинковий звіт'!P191</f>
        <v>20506.189497913459</v>
      </c>
      <c r="Q191" s="116">
        <f t="shared" si="110"/>
        <v>12.136307279728499</v>
      </c>
      <c r="R191" s="595">
        <f>'звіт 03.19-03.24'!Q191+'[9]побудинковий звіт'!R191+'[8]побудинковий звіт'!R191</f>
        <v>4564.3391369332248</v>
      </c>
      <c r="S191" s="595">
        <f>'звіт 03.19-03.24'!R191+'[9]побудинковий звіт'!S191+'[8]побудинковий звіт'!S191</f>
        <v>4566.5121409761559</v>
      </c>
      <c r="T191" s="116">
        <f t="shared" si="111"/>
        <v>2.1730040429310975</v>
      </c>
      <c r="U191" s="595">
        <f>'звіт 03.19-03.24'!T191+'[9]побудинковий звіт'!U191+'[8]побудинковий звіт'!U191</f>
        <v>1644.035429183441</v>
      </c>
      <c r="V191" s="595">
        <f>'звіт 03.19-03.24'!U191+'[9]побудинковий звіт'!V191+'[8]побудинковий звіт'!V191</f>
        <v>856.8473242909256</v>
      </c>
      <c r="W191" s="116">
        <f t="shared" si="112"/>
        <v>-787.18810489251541</v>
      </c>
      <c r="X191" s="595">
        <f>'звіт 03.19-03.24'!W191+'[9]побудинковий звіт'!X191+'[8]побудинковий звіт'!X191</f>
        <v>32845.666131639038</v>
      </c>
      <c r="Y191" s="595">
        <f>'звіт 03.19-03.24'!X191+'[9]побудинковий звіт'!Y191+'[8]побудинковий звіт'!Y191</f>
        <v>30772.82040673773</v>
      </c>
      <c r="Z191" s="116">
        <f t="shared" si="113"/>
        <v>-2072.8457249013081</v>
      </c>
      <c r="AA191" s="595">
        <f>'звіт 03.19-03.24'!Z191+'[9]побудинковий звіт'!AA191+'[8]побудинковий звіт'!AA191</f>
        <v>2253.4200000000005</v>
      </c>
      <c r="AB191" s="595">
        <f>'звіт 03.19-03.24'!AA191+'[9]побудинковий звіт'!AB191+'[8]побудинковий звіт'!AB191</f>
        <v>0</v>
      </c>
      <c r="AC191" s="116">
        <f t="shared" si="114"/>
        <v>-2253.4200000000005</v>
      </c>
      <c r="AD191" s="595">
        <f>'звіт 03.19-03.24'!AC191+'[9]побудинковий звіт'!AD191+'[8]побудинковий звіт'!AD191</f>
        <v>61958.775116308927</v>
      </c>
      <c r="AE191" s="595">
        <f>'звіт 03.19-03.24'!AD191+'[9]побудинковий звіт'!AE191+'[8]побудинковий звіт'!AE191</f>
        <v>67638.964811744809</v>
      </c>
      <c r="AF191" s="117">
        <f t="shared" si="115"/>
        <v>5680.1896954358817</v>
      </c>
      <c r="AG191" s="91">
        <f t="shared" si="116"/>
        <v>183139.40200886299</v>
      </c>
      <c r="AH191" s="92">
        <f t="shared" si="116"/>
        <v>181726.9563105347</v>
      </c>
      <c r="AI191" s="116">
        <f t="shared" si="117"/>
        <v>-1412.4456983282871</v>
      </c>
      <c r="AJ191" s="595">
        <f>'звіт 03.19-03.24'!AI191+'[9]побудинковий звіт'!AJ191+'[8]побудинковий звіт'!AJ191</f>
        <v>0</v>
      </c>
      <c r="AK191" s="595">
        <f>'звіт 03.19-03.24'!AJ191+'[9]побудинковий звіт'!AK191+'[8]побудинковий звіт'!AK191</f>
        <v>0</v>
      </c>
      <c r="AL191" s="116">
        <f t="shared" si="118"/>
        <v>0</v>
      </c>
      <c r="AM191" s="595">
        <f>'звіт 03.19-03.24'!AL191+'[9]побудинковий звіт'!AM191+'[8]побудинковий звіт'!AM191</f>
        <v>0</v>
      </c>
      <c r="AN191" s="595">
        <f>'звіт 03.19-03.24'!AM191+'[9]побудинковий звіт'!AN191+'[8]побудинковий звіт'!AN191</f>
        <v>0</v>
      </c>
      <c r="AO191" s="116">
        <f t="shared" si="119"/>
        <v>0</v>
      </c>
      <c r="AP191" s="595">
        <f>'звіт 03.19-03.24'!AO191+'[9]побудинковий звіт'!AP191+'[8]побудинковий звіт'!AP191</f>
        <v>15035.782207502081</v>
      </c>
      <c r="AQ191" s="595">
        <f>'звіт 03.19-03.24'!AP191+'[9]побудинковий звіт'!AQ191+'[8]побудинковий звіт'!AQ191</f>
        <v>15838.971883045562</v>
      </c>
      <c r="AR191" s="116">
        <f t="shared" si="120"/>
        <v>803.18967554348092</v>
      </c>
      <c r="AS191" s="595">
        <f>'звіт 03.19-03.24'!AR191+'[9]побудинковий звіт'!AS191+'[8]побудинковий звіт'!AS191</f>
        <v>157739.6604891438</v>
      </c>
      <c r="AT191" s="595">
        <f>'звіт 03.19-03.24'!AS191+'[9]побудинковий звіт'!AT191+'[8]побудинковий звіт'!AT191</f>
        <v>136866.91219772375</v>
      </c>
      <c r="AU191" s="118">
        <f t="shared" si="121"/>
        <v>-20872.748291420052</v>
      </c>
      <c r="AV191" s="595">
        <f>'звіт 03.19-03.24'!AU191+'[9]побудинковий звіт'!AV191+'[8]побудинковий звіт'!AV191</f>
        <v>11895.412574244458</v>
      </c>
      <c r="AW191" s="595">
        <f>'звіт 03.19-03.24'!AV191+'[9]побудинковий звіт'!AW191+'[8]побудинковий звіт'!AW191</f>
        <v>3660.1941531479688</v>
      </c>
      <c r="AX191" s="94">
        <f t="shared" si="122"/>
        <v>-8235.2184210964879</v>
      </c>
      <c r="AY191" s="595">
        <f>'звіт 03.19-03.24'!AX191+'[9]побудинковий звіт'!AY191+'[8]побудинковий звіт'!AY191</f>
        <v>15722.886283694021</v>
      </c>
      <c r="AZ191" s="595">
        <f>'звіт 03.19-03.24'!AY191+'[9]побудинковий звіт'!AZ191+'[8]побудинковий звіт'!AZ191</f>
        <v>18594.362372440264</v>
      </c>
      <c r="BA191" s="117">
        <f t="shared" si="123"/>
        <v>2871.4760887462435</v>
      </c>
      <c r="BB191" s="595">
        <f>'звіт 03.19-03.24'!BA191+'[9]побудинковий звіт'!BB191+'[8]побудинковий звіт'!BB191</f>
        <v>7210.3297511296705</v>
      </c>
      <c r="BC191" s="595">
        <f>'звіт 03.19-03.24'!BB191+'[9]побудинковий звіт'!BC191+'[8]побудинковий звіт'!BC191</f>
        <v>4947.7589481478481</v>
      </c>
      <c r="BD191" s="94">
        <f t="shared" si="124"/>
        <v>-2262.5708029818225</v>
      </c>
      <c r="BE191" s="595">
        <f>'звіт 03.19-03.24'!BD191+'[9]побудинковий звіт'!BE191+'[8]побудинковий звіт'!BE191</f>
        <v>7944.5810101184734</v>
      </c>
      <c r="BF191" s="595">
        <f>'звіт 03.19-03.24'!BE191+'[9]побудинковий звіт'!BF191+'[8]побудинковий звіт'!BF191</f>
        <v>2641</v>
      </c>
      <c r="BG191" s="95">
        <f t="shared" si="125"/>
        <v>-5303.5810101184734</v>
      </c>
      <c r="BH191" s="595">
        <f>'звіт 03.19-03.24'!BG191+'[9]побудинковий звіт'!BH191+'[8]побудинковий звіт'!BH191</f>
        <v>968.95221246477604</v>
      </c>
      <c r="BI191" s="595">
        <f>'звіт 03.19-03.24'!BH191+'[9]побудинковий звіт'!BI191+'[8]побудинковий звіт'!BI191</f>
        <v>0</v>
      </c>
      <c r="BJ191" s="94">
        <f t="shared" si="126"/>
        <v>-968.95221246477604</v>
      </c>
      <c r="BK191" s="595">
        <f>'звіт 03.19-03.24'!BJ191+'[9]побудинковий звіт'!BK191+'[8]побудинковий звіт'!BK191</f>
        <v>11959.564327825976</v>
      </c>
      <c r="BL191" s="595">
        <f>'звіт 03.19-03.24'!BK191+'[9]побудинковий звіт'!BL191+'[8]побудинковий звіт'!BL191</f>
        <v>9656.3203631138622</v>
      </c>
      <c r="BM191" s="95">
        <f t="shared" si="127"/>
        <v>-2303.2439647121137</v>
      </c>
      <c r="BN191" s="595">
        <f>'звіт 03.19-03.24'!BM191+'[9]побудинковий звіт'!BN191+'[8]побудинковий звіт'!BN191</f>
        <v>1035.8993476146134</v>
      </c>
      <c r="BO191" s="595">
        <f>'звіт 03.19-03.24'!BN191+'[9]побудинковий звіт'!BO191+'[8]побудинковий звіт'!BO191</f>
        <v>3196.4251024579148</v>
      </c>
      <c r="BP191" s="94">
        <f t="shared" si="128"/>
        <v>2160.5257548433015</v>
      </c>
      <c r="BQ191" s="91">
        <f t="shared" si="129"/>
        <v>56737.625507091987</v>
      </c>
      <c r="BR191" s="96">
        <f t="shared" si="129"/>
        <v>42696.060939307856</v>
      </c>
      <c r="BS191" s="94">
        <f t="shared" si="130"/>
        <v>-14041.564567784131</v>
      </c>
      <c r="BT191" s="595">
        <f>'звіт 03.19-03.24'!BS191+'[9]побудинковий звіт'!BT191+'[8]побудинковий звіт'!BT191</f>
        <v>174287.50889345858</v>
      </c>
      <c r="BU191" s="595">
        <f>'звіт 03.19-03.24'!BT191+'[9]побудинковий звіт'!BU191+'[8]побудинковий звіт'!BU191</f>
        <v>226000.35264597187</v>
      </c>
      <c r="BV191" s="116">
        <f t="shared" si="131"/>
        <v>51712.84375251329</v>
      </c>
      <c r="BW191" s="595">
        <f>'звіт 03.19-03.24'!BV191+'[9]побудинковий звіт'!BW191+'[8]побудинковий звіт'!BW191</f>
        <v>68892.902524855643</v>
      </c>
      <c r="BX191" s="595">
        <f>'звіт 03.19-03.24'!BW191+'[9]побудинковий звіт'!BX191+'[8]побудинковий звіт'!BX191</f>
        <v>74741.609430888231</v>
      </c>
      <c r="BY191" s="116">
        <f t="shared" si="132"/>
        <v>5848.7069060325884</v>
      </c>
      <c r="BZ191" s="595">
        <f>'звіт 03.19-03.24'!BY191+'[9]побудинковий звіт'!BZ191+'[8]побудинковий звіт'!BZ191</f>
        <v>44917.60120782478</v>
      </c>
      <c r="CA191" s="595">
        <f>'звіт 03.19-03.24'!BZ191+'[9]побудинковий звіт'!CA191+'[8]побудинковий звіт'!CA191</f>
        <v>35770.557765134829</v>
      </c>
      <c r="CB191" s="116">
        <f t="shared" si="133"/>
        <v>-9147.0434426899519</v>
      </c>
      <c r="CC191" s="595">
        <f>'звіт 03.19-03.24'!CB191+'[9]побудинковий звіт'!CC191+'[8]побудинковий звіт'!CC191</f>
        <v>10229.665810042252</v>
      </c>
      <c r="CD191" s="595">
        <f>'звіт 03.19-03.24'!CC191+'[9]побудинковий звіт'!CD191+'[8]побудинковий звіт'!CD191</f>
        <v>10414.425223311748</v>
      </c>
      <c r="CE191" s="116">
        <f t="shared" si="134"/>
        <v>184.75941326949578</v>
      </c>
      <c r="CF191" s="595">
        <f>'звіт 03.19-03.24'!CE191+'[9]побудинковий звіт'!CF191+'[8]побудинковий звіт'!CF191</f>
        <v>1258.2927856059373</v>
      </c>
      <c r="CG191" s="595">
        <f>'звіт 03.19-03.24'!CF191+'[9]побудинковий звіт'!CG191+'[8]побудинковий звіт'!CG191</f>
        <v>0</v>
      </c>
      <c r="CH191" s="116">
        <f t="shared" si="135"/>
        <v>-1258.2927856059373</v>
      </c>
      <c r="CI191" s="595">
        <f>'звіт 03.19-03.24'!CH191+'[9]побудинковий звіт'!CI191+'[8]побудинковий звіт'!CI191</f>
        <v>25294.638868095877</v>
      </c>
      <c r="CJ191" s="595">
        <f>'звіт 03.19-03.24'!CI191+'[9]побудинковий звіт'!CJ191+'[8]побудинковий звіт'!CJ191</f>
        <v>18674.676747538833</v>
      </c>
      <c r="CK191" s="116">
        <f t="shared" si="136"/>
        <v>-6619.9621205570438</v>
      </c>
      <c r="CL191" s="595">
        <f>'звіт 03.19-03.24'!CK191+'[9]побудинковий звіт'!CL191+'[8]побудинковий звіт'!CL191</f>
        <v>0</v>
      </c>
      <c r="CM191" s="595">
        <f>'звіт 03.19-03.24'!CL191+'[9]побудинковий звіт'!CM191+'[8]побудинковий звіт'!CM191</f>
        <v>0</v>
      </c>
      <c r="CN191" s="116">
        <f t="shared" si="137"/>
        <v>0</v>
      </c>
      <c r="CO191" s="88">
        <f t="shared" si="138"/>
        <v>25294.638868095877</v>
      </c>
      <c r="CP191" s="96">
        <f t="shared" si="138"/>
        <v>18674.676747538833</v>
      </c>
      <c r="CQ191" s="116">
        <f t="shared" si="139"/>
        <v>-6619.9621205570438</v>
      </c>
      <c r="CR191" s="119">
        <f t="shared" si="150"/>
        <v>737533.0803024841</v>
      </c>
      <c r="CS191" s="96">
        <f t="shared" si="150"/>
        <v>742730.52314345737</v>
      </c>
      <c r="CT191" s="116">
        <f t="shared" si="140"/>
        <v>5197.4428409732645</v>
      </c>
      <c r="CU191" s="91">
        <f t="shared" si="141"/>
        <v>885039.69636298087</v>
      </c>
      <c r="CV191" s="98">
        <f t="shared" si="141"/>
        <v>891276.62777214881</v>
      </c>
      <c r="CW191" s="117">
        <f t="shared" si="142"/>
        <v>6236.9314091679407</v>
      </c>
      <c r="CX191" s="595">
        <f>'звіт 03.19-03.24'!CW191+'[9]побудинковий звіт'!CX191+'[8]побудинковий звіт'!CX191</f>
        <v>28237.238747166855</v>
      </c>
      <c r="CY191" s="595">
        <f>'звіт 03.19-03.24'!CX191+'[9]побудинковий звіт'!CY191+'[8]побудинковий звіт'!CY191</f>
        <v>22000.307337998667</v>
      </c>
      <c r="CZ191" s="116">
        <f t="shared" si="143"/>
        <v>-6236.9314091681881</v>
      </c>
      <c r="DA191" s="99">
        <f>'[8]побудинковий звіт'!DA191</f>
        <v>6236.9314091679043</v>
      </c>
      <c r="DB191" s="8">
        <v>3</v>
      </c>
      <c r="DC191" s="365">
        <f>'[8]побудинковий звіт'!DC191</f>
        <v>68882.070000000007</v>
      </c>
      <c r="DD191" s="365">
        <f>'[8]побудинковий звіт'!DD191</f>
        <v>0</v>
      </c>
      <c r="DE191" s="365">
        <f>'[8]побудинковий звіт'!DE191</f>
        <v>53529.860000000008</v>
      </c>
      <c r="DF191" s="365">
        <f>'[8]побудинковий звіт'!DF191</f>
        <v>0</v>
      </c>
      <c r="DG191" s="101">
        <v>-36054.651857599325</v>
      </c>
      <c r="DH191" s="296">
        <v>4</v>
      </c>
      <c r="DI191" s="103">
        <f>'[8]побудинковий звіт'!DK191</f>
        <v>7.4692140893941694</v>
      </c>
      <c r="DJ191" s="103">
        <f>'[8]побудинковий звіт'!DL191</f>
        <v>0</v>
      </c>
      <c r="DK191" s="103">
        <f>'[8]побудинковий звіт'!DM191</f>
        <v>6.7706021110852728</v>
      </c>
      <c r="DL191" s="104">
        <f t="shared" si="157"/>
        <v>15353.716482158654</v>
      </c>
      <c r="DM191" s="104">
        <f t="shared" si="158"/>
        <v>0</v>
      </c>
      <c r="DN191" s="105">
        <f t="shared" si="144"/>
        <v>15353.716482158654</v>
      </c>
      <c r="DO191" s="2"/>
      <c r="DP191" s="104">
        <f>'[10]побудинковий звіт'!DR191</f>
        <v>15352.21</v>
      </c>
      <c r="DQ191" s="104">
        <f>'[10]побудинковий звіт'!DS191</f>
        <v>0</v>
      </c>
      <c r="DR191" s="104">
        <f t="shared" si="145"/>
        <v>15352.21</v>
      </c>
      <c r="DS191" s="106"/>
      <c r="DT191" s="104"/>
      <c r="DU191" s="479">
        <f>'звіт 03.19-03.24'!DV191+'[9]побудинковий звіт'!DW191+'[8]побудинковий звіт'!DW191</f>
        <v>4053.2800000000007</v>
      </c>
      <c r="DV191" s="2">
        <f>'[9]побудинковий звіт'!DX191+'[8]побудинковий звіт'!DX191</f>
        <v>0</v>
      </c>
      <c r="DW191" s="77">
        <f t="shared" si="146"/>
        <v>257372.74319548294</v>
      </c>
      <c r="DX191" s="77">
        <f t="shared" si="147"/>
        <v>215475.5677644379</v>
      </c>
      <c r="DY191" s="427">
        <f t="shared" si="148"/>
        <v>53529.860000000008</v>
      </c>
      <c r="DZ191" s="161">
        <f>'[10]побудинковий звіт'!DY191</f>
        <v>4397.7524009590106</v>
      </c>
      <c r="EB191" s="110">
        <v>-14169</v>
      </c>
      <c r="EC191" s="111">
        <f t="shared" si="149"/>
        <v>-50223.651857599325</v>
      </c>
      <c r="EE191" s="112">
        <v>-40961.74159796429</v>
      </c>
      <c r="EG191" s="99">
        <v>-2498.0809672894902</v>
      </c>
    </row>
    <row r="192" spans="1:137" ht="19.95" customHeight="1" x14ac:dyDescent="0.3">
      <c r="A192" s="81">
        <v>150001071</v>
      </c>
      <c r="B192" s="82" t="s">
        <v>391</v>
      </c>
      <c r="C192" s="114" t="s">
        <v>1024</v>
      </c>
      <c r="D192" s="114" t="s">
        <v>392</v>
      </c>
      <c r="E192" s="84">
        <f t="shared" si="107"/>
        <v>376.81</v>
      </c>
      <c r="F192" s="597">
        <f>'[8]побудинковий звіт'!F192</f>
        <v>376.81</v>
      </c>
      <c r="G192" s="104">
        <f>'[8]побудинковий звіт'!G192</f>
        <v>0</v>
      </c>
      <c r="H192" s="598">
        <f>'[8]побудинковий звіт'!H192</f>
        <v>0</v>
      </c>
      <c r="I192" s="595">
        <f>'звіт 03.19-03.24'!H192+'[9]побудинковий звіт'!I192+'[8]побудинковий звіт'!I192</f>
        <v>12193.161480548304</v>
      </c>
      <c r="J192" s="595">
        <f>'звіт 03.19-03.24'!I192+'[9]побудинковий звіт'!J192+'[8]побудинковий звіт'!J192</f>
        <v>11747.303519653637</v>
      </c>
      <c r="K192" s="116">
        <f t="shared" si="108"/>
        <v>-445.85796089466749</v>
      </c>
      <c r="L192" s="595">
        <f>'звіт 03.19-03.24'!K192+'[9]побудинковий звіт'!L192+'[8]побудинковий звіт'!L192</f>
        <v>2129.0853533628979</v>
      </c>
      <c r="M192" s="595">
        <f>'звіт 03.19-03.24'!L192+'[9]побудинковий звіт'!M192+'[8]побудинковий звіт'!M192</f>
        <v>2011.0723658637046</v>
      </c>
      <c r="N192" s="116">
        <f t="shared" si="109"/>
        <v>-118.01298749919329</v>
      </c>
      <c r="O192" s="595">
        <f>'звіт 03.19-03.24'!N192+'[9]побудинковий звіт'!O192+'[8]побудинковий звіт'!O192</f>
        <v>4586.0617327235113</v>
      </c>
      <c r="P192" s="595">
        <f>'звіт 03.19-03.24'!O192+'[9]побудинковий звіт'!P192+'[8]побудинковий звіт'!P192</f>
        <v>4588.8117119090311</v>
      </c>
      <c r="Q192" s="116">
        <f t="shared" si="110"/>
        <v>2.7499791855198055</v>
      </c>
      <c r="R192" s="595">
        <f>'звіт 03.19-03.24'!Q192+'[9]побудинковий звіт'!R192+'[8]побудинковий звіт'!R192</f>
        <v>0</v>
      </c>
      <c r="S192" s="595">
        <f>'звіт 03.19-03.24'!R192+'[9]побудинковий звіт'!S192+'[8]побудинковий звіт'!S192</f>
        <v>0</v>
      </c>
      <c r="T192" s="116">
        <f t="shared" si="111"/>
        <v>0</v>
      </c>
      <c r="U192" s="595">
        <f>'звіт 03.19-03.24'!T192+'[9]побудинковий звіт'!U192+'[8]побудинковий звіт'!U192</f>
        <v>0</v>
      </c>
      <c r="V192" s="595">
        <f>'звіт 03.19-03.24'!U192+'[9]побудинковий звіт'!V192+'[8]побудинковий звіт'!V192</f>
        <v>0</v>
      </c>
      <c r="W192" s="116">
        <f t="shared" si="112"/>
        <v>0</v>
      </c>
      <c r="X192" s="595">
        <f>'звіт 03.19-03.24'!W192+'[9]побудинковий звіт'!X192+'[8]побудинковий звіт'!X192</f>
        <v>6965.555070016404</v>
      </c>
      <c r="Y192" s="595">
        <f>'звіт 03.19-03.24'!X192+'[9]побудинковий звіт'!Y192+'[8]побудинковий звіт'!Y192</f>
        <v>8094.3361961126266</v>
      </c>
      <c r="Z192" s="116">
        <f t="shared" si="113"/>
        <v>1128.7811260962226</v>
      </c>
      <c r="AA192" s="595">
        <f>'звіт 03.19-03.24'!Z192+'[9]побудинковий звіт'!AA192+'[8]побудинковий звіт'!AA192</f>
        <v>403.7364</v>
      </c>
      <c r="AB192" s="595">
        <f>'звіт 03.19-03.24'!AA192+'[9]побудинковий звіт'!AB192+'[8]побудинковий звіт'!AB192</f>
        <v>0</v>
      </c>
      <c r="AC192" s="116">
        <f t="shared" si="114"/>
        <v>-403.7364</v>
      </c>
      <c r="AD192" s="595">
        <f>'звіт 03.19-03.24'!AC192+'[9]побудинковий звіт'!AD192+'[8]побудинковий звіт'!AD192</f>
        <v>11234.605165418079</v>
      </c>
      <c r="AE192" s="595">
        <f>'звіт 03.19-03.24'!AD192+'[9]побудинковий звіт'!AE192+'[8]побудинковий звіт'!AE192</f>
        <v>12292.67750801384</v>
      </c>
      <c r="AF192" s="117">
        <f t="shared" si="115"/>
        <v>1058.0723425957603</v>
      </c>
      <c r="AG192" s="91">
        <f t="shared" si="116"/>
        <v>37512.205202069199</v>
      </c>
      <c r="AH192" s="92">
        <f t="shared" si="116"/>
        <v>38734.201301552843</v>
      </c>
      <c r="AI192" s="116">
        <f t="shared" si="117"/>
        <v>1221.9960994836438</v>
      </c>
      <c r="AJ192" s="595">
        <f>'звіт 03.19-03.24'!AI192+'[9]побудинковий звіт'!AJ192+'[8]побудинковий звіт'!AJ192</f>
        <v>0</v>
      </c>
      <c r="AK192" s="595">
        <f>'звіт 03.19-03.24'!AJ192+'[9]побудинковий звіт'!AK192+'[8]побудинковий звіт'!AK192</f>
        <v>0</v>
      </c>
      <c r="AL192" s="116">
        <f t="shared" si="118"/>
        <v>0</v>
      </c>
      <c r="AM192" s="595">
        <f>'звіт 03.19-03.24'!AL192+'[9]побудинковий звіт'!AM192+'[8]побудинковий звіт'!AM192</f>
        <v>0</v>
      </c>
      <c r="AN192" s="595">
        <f>'звіт 03.19-03.24'!AM192+'[9]побудинковий звіт'!AN192+'[8]побудинковий звіт'!AN192</f>
        <v>0</v>
      </c>
      <c r="AO192" s="116">
        <f t="shared" si="119"/>
        <v>0</v>
      </c>
      <c r="AP192" s="595">
        <f>'звіт 03.19-03.24'!AO192+'[9]побудинковий звіт'!AP192+'[8]побудинковий звіт'!AP192</f>
        <v>536.9590207407872</v>
      </c>
      <c r="AQ192" s="595">
        <f>'звіт 03.19-03.24'!AP192+'[9]побудинковий звіт'!AQ192+'[8]побудинковий звіт'!AQ192</f>
        <v>347.14177634102487</v>
      </c>
      <c r="AR192" s="116">
        <f t="shared" si="120"/>
        <v>-189.81724439976233</v>
      </c>
      <c r="AS192" s="595">
        <f>'звіт 03.19-03.24'!AR192+'[9]побудинковий звіт'!AS192+'[8]побудинковий звіт'!AS192</f>
        <v>32332.586534847222</v>
      </c>
      <c r="AT192" s="595">
        <f>'звіт 03.19-03.24'!AS192+'[9]побудинковий звіт'!AT192+'[8]побудинковий звіт'!AT192</f>
        <v>20848.23</v>
      </c>
      <c r="AU192" s="118">
        <f t="shared" si="121"/>
        <v>-11484.356534847222</v>
      </c>
      <c r="AV192" s="595">
        <f>'звіт 03.19-03.24'!AU192+'[9]побудинковий звіт'!AV192+'[8]побудинковий звіт'!AV192</f>
        <v>3072.9147236637627</v>
      </c>
      <c r="AW192" s="595">
        <f>'звіт 03.19-03.24'!AV192+'[9]побудинковий звіт'!AW192+'[8]побудинковий звіт'!AW192</f>
        <v>0</v>
      </c>
      <c r="AX192" s="94">
        <f t="shared" si="122"/>
        <v>-3072.9147236637627</v>
      </c>
      <c r="AY192" s="595">
        <f>'звіт 03.19-03.24'!AX192+'[9]побудинковий звіт'!AY192+'[8]побудинковий звіт'!AY192</f>
        <v>3680.1009494416803</v>
      </c>
      <c r="AZ192" s="595">
        <f>'звіт 03.19-03.24'!AY192+'[9]побудинковий звіт'!AZ192+'[8]побудинковий звіт'!AZ192</f>
        <v>0</v>
      </c>
      <c r="BA192" s="117">
        <f t="shared" si="123"/>
        <v>-3680.1009494416803</v>
      </c>
      <c r="BB192" s="595">
        <f>'звіт 03.19-03.24'!BA192+'[9]побудинковий звіт'!BB192+'[8]побудинковий звіт'!BB192</f>
        <v>1816.9060461310344</v>
      </c>
      <c r="BC192" s="595">
        <f>'звіт 03.19-03.24'!BB192+'[9]побудинковий звіт'!BC192+'[8]побудинковий звіт'!BC192</f>
        <v>0</v>
      </c>
      <c r="BD192" s="94">
        <f t="shared" si="124"/>
        <v>-1816.9060461310344</v>
      </c>
      <c r="BE192" s="595">
        <f>'звіт 03.19-03.24'!BD192+'[9]побудинковий звіт'!BE192+'[8]побудинковий звіт'!BE192</f>
        <v>0</v>
      </c>
      <c r="BF192" s="595">
        <f>'звіт 03.19-03.24'!BE192+'[9]побудинковий звіт'!BF192+'[8]побудинковий звіт'!BF192</f>
        <v>0</v>
      </c>
      <c r="BG192" s="95">
        <f t="shared" si="125"/>
        <v>0</v>
      </c>
      <c r="BH192" s="595">
        <f>'звіт 03.19-03.24'!BG192+'[9]побудинковий звіт'!BH192+'[8]побудинковий звіт'!BH192</f>
        <v>0</v>
      </c>
      <c r="BI192" s="595">
        <f>'звіт 03.19-03.24'!BH192+'[9]побудинковий звіт'!BI192+'[8]побудинковий звіт'!BI192</f>
        <v>0</v>
      </c>
      <c r="BJ192" s="94">
        <f t="shared" si="126"/>
        <v>0</v>
      </c>
      <c r="BK192" s="595">
        <f>'звіт 03.19-03.24'!BJ192+'[9]побудинковий звіт'!BK192+'[8]побудинковий звіт'!BK192</f>
        <v>2068.040078645332</v>
      </c>
      <c r="BL192" s="595">
        <f>'звіт 03.19-03.24'!BK192+'[9]побудинковий звіт'!BL192+'[8]побудинковий звіт'!BL192</f>
        <v>709</v>
      </c>
      <c r="BM192" s="95">
        <f t="shared" si="127"/>
        <v>-1359.040078645332</v>
      </c>
      <c r="BN192" s="595">
        <f>'звіт 03.19-03.24'!BM192+'[9]побудинковий звіт'!BN192+'[8]побудинковий звіт'!BN192</f>
        <v>631.36051001995634</v>
      </c>
      <c r="BO192" s="595">
        <f>'звіт 03.19-03.24'!BN192+'[9]побудинковий звіт'!BO192+'[8]побудинковий звіт'!BO192</f>
        <v>0</v>
      </c>
      <c r="BP192" s="94">
        <f t="shared" si="128"/>
        <v>-631.36051001995634</v>
      </c>
      <c r="BQ192" s="91">
        <f t="shared" si="129"/>
        <v>11269.322307901766</v>
      </c>
      <c r="BR192" s="96">
        <f t="shared" si="129"/>
        <v>709</v>
      </c>
      <c r="BS192" s="94">
        <f t="shared" si="130"/>
        <v>-10560.322307901766</v>
      </c>
      <c r="BT192" s="595">
        <f>'звіт 03.19-03.24'!BS192+'[9]побудинковий звіт'!BT192+'[8]побудинковий звіт'!BT192</f>
        <v>0</v>
      </c>
      <c r="BU192" s="595">
        <f>'звіт 03.19-03.24'!BT192+'[9]побудинковий звіт'!BU192+'[8]побудинковий звіт'!BU192</f>
        <v>634.03078740627473</v>
      </c>
      <c r="BV192" s="116">
        <f t="shared" si="131"/>
        <v>634.03078740627473</v>
      </c>
      <c r="BW192" s="595">
        <f>'звіт 03.19-03.24'!BV192+'[9]побудинковий звіт'!BW192+'[8]побудинковий звіт'!BW192</f>
        <v>1780.8791015446102</v>
      </c>
      <c r="BX192" s="595">
        <f>'звіт 03.19-03.24'!BW192+'[9]побудинковий звіт'!BX192+'[8]побудинковий звіт'!BX192</f>
        <v>4046.5926623808064</v>
      </c>
      <c r="BY192" s="116">
        <f t="shared" si="132"/>
        <v>2265.7135608361959</v>
      </c>
      <c r="BZ192" s="595">
        <f>'звіт 03.19-03.24'!BY192+'[9]побудинковий звіт'!BZ192+'[8]побудинковий звіт'!BZ192</f>
        <v>0</v>
      </c>
      <c r="CA192" s="595">
        <f>'звіт 03.19-03.24'!BZ192+'[9]побудинковий звіт'!CA192+'[8]побудинковий звіт'!CA192</f>
        <v>3.1713268282103496E-3</v>
      </c>
      <c r="CB192" s="116">
        <f t="shared" si="133"/>
        <v>3.1713268282103496E-3</v>
      </c>
      <c r="CC192" s="595">
        <f>'звіт 03.19-03.24'!CB192+'[9]побудинковий звіт'!CC192+'[8]побудинковий звіт'!CC192</f>
        <v>587.31551164769007</v>
      </c>
      <c r="CD192" s="595">
        <f>'звіт 03.19-03.24'!CC192+'[9]побудинковий звіт'!CD192+'[8]побудинковий звіт'!CD192</f>
        <v>597.92309857683279</v>
      </c>
      <c r="CE192" s="116">
        <f t="shared" si="134"/>
        <v>10.607586929142713</v>
      </c>
      <c r="CF192" s="595">
        <f>'звіт 03.19-03.24'!CE192+'[9]побудинковий звіт'!CF192+'[8]побудинковий звіт'!CF192</f>
        <v>72.242327843718286</v>
      </c>
      <c r="CG192" s="595">
        <f>'звіт 03.19-03.24'!CF192+'[9]побудинковий звіт'!CG192+'[8]побудинковий звіт'!CG192</f>
        <v>0</v>
      </c>
      <c r="CH192" s="116">
        <f t="shared" si="135"/>
        <v>-72.242327843718286</v>
      </c>
      <c r="CI192" s="595">
        <f>'звіт 03.19-03.24'!CH192+'[9]побудинковий звіт'!CI192+'[8]побудинковий звіт'!CI192</f>
        <v>8020.142597031956</v>
      </c>
      <c r="CJ192" s="595">
        <f>'звіт 03.19-03.24'!CI192+'[9]побудинковий звіт'!CJ192+'[8]побудинковий звіт'!CJ192</f>
        <v>5604.0720158371987</v>
      </c>
      <c r="CK192" s="116">
        <f t="shared" si="136"/>
        <v>-2416.0705811947573</v>
      </c>
      <c r="CL192" s="595">
        <f>'звіт 03.19-03.24'!CK192+'[9]побудинковий звіт'!CL192+'[8]побудинковий звіт'!CL192</f>
        <v>0</v>
      </c>
      <c r="CM192" s="595">
        <f>'звіт 03.19-03.24'!CL192+'[9]побудинковий звіт'!CM192+'[8]побудинковий звіт'!CM192</f>
        <v>0</v>
      </c>
      <c r="CN192" s="116">
        <f t="shared" si="137"/>
        <v>0</v>
      </c>
      <c r="CO192" s="88">
        <f t="shared" si="138"/>
        <v>8020.142597031956</v>
      </c>
      <c r="CP192" s="96">
        <f t="shared" si="138"/>
        <v>5604.0720158371987</v>
      </c>
      <c r="CQ192" s="116">
        <f t="shared" si="139"/>
        <v>-2416.0705811947573</v>
      </c>
      <c r="CR192" s="119">
        <f t="shared" si="150"/>
        <v>92111.652603626935</v>
      </c>
      <c r="CS192" s="96">
        <f t="shared" si="150"/>
        <v>71521.194813421811</v>
      </c>
      <c r="CT192" s="116">
        <f t="shared" si="140"/>
        <v>-20590.457790205124</v>
      </c>
      <c r="CU192" s="91">
        <f t="shared" si="141"/>
        <v>110533.98312435232</v>
      </c>
      <c r="CV192" s="98">
        <f t="shared" si="141"/>
        <v>85825.433776106176</v>
      </c>
      <c r="CW192" s="117">
        <f t="shared" si="142"/>
        <v>-24708.549348246146</v>
      </c>
      <c r="CX192" s="595">
        <f>'звіт 03.19-03.24'!CW192+'[9]побудинковий звіт'!CX192+'[8]побудинковий звіт'!CX192</f>
        <v>4001.3181307800023</v>
      </c>
      <c r="CY192" s="595">
        <f>'звіт 03.19-03.24'!CX192+'[9]побудинковий звіт'!CY192+'[8]побудинковий звіт'!CY192</f>
        <v>28709.867479026187</v>
      </c>
      <c r="CZ192" s="116">
        <f t="shared" si="143"/>
        <v>24708.549348246182</v>
      </c>
      <c r="DA192" s="99">
        <f>'[8]побудинковий звіт'!DA192</f>
        <v>-24708.549348246175</v>
      </c>
      <c r="DB192" s="8">
        <v>3</v>
      </c>
      <c r="DC192" s="365">
        <f>'[8]побудинковий звіт'!DC192</f>
        <v>2687.8</v>
      </c>
      <c r="DD192" s="365">
        <f>'[8]побудинковий звіт'!DD192</f>
        <v>0</v>
      </c>
      <c r="DE192" s="365">
        <f>'[8]побудинковий звіт'!DE192</f>
        <v>755.58000000000015</v>
      </c>
      <c r="DF192" s="365">
        <f>'[8]побудинковий звіт'!DF192</f>
        <v>0</v>
      </c>
      <c r="DG192" s="101">
        <v>7312.708589057911</v>
      </c>
      <c r="DH192" s="296">
        <v>2</v>
      </c>
      <c r="DI192" s="103">
        <f>'[8]побудинковий звіт'!DK192</f>
        <v>5.127844576519327</v>
      </c>
      <c r="DJ192" s="103">
        <f>'[8]побудинковий звіт'!DL192</f>
        <v>0</v>
      </c>
      <c r="DK192" s="103">
        <f>'[8]побудинковий звіт'!DM192</f>
        <v>4.8951181681722051</v>
      </c>
      <c r="DL192" s="104">
        <f t="shared" si="157"/>
        <v>1932.2231148782475</v>
      </c>
      <c r="DM192" s="104">
        <f t="shared" si="158"/>
        <v>0</v>
      </c>
      <c r="DN192" s="105">
        <f t="shared" si="144"/>
        <v>1932.2231148782475</v>
      </c>
      <c r="DO192" s="2"/>
      <c r="DP192" s="104">
        <f>'[10]побудинковий звіт'!DR192</f>
        <v>1932.22</v>
      </c>
      <c r="DQ192" s="104">
        <f>'[10]побудинковий звіт'!DS192</f>
        <v>0</v>
      </c>
      <c r="DR192" s="104">
        <f t="shared" si="145"/>
        <v>1932.22</v>
      </c>
      <c r="DS192" s="106"/>
      <c r="DT192" s="104"/>
      <c r="DU192" s="479">
        <f>'звіт 03.19-03.24'!DV192+'[9]побудинковий звіт'!DW192+'[8]побудинковий звіт'!DW192</f>
        <v>0</v>
      </c>
      <c r="DV192" s="2">
        <f>'[9]побудинковий звіт'!DX192+'[8]побудинковий звіт'!DX192</f>
        <v>0</v>
      </c>
      <c r="DW192" s="77">
        <f t="shared" si="146"/>
        <v>52322.290611298791</v>
      </c>
      <c r="DX192" s="77">
        <f t="shared" si="147"/>
        <v>25868.675999999999</v>
      </c>
      <c r="DY192" s="427">
        <f t="shared" si="148"/>
        <v>755.58000000000015</v>
      </c>
      <c r="DZ192" s="161">
        <f>'[10]побудинковий звіт'!DY192</f>
        <v>1005.7467543873385</v>
      </c>
      <c r="EB192" s="110">
        <v>5977</v>
      </c>
      <c r="EC192" s="111">
        <f t="shared" si="149"/>
        <v>13289.708589057911</v>
      </c>
      <c r="EE192" s="112">
        <v>1522.221750305378</v>
      </c>
      <c r="EG192" s="99">
        <v>-2808.403765290006</v>
      </c>
    </row>
    <row r="193" spans="1:137" ht="19.95" customHeight="1" x14ac:dyDescent="0.3">
      <c r="A193" s="81">
        <v>150000768</v>
      </c>
      <c r="B193" s="82" t="s">
        <v>393</v>
      </c>
      <c r="C193" s="602" t="s">
        <v>1025</v>
      </c>
      <c r="D193" s="114" t="s">
        <v>394</v>
      </c>
      <c r="E193" s="84"/>
      <c r="F193" s="597"/>
      <c r="G193" s="104"/>
      <c r="H193" s="598"/>
      <c r="I193" s="595"/>
      <c r="J193" s="595"/>
      <c r="K193" s="116"/>
      <c r="L193" s="595"/>
      <c r="M193" s="595"/>
      <c r="N193" s="116"/>
      <c r="O193" s="595"/>
      <c r="P193" s="595"/>
      <c r="Q193" s="116"/>
      <c r="R193" s="595"/>
      <c r="S193" s="595"/>
      <c r="T193" s="116"/>
      <c r="U193" s="595"/>
      <c r="V193" s="595"/>
      <c r="W193" s="116"/>
      <c r="X193" s="595"/>
      <c r="Y193" s="595"/>
      <c r="Z193" s="116"/>
      <c r="AA193" s="595"/>
      <c r="AB193" s="595"/>
      <c r="AC193" s="116"/>
      <c r="AD193" s="595"/>
      <c r="AE193" s="595"/>
      <c r="AF193" s="117"/>
      <c r="AG193" s="91"/>
      <c r="AH193" s="92"/>
      <c r="AI193" s="116"/>
      <c r="AJ193" s="595"/>
      <c r="AK193" s="595"/>
      <c r="AL193" s="116"/>
      <c r="AM193" s="595"/>
      <c r="AN193" s="595"/>
      <c r="AO193" s="116"/>
      <c r="AP193" s="595"/>
      <c r="AQ193" s="595"/>
      <c r="AR193" s="116"/>
      <c r="AS193" s="595"/>
      <c r="AT193" s="595"/>
      <c r="AU193" s="118"/>
      <c r="AV193" s="595"/>
      <c r="AW193" s="595"/>
      <c r="AX193" s="94"/>
      <c r="AY193" s="595"/>
      <c r="AZ193" s="595"/>
      <c r="BA193" s="117"/>
      <c r="BB193" s="595"/>
      <c r="BC193" s="595"/>
      <c r="BD193" s="94"/>
      <c r="BE193" s="595"/>
      <c r="BF193" s="595"/>
      <c r="BG193" s="95"/>
      <c r="BH193" s="595"/>
      <c r="BI193" s="595"/>
      <c r="BJ193" s="94"/>
      <c r="BK193" s="595"/>
      <c r="BL193" s="595"/>
      <c r="BM193" s="95"/>
      <c r="BN193" s="595"/>
      <c r="BO193" s="595"/>
      <c r="BP193" s="94"/>
      <c r="BQ193" s="91"/>
      <c r="BR193" s="96"/>
      <c r="BS193" s="94"/>
      <c r="BT193" s="595"/>
      <c r="BU193" s="595"/>
      <c r="BV193" s="116"/>
      <c r="BW193" s="595"/>
      <c r="BX193" s="595"/>
      <c r="BY193" s="116"/>
      <c r="BZ193" s="595"/>
      <c r="CA193" s="595"/>
      <c r="CB193" s="116"/>
      <c r="CC193" s="595"/>
      <c r="CD193" s="595"/>
      <c r="CE193" s="116"/>
      <c r="CF193" s="595"/>
      <c r="CG193" s="595"/>
      <c r="CH193" s="116"/>
      <c r="CI193" s="595"/>
      <c r="CJ193" s="595"/>
      <c r="CK193" s="116"/>
      <c r="CL193" s="595"/>
      <c r="CM193" s="595"/>
      <c r="CN193" s="116"/>
      <c r="CO193" s="88"/>
      <c r="CP193" s="96"/>
      <c r="CQ193" s="116"/>
      <c r="CR193" s="119"/>
      <c r="CS193" s="96"/>
      <c r="CT193" s="116"/>
      <c r="CU193" s="91"/>
      <c r="CV193" s="98"/>
      <c r="CW193" s="117"/>
      <c r="CX193" s="595"/>
      <c r="CY193" s="595"/>
      <c r="CZ193" s="116"/>
      <c r="DA193" s="99"/>
      <c r="DC193" s="365"/>
      <c r="DD193" s="365"/>
      <c r="DE193" s="365"/>
      <c r="DF193" s="365"/>
      <c r="DG193" s="101"/>
      <c r="DH193" s="297"/>
      <c r="DI193" s="103"/>
      <c r="DJ193" s="103"/>
      <c r="DK193" s="103"/>
      <c r="DL193" s="104"/>
      <c r="DM193" s="104"/>
      <c r="DN193" s="105"/>
      <c r="DO193" s="2"/>
      <c r="DP193" s="104">
        <f>'[10]побудинковий звіт'!DR193</f>
        <v>0</v>
      </c>
      <c r="DQ193" s="104">
        <f>'[10]побудинковий звіт'!DS193</f>
        <v>0</v>
      </c>
      <c r="DR193" s="104"/>
      <c r="DS193" s="106"/>
      <c r="DT193" s="104"/>
      <c r="DU193" s="479"/>
      <c r="DW193" s="77"/>
      <c r="DX193" s="77"/>
      <c r="DY193" s="427"/>
      <c r="DZ193" s="161">
        <f>'[10]побудинковий звіт'!DY193</f>
        <v>0</v>
      </c>
      <c r="EB193" s="110"/>
      <c r="EC193" s="111"/>
      <c r="EE193" s="112"/>
      <c r="EG193" s="99"/>
    </row>
    <row r="194" spans="1:137" ht="19.95" customHeight="1" x14ac:dyDescent="0.3">
      <c r="A194" s="81">
        <v>150000763</v>
      </c>
      <c r="B194" s="82" t="s">
        <v>395</v>
      </c>
      <c r="C194" s="114" t="s">
        <v>1026</v>
      </c>
      <c r="D194" s="114" t="s">
        <v>396</v>
      </c>
      <c r="E194" s="84">
        <f t="shared" si="107"/>
        <v>182.8</v>
      </c>
      <c r="F194" s="597">
        <f>'[8]побудинковий звіт'!F194</f>
        <v>182.8</v>
      </c>
      <c r="G194" s="104">
        <f>'[8]побудинковий звіт'!G194</f>
        <v>0</v>
      </c>
      <c r="H194" s="598">
        <f>'[8]побудинковий звіт'!H194</f>
        <v>0</v>
      </c>
      <c r="I194" s="595">
        <f>'звіт 03.19-03.24'!H194+'[9]побудинковий звіт'!I194+'[8]побудинковий звіт'!I194</f>
        <v>0</v>
      </c>
      <c r="J194" s="595">
        <f>'звіт 03.19-03.24'!I194+'[9]побудинковий звіт'!J194+'[8]побудинковий звіт'!J194</f>
        <v>0</v>
      </c>
      <c r="K194" s="116">
        <f t="shared" si="108"/>
        <v>0</v>
      </c>
      <c r="L194" s="595">
        <f>'звіт 03.19-03.24'!K194+'[9]побудинковий звіт'!L194+'[8]побудинковий звіт'!L194</f>
        <v>0</v>
      </c>
      <c r="M194" s="595">
        <f>'звіт 03.19-03.24'!L194+'[9]побудинковий звіт'!M194+'[8]побудинковий звіт'!M194</f>
        <v>0</v>
      </c>
      <c r="N194" s="116">
        <f t="shared" si="109"/>
        <v>0</v>
      </c>
      <c r="O194" s="595">
        <f>'звіт 03.19-03.24'!N194+'[9]побудинковий звіт'!O194+'[8]побудинковий звіт'!O194</f>
        <v>0</v>
      </c>
      <c r="P194" s="595">
        <f>'звіт 03.19-03.24'!O194+'[9]побудинковий звіт'!P194+'[8]побудинковий звіт'!P194</f>
        <v>0</v>
      </c>
      <c r="Q194" s="116">
        <f t="shared" si="110"/>
        <v>0</v>
      </c>
      <c r="R194" s="595">
        <f>'звіт 03.19-03.24'!Q194+'[9]побудинковий звіт'!R194+'[8]побудинковий звіт'!R194</f>
        <v>0</v>
      </c>
      <c r="S194" s="595">
        <f>'звіт 03.19-03.24'!R194+'[9]побудинковий звіт'!S194+'[8]побудинковий звіт'!S194</f>
        <v>0</v>
      </c>
      <c r="T194" s="116">
        <f t="shared" si="111"/>
        <v>0</v>
      </c>
      <c r="U194" s="595">
        <f>'звіт 03.19-03.24'!T194+'[9]побудинковий звіт'!U194+'[8]побудинковий звіт'!U194</f>
        <v>0</v>
      </c>
      <c r="V194" s="595">
        <f>'звіт 03.19-03.24'!U194+'[9]побудинковий звіт'!V194+'[8]побудинковий звіт'!V194</f>
        <v>0</v>
      </c>
      <c r="W194" s="116">
        <f t="shared" si="112"/>
        <v>0</v>
      </c>
      <c r="X194" s="595">
        <f>'звіт 03.19-03.24'!W194+'[9]побудинковий звіт'!X194+'[8]побудинковий звіт'!X194</f>
        <v>0</v>
      </c>
      <c r="Y194" s="595">
        <f>'звіт 03.19-03.24'!X194+'[9]побудинковий звіт'!Y194+'[8]побудинковий звіт'!Y194</f>
        <v>0</v>
      </c>
      <c r="Z194" s="116">
        <f t="shared" si="113"/>
        <v>0</v>
      </c>
      <c r="AA194" s="595">
        <f>'звіт 03.19-03.24'!Z194+'[9]побудинковий звіт'!AA194+'[8]побудинковий звіт'!AA194</f>
        <v>197.42399999999998</v>
      </c>
      <c r="AB194" s="595">
        <f>'звіт 03.19-03.24'!AA194+'[9]побудинковий звіт'!AB194+'[8]побудинковий звіт'!AB194</f>
        <v>0</v>
      </c>
      <c r="AC194" s="116">
        <f t="shared" si="114"/>
        <v>-197.42399999999998</v>
      </c>
      <c r="AD194" s="595">
        <f>'звіт 03.19-03.24'!AC194+'[9]побудинковий звіт'!AD194+'[8]побудинковий звіт'!AD194</f>
        <v>1482.6973220744221</v>
      </c>
      <c r="AE194" s="595">
        <f>'звіт 03.19-03.24'!AD194+'[9]побудинковий звіт'!AE194+'[8]побудинковий звіт'!AE194</f>
        <v>3583.0149616348153</v>
      </c>
      <c r="AF194" s="117">
        <f t="shared" si="115"/>
        <v>2100.3176395603932</v>
      </c>
      <c r="AG194" s="91">
        <f t="shared" si="116"/>
        <v>1680.1213220744221</v>
      </c>
      <c r="AH194" s="92">
        <f t="shared" si="116"/>
        <v>3583.0149616348153</v>
      </c>
      <c r="AI194" s="116">
        <f t="shared" si="117"/>
        <v>1902.8936395603932</v>
      </c>
      <c r="AJ194" s="595">
        <f>'звіт 03.19-03.24'!AI194+'[9]побудинковий звіт'!AJ194+'[8]побудинковий звіт'!AJ194</f>
        <v>0</v>
      </c>
      <c r="AK194" s="595">
        <f>'звіт 03.19-03.24'!AJ194+'[9]побудинковий звіт'!AK194+'[8]побудинковий звіт'!AK194</f>
        <v>0</v>
      </c>
      <c r="AL194" s="116">
        <f t="shared" si="118"/>
        <v>0</v>
      </c>
      <c r="AM194" s="595">
        <f>'звіт 03.19-03.24'!AL194+'[9]побудинковий звіт'!AM194+'[8]побудинковий звіт'!AM194</f>
        <v>0</v>
      </c>
      <c r="AN194" s="595">
        <f>'звіт 03.19-03.24'!AM194+'[9]побудинковий звіт'!AN194+'[8]побудинковий звіт'!AN194</f>
        <v>0</v>
      </c>
      <c r="AO194" s="116">
        <f t="shared" si="119"/>
        <v>0</v>
      </c>
      <c r="AP194" s="595">
        <f>'звіт 03.19-03.24'!AO194+'[9]побудинковий звіт'!AP194+'[8]побудинковий звіт'!AP194</f>
        <v>1274.8722095095216</v>
      </c>
      <c r="AQ194" s="595">
        <f>'звіт 03.19-03.24'!AP194+'[9]побудинковий звіт'!AQ194+'[8]побудинковий звіт'!AQ194</f>
        <v>795.68211663928514</v>
      </c>
      <c r="AR194" s="116">
        <f t="shared" si="120"/>
        <v>-479.19009287023641</v>
      </c>
      <c r="AS194" s="595">
        <f>'звіт 03.19-03.24'!AR194+'[9]побудинковий звіт'!AS194+'[8]побудинковий звіт'!AS194</f>
        <v>15155.424944782597</v>
      </c>
      <c r="AT194" s="595">
        <f>'звіт 03.19-03.24'!AS194+'[9]побудинковий звіт'!AT194+'[8]побудинковий звіт'!AT194</f>
        <v>0</v>
      </c>
      <c r="AU194" s="118">
        <f t="shared" si="121"/>
        <v>-15155.424944782597</v>
      </c>
      <c r="AV194" s="595">
        <f>'звіт 03.19-03.24'!AU194+'[9]побудинковий звіт'!AV194+'[8]побудинковий звіт'!AV194</f>
        <v>0</v>
      </c>
      <c r="AW194" s="595">
        <f>'звіт 03.19-03.24'!AV194+'[9]побудинковий звіт'!AW194+'[8]побудинковий звіт'!AW194</f>
        <v>0</v>
      </c>
      <c r="AX194" s="94">
        <f t="shared" si="122"/>
        <v>0</v>
      </c>
      <c r="AY194" s="595">
        <f>'звіт 03.19-03.24'!AX194+'[9]побудинковий звіт'!AY194+'[8]побудинковий звіт'!AY194</f>
        <v>0</v>
      </c>
      <c r="AZ194" s="595">
        <f>'звіт 03.19-03.24'!AY194+'[9]побудинковий звіт'!AZ194+'[8]побудинковий звіт'!AZ194</f>
        <v>0</v>
      </c>
      <c r="BA194" s="117">
        <f t="shared" si="123"/>
        <v>0</v>
      </c>
      <c r="BB194" s="595">
        <f>'звіт 03.19-03.24'!BA194+'[9]побудинковий звіт'!BB194+'[8]побудинковий звіт'!BB194</f>
        <v>0</v>
      </c>
      <c r="BC194" s="595">
        <f>'звіт 03.19-03.24'!BB194+'[9]побудинковий звіт'!BC194+'[8]побудинковий звіт'!BC194</f>
        <v>0</v>
      </c>
      <c r="BD194" s="94">
        <f t="shared" si="124"/>
        <v>0</v>
      </c>
      <c r="BE194" s="595">
        <f>'звіт 03.19-03.24'!BD194+'[9]побудинковий звіт'!BE194+'[8]побудинковий звіт'!BE194</f>
        <v>0</v>
      </c>
      <c r="BF194" s="595">
        <f>'звіт 03.19-03.24'!BE194+'[9]побудинковий звіт'!BF194+'[8]побудинковий звіт'!BF194</f>
        <v>0</v>
      </c>
      <c r="BG194" s="95">
        <f t="shared" si="125"/>
        <v>0</v>
      </c>
      <c r="BH194" s="595">
        <f>'звіт 03.19-03.24'!BG194+'[9]побудинковий звіт'!BH194+'[8]побудинковий звіт'!BH194</f>
        <v>0</v>
      </c>
      <c r="BI194" s="595">
        <f>'звіт 03.19-03.24'!BH194+'[9]побудинковий звіт'!BI194+'[8]побудинковий звіт'!BI194</f>
        <v>0</v>
      </c>
      <c r="BJ194" s="94">
        <f t="shared" si="126"/>
        <v>0</v>
      </c>
      <c r="BK194" s="595">
        <f>'звіт 03.19-03.24'!BJ194+'[9]побудинковий звіт'!BK194+'[8]побудинковий звіт'!BK194</f>
        <v>0</v>
      </c>
      <c r="BL194" s="595">
        <f>'звіт 03.19-03.24'!BK194+'[9]побудинковий звіт'!BL194+'[8]побудинковий звіт'!BL194</f>
        <v>0</v>
      </c>
      <c r="BM194" s="95">
        <f t="shared" si="127"/>
        <v>0</v>
      </c>
      <c r="BN194" s="595">
        <f>'звіт 03.19-03.24'!BM194+'[9]побудинковий звіт'!BN194+'[8]побудинковий звіт'!BN194</f>
        <v>49.355999999999995</v>
      </c>
      <c r="BO194" s="595">
        <f>'звіт 03.19-03.24'!BN194+'[9]побудинковий звіт'!BO194+'[8]побудинковий звіт'!BO194</f>
        <v>2151.8933368399998</v>
      </c>
      <c r="BP194" s="94">
        <f t="shared" si="128"/>
        <v>2102.5373368399996</v>
      </c>
      <c r="BQ194" s="91">
        <f t="shared" si="129"/>
        <v>49.355999999999995</v>
      </c>
      <c r="BR194" s="96">
        <f t="shared" si="129"/>
        <v>2151.8933368399998</v>
      </c>
      <c r="BS194" s="94">
        <f t="shared" si="130"/>
        <v>2102.5373368399996</v>
      </c>
      <c r="BT194" s="595">
        <f>'звіт 03.19-03.24'!BS194+'[9]побудинковий звіт'!BT194+'[8]побудинковий звіт'!BT194</f>
        <v>1126.9195433922769</v>
      </c>
      <c r="BU194" s="595">
        <f>'звіт 03.19-03.24'!BT194+'[9]побудинковий звіт'!BU194+'[8]побудинковий звіт'!BU194</f>
        <v>2247.514255515101</v>
      </c>
      <c r="BV194" s="116">
        <f t="shared" si="131"/>
        <v>1120.5947121228241</v>
      </c>
      <c r="BW194" s="595">
        <f>'звіт 03.19-03.24'!BV194+'[9]побудинковий звіт'!BW194+'[8]побудинковий звіт'!BW194</f>
        <v>0</v>
      </c>
      <c r="BX194" s="595">
        <f>'звіт 03.19-03.24'!BW194+'[9]побудинковий звіт'!BX194+'[8]побудинковий звіт'!BX194</f>
        <v>17.714409323775513</v>
      </c>
      <c r="BY194" s="116">
        <f t="shared" si="132"/>
        <v>17.714409323775513</v>
      </c>
      <c r="BZ194" s="595">
        <f>'звіт 03.19-03.24'!BY194+'[9]побудинковий звіт'!BZ194+'[8]побудинковий звіт'!BZ194</f>
        <v>399.56103391926166</v>
      </c>
      <c r="CA194" s="595">
        <f>'звіт 03.19-03.24'!BZ194+'[9]побудинковий звіт'!CA194+'[8]побудинковий звіт'!CA194</f>
        <v>464.02501629217568</v>
      </c>
      <c r="CB194" s="116">
        <f t="shared" si="133"/>
        <v>64.463982372914018</v>
      </c>
      <c r="CC194" s="595">
        <f>'звіт 03.19-03.24'!CB194+'[9]побудинковий звіт'!CC194+'[8]побудинковий звіт'!CC194</f>
        <v>0</v>
      </c>
      <c r="CD194" s="595">
        <f>'звіт 03.19-03.24'!CC194+'[9]побудинковий звіт'!CD194+'[8]побудинковий звіт'!CD194</f>
        <v>0</v>
      </c>
      <c r="CE194" s="116">
        <f t="shared" si="134"/>
        <v>0</v>
      </c>
      <c r="CF194" s="595">
        <f>'звіт 03.19-03.24'!CE194+'[9]побудинковий звіт'!CF194+'[8]побудинковий звіт'!CF194</f>
        <v>0</v>
      </c>
      <c r="CG194" s="595">
        <f>'звіт 03.19-03.24'!CF194+'[9]побудинковий звіт'!CG194+'[8]побудинковий звіт'!CG194</f>
        <v>0</v>
      </c>
      <c r="CH194" s="116">
        <f t="shared" si="135"/>
        <v>0</v>
      </c>
      <c r="CI194" s="595">
        <f>'звіт 03.19-03.24'!CH194+'[9]побудинковий звіт'!CI194+'[8]побудинковий звіт'!CI194</f>
        <v>0</v>
      </c>
      <c r="CJ194" s="595">
        <f>'звіт 03.19-03.24'!CI194+'[9]побудинковий звіт'!CJ194+'[8]побудинковий звіт'!CJ194</f>
        <v>0</v>
      </c>
      <c r="CK194" s="116">
        <f t="shared" si="136"/>
        <v>0</v>
      </c>
      <c r="CL194" s="595">
        <f>'звіт 03.19-03.24'!CK194+'[9]побудинковий звіт'!CL194+'[8]побудинковий звіт'!CL194</f>
        <v>0</v>
      </c>
      <c r="CM194" s="595">
        <f>'звіт 03.19-03.24'!CL194+'[9]побудинковий звіт'!CM194+'[8]побудинковий звіт'!CM194</f>
        <v>0</v>
      </c>
      <c r="CN194" s="116">
        <f t="shared" si="137"/>
        <v>0</v>
      </c>
      <c r="CO194" s="88">
        <f t="shared" si="138"/>
        <v>0</v>
      </c>
      <c r="CP194" s="96">
        <f t="shared" si="138"/>
        <v>0</v>
      </c>
      <c r="CQ194" s="116">
        <f t="shared" si="139"/>
        <v>0</v>
      </c>
      <c r="CR194" s="119">
        <f t="shared" si="150"/>
        <v>19686.255053678076</v>
      </c>
      <c r="CS194" s="96">
        <f t="shared" si="150"/>
        <v>9259.8440962451532</v>
      </c>
      <c r="CT194" s="116">
        <f t="shared" si="140"/>
        <v>-10426.410957432923</v>
      </c>
      <c r="CU194" s="91">
        <f t="shared" si="141"/>
        <v>23623.50606441369</v>
      </c>
      <c r="CV194" s="98">
        <f t="shared" si="141"/>
        <v>11111.812915494183</v>
      </c>
      <c r="CW194" s="117">
        <f t="shared" si="142"/>
        <v>-12511.693148919507</v>
      </c>
      <c r="CX194" s="595">
        <f>'звіт 03.19-03.24'!CW194+'[9]побудинковий звіт'!CX194+'[8]побудинковий звіт'!CX194</f>
        <v>900.11505046045204</v>
      </c>
      <c r="CY194" s="595">
        <f>'звіт 03.19-03.24'!CX194+'[9]побудинковий звіт'!CY194+'[8]побудинковий звіт'!CY194</f>
        <v>13411.80819937997</v>
      </c>
      <c r="CZ194" s="116">
        <f t="shared" si="143"/>
        <v>12511.693148919518</v>
      </c>
      <c r="DA194" s="99">
        <f>'[8]побудинковий звіт'!DA194</f>
        <v>-12511.693148919512</v>
      </c>
      <c r="DB194" s="8">
        <v>3</v>
      </c>
      <c r="DC194" s="365">
        <f>'[8]побудинковий звіт'!DC194</f>
        <v>415.87</v>
      </c>
      <c r="DD194" s="365">
        <f>'[8]побудинковий звіт'!DD194</f>
        <v>0</v>
      </c>
      <c r="DE194" s="365">
        <f>'[8]побудинковий звіт'!DE194</f>
        <v>0</v>
      </c>
      <c r="DF194" s="365">
        <f>'[8]побудинковий звіт'!DF194</f>
        <v>0</v>
      </c>
      <c r="DG194" s="101">
        <v>-4388.0210667606834</v>
      </c>
      <c r="DH194" s="297">
        <v>1</v>
      </c>
      <c r="DI194" s="103">
        <f>'[8]побудинковий звіт'!DK194</f>
        <v>2.2749721095614688</v>
      </c>
      <c r="DJ194" s="103">
        <f>'[8]побудинковий звіт'!DL194</f>
        <v>0</v>
      </c>
      <c r="DK194" s="103">
        <f>'[8]побудинковий звіт'!DM194</f>
        <v>2.2749721095614688</v>
      </c>
      <c r="DL194" s="104">
        <f t="shared" si="157"/>
        <v>415.8649016278365</v>
      </c>
      <c r="DM194" s="104">
        <f t="shared" si="158"/>
        <v>0</v>
      </c>
      <c r="DN194" s="105">
        <f t="shared" si="144"/>
        <v>415.8649016278365</v>
      </c>
      <c r="DO194" s="2"/>
      <c r="DP194" s="104">
        <f>'[10]побудинковий звіт'!DR194</f>
        <v>415.87</v>
      </c>
      <c r="DQ194" s="104">
        <f>'[10]побудинковий звіт'!DS194</f>
        <v>0</v>
      </c>
      <c r="DR194" s="104">
        <f t="shared" si="145"/>
        <v>415.87</v>
      </c>
      <c r="DS194" s="106"/>
      <c r="DT194" s="104"/>
      <c r="DU194" s="479">
        <f>'звіт 03.19-03.24'!DV194+'[9]побудинковий звіт'!DW194+'[8]побудинковий звіт'!DW194</f>
        <v>0</v>
      </c>
      <c r="DV194" s="2">
        <f>'[9]побудинковий звіт'!DX194+'[8]побудинковий звіт'!DX194</f>
        <v>0</v>
      </c>
      <c r="DW194" s="77">
        <f t="shared" si="146"/>
        <v>18245.737133739116</v>
      </c>
      <c r="DX194" s="77">
        <f t="shared" si="147"/>
        <v>2582.2720042079995</v>
      </c>
      <c r="DY194" s="427">
        <f t="shared" si="148"/>
        <v>0</v>
      </c>
      <c r="DZ194" s="161">
        <f>'[10]побудинковий звіт'!DY194</f>
        <v>324.41684812112209</v>
      </c>
      <c r="EB194" s="110">
        <v>641</v>
      </c>
      <c r="EC194" s="111">
        <f t="shared" si="149"/>
        <v>-3747.0210667606834</v>
      </c>
      <c r="EE194" s="112">
        <v>-5626.2283857547181</v>
      </c>
      <c r="EG194" s="99">
        <v>-8292.4277274340639</v>
      </c>
    </row>
    <row r="195" spans="1:137" ht="19.95" customHeight="1" x14ac:dyDescent="0.3">
      <c r="A195" s="81">
        <v>150000764</v>
      </c>
      <c r="B195" s="82" t="s">
        <v>397</v>
      </c>
      <c r="C195" s="114" t="s">
        <v>1027</v>
      </c>
      <c r="D195" s="114" t="s">
        <v>398</v>
      </c>
      <c r="E195" s="84">
        <f t="shared" si="107"/>
        <v>229</v>
      </c>
      <c r="F195" s="597">
        <f>'[8]побудинковий звіт'!F195</f>
        <v>229</v>
      </c>
      <c r="G195" s="104">
        <f>'[8]побудинковий звіт'!G195</f>
        <v>0</v>
      </c>
      <c r="H195" s="598">
        <f>'[8]побудинковий звіт'!H195</f>
        <v>0</v>
      </c>
      <c r="I195" s="595">
        <f>'звіт 03.19-03.24'!H195+'[9]побудинковий звіт'!I195+'[8]побудинковий звіт'!I195</f>
        <v>0</v>
      </c>
      <c r="J195" s="595">
        <f>'звіт 03.19-03.24'!I195+'[9]побудинковий звіт'!J195+'[8]побудинковий звіт'!J195</f>
        <v>0</v>
      </c>
      <c r="K195" s="116">
        <f t="shared" si="108"/>
        <v>0</v>
      </c>
      <c r="L195" s="595">
        <f>'звіт 03.19-03.24'!K195+'[9]побудинковий звіт'!L195+'[8]побудинковий звіт'!L195</f>
        <v>0</v>
      </c>
      <c r="M195" s="595">
        <f>'звіт 03.19-03.24'!L195+'[9]побудинковий звіт'!M195+'[8]побудинковий звіт'!M195</f>
        <v>0</v>
      </c>
      <c r="N195" s="116">
        <f t="shared" si="109"/>
        <v>0</v>
      </c>
      <c r="O195" s="595">
        <f>'звіт 03.19-03.24'!N195+'[9]побудинковий звіт'!O195+'[8]побудинковий звіт'!O195</f>
        <v>0</v>
      </c>
      <c r="P195" s="595">
        <f>'звіт 03.19-03.24'!O195+'[9]побудинковий звіт'!P195+'[8]побудинковий звіт'!P195</f>
        <v>0</v>
      </c>
      <c r="Q195" s="116">
        <f t="shared" si="110"/>
        <v>0</v>
      </c>
      <c r="R195" s="595">
        <f>'звіт 03.19-03.24'!Q195+'[9]побудинковий звіт'!R195+'[8]побудинковий звіт'!R195</f>
        <v>0</v>
      </c>
      <c r="S195" s="595">
        <f>'звіт 03.19-03.24'!R195+'[9]побудинковий звіт'!S195+'[8]побудинковий звіт'!S195</f>
        <v>0</v>
      </c>
      <c r="T195" s="116">
        <f t="shared" si="111"/>
        <v>0</v>
      </c>
      <c r="U195" s="595">
        <f>'звіт 03.19-03.24'!T195+'[9]побудинковий звіт'!U195+'[8]побудинковий звіт'!U195</f>
        <v>0</v>
      </c>
      <c r="V195" s="595">
        <f>'звіт 03.19-03.24'!U195+'[9]побудинковий звіт'!V195+'[8]побудинковий звіт'!V195</f>
        <v>0</v>
      </c>
      <c r="W195" s="116">
        <f t="shared" si="112"/>
        <v>0</v>
      </c>
      <c r="X195" s="595">
        <f>'звіт 03.19-03.24'!W195+'[9]побудинковий звіт'!X195+'[8]побудинковий звіт'!X195</f>
        <v>0</v>
      </c>
      <c r="Y195" s="595">
        <f>'звіт 03.19-03.24'!X195+'[9]побудинковий звіт'!Y195+'[8]побудинковий звіт'!Y195</f>
        <v>0</v>
      </c>
      <c r="Z195" s="116">
        <f t="shared" si="113"/>
        <v>0</v>
      </c>
      <c r="AA195" s="595">
        <f>'звіт 03.19-03.24'!Z195+'[9]побудинковий звіт'!AA195+'[8]побудинковий звіт'!AA195</f>
        <v>247.31999999999994</v>
      </c>
      <c r="AB195" s="595">
        <f>'звіт 03.19-03.24'!AA195+'[9]побудинковий звіт'!AB195+'[8]побудинковий звіт'!AB195</f>
        <v>0</v>
      </c>
      <c r="AC195" s="116">
        <f t="shared" si="114"/>
        <v>-247.31999999999994</v>
      </c>
      <c r="AD195" s="595">
        <f>'звіт 03.19-03.24'!AC195+'[9]побудинковий звіт'!AD195+'[8]побудинковий звіт'!AD195</f>
        <v>1857.4472004729587</v>
      </c>
      <c r="AE195" s="595">
        <f>'звіт 03.19-03.24'!AD195+'[9]побудинковий звіт'!AE195+'[8]побудинковий звіт'!AE195</f>
        <v>4488.5690711945999</v>
      </c>
      <c r="AF195" s="117">
        <f t="shared" si="115"/>
        <v>2631.1218707216412</v>
      </c>
      <c r="AG195" s="91">
        <f t="shared" si="116"/>
        <v>2104.7672004729584</v>
      </c>
      <c r="AH195" s="92">
        <f t="shared" si="116"/>
        <v>4488.5690711945999</v>
      </c>
      <c r="AI195" s="116">
        <f t="shared" si="117"/>
        <v>2383.8018707216415</v>
      </c>
      <c r="AJ195" s="595">
        <f>'звіт 03.19-03.24'!AI195+'[9]побудинковий звіт'!AJ195+'[8]побудинковий звіт'!AJ195</f>
        <v>0</v>
      </c>
      <c r="AK195" s="595">
        <f>'звіт 03.19-03.24'!AJ195+'[9]побудинковий звіт'!AK195+'[8]побудинковий звіт'!AK195</f>
        <v>0</v>
      </c>
      <c r="AL195" s="116">
        <f t="shared" si="118"/>
        <v>0</v>
      </c>
      <c r="AM195" s="595">
        <f>'звіт 03.19-03.24'!AL195+'[9]побудинковий звіт'!AM195+'[8]побудинковий звіт'!AM195</f>
        <v>0</v>
      </c>
      <c r="AN195" s="595">
        <f>'звіт 03.19-03.24'!AM195+'[9]побудинковий звіт'!AN195+'[8]побудинковий звіт'!AN195</f>
        <v>0</v>
      </c>
      <c r="AO195" s="116">
        <f t="shared" si="119"/>
        <v>0</v>
      </c>
      <c r="AP195" s="595">
        <f>'звіт 03.19-03.24'!AO195+'[9]побудинковий звіт'!AP195+'[8]побудинковий звіт'!AP195</f>
        <v>777.64854617971196</v>
      </c>
      <c r="AQ195" s="595">
        <f>'звіт 03.19-03.24'!AP195+'[9]побудинковий звіт'!AQ195+'[8]побудинковий звіт'!AQ195</f>
        <v>1381.22830264802</v>
      </c>
      <c r="AR195" s="116">
        <f t="shared" si="120"/>
        <v>603.57975646830801</v>
      </c>
      <c r="AS195" s="595">
        <f>'звіт 03.19-03.24'!AR195+'[9]побудинковий звіт'!AS195+'[8]побудинковий звіт'!AS195</f>
        <v>19362.290030642296</v>
      </c>
      <c r="AT195" s="595">
        <f>'звіт 03.19-03.24'!AS195+'[9]побудинковий звіт'!AT195+'[8]побудинковий звіт'!AT195</f>
        <v>4360</v>
      </c>
      <c r="AU195" s="118">
        <f t="shared" si="121"/>
        <v>-15002.290030642296</v>
      </c>
      <c r="AV195" s="595">
        <f>'звіт 03.19-03.24'!AU195+'[9]побудинковий звіт'!AV195+'[8]побудинковий звіт'!AV195</f>
        <v>0</v>
      </c>
      <c r="AW195" s="595">
        <f>'звіт 03.19-03.24'!AV195+'[9]побудинковий звіт'!AW195+'[8]побудинковий звіт'!AW195</f>
        <v>0</v>
      </c>
      <c r="AX195" s="94">
        <f t="shared" si="122"/>
        <v>0</v>
      </c>
      <c r="AY195" s="595">
        <f>'звіт 03.19-03.24'!AX195+'[9]побудинковий звіт'!AY195+'[8]побудинковий звіт'!AY195</f>
        <v>0</v>
      </c>
      <c r="AZ195" s="595">
        <f>'звіт 03.19-03.24'!AY195+'[9]побудинковий звіт'!AZ195+'[8]побудинковий звіт'!AZ195</f>
        <v>0</v>
      </c>
      <c r="BA195" s="117">
        <f t="shared" si="123"/>
        <v>0</v>
      </c>
      <c r="BB195" s="595">
        <f>'звіт 03.19-03.24'!BA195+'[9]побудинковий звіт'!BB195+'[8]побудинковий звіт'!BB195</f>
        <v>0</v>
      </c>
      <c r="BC195" s="595">
        <f>'звіт 03.19-03.24'!BB195+'[9]побудинковий звіт'!BC195+'[8]побудинковий звіт'!BC195</f>
        <v>0</v>
      </c>
      <c r="BD195" s="94">
        <f t="shared" si="124"/>
        <v>0</v>
      </c>
      <c r="BE195" s="595">
        <f>'звіт 03.19-03.24'!BD195+'[9]побудинковий звіт'!BE195+'[8]побудинковий звіт'!BE195</f>
        <v>0</v>
      </c>
      <c r="BF195" s="595">
        <f>'звіт 03.19-03.24'!BE195+'[9]побудинковий звіт'!BF195+'[8]побудинковий звіт'!BF195</f>
        <v>0</v>
      </c>
      <c r="BG195" s="95">
        <f t="shared" si="125"/>
        <v>0</v>
      </c>
      <c r="BH195" s="595">
        <f>'звіт 03.19-03.24'!BG195+'[9]побудинковий звіт'!BH195+'[8]побудинковий звіт'!BH195</f>
        <v>0</v>
      </c>
      <c r="BI195" s="595">
        <f>'звіт 03.19-03.24'!BH195+'[9]побудинковий звіт'!BI195+'[8]побудинковий звіт'!BI195</f>
        <v>0</v>
      </c>
      <c r="BJ195" s="94">
        <f t="shared" si="126"/>
        <v>0</v>
      </c>
      <c r="BK195" s="595">
        <f>'звіт 03.19-03.24'!BJ195+'[9]побудинковий звіт'!BK195+'[8]побудинковий звіт'!BK195</f>
        <v>0</v>
      </c>
      <c r="BL195" s="595">
        <f>'звіт 03.19-03.24'!BK195+'[9]побудинковий звіт'!BL195+'[8]побудинковий звіт'!BL195</f>
        <v>0</v>
      </c>
      <c r="BM195" s="95">
        <f t="shared" si="127"/>
        <v>0</v>
      </c>
      <c r="BN195" s="595">
        <f>'звіт 03.19-03.24'!BM195+'[9]побудинковий звіт'!BN195+'[8]побудинковий звіт'!BN195</f>
        <v>61.829999999999984</v>
      </c>
      <c r="BO195" s="595">
        <f>'звіт 03.19-03.24'!BN195+'[9]побудинковий звіт'!BO195+'[8]побудинковий звіт'!BO195</f>
        <v>2517.3930311200002</v>
      </c>
      <c r="BP195" s="94">
        <f t="shared" si="128"/>
        <v>2455.5630311200002</v>
      </c>
      <c r="BQ195" s="91">
        <f t="shared" si="129"/>
        <v>61.829999999999984</v>
      </c>
      <c r="BR195" s="96">
        <f t="shared" si="129"/>
        <v>2517.3930311200002</v>
      </c>
      <c r="BS195" s="94">
        <f t="shared" si="130"/>
        <v>2455.5630311200002</v>
      </c>
      <c r="BT195" s="595">
        <f>'звіт 03.19-03.24'!BS195+'[9]побудинковий звіт'!BT195+'[8]побудинковий звіт'!BT195</f>
        <v>559.98679393295845</v>
      </c>
      <c r="BU195" s="595">
        <f>'звіт 03.19-03.24'!BT195+'[9]побудинковий звіт'!BU195+'[8]побудинковий звіт'!BU195</f>
        <v>2367.2145431624745</v>
      </c>
      <c r="BV195" s="116">
        <f t="shared" si="131"/>
        <v>1807.2277492295161</v>
      </c>
      <c r="BW195" s="595">
        <f>'звіт 03.19-03.24'!BV195+'[9]побудинковий звіт'!BW195+'[8]побудинковий звіт'!BW195</f>
        <v>0</v>
      </c>
      <c r="BX195" s="595">
        <f>'звіт 03.19-03.24'!BW195+'[9]побудинковий звіт'!BX195+'[8]побудинковий звіт'!BX195</f>
        <v>22.191464634270194</v>
      </c>
      <c r="BY195" s="116">
        <f t="shared" si="132"/>
        <v>22.191464634270194</v>
      </c>
      <c r="BZ195" s="595">
        <f>'звіт 03.19-03.24'!BY195+'[9]побудинковий звіт'!BZ195+'[8]побудинковий звіт'!BZ195</f>
        <v>195.78490662043822</v>
      </c>
      <c r="CA195" s="595">
        <f>'звіт 03.19-03.24'!BZ195+'[9]побудинковий звіт'!CA195+'[8]побудинковий звіт'!CA195</f>
        <v>546.7963050857461</v>
      </c>
      <c r="CB195" s="116">
        <f t="shared" si="133"/>
        <v>351.01139846530788</v>
      </c>
      <c r="CC195" s="595">
        <f>'звіт 03.19-03.24'!CB195+'[9]побудинковий звіт'!CC195+'[8]побудинковий звіт'!CC195</f>
        <v>0</v>
      </c>
      <c r="CD195" s="595">
        <f>'звіт 03.19-03.24'!CC195+'[9]побудинковий звіт'!CD195+'[8]побудинковий звіт'!CD195</f>
        <v>0</v>
      </c>
      <c r="CE195" s="116">
        <f t="shared" si="134"/>
        <v>0</v>
      </c>
      <c r="CF195" s="595">
        <f>'звіт 03.19-03.24'!CE195+'[9]побудинковий звіт'!CF195+'[8]побудинковий звіт'!CF195</f>
        <v>0</v>
      </c>
      <c r="CG195" s="595">
        <f>'звіт 03.19-03.24'!CF195+'[9]побудинковий звіт'!CG195+'[8]побудинковий звіт'!CG195</f>
        <v>0</v>
      </c>
      <c r="CH195" s="116">
        <f t="shared" si="135"/>
        <v>0</v>
      </c>
      <c r="CI195" s="595">
        <f>'звіт 03.19-03.24'!CH195+'[9]побудинковий звіт'!CI195+'[8]побудинковий звіт'!CI195</f>
        <v>0</v>
      </c>
      <c r="CJ195" s="595">
        <f>'звіт 03.19-03.24'!CI195+'[9]побудинковий звіт'!CJ195+'[8]побудинковий звіт'!CJ195</f>
        <v>0</v>
      </c>
      <c r="CK195" s="116">
        <f t="shared" si="136"/>
        <v>0</v>
      </c>
      <c r="CL195" s="595">
        <f>'звіт 03.19-03.24'!CK195+'[9]побудинковий звіт'!CL195+'[8]побудинковий звіт'!CL195</f>
        <v>0</v>
      </c>
      <c r="CM195" s="595">
        <f>'звіт 03.19-03.24'!CL195+'[9]побудинковий звіт'!CM195+'[8]побудинковий звіт'!CM195</f>
        <v>0</v>
      </c>
      <c r="CN195" s="116">
        <f t="shared" si="137"/>
        <v>0</v>
      </c>
      <c r="CO195" s="88">
        <f t="shared" si="138"/>
        <v>0</v>
      </c>
      <c r="CP195" s="96">
        <f t="shared" si="138"/>
        <v>0</v>
      </c>
      <c r="CQ195" s="116">
        <f t="shared" si="139"/>
        <v>0</v>
      </c>
      <c r="CR195" s="119">
        <f t="shared" si="150"/>
        <v>23062.307477848368</v>
      </c>
      <c r="CS195" s="96">
        <f t="shared" si="150"/>
        <v>15683.392717845109</v>
      </c>
      <c r="CT195" s="116">
        <f t="shared" si="140"/>
        <v>-7378.9147600032593</v>
      </c>
      <c r="CU195" s="91">
        <f t="shared" si="141"/>
        <v>27674.768973418042</v>
      </c>
      <c r="CV195" s="98">
        <f t="shared" si="141"/>
        <v>18820.07126141413</v>
      </c>
      <c r="CW195" s="117">
        <f t="shared" si="142"/>
        <v>-8854.6977120039119</v>
      </c>
      <c r="CX195" s="595">
        <f>'звіт 03.19-03.24'!CW195+'[9]побудинковий звіт'!CX195+'[8]побудинковий звіт'!CX195</f>
        <v>1054.8001333318475</v>
      </c>
      <c r="CY195" s="595">
        <f>'звіт 03.19-03.24'!CX195+'[9]побудинковий звіт'!CY195+'[8]побудинковий звіт'!CY195</f>
        <v>9909.4978453357526</v>
      </c>
      <c r="CZ195" s="116">
        <f t="shared" si="143"/>
        <v>8854.6977120039046</v>
      </c>
      <c r="DA195" s="99">
        <f>'[8]побудинковий звіт'!DA195</f>
        <v>-8854.697712003901</v>
      </c>
      <c r="DB195" s="8">
        <v>3</v>
      </c>
      <c r="DC195" s="365">
        <f>'[8]побудинковий звіт'!DC195</f>
        <v>1571.56</v>
      </c>
      <c r="DD195" s="365">
        <f>'[8]побудинковий звіт'!DD195</f>
        <v>0</v>
      </c>
      <c r="DE195" s="365">
        <f>'[8]побудинковий звіт'!DE195</f>
        <v>1087.25</v>
      </c>
      <c r="DF195" s="365">
        <f>'[8]побудинковий звіт'!DF195</f>
        <v>0</v>
      </c>
      <c r="DG195" s="101">
        <v>-3331.1109314480091</v>
      </c>
      <c r="DH195" s="297">
        <v>1</v>
      </c>
      <c r="DI195" s="103">
        <f>'[8]побудинковий звіт'!DK195</f>
        <v>2.1148704320781504</v>
      </c>
      <c r="DJ195" s="103">
        <f>'[8]побудинковий звіт'!DL195</f>
        <v>0</v>
      </c>
      <c r="DK195" s="103">
        <f>'[8]побудинковий звіт'!DM195</f>
        <v>2.1148704320781504</v>
      </c>
      <c r="DL195" s="104">
        <f t="shared" si="157"/>
        <v>484.30532894589646</v>
      </c>
      <c r="DM195" s="104">
        <f t="shared" si="158"/>
        <v>0</v>
      </c>
      <c r="DN195" s="105">
        <f t="shared" si="144"/>
        <v>484.30532894589646</v>
      </c>
      <c r="DO195" s="2"/>
      <c r="DP195" s="104">
        <f>'[10]побудинковий звіт'!DR195</f>
        <v>484.31</v>
      </c>
      <c r="DQ195" s="104">
        <f>'[10]побудинковий звіт'!DS195</f>
        <v>0</v>
      </c>
      <c r="DR195" s="104">
        <f t="shared" si="145"/>
        <v>484.31</v>
      </c>
      <c r="DS195" s="106"/>
      <c r="DT195" s="104"/>
      <c r="DU195" s="479">
        <f>'звіт 03.19-03.24'!DV195+'[9]побудинковий звіт'!DW195+'[8]побудинковий звіт'!DW195</f>
        <v>3909.88</v>
      </c>
      <c r="DV195" s="2">
        <f>'[9]побудинковий звіт'!DX195+'[8]побудинковий звіт'!DX195</f>
        <v>0</v>
      </c>
      <c r="DW195" s="77">
        <f t="shared" si="146"/>
        <v>23308.944036770758</v>
      </c>
      <c r="DX195" s="77">
        <f t="shared" si="147"/>
        <v>8252.8716373440002</v>
      </c>
      <c r="DY195" s="427">
        <f t="shared" si="148"/>
        <v>1087.25</v>
      </c>
      <c r="DZ195" s="161">
        <f>'[10]побудинковий звіт'!DY195</f>
        <v>424.4565350952077</v>
      </c>
      <c r="EB195" s="110">
        <v>-2180</v>
      </c>
      <c r="EC195" s="111">
        <f t="shared" si="149"/>
        <v>-5511.1109314480091</v>
      </c>
      <c r="EE195" s="112">
        <v>-1971.8391265296914</v>
      </c>
      <c r="EG195" s="99">
        <v>-3827.3535434483533</v>
      </c>
    </row>
    <row r="196" spans="1:137" ht="19.95" customHeight="1" x14ac:dyDescent="0.3">
      <c r="A196" s="81">
        <v>150000770</v>
      </c>
      <c r="B196" s="82" t="s">
        <v>399</v>
      </c>
      <c r="C196" s="114" t="s">
        <v>1028</v>
      </c>
      <c r="D196" s="114" t="s">
        <v>400</v>
      </c>
      <c r="E196" s="84">
        <f t="shared" si="107"/>
        <v>144.5</v>
      </c>
      <c r="F196" s="597">
        <f>'[8]побудинковий звіт'!F196</f>
        <v>144.5</v>
      </c>
      <c r="G196" s="104">
        <f>'[8]побудинковий звіт'!G196</f>
        <v>0</v>
      </c>
      <c r="H196" s="598">
        <f>'[8]побудинковий звіт'!H196</f>
        <v>0</v>
      </c>
      <c r="I196" s="595">
        <f>'звіт 03.19-03.24'!H196+'[9]побудинковий звіт'!I196+'[8]побудинковий звіт'!I196</f>
        <v>0</v>
      </c>
      <c r="J196" s="595">
        <f>'звіт 03.19-03.24'!I196+'[9]побудинковий звіт'!J196+'[8]побудинковий звіт'!J196</f>
        <v>0</v>
      </c>
      <c r="K196" s="116">
        <f t="shared" si="108"/>
        <v>0</v>
      </c>
      <c r="L196" s="595">
        <f>'звіт 03.19-03.24'!K196+'[9]побудинковий звіт'!L196+'[8]побудинковий звіт'!L196</f>
        <v>0</v>
      </c>
      <c r="M196" s="595">
        <f>'звіт 03.19-03.24'!L196+'[9]побудинковий звіт'!M196+'[8]побудинковий звіт'!M196</f>
        <v>0</v>
      </c>
      <c r="N196" s="116">
        <f t="shared" si="109"/>
        <v>0</v>
      </c>
      <c r="O196" s="595">
        <f>'звіт 03.19-03.24'!N196+'[9]побудинковий звіт'!O196+'[8]побудинковий звіт'!O196</f>
        <v>0</v>
      </c>
      <c r="P196" s="595">
        <f>'звіт 03.19-03.24'!O196+'[9]побудинковий звіт'!P196+'[8]побудинковий звіт'!P196</f>
        <v>0</v>
      </c>
      <c r="Q196" s="116">
        <f t="shared" si="110"/>
        <v>0</v>
      </c>
      <c r="R196" s="595">
        <f>'звіт 03.19-03.24'!Q196+'[9]побудинковий звіт'!R196+'[8]побудинковий звіт'!R196</f>
        <v>0</v>
      </c>
      <c r="S196" s="595">
        <f>'звіт 03.19-03.24'!R196+'[9]побудинковий звіт'!S196+'[8]побудинковий звіт'!S196</f>
        <v>7.1107074056553783</v>
      </c>
      <c r="T196" s="116">
        <f t="shared" si="111"/>
        <v>7.1107074056553783</v>
      </c>
      <c r="U196" s="595">
        <f>'звіт 03.19-03.24'!T196+'[9]побудинковий звіт'!U196+'[8]побудинковий звіт'!U196</f>
        <v>0</v>
      </c>
      <c r="V196" s="595">
        <f>'звіт 03.19-03.24'!U196+'[9]побудинковий звіт'!V196+'[8]побудинковий звіт'!V196</f>
        <v>0</v>
      </c>
      <c r="W196" s="116">
        <f t="shared" si="112"/>
        <v>0</v>
      </c>
      <c r="X196" s="595">
        <f>'звіт 03.19-03.24'!W196+'[9]побудинковий звіт'!X196+'[8]побудинковий звіт'!X196</f>
        <v>0</v>
      </c>
      <c r="Y196" s="595">
        <f>'звіт 03.19-03.24'!X196+'[9]побудинковий звіт'!Y196+'[8]побудинковий звіт'!Y196</f>
        <v>0</v>
      </c>
      <c r="Z196" s="116">
        <f t="shared" si="113"/>
        <v>0</v>
      </c>
      <c r="AA196" s="595">
        <f>'звіт 03.19-03.24'!Z196+'[9]побудинковий звіт'!AA196+'[8]побудинковий звіт'!AA196</f>
        <v>156.06</v>
      </c>
      <c r="AB196" s="595">
        <f>'звіт 03.19-03.24'!AA196+'[9]побудинковий звіт'!AB196+'[8]побудинковий звіт'!AB196</f>
        <v>0</v>
      </c>
      <c r="AC196" s="116">
        <f t="shared" si="114"/>
        <v>-156.06</v>
      </c>
      <c r="AD196" s="595">
        <f>'звіт 03.19-03.24'!AC196+'[9]побудинковий звіт'!AD196+'[8]побудинковий звіт'!AD196</f>
        <v>1172.1122569654106</v>
      </c>
      <c r="AE196" s="595">
        <f>'звіт 03.19-03.24'!AD196+'[9]побудинковий звіт'!AE196+'[8]побудинковий звіт'!AE196</f>
        <v>2832.3066846620945</v>
      </c>
      <c r="AF196" s="117">
        <f t="shared" si="115"/>
        <v>1660.194427696684</v>
      </c>
      <c r="AG196" s="91">
        <f t="shared" si="116"/>
        <v>1328.1722569654105</v>
      </c>
      <c r="AH196" s="92">
        <f t="shared" si="116"/>
        <v>2839.4173920677499</v>
      </c>
      <c r="AI196" s="116">
        <f t="shared" si="117"/>
        <v>1511.2451351023394</v>
      </c>
      <c r="AJ196" s="595">
        <f>'звіт 03.19-03.24'!AI196+'[9]побудинковий звіт'!AJ196+'[8]побудинковий звіт'!AJ196</f>
        <v>0</v>
      </c>
      <c r="AK196" s="595">
        <f>'звіт 03.19-03.24'!AJ196+'[9]побудинковий звіт'!AK196+'[8]побудинковий звіт'!AK196</f>
        <v>0</v>
      </c>
      <c r="AL196" s="116">
        <f t="shared" si="118"/>
        <v>0</v>
      </c>
      <c r="AM196" s="595">
        <f>'звіт 03.19-03.24'!AL196+'[9]побудинковий звіт'!AM196+'[8]побудинковий звіт'!AM196</f>
        <v>0</v>
      </c>
      <c r="AN196" s="595">
        <f>'звіт 03.19-03.24'!AM196+'[9]побудинковий звіт'!AN196+'[8]побудинковий звіт'!AN196</f>
        <v>0</v>
      </c>
      <c r="AO196" s="116">
        <f t="shared" si="119"/>
        <v>0</v>
      </c>
      <c r="AP196" s="595">
        <f>'звіт 03.19-03.24'!AO196+'[9]побудинковий звіт'!AP196+'[8]побудинковий звіт'!AP196</f>
        <v>1465.4865663627138</v>
      </c>
      <c r="AQ196" s="595">
        <f>'звіт 03.19-03.24'!AP196+'[9]побудинковий звіт'!AQ196+'[8]побудинковий звіт'!AQ196</f>
        <v>969.11699929015413</v>
      </c>
      <c r="AR196" s="116">
        <f t="shared" si="120"/>
        <v>-496.36956707255968</v>
      </c>
      <c r="AS196" s="595">
        <f>'звіт 03.19-03.24'!AR196+'[9]побудинковий звіт'!AS196+'[8]побудинковий звіт'!AS196</f>
        <v>14715.379026962657</v>
      </c>
      <c r="AT196" s="595">
        <f>'звіт 03.19-03.24'!AS196+'[9]побудинковий звіт'!AT196+'[8]побудинковий звіт'!AT196</f>
        <v>0</v>
      </c>
      <c r="AU196" s="118">
        <f t="shared" si="121"/>
        <v>-14715.379026962657</v>
      </c>
      <c r="AV196" s="595">
        <f>'звіт 03.19-03.24'!AU196+'[9]побудинковий звіт'!AV196+'[8]побудинковий звіт'!AV196</f>
        <v>0</v>
      </c>
      <c r="AW196" s="595">
        <f>'звіт 03.19-03.24'!AV196+'[9]побудинковий звіт'!AW196+'[8]побудинковий звіт'!AW196</f>
        <v>0</v>
      </c>
      <c r="AX196" s="94">
        <f t="shared" si="122"/>
        <v>0</v>
      </c>
      <c r="AY196" s="595">
        <f>'звіт 03.19-03.24'!AX196+'[9]побудинковий звіт'!AY196+'[8]побудинковий звіт'!AY196</f>
        <v>0</v>
      </c>
      <c r="AZ196" s="595">
        <f>'звіт 03.19-03.24'!AY196+'[9]побудинковий звіт'!AZ196+'[8]побудинковий звіт'!AZ196</f>
        <v>0</v>
      </c>
      <c r="BA196" s="117">
        <f t="shared" si="123"/>
        <v>0</v>
      </c>
      <c r="BB196" s="595">
        <f>'звіт 03.19-03.24'!BA196+'[9]побудинковий звіт'!BB196+'[8]побудинковий звіт'!BB196</f>
        <v>0</v>
      </c>
      <c r="BC196" s="595">
        <f>'звіт 03.19-03.24'!BB196+'[9]побудинковий звіт'!BC196+'[8]побудинковий звіт'!BC196</f>
        <v>0</v>
      </c>
      <c r="BD196" s="94">
        <f t="shared" si="124"/>
        <v>0</v>
      </c>
      <c r="BE196" s="595">
        <f>'звіт 03.19-03.24'!BD196+'[9]побудинковий звіт'!BE196+'[8]побудинковий звіт'!BE196</f>
        <v>0</v>
      </c>
      <c r="BF196" s="595">
        <f>'звіт 03.19-03.24'!BE196+'[9]побудинковий звіт'!BF196+'[8]побудинковий звіт'!BF196</f>
        <v>0</v>
      </c>
      <c r="BG196" s="95">
        <f t="shared" si="125"/>
        <v>0</v>
      </c>
      <c r="BH196" s="595">
        <f>'звіт 03.19-03.24'!BG196+'[9]побудинковий звіт'!BH196+'[8]побудинковий звіт'!BH196</f>
        <v>0</v>
      </c>
      <c r="BI196" s="595">
        <f>'звіт 03.19-03.24'!BH196+'[9]побудинковий звіт'!BI196+'[8]побудинковий звіт'!BI196</f>
        <v>0</v>
      </c>
      <c r="BJ196" s="94">
        <f t="shared" si="126"/>
        <v>0</v>
      </c>
      <c r="BK196" s="595">
        <f>'звіт 03.19-03.24'!BJ196+'[9]побудинковий звіт'!BK196+'[8]побудинковий звіт'!BK196</f>
        <v>0</v>
      </c>
      <c r="BL196" s="595">
        <f>'звіт 03.19-03.24'!BK196+'[9]побудинковий звіт'!BL196+'[8]побудинковий звіт'!BL196</f>
        <v>0</v>
      </c>
      <c r="BM196" s="95">
        <f t="shared" si="127"/>
        <v>0</v>
      </c>
      <c r="BN196" s="595">
        <f>'звіт 03.19-03.24'!BM196+'[9]побудинковий звіт'!BN196+'[8]побудинковий звіт'!BN196</f>
        <v>39.015000000000001</v>
      </c>
      <c r="BO196" s="595">
        <f>'звіт 03.19-03.24'!BN196+'[9]побудинковий звіт'!BO196+'[8]побудинковий звіт'!BO196</f>
        <v>974.29553764000002</v>
      </c>
      <c r="BP196" s="94">
        <f t="shared" si="128"/>
        <v>935.28053764000003</v>
      </c>
      <c r="BQ196" s="91">
        <f t="shared" si="129"/>
        <v>39.015000000000001</v>
      </c>
      <c r="BR196" s="96">
        <f t="shared" si="129"/>
        <v>974.29553764000002</v>
      </c>
      <c r="BS196" s="94">
        <f t="shared" si="130"/>
        <v>935.28053764000003</v>
      </c>
      <c r="BT196" s="595">
        <f>'звіт 03.19-03.24'!BS196+'[9]побудинковий звіт'!BT196+'[8]побудинковий звіт'!BT196</f>
        <v>0</v>
      </c>
      <c r="BU196" s="595">
        <f>'звіт 03.19-03.24'!BT196+'[9]побудинковий звіт'!BU196+'[8]побудинковий звіт'!BU196</f>
        <v>0.32970523549442038</v>
      </c>
      <c r="BV196" s="116">
        <f t="shared" si="131"/>
        <v>0.32970523549442038</v>
      </c>
      <c r="BW196" s="595">
        <f>'звіт 03.19-03.24'!BV196+'[9]побудинковий звіт'!BW196+'[8]побудинковий звіт'!BW196</f>
        <v>0</v>
      </c>
      <c r="BX196" s="595">
        <f>'звіт 03.19-03.24'!BW196+'[9]побудинковий звіт'!BX196+'[8]побудинковий звіт'!BX196</f>
        <v>14.002911090183595</v>
      </c>
      <c r="BY196" s="116">
        <f t="shared" si="132"/>
        <v>14.002911090183595</v>
      </c>
      <c r="BZ196" s="595">
        <f>'звіт 03.19-03.24'!BY196+'[9]побудинковий звіт'!BZ196+'[8]побудинковий звіт'!BZ196</f>
        <v>0</v>
      </c>
      <c r="CA196" s="595">
        <f>'звіт 03.19-03.24'!BZ196+'[9]побудинковий звіт'!CA196+'[8]побудинковий звіт'!CA196</f>
        <v>1.2258425666115496E-3</v>
      </c>
      <c r="CB196" s="116">
        <f t="shared" si="133"/>
        <v>1.2258425666115496E-3</v>
      </c>
      <c r="CC196" s="595">
        <f>'звіт 03.19-03.24'!CB196+'[9]побудинковий звіт'!CC196+'[8]побудинковий звіт'!CC196</f>
        <v>0</v>
      </c>
      <c r="CD196" s="595">
        <f>'звіт 03.19-03.24'!CC196+'[9]побудинковий звіт'!CD196+'[8]побудинковий звіт'!CD196</f>
        <v>0</v>
      </c>
      <c r="CE196" s="116">
        <f t="shared" si="134"/>
        <v>0</v>
      </c>
      <c r="CF196" s="595">
        <f>'звіт 03.19-03.24'!CE196+'[9]побудинковий звіт'!CF196+'[8]побудинковий звіт'!CF196</f>
        <v>0</v>
      </c>
      <c r="CG196" s="595">
        <f>'звіт 03.19-03.24'!CF196+'[9]побудинковий звіт'!CG196+'[8]побудинковий звіт'!CG196</f>
        <v>0</v>
      </c>
      <c r="CH196" s="116">
        <f t="shared" si="135"/>
        <v>0</v>
      </c>
      <c r="CI196" s="595">
        <f>'звіт 03.19-03.24'!CH196+'[9]побудинковий звіт'!CI196+'[8]побудинковий звіт'!CI196</f>
        <v>0</v>
      </c>
      <c r="CJ196" s="595">
        <f>'звіт 03.19-03.24'!CI196+'[9]побудинковий звіт'!CJ196+'[8]побудинковий звіт'!CJ196</f>
        <v>0</v>
      </c>
      <c r="CK196" s="116">
        <f t="shared" si="136"/>
        <v>0</v>
      </c>
      <c r="CL196" s="595">
        <f>'звіт 03.19-03.24'!CK196+'[9]побудинковий звіт'!CL196+'[8]побудинковий звіт'!CL196</f>
        <v>0</v>
      </c>
      <c r="CM196" s="595">
        <f>'звіт 03.19-03.24'!CL196+'[9]побудинковий звіт'!CM196+'[8]побудинковий звіт'!CM196</f>
        <v>0</v>
      </c>
      <c r="CN196" s="116">
        <f t="shared" si="137"/>
        <v>0</v>
      </c>
      <c r="CO196" s="88">
        <f t="shared" si="138"/>
        <v>0</v>
      </c>
      <c r="CP196" s="96">
        <f t="shared" si="138"/>
        <v>0</v>
      </c>
      <c r="CQ196" s="116">
        <f t="shared" si="139"/>
        <v>0</v>
      </c>
      <c r="CR196" s="119">
        <f t="shared" si="150"/>
        <v>17548.05285029078</v>
      </c>
      <c r="CS196" s="96">
        <f t="shared" si="150"/>
        <v>4797.1637711661488</v>
      </c>
      <c r="CT196" s="116">
        <f t="shared" si="140"/>
        <v>-12750.88907912463</v>
      </c>
      <c r="CU196" s="91">
        <f t="shared" si="141"/>
        <v>21057.663420348934</v>
      </c>
      <c r="CV196" s="98">
        <f t="shared" si="141"/>
        <v>5756.5965253993782</v>
      </c>
      <c r="CW196" s="117">
        <f t="shared" si="142"/>
        <v>-15301.066894949556</v>
      </c>
      <c r="CX196" s="595">
        <f>'звіт 03.19-03.24'!CW196+'[9]побудинковий звіт'!CX196+'[8]побудинковий звіт'!CX196</f>
        <v>699.17982660680264</v>
      </c>
      <c r="CY196" s="595">
        <f>'звіт 03.19-03.24'!CX196+'[9]побудинковий звіт'!CY196+'[8]побудинковий звіт'!CY196</f>
        <v>16000.246721556367</v>
      </c>
      <c r="CZ196" s="116">
        <f t="shared" si="143"/>
        <v>15301.066894949563</v>
      </c>
      <c r="DA196" s="99">
        <f>'[8]побудинковий звіт'!DA196</f>
        <v>-15301.066894949561</v>
      </c>
      <c r="DB196" s="8">
        <v>3</v>
      </c>
      <c r="DC196" s="365">
        <f>'[8]побудинковий звіт'!DC196</f>
        <v>366.79</v>
      </c>
      <c r="DD196" s="365">
        <f>'[8]побудинковий звіт'!DD196</f>
        <v>0</v>
      </c>
      <c r="DE196" s="365">
        <f>'[8]побудинковий звіт'!DE196</f>
        <v>0</v>
      </c>
      <c r="DF196" s="365">
        <f>'[8]побудинковий звіт'!DF196</f>
        <v>0</v>
      </c>
      <c r="DG196" s="101">
        <v>-4511.5314297276018</v>
      </c>
      <c r="DH196" s="297">
        <v>1</v>
      </c>
      <c r="DI196" s="103">
        <f>'[8]побудинковий звіт'!DK196</f>
        <v>2.5382726851907389</v>
      </c>
      <c r="DJ196" s="103">
        <f>'[8]побудинковий звіт'!DL196</f>
        <v>0</v>
      </c>
      <c r="DK196" s="103">
        <f>'[8]побудинковий звіт'!DM196</f>
        <v>2.5382726851907389</v>
      </c>
      <c r="DL196" s="104">
        <f t="shared" si="157"/>
        <v>366.78040301006178</v>
      </c>
      <c r="DM196" s="104">
        <f t="shared" si="158"/>
        <v>0</v>
      </c>
      <c r="DN196" s="105">
        <f t="shared" si="144"/>
        <v>366.78040301006178</v>
      </c>
      <c r="DO196" s="2"/>
      <c r="DP196" s="104">
        <f>'[10]побудинковий звіт'!DR196</f>
        <v>366.79</v>
      </c>
      <c r="DQ196" s="104">
        <f>'[10]побудинковий звіт'!DS196</f>
        <v>0</v>
      </c>
      <c r="DR196" s="104">
        <f t="shared" si="145"/>
        <v>366.79</v>
      </c>
      <c r="DS196" s="106"/>
      <c r="DT196" s="104"/>
      <c r="DU196" s="479">
        <f>'звіт 03.19-03.24'!DV196+'[9]побудинковий звіт'!DW196+'[8]побудинковий звіт'!DW196</f>
        <v>0</v>
      </c>
      <c r="DV196" s="2">
        <f>'[9]побудинковий звіт'!DX196+'[8]побудинковий звіт'!DX196</f>
        <v>0</v>
      </c>
      <c r="DW196" s="77">
        <f t="shared" si="146"/>
        <v>17705.272832355186</v>
      </c>
      <c r="DX196" s="77">
        <f t="shared" si="147"/>
        <v>1169.1546451679999</v>
      </c>
      <c r="DY196" s="427">
        <f t="shared" si="148"/>
        <v>0</v>
      </c>
      <c r="DZ196" s="161">
        <f>'[10]побудинковий звіт'!DY196</f>
        <v>318.75813591442699</v>
      </c>
      <c r="EB196" s="110">
        <v>-2519</v>
      </c>
      <c r="EC196" s="111">
        <f t="shared" si="149"/>
        <v>-7030.5314297276018</v>
      </c>
      <c r="EE196" s="112">
        <v>-6128.7145846594503</v>
      </c>
      <c r="EG196" s="99">
        <v>-9113.9853760566039</v>
      </c>
    </row>
    <row r="197" spans="1:137" ht="19.95" customHeight="1" x14ac:dyDescent="0.3">
      <c r="A197" s="81">
        <v>150000777</v>
      </c>
      <c r="B197" s="82" t="s">
        <v>401</v>
      </c>
      <c r="C197" s="114" t="s">
        <v>1029</v>
      </c>
      <c r="D197" s="114" t="s">
        <v>402</v>
      </c>
      <c r="E197" s="84">
        <f t="shared" si="107"/>
        <v>393</v>
      </c>
      <c r="F197" s="597">
        <f>'[8]побудинковий звіт'!F197</f>
        <v>393</v>
      </c>
      <c r="G197" s="104">
        <f>'[8]побудинковий звіт'!G197</f>
        <v>0</v>
      </c>
      <c r="H197" s="598">
        <f>'[8]побудинковий звіт'!H197</f>
        <v>0</v>
      </c>
      <c r="I197" s="595">
        <f>'звіт 03.19-03.24'!H197+'[9]побудинковий звіт'!I197+'[8]побудинковий звіт'!I197</f>
        <v>10389.272367097898</v>
      </c>
      <c r="J197" s="595">
        <f>'звіт 03.19-03.24'!I197+'[9]побудинковий звіт'!J197+'[8]побудинковий звіт'!J197</f>
        <v>10012.579397050247</v>
      </c>
      <c r="K197" s="116">
        <f t="shared" si="108"/>
        <v>-376.69297004765031</v>
      </c>
      <c r="L197" s="595">
        <f>'звіт 03.19-03.24'!K197+'[9]побудинковий звіт'!L197+'[8]побудинковий звіт'!L197</f>
        <v>1639.5194857867968</v>
      </c>
      <c r="M197" s="595">
        <f>'звіт 03.19-03.24'!L197+'[9]побудинковий звіт'!M197+'[8]побудинковий звіт'!M197</f>
        <v>1569.2356861355333</v>
      </c>
      <c r="N197" s="116">
        <f t="shared" si="109"/>
        <v>-70.283799651263507</v>
      </c>
      <c r="O197" s="595">
        <f>'звіт 03.19-03.24'!N197+'[9]побудинковий звіт'!O197+'[8]побудинковий звіт'!O197</f>
        <v>3989.0351747541181</v>
      </c>
      <c r="P197" s="595">
        <f>'звіт 03.19-03.24'!O197+'[9]побудинковий звіт'!P197+'[8]побудинковий звіт'!P197</f>
        <v>3991.2426492052505</v>
      </c>
      <c r="Q197" s="116">
        <f t="shared" si="110"/>
        <v>2.2074744511323843</v>
      </c>
      <c r="R197" s="595">
        <f>'звіт 03.19-03.24'!Q197+'[9]побудинковий звіт'!R197+'[8]побудинковий звіт'!R197</f>
        <v>851.87722262747911</v>
      </c>
      <c r="S197" s="595">
        <f>'звіт 03.19-03.24'!R197+'[9]побудинковий звіт'!S197+'[8]побудинковий звіт'!S197</f>
        <v>846.45565934455783</v>
      </c>
      <c r="T197" s="116">
        <f t="shared" si="111"/>
        <v>-5.4215632829212836</v>
      </c>
      <c r="U197" s="595">
        <f>'звіт 03.19-03.24'!T197+'[9]побудинковий звіт'!U197+'[8]побудинковий звіт'!U197</f>
        <v>0</v>
      </c>
      <c r="V197" s="595">
        <f>'звіт 03.19-03.24'!U197+'[9]побудинковий звіт'!V197+'[8]побудинковий звіт'!V197</f>
        <v>0</v>
      </c>
      <c r="W197" s="116">
        <f t="shared" si="112"/>
        <v>0</v>
      </c>
      <c r="X197" s="595">
        <f>'звіт 03.19-03.24'!W197+'[9]побудинковий звіт'!X197+'[8]побудинковий звіт'!X197</f>
        <v>3821.4307723422717</v>
      </c>
      <c r="Y197" s="595">
        <f>'звіт 03.19-03.24'!X197+'[9]побудинковий звіт'!Y197+'[8]побудинковий звіт'!Y197</f>
        <v>4572.7298923860853</v>
      </c>
      <c r="Z197" s="116">
        <f t="shared" si="113"/>
        <v>751.29912004381367</v>
      </c>
      <c r="AA197" s="595">
        <f>'звіт 03.19-03.24'!Z197+'[9]побудинковий звіт'!AA197+'[8]побудинковий звіт'!AA197</f>
        <v>424.44000000000005</v>
      </c>
      <c r="AB197" s="595">
        <f>'звіт 03.19-03.24'!AA197+'[9]побудинковий звіт'!AB197+'[8]побудинковий звіт'!AB197</f>
        <v>0</v>
      </c>
      <c r="AC197" s="116">
        <f t="shared" si="114"/>
        <v>-424.44000000000005</v>
      </c>
      <c r="AD197" s="595">
        <f>'звіт 03.19-03.24'!AC197+'[9]побудинковий звіт'!AD197+'[8]побудинковий звіт'!AD197</f>
        <v>11791.141908022406</v>
      </c>
      <c r="AE197" s="595">
        <f>'звіт 03.19-03.24'!AD197+'[9]побудинковий звіт'!AE197+'[8]побудинковий звіт'!AE197</f>
        <v>12901.597525994466</v>
      </c>
      <c r="AF197" s="117">
        <f t="shared" si="115"/>
        <v>1110.4556179720603</v>
      </c>
      <c r="AG197" s="91">
        <f t="shared" si="116"/>
        <v>32906.716930630966</v>
      </c>
      <c r="AH197" s="92">
        <f t="shared" si="116"/>
        <v>33893.84081011614</v>
      </c>
      <c r="AI197" s="116">
        <f t="shared" si="117"/>
        <v>987.12387948517426</v>
      </c>
      <c r="AJ197" s="595">
        <f>'звіт 03.19-03.24'!AI197+'[9]побудинковий звіт'!AJ197+'[8]побудинковий звіт'!AJ197</f>
        <v>0</v>
      </c>
      <c r="AK197" s="595">
        <f>'звіт 03.19-03.24'!AJ197+'[9]побудинковий звіт'!AK197+'[8]побудинковий звіт'!AK197</f>
        <v>0</v>
      </c>
      <c r="AL197" s="116">
        <f t="shared" si="118"/>
        <v>0</v>
      </c>
      <c r="AM197" s="595">
        <f>'звіт 03.19-03.24'!AL197+'[9]побудинковий звіт'!AM197+'[8]побудинковий звіт'!AM197</f>
        <v>0</v>
      </c>
      <c r="AN197" s="595">
        <f>'звіт 03.19-03.24'!AM197+'[9]побудинковий звіт'!AN197+'[8]побудинковий звіт'!AN197</f>
        <v>0</v>
      </c>
      <c r="AO197" s="116">
        <f t="shared" si="119"/>
        <v>0</v>
      </c>
      <c r="AP197" s="595">
        <f>'звіт 03.19-03.24'!AO197+'[9]побудинковий звіт'!AP197+'[8]побудинковий звіт'!AP197</f>
        <v>2489.2229613269092</v>
      </c>
      <c r="AQ197" s="595">
        <f>'звіт 03.19-03.24'!AP197+'[9]побудинковий звіт'!AQ197+'[8]побудинковий звіт'!AQ197</f>
        <v>2419.3740681670188</v>
      </c>
      <c r="AR197" s="116">
        <f t="shared" si="120"/>
        <v>-69.848893159890395</v>
      </c>
      <c r="AS197" s="595">
        <f>'звіт 03.19-03.24'!AR197+'[9]побудинковий звіт'!AS197+'[8]побудинковий звіт'!AS197</f>
        <v>29591.706422361505</v>
      </c>
      <c r="AT197" s="595">
        <f>'звіт 03.19-03.24'!AS197+'[9]побудинковий звіт'!AT197+'[8]побудинковий звіт'!AT197</f>
        <v>20691</v>
      </c>
      <c r="AU197" s="118">
        <f t="shared" si="121"/>
        <v>-8900.7064223615052</v>
      </c>
      <c r="AV197" s="595">
        <f>'звіт 03.19-03.24'!AU197+'[9]побудинковий звіт'!AV197+'[8]побудинковий звіт'!AV197</f>
        <v>2740.6489600110008</v>
      </c>
      <c r="AW197" s="595">
        <f>'звіт 03.19-03.24'!AV197+'[9]побудинковий звіт'!AW197+'[8]побудинковий звіт'!AW197</f>
        <v>0</v>
      </c>
      <c r="AX197" s="94">
        <f t="shared" si="122"/>
        <v>-2740.6489600110008</v>
      </c>
      <c r="AY197" s="595">
        <f>'звіт 03.19-03.24'!AX197+'[9]побудинковий звіт'!AY197+'[8]побудинковий звіт'!AY197</f>
        <v>2556.4497973822586</v>
      </c>
      <c r="AZ197" s="595">
        <f>'звіт 03.19-03.24'!AY197+'[9]побудинковий звіт'!AZ197+'[8]побудинковий звіт'!AZ197</f>
        <v>0</v>
      </c>
      <c r="BA197" s="117">
        <f t="shared" si="123"/>
        <v>-2556.4497973822586</v>
      </c>
      <c r="BB197" s="595">
        <f>'звіт 03.19-03.24'!BA197+'[9]побудинковий звіт'!BB197+'[8]побудинковий звіт'!BB197</f>
        <v>1077.2468941269065</v>
      </c>
      <c r="BC197" s="595">
        <f>'звіт 03.19-03.24'!BB197+'[9]побудинковий звіт'!BC197+'[8]побудинковий звіт'!BC197</f>
        <v>0</v>
      </c>
      <c r="BD197" s="94">
        <f t="shared" si="124"/>
        <v>-1077.2468941269065</v>
      </c>
      <c r="BE197" s="595">
        <f>'звіт 03.19-03.24'!BD197+'[9]побудинковий звіт'!BE197+'[8]побудинковий звіт'!BE197</f>
        <v>1597.4832297617827</v>
      </c>
      <c r="BF197" s="595">
        <f>'звіт 03.19-03.24'!BE197+'[9]побудинковий звіт'!BF197+'[8]побудинковий звіт'!BF197</f>
        <v>0</v>
      </c>
      <c r="BG197" s="95">
        <f t="shared" si="125"/>
        <v>-1597.4832297617827</v>
      </c>
      <c r="BH197" s="595">
        <f>'звіт 03.19-03.24'!BG197+'[9]побудинковий звіт'!BH197+'[8]побудинковий звіт'!BH197</f>
        <v>0</v>
      </c>
      <c r="BI197" s="595">
        <f>'звіт 03.19-03.24'!BH197+'[9]побудинковий звіт'!BI197+'[8]побудинковий звіт'!BI197</f>
        <v>0</v>
      </c>
      <c r="BJ197" s="94">
        <f t="shared" si="126"/>
        <v>0</v>
      </c>
      <c r="BK197" s="595">
        <f>'звіт 03.19-03.24'!BJ197+'[9]побудинковий звіт'!BK197+'[8]побудинковий звіт'!BK197</f>
        <v>993.09302441532805</v>
      </c>
      <c r="BL197" s="595">
        <f>'звіт 03.19-03.24'!BK197+'[9]побудинковий звіт'!BL197+'[8]побудинковий звіт'!BL197</f>
        <v>0</v>
      </c>
      <c r="BM197" s="95">
        <f t="shared" si="127"/>
        <v>-993.09302441532805</v>
      </c>
      <c r="BN197" s="595">
        <f>'звіт 03.19-03.24'!BM197+'[9]побудинковий звіт'!BN197+'[8]побудинковий звіт'!BN197</f>
        <v>237.37231878183701</v>
      </c>
      <c r="BO197" s="595">
        <f>'звіт 03.19-03.24'!BN197+'[9]побудинковий звіт'!BO197+'[8]побудинковий звіт'!BO197</f>
        <v>1781.94987728</v>
      </c>
      <c r="BP197" s="94">
        <f t="shared" si="128"/>
        <v>1544.5775584981629</v>
      </c>
      <c r="BQ197" s="91">
        <f t="shared" si="129"/>
        <v>9202.2942244791138</v>
      </c>
      <c r="BR197" s="96">
        <f t="shared" si="129"/>
        <v>1781.94987728</v>
      </c>
      <c r="BS197" s="94">
        <f t="shared" si="130"/>
        <v>-7420.3443471991141</v>
      </c>
      <c r="BT197" s="595">
        <f>'звіт 03.19-03.24'!BS197+'[9]побудинковий звіт'!BT197+'[8]побудинковий звіт'!BT197</f>
        <v>26040.233679957411</v>
      </c>
      <c r="BU197" s="595">
        <f>'звіт 03.19-03.24'!BT197+'[9]побудинковий звіт'!BU197+'[8]побудинковий звіт'!BU197</f>
        <v>27888.039440987988</v>
      </c>
      <c r="BV197" s="116">
        <f t="shared" si="131"/>
        <v>1847.8057610305768</v>
      </c>
      <c r="BW197" s="595">
        <f>'звіт 03.19-03.24'!BV197+'[9]побудинковий звіт'!BW197+'[8]побудинковий звіт'!BW197</f>
        <v>16719.357930457871</v>
      </c>
      <c r="BX197" s="595">
        <f>'звіт 03.19-03.24'!BW197+'[9]побудинковий звіт'!BX197+'[8]побудинковий звіт'!BX197</f>
        <v>16431.630957514906</v>
      </c>
      <c r="BY197" s="116">
        <f t="shared" si="132"/>
        <v>-287.72697294296449</v>
      </c>
      <c r="BZ197" s="595">
        <f>'звіт 03.19-03.24'!BY197+'[9]побудинковий звіт'!BZ197+'[8]побудинковий звіт'!BZ197</f>
        <v>3837.4038043200367</v>
      </c>
      <c r="CA197" s="595">
        <f>'звіт 03.19-03.24'!BZ197+'[9]побудинковий звіт'!CA197+'[8]побудинковий звіт'!CA197</f>
        <v>5980.9543582944361</v>
      </c>
      <c r="CB197" s="116">
        <f t="shared" si="133"/>
        <v>2143.5505539743995</v>
      </c>
      <c r="CC197" s="595">
        <f>'звіт 03.19-03.24'!CB197+'[9]побудинковий звіт'!CC197+'[8]побудинковий звіт'!CC197</f>
        <v>0</v>
      </c>
      <c r="CD197" s="595">
        <f>'звіт 03.19-03.24'!CC197+'[9]побудинковий звіт'!CD197+'[8]побудинковий звіт'!CD197</f>
        <v>0</v>
      </c>
      <c r="CE197" s="116">
        <f t="shared" si="134"/>
        <v>0</v>
      </c>
      <c r="CF197" s="595">
        <f>'звіт 03.19-03.24'!CE197+'[9]побудинковий звіт'!CF197+'[8]побудинковий звіт'!CF197</f>
        <v>0</v>
      </c>
      <c r="CG197" s="595">
        <f>'звіт 03.19-03.24'!CF197+'[9]побудинковий звіт'!CG197+'[8]побудинковий звіт'!CG197</f>
        <v>0</v>
      </c>
      <c r="CH197" s="116">
        <f t="shared" si="135"/>
        <v>0</v>
      </c>
      <c r="CI197" s="595">
        <f>'звіт 03.19-03.24'!CH197+'[9]побудинковий звіт'!CI197+'[8]побудинковий звіт'!CI197</f>
        <v>1734.9433022600701</v>
      </c>
      <c r="CJ197" s="595">
        <f>'звіт 03.19-03.24'!CI197+'[9]побудинковий звіт'!CJ197+'[8]побудинковий звіт'!CJ197</f>
        <v>774.86189746553475</v>
      </c>
      <c r="CK197" s="116">
        <f t="shared" si="136"/>
        <v>-960.08140479453539</v>
      </c>
      <c r="CL197" s="595">
        <f>'звіт 03.19-03.24'!CK197+'[9]побудинковий звіт'!CL197+'[8]побудинковий звіт'!CL197</f>
        <v>0</v>
      </c>
      <c r="CM197" s="595">
        <f>'звіт 03.19-03.24'!CL197+'[9]побудинковий звіт'!CM197+'[8]побудинковий звіт'!CM197</f>
        <v>0</v>
      </c>
      <c r="CN197" s="116">
        <f t="shared" si="137"/>
        <v>0</v>
      </c>
      <c r="CO197" s="88">
        <f t="shared" si="138"/>
        <v>1734.9433022600701</v>
      </c>
      <c r="CP197" s="96">
        <f t="shared" si="138"/>
        <v>774.86189746553475</v>
      </c>
      <c r="CQ197" s="116">
        <f t="shared" si="139"/>
        <v>-960.08140479453539</v>
      </c>
      <c r="CR197" s="119">
        <f t="shared" si="150"/>
        <v>122521.8792557939</v>
      </c>
      <c r="CS197" s="96">
        <f t="shared" si="150"/>
        <v>109861.65140982602</v>
      </c>
      <c r="CT197" s="116">
        <f t="shared" si="140"/>
        <v>-12660.227845967878</v>
      </c>
      <c r="CU197" s="91">
        <f t="shared" si="141"/>
        <v>147026.25510695268</v>
      </c>
      <c r="CV197" s="98">
        <f t="shared" si="141"/>
        <v>131833.98169179121</v>
      </c>
      <c r="CW197" s="117">
        <f t="shared" si="142"/>
        <v>-15192.273415161471</v>
      </c>
      <c r="CX197" s="595">
        <f>'звіт 03.19-03.24'!CW197+'[9]побудинковий звіт'!CX197+'[8]побудинковий звіт'!CX197</f>
        <v>4881.6688864886655</v>
      </c>
      <c r="CY197" s="595">
        <f>'звіт 03.19-03.24'!CX197+'[9]побудинковий звіт'!CY197+'[8]побудинковий звіт'!CY197</f>
        <v>20073.94230165011</v>
      </c>
      <c r="CZ197" s="116">
        <f t="shared" si="143"/>
        <v>15192.273415161444</v>
      </c>
      <c r="DA197" s="99">
        <f>'[8]побудинковий звіт'!DA197</f>
        <v>-15192.273415161426</v>
      </c>
      <c r="DB197" s="8">
        <v>3</v>
      </c>
      <c r="DC197" s="365">
        <f>'[8]побудинковий звіт'!DC197</f>
        <v>5591.28</v>
      </c>
      <c r="DD197" s="365">
        <f>'[8]побудинковий звіт'!DD197</f>
        <v>0</v>
      </c>
      <c r="DE197" s="365">
        <f>'[8]побудинковий звіт'!DE197</f>
        <v>3029.12</v>
      </c>
      <c r="DF197" s="365">
        <f>'[8]побудинковий звіт'!DF197</f>
        <v>0</v>
      </c>
      <c r="DG197" s="101">
        <v>4039.6376938380199</v>
      </c>
      <c r="DH197" s="296">
        <v>2</v>
      </c>
      <c r="DI197" s="103">
        <f>'[8]побудинковий звіт'!DK197</f>
        <v>6.519515716530762</v>
      </c>
      <c r="DJ197" s="103">
        <f>'[8]побудинковий звіт'!DL197</f>
        <v>0</v>
      </c>
      <c r="DK197" s="103">
        <f>'[8]побудинковий звіт'!DM197</f>
        <v>5.5787975087801103</v>
      </c>
      <c r="DL197" s="104">
        <f t="shared" si="157"/>
        <v>2562.1696765965894</v>
      </c>
      <c r="DM197" s="104">
        <f t="shared" si="158"/>
        <v>0</v>
      </c>
      <c r="DN197" s="105">
        <f t="shared" si="144"/>
        <v>2562.1696765965894</v>
      </c>
      <c r="DO197" s="2"/>
      <c r="DP197" s="104">
        <f>'[10]побудинковий звіт'!DR197</f>
        <v>2562.16</v>
      </c>
      <c r="DQ197" s="104">
        <f>'[10]побудинковий звіт'!DS197</f>
        <v>0</v>
      </c>
      <c r="DR197" s="104">
        <f t="shared" si="145"/>
        <v>2562.16</v>
      </c>
      <c r="DS197" s="106"/>
      <c r="DT197" s="104"/>
      <c r="DU197" s="479">
        <f>'звіт 03.19-03.24'!DV197+'[9]побудинковий звіт'!DW197+'[8]побудинковий звіт'!DW197</f>
        <v>3909.88</v>
      </c>
      <c r="DV197" s="2">
        <f>'[9]побудинковий звіт'!DX197+'[8]побудинковий звіт'!DX197</f>
        <v>0</v>
      </c>
      <c r="DW197" s="77">
        <f t="shared" si="146"/>
        <v>46552.800776208744</v>
      </c>
      <c r="DX197" s="77">
        <f t="shared" si="147"/>
        <v>26967.539852735998</v>
      </c>
      <c r="DY197" s="427">
        <f t="shared" si="148"/>
        <v>3029.12</v>
      </c>
      <c r="DZ197" s="161">
        <f>'[10]побудинковий звіт'!DY197</f>
        <v>785.85906900223165</v>
      </c>
      <c r="EB197" s="110">
        <v>-6218</v>
      </c>
      <c r="EC197" s="111">
        <f t="shared" si="149"/>
        <v>-2178.3623061619801</v>
      </c>
      <c r="EE197" s="112">
        <v>1208.980111648556</v>
      </c>
      <c r="EG197" s="99">
        <v>-5022.8983796977209</v>
      </c>
    </row>
    <row r="198" spans="1:137" ht="19.95" customHeight="1" x14ac:dyDescent="0.3">
      <c r="A198" s="81">
        <v>150000765</v>
      </c>
      <c r="B198" s="82" t="s">
        <v>403</v>
      </c>
      <c r="C198" s="114" t="s">
        <v>1030</v>
      </c>
      <c r="D198" s="114" t="s">
        <v>404</v>
      </c>
      <c r="E198" s="84">
        <f t="shared" si="107"/>
        <v>4524.34</v>
      </c>
      <c r="F198" s="597">
        <f>'[8]побудинковий звіт'!F198</f>
        <v>4524.34</v>
      </c>
      <c r="G198" s="104">
        <f>'[8]побудинковий звіт'!G198</f>
        <v>0</v>
      </c>
      <c r="H198" s="598">
        <f>'[8]побудинковий звіт'!H198</f>
        <v>0</v>
      </c>
      <c r="I198" s="595">
        <f>'звіт 03.19-03.24'!H198+'[9]побудинковий звіт'!I198+'[8]побудинковий звіт'!I198</f>
        <v>111447.75383106477</v>
      </c>
      <c r="J198" s="595">
        <f>'звіт 03.19-03.24'!I198+'[9]побудинковий звіт'!J198+'[8]побудинковий звіт'!J198</f>
        <v>111910.24348774392</v>
      </c>
      <c r="K198" s="116">
        <f t="shared" si="108"/>
        <v>462.48965667915763</v>
      </c>
      <c r="L198" s="595">
        <f>'звіт 03.19-03.24'!K198+'[9]побудинковий звіт'!L198+'[8]побудинковий звіт'!L198</f>
        <v>24052.11930745608</v>
      </c>
      <c r="M198" s="595">
        <f>'звіт 03.19-03.24'!L198+'[9]побудинковий звіт'!M198+'[8]побудинковий звіт'!M198</f>
        <v>23495.7534766016</v>
      </c>
      <c r="N198" s="116">
        <f t="shared" si="109"/>
        <v>-556.36583085448001</v>
      </c>
      <c r="O198" s="595">
        <f>'звіт 03.19-03.24'!N198+'[9]побудинковий звіт'!O198+'[8]побудинковий звіт'!O198</f>
        <v>41958.802221387603</v>
      </c>
      <c r="P198" s="595">
        <f>'звіт 03.19-03.24'!O198+'[9]побудинковий звіт'!P198+'[8]побудинковий звіт'!P198</f>
        <v>41972.747448065886</v>
      </c>
      <c r="Q198" s="116">
        <f t="shared" si="110"/>
        <v>13.945226678282779</v>
      </c>
      <c r="R198" s="595">
        <f>'звіт 03.19-03.24'!Q198+'[9]побудинковий звіт'!R198+'[8]побудинковий звіт'!R198</f>
        <v>0</v>
      </c>
      <c r="S198" s="595">
        <f>'звіт 03.19-03.24'!R198+'[9]побудинковий звіт'!S198+'[8]побудинковий звіт'!S198</f>
        <v>0</v>
      </c>
      <c r="T198" s="116">
        <f t="shared" si="111"/>
        <v>0</v>
      </c>
      <c r="U198" s="595">
        <f>'звіт 03.19-03.24'!T198+'[9]побудинковий звіт'!U198+'[8]побудинковий звіт'!U198</f>
        <v>7767.0276337145424</v>
      </c>
      <c r="V198" s="595">
        <f>'звіт 03.19-03.24'!U198+'[9]побудинковий звіт'!V198+'[8]побудинковий звіт'!V198</f>
        <v>15349.603682374329</v>
      </c>
      <c r="W198" s="116">
        <f t="shared" si="112"/>
        <v>7582.5760486597865</v>
      </c>
      <c r="X198" s="595">
        <f>'звіт 03.19-03.24'!W198+'[9]побудинковий звіт'!X198+'[8]побудинковий звіт'!X198</f>
        <v>77153.26362819779</v>
      </c>
      <c r="Y198" s="595">
        <f>'звіт 03.19-03.24'!X198+'[9]побудинковий звіт'!Y198+'[8]побудинковий звіт'!Y198</f>
        <v>71001.285450462878</v>
      </c>
      <c r="Z198" s="116">
        <f t="shared" si="113"/>
        <v>-6151.9781777349126</v>
      </c>
      <c r="AA198" s="595">
        <f>'звіт 03.19-03.24'!Z198+'[9]побудинковий звіт'!AA198+'[8]побудинковий звіт'!AA198</f>
        <v>4885.5095999999994</v>
      </c>
      <c r="AB198" s="595">
        <f>'звіт 03.19-03.24'!AA198+'[9]побудинковий звіт'!AB198+'[8]побудинковий звіт'!AB198</f>
        <v>411.83653912385336</v>
      </c>
      <c r="AC198" s="116">
        <f t="shared" si="114"/>
        <v>-4473.6730608761463</v>
      </c>
      <c r="AD198" s="595">
        <f>'звіт 03.19-03.24'!AC198+'[9]побудинковий звіт'!AD198+'[8]побудинковий звіт'!AD198</f>
        <v>135730.76083805392</v>
      </c>
      <c r="AE198" s="595">
        <f>'звіт 03.19-03.24'!AD198+'[9]побудинковий звіт'!AE198+'[8]побудинковий звіт'!AE198</f>
        <v>148516.32329927885</v>
      </c>
      <c r="AF198" s="117">
        <f t="shared" si="115"/>
        <v>12785.562461224938</v>
      </c>
      <c r="AG198" s="91">
        <f t="shared" si="116"/>
        <v>402995.23705987469</v>
      </c>
      <c r="AH198" s="92">
        <f t="shared" si="116"/>
        <v>412657.7933836513</v>
      </c>
      <c r="AI198" s="116">
        <f t="shared" si="117"/>
        <v>9662.5563237766037</v>
      </c>
      <c r="AJ198" s="595">
        <f>'звіт 03.19-03.24'!AI198+'[9]побудинковий звіт'!AJ198+'[8]побудинковий звіт'!AJ198</f>
        <v>0</v>
      </c>
      <c r="AK198" s="595">
        <f>'звіт 03.19-03.24'!AJ198+'[9]побудинковий звіт'!AK198+'[8]побудинковий звіт'!AK198</f>
        <v>0</v>
      </c>
      <c r="AL198" s="116">
        <f t="shared" si="118"/>
        <v>0</v>
      </c>
      <c r="AM198" s="595">
        <f>'звіт 03.19-03.24'!AL198+'[9]побудинковий звіт'!AM198+'[8]побудинковий звіт'!AM198</f>
        <v>0</v>
      </c>
      <c r="AN198" s="595">
        <f>'звіт 03.19-03.24'!AM198+'[9]побудинковий звіт'!AN198+'[8]побудинковий звіт'!AN198</f>
        <v>0</v>
      </c>
      <c r="AO198" s="116">
        <f t="shared" si="119"/>
        <v>0</v>
      </c>
      <c r="AP198" s="595">
        <f>'звіт 03.19-03.24'!AO198+'[9]побудинковий звіт'!AP198+'[8]побудинковий звіт'!AP198</f>
        <v>109509.11587482301</v>
      </c>
      <c r="AQ198" s="595">
        <f>'звіт 03.19-03.24'!AP198+'[9]побудинковий звіт'!AQ198+'[8]побудинковий звіт'!AQ198</f>
        <v>80116.16107194878</v>
      </c>
      <c r="AR198" s="116">
        <f t="shared" si="120"/>
        <v>-29392.954802874228</v>
      </c>
      <c r="AS198" s="595">
        <f>'звіт 03.19-03.24'!AR198+'[9]побудинковий звіт'!AS198+'[8]побудинковий звіт'!AS198</f>
        <v>383660.38545608771</v>
      </c>
      <c r="AT198" s="595">
        <f>'звіт 03.19-03.24'!AS198+'[9]побудинковий звіт'!AT198+'[8]побудинковий звіт'!AT198</f>
        <v>459829.45103931124</v>
      </c>
      <c r="AU198" s="118">
        <f t="shared" si="121"/>
        <v>76169.065583223535</v>
      </c>
      <c r="AV198" s="595">
        <f>'звіт 03.19-03.24'!AU198+'[9]побудинковий звіт'!AV198+'[8]побудинковий звіт'!AV198</f>
        <v>26387.241721203285</v>
      </c>
      <c r="AW198" s="595">
        <f>'звіт 03.19-03.24'!AV198+'[9]побудинковий звіт'!AW198+'[8]побудинковий звіт'!AW198</f>
        <v>8657.0250196901507</v>
      </c>
      <c r="AX198" s="94">
        <f t="shared" si="122"/>
        <v>-17730.216701513134</v>
      </c>
      <c r="AY198" s="595">
        <f>'звіт 03.19-03.24'!AX198+'[9]побудинковий звіт'!AY198+'[8]побудинковий звіт'!AY198</f>
        <v>41633.891526750354</v>
      </c>
      <c r="AZ198" s="595">
        <f>'звіт 03.19-03.24'!AY198+'[9]побудинковий звіт'!AZ198+'[8]побудинковий звіт'!AZ198</f>
        <v>7679.762391559786</v>
      </c>
      <c r="BA198" s="117">
        <f t="shared" si="123"/>
        <v>-33954.129135190567</v>
      </c>
      <c r="BB198" s="595">
        <f>'звіт 03.19-03.24'!BA198+'[9]побудинковий звіт'!BB198+'[8]побудинковий звіт'!BB198</f>
        <v>23156.146080981056</v>
      </c>
      <c r="BC198" s="595">
        <f>'звіт 03.19-03.24'!BB198+'[9]побудинковий звіт'!BC198+'[8]побудинковий звіт'!BC198</f>
        <v>2603.6098267077132</v>
      </c>
      <c r="BD198" s="94">
        <f t="shared" si="124"/>
        <v>-20552.536254273342</v>
      </c>
      <c r="BE198" s="595">
        <f>'звіт 03.19-03.24'!BD198+'[9]побудинковий звіт'!BE198+'[8]побудинковий звіт'!BE198</f>
        <v>0</v>
      </c>
      <c r="BF198" s="595">
        <f>'звіт 03.19-03.24'!BE198+'[9]побудинковий звіт'!BF198+'[8]побудинковий звіт'!BF198</f>
        <v>0</v>
      </c>
      <c r="BG198" s="95">
        <f t="shared" si="125"/>
        <v>0</v>
      </c>
      <c r="BH198" s="595">
        <f>'звіт 03.19-03.24'!BG198+'[9]побудинковий звіт'!BH198+'[8]побудинковий звіт'!BH198</f>
        <v>14762.178523026951</v>
      </c>
      <c r="BI198" s="595">
        <f>'звіт 03.19-03.24'!BH198+'[9]побудинковий звіт'!BI198+'[8]побудинковий звіт'!BI198</f>
        <v>0</v>
      </c>
      <c r="BJ198" s="94">
        <f t="shared" si="126"/>
        <v>-14762.178523026951</v>
      </c>
      <c r="BK198" s="595">
        <f>'звіт 03.19-03.24'!BJ198+'[9]побудинковий звіт'!BK198+'[8]побудинковий звіт'!BK198</f>
        <v>26403.163629708604</v>
      </c>
      <c r="BL198" s="595">
        <f>'звіт 03.19-03.24'!BK198+'[9]побудинковий звіт'!BL198+'[8]побудинковий звіт'!BL198</f>
        <v>7219.0552233998515</v>
      </c>
      <c r="BM198" s="95">
        <f t="shared" si="127"/>
        <v>-19184.108406308755</v>
      </c>
      <c r="BN198" s="595">
        <f>'звіт 03.19-03.24'!BM198+'[9]побудинковий звіт'!BN198+'[8]побудинковий звіт'!BN198</f>
        <v>1643.5170172023875</v>
      </c>
      <c r="BO198" s="595">
        <f>'звіт 03.19-03.24'!BN198+'[9]побудинковий звіт'!BO198+'[8]побудинковий звіт'!BO198</f>
        <v>0</v>
      </c>
      <c r="BP198" s="94">
        <f t="shared" si="128"/>
        <v>-1643.5170172023875</v>
      </c>
      <c r="BQ198" s="91">
        <f t="shared" si="129"/>
        <v>133986.13849887263</v>
      </c>
      <c r="BR198" s="96">
        <f t="shared" si="129"/>
        <v>26159.452461357505</v>
      </c>
      <c r="BS198" s="94">
        <f t="shared" si="130"/>
        <v>-107826.68603751513</v>
      </c>
      <c r="BT198" s="595">
        <f>'звіт 03.19-03.24'!BS198+'[9]побудинковий звіт'!BT198+'[8]побудинковий звіт'!BT198</f>
        <v>269288.94881601993</v>
      </c>
      <c r="BU198" s="595">
        <f>'звіт 03.19-03.24'!BT198+'[9]побудинковий звіт'!BU198+'[8]побудинковий звіт'!BU198</f>
        <v>377394.84591414861</v>
      </c>
      <c r="BV198" s="116">
        <f t="shared" si="131"/>
        <v>108105.89709812868</v>
      </c>
      <c r="BW198" s="595">
        <f>'звіт 03.19-03.24'!BV198+'[9]побудинковий звіт'!BW198+'[8]побудинковий звіт'!BW198</f>
        <v>160955.88414480234</v>
      </c>
      <c r="BX198" s="595">
        <f>'звіт 03.19-03.24'!BW198+'[9]побудинковий звіт'!BX198+'[8]побудинковий звіт'!BX198</f>
        <v>160185.29735948271</v>
      </c>
      <c r="BY198" s="116">
        <f t="shared" si="132"/>
        <v>-770.5867853196396</v>
      </c>
      <c r="BZ198" s="595">
        <f>'звіт 03.19-03.24'!BY198+'[9]побудинковий звіт'!BZ198+'[8]побудинковий звіт'!BZ198</f>
        <v>123240.82995747491</v>
      </c>
      <c r="CA198" s="595">
        <f>'звіт 03.19-03.24'!BZ198+'[9]побудинковий звіт'!CA198+'[8]побудинковий звіт'!CA198</f>
        <v>65634.433392692154</v>
      </c>
      <c r="CB198" s="116">
        <f t="shared" si="133"/>
        <v>-57606.396564782757</v>
      </c>
      <c r="CC198" s="595">
        <f>'звіт 03.19-03.24'!CB198+'[9]побудинковий звіт'!CC198+'[8]побудинковий звіт'!CC198</f>
        <v>13856.730638141169</v>
      </c>
      <c r="CD198" s="595">
        <f>'звіт 03.19-03.24'!CC198+'[9]побудинковий звіт'!CD198+'[8]побудинковий звіт'!CD198</f>
        <v>14106.998972422742</v>
      </c>
      <c r="CE198" s="116">
        <f t="shared" si="134"/>
        <v>250.26833428157261</v>
      </c>
      <c r="CF198" s="595">
        <f>'звіт 03.19-03.24'!CE198+'[9]побудинковий звіт'!CF198+'[8]побудинковий звіт'!CF198</f>
        <v>1704.4373215927933</v>
      </c>
      <c r="CG198" s="595">
        <f>'звіт 03.19-03.24'!CF198+'[9]побудинковий звіт'!CG198+'[8]побудинковий звіт'!CG198</f>
        <v>0</v>
      </c>
      <c r="CH198" s="116">
        <f t="shared" si="135"/>
        <v>-1704.4373215927933</v>
      </c>
      <c r="CI198" s="595">
        <f>'звіт 03.19-03.24'!CH198+'[9]побудинковий звіт'!CI198+'[8]побудинковий звіт'!CI198</f>
        <v>54189.432411633017</v>
      </c>
      <c r="CJ198" s="595">
        <f>'звіт 03.19-03.24'!CI198+'[9]побудинковий звіт'!CJ198+'[8]побудинковий звіт'!CJ198</f>
        <v>57074.350179303088</v>
      </c>
      <c r="CK198" s="116">
        <f t="shared" si="136"/>
        <v>2884.917767670071</v>
      </c>
      <c r="CL198" s="595">
        <f>'звіт 03.19-03.24'!CK198+'[9]побудинковий звіт'!CL198+'[8]побудинковий звіт'!CL198</f>
        <v>0</v>
      </c>
      <c r="CM198" s="595">
        <f>'звіт 03.19-03.24'!CL198+'[9]побудинковий звіт'!CM198+'[8]побудинковий звіт'!CM198</f>
        <v>0</v>
      </c>
      <c r="CN198" s="116">
        <f t="shared" si="137"/>
        <v>0</v>
      </c>
      <c r="CO198" s="88">
        <f t="shared" si="138"/>
        <v>54189.432411633017</v>
      </c>
      <c r="CP198" s="96">
        <f t="shared" si="138"/>
        <v>57074.350179303088</v>
      </c>
      <c r="CQ198" s="116">
        <f t="shared" si="139"/>
        <v>2884.917767670071</v>
      </c>
      <c r="CR198" s="119">
        <f t="shared" si="150"/>
        <v>1653387.1401793223</v>
      </c>
      <c r="CS198" s="96">
        <f t="shared" si="150"/>
        <v>1653158.7837743182</v>
      </c>
      <c r="CT198" s="116">
        <f t="shared" si="140"/>
        <v>-228.35640500416048</v>
      </c>
      <c r="CU198" s="91">
        <f t="shared" si="141"/>
        <v>1984064.5682151867</v>
      </c>
      <c r="CV198" s="98">
        <f t="shared" si="141"/>
        <v>1983790.5405291817</v>
      </c>
      <c r="CW198" s="117">
        <f t="shared" si="142"/>
        <v>-274.02768600499257</v>
      </c>
      <c r="CX198" s="595">
        <f>'звіт 03.19-03.24'!CW198+'[9]побудинковий звіт'!CX198+'[8]побудинковий звіт'!CX198</f>
        <v>99253.865486440263</v>
      </c>
      <c r="CY198" s="595">
        <f>'звіт 03.19-03.24'!CX198+'[9]побудинковий звіт'!CY198+'[8]побудинковий звіт'!CY198</f>
        <v>99527.893172445285</v>
      </c>
      <c r="CZ198" s="116">
        <f t="shared" si="143"/>
        <v>274.02768600502168</v>
      </c>
      <c r="DA198" s="99">
        <f>'[8]побудинковий звіт'!DA198</f>
        <v>-274.02768600505078</v>
      </c>
      <c r="DB198" s="8">
        <v>2</v>
      </c>
      <c r="DC198" s="365">
        <f>'[8]побудинковий звіт'!DC198</f>
        <v>133025.84</v>
      </c>
      <c r="DD198" s="365">
        <f>'[8]побудинковий звіт'!DD198</f>
        <v>0</v>
      </c>
      <c r="DE198" s="365">
        <f>'[8]побудинковий звіт'!DE198</f>
        <v>98323.609999999986</v>
      </c>
      <c r="DF198" s="365">
        <f>'[8]побудинковий звіт'!DF198</f>
        <v>0</v>
      </c>
      <c r="DG198" s="101">
        <v>-122157.50060439087</v>
      </c>
      <c r="DH198" s="296">
        <v>5</v>
      </c>
      <c r="DI198" s="103">
        <f>'[8]побудинковий звіт'!DK198</f>
        <v>7.66766215794933</v>
      </c>
      <c r="DJ198" s="103">
        <f>'[8]побудинковий звіт'!DL198</f>
        <v>0</v>
      </c>
      <c r="DK198" s="103">
        <f>'[8]побудинковий звіт'!DM198</f>
        <v>6.9241836273419279</v>
      </c>
      <c r="DL198" s="104">
        <f t="shared" si="157"/>
        <v>34691.110607696472</v>
      </c>
      <c r="DM198" s="104">
        <f t="shared" si="158"/>
        <v>0</v>
      </c>
      <c r="DN198" s="105">
        <f t="shared" si="144"/>
        <v>34691.110607696472</v>
      </c>
      <c r="DO198" s="2"/>
      <c r="DP198" s="104">
        <f>'[10]побудинковий звіт'!DR198</f>
        <v>34690.730000000003</v>
      </c>
      <c r="DQ198" s="104">
        <f>'[10]побудинковий звіт'!DS198</f>
        <v>0</v>
      </c>
      <c r="DR198" s="104">
        <f t="shared" si="145"/>
        <v>34690.730000000003</v>
      </c>
      <c r="DS198" s="106"/>
      <c r="DT198" s="104"/>
      <c r="DU198" s="479">
        <f>'звіт 03.19-03.24'!DV198+'[9]побудинковий звіт'!DW198+'[8]побудинковий звіт'!DW198</f>
        <v>8086.6999999999989</v>
      </c>
      <c r="DV198" s="2">
        <f>'[9]побудинковий звіт'!DX198+'[8]побудинковий звіт'!DX198</f>
        <v>0</v>
      </c>
      <c r="DW198" s="77">
        <f t="shared" si="146"/>
        <v>621175.82874595234</v>
      </c>
      <c r="DX198" s="77">
        <f t="shared" si="147"/>
        <v>583186.68420080247</v>
      </c>
      <c r="DY198" s="427">
        <f t="shared" si="148"/>
        <v>98323.609999999986</v>
      </c>
      <c r="DZ198" s="161">
        <f>'[10]побудинковий звіт'!DY198</f>
        <v>11229.962248555246</v>
      </c>
      <c r="EB198" s="110">
        <v>110102</v>
      </c>
      <c r="EC198" s="111">
        <f t="shared" si="149"/>
        <v>-12055.500604390865</v>
      </c>
      <c r="EE198" s="112">
        <v>11448.591954878299</v>
      </c>
      <c r="EG198" s="99">
        <v>-55490.971812029893</v>
      </c>
    </row>
    <row r="199" spans="1:137" ht="19.95" customHeight="1" x14ac:dyDescent="0.3">
      <c r="A199" s="81">
        <v>150000696</v>
      </c>
      <c r="B199" s="82" t="s">
        <v>405</v>
      </c>
      <c r="C199" s="114" t="s">
        <v>406</v>
      </c>
      <c r="D199" s="114" t="s">
        <v>406</v>
      </c>
      <c r="E199" s="84">
        <f t="shared" si="107"/>
        <v>6314.18</v>
      </c>
      <c r="F199" s="597">
        <f>'[8]побудинковий звіт'!F199</f>
        <v>6314.18</v>
      </c>
      <c r="G199" s="104">
        <f>'[8]побудинковий звіт'!G199</f>
        <v>706.38</v>
      </c>
      <c r="H199" s="598">
        <f>'[8]побудинковий звіт'!H199</f>
        <v>0</v>
      </c>
      <c r="I199" s="595">
        <f>'звіт 03.19-03.24'!H199+'[9]побудинковий звіт'!I199+'[8]побудинковий звіт'!I199</f>
        <v>151152.28870712756</v>
      </c>
      <c r="J199" s="595">
        <f>'звіт 03.19-03.24'!I199+'[9]побудинковий звіт'!J199+'[8]побудинковий звіт'!J199</f>
        <v>146650.36899640295</v>
      </c>
      <c r="K199" s="116">
        <f t="shared" si="108"/>
        <v>-4501.9197107246146</v>
      </c>
      <c r="L199" s="595">
        <f>'звіт 03.19-03.24'!K199+'[9]побудинковий звіт'!L199+'[8]побудинковий звіт'!L199</f>
        <v>29792.523268138899</v>
      </c>
      <c r="M199" s="595">
        <f>'звіт 03.19-03.24'!L199+'[9]побудинковий звіт'!M199+'[8]побудинковий звіт'!M199</f>
        <v>28626.104757084442</v>
      </c>
      <c r="N199" s="116">
        <f t="shared" si="109"/>
        <v>-1166.4185110544568</v>
      </c>
      <c r="O199" s="595">
        <f>'звіт 03.19-03.24'!N199+'[9]побудинковий звіт'!O199+'[8]побудинковий звіт'!O199</f>
        <v>55944.836539865195</v>
      </c>
      <c r="P199" s="595">
        <f>'звіт 03.19-03.24'!O199+'[9]побудинковий звіт'!P199+'[8]побудинковий звіт'!P199</f>
        <v>55966.930514898668</v>
      </c>
      <c r="Q199" s="116">
        <f t="shared" si="110"/>
        <v>22.093975033472816</v>
      </c>
      <c r="R199" s="595">
        <f>'звіт 03.19-03.24'!Q199+'[9]побудинковий звіт'!R199+'[8]побудинковий звіт'!R199</f>
        <v>13943.810134174633</v>
      </c>
      <c r="S199" s="595">
        <f>'звіт 03.19-03.24'!R199+'[9]побудинковий звіт'!S199+'[8]побудинковий звіт'!S199</f>
        <v>13950.118469870622</v>
      </c>
      <c r="T199" s="116">
        <f t="shared" si="111"/>
        <v>6.3083356959887169</v>
      </c>
      <c r="U199" s="595">
        <f>'звіт 03.19-03.24'!T199+'[9]побудинковий звіт'!U199+'[8]побудинковий звіт'!U199</f>
        <v>7327.0560945424004</v>
      </c>
      <c r="V199" s="595">
        <f>'звіт 03.19-03.24'!U199+'[9]побудинковий звіт'!V199+'[8]побудинковий звіт'!V199</f>
        <v>5501.1895235726943</v>
      </c>
      <c r="W199" s="116">
        <f t="shared" si="112"/>
        <v>-1825.8665709697061</v>
      </c>
      <c r="X199" s="595">
        <f>'звіт 03.19-03.24'!W199+'[9]побудинковий звіт'!X199+'[8]побудинковий звіт'!X199</f>
        <v>77080.985946392408</v>
      </c>
      <c r="Y199" s="595">
        <f>'звіт 03.19-03.24'!X199+'[9]побудинковий звіт'!Y199+'[8]побудинковий звіт'!Y199</f>
        <v>71052.963208081404</v>
      </c>
      <c r="Z199" s="116">
        <f t="shared" si="113"/>
        <v>-6028.0227383110032</v>
      </c>
      <c r="AA199" s="595">
        <f>'звіт 03.19-03.24'!Z199+'[9]побудинковий звіт'!AA199+'[8]побудинковий звіт'!AA199</f>
        <v>6808.2659999999987</v>
      </c>
      <c r="AB199" s="595">
        <f>'звіт 03.19-03.24'!AA199+'[9]побудинковий звіт'!AB199+'[8]побудинковий звіт'!AB199</f>
        <v>0</v>
      </c>
      <c r="AC199" s="116">
        <f t="shared" si="114"/>
        <v>-6808.2659999999987</v>
      </c>
      <c r="AD199" s="595">
        <f>'звіт 03.19-03.24'!AC199+'[9]побудинковий звіт'!AD199+'[8]побудинковий звіт'!AD199</f>
        <v>189232.97229032771</v>
      </c>
      <c r="AE199" s="595">
        <f>'звіт 03.19-03.24'!AD199+'[9]побудинковий звіт'!AE199+'[8]побудинковий звіт'!AE199</f>
        <v>207060.1119613754</v>
      </c>
      <c r="AF199" s="117">
        <f t="shared" si="115"/>
        <v>17827.139671047684</v>
      </c>
      <c r="AG199" s="91">
        <f t="shared" si="116"/>
        <v>531282.73898056883</v>
      </c>
      <c r="AH199" s="92">
        <f t="shared" si="116"/>
        <v>528807.78743128618</v>
      </c>
      <c r="AI199" s="116">
        <f t="shared" si="117"/>
        <v>-2474.9515492826467</v>
      </c>
      <c r="AJ199" s="595">
        <f>'звіт 03.19-03.24'!AI199+'[9]побудинковий звіт'!AJ199+'[8]побудинковий звіт'!AJ199</f>
        <v>488557.94936950528</v>
      </c>
      <c r="AK199" s="595">
        <f>'звіт 03.19-03.24'!AJ199+'[9]побудинковий звіт'!AK199+'[8]побудинковий звіт'!AK199</f>
        <v>478442.030874077</v>
      </c>
      <c r="AL199" s="116">
        <f t="shared" si="118"/>
        <v>-10115.918495428283</v>
      </c>
      <c r="AM199" s="595">
        <f>'звіт 03.19-03.24'!AL199+'[9]побудинковий звіт'!AM199+'[8]побудинковий звіт'!AM199</f>
        <v>0</v>
      </c>
      <c r="AN199" s="595">
        <f>'звіт 03.19-03.24'!AM199+'[9]побудинковий звіт'!AN199+'[8]побудинковий звіт'!AN199</f>
        <v>1596.8937747004663</v>
      </c>
      <c r="AO199" s="116">
        <f t="shared" si="119"/>
        <v>1596.8937747004663</v>
      </c>
      <c r="AP199" s="595">
        <f>'звіт 03.19-03.24'!AO199+'[9]побудинковий звіт'!AP199+'[8]побудинковий звіт'!AP199</f>
        <v>33367.220026884243</v>
      </c>
      <c r="AQ199" s="595">
        <f>'звіт 03.19-03.24'!AP199+'[9]побудинковий звіт'!AQ199+'[8]побудинковий звіт'!AQ199</f>
        <v>32947.15540126268</v>
      </c>
      <c r="AR199" s="116">
        <f t="shared" si="120"/>
        <v>-420.0646256215623</v>
      </c>
      <c r="AS199" s="595">
        <f>'звіт 03.19-03.24'!AR199+'[9]побудинковий звіт'!AS199+'[8]побудинковий звіт'!AS199</f>
        <v>853895.39681461116</v>
      </c>
      <c r="AT199" s="595">
        <f>'звіт 03.19-03.24'!AS199+'[9]побудинковий звіт'!AT199+'[8]побудинковий звіт'!AT199</f>
        <v>806968.55433218996</v>
      </c>
      <c r="AU199" s="118">
        <f t="shared" si="121"/>
        <v>-46926.842482421198</v>
      </c>
      <c r="AV199" s="595">
        <f>'звіт 03.19-03.24'!AU199+'[9]побудинковий звіт'!AV199+'[8]побудинковий звіт'!AV199</f>
        <v>32524.314380833552</v>
      </c>
      <c r="AW199" s="595">
        <f>'звіт 03.19-03.24'!AV199+'[9]побудинковий звіт'!AW199+'[8]побудинковий звіт'!AW199</f>
        <v>10916.340407546042</v>
      </c>
      <c r="AX199" s="94">
        <f t="shared" si="122"/>
        <v>-21607.97397328751</v>
      </c>
      <c r="AY199" s="595">
        <f>'звіт 03.19-03.24'!AX199+'[9]побудинковий звіт'!AY199+'[8]побудинковий звіт'!AY199</f>
        <v>37142.289397439839</v>
      </c>
      <c r="AZ199" s="595">
        <f>'звіт 03.19-03.24'!AY199+'[9]побудинковий звіт'!AZ199+'[8]побудинковий звіт'!AZ199</f>
        <v>15232.568276888614</v>
      </c>
      <c r="BA199" s="117">
        <f t="shared" si="123"/>
        <v>-21909.721120551225</v>
      </c>
      <c r="BB199" s="595">
        <f>'звіт 03.19-03.24'!BA199+'[9]побудинковий звіт'!BB199+'[8]побудинковий звіт'!BB199</f>
        <v>23240.766994317975</v>
      </c>
      <c r="BC199" s="595">
        <f>'звіт 03.19-03.24'!BB199+'[9]побудинковий звіт'!BC199+'[8]побудинковий звіт'!BC199</f>
        <v>27459.3020548803</v>
      </c>
      <c r="BD199" s="94">
        <f t="shared" si="124"/>
        <v>4218.5350605623244</v>
      </c>
      <c r="BE199" s="595">
        <f>'звіт 03.19-03.24'!BD199+'[9]побудинковий звіт'!BE199+'[8]побудинковий звіт'!BE199</f>
        <v>23382.519656713404</v>
      </c>
      <c r="BF199" s="595">
        <f>'звіт 03.19-03.24'!BE199+'[9]побудинковий звіт'!BF199+'[8]побудинковий звіт'!BF199</f>
        <v>759</v>
      </c>
      <c r="BG199" s="95">
        <f t="shared" si="125"/>
        <v>-22623.519656713404</v>
      </c>
      <c r="BH199" s="595">
        <f>'звіт 03.19-03.24'!BG199+'[9]побудинковий звіт'!BH199+'[8]побудинковий звіт'!BH199</f>
        <v>11435.751542494148</v>
      </c>
      <c r="BI199" s="595">
        <f>'звіт 03.19-03.24'!BH199+'[9]побудинковий звіт'!BI199+'[8]побудинковий звіт'!BI199</f>
        <v>2325</v>
      </c>
      <c r="BJ199" s="94">
        <f t="shared" si="126"/>
        <v>-9110.7515424941485</v>
      </c>
      <c r="BK199" s="595">
        <f>'звіт 03.19-03.24'!BJ199+'[9]побудинковий звіт'!BK199+'[8]побудинковий звіт'!BK199</f>
        <v>26700.711085105617</v>
      </c>
      <c r="BL199" s="595">
        <f>'звіт 03.19-03.24'!BK199+'[9]побудинковий звіт'!BL199+'[8]побудинковий звіт'!BL199</f>
        <v>11765.746102767424</v>
      </c>
      <c r="BM199" s="95">
        <f t="shared" si="127"/>
        <v>-14934.964982338193</v>
      </c>
      <c r="BN199" s="595">
        <f>'звіт 03.19-03.24'!BM199+'[9]побудинковий звіт'!BN199+'[8]побудинковий звіт'!BN199</f>
        <v>2542.1453402037564</v>
      </c>
      <c r="BO199" s="595">
        <f>'звіт 03.19-03.24'!BN199+'[9]побудинковий звіт'!BO199+'[8]побудинковий звіт'!BO199</f>
        <v>6649.7737417550088</v>
      </c>
      <c r="BP199" s="94">
        <f t="shared" si="128"/>
        <v>4107.628401551252</v>
      </c>
      <c r="BQ199" s="91">
        <f t="shared" si="129"/>
        <v>156968.49839710828</v>
      </c>
      <c r="BR199" s="96">
        <f t="shared" si="129"/>
        <v>75107.730583837387</v>
      </c>
      <c r="BS199" s="94">
        <f t="shared" si="130"/>
        <v>-81860.767813270897</v>
      </c>
      <c r="BT199" s="595">
        <f>'звіт 03.19-03.24'!BS199+'[9]побудинковий звіт'!BT199+'[8]побудинковий звіт'!BT199</f>
        <v>433014.34507212444</v>
      </c>
      <c r="BU199" s="595">
        <f>'звіт 03.19-03.24'!BT199+'[9]побудинковий звіт'!BU199+'[8]побудинковий звіт'!BU199</f>
        <v>429377.09397964639</v>
      </c>
      <c r="BV199" s="116">
        <f t="shared" si="131"/>
        <v>-3637.2510924780509</v>
      </c>
      <c r="BW199" s="595">
        <f>'звіт 03.19-03.24'!BV199+'[9]побудинковий звіт'!BW199+'[8]побудинковий звіт'!BW199</f>
        <v>345643.13642695703</v>
      </c>
      <c r="BX199" s="595">
        <f>'звіт 03.19-03.24'!BW199+'[9]побудинковий звіт'!BX199+'[8]побудинковий звіт'!BX199</f>
        <v>352759.26700472948</v>
      </c>
      <c r="BY199" s="116">
        <f t="shared" si="132"/>
        <v>7116.1305777724483</v>
      </c>
      <c r="BZ199" s="595">
        <f>'звіт 03.19-03.24'!BY199+'[9]побудинковий звіт'!BZ199+'[8]побудинковий звіт'!BZ199</f>
        <v>64493.090183628039</v>
      </c>
      <c r="CA199" s="595">
        <f>'звіт 03.19-03.24'!BZ199+'[9]побудинковий звіт'!CA199+'[8]побудинковий звіт'!CA199</f>
        <v>69347.928080097394</v>
      </c>
      <c r="CB199" s="116">
        <f t="shared" si="133"/>
        <v>4854.8378964693547</v>
      </c>
      <c r="CC199" s="595">
        <f>'звіт 03.19-03.24'!CB199+'[9]побудинковий звіт'!CC199+'[8]побудинковий звіт'!CC199</f>
        <v>11821.590767266305</v>
      </c>
      <c r="CD199" s="595">
        <f>'звіт 03.19-03.24'!CC199+'[9]побудинковий звіт'!CD199+'[8]побудинковий звіт'!CD199</f>
        <v>11958.461971536653</v>
      </c>
      <c r="CE199" s="116">
        <f t="shared" si="134"/>
        <v>136.87120427034824</v>
      </c>
      <c r="CF199" s="595">
        <f>'звіт 03.19-03.24'!CE199+'[9]побудинковий звіт'!CF199+'[8]побудинковий звіт'!CF199</f>
        <v>1444.8465568743659</v>
      </c>
      <c r="CG199" s="595">
        <f>'звіт 03.19-03.24'!CF199+'[9]побудинковий звіт'!CG199+'[8]побудинковий звіт'!CG199</f>
        <v>0</v>
      </c>
      <c r="CH199" s="116">
        <f t="shared" si="135"/>
        <v>-1444.8465568743659</v>
      </c>
      <c r="CI199" s="595">
        <f>'звіт 03.19-03.24'!CH199+'[9]побудинковий звіт'!CI199+'[8]побудинковий звіт'!CI199</f>
        <v>291739.62445054098</v>
      </c>
      <c r="CJ199" s="595">
        <f>'звіт 03.19-03.24'!CI199+'[9]побудинковий звіт'!CJ199+'[8]побудинковий звіт'!CJ199</f>
        <v>262418.44691071438</v>
      </c>
      <c r="CK199" s="116">
        <f t="shared" si="136"/>
        <v>-29321.177539826604</v>
      </c>
      <c r="CL199" s="595">
        <f>'звіт 03.19-03.24'!CK199+'[9]побудинковий звіт'!CL199+'[8]побудинковий звіт'!CL199</f>
        <v>86375.899408705416</v>
      </c>
      <c r="CM199" s="595">
        <f>'звіт 03.19-03.24'!CL199+'[9]побудинковий звіт'!CM199+'[8]побудинковий звіт'!CM199</f>
        <v>118217.18746106874</v>
      </c>
      <c r="CN199" s="116">
        <f t="shared" si="137"/>
        <v>31841.288052363321</v>
      </c>
      <c r="CO199" s="88">
        <f t="shared" si="138"/>
        <v>378115.5238592464</v>
      </c>
      <c r="CP199" s="96">
        <f t="shared" si="138"/>
        <v>380635.63437178312</v>
      </c>
      <c r="CQ199" s="116">
        <f t="shared" si="139"/>
        <v>2520.1105125367176</v>
      </c>
      <c r="CR199" s="119">
        <f t="shared" si="150"/>
        <v>3298604.3364547743</v>
      </c>
      <c r="CS199" s="96">
        <f t="shared" si="150"/>
        <v>3167948.537805147</v>
      </c>
      <c r="CT199" s="116">
        <f t="shared" si="140"/>
        <v>-130655.79864962725</v>
      </c>
      <c r="CU199" s="91">
        <f t="shared" si="141"/>
        <v>3958325.2037457288</v>
      </c>
      <c r="CV199" s="98">
        <f t="shared" si="141"/>
        <v>3801538.2453661761</v>
      </c>
      <c r="CW199" s="117">
        <f t="shared" si="142"/>
        <v>-156786.9583795527</v>
      </c>
      <c r="CX199" s="595">
        <f>'звіт 03.19-03.24'!CW199+'[9]побудинковий звіт'!CX199+'[8]побудинковий звіт'!CX199</f>
        <v>123537.33003517399</v>
      </c>
      <c r="CY199" s="595">
        <f>'звіт 03.19-03.24'!CX199+'[9]побудинковий звіт'!CY199+'[8]побудинковий звіт'!CY199</f>
        <v>280324.28841472743</v>
      </c>
      <c r="CZ199" s="116">
        <f t="shared" si="143"/>
        <v>156786.95837955346</v>
      </c>
      <c r="DA199" s="99">
        <f>'[8]побудинковий звіт'!DA199</f>
        <v>-156786.95837955299</v>
      </c>
      <c r="DB199" s="8">
        <v>3</v>
      </c>
      <c r="DC199" s="365">
        <f>'[8]побудинковий звіт'!DC199</f>
        <v>213122.19</v>
      </c>
      <c r="DD199" s="365">
        <f>'[8]побудинковий звіт'!DD199</f>
        <v>0</v>
      </c>
      <c r="DE199" s="365">
        <f>'[8]побудинковий звіт'!DE199</f>
        <v>144281.38</v>
      </c>
      <c r="DF199" s="365">
        <f>'[8]побудинковий звіт'!DF199</f>
        <v>0</v>
      </c>
      <c r="DG199" s="101">
        <v>-71478.129429980647</v>
      </c>
      <c r="DH199" s="296">
        <v>9</v>
      </c>
      <c r="DI199" s="103">
        <f>'[8]побудинковий звіт'!DK199</f>
        <v>8.6312306287835945</v>
      </c>
      <c r="DJ199" s="103">
        <f>'[8]побудинковий звіт'!DL199</f>
        <v>11.183183483352332</v>
      </c>
      <c r="DK199" s="103">
        <f>'[8]побудинковий звіт'!DM199</f>
        <v>7.5789676362764906</v>
      </c>
      <c r="DL199" s="104">
        <f>DI199*G199+(F199-G199)*DJ199</f>
        <v>68809.985029503354</v>
      </c>
      <c r="DM199" s="104">
        <f>DK199*H199</f>
        <v>0</v>
      </c>
      <c r="DN199" s="105">
        <f t="shared" si="144"/>
        <v>68809.985029503354</v>
      </c>
      <c r="DO199" s="2"/>
      <c r="DP199" s="104">
        <f>'[10]побудинковий звіт'!DR199</f>
        <v>68824.479999999996</v>
      </c>
      <c r="DQ199" s="104">
        <f>'[10]побудинковий звіт'!DS199</f>
        <v>0</v>
      </c>
      <c r="DR199" s="104">
        <f t="shared" si="145"/>
        <v>68824.479999999996</v>
      </c>
      <c r="DS199" s="106"/>
      <c r="DT199" s="104"/>
      <c r="DU199" s="479">
        <f>'звіт 03.19-03.24'!DV199+'[9]побудинковий звіт'!DW199+'[8]побудинковий звіт'!DW199</f>
        <v>8380.5400000000009</v>
      </c>
      <c r="DV199" s="2">
        <f>'[9]побудинковий звіт'!DX199+'[8]побудинковий звіт'!DX199</f>
        <v>0</v>
      </c>
      <c r="DW199" s="77">
        <f t="shared" si="146"/>
        <v>1213036.6742540633</v>
      </c>
      <c r="DX199" s="77">
        <f t="shared" si="147"/>
        <v>1058491.5418992327</v>
      </c>
      <c r="DY199" s="427">
        <f t="shared" si="148"/>
        <v>144281.38</v>
      </c>
      <c r="DZ199" s="161">
        <f>'[10]побудинковий звіт'!DY199</f>
        <v>21848.0927812675</v>
      </c>
      <c r="EB199" s="110">
        <v>194355</v>
      </c>
      <c r="EC199" s="111">
        <f t="shared" si="149"/>
        <v>122876.87057001935</v>
      </c>
      <c r="EE199" s="112">
        <v>-180057.55906249786</v>
      </c>
      <c r="EG199" s="99">
        <v>-158297.69192052708</v>
      </c>
    </row>
    <row r="200" spans="1:137" ht="19.95" customHeight="1" x14ac:dyDescent="0.3">
      <c r="A200" s="81">
        <v>150000697</v>
      </c>
      <c r="B200" s="82" t="s">
        <v>407</v>
      </c>
      <c r="C200" s="114" t="s">
        <v>408</v>
      </c>
      <c r="D200" s="114" t="s">
        <v>408</v>
      </c>
      <c r="E200" s="84">
        <f t="shared" si="107"/>
        <v>2743.8</v>
      </c>
      <c r="F200" s="597">
        <f>'[8]побудинковий звіт'!F200</f>
        <v>2743.8</v>
      </c>
      <c r="G200" s="104">
        <f>'[8]побудинковий звіт'!G200</f>
        <v>0</v>
      </c>
      <c r="H200" s="598">
        <f>'[8]побудинковий звіт'!H200</f>
        <v>0</v>
      </c>
      <c r="I200" s="595">
        <f>'звіт 03.19-03.24'!H200+'[9]побудинковий звіт'!I200+'[8]побудинковий звіт'!I200</f>
        <v>74241.964462249016</v>
      </c>
      <c r="J200" s="595">
        <f>'звіт 03.19-03.24'!I200+'[9]побудинковий звіт'!J200+'[8]побудинковий звіт'!J200</f>
        <v>71509.212711739485</v>
      </c>
      <c r="K200" s="116">
        <f t="shared" si="108"/>
        <v>-2732.7517505095311</v>
      </c>
      <c r="L200" s="595">
        <f>'звіт 03.19-03.24'!K200+'[9]побудинковий звіт'!L200+'[8]побудинковий звіт'!L200</f>
        <v>19765.007998776189</v>
      </c>
      <c r="M200" s="595">
        <f>'звіт 03.19-03.24'!L200+'[9]побудинковий звіт'!M200+'[8]побудинковий звіт'!M200</f>
        <v>18766.753090263042</v>
      </c>
      <c r="N200" s="116">
        <f t="shared" si="109"/>
        <v>-998.2549085131468</v>
      </c>
      <c r="O200" s="595">
        <f>'звіт 03.19-03.24'!N200+'[9]побудинковий звіт'!O200+'[8]побудинковий звіт'!O200</f>
        <v>27800.844523006846</v>
      </c>
      <c r="P200" s="595">
        <f>'звіт 03.19-03.24'!O200+'[9]побудинковий звіт'!P200+'[8]побудинковий звіт'!P200</f>
        <v>27812.611729292843</v>
      </c>
      <c r="Q200" s="116">
        <f t="shared" si="110"/>
        <v>11.767206285996508</v>
      </c>
      <c r="R200" s="595">
        <f>'звіт 03.19-03.24'!Q200+'[9]побудинковий звіт'!R200+'[8]побудинковий звіт'!R200</f>
        <v>6694.6826552723951</v>
      </c>
      <c r="S200" s="595">
        <f>'звіт 03.19-03.24'!R200+'[9]побудинковий звіт'!S200+'[8]побудинковий звіт'!S200</f>
        <v>6695.8118814525496</v>
      </c>
      <c r="T200" s="116">
        <f t="shared" si="111"/>
        <v>1.1292261801545465</v>
      </c>
      <c r="U200" s="595">
        <f>'звіт 03.19-03.24'!T200+'[9]побудинковий звіт'!U200+'[8]побудинковий звіт'!U200</f>
        <v>3373.3647879448827</v>
      </c>
      <c r="V200" s="595">
        <f>'звіт 03.19-03.24'!U200+'[9]побудинковий звіт'!V200+'[8]побудинковий звіт'!V200</f>
        <v>2726.2113434039584</v>
      </c>
      <c r="W200" s="116">
        <f t="shared" si="112"/>
        <v>-647.15344454092428</v>
      </c>
      <c r="X200" s="595">
        <f>'звіт 03.19-03.24'!W200+'[9]побудинковий звіт'!X200+'[8]побудинковий звіт'!X200</f>
        <v>50519.998174285611</v>
      </c>
      <c r="Y200" s="595">
        <f>'звіт 03.19-03.24'!X200+'[9]побудинковий звіт'!Y200+'[8]побудинковий звіт'!Y200</f>
        <v>47084.708674827132</v>
      </c>
      <c r="Z200" s="116">
        <f t="shared" si="113"/>
        <v>-3435.2894994584785</v>
      </c>
      <c r="AA200" s="595">
        <f>'звіт 03.19-03.24'!Z200+'[9]побудинковий звіт'!AA200+'[8]побудинковий звіт'!AA200</f>
        <v>2963.9520000000011</v>
      </c>
      <c r="AB200" s="595">
        <f>'звіт 03.19-03.24'!AA200+'[9]побудинковий звіт'!AB200+'[8]побудинковий звіт'!AB200</f>
        <v>0</v>
      </c>
      <c r="AC200" s="116">
        <f t="shared" si="114"/>
        <v>-2963.9520000000011</v>
      </c>
      <c r="AD200" s="595">
        <f>'звіт 03.19-03.24'!AC200+'[9]побудинковий звіт'!AD200+'[8]побудинковий звіт'!AD200</f>
        <v>82334.358623595763</v>
      </c>
      <c r="AE200" s="595">
        <f>'звіт 03.19-03.24'!AD200+'[9]побудинковий звіт'!AE200+'[8]побудинковий звіт'!AE200</f>
        <v>90088.48660330144</v>
      </c>
      <c r="AF200" s="117">
        <f t="shared" si="115"/>
        <v>7754.1279797056777</v>
      </c>
      <c r="AG200" s="91">
        <f t="shared" si="116"/>
        <v>267694.17322513065</v>
      </c>
      <c r="AH200" s="92">
        <f t="shared" si="116"/>
        <v>264683.79603428044</v>
      </c>
      <c r="AI200" s="116">
        <f t="shared" si="117"/>
        <v>-3010.3771908502094</v>
      </c>
      <c r="AJ200" s="595">
        <f>'звіт 03.19-03.24'!AI200+'[9]побудинковий звіт'!AJ200+'[8]побудинковий звіт'!AJ200</f>
        <v>0</v>
      </c>
      <c r="AK200" s="595">
        <f>'звіт 03.19-03.24'!AJ200+'[9]побудинковий звіт'!AK200+'[8]побудинковий звіт'!AK200</f>
        <v>0</v>
      </c>
      <c r="AL200" s="116">
        <f t="shared" si="118"/>
        <v>0</v>
      </c>
      <c r="AM200" s="595">
        <f>'звіт 03.19-03.24'!AL200+'[9]побудинковий звіт'!AM200+'[8]побудинковий звіт'!AM200</f>
        <v>0</v>
      </c>
      <c r="AN200" s="595">
        <f>'звіт 03.19-03.24'!AM200+'[9]побудинковий звіт'!AN200+'[8]побудинковий звіт'!AN200</f>
        <v>0</v>
      </c>
      <c r="AO200" s="116">
        <f t="shared" si="119"/>
        <v>0</v>
      </c>
      <c r="AP200" s="595">
        <f>'звіт 03.19-03.24'!AO200+'[9]побудинковий звіт'!AP200+'[8]побудинковий звіт'!AP200</f>
        <v>18822.809413512765</v>
      </c>
      <c r="AQ200" s="595">
        <f>'звіт 03.19-03.24'!AP200+'[9]побудинковий звіт'!AQ200+'[8]побудинковий звіт'!AQ200</f>
        <v>18352.953477976822</v>
      </c>
      <c r="AR200" s="116">
        <f t="shared" si="120"/>
        <v>-469.85593553594299</v>
      </c>
      <c r="AS200" s="595">
        <f>'звіт 03.19-03.24'!AR200+'[9]побудинковий звіт'!AS200+'[8]побудинковий звіт'!AS200</f>
        <v>333895.04465079622</v>
      </c>
      <c r="AT200" s="595">
        <f>'звіт 03.19-03.24'!AS200+'[9]побудинковий звіт'!AT200+'[8]побудинковий звіт'!AT200</f>
        <v>318380.15905377193</v>
      </c>
      <c r="AU200" s="118">
        <f t="shared" si="121"/>
        <v>-15514.885597024288</v>
      </c>
      <c r="AV200" s="595">
        <f>'звіт 03.19-03.24'!AU200+'[9]побудинковий звіт'!AV200+'[8]побудинковий звіт'!AV200</f>
        <v>18422.228950251501</v>
      </c>
      <c r="AW200" s="595">
        <f>'звіт 03.19-03.24'!AV200+'[9]побудинковий звіт'!AW200+'[8]побудинковий звіт'!AW200</f>
        <v>27249.278066052397</v>
      </c>
      <c r="AX200" s="94">
        <f t="shared" si="122"/>
        <v>8827.0491158008954</v>
      </c>
      <c r="AY200" s="595">
        <f>'звіт 03.19-03.24'!AX200+'[9]побудинковий звіт'!AY200+'[8]побудинковий звіт'!AY200</f>
        <v>32691.706129410861</v>
      </c>
      <c r="AZ200" s="595">
        <f>'звіт 03.19-03.24'!AY200+'[9]побудинковий звіт'!AZ200+'[8]побудинковий звіт'!AZ200</f>
        <v>3652.3415150196006</v>
      </c>
      <c r="BA200" s="117">
        <f t="shared" si="123"/>
        <v>-29039.364614391259</v>
      </c>
      <c r="BB200" s="595">
        <f>'звіт 03.19-03.24'!BA200+'[9]побудинковий звіт'!BB200+'[8]побудинковий звіт'!BB200</f>
        <v>10097.267017869677</v>
      </c>
      <c r="BC200" s="595">
        <f>'звіт 03.19-03.24'!BB200+'[9]побудинковий звіт'!BC200+'[8]побудинковий звіт'!BC200</f>
        <v>26143.95975295993</v>
      </c>
      <c r="BD200" s="94">
        <f t="shared" si="124"/>
        <v>16046.692735090253</v>
      </c>
      <c r="BE200" s="595">
        <f>'звіт 03.19-03.24'!BD200+'[9]побудинковий звіт'!BE200+'[8]побудинковий звіт'!BE200</f>
        <v>14091.488384510385</v>
      </c>
      <c r="BF200" s="595">
        <f>'звіт 03.19-03.24'!BE200+'[9]побудинковий звіт'!BF200+'[8]побудинковий звіт'!BF200</f>
        <v>9981.8090073008243</v>
      </c>
      <c r="BG200" s="95">
        <f t="shared" si="125"/>
        <v>-4109.6793772095607</v>
      </c>
      <c r="BH200" s="595">
        <f>'звіт 03.19-03.24'!BG200+'[9]побудинковий звіт'!BH200+'[8]побудинковий звіт'!BH200</f>
        <v>7473.9472078792915</v>
      </c>
      <c r="BI200" s="595">
        <f>'звіт 03.19-03.24'!BH200+'[9]побудинковий звіт'!BI200+'[8]побудинковий звіт'!BI200</f>
        <v>0</v>
      </c>
      <c r="BJ200" s="94">
        <f t="shared" si="126"/>
        <v>-7473.9472078792915</v>
      </c>
      <c r="BK200" s="595">
        <f>'звіт 03.19-03.24'!BJ200+'[9]побудинковий звіт'!BK200+'[8]побудинковий звіт'!BK200</f>
        <v>14484.06027350409</v>
      </c>
      <c r="BL200" s="595">
        <f>'звіт 03.19-03.24'!BK200+'[9]побудинковий звіт'!BL200+'[8]побудинковий звіт'!BL200</f>
        <v>12754.426010471439</v>
      </c>
      <c r="BM200" s="95">
        <f t="shared" si="127"/>
        <v>-1729.6342630326508</v>
      </c>
      <c r="BN200" s="595">
        <f>'звіт 03.19-03.24'!BM200+'[9]побудинковий звіт'!BN200+'[8]побудинковий звіт'!BN200</f>
        <v>1318.5422026400829</v>
      </c>
      <c r="BO200" s="595">
        <f>'звіт 03.19-03.24'!BN200+'[9]побудинковий звіт'!BO200+'[8]побудинковий звіт'!BO200</f>
        <v>1886.5523592784048</v>
      </c>
      <c r="BP200" s="94">
        <f t="shared" si="128"/>
        <v>568.01015663832186</v>
      </c>
      <c r="BQ200" s="91">
        <f t="shared" si="129"/>
        <v>98579.24016606588</v>
      </c>
      <c r="BR200" s="96">
        <f t="shared" si="129"/>
        <v>81668.366711082592</v>
      </c>
      <c r="BS200" s="94">
        <f t="shared" si="130"/>
        <v>-16910.873454983288</v>
      </c>
      <c r="BT200" s="595">
        <f>'звіт 03.19-03.24'!BS200+'[9]побудинковий звіт'!BT200+'[8]побудинковий звіт'!BT200</f>
        <v>172398.9209894579</v>
      </c>
      <c r="BU200" s="595">
        <f>'звіт 03.19-03.24'!BT200+'[9]побудинковий звіт'!BU200+'[8]побудинковий звіт'!BU200</f>
        <v>223799.63257127214</v>
      </c>
      <c r="BV200" s="116">
        <f t="shared" si="131"/>
        <v>51400.711581814248</v>
      </c>
      <c r="BW200" s="595">
        <f>'звіт 03.19-03.24'!BV200+'[9]побудинковий звіт'!BW200+'[8]побудинковий звіт'!BW200</f>
        <v>116421.12656843664</v>
      </c>
      <c r="BX200" s="595">
        <f>'звіт 03.19-03.24'!BW200+'[9]побудинковий звіт'!BX200+'[8]побудинковий звіт'!BX200</f>
        <v>125652.41195464299</v>
      </c>
      <c r="BY200" s="116">
        <f t="shared" si="132"/>
        <v>9231.2853862063494</v>
      </c>
      <c r="BZ200" s="595">
        <f>'звіт 03.19-03.24'!BY200+'[9]побудинковий звіт'!BZ200+'[8]побудинковий звіт'!BZ200</f>
        <v>46166.067200558973</v>
      </c>
      <c r="CA200" s="595">
        <f>'звіт 03.19-03.24'!BZ200+'[9]побудинковий звіт'!CA200+'[8]побудинковий звіт'!CA200</f>
        <v>41400.141055263171</v>
      </c>
      <c r="CB200" s="116">
        <f t="shared" si="133"/>
        <v>-4765.9261452958017</v>
      </c>
      <c r="CC200" s="595">
        <f>'звіт 03.19-03.24'!CB200+'[9]побудинковий звіт'!CC200+'[8]побудинковий звіт'!CC200</f>
        <v>10767.451046874321</v>
      </c>
      <c r="CD200" s="595">
        <f>'звіт 03.19-03.24'!CC200+'[9]побудинковий звіт'!CD200+'[8]побудинковий звіт'!CD200</f>
        <v>10961.923473908602</v>
      </c>
      <c r="CE200" s="116">
        <f t="shared" si="134"/>
        <v>194.47242703428128</v>
      </c>
      <c r="CF200" s="595">
        <f>'звіт 03.19-03.24'!CE200+'[9]побудинковий звіт'!CF200+'[8]побудинковий звіт'!CF200</f>
        <v>1324.4426771348355</v>
      </c>
      <c r="CG200" s="595">
        <f>'звіт 03.19-03.24'!CF200+'[9]побудинковий звіт'!CG200+'[8]побудинковий звіт'!CG200</f>
        <v>5540.7300981113858</v>
      </c>
      <c r="CH200" s="116">
        <f t="shared" si="135"/>
        <v>4216.2874209765505</v>
      </c>
      <c r="CI200" s="595">
        <f>'звіт 03.19-03.24'!CH200+'[9]побудинковий звіт'!CI200+'[8]побудинковий звіт'!CI200</f>
        <v>54286.536998351032</v>
      </c>
      <c r="CJ200" s="595">
        <f>'звіт 03.19-03.24'!CI200+'[9]побудинковий звіт'!CJ200+'[8]побудинковий звіт'!CJ200</f>
        <v>37348.134866396809</v>
      </c>
      <c r="CK200" s="116">
        <f t="shared" si="136"/>
        <v>-16938.402131954223</v>
      </c>
      <c r="CL200" s="595">
        <f>'звіт 03.19-03.24'!CK200+'[9]побудинковий звіт'!CL200+'[8]побудинковий звіт'!CL200</f>
        <v>0</v>
      </c>
      <c r="CM200" s="595">
        <f>'звіт 03.19-03.24'!CL200+'[9]побудинковий звіт'!CM200+'[8]побудинковий звіт'!CM200</f>
        <v>0</v>
      </c>
      <c r="CN200" s="116">
        <f t="shared" si="137"/>
        <v>0</v>
      </c>
      <c r="CO200" s="88">
        <f t="shared" si="138"/>
        <v>54286.536998351032</v>
      </c>
      <c r="CP200" s="96">
        <f t="shared" si="138"/>
        <v>37348.134866396809</v>
      </c>
      <c r="CQ200" s="116">
        <f t="shared" si="139"/>
        <v>-16938.402131954223</v>
      </c>
      <c r="CR200" s="119">
        <f t="shared" si="150"/>
        <v>1120355.8129363193</v>
      </c>
      <c r="CS200" s="96">
        <f t="shared" si="150"/>
        <v>1127788.2492967069</v>
      </c>
      <c r="CT200" s="116">
        <f t="shared" si="140"/>
        <v>7432.4363603875972</v>
      </c>
      <c r="CU200" s="91">
        <f t="shared" si="141"/>
        <v>1344426.9755235831</v>
      </c>
      <c r="CV200" s="98">
        <f t="shared" si="141"/>
        <v>1353345.8991560482</v>
      </c>
      <c r="CW200" s="117">
        <f t="shared" si="142"/>
        <v>8918.9236324650701</v>
      </c>
      <c r="CX200" s="595">
        <f>'звіт 03.19-03.24'!CW200+'[9]побудинковий звіт'!CX200+'[8]побудинковий звіт'!CX200</f>
        <v>67202.361437380954</v>
      </c>
      <c r="CY200" s="595">
        <f>'звіт 03.19-03.24'!CX200+'[9]побудинковий звіт'!CY200+'[8]побудинковий звіт'!CY200</f>
        <v>58283.437804915993</v>
      </c>
      <c r="CZ200" s="116">
        <f t="shared" si="143"/>
        <v>-8918.923632464961</v>
      </c>
      <c r="DA200" s="99">
        <f>'[8]побудинковий звіт'!DA200</f>
        <v>8918.9236324650992</v>
      </c>
      <c r="DB200" s="8">
        <v>3</v>
      </c>
      <c r="DC200" s="365">
        <f>'[8]побудинковий звіт'!DC200</f>
        <v>48512.92</v>
      </c>
      <c r="DD200" s="365">
        <f>'[8]побудинковий звіт'!DD200</f>
        <v>0</v>
      </c>
      <c r="DE200" s="365">
        <f>'[8]побудинковий звіт'!DE200</f>
        <v>24976.359999999997</v>
      </c>
      <c r="DF200" s="365">
        <f>'[8]побудинковий звіт'!DF200</f>
        <v>0</v>
      </c>
      <c r="DG200" s="101">
        <v>-75145.908175638004</v>
      </c>
      <c r="DH200" s="296">
        <v>5</v>
      </c>
      <c r="DI200" s="103">
        <f>'[8]побудинковий звіт'!DK200</f>
        <v>8.5756359412869738</v>
      </c>
      <c r="DJ200" s="103">
        <f>'[8]побудинковий звіт'!DL200</f>
        <v>0</v>
      </c>
      <c r="DK200" s="103">
        <f>'[8]побудинковий звіт'!DM200</f>
        <v>7.711879916991351</v>
      </c>
      <c r="DL200" s="104">
        <f>F200*DI200</f>
        <v>23529.829895703202</v>
      </c>
      <c r="DM200" s="104">
        <f>H200*DK200</f>
        <v>0</v>
      </c>
      <c r="DN200" s="105">
        <f t="shared" si="144"/>
        <v>23529.829895703202</v>
      </c>
      <c r="DO200" s="2"/>
      <c r="DP200" s="104">
        <f>'[10]побудинковий звіт'!DR200</f>
        <v>23536.560000000001</v>
      </c>
      <c r="DQ200" s="104">
        <f>'[10]побудинковий звіт'!DS200</f>
        <v>0</v>
      </c>
      <c r="DR200" s="104">
        <f t="shared" si="145"/>
        <v>23536.560000000001</v>
      </c>
      <c r="DS200" s="106"/>
      <c r="DT200" s="104"/>
      <c r="DU200" s="479">
        <f>'звіт 03.19-03.24'!DV200+'[9]побудинковий звіт'!DW200+'[8]побудинковий звіт'!DW200</f>
        <v>4923.880000000001</v>
      </c>
      <c r="DV200" s="2">
        <f>'[9]побудинковий звіт'!DX200+'[8]побудинковий звіт'!DX200</f>
        <v>0</v>
      </c>
      <c r="DW200" s="77">
        <f t="shared" si="146"/>
        <v>518969.14178023447</v>
      </c>
      <c r="DX200" s="77">
        <f t="shared" si="147"/>
        <v>480058.23091782536</v>
      </c>
      <c r="DY200" s="427">
        <f t="shared" si="148"/>
        <v>24976.359999999997</v>
      </c>
      <c r="DZ200" s="161">
        <f>'[10]побудинковий звіт'!DY200</f>
        <v>9277.3281298815509</v>
      </c>
      <c r="EB200" s="110">
        <v>-60070</v>
      </c>
      <c r="EC200" s="111">
        <f t="shared" si="149"/>
        <v>-135215.908175638</v>
      </c>
      <c r="EE200" s="112">
        <v>-70000.550592457235</v>
      </c>
      <c r="EG200" s="99">
        <v>67097.724623295508</v>
      </c>
    </row>
    <row r="201" spans="1:137" ht="19.95" customHeight="1" x14ac:dyDescent="0.3">
      <c r="A201" s="81">
        <v>150000694</v>
      </c>
      <c r="B201" s="82" t="s">
        <v>409</v>
      </c>
      <c r="C201" s="114" t="s">
        <v>410</v>
      </c>
      <c r="D201" s="114" t="s">
        <v>410</v>
      </c>
      <c r="E201" s="84">
        <f t="shared" ref="E201:E264" si="159">F201+H201</f>
        <v>6142.18</v>
      </c>
      <c r="F201" s="597">
        <f>'[8]побудинковий звіт'!F201</f>
        <v>6142.18</v>
      </c>
      <c r="G201" s="104">
        <f>'[8]побудинковий звіт'!G201</f>
        <v>688.06</v>
      </c>
      <c r="H201" s="598">
        <f>'[8]побудинковий звіт'!H201</f>
        <v>0</v>
      </c>
      <c r="I201" s="595">
        <f>'звіт 03.19-03.24'!H201+'[9]побудинковий звіт'!I201+'[8]побудинковий звіт'!I201</f>
        <v>151051.84217849944</v>
      </c>
      <c r="J201" s="595">
        <f>'звіт 03.19-03.24'!I201+'[9]побудинковий звіт'!J201+'[8]побудинковий звіт'!J201</f>
        <v>146449.76786993659</v>
      </c>
      <c r="K201" s="116">
        <f t="shared" ref="K201:K264" si="160">J201-I201</f>
        <v>-4602.0743085628492</v>
      </c>
      <c r="L201" s="595">
        <f>'звіт 03.19-03.24'!K201+'[9]побудинковий звіт'!L201+'[8]побудинковий звіт'!L201</f>
        <v>28747.225748977544</v>
      </c>
      <c r="M201" s="595">
        <f>'звіт 03.19-03.24'!L201+'[9]побудинковий звіт'!M201+'[8]побудинковий звіт'!M201</f>
        <v>27666.98480451369</v>
      </c>
      <c r="N201" s="116">
        <f t="shared" ref="N201:N264" si="161">M201-L201</f>
        <v>-1080.2409444638542</v>
      </c>
      <c r="O201" s="595">
        <f>'звіт 03.19-03.24'!N201+'[9]побудинковий звіт'!O201+'[8]побудинковий звіт'!O201</f>
        <v>54541.421350776669</v>
      </c>
      <c r="P201" s="595">
        <f>'звіт 03.19-03.24'!O201+'[9]побудинковий звіт'!P201+'[8]побудинковий звіт'!P201</f>
        <v>54557.321052099418</v>
      </c>
      <c r="Q201" s="116">
        <f t="shared" ref="Q201:Q264" si="162">P201-O201</f>
        <v>15.899701322749024</v>
      </c>
      <c r="R201" s="595">
        <f>'звіт 03.19-03.24'!Q201+'[9]побудинковий звіт'!R201+'[8]побудинковий звіт'!R201</f>
        <v>13354.149555320877</v>
      </c>
      <c r="S201" s="595">
        <f>'звіт 03.19-03.24'!R201+'[9]побудинковий звіт'!S201+'[8]побудинковий звіт'!S201</f>
        <v>13369.89775812486</v>
      </c>
      <c r="T201" s="116">
        <f t="shared" ref="T201:T264" si="163">S201-R201</f>
        <v>15.748202803983077</v>
      </c>
      <c r="U201" s="595">
        <f>'звіт 03.19-03.24'!T201+'[9]побудинковий звіт'!U201+'[8]побудинковий звіт'!U201</f>
        <v>7599.2854571763801</v>
      </c>
      <c r="V201" s="595">
        <f>'звіт 03.19-03.24'!U201+'[9]побудинковий звіт'!V201+'[8]побудинковий звіт'!V201</f>
        <v>5586.9339134858765</v>
      </c>
      <c r="W201" s="116">
        <f t="shared" ref="W201:W264" si="164">V201-U201</f>
        <v>-2012.3515436905036</v>
      </c>
      <c r="X201" s="595">
        <f>'звіт 03.19-03.24'!W201+'[9]побудинковий звіт'!X201+'[8]побудинковий звіт'!X201</f>
        <v>72491.381262461131</v>
      </c>
      <c r="Y201" s="595">
        <f>'звіт 03.19-03.24'!X201+'[9]побудинковий звіт'!Y201+'[8]побудинковий звіт'!Y201</f>
        <v>70435.045102085744</v>
      </c>
      <c r="Z201" s="116">
        <f t="shared" ref="Z201:Z264" si="165">Y201-X201</f>
        <v>-2056.3361603753874</v>
      </c>
      <c r="AA201" s="595">
        <f>'звіт 03.19-03.24'!Z201+'[9]побудинковий звіт'!AA201+'[8]побудинковий звіт'!AA201</f>
        <v>6629.4503999999988</v>
      </c>
      <c r="AB201" s="595">
        <f>'звіт 03.19-03.24'!AA201+'[9]побудинковий звіт'!AB201+'[8]побудинковий звіт'!AB201</f>
        <v>0</v>
      </c>
      <c r="AC201" s="116">
        <f t="shared" ref="AC201:AC264" si="166">AB201-AA201</f>
        <v>-6629.4503999999988</v>
      </c>
      <c r="AD201" s="595">
        <f>'звіт 03.19-03.24'!AC201+'[9]побудинковий звіт'!AD201+'[8]побудинковий звіт'!AD201</f>
        <v>184191.72424670245</v>
      </c>
      <c r="AE201" s="595">
        <f>'звіт 03.19-03.24'!AD201+'[9]побудинковий звіт'!AE201+'[8]побудинковий звіт'!AE201</f>
        <v>201538.47923914003</v>
      </c>
      <c r="AF201" s="117">
        <f t="shared" ref="AF201:AF264" si="167">AE201-AD201</f>
        <v>17346.754992437578</v>
      </c>
      <c r="AG201" s="91">
        <f t="shared" ref="AG201:AH264" si="168">I201+L201+O201+R201+U201+X201+AA201+AD201</f>
        <v>518606.48019991448</v>
      </c>
      <c r="AH201" s="92">
        <f t="shared" si="168"/>
        <v>519604.42973938619</v>
      </c>
      <c r="AI201" s="116">
        <f t="shared" ref="AI201:AI264" si="169">AH201-AG201</f>
        <v>997.9495394717087</v>
      </c>
      <c r="AJ201" s="595">
        <f>'звіт 03.19-03.24'!AI201+'[9]побудинковий звіт'!AJ201+'[8]побудинковий звіт'!AJ201</f>
        <v>512715.21863200533</v>
      </c>
      <c r="AK201" s="595">
        <f>'звіт 03.19-03.24'!AJ201+'[9]побудинковий звіт'!AK201+'[8]побудинковий звіт'!AK201</f>
        <v>505056.87326583429</v>
      </c>
      <c r="AL201" s="116">
        <f t="shared" ref="AL201:AL264" si="170">AK201-AJ201</f>
        <v>-7658.3453661710373</v>
      </c>
      <c r="AM201" s="595">
        <f>'звіт 03.19-03.24'!AL201+'[9]побудинковий звіт'!AM201+'[8]побудинковий звіт'!AM201</f>
        <v>0</v>
      </c>
      <c r="AN201" s="595">
        <f>'звіт 03.19-03.24'!AM201+'[9]побудинковий звіт'!AN201+'[8]побудинковий звіт'!AN201</f>
        <v>532.29792490015552</v>
      </c>
      <c r="AO201" s="116">
        <f t="shared" ref="AO201:AO264" si="171">AN201-AM201</f>
        <v>532.29792490015552</v>
      </c>
      <c r="AP201" s="595">
        <f>'звіт 03.19-03.24'!AO201+'[9]побудинковий звіт'!AP201+'[8]побудинковий звіт'!AP201</f>
        <v>33365.160979850429</v>
      </c>
      <c r="AQ201" s="595">
        <f>'звіт 03.19-03.24'!AP201+'[9]побудинковий звіт'!AQ201+'[8]побудинковий звіт'!AQ201</f>
        <v>32992.781194276526</v>
      </c>
      <c r="AR201" s="116">
        <f t="shared" ref="AR201:AR264" si="172">AQ201-AP201</f>
        <v>-372.37978557390306</v>
      </c>
      <c r="AS201" s="595">
        <f>'звіт 03.19-03.24'!AR201+'[9]побудинковий звіт'!AS201+'[8]побудинковий звіт'!AS201</f>
        <v>835294.15239255398</v>
      </c>
      <c r="AT201" s="595">
        <f>'звіт 03.19-03.24'!AS201+'[9]побудинковий звіт'!AT201+'[8]побудинковий звіт'!AT201</f>
        <v>1010076.9829981237</v>
      </c>
      <c r="AU201" s="118">
        <f t="shared" ref="AU201:AU264" si="173">AT201-AS201</f>
        <v>174782.83060556976</v>
      </c>
      <c r="AV201" s="595">
        <f>'звіт 03.19-03.24'!AU201+'[9]побудинковий звіт'!AV201+'[8]побудинковий звіт'!AV201</f>
        <v>32499.251792837524</v>
      </c>
      <c r="AW201" s="595">
        <f>'звіт 03.19-03.24'!AV201+'[9]побудинковий звіт'!AW201+'[8]побудинковий звіт'!AW201</f>
        <v>15644.051702237713</v>
      </c>
      <c r="AX201" s="94">
        <f t="shared" ref="AX201:AX264" si="174">AW201-AV201</f>
        <v>-16855.20009059981</v>
      </c>
      <c r="AY201" s="595">
        <f>'звіт 03.19-03.24'!AX201+'[9]побудинковий звіт'!AY201+'[8]побудинковий звіт'!AY201</f>
        <v>37126.719878602235</v>
      </c>
      <c r="AZ201" s="595">
        <f>'звіт 03.19-03.24'!AY201+'[9]побудинковий звіт'!AZ201+'[8]побудинковий звіт'!AZ201</f>
        <v>19910.579583327792</v>
      </c>
      <c r="BA201" s="117">
        <f t="shared" ref="BA201:BA264" si="175">AZ201-AY201</f>
        <v>-17216.140295274443</v>
      </c>
      <c r="BB201" s="595">
        <f>'звіт 03.19-03.24'!BA201+'[9]побудинковий звіт'!BB201+'[8]побудинковий звіт'!BB201</f>
        <v>22694.82832372707</v>
      </c>
      <c r="BC201" s="595">
        <f>'звіт 03.19-03.24'!BB201+'[9]побудинковий звіт'!BC201+'[8]побудинковий звіт'!BC201</f>
        <v>24618.349080353568</v>
      </c>
      <c r="BD201" s="94">
        <f t="shared" ref="BD201:BD264" si="176">BC201-BB201</f>
        <v>1923.520756626498</v>
      </c>
      <c r="BE201" s="595">
        <f>'звіт 03.19-03.24'!BD201+'[9]побудинковий звіт'!BE201+'[8]побудинковий звіт'!BE201</f>
        <v>22425.317363153783</v>
      </c>
      <c r="BF201" s="595">
        <f>'звіт 03.19-03.24'!BE201+'[9]побудинковий звіт'!BF201+'[8]побудинковий звіт'!BF201</f>
        <v>484</v>
      </c>
      <c r="BG201" s="95">
        <f t="shared" ref="BG201:BG264" si="177">BF201-BE201</f>
        <v>-21941.317363153783</v>
      </c>
      <c r="BH201" s="595">
        <f>'звіт 03.19-03.24'!BG201+'[9]побудинковий звіт'!BH201+'[8]побудинковий звіт'!BH201</f>
        <v>11435.751542494148</v>
      </c>
      <c r="BI201" s="595">
        <f>'звіт 03.19-03.24'!BH201+'[9]побудинковий звіт'!BI201+'[8]побудинковий звіт'!BI201</f>
        <v>32</v>
      </c>
      <c r="BJ201" s="94">
        <f t="shared" ref="BJ201:BJ264" si="178">BI201-BH201</f>
        <v>-11403.751542494148</v>
      </c>
      <c r="BK201" s="595">
        <f>'звіт 03.19-03.24'!BJ201+'[9]побудинковий звіт'!BK201+'[8]побудинковий звіт'!BK201</f>
        <v>26367.344954510445</v>
      </c>
      <c r="BL201" s="595">
        <f>'звіт 03.19-03.24'!BK201+'[9]побудинковий звіт'!BL201+'[8]побудинковий звіт'!BL201</f>
        <v>16727.14714666592</v>
      </c>
      <c r="BM201" s="95">
        <f t="shared" ref="BM201:BM264" si="179">BL201-BK201</f>
        <v>-9640.1978078445245</v>
      </c>
      <c r="BN201" s="595">
        <f>'звіт 03.19-03.24'!BM201+'[9]побудинковий звіт'!BN201+'[8]побудинковий звіт'!BN201</f>
        <v>2497.4414402037564</v>
      </c>
      <c r="BO201" s="595">
        <f>'звіт 03.19-03.24'!BN201+'[9]побудинковий звіт'!BO201+'[8]побудинковий звіт'!BO201</f>
        <v>5695.3739899085631</v>
      </c>
      <c r="BP201" s="94">
        <f t="shared" ref="BP201:BP264" si="180">BO201-BN201</f>
        <v>3197.9325497048067</v>
      </c>
      <c r="BQ201" s="91">
        <f t="shared" ref="BQ201:BR264" si="181">AV201+AY201+BB201+BE201+BH201+BK201+BN201</f>
        <v>155046.65529552897</v>
      </c>
      <c r="BR201" s="96">
        <f t="shared" si="181"/>
        <v>83111.501502493556</v>
      </c>
      <c r="BS201" s="94">
        <f t="shared" ref="BS201:BS264" si="182">BR201-BQ201</f>
        <v>-71935.15379303541</v>
      </c>
      <c r="BT201" s="595">
        <f>'звіт 03.19-03.24'!BS201+'[9]побудинковий звіт'!BT201+'[8]побудинковий звіт'!BT201</f>
        <v>325110.62884235772</v>
      </c>
      <c r="BU201" s="595">
        <f>'звіт 03.19-03.24'!BT201+'[9]побудинковий звіт'!BU201+'[8]побудинковий звіт'!BU201</f>
        <v>307508.22033970838</v>
      </c>
      <c r="BV201" s="116">
        <f t="shared" ref="BV201:BV264" si="183">BU201-BT201</f>
        <v>-17602.408502649341</v>
      </c>
      <c r="BW201" s="595">
        <f>'звіт 03.19-03.24'!BV201+'[9]побудинковий звіт'!BW201+'[8]побудинковий звіт'!BW201</f>
        <v>343193.48669111036</v>
      </c>
      <c r="BX201" s="595">
        <f>'звіт 03.19-03.24'!BW201+'[9]побудинковий звіт'!BX201+'[8]побудинковий звіт'!BX201</f>
        <v>324850.78429773537</v>
      </c>
      <c r="BY201" s="116">
        <f t="shared" ref="BY201:BY264" si="184">BX201-BW201</f>
        <v>-18342.702393374988</v>
      </c>
      <c r="BZ201" s="595">
        <f>'звіт 03.19-03.24'!BY201+'[9]побудинковий звіт'!BZ201+'[8]побудинковий звіт'!BZ201</f>
        <v>74823.50903899796</v>
      </c>
      <c r="CA201" s="595">
        <f>'звіт 03.19-03.24'!BZ201+'[9]побудинковий звіт'!CA201+'[8]побудинковий звіт'!CA201</f>
        <v>50100.420368235282</v>
      </c>
      <c r="CB201" s="116">
        <f t="shared" ref="CB201:CB264" si="185">CA201-BZ201</f>
        <v>-24723.088670762678</v>
      </c>
      <c r="CC201" s="595">
        <f>'звіт 03.19-03.24'!CB201+'[9]побудинковий звіт'!CC201+'[8]побудинковий звіт'!CC201</f>
        <v>11821.590767266305</v>
      </c>
      <c r="CD201" s="595">
        <f>'звіт 03.19-03.24'!CC201+'[9]побудинковий звіт'!CD201+'[8]побудинковий звіт'!CD201</f>
        <v>11958.461971536653</v>
      </c>
      <c r="CE201" s="116">
        <f t="shared" ref="CE201:CE264" si="186">CD201-CC201</f>
        <v>136.87120427034824</v>
      </c>
      <c r="CF201" s="595">
        <f>'звіт 03.19-03.24'!CE201+'[9]побудинковий звіт'!CF201+'[8]побудинковий звіт'!CF201</f>
        <v>1444.8465568743659</v>
      </c>
      <c r="CG201" s="595">
        <f>'звіт 03.19-03.24'!CF201+'[9]побудинковий звіт'!CG201+'[8]побудинковий звіт'!CG201</f>
        <v>1212.6293706334814</v>
      </c>
      <c r="CH201" s="116">
        <f t="shared" ref="CH201:CH264" si="187">CG201-CF201</f>
        <v>-232.21718624088453</v>
      </c>
      <c r="CI201" s="595">
        <f>'звіт 03.19-03.24'!CH201+'[9]побудинковий звіт'!CI201+'[8]побудинковий звіт'!CI201</f>
        <v>98421.622941124064</v>
      </c>
      <c r="CJ201" s="595">
        <f>'звіт 03.19-03.24'!CI201+'[9]побудинковий звіт'!CJ201+'[8]побудинковий звіт'!CJ201</f>
        <v>92393.677059155249</v>
      </c>
      <c r="CK201" s="116">
        <f t="shared" ref="CK201:CK264" si="188">CJ201-CI201</f>
        <v>-6027.9458819688152</v>
      </c>
      <c r="CL201" s="595">
        <f>'звіт 03.19-03.24'!CK201+'[9]побудинковий звіт'!CL201+'[8]побудинковий звіт'!CL201</f>
        <v>132477.65022774745</v>
      </c>
      <c r="CM201" s="595">
        <f>'звіт 03.19-03.24'!CL201+'[9]побудинковий звіт'!CM201+'[8]побудинковий звіт'!CM201</f>
        <v>138608.55770695081</v>
      </c>
      <c r="CN201" s="116">
        <f t="shared" ref="CN201:CN264" si="189">CM201-CL201</f>
        <v>6130.9074792033643</v>
      </c>
      <c r="CO201" s="88">
        <f t="shared" ref="CO201:CP264" si="190">CI201+CL201</f>
        <v>230899.27316887153</v>
      </c>
      <c r="CP201" s="96">
        <f t="shared" si="190"/>
        <v>231002.23476610606</v>
      </c>
      <c r="CQ201" s="116">
        <f t="shared" ref="CQ201:CQ264" si="191">CP201-CO201</f>
        <v>102.96159723453457</v>
      </c>
      <c r="CR201" s="119">
        <f t="shared" si="150"/>
        <v>3042321.0025653313</v>
      </c>
      <c r="CS201" s="96">
        <f t="shared" si="150"/>
        <v>3078007.6177389696</v>
      </c>
      <c r="CT201" s="116">
        <f t="shared" ref="CT201:CT264" si="192">CS201-CR201</f>
        <v>35686.615173638333</v>
      </c>
      <c r="CU201" s="91">
        <f t="shared" ref="CU201:CV264" si="193">CR201*1.2</f>
        <v>3650785.2030783975</v>
      </c>
      <c r="CV201" s="98">
        <f t="shared" si="193"/>
        <v>3693609.1412867634</v>
      </c>
      <c r="CW201" s="117">
        <f t="shared" ref="CW201:CW264" si="194">CV201-CU201</f>
        <v>42823.938208365813</v>
      </c>
      <c r="CX201" s="595">
        <f>'звіт 03.19-03.24'!CW201+'[9]побудинковий звіт'!CX201+'[8]побудинковий звіт'!CX201</f>
        <v>113122.20721923564</v>
      </c>
      <c r="CY201" s="595">
        <f>'звіт 03.19-03.24'!CX201+'[9]побудинковий звіт'!CY201+'[8]побудинковий звіт'!CY201</f>
        <v>70298.269010869612</v>
      </c>
      <c r="CZ201" s="116">
        <f t="shared" ref="CZ201:CZ264" si="195">CY201-CX201</f>
        <v>-42823.938208366031</v>
      </c>
      <c r="DA201" s="99">
        <f>'[8]побудинковий звіт'!DA201</f>
        <v>42823.938208366395</v>
      </c>
      <c r="DB201" s="8">
        <v>3</v>
      </c>
      <c r="DC201" s="365">
        <f>'[8]побудинковий звіт'!DC201</f>
        <v>210883.91</v>
      </c>
      <c r="DD201" s="365">
        <f>'[8]побудинковий звіт'!DD201</f>
        <v>0</v>
      </c>
      <c r="DE201" s="365">
        <f>'[8]побудинковий звіт'!DE201</f>
        <v>147600.81</v>
      </c>
      <c r="DF201" s="365">
        <f>'[8]побудинковий звіт'!DF201</f>
        <v>0</v>
      </c>
      <c r="DG201" s="101">
        <v>142577.83819795004</v>
      </c>
      <c r="DH201" s="296">
        <v>9</v>
      </c>
      <c r="DI201" s="103">
        <f>'[8]побудинковий звіт'!DK201</f>
        <v>7.8287173638969172</v>
      </c>
      <c r="DJ201" s="103">
        <f>'[8]побудинковий звіт'!DL201</f>
        <v>10.604418314032973</v>
      </c>
      <c r="DK201" s="103">
        <f>'[8]побудинковий звіт'!DM201</f>
        <v>6.7575514130513268</v>
      </c>
      <c r="DL201" s="104">
        <f>DI201*G201+(F201-G201)*DJ201</f>
        <v>63224.397284336439</v>
      </c>
      <c r="DM201" s="104">
        <f>DK201*H201</f>
        <v>0</v>
      </c>
      <c r="DN201" s="105">
        <f t="shared" ref="DN201:DN264" si="196">DL201+DM201</f>
        <v>63224.397284336439</v>
      </c>
      <c r="DO201" s="2"/>
      <c r="DP201" s="104">
        <f>'[10]побудинковий звіт'!DR201</f>
        <v>63283.1</v>
      </c>
      <c r="DQ201" s="104">
        <f>'[10]побудинковий звіт'!DS201</f>
        <v>0</v>
      </c>
      <c r="DR201" s="104">
        <f t="shared" ref="DR201:DR264" si="197">DP201+DQ201</f>
        <v>63283.1</v>
      </c>
      <c r="DS201" s="106"/>
      <c r="DT201" s="104"/>
      <c r="DU201" s="479">
        <f>'звіт 03.19-03.24'!DV201+'[9]побудинковий звіт'!DW201+'[8]побудинковий звіт'!DW201</f>
        <v>8380.5400000000009</v>
      </c>
      <c r="DV201" s="2">
        <f>'[9]побудинковий звіт'!DX201+'[8]побудинковий звіт'!DX201</f>
        <v>0</v>
      </c>
      <c r="DW201" s="77">
        <f t="shared" ref="DW201:DW264" si="198">(AS201+BQ201)*1.2</f>
        <v>1188408.9692256995</v>
      </c>
      <c r="DX201" s="77">
        <f t="shared" ref="DX201:DX264" si="199">(AT201+BR201)*1.2</f>
        <v>1311826.1814007408</v>
      </c>
      <c r="DY201" s="427">
        <f t="shared" ref="DY201:DY264" si="200">DE201+DF201</f>
        <v>147600.81</v>
      </c>
      <c r="DZ201" s="161">
        <f>'[10]побудинковий звіт'!DY201</f>
        <v>22634.943690550139</v>
      </c>
      <c r="EB201" s="110">
        <v>19769</v>
      </c>
      <c r="EC201" s="111">
        <f t="shared" ref="EC201:EC264" si="201">EB201+DG201</f>
        <v>162346.83819795004</v>
      </c>
      <c r="EE201" s="112">
        <v>87293.397453909216</v>
      </c>
      <c r="EG201" s="99">
        <v>-73533.02789893467</v>
      </c>
    </row>
    <row r="202" spans="1:137" ht="19.95" customHeight="1" x14ac:dyDescent="0.3">
      <c r="A202" s="81">
        <v>150000695</v>
      </c>
      <c r="B202" s="82" t="s">
        <v>411</v>
      </c>
      <c r="C202" s="114" t="s">
        <v>412</v>
      </c>
      <c r="D202" s="114" t="s">
        <v>412</v>
      </c>
      <c r="E202" s="84">
        <f t="shared" si="159"/>
        <v>6313.36</v>
      </c>
      <c r="F202" s="597">
        <f>'[8]побудинковий звіт'!F202</f>
        <v>6313.36</v>
      </c>
      <c r="G202" s="104">
        <f>'[8]побудинковий звіт'!G202</f>
        <v>695.2</v>
      </c>
      <c r="H202" s="598">
        <f>'[8]побудинковий звіт'!H202</f>
        <v>0</v>
      </c>
      <c r="I202" s="595">
        <f>'звіт 03.19-03.24'!H202+'[9]побудинковий звіт'!I202+'[8]побудинковий звіт'!I202</f>
        <v>151246.10253852443</v>
      </c>
      <c r="J202" s="595">
        <f>'звіт 03.19-03.24'!I202+'[9]побудинковий звіт'!J202+'[8]побудинковий звіт'!J202</f>
        <v>146854.55403929099</v>
      </c>
      <c r="K202" s="116">
        <f t="shared" si="160"/>
        <v>-4391.5484992334386</v>
      </c>
      <c r="L202" s="595">
        <f>'звіт 03.19-03.24'!K202+'[9]побудинковий звіт'!L202+'[8]побудинковий звіт'!L202</f>
        <v>26742.996033604428</v>
      </c>
      <c r="M202" s="595">
        <f>'звіт 03.19-03.24'!L202+'[9]побудинковий звіт'!M202+'[8]побудинковий звіт'!M202</f>
        <v>25665.890915812837</v>
      </c>
      <c r="N202" s="116">
        <f t="shared" si="161"/>
        <v>-1077.1051177915906</v>
      </c>
      <c r="O202" s="595">
        <f>'звіт 03.19-03.24'!N202+'[9]побудинковий звіт'!O202+'[8]побудинковий звіт'!O202</f>
        <v>55911.21547131324</v>
      </c>
      <c r="P202" s="595">
        <f>'звіт 03.19-03.24'!O202+'[9]побудинковий звіт'!P202+'[8]побудинковий звіт'!P202</f>
        <v>55935.384637666109</v>
      </c>
      <c r="Q202" s="116">
        <f t="shared" si="162"/>
        <v>24.16916635286907</v>
      </c>
      <c r="R202" s="595">
        <f>'звіт 03.19-03.24'!Q202+'[9]побудинковий звіт'!R202+'[8]побудинковий звіт'!R202</f>
        <v>13884.750402559526</v>
      </c>
      <c r="S202" s="595">
        <f>'звіт 03.19-03.24'!R202+'[9]побудинковий звіт'!S202+'[8]побудинковий звіт'!S202</f>
        <v>13891.261706369527</v>
      </c>
      <c r="T202" s="116">
        <f t="shared" si="163"/>
        <v>6.5113038100007543</v>
      </c>
      <c r="U202" s="595">
        <f>'звіт 03.19-03.24'!T202+'[9]побудинковий звіт'!U202+'[8]побудинковий звіт'!U202</f>
        <v>7327.0560945424004</v>
      </c>
      <c r="V202" s="595">
        <f>'звіт 03.19-03.24'!U202+'[9]побудинковий звіт'!V202+'[8]побудинковий звіт'!V202</f>
        <v>5501.1895235726943</v>
      </c>
      <c r="W202" s="116">
        <f t="shared" si="164"/>
        <v>-1825.8665709697061</v>
      </c>
      <c r="X202" s="595">
        <f>'звіт 03.19-03.24'!W202+'[9]побудинковий звіт'!X202+'[8]побудинковий звіт'!X202</f>
        <v>77075.478142526583</v>
      </c>
      <c r="Y202" s="595">
        <f>'звіт 03.19-03.24'!X202+'[9]побудинковий звіт'!Y202+'[8]побудинковий звіт'!Y202</f>
        <v>71819.093159219003</v>
      </c>
      <c r="Z202" s="116">
        <f t="shared" si="165"/>
        <v>-5256.3849833075801</v>
      </c>
      <c r="AA202" s="595">
        <f>'звіт 03.19-03.24'!Z202+'[9]побудинковий звіт'!AA202+'[8]побудинковий звіт'!AA202</f>
        <v>6808.6655999999994</v>
      </c>
      <c r="AB202" s="595">
        <f>'звіт 03.19-03.24'!AA202+'[9]побудинковий звіт'!AB202+'[8]побудинковий звіт'!AB202</f>
        <v>0</v>
      </c>
      <c r="AC202" s="116">
        <f t="shared" si="166"/>
        <v>-6808.6655999999994</v>
      </c>
      <c r="AD202" s="595">
        <f>'звіт 03.19-03.24'!AC202+'[9]побудинковий звіт'!AD202+'[8]побудинковий звіт'!AD202</f>
        <v>189199.84572684939</v>
      </c>
      <c r="AE202" s="595">
        <f>'звіт 03.19-03.24'!AD202+'[9]побудинковий звіт'!AE202+'[8]побудинковий звіт'!AE202</f>
        <v>207017.66173327854</v>
      </c>
      <c r="AF202" s="117">
        <f t="shared" si="167"/>
        <v>17817.816006429144</v>
      </c>
      <c r="AG202" s="91">
        <f t="shared" si="168"/>
        <v>528196.11000992008</v>
      </c>
      <c r="AH202" s="92">
        <f t="shared" si="168"/>
        <v>526685.03571520967</v>
      </c>
      <c r="AI202" s="116">
        <f t="shared" si="169"/>
        <v>-1511.0742947104154</v>
      </c>
      <c r="AJ202" s="595">
        <f>'звіт 03.19-03.24'!AI202+'[9]побудинковий звіт'!AJ202+'[8]побудинковий звіт'!AJ202</f>
        <v>451679.93073320785</v>
      </c>
      <c r="AK202" s="595">
        <f>'звіт 03.19-03.24'!AJ202+'[9]побудинковий звіт'!AK202+'[8]побудинковий звіт'!AK202</f>
        <v>442485.68599186908</v>
      </c>
      <c r="AL202" s="116">
        <f t="shared" si="170"/>
        <v>-9194.2447413387708</v>
      </c>
      <c r="AM202" s="595">
        <f>'звіт 03.19-03.24'!AL202+'[9]побудинковий звіт'!AM202+'[8]побудинковий звіт'!AM202</f>
        <v>6169.9718702264227</v>
      </c>
      <c r="AN202" s="595">
        <f>'звіт 03.19-03.24'!AM202+'[9]побудинковий звіт'!AN202+'[8]побудинковий звіт'!AN202</f>
        <v>6658.8925824386315</v>
      </c>
      <c r="AO202" s="116">
        <f t="shared" si="171"/>
        <v>488.92071221220885</v>
      </c>
      <c r="AP202" s="595">
        <f>'звіт 03.19-03.24'!AO202+'[9]побудинковий звіт'!AP202+'[8]побудинковий звіт'!AP202</f>
        <v>33369.533344155156</v>
      </c>
      <c r="AQ202" s="595">
        <f>'звіт 03.19-03.24'!AP202+'[9]побудинковий звіт'!AQ202+'[8]побудинковий звіт'!AQ202</f>
        <v>32898.881872043632</v>
      </c>
      <c r="AR202" s="116">
        <f t="shared" si="172"/>
        <v>-470.65147211152362</v>
      </c>
      <c r="AS202" s="595">
        <f>'звіт 03.19-03.24'!AR202+'[9]побудинковий звіт'!AS202+'[8]побудинковий звіт'!AS202</f>
        <v>847259.65742422198</v>
      </c>
      <c r="AT202" s="595">
        <f>'звіт 03.19-03.24'!AS202+'[9]побудинковий звіт'!AT202+'[8]побудинковий звіт'!AT202</f>
        <v>793746.18124937173</v>
      </c>
      <c r="AU202" s="118">
        <f t="shared" si="173"/>
        <v>-53513.47617485025</v>
      </c>
      <c r="AV202" s="595">
        <f>'звіт 03.19-03.24'!AU202+'[9]побудинковий звіт'!AV202+'[8]побудинковий звіт'!AV202</f>
        <v>31287.506211610533</v>
      </c>
      <c r="AW202" s="595">
        <f>'звіт 03.19-03.24'!AV202+'[9]побудинковий звіт'!AW202+'[8]побудинковий звіт'!AW202</f>
        <v>11270.73703452321</v>
      </c>
      <c r="AX202" s="94">
        <f t="shared" si="174"/>
        <v>-20016.769177087321</v>
      </c>
      <c r="AY202" s="595">
        <f>'звіт 03.19-03.24'!AX202+'[9]побудинковий звіт'!AY202+'[8]побудинковий звіт'!AY202</f>
        <v>33869.690178400277</v>
      </c>
      <c r="AZ202" s="595">
        <f>'звіт 03.19-03.24'!AY202+'[9]побудинковий звіт'!AZ202+'[8]побудинковий звіт'!AZ202</f>
        <v>37739.181348689614</v>
      </c>
      <c r="BA202" s="117">
        <f t="shared" si="175"/>
        <v>3869.4911702893369</v>
      </c>
      <c r="BB202" s="595">
        <f>'звіт 03.19-03.24'!BA202+'[9]побудинковий звіт'!BB202+'[8]побудинковий звіт'!BB202</f>
        <v>21100.036837651071</v>
      </c>
      <c r="BC202" s="595">
        <f>'звіт 03.19-03.24'!BB202+'[9]побудинковий звіт'!BC202+'[8]побудинковий звіт'!BC202</f>
        <v>38086.259720452974</v>
      </c>
      <c r="BD202" s="94">
        <f t="shared" si="176"/>
        <v>16986.222882801903</v>
      </c>
      <c r="BE202" s="595">
        <f>'звіт 03.19-03.24'!BD202+'[9]побудинковий звіт'!BE202+'[8]побудинковий звіт'!BE202</f>
        <v>22602.254023666526</v>
      </c>
      <c r="BF202" s="595">
        <f>'звіт 03.19-03.24'!BE202+'[9]побудинковий звіт'!BF202+'[8]побудинковий звіт'!BF202</f>
        <v>1301</v>
      </c>
      <c r="BG202" s="95">
        <f t="shared" si="177"/>
        <v>-21301.254023666526</v>
      </c>
      <c r="BH202" s="595">
        <f>'звіт 03.19-03.24'!BG202+'[9]побудинковий звіт'!BH202+'[8]побудинковий звіт'!BH202</f>
        <v>11048.889057074648</v>
      </c>
      <c r="BI202" s="595">
        <f>'звіт 03.19-03.24'!BH202+'[9]побудинковий звіт'!BI202+'[8]побудинковий звіт'!BI202</f>
        <v>6968.8112178599768</v>
      </c>
      <c r="BJ202" s="94">
        <f t="shared" si="178"/>
        <v>-4080.0778392146713</v>
      </c>
      <c r="BK202" s="595">
        <f>'звіт 03.19-03.24'!BJ202+'[9]побудинковий звіт'!BK202+'[8]побудинковий звіт'!BK202</f>
        <v>25709.547401363288</v>
      </c>
      <c r="BL202" s="595">
        <f>'звіт 03.19-03.24'!BK202+'[9]побудинковий звіт'!BL202+'[8]побудинковий звіт'!BL202</f>
        <v>7629.4582344570426</v>
      </c>
      <c r="BM202" s="95">
        <f t="shared" si="179"/>
        <v>-18080.089166906248</v>
      </c>
      <c r="BN202" s="595">
        <f>'звіт 03.19-03.24'!BM202+'[9]побудинковий звіт'!BN202+'[8]побудинковий звіт'!BN202</f>
        <v>2542.2452402037566</v>
      </c>
      <c r="BO202" s="595">
        <f>'звіт 03.19-03.24'!BN202+'[9]побудинковий звіт'!BO202+'[8]побудинковий звіт'!BO202</f>
        <v>4282.2615761738634</v>
      </c>
      <c r="BP202" s="94">
        <f t="shared" si="180"/>
        <v>1740.0163359701069</v>
      </c>
      <c r="BQ202" s="91">
        <f t="shared" si="181"/>
        <v>148160.16894997007</v>
      </c>
      <c r="BR202" s="96">
        <f t="shared" si="181"/>
        <v>107277.70913215665</v>
      </c>
      <c r="BS202" s="94">
        <f t="shared" si="182"/>
        <v>-40882.459817813418</v>
      </c>
      <c r="BT202" s="595">
        <f>'звіт 03.19-03.24'!BS202+'[9]побудинковий звіт'!BT202+'[8]побудинковий звіт'!BT202</f>
        <v>406844.55403410073</v>
      </c>
      <c r="BU202" s="595">
        <f>'звіт 03.19-03.24'!BT202+'[9]побудинковий звіт'!BU202+'[8]побудинковий звіт'!BU202</f>
        <v>429978.50129158387</v>
      </c>
      <c r="BV202" s="116">
        <f t="shared" si="183"/>
        <v>23133.947257483145</v>
      </c>
      <c r="BW202" s="595">
        <f>'звіт 03.19-03.24'!BV202+'[9]побудинковий звіт'!BW202+'[8]побудинковий звіт'!BW202</f>
        <v>354036.58792507107</v>
      </c>
      <c r="BX202" s="595">
        <f>'звіт 03.19-03.24'!BW202+'[9]побудинковий звіт'!BX202+'[8]побудинковий звіт'!BX202</f>
        <v>373710.07493698853</v>
      </c>
      <c r="BY202" s="116">
        <f t="shared" si="184"/>
        <v>19673.487011917459</v>
      </c>
      <c r="BZ202" s="595">
        <f>'звіт 03.19-03.24'!BY202+'[9]побудинковий звіт'!BZ202+'[8]побудинковий звіт'!BZ202</f>
        <v>74687.699361853505</v>
      </c>
      <c r="CA202" s="595">
        <f>'звіт 03.19-03.24'!BZ202+'[9]побудинковий звіт'!CA202+'[8]побудинковий звіт'!CA202</f>
        <v>73997.159037000747</v>
      </c>
      <c r="CB202" s="116">
        <f t="shared" si="185"/>
        <v>-690.5403248527582</v>
      </c>
      <c r="CC202" s="595">
        <f>'звіт 03.19-03.24'!CB202+'[9]побудинковий звіт'!CC202+'[8]побудинковий звіт'!CC202</f>
        <v>11822.924282416305</v>
      </c>
      <c r="CD202" s="595">
        <f>'звіт 03.19-03.24'!CC202+'[9]побудинковий звіт'!CD202+'[8]побудинковий звіт'!CD202</f>
        <v>11958.461971536653</v>
      </c>
      <c r="CE202" s="116">
        <f t="shared" si="186"/>
        <v>135.53768912034866</v>
      </c>
      <c r="CF202" s="595">
        <f>'звіт 03.19-03.24'!CE202+'[9]побудинковий звіт'!CF202+'[8]побудинковий звіт'!CF202</f>
        <v>1444.8465568743659</v>
      </c>
      <c r="CG202" s="595">
        <f>'звіт 03.19-03.24'!CF202+'[9]побудинковий звіт'!CG202+'[8]побудинковий звіт'!CG202</f>
        <v>547.9634810966121</v>
      </c>
      <c r="CH202" s="116">
        <f t="shared" si="187"/>
        <v>-896.88307577775379</v>
      </c>
      <c r="CI202" s="595">
        <f>'звіт 03.19-03.24'!CH202+'[9]побудинковий звіт'!CI202+'[8]побудинковий звіт'!CI202</f>
        <v>151163.76641345076</v>
      </c>
      <c r="CJ202" s="595">
        <f>'звіт 03.19-03.24'!CI202+'[9]побудинковий звіт'!CJ202+'[8]побудинковий звіт'!CJ202</f>
        <v>148290.33676002774</v>
      </c>
      <c r="CK202" s="116">
        <f t="shared" si="188"/>
        <v>-2873.4296534230234</v>
      </c>
      <c r="CL202" s="595">
        <f>'звіт 03.19-03.24'!CK202+'[9]побудинковий звіт'!CL202+'[8]побудинковий звіт'!CL202</f>
        <v>229648.05912569363</v>
      </c>
      <c r="CM202" s="595">
        <f>'звіт 03.19-03.24'!CL202+'[9]побудинковий звіт'!CM202+'[8]побудинковий звіт'!CM202</f>
        <v>222441.60218616846</v>
      </c>
      <c r="CN202" s="116">
        <f t="shared" si="189"/>
        <v>-7206.4569395251747</v>
      </c>
      <c r="CO202" s="88">
        <f t="shared" si="190"/>
        <v>380811.8255391444</v>
      </c>
      <c r="CP202" s="96">
        <f t="shared" si="190"/>
        <v>370731.93894619623</v>
      </c>
      <c r="CQ202" s="116">
        <f t="shared" si="191"/>
        <v>-10079.886592948169</v>
      </c>
      <c r="CR202" s="119">
        <f t="shared" ref="CR202:CS265" si="202">AG202+AJ202+AM202+AP202+AS202+BQ202+BT202+BW202+BZ202+CC202+CF202+CO202</f>
        <v>3244483.8100311616</v>
      </c>
      <c r="CS202" s="96">
        <f t="shared" si="202"/>
        <v>3170676.4862074922</v>
      </c>
      <c r="CT202" s="116">
        <f t="shared" si="192"/>
        <v>-73807.32382366946</v>
      </c>
      <c r="CU202" s="91">
        <f t="shared" si="193"/>
        <v>3893380.5720373937</v>
      </c>
      <c r="CV202" s="98">
        <f t="shared" si="193"/>
        <v>3804811.7834489904</v>
      </c>
      <c r="CW202" s="117">
        <f t="shared" si="194"/>
        <v>-88568.788588403258</v>
      </c>
      <c r="CX202" s="595">
        <f>'звіт 03.19-03.24'!CW202+'[9]побудинковий звіт'!CX202+'[8]побудинковий звіт'!CX202</f>
        <v>149215.84444364702</v>
      </c>
      <c r="CY202" s="595">
        <f>'звіт 03.19-03.24'!CX202+'[9]побудинковий звіт'!CY202+'[8]побудинковий звіт'!CY202</f>
        <v>237784.63303205065</v>
      </c>
      <c r="CZ202" s="116">
        <f t="shared" si="195"/>
        <v>88568.788588403637</v>
      </c>
      <c r="DA202" s="99">
        <f>'[8]побудинковий звіт'!DA202</f>
        <v>-88568.788588403346</v>
      </c>
      <c r="DB202" s="8">
        <v>3</v>
      </c>
      <c r="DC202" s="365">
        <f>'[8]побудинковий звіт'!DC202</f>
        <v>204605.29</v>
      </c>
      <c r="DD202" s="365">
        <f>'[8]побудинковий звіт'!DD202</f>
        <v>0</v>
      </c>
      <c r="DE202" s="365">
        <f>'[8]побудинковий звіт'!DE202</f>
        <v>136249.32</v>
      </c>
      <c r="DF202" s="365">
        <f>'[8]побудинковий звіт'!DF202</f>
        <v>0</v>
      </c>
      <c r="DG202" s="101">
        <v>-143444.24688076298</v>
      </c>
      <c r="DH202" s="296">
        <v>9</v>
      </c>
      <c r="DI202" s="103">
        <f>'[8]побудинковий звіт'!DK202</f>
        <v>8.3447518756906867</v>
      </c>
      <c r="DJ202" s="103">
        <f>'[8]побудинковий звіт'!DL202</f>
        <v>11.122386639385743</v>
      </c>
      <c r="DK202" s="103">
        <f>'[8]побудинковий звіт'!DM202</f>
        <v>7.2695342946903372</v>
      </c>
      <c r="DL202" s="104">
        <f>DI202*G202+(F202-G202)*DJ202</f>
        <v>68288.619225911578</v>
      </c>
      <c r="DM202" s="104">
        <f>DK202*H202</f>
        <v>0</v>
      </c>
      <c r="DN202" s="105">
        <f t="shared" si="196"/>
        <v>68288.619225911578</v>
      </c>
      <c r="DO202" s="2"/>
      <c r="DP202" s="104">
        <f>'[10]побудинковий звіт'!DR202</f>
        <v>68308.59</v>
      </c>
      <c r="DQ202" s="104">
        <f>'[10]побудинковий звіт'!DS202</f>
        <v>0</v>
      </c>
      <c r="DR202" s="104">
        <f t="shared" si="197"/>
        <v>68308.59</v>
      </c>
      <c r="DS202" s="106"/>
      <c r="DT202" s="104"/>
      <c r="DU202" s="479">
        <f>'звіт 03.19-03.24'!DV202+'[9]побудинковий звіт'!DW202+'[8]побудинковий звіт'!DW202</f>
        <v>6730.54</v>
      </c>
      <c r="DV202" s="2">
        <f>'[9]побудинковий звіт'!DX202+'[8]побудинковий звіт'!DX202</f>
        <v>0</v>
      </c>
      <c r="DW202" s="77">
        <f t="shared" si="198"/>
        <v>1194503.7916490303</v>
      </c>
      <c r="DX202" s="77">
        <f t="shared" si="199"/>
        <v>1081228.6684578341</v>
      </c>
      <c r="DY202" s="427">
        <f t="shared" si="200"/>
        <v>136249.32</v>
      </c>
      <c r="DZ202" s="161">
        <f>'[10]побудинковий звіт'!DY202</f>
        <v>23306.114712353134</v>
      </c>
      <c r="EB202" s="110">
        <v>98913</v>
      </c>
      <c r="EC202" s="111">
        <f t="shared" si="201"/>
        <v>-44531.246880762978</v>
      </c>
      <c r="EE202" s="112">
        <v>38905.461779620644</v>
      </c>
      <c r="EG202" s="99">
        <v>-97434.19005525086</v>
      </c>
    </row>
    <row r="203" spans="1:137" ht="19.95" customHeight="1" x14ac:dyDescent="0.3">
      <c r="A203" s="81">
        <v>150000699</v>
      </c>
      <c r="B203" s="82" t="s">
        <v>413</v>
      </c>
      <c r="C203" s="114" t="s">
        <v>414</v>
      </c>
      <c r="D203" s="114" t="s">
        <v>414</v>
      </c>
      <c r="E203" s="84">
        <f t="shared" si="159"/>
        <v>4192.5</v>
      </c>
      <c r="F203" s="597">
        <f>'[8]побудинковий звіт'!F203</f>
        <v>4192.5</v>
      </c>
      <c r="G203" s="104">
        <f>'[8]побудинковий звіт'!G203</f>
        <v>468.7</v>
      </c>
      <c r="H203" s="598">
        <f>'[8]побудинковий звіт'!H203</f>
        <v>0</v>
      </c>
      <c r="I203" s="595">
        <f>'звіт 03.19-03.24'!H203+'[9]побудинковий звіт'!I203+'[8]побудинковий звіт'!I203</f>
        <v>91682.735079871927</v>
      </c>
      <c r="J203" s="595">
        <f>'звіт 03.19-03.24'!I203+'[9]побудинковий звіт'!J203+'[8]побудинковий звіт'!J203</f>
        <v>89045.150451618421</v>
      </c>
      <c r="K203" s="116">
        <f t="shared" si="160"/>
        <v>-2637.5846282535058</v>
      </c>
      <c r="L203" s="595">
        <f>'звіт 03.19-03.24'!K203+'[9]побудинковий звіт'!L203+'[8]побудинковий звіт'!L203</f>
        <v>12804.342617400358</v>
      </c>
      <c r="M203" s="595">
        <f>'звіт 03.19-03.24'!L203+'[9]побудинковий звіт'!M203+'[8]побудинковий звіт'!M203</f>
        <v>12312.658514602019</v>
      </c>
      <c r="N203" s="116">
        <f t="shared" si="161"/>
        <v>-491.68410279833915</v>
      </c>
      <c r="O203" s="595">
        <f>'звіт 03.19-03.24'!N203+'[9]побудинковий звіт'!O203+'[8]побудинковий звіт'!O203</f>
        <v>37463.527623900402</v>
      </c>
      <c r="P203" s="595">
        <f>'звіт 03.19-03.24'!O203+'[9]побудинковий звіт'!P203+'[8]побудинковий звіт'!P203</f>
        <v>37486.926151979904</v>
      </c>
      <c r="Q203" s="116">
        <f t="shared" si="162"/>
        <v>23.398528079502285</v>
      </c>
      <c r="R203" s="595">
        <f>'звіт 03.19-03.24'!Q203+'[9]побудинковий звіт'!R203+'[8]побудинковий звіт'!R203</f>
        <v>8986.1706683174398</v>
      </c>
      <c r="S203" s="595">
        <f>'звіт 03.19-03.24'!R203+'[9]побудинковий звіт'!S203+'[8]побудинковий звіт'!S203</f>
        <v>8994.3663783239317</v>
      </c>
      <c r="T203" s="116">
        <f t="shared" si="163"/>
        <v>8.1957100064919359</v>
      </c>
      <c r="U203" s="595">
        <f>'звіт 03.19-03.24'!T203+'[9]побудинковий звіт'!U203+'[8]побудинковий звіт'!U203</f>
        <v>4936.3883643932904</v>
      </c>
      <c r="V203" s="595">
        <f>'звіт 03.19-03.24'!U203+'[9]побудинковий звіт'!V203+'[8]побудинковий звіт'!V203</f>
        <v>3691.2062271541236</v>
      </c>
      <c r="W203" s="116">
        <f t="shared" si="164"/>
        <v>-1245.1821372391669</v>
      </c>
      <c r="X203" s="595">
        <f>'звіт 03.19-03.24'!W203+'[9]побудинковий звіт'!X203+'[8]побудинковий звіт'!X203</f>
        <v>38034.180210274375</v>
      </c>
      <c r="Y203" s="595">
        <f>'звіт 03.19-03.24'!X203+'[9]побудинковий звіт'!Y203+'[8]побудинковий звіт'!Y203</f>
        <v>33145.2498826745</v>
      </c>
      <c r="Z203" s="116">
        <f t="shared" si="165"/>
        <v>-4888.9303275998755</v>
      </c>
      <c r="AA203" s="595">
        <f>'звіт 03.19-03.24'!Z203+'[9]побудинковий звіт'!AA203+'[8]побудинковий звіт'!AA203</f>
        <v>4525.8480000000009</v>
      </c>
      <c r="AB203" s="595">
        <f>'звіт 03.19-03.24'!AA203+'[9]побудинковий звіт'!AB203+'[8]побудинковий звіт'!AB203</f>
        <v>0</v>
      </c>
      <c r="AC203" s="116">
        <f t="shared" si="166"/>
        <v>-4525.8480000000009</v>
      </c>
      <c r="AD203" s="595">
        <f>'звіт 03.19-03.24'!AC203+'[9]побудинковий звіт'!AD203+'[8]побудинковий звіт'!AD203</f>
        <v>125752.60485493402</v>
      </c>
      <c r="AE203" s="595">
        <f>'звіт 03.19-03.24'!AD203+'[9]побудинковий звіт'!AE203+'[8]побудинковий звіт'!AE203</f>
        <v>137599.74503056961</v>
      </c>
      <c r="AF203" s="117">
        <f t="shared" si="167"/>
        <v>11847.140175635592</v>
      </c>
      <c r="AG203" s="91">
        <f t="shared" si="168"/>
        <v>324185.7974190918</v>
      </c>
      <c r="AH203" s="92">
        <f t="shared" si="168"/>
        <v>322275.30263692251</v>
      </c>
      <c r="AI203" s="116">
        <f t="shared" si="169"/>
        <v>-1910.4947821692913</v>
      </c>
      <c r="AJ203" s="595">
        <f>'звіт 03.19-03.24'!AI203+'[9]побудинковий звіт'!AJ203+'[8]побудинковий звіт'!AJ203</f>
        <v>79062.838719784893</v>
      </c>
      <c r="AK203" s="595">
        <f>'звіт 03.19-03.24'!AJ203+'[9]побудинковий звіт'!AK203+'[8]побудинковий звіт'!AK203</f>
        <v>71964.695065557753</v>
      </c>
      <c r="AL203" s="116">
        <f t="shared" si="170"/>
        <v>-7098.1436542271404</v>
      </c>
      <c r="AM203" s="595">
        <f>'звіт 03.19-03.24'!AL203+'[9]побудинковий звіт'!AM203+'[8]побудинковий звіт'!AM203</f>
        <v>6169.9718702264227</v>
      </c>
      <c r="AN203" s="595">
        <f>'звіт 03.19-03.24'!AM203+'[9]побудинковий звіт'!AN203+'[8]побудинковий звіт'!AN203</f>
        <v>5803.3481224977149</v>
      </c>
      <c r="AO203" s="116">
        <f t="shared" si="171"/>
        <v>-366.62374772870771</v>
      </c>
      <c r="AP203" s="595">
        <f>'звіт 03.19-03.24'!AO203+'[9]побудинковий звіт'!AP203+'[8]побудинковий звіт'!AP203</f>
        <v>52992.025349596159</v>
      </c>
      <c r="AQ203" s="595">
        <f>'звіт 03.19-03.24'!AP203+'[9]побудинковий звіт'!AQ203+'[8]побудинковий звіт'!AQ203</f>
        <v>51375.778742930401</v>
      </c>
      <c r="AR203" s="116">
        <f t="shared" si="172"/>
        <v>-1616.246606665758</v>
      </c>
      <c r="AS203" s="595">
        <f>'звіт 03.19-03.24'!AR203+'[9]побудинковий звіт'!AS203+'[8]побудинковий звіт'!AS203</f>
        <v>356597.91213026695</v>
      </c>
      <c r="AT203" s="595">
        <f>'звіт 03.19-03.24'!AS203+'[9]побудинковий звіт'!AT203+'[8]побудинковий звіт'!AT203</f>
        <v>265436.36850497744</v>
      </c>
      <c r="AU203" s="118">
        <f t="shared" si="173"/>
        <v>-91161.543625289516</v>
      </c>
      <c r="AV203" s="595">
        <f>'звіт 03.19-03.24'!AU203+'[9]побудинковий звіт'!AV203+'[8]побудинковий звіт'!AV203</f>
        <v>18362.678052827225</v>
      </c>
      <c r="AW203" s="595">
        <f>'звіт 03.19-03.24'!AV203+'[9]побудинковий звіт'!AW203+'[8]побудинковий звіт'!AW203</f>
        <v>10435.19415314797</v>
      </c>
      <c r="AX203" s="94">
        <f t="shared" si="174"/>
        <v>-7927.483899679255</v>
      </c>
      <c r="AY203" s="595">
        <f>'звіт 03.19-03.24'!AX203+'[9]побудинковий звіт'!AY203+'[8]побудинковий звіт'!AY203</f>
        <v>16777.253127821885</v>
      </c>
      <c r="AZ203" s="595">
        <f>'звіт 03.19-03.24'!AY203+'[9]побудинковий звіт'!AZ203+'[8]побудинковий звіт'!AZ203</f>
        <v>19230.156650366564</v>
      </c>
      <c r="BA203" s="117">
        <f t="shared" si="175"/>
        <v>2452.9035225446787</v>
      </c>
      <c r="BB203" s="595">
        <f>'звіт 03.19-03.24'!BA203+'[9]побудинковий звіт'!BB203+'[8]побудинковий звіт'!BB203</f>
        <v>15106.408457919057</v>
      </c>
      <c r="BC203" s="595">
        <f>'звіт 03.19-03.24'!BB203+'[9]побудинковий звіт'!BC203+'[8]побудинковий звіт'!BC203</f>
        <v>44785.720762006931</v>
      </c>
      <c r="BD203" s="94">
        <f t="shared" si="176"/>
        <v>29679.312304087875</v>
      </c>
      <c r="BE203" s="595">
        <f>'звіт 03.19-03.24'!BD203+'[9]побудинковий звіт'!BE203+'[8]побудинковий звіт'!BE203</f>
        <v>15793.438920133261</v>
      </c>
      <c r="BF203" s="595">
        <f>'звіт 03.19-03.24'!BE203+'[9]побудинковий звіт'!BF203+'[8]побудинковий звіт'!BF203</f>
        <v>26629.235501647971</v>
      </c>
      <c r="BG203" s="95">
        <f t="shared" si="177"/>
        <v>10835.796581514709</v>
      </c>
      <c r="BH203" s="595">
        <f>'звіт 03.19-03.24'!BG203+'[9]побудинковий звіт'!BH203+'[8]побудинковий звіт'!BH203</f>
        <v>7654.4048518968912</v>
      </c>
      <c r="BI203" s="595">
        <f>'звіт 03.19-03.24'!BH203+'[9]побудинковий звіт'!BI203+'[8]побудинковий звіт'!BI203</f>
        <v>48</v>
      </c>
      <c r="BJ203" s="94">
        <f t="shared" si="178"/>
        <v>-7606.4048518968912</v>
      </c>
      <c r="BK203" s="595">
        <f>'звіт 03.19-03.24'!BJ203+'[9]побудинковий звіт'!BK203+'[8]побудинковий звіт'!BK203</f>
        <v>11349.776315156532</v>
      </c>
      <c r="BL203" s="595">
        <f>'звіт 03.19-03.24'!BK203+'[9]побудинковий звіт'!BL203+'[8]побудинковий звіт'!BL203</f>
        <v>14019</v>
      </c>
      <c r="BM203" s="95">
        <f t="shared" si="179"/>
        <v>2669.2236848434677</v>
      </c>
      <c r="BN203" s="595">
        <f>'звіт 03.19-03.24'!BM203+'[9]побудинковий звіт'!BN203+'[8]побудинковий звіт'!BN203</f>
        <v>1393.9866375636741</v>
      </c>
      <c r="BO203" s="595">
        <f>'звіт 03.19-03.24'!BN203+'[9]побудинковий звіт'!BO203+'[8]побудинковий звіт'!BO203</f>
        <v>0</v>
      </c>
      <c r="BP203" s="94">
        <f t="shared" si="180"/>
        <v>-1393.9866375636741</v>
      </c>
      <c r="BQ203" s="91">
        <f t="shared" si="181"/>
        <v>86437.946363318537</v>
      </c>
      <c r="BR203" s="96">
        <f t="shared" si="181"/>
        <v>115147.30706716944</v>
      </c>
      <c r="BS203" s="94">
        <f t="shared" si="182"/>
        <v>28709.360703850907</v>
      </c>
      <c r="BT203" s="595">
        <f>'звіт 03.19-03.24'!BS203+'[9]побудинковий звіт'!BT203+'[8]побудинковий звіт'!BT203</f>
        <v>336333.96197495289</v>
      </c>
      <c r="BU203" s="595">
        <f>'звіт 03.19-03.24'!BT203+'[9]побудинковий звіт'!BU203+'[8]побудинковий звіт'!BU203</f>
        <v>366580.69228038855</v>
      </c>
      <c r="BV203" s="116">
        <f t="shared" si="183"/>
        <v>30246.73030543566</v>
      </c>
      <c r="BW203" s="595">
        <f>'звіт 03.19-03.24'!BV203+'[9]побудинковий звіт'!BW203+'[8]побудинковий звіт'!BW203</f>
        <v>345740.78699030902</v>
      </c>
      <c r="BX203" s="595">
        <f>'звіт 03.19-03.24'!BW203+'[9]побудинковий звіт'!BX203+'[8]побудинковий звіт'!BX203</f>
        <v>362769.72041678039</v>
      </c>
      <c r="BY203" s="116">
        <f t="shared" si="184"/>
        <v>17028.933426471369</v>
      </c>
      <c r="BZ203" s="595">
        <f>'звіт 03.19-03.24'!BY203+'[9]побудинковий звіт'!BZ203+'[8]побудинковий звіт'!BZ203</f>
        <v>45187.030964572783</v>
      </c>
      <c r="CA203" s="595">
        <f>'звіт 03.19-03.24'!BZ203+'[9]побудинковий звіт'!CA203+'[8]побудинковий звіт'!CA203</f>
        <v>59045.617986051948</v>
      </c>
      <c r="CB203" s="116">
        <f t="shared" si="185"/>
        <v>13858.587021479165</v>
      </c>
      <c r="CC203" s="595">
        <f>'звіт 03.19-03.24'!CB203+'[9]побудинковий звіт'!CC203+'[8]побудинковий звіт'!CC203</f>
        <v>11593.334020450409</v>
      </c>
      <c r="CD203" s="595">
        <f>'звіт 03.19-03.24'!CC203+'[9]побудинковий звіт'!CD203+'[8]побудинковий звіт'!CD203</f>
        <v>11759.154272011045</v>
      </c>
      <c r="CE203" s="116">
        <f t="shared" si="186"/>
        <v>165.82025156063537</v>
      </c>
      <c r="CF203" s="595">
        <f>'звіт 03.19-03.24'!CE203+'[9]побудинковий звіт'!CF203+'[8]побудинковий звіт'!CF203</f>
        <v>1420.7657809264592</v>
      </c>
      <c r="CG203" s="595">
        <f>'звіт 03.19-03.24'!CF203+'[9]побудинковий звіт'!CG203+'[8]побудинковий звіт'!CG203</f>
        <v>492.67124738950872</v>
      </c>
      <c r="CH203" s="116">
        <f t="shared" si="187"/>
        <v>-928.09453353695051</v>
      </c>
      <c r="CI203" s="595">
        <f>'звіт 03.19-03.24'!CH203+'[9]побудинковий звіт'!CI203+'[8]побудинковий звіт'!CI203</f>
        <v>150927.76618164749</v>
      </c>
      <c r="CJ203" s="595">
        <f>'звіт 03.19-03.24'!CI203+'[9]побудинковий звіт'!CJ203+'[8]побудинковий звіт'!CJ203</f>
        <v>110017.01630305649</v>
      </c>
      <c r="CK203" s="116">
        <f t="shared" si="188"/>
        <v>-40910.749878590999</v>
      </c>
      <c r="CL203" s="595">
        <f>'звіт 03.19-03.24'!CK203+'[9]побудинковий звіт'!CL203+'[8]побудинковий звіт'!CL203</f>
        <v>62666.260338622829</v>
      </c>
      <c r="CM203" s="595">
        <f>'звіт 03.19-03.24'!CL203+'[9]побудинковий звіт'!CM203+'[8]побудинковий звіт'!CM203</f>
        <v>58658.224773579153</v>
      </c>
      <c r="CN203" s="116">
        <f t="shared" si="189"/>
        <v>-4008.0355650436759</v>
      </c>
      <c r="CO203" s="88">
        <f t="shared" si="190"/>
        <v>213594.02652027033</v>
      </c>
      <c r="CP203" s="96">
        <f t="shared" si="190"/>
        <v>168675.24107663563</v>
      </c>
      <c r="CQ203" s="116">
        <f t="shared" si="191"/>
        <v>-44918.785443634697</v>
      </c>
      <c r="CR203" s="119">
        <f t="shared" si="202"/>
        <v>1859316.3981037664</v>
      </c>
      <c r="CS203" s="96">
        <f t="shared" si="202"/>
        <v>1801325.8974193123</v>
      </c>
      <c r="CT203" s="116">
        <f t="shared" si="192"/>
        <v>-57990.500684454106</v>
      </c>
      <c r="CU203" s="91">
        <f t="shared" si="193"/>
        <v>2231179.6777245197</v>
      </c>
      <c r="CV203" s="98">
        <f t="shared" si="193"/>
        <v>2161591.0769031746</v>
      </c>
      <c r="CW203" s="117">
        <f t="shared" si="194"/>
        <v>-69588.600821345113</v>
      </c>
      <c r="CX203" s="595">
        <f>'звіт 03.19-03.24'!CW203+'[9]побудинковий звіт'!CX203+'[8]побудинковий звіт'!CX203</f>
        <v>70524.882854472962</v>
      </c>
      <c r="CY203" s="595">
        <f>'звіт 03.19-03.24'!CX203+'[9]побудинковий звіт'!CY203+'[8]побудинковий звіт'!CY203</f>
        <v>140113.48367581813</v>
      </c>
      <c r="CZ203" s="116">
        <f t="shared" si="195"/>
        <v>69588.600821345171</v>
      </c>
      <c r="DA203" s="99">
        <f>'[8]побудинковий звіт'!DA203</f>
        <v>-69588.600821344735</v>
      </c>
      <c r="DB203" s="8">
        <v>3</v>
      </c>
      <c r="DC203" s="365">
        <f>'[8]побудинковий звіт'!DC203</f>
        <v>89403.28</v>
      </c>
      <c r="DD203" s="365">
        <f>'[8]побудинковий звіт'!DD203</f>
        <v>0</v>
      </c>
      <c r="DE203" s="365">
        <f>'[8]побудинковий звіт'!DE203</f>
        <v>50772.15</v>
      </c>
      <c r="DF203" s="365">
        <f>'[8]побудинковий звіт'!DF203</f>
        <v>0</v>
      </c>
      <c r="DG203" s="101">
        <v>18326.00776069425</v>
      </c>
      <c r="DH203" s="296">
        <v>9</v>
      </c>
      <c r="DI203" s="103">
        <f>'[8]побудинковий звіт'!DK203</f>
        <v>8.2471701897176164</v>
      </c>
      <c r="DJ203" s="103">
        <f>'[8]побудинковий звіт'!DL203</f>
        <v>9.3361084847680686</v>
      </c>
      <c r="DK203" s="103">
        <f>'[8]побудинковий звіт'!DM203</f>
        <v>6.4721481048744707</v>
      </c>
      <c r="DL203" s="104">
        <f>DI203*G203+(F203-G203)*DJ203</f>
        <v>38631.249443499983</v>
      </c>
      <c r="DM203" s="104">
        <f>DK203*H203</f>
        <v>0</v>
      </c>
      <c r="DN203" s="105">
        <f t="shared" si="196"/>
        <v>38631.249443499983</v>
      </c>
      <c r="DO203" s="2"/>
      <c r="DP203" s="104">
        <f>'[10]побудинковий звіт'!DR203</f>
        <v>38633</v>
      </c>
      <c r="DQ203" s="104">
        <f>'[10]побудинковий звіт'!DS203</f>
        <v>0</v>
      </c>
      <c r="DR203" s="104">
        <f t="shared" si="197"/>
        <v>38633</v>
      </c>
      <c r="DS203" s="106"/>
      <c r="DT203" s="104"/>
      <c r="DU203" s="479">
        <f>'звіт 03.19-03.24'!DV203+'[9]побудинковий звіт'!DW203+'[8]побудинковий звіт'!DW203</f>
        <v>118669.48000000001</v>
      </c>
      <c r="DV203" s="2">
        <f>'[9]побудинковий звіт'!DX203+'[8]побудинковий звіт'!DX203</f>
        <v>0</v>
      </c>
      <c r="DW203" s="77">
        <f t="shared" si="198"/>
        <v>531643.03019230254</v>
      </c>
      <c r="DX203" s="77">
        <f t="shared" si="199"/>
        <v>456700.41068657627</v>
      </c>
      <c r="DY203" s="427">
        <f t="shared" si="200"/>
        <v>50772.15</v>
      </c>
      <c r="DZ203" s="161">
        <f>'[10]побудинковий звіт'!DY203</f>
        <v>8805.9428905695768</v>
      </c>
      <c r="EB203" s="110">
        <v>237243</v>
      </c>
      <c r="EC203" s="111">
        <f t="shared" si="201"/>
        <v>255569.00776069425</v>
      </c>
      <c r="EE203" s="112">
        <v>118831.39331562913</v>
      </c>
      <c r="EG203" s="99">
        <v>108267.663183297</v>
      </c>
    </row>
    <row r="204" spans="1:137" ht="19.95" customHeight="1" x14ac:dyDescent="0.3">
      <c r="A204" s="81">
        <v>150000928</v>
      </c>
      <c r="B204" s="82" t="s">
        <v>415</v>
      </c>
      <c r="C204" s="114" t="s">
        <v>416</v>
      </c>
      <c r="D204" s="114" t="s">
        <v>416</v>
      </c>
      <c r="E204" s="84">
        <f t="shared" si="159"/>
        <v>477.5</v>
      </c>
      <c r="F204" s="597">
        <f>'[8]побудинковий звіт'!F204</f>
        <v>234.6</v>
      </c>
      <c r="G204" s="104">
        <f>'[8]побудинковий звіт'!G204</f>
        <v>0</v>
      </c>
      <c r="H204" s="598">
        <f>'[8]побудинковий звіт'!H204</f>
        <v>242.89999999999998</v>
      </c>
      <c r="I204" s="595">
        <f>'звіт 03.19-03.24'!H204+'[9]побудинковий звіт'!I204+'[8]побудинковий звіт'!I204</f>
        <v>17766.863616570747</v>
      </c>
      <c r="J204" s="595">
        <f>'звіт 03.19-03.24'!I204+'[9]побудинковий звіт'!J204+'[8]побудинковий звіт'!J204</f>
        <v>17448.216797588077</v>
      </c>
      <c r="K204" s="116">
        <f t="shared" si="160"/>
        <v>-318.64681898267008</v>
      </c>
      <c r="L204" s="595">
        <f>'звіт 03.19-03.24'!K204+'[9]побудинковий звіт'!L204+'[8]побудинковий звіт'!L204</f>
        <v>4049.4275325397443</v>
      </c>
      <c r="M204" s="595">
        <f>'звіт 03.19-03.24'!L204+'[9]побудинковий звіт'!M204+'[8]побудинковий звіт'!M204</f>
        <v>3944.3962501449641</v>
      </c>
      <c r="N204" s="116">
        <f t="shared" si="161"/>
        <v>-105.03128239478019</v>
      </c>
      <c r="O204" s="595">
        <f>'звіт 03.19-03.24'!N204+'[9]побудинковий звіт'!O204+'[8]побудинковий звіт'!O204</f>
        <v>4467.500003764716</v>
      </c>
      <c r="P204" s="595">
        <f>'звіт 03.19-03.24'!O204+'[9]побудинковий звіт'!P204+'[8]побудинковий звіт'!P204</f>
        <v>4328.7494268447017</v>
      </c>
      <c r="Q204" s="116">
        <f t="shared" si="162"/>
        <v>-138.75057692001428</v>
      </c>
      <c r="R204" s="595">
        <f>'звіт 03.19-03.24'!Q204+'[9]побудинковий звіт'!R204+'[8]побудинковий звіт'!R204</f>
        <v>0</v>
      </c>
      <c r="S204" s="595">
        <f>'звіт 03.19-03.24'!R204+'[9]побудинковий звіт'!S204+'[8]побудинковий звіт'!S204</f>
        <v>0</v>
      </c>
      <c r="T204" s="116">
        <f t="shared" si="163"/>
        <v>0</v>
      </c>
      <c r="U204" s="595">
        <f>'звіт 03.19-03.24'!T204+'[9]побудинковий звіт'!U204+'[8]побудинковий звіт'!U204</f>
        <v>0</v>
      </c>
      <c r="V204" s="595">
        <f>'звіт 03.19-03.24'!U204+'[9]побудинковий звіт'!V204+'[8]побудинковий звіт'!V204</f>
        <v>0</v>
      </c>
      <c r="W204" s="116">
        <f t="shared" si="164"/>
        <v>0</v>
      </c>
      <c r="X204" s="595">
        <f>'звіт 03.19-03.24'!W204+'[9]побудинковий звіт'!X204+'[8]побудинковий звіт'!X204</f>
        <v>7881.430041783553</v>
      </c>
      <c r="Y204" s="595">
        <f>'звіт 03.19-03.24'!X204+'[9]побудинковий звіт'!Y204+'[8]побудинковий звіт'!Y204</f>
        <v>6557.7987187701992</v>
      </c>
      <c r="Z204" s="116">
        <f t="shared" si="165"/>
        <v>-1323.6313230133537</v>
      </c>
      <c r="AA204" s="595">
        <f>'звіт 03.19-03.24'!Z204+'[9]побудинковий звіт'!AA204+'[8]побудинковий звіт'!AA204</f>
        <v>519.04799999999989</v>
      </c>
      <c r="AB204" s="595">
        <f>'звіт 03.19-03.24'!AA204+'[9]побудинковий звіт'!AB204+'[8]побудинковий звіт'!AB204</f>
        <v>0</v>
      </c>
      <c r="AC204" s="116">
        <f t="shared" si="166"/>
        <v>-519.04799999999989</v>
      </c>
      <c r="AD204" s="595">
        <f>'звіт 03.19-03.24'!AC204+'[9]побудинковий звіт'!AD204+'[8]побудинковий звіт'!AD204</f>
        <v>15133.868972029355</v>
      </c>
      <c r="AE204" s="595">
        <f>'звіт 03.19-03.24'!AD204+'[9]побудинковий звіт'!AE204+'[8]побудинковий звіт'!AE204</f>
        <v>15717.852497658612</v>
      </c>
      <c r="AF204" s="117">
        <f t="shared" si="167"/>
        <v>583.9835256292572</v>
      </c>
      <c r="AG204" s="91">
        <f t="shared" si="168"/>
        <v>49818.138166688113</v>
      </c>
      <c r="AH204" s="92">
        <f t="shared" si="168"/>
        <v>47997.013691006548</v>
      </c>
      <c r="AI204" s="116">
        <f t="shared" si="169"/>
        <v>-1821.1244756815649</v>
      </c>
      <c r="AJ204" s="595">
        <f>'звіт 03.19-03.24'!AI204+'[9]побудинковий звіт'!AJ204+'[8]побудинковий звіт'!AJ204</f>
        <v>0</v>
      </c>
      <c r="AK204" s="595">
        <f>'звіт 03.19-03.24'!AJ204+'[9]побудинковий звіт'!AK204+'[8]побудинковий звіт'!AK204</f>
        <v>0</v>
      </c>
      <c r="AL204" s="116">
        <f t="shared" si="170"/>
        <v>0</v>
      </c>
      <c r="AM204" s="595">
        <f>'звіт 03.19-03.24'!AL204+'[9]побудинковий звіт'!AM204+'[8]побудинковий звіт'!AM204</f>
        <v>0</v>
      </c>
      <c r="AN204" s="595">
        <f>'звіт 03.19-03.24'!AM204+'[9]побудинковий звіт'!AN204+'[8]побудинковий звіт'!AN204</f>
        <v>0</v>
      </c>
      <c r="AO204" s="116">
        <f t="shared" si="171"/>
        <v>0</v>
      </c>
      <c r="AP204" s="595">
        <f>'звіт 03.19-03.24'!AO204+'[9]побудинковий звіт'!AP204+'[8]побудинковий звіт'!AP204</f>
        <v>4255.4394956004317</v>
      </c>
      <c r="AQ204" s="595">
        <f>'звіт 03.19-03.24'!AP204+'[9]побудинковий звіт'!AQ204+'[8]побудинковий звіт'!AQ204</f>
        <v>3522.0121641440523</v>
      </c>
      <c r="AR204" s="116">
        <f t="shared" si="172"/>
        <v>-733.42733145637931</v>
      </c>
      <c r="AS204" s="595">
        <f>'звіт 03.19-03.24'!AR204+'[9]побудинковий звіт'!AS204+'[8]побудинковий звіт'!AS204</f>
        <v>40951.936042530157</v>
      </c>
      <c r="AT204" s="595">
        <f>'звіт 03.19-03.24'!AS204+'[9]побудинковий звіт'!AT204+'[8]побудинковий звіт'!AT204</f>
        <v>26243.021841053254</v>
      </c>
      <c r="AU204" s="118">
        <f t="shared" si="173"/>
        <v>-14708.914201476902</v>
      </c>
      <c r="AV204" s="595">
        <f>'звіт 03.19-03.24'!AU204+'[9]побудинковий звіт'!AV204+'[8]побудинковий звіт'!AV204</f>
        <v>4978.7156447859315</v>
      </c>
      <c r="AW204" s="595">
        <f>'звіт 03.19-03.24'!AV204+'[9]побудинковий звіт'!AW204+'[8]побудинковий звіт'!AW204</f>
        <v>0</v>
      </c>
      <c r="AX204" s="94">
        <f t="shared" si="174"/>
        <v>-4978.7156447859315</v>
      </c>
      <c r="AY204" s="595">
        <f>'звіт 03.19-03.24'!AX204+'[9]побудинковий звіт'!AY204+'[8]побудинковий звіт'!AY204</f>
        <v>6481.6611956703309</v>
      </c>
      <c r="AZ204" s="595">
        <f>'звіт 03.19-03.24'!AY204+'[9]побудинковий звіт'!AZ204+'[8]побудинковий звіт'!AZ204</f>
        <v>3079.7379834900216</v>
      </c>
      <c r="BA204" s="117">
        <f t="shared" si="175"/>
        <v>-3401.9232121803093</v>
      </c>
      <c r="BB204" s="595">
        <f>'звіт 03.19-03.24'!BA204+'[9]побудинковий звіт'!BB204+'[8]побудинковий звіт'!BB204</f>
        <v>1830.5403716229471</v>
      </c>
      <c r="BC204" s="595">
        <f>'звіт 03.19-03.24'!BB204+'[9]побудинковий звіт'!BC204+'[8]побудинковий звіт'!BC204</f>
        <v>471</v>
      </c>
      <c r="BD204" s="94">
        <f t="shared" si="176"/>
        <v>-1359.5403716229471</v>
      </c>
      <c r="BE204" s="595">
        <f>'звіт 03.19-03.24'!BD204+'[9]побудинковий звіт'!BE204+'[8]побудинковий звіт'!BE204</f>
        <v>0</v>
      </c>
      <c r="BF204" s="595">
        <f>'звіт 03.19-03.24'!BE204+'[9]побудинковий звіт'!BF204+'[8]побудинковий звіт'!BF204</f>
        <v>0</v>
      </c>
      <c r="BG204" s="95">
        <f t="shared" si="177"/>
        <v>0</v>
      </c>
      <c r="BH204" s="595">
        <f>'звіт 03.19-03.24'!BG204+'[9]побудинковий звіт'!BH204+'[8]побудинковий звіт'!BH204</f>
        <v>0</v>
      </c>
      <c r="BI204" s="595">
        <f>'звіт 03.19-03.24'!BH204+'[9]побудинковий звіт'!BI204+'[8]побудинковий звіт'!BI204</f>
        <v>0</v>
      </c>
      <c r="BJ204" s="94">
        <f t="shared" si="178"/>
        <v>0</v>
      </c>
      <c r="BK204" s="595">
        <f>'звіт 03.19-03.24'!BJ204+'[9]побудинковий звіт'!BK204+'[8]побудинковий звіт'!BK204</f>
        <v>1613.7672204060884</v>
      </c>
      <c r="BL204" s="595">
        <f>'звіт 03.19-03.24'!BK204+'[9]побудинковий звіт'!BL204+'[8]побудинковий звіт'!BL204</f>
        <v>2308</v>
      </c>
      <c r="BM204" s="95">
        <f t="shared" si="179"/>
        <v>694.23277959391157</v>
      </c>
      <c r="BN204" s="595">
        <f>'звіт 03.19-03.24'!BM204+'[9]побудинковий звіт'!BN204+'[8]побудинковий звіт'!BN204</f>
        <v>390.97401437585552</v>
      </c>
      <c r="BO204" s="595">
        <f>'звіт 03.19-03.24'!BN204+'[9]побудинковий звіт'!BO204+'[8]побудинковий звіт'!BO204</f>
        <v>0</v>
      </c>
      <c r="BP204" s="94">
        <f t="shared" si="180"/>
        <v>-390.97401437585552</v>
      </c>
      <c r="BQ204" s="91">
        <f t="shared" si="181"/>
        <v>15295.658446861153</v>
      </c>
      <c r="BR204" s="96">
        <f t="shared" si="181"/>
        <v>5858.7379834900221</v>
      </c>
      <c r="BS204" s="94">
        <f t="shared" si="182"/>
        <v>-9436.9204633711306</v>
      </c>
      <c r="BT204" s="595">
        <f>'звіт 03.19-03.24'!BS204+'[9]побудинковий звіт'!BT204+'[8]побудинковий звіт'!BT204</f>
        <v>42996.860261419548</v>
      </c>
      <c r="BU204" s="595">
        <f>'звіт 03.19-03.24'!BT204+'[9]побудинковий звіт'!BU204+'[8]побудинковий звіт'!BU204</f>
        <v>55227.943330716502</v>
      </c>
      <c r="BV204" s="116">
        <f t="shared" si="183"/>
        <v>12231.083069296954</v>
      </c>
      <c r="BW204" s="595">
        <f>'звіт 03.19-03.24'!BV204+'[9]побудинковий звіт'!BW204+'[8]побудинковий звіт'!BW204</f>
        <v>19178.877173773995</v>
      </c>
      <c r="BX204" s="595">
        <f>'звіт 03.19-03.24'!BW204+'[9]побудинковий звіт'!BX204+'[8]побудинковий звіт'!BX204</f>
        <v>25114.60191597397</v>
      </c>
      <c r="BY204" s="116">
        <f t="shared" si="184"/>
        <v>5935.7247421999746</v>
      </c>
      <c r="BZ204" s="595">
        <f>'звіт 03.19-03.24'!BY204+'[9]побудинковий звіт'!BZ204+'[8]побудинковий звіт'!BZ204</f>
        <v>15114.14795312179</v>
      </c>
      <c r="CA204" s="595">
        <f>'звіт 03.19-03.24'!BZ204+'[9]побудинковий звіт'!CA204+'[8]побудинковий звіт'!CA204</f>
        <v>9980.32698947473</v>
      </c>
      <c r="CB204" s="116">
        <f t="shared" si="185"/>
        <v>-5133.8209636470601</v>
      </c>
      <c r="CC204" s="595">
        <f>'звіт 03.19-03.24'!CB204+'[9]побудинковий звіт'!CC204+'[8]побудинковий звіт'!CC204</f>
        <v>0</v>
      </c>
      <c r="CD204" s="595">
        <f>'звіт 03.19-03.24'!CC204+'[9]побудинковий звіт'!CD204+'[8]побудинковий звіт'!CD204</f>
        <v>0</v>
      </c>
      <c r="CE204" s="116">
        <f t="shared" si="186"/>
        <v>0</v>
      </c>
      <c r="CF204" s="595">
        <f>'звіт 03.19-03.24'!CE204+'[9]побудинковий звіт'!CF204+'[8]побудинковий звіт'!CF204</f>
        <v>0</v>
      </c>
      <c r="CG204" s="595">
        <f>'звіт 03.19-03.24'!CF204+'[9]побудинковий звіт'!CG204+'[8]побудинковий звіт'!CG204</f>
        <v>0</v>
      </c>
      <c r="CH204" s="116">
        <f t="shared" si="187"/>
        <v>0</v>
      </c>
      <c r="CI204" s="595">
        <f>'звіт 03.19-03.24'!CH204+'[9]побудинковий звіт'!CI204+'[8]побудинковий звіт'!CI204</f>
        <v>8434.806439264823</v>
      </c>
      <c r="CJ204" s="595">
        <f>'звіт 03.19-03.24'!CI204+'[9]побудинковий звіт'!CJ204+'[8]побудинковий звіт'!CJ204</f>
        <v>4511.1271348845885</v>
      </c>
      <c r="CK204" s="116">
        <f t="shared" si="188"/>
        <v>-3923.6793043802345</v>
      </c>
      <c r="CL204" s="595">
        <f>'звіт 03.19-03.24'!CK204+'[9]побудинковий звіт'!CL204+'[8]побудинковий звіт'!CL204</f>
        <v>0</v>
      </c>
      <c r="CM204" s="595">
        <f>'звіт 03.19-03.24'!CL204+'[9]побудинковий звіт'!CM204+'[8]побудинковий звіт'!CM204</f>
        <v>0</v>
      </c>
      <c r="CN204" s="116">
        <f t="shared" si="189"/>
        <v>0</v>
      </c>
      <c r="CO204" s="88">
        <f t="shared" si="190"/>
        <v>8434.806439264823</v>
      </c>
      <c r="CP204" s="96">
        <f t="shared" si="190"/>
        <v>4511.1271348845885</v>
      </c>
      <c r="CQ204" s="116">
        <f t="shared" si="191"/>
        <v>-3923.6793043802345</v>
      </c>
      <c r="CR204" s="119">
        <f t="shared" si="202"/>
        <v>196045.86397926</v>
      </c>
      <c r="CS204" s="96">
        <f t="shared" si="202"/>
        <v>178454.78505074367</v>
      </c>
      <c r="CT204" s="116">
        <f t="shared" si="192"/>
        <v>-17591.078928516334</v>
      </c>
      <c r="CU204" s="91">
        <f t="shared" si="193"/>
        <v>235255.03677511201</v>
      </c>
      <c r="CV204" s="98">
        <f t="shared" si="193"/>
        <v>214145.7420608924</v>
      </c>
      <c r="CW204" s="117">
        <f t="shared" si="194"/>
        <v>-21109.294714219606</v>
      </c>
      <c r="CX204" s="595">
        <f>'звіт 03.19-03.24'!CW204+'[9]побудинковий звіт'!CX204+'[8]побудинковий звіт'!CX204</f>
        <v>7122.306954203008</v>
      </c>
      <c r="CY204" s="595">
        <f>'звіт 03.19-03.24'!CX204+'[9]побудинковий звіт'!CY204+'[8]побудинковий звіт'!CY204</f>
        <v>28231.601668422576</v>
      </c>
      <c r="CZ204" s="116">
        <f t="shared" si="195"/>
        <v>21109.29471421957</v>
      </c>
      <c r="DA204" s="99">
        <f>'[8]побудинковий звіт'!DA204</f>
        <v>-21109.294714219584</v>
      </c>
      <c r="DB204" s="8">
        <v>2</v>
      </c>
      <c r="DC204" s="365">
        <f>'[8]побудинковий звіт'!DC204</f>
        <v>2164.23</v>
      </c>
      <c r="DD204" s="365">
        <f>'[8]побудинковий звіт'!DD204</f>
        <v>11320.69</v>
      </c>
      <c r="DE204" s="365">
        <f>'[8]побудинковий звіт'!DE204</f>
        <v>0</v>
      </c>
      <c r="DF204" s="365">
        <f>'[8]побудинковий звіт'!DF204</f>
        <v>9514.0400000000009</v>
      </c>
      <c r="DG204" s="101">
        <v>-4808.9967282758589</v>
      </c>
      <c r="DH204" s="296">
        <v>2</v>
      </c>
      <c r="DI204" s="103">
        <f>'[8]побудинковий звіт'!DK204</f>
        <v>9.2252001161057677</v>
      </c>
      <c r="DJ204" s="103">
        <f>'[8]побудинковий звіт'!DL204</f>
        <v>0</v>
      </c>
      <c r="DK204" s="103">
        <f>'[8]побудинковий звіт'!DM204</f>
        <v>7.4377686614343084</v>
      </c>
      <c r="DL204" s="104">
        <f t="shared" ref="DL204:DL214" si="203">F204*DI204</f>
        <v>2164.2319472384129</v>
      </c>
      <c r="DM204" s="104">
        <f t="shared" ref="DM204:DM214" si="204">H204*DK204</f>
        <v>1806.6340078623934</v>
      </c>
      <c r="DN204" s="105">
        <f t="shared" si="196"/>
        <v>3970.8659551008063</v>
      </c>
      <c r="DO204" s="2"/>
      <c r="DP204" s="104">
        <f>'[10]побудинковий звіт'!DR204</f>
        <v>2164.23</v>
      </c>
      <c r="DQ204" s="104">
        <f>'[10]побудинковий звіт'!DS204</f>
        <v>1806.6499999999999</v>
      </c>
      <c r="DR204" s="104">
        <f t="shared" si="197"/>
        <v>3970.88</v>
      </c>
      <c r="DS204" s="106"/>
      <c r="DT204" s="104"/>
      <c r="DU204" s="479">
        <f>'звіт 03.19-03.24'!DV204+'[9]побудинковий звіт'!DW204+'[8]побудинковий звіт'!DW204</f>
        <v>3909.88</v>
      </c>
      <c r="DV204" s="2">
        <f>'[9]побудинковий звіт'!DX204+'[8]побудинковий звіт'!DX204</f>
        <v>0</v>
      </c>
      <c r="DW204" s="77">
        <f t="shared" si="198"/>
        <v>67497.113387269565</v>
      </c>
      <c r="DX204" s="77">
        <f t="shared" si="199"/>
        <v>38522.111789451927</v>
      </c>
      <c r="DY204" s="427">
        <f t="shared" si="200"/>
        <v>9514.0400000000009</v>
      </c>
      <c r="DZ204" s="161">
        <f>'[10]побудинковий звіт'!DY204</f>
        <v>1033.6716516194781</v>
      </c>
      <c r="EB204" s="110">
        <v>21122</v>
      </c>
      <c r="EC204" s="111">
        <f t="shared" si="201"/>
        <v>16313.003271724141</v>
      </c>
      <c r="EE204" s="112">
        <v>-10283.620673079651</v>
      </c>
      <c r="EG204" s="99">
        <v>-5692.2368841586031</v>
      </c>
    </row>
    <row r="205" spans="1:137" ht="19.95" customHeight="1" x14ac:dyDescent="0.3">
      <c r="A205" s="81">
        <v>150000951</v>
      </c>
      <c r="B205" s="82" t="s">
        <v>417</v>
      </c>
      <c r="C205" s="114" t="s">
        <v>418</v>
      </c>
      <c r="D205" s="114" t="s">
        <v>418</v>
      </c>
      <c r="E205" s="84">
        <f t="shared" si="159"/>
        <v>553.20000000000005</v>
      </c>
      <c r="F205" s="597">
        <f>'[8]побудинковий звіт'!F205</f>
        <v>553.20000000000005</v>
      </c>
      <c r="G205" s="104">
        <f>'[8]побудинковий звіт'!G205</f>
        <v>0</v>
      </c>
      <c r="H205" s="598">
        <f>'[8]побудинковий звіт'!H205</f>
        <v>0</v>
      </c>
      <c r="I205" s="595">
        <f>'звіт 03.19-03.24'!H205+'[9]побудинковий звіт'!I205+'[8]побудинковий звіт'!I205</f>
        <v>0</v>
      </c>
      <c r="J205" s="595">
        <f>'звіт 03.19-03.24'!I205+'[9]побудинковий звіт'!J205+'[8]побудинковий звіт'!J205</f>
        <v>74.786073956464207</v>
      </c>
      <c r="K205" s="116">
        <f t="shared" si="160"/>
        <v>74.786073956464207</v>
      </c>
      <c r="L205" s="595">
        <f>'звіт 03.19-03.24'!K205+'[9]побудинковий звіт'!L205+'[8]побудинковий звіт'!L205</f>
        <v>0</v>
      </c>
      <c r="M205" s="595">
        <f>'звіт 03.19-03.24'!L205+'[9]побудинковий звіт'!M205+'[8]побудинковий звіт'!M205</f>
        <v>0</v>
      </c>
      <c r="N205" s="116">
        <f t="shared" si="161"/>
        <v>0</v>
      </c>
      <c r="O205" s="595">
        <f>'звіт 03.19-03.24'!N205+'[9]побудинковий звіт'!O205+'[8]побудинковий звіт'!O205</f>
        <v>0</v>
      </c>
      <c r="P205" s="595">
        <f>'звіт 03.19-03.24'!O205+'[9]побудинковий звіт'!P205+'[8]побудинковий звіт'!P205</f>
        <v>0</v>
      </c>
      <c r="Q205" s="116">
        <f t="shared" si="162"/>
        <v>0</v>
      </c>
      <c r="R205" s="595">
        <f>'звіт 03.19-03.24'!Q205+'[9]побудинковий звіт'!R205+'[8]побудинковий звіт'!R205</f>
        <v>0</v>
      </c>
      <c r="S205" s="595">
        <f>'звіт 03.19-03.24'!R205+'[9]побудинковий звіт'!S205+'[8]побудинковий звіт'!S205</f>
        <v>0</v>
      </c>
      <c r="T205" s="116">
        <f t="shared" si="163"/>
        <v>0</v>
      </c>
      <c r="U205" s="595">
        <f>'звіт 03.19-03.24'!T205+'[9]побудинковий звіт'!U205+'[8]побудинковий звіт'!U205</f>
        <v>0</v>
      </c>
      <c r="V205" s="595">
        <f>'звіт 03.19-03.24'!U205+'[9]побудинковий звіт'!V205+'[8]побудинковий звіт'!V205</f>
        <v>0</v>
      </c>
      <c r="W205" s="116">
        <f t="shared" si="164"/>
        <v>0</v>
      </c>
      <c r="X205" s="595">
        <f>'звіт 03.19-03.24'!W205+'[9]побудинковий звіт'!X205+'[8]побудинковий звіт'!X205</f>
        <v>7216.9371527524636</v>
      </c>
      <c r="Y205" s="595">
        <f>'звіт 03.19-03.24'!X205+'[9]побудинковий звіт'!Y205+'[8]побудинковий звіт'!Y205</f>
        <v>5442.7532202737639</v>
      </c>
      <c r="Z205" s="116">
        <f t="shared" si="165"/>
        <v>-1774.1839324786997</v>
      </c>
      <c r="AA205" s="595">
        <f>'звіт 03.19-03.24'!Z205+'[9]побудинковий звіт'!AA205+'[8]побудинковий звіт'!AA205</f>
        <v>597.45600000000024</v>
      </c>
      <c r="AB205" s="595">
        <f>'звіт 03.19-03.24'!AA205+'[9]побудинковий звіт'!AB205+'[8]побудинковий звіт'!AB205</f>
        <v>0</v>
      </c>
      <c r="AC205" s="116">
        <f t="shared" si="166"/>
        <v>-597.45600000000024</v>
      </c>
      <c r="AD205" s="595">
        <f>'звіт 03.19-03.24'!AC205+'[9]побудинковий звіт'!AD205+'[8]побудинковий звіт'!AD205</f>
        <v>15909.004077217609</v>
      </c>
      <c r="AE205" s="595">
        <f>'звіт 03.19-03.24'!AD205+'[9]побудинковий звіт'!AE205+'[8]побудинковий звіт'!AE205</f>
        <v>18160.722013689923</v>
      </c>
      <c r="AF205" s="117">
        <f t="shared" si="167"/>
        <v>2251.7179364723142</v>
      </c>
      <c r="AG205" s="91">
        <f t="shared" si="168"/>
        <v>23723.397229970073</v>
      </c>
      <c r="AH205" s="92">
        <f t="shared" si="168"/>
        <v>23678.261307920151</v>
      </c>
      <c r="AI205" s="116">
        <f t="shared" si="169"/>
        <v>-45.135922049921646</v>
      </c>
      <c r="AJ205" s="595">
        <f>'звіт 03.19-03.24'!AI205+'[9]побудинковий звіт'!AJ205+'[8]побудинковий звіт'!AJ205</f>
        <v>0</v>
      </c>
      <c r="AK205" s="595">
        <f>'звіт 03.19-03.24'!AJ205+'[9]побудинковий звіт'!AK205+'[8]побудинковий звіт'!AK205</f>
        <v>0</v>
      </c>
      <c r="AL205" s="116">
        <f t="shared" si="170"/>
        <v>0</v>
      </c>
      <c r="AM205" s="595">
        <f>'звіт 03.19-03.24'!AL205+'[9]побудинковий звіт'!AM205+'[8]побудинковий звіт'!AM205</f>
        <v>0</v>
      </c>
      <c r="AN205" s="595">
        <f>'звіт 03.19-03.24'!AM205+'[9]побудинковий звіт'!AN205+'[8]побудинковий звіт'!AN205</f>
        <v>0</v>
      </c>
      <c r="AO205" s="116">
        <f t="shared" si="171"/>
        <v>0</v>
      </c>
      <c r="AP205" s="595">
        <f>'звіт 03.19-03.24'!AO205+'[9]побудинковий звіт'!AP205+'[8]побудинковий звіт'!AP205</f>
        <v>5591.990737564035</v>
      </c>
      <c r="AQ205" s="595">
        <f>'звіт 03.19-03.24'!AP205+'[9]побудинковий звіт'!AQ205+'[8]побудинковий звіт'!AQ205</f>
        <v>2494.2241549652408</v>
      </c>
      <c r="AR205" s="116">
        <f t="shared" si="172"/>
        <v>-3097.7665825987942</v>
      </c>
      <c r="AS205" s="595">
        <f>'звіт 03.19-03.24'!AR205+'[9]побудинковий звіт'!AS205+'[8]побудинковий звіт'!AS205</f>
        <v>34945.858840626817</v>
      </c>
      <c r="AT205" s="595">
        <f>'звіт 03.19-03.24'!AS205+'[9]побудинковий звіт'!AT205+'[8]побудинковий звіт'!AT205</f>
        <v>217560</v>
      </c>
      <c r="AU205" s="118">
        <f t="shared" si="173"/>
        <v>182614.14115937319</v>
      </c>
      <c r="AV205" s="595">
        <f>'звіт 03.19-03.24'!AU205+'[9]побудинковий звіт'!AV205+'[8]побудинковий звіт'!AV205</f>
        <v>0</v>
      </c>
      <c r="AW205" s="595">
        <f>'звіт 03.19-03.24'!AV205+'[9]побудинковий звіт'!AW205+'[8]побудинковий звіт'!AW205</f>
        <v>0</v>
      </c>
      <c r="AX205" s="94">
        <f t="shared" si="174"/>
        <v>0</v>
      </c>
      <c r="AY205" s="595">
        <f>'звіт 03.19-03.24'!AX205+'[9]побудинковий звіт'!AY205+'[8]побудинковий звіт'!AY205</f>
        <v>0</v>
      </c>
      <c r="AZ205" s="595">
        <f>'звіт 03.19-03.24'!AY205+'[9]побудинковий звіт'!AZ205+'[8]побудинковий звіт'!AZ205</f>
        <v>0</v>
      </c>
      <c r="BA205" s="117">
        <f t="shared" si="175"/>
        <v>0</v>
      </c>
      <c r="BB205" s="595">
        <f>'звіт 03.19-03.24'!BA205+'[9]побудинковий звіт'!BB205+'[8]побудинковий звіт'!BB205</f>
        <v>0</v>
      </c>
      <c r="BC205" s="595">
        <f>'звіт 03.19-03.24'!BB205+'[9]побудинковий звіт'!BC205+'[8]побудинковий звіт'!BC205</f>
        <v>0</v>
      </c>
      <c r="BD205" s="94">
        <f t="shared" si="176"/>
        <v>0</v>
      </c>
      <c r="BE205" s="595">
        <f>'звіт 03.19-03.24'!BD205+'[9]побудинковий звіт'!BE205+'[8]побудинковий звіт'!BE205</f>
        <v>0</v>
      </c>
      <c r="BF205" s="595">
        <f>'звіт 03.19-03.24'!BE205+'[9]побудинковий звіт'!BF205+'[8]побудинковий звіт'!BF205</f>
        <v>0</v>
      </c>
      <c r="BG205" s="95">
        <f t="shared" si="177"/>
        <v>0</v>
      </c>
      <c r="BH205" s="595">
        <f>'звіт 03.19-03.24'!BG205+'[9]побудинковий звіт'!BH205+'[8]побудинковий звіт'!BH205</f>
        <v>0</v>
      </c>
      <c r="BI205" s="595">
        <f>'звіт 03.19-03.24'!BH205+'[9]побудинковий звіт'!BI205+'[8]побудинковий звіт'!BI205</f>
        <v>0</v>
      </c>
      <c r="BJ205" s="94">
        <f t="shared" si="178"/>
        <v>0</v>
      </c>
      <c r="BK205" s="595">
        <f>'звіт 03.19-03.24'!BJ205+'[9]побудинковий звіт'!BK205+'[8]побудинковий звіт'!BK205</f>
        <v>1235.4192658834572</v>
      </c>
      <c r="BL205" s="595">
        <f>'звіт 03.19-03.24'!BK205+'[9]побудинковий звіт'!BL205+'[8]побудинковий звіт'!BL205</f>
        <v>0</v>
      </c>
      <c r="BM205" s="95">
        <f t="shared" si="179"/>
        <v>-1235.4192658834572</v>
      </c>
      <c r="BN205" s="595">
        <f>'звіт 03.19-03.24'!BM205+'[9]побудинковий звіт'!BN205+'[8]побудинковий звіт'!BN205</f>
        <v>893.7432130430019</v>
      </c>
      <c r="BO205" s="595">
        <f>'звіт 03.19-03.24'!BN205+'[9]побудинковий звіт'!BO205+'[8]побудинковий звіт'!BO205</f>
        <v>0</v>
      </c>
      <c r="BP205" s="94">
        <f t="shared" si="180"/>
        <v>-893.7432130430019</v>
      </c>
      <c r="BQ205" s="91">
        <f t="shared" si="181"/>
        <v>2129.1624789264592</v>
      </c>
      <c r="BR205" s="96">
        <f t="shared" si="181"/>
        <v>0</v>
      </c>
      <c r="BS205" s="94">
        <f t="shared" si="182"/>
        <v>-2129.1624789264592</v>
      </c>
      <c r="BT205" s="595">
        <f>'звіт 03.19-03.24'!BS205+'[9]побудинковий звіт'!BT205+'[8]побудинковий звіт'!BT205</f>
        <v>0</v>
      </c>
      <c r="BU205" s="595">
        <f>'звіт 03.19-03.24'!BT205+'[9]побудинковий звіт'!BU205+'[8]побудинковий звіт'!BU205</f>
        <v>1.5895589043184901</v>
      </c>
      <c r="BV205" s="116">
        <f t="shared" si="183"/>
        <v>1.5895589043184901</v>
      </c>
      <c r="BW205" s="595">
        <f>'звіт 03.19-03.24'!BV205+'[9]побудинковий звіт'!BW205+'[8]побудинковий звіт'!BW205</f>
        <v>0</v>
      </c>
      <c r="BX205" s="595">
        <f>'звіт 03.19-03.24'!BW205+'[9]побудинковий звіт'!BX205+'[8]побудинковий звіт'!BX205</f>
        <v>59.35968222810834</v>
      </c>
      <c r="BY205" s="116">
        <f t="shared" si="184"/>
        <v>59.35968222810834</v>
      </c>
      <c r="BZ205" s="595">
        <f>'звіт 03.19-03.24'!BY205+'[9]побудинковий звіт'!BZ205+'[8]побудинковий звіт'!BZ205</f>
        <v>0</v>
      </c>
      <c r="CA205" s="595">
        <f>'звіт 03.19-03.24'!BZ205+'[9]побудинковий звіт'!CA205+'[8]побудинковий звіт'!CA205</f>
        <v>4.692983445325323E-3</v>
      </c>
      <c r="CB205" s="116">
        <f t="shared" si="185"/>
        <v>4.692983445325323E-3</v>
      </c>
      <c r="CC205" s="595">
        <f>'звіт 03.19-03.24'!CB205+'[9]побудинковий звіт'!CC205+'[8]побудинковий звіт'!CC205</f>
        <v>0</v>
      </c>
      <c r="CD205" s="595">
        <f>'звіт 03.19-03.24'!CC205+'[9]побудинковий звіт'!CD205+'[8]побудинковий звіт'!CD205</f>
        <v>0</v>
      </c>
      <c r="CE205" s="116">
        <f t="shared" si="186"/>
        <v>0</v>
      </c>
      <c r="CF205" s="595">
        <f>'звіт 03.19-03.24'!CE205+'[9]побудинковий звіт'!CF205+'[8]побудинковий звіт'!CF205</f>
        <v>0</v>
      </c>
      <c r="CG205" s="595">
        <f>'звіт 03.19-03.24'!CF205+'[9]побудинковий звіт'!CG205+'[8]побудинковий звіт'!CG205</f>
        <v>0</v>
      </c>
      <c r="CH205" s="116">
        <f t="shared" si="187"/>
        <v>0</v>
      </c>
      <c r="CI205" s="595">
        <f>'звіт 03.19-03.24'!CH205+'[9]побудинковий звіт'!CI205+'[8]побудинковий звіт'!CI205</f>
        <v>63.314259224805021</v>
      </c>
      <c r="CJ205" s="595">
        <f>'звіт 03.19-03.24'!CI205+'[9]побудинковий звіт'!CJ205+'[8]побудинковий звіт'!CJ205</f>
        <v>10.193157164974727</v>
      </c>
      <c r="CK205" s="116">
        <f t="shared" si="188"/>
        <v>-53.121102059830292</v>
      </c>
      <c r="CL205" s="595">
        <f>'звіт 03.19-03.24'!CK205+'[9]побудинковий звіт'!CL205+'[8]побудинковий звіт'!CL205</f>
        <v>0</v>
      </c>
      <c r="CM205" s="595">
        <f>'звіт 03.19-03.24'!CL205+'[9]побудинковий звіт'!CM205+'[8]побудинковий звіт'!CM205</f>
        <v>0</v>
      </c>
      <c r="CN205" s="116">
        <f t="shared" si="189"/>
        <v>0</v>
      </c>
      <c r="CO205" s="88">
        <f t="shared" si="190"/>
        <v>63.314259224805021</v>
      </c>
      <c r="CP205" s="96">
        <f t="shared" si="190"/>
        <v>10.193157164974727</v>
      </c>
      <c r="CQ205" s="116">
        <f t="shared" si="191"/>
        <v>-53.121102059830292</v>
      </c>
      <c r="CR205" s="119">
        <f t="shared" si="202"/>
        <v>66453.723546312191</v>
      </c>
      <c r="CS205" s="96">
        <f t="shared" si="202"/>
        <v>243803.63255416622</v>
      </c>
      <c r="CT205" s="116">
        <f t="shared" si="192"/>
        <v>177349.90900785403</v>
      </c>
      <c r="CU205" s="91">
        <f t="shared" si="193"/>
        <v>79744.468255574626</v>
      </c>
      <c r="CV205" s="98">
        <f t="shared" si="193"/>
        <v>292564.35906499944</v>
      </c>
      <c r="CW205" s="117">
        <f t="shared" si="194"/>
        <v>212819.8908094248</v>
      </c>
      <c r="CX205" s="595">
        <f>'звіт 03.19-03.24'!CW205+'[9]побудинковий звіт'!CX205+'[8]побудинковий звіт'!CX205</f>
        <v>3036.9364696388552</v>
      </c>
      <c r="CY205" s="595">
        <f>'звіт 03.19-03.24'!CX205+'[9]побудинковий звіт'!CY205+'[8]побудинковий звіт'!CY205</f>
        <v>-209782.95433978603</v>
      </c>
      <c r="CZ205" s="116">
        <f t="shared" si="195"/>
        <v>-212819.89080942489</v>
      </c>
      <c r="DA205" s="99">
        <f>'[8]побудинковий звіт'!DA205</f>
        <v>212819.89080942492</v>
      </c>
      <c r="DB205" s="8">
        <v>1</v>
      </c>
      <c r="DC205" s="365">
        <f>'[8]побудинковий звіт'!DC205</f>
        <v>2958.65</v>
      </c>
      <c r="DD205" s="365">
        <f>'[8]побудинковий звіт'!DD205</f>
        <v>0</v>
      </c>
      <c r="DE205" s="365">
        <f>'[8]побудинковий звіт'!DE205</f>
        <v>1558.66</v>
      </c>
      <c r="DF205" s="365">
        <f>'[8]побудинковий звіт'!DF205</f>
        <v>0</v>
      </c>
      <c r="DG205" s="101">
        <v>-11849.221076588219</v>
      </c>
      <c r="DH205" s="296">
        <v>2</v>
      </c>
      <c r="DI205" s="103">
        <f>'[8]побудинковий звіт'!DK205</f>
        <v>2.5307361633152077</v>
      </c>
      <c r="DJ205" s="103">
        <f>'[8]побудинковий звіт'!DL205</f>
        <v>0</v>
      </c>
      <c r="DK205" s="103">
        <f>'[8]побудинковий звіт'!DM205</f>
        <v>2.5307361633152077</v>
      </c>
      <c r="DL205" s="104">
        <f t="shared" si="203"/>
        <v>1400.003245545973</v>
      </c>
      <c r="DM205" s="104">
        <f t="shared" si="204"/>
        <v>0</v>
      </c>
      <c r="DN205" s="105">
        <f t="shared" si="196"/>
        <v>1400.003245545973</v>
      </c>
      <c r="DO205" s="2"/>
      <c r="DP205" s="104">
        <f>'[10]побудинковий звіт'!DR205</f>
        <v>1399.99</v>
      </c>
      <c r="DQ205" s="104">
        <f>'[10]побудинковий звіт'!DS205</f>
        <v>0</v>
      </c>
      <c r="DR205" s="104">
        <f t="shared" si="197"/>
        <v>1399.99</v>
      </c>
      <c r="DS205" s="106"/>
      <c r="DT205" s="104"/>
      <c r="DU205" s="479">
        <f>'звіт 03.19-03.24'!DV205+'[9]побудинковий звіт'!DW205+'[8]побудинковий звіт'!DW205</f>
        <v>0</v>
      </c>
      <c r="DV205" s="2">
        <f>'[9]побудинковий звіт'!DX205+'[8]побудинковий звіт'!DX205</f>
        <v>0</v>
      </c>
      <c r="DW205" s="77">
        <f t="shared" si="198"/>
        <v>44490.025583463932</v>
      </c>
      <c r="DX205" s="77">
        <f t="shared" si="199"/>
        <v>261072</v>
      </c>
      <c r="DY205" s="427">
        <f t="shared" si="200"/>
        <v>1558.66</v>
      </c>
      <c r="DZ205" s="161">
        <f>'[10]побудинковий звіт'!DY205</f>
        <v>856.7504745276965</v>
      </c>
      <c r="EB205" s="110">
        <v>876</v>
      </c>
      <c r="EC205" s="111">
        <f t="shared" si="201"/>
        <v>-10973.221076588219</v>
      </c>
      <c r="EE205" s="112">
        <v>240639.93380551704</v>
      </c>
      <c r="EG205" s="99">
        <v>233158.21155155604</v>
      </c>
    </row>
    <row r="206" spans="1:137" ht="19.95" customHeight="1" x14ac:dyDescent="0.3">
      <c r="A206" s="81">
        <v>150000954</v>
      </c>
      <c r="B206" s="82" t="s">
        <v>419</v>
      </c>
      <c r="C206" s="114" t="s">
        <v>420</v>
      </c>
      <c r="D206" s="114" t="s">
        <v>420</v>
      </c>
      <c r="E206" s="84">
        <f t="shared" si="159"/>
        <v>358.84</v>
      </c>
      <c r="F206" s="597">
        <f>'[8]побудинковий звіт'!F206</f>
        <v>358.84</v>
      </c>
      <c r="G206" s="104">
        <f>'[8]побудинковий звіт'!G206</f>
        <v>0</v>
      </c>
      <c r="H206" s="598">
        <f>'[8]побудинковий звіт'!H206</f>
        <v>0</v>
      </c>
      <c r="I206" s="595">
        <f>'звіт 03.19-03.24'!H206+'[9]побудинковий звіт'!I206+'[8]побудинковий звіт'!I206</f>
        <v>8347.3512205892403</v>
      </c>
      <c r="J206" s="595">
        <f>'звіт 03.19-03.24'!I206+'[9]побудинковий звіт'!J206+'[8]побудинковий звіт'!J206</f>
        <v>7536.3981342582392</v>
      </c>
      <c r="K206" s="116">
        <f t="shared" si="160"/>
        <v>-810.95308633100103</v>
      </c>
      <c r="L206" s="595">
        <f>'звіт 03.19-03.24'!K206+'[9]побудинковий звіт'!L206+'[8]побудинковий звіт'!L206</f>
        <v>1737.0156443472451</v>
      </c>
      <c r="M206" s="595">
        <f>'звіт 03.19-03.24'!L206+'[9]побудинковий звіт'!M206+'[8]побудинковий звіт'!M206</f>
        <v>1528.9880969158244</v>
      </c>
      <c r="N206" s="116">
        <f t="shared" si="161"/>
        <v>-208.02754743142077</v>
      </c>
      <c r="O206" s="595">
        <f>'звіт 03.19-03.24'!N206+'[9]побудинковий звіт'!O206+'[8]побудинковий звіт'!O206</f>
        <v>3664.124556626713</v>
      </c>
      <c r="P206" s="595">
        <f>'звіт 03.19-03.24'!O206+'[9]побудинковий звіт'!P206+'[8]побудинковий звіт'!P206</f>
        <v>3665.3459200515772</v>
      </c>
      <c r="Q206" s="116">
        <f t="shared" si="162"/>
        <v>1.2213634248641938</v>
      </c>
      <c r="R206" s="595">
        <f>'звіт 03.19-03.24'!Q206+'[9]побудинковий звіт'!R206+'[8]побудинковий звіт'!R206</f>
        <v>0</v>
      </c>
      <c r="S206" s="595">
        <f>'звіт 03.19-03.24'!R206+'[9]побудинковий звіт'!S206+'[8]побудинковий звіт'!S206</f>
        <v>0</v>
      </c>
      <c r="T206" s="116">
        <f t="shared" si="163"/>
        <v>0</v>
      </c>
      <c r="U206" s="595">
        <f>'звіт 03.19-03.24'!T206+'[9]побудинковий звіт'!U206+'[8]побудинковий звіт'!U206</f>
        <v>0</v>
      </c>
      <c r="V206" s="595">
        <f>'звіт 03.19-03.24'!U206+'[9]побудинковий звіт'!V206+'[8]побудинковий звіт'!V206</f>
        <v>0</v>
      </c>
      <c r="W206" s="116">
        <f t="shared" si="164"/>
        <v>0</v>
      </c>
      <c r="X206" s="595">
        <f>'звіт 03.19-03.24'!W206+'[9]побудинковий звіт'!X206+'[8]побудинковий звіт'!X206</f>
        <v>5364.8277188090105</v>
      </c>
      <c r="Y206" s="595">
        <f>'звіт 03.19-03.24'!X206+'[9]побудинковий звіт'!Y206+'[8]побудинковий звіт'!Y206</f>
        <v>5607.004217104376</v>
      </c>
      <c r="Z206" s="116">
        <f t="shared" si="165"/>
        <v>242.17649829536549</v>
      </c>
      <c r="AA206" s="595">
        <f>'звіт 03.19-03.24'!Z206+'[9]побудинковий звіт'!AA206+'[8]побудинковий звіт'!AA206</f>
        <v>387.54719999999998</v>
      </c>
      <c r="AB206" s="595">
        <f>'звіт 03.19-03.24'!AA206+'[9]побудинковий звіт'!AB206+'[8]побудинковий звіт'!AB206</f>
        <v>0</v>
      </c>
      <c r="AC206" s="116">
        <f t="shared" si="166"/>
        <v>-387.54719999999998</v>
      </c>
      <c r="AD206" s="595">
        <f>'звіт 03.19-03.24'!AC206+'[9]побудинковий звіт'!AD206+'[8]побудинковий звіт'!AD206</f>
        <v>10766.314857081987</v>
      </c>
      <c r="AE206" s="595">
        <f>'звіт 03.19-03.24'!AD206+'[9]побудинковий звіт'!AE206+'[8]побудинковий звіт'!AE206</f>
        <v>11780.176224498355</v>
      </c>
      <c r="AF206" s="117">
        <f t="shared" si="167"/>
        <v>1013.861367416368</v>
      </c>
      <c r="AG206" s="91">
        <f t="shared" si="168"/>
        <v>30267.181197454196</v>
      </c>
      <c r="AH206" s="92">
        <f t="shared" si="168"/>
        <v>30117.912592828372</v>
      </c>
      <c r="AI206" s="116">
        <f t="shared" si="169"/>
        <v>-149.26860462582408</v>
      </c>
      <c r="AJ206" s="595">
        <f>'звіт 03.19-03.24'!AI206+'[9]побудинковий звіт'!AJ206+'[8]побудинковий звіт'!AJ206</f>
        <v>0</v>
      </c>
      <c r="AK206" s="595">
        <f>'звіт 03.19-03.24'!AJ206+'[9]побудинковий звіт'!AK206+'[8]побудинковий звіт'!AK206</f>
        <v>0</v>
      </c>
      <c r="AL206" s="116">
        <f t="shared" si="170"/>
        <v>0</v>
      </c>
      <c r="AM206" s="595">
        <f>'звіт 03.19-03.24'!AL206+'[9]побудинковий звіт'!AM206+'[8]побудинковий звіт'!AM206</f>
        <v>0</v>
      </c>
      <c r="AN206" s="595">
        <f>'звіт 03.19-03.24'!AM206+'[9]побудинковий звіт'!AN206+'[8]побудинковий звіт'!AN206</f>
        <v>0</v>
      </c>
      <c r="AO206" s="116">
        <f t="shared" si="171"/>
        <v>0</v>
      </c>
      <c r="AP206" s="595">
        <f>'звіт 03.19-03.24'!AO206+'[9]побудинковий звіт'!AP206+'[8]побудинковий звіт'!AP206</f>
        <v>4674.9986712127102</v>
      </c>
      <c r="AQ206" s="595">
        <f>'звіт 03.19-03.24'!AP206+'[9]побудинковий звіт'!AQ206+'[8]побудинковий звіт'!AQ206</f>
        <v>3072.2762751744199</v>
      </c>
      <c r="AR206" s="116">
        <f t="shared" si="172"/>
        <v>-1602.7223960382903</v>
      </c>
      <c r="AS206" s="595">
        <f>'звіт 03.19-03.24'!AR206+'[9]побудинковий звіт'!AS206+'[8]побудинковий звіт'!AS206</f>
        <v>43761.841255573774</v>
      </c>
      <c r="AT206" s="595">
        <f>'звіт 03.19-03.24'!AS206+'[9]побудинковий звіт'!AT206+'[8]побудинковий звіт'!AT206</f>
        <v>1766.1815998006264</v>
      </c>
      <c r="AU206" s="118">
        <f t="shared" si="173"/>
        <v>-41995.659655773146</v>
      </c>
      <c r="AV206" s="595">
        <f>'звіт 03.19-03.24'!AU206+'[9]побудинковий звіт'!AV206+'[8]побудинковий звіт'!AV206</f>
        <v>2442.4050252317797</v>
      </c>
      <c r="AW206" s="595">
        <f>'звіт 03.19-03.24'!AV206+'[9]побудинковий звіт'!AW206+'[8]побудинковий звіт'!AW206</f>
        <v>0</v>
      </c>
      <c r="AX206" s="94">
        <f t="shared" si="174"/>
        <v>-2442.4050252317797</v>
      </c>
      <c r="AY206" s="595">
        <f>'звіт 03.19-03.24'!AX206+'[9]побудинковий звіт'!AY206+'[8]побудинковий звіт'!AY206</f>
        <v>3020.5702544095038</v>
      </c>
      <c r="AZ206" s="595">
        <f>'звіт 03.19-03.24'!AY206+'[9]побудинковий звіт'!AZ206+'[8]побудинковий звіт'!AZ206</f>
        <v>6.5</v>
      </c>
      <c r="BA206" s="117">
        <f t="shared" si="175"/>
        <v>-3014.0702544095038</v>
      </c>
      <c r="BB206" s="595">
        <f>'звіт 03.19-03.24'!BA206+'[9]побудинковий звіт'!BB206+'[8]побудинковий звіт'!BB206</f>
        <v>1554.5836533365909</v>
      </c>
      <c r="BC206" s="595">
        <f>'звіт 03.19-03.24'!BB206+'[9]побудинковий звіт'!BC206+'[8]побудинковий звіт'!BC206</f>
        <v>0</v>
      </c>
      <c r="BD206" s="94">
        <f t="shared" si="176"/>
        <v>-1554.5836533365909</v>
      </c>
      <c r="BE206" s="595">
        <f>'звіт 03.19-03.24'!BD206+'[9]побудинковий звіт'!BE206+'[8]побудинковий звіт'!BE206</f>
        <v>0</v>
      </c>
      <c r="BF206" s="595">
        <f>'звіт 03.19-03.24'!BE206+'[9]побудинковий звіт'!BF206+'[8]побудинковий звіт'!BF206</f>
        <v>820</v>
      </c>
      <c r="BG206" s="95">
        <f t="shared" si="177"/>
        <v>820</v>
      </c>
      <c r="BH206" s="595">
        <f>'звіт 03.19-03.24'!BG206+'[9]побудинковий звіт'!BH206+'[8]побудинковий звіт'!BH206</f>
        <v>0</v>
      </c>
      <c r="BI206" s="595">
        <f>'звіт 03.19-03.24'!BH206+'[9]побудинковий звіт'!BI206+'[8]побудинковий звіт'!BI206</f>
        <v>0</v>
      </c>
      <c r="BJ206" s="94">
        <f t="shared" si="178"/>
        <v>0</v>
      </c>
      <c r="BK206" s="595">
        <f>'звіт 03.19-03.24'!BJ206+'[9]побудинковий звіт'!BK206+'[8]побудинковий звіт'!BK206</f>
        <v>1883.9273738211002</v>
      </c>
      <c r="BL206" s="595">
        <f>'звіт 03.19-03.24'!BK206+'[9]побудинковий звіт'!BL206+'[8]побудинковий звіт'!BL206</f>
        <v>912.22088949723991</v>
      </c>
      <c r="BM206" s="95">
        <f t="shared" si="179"/>
        <v>-971.70648432386031</v>
      </c>
      <c r="BN206" s="595">
        <f>'звіт 03.19-03.24'!BM206+'[9]побудинковий звіт'!BN206+'[8]побудинковий звіт'!BN206</f>
        <v>836.98673860416011</v>
      </c>
      <c r="BO206" s="595">
        <f>'звіт 03.19-03.24'!BN206+'[9]побудинковий звіт'!BO206+'[8]побудинковий звіт'!BO206</f>
        <v>576.08846680399995</v>
      </c>
      <c r="BP206" s="94">
        <f t="shared" si="180"/>
        <v>-260.89827180016016</v>
      </c>
      <c r="BQ206" s="91">
        <f t="shared" si="181"/>
        <v>9738.4730454031342</v>
      </c>
      <c r="BR206" s="96">
        <f t="shared" si="181"/>
        <v>2314.8093563012399</v>
      </c>
      <c r="BS206" s="94">
        <f t="shared" si="182"/>
        <v>-7423.6636891018943</v>
      </c>
      <c r="BT206" s="595">
        <f>'звіт 03.19-03.24'!BS206+'[9]побудинковий звіт'!BT206+'[8]побудинковий звіт'!BT206</f>
        <v>0</v>
      </c>
      <c r="BU206" s="595">
        <f>'звіт 03.19-03.24'!BT206+'[9]побудинковий звіт'!BU206+'[8]побудинковий звіт'!BU206</f>
        <v>608.60714162284353</v>
      </c>
      <c r="BV206" s="116">
        <f t="shared" si="183"/>
        <v>608.60714162284353</v>
      </c>
      <c r="BW206" s="595">
        <f>'звіт 03.19-03.24'!BV206+'[9]побудинковий звіт'!BW206+'[8]побудинковий звіт'!BW206</f>
        <v>1847.9414944898044</v>
      </c>
      <c r="BX206" s="595">
        <f>'звіт 03.19-03.24'!BW206+'[9]побудинковий звіт'!BX206+'[8]побудинковий звіт'!BX206</f>
        <v>3433.4940339061732</v>
      </c>
      <c r="BY206" s="116">
        <f t="shared" si="184"/>
        <v>1585.5525394163687</v>
      </c>
      <c r="BZ206" s="595">
        <f>'звіт 03.19-03.24'!BY206+'[9]побудинковий звіт'!BZ206+'[8]побудинковий звіт'!BZ206</f>
        <v>0</v>
      </c>
      <c r="CA206" s="595">
        <f>'звіт 03.19-03.24'!BZ206+'[9]побудинковий звіт'!CA206+'[8]побудинковий звіт'!CA206</f>
        <v>3.0441615681860786E-3</v>
      </c>
      <c r="CB206" s="116">
        <f t="shared" si="185"/>
        <v>3.0441615681860786E-3</v>
      </c>
      <c r="CC206" s="595">
        <f>'звіт 03.19-03.24'!CB206+'[9]побудинковий звіт'!CC206+'[8]побудинковий звіт'!CC206</f>
        <v>0</v>
      </c>
      <c r="CD206" s="595">
        <f>'звіт 03.19-03.24'!CC206+'[9]побудинковий звіт'!CD206+'[8]побудинковий звіт'!CD206</f>
        <v>0</v>
      </c>
      <c r="CE206" s="116">
        <f t="shared" si="186"/>
        <v>0</v>
      </c>
      <c r="CF206" s="595">
        <f>'звіт 03.19-03.24'!CE206+'[9]побудинковий звіт'!CF206+'[8]побудинковий звіт'!CF206</f>
        <v>0</v>
      </c>
      <c r="CG206" s="595">
        <f>'звіт 03.19-03.24'!CF206+'[9]побудинковий звіт'!CG206+'[8]побудинковий звіт'!CG206</f>
        <v>0</v>
      </c>
      <c r="CH206" s="116">
        <f t="shared" si="187"/>
        <v>0</v>
      </c>
      <c r="CI206" s="595">
        <f>'звіт 03.19-03.24'!CH206+'[9]побудинковий звіт'!CI206+'[8]побудинковий звіт'!CI206</f>
        <v>13554.263027478662</v>
      </c>
      <c r="CJ206" s="595">
        <f>'звіт 03.19-03.24'!CI206+'[9]побудинковий звіт'!CJ206+'[8]побудинковий звіт'!CJ206</f>
        <v>4980.1654589548953</v>
      </c>
      <c r="CK206" s="116">
        <f t="shared" si="188"/>
        <v>-8574.0975685237681</v>
      </c>
      <c r="CL206" s="595">
        <f>'звіт 03.19-03.24'!CK206+'[9]побудинковий звіт'!CL206+'[8]побудинковий звіт'!CL206</f>
        <v>0</v>
      </c>
      <c r="CM206" s="595">
        <f>'звіт 03.19-03.24'!CL206+'[9]побудинковий звіт'!CM206+'[8]побудинковий звіт'!CM206</f>
        <v>0</v>
      </c>
      <c r="CN206" s="116">
        <f t="shared" si="189"/>
        <v>0</v>
      </c>
      <c r="CO206" s="88">
        <f t="shared" si="190"/>
        <v>13554.263027478662</v>
      </c>
      <c r="CP206" s="96">
        <f t="shared" si="190"/>
        <v>4980.1654589548953</v>
      </c>
      <c r="CQ206" s="116">
        <f t="shared" si="191"/>
        <v>-8574.0975685237681</v>
      </c>
      <c r="CR206" s="119">
        <f t="shared" si="202"/>
        <v>103844.69869161228</v>
      </c>
      <c r="CS206" s="96">
        <f t="shared" si="202"/>
        <v>46293.449502750133</v>
      </c>
      <c r="CT206" s="116">
        <f t="shared" si="192"/>
        <v>-57551.249188862152</v>
      </c>
      <c r="CU206" s="91">
        <f t="shared" si="193"/>
        <v>124613.63842993474</v>
      </c>
      <c r="CV206" s="98">
        <f t="shared" si="193"/>
        <v>55552.139403300156</v>
      </c>
      <c r="CW206" s="117">
        <f t="shared" si="194"/>
        <v>-69061.499026634585</v>
      </c>
      <c r="CX206" s="595">
        <f>'звіт 03.19-03.24'!CW206+'[9]побудинковий звіт'!CX206+'[8]побудинковий звіт'!CX206</f>
        <v>4771.485871283804</v>
      </c>
      <c r="CY206" s="595">
        <f>'звіт 03.19-03.24'!CX206+'[9]побудинковий звіт'!CY206+'[8]побудинковий звіт'!CY206</f>
        <v>73832.984897918388</v>
      </c>
      <c r="CZ206" s="116">
        <f t="shared" si="195"/>
        <v>69061.499026634585</v>
      </c>
      <c r="DA206" s="99">
        <f>'[8]побудинковий звіт'!DA206</f>
        <v>-69061.499026634585</v>
      </c>
      <c r="DB206" s="8">
        <v>1</v>
      </c>
      <c r="DC206" s="365">
        <f>'[8]побудинковий звіт'!DC206</f>
        <v>7683.37</v>
      </c>
      <c r="DD206" s="365">
        <f>'[8]побудинковий звіт'!DD206</f>
        <v>0</v>
      </c>
      <c r="DE206" s="365">
        <f>'[8]побудинковий звіт'!DE206</f>
        <v>5550.71</v>
      </c>
      <c r="DF206" s="365">
        <f>'[8]побудинковий звіт'!DF206</f>
        <v>0</v>
      </c>
      <c r="DG206" s="101">
        <v>-23951.59063361603</v>
      </c>
      <c r="DH206" s="296">
        <v>2</v>
      </c>
      <c r="DI206" s="103">
        <f>'[8]побудинковий звіт'!DK206</f>
        <v>5.9431594642311412</v>
      </c>
      <c r="DJ206" s="103">
        <f>'[8]побудинковий звіт'!DL206</f>
        <v>0</v>
      </c>
      <c r="DK206" s="103">
        <f>'[8]побудинковий звіт'!DM206</f>
        <v>5.6895759484200692</v>
      </c>
      <c r="DL206" s="104">
        <f t="shared" si="203"/>
        <v>2132.6433421447027</v>
      </c>
      <c r="DM206" s="104">
        <f t="shared" si="204"/>
        <v>0</v>
      </c>
      <c r="DN206" s="105">
        <f t="shared" si="196"/>
        <v>2132.6433421447027</v>
      </c>
      <c r="DO206" s="2"/>
      <c r="DP206" s="104">
        <f>'[10]побудинковий звіт'!DR206</f>
        <v>2132.66</v>
      </c>
      <c r="DQ206" s="104">
        <f>'[10]побудинковий звіт'!DS206</f>
        <v>0</v>
      </c>
      <c r="DR206" s="104">
        <f t="shared" si="197"/>
        <v>2132.66</v>
      </c>
      <c r="DS206" s="106"/>
      <c r="DT206" s="104"/>
      <c r="DU206" s="479">
        <f>'звіт 03.19-03.24'!DV206+'[9]побудинковий звіт'!DW206+'[8]побудинковий звіт'!DW206</f>
        <v>0</v>
      </c>
      <c r="DV206" s="2">
        <f>'[9]побудинковий звіт'!DX206+'[8]побудинковий звіт'!DX206</f>
        <v>0</v>
      </c>
      <c r="DW206" s="77">
        <f t="shared" si="198"/>
        <v>64200.377161172291</v>
      </c>
      <c r="DX206" s="77">
        <f t="shared" si="199"/>
        <v>4897.1891473222395</v>
      </c>
      <c r="DY206" s="427">
        <f t="shared" si="200"/>
        <v>5550.71</v>
      </c>
      <c r="DZ206" s="161">
        <f>'[10]побудинковий звіт'!DY206</f>
        <v>1223.5043475511197</v>
      </c>
      <c r="EB206" s="110">
        <v>26382</v>
      </c>
      <c r="EC206" s="111">
        <f t="shared" si="201"/>
        <v>2430.4093663839703</v>
      </c>
      <c r="EE206" s="112">
        <v>-31706.19338590667</v>
      </c>
      <c r="EG206" s="99">
        <v>-43586.257182889116</v>
      </c>
    </row>
    <row r="207" spans="1:137" ht="19.95" customHeight="1" x14ac:dyDescent="0.3">
      <c r="A207" s="81">
        <v>150000929</v>
      </c>
      <c r="B207" s="82" t="s">
        <v>421</v>
      </c>
      <c r="C207" s="114" t="s">
        <v>422</v>
      </c>
      <c r="D207" s="114" t="s">
        <v>422</v>
      </c>
      <c r="E207" s="84">
        <f t="shared" si="159"/>
        <v>494.3</v>
      </c>
      <c r="F207" s="597">
        <f>'[8]побудинковий звіт'!F207</f>
        <v>170.2</v>
      </c>
      <c r="G207" s="104">
        <f>'[8]побудинковий звіт'!G207</f>
        <v>0</v>
      </c>
      <c r="H207" s="598">
        <f>'[8]побудинковий звіт'!H207</f>
        <v>324.10000000000002</v>
      </c>
      <c r="I207" s="595">
        <f>'звіт 03.19-03.24'!H207+'[9]побудинковий звіт'!I207+'[8]побудинковий звіт'!I207</f>
        <v>18034.018146388771</v>
      </c>
      <c r="J207" s="595">
        <f>'звіт 03.19-03.24'!I207+'[9]побудинковий звіт'!J207+'[8]побудинковий звіт'!J207</f>
        <v>17703.298562645021</v>
      </c>
      <c r="K207" s="116">
        <f t="shared" si="160"/>
        <v>-330.71958374375026</v>
      </c>
      <c r="L207" s="595">
        <f>'звіт 03.19-03.24'!K207+'[9]побудинковий звіт'!L207+'[8]побудинковий звіт'!L207</f>
        <v>3965.1493256507733</v>
      </c>
      <c r="M207" s="595">
        <f>'звіт 03.19-03.24'!L207+'[9]побудинковий звіт'!M207+'[8]побудинковий звіт'!M207</f>
        <v>3862.740124876213</v>
      </c>
      <c r="N207" s="116">
        <f t="shared" si="161"/>
        <v>-102.4092007745603</v>
      </c>
      <c r="O207" s="595">
        <f>'звіт 03.19-03.24'!N207+'[9]побудинковий звіт'!O207+'[8]побудинковий звіт'!O207</f>
        <v>0</v>
      </c>
      <c r="P207" s="595">
        <f>'звіт 03.19-03.24'!O207+'[9]побудинковий звіт'!P207+'[8]побудинковий звіт'!P207</f>
        <v>0</v>
      </c>
      <c r="Q207" s="116">
        <f t="shared" si="162"/>
        <v>0</v>
      </c>
      <c r="R207" s="595">
        <f>'звіт 03.19-03.24'!Q207+'[9]побудинковий звіт'!R207+'[8]побудинковий звіт'!R207</f>
        <v>0</v>
      </c>
      <c r="S207" s="595">
        <f>'звіт 03.19-03.24'!R207+'[9]побудинковий звіт'!S207+'[8]побудинковий звіт'!S207</f>
        <v>0</v>
      </c>
      <c r="T207" s="116">
        <f t="shared" si="163"/>
        <v>0</v>
      </c>
      <c r="U207" s="595">
        <f>'звіт 03.19-03.24'!T207+'[9]побудинковий звіт'!U207+'[8]побудинковий звіт'!U207</f>
        <v>0</v>
      </c>
      <c r="V207" s="595">
        <f>'звіт 03.19-03.24'!U207+'[9]побудинковий звіт'!V207+'[8]побудинковий звіт'!V207</f>
        <v>0</v>
      </c>
      <c r="W207" s="116">
        <f t="shared" si="164"/>
        <v>0</v>
      </c>
      <c r="X207" s="595">
        <f>'звіт 03.19-03.24'!W207+'[9]побудинковий звіт'!X207+'[8]побудинковий звіт'!X207</f>
        <v>7893.9283284680314</v>
      </c>
      <c r="Y207" s="595">
        <f>'звіт 03.19-03.24'!X207+'[9]побудинковий звіт'!Y207+'[8]побудинковий звіт'!Y207</f>
        <v>8441.0394509387206</v>
      </c>
      <c r="Z207" s="116">
        <f t="shared" si="165"/>
        <v>547.11112247068922</v>
      </c>
      <c r="AA207" s="595">
        <f>'звіт 03.19-03.24'!Z207+'[9]побудинковий звіт'!AA207+'[8]побудинковий звіт'!AA207</f>
        <v>527.87400000000002</v>
      </c>
      <c r="AB207" s="595">
        <f>'звіт 03.19-03.24'!AA207+'[9]побудинковий звіт'!AB207+'[8]побудинковий звіт'!AB207</f>
        <v>0</v>
      </c>
      <c r="AC207" s="116">
        <f t="shared" si="166"/>
        <v>-527.87400000000002</v>
      </c>
      <c r="AD207" s="595">
        <f>'звіт 03.19-03.24'!AC207+'[9]побудинковий звіт'!AD207+'[8]побудинковий звіт'!AD207</f>
        <v>15090.938889739497</v>
      </c>
      <c r="AE207" s="595">
        <f>'звіт 03.19-03.24'!AD207+'[9]побудинковий звіт'!AE207+'[8]побудинковий звіт'!AE207</f>
        <v>16082.342952462714</v>
      </c>
      <c r="AF207" s="117">
        <f t="shared" si="167"/>
        <v>991.40406272321707</v>
      </c>
      <c r="AG207" s="91">
        <f t="shared" si="168"/>
        <v>45511.908690247074</v>
      </c>
      <c r="AH207" s="92">
        <f t="shared" si="168"/>
        <v>46089.421090922668</v>
      </c>
      <c r="AI207" s="116">
        <f t="shared" si="169"/>
        <v>577.51240067559411</v>
      </c>
      <c r="AJ207" s="595">
        <f>'звіт 03.19-03.24'!AI207+'[9]побудинковий звіт'!AJ207+'[8]побудинковий звіт'!AJ207</f>
        <v>0</v>
      </c>
      <c r="AK207" s="595">
        <f>'звіт 03.19-03.24'!AJ207+'[9]побудинковий звіт'!AK207+'[8]побудинковий звіт'!AK207</f>
        <v>0</v>
      </c>
      <c r="AL207" s="116">
        <f t="shared" si="170"/>
        <v>0</v>
      </c>
      <c r="AM207" s="595">
        <f>'звіт 03.19-03.24'!AL207+'[9]побудинковий звіт'!AM207+'[8]побудинковий звіт'!AM207</f>
        <v>0</v>
      </c>
      <c r="AN207" s="595">
        <f>'звіт 03.19-03.24'!AM207+'[9]побудинковий звіт'!AN207+'[8]побудинковий звіт'!AN207</f>
        <v>0</v>
      </c>
      <c r="AO207" s="116">
        <f t="shared" si="171"/>
        <v>0</v>
      </c>
      <c r="AP207" s="595">
        <f>'звіт 03.19-03.24'!AO207+'[9]побудинковий звіт'!AP207+'[8]побудинковий звіт'!AP207</f>
        <v>2073.9201241778219</v>
      </c>
      <c r="AQ207" s="595">
        <f>'звіт 03.19-03.24'!AP207+'[9]побудинковий звіт'!AQ207+'[8]побудинковий звіт'!AQ207</f>
        <v>822.30454544281099</v>
      </c>
      <c r="AR207" s="116">
        <f t="shared" si="172"/>
        <v>-1251.6155787350108</v>
      </c>
      <c r="AS207" s="595">
        <f>'звіт 03.19-03.24'!AR207+'[9]побудинковий звіт'!AS207+'[8]побудинковий звіт'!AS207</f>
        <v>50791.362197286857</v>
      </c>
      <c r="AT207" s="595">
        <f>'звіт 03.19-03.24'!AS207+'[9]побудинковий звіт'!AT207+'[8]побудинковий звіт'!AT207</f>
        <v>48181.047272960677</v>
      </c>
      <c r="AU207" s="118">
        <f t="shared" si="173"/>
        <v>-2610.3149243261796</v>
      </c>
      <c r="AV207" s="595">
        <f>'звіт 03.19-03.24'!AU207+'[9]побудинковий звіт'!AV207+'[8]побудинковий звіт'!AV207</f>
        <v>5517.7556943209565</v>
      </c>
      <c r="AW207" s="595">
        <f>'звіт 03.19-03.24'!AV207+'[9]побудинковий звіт'!AW207+'[8]побудинковий звіт'!AW207</f>
        <v>0</v>
      </c>
      <c r="AX207" s="94">
        <f t="shared" si="174"/>
        <v>-5517.7556943209565</v>
      </c>
      <c r="AY207" s="595">
        <f>'звіт 03.19-03.24'!AX207+'[9]побудинковий звіт'!AY207+'[8]побудинковий звіт'!AY207</f>
        <v>6481.7190883996118</v>
      </c>
      <c r="AZ207" s="595">
        <f>'звіт 03.19-03.24'!AY207+'[9]побудинковий звіт'!AZ207+'[8]побудинковий звіт'!AZ207</f>
        <v>0</v>
      </c>
      <c r="BA207" s="117">
        <f t="shared" si="175"/>
        <v>-6481.7190883996118</v>
      </c>
      <c r="BB207" s="595">
        <f>'звіт 03.19-03.24'!BA207+'[9]побудинковий звіт'!BB207+'[8]побудинковий звіт'!BB207</f>
        <v>0</v>
      </c>
      <c r="BC207" s="595">
        <f>'звіт 03.19-03.24'!BB207+'[9]побудинковий звіт'!BC207+'[8]побудинковий звіт'!BC207</f>
        <v>0</v>
      </c>
      <c r="BD207" s="94">
        <f t="shared" si="176"/>
        <v>0</v>
      </c>
      <c r="BE207" s="595">
        <f>'звіт 03.19-03.24'!BD207+'[9]побудинковий звіт'!BE207+'[8]побудинковий звіт'!BE207</f>
        <v>0</v>
      </c>
      <c r="BF207" s="595">
        <f>'звіт 03.19-03.24'!BE207+'[9]побудинковий звіт'!BF207+'[8]побудинковий звіт'!BF207</f>
        <v>0</v>
      </c>
      <c r="BG207" s="95">
        <f t="shared" si="177"/>
        <v>0</v>
      </c>
      <c r="BH207" s="595">
        <f>'звіт 03.19-03.24'!BG207+'[9]побудинковий звіт'!BH207+'[8]побудинковий звіт'!BH207</f>
        <v>0</v>
      </c>
      <c r="BI207" s="595">
        <f>'звіт 03.19-03.24'!BH207+'[9]побудинковий звіт'!BI207+'[8]побудинковий звіт'!BI207</f>
        <v>0</v>
      </c>
      <c r="BJ207" s="94">
        <f t="shared" si="178"/>
        <v>0</v>
      </c>
      <c r="BK207" s="595">
        <f>'звіт 03.19-03.24'!BJ207+'[9]побудинковий звіт'!BK207+'[8]побудинковий звіт'!BK207</f>
        <v>1603.1497423905316</v>
      </c>
      <c r="BL207" s="595">
        <f>'звіт 03.19-03.24'!BK207+'[9]побудинковий звіт'!BL207+'[8]побудинковий звіт'!BL207</f>
        <v>3577</v>
      </c>
      <c r="BM207" s="95">
        <f t="shared" si="179"/>
        <v>1973.8502576094684</v>
      </c>
      <c r="BN207" s="595">
        <f>'звіт 03.19-03.24'!BM207+'[9]побудинковий звіт'!BN207+'[8]побудинковий звіт'!BN207</f>
        <v>393.21801437585555</v>
      </c>
      <c r="BO207" s="595">
        <f>'звіт 03.19-03.24'!BN207+'[9]побудинковий звіт'!BO207+'[8]побудинковий звіт'!BO207</f>
        <v>0</v>
      </c>
      <c r="BP207" s="94">
        <f t="shared" si="180"/>
        <v>-393.21801437585555</v>
      </c>
      <c r="BQ207" s="91">
        <f t="shared" si="181"/>
        <v>13995.842539486956</v>
      </c>
      <c r="BR207" s="96">
        <f t="shared" si="181"/>
        <v>3577</v>
      </c>
      <c r="BS207" s="94">
        <f t="shared" si="182"/>
        <v>-10418.842539486956</v>
      </c>
      <c r="BT207" s="595">
        <f>'звіт 03.19-03.24'!BS207+'[9]побудинковий звіт'!BT207+'[8]побудинковий звіт'!BT207</f>
        <v>50063.300481037899</v>
      </c>
      <c r="BU207" s="595">
        <f>'звіт 03.19-03.24'!BT207+'[9]побудинковий звіт'!BU207+'[8]побудинковий звіт'!BU207</f>
        <v>67718.327572704962</v>
      </c>
      <c r="BV207" s="116">
        <f t="shared" si="183"/>
        <v>17655.027091667063</v>
      </c>
      <c r="BW207" s="595">
        <f>'звіт 03.19-03.24'!BV207+'[9]побудинковий звіт'!BW207+'[8]побудинковий звіт'!BW207</f>
        <v>13010.666597246061</v>
      </c>
      <c r="BX207" s="595">
        <f>'звіт 03.19-03.24'!BW207+'[9]побудинковий звіт'!BX207+'[8]побудинковий звіт'!BX207</f>
        <v>17557.247988895469</v>
      </c>
      <c r="BY207" s="116">
        <f t="shared" si="184"/>
        <v>4546.581391649408</v>
      </c>
      <c r="BZ207" s="595">
        <f>'звіт 03.19-03.24'!BY207+'[9]побудинковий звіт'!BZ207+'[8]побудинковий звіт'!BZ207</f>
        <v>14771.706503379153</v>
      </c>
      <c r="CA207" s="595">
        <f>'звіт 03.19-03.24'!BZ207+'[9]побудинковий звіт'!CA207+'[8]побудинковий звіт'!CA207</f>
        <v>8575.7863858596356</v>
      </c>
      <c r="CB207" s="116">
        <f t="shared" si="185"/>
        <v>-6195.9201175195176</v>
      </c>
      <c r="CC207" s="595">
        <f>'звіт 03.19-03.24'!CB207+'[9]побудинковий звіт'!CC207+'[8]побудинковий звіт'!CC207</f>
        <v>0</v>
      </c>
      <c r="CD207" s="595">
        <f>'звіт 03.19-03.24'!CC207+'[9]побудинковий звіт'!CD207+'[8]побудинковий звіт'!CD207</f>
        <v>0</v>
      </c>
      <c r="CE207" s="116">
        <f t="shared" si="186"/>
        <v>0</v>
      </c>
      <c r="CF207" s="595">
        <f>'звіт 03.19-03.24'!CE207+'[9]побудинковий звіт'!CF207+'[8]побудинковий звіт'!CF207</f>
        <v>0</v>
      </c>
      <c r="CG207" s="595">
        <f>'звіт 03.19-03.24'!CF207+'[9]побудинковий звіт'!CG207+'[8]побудинковий звіт'!CG207</f>
        <v>0</v>
      </c>
      <c r="CH207" s="116">
        <f t="shared" si="187"/>
        <v>0</v>
      </c>
      <c r="CI207" s="595">
        <f>'звіт 03.19-03.24'!CH207+'[9]побудинковий звіт'!CI207+'[8]побудинковий звіт'!CI207</f>
        <v>2111.6103948885216</v>
      </c>
      <c r="CJ207" s="595">
        <f>'звіт 03.19-03.24'!CI207+'[9]побудинковий звіт'!CJ207+'[8]побудинковий звіт'!CJ207</f>
        <v>802.8153771023151</v>
      </c>
      <c r="CK207" s="116">
        <f t="shared" si="188"/>
        <v>-1308.7950177862065</v>
      </c>
      <c r="CL207" s="595">
        <f>'звіт 03.19-03.24'!CK207+'[9]побудинковий звіт'!CL207+'[8]побудинковий звіт'!CL207</f>
        <v>0</v>
      </c>
      <c r="CM207" s="595">
        <f>'звіт 03.19-03.24'!CL207+'[9]побудинковий звіт'!CM207+'[8]побудинковий звіт'!CM207</f>
        <v>0</v>
      </c>
      <c r="CN207" s="116">
        <f t="shared" si="189"/>
        <v>0</v>
      </c>
      <c r="CO207" s="88">
        <f t="shared" si="190"/>
        <v>2111.6103948885216</v>
      </c>
      <c r="CP207" s="96">
        <f t="shared" si="190"/>
        <v>802.8153771023151</v>
      </c>
      <c r="CQ207" s="116">
        <f t="shared" si="191"/>
        <v>-1308.7950177862065</v>
      </c>
      <c r="CR207" s="119">
        <f t="shared" si="202"/>
        <v>192330.31752775036</v>
      </c>
      <c r="CS207" s="96">
        <f t="shared" si="202"/>
        <v>193323.95023388852</v>
      </c>
      <c r="CT207" s="116">
        <f t="shared" si="192"/>
        <v>993.63270613815985</v>
      </c>
      <c r="CU207" s="91">
        <f t="shared" si="193"/>
        <v>230796.38103330042</v>
      </c>
      <c r="CV207" s="98">
        <f t="shared" si="193"/>
        <v>231988.74028066621</v>
      </c>
      <c r="CW207" s="117">
        <f t="shared" si="194"/>
        <v>1192.3592473657918</v>
      </c>
      <c r="CX207" s="595">
        <f>'звіт 03.19-03.24'!CW207+'[9]побудинковий звіт'!CX207+'[8]побудинковий звіт'!CX207</f>
        <v>6207.9166773680909</v>
      </c>
      <c r="CY207" s="595">
        <f>'звіт 03.19-03.24'!CX207+'[9]побудинковий звіт'!CY207+'[8]побудинковий звіт'!CY207</f>
        <v>5015.5574300022672</v>
      </c>
      <c r="CZ207" s="116">
        <f t="shared" si="195"/>
        <v>-1192.3592473658236</v>
      </c>
      <c r="DA207" s="99">
        <f>'[8]побудинковий звіт'!DA207</f>
        <v>1192.3592473658136</v>
      </c>
      <c r="DB207" s="8">
        <v>2</v>
      </c>
      <c r="DC207" s="365">
        <f>'[8]побудинковий звіт'!DC207</f>
        <v>42577.86</v>
      </c>
      <c r="DD207" s="365">
        <f>'[8]побудинковий звіт'!DD207</f>
        <v>12219.220000000001</v>
      </c>
      <c r="DE207" s="365">
        <f>'[8]побудинковий звіт'!DE207</f>
        <v>41038.270000000004</v>
      </c>
      <c r="DF207" s="365">
        <f>'[8]побудинковий звіт'!DF207</f>
        <v>9901.6200000000008</v>
      </c>
      <c r="DG207" s="101">
        <v>17679.832688426381</v>
      </c>
      <c r="DH207" s="296">
        <v>2</v>
      </c>
      <c r="DI207" s="103">
        <f>'[8]побудинковий звіт'!DK207</f>
        <v>9.0457820233571304</v>
      </c>
      <c r="DJ207" s="103">
        <f>'[8]побудинковий звіт'!DL207</f>
        <v>0</v>
      </c>
      <c r="DK207" s="103">
        <f>'[8]побудинковий звіт'!DM207</f>
        <v>7.1509439293355612</v>
      </c>
      <c r="DL207" s="104">
        <f t="shared" si="203"/>
        <v>1539.5921003753836</v>
      </c>
      <c r="DM207" s="104">
        <f t="shared" si="204"/>
        <v>2317.6209274976554</v>
      </c>
      <c r="DN207" s="105">
        <f t="shared" si="196"/>
        <v>3857.2130278730392</v>
      </c>
      <c r="DO207" s="2"/>
      <c r="DP207" s="104">
        <f>'[10]побудинковий звіт'!DR207</f>
        <v>1539.59</v>
      </c>
      <c r="DQ207" s="104">
        <f>'[10]побудинковий звіт'!DS207</f>
        <v>2317.6000000000004</v>
      </c>
      <c r="DR207" s="104">
        <f t="shared" si="197"/>
        <v>3857.1900000000005</v>
      </c>
      <c r="DS207" s="106"/>
      <c r="DT207" s="104"/>
      <c r="DU207" s="479">
        <f>'звіт 03.19-03.24'!DV207+'[9]побудинковий звіт'!DW207+'[8]побудинковий звіт'!DW207</f>
        <v>3909.88</v>
      </c>
      <c r="DV207" s="2">
        <f>'[9]побудинковий звіт'!DX207+'[8]побудинковий звіт'!DX207</f>
        <v>0</v>
      </c>
      <c r="DW207" s="77">
        <f t="shared" si="198"/>
        <v>77744.645684128569</v>
      </c>
      <c r="DX207" s="77">
        <f t="shared" si="199"/>
        <v>62109.656727552807</v>
      </c>
      <c r="DY207" s="427">
        <f t="shared" si="200"/>
        <v>50939.890000000007</v>
      </c>
      <c r="DZ207" s="161">
        <f>'[10]побудинковий звіт'!DY207</f>
        <v>1101.305094856122</v>
      </c>
      <c r="EB207" s="110">
        <v>-9890</v>
      </c>
      <c r="EC207" s="111">
        <f t="shared" si="201"/>
        <v>7789.8326884263806</v>
      </c>
      <c r="EE207" s="112">
        <v>14107.959107343584</v>
      </c>
      <c r="EG207" s="99">
        <v>18876.376179575902</v>
      </c>
    </row>
    <row r="208" spans="1:137" ht="19.95" customHeight="1" x14ac:dyDescent="0.3">
      <c r="A208" s="81">
        <v>150000930</v>
      </c>
      <c r="B208" s="82" t="s">
        <v>423</v>
      </c>
      <c r="C208" s="114" t="s">
        <v>424</v>
      </c>
      <c r="D208" s="114" t="s">
        <v>424</v>
      </c>
      <c r="E208" s="84">
        <f t="shared" si="159"/>
        <v>385</v>
      </c>
      <c r="F208" s="597">
        <f>'[8]побудинковий звіт'!F208</f>
        <v>239</v>
      </c>
      <c r="G208" s="104">
        <f>'[8]побудинковий звіт'!G208</f>
        <v>0</v>
      </c>
      <c r="H208" s="598">
        <f>'[8]побудинковий звіт'!H208</f>
        <v>146</v>
      </c>
      <c r="I208" s="595">
        <f>'звіт 03.19-03.24'!H208+'[9]побудинковий звіт'!I208+'[8]побудинковий звіт'!I208</f>
        <v>7747.5374011586582</v>
      </c>
      <c r="J208" s="595">
        <f>'звіт 03.19-03.24'!I208+'[9]побудинковий звіт'!J208+'[8]побудинковий звіт'!J208</f>
        <v>7707.5346813236392</v>
      </c>
      <c r="K208" s="116">
        <f t="shared" si="160"/>
        <v>-40.002719835018979</v>
      </c>
      <c r="L208" s="595">
        <f>'звіт 03.19-03.24'!K208+'[9]побудинковий звіт'!L208+'[8]побудинковий звіт'!L208</f>
        <v>2406.2856889980749</v>
      </c>
      <c r="M208" s="595">
        <f>'звіт 03.19-03.24'!L208+'[9]побудинковий звіт'!M208+'[8]побудинковий звіт'!M208</f>
        <v>2344.3768713996869</v>
      </c>
      <c r="N208" s="116">
        <f t="shared" si="161"/>
        <v>-61.908817598387941</v>
      </c>
      <c r="O208" s="595">
        <f>'звіт 03.19-03.24'!N208+'[9]побудинковий звіт'!O208+'[8]побудинковий звіт'!O208</f>
        <v>3440.9429289773138</v>
      </c>
      <c r="P208" s="595">
        <f>'звіт 03.19-03.24'!O208+'[9]побудинковий звіт'!P208+'[8]побудинковий звіт'!P208</f>
        <v>3335.4770895181728</v>
      </c>
      <c r="Q208" s="116">
        <f t="shared" si="162"/>
        <v>-105.46583945914108</v>
      </c>
      <c r="R208" s="595">
        <f>'звіт 03.19-03.24'!Q208+'[9]побудинковий звіт'!R208+'[8]побудинковий звіт'!R208</f>
        <v>0</v>
      </c>
      <c r="S208" s="595">
        <f>'звіт 03.19-03.24'!R208+'[9]побудинковий звіт'!S208+'[8]побудинковий звіт'!S208</f>
        <v>0</v>
      </c>
      <c r="T208" s="116">
        <f t="shared" si="163"/>
        <v>0</v>
      </c>
      <c r="U208" s="595">
        <f>'звіт 03.19-03.24'!T208+'[9]побудинковий звіт'!U208+'[8]побудинковий звіт'!U208</f>
        <v>0</v>
      </c>
      <c r="V208" s="595">
        <f>'звіт 03.19-03.24'!U208+'[9]побудинковий звіт'!V208+'[8]побудинковий звіт'!V208</f>
        <v>0</v>
      </c>
      <c r="W208" s="116">
        <f t="shared" si="164"/>
        <v>0</v>
      </c>
      <c r="X208" s="595">
        <f>'звіт 03.19-03.24'!W208+'[9]побудинковий звіт'!X208+'[8]побудинковий звіт'!X208</f>
        <v>3854.5768553659477</v>
      </c>
      <c r="Y208" s="595">
        <f>'звіт 03.19-03.24'!X208+'[9]побудинковий звіт'!Y208+'[8]побудинковий звіт'!Y208</f>
        <v>4949.0013604921496</v>
      </c>
      <c r="Z208" s="116">
        <f t="shared" si="165"/>
        <v>1094.4245051262019</v>
      </c>
      <c r="AA208" s="595">
        <f>'звіт 03.19-03.24'!Z208+'[9]побудинковий звіт'!AA208+'[8]побудинковий звіт'!AA208</f>
        <v>349.81199999999995</v>
      </c>
      <c r="AB208" s="595">
        <f>'звіт 03.19-03.24'!AA208+'[9]побудинковий звіт'!AB208+'[8]побудинковий звіт'!AB208</f>
        <v>0</v>
      </c>
      <c r="AC208" s="116">
        <f t="shared" si="166"/>
        <v>-349.81199999999995</v>
      </c>
      <c r="AD208" s="595">
        <f>'звіт 03.19-03.24'!AC208+'[9]побудинковий звіт'!AD208+'[8]побудинковий звіт'!AD208</f>
        <v>10644.593288451659</v>
      </c>
      <c r="AE208" s="595">
        <f>'звіт 03.19-03.24'!AD208+'[9]побудинковий звіт'!AE208+'[8]побудинковий звіт'!AE208</f>
        <v>11606.29703034546</v>
      </c>
      <c r="AF208" s="117">
        <f t="shared" si="167"/>
        <v>961.70374189380163</v>
      </c>
      <c r="AG208" s="91">
        <f t="shared" si="168"/>
        <v>28443.748162951655</v>
      </c>
      <c r="AH208" s="92">
        <f t="shared" si="168"/>
        <v>29942.68703307911</v>
      </c>
      <c r="AI208" s="116">
        <f t="shared" si="169"/>
        <v>1498.9388701274547</v>
      </c>
      <c r="AJ208" s="595">
        <f>'звіт 03.19-03.24'!AI208+'[9]побудинковий звіт'!AJ208+'[8]побудинковий звіт'!AJ208</f>
        <v>0</v>
      </c>
      <c r="AK208" s="595">
        <f>'звіт 03.19-03.24'!AJ208+'[9]побудинковий звіт'!AK208+'[8]побудинковий звіт'!AK208</f>
        <v>0</v>
      </c>
      <c r="AL208" s="116">
        <f t="shared" si="170"/>
        <v>0</v>
      </c>
      <c r="AM208" s="595">
        <f>'звіт 03.19-03.24'!AL208+'[9]побудинковий звіт'!AM208+'[8]побудинковий звіт'!AM208</f>
        <v>0</v>
      </c>
      <c r="AN208" s="595">
        <f>'звіт 03.19-03.24'!AM208+'[9]побудинковий звіт'!AN208+'[8]побудинковий звіт'!AN208</f>
        <v>0</v>
      </c>
      <c r="AO208" s="116">
        <f t="shared" si="171"/>
        <v>0</v>
      </c>
      <c r="AP208" s="595">
        <f>'звіт 03.19-03.24'!AO208+'[9]побудинковий звіт'!AP208+'[8]побудинковий звіт'!AP208</f>
        <v>5410.4018341581614</v>
      </c>
      <c r="AQ208" s="595">
        <f>'звіт 03.19-03.24'!AP208+'[9]побудинковий звіт'!AQ208+'[8]побудинковий звіт'!AQ208</f>
        <v>4223.2695580556556</v>
      </c>
      <c r="AR208" s="116">
        <f t="shared" si="172"/>
        <v>-1187.1322761025058</v>
      </c>
      <c r="AS208" s="595">
        <f>'звіт 03.19-03.24'!AR208+'[9]побудинковий звіт'!AS208+'[8]побудинковий звіт'!AS208</f>
        <v>30534.910991067358</v>
      </c>
      <c r="AT208" s="595">
        <f>'звіт 03.19-03.24'!AS208+'[9]побудинковий звіт'!AT208+'[8]побудинковий звіт'!AT208</f>
        <v>31652.982267558524</v>
      </c>
      <c r="AU208" s="118">
        <f t="shared" si="173"/>
        <v>1118.0712764911659</v>
      </c>
      <c r="AV208" s="595">
        <f>'звіт 03.19-03.24'!AU208+'[9]побудинковий звіт'!AV208+'[8]побудинковий звіт'!AV208</f>
        <v>3230.7030085659476</v>
      </c>
      <c r="AW208" s="595">
        <f>'звіт 03.19-03.24'!AV208+'[9]побудинковий звіт'!AW208+'[8]побудинковий звіт'!AW208</f>
        <v>1106</v>
      </c>
      <c r="AX208" s="94">
        <f t="shared" si="174"/>
        <v>-2124.7030085659476</v>
      </c>
      <c r="AY208" s="595">
        <f>'звіт 03.19-03.24'!AX208+'[9]побудинковий звіт'!AY208+'[8]побудинковий звіт'!AY208</f>
        <v>4197.0465264718678</v>
      </c>
      <c r="AZ208" s="595">
        <f>'звіт 03.19-03.24'!AY208+'[9]побудинковий звіт'!AZ208+'[8]побудинковий звіт'!AZ208</f>
        <v>0</v>
      </c>
      <c r="BA208" s="117">
        <f t="shared" si="175"/>
        <v>-4197.0465264718678</v>
      </c>
      <c r="BB208" s="595">
        <f>'звіт 03.19-03.24'!BA208+'[9]побудинковий звіт'!BB208+'[8]побудинковий звіт'!BB208</f>
        <v>1649.1659742125687</v>
      </c>
      <c r="BC208" s="595">
        <f>'звіт 03.19-03.24'!BB208+'[9]побудинковий звіт'!BC208+'[8]побудинковий звіт'!BC208</f>
        <v>368</v>
      </c>
      <c r="BD208" s="94">
        <f t="shared" si="176"/>
        <v>-1281.1659742125687</v>
      </c>
      <c r="BE208" s="595">
        <f>'звіт 03.19-03.24'!BD208+'[9]побудинковий звіт'!BE208+'[8]побудинковий звіт'!BE208</f>
        <v>0</v>
      </c>
      <c r="BF208" s="595">
        <f>'звіт 03.19-03.24'!BE208+'[9]побудинковий звіт'!BF208+'[8]побудинковий звіт'!BF208</f>
        <v>0</v>
      </c>
      <c r="BG208" s="95">
        <f t="shared" si="177"/>
        <v>0</v>
      </c>
      <c r="BH208" s="595">
        <f>'звіт 03.19-03.24'!BG208+'[9]побудинковий звіт'!BH208+'[8]побудинковий звіт'!BH208</f>
        <v>0</v>
      </c>
      <c r="BI208" s="595">
        <f>'звіт 03.19-03.24'!BH208+'[9]побудинковий звіт'!BI208+'[8]побудинковий звіт'!BI208</f>
        <v>0</v>
      </c>
      <c r="BJ208" s="94">
        <f t="shared" si="178"/>
        <v>0</v>
      </c>
      <c r="BK208" s="595">
        <f>'звіт 03.19-03.24'!BJ208+'[9]побудинковий звіт'!BK208+'[8]побудинковий звіт'!BK208</f>
        <v>814.52692935017512</v>
      </c>
      <c r="BL208" s="595">
        <f>'звіт 03.19-03.24'!BK208+'[9]побудинковий звіт'!BL208+'[8]побудинковий звіт'!BL208</f>
        <v>846.369578480222</v>
      </c>
      <c r="BM208" s="95">
        <f t="shared" si="179"/>
        <v>31.84264913004688</v>
      </c>
      <c r="BN208" s="595">
        <f>'звіт 03.19-03.24'!BM208+'[9]побудинковий звіт'!BN208+'[8]побудинковий звіт'!BN208</f>
        <v>412.19597666626453</v>
      </c>
      <c r="BO208" s="595">
        <f>'звіт 03.19-03.24'!BN208+'[9]побудинковий звіт'!BO208+'[8]побудинковий звіт'!BO208</f>
        <v>0</v>
      </c>
      <c r="BP208" s="94">
        <f t="shared" si="180"/>
        <v>-412.19597666626453</v>
      </c>
      <c r="BQ208" s="91">
        <f t="shared" si="181"/>
        <v>10303.638415266823</v>
      </c>
      <c r="BR208" s="96">
        <f t="shared" si="181"/>
        <v>2320.3695784802221</v>
      </c>
      <c r="BS208" s="94">
        <f t="shared" si="182"/>
        <v>-7983.2688367866012</v>
      </c>
      <c r="BT208" s="595">
        <f>'звіт 03.19-03.24'!BS208+'[9]побудинковий звіт'!BT208+'[8]побудинковий звіт'!BT208</f>
        <v>42682.817206700725</v>
      </c>
      <c r="BU208" s="595">
        <f>'звіт 03.19-03.24'!BT208+'[9]побудинковий звіт'!BU208+'[8]побудинковий звіт'!BU208</f>
        <v>52236.983261095258</v>
      </c>
      <c r="BV208" s="116">
        <f t="shared" si="183"/>
        <v>9554.1660543945327</v>
      </c>
      <c r="BW208" s="595">
        <f>'звіт 03.19-03.24'!BV208+'[9]побудинковий звіт'!BW208+'[8]побудинковий звіт'!BW208</f>
        <v>23310.948090810816</v>
      </c>
      <c r="BX208" s="595">
        <f>'звіт 03.19-03.24'!BW208+'[9]побудинковий звіт'!BX208+'[8]побудинковий звіт'!BX208</f>
        <v>22789.334483185688</v>
      </c>
      <c r="BY208" s="116">
        <f t="shared" si="184"/>
        <v>-521.61360762512777</v>
      </c>
      <c r="BZ208" s="595">
        <f>'звіт 03.19-03.24'!BY208+'[9]побудинковий звіт'!BZ208+'[8]побудинковий звіт'!BZ208</f>
        <v>13292.135057001382</v>
      </c>
      <c r="CA208" s="595">
        <f>'звіт 03.19-03.24'!BZ208+'[9]побудинковий звіт'!CA208+'[8]побудинковий звіт'!CA208</f>
        <v>8370.5692375936196</v>
      </c>
      <c r="CB208" s="116">
        <f t="shared" si="185"/>
        <v>-4921.5658194077623</v>
      </c>
      <c r="CC208" s="595">
        <f>'звіт 03.19-03.24'!CB208+'[9]побудинковий звіт'!CC208+'[8]побудинковий звіт'!CC208</f>
        <v>1194.2082070169702</v>
      </c>
      <c r="CD208" s="595">
        <f>'звіт 03.19-03.24'!CC208+'[9]побудинковий звіт'!CD208+'[8]побудинковий звіт'!CD208</f>
        <v>1215.7769671062267</v>
      </c>
      <c r="CE208" s="116">
        <f t="shared" si="186"/>
        <v>21.568760089256557</v>
      </c>
      <c r="CF208" s="595">
        <f>'звіт 03.19-03.24'!CE208+'[9]побудинковий звіт'!CF208+'[8]побудинковий звіт'!CF208</f>
        <v>146.89273328222714</v>
      </c>
      <c r="CG208" s="595">
        <f>'звіт 03.19-03.24'!CF208+'[9]побудинковий звіт'!CG208+'[8]побудинковий звіт'!CG208</f>
        <v>0</v>
      </c>
      <c r="CH208" s="116">
        <f t="shared" si="187"/>
        <v>-146.89273328222714</v>
      </c>
      <c r="CI208" s="595">
        <f>'звіт 03.19-03.24'!CH208+'[9]побудинковий звіт'!CI208+'[8]побудинковий звіт'!CI208</f>
        <v>1165.3961356637164</v>
      </c>
      <c r="CJ208" s="595">
        <f>'звіт 03.19-03.24'!CI208+'[9]побудинковий звіт'!CJ208+'[8]побудинковий звіт'!CJ208</f>
        <v>499.36947792785702</v>
      </c>
      <c r="CK208" s="116">
        <f t="shared" si="188"/>
        <v>-666.02665773585943</v>
      </c>
      <c r="CL208" s="595">
        <f>'звіт 03.19-03.24'!CK208+'[9]побудинковий звіт'!CL208+'[8]побудинковий звіт'!CL208</f>
        <v>0</v>
      </c>
      <c r="CM208" s="595">
        <f>'звіт 03.19-03.24'!CL208+'[9]побудинковий звіт'!CM208+'[8]побудинковий звіт'!CM208</f>
        <v>0</v>
      </c>
      <c r="CN208" s="116">
        <f t="shared" si="189"/>
        <v>0</v>
      </c>
      <c r="CO208" s="88">
        <f t="shared" si="190"/>
        <v>1165.3961356637164</v>
      </c>
      <c r="CP208" s="96">
        <f t="shared" si="190"/>
        <v>499.36947792785702</v>
      </c>
      <c r="CQ208" s="116">
        <f t="shared" si="191"/>
        <v>-666.02665773585943</v>
      </c>
      <c r="CR208" s="119">
        <f t="shared" si="202"/>
        <v>156485.09683391984</v>
      </c>
      <c r="CS208" s="96">
        <f t="shared" si="202"/>
        <v>153251.34186408215</v>
      </c>
      <c r="CT208" s="116">
        <f t="shared" si="192"/>
        <v>-3233.754969837697</v>
      </c>
      <c r="CU208" s="91">
        <f t="shared" si="193"/>
        <v>187782.11620070381</v>
      </c>
      <c r="CV208" s="98">
        <f t="shared" si="193"/>
        <v>183901.61023689856</v>
      </c>
      <c r="CW208" s="117">
        <f t="shared" si="194"/>
        <v>-3880.505963805248</v>
      </c>
      <c r="CX208" s="595">
        <f>'звіт 03.19-03.24'!CW208+'[9]побудинковий звіт'!CX208+'[8]побудинковий звіт'!CX208</f>
        <v>27075.243830636085</v>
      </c>
      <c r="CY208" s="595">
        <f>'звіт 03.19-03.24'!CX208+'[9]побудинковий звіт'!CY208+'[8]побудинковий звіт'!CY208</f>
        <v>30955.749794441283</v>
      </c>
      <c r="CZ208" s="116">
        <f t="shared" si="195"/>
        <v>3880.5059638051971</v>
      </c>
      <c r="DA208" s="99">
        <f>'[8]побудинковий звіт'!DA208</f>
        <v>-3880.5059638052153</v>
      </c>
      <c r="DB208" s="8">
        <v>2</v>
      </c>
      <c r="DC208" s="365">
        <f>'[8]побудинковий звіт'!DC208</f>
        <v>2689.8</v>
      </c>
      <c r="DD208" s="365">
        <f>'[8]побудинковий звіт'!DD208</f>
        <v>16711.940000000002</v>
      </c>
      <c r="DE208" s="365">
        <f>'[8]побудинковий звіт'!DE208</f>
        <v>262.0600000000004</v>
      </c>
      <c r="DF208" s="365">
        <f>'[8]побудинковий звіт'!DF208</f>
        <v>15556.250000000002</v>
      </c>
      <c r="DG208" s="101">
        <v>13311.994438337904</v>
      </c>
      <c r="DH208" s="296">
        <v>2</v>
      </c>
      <c r="DI208" s="103">
        <f>'[8]побудинковий звіт'!DK208</f>
        <v>10.157902169680638</v>
      </c>
      <c r="DJ208" s="103">
        <f>'[8]побудинковий звіт'!DL208</f>
        <v>0</v>
      </c>
      <c r="DK208" s="103">
        <f>'[8]побудинковий звіт'!DM208</f>
        <v>7.9156170604096197</v>
      </c>
      <c r="DL208" s="104">
        <f t="shared" si="203"/>
        <v>2427.7386185536725</v>
      </c>
      <c r="DM208" s="104">
        <f t="shared" si="204"/>
        <v>1155.6800908198045</v>
      </c>
      <c r="DN208" s="105">
        <f t="shared" si="196"/>
        <v>3583.4187093734772</v>
      </c>
      <c r="DO208" s="2"/>
      <c r="DP208" s="104">
        <f>'[10]побудинковий звіт'!DR208</f>
        <v>2427.7399999999998</v>
      </c>
      <c r="DQ208" s="104">
        <f>'[10]побудинковий звіт'!DS208</f>
        <v>1155.69</v>
      </c>
      <c r="DR208" s="104">
        <f t="shared" si="197"/>
        <v>3583.43</v>
      </c>
      <c r="DS208" s="106"/>
      <c r="DT208" s="104"/>
      <c r="DU208" s="479">
        <f>'звіт 03.19-03.24'!DV208+'[9]побудинковий звіт'!DW208+'[8]побудинковий звіт'!DW208</f>
        <v>3009.88</v>
      </c>
      <c r="DV208" s="2">
        <f>'[9]побудинковий звіт'!DX208+'[8]побудинковий звіт'!DX208</f>
        <v>0</v>
      </c>
      <c r="DW208" s="77">
        <f t="shared" si="198"/>
        <v>49006.259287601017</v>
      </c>
      <c r="DX208" s="77">
        <f t="shared" si="199"/>
        <v>40768.022215246492</v>
      </c>
      <c r="DY208" s="427">
        <f t="shared" si="200"/>
        <v>15818.310000000001</v>
      </c>
      <c r="DZ208" s="161">
        <f>'[10]побудинковий звіт'!DY208</f>
        <v>970.79217097079948</v>
      </c>
      <c r="EB208" s="110">
        <v>-3171</v>
      </c>
      <c r="EC208" s="111">
        <f t="shared" si="201"/>
        <v>10140.994438337904</v>
      </c>
      <c r="EE208" s="112">
        <v>11116.736019021137</v>
      </c>
      <c r="EG208" s="99">
        <v>14262.291261629634</v>
      </c>
    </row>
    <row r="209" spans="1:137" ht="19.95" customHeight="1" x14ac:dyDescent="0.3">
      <c r="A209" s="81">
        <v>150000931</v>
      </c>
      <c r="B209" s="82" t="s">
        <v>425</v>
      </c>
      <c r="C209" s="114" t="s">
        <v>426</v>
      </c>
      <c r="D209" s="114" t="s">
        <v>426</v>
      </c>
      <c r="E209" s="84">
        <f t="shared" si="159"/>
        <v>2291.83</v>
      </c>
      <c r="F209" s="597">
        <f>'[8]побудинковий звіт'!F209</f>
        <v>2127.9299999999998</v>
      </c>
      <c r="G209" s="104">
        <f>'[8]побудинковий звіт'!G209</f>
        <v>0</v>
      </c>
      <c r="H209" s="598">
        <f>'[8]побудинковий звіт'!H209</f>
        <v>163.89999999999998</v>
      </c>
      <c r="I209" s="595">
        <f>'звіт 03.19-03.24'!H209+'[9]побудинковий звіт'!I209+'[8]побудинковий звіт'!I209</f>
        <v>54245.478227758198</v>
      </c>
      <c r="J209" s="595">
        <f>'звіт 03.19-03.24'!I209+'[9]побудинковий звіт'!J209+'[8]побудинковий звіт'!J209</f>
        <v>54339.82242631555</v>
      </c>
      <c r="K209" s="116">
        <f t="shared" si="160"/>
        <v>94.344198557351774</v>
      </c>
      <c r="L209" s="595">
        <f>'звіт 03.19-03.24'!K209+'[9]побудинковий звіт'!L209+'[8]побудинковий звіт'!L209</f>
        <v>11475.283792797667</v>
      </c>
      <c r="M209" s="595">
        <f>'звіт 03.19-03.24'!L209+'[9]побудинковий звіт'!M209+'[8]побудинковий звіт'!M209</f>
        <v>11357.902984027654</v>
      </c>
      <c r="N209" s="116">
        <f t="shared" si="161"/>
        <v>-117.38080877001266</v>
      </c>
      <c r="O209" s="595">
        <f>'звіт 03.19-03.24'!N209+'[9]побудинковий звіт'!O209+'[8]побудинковий звіт'!O209</f>
        <v>21273.071155113885</v>
      </c>
      <c r="P209" s="595">
        <f>'звіт 03.19-03.24'!O209+'[9]побудинковий звіт'!P209+'[8]побудинковий звіт'!P209</f>
        <v>20613.678857191659</v>
      </c>
      <c r="Q209" s="116">
        <f t="shared" si="162"/>
        <v>-659.39229792222613</v>
      </c>
      <c r="R209" s="595">
        <f>'звіт 03.19-03.24'!Q209+'[9]побудинковий звіт'!R209+'[8]побудинковий звіт'!R209</f>
        <v>5356.5930194644661</v>
      </c>
      <c r="S209" s="595">
        <f>'звіт 03.19-03.24'!R209+'[9]побудинковий звіт'!S209+'[8]побудинковий звіт'!S209</f>
        <v>5190.367549796295</v>
      </c>
      <c r="T209" s="116">
        <f t="shared" si="163"/>
        <v>-166.22546966817117</v>
      </c>
      <c r="U209" s="595">
        <f>'звіт 03.19-03.24'!T209+'[9]побудинковий звіт'!U209+'[8]побудинковий звіт'!U209</f>
        <v>3469.1411432288519</v>
      </c>
      <c r="V209" s="595">
        <f>'звіт 03.19-03.24'!U209+'[9]побудинковий звіт'!V209+'[8]побудинковий звіт'!V209</f>
        <v>6864.2635803029734</v>
      </c>
      <c r="W209" s="116">
        <f t="shared" si="164"/>
        <v>3395.1224370741215</v>
      </c>
      <c r="X209" s="595">
        <f>'звіт 03.19-03.24'!W209+'[9]побудинковий звіт'!X209+'[8]побудинковий звіт'!X209</f>
        <v>37594.357822516598</v>
      </c>
      <c r="Y209" s="595">
        <f>'звіт 03.19-03.24'!X209+'[9]побудинковий звіт'!Y209+'[8]побудинковий звіт'!Y209</f>
        <v>33994.804825003252</v>
      </c>
      <c r="Z209" s="116">
        <f t="shared" si="165"/>
        <v>-3599.5529975133468</v>
      </c>
      <c r="AA209" s="595">
        <f>'звіт 03.19-03.24'!Z209+'[9]побудинковий звіт'!AA209+'[8]побудинковий звіт'!AA209</f>
        <v>2475.7164000000007</v>
      </c>
      <c r="AB209" s="595">
        <f>'звіт 03.19-03.24'!AA209+'[9]побудинковий звіт'!AB209+'[8]побудинковий звіт'!AB209</f>
        <v>0</v>
      </c>
      <c r="AC209" s="116">
        <f t="shared" si="166"/>
        <v>-2475.7164000000007</v>
      </c>
      <c r="AD209" s="595">
        <f>'звіт 03.19-03.24'!AC209+'[9]побудинковий звіт'!AD209+'[8]побудинковий звіт'!AD209</f>
        <v>69224.446804581676</v>
      </c>
      <c r="AE209" s="595">
        <f>'звіт 03.19-03.24'!AD209+'[9]побудинковий звіт'!AE209+'[8]побудинковий звіт'!AE209</f>
        <v>75250.485707790911</v>
      </c>
      <c r="AF209" s="117">
        <f t="shared" si="167"/>
        <v>6026.0389032092353</v>
      </c>
      <c r="AG209" s="91">
        <f t="shared" si="168"/>
        <v>205114.08836546136</v>
      </c>
      <c r="AH209" s="92">
        <f t="shared" si="168"/>
        <v>207611.32593042828</v>
      </c>
      <c r="AI209" s="116">
        <f t="shared" si="169"/>
        <v>2497.2375649669266</v>
      </c>
      <c r="AJ209" s="595">
        <f>'звіт 03.19-03.24'!AI209+'[9]побудинковий звіт'!AJ209+'[8]побудинковий звіт'!AJ209</f>
        <v>0</v>
      </c>
      <c r="AK209" s="595">
        <f>'звіт 03.19-03.24'!AJ209+'[9]побудинковий звіт'!AK209+'[8]побудинковий звіт'!AK209</f>
        <v>0</v>
      </c>
      <c r="AL209" s="116">
        <f t="shared" si="170"/>
        <v>0</v>
      </c>
      <c r="AM209" s="595">
        <f>'звіт 03.19-03.24'!AL209+'[9]побудинковий звіт'!AM209+'[8]побудинковий звіт'!AM209</f>
        <v>0</v>
      </c>
      <c r="AN209" s="595">
        <f>'звіт 03.19-03.24'!AM209+'[9]побудинковий звіт'!AN209+'[8]побудинковий звіт'!AN209</f>
        <v>0</v>
      </c>
      <c r="AO209" s="116">
        <f t="shared" si="171"/>
        <v>0</v>
      </c>
      <c r="AP209" s="595">
        <f>'звіт 03.19-03.24'!AO209+'[9]побудинковий звіт'!AP209+'[8]побудинковий звіт'!AP209</f>
        <v>11655.605544274847</v>
      </c>
      <c r="AQ209" s="595">
        <f>'звіт 03.19-03.24'!AP209+'[9]побудинковий звіт'!AQ209+'[8]побудинковий звіт'!AQ209</f>
        <v>10947.68750923482</v>
      </c>
      <c r="AR209" s="116">
        <f t="shared" si="172"/>
        <v>-707.91803504002746</v>
      </c>
      <c r="AS209" s="595">
        <f>'звіт 03.19-03.24'!AR209+'[9]побудинковий звіт'!AS209+'[8]побудинковий звіт'!AS209</f>
        <v>171959.91711202497</v>
      </c>
      <c r="AT209" s="595">
        <f>'звіт 03.19-03.24'!AS209+'[9]побудинковий звіт'!AT209+'[8]побудинковий звіт'!AT209</f>
        <v>182614.26485884195</v>
      </c>
      <c r="AU209" s="118">
        <f t="shared" si="173"/>
        <v>10654.347746816988</v>
      </c>
      <c r="AV209" s="595">
        <f>'звіт 03.19-03.24'!AU209+'[9]побудинковий звіт'!AV209+'[8]побудинковий звіт'!AV209</f>
        <v>14035.4031363947</v>
      </c>
      <c r="AW209" s="595">
        <f>'звіт 03.19-03.24'!AV209+'[9]побудинковий звіт'!AW209+'[8]побудинковий звіт'!AW209</f>
        <v>5665.6437322267266</v>
      </c>
      <c r="AX209" s="94">
        <f t="shared" si="174"/>
        <v>-8369.7594041679731</v>
      </c>
      <c r="AY209" s="595">
        <f>'звіт 03.19-03.24'!AX209+'[9]побудинковий звіт'!AY209+'[8]побудинковий звіт'!AY209</f>
        <v>18699.591964841959</v>
      </c>
      <c r="AZ209" s="595">
        <f>'звіт 03.19-03.24'!AY209+'[9]побудинковий звіт'!AZ209+'[8]побудинковий звіт'!AZ209</f>
        <v>22203</v>
      </c>
      <c r="BA209" s="117">
        <f t="shared" si="175"/>
        <v>3503.4080351580415</v>
      </c>
      <c r="BB209" s="595">
        <f>'звіт 03.19-03.24'!BA209+'[9]побудинковий звіт'!BB209+'[8]побудинковий звіт'!BB209</f>
        <v>9640.5617481168956</v>
      </c>
      <c r="BC209" s="595">
        <f>'звіт 03.19-03.24'!BB209+'[9]побудинковий звіт'!BC209+'[8]побудинковий звіт'!BC209</f>
        <v>5981</v>
      </c>
      <c r="BD209" s="94">
        <f t="shared" si="176"/>
        <v>-3659.5617481168956</v>
      </c>
      <c r="BE209" s="595">
        <f>'звіт 03.19-03.24'!BD209+'[9]побудинковий звіт'!BE209+'[8]побудинковий звіт'!BE209</f>
        <v>10373.868177654253</v>
      </c>
      <c r="BF209" s="595">
        <f>'звіт 03.19-03.24'!BE209+'[9]побудинковий звіт'!BF209+'[8]побудинковий звіт'!BF209</f>
        <v>3723.2648498197973</v>
      </c>
      <c r="BG209" s="95">
        <f t="shared" si="177"/>
        <v>-6650.6033278344548</v>
      </c>
      <c r="BH209" s="595">
        <f>'звіт 03.19-03.24'!BG209+'[9]побудинковий звіт'!BH209+'[8]побудинковий звіт'!BH209</f>
        <v>6159.147384460769</v>
      </c>
      <c r="BI209" s="595">
        <f>'звіт 03.19-03.24'!BH209+'[9]побудинковий звіт'!BI209+'[8]побудинковий звіт'!BI209</f>
        <v>0</v>
      </c>
      <c r="BJ209" s="94">
        <f t="shared" si="178"/>
        <v>-6159.147384460769</v>
      </c>
      <c r="BK209" s="595">
        <f>'звіт 03.19-03.24'!BJ209+'[9]побудинковий звіт'!BK209+'[8]побудинковий звіт'!BK209</f>
        <v>10936.909550951133</v>
      </c>
      <c r="BL209" s="595">
        <f>'звіт 03.19-03.24'!BK209+'[9]побудинковий звіт'!BL209+'[8]побудинковий звіт'!BL209</f>
        <v>1803.3010316385328</v>
      </c>
      <c r="BM209" s="95">
        <f t="shared" si="179"/>
        <v>-9133.6085193126</v>
      </c>
      <c r="BN209" s="595">
        <f>'звіт 03.19-03.24'!BM209+'[9]побудинковий звіт'!BN209+'[8]побудинковий звіт'!BN209</f>
        <v>1185.1947432248451</v>
      </c>
      <c r="BO209" s="595">
        <f>'звіт 03.19-03.24'!BN209+'[9]побудинковий звіт'!BO209+'[8]побудинковий звіт'!BO209</f>
        <v>3340</v>
      </c>
      <c r="BP209" s="94">
        <f t="shared" si="180"/>
        <v>2154.8052567751547</v>
      </c>
      <c r="BQ209" s="91">
        <f t="shared" si="181"/>
        <v>71030.676705644553</v>
      </c>
      <c r="BR209" s="96">
        <f t="shared" si="181"/>
        <v>42716.20961368506</v>
      </c>
      <c r="BS209" s="94">
        <f t="shared" si="182"/>
        <v>-28314.467091959494</v>
      </c>
      <c r="BT209" s="595">
        <f>'звіт 03.19-03.24'!BS209+'[9]побудинковий звіт'!BT209+'[8]побудинковий звіт'!BT209</f>
        <v>158017.73990965376</v>
      </c>
      <c r="BU209" s="595">
        <f>'звіт 03.19-03.24'!BT209+'[9]побудинковий звіт'!BU209+'[8]побудинковий звіт'!BU209</f>
        <v>254494.70293536742</v>
      </c>
      <c r="BV209" s="116">
        <f t="shared" si="183"/>
        <v>96476.96302571366</v>
      </c>
      <c r="BW209" s="595">
        <f>'звіт 03.19-03.24'!BV209+'[9]побудинковий звіт'!BW209+'[8]побудинковий звіт'!BW209</f>
        <v>150594.12749663665</v>
      </c>
      <c r="BX209" s="595">
        <f>'звіт 03.19-03.24'!BW209+'[9]побудинковий звіт'!BX209+'[8]побудинковий звіт'!BX209</f>
        <v>149824.24797927635</v>
      </c>
      <c r="BY209" s="116">
        <f t="shared" si="184"/>
        <v>-769.87951736029936</v>
      </c>
      <c r="BZ209" s="595">
        <f>'звіт 03.19-03.24'!BY209+'[9]побудинковий звіт'!BZ209+'[8]побудинковий звіт'!BZ209</f>
        <v>112457.25217556141</v>
      </c>
      <c r="CA209" s="595">
        <f>'звіт 03.19-03.24'!BZ209+'[9]побудинковий звіт'!CA209+'[8]побудинковий звіт'!CA209</f>
        <v>49218.495547831117</v>
      </c>
      <c r="CB209" s="116">
        <f t="shared" si="185"/>
        <v>-63238.756627730298</v>
      </c>
      <c r="CC209" s="595">
        <f>'звіт 03.19-03.24'!CB209+'[9]побудинковий звіт'!CC209+'[8]побудинковий звіт'!CC209</f>
        <v>13116.713093465081</v>
      </c>
      <c r="CD209" s="595">
        <f>'звіт 03.19-03.24'!CC209+'[9]побудинковий звіт'!CD209+'[8]побудинковий звіт'!CD209</f>
        <v>13353.615868215929</v>
      </c>
      <c r="CE209" s="116">
        <f t="shared" si="186"/>
        <v>236.90277475084804</v>
      </c>
      <c r="CF209" s="595">
        <f>'звіт 03.19-03.24'!CE209+'[9]побудинковий звіт'!CF209+'[8]побудинковий звіт'!CF209</f>
        <v>1613.4119885097086</v>
      </c>
      <c r="CG209" s="595">
        <f>'звіт 03.19-03.24'!CF209+'[9]побудинковий звіт'!CG209+'[8]побудинковий звіт'!CG209</f>
        <v>0</v>
      </c>
      <c r="CH209" s="116">
        <f t="shared" si="187"/>
        <v>-1613.4119885097086</v>
      </c>
      <c r="CI209" s="595">
        <f>'звіт 03.19-03.24'!CH209+'[9]побудинковий звіт'!CI209+'[8]побудинковий звіт'!CI209</f>
        <v>21025.52993072195</v>
      </c>
      <c r="CJ209" s="595">
        <f>'звіт 03.19-03.24'!CI209+'[9]побудинковий звіт'!CJ209+'[8]побудинковий звіт'!CJ209</f>
        <v>17797.857252399615</v>
      </c>
      <c r="CK209" s="116">
        <f t="shared" si="188"/>
        <v>-3227.6726783223348</v>
      </c>
      <c r="CL209" s="595">
        <f>'звіт 03.19-03.24'!CK209+'[9]побудинковий звіт'!CL209+'[8]побудинковий звіт'!CL209</f>
        <v>0</v>
      </c>
      <c r="CM209" s="595">
        <f>'звіт 03.19-03.24'!CL209+'[9]побудинковий звіт'!CM209+'[8]побудинковий звіт'!CM209</f>
        <v>0</v>
      </c>
      <c r="CN209" s="116">
        <f t="shared" si="189"/>
        <v>0</v>
      </c>
      <c r="CO209" s="88">
        <f t="shared" si="190"/>
        <v>21025.52993072195</v>
      </c>
      <c r="CP209" s="96">
        <f t="shared" si="190"/>
        <v>17797.857252399615</v>
      </c>
      <c r="CQ209" s="116">
        <f t="shared" si="191"/>
        <v>-3227.6726783223348</v>
      </c>
      <c r="CR209" s="119">
        <f t="shared" si="202"/>
        <v>916585.06232195441</v>
      </c>
      <c r="CS209" s="96">
        <f t="shared" si="202"/>
        <v>928578.40749528049</v>
      </c>
      <c r="CT209" s="116">
        <f t="shared" si="192"/>
        <v>11993.345173326088</v>
      </c>
      <c r="CU209" s="91">
        <f t="shared" si="193"/>
        <v>1099902.0747863452</v>
      </c>
      <c r="CV209" s="98">
        <f t="shared" si="193"/>
        <v>1114294.0889943365</v>
      </c>
      <c r="CW209" s="117">
        <f t="shared" si="194"/>
        <v>14392.014207991306</v>
      </c>
      <c r="CX209" s="595">
        <f>'звіт 03.19-03.24'!CW209+'[9]побудинковий звіт'!CX209+'[8]побудинковий звіт'!CX209</f>
        <v>28259.069607399371</v>
      </c>
      <c r="CY209" s="595">
        <f>'звіт 03.19-03.24'!CX209+'[9]побудинковий звіт'!CY209+'[8]побудинковий звіт'!CY209</f>
        <v>13867.055399407789</v>
      </c>
      <c r="CZ209" s="116">
        <f t="shared" si="195"/>
        <v>-14392.014207991582</v>
      </c>
      <c r="DA209" s="99">
        <f>'[8]побудинковий звіт'!DA209</f>
        <v>14392.014207991517</v>
      </c>
      <c r="DB209" s="8">
        <v>2</v>
      </c>
      <c r="DC209" s="365">
        <f>'[8]побудинковий звіт'!DC209</f>
        <v>23889.25</v>
      </c>
      <c r="DD209" s="365">
        <f>'[8]побудинковий звіт'!DD209</f>
        <v>3033.1899999999996</v>
      </c>
      <c r="DE209" s="365">
        <f>'[8]побудинковий звіт'!DE209</f>
        <v>5488.6500000000015</v>
      </c>
      <c r="DF209" s="365">
        <f>'[8]побудинковий звіт'!DF209</f>
        <v>1849.6899999999996</v>
      </c>
      <c r="DG209" s="101">
        <v>38092.888302090811</v>
      </c>
      <c r="DH209" s="296">
        <v>5</v>
      </c>
      <c r="DI209" s="103">
        <f>'[8]побудинковий звіт'!DK209</f>
        <v>8.6414911386691724</v>
      </c>
      <c r="DJ209" s="103">
        <f>'[8]побудинковий звіт'!DL209</f>
        <v>0</v>
      </c>
      <c r="DK209" s="103">
        <f>'[8]побудинковий звіт'!DM209</f>
        <v>7.22093336051545</v>
      </c>
      <c r="DL209" s="104">
        <f t="shared" si="203"/>
        <v>18388.488238708291</v>
      </c>
      <c r="DM209" s="104">
        <f t="shared" si="204"/>
        <v>1183.510977788482</v>
      </c>
      <c r="DN209" s="105">
        <f t="shared" si="196"/>
        <v>19571.999216496773</v>
      </c>
      <c r="DO209" s="2"/>
      <c r="DP209" s="104">
        <f>'[10]побудинковий звіт'!DR209</f>
        <v>18388.509999999998</v>
      </c>
      <c r="DQ209" s="104">
        <f>'[10]побудинковий звіт'!DS209</f>
        <v>1183.5</v>
      </c>
      <c r="DR209" s="104">
        <f t="shared" si="197"/>
        <v>19572.009999999998</v>
      </c>
      <c r="DS209" s="106"/>
      <c r="DT209" s="104"/>
      <c r="DU209" s="479">
        <f>'звіт 03.19-03.24'!DV209+'[9]побудинковий звіт'!DW209+'[8]побудинковий звіт'!DW209</f>
        <v>5789.68</v>
      </c>
      <c r="DV209" s="2">
        <f>'[9]побудинковий звіт'!DX209+'[8]побудинковий звіт'!DX209</f>
        <v>0</v>
      </c>
      <c r="DW209" s="77">
        <f t="shared" si="198"/>
        <v>291588.71258120344</v>
      </c>
      <c r="DX209" s="77">
        <f t="shared" si="199"/>
        <v>270396.56936703238</v>
      </c>
      <c r="DY209" s="427">
        <f t="shared" si="200"/>
        <v>7338.3400000000011</v>
      </c>
      <c r="DZ209" s="161">
        <f>'[10]побудинковий звіт'!DY209</f>
        <v>5315.3326567215527</v>
      </c>
      <c r="EB209" s="110">
        <v>-20385</v>
      </c>
      <c r="EC209" s="111">
        <f t="shared" si="201"/>
        <v>17707.888302090811</v>
      </c>
      <c r="EE209" s="112">
        <v>48064.970199121373</v>
      </c>
      <c r="EG209" s="99">
        <v>18472.725819563908</v>
      </c>
    </row>
    <row r="210" spans="1:137" ht="19.95" customHeight="1" x14ac:dyDescent="0.3">
      <c r="A210" s="81">
        <v>150000932</v>
      </c>
      <c r="B210" s="82" t="s">
        <v>427</v>
      </c>
      <c r="C210" s="114" t="s">
        <v>428</v>
      </c>
      <c r="D210" s="114" t="s">
        <v>428</v>
      </c>
      <c r="E210" s="84">
        <f t="shared" si="159"/>
        <v>354.3</v>
      </c>
      <c r="F210" s="597">
        <f>'[8]побудинковий звіт'!F210</f>
        <v>354.3</v>
      </c>
      <c r="G210" s="104">
        <f>'[8]побудинковий звіт'!G210</f>
        <v>0</v>
      </c>
      <c r="H210" s="598">
        <f>'[8]побудинковий звіт'!H210</f>
        <v>0</v>
      </c>
      <c r="I210" s="595">
        <f>'звіт 03.19-03.24'!H210+'[9]побудинковий звіт'!I210+'[8]побудинковий звіт'!I210</f>
        <v>4912.0546660276686</v>
      </c>
      <c r="J210" s="595">
        <f>'звіт 03.19-03.24'!I210+'[9]побудинковий звіт'!J210+'[8]побудинковий звіт'!J210</f>
        <v>5009.9973466663714</v>
      </c>
      <c r="K210" s="116">
        <f t="shared" si="160"/>
        <v>97.942680638702768</v>
      </c>
      <c r="L210" s="595">
        <f>'звіт 03.19-03.24'!K210+'[9]побудинковий звіт'!L210+'[8]побудинковий звіт'!L210</f>
        <v>1697.625007904104</v>
      </c>
      <c r="M210" s="595">
        <f>'звіт 03.19-03.24'!L210+'[9]побудинковий звіт'!M210+'[8]побудинковий звіт'!M210</f>
        <v>1651.7761907972576</v>
      </c>
      <c r="N210" s="116">
        <f t="shared" si="161"/>
        <v>-45.848817106846354</v>
      </c>
      <c r="O210" s="595">
        <f>'звіт 03.19-03.24'!N210+'[9]побудинковий звіт'!O210+'[8]побудинковий звіт'!O210</f>
        <v>3320.6040313996186</v>
      </c>
      <c r="P210" s="595">
        <f>'звіт 03.19-03.24'!O210+'[9]побудинковий звіт'!P210+'[8]побудинковий звіт'!P210</f>
        <v>3217.9691412193615</v>
      </c>
      <c r="Q210" s="116">
        <f t="shared" si="162"/>
        <v>-102.63489018025712</v>
      </c>
      <c r="R210" s="595">
        <f>'звіт 03.19-03.24'!Q210+'[9]побудинковий звіт'!R210+'[8]побудинковий звіт'!R210</f>
        <v>0</v>
      </c>
      <c r="S210" s="595">
        <f>'звіт 03.19-03.24'!R210+'[9]побудинковий звіт'!S210+'[8]побудинковий звіт'!S210</f>
        <v>0</v>
      </c>
      <c r="T210" s="116">
        <f t="shared" si="163"/>
        <v>0</v>
      </c>
      <c r="U210" s="595">
        <f>'звіт 03.19-03.24'!T210+'[9]побудинковий звіт'!U210+'[8]побудинковий звіт'!U210</f>
        <v>0</v>
      </c>
      <c r="V210" s="595">
        <f>'звіт 03.19-03.24'!U210+'[9]побудинковий звіт'!V210+'[8]побудинковий звіт'!V210</f>
        <v>0</v>
      </c>
      <c r="W210" s="116">
        <f t="shared" si="164"/>
        <v>0</v>
      </c>
      <c r="X210" s="595">
        <f>'звіт 03.19-03.24'!W210+'[9]побудинковий звіт'!X210+'[8]побудинковий звіт'!X210</f>
        <v>1094.7020952564462</v>
      </c>
      <c r="Y210" s="595">
        <f>'звіт 03.19-03.24'!X210+'[9]побудинковий звіт'!Y210+'[8]побудинковий звіт'!Y210</f>
        <v>2204.8620257978569</v>
      </c>
      <c r="Z210" s="116">
        <f t="shared" si="165"/>
        <v>1110.1599305414106</v>
      </c>
      <c r="AA210" s="595">
        <f>'звіт 03.19-03.24'!Z210+'[9]побудинковий звіт'!AA210+'[8]побудинковий звіт'!AA210</f>
        <v>382.64400000000001</v>
      </c>
      <c r="AB210" s="595">
        <f>'звіт 03.19-03.24'!AA210+'[9]побудинковий звіт'!AB210+'[8]побудинковий звіт'!AB210</f>
        <v>0</v>
      </c>
      <c r="AC210" s="116">
        <f t="shared" si="166"/>
        <v>-382.64400000000001</v>
      </c>
      <c r="AD210" s="595">
        <f>'звіт 03.19-03.24'!AC210+'[9]побудинковий звіт'!AD210+'[8]побудинковий звіт'!AD210</f>
        <v>10629.71065229773</v>
      </c>
      <c r="AE210" s="595">
        <f>'звіт 03.19-03.24'!AD210+'[9]побудинковий звіт'!AE210+'[8]побудинковий звіт'!AE210</f>
        <v>11631.134868854555</v>
      </c>
      <c r="AF210" s="117">
        <f t="shared" si="167"/>
        <v>1001.4242165568248</v>
      </c>
      <c r="AG210" s="91">
        <f t="shared" si="168"/>
        <v>22037.340452885568</v>
      </c>
      <c r="AH210" s="92">
        <f t="shared" si="168"/>
        <v>23715.739573335399</v>
      </c>
      <c r="AI210" s="116">
        <f t="shared" si="169"/>
        <v>1678.3991204498307</v>
      </c>
      <c r="AJ210" s="595">
        <f>'звіт 03.19-03.24'!AI210+'[9]побудинковий звіт'!AJ210+'[8]побудинковий звіт'!AJ210</f>
        <v>0</v>
      </c>
      <c r="AK210" s="595">
        <f>'звіт 03.19-03.24'!AJ210+'[9]побудинковий звіт'!AK210+'[8]побудинковий звіт'!AK210</f>
        <v>0</v>
      </c>
      <c r="AL210" s="116">
        <f t="shared" si="170"/>
        <v>0</v>
      </c>
      <c r="AM210" s="595">
        <f>'звіт 03.19-03.24'!AL210+'[9]побудинковий звіт'!AM210+'[8]побудинковий звіт'!AM210</f>
        <v>0</v>
      </c>
      <c r="AN210" s="595">
        <f>'звіт 03.19-03.24'!AM210+'[9]побудинковий звіт'!AN210+'[8]побудинковий звіт'!AN210</f>
        <v>0</v>
      </c>
      <c r="AO210" s="116">
        <f t="shared" si="171"/>
        <v>0</v>
      </c>
      <c r="AP210" s="595">
        <f>'звіт 03.19-03.24'!AO210+'[9]побудинковий звіт'!AP210+'[8]побудинковий звіт'!AP210</f>
        <v>10647.107540839615</v>
      </c>
      <c r="AQ210" s="595">
        <f>'звіт 03.19-03.24'!AP210+'[9]побудинковий звіт'!AQ210+'[8]побудинковий звіт'!AQ210</f>
        <v>6229.2316031936562</v>
      </c>
      <c r="AR210" s="116">
        <f t="shared" si="172"/>
        <v>-4417.8759376459593</v>
      </c>
      <c r="AS210" s="595">
        <f>'звіт 03.19-03.24'!AR210+'[9]побудинковий звіт'!AS210+'[8]побудинковий звіт'!AS210</f>
        <v>18372.876294441587</v>
      </c>
      <c r="AT210" s="595">
        <f>'звіт 03.19-03.24'!AS210+'[9]побудинковий звіт'!AT210+'[8]побудинковий звіт'!AT210</f>
        <v>5831.7797159814172</v>
      </c>
      <c r="AU210" s="118">
        <f t="shared" si="173"/>
        <v>-12541.096578460169</v>
      </c>
      <c r="AV210" s="595">
        <f>'звіт 03.19-03.24'!AU210+'[9]побудинковий звіт'!AV210+'[8]побудинковий звіт'!AV210</f>
        <v>2978.0980894822396</v>
      </c>
      <c r="AW210" s="595">
        <f>'звіт 03.19-03.24'!AV210+'[9]побудинковий звіт'!AW210+'[8]побудинковий звіт'!AW210</f>
        <v>909</v>
      </c>
      <c r="AX210" s="94">
        <f t="shared" si="174"/>
        <v>-2069.0980894822396</v>
      </c>
      <c r="AY210" s="595">
        <f>'звіт 03.19-03.24'!AX210+'[9]побудинковий звіт'!AY210+'[8]побудинковий звіт'!AY210</f>
        <v>3230.4928078097937</v>
      </c>
      <c r="AZ210" s="595">
        <f>'звіт 03.19-03.24'!AY210+'[9]побудинковий звіт'!AZ210+'[8]побудинковий звіт'!AZ210</f>
        <v>0</v>
      </c>
      <c r="BA210" s="117">
        <f t="shared" si="175"/>
        <v>-3230.4928078097937</v>
      </c>
      <c r="BB210" s="595">
        <f>'звіт 03.19-03.24'!BA210+'[9]побудинковий звіт'!BB210+'[8]побудинковий звіт'!BB210</f>
        <v>1535.1852264208892</v>
      </c>
      <c r="BC210" s="595">
        <f>'звіт 03.19-03.24'!BB210+'[9]побудинковий звіт'!BC210+'[8]побудинковий звіт'!BC210</f>
        <v>0</v>
      </c>
      <c r="BD210" s="94">
        <f t="shared" si="176"/>
        <v>-1535.1852264208892</v>
      </c>
      <c r="BE210" s="595">
        <f>'звіт 03.19-03.24'!BD210+'[9]побудинковий звіт'!BE210+'[8]побудинковий звіт'!BE210</f>
        <v>0</v>
      </c>
      <c r="BF210" s="595">
        <f>'звіт 03.19-03.24'!BE210+'[9]побудинковий звіт'!BF210+'[8]побудинковий звіт'!BF210</f>
        <v>0</v>
      </c>
      <c r="BG210" s="95">
        <f t="shared" si="177"/>
        <v>0</v>
      </c>
      <c r="BH210" s="595">
        <f>'звіт 03.19-03.24'!BG210+'[9]побудинковий звіт'!BH210+'[8]побудинковий звіт'!BH210</f>
        <v>0</v>
      </c>
      <c r="BI210" s="595">
        <f>'звіт 03.19-03.24'!BH210+'[9]побудинковий звіт'!BI210+'[8]побудинковий звіт'!BI210</f>
        <v>0</v>
      </c>
      <c r="BJ210" s="94">
        <f t="shared" si="178"/>
        <v>0</v>
      </c>
      <c r="BK210" s="595">
        <f>'звіт 03.19-03.24'!BJ210+'[9]побудинковий звіт'!BK210+'[8]побудинковий звіт'!BK210</f>
        <v>26.807792741757165</v>
      </c>
      <c r="BL210" s="595">
        <f>'звіт 03.19-03.24'!BK210+'[9]побудинковий звіт'!BL210+'[8]побудинковий звіт'!BL210</f>
        <v>0</v>
      </c>
      <c r="BM210" s="95">
        <f t="shared" si="179"/>
        <v>-26.807792741757165</v>
      </c>
      <c r="BN210" s="595">
        <f>'звіт 03.19-03.24'!BM210+'[9]побудинковий звіт'!BN210+'[8]побудинковий звіт'!BN210</f>
        <v>420.4039766662645</v>
      </c>
      <c r="BO210" s="595">
        <f>'звіт 03.19-03.24'!BN210+'[9]побудинковий звіт'!BO210+'[8]побудинковий звіт'!BO210</f>
        <v>0</v>
      </c>
      <c r="BP210" s="94">
        <f t="shared" si="180"/>
        <v>-420.4039766662645</v>
      </c>
      <c r="BQ210" s="91">
        <f t="shared" si="181"/>
        <v>8190.9878931209441</v>
      </c>
      <c r="BR210" s="96">
        <f t="shared" si="181"/>
        <v>909</v>
      </c>
      <c r="BS210" s="94">
        <f t="shared" si="182"/>
        <v>-7281.9878931209441</v>
      </c>
      <c r="BT210" s="595">
        <f>'звіт 03.19-03.24'!BS210+'[9]побудинковий звіт'!BT210+'[8]побудинковий звіт'!BT210</f>
        <v>51272.804072062521</v>
      </c>
      <c r="BU210" s="595">
        <f>'звіт 03.19-03.24'!BT210+'[9]побудинковий звіт'!BU210+'[8]побудинковий звіт'!BU210</f>
        <v>63947.43854290944</v>
      </c>
      <c r="BV210" s="116">
        <f t="shared" si="183"/>
        <v>12674.634470846919</v>
      </c>
      <c r="BW210" s="595">
        <f>'звіт 03.19-03.24'!BV210+'[9]побудинковий звіт'!BW210+'[8]побудинковий звіт'!BW210</f>
        <v>1472.549254492292</v>
      </c>
      <c r="BX210" s="595">
        <f>'звіт 03.19-03.24'!BW210+'[9]побудинковий звіт'!BX210+'[8]побудинковий звіт'!BX210</f>
        <v>2856.7075978316861</v>
      </c>
      <c r="BY210" s="116">
        <f t="shared" si="184"/>
        <v>1384.1583433393942</v>
      </c>
      <c r="BZ210" s="595">
        <f>'звіт 03.19-03.24'!BY210+'[9]побудинковий звіт'!BZ210+'[8]побудинковий звіт'!BZ210</f>
        <v>15489.045015680615</v>
      </c>
      <c r="CA210" s="595">
        <f>'звіт 03.19-03.24'!BZ210+'[9]побудинковий звіт'!CA210+'[8]побудинковий звіт'!CA210</f>
        <v>11448.71577288508</v>
      </c>
      <c r="CB210" s="116">
        <f t="shared" si="185"/>
        <v>-4040.3292427955348</v>
      </c>
      <c r="CC210" s="595">
        <f>'звіт 03.19-03.24'!CB210+'[9]побудинковий звіт'!CC210+'[8]побудинковий звіт'!CC210</f>
        <v>0</v>
      </c>
      <c r="CD210" s="595">
        <f>'звіт 03.19-03.24'!CC210+'[9]побудинковий звіт'!CD210+'[8]побудинковий звіт'!CD210</f>
        <v>0</v>
      </c>
      <c r="CE210" s="116">
        <f t="shared" si="186"/>
        <v>0</v>
      </c>
      <c r="CF210" s="595">
        <f>'звіт 03.19-03.24'!CE210+'[9]побудинковий звіт'!CF210+'[8]побудинковий звіт'!CF210</f>
        <v>0</v>
      </c>
      <c r="CG210" s="595">
        <f>'звіт 03.19-03.24'!CF210+'[9]побудинковий звіт'!CG210+'[8]побудинковий звіт'!CG210</f>
        <v>0</v>
      </c>
      <c r="CH210" s="116">
        <f t="shared" si="187"/>
        <v>0</v>
      </c>
      <c r="CI210" s="595">
        <f>'звіт 03.19-03.24'!CH210+'[9]побудинковий звіт'!CI210+'[8]побудинковий звіт'!CI210</f>
        <v>0</v>
      </c>
      <c r="CJ210" s="595">
        <f>'звіт 03.19-03.24'!CI210+'[9]побудинковий звіт'!CJ210+'[8]побудинковий звіт'!CJ210</f>
        <v>0</v>
      </c>
      <c r="CK210" s="116">
        <f t="shared" si="188"/>
        <v>0</v>
      </c>
      <c r="CL210" s="595">
        <f>'звіт 03.19-03.24'!CK210+'[9]побудинковий звіт'!CL210+'[8]побудинковий звіт'!CL210</f>
        <v>0</v>
      </c>
      <c r="CM210" s="595">
        <f>'звіт 03.19-03.24'!CL210+'[9]побудинковий звіт'!CM210+'[8]побудинковий звіт'!CM210</f>
        <v>0</v>
      </c>
      <c r="CN210" s="116">
        <f t="shared" si="189"/>
        <v>0</v>
      </c>
      <c r="CO210" s="88">
        <f t="shared" si="190"/>
        <v>0</v>
      </c>
      <c r="CP210" s="96">
        <f t="shared" si="190"/>
        <v>0</v>
      </c>
      <c r="CQ210" s="116">
        <f t="shared" si="191"/>
        <v>0</v>
      </c>
      <c r="CR210" s="119">
        <f t="shared" si="202"/>
        <v>127482.71052352314</v>
      </c>
      <c r="CS210" s="96">
        <f t="shared" si="202"/>
        <v>114938.61280613669</v>
      </c>
      <c r="CT210" s="116">
        <f t="shared" si="192"/>
        <v>-12544.097717386452</v>
      </c>
      <c r="CU210" s="91">
        <f t="shared" si="193"/>
        <v>152979.25262822775</v>
      </c>
      <c r="CV210" s="98">
        <f t="shared" si="193"/>
        <v>137926.33536736402</v>
      </c>
      <c r="CW210" s="117">
        <f t="shared" si="194"/>
        <v>-15052.917260863731</v>
      </c>
      <c r="CX210" s="595">
        <f>'звіт 03.19-03.24'!CW210+'[9]побудинковий звіт'!CX210+'[8]побудинковий звіт'!CX210</f>
        <v>5079.6167878342112</v>
      </c>
      <c r="CY210" s="595">
        <f>'звіт 03.19-03.24'!CX210+'[9]побудинковий звіт'!CY210+'[8]побудинковий звіт'!CY210</f>
        <v>20132.53404869794</v>
      </c>
      <c r="CZ210" s="116">
        <f t="shared" si="195"/>
        <v>15052.917260863729</v>
      </c>
      <c r="DA210" s="99">
        <f>'[8]побудинковий звіт'!DA210</f>
        <v>-15052.917260863735</v>
      </c>
      <c r="DB210" s="8">
        <v>2</v>
      </c>
      <c r="DC210" s="365">
        <f>'[8]побудинковий звіт'!DC210</f>
        <v>2662.95</v>
      </c>
      <c r="DD210" s="365">
        <f>'[8]побудинковий звіт'!DD210</f>
        <v>0</v>
      </c>
      <c r="DE210" s="365">
        <f>'[8]побудинковий звіт'!DE210</f>
        <v>0</v>
      </c>
      <c r="DF210" s="365">
        <f>'[8]побудинковий звіт'!DF210</f>
        <v>0</v>
      </c>
      <c r="DG210" s="101">
        <v>-1221.8609935074783</v>
      </c>
      <c r="DH210" s="296">
        <v>2</v>
      </c>
      <c r="DI210" s="103">
        <f>'[8]побудинковий звіт'!DK210</f>
        <v>7.5160835971911961</v>
      </c>
      <c r="DJ210" s="103">
        <f>'[8]побудинковий звіт'!DL210</f>
        <v>0</v>
      </c>
      <c r="DK210" s="103">
        <f>'[8]побудинковий звіт'!DM210</f>
        <v>7.3855544717590416</v>
      </c>
      <c r="DL210" s="104">
        <f t="shared" si="203"/>
        <v>2662.9484184848407</v>
      </c>
      <c r="DM210" s="104">
        <f t="shared" si="204"/>
        <v>0</v>
      </c>
      <c r="DN210" s="105">
        <f t="shared" si="196"/>
        <v>2662.9484184848407</v>
      </c>
      <c r="DO210" s="2"/>
      <c r="DP210" s="104">
        <f>'[10]побудинковий звіт'!DR210</f>
        <v>2662.95</v>
      </c>
      <c r="DQ210" s="104">
        <f>'[10]побудинковий звіт'!DS210</f>
        <v>0</v>
      </c>
      <c r="DR210" s="104">
        <f t="shared" si="197"/>
        <v>2662.95</v>
      </c>
      <c r="DS210" s="106"/>
      <c r="DT210" s="104"/>
      <c r="DU210" s="479">
        <f>'звіт 03.19-03.24'!DV210+'[9]побудинковий звіт'!DW210+'[8]побудинковий звіт'!DW210</f>
        <v>3909.88</v>
      </c>
      <c r="DV210" s="2">
        <f>'[9]побудинковий звіт'!DX210+'[8]побудинковий звіт'!DX210</f>
        <v>0</v>
      </c>
      <c r="DW210" s="77">
        <f t="shared" si="198"/>
        <v>31876.637025075037</v>
      </c>
      <c r="DX210" s="77">
        <f t="shared" si="199"/>
        <v>8088.9356591777005</v>
      </c>
      <c r="DY210" s="427">
        <f t="shared" si="200"/>
        <v>0</v>
      </c>
      <c r="DZ210" s="161">
        <f>'[10]побудинковий звіт'!DY210</f>
        <v>617.31477926177695</v>
      </c>
      <c r="EB210" s="110">
        <v>6357</v>
      </c>
      <c r="EC210" s="111">
        <f t="shared" si="201"/>
        <v>5135.1390064925217</v>
      </c>
      <c r="EE210" s="112">
        <v>-3027.3196412978969</v>
      </c>
      <c r="EG210" s="99">
        <v>-7174.6374131268158</v>
      </c>
    </row>
    <row r="211" spans="1:137" ht="19.95" customHeight="1" x14ac:dyDescent="0.3">
      <c r="A211" s="81">
        <v>150000924</v>
      </c>
      <c r="B211" s="82" t="s">
        <v>429</v>
      </c>
      <c r="C211" s="114" t="s">
        <v>430</v>
      </c>
      <c r="D211" s="114" t="s">
        <v>430</v>
      </c>
      <c r="E211" s="84">
        <f t="shared" si="159"/>
        <v>474.29999999999995</v>
      </c>
      <c r="F211" s="597">
        <f>'[8]побудинковий звіт'!F211</f>
        <v>397.4</v>
      </c>
      <c r="G211" s="104">
        <f>'[8]побудинковий звіт'!G211</f>
        <v>0</v>
      </c>
      <c r="H211" s="598">
        <f>'[8]побудинковий звіт'!H211</f>
        <v>76.900000000000006</v>
      </c>
      <c r="I211" s="595">
        <f>'звіт 03.19-03.24'!H211+'[9]побудинковий звіт'!I211+'[8]побудинковий звіт'!I211</f>
        <v>16449.104806243733</v>
      </c>
      <c r="J211" s="595">
        <f>'звіт 03.19-03.24'!I211+'[9]побудинковий звіт'!J211+'[8]побудинковий звіт'!J211</f>
        <v>16253.501604739726</v>
      </c>
      <c r="K211" s="116">
        <f t="shared" si="160"/>
        <v>-195.6032015040073</v>
      </c>
      <c r="L211" s="595">
        <f>'звіт 03.19-03.24'!K211+'[9]побудинковий звіт'!L211+'[8]побудинковий звіт'!L211</f>
        <v>4671.1249388775432</v>
      </c>
      <c r="M211" s="595">
        <f>'звіт 03.19-03.24'!L211+'[9]побудинковий звіт'!M211+'[8]побудинковий звіт'!M211</f>
        <v>4556.3428649177386</v>
      </c>
      <c r="N211" s="116">
        <f t="shared" si="161"/>
        <v>-114.78207395980462</v>
      </c>
      <c r="O211" s="595">
        <f>'звіт 03.19-03.24'!N211+'[9]побудинковий звіт'!O211+'[8]побудинковий звіт'!O211</f>
        <v>4481.5676162231857</v>
      </c>
      <c r="P211" s="595">
        <f>'звіт 03.19-03.24'!O211+'[9]побудинковий звіт'!P211+'[8]побудинковий звіт'!P211</f>
        <v>4342.0279277666086</v>
      </c>
      <c r="Q211" s="116">
        <f t="shared" si="162"/>
        <v>-139.5396884565771</v>
      </c>
      <c r="R211" s="595">
        <f>'звіт 03.19-03.24'!Q211+'[9]побудинковий звіт'!R211+'[8]побудинковий звіт'!R211</f>
        <v>0</v>
      </c>
      <c r="S211" s="595">
        <f>'звіт 03.19-03.24'!R211+'[9]побудинковий звіт'!S211+'[8]побудинковий звіт'!S211</f>
        <v>0</v>
      </c>
      <c r="T211" s="116">
        <f t="shared" si="163"/>
        <v>0</v>
      </c>
      <c r="U211" s="595">
        <f>'звіт 03.19-03.24'!T211+'[9]побудинковий звіт'!U211+'[8]побудинковий звіт'!U211</f>
        <v>0</v>
      </c>
      <c r="V211" s="595">
        <f>'звіт 03.19-03.24'!U211+'[9]побудинковий звіт'!V211+'[8]побудинковий звіт'!V211</f>
        <v>0</v>
      </c>
      <c r="W211" s="116">
        <f t="shared" si="164"/>
        <v>0</v>
      </c>
      <c r="X211" s="595">
        <f>'звіт 03.19-03.24'!W211+'[9]побудинковий звіт'!X211+'[8]побудинковий звіт'!X211</f>
        <v>7911.7126672826953</v>
      </c>
      <c r="Y211" s="595">
        <f>'звіт 03.19-03.24'!X211+'[9]побудинковий звіт'!Y211+'[8]побудинковий звіт'!Y211</f>
        <v>7684.8182600335367</v>
      </c>
      <c r="Z211" s="116">
        <f t="shared" si="165"/>
        <v>-226.89440724915858</v>
      </c>
      <c r="AA211" s="595">
        <f>'звіт 03.19-03.24'!Z211+'[9]побудинковий звіт'!AA211+'[8]побудинковий звіт'!AA211</f>
        <v>512.24400000000003</v>
      </c>
      <c r="AB211" s="595">
        <f>'звіт 03.19-03.24'!AA211+'[9]побудинковий звіт'!AB211+'[8]побудинковий звіт'!AB211</f>
        <v>0</v>
      </c>
      <c r="AC211" s="116">
        <f t="shared" si="166"/>
        <v>-512.24400000000003</v>
      </c>
      <c r="AD211" s="595">
        <f>'звіт 03.19-03.24'!AC211+'[9]побудинковий звіт'!AD211+'[8]побудинковий звіт'!AD211</f>
        <v>14489.862649442046</v>
      </c>
      <c r="AE211" s="595">
        <f>'звіт 03.19-03.24'!AD211+'[9]побудинковий звіт'!AE211+'[8]побудинковий звіт'!AE211</f>
        <v>15570.553960761257</v>
      </c>
      <c r="AF211" s="117">
        <f t="shared" si="167"/>
        <v>1080.6913113192113</v>
      </c>
      <c r="AG211" s="91">
        <f t="shared" si="168"/>
        <v>48515.6166780692</v>
      </c>
      <c r="AH211" s="92">
        <f t="shared" si="168"/>
        <v>48407.244618218872</v>
      </c>
      <c r="AI211" s="116">
        <f t="shared" si="169"/>
        <v>-108.37205985032779</v>
      </c>
      <c r="AJ211" s="595">
        <f>'звіт 03.19-03.24'!AI211+'[9]побудинковий звіт'!AJ211+'[8]побудинковий звіт'!AJ211</f>
        <v>0</v>
      </c>
      <c r="AK211" s="595">
        <f>'звіт 03.19-03.24'!AJ211+'[9]побудинковий звіт'!AK211+'[8]побудинковий звіт'!AK211</f>
        <v>0</v>
      </c>
      <c r="AL211" s="116">
        <f t="shared" si="170"/>
        <v>0</v>
      </c>
      <c r="AM211" s="595">
        <f>'звіт 03.19-03.24'!AL211+'[9]побудинковий звіт'!AM211+'[8]побудинковий звіт'!AM211</f>
        <v>0</v>
      </c>
      <c r="AN211" s="595">
        <f>'звіт 03.19-03.24'!AM211+'[9]побудинковий звіт'!AN211+'[8]побудинковий звіт'!AN211</f>
        <v>0</v>
      </c>
      <c r="AO211" s="116">
        <f t="shared" si="171"/>
        <v>0</v>
      </c>
      <c r="AP211" s="595">
        <f>'звіт 03.19-03.24'!AO211+'[9]побудинковий звіт'!AP211+'[8]побудинковий звіт'!AP211</f>
        <v>6232.621780896633</v>
      </c>
      <c r="AQ211" s="595">
        <f>'звіт 03.19-03.24'!AP211+'[9]побудинковий звіт'!AQ211+'[8]побудинковий звіт'!AQ211</f>
        <v>5669.1775766665123</v>
      </c>
      <c r="AR211" s="116">
        <f t="shared" si="172"/>
        <v>-563.4442042301207</v>
      </c>
      <c r="AS211" s="595">
        <f>'звіт 03.19-03.24'!AR211+'[9]побудинковий звіт'!AS211+'[8]побудинковий звіт'!AS211</f>
        <v>37525.116829891915</v>
      </c>
      <c r="AT211" s="595">
        <f>'звіт 03.19-03.24'!AS211+'[9]побудинковий звіт'!AT211+'[8]побудинковий звіт'!AT211</f>
        <v>45206.671936061415</v>
      </c>
      <c r="AU211" s="118">
        <f t="shared" si="173"/>
        <v>7681.5551061695005</v>
      </c>
      <c r="AV211" s="595">
        <f>'звіт 03.19-03.24'!AU211+'[9]побудинковий звіт'!AV211+'[8]побудинковий звіт'!AV211</f>
        <v>4189.6336538950327</v>
      </c>
      <c r="AW211" s="595">
        <f>'звіт 03.19-03.24'!AV211+'[9]побудинковий звіт'!AW211+'[8]побудинковий звіт'!AW211</f>
        <v>0</v>
      </c>
      <c r="AX211" s="94">
        <f t="shared" si="174"/>
        <v>-4189.6336538950327</v>
      </c>
      <c r="AY211" s="595">
        <f>'звіт 03.19-03.24'!AX211+'[9]побудинковий звіт'!AY211+'[8]побудинковий звіт'!AY211</f>
        <v>7515.9643956520176</v>
      </c>
      <c r="AZ211" s="595">
        <f>'звіт 03.19-03.24'!AY211+'[9]побудинковий звіт'!AZ211+'[8]побудинковий звіт'!AZ211</f>
        <v>0</v>
      </c>
      <c r="BA211" s="117">
        <f t="shared" si="175"/>
        <v>-7515.9643956520176</v>
      </c>
      <c r="BB211" s="595">
        <f>'звіт 03.19-03.24'!BA211+'[9]побудинковий звіт'!BB211+'[8]побудинковий звіт'!BB211</f>
        <v>1873.0615410175908</v>
      </c>
      <c r="BC211" s="595">
        <f>'звіт 03.19-03.24'!BB211+'[9]побудинковий звіт'!BC211+'[8]побудинковий звіт'!BC211</f>
        <v>0</v>
      </c>
      <c r="BD211" s="94">
        <f t="shared" si="176"/>
        <v>-1873.0615410175908</v>
      </c>
      <c r="BE211" s="595">
        <f>'звіт 03.19-03.24'!BD211+'[9]побудинковий звіт'!BE211+'[8]побудинковий звіт'!BE211</f>
        <v>0</v>
      </c>
      <c r="BF211" s="595">
        <f>'звіт 03.19-03.24'!BE211+'[9]побудинковий звіт'!BF211+'[8]побудинковий звіт'!BF211</f>
        <v>0</v>
      </c>
      <c r="BG211" s="95">
        <f t="shared" si="177"/>
        <v>0</v>
      </c>
      <c r="BH211" s="595">
        <f>'звіт 03.19-03.24'!BG211+'[9]побудинковий звіт'!BH211+'[8]побудинковий звіт'!BH211</f>
        <v>0</v>
      </c>
      <c r="BI211" s="595">
        <f>'звіт 03.19-03.24'!BH211+'[9]побудинковий звіт'!BI211+'[8]побудинковий звіт'!BI211</f>
        <v>0</v>
      </c>
      <c r="BJ211" s="94">
        <f t="shared" si="178"/>
        <v>0</v>
      </c>
      <c r="BK211" s="595">
        <f>'звіт 03.19-03.24'!BJ211+'[9]побудинковий звіт'!BK211+'[8]побудинковий звіт'!BK211</f>
        <v>1099.2910046258178</v>
      </c>
      <c r="BL211" s="595">
        <f>'звіт 03.19-03.24'!BK211+'[9]побудинковий звіт'!BL211+'[8]побудинковий звіт'!BL211</f>
        <v>2718</v>
      </c>
      <c r="BM211" s="95">
        <f t="shared" si="179"/>
        <v>1618.7089953741822</v>
      </c>
      <c r="BN211" s="595">
        <f>'звіт 03.19-03.24'!BM211+'[9]побудинковий звіт'!BN211+'[8]побудинковий звіт'!BN211</f>
        <v>389.27301437585555</v>
      </c>
      <c r="BO211" s="595">
        <f>'звіт 03.19-03.24'!BN211+'[9]побудинковий звіт'!BO211+'[8]побудинковий звіт'!BO211</f>
        <v>0</v>
      </c>
      <c r="BP211" s="94">
        <f t="shared" si="180"/>
        <v>-389.27301437585555</v>
      </c>
      <c r="BQ211" s="91">
        <f t="shared" si="181"/>
        <v>15067.223609566316</v>
      </c>
      <c r="BR211" s="96">
        <f t="shared" si="181"/>
        <v>2718</v>
      </c>
      <c r="BS211" s="94">
        <f t="shared" si="182"/>
        <v>-12349.223609566316</v>
      </c>
      <c r="BT211" s="595">
        <f>'звіт 03.19-03.24'!BS211+'[9]побудинковий звіт'!BT211+'[8]побудинковий звіт'!BT211</f>
        <v>56195.57543233547</v>
      </c>
      <c r="BU211" s="595">
        <f>'звіт 03.19-03.24'!BT211+'[9]побудинковий звіт'!BU211+'[8]побудинковий звіт'!BU211</f>
        <v>88774.379882099805</v>
      </c>
      <c r="BV211" s="116">
        <f t="shared" si="183"/>
        <v>32578.804449764335</v>
      </c>
      <c r="BW211" s="595">
        <f>'звіт 03.19-03.24'!BV211+'[9]побудинковий звіт'!BW211+'[8]побудинковий звіт'!BW211</f>
        <v>16999.283171517629</v>
      </c>
      <c r="BX211" s="595">
        <f>'звіт 03.19-03.24'!BW211+'[9]побудинковий звіт'!BX211+'[8]побудинковий звіт'!BX211</f>
        <v>24462.116422926829</v>
      </c>
      <c r="BY211" s="116">
        <f t="shared" si="184"/>
        <v>7462.8332514091999</v>
      </c>
      <c r="BZ211" s="595">
        <f>'звіт 03.19-03.24'!BY211+'[9]побудинковий звіт'!BZ211+'[8]побудинковий звіт'!BZ211</f>
        <v>19037.051112412082</v>
      </c>
      <c r="CA211" s="595">
        <f>'звіт 03.19-03.24'!BZ211+'[9]побудинковий звіт'!CA211+'[8]побудинковий звіт'!CA211</f>
        <v>12119.609437663241</v>
      </c>
      <c r="CB211" s="116">
        <f t="shared" si="185"/>
        <v>-6917.4416747488413</v>
      </c>
      <c r="CC211" s="595">
        <f>'звіт 03.19-03.24'!CB211+'[9]побудинковий звіт'!CC211+'[8]побудинковий звіт'!CC211</f>
        <v>2094.7586582100953</v>
      </c>
      <c r="CD211" s="595">
        <f>'звіт 03.19-03.24'!CC211+'[9]побудинковий звіт'!CD211+'[8]побудинковий звіт'!CD211</f>
        <v>2132.5923849240371</v>
      </c>
      <c r="CE211" s="116">
        <f t="shared" si="186"/>
        <v>37.833726713941815</v>
      </c>
      <c r="CF211" s="595">
        <f>'звіт 03.19-03.24'!CE211+'[9]побудинковий звіт'!CF211+'[8]побудинковий звіт'!CF211</f>
        <v>257.6643026425952</v>
      </c>
      <c r="CG211" s="595">
        <f>'звіт 03.19-03.24'!CF211+'[9]побудинковий звіт'!CG211+'[8]побудинковий звіт'!CG211</f>
        <v>0</v>
      </c>
      <c r="CH211" s="116">
        <f t="shared" si="187"/>
        <v>-257.6643026425952</v>
      </c>
      <c r="CI211" s="595">
        <f>'звіт 03.19-03.24'!CH211+'[9]побудинковий звіт'!CI211+'[8]побудинковий звіт'!CI211</f>
        <v>8820.9566708303955</v>
      </c>
      <c r="CJ211" s="595">
        <f>'звіт 03.19-03.24'!CI211+'[9]побудинковий звіт'!CJ211+'[8]побудинковий звіт'!CJ211</f>
        <v>7907.2885808785513</v>
      </c>
      <c r="CK211" s="116">
        <f t="shared" si="188"/>
        <v>-913.66808995184419</v>
      </c>
      <c r="CL211" s="595">
        <f>'звіт 03.19-03.24'!CK211+'[9]побудинковий звіт'!CL211+'[8]побудинковий звіт'!CL211</f>
        <v>0</v>
      </c>
      <c r="CM211" s="595">
        <f>'звіт 03.19-03.24'!CL211+'[9]побудинковий звіт'!CM211+'[8]побудинковий звіт'!CM211</f>
        <v>0</v>
      </c>
      <c r="CN211" s="116">
        <f t="shared" si="189"/>
        <v>0</v>
      </c>
      <c r="CO211" s="88">
        <f t="shared" si="190"/>
        <v>8820.9566708303955</v>
      </c>
      <c r="CP211" s="96">
        <f t="shared" si="190"/>
        <v>7907.2885808785513</v>
      </c>
      <c r="CQ211" s="116">
        <f t="shared" si="191"/>
        <v>-913.66808995184419</v>
      </c>
      <c r="CR211" s="119">
        <f t="shared" si="202"/>
        <v>210745.86824637232</v>
      </c>
      <c r="CS211" s="96">
        <f t="shared" si="202"/>
        <v>237397.08083943927</v>
      </c>
      <c r="CT211" s="116">
        <f t="shared" si="192"/>
        <v>26651.212593066943</v>
      </c>
      <c r="CU211" s="91">
        <f t="shared" si="193"/>
        <v>252895.04189564678</v>
      </c>
      <c r="CV211" s="98">
        <f t="shared" si="193"/>
        <v>284876.4970073271</v>
      </c>
      <c r="CW211" s="117">
        <f t="shared" si="194"/>
        <v>31981.45511168032</v>
      </c>
      <c r="CX211" s="595">
        <f>'звіт 03.19-03.24'!CW211+'[9]побудинковий звіт'!CX211+'[8]побудинковий звіт'!CX211</f>
        <v>6518.7172181261285</v>
      </c>
      <c r="CY211" s="595">
        <f>'звіт 03.19-03.24'!CX211+'[9]побудинковий звіт'!CY211+'[8]побудинковий звіт'!CY211</f>
        <v>-25462.737893554222</v>
      </c>
      <c r="CZ211" s="116">
        <f t="shared" si="195"/>
        <v>-31981.455111680349</v>
      </c>
      <c r="DA211" s="99">
        <f>'[8]побудинковий звіт'!DA211</f>
        <v>31981.455111680341</v>
      </c>
      <c r="DB211" s="8">
        <v>2</v>
      </c>
      <c r="DC211" s="365">
        <f>'[8]побудинковий звіт'!DC211</f>
        <v>8101.73</v>
      </c>
      <c r="DD211" s="365">
        <f>'[8]побудинковий звіт'!DD211</f>
        <v>3546.23</v>
      </c>
      <c r="DE211" s="365">
        <f>'[8]побудинковий звіт'!DE211</f>
        <v>4382.8899999999994</v>
      </c>
      <c r="DF211" s="365">
        <f>'[8]побудинковий звіт'!DF211</f>
        <v>2883.56</v>
      </c>
      <c r="DG211" s="101">
        <v>33148.427752609379</v>
      </c>
      <c r="DH211" s="296">
        <v>2</v>
      </c>
      <c r="DI211" s="103">
        <f>'[8]побудинковий звіт'!DK211</f>
        <v>9.3578663486968043</v>
      </c>
      <c r="DJ211" s="103">
        <f>'[8]побудинковий звіт'!DL211</f>
        <v>0</v>
      </c>
      <c r="DK211" s="103">
        <f>'[8]побудинковий звіт'!DM211</f>
        <v>8.6175037031333854</v>
      </c>
      <c r="DL211" s="104">
        <f t="shared" si="203"/>
        <v>3718.81608697211</v>
      </c>
      <c r="DM211" s="104">
        <f t="shared" si="204"/>
        <v>662.68603477095735</v>
      </c>
      <c r="DN211" s="105">
        <f t="shared" si="196"/>
        <v>4381.5021217430676</v>
      </c>
      <c r="DO211" s="2"/>
      <c r="DP211" s="104">
        <f>'[10]побудинковий звіт'!DR211</f>
        <v>3718.84</v>
      </c>
      <c r="DQ211" s="104">
        <f>'[10]побудинковий звіт'!DS211</f>
        <v>662.67000000000007</v>
      </c>
      <c r="DR211" s="104">
        <f t="shared" si="197"/>
        <v>4381.51</v>
      </c>
      <c r="DS211" s="106"/>
      <c r="DT211" s="104"/>
      <c r="DU211" s="479">
        <f>'звіт 03.19-03.24'!DV211+'[9]побудинковий звіт'!DW211+'[8]побудинковий звіт'!DW211</f>
        <v>4140.4799999999996</v>
      </c>
      <c r="DV211" s="2">
        <f>'[9]побудинковий звіт'!DX211+'[8]побудинковий звіт'!DX211</f>
        <v>0</v>
      </c>
      <c r="DW211" s="77">
        <f t="shared" si="198"/>
        <v>63110.808527349873</v>
      </c>
      <c r="DX211" s="77">
        <f t="shared" si="199"/>
        <v>57509.6063232737</v>
      </c>
      <c r="DY211" s="427">
        <f t="shared" si="200"/>
        <v>7266.4499999999989</v>
      </c>
      <c r="DZ211" s="161">
        <f>'[10]побудинковий звіт'!DY211</f>
        <v>891.93625164549701</v>
      </c>
      <c r="EB211" s="110">
        <v>975</v>
      </c>
      <c r="EC211" s="111">
        <f t="shared" si="201"/>
        <v>34123.427752609379</v>
      </c>
      <c r="EE211" s="112">
        <v>31371.184976781908</v>
      </c>
      <c r="EG211" s="99">
        <v>33379.455168170331</v>
      </c>
    </row>
    <row r="212" spans="1:137" ht="19.95" customHeight="1" x14ac:dyDescent="0.3">
      <c r="A212" s="81">
        <v>150000933</v>
      </c>
      <c r="B212" s="82" t="s">
        <v>431</v>
      </c>
      <c r="C212" s="114" t="s">
        <v>432</v>
      </c>
      <c r="D212" s="114" t="s">
        <v>432</v>
      </c>
      <c r="E212" s="84">
        <f t="shared" si="159"/>
        <v>4737.87</v>
      </c>
      <c r="F212" s="597">
        <f>'[8]побудинковий звіт'!F212</f>
        <v>4361.57</v>
      </c>
      <c r="G212" s="104">
        <f>'[8]побудинковий звіт'!G212</f>
        <v>0</v>
      </c>
      <c r="H212" s="598">
        <f>'[8]побудинковий звіт'!H212</f>
        <v>376.3</v>
      </c>
      <c r="I212" s="595">
        <f>'звіт 03.19-03.24'!H212+'[9]побудинковий звіт'!I212+'[8]побудинковий звіт'!I212</f>
        <v>94483.615834695927</v>
      </c>
      <c r="J212" s="595">
        <f>'звіт 03.19-03.24'!I212+'[9]побудинковий звіт'!J212+'[8]побудинковий звіт'!J212</f>
        <v>95303.742401139403</v>
      </c>
      <c r="K212" s="116">
        <f t="shared" si="160"/>
        <v>820.12656644347589</v>
      </c>
      <c r="L212" s="595">
        <f>'звіт 03.19-03.24'!K212+'[9]побудинковий звіт'!L212+'[8]побудинковий звіт'!L212</f>
        <v>19874.30239774775</v>
      </c>
      <c r="M212" s="595">
        <f>'звіт 03.19-03.24'!L212+'[9]побудинковий звіт'!M212+'[8]побудинковий звіт'!M212</f>
        <v>19509.414661480827</v>
      </c>
      <c r="N212" s="116">
        <f t="shared" si="161"/>
        <v>-364.88773626692273</v>
      </c>
      <c r="O212" s="595">
        <f>'звіт 03.19-03.24'!N212+'[9]побудинковий звіт'!O212+'[8]побудинковий звіт'!O212</f>
        <v>44408.260747072549</v>
      </c>
      <c r="P212" s="595">
        <f>'звіт 03.19-03.24'!O212+'[9]побудинковий звіт'!P212+'[8]побудинковий звіт'!P212</f>
        <v>43034.838618881084</v>
      </c>
      <c r="Q212" s="116">
        <f t="shared" si="162"/>
        <v>-1373.4221281914652</v>
      </c>
      <c r="R212" s="595">
        <f>'звіт 03.19-03.24'!Q212+'[9]побудинковий звіт'!R212+'[8]побудинковий звіт'!R212</f>
        <v>10497.148528702364</v>
      </c>
      <c r="S212" s="595">
        <f>'звіт 03.19-03.24'!R212+'[9]побудинковий звіт'!S212+'[8]побудинковий звіт'!S212</f>
        <v>10169.245187102973</v>
      </c>
      <c r="T212" s="116">
        <f t="shared" si="163"/>
        <v>-327.90334159939084</v>
      </c>
      <c r="U212" s="595">
        <f>'звіт 03.19-03.24'!T212+'[9]побудинковий звіт'!U212+'[8]побудинковий звіт'!U212</f>
        <v>5651.3564841639381</v>
      </c>
      <c r="V212" s="595">
        <f>'звіт 03.19-03.24'!U212+'[9]побудинковий звіт'!V212+'[8]побудинковий звіт'!V212</f>
        <v>11098.965795938711</v>
      </c>
      <c r="W212" s="116">
        <f t="shared" si="164"/>
        <v>5447.6093117747732</v>
      </c>
      <c r="X212" s="595">
        <f>'звіт 03.19-03.24'!W212+'[9]побудинковий звіт'!X212+'[8]побудинковий звіт'!X212</f>
        <v>71489.852446797537</v>
      </c>
      <c r="Y212" s="595">
        <f>'звіт 03.19-03.24'!X212+'[9]побудинковий звіт'!Y212+'[8]побудинковий звіт'!Y212</f>
        <v>64369.488997277265</v>
      </c>
      <c r="Z212" s="116">
        <f t="shared" si="165"/>
        <v>-7120.3634495202714</v>
      </c>
      <c r="AA212" s="595">
        <f>'звіт 03.19-03.24'!Z212+'[9]побудинковий звіт'!AA212+'[8]побудинковий звіт'!AA212</f>
        <v>5093.2475999999997</v>
      </c>
      <c r="AB212" s="595">
        <f>'звіт 03.19-03.24'!AA212+'[9]побудинковий звіт'!AB212+'[8]побудинковий звіт'!AB212</f>
        <v>0</v>
      </c>
      <c r="AC212" s="116">
        <f t="shared" si="166"/>
        <v>-5093.2475999999997</v>
      </c>
      <c r="AD212" s="595">
        <f>'звіт 03.19-03.24'!AC212+'[9]побудинковий звіт'!AD212+'[8]побудинковий звіт'!AD212</f>
        <v>142870.53725499427</v>
      </c>
      <c r="AE212" s="595">
        <f>'звіт 03.19-03.24'!AD212+'[9]побудинковий звіт'!AE212+'[8]побудинковий звіт'!AE212</f>
        <v>155367.50988128126</v>
      </c>
      <c r="AF212" s="117">
        <f t="shared" si="167"/>
        <v>12496.972626286995</v>
      </c>
      <c r="AG212" s="91">
        <f t="shared" si="168"/>
        <v>394368.3212941743</v>
      </c>
      <c r="AH212" s="92">
        <f t="shared" si="168"/>
        <v>398853.20554310153</v>
      </c>
      <c r="AI212" s="116">
        <f t="shared" si="169"/>
        <v>4484.8842489272356</v>
      </c>
      <c r="AJ212" s="595">
        <f>'звіт 03.19-03.24'!AI212+'[9]побудинковий звіт'!AJ212+'[8]побудинковий звіт'!AJ212</f>
        <v>0</v>
      </c>
      <c r="AK212" s="595">
        <f>'звіт 03.19-03.24'!AJ212+'[9]побудинковий звіт'!AK212+'[8]побудинковий звіт'!AK212</f>
        <v>0</v>
      </c>
      <c r="AL212" s="116">
        <f t="shared" si="170"/>
        <v>0</v>
      </c>
      <c r="AM212" s="595">
        <f>'звіт 03.19-03.24'!AL212+'[9]побудинковий звіт'!AM212+'[8]побудинковий звіт'!AM212</f>
        <v>0</v>
      </c>
      <c r="AN212" s="595">
        <f>'звіт 03.19-03.24'!AM212+'[9]побудинковий звіт'!AN212+'[8]побудинковий звіт'!AN212</f>
        <v>0</v>
      </c>
      <c r="AO212" s="116">
        <f t="shared" si="171"/>
        <v>0</v>
      </c>
      <c r="AP212" s="595">
        <f>'звіт 03.19-03.24'!AO212+'[9]побудинковий звіт'!AP212+'[8]побудинковий звіт'!AP212</f>
        <v>24917.295649266529</v>
      </c>
      <c r="AQ212" s="595">
        <f>'звіт 03.19-03.24'!AP212+'[9]побудинковий звіт'!AQ212+'[8]побудинковий звіт'!AQ212</f>
        <v>23089.642989297703</v>
      </c>
      <c r="AR212" s="116">
        <f t="shared" si="172"/>
        <v>-1827.6526599688259</v>
      </c>
      <c r="AS212" s="595">
        <f>'звіт 03.19-03.24'!AR212+'[9]побудинковий звіт'!AS212+'[8]побудинковий звіт'!AS212</f>
        <v>330315.60767454444</v>
      </c>
      <c r="AT212" s="595">
        <f>'звіт 03.19-03.24'!AS212+'[9]побудинковий звіт'!AT212+'[8]побудинковий звіт'!AT212</f>
        <v>399592.18135447928</v>
      </c>
      <c r="AU212" s="118">
        <f t="shared" si="173"/>
        <v>69276.573679934838</v>
      </c>
      <c r="AV212" s="595">
        <f>'звіт 03.19-03.24'!AU212+'[9]побудинковий звіт'!AV212+'[8]побудинковий звіт'!AV212</f>
        <v>25281.565976901806</v>
      </c>
      <c r="AW212" s="595">
        <f>'звіт 03.19-03.24'!AV212+'[9]побудинковий звіт'!AW212+'[8]побудинковий звіт'!AW212</f>
        <v>3441.8569986502616</v>
      </c>
      <c r="AX212" s="94">
        <f t="shared" si="174"/>
        <v>-21839.708978251543</v>
      </c>
      <c r="AY212" s="595">
        <f>'звіт 03.19-03.24'!AX212+'[9]побудинковий звіт'!AY212+'[8]побудинковий звіт'!AY212</f>
        <v>34883.176393873859</v>
      </c>
      <c r="AZ212" s="595">
        <f>'звіт 03.19-03.24'!AY212+'[9]побудинковий звіт'!AZ212+'[8]побудинковий звіт'!AZ212</f>
        <v>17164.92320353512</v>
      </c>
      <c r="BA212" s="117">
        <f t="shared" si="175"/>
        <v>-17718.253190338739</v>
      </c>
      <c r="BB212" s="595">
        <f>'звіт 03.19-03.24'!BA212+'[9]побудинковий звіт'!BB212+'[8]побудинковий звіт'!BB212</f>
        <v>21574.749286085887</v>
      </c>
      <c r="BC212" s="595">
        <f>'звіт 03.19-03.24'!BB212+'[9]побудинковий звіт'!BC212+'[8]побудинковий звіт'!BC212</f>
        <v>12915.771975207637</v>
      </c>
      <c r="BD212" s="94">
        <f t="shared" si="176"/>
        <v>-8658.9773108782501</v>
      </c>
      <c r="BE212" s="595">
        <f>'звіт 03.19-03.24'!BD212+'[9]побудинковий звіт'!BE212+'[8]побудинковий звіт'!BE212</f>
        <v>19801.669744423591</v>
      </c>
      <c r="BF212" s="595">
        <f>'звіт 03.19-03.24'!BE212+'[9]побудинковий звіт'!BF212+'[8]побудинковий звіт'!BF212</f>
        <v>9221.5149797636241</v>
      </c>
      <c r="BG212" s="95">
        <f t="shared" si="177"/>
        <v>-10580.154764659967</v>
      </c>
      <c r="BH212" s="595">
        <f>'звіт 03.19-03.24'!BG212+'[9]побудинковий звіт'!BH212+'[8]побудинковий звіт'!BH212</f>
        <v>10187.39651805737</v>
      </c>
      <c r="BI212" s="595">
        <f>'звіт 03.19-03.24'!BH212+'[9]побудинковий звіт'!BI212+'[8]побудинковий звіт'!BI212</f>
        <v>1786</v>
      </c>
      <c r="BJ212" s="94">
        <f t="shared" si="178"/>
        <v>-8401.3965180573705</v>
      </c>
      <c r="BK212" s="595">
        <f>'звіт 03.19-03.24'!BJ212+'[9]побудинковий звіт'!BK212+'[8]побудинковий звіт'!BK212</f>
        <v>24204.894290063159</v>
      </c>
      <c r="BL212" s="595">
        <f>'звіт 03.19-03.24'!BK212+'[9]побудинковий звіт'!BL212+'[8]побудинковий звіт'!BL212</f>
        <v>9651.5120840775598</v>
      </c>
      <c r="BM212" s="95">
        <f t="shared" si="179"/>
        <v>-14553.382205985599</v>
      </c>
      <c r="BN212" s="595">
        <f>'звіт 03.19-03.24'!BM212+'[9]побудинковий звіт'!BN212+'[8]побудинковий звіт'!BN212</f>
        <v>1871.8680736451763</v>
      </c>
      <c r="BO212" s="595">
        <f>'звіт 03.19-03.24'!BN212+'[9]побудинковий звіт'!BO212+'[8]побудинковий звіт'!BO212</f>
        <v>2972</v>
      </c>
      <c r="BP212" s="94">
        <f t="shared" si="180"/>
        <v>1100.1319263548237</v>
      </c>
      <c r="BQ212" s="91">
        <f t="shared" si="181"/>
        <v>137805.32028305085</v>
      </c>
      <c r="BR212" s="96">
        <f t="shared" si="181"/>
        <v>57153.579241234213</v>
      </c>
      <c r="BS212" s="94">
        <f t="shared" si="182"/>
        <v>-80651.74104181664</v>
      </c>
      <c r="BT212" s="595">
        <f>'звіт 03.19-03.24'!BS212+'[9]побудинковий звіт'!BT212+'[8]побудинковий звіт'!BT212</f>
        <v>450769.63328464568</v>
      </c>
      <c r="BU212" s="595">
        <f>'звіт 03.19-03.24'!BT212+'[9]побудинковий звіт'!BU212+'[8]побудинковий звіт'!BU212</f>
        <v>548198.84138377267</v>
      </c>
      <c r="BV212" s="116">
        <f t="shared" si="183"/>
        <v>97429.20809912699</v>
      </c>
      <c r="BW212" s="595">
        <f>'звіт 03.19-03.24'!BV212+'[9]побудинковий звіт'!BW212+'[8]побудинковий звіт'!BW212</f>
        <v>196811.31702581403</v>
      </c>
      <c r="BX212" s="595">
        <f>'звіт 03.19-03.24'!BW212+'[9]побудинковий звіт'!BX212+'[8]побудинковий звіт'!BX212</f>
        <v>201965.51407822288</v>
      </c>
      <c r="BY212" s="116">
        <f t="shared" si="184"/>
        <v>5154.1970524088538</v>
      </c>
      <c r="BZ212" s="595">
        <f>'звіт 03.19-03.24'!BY212+'[9]побудинковий звіт'!BZ212+'[8]побудинковий звіт'!BZ212</f>
        <v>122815.88810469414</v>
      </c>
      <c r="CA212" s="595">
        <f>'звіт 03.19-03.24'!BZ212+'[9]побудинковий звіт'!CA212+'[8]побудинковий звіт'!CA212</f>
        <v>97608.928611373034</v>
      </c>
      <c r="CB212" s="116">
        <f t="shared" si="185"/>
        <v>-25206.959493321105</v>
      </c>
      <c r="CC212" s="595">
        <f>'звіт 03.19-03.24'!CB212+'[9]побудинковий звіт'!CC212+'[8]побудинковий звіт'!CC212</f>
        <v>18069.740575027274</v>
      </c>
      <c r="CD212" s="595">
        <f>'звіт 03.19-03.24'!CC212+'[9]побудинковий звіт'!CD212+'[8]побудинковий звіт'!CD212</f>
        <v>18396.10066621389</v>
      </c>
      <c r="CE212" s="116">
        <f t="shared" si="186"/>
        <v>326.36009118661605</v>
      </c>
      <c r="CF212" s="595">
        <f>'звіт 03.19-03.24'!CE212+'[9]побудинковий звіт'!CF212+'[8]побудинковий звіт'!CF212</f>
        <v>2222.6556199917327</v>
      </c>
      <c r="CG212" s="595">
        <f>'звіт 03.19-03.24'!CF212+'[9]побудинковий звіт'!CG212+'[8]побудинковий звіт'!CG212</f>
        <v>6664.4227765284295</v>
      </c>
      <c r="CH212" s="116">
        <f t="shared" si="187"/>
        <v>4441.7671565366963</v>
      </c>
      <c r="CI212" s="595">
        <f>'звіт 03.19-03.24'!CH212+'[9]побудинковий звіт'!CI212+'[8]побудинковий звіт'!CI212</f>
        <v>57230.891676500156</v>
      </c>
      <c r="CJ212" s="595">
        <f>'звіт 03.19-03.24'!CI212+'[9]побудинковий звіт'!CJ212+'[8]побудинковий звіт'!CJ212</f>
        <v>43576.738640755349</v>
      </c>
      <c r="CK212" s="116">
        <f t="shared" si="188"/>
        <v>-13654.153035744806</v>
      </c>
      <c r="CL212" s="595">
        <f>'звіт 03.19-03.24'!CK212+'[9]побудинковий звіт'!CL212+'[8]побудинковий звіт'!CL212</f>
        <v>0</v>
      </c>
      <c r="CM212" s="595">
        <f>'звіт 03.19-03.24'!CL212+'[9]побудинковий звіт'!CM212+'[8]побудинковий звіт'!CM212</f>
        <v>0</v>
      </c>
      <c r="CN212" s="116">
        <f t="shared" si="189"/>
        <v>0</v>
      </c>
      <c r="CO212" s="88">
        <f t="shared" si="190"/>
        <v>57230.891676500156</v>
      </c>
      <c r="CP212" s="96">
        <f t="shared" si="190"/>
        <v>43576.738640755349</v>
      </c>
      <c r="CQ212" s="116">
        <f t="shared" si="191"/>
        <v>-13654.153035744806</v>
      </c>
      <c r="CR212" s="119">
        <f t="shared" si="202"/>
        <v>1735326.6711877091</v>
      </c>
      <c r="CS212" s="96">
        <f t="shared" si="202"/>
        <v>1795099.1552849789</v>
      </c>
      <c r="CT212" s="116">
        <f t="shared" si="192"/>
        <v>59772.484097269829</v>
      </c>
      <c r="CU212" s="91">
        <f t="shared" si="193"/>
        <v>2082392.0054252509</v>
      </c>
      <c r="CV212" s="98">
        <f t="shared" si="193"/>
        <v>2154118.9863419747</v>
      </c>
      <c r="CW212" s="117">
        <f t="shared" si="194"/>
        <v>71726.980916723842</v>
      </c>
      <c r="CX212" s="595">
        <f>'звіт 03.19-03.24'!CW212+'[9]побудинковий звіт'!CX212+'[8]побудинковий звіт'!CX212</f>
        <v>75375.731069057845</v>
      </c>
      <c r="CY212" s="595">
        <f>'звіт 03.19-03.24'!CX212+'[9]побудинковий звіт'!CY212+'[8]побудинковий звіт'!CY212</f>
        <v>3648.7501523341198</v>
      </c>
      <c r="CZ212" s="116">
        <f t="shared" si="195"/>
        <v>-71726.980916723725</v>
      </c>
      <c r="DA212" s="99">
        <f>'[8]побудинковий звіт'!DA212</f>
        <v>71726.980916724016</v>
      </c>
      <c r="DB212" s="8">
        <v>2</v>
      </c>
      <c r="DC212" s="365">
        <f>'[8]побудинковий звіт'!DC212</f>
        <v>49554.879999999997</v>
      </c>
      <c r="DD212" s="365">
        <f>'[8]побудинковий звіт'!DD212</f>
        <v>78165.52</v>
      </c>
      <c r="DE212" s="365">
        <f>'[8]побудинковий звіт'!DE212</f>
        <v>15653.369999999995</v>
      </c>
      <c r="DF212" s="365">
        <f>'[8]побудинковий звіт'!DF212</f>
        <v>75587.260000000009</v>
      </c>
      <c r="DG212" s="101">
        <v>-20998.399665872916</v>
      </c>
      <c r="DH212" s="296">
        <v>5</v>
      </c>
      <c r="DI212" s="103">
        <f>'[8]побудинковий звіт'!DK212</f>
        <v>7.7694078800916051</v>
      </c>
      <c r="DJ212" s="103">
        <f>'[8]побудинковий звіт'!DL212</f>
        <v>0</v>
      </c>
      <c r="DK212" s="103">
        <f>'[8]побудинковий звіт'!DM212</f>
        <v>6.8515667286341397</v>
      </c>
      <c r="DL212" s="104">
        <f t="shared" si="203"/>
        <v>33886.816327571141</v>
      </c>
      <c r="DM212" s="104">
        <f t="shared" si="204"/>
        <v>2578.2445599850271</v>
      </c>
      <c r="DN212" s="105">
        <f t="shared" si="196"/>
        <v>36465.060887556167</v>
      </c>
      <c r="DO212" s="2"/>
      <c r="DP212" s="104">
        <f>'[10]побудинковий звіт'!DR212</f>
        <v>33885.97</v>
      </c>
      <c r="DQ212" s="104">
        <f>'[10]побудинковий звіт'!DS212</f>
        <v>2578.2600000000002</v>
      </c>
      <c r="DR212" s="104">
        <f t="shared" si="197"/>
        <v>36464.230000000003</v>
      </c>
      <c r="DS212" s="106"/>
      <c r="DT212" s="104"/>
      <c r="DU212" s="479">
        <f>'звіт 03.19-03.24'!DV212+'[9]побудинковий звіт'!DW212+'[8]побудинковий звіт'!DW212</f>
        <v>4912.72</v>
      </c>
      <c r="DV212" s="2">
        <f>'[9]побудинковий звіт'!DX212+'[8]побудинковий звіт'!DX212</f>
        <v>0</v>
      </c>
      <c r="DW212" s="77">
        <f t="shared" si="198"/>
        <v>561745.11354911432</v>
      </c>
      <c r="DX212" s="77">
        <f t="shared" si="199"/>
        <v>548094.91271485621</v>
      </c>
      <c r="DY212" s="427">
        <f t="shared" si="200"/>
        <v>91240.63</v>
      </c>
      <c r="DZ212" s="161">
        <f>'[10]побудинковий звіт'!DY212</f>
        <v>9749.4317181049264</v>
      </c>
      <c r="EB212" s="110">
        <v>18709</v>
      </c>
      <c r="EC212" s="111">
        <f t="shared" si="201"/>
        <v>-2289.3996658729156</v>
      </c>
      <c r="EE212" s="112">
        <v>-743.07998511966071</v>
      </c>
      <c r="EG212" s="99">
        <v>-44767.738413133658</v>
      </c>
    </row>
    <row r="213" spans="1:137" ht="19.95" customHeight="1" x14ac:dyDescent="0.3">
      <c r="A213" s="81">
        <v>150000934</v>
      </c>
      <c r="B213" s="82" t="s">
        <v>433</v>
      </c>
      <c r="C213" s="602" t="s">
        <v>434</v>
      </c>
      <c r="D213" s="114" t="s">
        <v>434</v>
      </c>
      <c r="E213" s="84"/>
      <c r="F213" s="597"/>
      <c r="G213" s="104"/>
      <c r="H213" s="598"/>
      <c r="I213" s="595"/>
      <c r="J213" s="595"/>
      <c r="K213" s="116"/>
      <c r="L213" s="595"/>
      <c r="M213" s="595"/>
      <c r="N213" s="116"/>
      <c r="O213" s="595"/>
      <c r="P213" s="595"/>
      <c r="Q213" s="116"/>
      <c r="R213" s="595"/>
      <c r="S213" s="595"/>
      <c r="T213" s="116"/>
      <c r="U213" s="595"/>
      <c r="V213" s="595"/>
      <c r="W213" s="116"/>
      <c r="X213" s="595"/>
      <c r="Y213" s="595"/>
      <c r="Z213" s="116"/>
      <c r="AA213" s="595"/>
      <c r="AB213" s="595"/>
      <c r="AC213" s="116"/>
      <c r="AD213" s="595"/>
      <c r="AE213" s="595"/>
      <c r="AF213" s="117"/>
      <c r="AG213" s="91"/>
      <c r="AH213" s="92"/>
      <c r="AI213" s="116"/>
      <c r="AJ213" s="595"/>
      <c r="AK213" s="595"/>
      <c r="AL213" s="116"/>
      <c r="AM213" s="595"/>
      <c r="AN213" s="595"/>
      <c r="AO213" s="116"/>
      <c r="AP213" s="595"/>
      <c r="AQ213" s="595"/>
      <c r="AR213" s="116"/>
      <c r="AS213" s="595"/>
      <c r="AT213" s="595"/>
      <c r="AU213" s="118"/>
      <c r="AV213" s="595"/>
      <c r="AW213" s="595"/>
      <c r="AX213" s="94"/>
      <c r="AY213" s="595"/>
      <c r="AZ213" s="595"/>
      <c r="BA213" s="117"/>
      <c r="BB213" s="595"/>
      <c r="BC213" s="595"/>
      <c r="BD213" s="94"/>
      <c r="BE213" s="595"/>
      <c r="BF213" s="595"/>
      <c r="BG213" s="95"/>
      <c r="BH213" s="595"/>
      <c r="BI213" s="595"/>
      <c r="BJ213" s="94"/>
      <c r="BK213" s="595"/>
      <c r="BL213" s="595"/>
      <c r="BM213" s="95"/>
      <c r="BN213" s="595"/>
      <c r="BO213" s="595"/>
      <c r="BP213" s="94"/>
      <c r="BQ213" s="91"/>
      <c r="BR213" s="96"/>
      <c r="BS213" s="94"/>
      <c r="BT213" s="595"/>
      <c r="BU213" s="595"/>
      <c r="BV213" s="116"/>
      <c r="BW213" s="595"/>
      <c r="BX213" s="595"/>
      <c r="BY213" s="116"/>
      <c r="BZ213" s="595"/>
      <c r="CA213" s="595"/>
      <c r="CB213" s="116"/>
      <c r="CC213" s="595"/>
      <c r="CD213" s="595"/>
      <c r="CE213" s="116"/>
      <c r="CF213" s="595"/>
      <c r="CG213" s="595"/>
      <c r="CH213" s="116"/>
      <c r="CI213" s="595"/>
      <c r="CJ213" s="595"/>
      <c r="CK213" s="116"/>
      <c r="CL213" s="595"/>
      <c r="CM213" s="595"/>
      <c r="CN213" s="116"/>
      <c r="CO213" s="88"/>
      <c r="CP213" s="96"/>
      <c r="CQ213" s="116"/>
      <c r="CR213" s="119"/>
      <c r="CS213" s="96"/>
      <c r="CT213" s="116"/>
      <c r="CU213" s="91"/>
      <c r="CV213" s="98"/>
      <c r="CW213" s="117"/>
      <c r="CX213" s="595"/>
      <c r="CY213" s="595"/>
      <c r="CZ213" s="116"/>
      <c r="DA213" s="99"/>
      <c r="DC213" s="365"/>
      <c r="DD213" s="365"/>
      <c r="DE213" s="365"/>
      <c r="DF213" s="365"/>
      <c r="DG213" s="101"/>
      <c r="DH213" s="296"/>
      <c r="DI213" s="103"/>
      <c r="DJ213" s="103"/>
      <c r="DK213" s="103"/>
      <c r="DL213" s="104"/>
      <c r="DM213" s="104"/>
      <c r="DN213" s="105"/>
      <c r="DO213" s="2"/>
      <c r="DP213" s="104">
        <f>'[10]побудинковий звіт'!DR213</f>
        <v>0</v>
      </c>
      <c r="DQ213" s="104">
        <f>'[10]побудинковий звіт'!DS213</f>
        <v>0</v>
      </c>
      <c r="DR213" s="104"/>
      <c r="DS213" s="106"/>
      <c r="DT213" s="104"/>
      <c r="DU213" s="479"/>
      <c r="DW213" s="77"/>
      <c r="DX213" s="77"/>
      <c r="DY213" s="427"/>
      <c r="DZ213" s="161">
        <f>'[10]побудинковий звіт'!DY213</f>
        <v>0</v>
      </c>
      <c r="EB213" s="110"/>
      <c r="EC213" s="111"/>
      <c r="EE213" s="112"/>
      <c r="EG213" s="99"/>
    </row>
    <row r="214" spans="1:137" ht="19.95" customHeight="1" x14ac:dyDescent="0.3">
      <c r="A214" s="81">
        <v>150000935</v>
      </c>
      <c r="B214" s="82" t="s">
        <v>435</v>
      </c>
      <c r="C214" s="114" t="s">
        <v>436</v>
      </c>
      <c r="D214" s="114" t="s">
        <v>436</v>
      </c>
      <c r="E214" s="84">
        <f t="shared" si="159"/>
        <v>285.5</v>
      </c>
      <c r="F214" s="597">
        <f>'[8]побудинковий звіт'!F214</f>
        <v>285.5</v>
      </c>
      <c r="G214" s="104">
        <f>'[8]побудинковий звіт'!G214</f>
        <v>0</v>
      </c>
      <c r="H214" s="598">
        <f>'[8]побудинковий звіт'!H214</f>
        <v>0</v>
      </c>
      <c r="I214" s="595">
        <f>'звіт 03.19-03.24'!H214+'[9]побудинковий звіт'!I214+'[8]побудинковий звіт'!I214</f>
        <v>6194.660622355228</v>
      </c>
      <c r="J214" s="595">
        <f>'звіт 03.19-03.24'!I214+'[9]побудинковий звіт'!J214+'[8]побудинковий звіт'!J214</f>
        <v>6245.6077375395553</v>
      </c>
      <c r="K214" s="116">
        <f t="shared" si="160"/>
        <v>50.947115184327231</v>
      </c>
      <c r="L214" s="595">
        <f>'звіт 03.19-03.24'!K214+'[9]побудинковий звіт'!L214+'[8]побудинковий звіт'!L214</f>
        <v>1990.1658881185008</v>
      </c>
      <c r="M214" s="595">
        <f>'звіт 03.19-03.24'!L214+'[9]побудинковий звіт'!M214+'[8]побудинковий звіт'!M214</f>
        <v>1941.5372617113808</v>
      </c>
      <c r="N214" s="116">
        <f t="shared" si="161"/>
        <v>-48.628626407120009</v>
      </c>
      <c r="O214" s="595">
        <f>'звіт 03.19-03.24'!N214+'[9]побудинковий звіт'!O214+'[8]побудинковий звіт'!O214</f>
        <v>2674.4404222935505</v>
      </c>
      <c r="P214" s="595">
        <f>'звіт 03.19-03.24'!O214+'[9]побудинковий звіт'!P214+'[8]побудинковий звіт'!P214</f>
        <v>2593.6156968949317</v>
      </c>
      <c r="Q214" s="116">
        <f t="shared" si="162"/>
        <v>-80.824725398618739</v>
      </c>
      <c r="R214" s="595">
        <f>'звіт 03.19-03.24'!Q214+'[9]побудинковий звіт'!R214+'[8]побудинковий звіт'!R214</f>
        <v>0</v>
      </c>
      <c r="S214" s="595">
        <f>'звіт 03.19-03.24'!R214+'[9]побудинковий звіт'!S214+'[8]побудинковий звіт'!S214</f>
        <v>0</v>
      </c>
      <c r="T214" s="116">
        <f t="shared" si="163"/>
        <v>0</v>
      </c>
      <c r="U214" s="595">
        <f>'звіт 03.19-03.24'!T214+'[9]побудинковий звіт'!U214+'[8]побудинковий звіт'!U214</f>
        <v>0</v>
      </c>
      <c r="V214" s="595">
        <f>'звіт 03.19-03.24'!U214+'[9]побудинковий звіт'!V214+'[8]побудинковий звіт'!V214</f>
        <v>0</v>
      </c>
      <c r="W214" s="116">
        <f t="shared" si="164"/>
        <v>0</v>
      </c>
      <c r="X214" s="595">
        <f>'звіт 03.19-03.24'!W214+'[9]побудинковий звіт'!X214+'[8]побудинковий звіт'!X214</f>
        <v>3778.0932202989147</v>
      </c>
      <c r="Y214" s="595">
        <f>'звіт 03.19-03.24'!X214+'[9]побудинковий звіт'!Y214+'[8]побудинковий звіт'!Y214</f>
        <v>5522.8624012017244</v>
      </c>
      <c r="Z214" s="116">
        <f t="shared" si="165"/>
        <v>1744.7691809028097</v>
      </c>
      <c r="AA214" s="595">
        <f>'звіт 03.19-03.24'!Z214+'[9]побудинковий звіт'!AA214+'[8]побудинковий звіт'!AA214</f>
        <v>309.09600000000006</v>
      </c>
      <c r="AB214" s="595">
        <f>'звіт 03.19-03.24'!AA214+'[9]побудинковий звіт'!AB214+'[8]побудинковий звіт'!AB214</f>
        <v>0</v>
      </c>
      <c r="AC214" s="116">
        <f t="shared" si="166"/>
        <v>-309.09600000000006</v>
      </c>
      <c r="AD214" s="595">
        <f>'звіт 03.19-03.24'!AC214+'[9]побудинковий звіт'!AD214+'[8]побудинковий звіт'!AD214</f>
        <v>8582.6147880914978</v>
      </c>
      <c r="AE214" s="595">
        <f>'звіт 03.19-03.24'!AD214+'[9]побудинковий звіт'!AE214+'[8]побудинковий звіт'!AE214</f>
        <v>9390.722075349835</v>
      </c>
      <c r="AF214" s="117">
        <f t="shared" si="167"/>
        <v>808.10728725833724</v>
      </c>
      <c r="AG214" s="91">
        <f t="shared" si="168"/>
        <v>23529.07094115769</v>
      </c>
      <c r="AH214" s="92">
        <f t="shared" si="168"/>
        <v>25694.345172697427</v>
      </c>
      <c r="AI214" s="116">
        <f t="shared" si="169"/>
        <v>2165.2742315397372</v>
      </c>
      <c r="AJ214" s="595">
        <f>'звіт 03.19-03.24'!AI214+'[9]побудинковий звіт'!AJ214+'[8]побудинковий звіт'!AJ214</f>
        <v>0</v>
      </c>
      <c r="AK214" s="595">
        <f>'звіт 03.19-03.24'!AJ214+'[9]побудинковий звіт'!AK214+'[8]побудинковий звіт'!AK214</f>
        <v>0</v>
      </c>
      <c r="AL214" s="116">
        <f t="shared" si="170"/>
        <v>0</v>
      </c>
      <c r="AM214" s="595">
        <f>'звіт 03.19-03.24'!AL214+'[9]побудинковий звіт'!AM214+'[8]побудинковий звіт'!AM214</f>
        <v>0</v>
      </c>
      <c r="AN214" s="595">
        <f>'звіт 03.19-03.24'!AM214+'[9]побудинковий звіт'!AN214+'[8]побудинковий звіт'!AN214</f>
        <v>0</v>
      </c>
      <c r="AO214" s="116">
        <f t="shared" si="171"/>
        <v>0</v>
      </c>
      <c r="AP214" s="595">
        <f>'звіт 03.19-03.24'!AO214+'[9]побудинковий звіт'!AP214+'[8]побудинковий звіт'!AP214</f>
        <v>5336.4311944868605</v>
      </c>
      <c r="AQ214" s="595">
        <f>'звіт 03.19-03.24'!AP214+'[9]побудинковий звіт'!AQ214+'[8]побудинковий звіт'!AQ214</f>
        <v>4061.7763310514574</v>
      </c>
      <c r="AR214" s="116">
        <f t="shared" si="172"/>
        <v>-1274.6548634354031</v>
      </c>
      <c r="AS214" s="595">
        <f>'звіт 03.19-03.24'!AR214+'[9]побудинковий звіт'!AS214+'[8]побудинковий звіт'!AS214</f>
        <v>26551.992991012292</v>
      </c>
      <c r="AT214" s="595">
        <f>'звіт 03.19-03.24'!AS214+'[9]побудинковий звіт'!AT214+'[8]побудинковий звіт'!AT214</f>
        <v>23857.477155101791</v>
      </c>
      <c r="AU214" s="118">
        <f t="shared" si="173"/>
        <v>-2694.5158359105008</v>
      </c>
      <c r="AV214" s="595">
        <f>'звіт 03.19-03.24'!AU214+'[9]побудинковий звіт'!AV214+'[8]побудинковий звіт'!AV214</f>
        <v>3173.7455113207416</v>
      </c>
      <c r="AW214" s="595">
        <f>'звіт 03.19-03.24'!AV214+'[9]побудинковий звіт'!AW214+'[8]побудинковий звіт'!AW214</f>
        <v>0</v>
      </c>
      <c r="AX214" s="94">
        <f t="shared" si="174"/>
        <v>-3173.7455113207416</v>
      </c>
      <c r="AY214" s="595">
        <f>'звіт 03.19-03.24'!AX214+'[9]побудинковий звіт'!AY214+'[8]побудинковий звіт'!AY214</f>
        <v>3205.1097275891439</v>
      </c>
      <c r="AZ214" s="595">
        <f>'звіт 03.19-03.24'!AY214+'[9]побудинковий звіт'!AZ214+'[8]побудинковий звіт'!AZ214</f>
        <v>0</v>
      </c>
      <c r="BA214" s="117">
        <f t="shared" si="175"/>
        <v>-3205.1097275891439</v>
      </c>
      <c r="BB214" s="595">
        <f>'звіт 03.19-03.24'!BA214+'[9]побудинковий звіт'!BB214+'[8]побудинковий звіт'!BB214</f>
        <v>1093.8964713454984</v>
      </c>
      <c r="BC214" s="595">
        <f>'звіт 03.19-03.24'!BB214+'[9]побудинковий звіт'!BC214+'[8]побудинковий звіт'!BC214</f>
        <v>0</v>
      </c>
      <c r="BD214" s="94">
        <f t="shared" si="176"/>
        <v>-1093.8964713454984</v>
      </c>
      <c r="BE214" s="595">
        <f>'звіт 03.19-03.24'!BD214+'[9]побудинковий звіт'!BE214+'[8]побудинковий звіт'!BE214</f>
        <v>0</v>
      </c>
      <c r="BF214" s="595">
        <f>'звіт 03.19-03.24'!BE214+'[9]побудинковий звіт'!BF214+'[8]побудинковий звіт'!BF214</f>
        <v>0</v>
      </c>
      <c r="BG214" s="95">
        <f t="shared" si="177"/>
        <v>0</v>
      </c>
      <c r="BH214" s="595">
        <f>'звіт 03.19-03.24'!BG214+'[9]побудинковий звіт'!BH214+'[8]побудинковий звіт'!BH214</f>
        <v>0</v>
      </c>
      <c r="BI214" s="595">
        <f>'звіт 03.19-03.24'!BH214+'[9]побудинковий звіт'!BI214+'[8]побудинковий звіт'!BI214</f>
        <v>0</v>
      </c>
      <c r="BJ214" s="94">
        <f t="shared" si="178"/>
        <v>0</v>
      </c>
      <c r="BK214" s="595">
        <f>'звіт 03.19-03.24'!BJ214+'[9]побудинковий звіт'!BK214+'[8]побудинковий звіт'!BK214</f>
        <v>726.60705045686859</v>
      </c>
      <c r="BL214" s="595">
        <f>'звіт 03.19-03.24'!BK214+'[9]побудинковий звіт'!BL214+'[8]побудинковий звіт'!BL214</f>
        <v>0</v>
      </c>
      <c r="BM214" s="95">
        <f t="shared" si="179"/>
        <v>-726.60705045686859</v>
      </c>
      <c r="BN214" s="595">
        <f>'звіт 03.19-03.24'!BM214+'[9]побудинковий звіт'!BN214+'[8]побудинковий звіт'!BN214</f>
        <v>189.37202023968877</v>
      </c>
      <c r="BO214" s="595">
        <f>'звіт 03.19-03.24'!BN214+'[9]побудинковий звіт'!BO214+'[8]побудинковий звіт'!BO214</f>
        <v>1197.2525579190001</v>
      </c>
      <c r="BP214" s="94">
        <f t="shared" si="180"/>
        <v>1007.8805376793114</v>
      </c>
      <c r="BQ214" s="91">
        <f t="shared" si="181"/>
        <v>8388.7307809519425</v>
      </c>
      <c r="BR214" s="96">
        <f t="shared" si="181"/>
        <v>1197.2525579190001</v>
      </c>
      <c r="BS214" s="94">
        <f t="shared" si="182"/>
        <v>-7191.478223032942</v>
      </c>
      <c r="BT214" s="595">
        <f>'звіт 03.19-03.24'!BS214+'[9]побудинковий звіт'!BT214+'[8]побудинковий звіт'!BT214</f>
        <v>34967.372165962777</v>
      </c>
      <c r="BU214" s="595">
        <f>'звіт 03.19-03.24'!BT214+'[9]побудинковий звіт'!BU214+'[8]побудинковий звіт'!BU214</f>
        <v>41962.850406236779</v>
      </c>
      <c r="BV214" s="116">
        <f t="shared" si="183"/>
        <v>6995.478240274002</v>
      </c>
      <c r="BW214" s="595">
        <f>'звіт 03.19-03.24'!BV214+'[9]побудинковий звіт'!BW214+'[8]побудинковий звіт'!BW214</f>
        <v>8182.065014036797</v>
      </c>
      <c r="BX214" s="595">
        <f>'звіт 03.19-03.24'!BW214+'[9]побудинковий звіт'!BX214+'[8]побудинковий звіт'!BX214</f>
        <v>8766.0907090847377</v>
      </c>
      <c r="BY214" s="116">
        <f t="shared" si="184"/>
        <v>584.02569504794064</v>
      </c>
      <c r="BZ214" s="595">
        <f>'звіт 03.19-03.24'!BY214+'[9]побудинковий звіт'!BZ214+'[8]побудинковий звіт'!BZ214</f>
        <v>11417.19445404289</v>
      </c>
      <c r="CA214" s="595">
        <f>'звіт 03.19-03.24'!BZ214+'[9]побудинковий звіт'!CA214+'[8]побудинковий звіт'!CA214</f>
        <v>8430.4654440061495</v>
      </c>
      <c r="CB214" s="116">
        <f t="shared" si="185"/>
        <v>-2986.7290100367409</v>
      </c>
      <c r="CC214" s="595">
        <f>'звіт 03.19-03.24'!CB214+'[9]побудинковий звіт'!CC214+'[8]побудинковий звіт'!CC214</f>
        <v>0</v>
      </c>
      <c r="CD214" s="595">
        <f>'звіт 03.19-03.24'!CC214+'[9]побудинковий звіт'!CD214+'[8]побудинковий звіт'!CD214</f>
        <v>0</v>
      </c>
      <c r="CE214" s="116">
        <f t="shared" si="186"/>
        <v>0</v>
      </c>
      <c r="CF214" s="595">
        <f>'звіт 03.19-03.24'!CE214+'[9]побудинковий звіт'!CF214+'[8]побудинковий звіт'!CF214</f>
        <v>0</v>
      </c>
      <c r="CG214" s="595">
        <f>'звіт 03.19-03.24'!CF214+'[9]побудинковий звіт'!CG214+'[8]побудинковий звіт'!CG214</f>
        <v>0</v>
      </c>
      <c r="CH214" s="116">
        <f t="shared" si="187"/>
        <v>0</v>
      </c>
      <c r="CI214" s="595">
        <f>'звіт 03.19-03.24'!CH214+'[9]побудинковий звіт'!CI214+'[8]побудинковий звіт'!CI214</f>
        <v>7784.8613566371623</v>
      </c>
      <c r="CJ214" s="595">
        <f>'звіт 03.19-03.24'!CI214+'[9]побудинковий звіт'!CJ214+'[8]побудинковий звіт'!CJ214</f>
        <v>4297.9559882893145</v>
      </c>
      <c r="CK214" s="116">
        <f t="shared" si="188"/>
        <v>-3486.9053683478478</v>
      </c>
      <c r="CL214" s="595">
        <f>'звіт 03.19-03.24'!CK214+'[9]побудинковий звіт'!CL214+'[8]побудинковий звіт'!CL214</f>
        <v>0</v>
      </c>
      <c r="CM214" s="595">
        <f>'звіт 03.19-03.24'!CL214+'[9]побудинковий звіт'!CM214+'[8]побудинковий звіт'!CM214</f>
        <v>0</v>
      </c>
      <c r="CN214" s="116">
        <f t="shared" si="189"/>
        <v>0</v>
      </c>
      <c r="CO214" s="88">
        <f t="shared" si="190"/>
        <v>7784.8613566371623</v>
      </c>
      <c r="CP214" s="96">
        <f t="shared" si="190"/>
        <v>4297.9559882893145</v>
      </c>
      <c r="CQ214" s="116">
        <f t="shared" si="191"/>
        <v>-3486.9053683478478</v>
      </c>
      <c r="CR214" s="119">
        <f t="shared" si="202"/>
        <v>126157.71889828841</v>
      </c>
      <c r="CS214" s="96">
        <f t="shared" si="202"/>
        <v>118268.21376438664</v>
      </c>
      <c r="CT214" s="116">
        <f t="shared" si="192"/>
        <v>-7889.5051339017664</v>
      </c>
      <c r="CU214" s="91">
        <f t="shared" si="193"/>
        <v>151389.2626779461</v>
      </c>
      <c r="CV214" s="98">
        <f t="shared" si="193"/>
        <v>141921.85651726398</v>
      </c>
      <c r="CW214" s="117">
        <f t="shared" si="194"/>
        <v>-9467.4061606821197</v>
      </c>
      <c r="CX214" s="595">
        <f>'звіт 03.19-03.24'!CW214+'[9]побудинковий звіт'!CX214+'[8]побудинковий звіт'!CX214</f>
        <v>3772.3720297267128</v>
      </c>
      <c r="CY214" s="595">
        <f>'звіт 03.19-03.24'!CX214+'[9]побудинковий звіт'!CY214+'[8]побудинковий звіт'!CY214</f>
        <v>13239.778190408837</v>
      </c>
      <c r="CZ214" s="116">
        <f t="shared" si="195"/>
        <v>9467.4061606821233</v>
      </c>
      <c r="DA214" s="99">
        <f>'[8]побудинковий звіт'!DA214</f>
        <v>-9467.4061606821306</v>
      </c>
      <c r="DB214" s="8">
        <v>2</v>
      </c>
      <c r="DC214" s="365">
        <f>'[8]побудинковий звіт'!DC214</f>
        <v>4611.53</v>
      </c>
      <c r="DD214" s="365">
        <f>'[8]побудинковий звіт'!DD214</f>
        <v>0</v>
      </c>
      <c r="DE214" s="365">
        <f>'[8]побудинковий звіт'!DE214</f>
        <v>1999.58</v>
      </c>
      <c r="DF214" s="365">
        <f>'[8]побудинковий звіт'!DF214</f>
        <v>0</v>
      </c>
      <c r="DG214" s="101">
        <v>8639.3927660196932</v>
      </c>
      <c r="DH214" s="296">
        <v>2</v>
      </c>
      <c r="DI214" s="103">
        <f>'[8]побудинковий звіт'!DK214</f>
        <v>9.1487013868372387</v>
      </c>
      <c r="DJ214" s="103">
        <f>'[8]побудинковий звіт'!DL214</f>
        <v>0</v>
      </c>
      <c r="DK214" s="103">
        <f>'[8]побудинковий звіт'!DM214</f>
        <v>8.4819552948714509</v>
      </c>
      <c r="DL214" s="104">
        <f t="shared" si="203"/>
        <v>2611.9542459420318</v>
      </c>
      <c r="DM214" s="104">
        <f t="shared" si="204"/>
        <v>0</v>
      </c>
      <c r="DN214" s="105">
        <f t="shared" si="196"/>
        <v>2611.9542459420318</v>
      </c>
      <c r="DO214" s="2"/>
      <c r="DP214" s="104">
        <f>'[10]побудинковий звіт'!DR214</f>
        <v>2611.9499999999998</v>
      </c>
      <c r="DQ214" s="104">
        <f>'[10]побудинковий звіт'!DS214</f>
        <v>0</v>
      </c>
      <c r="DR214" s="104">
        <f t="shared" si="197"/>
        <v>2611.9499999999998</v>
      </c>
      <c r="DS214" s="106"/>
      <c r="DT214" s="104"/>
      <c r="DU214" s="479">
        <f>'звіт 03.19-03.24'!DV214+'[9]побудинковий звіт'!DW214+'[8]побудинковий звіт'!DW214</f>
        <v>4082.8199999999997</v>
      </c>
      <c r="DV214" s="2">
        <f>'[9]побудинковий звіт'!DX214+'[8]побудинковий звіт'!DX214</f>
        <v>0</v>
      </c>
      <c r="DW214" s="77">
        <f t="shared" si="198"/>
        <v>41928.868526357081</v>
      </c>
      <c r="DX214" s="77">
        <f t="shared" si="199"/>
        <v>30065.675655624949</v>
      </c>
      <c r="DY214" s="427">
        <f t="shared" si="200"/>
        <v>1999.58</v>
      </c>
      <c r="DZ214" s="161">
        <f>'[10]побудинковий звіт'!DY214</f>
        <v>586.74169171479411</v>
      </c>
      <c r="EB214" s="110">
        <v>-5581</v>
      </c>
      <c r="EC214" s="111">
        <f t="shared" si="201"/>
        <v>3058.3927660196932</v>
      </c>
      <c r="EE214" s="112">
        <v>7525.6451169632774</v>
      </c>
      <c r="EG214" s="99">
        <v>1431.5591106364873</v>
      </c>
    </row>
    <row r="215" spans="1:137" ht="19.95" customHeight="1" x14ac:dyDescent="0.3">
      <c r="A215" s="81">
        <v>150000937</v>
      </c>
      <c r="B215" s="82" t="s">
        <v>437</v>
      </c>
      <c r="C215" s="114" t="s">
        <v>438</v>
      </c>
      <c r="D215" s="114" t="s">
        <v>438</v>
      </c>
      <c r="E215" s="84">
        <f t="shared" si="159"/>
        <v>3826</v>
      </c>
      <c r="F215" s="597">
        <f>'[8]побудинковий звіт'!F215</f>
        <v>3826</v>
      </c>
      <c r="G215" s="104">
        <f>'[8]побудинковий звіт'!G215</f>
        <v>407.65</v>
      </c>
      <c r="H215" s="598">
        <f>'[8]побудинковий звіт'!H215</f>
        <v>0</v>
      </c>
      <c r="I215" s="595">
        <f>'звіт 03.19-03.24'!H215+'[9]побудинковий звіт'!I215+'[8]побудинковий звіт'!I215</f>
        <v>38852.28604051131</v>
      </c>
      <c r="J215" s="595">
        <f>'звіт 03.19-03.24'!I215+'[9]побудинковий звіт'!J215+'[8]побудинковий звіт'!J215</f>
        <v>36705.925298388524</v>
      </c>
      <c r="K215" s="116">
        <f t="shared" si="160"/>
        <v>-2146.3607421227862</v>
      </c>
      <c r="L215" s="595">
        <f>'звіт 03.19-03.24'!K215+'[9]побудинковий звіт'!L215+'[8]побудинковий звіт'!L215</f>
        <v>15262.379295029539</v>
      </c>
      <c r="M215" s="595">
        <f>'звіт 03.19-03.24'!L215+'[9]побудинковий звіт'!M215+'[8]побудинковий звіт'!M215</f>
        <v>13632.576872538881</v>
      </c>
      <c r="N215" s="116">
        <f t="shared" si="161"/>
        <v>-1629.8024224906585</v>
      </c>
      <c r="O215" s="595">
        <f>'звіт 03.19-03.24'!N215+'[9]побудинковий звіт'!O215+'[8]побудинковий звіт'!O215</f>
        <v>36390.052024656907</v>
      </c>
      <c r="P215" s="595">
        <f>'звіт 03.19-03.24'!O215+'[9]побудинковий звіт'!P215+'[8]побудинковий звіт'!P215</f>
        <v>35265.174421111667</v>
      </c>
      <c r="Q215" s="116">
        <f t="shared" si="162"/>
        <v>-1124.8776035452393</v>
      </c>
      <c r="R215" s="595">
        <f>'звіт 03.19-03.24'!Q215+'[9]побудинковий звіт'!R215+'[8]побудинковий звіт'!R215</f>
        <v>8473.3068438538194</v>
      </c>
      <c r="S215" s="595">
        <f>'звіт 03.19-03.24'!R215+'[9]побудинковий звіт'!S215+'[8]побудинковий звіт'!S215</f>
        <v>8208.5116849410297</v>
      </c>
      <c r="T215" s="116">
        <f t="shared" si="163"/>
        <v>-264.7951589127897</v>
      </c>
      <c r="U215" s="595">
        <f>'звіт 03.19-03.24'!T215+'[9]побудинковий звіт'!U215+'[8]побудинковий звіт'!U215</f>
        <v>6381.2399257003763</v>
      </c>
      <c r="V215" s="595">
        <f>'звіт 03.19-03.24'!U215+'[9]побудинковий звіт'!V215+'[8]побудинковий звіт'!V215</f>
        <v>4026.1112984979873</v>
      </c>
      <c r="W215" s="116">
        <f t="shared" si="164"/>
        <v>-2355.128627202389</v>
      </c>
      <c r="X215" s="595">
        <f>'звіт 03.19-03.24'!W215+'[9]побудинковий звіт'!X215+'[8]побудинковий звіт'!X215</f>
        <v>51415.44972386118</v>
      </c>
      <c r="Y215" s="595">
        <f>'звіт 03.19-03.24'!X215+'[9]побудинковий звіт'!Y215+'[8]побудинковий звіт'!Y215</f>
        <v>44485.0316881092</v>
      </c>
      <c r="Z215" s="116">
        <f t="shared" si="165"/>
        <v>-6930.4180357519799</v>
      </c>
      <c r="AA215" s="595">
        <f>'звіт 03.19-03.24'!Z215+'[9]побудинковий звіт'!AA215+'[8]побудинковий звіт'!AA215</f>
        <v>4118.3639999999996</v>
      </c>
      <c r="AB215" s="595">
        <f>'звіт 03.19-03.24'!AA215+'[9]побудинковий звіт'!AB215+'[8]побудинковий звіт'!AB215</f>
        <v>106.67280577087284</v>
      </c>
      <c r="AC215" s="116">
        <f t="shared" si="166"/>
        <v>-4011.6911942291267</v>
      </c>
      <c r="AD215" s="595">
        <f>'звіт 03.19-03.24'!AC215+'[9]побудинковий звіт'!AD215+'[8]побудинковий звіт'!AD215</f>
        <v>114487.92802982184</v>
      </c>
      <c r="AE215" s="595">
        <f>'звіт 03.19-03.24'!AD215+'[9]побудинковий звіт'!AE215+'[8]побудинковий звіт'!AE215</f>
        <v>125254.85128064366</v>
      </c>
      <c r="AF215" s="117">
        <f t="shared" si="167"/>
        <v>10766.923250821827</v>
      </c>
      <c r="AG215" s="91">
        <f t="shared" si="168"/>
        <v>275381.00588343496</v>
      </c>
      <c r="AH215" s="92">
        <f t="shared" si="168"/>
        <v>267684.85535000183</v>
      </c>
      <c r="AI215" s="116">
        <f t="shared" si="169"/>
        <v>-7696.1505334331305</v>
      </c>
      <c r="AJ215" s="595">
        <f>'звіт 03.19-03.24'!AI215+'[9]побудинковий звіт'!AJ215+'[8]побудинковий звіт'!AJ215</f>
        <v>184059.43226595828</v>
      </c>
      <c r="AK215" s="595">
        <f>'звіт 03.19-03.24'!AJ215+'[9]побудинковий звіт'!AK215+'[8]побудинковий звіт'!AK215</f>
        <v>182586.37546364986</v>
      </c>
      <c r="AL215" s="116">
        <f t="shared" si="170"/>
        <v>-1473.0568023084197</v>
      </c>
      <c r="AM215" s="595">
        <f>'звіт 03.19-03.24'!AL215+'[9]побудинковий звіт'!AM215+'[8]побудинковий звіт'!AM215</f>
        <v>12340.083740452845</v>
      </c>
      <c r="AN215" s="595">
        <f>'звіт 03.19-03.24'!AM215+'[9]побудинковий звіт'!AN215+'[8]побудинковий звіт'!AN215</f>
        <v>12085.161300584648</v>
      </c>
      <c r="AO215" s="116">
        <f t="shared" si="171"/>
        <v>-254.92243986819631</v>
      </c>
      <c r="AP215" s="595">
        <f>'звіт 03.19-03.24'!AO215+'[9]побудинковий звіт'!AP215+'[8]побудинковий звіт'!AP215</f>
        <v>22251.705927218209</v>
      </c>
      <c r="AQ215" s="595">
        <f>'звіт 03.19-03.24'!AP215+'[9]побудинковий звіт'!AQ215+'[8]побудинковий звіт'!AQ215</f>
        <v>23756.019719749507</v>
      </c>
      <c r="AR215" s="116">
        <f t="shared" si="172"/>
        <v>1504.3137925312985</v>
      </c>
      <c r="AS215" s="595">
        <f>'звіт 03.19-03.24'!AR215+'[9]побудинковий звіт'!AS215+'[8]побудинковий звіт'!AS215</f>
        <v>376823.65325961477</v>
      </c>
      <c r="AT215" s="595">
        <f>'звіт 03.19-03.24'!AS215+'[9]побудинковий звіт'!AT215+'[8]побудинковий звіт'!AT215</f>
        <v>189813.67158130679</v>
      </c>
      <c r="AU215" s="118">
        <f t="shared" si="173"/>
        <v>-187009.98167830799</v>
      </c>
      <c r="AV215" s="595">
        <f>'звіт 03.19-03.24'!AU215+'[9]побудинковий звіт'!AV215+'[8]побудинковий звіт'!AV215</f>
        <v>10031.887633159567</v>
      </c>
      <c r="AW215" s="595">
        <f>'звіт 03.19-03.24'!AV215+'[9]побудинковий звіт'!AW215+'[8]побудинковий звіт'!AW215</f>
        <v>8210.9818560959739</v>
      </c>
      <c r="AX215" s="94">
        <f t="shared" si="174"/>
        <v>-1820.9057770635936</v>
      </c>
      <c r="AY215" s="595">
        <f>'звіт 03.19-03.24'!AX215+'[9]побудинковий звіт'!AY215+'[8]побудинковий звіт'!AY215</f>
        <v>18946.53578328111</v>
      </c>
      <c r="AZ215" s="595">
        <f>'звіт 03.19-03.24'!AY215+'[9]побудинковий звіт'!AZ215+'[8]побудинковий звіт'!AZ215</f>
        <v>25789.616886203752</v>
      </c>
      <c r="BA215" s="117">
        <f t="shared" si="175"/>
        <v>6843.0811029226425</v>
      </c>
      <c r="BB215" s="595">
        <f>'звіт 03.19-03.24'!BA215+'[9]побудинковий звіт'!BB215+'[8]побудинковий звіт'!BB215</f>
        <v>9119.0539797394576</v>
      </c>
      <c r="BC215" s="595">
        <f>'звіт 03.19-03.24'!BB215+'[9]побудинковий звіт'!BC215+'[8]побудинковий звіт'!BC215</f>
        <v>6793</v>
      </c>
      <c r="BD215" s="94">
        <f t="shared" si="176"/>
        <v>-2326.0539797394576</v>
      </c>
      <c r="BE215" s="595">
        <f>'звіт 03.19-03.24'!BD215+'[9]побудинковий звіт'!BE215+'[8]побудинковий звіт'!BE215</f>
        <v>14634.543130914888</v>
      </c>
      <c r="BF215" s="595">
        <f>'звіт 03.19-03.24'!BE215+'[9]побудинковий звіт'!BF215+'[8]побудинковий звіт'!BF215</f>
        <v>7481</v>
      </c>
      <c r="BG215" s="95">
        <f t="shared" si="177"/>
        <v>-7153.543130914888</v>
      </c>
      <c r="BH215" s="595">
        <f>'звіт 03.19-03.24'!BG215+'[9]побудинковий звіт'!BH215+'[8]побудинковий звіт'!BH215</f>
        <v>10770.593975415204</v>
      </c>
      <c r="BI215" s="595">
        <f>'звіт 03.19-03.24'!BH215+'[9]побудинковий звіт'!BI215+'[8]побудинковий звіт'!BI215</f>
        <v>2756</v>
      </c>
      <c r="BJ215" s="94">
        <f t="shared" si="178"/>
        <v>-8014.5939754152041</v>
      </c>
      <c r="BK215" s="595">
        <f>'звіт 03.19-03.24'!BJ215+'[9]побудинковий звіт'!BK215+'[8]побудинковий звіт'!BK215</f>
        <v>13038.061600299621</v>
      </c>
      <c r="BL215" s="595">
        <f>'звіт 03.19-03.24'!BK215+'[9]побудинковий звіт'!BL215+'[8]побудинковий звіт'!BL215</f>
        <v>19330.396326222624</v>
      </c>
      <c r="BM215" s="95">
        <f t="shared" si="179"/>
        <v>6292.3347259230031</v>
      </c>
      <c r="BN215" s="595">
        <f>'звіт 03.19-03.24'!BM215+'[9]побудинковий звіт'!BN215+'[8]побудинковий звіт'!BN215</f>
        <v>3400.3984631050898</v>
      </c>
      <c r="BO215" s="595">
        <f>'звіт 03.19-03.24'!BN215+'[9]побудинковий звіт'!BO215+'[8]побудинковий звіт'!BO215</f>
        <v>0</v>
      </c>
      <c r="BP215" s="94">
        <f t="shared" si="180"/>
        <v>-3400.3984631050898</v>
      </c>
      <c r="BQ215" s="91">
        <f t="shared" si="181"/>
        <v>79941.07456591494</v>
      </c>
      <c r="BR215" s="96">
        <f t="shared" si="181"/>
        <v>70360.995068522345</v>
      </c>
      <c r="BS215" s="94">
        <f t="shared" si="182"/>
        <v>-9580.0794973925949</v>
      </c>
      <c r="BT215" s="595">
        <f>'звіт 03.19-03.24'!BS215+'[9]побудинковий звіт'!BT215+'[8]побудинковий звіт'!BT215</f>
        <v>394857.88246199291</v>
      </c>
      <c r="BU215" s="595">
        <f>'звіт 03.19-03.24'!BT215+'[9]побудинковий звіт'!BU215+'[8]побудинковий звіт'!BU215</f>
        <v>451710.01214847853</v>
      </c>
      <c r="BV215" s="116">
        <f t="shared" si="183"/>
        <v>56852.129686485627</v>
      </c>
      <c r="BW215" s="595">
        <f>'звіт 03.19-03.24'!BV215+'[9]побудинковий звіт'!BW215+'[8]побудинковий звіт'!BW215</f>
        <v>197145.35460531362</v>
      </c>
      <c r="BX215" s="595">
        <f>'звіт 03.19-03.24'!BW215+'[9]побудинковий звіт'!BX215+'[8]побудинковий звіт'!BX215</f>
        <v>211778.99451760136</v>
      </c>
      <c r="BY215" s="116">
        <f t="shared" si="184"/>
        <v>14633.639912287734</v>
      </c>
      <c r="BZ215" s="595">
        <f>'звіт 03.19-03.24'!BY215+'[9]побудинковий звіт'!BZ215+'[8]побудинковий звіт'!BZ215</f>
        <v>77704.330443890678</v>
      </c>
      <c r="CA215" s="595">
        <f>'звіт 03.19-03.24'!BZ215+'[9]побудинковий звіт'!CA215+'[8]побудинковий звіт'!CA215</f>
        <v>69153.58834001988</v>
      </c>
      <c r="CB215" s="116">
        <f t="shared" si="185"/>
        <v>-8550.742103870798</v>
      </c>
      <c r="CC215" s="595">
        <f>'звіт 03.19-03.24'!CB215+'[9]побудинковий звіт'!CC215+'[8]побудинковий звіт'!CC215</f>
        <v>6297.6942806336956</v>
      </c>
      <c r="CD215" s="595">
        <f>'звіт 03.19-03.24'!CC215+'[9]побудинковий звіт'!CD215+'[8]побудинковий звіт'!CD215</f>
        <v>6377.8463848195497</v>
      </c>
      <c r="CE215" s="116">
        <f t="shared" si="186"/>
        <v>80.152104185854114</v>
      </c>
      <c r="CF215" s="595">
        <f>'звіт 03.19-03.24'!CE215+'[9]побудинковий звіт'!CF215+'[8]побудинковий звіт'!CF215</f>
        <v>770.58483033299512</v>
      </c>
      <c r="CG215" s="595">
        <f>'звіт 03.19-03.24'!CF215+'[9]побудинковий звіт'!CG215+'[8]побудинковий звіт'!CG215</f>
        <v>0</v>
      </c>
      <c r="CH215" s="116">
        <f t="shared" si="187"/>
        <v>-770.58483033299512</v>
      </c>
      <c r="CI215" s="595">
        <f>'звіт 03.19-03.24'!CH215+'[9]побудинковий звіт'!CI215+'[8]побудинковий звіт'!CI215</f>
        <v>70720.98681106414</v>
      </c>
      <c r="CJ215" s="595">
        <f>'звіт 03.19-03.24'!CI215+'[9]побудинковий звіт'!CJ215+'[8]побудинковий звіт'!CJ215</f>
        <v>53446.599775496885</v>
      </c>
      <c r="CK215" s="116">
        <f t="shared" si="188"/>
        <v>-17274.387035567255</v>
      </c>
      <c r="CL215" s="595">
        <f>'звіт 03.19-03.24'!CK215+'[9]побудинковий звіт'!CL215+'[8]побудинковий звіт'!CL215</f>
        <v>120362.28310426402</v>
      </c>
      <c r="CM215" s="595">
        <f>'звіт 03.19-03.24'!CL215+'[9]побудинковий звіт'!CM215+'[8]побудинковий звіт'!CM215</f>
        <v>119600.60033535924</v>
      </c>
      <c r="CN215" s="116">
        <f t="shared" si="189"/>
        <v>-761.68276890477864</v>
      </c>
      <c r="CO215" s="88">
        <f t="shared" si="190"/>
        <v>191083.26991532816</v>
      </c>
      <c r="CP215" s="96">
        <f t="shared" si="190"/>
        <v>173047.20011085612</v>
      </c>
      <c r="CQ215" s="116">
        <f t="shared" si="191"/>
        <v>-18036.069804472034</v>
      </c>
      <c r="CR215" s="119">
        <f t="shared" si="202"/>
        <v>1818656.0721800863</v>
      </c>
      <c r="CS215" s="96">
        <f t="shared" si="202"/>
        <v>1658354.7199855905</v>
      </c>
      <c r="CT215" s="116">
        <f t="shared" si="192"/>
        <v>-160301.35219449573</v>
      </c>
      <c r="CU215" s="91">
        <f t="shared" si="193"/>
        <v>2182387.2866161033</v>
      </c>
      <c r="CV215" s="98">
        <f t="shared" si="193"/>
        <v>1990025.6639827085</v>
      </c>
      <c r="CW215" s="117">
        <f t="shared" si="194"/>
        <v>-192361.62263339479</v>
      </c>
      <c r="CX215" s="595">
        <f>'звіт 03.19-03.24'!CW215+'[9]побудинковий звіт'!CX215+'[8]побудинковий звіт'!CX215</f>
        <v>75541.630506633548</v>
      </c>
      <c r="CY215" s="595">
        <f>'звіт 03.19-03.24'!CX215+'[9]побудинковий звіт'!CY215+'[8]побудинковий звіт'!CY215</f>
        <v>267903.25314002833</v>
      </c>
      <c r="CZ215" s="116">
        <f t="shared" si="195"/>
        <v>192361.62263339479</v>
      </c>
      <c r="DA215" s="99">
        <f>'[8]побудинковий звіт'!DA215</f>
        <v>-192361.62263339467</v>
      </c>
      <c r="DB215" s="8">
        <v>1</v>
      </c>
      <c r="DC215" s="365">
        <f>'[8]побудинковий звіт'!DC215</f>
        <v>92061.06</v>
      </c>
      <c r="DD215" s="365">
        <f>'[8]побудинковий звіт'!DD215</f>
        <v>0</v>
      </c>
      <c r="DE215" s="365">
        <f>'[8]побудинковий звіт'!DE215</f>
        <v>54026.18</v>
      </c>
      <c r="DF215" s="365">
        <f>'[8]побудинковий звіт'!DF215</f>
        <v>0</v>
      </c>
      <c r="DG215" s="101">
        <v>-66721.202124314266</v>
      </c>
      <c r="DH215" s="296">
        <v>9</v>
      </c>
      <c r="DI215" s="103">
        <f>'[8]побудинковий звіт'!DK215</f>
        <v>7.921562361646405</v>
      </c>
      <c r="DJ215" s="103">
        <f>'[8]побудинковий звіт'!DL215</f>
        <v>10.181967030129057</v>
      </c>
      <c r="DK215" s="103">
        <f>'[8]побудинковий звіт'!DM215</f>
        <v>6.9655559498950907</v>
      </c>
      <c r="DL215" s="104">
        <f>DI215*G215+(F215-G215)*DJ215</f>
        <v>38034.751894166817</v>
      </c>
      <c r="DM215" s="104">
        <f>DK215*H215</f>
        <v>0</v>
      </c>
      <c r="DN215" s="105">
        <f t="shared" si="196"/>
        <v>38034.751894166817</v>
      </c>
      <c r="DO215" s="2"/>
      <c r="DP215" s="104">
        <f>'[10]побудинковий звіт'!DR215</f>
        <v>38034.879999999997</v>
      </c>
      <c r="DQ215" s="104">
        <f>'[10]побудинковий звіт'!DS215</f>
        <v>0</v>
      </c>
      <c r="DR215" s="104">
        <f t="shared" si="197"/>
        <v>38034.879999999997</v>
      </c>
      <c r="DS215" s="106"/>
      <c r="DT215" s="104"/>
      <c r="DU215" s="479">
        <f>'звіт 03.19-03.24'!DV215+'[9]побудинковий звіт'!DW215+'[8]побудинковий звіт'!DW215</f>
        <v>4464.88</v>
      </c>
      <c r="DV215" s="2">
        <f>'[9]побудинковий звіт'!DX215+'[8]побудинковий звіт'!DX215</f>
        <v>0</v>
      </c>
      <c r="DW215" s="77">
        <f t="shared" si="198"/>
        <v>548117.67339063564</v>
      </c>
      <c r="DX215" s="77">
        <f t="shared" si="199"/>
        <v>312209.59997979493</v>
      </c>
      <c r="DY215" s="427">
        <f t="shared" si="200"/>
        <v>54026.18</v>
      </c>
      <c r="DZ215" s="161">
        <f>'[10]побудинковий звіт'!DY215</f>
        <v>9501.63352915008</v>
      </c>
      <c r="EB215" s="110">
        <v>99839</v>
      </c>
      <c r="EC215" s="111">
        <f t="shared" si="201"/>
        <v>33117.797875685734</v>
      </c>
      <c r="EE215" s="112">
        <v>-52303.727353687733</v>
      </c>
      <c r="EG215" s="99">
        <v>-30751.374041678137</v>
      </c>
    </row>
    <row r="216" spans="1:137" ht="19.95" customHeight="1" x14ac:dyDescent="0.3">
      <c r="A216" s="81">
        <v>150000938</v>
      </c>
      <c r="B216" s="82" t="s">
        <v>439</v>
      </c>
      <c r="C216" s="114" t="s">
        <v>440</v>
      </c>
      <c r="D216" s="114" t="s">
        <v>440</v>
      </c>
      <c r="E216" s="84">
        <f t="shared" si="159"/>
        <v>15465.15</v>
      </c>
      <c r="F216" s="597">
        <f>'[8]побудинковий звіт'!F216</f>
        <v>14591.35</v>
      </c>
      <c r="G216" s="104">
        <f>'[8]побудинковий звіт'!G216</f>
        <v>1189.72</v>
      </c>
      <c r="H216" s="598">
        <f>'[8]побудинковий звіт'!H216</f>
        <v>873.80000000000007</v>
      </c>
      <c r="I216" s="595">
        <f>'звіт 03.19-03.24'!H216+'[9]побудинковий звіт'!I216+'[8]побудинковий звіт'!I216</f>
        <v>371335.9333294268</v>
      </c>
      <c r="J216" s="595">
        <f>'звіт 03.19-03.24'!I216+'[9]побудинковий звіт'!J216+'[8]побудинковий звіт'!J216</f>
        <v>335636.03842677677</v>
      </c>
      <c r="K216" s="116">
        <f t="shared" si="160"/>
        <v>-35699.894902650034</v>
      </c>
      <c r="L216" s="595">
        <f>'звіт 03.19-03.24'!K216+'[9]побудинковий звіт'!L216+'[8]побудинковий звіт'!L216</f>
        <v>60470.573173383586</v>
      </c>
      <c r="M216" s="595">
        <f>'звіт 03.19-03.24'!L216+'[9]побудинковий звіт'!M216+'[8]побудинковий звіт'!M216</f>
        <v>53694.509719602516</v>
      </c>
      <c r="N216" s="116">
        <f t="shared" si="161"/>
        <v>-6776.0634537810693</v>
      </c>
      <c r="O216" s="595">
        <f>'звіт 03.19-03.24'!N216+'[9]побудинковий звіт'!O216+'[8]побудинковий звіт'!O216</f>
        <v>154158.60112232013</v>
      </c>
      <c r="P216" s="595">
        <f>'звіт 03.19-03.24'!O216+'[9]побудинковий звіт'!P216+'[8]побудинковий звіт'!P216</f>
        <v>149383.0872385386</v>
      </c>
      <c r="Q216" s="116">
        <f t="shared" si="162"/>
        <v>-4775.5138837815321</v>
      </c>
      <c r="R216" s="595">
        <f>'звіт 03.19-03.24'!Q216+'[9]побудинковий звіт'!R216+'[8]побудинковий звіт'!R216</f>
        <v>34485.574997041971</v>
      </c>
      <c r="S216" s="595">
        <f>'звіт 03.19-03.24'!R216+'[9]побудинковий звіт'!S216+'[8]побудинковий звіт'!S216</f>
        <v>33421.185431164718</v>
      </c>
      <c r="T216" s="116">
        <f t="shared" si="163"/>
        <v>-1064.3895658772526</v>
      </c>
      <c r="U216" s="595">
        <f>'звіт 03.19-03.24'!T216+'[9]побудинковий звіт'!U216+'[8]побудинковий звіт'!U216</f>
        <v>16039.515480669954</v>
      </c>
      <c r="V216" s="595">
        <f>'звіт 03.19-03.24'!U216+'[9]побудинковий звіт'!V216+'[8]побудинковий звіт'!V216</f>
        <v>10037.624556801502</v>
      </c>
      <c r="W216" s="116">
        <f t="shared" si="164"/>
        <v>-6001.8909238684519</v>
      </c>
      <c r="X216" s="595">
        <f>'звіт 03.19-03.24'!W216+'[9]побудинковий звіт'!X216+'[8]побудинковий звіт'!X216</f>
        <v>209261.11139496014</v>
      </c>
      <c r="Y216" s="595">
        <f>'звіт 03.19-03.24'!X216+'[9]побудинковий звіт'!Y216+'[8]побудинковий звіт'!Y216</f>
        <v>180853.84171458759</v>
      </c>
      <c r="Z216" s="116">
        <f t="shared" si="165"/>
        <v>-28407.269680372556</v>
      </c>
      <c r="AA216" s="595">
        <f>'звіт 03.19-03.24'!Z216+'[9]побудинковий звіт'!AA216+'[8]побудинковий звіт'!AA216</f>
        <v>16664.810400000006</v>
      </c>
      <c r="AB216" s="595">
        <f>'звіт 03.19-03.24'!AA216+'[9]побудинковий звіт'!AB216+'[8]побудинковий звіт'!AB216</f>
        <v>0</v>
      </c>
      <c r="AC216" s="116">
        <f t="shared" si="166"/>
        <v>-16664.810400000006</v>
      </c>
      <c r="AD216" s="595">
        <f>'звіт 03.19-03.24'!AC216+'[9]побудинковий звіт'!AD216+'[8]побудинковий звіт'!AD216</f>
        <v>465447.10971062735</v>
      </c>
      <c r="AE216" s="595">
        <f>'звіт 03.19-03.24'!AD216+'[9]побудинковий звіт'!AE216+'[8]побудинковий звіт'!AE216</f>
        <v>506227.19215917366</v>
      </c>
      <c r="AF216" s="117">
        <f t="shared" si="167"/>
        <v>40780.082448546309</v>
      </c>
      <c r="AG216" s="91">
        <f t="shared" si="168"/>
        <v>1327863.2296084298</v>
      </c>
      <c r="AH216" s="92">
        <f t="shared" si="168"/>
        <v>1269253.4792466452</v>
      </c>
      <c r="AI216" s="116">
        <f t="shared" si="169"/>
        <v>-58609.750361784594</v>
      </c>
      <c r="AJ216" s="595">
        <f>'звіт 03.19-03.24'!AI216+'[9]побудинковий звіт'!AJ216+'[8]побудинковий звіт'!AJ216</f>
        <v>702635.73533902329</v>
      </c>
      <c r="AK216" s="595">
        <f>'звіт 03.19-03.24'!AJ216+'[9]побудинковий звіт'!AK216+'[8]побудинковий звіт'!AK216</f>
        <v>692759.51927268435</v>
      </c>
      <c r="AL216" s="116">
        <f t="shared" si="170"/>
        <v>-9876.2160663389368</v>
      </c>
      <c r="AM216" s="595">
        <f>'звіт 03.19-03.24'!AL216+'[9]побудинковий звіт'!AM216+'[8]побудинковий звіт'!AM216</f>
        <v>43190.244107848506</v>
      </c>
      <c r="AN216" s="595">
        <f>'звіт 03.19-03.24'!AM216+'[9]побудинковий звіт'!AN216+'[8]побудинковий звіт'!AN216</f>
        <v>41881.701853672799</v>
      </c>
      <c r="AO216" s="116">
        <f t="shared" si="171"/>
        <v>-1308.5422541757071</v>
      </c>
      <c r="AP216" s="595">
        <f>'звіт 03.19-03.24'!AO216+'[9]побудинковий звіт'!AP216+'[8]побудинковий звіт'!AP216</f>
        <v>74978.748197700901</v>
      </c>
      <c r="AQ216" s="595">
        <f>'звіт 03.19-03.24'!AP216+'[9]побудинковий звіт'!AQ216+'[8]побудинковий звіт'!AQ216</f>
        <v>73590.428704206555</v>
      </c>
      <c r="AR216" s="116">
        <f t="shared" si="172"/>
        <v>-1388.3194934943458</v>
      </c>
      <c r="AS216" s="595">
        <f>'звіт 03.19-03.24'!AR216+'[9]побудинковий звіт'!AS216+'[8]побудинковий звіт'!AS216</f>
        <v>1333004.1233422442</v>
      </c>
      <c r="AT216" s="595">
        <f>'звіт 03.19-03.24'!AS216+'[9]побудинковий звіт'!AT216+'[8]побудинковий звіт'!AT216</f>
        <v>1310749.0432377215</v>
      </c>
      <c r="AU216" s="118">
        <f t="shared" si="173"/>
        <v>-22255.08010452264</v>
      </c>
      <c r="AV216" s="595">
        <f>'звіт 03.19-03.24'!AU216+'[9]побудинковий звіт'!AV216+'[8]побудинковий звіт'!AV216</f>
        <v>71693.199807233206</v>
      </c>
      <c r="AW216" s="595">
        <f>'звіт 03.19-03.24'!AV216+'[9]побудинковий звіт'!AW216+'[8]побудинковий звіт'!AW216</f>
        <v>154898.33424644623</v>
      </c>
      <c r="AX216" s="94">
        <f t="shared" si="174"/>
        <v>83205.134439213027</v>
      </c>
      <c r="AY216" s="595">
        <f>'звіт 03.19-03.24'!AX216+'[9]побудинковий звіт'!AY216+'[8]побудинковий звіт'!AY216</f>
        <v>78507.058839127567</v>
      </c>
      <c r="AZ216" s="595">
        <f>'звіт 03.19-03.24'!AY216+'[9]побудинковий звіт'!AZ216+'[8]побудинковий звіт'!AZ216</f>
        <v>198859.78168002793</v>
      </c>
      <c r="BA216" s="117">
        <f t="shared" si="175"/>
        <v>120352.72284090036</v>
      </c>
      <c r="BB216" s="595">
        <f>'звіт 03.19-03.24'!BA216+'[9]побудинковий звіт'!BB216+'[8]побудинковий звіт'!BB216</f>
        <v>42162.750781026458</v>
      </c>
      <c r="BC216" s="595">
        <f>'звіт 03.19-03.24'!BB216+'[9]побудинковий звіт'!BC216+'[8]побудинковий звіт'!BC216</f>
        <v>80978.368628160402</v>
      </c>
      <c r="BD216" s="94">
        <f t="shared" si="176"/>
        <v>38815.617847133944</v>
      </c>
      <c r="BE216" s="595">
        <f>'звіт 03.19-03.24'!BD216+'[9]побудинковий звіт'!BE216+'[8]побудинковий звіт'!BE216</f>
        <v>57934.189345160026</v>
      </c>
      <c r="BF216" s="595">
        <f>'звіт 03.19-03.24'!BE216+'[9]побудинковий звіт'!BF216+'[8]побудинковий звіт'!BF216</f>
        <v>16592.536301386521</v>
      </c>
      <c r="BG216" s="95">
        <f t="shared" si="177"/>
        <v>-41341.653043773505</v>
      </c>
      <c r="BH216" s="595">
        <f>'звіт 03.19-03.24'!BG216+'[9]побудинковий звіт'!BH216+'[8]побудинковий звіт'!BH216</f>
        <v>26060.141821497036</v>
      </c>
      <c r="BI216" s="595">
        <f>'звіт 03.19-03.24'!BH216+'[9]побудинковий звіт'!BI216+'[8]побудинковий звіт'!BI216</f>
        <v>14818.672744689691</v>
      </c>
      <c r="BJ216" s="94">
        <f t="shared" si="178"/>
        <v>-11241.469076807345</v>
      </c>
      <c r="BK216" s="595">
        <f>'звіт 03.19-03.24'!BJ216+'[9]побудинковий звіт'!BK216+'[8]побудинковий звіт'!BK216</f>
        <v>85779.298258572351</v>
      </c>
      <c r="BL216" s="595">
        <f>'звіт 03.19-03.24'!BK216+'[9]побудинковий звіт'!BL216+'[8]побудинковий звіт'!BL216</f>
        <v>46985.910959633104</v>
      </c>
      <c r="BM216" s="95">
        <f t="shared" si="179"/>
        <v>-38793.387298939248</v>
      </c>
      <c r="BN216" s="595">
        <f>'звіт 03.19-03.24'!BM216+'[9]побудинковий звіт'!BN216+'[8]побудинковий звіт'!BN216</f>
        <v>8269.0852539382395</v>
      </c>
      <c r="BO216" s="595">
        <f>'звіт 03.19-03.24'!BN216+'[9]побудинковий звіт'!BO216+'[8]побудинковий звіт'!BO216</f>
        <v>12372.275635531589</v>
      </c>
      <c r="BP216" s="94">
        <f t="shared" si="180"/>
        <v>4103.1903815933492</v>
      </c>
      <c r="BQ216" s="91">
        <f t="shared" si="181"/>
        <v>370405.72410655487</v>
      </c>
      <c r="BR216" s="96">
        <f t="shared" si="181"/>
        <v>525505.88019587554</v>
      </c>
      <c r="BS216" s="94">
        <f t="shared" si="182"/>
        <v>155100.15608932066</v>
      </c>
      <c r="BT216" s="595">
        <f>'звіт 03.19-03.24'!BS216+'[9]побудинковий звіт'!BT216+'[8]побудинковий звіт'!BT216</f>
        <v>1528270.7282607204</v>
      </c>
      <c r="BU216" s="595">
        <f>'звіт 03.19-03.24'!BT216+'[9]побудинковий звіт'!BU216+'[8]побудинковий звіт'!BU216</f>
        <v>1574170.4969768508</v>
      </c>
      <c r="BV216" s="116">
        <f t="shared" si="183"/>
        <v>45899.768716130406</v>
      </c>
      <c r="BW216" s="595">
        <f>'звіт 03.19-03.24'!BV216+'[9]побудинковий звіт'!BW216+'[8]побудинковий звіт'!BW216</f>
        <v>870895.06104434002</v>
      </c>
      <c r="BX216" s="595">
        <f>'звіт 03.19-03.24'!BW216+'[9]побудинковий звіт'!BX216+'[8]побудинковий звіт'!BX216</f>
        <v>913196.82448071078</v>
      </c>
      <c r="BY216" s="116">
        <f t="shared" si="184"/>
        <v>42301.763436370762</v>
      </c>
      <c r="BZ216" s="595">
        <f>'звіт 03.19-03.24'!BY216+'[9]побудинковий звіт'!BZ216+'[8]побудинковий звіт'!BZ216</f>
        <v>282679.78409701044</v>
      </c>
      <c r="CA216" s="595">
        <f>'звіт 03.19-03.24'!BZ216+'[9]побудинковий звіт'!CA216+'[8]побудинковий звіт'!CA216</f>
        <v>268953.6341263373</v>
      </c>
      <c r="CB216" s="116">
        <f t="shared" si="185"/>
        <v>-13726.149970673141</v>
      </c>
      <c r="CC216" s="595">
        <f>'звіт 03.19-03.24'!CB216+'[9]побудинковий звіт'!CC216+'[8]побудинковий звіт'!CC216</f>
        <v>14277.152953015024</v>
      </c>
      <c r="CD216" s="595">
        <f>'звіт 03.19-03.24'!CC216+'[9]побудинковий звіт'!CD216+'[8]побудинковий звіт'!CD216</f>
        <v>14230.569746128618</v>
      </c>
      <c r="CE216" s="116">
        <f t="shared" si="186"/>
        <v>-46.583206886405605</v>
      </c>
      <c r="CF216" s="595">
        <f>'звіт 03.19-03.24'!CE216+'[9]побудинковий звіт'!CF216+'[8]побудинковий звіт'!CF216</f>
        <v>1719.3674026804954</v>
      </c>
      <c r="CG216" s="595">
        <f>'звіт 03.19-03.24'!CF216+'[9]побудинковий звіт'!CG216+'[8]побудинковий звіт'!CG216</f>
        <v>2685.8156173299112</v>
      </c>
      <c r="CH216" s="116">
        <f t="shared" si="187"/>
        <v>966.44821464941583</v>
      </c>
      <c r="CI216" s="595">
        <f>'звіт 03.19-03.24'!CH216+'[9]побудинковий звіт'!CI216+'[8]побудинковий звіт'!CI216</f>
        <v>170754.38286284337</v>
      </c>
      <c r="CJ216" s="595">
        <f>'звіт 03.19-03.24'!CI216+'[9]побудинковий звіт'!CJ216+'[8]побудинковий звіт'!CJ216</f>
        <v>116739.44319232248</v>
      </c>
      <c r="CK216" s="116">
        <f t="shared" si="188"/>
        <v>-54014.939670520893</v>
      </c>
      <c r="CL216" s="595">
        <f>'звіт 03.19-03.24'!CK216+'[9]побудинковий звіт'!CL216+'[8]побудинковий звіт'!CL216</f>
        <v>150783.68134791375</v>
      </c>
      <c r="CM216" s="595">
        <f>'звіт 03.19-03.24'!CL216+'[9]побудинковий звіт'!CM216+'[8]побудинковий звіт'!CM216</f>
        <v>155267.14999671161</v>
      </c>
      <c r="CN216" s="116">
        <f t="shared" si="189"/>
        <v>4483.4686487978615</v>
      </c>
      <c r="CO216" s="88">
        <f t="shared" si="190"/>
        <v>321538.06421075715</v>
      </c>
      <c r="CP216" s="96">
        <f t="shared" si="190"/>
        <v>272006.59318903409</v>
      </c>
      <c r="CQ216" s="116">
        <f t="shared" si="191"/>
        <v>-49531.47102172306</v>
      </c>
      <c r="CR216" s="119">
        <f t="shared" si="202"/>
        <v>6871457.9626703244</v>
      </c>
      <c r="CS216" s="96">
        <f t="shared" si="202"/>
        <v>6958983.986647197</v>
      </c>
      <c r="CT216" s="116">
        <f t="shared" si="192"/>
        <v>87526.023976872675</v>
      </c>
      <c r="CU216" s="91">
        <f t="shared" si="193"/>
        <v>8245749.5552043887</v>
      </c>
      <c r="CV216" s="98">
        <f t="shared" si="193"/>
        <v>8350780.7839766359</v>
      </c>
      <c r="CW216" s="117">
        <f t="shared" si="194"/>
        <v>105031.22877224721</v>
      </c>
      <c r="CX216" s="595">
        <f>'звіт 03.19-03.24'!CW216+'[9]побудинковий звіт'!CX216+'[8]побудинковий звіт'!CX216</f>
        <v>272313.24764616834</v>
      </c>
      <c r="CY216" s="595">
        <f>'звіт 03.19-03.24'!CX216+'[9]побудинковий звіт'!CY216+'[8]побудинковий звіт'!CY216</f>
        <v>167282.01887392107</v>
      </c>
      <c r="CZ216" s="116">
        <f t="shared" si="195"/>
        <v>-105031.22877224727</v>
      </c>
      <c r="DA216" s="99">
        <f>'[8]побудинковий звіт'!DA216</f>
        <v>105031.22877224645</v>
      </c>
      <c r="DB216" s="8">
        <v>1</v>
      </c>
      <c r="DC216" s="365">
        <f>'[8]побудинковий звіт'!DC216</f>
        <v>183686.11</v>
      </c>
      <c r="DD216" s="365">
        <f>'[8]побудинковий звіт'!DD216</f>
        <v>20903.489999999998</v>
      </c>
      <c r="DE216" s="365">
        <f>'[8]побудинковий звіт'!DE216</f>
        <v>46584.429999999993</v>
      </c>
      <c r="DF216" s="365">
        <f>'[8]побудинковий звіт'!DF216</f>
        <v>15248.349999999999</v>
      </c>
      <c r="DG216" s="101">
        <v>230905.43547109934</v>
      </c>
      <c r="DH216" s="296">
        <v>9</v>
      </c>
      <c r="DI216" s="103">
        <f>'[8]побудинковий звіт'!DK216</f>
        <v>7.7132048479499549</v>
      </c>
      <c r="DJ216" s="103">
        <f>'[8]побудинковий звіт'!DL216</f>
        <v>9.5425307603494343</v>
      </c>
      <c r="DK216" s="103">
        <f>'[8]побудинковий звіт'!DM216</f>
        <v>6.4718776605789481</v>
      </c>
      <c r="DL216" s="104">
        <f>DI216*G216+(F216-G216)*DJ216</f>
        <v>137062.02058552482</v>
      </c>
      <c r="DM216" s="104">
        <f>DK216*H216</f>
        <v>5655.1266998138854</v>
      </c>
      <c r="DN216" s="105">
        <f t="shared" si="196"/>
        <v>142717.14728533869</v>
      </c>
      <c r="DO216" s="2"/>
      <c r="DP216" s="104">
        <f>'[10]побудинковий звіт'!DR216</f>
        <v>137045.85999999999</v>
      </c>
      <c r="DQ216" s="104">
        <f>'[10]побудинковий звіт'!DS216</f>
        <v>5655.1399999999994</v>
      </c>
      <c r="DR216" s="104">
        <f t="shared" si="197"/>
        <v>142701</v>
      </c>
      <c r="DS216" s="106"/>
      <c r="DT216" s="104"/>
      <c r="DU216" s="479">
        <f>'звіт 03.19-03.24'!DV216+'[9]побудинковий звіт'!DW216+'[8]побудинковий звіт'!DW216</f>
        <v>8867.0400000000009</v>
      </c>
      <c r="DV216" s="2">
        <f>'[9]побудинковий звіт'!DX216+'[8]побудинковий звіт'!DX216</f>
        <v>0</v>
      </c>
      <c r="DW216" s="77">
        <f t="shared" si="198"/>
        <v>2044091.8169385588</v>
      </c>
      <c r="DX216" s="77">
        <f t="shared" si="199"/>
        <v>2203505.9081203165</v>
      </c>
      <c r="DY216" s="427">
        <f t="shared" si="200"/>
        <v>61832.779999999992</v>
      </c>
      <c r="DZ216" s="161">
        <f>'[10]побудинковий звіт'!DY216</f>
        <v>31101.900548199297</v>
      </c>
      <c r="EB216" s="110">
        <v>-48550</v>
      </c>
      <c r="EC216" s="111">
        <f t="shared" si="201"/>
        <v>182355.43547109934</v>
      </c>
      <c r="EE216" s="112">
        <v>172483.00609205285</v>
      </c>
      <c r="EG216" s="99">
        <v>71151.557245272619</v>
      </c>
    </row>
    <row r="217" spans="1:137" ht="19.95" customHeight="1" x14ac:dyDescent="0.3">
      <c r="A217" s="81">
        <v>150000925</v>
      </c>
      <c r="B217" s="82" t="s">
        <v>441</v>
      </c>
      <c r="C217" s="114" t="s">
        <v>442</v>
      </c>
      <c r="D217" s="114" t="s">
        <v>442</v>
      </c>
      <c r="E217" s="84">
        <f t="shared" si="159"/>
        <v>479.4</v>
      </c>
      <c r="F217" s="597">
        <f>'[8]побудинковий звіт'!F217</f>
        <v>366</v>
      </c>
      <c r="G217" s="104">
        <f>'[8]побудинковий звіт'!G217</f>
        <v>0</v>
      </c>
      <c r="H217" s="598">
        <f>'[8]побудинковий звіт'!H217</f>
        <v>113.4</v>
      </c>
      <c r="I217" s="595">
        <f>'звіт 03.19-03.24'!H217+'[9]побудинковий звіт'!I217+'[8]побудинковий звіт'!I217</f>
        <v>16310.881756823004</v>
      </c>
      <c r="J217" s="595">
        <f>'звіт 03.19-03.24'!I217+'[9]побудинковий звіт'!J217+'[8]побудинковий звіт'!J217</f>
        <v>16073.948175541984</v>
      </c>
      <c r="K217" s="116">
        <f t="shared" si="160"/>
        <v>-236.93358128102045</v>
      </c>
      <c r="L217" s="595">
        <f>'звіт 03.19-03.24'!K217+'[9]побудинковий звіт'!L217+'[8]побудинковий звіт'!L217</f>
        <v>3810.4415060858901</v>
      </c>
      <c r="M217" s="595">
        <f>'звіт 03.19-03.24'!L217+'[9]побудинковий звіт'!M217+'[8]побудинковий звіт'!M217</f>
        <v>3719.3838936308821</v>
      </c>
      <c r="N217" s="116">
        <f t="shared" si="161"/>
        <v>-91.057612455007984</v>
      </c>
      <c r="O217" s="595">
        <f>'звіт 03.19-03.24'!N217+'[9]побудинковий звіт'!O217+'[8]побудинковий звіт'!O217</f>
        <v>3887.7002092858011</v>
      </c>
      <c r="P217" s="595">
        <f>'звіт 03.19-03.24'!O217+'[9]побудинковий звіт'!P217+'[8]побудинковий звіт'!P217</f>
        <v>3908.5896034604843</v>
      </c>
      <c r="Q217" s="116">
        <f t="shared" si="162"/>
        <v>20.889394174683275</v>
      </c>
      <c r="R217" s="595">
        <f>'звіт 03.19-03.24'!Q217+'[9]побудинковий звіт'!R217+'[8]побудинковий звіт'!R217</f>
        <v>0</v>
      </c>
      <c r="S217" s="595">
        <f>'звіт 03.19-03.24'!R217+'[9]побудинковий звіт'!S217+'[8]побудинковий звіт'!S217</f>
        <v>0</v>
      </c>
      <c r="T217" s="116">
        <f t="shared" si="163"/>
        <v>0</v>
      </c>
      <c r="U217" s="595">
        <f>'звіт 03.19-03.24'!T217+'[9]побудинковий звіт'!U217+'[8]побудинковий звіт'!U217</f>
        <v>0</v>
      </c>
      <c r="V217" s="595">
        <f>'звіт 03.19-03.24'!U217+'[9]побудинковий звіт'!V217+'[8]побудинковий звіт'!V217</f>
        <v>0</v>
      </c>
      <c r="W217" s="116">
        <f t="shared" si="164"/>
        <v>0</v>
      </c>
      <c r="X217" s="595">
        <f>'звіт 03.19-03.24'!W217+'[9]побудинковий звіт'!X217+'[8]побудинковий звіт'!X217</f>
        <v>7818.7232418125368</v>
      </c>
      <c r="Y217" s="595">
        <f>'звіт 03.19-03.24'!X217+'[9]побудинковий звіт'!Y217+'[8]побудинковий звіт'!Y217</f>
        <v>6551.8315283148313</v>
      </c>
      <c r="Z217" s="116">
        <f t="shared" si="165"/>
        <v>-1266.8917134977055</v>
      </c>
      <c r="AA217" s="595">
        <f>'звіт 03.19-03.24'!Z217+'[9]побудинковий звіт'!AA217+'[8]побудинковий звіт'!AA217</f>
        <v>458.78399999999993</v>
      </c>
      <c r="AB217" s="595">
        <f>'звіт 03.19-03.24'!AA217+'[9]побудинковий звіт'!AB217+'[8]побудинковий звіт'!AB217</f>
        <v>0</v>
      </c>
      <c r="AC217" s="116">
        <f t="shared" si="166"/>
        <v>-458.78399999999993</v>
      </c>
      <c r="AD217" s="595">
        <f>'звіт 03.19-03.24'!AC217+'[9]побудинковий звіт'!AD217+'[8]побудинковий звіт'!AD217</f>
        <v>14269.875999041815</v>
      </c>
      <c r="AE217" s="595">
        <f>'звіт 03.19-03.24'!AD217+'[9]побудинковий звіт'!AE217+'[8]побудинковий звіт'!AE217</f>
        <v>15458.976166558432</v>
      </c>
      <c r="AF217" s="117">
        <f t="shared" si="167"/>
        <v>1189.1001675166171</v>
      </c>
      <c r="AG217" s="91">
        <f t="shared" si="168"/>
        <v>46556.406713049044</v>
      </c>
      <c r="AH217" s="92">
        <f t="shared" si="168"/>
        <v>45712.72936750661</v>
      </c>
      <c r="AI217" s="116">
        <f t="shared" si="169"/>
        <v>-843.67734554243361</v>
      </c>
      <c r="AJ217" s="595">
        <f>'звіт 03.19-03.24'!AI217+'[9]побудинковий звіт'!AJ217+'[8]побудинковий звіт'!AJ217</f>
        <v>0</v>
      </c>
      <c r="AK217" s="595">
        <f>'звіт 03.19-03.24'!AJ217+'[9]побудинковий звіт'!AK217+'[8]побудинковий звіт'!AK217</f>
        <v>0</v>
      </c>
      <c r="AL217" s="116">
        <f t="shared" si="170"/>
        <v>0</v>
      </c>
      <c r="AM217" s="595">
        <f>'звіт 03.19-03.24'!AL217+'[9]побудинковий звіт'!AM217+'[8]побудинковий звіт'!AM217</f>
        <v>0</v>
      </c>
      <c r="AN217" s="595">
        <f>'звіт 03.19-03.24'!AM217+'[9]побудинковий звіт'!AN217+'[8]побудинковий звіт'!AN217</f>
        <v>0</v>
      </c>
      <c r="AO217" s="116">
        <f t="shared" si="171"/>
        <v>0</v>
      </c>
      <c r="AP217" s="595">
        <f>'звіт 03.19-03.24'!AO217+'[9]побудинковий звіт'!AP217+'[8]побудинковий звіт'!AP217</f>
        <v>5350.3435484486636</v>
      </c>
      <c r="AQ217" s="595">
        <f>'звіт 03.19-03.24'!AP217+'[9]побудинковий звіт'!AQ217+'[8]побудинковий звіт'!AQ217</f>
        <v>4281.5087152253836</v>
      </c>
      <c r="AR217" s="116">
        <f t="shared" si="172"/>
        <v>-1068.8348332232799</v>
      </c>
      <c r="AS217" s="595">
        <f>'звіт 03.19-03.24'!AR217+'[9]побудинковий звіт'!AS217+'[8]побудинковий звіт'!AS217</f>
        <v>48163.74413927766</v>
      </c>
      <c r="AT217" s="595">
        <f>'звіт 03.19-03.24'!AS217+'[9]побудинковий звіт'!AT217+'[8]побудинковий звіт'!AT217</f>
        <v>34954.150860449896</v>
      </c>
      <c r="AU217" s="118">
        <f t="shared" si="173"/>
        <v>-13209.593278827764</v>
      </c>
      <c r="AV217" s="595">
        <f>'звіт 03.19-03.24'!AU217+'[9]побудинковий звіт'!AV217+'[8]побудинковий звіт'!AV217</f>
        <v>4665.5284650213389</v>
      </c>
      <c r="AW217" s="595">
        <f>'звіт 03.19-03.24'!AV217+'[9]побудинковий звіт'!AW217+'[8]побудинковий звіт'!AW217</f>
        <v>2332</v>
      </c>
      <c r="AX217" s="94">
        <f t="shared" si="174"/>
        <v>-2333.5284650213389</v>
      </c>
      <c r="AY217" s="595">
        <f>'звіт 03.19-03.24'!AX217+'[9]побудинковий звіт'!AY217+'[8]побудинковий звіт'!AY217</f>
        <v>6149.3295801671602</v>
      </c>
      <c r="AZ217" s="595">
        <f>'звіт 03.19-03.24'!AY217+'[9]побудинковий звіт'!AZ217+'[8]побудинковий звіт'!AZ217</f>
        <v>0</v>
      </c>
      <c r="BA217" s="117">
        <f t="shared" si="175"/>
        <v>-6149.3295801671602</v>
      </c>
      <c r="BB217" s="595">
        <f>'звіт 03.19-03.24'!BA217+'[9]побудинковий звіт'!BB217+'[8]побудинковий звіт'!BB217</f>
        <v>1868.7749680303491</v>
      </c>
      <c r="BC217" s="595">
        <f>'звіт 03.19-03.24'!BB217+'[9]побудинковий звіт'!BC217+'[8]побудинковий звіт'!BC217</f>
        <v>20360.105122379351</v>
      </c>
      <c r="BD217" s="94">
        <f t="shared" si="176"/>
        <v>18491.330154349002</v>
      </c>
      <c r="BE217" s="595">
        <f>'звіт 03.19-03.24'!BD217+'[9]побудинковий звіт'!BE217+'[8]побудинковий звіт'!BE217</f>
        <v>0</v>
      </c>
      <c r="BF217" s="595">
        <f>'звіт 03.19-03.24'!BE217+'[9]побудинковий звіт'!BF217+'[8]побудинковий звіт'!BF217</f>
        <v>0</v>
      </c>
      <c r="BG217" s="95">
        <f t="shared" si="177"/>
        <v>0</v>
      </c>
      <c r="BH217" s="595">
        <f>'звіт 03.19-03.24'!BG217+'[9]побудинковий звіт'!BH217+'[8]побудинковий звіт'!BH217</f>
        <v>0</v>
      </c>
      <c r="BI217" s="595">
        <f>'звіт 03.19-03.24'!BH217+'[9]побудинковий звіт'!BI217+'[8]побудинковий звіт'!BI217</f>
        <v>0</v>
      </c>
      <c r="BJ217" s="94">
        <f t="shared" si="178"/>
        <v>0</v>
      </c>
      <c r="BK217" s="595">
        <f>'звіт 03.19-03.24'!BJ217+'[9]побудинковий звіт'!BK217+'[8]побудинковий звіт'!BK217</f>
        <v>1095.7915090106737</v>
      </c>
      <c r="BL217" s="595">
        <f>'звіт 03.19-03.24'!BK217+'[9]побудинковий звіт'!BL217+'[8]побудинковий звіт'!BL217</f>
        <v>704</v>
      </c>
      <c r="BM217" s="95">
        <f t="shared" si="179"/>
        <v>-391.79150901067374</v>
      </c>
      <c r="BN217" s="595">
        <f>'звіт 03.19-03.24'!BM217+'[9]побудинковий звіт'!BN217+'[8]побудинковий звіт'!BN217</f>
        <v>375.90801437585554</v>
      </c>
      <c r="BO217" s="595">
        <f>'звіт 03.19-03.24'!BN217+'[9]побудинковий звіт'!BO217+'[8]побудинковий звіт'!BO217</f>
        <v>1309</v>
      </c>
      <c r="BP217" s="94">
        <f t="shared" si="180"/>
        <v>933.0919856241444</v>
      </c>
      <c r="BQ217" s="91">
        <f t="shared" si="181"/>
        <v>14155.332536605378</v>
      </c>
      <c r="BR217" s="96">
        <f t="shared" si="181"/>
        <v>24705.105122379351</v>
      </c>
      <c r="BS217" s="94">
        <f t="shared" si="182"/>
        <v>10549.772585773973</v>
      </c>
      <c r="BT217" s="595">
        <f>'звіт 03.19-03.24'!BS217+'[9]побудинковий звіт'!BT217+'[8]побудинковий звіт'!BT217</f>
        <v>45988.297365727347</v>
      </c>
      <c r="BU217" s="595">
        <f>'звіт 03.19-03.24'!BT217+'[9]побудинковий звіт'!BU217+'[8]побудинковий звіт'!BU217</f>
        <v>62193.483425035854</v>
      </c>
      <c r="BV217" s="116">
        <f t="shared" si="183"/>
        <v>16205.186059308508</v>
      </c>
      <c r="BW217" s="595">
        <f>'звіт 03.19-03.24'!BV217+'[9]побудинковий звіт'!BW217+'[8]побудинковий звіт'!BW217</f>
        <v>14090.009557419049</v>
      </c>
      <c r="BX217" s="595">
        <f>'звіт 03.19-03.24'!BW217+'[9]побудинковий звіт'!BX217+'[8]побудинковий звіт'!BX217</f>
        <v>20667.03206205332</v>
      </c>
      <c r="BY217" s="116">
        <f t="shared" si="184"/>
        <v>6577.0225046342712</v>
      </c>
      <c r="BZ217" s="595">
        <f>'звіт 03.19-03.24'!BY217+'[9]побудинковий звіт'!BZ217+'[8]побудинковий звіт'!BZ217</f>
        <v>21213.64963467879</v>
      </c>
      <c r="CA217" s="595">
        <f>'звіт 03.19-03.24'!BZ217+'[9]побудинковий звіт'!CA217+'[8]побудинковий звіт'!CA217</f>
        <v>11457.731501987426</v>
      </c>
      <c r="CB217" s="116">
        <f t="shared" si="185"/>
        <v>-9755.918132691364</v>
      </c>
      <c r="CC217" s="595">
        <f>'звіт 03.19-03.24'!CB217+'[9]побудинковий звіт'!CC217+'[8]побудинковий звіт'!CC217</f>
        <v>0</v>
      </c>
      <c r="CD217" s="595">
        <f>'звіт 03.19-03.24'!CC217+'[9]побудинковий звіт'!CD217+'[8]побудинковий звіт'!CD217</f>
        <v>0</v>
      </c>
      <c r="CE217" s="116">
        <f t="shared" si="186"/>
        <v>0</v>
      </c>
      <c r="CF217" s="595">
        <f>'звіт 03.19-03.24'!CE217+'[9]побудинковий звіт'!CF217+'[8]побудинковий звіт'!CF217</f>
        <v>0</v>
      </c>
      <c r="CG217" s="595">
        <f>'звіт 03.19-03.24'!CF217+'[9]побудинковий звіт'!CG217+'[8]побудинковий звіт'!CG217</f>
        <v>0</v>
      </c>
      <c r="CH217" s="116">
        <f t="shared" si="187"/>
        <v>0</v>
      </c>
      <c r="CI217" s="595">
        <f>'звіт 03.19-03.24'!CH217+'[9]побудинковий звіт'!CI217+'[8]побудинковий звіт'!CI217</f>
        <v>11020.82492408862</v>
      </c>
      <c r="CJ217" s="595">
        <f>'звіт 03.19-03.24'!CI217+'[9]побудинковий звіт'!CJ217+'[8]побудинковий звіт'!CJ217</f>
        <v>6416.403282017438</v>
      </c>
      <c r="CK217" s="116">
        <f t="shared" si="188"/>
        <v>-4604.4216420711819</v>
      </c>
      <c r="CL217" s="595">
        <f>'звіт 03.19-03.24'!CK217+'[9]побудинковий звіт'!CL217+'[8]побудинковий звіт'!CL217</f>
        <v>0</v>
      </c>
      <c r="CM217" s="595">
        <f>'звіт 03.19-03.24'!CL217+'[9]побудинковий звіт'!CM217+'[8]побудинковий звіт'!CM217</f>
        <v>0</v>
      </c>
      <c r="CN217" s="116">
        <f t="shared" si="189"/>
        <v>0</v>
      </c>
      <c r="CO217" s="88">
        <f t="shared" si="190"/>
        <v>11020.82492408862</v>
      </c>
      <c r="CP217" s="96">
        <f t="shared" si="190"/>
        <v>6416.403282017438</v>
      </c>
      <c r="CQ217" s="116">
        <f t="shared" si="191"/>
        <v>-4604.4216420711819</v>
      </c>
      <c r="CR217" s="119">
        <f t="shared" si="202"/>
        <v>206538.60841929453</v>
      </c>
      <c r="CS217" s="96">
        <f t="shared" si="202"/>
        <v>210388.14433665533</v>
      </c>
      <c r="CT217" s="116">
        <f t="shared" si="192"/>
        <v>3849.5359173608012</v>
      </c>
      <c r="CU217" s="91">
        <f t="shared" si="193"/>
        <v>247846.33010315342</v>
      </c>
      <c r="CV217" s="98">
        <f t="shared" si="193"/>
        <v>252465.77320398638</v>
      </c>
      <c r="CW217" s="117">
        <f t="shared" si="194"/>
        <v>4619.4431008329557</v>
      </c>
      <c r="CX217" s="595">
        <f>'звіт 03.19-03.24'!CW217+'[9]побудинковий звіт'!CX217+'[8]побудинковий звіт'!CX217</f>
        <v>12074.874193361424</v>
      </c>
      <c r="CY217" s="595">
        <f>'звіт 03.19-03.24'!CX217+'[9]побудинковий звіт'!CY217+'[8]побудинковий звіт'!CY217</f>
        <v>7455.4310925285699</v>
      </c>
      <c r="CZ217" s="116">
        <f t="shared" si="195"/>
        <v>-4619.4431008328538</v>
      </c>
      <c r="DA217" s="99">
        <f>'[8]побудинковий звіт'!DA217</f>
        <v>4619.4431008328793</v>
      </c>
      <c r="DB217" s="8">
        <v>2</v>
      </c>
      <c r="DC217" s="365">
        <f>'[8]побудинковий звіт'!DC217</f>
        <v>9500.2199999999993</v>
      </c>
      <c r="DD217" s="365">
        <f>'[8]побудинковий звіт'!DD217</f>
        <v>7230.9000000000005</v>
      </c>
      <c r="DE217" s="365">
        <f>'[8]побудинковий звіт'!DE217</f>
        <v>6044.08</v>
      </c>
      <c r="DF217" s="365">
        <f>'[8]побудинковий звіт'!DF217</f>
        <v>6267.9900000000007</v>
      </c>
      <c r="DG217" s="101">
        <v>-17729.748024409768</v>
      </c>
      <c r="DH217" s="296">
        <v>2</v>
      </c>
      <c r="DI217" s="103">
        <f>'[8]побудинковий звіт'!DK217</f>
        <v>9.4430172854244692</v>
      </c>
      <c r="DJ217" s="103">
        <f>'[8]побудинковий звіт'!DL217</f>
        <v>0</v>
      </c>
      <c r="DK217" s="103">
        <f>'[8]побудинковий звіт'!DM217</f>
        <v>8.4912179839481219</v>
      </c>
      <c r="DL217" s="104">
        <f>F217*DI217</f>
        <v>3456.1443264653558</v>
      </c>
      <c r="DM217" s="104">
        <f>H217*DK217</f>
        <v>962.90411937971703</v>
      </c>
      <c r="DN217" s="105">
        <f t="shared" si="196"/>
        <v>4419.0484458450728</v>
      </c>
      <c r="DO217" s="2"/>
      <c r="DP217" s="104">
        <f>'[10]побудинковий звіт'!DR217</f>
        <v>3456.14</v>
      </c>
      <c r="DQ217" s="104">
        <f>'[10]побудинковий звіт'!DS217</f>
        <v>962.91</v>
      </c>
      <c r="DR217" s="104">
        <f t="shared" si="197"/>
        <v>4419.05</v>
      </c>
      <c r="DS217" s="106"/>
      <c r="DT217" s="104"/>
      <c r="DU217" s="479">
        <f>'звіт 03.19-03.24'!DV217+'[9]побудинковий звіт'!DW217+'[8]побудинковий звіт'!DW217</f>
        <v>4140.4799999999996</v>
      </c>
      <c r="DV217" s="2">
        <f>'[9]побудинковий звіт'!DX217+'[8]побудинковий звіт'!DX217</f>
        <v>0</v>
      </c>
      <c r="DW217" s="77">
        <f t="shared" si="198"/>
        <v>74782.892011059637</v>
      </c>
      <c r="DX217" s="77">
        <f t="shared" si="199"/>
        <v>71591.107179395083</v>
      </c>
      <c r="DY217" s="427">
        <f t="shared" si="200"/>
        <v>12312.07</v>
      </c>
      <c r="DZ217" s="161">
        <f>'[10]побудинковий звіт'!DY217</f>
        <v>1066.3196280815707</v>
      </c>
      <c r="EB217" s="110">
        <v>10030</v>
      </c>
      <c r="EC217" s="111">
        <f t="shared" si="201"/>
        <v>-7699.7480244097678</v>
      </c>
      <c r="EE217" s="112">
        <v>-20998.337321622366</v>
      </c>
      <c r="EG217" s="99">
        <v>6085.5020087348421</v>
      </c>
    </row>
    <row r="218" spans="1:137" ht="19.95" customHeight="1" x14ac:dyDescent="0.3">
      <c r="A218" s="81">
        <v>150000939</v>
      </c>
      <c r="B218" s="82" t="s">
        <v>443</v>
      </c>
      <c r="C218" s="114" t="s">
        <v>444</v>
      </c>
      <c r="D218" s="114" t="s">
        <v>444</v>
      </c>
      <c r="E218" s="84">
        <f t="shared" si="159"/>
        <v>5144.8999999999996</v>
      </c>
      <c r="F218" s="597">
        <f>'[8]побудинковий звіт'!F218</f>
        <v>5144.8999999999996</v>
      </c>
      <c r="G218" s="104">
        <f>'[8]побудинковий звіт'!G218</f>
        <v>642.45000000000005</v>
      </c>
      <c r="H218" s="598">
        <f>'[8]побудинковий звіт'!H218</f>
        <v>0</v>
      </c>
      <c r="I218" s="595">
        <f>'звіт 03.19-03.24'!H218+'[9]побудинковий звіт'!I218+'[8]побудинковий звіт'!I218</f>
        <v>91669.775386140696</v>
      </c>
      <c r="J218" s="595">
        <f>'звіт 03.19-03.24'!I218+'[9]побудинковий звіт'!J218+'[8]побудинковий звіт'!J218</f>
        <v>83579.977849018003</v>
      </c>
      <c r="K218" s="116">
        <f t="shared" si="160"/>
        <v>-8089.797537122693</v>
      </c>
      <c r="L218" s="595">
        <f>'звіт 03.19-03.24'!K218+'[9]побудинковий звіт'!L218+'[8]побудинковий звіт'!L218</f>
        <v>16493.126345586265</v>
      </c>
      <c r="M218" s="595">
        <f>'звіт 03.19-03.24'!L218+'[9]побудинковий звіт'!M218+'[8]побудинковий звіт'!M218</f>
        <v>14979.555108926261</v>
      </c>
      <c r="N218" s="116">
        <f t="shared" si="161"/>
        <v>-1513.5712366600037</v>
      </c>
      <c r="O218" s="595">
        <f>'звіт 03.19-03.24'!N218+'[9]побудинковий звіт'!O218+'[8]побудинковий звіт'!O218</f>
        <v>53825.456231591983</v>
      </c>
      <c r="P218" s="595">
        <f>'звіт 03.19-03.24'!O218+'[9]побудинковий звіт'!P218+'[8]побудинковий звіт'!P218</f>
        <v>52158.834504145714</v>
      </c>
      <c r="Q218" s="116">
        <f t="shared" si="162"/>
        <v>-1666.6217274462688</v>
      </c>
      <c r="R218" s="595">
        <f>'звіт 03.19-03.24'!Q218+'[9]побудинковий звіт'!R218+'[8]побудинковий звіт'!R218</f>
        <v>11207.558568191438</v>
      </c>
      <c r="S218" s="595">
        <f>'звіт 03.19-03.24'!R218+'[9]побудинковий звіт'!S218+'[8]побудинковий звіт'!S218</f>
        <v>10859.496168308</v>
      </c>
      <c r="T218" s="116">
        <f t="shared" si="163"/>
        <v>-348.06239988343805</v>
      </c>
      <c r="U218" s="595">
        <f>'звіт 03.19-03.24'!T218+'[9]побудинковий звіт'!U218+'[8]побудинковий звіт'!U218</f>
        <v>12509.664678220484</v>
      </c>
      <c r="V218" s="595">
        <f>'звіт 03.19-03.24'!U218+'[9]побудинковий звіт'!V218+'[8]побудинковий звіт'!V218</f>
        <v>8011.34161768379</v>
      </c>
      <c r="W218" s="116">
        <f t="shared" si="164"/>
        <v>-4498.3230605366944</v>
      </c>
      <c r="X218" s="595">
        <f>'звіт 03.19-03.24'!W218+'[9]побудинковий звіт'!X218+'[8]побудинковий звіт'!X218</f>
        <v>49839.708124325436</v>
      </c>
      <c r="Y218" s="595">
        <f>'звіт 03.19-03.24'!X218+'[9]побудинковий звіт'!Y218+'[8]побудинковий звіт'!Y218</f>
        <v>43145.44988921257</v>
      </c>
      <c r="Z218" s="116">
        <f t="shared" si="165"/>
        <v>-6694.2582351128658</v>
      </c>
      <c r="AA218" s="595">
        <f>'звіт 03.19-03.24'!Z218+'[9]побудинковий звіт'!AA218+'[8]побудинковий звіт'!AA218</f>
        <v>5552.7119999999995</v>
      </c>
      <c r="AB218" s="595">
        <f>'звіт 03.19-03.24'!AA218+'[9]побудинковий звіт'!AB218+'[8]побудинковий звіт'!AB218</f>
        <v>0</v>
      </c>
      <c r="AC218" s="116">
        <f t="shared" si="166"/>
        <v>-5552.7119999999995</v>
      </c>
      <c r="AD218" s="595">
        <f>'звіт 03.19-03.24'!AC218+'[9]побудинковий звіт'!AD218+'[8]побудинковий звіт'!AD218</f>
        <v>154237.1955802037</v>
      </c>
      <c r="AE218" s="595">
        <f>'звіт 03.19-03.24'!AD218+'[9]побудинковий звіт'!AE218+'[8]побудинковий звіт'!AE218</f>
        <v>168766.44373133275</v>
      </c>
      <c r="AF218" s="117">
        <f t="shared" si="167"/>
        <v>14529.248151129053</v>
      </c>
      <c r="AG218" s="91">
        <f t="shared" si="168"/>
        <v>395335.19691425998</v>
      </c>
      <c r="AH218" s="92">
        <f t="shared" si="168"/>
        <v>381501.0988686271</v>
      </c>
      <c r="AI218" s="116">
        <f t="shared" si="169"/>
        <v>-13834.098045632883</v>
      </c>
      <c r="AJ218" s="595">
        <f>'звіт 03.19-03.24'!AI218+'[9]побудинковий звіт'!AJ218+'[8]побудинковий звіт'!AJ218</f>
        <v>242748.55584295469</v>
      </c>
      <c r="AK218" s="595">
        <f>'звіт 03.19-03.24'!AJ218+'[9]побудинковий звіт'!AK218+'[8]побудинковий звіт'!AK218</f>
        <v>238896.57222547673</v>
      </c>
      <c r="AL218" s="116">
        <f t="shared" si="170"/>
        <v>-3851.983617477963</v>
      </c>
      <c r="AM218" s="595">
        <f>'звіт 03.19-03.24'!AL218+'[9]побудинковий звіт'!AM218+'[8]побудинковий звіт'!AM218</f>
        <v>9309.9237404528449</v>
      </c>
      <c r="AN218" s="595">
        <f>'звіт 03.19-03.24'!AM218+'[9]побудинковий звіт'!AN218+'[8]побудинковий звіт'!AN218</f>
        <v>9130.9079118395348</v>
      </c>
      <c r="AO218" s="116">
        <f t="shared" si="171"/>
        <v>-179.01582861331008</v>
      </c>
      <c r="AP218" s="595">
        <f>'звіт 03.19-03.24'!AO218+'[9]побудинковий звіт'!AP218+'[8]побудинковий звіт'!AP218</f>
        <v>24774.202835925142</v>
      </c>
      <c r="AQ218" s="595">
        <f>'звіт 03.19-03.24'!AP218+'[9]побудинковий звіт'!AQ218+'[8]побудинковий звіт'!AQ218</f>
        <v>23973.747847787279</v>
      </c>
      <c r="AR218" s="116">
        <f t="shared" si="172"/>
        <v>-800.45498813786253</v>
      </c>
      <c r="AS218" s="595">
        <f>'звіт 03.19-03.24'!AR218+'[9]побудинковий звіт'!AS218+'[8]побудинковий звіт'!AS218</f>
        <v>531132.0709055654</v>
      </c>
      <c r="AT218" s="595">
        <f>'звіт 03.19-03.24'!AS218+'[9]побудинковий звіт'!AT218+'[8]побудинковий звіт'!AT218</f>
        <v>593525.21962591598</v>
      </c>
      <c r="AU218" s="118">
        <f t="shared" si="173"/>
        <v>62393.148720350582</v>
      </c>
      <c r="AV218" s="595">
        <f>'звіт 03.19-03.24'!AU218+'[9]побудинковий звіт'!AV218+'[8]побудинковий звіт'!AV218</f>
        <v>18424.464815899668</v>
      </c>
      <c r="AW218" s="595">
        <f>'звіт 03.19-03.24'!AV218+'[9]побудинковий звіт'!AW218+'[8]побудинковий звіт'!AW218</f>
        <v>8374.2842399260553</v>
      </c>
      <c r="AX218" s="94">
        <f t="shared" si="174"/>
        <v>-10050.180575973613</v>
      </c>
      <c r="AY218" s="595">
        <f>'звіт 03.19-03.24'!AX218+'[9]побудинковий звіт'!AY218+'[8]побудинковий звіт'!AY218</f>
        <v>17921.06465140016</v>
      </c>
      <c r="AZ218" s="595">
        <f>'звіт 03.19-03.24'!AY218+'[9]побудинковий звіт'!AZ218+'[8]побудинковий звіт'!AZ218</f>
        <v>24329.303955684736</v>
      </c>
      <c r="BA218" s="117">
        <f t="shared" si="175"/>
        <v>6408.2393042845761</v>
      </c>
      <c r="BB218" s="595">
        <f>'звіт 03.19-03.24'!BA218+'[9]побудинковий звіт'!BB218+'[8]побудинковий звіт'!BB218</f>
        <v>13520.174203966249</v>
      </c>
      <c r="BC218" s="595">
        <f>'звіт 03.19-03.24'!BB218+'[9]побудинковий звіт'!BC218+'[8]побудинковий звіт'!BC218</f>
        <v>308</v>
      </c>
      <c r="BD218" s="94">
        <f t="shared" si="176"/>
        <v>-13212.174203966249</v>
      </c>
      <c r="BE218" s="595">
        <f>'звіт 03.19-03.24'!BD218+'[9]побудинковий звіт'!BE218+'[8]побудинковий звіт'!BE218</f>
        <v>16205.20808832954</v>
      </c>
      <c r="BF218" s="595">
        <f>'звіт 03.19-03.24'!BE218+'[9]побудинковий звіт'!BF218+'[8]побудинковий звіт'!BF218</f>
        <v>2177.9924740369106</v>
      </c>
      <c r="BG218" s="95">
        <f t="shared" si="177"/>
        <v>-14027.215614292629</v>
      </c>
      <c r="BH218" s="595">
        <f>'звіт 03.19-03.24'!BG218+'[9]побудинковий звіт'!BH218+'[8]побудинковий звіт'!BH218</f>
        <v>19579.330065905822</v>
      </c>
      <c r="BI218" s="595">
        <f>'звіт 03.19-03.24'!BH218+'[9]побудинковий звіт'!BI218+'[8]побудинковий звіт'!BI218</f>
        <v>15.939306854250665</v>
      </c>
      <c r="BJ218" s="94">
        <f t="shared" si="178"/>
        <v>-19563.39075905157</v>
      </c>
      <c r="BK218" s="595">
        <f>'звіт 03.19-03.24'!BJ218+'[9]побудинковий звіт'!BK218+'[8]побудинковий звіт'!BK218</f>
        <v>12762.225891816284</v>
      </c>
      <c r="BL218" s="595">
        <f>'звіт 03.19-03.24'!BK218+'[9]побудинковий звіт'!BL218+'[8]побудинковий звіт'!BL218</f>
        <v>12728.526112660769</v>
      </c>
      <c r="BM218" s="95">
        <f t="shared" si="179"/>
        <v>-33.699779155514989</v>
      </c>
      <c r="BN218" s="595">
        <f>'звіт 03.19-03.24'!BM218+'[9]побудинковий звіт'!BN218+'[8]побудинковий звіт'!BN218</f>
        <v>3382.9451993208822</v>
      </c>
      <c r="BO218" s="595">
        <f>'звіт 03.19-03.24'!BN218+'[9]побудинковий звіт'!BO218+'[8]побудинковий звіт'!BO218</f>
        <v>4414</v>
      </c>
      <c r="BP218" s="94">
        <f t="shared" si="180"/>
        <v>1031.0548006791178</v>
      </c>
      <c r="BQ218" s="91">
        <f t="shared" si="181"/>
        <v>101795.4129166386</v>
      </c>
      <c r="BR218" s="96">
        <f t="shared" si="181"/>
        <v>52348.046089162715</v>
      </c>
      <c r="BS218" s="94">
        <f t="shared" si="182"/>
        <v>-49447.366827475882</v>
      </c>
      <c r="BT218" s="595">
        <f>'звіт 03.19-03.24'!BS218+'[9]побудинковий звіт'!BT218+'[8]побудинковий звіт'!BT218</f>
        <v>491629.69843655423</v>
      </c>
      <c r="BU218" s="595">
        <f>'звіт 03.19-03.24'!BT218+'[9]побудинковий звіт'!BU218+'[8]побудинковий звіт'!BU218</f>
        <v>555211.64381885016</v>
      </c>
      <c r="BV218" s="116">
        <f t="shared" si="183"/>
        <v>63581.945382295933</v>
      </c>
      <c r="BW218" s="595">
        <f>'звіт 03.19-03.24'!BV218+'[9]побудинковий звіт'!BW218+'[8]побудинковий звіт'!BW218</f>
        <v>234703.12770082866</v>
      </c>
      <c r="BX218" s="595">
        <f>'звіт 03.19-03.24'!BW218+'[9]побудинковий звіт'!BX218+'[8]побудинковий звіт'!BX218</f>
        <v>272128.26647470775</v>
      </c>
      <c r="BY218" s="116">
        <f t="shared" si="184"/>
        <v>37425.138773879095</v>
      </c>
      <c r="BZ218" s="595">
        <f>'звіт 03.19-03.24'!BY218+'[9]побудинковий звіт'!BZ218+'[8]побудинковий звіт'!BZ218</f>
        <v>128003.91275521535</v>
      </c>
      <c r="CA218" s="595">
        <f>'звіт 03.19-03.24'!BZ218+'[9]побудинковий звіт'!CA218+'[8]побудинковий звіт'!CA218</f>
        <v>101865.05754447349</v>
      </c>
      <c r="CB218" s="116">
        <f t="shared" si="185"/>
        <v>-26138.855210741865</v>
      </c>
      <c r="CC218" s="595">
        <f>'звіт 03.19-03.24'!CB218+'[9]побудинковий звіт'!CC218+'[8]побудинковий звіт'!CC218</f>
        <v>12007.01773051288</v>
      </c>
      <c r="CD218" s="595">
        <f>'звіт 03.19-03.24'!CC218+'[9]побудинковий звіт'!CD218+'[8]побудинковий звіт'!CD218</f>
        <v>12197.631210967389</v>
      </c>
      <c r="CE218" s="116">
        <f t="shared" si="186"/>
        <v>190.61348045450904</v>
      </c>
      <c r="CF218" s="595">
        <f>'звіт 03.19-03.24'!CE218+'[9]побудинковий звіт'!CF218+'[8]побудинковий звіт'!CF218</f>
        <v>1473.7434880118531</v>
      </c>
      <c r="CG218" s="595">
        <f>'звіт 03.19-03.24'!CF218+'[9]побудинковий звіт'!CG218+'[8]побудинковий звіт'!CG218</f>
        <v>0</v>
      </c>
      <c r="CH218" s="116">
        <f t="shared" si="187"/>
        <v>-1473.7434880118531</v>
      </c>
      <c r="CI218" s="595">
        <f>'звіт 03.19-03.24'!CH218+'[9]побудинковий звіт'!CI218+'[8]побудинковий звіт'!CI218</f>
        <v>237402.55814155549</v>
      </c>
      <c r="CJ218" s="595">
        <f>'звіт 03.19-03.24'!CI218+'[9]побудинковий звіт'!CJ218+'[8]побудинковий звіт'!CJ218</f>
        <v>164690.18509078529</v>
      </c>
      <c r="CK218" s="116">
        <f t="shared" si="188"/>
        <v>-72712.373050770198</v>
      </c>
      <c r="CL218" s="595">
        <f>'звіт 03.19-03.24'!CK218+'[9]побудинковий звіт'!CL218+'[8]побудинковий звіт'!CL218</f>
        <v>68089.102723432894</v>
      </c>
      <c r="CM218" s="595">
        <f>'звіт 03.19-03.24'!CL218+'[9]побудинковий звіт'!CM218+'[8]побудинковий звіт'!CM218</f>
        <v>64915.399596381969</v>
      </c>
      <c r="CN218" s="116">
        <f t="shared" si="189"/>
        <v>-3173.7031270509251</v>
      </c>
      <c r="CO218" s="88">
        <f t="shared" si="190"/>
        <v>305491.6608649884</v>
      </c>
      <c r="CP218" s="96">
        <f t="shared" si="190"/>
        <v>229605.58468716725</v>
      </c>
      <c r="CQ218" s="116">
        <f t="shared" si="191"/>
        <v>-75886.076177821145</v>
      </c>
      <c r="CR218" s="119">
        <f t="shared" si="202"/>
        <v>2478404.5241319081</v>
      </c>
      <c r="CS218" s="96">
        <f t="shared" si="202"/>
        <v>2470383.7763049756</v>
      </c>
      <c r="CT218" s="116">
        <f t="shared" si="192"/>
        <v>-8020.7478269324638</v>
      </c>
      <c r="CU218" s="91">
        <f t="shared" si="193"/>
        <v>2974085.4289582898</v>
      </c>
      <c r="CV218" s="98">
        <f t="shared" si="193"/>
        <v>2964460.5315659707</v>
      </c>
      <c r="CW218" s="117">
        <f t="shared" si="194"/>
        <v>-9624.8973923190497</v>
      </c>
      <c r="CX218" s="595">
        <f>'звіт 03.19-03.24'!CW218+'[9]побудинковий звіт'!CX218+'[8]побудинковий звіт'!CX218</f>
        <v>114246.81268314851</v>
      </c>
      <c r="CY218" s="595">
        <f>'звіт 03.19-03.24'!CX218+'[9]побудинковий звіт'!CY218+'[8]побудинковий звіт'!CY218</f>
        <v>123871.71007546817</v>
      </c>
      <c r="CZ218" s="116">
        <f t="shared" si="195"/>
        <v>9624.8973923196609</v>
      </c>
      <c r="DA218" s="99">
        <f>'[8]побудинковий звіт'!DA218</f>
        <v>-9624.897392319428</v>
      </c>
      <c r="DB218" s="8">
        <v>1</v>
      </c>
      <c r="DC218" s="365">
        <f>'[8]побудинковий звіт'!DC218</f>
        <v>132158.68</v>
      </c>
      <c r="DD218" s="365">
        <f>'[8]побудинковий звіт'!DD218</f>
        <v>0</v>
      </c>
      <c r="DE218" s="365">
        <f>'[8]побудинковий звіт'!DE218</f>
        <v>80427.259999999995</v>
      </c>
      <c r="DF218" s="365">
        <f>'[8]побудинковий звіт'!DF218</f>
        <v>0</v>
      </c>
      <c r="DG218" s="101">
        <v>42177.801912510302</v>
      </c>
      <c r="DH218" s="296">
        <v>8</v>
      </c>
      <c r="DI218" s="103">
        <f>'[8]побудинковий звіт'!DK218</f>
        <v>8.6149546513821207</v>
      </c>
      <c r="DJ218" s="103">
        <f>'[8]побудинковий звіт'!DL218</f>
        <v>10.280308923661016</v>
      </c>
      <c r="DK218" s="103">
        <f>'[8]побудинковий звіт'!DM218</f>
        <v>7.6181585675939685</v>
      </c>
      <c r="DL218" s="104">
        <f>DI218*G218+(F218-G218)*DJ218</f>
        <v>51821.254529117978</v>
      </c>
      <c r="DM218" s="104">
        <f>DK218*H218</f>
        <v>0</v>
      </c>
      <c r="DN218" s="105">
        <f t="shared" si="196"/>
        <v>51821.254529117978</v>
      </c>
      <c r="DO218" s="2"/>
      <c r="DP218" s="104">
        <f>'[10]побудинковий звіт'!DR218</f>
        <v>51731.42</v>
      </c>
      <c r="DQ218" s="104">
        <f>'[10]побудинковий звіт'!DS218</f>
        <v>0</v>
      </c>
      <c r="DR218" s="104">
        <f t="shared" si="197"/>
        <v>51731.42</v>
      </c>
      <c r="DS218" s="106"/>
      <c r="DT218" s="104"/>
      <c r="DU218" s="479">
        <f>'звіт 03.19-03.24'!DV218+'[9]побудинковий звіт'!DW218+'[8]побудинковий звіт'!DW218</f>
        <v>4464.88</v>
      </c>
      <c r="DV218" s="2">
        <f>'[9]побудинковий звіт'!DX218+'[8]побудинковий звіт'!DX218</f>
        <v>0</v>
      </c>
      <c r="DW218" s="77">
        <f t="shared" si="198"/>
        <v>759512.98058664473</v>
      </c>
      <c r="DX218" s="77">
        <f t="shared" si="199"/>
        <v>775047.91885809437</v>
      </c>
      <c r="DY218" s="427">
        <f t="shared" si="200"/>
        <v>80427.259999999995</v>
      </c>
      <c r="DZ218" s="161">
        <f>'[10]побудинковий звіт'!DY218</f>
        <v>13746.820655205074</v>
      </c>
      <c r="EB218" s="110">
        <v>41197</v>
      </c>
      <c r="EC218" s="111">
        <f t="shared" si="201"/>
        <v>83374.801912510302</v>
      </c>
      <c r="EE218" s="112">
        <v>16408.744171014147</v>
      </c>
      <c r="EG218" s="99">
        <v>-6152.4413840102752</v>
      </c>
    </row>
    <row r="219" spans="1:137" ht="19.95" customHeight="1" x14ac:dyDescent="0.3">
      <c r="A219" s="81">
        <v>150000926</v>
      </c>
      <c r="B219" s="82" t="s">
        <v>445</v>
      </c>
      <c r="C219" s="114" t="s">
        <v>446</v>
      </c>
      <c r="D219" s="114" t="s">
        <v>446</v>
      </c>
      <c r="E219" s="84">
        <f t="shared" si="159"/>
        <v>404.5</v>
      </c>
      <c r="F219" s="597">
        <f>'[8]побудинковий звіт'!F219</f>
        <v>284.10000000000002</v>
      </c>
      <c r="G219" s="104">
        <f>'[8]побудинковий звіт'!G219</f>
        <v>0</v>
      </c>
      <c r="H219" s="598">
        <f>'[8]побудинковий звіт'!H219</f>
        <v>120.4</v>
      </c>
      <c r="I219" s="595">
        <f>'звіт 03.19-03.24'!H219+'[9]побудинковий звіт'!I219+'[8]побудинковий звіт'!I219</f>
        <v>9523.9529745684849</v>
      </c>
      <c r="J219" s="595">
        <f>'звіт 03.19-03.24'!I219+'[9]побудинковий звіт'!J219+'[8]побудинковий звіт'!J219</f>
        <v>9459.2895132929752</v>
      </c>
      <c r="K219" s="116">
        <f t="shared" si="160"/>
        <v>-64.66346127550969</v>
      </c>
      <c r="L219" s="595">
        <f>'звіт 03.19-03.24'!K219+'[9]побудинковий звіт'!L219+'[8]побудинковий звіт'!L219</f>
        <v>3810.4415060858901</v>
      </c>
      <c r="M219" s="595">
        <f>'звіт 03.19-03.24'!L219+'[9]побудинковий звіт'!M219+'[8]побудинковий звіт'!M219</f>
        <v>3719.3838861333647</v>
      </c>
      <c r="N219" s="116">
        <f t="shared" si="161"/>
        <v>-91.057619952525329</v>
      </c>
      <c r="O219" s="595">
        <f>'звіт 03.19-03.24'!N219+'[9]побудинковий звіт'!O219+'[8]побудинковий звіт'!O219</f>
        <v>0</v>
      </c>
      <c r="P219" s="595">
        <f>'звіт 03.19-03.24'!O219+'[9]побудинковий звіт'!P219+'[8]побудинковий звіт'!P219</f>
        <v>0</v>
      </c>
      <c r="Q219" s="116">
        <f t="shared" si="162"/>
        <v>0</v>
      </c>
      <c r="R219" s="595">
        <f>'звіт 03.19-03.24'!Q219+'[9]побудинковий звіт'!R219+'[8]побудинковий звіт'!R219</f>
        <v>0</v>
      </c>
      <c r="S219" s="595">
        <f>'звіт 03.19-03.24'!R219+'[9]побудинковий звіт'!S219+'[8]побудинковий звіт'!S219</f>
        <v>0</v>
      </c>
      <c r="T219" s="116">
        <f t="shared" si="163"/>
        <v>0</v>
      </c>
      <c r="U219" s="595">
        <f>'звіт 03.19-03.24'!T219+'[9]побудинковий звіт'!U219+'[8]побудинковий звіт'!U219</f>
        <v>0</v>
      </c>
      <c r="V219" s="595">
        <f>'звіт 03.19-03.24'!U219+'[9]побудинковий звіт'!V219+'[8]побудинковий звіт'!V219</f>
        <v>0</v>
      </c>
      <c r="W219" s="116">
        <f t="shared" si="164"/>
        <v>0</v>
      </c>
      <c r="X219" s="595">
        <f>'звіт 03.19-03.24'!W219+'[9]побудинковий звіт'!X219+'[8]побудинковий звіт'!X219</f>
        <v>8339.3789518486483</v>
      </c>
      <c r="Y219" s="595">
        <f>'звіт 03.19-03.24'!X219+'[9]побудинковий звіт'!Y219+'[8]побудинковий звіт'!Y219</f>
        <v>7469.1549531455166</v>
      </c>
      <c r="Z219" s="116">
        <f t="shared" si="165"/>
        <v>-870.22399870313166</v>
      </c>
      <c r="AA219" s="595">
        <f>'звіт 03.19-03.24'!Z219+'[9]побудинковий звіт'!AA219+'[8]побудинковий звіт'!AA219</f>
        <v>437.29200000000003</v>
      </c>
      <c r="AB219" s="595">
        <f>'звіт 03.19-03.24'!AA219+'[9]побудинковий звіт'!AB219+'[8]побудинковий звіт'!AB219</f>
        <v>0</v>
      </c>
      <c r="AC219" s="116">
        <f t="shared" si="166"/>
        <v>-437.29200000000003</v>
      </c>
      <c r="AD219" s="595">
        <f>'звіт 03.19-03.24'!AC219+'[9]побудинковий звіт'!AD219+'[8]побудинковий звіт'!AD219</f>
        <v>12097.804378160938</v>
      </c>
      <c r="AE219" s="595">
        <f>'звіт 03.19-03.24'!AD219+'[9]побудинковий звіт'!AE219+'[8]побудинковий звіт'!AE219</f>
        <v>13281.153872041776</v>
      </c>
      <c r="AF219" s="117">
        <f t="shared" si="167"/>
        <v>1183.3494938808381</v>
      </c>
      <c r="AG219" s="91">
        <f t="shared" si="168"/>
        <v>34208.869810663964</v>
      </c>
      <c r="AH219" s="92">
        <f t="shared" si="168"/>
        <v>33928.982224613632</v>
      </c>
      <c r="AI219" s="116">
        <f t="shared" si="169"/>
        <v>-279.88758605033217</v>
      </c>
      <c r="AJ219" s="595">
        <f>'звіт 03.19-03.24'!AI219+'[9]побудинковий звіт'!AJ219+'[8]побудинковий звіт'!AJ219</f>
        <v>0</v>
      </c>
      <c r="AK219" s="595">
        <f>'звіт 03.19-03.24'!AJ219+'[9]побудинковий звіт'!AK219+'[8]побудинковий звіт'!AK219</f>
        <v>0</v>
      </c>
      <c r="AL219" s="116">
        <f t="shared" si="170"/>
        <v>0</v>
      </c>
      <c r="AM219" s="595">
        <f>'звіт 03.19-03.24'!AL219+'[9]побудинковий звіт'!AM219+'[8]побудинковий звіт'!AM219</f>
        <v>0</v>
      </c>
      <c r="AN219" s="595">
        <f>'звіт 03.19-03.24'!AM219+'[9]побудинковий звіт'!AN219+'[8]побудинковий звіт'!AN219</f>
        <v>0</v>
      </c>
      <c r="AO219" s="116">
        <f t="shared" si="171"/>
        <v>0</v>
      </c>
      <c r="AP219" s="595">
        <f>'звіт 03.19-03.24'!AO219+'[9]побудинковий звіт'!AP219+'[8]побудинковий звіт'!AP219</f>
        <v>3767.0667875876543</v>
      </c>
      <c r="AQ219" s="595">
        <f>'звіт 03.19-03.24'!AP219+'[9]побудинковий звіт'!AQ219+'[8]побудинковий звіт'!AQ219</f>
        <v>2047.555113134569</v>
      </c>
      <c r="AR219" s="116">
        <f t="shared" si="172"/>
        <v>-1719.5116744530853</v>
      </c>
      <c r="AS219" s="595">
        <f>'звіт 03.19-03.24'!AR219+'[9]побудинковий звіт'!AS219+'[8]побудинковий звіт'!AS219</f>
        <v>42798.916813031428</v>
      </c>
      <c r="AT219" s="595">
        <f>'звіт 03.19-03.24'!AS219+'[9]побудинковий звіт'!AT219+'[8]побудинковий звіт'!AT219</f>
        <v>55154.777753602939</v>
      </c>
      <c r="AU219" s="118">
        <f t="shared" si="173"/>
        <v>12355.860940571511</v>
      </c>
      <c r="AV219" s="595">
        <f>'звіт 03.19-03.24'!AU219+'[9]побудинковий звіт'!AV219+'[8]побудинковий звіт'!AV219</f>
        <v>3068.9354650750315</v>
      </c>
      <c r="AW219" s="595">
        <f>'звіт 03.19-03.24'!AV219+'[9]побудинковий звіт'!AW219+'[8]побудинковий звіт'!AW219</f>
        <v>0</v>
      </c>
      <c r="AX219" s="94">
        <f t="shared" si="174"/>
        <v>-3068.9354650750315</v>
      </c>
      <c r="AY219" s="595">
        <f>'звіт 03.19-03.24'!AX219+'[9]побудинковий звіт'!AY219+'[8]побудинковий звіт'!AY219</f>
        <v>6149.3295801671602</v>
      </c>
      <c r="AZ219" s="595">
        <f>'звіт 03.19-03.24'!AY219+'[9]побудинковий звіт'!AZ219+'[8]побудинковий звіт'!AZ219</f>
        <v>0</v>
      </c>
      <c r="BA219" s="117">
        <f t="shared" si="175"/>
        <v>-6149.3295801671602</v>
      </c>
      <c r="BB219" s="595">
        <f>'звіт 03.19-03.24'!BA219+'[9]побудинковий звіт'!BB219+'[8]побудинковий звіт'!BB219</f>
        <v>0</v>
      </c>
      <c r="BC219" s="595">
        <f>'звіт 03.19-03.24'!BB219+'[9]побудинковий звіт'!BC219+'[8]побудинковий звіт'!BC219</f>
        <v>0</v>
      </c>
      <c r="BD219" s="94">
        <f t="shared" si="176"/>
        <v>0</v>
      </c>
      <c r="BE219" s="595">
        <f>'звіт 03.19-03.24'!BD219+'[9]побудинковий звіт'!BE219+'[8]побудинковий звіт'!BE219</f>
        <v>0</v>
      </c>
      <c r="BF219" s="595">
        <f>'звіт 03.19-03.24'!BE219+'[9]побудинковий звіт'!BF219+'[8]побудинковий звіт'!BF219</f>
        <v>0</v>
      </c>
      <c r="BG219" s="95">
        <f t="shared" si="177"/>
        <v>0</v>
      </c>
      <c r="BH219" s="595">
        <f>'звіт 03.19-03.24'!BG219+'[9]побудинковий звіт'!BH219+'[8]побудинковий звіт'!BH219</f>
        <v>0</v>
      </c>
      <c r="BI219" s="595">
        <f>'звіт 03.19-03.24'!BH219+'[9]побудинковий звіт'!BI219+'[8]побудинковий звіт'!BI219</f>
        <v>0</v>
      </c>
      <c r="BJ219" s="94">
        <f t="shared" si="178"/>
        <v>0</v>
      </c>
      <c r="BK219" s="595">
        <f>'звіт 03.19-03.24'!BJ219+'[9]побудинковий звіт'!BK219+'[8]побудинковий звіт'!BK219</f>
        <v>1641.274474318247</v>
      </c>
      <c r="BL219" s="595">
        <f>'звіт 03.19-03.24'!BK219+'[9]побудинковий звіт'!BL219+'[8]побудинковий звіт'!BL219</f>
        <v>0</v>
      </c>
      <c r="BM219" s="95">
        <f t="shared" si="179"/>
        <v>-1641.274474318247</v>
      </c>
      <c r="BN219" s="595">
        <f>'звіт 03.19-03.24'!BM219+'[9]побудинковий звіт'!BN219+'[8]побудинковий звіт'!BN219</f>
        <v>370.53501437585555</v>
      </c>
      <c r="BO219" s="595">
        <f>'звіт 03.19-03.24'!BN219+'[9]побудинковий звіт'!BO219+'[8]побудинковий звіт'!BO219</f>
        <v>0</v>
      </c>
      <c r="BP219" s="94">
        <f t="shared" si="180"/>
        <v>-370.53501437585555</v>
      </c>
      <c r="BQ219" s="91">
        <f t="shared" si="181"/>
        <v>11230.074533936293</v>
      </c>
      <c r="BR219" s="96">
        <f t="shared" si="181"/>
        <v>0</v>
      </c>
      <c r="BS219" s="94">
        <f t="shared" si="182"/>
        <v>-11230.074533936293</v>
      </c>
      <c r="BT219" s="595">
        <f>'звіт 03.19-03.24'!BS219+'[9]побудинковий звіт'!BT219+'[8]побудинковий звіт'!BT219</f>
        <v>51892.144446894083</v>
      </c>
      <c r="BU219" s="595">
        <f>'звіт 03.19-03.24'!BT219+'[9]побудинковий звіт'!BU219+'[8]побудинковий звіт'!BU219</f>
        <v>66509.225293309937</v>
      </c>
      <c r="BV219" s="116">
        <f t="shared" si="183"/>
        <v>14617.080846415854</v>
      </c>
      <c r="BW219" s="595">
        <f>'звіт 03.19-03.24'!BV219+'[9]побудинковий звіт'!BW219+'[8]побудинковий звіт'!BW219</f>
        <v>13484.923322912433</v>
      </c>
      <c r="BX219" s="595">
        <f>'звіт 03.19-03.24'!BW219+'[9]побудинковий звіт'!BX219+'[8]побудинковий звіт'!BX219</f>
        <v>17470.097435861349</v>
      </c>
      <c r="BY219" s="116">
        <f t="shared" si="184"/>
        <v>3985.1741129489164</v>
      </c>
      <c r="BZ219" s="595">
        <f>'звіт 03.19-03.24'!BY219+'[9]побудинковий звіт'!BZ219+'[8]побудинковий звіт'!BZ219</f>
        <v>15219.124807055976</v>
      </c>
      <c r="CA219" s="595">
        <f>'звіт 03.19-03.24'!BZ219+'[9]побудинковий звіт'!CA219+'[8]побудинковий звіт'!CA219</f>
        <v>11134.591579632021</v>
      </c>
      <c r="CB219" s="116">
        <f t="shared" si="185"/>
        <v>-4084.5332274239554</v>
      </c>
      <c r="CC219" s="595">
        <f>'звіт 03.19-03.24'!CB219+'[9]побудинковий звіт'!CC219+'[8]побудинковий звіт'!CC219</f>
        <v>0</v>
      </c>
      <c r="CD219" s="595">
        <f>'звіт 03.19-03.24'!CC219+'[9]побудинковий звіт'!CD219+'[8]побудинковий звіт'!CD219</f>
        <v>0</v>
      </c>
      <c r="CE219" s="116">
        <f t="shared" si="186"/>
        <v>0</v>
      </c>
      <c r="CF219" s="595">
        <f>'звіт 03.19-03.24'!CE219+'[9]побудинковий звіт'!CF219+'[8]побудинковий звіт'!CF219</f>
        <v>0</v>
      </c>
      <c r="CG219" s="595">
        <f>'звіт 03.19-03.24'!CF219+'[9]побудинковий звіт'!CG219+'[8]побудинковий звіт'!CG219</f>
        <v>0</v>
      </c>
      <c r="CH219" s="116">
        <f t="shared" si="187"/>
        <v>0</v>
      </c>
      <c r="CI219" s="595">
        <f>'звіт 03.19-03.24'!CH219+'[9]побудинковий звіт'!CI219+'[8]побудинковий звіт'!CI219</f>
        <v>5528.7499663741883</v>
      </c>
      <c r="CJ219" s="595">
        <f>'звіт 03.19-03.24'!CI219+'[9]побудинковий звіт'!CJ219+'[8]побудинковий звіт'!CJ219</f>
        <v>2422.3112261082351</v>
      </c>
      <c r="CK219" s="116">
        <f t="shared" si="188"/>
        <v>-3106.4387402659531</v>
      </c>
      <c r="CL219" s="595">
        <f>'звіт 03.19-03.24'!CK219+'[9]побудинковий звіт'!CL219+'[8]побудинковий звіт'!CL219</f>
        <v>0</v>
      </c>
      <c r="CM219" s="595">
        <f>'звіт 03.19-03.24'!CL219+'[9]побудинковий звіт'!CM219+'[8]побудинковий звіт'!CM219</f>
        <v>0</v>
      </c>
      <c r="CN219" s="116">
        <f t="shared" si="189"/>
        <v>0</v>
      </c>
      <c r="CO219" s="88">
        <f t="shared" si="190"/>
        <v>5528.7499663741883</v>
      </c>
      <c r="CP219" s="96">
        <f t="shared" si="190"/>
        <v>2422.3112261082351</v>
      </c>
      <c r="CQ219" s="116">
        <f t="shared" si="191"/>
        <v>-3106.4387402659531</v>
      </c>
      <c r="CR219" s="119">
        <f t="shared" si="202"/>
        <v>178129.87048845601</v>
      </c>
      <c r="CS219" s="96">
        <f t="shared" si="202"/>
        <v>188667.54062626266</v>
      </c>
      <c r="CT219" s="116">
        <f t="shared" si="192"/>
        <v>10537.67013780665</v>
      </c>
      <c r="CU219" s="91">
        <f t="shared" si="193"/>
        <v>213755.8445861472</v>
      </c>
      <c r="CV219" s="98">
        <f t="shared" si="193"/>
        <v>226401.04875151519</v>
      </c>
      <c r="CW219" s="117">
        <f t="shared" si="194"/>
        <v>12645.204165367992</v>
      </c>
      <c r="CX219" s="595">
        <f>'звіт 03.19-03.24'!CW219+'[9]побудинковий звіт'!CX219+'[8]побудинковий звіт'!CX219</f>
        <v>5513.942568069042</v>
      </c>
      <c r="CY219" s="595">
        <f>'звіт 03.19-03.24'!CX219+'[9]побудинковий звіт'!CY219+'[8]побудинковий звіт'!CY219</f>
        <v>-7131.2615972989915</v>
      </c>
      <c r="CZ219" s="116">
        <f t="shared" si="195"/>
        <v>-12645.204165368034</v>
      </c>
      <c r="DA219" s="99">
        <f>'[8]побудинковий звіт'!DA219</f>
        <v>12645.204165368003</v>
      </c>
      <c r="DB219" s="8">
        <v>2</v>
      </c>
      <c r="DC219" s="365">
        <f>'[8]побудинковий звіт'!DC219</f>
        <v>4494.6899999999996</v>
      </c>
      <c r="DD219" s="365">
        <f>'[8]побудинковий звіт'!DD219</f>
        <v>4488.99</v>
      </c>
      <c r="DE219" s="365">
        <f>'[8]побудинковий звіт'!DE219</f>
        <v>1828.5999999999995</v>
      </c>
      <c r="DF219" s="365">
        <f>'[8]побудинковий звіт'!DF219</f>
        <v>3505.5999999999995</v>
      </c>
      <c r="DG219" s="101">
        <v>-24244.861877298172</v>
      </c>
      <c r="DH219" s="296">
        <v>2</v>
      </c>
      <c r="DI219" s="103">
        <f>'[8]побудинковий звіт'!DK219</f>
        <v>9.3843176936664339</v>
      </c>
      <c r="DJ219" s="103">
        <f>'[8]побудинковий звіт'!DL219</f>
        <v>0</v>
      </c>
      <c r="DK219" s="103">
        <f>'[8]побудинковий звіт'!DM219</f>
        <v>8.1677464833900899</v>
      </c>
      <c r="DL219" s="104">
        <f>F219*DI219</f>
        <v>2666.084656770634</v>
      </c>
      <c r="DM219" s="104">
        <f>H219*DK219</f>
        <v>983.39667660016687</v>
      </c>
      <c r="DN219" s="105">
        <f t="shared" si="196"/>
        <v>3649.4813333708007</v>
      </c>
      <c r="DO219" s="2"/>
      <c r="DP219" s="104">
        <f>'[10]побудинковий звіт'!DR219</f>
        <v>2666.09</v>
      </c>
      <c r="DQ219" s="104">
        <f>'[10]побудинковий звіт'!DS219</f>
        <v>983.3900000000001</v>
      </c>
      <c r="DR219" s="104">
        <f t="shared" si="197"/>
        <v>3649.4800000000005</v>
      </c>
      <c r="DS219" s="106"/>
      <c r="DT219" s="104"/>
      <c r="DU219" s="479">
        <f>'звіт 03.19-03.24'!DV219+'[9]побудинковий звіт'!DW219+'[8]побудинковий звіт'!DW219</f>
        <v>345.88</v>
      </c>
      <c r="DV219" s="2">
        <f>'[9]побудинковий звіт'!DX219+'[8]побудинковий звіт'!DX219</f>
        <v>0</v>
      </c>
      <c r="DW219" s="77">
        <f t="shared" si="198"/>
        <v>64834.78961636126</v>
      </c>
      <c r="DX219" s="77">
        <f t="shared" si="199"/>
        <v>66185.733304323527</v>
      </c>
      <c r="DY219" s="427">
        <f t="shared" si="200"/>
        <v>5334.1999999999989</v>
      </c>
      <c r="DZ219" s="161">
        <f>'[10]побудинковий звіт'!DY219</f>
        <v>892.72278439007039</v>
      </c>
      <c r="EB219" s="110">
        <v>33041</v>
      </c>
      <c r="EC219" s="111">
        <f t="shared" si="201"/>
        <v>8796.1381227018283</v>
      </c>
      <c r="EE219" s="112">
        <v>-29420.841511241604</v>
      </c>
      <c r="EG219" s="99">
        <v>30569.918416302127</v>
      </c>
    </row>
    <row r="220" spans="1:137" ht="19.95" customHeight="1" x14ac:dyDescent="0.3">
      <c r="A220" s="81">
        <v>150000940</v>
      </c>
      <c r="B220" s="82" t="s">
        <v>447</v>
      </c>
      <c r="C220" s="114" t="s">
        <v>448</v>
      </c>
      <c r="D220" s="114" t="s">
        <v>448</v>
      </c>
      <c r="E220" s="84">
        <f t="shared" si="159"/>
        <v>7448.76</v>
      </c>
      <c r="F220" s="597">
        <f>'[8]побудинковий звіт'!F220</f>
        <v>7448.76</v>
      </c>
      <c r="G220" s="104">
        <f>'[8]побудинковий звіт'!G220</f>
        <v>941.36</v>
      </c>
      <c r="H220" s="598">
        <f>'[8]побудинковий звіт'!H220</f>
        <v>0</v>
      </c>
      <c r="I220" s="595">
        <f>'звіт 03.19-03.24'!H220+'[9]побудинковий звіт'!I220+'[8]побудинковий звіт'!I220</f>
        <v>142508.17820021408</v>
      </c>
      <c r="J220" s="595">
        <f>'звіт 03.19-03.24'!I220+'[9]побудинковий звіт'!J220+'[8]побудинковий звіт'!J220</f>
        <v>129840.29518378999</v>
      </c>
      <c r="K220" s="116">
        <f t="shared" si="160"/>
        <v>-12667.883016424094</v>
      </c>
      <c r="L220" s="595">
        <f>'звіт 03.19-03.24'!K220+'[9]побудинковий звіт'!L220+'[8]побудинковий звіт'!L220</f>
        <v>25248.272791506191</v>
      </c>
      <c r="M220" s="595">
        <f>'звіт 03.19-03.24'!L220+'[9]побудинковий звіт'!M220+'[8]побудинковий звіт'!M220</f>
        <v>22584.921841333453</v>
      </c>
      <c r="N220" s="116">
        <f t="shared" si="161"/>
        <v>-2663.3509501727385</v>
      </c>
      <c r="O220" s="595">
        <f>'звіт 03.19-03.24'!N220+'[9]побудинковий звіт'!O220+'[8]побудинковий звіт'!O220</f>
        <v>82418.579306573083</v>
      </c>
      <c r="P220" s="595">
        <f>'звіт 03.19-03.24'!O220+'[9]побудинковий звіт'!P220+'[8]побудинковий звіт'!P220</f>
        <v>79865.746236240258</v>
      </c>
      <c r="Q220" s="116">
        <f t="shared" si="162"/>
        <v>-2552.8330703328247</v>
      </c>
      <c r="R220" s="595">
        <f>'звіт 03.19-03.24'!Q220+'[9]побудинковий звіт'!R220+'[8]побудинковий звіт'!R220</f>
        <v>16110.084798223546</v>
      </c>
      <c r="S220" s="595">
        <f>'звіт 03.19-03.24'!R220+'[9]побудинковий звіт'!S220+'[8]побудинковий звіт'!S220</f>
        <v>15613.298499040207</v>
      </c>
      <c r="T220" s="116">
        <f t="shared" si="163"/>
        <v>-496.786299183339</v>
      </c>
      <c r="U220" s="595">
        <f>'звіт 03.19-03.24'!T220+'[9]побудинковий звіт'!U220+'[8]побудинковий звіт'!U220</f>
        <v>7916.7168018095281</v>
      </c>
      <c r="V220" s="595">
        <f>'звіт 03.19-03.24'!U220+'[9]побудинковий звіт'!V220+'[8]побудинковий звіт'!V220</f>
        <v>5265.544009761823</v>
      </c>
      <c r="W220" s="116">
        <f t="shared" si="164"/>
        <v>-2651.1727920477051</v>
      </c>
      <c r="X220" s="595">
        <f>'звіт 03.19-03.24'!W220+'[9]побудинковий звіт'!X220+'[8]побудинковий звіт'!X220</f>
        <v>90906.010245733036</v>
      </c>
      <c r="Y220" s="595">
        <f>'звіт 03.19-03.24'!X220+'[9]побудинковий звіт'!Y220+'[8]побудинковий звіт'!Y220</f>
        <v>75969.699060689294</v>
      </c>
      <c r="Z220" s="116">
        <f t="shared" si="165"/>
        <v>-14936.311185043742</v>
      </c>
      <c r="AA220" s="595">
        <f>'звіт 03.19-03.24'!Z220+'[9]побудинковий звіт'!AA220+'[8]побудинковий звіт'!AA220</f>
        <v>8050.1579999999994</v>
      </c>
      <c r="AB220" s="595">
        <f>'звіт 03.19-03.24'!AA220+'[9]побудинковий звіт'!AB220+'[8]побудинковий звіт'!AB220</f>
        <v>0</v>
      </c>
      <c r="AC220" s="116">
        <f t="shared" si="166"/>
        <v>-8050.1579999999994</v>
      </c>
      <c r="AD220" s="595">
        <f>'звіт 03.19-03.24'!AC220+'[9]побудинковий звіт'!AD220+'[8]побудинковий звіт'!AD220</f>
        <v>223561.39551426575</v>
      </c>
      <c r="AE220" s="595">
        <f>'звіт 03.19-03.24'!AD220+'[9]побудинковий звіт'!AE220+'[8]побудинковий звіт'!AE220</f>
        <v>244621.75843142037</v>
      </c>
      <c r="AF220" s="117">
        <f t="shared" si="167"/>
        <v>21060.36291715462</v>
      </c>
      <c r="AG220" s="91">
        <f t="shared" si="168"/>
        <v>596719.39565832517</v>
      </c>
      <c r="AH220" s="92">
        <f t="shared" si="168"/>
        <v>573761.26326227537</v>
      </c>
      <c r="AI220" s="116">
        <f t="shared" si="169"/>
        <v>-22958.132396049798</v>
      </c>
      <c r="AJ220" s="595">
        <f>'звіт 03.19-03.24'!AI220+'[9]побудинковий звіт'!AJ220+'[8]побудинковий звіт'!AJ220</f>
        <v>521514.97143620683</v>
      </c>
      <c r="AK220" s="595">
        <f>'звіт 03.19-03.24'!AJ220+'[9]побудинковий звіт'!AK220+'[8]побудинковий звіт'!AK220</f>
        <v>513875.76641081052</v>
      </c>
      <c r="AL220" s="116">
        <f t="shared" si="170"/>
        <v>-7639.2050253963098</v>
      </c>
      <c r="AM220" s="595">
        <f>'звіт 03.19-03.24'!AL220+'[9]побудинковий звіт'!AM220+'[8]побудинковий звіт'!AM220</f>
        <v>0</v>
      </c>
      <c r="AN220" s="595">
        <f>'звіт 03.19-03.24'!AM220+'[9]побудинковий звіт'!AN220+'[8]побудинковий звіт'!AN220</f>
        <v>532.29792490015552</v>
      </c>
      <c r="AO220" s="116">
        <f t="shared" si="171"/>
        <v>532.29792490015552</v>
      </c>
      <c r="AP220" s="595">
        <f>'звіт 03.19-03.24'!AO220+'[9]побудинковий звіт'!AP220+'[8]побудинковий звіт'!AP220</f>
        <v>37185.575585813152</v>
      </c>
      <c r="AQ220" s="595">
        <f>'звіт 03.19-03.24'!AP220+'[9]побудинковий звіт'!AQ220+'[8]побудинковий звіт'!AQ220</f>
        <v>35117.427922956012</v>
      </c>
      <c r="AR220" s="116">
        <f t="shared" si="172"/>
        <v>-2068.1476628571399</v>
      </c>
      <c r="AS220" s="595">
        <f>'звіт 03.19-03.24'!AR220+'[9]побудинковий звіт'!AS220+'[8]побудинковий звіт'!AS220</f>
        <v>748035.57817581168</v>
      </c>
      <c r="AT220" s="595">
        <f>'звіт 03.19-03.24'!AS220+'[9]побудинковий звіт'!AT220+'[8]побудинковий звіт'!AT220</f>
        <v>1123744.5712564988</v>
      </c>
      <c r="AU220" s="118">
        <f t="shared" si="173"/>
        <v>375708.99308068713</v>
      </c>
      <c r="AV220" s="595">
        <f>'звіт 03.19-03.24'!AU220+'[9]побудинковий звіт'!AV220+'[8]побудинковий звіт'!AV220</f>
        <v>30285.894485817593</v>
      </c>
      <c r="AW220" s="595">
        <f>'звіт 03.19-03.24'!AV220+'[9]побудинковий звіт'!AW220+'[8]побудинковий звіт'!AW220</f>
        <v>15986.324283241618</v>
      </c>
      <c r="AX220" s="94">
        <f t="shared" si="174"/>
        <v>-14299.570202575975</v>
      </c>
      <c r="AY220" s="595">
        <f>'звіт 03.19-03.24'!AX220+'[9]побудинковий звіт'!AY220+'[8]побудинковий звіт'!AY220</f>
        <v>33242.892486530633</v>
      </c>
      <c r="AZ220" s="595">
        <f>'звіт 03.19-03.24'!AY220+'[9]побудинковий звіт'!AZ220+'[8]побудинковий звіт'!AZ220</f>
        <v>42698.487710744812</v>
      </c>
      <c r="BA220" s="117">
        <f t="shared" si="175"/>
        <v>9455.5952242141793</v>
      </c>
      <c r="BB220" s="595">
        <f>'звіт 03.19-03.24'!BA220+'[9]побудинковий звіт'!BB220+'[8]побудинковий звіт'!BB220</f>
        <v>21960.3294237718</v>
      </c>
      <c r="BC220" s="595">
        <f>'звіт 03.19-03.24'!BB220+'[9]побудинковий звіт'!BC220+'[8]побудинковий звіт'!BC220</f>
        <v>7096.984343386076</v>
      </c>
      <c r="BD220" s="94">
        <f t="shared" si="176"/>
        <v>-14863.345080385723</v>
      </c>
      <c r="BE220" s="595">
        <f>'звіт 03.19-03.24'!BD220+'[9]побудинковий звіт'!BE220+'[8]побудинковий звіт'!BE220</f>
        <v>26231.977126213045</v>
      </c>
      <c r="BF220" s="595">
        <f>'звіт 03.19-03.24'!BE220+'[9]побудинковий звіт'!BF220+'[8]побудинковий звіт'!BF220</f>
        <v>6896</v>
      </c>
      <c r="BG220" s="95">
        <f t="shared" si="177"/>
        <v>-19335.977126213045</v>
      </c>
      <c r="BH220" s="595">
        <f>'звіт 03.19-03.24'!BG220+'[9]побудинковий звіт'!BH220+'[8]побудинковий звіт'!BH220</f>
        <v>11783.282402698182</v>
      </c>
      <c r="BI220" s="595">
        <f>'звіт 03.19-03.24'!BH220+'[9]побудинковий звіт'!BI220+'[8]побудинковий звіт'!BI220</f>
        <v>4182.9393068542504</v>
      </c>
      <c r="BJ220" s="94">
        <f t="shared" si="178"/>
        <v>-7600.3430958439312</v>
      </c>
      <c r="BK220" s="595">
        <f>'звіт 03.19-03.24'!BJ220+'[9]побудинковий звіт'!BK220+'[8]побудинковий звіт'!BK220</f>
        <v>31865.87647932602</v>
      </c>
      <c r="BL220" s="595">
        <f>'звіт 03.19-03.24'!BK220+'[9]побудинковий звіт'!BL220+'[8]побудинковий звіт'!BL220</f>
        <v>19948.668440004541</v>
      </c>
      <c r="BM220" s="95">
        <f t="shared" si="179"/>
        <v>-11917.208039321478</v>
      </c>
      <c r="BN220" s="595">
        <f>'звіт 03.19-03.24'!BM220+'[9]побудинковий звіт'!BN220+'[8]побудинковий звіт'!BN220</f>
        <v>5108.7579383132288</v>
      </c>
      <c r="BO220" s="595">
        <f>'звіт 03.19-03.24'!BN220+'[9]побудинковий звіт'!BO220+'[8]побудинковий звіт'!BO220</f>
        <v>9611.05034090349</v>
      </c>
      <c r="BP220" s="94">
        <f t="shared" si="180"/>
        <v>4502.2924025902612</v>
      </c>
      <c r="BQ220" s="91">
        <f t="shared" si="181"/>
        <v>160479.01034267052</v>
      </c>
      <c r="BR220" s="96">
        <f t="shared" si="181"/>
        <v>106420.45442513478</v>
      </c>
      <c r="BS220" s="94">
        <f t="shared" si="182"/>
        <v>-54058.555917535734</v>
      </c>
      <c r="BT220" s="595">
        <f>'звіт 03.19-03.24'!BS220+'[9]побудинковий звіт'!BT220+'[8]побудинковий звіт'!BT220</f>
        <v>746898.95031239954</v>
      </c>
      <c r="BU220" s="595">
        <f>'звіт 03.19-03.24'!BT220+'[9]побудинковий звіт'!BU220+'[8]побудинковий звіт'!BU220</f>
        <v>543255.63519106084</v>
      </c>
      <c r="BV220" s="116">
        <f t="shared" si="183"/>
        <v>-203643.3151213387</v>
      </c>
      <c r="BW220" s="595">
        <f>'звіт 03.19-03.24'!BV220+'[9]побудинковий звіт'!BW220+'[8]побудинковий звіт'!BW220</f>
        <v>386531.40390969644</v>
      </c>
      <c r="BX220" s="595">
        <f>'звіт 03.19-03.24'!BW220+'[9]побудинковий звіт'!BX220+'[8]побудинковий звіт'!BX220</f>
        <v>268343.52061671781</v>
      </c>
      <c r="BY220" s="116">
        <f t="shared" si="184"/>
        <v>-118187.88329297863</v>
      </c>
      <c r="BZ220" s="595">
        <f>'звіт 03.19-03.24'!BY220+'[9]побудинковий звіт'!BZ220+'[8]побудинковий звіт'!BZ220</f>
        <v>112449.82741381752</v>
      </c>
      <c r="CA220" s="595">
        <f>'звіт 03.19-03.24'!BZ220+'[9]побудинковий звіт'!CA220+'[8]побудинковий звіт'!CA220</f>
        <v>85354.922635090348</v>
      </c>
      <c r="CB220" s="116">
        <f t="shared" si="185"/>
        <v>-27094.90477872717</v>
      </c>
      <c r="CC220" s="595">
        <f>'звіт 03.19-03.24'!CB220+'[9]побудинковий звіт'!CC220+'[8]побудинковий звіт'!CC220</f>
        <v>15274.974820310401</v>
      </c>
      <c r="CD220" s="595">
        <f>'звіт 03.19-03.24'!CC220+'[9]побудинковий звіт'!CD220+'[8]побудинковий звіт'!CD220</f>
        <v>15514.111331073555</v>
      </c>
      <c r="CE220" s="116">
        <f t="shared" si="186"/>
        <v>239.13651076315364</v>
      </c>
      <c r="CF220" s="595">
        <f>'звіт 03.19-03.24'!CE220+'[9]побудинковий звіт'!CF220+'[8]побудинковий звіт'!CF220</f>
        <v>1874.4475997850107</v>
      </c>
      <c r="CG220" s="595">
        <f>'звіт 03.19-03.24'!CF220+'[9]побудинковий звіт'!CG220+'[8]побудинковий звіт'!CG220</f>
        <v>965.83576692439226</v>
      </c>
      <c r="CH220" s="116">
        <f t="shared" si="187"/>
        <v>-908.61183286061839</v>
      </c>
      <c r="CI220" s="595">
        <f>'звіт 03.19-03.24'!CH220+'[9]побудинковий звіт'!CI220+'[8]побудинковий звіт'!CI220</f>
        <v>205414.5794760618</v>
      </c>
      <c r="CJ220" s="595">
        <f>'звіт 03.19-03.24'!CI220+'[9]побудинковий звіт'!CJ220+'[8]побудинковий звіт'!CJ220</f>
        <v>161644.07138349151</v>
      </c>
      <c r="CK220" s="116">
        <f t="shared" si="188"/>
        <v>-43770.508092570293</v>
      </c>
      <c r="CL220" s="595">
        <f>'звіт 03.19-03.24'!CK220+'[9]побудинковий звіт'!CL220+'[8]побудинковий звіт'!CL220</f>
        <v>159463.69988488464</v>
      </c>
      <c r="CM220" s="595">
        <f>'звіт 03.19-03.24'!CL220+'[9]побудинковий звіт'!CM220+'[8]побудинковий звіт'!CM220</f>
        <v>128415.2310001904</v>
      </c>
      <c r="CN220" s="116">
        <f t="shared" si="189"/>
        <v>-31048.468884694244</v>
      </c>
      <c r="CO220" s="88">
        <f t="shared" si="190"/>
        <v>364878.27936094644</v>
      </c>
      <c r="CP220" s="96">
        <f t="shared" si="190"/>
        <v>290059.30238368188</v>
      </c>
      <c r="CQ220" s="116">
        <f t="shared" si="191"/>
        <v>-74818.976977264567</v>
      </c>
      <c r="CR220" s="119">
        <f t="shared" si="202"/>
        <v>3691842.414615782</v>
      </c>
      <c r="CS220" s="96">
        <f t="shared" si="202"/>
        <v>3556945.1091271248</v>
      </c>
      <c r="CT220" s="116">
        <f t="shared" si="192"/>
        <v>-134897.30548865721</v>
      </c>
      <c r="CU220" s="91">
        <f t="shared" si="193"/>
        <v>4430210.8975389386</v>
      </c>
      <c r="CV220" s="98">
        <f t="shared" si="193"/>
        <v>4268334.1309525492</v>
      </c>
      <c r="CW220" s="117">
        <f t="shared" si="194"/>
        <v>-161876.76658638939</v>
      </c>
      <c r="CX220" s="595">
        <f>'звіт 03.19-03.24'!CW220+'[9]побудинковий звіт'!CX220+'[8]побудинковий звіт'!CX220</f>
        <v>169303.53271596975</v>
      </c>
      <c r="CY220" s="595">
        <f>'звіт 03.19-03.24'!CX220+'[9]побудинковий звіт'!CY220+'[8]побудинковий звіт'!CY220</f>
        <v>331180.29930235958</v>
      </c>
      <c r="CZ220" s="116">
        <f t="shared" si="195"/>
        <v>161876.76658638983</v>
      </c>
      <c r="DA220" s="99">
        <f>'[8]побудинковий звіт'!DA220</f>
        <v>-161876.76658639</v>
      </c>
      <c r="DB220" s="8">
        <v>1</v>
      </c>
      <c r="DC220" s="365">
        <f>'[8]побудинковий звіт'!DC220</f>
        <v>156212.13</v>
      </c>
      <c r="DD220" s="365">
        <f>'[8]побудинковий звіт'!DD220</f>
        <v>0</v>
      </c>
      <c r="DE220" s="365">
        <f>'[8]побудинковий звіт'!DE220</f>
        <v>79528.52</v>
      </c>
      <c r="DF220" s="365">
        <f>'[8]побудинковий звіт'!DF220</f>
        <v>0</v>
      </c>
      <c r="DG220" s="101">
        <v>-94763.640164695913</v>
      </c>
      <c r="DH220" s="296">
        <v>9</v>
      </c>
      <c r="DI220" s="103">
        <f>'[8]побудинковий звіт'!DK220</f>
        <v>8.2628750627824168</v>
      </c>
      <c r="DJ220" s="103">
        <f>'[8]побудинковий звіт'!DL220</f>
        <v>10.582410136333985</v>
      </c>
      <c r="DK220" s="103">
        <f>'[8]побудинковий звіт'!DM220</f>
        <v>7.1264787606669362</v>
      </c>
      <c r="DL220" s="104">
        <f>DI220*G220+(F220-G220)*DJ220</f>
        <v>76642.315790280642</v>
      </c>
      <c r="DM220" s="104">
        <f>DK220*H220</f>
        <v>0</v>
      </c>
      <c r="DN220" s="105">
        <f t="shared" si="196"/>
        <v>76642.315790280642</v>
      </c>
      <c r="DO220" s="2"/>
      <c r="DP220" s="104">
        <f>'[10]побудинковий звіт'!DR220</f>
        <v>76660.33</v>
      </c>
      <c r="DQ220" s="104">
        <f>'[10]побудинковий звіт'!DS220</f>
        <v>0</v>
      </c>
      <c r="DR220" s="104">
        <f t="shared" si="197"/>
        <v>76660.33</v>
      </c>
      <c r="DS220" s="106"/>
      <c r="DT220" s="104"/>
      <c r="DU220" s="479">
        <f>'звіт 03.19-03.24'!DV220+'[9]побудинковий звіт'!DW220+'[8]побудинковий звіт'!DW220</f>
        <v>5530.66</v>
      </c>
      <c r="DV220" s="2">
        <f>'[9]побудинковий звіт'!DX220+'[8]побудинковий звіт'!DX220</f>
        <v>0</v>
      </c>
      <c r="DW220" s="77">
        <f t="shared" si="198"/>
        <v>1090217.5062221785</v>
      </c>
      <c r="DX220" s="77">
        <f t="shared" si="199"/>
        <v>1476198.0308179602</v>
      </c>
      <c r="DY220" s="427">
        <f t="shared" si="200"/>
        <v>79528.52</v>
      </c>
      <c r="DZ220" s="161">
        <f>'[10]побудинковий звіт'!DY220</f>
        <v>19758.19554874604</v>
      </c>
      <c r="EB220" s="110">
        <v>51691</v>
      </c>
      <c r="EC220" s="111">
        <f t="shared" si="201"/>
        <v>-43072.640164695913</v>
      </c>
      <c r="EE220" s="112">
        <v>-107886.13965126351</v>
      </c>
      <c r="EG220" s="99">
        <v>-86346.180972888047</v>
      </c>
    </row>
    <row r="221" spans="1:137" ht="19.95" customHeight="1" x14ac:dyDescent="0.3">
      <c r="A221" s="81">
        <v>150000941</v>
      </c>
      <c r="B221" s="82" t="s">
        <v>449</v>
      </c>
      <c r="C221" s="114" t="s">
        <v>450</v>
      </c>
      <c r="D221" s="114" t="s">
        <v>450</v>
      </c>
      <c r="E221" s="84">
        <f t="shared" si="159"/>
        <v>6115.75</v>
      </c>
      <c r="F221" s="597">
        <f>'[8]побудинковий звіт'!F221</f>
        <v>6115.75</v>
      </c>
      <c r="G221" s="104">
        <f>'[8]побудинковий звіт'!G221</f>
        <v>717.15</v>
      </c>
      <c r="H221" s="598">
        <f>'[8]побудинковий звіт'!H221</f>
        <v>0</v>
      </c>
      <c r="I221" s="595">
        <f>'звіт 03.19-03.24'!H221+'[9]побудинковий звіт'!I221+'[8]побудинковий звіт'!I221</f>
        <v>69095.672588444868</v>
      </c>
      <c r="J221" s="595">
        <f>'звіт 03.19-03.24'!I221+'[9]побудинковий звіт'!J221+'[8]побудинковий звіт'!J221</f>
        <v>64380.898340733867</v>
      </c>
      <c r="K221" s="116">
        <f t="shared" si="160"/>
        <v>-4714.7742477110005</v>
      </c>
      <c r="L221" s="595">
        <f>'звіт 03.19-03.24'!K221+'[9]побудинковий звіт'!L221+'[8]побудинковий звіт'!L221</f>
        <v>19561.499524981835</v>
      </c>
      <c r="M221" s="595">
        <f>'звіт 03.19-03.24'!L221+'[9]побудинковий звіт'!M221+'[8]побудинковий звіт'!M221</f>
        <v>17686.271442391273</v>
      </c>
      <c r="N221" s="116">
        <f t="shared" si="161"/>
        <v>-1875.2280825905618</v>
      </c>
      <c r="O221" s="595">
        <f>'звіт 03.19-03.24'!N221+'[9]побудинковий звіт'!O221+'[8]побудинковий звіт'!O221</f>
        <v>67334.736007341824</v>
      </c>
      <c r="P221" s="595">
        <f>'звіт 03.19-03.24'!O221+'[9]побудинковий звіт'!P221+'[8]побудинковий звіт'!P221</f>
        <v>65250.569773468131</v>
      </c>
      <c r="Q221" s="116">
        <f t="shared" si="162"/>
        <v>-2084.1662338736933</v>
      </c>
      <c r="R221" s="595">
        <f>'звіт 03.19-03.24'!Q221+'[9]побудинковий звіт'!R221+'[8]побудинковий звіт'!R221</f>
        <v>12372.890748363314</v>
      </c>
      <c r="S221" s="595">
        <f>'звіт 03.19-03.24'!R221+'[9]побудинковий звіт'!S221+'[8]побудинковий звіт'!S221</f>
        <v>11988.321555428773</v>
      </c>
      <c r="T221" s="116">
        <f t="shared" si="163"/>
        <v>-384.56919293454121</v>
      </c>
      <c r="U221" s="595">
        <f>'звіт 03.19-03.24'!T221+'[9]побудинковий звіт'!U221+'[8]побудинковий звіт'!U221</f>
        <v>7038.5944818804792</v>
      </c>
      <c r="V221" s="595">
        <f>'звіт 03.19-03.24'!U221+'[9]побудинковий звіт'!V221+'[8]побудинковий звіт'!V221</f>
        <v>4679.2162161840188</v>
      </c>
      <c r="W221" s="116">
        <f t="shared" si="164"/>
        <v>-2359.3782656964604</v>
      </c>
      <c r="X221" s="595">
        <f>'звіт 03.19-03.24'!W221+'[9]побудинковий звіт'!X221+'[8]побудинковий звіт'!X221</f>
        <v>76339.237848391393</v>
      </c>
      <c r="Y221" s="595">
        <f>'звіт 03.19-03.24'!X221+'[9]побудинковий звіт'!Y221+'[8]побудинковий звіт'!Y221</f>
        <v>61286.566444388343</v>
      </c>
      <c r="Z221" s="116">
        <f t="shared" si="165"/>
        <v>-15052.671404003049</v>
      </c>
      <c r="AA221" s="595">
        <f>'звіт 03.19-03.24'!Z221+'[9]побудинковий звіт'!AA221+'[8]побудинковий звіт'!AA221</f>
        <v>6610.4639999999999</v>
      </c>
      <c r="AB221" s="595">
        <f>'звіт 03.19-03.24'!AA221+'[9]побудинковий звіт'!AB221+'[8]побудинковий звіт'!AB221</f>
        <v>0</v>
      </c>
      <c r="AC221" s="116">
        <f t="shared" si="166"/>
        <v>-6610.4639999999999</v>
      </c>
      <c r="AD221" s="595">
        <f>'звіт 03.19-03.24'!AC221+'[9]побудинковий звіт'!AD221+'[8]побудинковий звіт'!AD221</f>
        <v>183599.02332868095</v>
      </c>
      <c r="AE221" s="595">
        <f>'звіт 03.19-03.24'!AD221+'[9]побудинковий звіт'!AE221+'[8]побудинковий звіт'!AE221</f>
        <v>200887.76694619568</v>
      </c>
      <c r="AF221" s="117">
        <f t="shared" si="167"/>
        <v>17288.74361751473</v>
      </c>
      <c r="AG221" s="91">
        <f t="shared" si="168"/>
        <v>441952.11852808471</v>
      </c>
      <c r="AH221" s="92">
        <f t="shared" si="168"/>
        <v>426159.61071879009</v>
      </c>
      <c r="AI221" s="116">
        <f t="shared" si="169"/>
        <v>-15792.507809294621</v>
      </c>
      <c r="AJ221" s="595">
        <f>'звіт 03.19-03.24'!AI221+'[9]побудинковий звіт'!AJ221+'[8]побудинковий звіт'!AJ221</f>
        <v>366545.40813437873</v>
      </c>
      <c r="AK221" s="595">
        <f>'звіт 03.19-03.24'!AJ221+'[9]побудинковий звіт'!AK221+'[8]побудинковий звіт'!AK221</f>
        <v>343728.7020124757</v>
      </c>
      <c r="AL221" s="116">
        <f t="shared" si="170"/>
        <v>-22816.706121903029</v>
      </c>
      <c r="AM221" s="595">
        <f>'звіт 03.19-03.24'!AL221+'[9]побудинковий звіт'!AM221+'[8]побудинковий звіт'!AM221</f>
        <v>21599.048473189778</v>
      </c>
      <c r="AN221" s="595">
        <f>'звіт 03.19-03.24'!AM221+'[9]побудинковий звіт'!AN221+'[8]побудинковий звіт'!AN221</f>
        <v>7217.1068238895969</v>
      </c>
      <c r="AO221" s="116">
        <f t="shared" si="171"/>
        <v>-14381.941649300181</v>
      </c>
      <c r="AP221" s="595">
        <f>'звіт 03.19-03.24'!AO221+'[9]побудинковий звіт'!AP221+'[8]побудинковий звіт'!AP221</f>
        <v>32032.587521219677</v>
      </c>
      <c r="AQ221" s="595">
        <f>'звіт 03.19-03.24'!AP221+'[9]побудинковий звіт'!AQ221+'[8]побудинковий звіт'!AQ221</f>
        <v>30852.395825039785</v>
      </c>
      <c r="AR221" s="116">
        <f t="shared" si="172"/>
        <v>-1180.1916961798925</v>
      </c>
      <c r="AS221" s="595">
        <f>'звіт 03.19-03.24'!AR221+'[9]побудинковий звіт'!AS221+'[8]побудинковий звіт'!AS221</f>
        <v>702175.94926676969</v>
      </c>
      <c r="AT221" s="595">
        <f>'звіт 03.19-03.24'!AS221+'[9]побудинковий звіт'!AT221+'[8]побудинковий звіт'!AT221</f>
        <v>764078.60331827507</v>
      </c>
      <c r="AU221" s="118">
        <f t="shared" si="173"/>
        <v>61902.654051505378</v>
      </c>
      <c r="AV221" s="595">
        <f>'звіт 03.19-03.24'!AU221+'[9]побудинковий звіт'!AV221+'[8]побудинковий звіт'!AV221</f>
        <v>11786.389480947502</v>
      </c>
      <c r="AW221" s="595">
        <f>'звіт 03.19-03.24'!AV221+'[9]побудинковий звіт'!AW221+'[8]побудинковий звіт'!AW221</f>
        <v>6818.2137777936678</v>
      </c>
      <c r="AX221" s="94">
        <f t="shared" si="174"/>
        <v>-4968.1757031538345</v>
      </c>
      <c r="AY221" s="595">
        <f>'звіт 03.19-03.24'!AX221+'[9]побудинковий звіт'!AY221+'[8]побудинковий звіт'!AY221</f>
        <v>20096.692964668913</v>
      </c>
      <c r="AZ221" s="595">
        <f>'звіт 03.19-03.24'!AY221+'[9]побудинковий звіт'!AZ221+'[8]побудинковий звіт'!AZ221</f>
        <v>36310.87900793174</v>
      </c>
      <c r="BA221" s="117">
        <f t="shared" si="175"/>
        <v>16214.186043262827</v>
      </c>
      <c r="BB221" s="595">
        <f>'звіт 03.19-03.24'!BA221+'[9]побудинковий звіт'!BB221+'[8]побудинковий звіт'!BB221</f>
        <v>8639.2093377796264</v>
      </c>
      <c r="BC221" s="595">
        <f>'звіт 03.19-03.24'!BB221+'[9]побудинковий звіт'!BC221+'[8]побудинковий звіт'!BC221</f>
        <v>2742.8367242840341</v>
      </c>
      <c r="BD221" s="94">
        <f t="shared" si="176"/>
        <v>-5896.3726134955923</v>
      </c>
      <c r="BE221" s="595">
        <f>'звіт 03.19-03.24'!BD221+'[9]побудинковий звіт'!BE221+'[8]побудинковий звіт'!BE221</f>
        <v>19457.769424373357</v>
      </c>
      <c r="BF221" s="595">
        <f>'звіт 03.19-03.24'!BE221+'[9]побудинковий звіт'!BF221+'[8]побудинковий звіт'!BF221</f>
        <v>1148.5448070087323</v>
      </c>
      <c r="BG221" s="95">
        <f t="shared" si="177"/>
        <v>-18309.224617364624</v>
      </c>
      <c r="BH221" s="595">
        <f>'звіт 03.19-03.24'!BG221+'[9]побудинковий звіт'!BH221+'[8]побудинковий звіт'!BH221</f>
        <v>10059.704018879225</v>
      </c>
      <c r="BI221" s="595">
        <f>'звіт 03.19-03.24'!BH221+'[9]побудинковий звіт'!BI221+'[8]побудинковий звіт'!BI221</f>
        <v>0</v>
      </c>
      <c r="BJ221" s="94">
        <f t="shared" si="178"/>
        <v>-10059.704018879225</v>
      </c>
      <c r="BK221" s="595">
        <f>'звіт 03.19-03.24'!BJ221+'[9]побудинковий звіт'!BK221+'[8]побудинковий звіт'!BK221</f>
        <v>16025.967157695357</v>
      </c>
      <c r="BL221" s="595">
        <f>'звіт 03.19-03.24'!BK221+'[9]побудинковий звіт'!BL221+'[8]побудинковий звіт'!BL221</f>
        <v>7446</v>
      </c>
      <c r="BM221" s="95">
        <f t="shared" si="179"/>
        <v>-8579.9671576953569</v>
      </c>
      <c r="BN221" s="595">
        <f>'звіт 03.19-03.24'!BM221+'[9]побудинковий звіт'!BN221+'[8]побудинковий звіт'!BN221</f>
        <v>6284.38787619914</v>
      </c>
      <c r="BO221" s="595">
        <f>'звіт 03.19-03.24'!BN221+'[9]побудинковий звіт'!BO221+'[8]побудинковий звіт'!BO221</f>
        <v>6071</v>
      </c>
      <c r="BP221" s="94">
        <f t="shared" si="180"/>
        <v>-213.38787619914001</v>
      </c>
      <c r="BQ221" s="91">
        <f t="shared" si="181"/>
        <v>92350.120260543117</v>
      </c>
      <c r="BR221" s="96">
        <f t="shared" si="181"/>
        <v>60537.474317018168</v>
      </c>
      <c r="BS221" s="94">
        <f t="shared" si="182"/>
        <v>-31812.645943524949</v>
      </c>
      <c r="BT221" s="595">
        <f>'звіт 03.19-03.24'!BS221+'[9]побудинковий звіт'!BT221+'[8]побудинковий звіт'!BT221</f>
        <v>501639.25283374294</v>
      </c>
      <c r="BU221" s="595">
        <f>'звіт 03.19-03.24'!BT221+'[9]побудинковий звіт'!BU221+'[8]побудинковий звіт'!BU221</f>
        <v>522369.44315662776</v>
      </c>
      <c r="BV221" s="116">
        <f t="shared" si="183"/>
        <v>20730.190322884824</v>
      </c>
      <c r="BW221" s="595">
        <f>'звіт 03.19-03.24'!BV221+'[9]побудинковий звіт'!BW221+'[8]побудинковий звіт'!BW221</f>
        <v>375439.77956696099</v>
      </c>
      <c r="BX221" s="595">
        <f>'звіт 03.19-03.24'!BW221+'[9]побудинковий звіт'!BX221+'[8]побудинковий звіт'!BX221</f>
        <v>396603.51711172523</v>
      </c>
      <c r="BY221" s="116">
        <f t="shared" si="184"/>
        <v>21163.737544764241</v>
      </c>
      <c r="BZ221" s="595">
        <f>'звіт 03.19-03.24'!BY221+'[9]побудинковий звіт'!BZ221+'[8]побудинковий звіт'!BZ221</f>
        <v>76010.625598006765</v>
      </c>
      <c r="CA221" s="595">
        <f>'звіт 03.19-03.24'!BZ221+'[9]побудинковий звіт'!CA221+'[8]побудинковий звіт'!CA221</f>
        <v>97133.80143140674</v>
      </c>
      <c r="CB221" s="116">
        <f t="shared" si="185"/>
        <v>21123.175833399975</v>
      </c>
      <c r="CC221" s="595">
        <f>'звіт 03.19-03.24'!CB221+'[9]побудинковий звіт'!CC221+'[8]побудинковий звіт'!CC221</f>
        <v>12157.764578058326</v>
      </c>
      <c r="CD221" s="595">
        <f>'звіт 03.19-03.24'!CC221+'[9]побудинковий звіт'!CD221+'[8]побудинковий звіт'!CD221</f>
        <v>12341.132754625829</v>
      </c>
      <c r="CE221" s="116">
        <f t="shared" si="186"/>
        <v>183.36817656750281</v>
      </c>
      <c r="CF221" s="595">
        <f>'звіт 03.19-03.24'!CE221+'[9]побудинковий звіт'!CF221+'[8]побудинковий звіт'!CF221</f>
        <v>1491.0816466943454</v>
      </c>
      <c r="CG221" s="595">
        <f>'звіт 03.19-03.24'!CF221+'[9]побудинковий звіт'!CG221+'[8]побудинковий звіт'!CG221</f>
        <v>0</v>
      </c>
      <c r="CH221" s="116">
        <f t="shared" si="187"/>
        <v>-1491.0816466943454</v>
      </c>
      <c r="CI221" s="595">
        <f>'звіт 03.19-03.24'!CH221+'[9]побудинковий звіт'!CI221+'[8]побудинковий звіт'!CI221</f>
        <v>122988.17463555698</v>
      </c>
      <c r="CJ221" s="595">
        <f>'звіт 03.19-03.24'!CI221+'[9]побудинковий звіт'!CJ221+'[8]побудинковий звіт'!CJ221</f>
        <v>116495.09034482113</v>
      </c>
      <c r="CK221" s="116">
        <f t="shared" si="188"/>
        <v>-6493.0842907358456</v>
      </c>
      <c r="CL221" s="595">
        <f>'звіт 03.19-03.24'!CK221+'[9]побудинковий звіт'!CL221+'[8]побудинковий звіт'!CL221</f>
        <v>85959.366079279134</v>
      </c>
      <c r="CM221" s="595">
        <f>'звіт 03.19-03.24'!CL221+'[9]побудинковий звіт'!CM221+'[8]побудинковий звіт'!CM221</f>
        <v>87448.599041168985</v>
      </c>
      <c r="CN221" s="116">
        <f t="shared" si="189"/>
        <v>1489.2329618898511</v>
      </c>
      <c r="CO221" s="88">
        <f t="shared" si="190"/>
        <v>208947.5407148361</v>
      </c>
      <c r="CP221" s="96">
        <f t="shared" si="190"/>
        <v>203943.68938599012</v>
      </c>
      <c r="CQ221" s="116">
        <f t="shared" si="191"/>
        <v>-5003.8513288459799</v>
      </c>
      <c r="CR221" s="119">
        <f t="shared" si="202"/>
        <v>2832341.2771224855</v>
      </c>
      <c r="CS221" s="96">
        <f t="shared" si="202"/>
        <v>2864965.4768558638</v>
      </c>
      <c r="CT221" s="116">
        <f t="shared" si="192"/>
        <v>32624.199733378366</v>
      </c>
      <c r="CU221" s="91">
        <f t="shared" si="193"/>
        <v>3398809.5325469826</v>
      </c>
      <c r="CV221" s="98">
        <f t="shared" si="193"/>
        <v>3437958.5722270366</v>
      </c>
      <c r="CW221" s="117">
        <f t="shared" si="194"/>
        <v>39149.039680053946</v>
      </c>
      <c r="CX221" s="595">
        <f>'звіт 03.19-03.24'!CW221+'[9]побудинковий звіт'!CX221+'[8]побудинковий звіт'!CX221</f>
        <v>128953.01342290771</v>
      </c>
      <c r="CY221" s="595">
        <f>'звіт 03.19-03.24'!CX221+'[9]побудинковий звіт'!CY221+'[8]побудинковий звіт'!CY221</f>
        <v>89803.973742852759</v>
      </c>
      <c r="CZ221" s="116">
        <f t="shared" si="195"/>
        <v>-39149.03968005495</v>
      </c>
      <c r="DA221" s="99">
        <f>'[8]побудинковий звіт'!DA221</f>
        <v>39149.039680054237</v>
      </c>
      <c r="DB221" s="8">
        <v>1</v>
      </c>
      <c r="DC221" s="365">
        <f>'[8]побудинковий звіт'!DC221</f>
        <v>147051.97</v>
      </c>
      <c r="DD221" s="365">
        <f>'[8]побудинковий звіт'!DD221</f>
        <v>0</v>
      </c>
      <c r="DE221" s="365">
        <f>'[8]побудинковий звіт'!DE221</f>
        <v>88117.989999999991</v>
      </c>
      <c r="DF221" s="365">
        <f>'[8]побудинковий звіт'!DF221</f>
        <v>0</v>
      </c>
      <c r="DG221" s="101">
        <v>-20591.862562330905</v>
      </c>
      <c r="DH221" s="296">
        <v>8</v>
      </c>
      <c r="DI221" s="103">
        <f>'[8]побудинковий звіт'!DK221</f>
        <v>7.4746971437695633</v>
      </c>
      <c r="DJ221" s="103">
        <f>'[8]побудинковий звіт'!DL221</f>
        <v>9.9251516905892618</v>
      </c>
      <c r="DK221" s="103">
        <f>'[8]побудинковий звіт'!DM221</f>
        <v>6.5144406673810655</v>
      </c>
      <c r="DL221" s="104">
        <f>DI221*G221+(F221-G221)*DJ221</f>
        <v>58942.402973469536</v>
      </c>
      <c r="DM221" s="104">
        <f>DK221*H221</f>
        <v>0</v>
      </c>
      <c r="DN221" s="105">
        <f t="shared" si="196"/>
        <v>58942.402973469536</v>
      </c>
      <c r="DO221" s="2"/>
      <c r="DP221" s="104">
        <f>'[10]побудинковий звіт'!DR221</f>
        <v>58933.98</v>
      </c>
      <c r="DQ221" s="104">
        <f>'[10]побудинковий звіт'!DS221</f>
        <v>0</v>
      </c>
      <c r="DR221" s="104">
        <f t="shared" si="197"/>
        <v>58933.98</v>
      </c>
      <c r="DS221" s="106"/>
      <c r="DT221" s="104"/>
      <c r="DU221" s="479">
        <f>'звіт 03.19-03.24'!DV221+'[9]побудинковий звіт'!DW221+'[8]побудинковий звіт'!DW221</f>
        <v>5770.56</v>
      </c>
      <c r="DV221" s="2">
        <f>'[9]побудинковий звіт'!DX221+'[8]побудинковий звіт'!DX221</f>
        <v>0</v>
      </c>
      <c r="DW221" s="77">
        <f t="shared" si="198"/>
        <v>953431.28343277529</v>
      </c>
      <c r="DX221" s="77">
        <f t="shared" si="199"/>
        <v>989539.29316235182</v>
      </c>
      <c r="DY221" s="427">
        <f t="shared" si="200"/>
        <v>88117.989999999991</v>
      </c>
      <c r="DZ221" s="161">
        <f>'[10]побудинковий звіт'!DY221</f>
        <v>15046.12218126747</v>
      </c>
      <c r="EB221" s="110">
        <v>6594</v>
      </c>
      <c r="EC221" s="111">
        <f t="shared" si="201"/>
        <v>-13997.862562330905</v>
      </c>
      <c r="EE221" s="112">
        <v>177539.28525593318</v>
      </c>
      <c r="EG221" s="99">
        <v>110789.47172933351</v>
      </c>
    </row>
    <row r="222" spans="1:137" ht="19.95" customHeight="1" x14ac:dyDescent="0.3">
      <c r="A222" s="81">
        <v>150000957</v>
      </c>
      <c r="B222" s="82" t="s">
        <v>451</v>
      </c>
      <c r="C222" s="114" t="s">
        <v>452</v>
      </c>
      <c r="D222" s="114" t="s">
        <v>452</v>
      </c>
      <c r="E222" s="84">
        <f t="shared" si="159"/>
        <v>2163.62</v>
      </c>
      <c r="F222" s="597">
        <f>'[8]побудинковий звіт'!F222</f>
        <v>2163.62</v>
      </c>
      <c r="G222" s="104">
        <f>'[8]побудинковий звіт'!G222</f>
        <v>234.2</v>
      </c>
      <c r="H222" s="598">
        <f>'[8]побудинковий звіт'!H222</f>
        <v>0</v>
      </c>
      <c r="I222" s="595">
        <f>'звіт 03.19-03.24'!H222+'[9]побудинковий звіт'!I222+'[8]побудинковий звіт'!I222</f>
        <v>54555.166863449704</v>
      </c>
      <c r="J222" s="595">
        <f>'звіт 03.19-03.24'!I222+'[9]побудинковий звіт'!J222+'[8]побудинковий звіт'!J222</f>
        <v>49238.440441617015</v>
      </c>
      <c r="K222" s="116">
        <f t="shared" si="160"/>
        <v>-5316.7264218326891</v>
      </c>
      <c r="L222" s="595">
        <f>'звіт 03.19-03.24'!K222+'[9]побудинковий звіт'!L222+'[8]побудинковий звіт'!L222</f>
        <v>8387.2878287916828</v>
      </c>
      <c r="M222" s="595">
        <f>'звіт 03.19-03.24'!L222+'[9]побудинковий звіт'!M222+'[8]побудинковий звіт'!M222</f>
        <v>7647.9726813880488</v>
      </c>
      <c r="N222" s="116">
        <f t="shared" si="161"/>
        <v>-739.315147403634</v>
      </c>
      <c r="O222" s="595">
        <f>'звіт 03.19-03.24'!N222+'[9]побудинковий звіт'!O222+'[8]побудинковий звіт'!O222</f>
        <v>21658.156781545345</v>
      </c>
      <c r="P222" s="595">
        <f>'звіт 03.19-03.24'!O222+'[9]побудинковий звіт'!P222+'[8]побудинковий звіт'!P222</f>
        <v>20987.124177986487</v>
      </c>
      <c r="Q222" s="116">
        <f t="shared" si="162"/>
        <v>-671.03260355885868</v>
      </c>
      <c r="R222" s="595">
        <f>'звіт 03.19-03.24'!Q222+'[9]побудинковий звіт'!R222+'[8]побудинковий звіт'!R222</f>
        <v>5027.1682104659294</v>
      </c>
      <c r="S222" s="595">
        <f>'звіт 03.19-03.24'!R222+'[9]побудинковий звіт'!S222+'[8]побудинковий звіт'!S222</f>
        <v>4870.042674923212</v>
      </c>
      <c r="T222" s="116">
        <f t="shared" si="163"/>
        <v>-157.12553554271744</v>
      </c>
      <c r="U222" s="595">
        <f>'звіт 03.19-03.24'!T222+'[9]побудинковий звіт'!U222+'[8]побудинковий звіт'!U222</f>
        <v>2351.5240294542673</v>
      </c>
      <c r="V222" s="595">
        <f>'звіт 03.19-03.24'!U222+'[9]побудинковий звіт'!V222+'[8]побудинковий звіт'!V222</f>
        <v>1571.4858904707894</v>
      </c>
      <c r="W222" s="116">
        <f t="shared" si="164"/>
        <v>-780.03813898347789</v>
      </c>
      <c r="X222" s="595">
        <f>'звіт 03.19-03.24'!W222+'[9]побудинковий звіт'!X222+'[8]побудинковий звіт'!X222</f>
        <v>14835.707578466245</v>
      </c>
      <c r="Y222" s="595">
        <f>'звіт 03.19-03.24'!X222+'[9]побудинковий звіт'!Y222+'[8]побудинковий звіт'!Y222</f>
        <v>12555.366764358276</v>
      </c>
      <c r="Z222" s="116">
        <f t="shared" si="165"/>
        <v>-2280.340814107969</v>
      </c>
      <c r="AA222" s="595">
        <f>'звіт 03.19-03.24'!Z222+'[9]побудинковий звіт'!AA222+'[8]побудинковий звіт'!AA222</f>
        <v>2338.8047999999999</v>
      </c>
      <c r="AB222" s="595">
        <f>'звіт 03.19-03.24'!AA222+'[9]побудинковий звіт'!AB222+'[8]побудинковий звіт'!AB222</f>
        <v>0</v>
      </c>
      <c r="AC222" s="116">
        <f t="shared" si="166"/>
        <v>-2338.8047999999999</v>
      </c>
      <c r="AD222" s="595">
        <f>'звіт 03.19-03.24'!AC222+'[9]побудинковий звіт'!AD222+'[8]побудинковий звіт'!AD222</f>
        <v>64936.190509131011</v>
      </c>
      <c r="AE222" s="595">
        <f>'звіт 03.19-03.24'!AD222+'[9]побудинковий звіт'!AE222+'[8]побудинковий звіт'!AE222</f>
        <v>71042.472326728312</v>
      </c>
      <c r="AF222" s="117">
        <f t="shared" si="167"/>
        <v>6106.2818175973007</v>
      </c>
      <c r="AG222" s="91">
        <f t="shared" si="168"/>
        <v>174090.00660130419</v>
      </c>
      <c r="AH222" s="92">
        <f t="shared" si="168"/>
        <v>167912.90495747214</v>
      </c>
      <c r="AI222" s="116">
        <f t="shared" si="169"/>
        <v>-6177.1016438320512</v>
      </c>
      <c r="AJ222" s="595">
        <f>'звіт 03.19-03.24'!AI222+'[9]побудинковий звіт'!AJ222+'[8]побудинковий звіт'!AJ222</f>
        <v>104885.58046562558</v>
      </c>
      <c r="AK222" s="595">
        <f>'звіт 03.19-03.24'!AJ222+'[9]побудинковий звіт'!AK222+'[8]побудинковий звіт'!AK222</f>
        <v>103546.1824870511</v>
      </c>
      <c r="AL222" s="116">
        <f t="shared" si="170"/>
        <v>-1339.3979785744741</v>
      </c>
      <c r="AM222" s="595">
        <f>'звіт 03.19-03.24'!AL222+'[9]побудинковий звіт'!AM222+'[8]побудинковий звіт'!AM222</f>
        <v>11312.997404547537</v>
      </c>
      <c r="AN222" s="595">
        <f>'звіт 03.19-03.24'!AM222+'[9]побудинковий звіт'!AN222+'[8]побудинковий звіт'!AN222</f>
        <v>9955.5105673667804</v>
      </c>
      <c r="AO222" s="116">
        <f t="shared" si="171"/>
        <v>-1357.486837180757</v>
      </c>
      <c r="AP222" s="595">
        <f>'звіт 03.19-03.24'!AO222+'[9]побудинковий звіт'!AP222+'[8]побудинковий звіт'!AP222</f>
        <v>11156.348682018026</v>
      </c>
      <c r="AQ222" s="595">
        <f>'звіт 03.19-03.24'!AP222+'[9]побудинковий звіт'!AQ222+'[8]побудинковий звіт'!AQ222</f>
        <v>10799.807529820151</v>
      </c>
      <c r="AR222" s="116">
        <f t="shared" si="172"/>
        <v>-356.54115219787491</v>
      </c>
      <c r="AS222" s="595">
        <f>'звіт 03.19-03.24'!AR222+'[9]побудинковий звіт'!AS222+'[8]побудинковий звіт'!AS222</f>
        <v>190323.98893306305</v>
      </c>
      <c r="AT222" s="595">
        <f>'звіт 03.19-03.24'!AS222+'[9]побудинковий звіт'!AT222+'[8]побудинковий звіт'!AT222</f>
        <v>150253.60957212691</v>
      </c>
      <c r="AU222" s="118">
        <f t="shared" si="173"/>
        <v>-40070.379360936146</v>
      </c>
      <c r="AV222" s="595">
        <f>'звіт 03.19-03.24'!AU222+'[9]побудинковий звіт'!AV222+'[8]побудинковий звіт'!AV222</f>
        <v>10025.569781255908</v>
      </c>
      <c r="AW222" s="595">
        <f>'звіт 03.19-03.24'!AV222+'[9]побудинковий звіт'!AW222+'[8]побудинковий звіт'!AW222</f>
        <v>31920.746596094072</v>
      </c>
      <c r="AX222" s="94">
        <f t="shared" si="174"/>
        <v>21895.176814838163</v>
      </c>
      <c r="AY222" s="595">
        <f>'звіт 03.19-03.24'!AX222+'[9]побудинковий звіт'!AY222+'[8]побудинковий звіт'!AY222</f>
        <v>10747.868986063542</v>
      </c>
      <c r="AZ222" s="595">
        <f>'звіт 03.19-03.24'!AY222+'[9]побудинковий звіт'!AZ222+'[8]побудинковий звіт'!AZ222</f>
        <v>13392.067206012021</v>
      </c>
      <c r="BA222" s="117">
        <f t="shared" si="175"/>
        <v>2644.1982199484792</v>
      </c>
      <c r="BB222" s="595">
        <f>'звіт 03.19-03.24'!BA222+'[9]побудинковий звіт'!BB222+'[8]побудинковий звіт'!BB222</f>
        <v>4569.9988097425776</v>
      </c>
      <c r="BC222" s="595">
        <f>'звіт 03.19-03.24'!BB222+'[9]побудинковий звіт'!BC222+'[8]побудинковий звіт'!BC222</f>
        <v>3537.6072908387187</v>
      </c>
      <c r="BD222" s="94">
        <f t="shared" si="176"/>
        <v>-1032.3915189038589</v>
      </c>
      <c r="BE222" s="595">
        <f>'звіт 03.19-03.24'!BD222+'[9]побудинковий звіт'!BE222+'[8]побудинковий звіт'!BE222</f>
        <v>8497.1636751222668</v>
      </c>
      <c r="BF222" s="595">
        <f>'звіт 03.19-03.24'!BE222+'[9]побудинковий звіт'!BF222+'[8]побудинковий звіт'!BF222</f>
        <v>5787.8309325735008</v>
      </c>
      <c r="BG222" s="95">
        <f t="shared" si="177"/>
        <v>-2709.332742548766</v>
      </c>
      <c r="BH222" s="595">
        <f>'звіт 03.19-03.24'!BG222+'[9]побудинковий звіт'!BH222+'[8]побудинковий звіт'!BH222</f>
        <v>3758.2771983503999</v>
      </c>
      <c r="BI222" s="595">
        <f>'звіт 03.19-03.24'!BH222+'[9]побудинковий звіт'!BI222+'[8]побудинковий звіт'!BI222</f>
        <v>54</v>
      </c>
      <c r="BJ222" s="94">
        <f t="shared" si="178"/>
        <v>-3704.2771983503999</v>
      </c>
      <c r="BK222" s="595">
        <f>'звіт 03.19-03.24'!BJ222+'[9]побудинковий звіт'!BK222+'[8]побудинковий звіт'!BK222</f>
        <v>3707.5160266975031</v>
      </c>
      <c r="BL222" s="595">
        <f>'звіт 03.19-03.24'!BK222+'[9]побудинковий звіт'!BL222+'[8]побудинковий звіт'!BL222</f>
        <v>8460.9038309150274</v>
      </c>
      <c r="BM222" s="95">
        <f t="shared" si="179"/>
        <v>4753.3878042175238</v>
      </c>
      <c r="BN222" s="595">
        <f>'звіт 03.19-03.24'!BM222+'[9]побудинковий звіт'!BN222+'[8]побудинковий звіт'!BN222</f>
        <v>1385.1630889883913</v>
      </c>
      <c r="BO222" s="595">
        <f>'звіт 03.19-03.24'!BN222+'[9]побудинковий звіт'!BO222+'[8]побудинковий звіт'!BO222</f>
        <v>3339.8737064906281</v>
      </c>
      <c r="BP222" s="94">
        <f t="shared" si="180"/>
        <v>1954.7106175022368</v>
      </c>
      <c r="BQ222" s="91">
        <f t="shared" si="181"/>
        <v>42691.557566220581</v>
      </c>
      <c r="BR222" s="96">
        <f t="shared" si="181"/>
        <v>66493.02956292397</v>
      </c>
      <c r="BS222" s="94">
        <f t="shared" si="182"/>
        <v>23801.471996703389</v>
      </c>
      <c r="BT222" s="595">
        <f>'звіт 03.19-03.24'!BS222+'[9]побудинковий звіт'!BT222+'[8]побудинковий звіт'!BT222</f>
        <v>224902.36340771199</v>
      </c>
      <c r="BU222" s="595">
        <f>'звіт 03.19-03.24'!BT222+'[9]побудинковий звіт'!BU222+'[8]побудинковий звіт'!BU222</f>
        <v>196780.74132646361</v>
      </c>
      <c r="BV222" s="116">
        <f t="shared" si="183"/>
        <v>-28121.622081248381</v>
      </c>
      <c r="BW222" s="595">
        <f>'звіт 03.19-03.24'!BV222+'[9]побудинковий звіт'!BW222+'[8]побудинковий звіт'!BW222</f>
        <v>112792.54436300637</v>
      </c>
      <c r="BX222" s="595">
        <f>'звіт 03.19-03.24'!BW222+'[9]побудинковий звіт'!BX222+'[8]побудинковий звіт'!BX222</f>
        <v>95811.238840680249</v>
      </c>
      <c r="BY222" s="116">
        <f t="shared" si="184"/>
        <v>-16981.305522326118</v>
      </c>
      <c r="BZ222" s="595">
        <f>'звіт 03.19-03.24'!BY222+'[9]побудинковий звіт'!BZ222+'[8]побудинковий звіт'!BZ222</f>
        <v>50747.622308871854</v>
      </c>
      <c r="CA222" s="595">
        <f>'звіт 03.19-03.24'!BZ222+'[9]побудинковий звіт'!CA222+'[8]побудинковий звіт'!CA222</f>
        <v>27157.523015893603</v>
      </c>
      <c r="CB222" s="116">
        <f t="shared" si="185"/>
        <v>-23590.099292978251</v>
      </c>
      <c r="CC222" s="595">
        <f>'звіт 03.19-03.24'!CB222+'[9]побудинковий звіт'!CC222+'[8]побудинковий звіт'!CC222</f>
        <v>5249.3018604695581</v>
      </c>
      <c r="CD222" s="595">
        <f>'звіт 03.19-03.24'!CC222+'[9]побудинковий звіт'!CD222+'[8]побудинковий звіт'!CD222</f>
        <v>5291.6194224049705</v>
      </c>
      <c r="CE222" s="116">
        <f t="shared" si="186"/>
        <v>42.317561935412414</v>
      </c>
      <c r="CF222" s="595">
        <f>'звіт 03.19-03.24'!CE222+'[9]побудинковий звіт'!CF222+'[8]побудинковий звіт'!CF222</f>
        <v>639.34460141690693</v>
      </c>
      <c r="CG222" s="595">
        <f>'звіт 03.19-03.24'!CF222+'[9]побудинковий звіт'!CG222+'[8]побудинковий звіт'!CG222</f>
        <v>1946.3258274838458</v>
      </c>
      <c r="CH222" s="116">
        <f t="shared" si="187"/>
        <v>1306.9812260669389</v>
      </c>
      <c r="CI222" s="595">
        <f>'звіт 03.19-03.24'!CH222+'[9]побудинковий звіт'!CI222+'[8]побудинковий звіт'!CI222</f>
        <v>38303.088280267024</v>
      </c>
      <c r="CJ222" s="595">
        <f>'звіт 03.19-03.24'!CI222+'[9]побудинковий звіт'!CJ222+'[8]побудинковий звіт'!CJ222</f>
        <v>30400.212639568475</v>
      </c>
      <c r="CK222" s="116">
        <f t="shared" si="188"/>
        <v>-7902.8756406985485</v>
      </c>
      <c r="CL222" s="595">
        <f>'звіт 03.19-03.24'!CK222+'[9]побудинковий звіт'!CL222+'[8]побудинковий звіт'!CL222</f>
        <v>34772.568485388882</v>
      </c>
      <c r="CM222" s="595">
        <f>'звіт 03.19-03.24'!CL222+'[9]побудинковий звіт'!CM222+'[8]побудинковий звіт'!CM222</f>
        <v>33999.900226842627</v>
      </c>
      <c r="CN222" s="116">
        <f t="shared" si="189"/>
        <v>-772.66825854625495</v>
      </c>
      <c r="CO222" s="88">
        <f t="shared" si="190"/>
        <v>73075.656765655905</v>
      </c>
      <c r="CP222" s="96">
        <f t="shared" si="190"/>
        <v>64400.112866411102</v>
      </c>
      <c r="CQ222" s="116">
        <f t="shared" si="191"/>
        <v>-8675.5438992448035</v>
      </c>
      <c r="CR222" s="119">
        <f t="shared" si="202"/>
        <v>1001867.3129599115</v>
      </c>
      <c r="CS222" s="96">
        <f t="shared" si="202"/>
        <v>900348.60597609857</v>
      </c>
      <c r="CT222" s="116">
        <f t="shared" si="192"/>
        <v>-101518.70698381297</v>
      </c>
      <c r="CU222" s="91">
        <f t="shared" si="193"/>
        <v>1202240.7755518937</v>
      </c>
      <c r="CV222" s="98">
        <f t="shared" si="193"/>
        <v>1080418.3271713182</v>
      </c>
      <c r="CW222" s="117">
        <f t="shared" si="194"/>
        <v>-121822.44838057552</v>
      </c>
      <c r="CX222" s="595">
        <f>'звіт 03.19-03.24'!CW222+'[9]побудинковий звіт'!CX222+'[8]побудинковий звіт'!CX222</f>
        <v>39929.66344088914</v>
      </c>
      <c r="CY222" s="595">
        <f>'звіт 03.19-03.24'!CX222+'[9]побудинковий звіт'!CY222+'[8]побудинковий звіт'!CY222</f>
        <v>161752.11182146482</v>
      </c>
      <c r="CZ222" s="116">
        <f t="shared" si="195"/>
        <v>121822.44838057568</v>
      </c>
      <c r="DA222" s="99">
        <f>'[8]побудинковий звіт'!DA222</f>
        <v>-121822.44838057591</v>
      </c>
      <c r="DB222" s="8">
        <v>1</v>
      </c>
      <c r="DC222" s="365">
        <f>'[8]побудинковий звіт'!DC222</f>
        <v>94715.21</v>
      </c>
      <c r="DD222" s="365">
        <f>'[8]побудинковий звіт'!DD222</f>
        <v>0</v>
      </c>
      <c r="DE222" s="365">
        <f>'[8]побудинковий звіт'!DE222</f>
        <v>73845.81</v>
      </c>
      <c r="DF222" s="365">
        <f>'[8]побудинковий звіт'!DF222</f>
        <v>0</v>
      </c>
      <c r="DG222" s="101">
        <v>-32856.027051710931</v>
      </c>
      <c r="DH222" s="296">
        <v>9</v>
      </c>
      <c r="DI222" s="103">
        <f>'[8]побудинковий звіт'!DK222</f>
        <v>7.905609437595956</v>
      </c>
      <c r="DJ222" s="103">
        <f>'[8]побудинковий звіт'!DL222</f>
        <v>9.8565493292946513</v>
      </c>
      <c r="DK222" s="103">
        <f>'[8]побудинковий звіт'!DM222</f>
        <v>6.9438779298997506</v>
      </c>
      <c r="DL222" s="104">
        <f>DI222*G222+(F222-G222)*DJ222</f>
        <v>20868.917137212658</v>
      </c>
      <c r="DM222" s="104">
        <f>DK222*H222</f>
        <v>0</v>
      </c>
      <c r="DN222" s="105">
        <f t="shared" si="196"/>
        <v>20868.917137212658</v>
      </c>
      <c r="DO222" s="2"/>
      <c r="DP222" s="104">
        <f>'[10]побудинковий звіт'!DR222</f>
        <v>20869.400000000001</v>
      </c>
      <c r="DQ222" s="104">
        <f>'[10]побудинковий звіт'!DS222</f>
        <v>0</v>
      </c>
      <c r="DR222" s="104">
        <f t="shared" si="197"/>
        <v>20869.400000000001</v>
      </c>
      <c r="DS222" s="106"/>
      <c r="DT222" s="104"/>
      <c r="DU222" s="479">
        <f>'звіт 03.19-03.24'!DV222+'[9]побудинковий звіт'!DW222+'[8]побудинковий звіт'!DW222</f>
        <v>4226.22</v>
      </c>
      <c r="DV222" s="2">
        <f>'[9]побудинковий звіт'!DX222+'[8]побудинковий звіт'!DX222</f>
        <v>0</v>
      </c>
      <c r="DW222" s="77">
        <f t="shared" si="198"/>
        <v>279618.65579914034</v>
      </c>
      <c r="DX222" s="77">
        <f t="shared" si="199"/>
        <v>260095.96696206104</v>
      </c>
      <c r="DY222" s="427">
        <f t="shared" si="200"/>
        <v>73845.81</v>
      </c>
      <c r="DZ222" s="161">
        <f>'[10]побудинковий звіт'!DY222</f>
        <v>3941.6053713890888</v>
      </c>
      <c r="EB222" s="110">
        <v>14242</v>
      </c>
      <c r="EC222" s="111">
        <f t="shared" si="201"/>
        <v>-18614.027051710931</v>
      </c>
      <c r="EE222" s="112">
        <v>-53205.061976962708</v>
      </c>
      <c r="EG222" s="99">
        <v>-43118.042167180058</v>
      </c>
    </row>
    <row r="223" spans="1:137" ht="19.95" customHeight="1" x14ac:dyDescent="0.3">
      <c r="A223" s="81">
        <v>150000960</v>
      </c>
      <c r="B223" s="82" t="s">
        <v>453</v>
      </c>
      <c r="C223" s="114" t="s">
        <v>454</v>
      </c>
      <c r="D223" s="114" t="s">
        <v>454</v>
      </c>
      <c r="E223" s="84">
        <f t="shared" si="159"/>
        <v>4312.1400000000003</v>
      </c>
      <c r="F223" s="597">
        <f>'[8]побудинковий звіт'!F223</f>
        <v>4312.1400000000003</v>
      </c>
      <c r="G223" s="104">
        <f>'[8]побудинковий звіт'!G223</f>
        <v>457.6</v>
      </c>
      <c r="H223" s="598">
        <f>'[8]побудинковий звіт'!H223</f>
        <v>0</v>
      </c>
      <c r="I223" s="595">
        <f>'звіт 03.19-03.24'!H223+'[9]побудинковий звіт'!I223+'[8]побудинковий звіт'!I223</f>
        <v>106005.4610860121</v>
      </c>
      <c r="J223" s="595">
        <f>'звіт 03.19-03.24'!I223+'[9]побудинковий звіт'!J223+'[8]побудинковий звіт'!J223</f>
        <v>95651.873561990637</v>
      </c>
      <c r="K223" s="116">
        <f t="shared" si="160"/>
        <v>-10353.587524021466</v>
      </c>
      <c r="L223" s="595">
        <f>'звіт 03.19-03.24'!K223+'[9]побудинковий звіт'!L223+'[8]побудинковий звіт'!L223</f>
        <v>16774.576476175105</v>
      </c>
      <c r="M223" s="595">
        <f>'звіт 03.19-03.24'!L223+'[9]побудинковий звіт'!M223+'[8]побудинковий звіт'!M223</f>
        <v>15086.232240356163</v>
      </c>
      <c r="N223" s="116">
        <f t="shared" si="161"/>
        <v>-1688.3442358189423</v>
      </c>
      <c r="O223" s="595">
        <f>'звіт 03.19-03.24'!N223+'[9]побудинковий звіт'!O223+'[8]побудинковий звіт'!O223</f>
        <v>44057.316915405449</v>
      </c>
      <c r="P223" s="595">
        <f>'звіт 03.19-03.24'!O223+'[9]побудинковий звіт'!P223+'[8]побудинковий звіт'!P223</f>
        <v>42693.906098974541</v>
      </c>
      <c r="Q223" s="116">
        <f t="shared" si="162"/>
        <v>-1363.4108164309073</v>
      </c>
      <c r="R223" s="595">
        <f>'звіт 03.19-03.24'!Q223+'[9]побудинковий звіт'!R223+'[8]побудинковий звіт'!R223</f>
        <v>9666.0746386240935</v>
      </c>
      <c r="S223" s="595">
        <f>'звіт 03.19-03.24'!R223+'[9]побудинковий звіт'!S223+'[8]побудинковий звіт'!S223</f>
        <v>9365.903292826144</v>
      </c>
      <c r="T223" s="116">
        <f t="shared" si="163"/>
        <v>-300.17134579794947</v>
      </c>
      <c r="U223" s="595">
        <f>'звіт 03.19-03.24'!T223+'[9]побудинковий звіт'!U223+'[8]побудинковий звіт'!U223</f>
        <v>4701.5261602242272</v>
      </c>
      <c r="V223" s="595">
        <f>'звіт 03.19-03.24'!U223+'[9]побудинковий звіт'!V223+'[8]побудинковий звіт'!V223</f>
        <v>3049.4535961293986</v>
      </c>
      <c r="W223" s="116">
        <f t="shared" si="164"/>
        <v>-1652.0725640948285</v>
      </c>
      <c r="X223" s="595">
        <f>'звіт 03.19-03.24'!W223+'[9]побудинковий звіт'!X223+'[8]побудинковий звіт'!X223</f>
        <v>42777.845676664641</v>
      </c>
      <c r="Y223" s="595">
        <f>'звіт 03.19-03.24'!X223+'[9]побудинковий звіт'!Y223+'[8]побудинковий звіт'!Y223</f>
        <v>38535.22468249478</v>
      </c>
      <c r="Z223" s="116">
        <f t="shared" si="165"/>
        <v>-4242.6209941698617</v>
      </c>
      <c r="AA223" s="595">
        <f>'звіт 03.19-03.24'!Z223+'[9]побудинковий звіт'!AA223+'[8]побудинковий звіт'!AA223</f>
        <v>4659.4871999999996</v>
      </c>
      <c r="AB223" s="595">
        <f>'звіт 03.19-03.24'!AA223+'[9]побудинковий звіт'!AB223+'[8]побудинковий звіт'!AB223</f>
        <v>0</v>
      </c>
      <c r="AC223" s="116">
        <f t="shared" si="166"/>
        <v>-4659.4871999999996</v>
      </c>
      <c r="AD223" s="595">
        <f>'звіт 03.19-03.24'!AC223+'[9]побудинковий звіт'!AD223+'[8]побудинковий звіт'!AD223</f>
        <v>129423.74216563173</v>
      </c>
      <c r="AE223" s="595">
        <f>'звіт 03.19-03.24'!AD223+'[9]побудинковий звіт'!AE223+'[8]побудинковий звіт'!AE223</f>
        <v>141613.47956856299</v>
      </c>
      <c r="AF223" s="117">
        <f t="shared" si="167"/>
        <v>12189.737402931263</v>
      </c>
      <c r="AG223" s="91">
        <f t="shared" si="168"/>
        <v>358066.03031873738</v>
      </c>
      <c r="AH223" s="92">
        <f t="shared" si="168"/>
        <v>345996.07304133469</v>
      </c>
      <c r="AI223" s="116">
        <f t="shared" si="169"/>
        <v>-12069.957277402689</v>
      </c>
      <c r="AJ223" s="595">
        <f>'звіт 03.19-03.24'!AI223+'[9]побудинковий звіт'!AJ223+'[8]побудинковий звіт'!AJ223</f>
        <v>225755.18961822946</v>
      </c>
      <c r="AK223" s="595">
        <f>'звіт 03.19-03.24'!AJ223+'[9]побудинковий звіт'!AK223+'[8]побудинковий звіт'!AK223</f>
        <v>223439.53781381395</v>
      </c>
      <c r="AL223" s="116">
        <f t="shared" si="170"/>
        <v>-2315.6518044155091</v>
      </c>
      <c r="AM223" s="595">
        <f>'звіт 03.19-03.24'!AL223+'[9]побудинковий звіт'!AM223+'[8]побудинковий звіт'!AM223</f>
        <v>22626.134809095074</v>
      </c>
      <c r="AN223" s="595">
        <f>'звіт 03.19-03.24'!AM223+'[9]побудинковий звіт'!AN223+'[8]побудинковий звіт'!AN223</f>
        <v>20178.374480688362</v>
      </c>
      <c r="AO223" s="116">
        <f t="shared" si="171"/>
        <v>-2447.7603284067118</v>
      </c>
      <c r="AP223" s="595">
        <f>'звіт 03.19-03.24'!AO223+'[9]побудинковий звіт'!AP223+'[8]побудинковий звіт'!AP223</f>
        <v>22312.445008040268</v>
      </c>
      <c r="AQ223" s="595">
        <f>'звіт 03.19-03.24'!AP223+'[9]побудинковий звіт'!AQ223+'[8]побудинковий звіт'!AQ223</f>
        <v>21718.045629888918</v>
      </c>
      <c r="AR223" s="116">
        <f t="shared" si="172"/>
        <v>-594.39937815134908</v>
      </c>
      <c r="AS223" s="595">
        <f>'звіт 03.19-03.24'!AR223+'[9]побудинковий звіт'!AS223+'[8]побудинковий звіт'!AS223</f>
        <v>366615.96586165181</v>
      </c>
      <c r="AT223" s="595">
        <f>'звіт 03.19-03.24'!AS223+'[9]побудинковий звіт'!AT223+'[8]побудинковий звіт'!AT223</f>
        <v>375036.00473412295</v>
      </c>
      <c r="AU223" s="118">
        <f t="shared" si="173"/>
        <v>8420.0388724711374</v>
      </c>
      <c r="AV223" s="595">
        <f>'звіт 03.19-03.24'!AU223+'[9]побудинковий звіт'!AV223+'[8]побудинковий звіт'!AV223</f>
        <v>21592.141725661211</v>
      </c>
      <c r="AW223" s="595">
        <f>'звіт 03.19-03.24'!AV223+'[9]побудинковий звіт'!AW223+'[8]побудинковий звіт'!AW223</f>
        <v>33613.875506476172</v>
      </c>
      <c r="AX223" s="94">
        <f t="shared" si="174"/>
        <v>12021.73378081496</v>
      </c>
      <c r="AY223" s="595">
        <f>'звіт 03.19-03.24'!AX223+'[9]побудинковий звіт'!AY223+'[8]побудинковий звіт'!AY223</f>
        <v>20456.335067756729</v>
      </c>
      <c r="AZ223" s="595">
        <f>'звіт 03.19-03.24'!AY223+'[9]побудинковий звіт'!AZ223+'[8]побудинковий звіт'!AZ223</f>
        <v>26207.527580993716</v>
      </c>
      <c r="BA223" s="117">
        <f t="shared" si="175"/>
        <v>5751.192513236987</v>
      </c>
      <c r="BB223" s="595">
        <f>'звіт 03.19-03.24'!BA223+'[9]побудинковий звіт'!BB223+'[8]побудинковий звіт'!BB223</f>
        <v>8668.1781652876525</v>
      </c>
      <c r="BC223" s="595">
        <f>'звіт 03.19-03.24'!BB223+'[9]побудинковий звіт'!BC223+'[8]побудинковий звіт'!BC223</f>
        <v>2891.5096712514201</v>
      </c>
      <c r="BD223" s="94">
        <f t="shared" si="176"/>
        <v>-5776.668494036232</v>
      </c>
      <c r="BE223" s="595">
        <f>'звіт 03.19-03.24'!BD223+'[9]побудинковий звіт'!BE223+'[8]побудинковий звіт'!BE223</f>
        <v>14940.441152973683</v>
      </c>
      <c r="BF223" s="595">
        <f>'звіт 03.19-03.24'!BE223+'[9]побудинковий звіт'!BF223+'[8]побудинковий звіт'!BF223</f>
        <v>0</v>
      </c>
      <c r="BG223" s="95">
        <f t="shared" si="177"/>
        <v>-14940.441152973683</v>
      </c>
      <c r="BH223" s="595">
        <f>'звіт 03.19-03.24'!BG223+'[9]побудинковий звіт'!BH223+'[8]побудинковий звіт'!BH223</f>
        <v>7258.0746771759186</v>
      </c>
      <c r="BI223" s="595">
        <f>'звіт 03.19-03.24'!BH223+'[9]побудинковий звіт'!BI223+'[8]побудинковий звіт'!BI223</f>
        <v>0</v>
      </c>
      <c r="BJ223" s="94">
        <f t="shared" si="178"/>
        <v>-7258.0746771759186</v>
      </c>
      <c r="BK223" s="595">
        <f>'звіт 03.19-03.24'!BJ223+'[9]побудинковий звіт'!BK223+'[8]побудинковий звіт'!BK223</f>
        <v>12158.457370649798</v>
      </c>
      <c r="BL223" s="595">
        <f>'звіт 03.19-03.24'!BK223+'[9]побудинковий звіт'!BL223+'[8]побудинковий звіт'!BL223</f>
        <v>27742.848098903352</v>
      </c>
      <c r="BM223" s="95">
        <f t="shared" si="179"/>
        <v>15584.390728253555</v>
      </c>
      <c r="BN223" s="595">
        <f>'звіт 03.19-03.24'!BM223+'[9]побудинковий звіт'!BN223+'[8]побудинковий звіт'!BN223</f>
        <v>2962.6219641650373</v>
      </c>
      <c r="BO223" s="595">
        <f>'звіт 03.19-03.24'!BN223+'[9]побудинковий звіт'!BO223+'[8]побудинковий звіт'!BO223</f>
        <v>9256.8411542312642</v>
      </c>
      <c r="BP223" s="94">
        <f t="shared" si="180"/>
        <v>6294.2191900662274</v>
      </c>
      <c r="BQ223" s="91">
        <f t="shared" si="181"/>
        <v>88036.250123670034</v>
      </c>
      <c r="BR223" s="96">
        <f t="shared" si="181"/>
        <v>99712.602011855925</v>
      </c>
      <c r="BS223" s="94">
        <f t="shared" si="182"/>
        <v>11676.351888185891</v>
      </c>
      <c r="BT223" s="595">
        <f>'звіт 03.19-03.24'!BS223+'[9]побудинковий звіт'!BT223+'[8]побудинковий звіт'!BT223</f>
        <v>411830.0544730596</v>
      </c>
      <c r="BU223" s="595">
        <f>'звіт 03.19-03.24'!BT223+'[9]побудинковий звіт'!BU223+'[8]побудинковий звіт'!BU223</f>
        <v>416630.81117326464</v>
      </c>
      <c r="BV223" s="116">
        <f t="shared" si="183"/>
        <v>4800.7567002050346</v>
      </c>
      <c r="BW223" s="595">
        <f>'звіт 03.19-03.24'!BV223+'[9]побудинковий звіт'!BW223+'[8]побудинковий звіт'!BW223</f>
        <v>238222.78249438881</v>
      </c>
      <c r="BX223" s="595">
        <f>'звіт 03.19-03.24'!BW223+'[9]побудинковий звіт'!BX223+'[8]побудинковий звіт'!BX223</f>
        <v>234566.03208708082</v>
      </c>
      <c r="BY223" s="116">
        <f t="shared" si="184"/>
        <v>-3656.7504073079908</v>
      </c>
      <c r="BZ223" s="595">
        <f>'звіт 03.19-03.24'!BY223+'[9]побудинковий звіт'!BZ223+'[8]побудинковий звіт'!BZ223</f>
        <v>87838.874124988215</v>
      </c>
      <c r="CA223" s="595">
        <f>'звіт 03.19-03.24'!BZ223+'[9]побудинковий звіт'!CA223+'[8]побудинковий звіт'!CA223</f>
        <v>83614.533567715102</v>
      </c>
      <c r="CB223" s="116">
        <f t="shared" si="185"/>
        <v>-4224.3405572731135</v>
      </c>
      <c r="CC223" s="595">
        <f>'звіт 03.19-03.24'!CB223+'[9]побудинковий звіт'!CC223+'[8]побудинковий звіт'!CC223</f>
        <v>9793.8251069618891</v>
      </c>
      <c r="CD223" s="595">
        <f>'звіт 03.19-03.24'!CC223+'[9]побудинковий звіт'!CD223+'[8]побудинковий звіт'!CD223</f>
        <v>9865.7311265177395</v>
      </c>
      <c r="CE223" s="116">
        <f t="shared" si="186"/>
        <v>71.906019555850435</v>
      </c>
      <c r="CF223" s="595">
        <f>'звіт 03.19-03.24'!CE223+'[9]побудинковий звіт'!CF223+'[8]побудинковий звіт'!CF223</f>
        <v>1191.9984094213517</v>
      </c>
      <c r="CG223" s="595">
        <f>'звіт 03.19-03.24'!CF223+'[9]побудинковий звіт'!CG223+'[8]побудинковий звіт'!CG223</f>
        <v>5909.2007004559964</v>
      </c>
      <c r="CH223" s="116">
        <f t="shared" si="187"/>
        <v>4717.202291034645</v>
      </c>
      <c r="CI223" s="595">
        <f>'звіт 03.19-03.24'!CH223+'[9]побудинковий звіт'!CI223+'[8]побудинковий звіт'!CI223</f>
        <v>76297.122751927003</v>
      </c>
      <c r="CJ223" s="595">
        <f>'звіт 03.19-03.24'!CI223+'[9]побудинковий звіт'!CJ223+'[8]побудинковий звіт'!CJ223</f>
        <v>60581.526013447765</v>
      </c>
      <c r="CK223" s="116">
        <f t="shared" si="188"/>
        <v>-15715.596738479238</v>
      </c>
      <c r="CL223" s="595">
        <f>'звіт 03.19-03.24'!CK223+'[9]побудинковий звіт'!CL223+'[8]побудинковий звіт'!CL223</f>
        <v>69259.289581749821</v>
      </c>
      <c r="CM223" s="595">
        <f>'звіт 03.19-03.24'!CL223+'[9]побудинковий звіт'!CM223+'[8]побудинковий звіт'!CM223</f>
        <v>67759.577664097276</v>
      </c>
      <c r="CN223" s="116">
        <f t="shared" si="189"/>
        <v>-1499.7119176525448</v>
      </c>
      <c r="CO223" s="88">
        <f t="shared" si="190"/>
        <v>145556.41233367682</v>
      </c>
      <c r="CP223" s="96">
        <f t="shared" si="190"/>
        <v>128341.10367754503</v>
      </c>
      <c r="CQ223" s="116">
        <f t="shared" si="191"/>
        <v>-17215.30865613179</v>
      </c>
      <c r="CR223" s="119">
        <f t="shared" si="202"/>
        <v>1977845.962681921</v>
      </c>
      <c r="CS223" s="96">
        <f t="shared" si="202"/>
        <v>1965008.0500442842</v>
      </c>
      <c r="CT223" s="116">
        <f t="shared" si="192"/>
        <v>-12837.912637636764</v>
      </c>
      <c r="CU223" s="91">
        <f t="shared" si="193"/>
        <v>2373415.1552183051</v>
      </c>
      <c r="CV223" s="98">
        <f t="shared" si="193"/>
        <v>2358009.6600531409</v>
      </c>
      <c r="CW223" s="117">
        <f t="shared" si="194"/>
        <v>-15405.495165164117</v>
      </c>
      <c r="CX223" s="595">
        <f>'звіт 03.19-03.24'!CW223+'[9]побудинковий звіт'!CX223+'[8]побудинковий звіт'!CX223</f>
        <v>78688.3866309234</v>
      </c>
      <c r="CY223" s="595">
        <f>'звіт 03.19-03.24'!CX223+'[9]побудинковий звіт'!CY223+'[8]побудинковий звіт'!CY223</f>
        <v>94093.881796087197</v>
      </c>
      <c r="CZ223" s="116">
        <f t="shared" si="195"/>
        <v>15405.495165163797</v>
      </c>
      <c r="DA223" s="99">
        <f>'[8]побудинковий звіт'!DA223</f>
        <v>-15405.495165163855</v>
      </c>
      <c r="DB223" s="8">
        <v>1</v>
      </c>
      <c r="DC223" s="365">
        <f>'[8]побудинковий звіт'!DC223</f>
        <v>94375.55</v>
      </c>
      <c r="DD223" s="365">
        <f>'[8]побудинковий звіт'!DD223</f>
        <v>0</v>
      </c>
      <c r="DE223" s="365">
        <f>'[8]побудинковий звіт'!DE223</f>
        <v>53053.530000000006</v>
      </c>
      <c r="DF223" s="365">
        <f>'[8]побудинковий звіт'!DF223</f>
        <v>0</v>
      </c>
      <c r="DG223" s="101">
        <v>69343.314106303849</v>
      </c>
      <c r="DH223" s="296">
        <v>9</v>
      </c>
      <c r="DI223" s="103">
        <f>'[8]побудинковий звіт'!DK223</f>
        <v>7.8383061701968613</v>
      </c>
      <c r="DJ223" s="103">
        <f>'[8]побудинковий звіт'!DL223</f>
        <v>9.7897823573972946</v>
      </c>
      <c r="DK223" s="103">
        <f>'[8]побудинковий звіт'!DM223</f>
        <v>6.6556185333579299</v>
      </c>
      <c r="DL223" s="104">
        <f>DI223*G223+(F223-G223)*DJ223</f>
        <v>41321.91659136425</v>
      </c>
      <c r="DM223" s="104">
        <f>DK223*H223</f>
        <v>0</v>
      </c>
      <c r="DN223" s="105">
        <f t="shared" si="196"/>
        <v>41321.91659136425</v>
      </c>
      <c r="DO223" s="2"/>
      <c r="DP223" s="104">
        <f>'[10]побудинковий звіт'!DR223</f>
        <v>41322.019999999997</v>
      </c>
      <c r="DQ223" s="104">
        <f>'[10]побудинковий звіт'!DS223</f>
        <v>0</v>
      </c>
      <c r="DR223" s="104">
        <f t="shared" si="197"/>
        <v>41322.019999999997</v>
      </c>
      <c r="DS223" s="106"/>
      <c r="DT223" s="104"/>
      <c r="DU223" s="479">
        <f>'звіт 03.19-03.24'!DV223+'[9]побудинковий звіт'!DW223+'[8]побудинковий звіт'!DW223</f>
        <v>4169.32</v>
      </c>
      <c r="DV223" s="2">
        <f>'[9]побудинковий звіт'!DX223+'[8]побудинковий звіт'!DX223</f>
        <v>0</v>
      </c>
      <c r="DW223" s="77">
        <f t="shared" si="198"/>
        <v>545582.65918238624</v>
      </c>
      <c r="DX223" s="77">
        <f t="shared" si="199"/>
        <v>569698.32809517463</v>
      </c>
      <c r="DY223" s="427">
        <f t="shared" si="200"/>
        <v>53053.530000000006</v>
      </c>
      <c r="DZ223" s="161">
        <f>'[10]побудинковий звіт'!DY223</f>
        <v>8592.017171878817</v>
      </c>
      <c r="EB223" s="110">
        <v>-32338</v>
      </c>
      <c r="EC223" s="111">
        <f t="shared" si="201"/>
        <v>37005.314106303849</v>
      </c>
      <c r="EE223" s="112">
        <v>37388.473133075837</v>
      </c>
      <c r="EG223" s="99">
        <v>57391.458185311494</v>
      </c>
    </row>
    <row r="224" spans="1:137" ht="19.95" customHeight="1" x14ac:dyDescent="0.3">
      <c r="A224" s="81">
        <v>150000963</v>
      </c>
      <c r="B224" s="82" t="s">
        <v>455</v>
      </c>
      <c r="C224" s="114" t="s">
        <v>456</v>
      </c>
      <c r="D224" s="114" t="s">
        <v>456</v>
      </c>
      <c r="E224" s="84">
        <f t="shared" si="159"/>
        <v>2140.64</v>
      </c>
      <c r="F224" s="597">
        <f>'[8]побудинковий звіт'!F224</f>
        <v>2140.64</v>
      </c>
      <c r="G224" s="104">
        <f>'[8]побудинковий звіт'!G224</f>
        <v>236.5</v>
      </c>
      <c r="H224" s="598">
        <f>'[8]побудинковий звіт'!H224</f>
        <v>0</v>
      </c>
      <c r="I224" s="595">
        <f>'звіт 03.19-03.24'!H224+'[9]побудинковий звіт'!I224+'[8]побудинковий звіт'!I224</f>
        <v>55542.240722449867</v>
      </c>
      <c r="J224" s="595">
        <f>'звіт 03.19-03.24'!I224+'[9]побудинковий звіт'!J224+'[8]побудинковий звіт'!J224</f>
        <v>50046.55330079046</v>
      </c>
      <c r="K224" s="116">
        <f t="shared" si="160"/>
        <v>-5495.6874216594078</v>
      </c>
      <c r="L224" s="595">
        <f>'звіт 03.19-03.24'!K224+'[9]побудинковий звіт'!L224+'[8]побудинковий звіт'!L224</f>
        <v>8391.9898701885813</v>
      </c>
      <c r="M224" s="595">
        <f>'звіт 03.19-03.24'!L224+'[9]побудинковий звіт'!M224+'[8]побудинковий звіт'!M224</f>
        <v>7575.7483130964438</v>
      </c>
      <c r="N224" s="116">
        <f t="shared" si="161"/>
        <v>-816.24155709213755</v>
      </c>
      <c r="O224" s="595">
        <f>'звіт 03.19-03.24'!N224+'[9]побудинковий звіт'!O224+'[8]побудинковий звіт'!O224</f>
        <v>21704.100854603188</v>
      </c>
      <c r="P224" s="595">
        <f>'звіт 03.19-03.24'!O224+'[9]побудинковий звіт'!P224+'[8]побудинковий звіт'!P224</f>
        <v>21033.673730801736</v>
      </c>
      <c r="Q224" s="116">
        <f t="shared" si="162"/>
        <v>-670.42712380145167</v>
      </c>
      <c r="R224" s="595">
        <f>'звіт 03.19-03.24'!Q224+'[9]побудинковий звіт'!R224+'[8]побудинковий звіт'!R224</f>
        <v>4804.7740953949042</v>
      </c>
      <c r="S224" s="595">
        <f>'звіт 03.19-03.24'!R224+'[9]побудинковий звіт'!S224+'[8]побудинковий звіт'!S224</f>
        <v>4655.8818445233019</v>
      </c>
      <c r="T224" s="116">
        <f t="shared" si="163"/>
        <v>-148.8922508716023</v>
      </c>
      <c r="U224" s="595">
        <f>'звіт 03.19-03.24'!T224+'[9]побудинковий звіт'!U224+'[8]побудинковий звіт'!U224</f>
        <v>2351.5240294542673</v>
      </c>
      <c r="V224" s="595">
        <f>'звіт 03.19-03.24'!U224+'[9]побудинковий звіт'!V224+'[8]побудинковий звіт'!V224</f>
        <v>1574.7940836530909</v>
      </c>
      <c r="W224" s="116">
        <f t="shared" si="164"/>
        <v>-776.72994580117643</v>
      </c>
      <c r="X224" s="595">
        <f>'звіт 03.19-03.24'!W224+'[9]побудинковий звіт'!X224+'[8]побудинковий звіт'!X224</f>
        <v>14861.401276408242</v>
      </c>
      <c r="Y224" s="595">
        <f>'звіт 03.19-03.24'!X224+'[9]побудинковий звіт'!Y224+'[8]побудинковий звіт'!Y224</f>
        <v>14350.420929814532</v>
      </c>
      <c r="Z224" s="116">
        <f t="shared" si="165"/>
        <v>-510.98034659370933</v>
      </c>
      <c r="AA224" s="595">
        <f>'звіт 03.19-03.24'!Z224+'[9]побудинковий звіт'!AA224+'[8]побудинковий звіт'!AA224</f>
        <v>2312.7768000000001</v>
      </c>
      <c r="AB224" s="595">
        <f>'звіт 03.19-03.24'!AA224+'[9]побудинковий звіт'!AB224+'[8]побудинковий звіт'!AB224</f>
        <v>0</v>
      </c>
      <c r="AC224" s="116">
        <f t="shared" si="166"/>
        <v>-2312.7768000000001</v>
      </c>
      <c r="AD224" s="595">
        <f>'звіт 03.19-03.24'!AC224+'[9]побудинковий звіт'!AD224+'[8]побудинковий звіт'!AD224</f>
        <v>64234.354099326541</v>
      </c>
      <c r="AE224" s="595">
        <f>'звіт 03.19-03.24'!AD224+'[9]побудинковий звіт'!AE224+'[8]побудинковий звіт'!AE224</f>
        <v>70280.233882622706</v>
      </c>
      <c r="AF224" s="117">
        <f t="shared" si="167"/>
        <v>6045.8797832961645</v>
      </c>
      <c r="AG224" s="91">
        <f t="shared" si="168"/>
        <v>174203.16174782559</v>
      </c>
      <c r="AH224" s="92">
        <f t="shared" si="168"/>
        <v>169517.30608530226</v>
      </c>
      <c r="AI224" s="116">
        <f t="shared" si="169"/>
        <v>-4685.8556625233323</v>
      </c>
      <c r="AJ224" s="595">
        <f>'звіт 03.19-03.24'!AI224+'[9]побудинковий звіт'!AJ224+'[8]побудинковий звіт'!AJ224</f>
        <v>116773.2091526038</v>
      </c>
      <c r="AK224" s="595">
        <f>'звіт 03.19-03.24'!AJ224+'[9]побудинковий звіт'!AK224+'[8]побудинковий звіт'!AK224</f>
        <v>115374.9805510836</v>
      </c>
      <c r="AL224" s="116">
        <f t="shared" si="170"/>
        <v>-1398.2286015201971</v>
      </c>
      <c r="AM224" s="595">
        <f>'звіт 03.19-03.24'!AL224+'[9]побудинковий звіт'!AM224+'[8]побудинковий звіт'!AM224</f>
        <v>11312.997404547537</v>
      </c>
      <c r="AN224" s="595">
        <f>'звіт 03.19-03.24'!AM224+'[9]побудинковий звіт'!AN224+'[8]побудинковий звіт'!AN224</f>
        <v>9955.3473266975925</v>
      </c>
      <c r="AO224" s="116">
        <f t="shared" si="171"/>
        <v>-1357.6500778499449</v>
      </c>
      <c r="AP224" s="595">
        <f>'звіт 03.19-03.24'!AO224+'[9]побудинковий звіт'!AP224+'[8]побудинковий звіт'!AP224</f>
        <v>11156.348682018026</v>
      </c>
      <c r="AQ224" s="595">
        <f>'звіт 03.19-03.24'!AP224+'[9]побудинковий звіт'!AQ224+'[8]побудинковий звіт'!AQ224</f>
        <v>10841.531601363722</v>
      </c>
      <c r="AR224" s="116">
        <f t="shared" si="172"/>
        <v>-314.81708065430394</v>
      </c>
      <c r="AS224" s="595">
        <f>'звіт 03.19-03.24'!AR224+'[9]побудинковий звіт'!AS224+'[8]побудинковий звіт'!AS224</f>
        <v>200035.44283672806</v>
      </c>
      <c r="AT224" s="595">
        <f>'звіт 03.19-03.24'!AS224+'[9]побудинковий звіт'!AT224+'[8]побудинковий звіт'!AT224</f>
        <v>144159.61525295777</v>
      </c>
      <c r="AU224" s="118">
        <f t="shared" si="173"/>
        <v>-55875.827583770297</v>
      </c>
      <c r="AV224" s="595">
        <f>'звіт 03.19-03.24'!AU224+'[9]побудинковий звіт'!AV224+'[8]побудинковий звіт'!AV224</f>
        <v>11195.896510009346</v>
      </c>
      <c r="AW224" s="595">
        <f>'звіт 03.19-03.24'!AV224+'[9]побудинковий звіт'!AW224+'[8]побудинковий звіт'!AW224</f>
        <v>1993</v>
      </c>
      <c r="AX224" s="94">
        <f t="shared" si="174"/>
        <v>-9202.8965100093465</v>
      </c>
      <c r="AY224" s="595">
        <f>'звіт 03.19-03.24'!AX224+'[9]побудинковий звіт'!AY224+'[8]побудинковий звіт'!AY224</f>
        <v>11017.769411863914</v>
      </c>
      <c r="AZ224" s="595">
        <f>'звіт 03.19-03.24'!AY224+'[9]побудинковий звіт'!AZ224+'[8]побудинковий звіт'!AZ224</f>
        <v>18199.159826722251</v>
      </c>
      <c r="BA224" s="117">
        <f t="shared" si="175"/>
        <v>7181.390414858337</v>
      </c>
      <c r="BB224" s="595">
        <f>'звіт 03.19-03.24'!BA224+'[9]побудинковий звіт'!BB224+'[8]побудинковий звіт'!BB224</f>
        <v>4571.8082058098644</v>
      </c>
      <c r="BC224" s="595">
        <f>'звіт 03.19-03.24'!BB224+'[9]побудинковий звіт'!BC224+'[8]побудинковий звіт'!BC224</f>
        <v>0</v>
      </c>
      <c r="BD224" s="94">
        <f t="shared" si="176"/>
        <v>-4571.8082058098644</v>
      </c>
      <c r="BE224" s="595">
        <f>'звіт 03.19-03.24'!BD224+'[9]побудинковий звіт'!BE224+'[8]побудинковий звіт'!BE224</f>
        <v>8036.0192326001243</v>
      </c>
      <c r="BF224" s="595">
        <f>'звіт 03.19-03.24'!BE224+'[9]побудинковий звіт'!BF224+'[8]побудинковий звіт'!BF224</f>
        <v>0</v>
      </c>
      <c r="BG224" s="95">
        <f t="shared" si="177"/>
        <v>-8036.0192326001243</v>
      </c>
      <c r="BH224" s="595">
        <f>'звіт 03.19-03.24'!BG224+'[9]побудинковий звіт'!BH224+'[8]побудинковий звіт'!BH224</f>
        <v>3758.2771983503999</v>
      </c>
      <c r="BI224" s="595">
        <f>'звіт 03.19-03.24'!BH224+'[9]побудинковий звіт'!BI224+'[8]побудинковий звіт'!BI224</f>
        <v>0</v>
      </c>
      <c r="BJ224" s="94">
        <f t="shared" si="178"/>
        <v>-3758.2771983503999</v>
      </c>
      <c r="BK224" s="595">
        <f>'звіт 03.19-03.24'!BJ224+'[9]побудинковий звіт'!BK224+'[8]побудинковий звіт'!BK224</f>
        <v>4813.5795955345466</v>
      </c>
      <c r="BL224" s="595">
        <f>'звіт 03.19-03.24'!BK224+'[9]побудинковий звіт'!BL224+'[8]побудинковий звіт'!BL224</f>
        <v>4656</v>
      </c>
      <c r="BM224" s="95">
        <f t="shared" si="179"/>
        <v>-157.57959553454657</v>
      </c>
      <c r="BN224" s="595">
        <f>'звіт 03.19-03.24'!BM224+'[9]побудинковий звіт'!BN224+'[8]побудинковий звіт'!BN224</f>
        <v>1078.7719298003037</v>
      </c>
      <c r="BO224" s="595">
        <f>'звіт 03.19-03.24'!BN224+'[9]побудинковий звіт'!BO224+'[8]побудинковий звіт'!BO224</f>
        <v>2602.464691227553</v>
      </c>
      <c r="BP224" s="94">
        <f t="shared" si="180"/>
        <v>1523.6927614272493</v>
      </c>
      <c r="BQ224" s="91">
        <f t="shared" si="181"/>
        <v>44472.122083968505</v>
      </c>
      <c r="BR224" s="96">
        <f t="shared" si="181"/>
        <v>27450.624517949804</v>
      </c>
      <c r="BS224" s="94">
        <f t="shared" si="182"/>
        <v>-17021.497566018701</v>
      </c>
      <c r="BT224" s="595">
        <f>'звіт 03.19-03.24'!BS224+'[9]побудинковий звіт'!BT224+'[8]побудинковий звіт'!BT224</f>
        <v>245679.78300591625</v>
      </c>
      <c r="BU224" s="595">
        <f>'звіт 03.19-03.24'!BT224+'[9]побудинковий звіт'!BU224+'[8]побудинковий звіт'!BU224</f>
        <v>246697.95039510156</v>
      </c>
      <c r="BV224" s="116">
        <f t="shared" si="183"/>
        <v>1018.1673891853134</v>
      </c>
      <c r="BW224" s="595">
        <f>'звіт 03.19-03.24'!BV224+'[9]побудинковий звіт'!BW224+'[8]побудинковий звіт'!BW224</f>
        <v>118529.27944773146</v>
      </c>
      <c r="BX224" s="595">
        <f>'звіт 03.19-03.24'!BW224+'[9]побудинковий звіт'!BX224+'[8]побудинковий звіт'!BX224</f>
        <v>117793.61011392302</v>
      </c>
      <c r="BY224" s="116">
        <f t="shared" si="184"/>
        <v>-735.66933380844421</v>
      </c>
      <c r="BZ224" s="595">
        <f>'звіт 03.19-03.24'!BY224+'[9]побудинковий звіт'!BZ224+'[8]побудинковий звіт'!BZ224</f>
        <v>52733.358234050225</v>
      </c>
      <c r="CA224" s="595">
        <f>'звіт 03.19-03.24'!BZ224+'[9]побудинковий звіт'!CA224+'[8]побудинковий звіт'!CA224</f>
        <v>46646.835112900058</v>
      </c>
      <c r="CB224" s="116">
        <f t="shared" si="185"/>
        <v>-6086.5231211501668</v>
      </c>
      <c r="CC224" s="595">
        <f>'звіт 03.19-03.24'!CB224+'[9]побудинковий звіт'!CC224+'[8]побудинковий звіт'!CC224</f>
        <v>4816.646100222426</v>
      </c>
      <c r="CD224" s="595">
        <f>'звіт 03.19-03.24'!CC224+'[9]побудинковий звіт'!CD224+'[8]побудинковий звіт'!CD224</f>
        <v>4851.1494064533699</v>
      </c>
      <c r="CE224" s="116">
        <f t="shared" si="186"/>
        <v>34.503306230943963</v>
      </c>
      <c r="CF224" s="595">
        <f>'звіт 03.19-03.24'!CE224+'[9]побудинковий звіт'!CF224+'[8]побудинковий звіт'!CF224</f>
        <v>586.12608657203441</v>
      </c>
      <c r="CG224" s="595">
        <f>'звіт 03.19-03.24'!CF224+'[9]побудинковий звіт'!CG224+'[8]побудинковий звіт'!CG224</f>
        <v>1946.3258274838458</v>
      </c>
      <c r="CH224" s="116">
        <f t="shared" si="187"/>
        <v>1360.1997409118114</v>
      </c>
      <c r="CI224" s="595">
        <f>'звіт 03.19-03.24'!CH224+'[9]побудинковий звіт'!CI224+'[8]побудинковий звіт'!CI224</f>
        <v>38033.82814863752</v>
      </c>
      <c r="CJ224" s="595">
        <f>'звіт 03.19-03.24'!CI224+'[9]побудинковий звіт'!CJ224+'[8]побудинковий звіт'!CJ224</f>
        <v>30159.011550841278</v>
      </c>
      <c r="CK224" s="116">
        <f t="shared" si="188"/>
        <v>-7874.8165977962417</v>
      </c>
      <c r="CL224" s="595">
        <f>'звіт 03.19-03.24'!CK224+'[9]побудинковий звіт'!CL224+'[8]побудинковий звіт'!CL224</f>
        <v>34444.673321360926</v>
      </c>
      <c r="CM224" s="595">
        <f>'звіт 03.19-03.24'!CL224+'[9]побудинковий звіт'!CM224+'[8]побудинковий звіт'!CM224</f>
        <v>33751.388105026221</v>
      </c>
      <c r="CN224" s="116">
        <f t="shared" si="189"/>
        <v>-693.28521633470518</v>
      </c>
      <c r="CO224" s="88">
        <f t="shared" si="190"/>
        <v>72478.501469998446</v>
      </c>
      <c r="CP224" s="96">
        <f t="shared" si="190"/>
        <v>63910.399655867499</v>
      </c>
      <c r="CQ224" s="116">
        <f t="shared" si="191"/>
        <v>-8568.1018141309469</v>
      </c>
      <c r="CR224" s="119">
        <f t="shared" si="202"/>
        <v>1052776.9762521824</v>
      </c>
      <c r="CS224" s="96">
        <f t="shared" si="202"/>
        <v>959145.67584708403</v>
      </c>
      <c r="CT224" s="116">
        <f t="shared" si="192"/>
        <v>-93631.300405098358</v>
      </c>
      <c r="CU224" s="91">
        <f t="shared" si="193"/>
        <v>1263332.3715026188</v>
      </c>
      <c r="CV224" s="98">
        <f t="shared" si="193"/>
        <v>1150974.8110165007</v>
      </c>
      <c r="CW224" s="117">
        <f t="shared" si="194"/>
        <v>-112357.56048611808</v>
      </c>
      <c r="CX224" s="595">
        <f>'звіт 03.19-03.24'!CW224+'[9]побудинковий звіт'!CX224+'[8]побудинковий звіт'!CX224</f>
        <v>41682.000102308055</v>
      </c>
      <c r="CY224" s="595">
        <f>'звіт 03.19-03.24'!CX224+'[9]побудинковий звіт'!CY224+'[8]побудинковий звіт'!CY224</f>
        <v>154039.56058842596</v>
      </c>
      <c r="CZ224" s="116">
        <f t="shared" si="195"/>
        <v>112357.5604861179</v>
      </c>
      <c r="DA224" s="99">
        <f>'[8]побудинковий звіт'!DA224</f>
        <v>-112357.56048611792</v>
      </c>
      <c r="DB224" s="8">
        <v>1</v>
      </c>
      <c r="DC224" s="365">
        <f>'[8]побудинковий звіт'!DC224</f>
        <v>33334.620000000003</v>
      </c>
      <c r="DD224" s="365">
        <f>'[8]побудинковий звіт'!DD224</f>
        <v>0</v>
      </c>
      <c r="DE224" s="365">
        <f>'[8]побудинковий звіт'!DE224</f>
        <v>11363.590000000004</v>
      </c>
      <c r="DF224" s="365">
        <f>'[8]побудинковий звіт'!DF224</f>
        <v>0</v>
      </c>
      <c r="DG224" s="101">
        <v>-13136.546237203991</v>
      </c>
      <c r="DH224" s="296">
        <v>9</v>
      </c>
      <c r="DI224" s="103">
        <f>'[8]побудинковий звіт'!DK224</f>
        <v>8.5082551880387456</v>
      </c>
      <c r="DJ224" s="103">
        <f>'[8]побудинковий звіт'!DL224</f>
        <v>10.481776345501045</v>
      </c>
      <c r="DK224" s="103">
        <f>'[8]побудинковий звіт'!DM224</f>
        <v>7.3174789742257804</v>
      </c>
      <c r="DL224" s="104">
        <f>DI224*G224+(F224-G224)*DJ224</f>
        <v>21970.971962493521</v>
      </c>
      <c r="DM224" s="104">
        <f>DK224*H224</f>
        <v>0</v>
      </c>
      <c r="DN224" s="105">
        <f t="shared" si="196"/>
        <v>21970.971962493521</v>
      </c>
      <c r="DO224" s="2"/>
      <c r="DP224" s="104">
        <f>'[10]побудинковий звіт'!DR224</f>
        <v>21971.03</v>
      </c>
      <c r="DQ224" s="104">
        <f>'[10]побудинковий звіт'!DS224</f>
        <v>0</v>
      </c>
      <c r="DR224" s="104">
        <f t="shared" si="197"/>
        <v>21971.03</v>
      </c>
      <c r="DS224" s="106"/>
      <c r="DT224" s="104"/>
      <c r="DU224" s="479">
        <f>'звіт 03.19-03.24'!DV224+'[9]побудинковий звіт'!DW224+'[8]побудинковий звіт'!DW224</f>
        <v>4082.8199999999997</v>
      </c>
      <c r="DV224" s="2">
        <f>'[9]побудинковий звіт'!DX224+'[8]побудинковий звіт'!DX224</f>
        <v>0</v>
      </c>
      <c r="DW224" s="77">
        <f t="shared" si="198"/>
        <v>293409.07790483587</v>
      </c>
      <c r="DX224" s="77">
        <f t="shared" si="199"/>
        <v>205932.28772508906</v>
      </c>
      <c r="DY224" s="427">
        <f t="shared" si="200"/>
        <v>11363.590000000004</v>
      </c>
      <c r="DZ224" s="161">
        <f>'[10]побудинковий звіт'!DY224</f>
        <v>4314.2118200198693</v>
      </c>
      <c r="EB224" s="110">
        <v>-37197</v>
      </c>
      <c r="EC224" s="111">
        <f t="shared" si="201"/>
        <v>-50333.546237203991</v>
      </c>
      <c r="EE224" s="112">
        <v>-37821.117728877478</v>
      </c>
      <c r="EG224" s="99">
        <v>-25160.158571558844</v>
      </c>
    </row>
    <row r="225" spans="1:137" ht="19.95" customHeight="1" x14ac:dyDescent="0.3">
      <c r="A225" s="81">
        <v>150000927</v>
      </c>
      <c r="B225" s="82" t="s">
        <v>457</v>
      </c>
      <c r="C225" s="114" t="s">
        <v>458</v>
      </c>
      <c r="D225" s="114" t="s">
        <v>458</v>
      </c>
      <c r="E225" s="84">
        <f t="shared" si="159"/>
        <v>605.5</v>
      </c>
      <c r="F225" s="597">
        <f>'[8]побудинковий звіт'!F225</f>
        <v>365.9</v>
      </c>
      <c r="G225" s="104">
        <f>'[8]побудинковий звіт'!G225</f>
        <v>0</v>
      </c>
      <c r="H225" s="598">
        <f>'[8]побудинковий звіт'!H225</f>
        <v>239.6</v>
      </c>
      <c r="I225" s="595">
        <f>'звіт 03.19-03.24'!H225+'[9]побудинковий звіт'!I225+'[8]побудинковий звіт'!I225</f>
        <v>18995.079309514724</v>
      </c>
      <c r="J225" s="595">
        <f>'звіт 03.19-03.24'!I225+'[9]побудинковий звіт'!J225+'[8]побудинковий звіт'!J225</f>
        <v>18809.806782085361</v>
      </c>
      <c r="K225" s="116">
        <f t="shared" si="160"/>
        <v>-185.27252742936253</v>
      </c>
      <c r="L225" s="595">
        <f>'звіт 03.19-03.24'!K225+'[9]побудинковий звіт'!L225+'[8]побудинковий звіт'!L225</f>
        <v>4968.0784342385414</v>
      </c>
      <c r="M225" s="595">
        <f>'звіт 03.19-03.24'!L225+'[9]побудинковий звіт'!M225+'[8]побудинковий звіт'!M225</f>
        <v>4857.9079406709516</v>
      </c>
      <c r="N225" s="116">
        <f t="shared" si="161"/>
        <v>-110.1704935675898</v>
      </c>
      <c r="O225" s="595">
        <f>'звіт 03.19-03.24'!N225+'[9]побудинковий звіт'!O225+'[8]побудинковий звіт'!O225</f>
        <v>6176.1773642391254</v>
      </c>
      <c r="P225" s="595">
        <f>'звіт 03.19-03.24'!O225+'[9]побудинковий звіт'!P225+'[8]побудинковий звіт'!P225</f>
        <v>5984.1206269067525</v>
      </c>
      <c r="Q225" s="116">
        <f t="shared" si="162"/>
        <v>-192.0567373323729</v>
      </c>
      <c r="R225" s="595">
        <f>'звіт 03.19-03.24'!Q225+'[9]побудинковий звіт'!R225+'[8]побудинковий звіт'!R225</f>
        <v>0</v>
      </c>
      <c r="S225" s="595">
        <f>'звіт 03.19-03.24'!R225+'[9]побудинковий звіт'!S225+'[8]побудинковий звіт'!S225</f>
        <v>0</v>
      </c>
      <c r="T225" s="116">
        <f t="shared" si="163"/>
        <v>0</v>
      </c>
      <c r="U225" s="595">
        <f>'звіт 03.19-03.24'!T225+'[9]побудинковий звіт'!U225+'[8]побудинковий звіт'!U225</f>
        <v>0</v>
      </c>
      <c r="V225" s="595">
        <f>'звіт 03.19-03.24'!U225+'[9]побудинковий звіт'!V225+'[8]побудинковий звіт'!V225</f>
        <v>0</v>
      </c>
      <c r="W225" s="116">
        <f t="shared" si="164"/>
        <v>0</v>
      </c>
      <c r="X225" s="595">
        <f>'звіт 03.19-03.24'!W225+'[9]побудинковий звіт'!X225+'[8]побудинковий звіт'!X225</f>
        <v>7967.9733582484541</v>
      </c>
      <c r="Y225" s="595">
        <f>'звіт 03.19-03.24'!X225+'[9]побудинковий звіт'!Y225+'[8]побудинковий звіт'!Y225</f>
        <v>9733.5077546716002</v>
      </c>
      <c r="Z225" s="116">
        <f t="shared" si="165"/>
        <v>1765.5343964231461</v>
      </c>
      <c r="AA225" s="595">
        <f>'звіт 03.19-03.24'!Z225+'[9]побудинковий звіт'!AA225+'[8]побудинковий звіт'!AA225</f>
        <v>766.26</v>
      </c>
      <c r="AB225" s="595">
        <f>'звіт 03.19-03.24'!AA225+'[9]побудинковий звіт'!AB225+'[8]побудинковий звіт'!AB225</f>
        <v>0</v>
      </c>
      <c r="AC225" s="116">
        <f t="shared" si="166"/>
        <v>-766.26</v>
      </c>
      <c r="AD225" s="595">
        <f>'звіт 03.19-03.24'!AC225+'[9]побудинковий звіт'!AD225+'[8]побудинковий звіт'!AD225</f>
        <v>19559.305792914583</v>
      </c>
      <c r="AE225" s="595">
        <f>'звіт 03.19-03.24'!AD225+'[9]побудинковий звіт'!AE225+'[8]побудинковий звіт'!AE225</f>
        <v>20781.113080151204</v>
      </c>
      <c r="AF225" s="117">
        <f t="shared" si="167"/>
        <v>1221.8072872366211</v>
      </c>
      <c r="AG225" s="91">
        <f t="shared" si="168"/>
        <v>58432.874259155433</v>
      </c>
      <c r="AH225" s="92">
        <f t="shared" si="168"/>
        <v>60166.456184485869</v>
      </c>
      <c r="AI225" s="116">
        <f t="shared" si="169"/>
        <v>1733.5819253304362</v>
      </c>
      <c r="AJ225" s="595">
        <f>'звіт 03.19-03.24'!AI225+'[9]побудинковий звіт'!AJ225+'[8]побудинковий звіт'!AJ225</f>
        <v>0</v>
      </c>
      <c r="AK225" s="595">
        <f>'звіт 03.19-03.24'!AJ225+'[9]побудинковий звіт'!AK225+'[8]побудинковий звіт'!AK225</f>
        <v>0</v>
      </c>
      <c r="AL225" s="116">
        <f t="shared" si="170"/>
        <v>0</v>
      </c>
      <c r="AM225" s="595">
        <f>'звіт 03.19-03.24'!AL225+'[9]побудинковий звіт'!AM225+'[8]побудинковий звіт'!AM225</f>
        <v>0</v>
      </c>
      <c r="AN225" s="595">
        <f>'звіт 03.19-03.24'!AM225+'[9]побудинковий звіт'!AN225+'[8]побудинковий звіт'!AN225</f>
        <v>0</v>
      </c>
      <c r="AO225" s="116">
        <f t="shared" si="171"/>
        <v>0</v>
      </c>
      <c r="AP225" s="595">
        <f>'звіт 03.19-03.24'!AO225+'[9]побудинковий звіт'!AP225+'[8]побудинковий звіт'!AP225</f>
        <v>7078.1699208667069</v>
      </c>
      <c r="AQ225" s="595">
        <f>'звіт 03.19-03.24'!AP225+'[9]побудинковий звіт'!AQ225+'[8]побудинковий звіт'!AQ225</f>
        <v>6922.2304878931354</v>
      </c>
      <c r="AR225" s="116">
        <f t="shared" si="172"/>
        <v>-155.93943297357146</v>
      </c>
      <c r="AS225" s="595">
        <f>'звіт 03.19-03.24'!AR225+'[9]побудинковий звіт'!AS225+'[8]побудинковий звіт'!AS225</f>
        <v>50599.984571647896</v>
      </c>
      <c r="AT225" s="595">
        <f>'звіт 03.19-03.24'!AS225+'[9]побудинковий звіт'!AT225+'[8]побудинковий звіт'!AT225</f>
        <v>50404.868952170691</v>
      </c>
      <c r="AU225" s="118">
        <f t="shared" si="173"/>
        <v>-195.11561947720475</v>
      </c>
      <c r="AV225" s="595">
        <f>'звіт 03.19-03.24'!AU225+'[9]побудинковий звіт'!AV225+'[8]побудинковий звіт'!AV225</f>
        <v>5422.9045612616546</v>
      </c>
      <c r="AW225" s="595">
        <f>'звіт 03.19-03.24'!AV225+'[9]побудинковий звіт'!AW225+'[8]побудинковий звіт'!AW225</f>
        <v>0</v>
      </c>
      <c r="AX225" s="94">
        <f t="shared" si="174"/>
        <v>-5422.9045612616546</v>
      </c>
      <c r="AY225" s="595">
        <f>'звіт 03.19-03.24'!AX225+'[9]побудинковий звіт'!AY225+'[8]побудинковий звіт'!AY225</f>
        <v>8071.8373261541165</v>
      </c>
      <c r="AZ225" s="595">
        <f>'звіт 03.19-03.24'!AY225+'[9]побудинковий звіт'!AZ225+'[8]побудинковий звіт'!AZ225</f>
        <v>0</v>
      </c>
      <c r="BA225" s="117">
        <f t="shared" si="175"/>
        <v>-8071.8373261541165</v>
      </c>
      <c r="BB225" s="595">
        <f>'звіт 03.19-03.24'!BA225+'[9]побудинковий звіт'!BB225+'[8]побудинковий звіт'!BB225</f>
        <v>2891.8262977969603</v>
      </c>
      <c r="BC225" s="595">
        <f>'звіт 03.19-03.24'!BB225+'[9]побудинковий звіт'!BC225+'[8]побудинковий звіт'!BC225</f>
        <v>1743</v>
      </c>
      <c r="BD225" s="94">
        <f t="shared" si="176"/>
        <v>-1148.8262977969603</v>
      </c>
      <c r="BE225" s="595">
        <f>'звіт 03.19-03.24'!BD225+'[9]побудинковий звіт'!BE225+'[8]побудинковий звіт'!BE225</f>
        <v>0</v>
      </c>
      <c r="BF225" s="595">
        <f>'звіт 03.19-03.24'!BE225+'[9]побудинковий звіт'!BF225+'[8]побудинковий звіт'!BF225</f>
        <v>0</v>
      </c>
      <c r="BG225" s="95">
        <f t="shared" si="177"/>
        <v>0</v>
      </c>
      <c r="BH225" s="595">
        <f>'звіт 03.19-03.24'!BG225+'[9]побудинковий звіт'!BH225+'[8]побудинковий звіт'!BH225</f>
        <v>0</v>
      </c>
      <c r="BI225" s="595">
        <f>'звіт 03.19-03.24'!BH225+'[9]побудинковий звіт'!BI225+'[8]побудинковий звіт'!BI225</f>
        <v>0</v>
      </c>
      <c r="BJ225" s="94">
        <f t="shared" si="178"/>
        <v>0</v>
      </c>
      <c r="BK225" s="595">
        <f>'звіт 03.19-03.24'!BJ225+'[9]побудинковий звіт'!BK225+'[8]побудинковий звіт'!BK225</f>
        <v>1113.8584556621381</v>
      </c>
      <c r="BL225" s="595">
        <f>'звіт 03.19-03.24'!BK225+'[9]побудинковий звіт'!BL225+'[8]побудинковий звіт'!BL225</f>
        <v>9709</v>
      </c>
      <c r="BM225" s="95">
        <f t="shared" si="179"/>
        <v>8595.141544337861</v>
      </c>
      <c r="BN225" s="595">
        <f>'звіт 03.19-03.24'!BM225+'[9]побудинковий звіт'!BN225+'[8]побудинковий звіт'!BN225</f>
        <v>452.77701437585552</v>
      </c>
      <c r="BO225" s="595">
        <f>'звіт 03.19-03.24'!BN225+'[9]побудинковий звіт'!BO225+'[8]побудинковий звіт'!BO225</f>
        <v>3465</v>
      </c>
      <c r="BP225" s="94">
        <f t="shared" si="180"/>
        <v>3012.2229856241447</v>
      </c>
      <c r="BQ225" s="91">
        <f t="shared" si="181"/>
        <v>17953.203655250727</v>
      </c>
      <c r="BR225" s="96">
        <f t="shared" si="181"/>
        <v>14917</v>
      </c>
      <c r="BS225" s="94">
        <f t="shared" si="182"/>
        <v>-3036.203655250727</v>
      </c>
      <c r="BT225" s="595">
        <f>'звіт 03.19-03.24'!BS225+'[9]побудинковий звіт'!BT225+'[8]побудинковий звіт'!BT225</f>
        <v>40934.396472102788</v>
      </c>
      <c r="BU225" s="595">
        <f>'звіт 03.19-03.24'!BT225+'[9]побудинковий звіт'!BU225+'[8]побудинковий звіт'!BU225</f>
        <v>61958.905940590965</v>
      </c>
      <c r="BV225" s="116">
        <f t="shared" si="183"/>
        <v>21024.509468488177</v>
      </c>
      <c r="BW225" s="595">
        <f>'звіт 03.19-03.24'!BV225+'[9]побудинковий звіт'!BW225+'[8]побудинковий звіт'!BW225</f>
        <v>38121.546146043402</v>
      </c>
      <c r="BX225" s="595">
        <f>'звіт 03.19-03.24'!BW225+'[9]побудинковий звіт'!BX225+'[8]побудинковий звіт'!BX225</f>
        <v>42223.603207844346</v>
      </c>
      <c r="BY225" s="116">
        <f t="shared" si="184"/>
        <v>4102.0570618009442</v>
      </c>
      <c r="BZ225" s="595">
        <f>'звіт 03.19-03.24'!BY225+'[9]побудинковий звіт'!BZ225+'[8]побудинковий звіт'!BZ225</f>
        <v>17723.917511960615</v>
      </c>
      <c r="CA225" s="595">
        <f>'звіт 03.19-03.24'!BZ225+'[9]побудинковий звіт'!CA225+'[8]побудинковий звіт'!CA225</f>
        <v>11519.110839224495</v>
      </c>
      <c r="CB225" s="116">
        <f t="shared" si="185"/>
        <v>-6204.8066727361202</v>
      </c>
      <c r="CC225" s="595">
        <f>'звіт 03.19-03.24'!CB225+'[9]побудинковий звіт'!CC225+'[8]побудинковий звіт'!CC225</f>
        <v>3993.7454792042936</v>
      </c>
      <c r="CD225" s="595">
        <f>'звіт 03.19-03.24'!CC225+'[9]побудинковий звіт'!CD225+'[8]побудинковий звіт'!CD225</f>
        <v>4065.8770703224623</v>
      </c>
      <c r="CE225" s="116">
        <f t="shared" si="186"/>
        <v>72.131591118168672</v>
      </c>
      <c r="CF225" s="595">
        <f>'звіт 03.19-03.24'!CE225+'[9]побудинковий звіт'!CF225+'[8]побудинковий звіт'!CF225</f>
        <v>491.24782933728437</v>
      </c>
      <c r="CG225" s="595">
        <f>'звіт 03.19-03.24'!CF225+'[9]побудинковий звіт'!CG225+'[8]побудинковий звіт'!CG225</f>
        <v>0</v>
      </c>
      <c r="CH225" s="116">
        <f t="shared" si="187"/>
        <v>-491.24782933728437</v>
      </c>
      <c r="CI225" s="595">
        <f>'звіт 03.19-03.24'!CH225+'[9]побудинковий звіт'!CI225+'[8]побудинковий звіт'!CI225</f>
        <v>10200.64701771918</v>
      </c>
      <c r="CJ225" s="595">
        <f>'звіт 03.19-03.24'!CI225+'[9]побудинковий звіт'!CJ225+'[8]побудинковий звіт'!CJ225</f>
        <v>16055.522907719769</v>
      </c>
      <c r="CK225" s="116">
        <f t="shared" si="188"/>
        <v>5854.8758900005887</v>
      </c>
      <c r="CL225" s="595">
        <f>'звіт 03.19-03.24'!CK225+'[9]побудинковий звіт'!CL225+'[8]побудинковий звіт'!CL225</f>
        <v>0</v>
      </c>
      <c r="CM225" s="595">
        <f>'звіт 03.19-03.24'!CL225+'[9]побудинковий звіт'!CM225+'[8]побудинковий звіт'!CM225</f>
        <v>0</v>
      </c>
      <c r="CN225" s="116">
        <f t="shared" si="189"/>
        <v>0</v>
      </c>
      <c r="CO225" s="88">
        <f t="shared" si="190"/>
        <v>10200.64701771918</v>
      </c>
      <c r="CP225" s="96">
        <f t="shared" si="190"/>
        <v>16055.522907719769</v>
      </c>
      <c r="CQ225" s="116">
        <f t="shared" si="191"/>
        <v>5854.8758900005887</v>
      </c>
      <c r="CR225" s="119">
        <f t="shared" si="202"/>
        <v>245529.73286328831</v>
      </c>
      <c r="CS225" s="96">
        <f t="shared" si="202"/>
        <v>268233.57559025171</v>
      </c>
      <c r="CT225" s="116">
        <f t="shared" si="192"/>
        <v>22703.842726963398</v>
      </c>
      <c r="CU225" s="91">
        <f t="shared" si="193"/>
        <v>294635.67943594599</v>
      </c>
      <c r="CV225" s="98">
        <f t="shared" si="193"/>
        <v>321880.29070830205</v>
      </c>
      <c r="CW225" s="117">
        <f t="shared" si="194"/>
        <v>27244.611272356065</v>
      </c>
      <c r="CX225" s="595">
        <f>'звіт 03.19-03.24'!CW225+'[9]побудинковий звіт'!CX225+'[8]побудинковий звіт'!CX225</f>
        <v>4046.7677720770471</v>
      </c>
      <c r="CY225" s="595">
        <f>'звіт 03.19-03.24'!CX225+'[9]побудинковий звіт'!CY225+'[8]побудинковий звіт'!CY225</f>
        <v>-23197.843500279032</v>
      </c>
      <c r="CZ225" s="116">
        <f t="shared" si="195"/>
        <v>-27244.61127235608</v>
      </c>
      <c r="DA225" s="99">
        <f>'[8]побудинковий звіт'!DA225</f>
        <v>27244.611272356051</v>
      </c>
      <c r="DB225" s="8">
        <v>2</v>
      </c>
      <c r="DC225" s="365">
        <f>'[8]побудинковий звіт'!DC225</f>
        <v>3667.19</v>
      </c>
      <c r="DD225" s="365">
        <f>'[8]побудинковий звіт'!DD225</f>
        <v>5641.7199999999993</v>
      </c>
      <c r="DE225" s="365">
        <f>'[8]побудинковий звіт'!DE225</f>
        <v>427.22000000000025</v>
      </c>
      <c r="DF225" s="365">
        <f>'[8]побудинковий звіт'!DF225</f>
        <v>4081.0599999999995</v>
      </c>
      <c r="DG225" s="101">
        <v>-8573.5818008205679</v>
      </c>
      <c r="DH225" s="296">
        <v>2</v>
      </c>
      <c r="DI225" s="103">
        <f>'[8]побудинковий звіт'!DK225</f>
        <v>8.8548235728538689</v>
      </c>
      <c r="DJ225" s="103">
        <f>'[8]побудинковий звіт'!DL225</f>
        <v>0</v>
      </c>
      <c r="DK225" s="103">
        <f>'[8]побудинковий звіт'!DM225</f>
        <v>6.5989569230427065</v>
      </c>
      <c r="DL225" s="104">
        <f>F225*DI225</f>
        <v>3239.9799453072305</v>
      </c>
      <c r="DM225" s="104">
        <f>H225*DK225</f>
        <v>1581.1100787610324</v>
      </c>
      <c r="DN225" s="105">
        <f t="shared" si="196"/>
        <v>4821.0900240682631</v>
      </c>
      <c r="DO225" s="2"/>
      <c r="DP225" s="104">
        <f>'[10]побудинковий звіт'!DR225</f>
        <v>3239.97</v>
      </c>
      <c r="DQ225" s="104">
        <f>'[10]побудинковий звіт'!DS225</f>
        <v>1560.66</v>
      </c>
      <c r="DR225" s="104">
        <f t="shared" si="197"/>
        <v>4800.63</v>
      </c>
      <c r="DS225" s="106"/>
      <c r="DT225" s="104"/>
      <c r="DU225" s="479">
        <f>'звіт 03.19-03.24'!DV225+'[9]побудинковий звіт'!DW225+'[8]побудинковий звіт'!DW225</f>
        <v>4140.4799999999996</v>
      </c>
      <c r="DV225" s="2">
        <f>'[9]побудинковий звіт'!DX225+'[8]побудинковий звіт'!DX225</f>
        <v>0</v>
      </c>
      <c r="DW225" s="77">
        <f t="shared" si="198"/>
        <v>82263.82587227835</v>
      </c>
      <c r="DX225" s="77">
        <f t="shared" si="199"/>
        <v>78386.242742604823</v>
      </c>
      <c r="DY225" s="427">
        <f t="shared" si="200"/>
        <v>4508.28</v>
      </c>
      <c r="DZ225" s="161">
        <f>'[10]побудинковий звіт'!DY225</f>
        <v>1089.2592992275247</v>
      </c>
      <c r="EB225" s="110">
        <v>-11395</v>
      </c>
      <c r="EC225" s="111">
        <f t="shared" si="201"/>
        <v>-19968.581800820568</v>
      </c>
      <c r="EE225" s="112">
        <v>2366.431814708907</v>
      </c>
      <c r="EG225" s="99">
        <v>1044.2354754984117</v>
      </c>
    </row>
    <row r="226" spans="1:137" ht="19.95" customHeight="1" x14ac:dyDescent="0.3">
      <c r="A226" s="81">
        <v>150000958</v>
      </c>
      <c r="B226" s="82" t="s">
        <v>459</v>
      </c>
      <c r="C226" s="114" t="s">
        <v>460</v>
      </c>
      <c r="D226" s="114" t="s">
        <v>460</v>
      </c>
      <c r="E226" s="84">
        <f t="shared" si="159"/>
        <v>2135.1</v>
      </c>
      <c r="F226" s="597">
        <f>'[8]побудинковий звіт'!F226</f>
        <v>2135.1</v>
      </c>
      <c r="G226" s="104">
        <f>'[8]побудинковий звіт'!G226</f>
        <v>232.2</v>
      </c>
      <c r="H226" s="598">
        <f>'[8]побудинковий звіт'!H226</f>
        <v>0</v>
      </c>
      <c r="I226" s="595">
        <f>'звіт 03.19-03.24'!H226+'[9]побудинковий звіт'!I226+'[8]побудинковий звіт'!I226</f>
        <v>55077.49339257487</v>
      </c>
      <c r="J226" s="595">
        <f>'звіт 03.19-03.24'!I226+'[9]побудинковий звіт'!J226+'[8]побудинковий звіт'!J226</f>
        <v>49608.047868879148</v>
      </c>
      <c r="K226" s="116">
        <f t="shared" si="160"/>
        <v>-5469.4455236957219</v>
      </c>
      <c r="L226" s="595">
        <f>'звіт 03.19-03.24'!K226+'[9]побудинковий звіт'!L226+'[8]побудинковий звіт'!L226</f>
        <v>8401.3939529823729</v>
      </c>
      <c r="M226" s="595">
        <f>'звіт 03.19-03.24'!L226+'[9]побудинковий звіт'!M226+'[8]побудинковий звіт'!M226</f>
        <v>7537.3989250983523</v>
      </c>
      <c r="N226" s="116">
        <f t="shared" si="161"/>
        <v>-863.9950278840206</v>
      </c>
      <c r="O226" s="595">
        <f>'звіт 03.19-03.24'!N226+'[9]побудинковий звіт'!O226+'[8]побудинковий звіт'!O226</f>
        <v>21313.644413212682</v>
      </c>
      <c r="P226" s="595">
        <f>'звіт 03.19-03.24'!O226+'[9]побудинковий звіт'!P226+'[8]побудинковий звіт'!P226</f>
        <v>20654.51134561115</v>
      </c>
      <c r="Q226" s="116">
        <f t="shared" si="162"/>
        <v>-659.13306760153137</v>
      </c>
      <c r="R226" s="595">
        <f>'звіт 03.19-03.24'!Q226+'[9]побудинковий звіт'!R226+'[8]побудинковий звіт'!R226</f>
        <v>4760.9631468481984</v>
      </c>
      <c r="S226" s="595">
        <f>'звіт 03.19-03.24'!R226+'[9]побудинковий звіт'!S226+'[8]побудинковий звіт'!S226</f>
        <v>4612.6835612886698</v>
      </c>
      <c r="T226" s="116">
        <f t="shared" si="163"/>
        <v>-148.27958555952864</v>
      </c>
      <c r="U226" s="595">
        <f>'звіт 03.19-03.24'!T226+'[9]побудинковий звіт'!U226+'[8]побудинковий звіт'!U226</f>
        <v>2351.5240294542673</v>
      </c>
      <c r="V226" s="595">
        <f>'звіт 03.19-03.24'!U226+'[9]побудинковий звіт'!V226+'[8]побудинковий звіт'!V226</f>
        <v>1538.4093085082759</v>
      </c>
      <c r="W226" s="116">
        <f t="shared" si="164"/>
        <v>-813.11472094599139</v>
      </c>
      <c r="X226" s="595">
        <f>'звіт 03.19-03.24'!W226+'[9]побудинковий звіт'!X226+'[8]побудинковий звіт'!X226</f>
        <v>14862.255670537203</v>
      </c>
      <c r="Y226" s="595">
        <f>'звіт 03.19-03.24'!X226+'[9]побудинковий звіт'!Y226+'[8]побудинковий звіт'!Y226</f>
        <v>15004.175519702052</v>
      </c>
      <c r="Z226" s="116">
        <f t="shared" si="165"/>
        <v>141.91984916484944</v>
      </c>
      <c r="AA226" s="595">
        <f>'звіт 03.19-03.24'!Z226+'[9]побудинковий звіт'!AA226+'[8]побудинковий звіт'!AA226</f>
        <v>2306.8800000000006</v>
      </c>
      <c r="AB226" s="595">
        <f>'звіт 03.19-03.24'!AA226+'[9]побудинковий звіт'!AB226+'[8]побудинковий звіт'!AB226</f>
        <v>0</v>
      </c>
      <c r="AC226" s="116">
        <f t="shared" si="166"/>
        <v>-2306.8800000000006</v>
      </c>
      <c r="AD226" s="595">
        <f>'звіт 03.19-03.24'!AC226+'[9]побудинковий звіт'!AD226+'[8]побудинковий звіт'!AD226</f>
        <v>64067.48976888413</v>
      </c>
      <c r="AE226" s="595">
        <f>'звіт 03.19-03.24'!AD226+'[9]побудинковий звіт'!AE226+'[8]побудинковий звіт'!AE226</f>
        <v>70102.942328130841</v>
      </c>
      <c r="AF226" s="117">
        <f t="shared" si="167"/>
        <v>6035.4525592467107</v>
      </c>
      <c r="AG226" s="91">
        <f t="shared" si="168"/>
        <v>173141.64437449371</v>
      </c>
      <c r="AH226" s="92">
        <f t="shared" si="168"/>
        <v>169058.16885721846</v>
      </c>
      <c r="AI226" s="116">
        <f t="shared" si="169"/>
        <v>-4083.4755172752484</v>
      </c>
      <c r="AJ226" s="595">
        <f>'звіт 03.19-03.24'!AI226+'[9]побудинковий звіт'!AJ226+'[8]побудинковий звіт'!AJ226</f>
        <v>104885.58046562558</v>
      </c>
      <c r="AK226" s="595">
        <f>'звіт 03.19-03.24'!AJ226+'[9]побудинковий звіт'!AK226+'[8]побудинковий звіт'!AK226</f>
        <v>103546.19368837115</v>
      </c>
      <c r="AL226" s="116">
        <f t="shared" si="170"/>
        <v>-1339.3867772544327</v>
      </c>
      <c r="AM226" s="595">
        <f>'звіт 03.19-03.24'!AL226+'[9]побудинковий звіт'!AM226+'[8]побудинковий звіт'!AM226</f>
        <v>11312.997404547537</v>
      </c>
      <c r="AN226" s="595">
        <f>'звіт 03.19-03.24'!AM226+'[9]побудинковий звіт'!AN226+'[8]побудинковий звіт'!AN226</f>
        <v>8784.921649352922</v>
      </c>
      <c r="AO226" s="116">
        <f t="shared" si="171"/>
        <v>-2528.0757551946153</v>
      </c>
      <c r="AP226" s="595">
        <f>'звіт 03.19-03.24'!AO226+'[9]побудинковий звіт'!AP226+'[8]побудинковий звіт'!AP226</f>
        <v>11158.407729051843</v>
      </c>
      <c r="AQ226" s="595">
        <f>'звіт 03.19-03.24'!AP226+'[9]побудинковий звіт'!AQ226+'[8]побудинковий звіт'!AQ226</f>
        <v>10931.60912462508</v>
      </c>
      <c r="AR226" s="116">
        <f t="shared" si="172"/>
        <v>-226.79860442676363</v>
      </c>
      <c r="AS226" s="595">
        <f>'звіт 03.19-03.24'!AR226+'[9]побудинковий звіт'!AS226+'[8]побудинковий звіт'!AS226</f>
        <v>194259.71222308249</v>
      </c>
      <c r="AT226" s="595">
        <f>'звіт 03.19-03.24'!AS226+'[9]побудинковий звіт'!AT226+'[8]побудинковий звіт'!AT226</f>
        <v>163335.08617286547</v>
      </c>
      <c r="AU226" s="118">
        <f t="shared" si="173"/>
        <v>-30924.626050217019</v>
      </c>
      <c r="AV226" s="595">
        <f>'звіт 03.19-03.24'!AU226+'[9]побудинковий звіт'!AV226+'[8]побудинковий звіт'!AV226</f>
        <v>11161.053033460348</v>
      </c>
      <c r="AW226" s="595">
        <f>'звіт 03.19-03.24'!AV226+'[9]побудинковий звіт'!AW226+'[8]побудинковий звіт'!AW226</f>
        <v>2912.1672804069544</v>
      </c>
      <c r="AX226" s="94">
        <f t="shared" si="174"/>
        <v>-8248.8857530533933</v>
      </c>
      <c r="AY226" s="595">
        <f>'звіт 03.19-03.24'!AX226+'[9]побудинковий звіт'!AY226+'[8]побудинковий звіт'!AY226</f>
        <v>11557.570263464659</v>
      </c>
      <c r="AZ226" s="595">
        <f>'звіт 03.19-03.24'!AY226+'[9]побудинковий звіт'!AZ226+'[8]побудинковий звіт'!AZ226</f>
        <v>3118.0801089777478</v>
      </c>
      <c r="BA226" s="117">
        <f t="shared" si="175"/>
        <v>-8439.4901544869099</v>
      </c>
      <c r="BB226" s="595">
        <f>'звіт 03.19-03.24'!BA226+'[9]побудинковий звіт'!BB226+'[8]побудинковий звіт'!BB226</f>
        <v>4880.0183585340446</v>
      </c>
      <c r="BC226" s="595">
        <f>'звіт 03.19-03.24'!BB226+'[9]побудинковий звіт'!BC226+'[8]побудинковий звіт'!BC226</f>
        <v>0</v>
      </c>
      <c r="BD226" s="94">
        <f t="shared" si="176"/>
        <v>-4880.0183585340446</v>
      </c>
      <c r="BE226" s="595">
        <f>'звіт 03.19-03.24'!BD226+'[9]побудинковий звіт'!BE226+'[8]побудинковий звіт'!BE226</f>
        <v>7890.917348709283</v>
      </c>
      <c r="BF226" s="595">
        <f>'звіт 03.19-03.24'!BE226+'[9]побудинковий звіт'!BF226+'[8]побудинковий звіт'!BF226</f>
        <v>1303.1085559293224</v>
      </c>
      <c r="BG226" s="95">
        <f t="shared" si="177"/>
        <v>-6587.8087927799606</v>
      </c>
      <c r="BH226" s="595">
        <f>'звіт 03.19-03.24'!BG226+'[9]побудинковий звіт'!BH226+'[8]побудинковий звіт'!BH226</f>
        <v>3758.2771983503999</v>
      </c>
      <c r="BI226" s="595">
        <f>'звіт 03.19-03.24'!BH226+'[9]побудинковий звіт'!BI226+'[8]побудинковий звіт'!BI226</f>
        <v>0</v>
      </c>
      <c r="BJ226" s="94">
        <f t="shared" si="178"/>
        <v>-3758.2771983503999</v>
      </c>
      <c r="BK226" s="595">
        <f>'звіт 03.19-03.24'!BJ226+'[9]побудинковий звіт'!BK226+'[8]побудинковий звіт'!BK226</f>
        <v>4814.0678899826926</v>
      </c>
      <c r="BL226" s="595">
        <f>'звіт 03.19-03.24'!BK226+'[9]побудинковий звіт'!BL226+'[8]побудинковий звіт'!BL226</f>
        <v>5377.2582738096671</v>
      </c>
      <c r="BM226" s="95">
        <f t="shared" si="179"/>
        <v>563.19038382697454</v>
      </c>
      <c r="BN226" s="595">
        <f>'звіт 03.19-03.24'!BM226+'[9]побудинковий звіт'!BN226+'[8]побудинковий звіт'!BN226</f>
        <v>1768.1216979145302</v>
      </c>
      <c r="BO226" s="595">
        <f>'звіт 03.19-03.24'!BN226+'[9]побудинковий звіт'!BO226+'[8]побудинковий звіт'!BO226</f>
        <v>2092.6</v>
      </c>
      <c r="BP226" s="94">
        <f t="shared" si="180"/>
        <v>324.47830208546975</v>
      </c>
      <c r="BQ226" s="91">
        <f t="shared" si="181"/>
        <v>45830.025790415959</v>
      </c>
      <c r="BR226" s="96">
        <f t="shared" si="181"/>
        <v>14803.214219123691</v>
      </c>
      <c r="BS226" s="94">
        <f t="shared" si="182"/>
        <v>-31026.811571292266</v>
      </c>
      <c r="BT226" s="595">
        <f>'звіт 03.19-03.24'!BS226+'[9]побудинковий звіт'!BT226+'[8]побудинковий звіт'!BT226</f>
        <v>240394.52728288571</v>
      </c>
      <c r="BU226" s="595">
        <f>'звіт 03.19-03.24'!BT226+'[9]побудинковий звіт'!BU226+'[8]побудинковий звіт'!BU226</f>
        <v>260380.17460338681</v>
      </c>
      <c r="BV226" s="116">
        <f t="shared" si="183"/>
        <v>19985.647320501099</v>
      </c>
      <c r="BW226" s="595">
        <f>'звіт 03.19-03.24'!BV226+'[9]побудинковий звіт'!BW226+'[8]побудинковий звіт'!BW226</f>
        <v>116322.08021932305</v>
      </c>
      <c r="BX226" s="595">
        <f>'звіт 03.19-03.24'!BW226+'[9]побудинковий звіт'!BX226+'[8]побудинковий звіт'!BX226</f>
        <v>124022.87023800626</v>
      </c>
      <c r="BY226" s="116">
        <f t="shared" si="184"/>
        <v>7700.7900186832121</v>
      </c>
      <c r="BZ226" s="595">
        <f>'звіт 03.19-03.24'!BY226+'[9]побудинковий звіт'!BZ226+'[8]побудинковий звіт'!BZ226</f>
        <v>61504.925328273159</v>
      </c>
      <c r="CA226" s="595">
        <f>'звіт 03.19-03.24'!BZ226+'[9]побудинковий звіт'!CA226+'[8]побудинковий звіт'!CA226</f>
        <v>48073.438707890309</v>
      </c>
      <c r="CB226" s="116">
        <f t="shared" si="185"/>
        <v>-13431.48662038285</v>
      </c>
      <c r="CC226" s="595">
        <f>'звіт 03.19-03.24'!CB226+'[9]побудинковий звіт'!CC226+'[8]побудинковий звіт'!CC226</f>
        <v>4771.6185776627699</v>
      </c>
      <c r="CD226" s="595">
        <f>'звіт 03.19-03.24'!CC226+'[9]побудинковий звіт'!CD226+'[8]побудинковий звіт'!CD226</f>
        <v>4805.3086355624791</v>
      </c>
      <c r="CE226" s="116">
        <f t="shared" si="186"/>
        <v>33.690057899709245</v>
      </c>
      <c r="CF226" s="595">
        <f>'звіт 03.19-03.24'!CE226+'[9]побудинковий звіт'!CF226+'[8]побудинковий звіт'!CF226</f>
        <v>580.58750810401602</v>
      </c>
      <c r="CG226" s="595">
        <f>'звіт 03.19-03.24'!CF226+'[9]побудинковий звіт'!CG226+'[8]побудинковий звіт'!CG226</f>
        <v>0</v>
      </c>
      <c r="CH226" s="116">
        <f t="shared" si="187"/>
        <v>-580.58750810401602</v>
      </c>
      <c r="CI226" s="595">
        <f>'звіт 03.19-03.24'!CH226+'[9]побудинковий звіт'!CI226+'[8]побудинковий звіт'!CI226</f>
        <v>9901.675705360698</v>
      </c>
      <c r="CJ226" s="595">
        <f>'звіт 03.19-03.24'!CI226+'[9]побудинковий звіт'!CJ226+'[8]побудинковий звіт'!CJ226</f>
        <v>15211.22316116728</v>
      </c>
      <c r="CK226" s="116">
        <f t="shared" si="188"/>
        <v>5309.5474558065816</v>
      </c>
      <c r="CL226" s="595">
        <f>'звіт 03.19-03.24'!CK226+'[9]побудинковий звіт'!CL226+'[8]побудинковий звіт'!CL226</f>
        <v>53954.768970256562</v>
      </c>
      <c r="CM226" s="595">
        <f>'звіт 03.19-03.24'!CL226+'[9]побудинковий звіт'!CM226+'[8]побудинковий звіт'!CM226</f>
        <v>40253.512776628937</v>
      </c>
      <c r="CN226" s="116">
        <f t="shared" si="189"/>
        <v>-13701.256193627625</v>
      </c>
      <c r="CO226" s="88">
        <f t="shared" si="190"/>
        <v>63856.444675617262</v>
      </c>
      <c r="CP226" s="96">
        <f t="shared" si="190"/>
        <v>55464.735937796213</v>
      </c>
      <c r="CQ226" s="116">
        <f t="shared" si="191"/>
        <v>-8391.708737821049</v>
      </c>
      <c r="CR226" s="119">
        <f t="shared" si="202"/>
        <v>1028018.5515790832</v>
      </c>
      <c r="CS226" s="96">
        <f t="shared" si="202"/>
        <v>963205.7218341988</v>
      </c>
      <c r="CT226" s="116">
        <f t="shared" si="192"/>
        <v>-64812.829744884395</v>
      </c>
      <c r="CU226" s="91">
        <f t="shared" si="193"/>
        <v>1233622.2618948999</v>
      </c>
      <c r="CV226" s="98">
        <f t="shared" si="193"/>
        <v>1155846.8662010385</v>
      </c>
      <c r="CW226" s="117">
        <f t="shared" si="194"/>
        <v>-77775.395693861414</v>
      </c>
      <c r="CX226" s="595">
        <f>'звіт 03.19-03.24'!CW226+'[9]побудинковий звіт'!CX226+'[8]побудинковий звіт'!CX226</f>
        <v>47088.686122857449</v>
      </c>
      <c r="CY226" s="595">
        <f>'звіт 03.19-03.24'!CX226+'[9]побудинковий звіт'!CY226+'[8]побудинковий звіт'!CY226</f>
        <v>124864.08181671851</v>
      </c>
      <c r="CZ226" s="116">
        <f t="shared" si="195"/>
        <v>77775.395693861065</v>
      </c>
      <c r="DA226" s="99">
        <f>'[8]побудинковий звіт'!DA226</f>
        <v>-77775.395693861035</v>
      </c>
      <c r="DB226" s="8">
        <v>1</v>
      </c>
      <c r="DC226" s="365">
        <f>'[8]побудинковий звіт'!DC226</f>
        <v>55027.66</v>
      </c>
      <c r="DD226" s="365">
        <f>'[8]побудинковий звіт'!DD226</f>
        <v>0</v>
      </c>
      <c r="DE226" s="365">
        <f>'[8]побудинковий звіт'!DE226</f>
        <v>33521.740000000005</v>
      </c>
      <c r="DF226" s="365">
        <f>'[8]побудинковий звіт'!DF226</f>
        <v>0</v>
      </c>
      <c r="DG226" s="101">
        <v>-69409.746825569251</v>
      </c>
      <c r="DH226" s="296">
        <v>9</v>
      </c>
      <c r="DI226" s="103">
        <f>'[8]побудинковий звіт'!DK226</f>
        <v>8.3567772357968106</v>
      </c>
      <c r="DJ226" s="103">
        <f>'[8]побудинковий звіт'!DL226</f>
        <v>10.275660228811605</v>
      </c>
      <c r="DK226" s="103">
        <f>'[8]побудинковий звіт'!DM226</f>
        <v>7.1855287992495205</v>
      </c>
      <c r="DL226" s="104">
        <f>DI226*G226+(F226-G226)*DJ226</f>
        <v>21493.99752355762</v>
      </c>
      <c r="DM226" s="104">
        <f>DK226*H226</f>
        <v>0</v>
      </c>
      <c r="DN226" s="105">
        <f t="shared" si="196"/>
        <v>21493.99752355762</v>
      </c>
      <c r="DO226" s="2"/>
      <c r="DP226" s="104">
        <f>'[10]побудинковий звіт'!DR226</f>
        <v>21505.919999999998</v>
      </c>
      <c r="DQ226" s="104">
        <f>'[10]побудинковий звіт'!DS226</f>
        <v>0</v>
      </c>
      <c r="DR226" s="104">
        <f t="shared" si="197"/>
        <v>21505.919999999998</v>
      </c>
      <c r="DS226" s="106"/>
      <c r="DT226" s="104"/>
      <c r="DU226" s="479">
        <f>'звіт 03.19-03.24'!DV226+'[9]побудинковий звіт'!DW226+'[8]побудинковий звіт'!DW226</f>
        <v>4226.22</v>
      </c>
      <c r="DV226" s="2">
        <f>'[9]побудинковий звіт'!DX226+'[8]побудинковий звіт'!DX226</f>
        <v>0</v>
      </c>
      <c r="DW226" s="77">
        <f t="shared" si="198"/>
        <v>288107.68561619811</v>
      </c>
      <c r="DX226" s="77">
        <f t="shared" si="199"/>
        <v>213765.96047038698</v>
      </c>
      <c r="DY226" s="427">
        <f t="shared" si="200"/>
        <v>33521.740000000005</v>
      </c>
      <c r="DZ226" s="161">
        <f>'[10]побудинковий звіт'!DY226</f>
        <v>4453.216174645946</v>
      </c>
      <c r="EB226" s="110">
        <v>24951</v>
      </c>
      <c r="EC226" s="111">
        <f t="shared" si="201"/>
        <v>-44458.746825569251</v>
      </c>
      <c r="EE226" s="112">
        <v>-74606.580988706264</v>
      </c>
      <c r="EG226" s="99">
        <v>-99844.448605285404</v>
      </c>
    </row>
    <row r="227" spans="1:137" ht="19.95" customHeight="1" x14ac:dyDescent="0.3">
      <c r="A227" s="81">
        <v>150000961</v>
      </c>
      <c r="B227" s="82" t="s">
        <v>461</v>
      </c>
      <c r="C227" s="114" t="s">
        <v>462</v>
      </c>
      <c r="D227" s="114" t="s">
        <v>462</v>
      </c>
      <c r="E227" s="84">
        <f t="shared" si="159"/>
        <v>4354.05</v>
      </c>
      <c r="F227" s="597">
        <f>'[8]побудинковий звіт'!F227</f>
        <v>4354.05</v>
      </c>
      <c r="G227" s="104">
        <f>'[8]побудинковий звіт'!G227</f>
        <v>481.1</v>
      </c>
      <c r="H227" s="598">
        <f>'[8]побудинковий звіт'!H227</f>
        <v>0</v>
      </c>
      <c r="I227" s="595">
        <f>'звіт 03.19-03.24'!H227+'[9]побудинковий звіт'!I227+'[8]побудинковий звіт'!I227</f>
        <v>109840.70645704717</v>
      </c>
      <c r="J227" s="595">
        <f>'звіт 03.19-03.24'!I227+'[9]побудинковий звіт'!J227+'[8]побудинковий звіт'!J227</f>
        <v>99111.11100452469</v>
      </c>
      <c r="K227" s="116">
        <f t="shared" si="160"/>
        <v>-10729.595452522481</v>
      </c>
      <c r="L227" s="595">
        <f>'звіт 03.19-03.24'!K227+'[9]побудинковий звіт'!L227+'[8]побудинковий звіт'!L227</f>
        <v>16774.576476175105</v>
      </c>
      <c r="M227" s="595">
        <f>'звіт 03.19-03.24'!L227+'[9]побудинковий звіт'!M227+'[8]побудинковий звіт'!M227</f>
        <v>14974.44638935534</v>
      </c>
      <c r="N227" s="116">
        <f t="shared" si="161"/>
        <v>-1800.130086819765</v>
      </c>
      <c r="O227" s="595">
        <f>'звіт 03.19-03.24'!N227+'[9]побудинковий звіт'!O227+'[8]побудинковий звіт'!O227</f>
        <v>44645.464345769833</v>
      </c>
      <c r="P227" s="595">
        <f>'звіт 03.19-03.24'!O227+'[9]побудинковий звіт'!P227+'[8]побудинковий звіт'!P227</f>
        <v>43262.583755129701</v>
      </c>
      <c r="Q227" s="116">
        <f t="shared" si="162"/>
        <v>-1382.8805906401321</v>
      </c>
      <c r="R227" s="595">
        <f>'звіт 03.19-03.24'!Q227+'[9]побудинковий звіт'!R227+'[8]побудинковий звіт'!R227</f>
        <v>9636.2067290721898</v>
      </c>
      <c r="S227" s="595">
        <f>'звіт 03.19-03.24'!R227+'[9]побудинковий звіт'!S227+'[8]побудинковий звіт'!S227</f>
        <v>9337.0728887203295</v>
      </c>
      <c r="T227" s="116">
        <f t="shared" si="163"/>
        <v>-299.13384035186027</v>
      </c>
      <c r="U227" s="595">
        <f>'звіт 03.19-03.24'!T227+'[9]побудинковий звіт'!U227+'[8]побудинковий звіт'!U227</f>
        <v>4701.5261602242272</v>
      </c>
      <c r="V227" s="595">
        <f>'звіт 03.19-03.24'!U227+'[9]побудинковий звіт'!V227+'[8]побудинковий звіт'!V227</f>
        <v>3023.3188134051534</v>
      </c>
      <c r="W227" s="116">
        <f t="shared" si="164"/>
        <v>-1678.2073468190738</v>
      </c>
      <c r="X227" s="595">
        <f>'звіт 03.19-03.24'!W227+'[9]побудинковий звіт'!X227+'[8]побудинковий звіт'!X227</f>
        <v>53335.526579630743</v>
      </c>
      <c r="Y227" s="595">
        <f>'звіт 03.19-03.24'!X227+'[9]побудинковий звіт'!Y227+'[8]побудинковий звіт'!Y227</f>
        <v>36935.043420300324</v>
      </c>
      <c r="Z227" s="116">
        <f t="shared" si="165"/>
        <v>-16400.483159330419</v>
      </c>
      <c r="AA227" s="595">
        <f>'звіт 03.19-03.24'!Z227+'[9]побудинковий звіт'!AA227+'[8]побудинковий звіт'!AA227</f>
        <v>4697.8920000000007</v>
      </c>
      <c r="AB227" s="595">
        <f>'звіт 03.19-03.24'!AA227+'[9]побудинковий звіт'!AB227+'[8]побудинковий звіт'!AB227</f>
        <v>0</v>
      </c>
      <c r="AC227" s="116">
        <f t="shared" si="166"/>
        <v>-4697.8920000000007</v>
      </c>
      <c r="AD227" s="595">
        <f>'звіт 03.19-03.24'!AC227+'[9]побудинковий звіт'!AD227+'[8]побудинковий звіт'!AD227</f>
        <v>130534.43733591145</v>
      </c>
      <c r="AE227" s="595">
        <f>'звіт 03.19-03.24'!AD227+'[9]побудинковий звіт'!AE227+'[8]побудинковий звіт'!AE227</f>
        <v>142826.90206550393</v>
      </c>
      <c r="AF227" s="117">
        <f t="shared" si="167"/>
        <v>12292.464729592481</v>
      </c>
      <c r="AG227" s="91">
        <f t="shared" si="168"/>
        <v>374166.33608383068</v>
      </c>
      <c r="AH227" s="92">
        <f t="shared" si="168"/>
        <v>349470.47833693947</v>
      </c>
      <c r="AI227" s="116">
        <f t="shared" si="169"/>
        <v>-24695.857746891212</v>
      </c>
      <c r="AJ227" s="595">
        <f>'звіт 03.19-03.24'!AI227+'[9]побудинковий звіт'!AJ227+'[8]побудинковий звіт'!AJ227</f>
        <v>209771.58093125117</v>
      </c>
      <c r="AK227" s="595">
        <f>'звіт 03.19-03.24'!AJ227+'[9]побудинковий звіт'!AK227+'[8]побудинковий звіт'!AK227</f>
        <v>207019.05057925257</v>
      </c>
      <c r="AL227" s="116">
        <f t="shared" si="170"/>
        <v>-2752.5303519986046</v>
      </c>
      <c r="AM227" s="595">
        <f>'звіт 03.19-03.24'!AL227+'[9]побудинковий звіт'!AM227+'[8]побудинковий звіт'!AM227</f>
        <v>22626.134809095074</v>
      </c>
      <c r="AN227" s="595">
        <f>'звіт 03.19-03.24'!AM227+'[9]побудинковий звіт'!AN227+'[8]побудинковий звіт'!AN227</f>
        <v>18739.068908712004</v>
      </c>
      <c r="AO227" s="116">
        <f t="shared" si="171"/>
        <v>-3887.0659003830697</v>
      </c>
      <c r="AP227" s="595">
        <f>'звіт 03.19-03.24'!AO227+'[9]побудинковий звіт'!AP227+'[8]побудинковий звіт'!AP227</f>
        <v>22029.909279038977</v>
      </c>
      <c r="AQ227" s="595">
        <f>'звіт 03.19-03.24'!AP227+'[9]побудинковий звіт'!AQ227+'[8]побудинковий звіт'!AQ227</f>
        <v>21630.83076275995</v>
      </c>
      <c r="AR227" s="116">
        <f t="shared" si="172"/>
        <v>-399.0785162790271</v>
      </c>
      <c r="AS227" s="595">
        <f>'звіт 03.19-03.24'!AR227+'[9]побудинковий звіт'!AS227+'[8]побудинковий звіт'!AS227</f>
        <v>362065.18843706459</v>
      </c>
      <c r="AT227" s="595">
        <f>'звіт 03.19-03.24'!AS227+'[9]побудинковий звіт'!AT227+'[8]побудинковий звіт'!AT227</f>
        <v>469481.33767279465</v>
      </c>
      <c r="AU227" s="118">
        <f t="shared" si="173"/>
        <v>107416.14923573006</v>
      </c>
      <c r="AV227" s="595">
        <f>'звіт 03.19-03.24'!AU227+'[9]побудинковий звіт'!AV227+'[8]побудинковий звіт'!AV227</f>
        <v>21797.98666013922</v>
      </c>
      <c r="AW227" s="595">
        <f>'звіт 03.19-03.24'!AV227+'[9]побудинковий звіт'!AW227+'[8]побудинковий звіт'!AW227</f>
        <v>2127.723717555612</v>
      </c>
      <c r="AX227" s="94">
        <f t="shared" si="174"/>
        <v>-19670.262942583609</v>
      </c>
      <c r="AY227" s="595">
        <f>'звіт 03.19-03.24'!AX227+'[9]побудинковий звіт'!AY227+'[8]побудинковий звіт'!AY227</f>
        <v>21495.737972127074</v>
      </c>
      <c r="AZ227" s="595">
        <f>'звіт 03.19-03.24'!AY227+'[9]побудинковий звіт'!AZ227+'[8]побудинковий звіт'!AZ227</f>
        <v>0</v>
      </c>
      <c r="BA227" s="117">
        <f t="shared" si="175"/>
        <v>-21495.737972127074</v>
      </c>
      <c r="BB227" s="595">
        <f>'звіт 03.19-03.24'!BA227+'[9]побудинковий звіт'!BB227+'[8]побудинковий звіт'!BB227</f>
        <v>9468.3416904078313</v>
      </c>
      <c r="BC227" s="595">
        <f>'звіт 03.19-03.24'!BB227+'[9]побудинковий звіт'!BC227+'[8]побудинковий звіт'!BC227</f>
        <v>1839</v>
      </c>
      <c r="BD227" s="94">
        <f t="shared" si="176"/>
        <v>-7629.3416904078313</v>
      </c>
      <c r="BE227" s="595">
        <f>'звіт 03.19-03.24'!BD227+'[9]побудинковий звіт'!BE227+'[8]побудинковий звіт'!BE227</f>
        <v>15337.828971665946</v>
      </c>
      <c r="BF227" s="595">
        <f>'звіт 03.19-03.24'!BE227+'[9]побудинковий звіт'!BF227+'[8]побудинковий звіт'!BF227</f>
        <v>1998.1913451964265</v>
      </c>
      <c r="BG227" s="95">
        <f t="shared" si="177"/>
        <v>-13339.637626469519</v>
      </c>
      <c r="BH227" s="595">
        <f>'звіт 03.19-03.24'!BG227+'[9]побудинковий звіт'!BH227+'[8]побудинковий звіт'!BH227</f>
        <v>7515.9831072590659</v>
      </c>
      <c r="BI227" s="595">
        <f>'звіт 03.19-03.24'!BH227+'[9]побудинковий звіт'!BI227+'[8]побудинковий звіт'!BI227</f>
        <v>0</v>
      </c>
      <c r="BJ227" s="94">
        <f t="shared" si="178"/>
        <v>-7515.9831072590659</v>
      </c>
      <c r="BK227" s="595">
        <f>'звіт 03.19-03.24'!BJ227+'[9]побудинковий звіт'!BK227+'[8]побудинковий звіт'!BK227</f>
        <v>12398.579191623017</v>
      </c>
      <c r="BL227" s="595">
        <f>'звіт 03.19-03.24'!BK227+'[9]побудинковий звіт'!BL227+'[8]побудинковий звіт'!BL227</f>
        <v>16841.448736257564</v>
      </c>
      <c r="BM227" s="95">
        <f t="shared" si="179"/>
        <v>4442.8695446345464</v>
      </c>
      <c r="BN227" s="595">
        <f>'звіт 03.19-03.24'!BM227+'[9]побудинковий звіт'!BN227+'[8]побудинковий звіт'!BN227</f>
        <v>2220.7963896466426</v>
      </c>
      <c r="BO227" s="595">
        <f>'звіт 03.19-03.24'!BN227+'[9]побудинковий звіт'!BO227+'[8]побудинковий звіт'!BO227</f>
        <v>4198.8500000000004</v>
      </c>
      <c r="BP227" s="94">
        <f t="shared" si="180"/>
        <v>1978.0536103533577</v>
      </c>
      <c r="BQ227" s="91">
        <f t="shared" si="181"/>
        <v>90235.253982868802</v>
      </c>
      <c r="BR227" s="96">
        <f t="shared" si="181"/>
        <v>27005.213799009602</v>
      </c>
      <c r="BS227" s="94">
        <f t="shared" si="182"/>
        <v>-63230.040183859201</v>
      </c>
      <c r="BT227" s="595">
        <f>'звіт 03.19-03.24'!BS227+'[9]побудинковий звіт'!BT227+'[8]побудинковий звіт'!BT227</f>
        <v>399222.16115166654</v>
      </c>
      <c r="BU227" s="595">
        <f>'звіт 03.19-03.24'!BT227+'[9]побудинковий звіт'!BU227+'[8]побудинковий звіт'!BU227</f>
        <v>446220.93751041737</v>
      </c>
      <c r="BV227" s="116">
        <f t="shared" si="183"/>
        <v>46998.776358750823</v>
      </c>
      <c r="BW227" s="595">
        <f>'звіт 03.19-03.24'!BV227+'[9]побудинковий звіт'!BW227+'[8]побудинковий звіт'!BW227</f>
        <v>233774.54052612002</v>
      </c>
      <c r="BX227" s="595">
        <f>'звіт 03.19-03.24'!BW227+'[9]побудинковий звіт'!BX227+'[8]побудинковий звіт'!BX227</f>
        <v>251213.64490914345</v>
      </c>
      <c r="BY227" s="116">
        <f t="shared" si="184"/>
        <v>17439.104383023427</v>
      </c>
      <c r="BZ227" s="595">
        <f>'звіт 03.19-03.24'!BY227+'[9]побудинковий звіт'!BZ227+'[8]побудинковий звіт'!BZ227</f>
        <v>99210.389639584144</v>
      </c>
      <c r="CA227" s="595">
        <f>'звіт 03.19-03.24'!BZ227+'[9]побудинковий звіт'!CA227+'[8]побудинковий звіт'!CA227</f>
        <v>81676.760499891272</v>
      </c>
      <c r="CB227" s="116">
        <f t="shared" si="185"/>
        <v>-17533.629139692872</v>
      </c>
      <c r="CC227" s="595">
        <f>'звіт 03.19-03.24'!CB227+'[9]побудинковий звіт'!CC227+'[8]побудинковий звіт'!CC227</f>
        <v>9450.1801453306598</v>
      </c>
      <c r="CD227" s="595">
        <f>'звіт 03.19-03.24'!CC227+'[9]побудинковий звіт'!CD227+'[8]побудинковий звіт'!CD227</f>
        <v>9536.8734223004813</v>
      </c>
      <c r="CE227" s="116">
        <f t="shared" si="186"/>
        <v>86.693276969821454</v>
      </c>
      <c r="CF227" s="595">
        <f>'звіт 03.19-03.24'!CE227+'[9]побудинковий звіт'!CF227+'[8]побудинковий звіт'!CF227</f>
        <v>1152.2651291073068</v>
      </c>
      <c r="CG227" s="595">
        <f>'звіт 03.19-03.24'!CF227+'[9]побудинковий звіт'!CG227+'[8]побудинковий звіт'!CG227</f>
        <v>0</v>
      </c>
      <c r="CH227" s="116">
        <f t="shared" si="187"/>
        <v>-1152.2651291073068</v>
      </c>
      <c r="CI227" s="595">
        <f>'звіт 03.19-03.24'!CH227+'[9]побудинковий звіт'!CI227+'[8]побудинковий звіт'!CI227</f>
        <v>19570.750114597369</v>
      </c>
      <c r="CJ227" s="595">
        <f>'звіт 03.19-03.24'!CI227+'[9]побудинковий звіт'!CJ227+'[8]побудинковий звіт'!CJ227</f>
        <v>29861.742558941227</v>
      </c>
      <c r="CK227" s="116">
        <f t="shared" si="188"/>
        <v>10290.992444343858</v>
      </c>
      <c r="CL227" s="595">
        <f>'звіт 03.19-03.24'!CK227+'[9]побудинковий звіт'!CL227+'[8]побудинковий звіт'!CL227</f>
        <v>109161.23714754141</v>
      </c>
      <c r="CM227" s="595">
        <f>'звіт 03.19-03.24'!CL227+'[9]побудинковий звіт'!CM227+'[8]побудинковий звіт'!CM227</f>
        <v>80172.185139233465</v>
      </c>
      <c r="CN227" s="116">
        <f t="shared" si="189"/>
        <v>-28989.052008307946</v>
      </c>
      <c r="CO227" s="88">
        <f t="shared" si="190"/>
        <v>128731.98726213878</v>
      </c>
      <c r="CP227" s="96">
        <f t="shared" si="190"/>
        <v>110033.9276981747</v>
      </c>
      <c r="CQ227" s="116">
        <f t="shared" si="191"/>
        <v>-18698.059563964081</v>
      </c>
      <c r="CR227" s="119">
        <f t="shared" si="202"/>
        <v>1952435.9273770966</v>
      </c>
      <c r="CS227" s="96">
        <f t="shared" si="202"/>
        <v>1992028.1240993955</v>
      </c>
      <c r="CT227" s="116">
        <f t="shared" si="192"/>
        <v>39592.196722298861</v>
      </c>
      <c r="CU227" s="91">
        <f t="shared" si="193"/>
        <v>2342923.1128525157</v>
      </c>
      <c r="CV227" s="98">
        <f t="shared" si="193"/>
        <v>2390433.7489192747</v>
      </c>
      <c r="CW227" s="117">
        <f t="shared" si="194"/>
        <v>47510.636066759005</v>
      </c>
      <c r="CX227" s="595">
        <f>'звіт 03.19-03.24'!CW227+'[9]побудинковий звіт'!CX227+'[8]побудинковий звіт'!CX227</f>
        <v>89552.409110399749</v>
      </c>
      <c r="CY227" s="595">
        <f>'звіт 03.19-03.24'!CX227+'[9]побудинковий звіт'!CY227+'[8]побудинковий звіт'!CY227</f>
        <v>42041.773043641369</v>
      </c>
      <c r="CZ227" s="116">
        <f t="shared" si="195"/>
        <v>-47510.636066758379</v>
      </c>
      <c r="DA227" s="99">
        <f>'[8]побудинковий звіт'!DA227</f>
        <v>47510.636066758423</v>
      </c>
      <c r="DB227" s="8">
        <v>1</v>
      </c>
      <c r="DC227" s="365">
        <f>'[8]побудинковий звіт'!DC227</f>
        <v>108992.22</v>
      </c>
      <c r="DD227" s="365">
        <f>'[8]побудинковий звіт'!DD227</f>
        <v>0</v>
      </c>
      <c r="DE227" s="365">
        <f>'[8]побудинковий звіт'!DE227</f>
        <v>68465.510000000009</v>
      </c>
      <c r="DF227" s="365">
        <f>'[8]побудинковий звіт'!DF227</f>
        <v>0</v>
      </c>
      <c r="DG227" s="101">
        <v>-74076.855459976709</v>
      </c>
      <c r="DH227" s="296">
        <v>9</v>
      </c>
      <c r="DI227" s="103">
        <f>'[8]побудинковий звіт'!DK227</f>
        <v>7.634033841925091</v>
      </c>
      <c r="DJ227" s="103">
        <f>'[8]побудинковий звіт'!DL227</f>
        <v>9.5123014374262063</v>
      </c>
      <c r="DK227" s="103">
        <f>'[8]побудинковий звіт'!DM227</f>
        <v>6.4856277254171371</v>
      </c>
      <c r="DL227" s="104">
        <f>DI227*G227+(F227-G227)*DJ227</f>
        <v>40513.401533429991</v>
      </c>
      <c r="DM227" s="104">
        <f>DK227*H227</f>
        <v>0</v>
      </c>
      <c r="DN227" s="105">
        <f t="shared" si="196"/>
        <v>40513.401533429991</v>
      </c>
      <c r="DO227" s="2"/>
      <c r="DP227" s="104">
        <f>'[10]побудинковий звіт'!DR227</f>
        <v>40513.39</v>
      </c>
      <c r="DQ227" s="104">
        <f>'[10]побудинковий звіт'!DS227</f>
        <v>0</v>
      </c>
      <c r="DR227" s="104">
        <f t="shared" si="197"/>
        <v>40513.39</v>
      </c>
      <c r="DS227" s="106"/>
      <c r="DT227" s="104"/>
      <c r="DU227" s="479">
        <f>'звіт 03.19-03.24'!DV227+'[9]побудинковий звіт'!DW227+'[8]побудинковий звіт'!DW227</f>
        <v>4169.32</v>
      </c>
      <c r="DV227" s="2">
        <f>'[9]побудинковий звіт'!DX227+'[8]побудинковий звіт'!DX227</f>
        <v>0</v>
      </c>
      <c r="DW227" s="77">
        <f t="shared" si="198"/>
        <v>542760.53090392007</v>
      </c>
      <c r="DX227" s="77">
        <f t="shared" si="199"/>
        <v>595783.86176616512</v>
      </c>
      <c r="DY227" s="427">
        <f t="shared" si="200"/>
        <v>68465.510000000009</v>
      </c>
      <c r="DZ227" s="161">
        <f>'[10]побудинковий звіт'!DY227</f>
        <v>8554.4093866711646</v>
      </c>
      <c r="EB227" s="110">
        <v>-53569</v>
      </c>
      <c r="EC227" s="111">
        <f t="shared" si="201"/>
        <v>-127645.85545997671</v>
      </c>
      <c r="EE227" s="112">
        <v>-95929.323259541532</v>
      </c>
      <c r="EG227" s="99">
        <v>138438.06779152586</v>
      </c>
    </row>
    <row r="228" spans="1:137" ht="19.95" customHeight="1" x14ac:dyDescent="0.3">
      <c r="A228" s="81">
        <v>150000964</v>
      </c>
      <c r="B228" s="82" t="s">
        <v>463</v>
      </c>
      <c r="C228" s="114" t="s">
        <v>464</v>
      </c>
      <c r="D228" s="114" t="s">
        <v>464</v>
      </c>
      <c r="E228" s="84">
        <f t="shared" si="159"/>
        <v>2131.65</v>
      </c>
      <c r="F228" s="597">
        <f>'[8]побудинковий звіт'!F228</f>
        <v>2131.65</v>
      </c>
      <c r="G228" s="104">
        <f>'[8]побудинковий звіт'!G228</f>
        <v>234</v>
      </c>
      <c r="H228" s="598">
        <f>'[8]побудинковий звіт'!H228</f>
        <v>0</v>
      </c>
      <c r="I228" s="595">
        <f>'звіт 03.19-03.24'!H228+'[9]побудинковий звіт'!I228+'[8]побудинковий звіт'!I228</f>
        <v>55221.361781727464</v>
      </c>
      <c r="J228" s="595">
        <f>'звіт 03.19-03.24'!I228+'[9]побудинковий звіт'!J228+'[8]побудинковий звіт'!J228</f>
        <v>49825.254454400325</v>
      </c>
      <c r="K228" s="116">
        <f t="shared" si="160"/>
        <v>-5396.1073273271395</v>
      </c>
      <c r="L228" s="595">
        <f>'звіт 03.19-03.24'!K228+'[9]побудинковий звіт'!L228+'[8]побудинковий звіт'!L228</f>
        <v>8382.585787394788</v>
      </c>
      <c r="M228" s="595">
        <f>'звіт 03.19-03.24'!L228+'[9]побудинковий звіт'!M228+'[8]побудинковий звіт'!M228</f>
        <v>7630.772320667339</v>
      </c>
      <c r="N228" s="116">
        <f t="shared" si="161"/>
        <v>-751.81346672744894</v>
      </c>
      <c r="O228" s="595">
        <f>'звіт 03.19-03.24'!N228+'[9]побудинковий звіт'!O228+'[8]побудинковий звіт'!O228</f>
        <v>21680.823441247529</v>
      </c>
      <c r="P228" s="595">
        <f>'звіт 03.19-03.24'!O228+'[9]побудинковий звіт'!P228+'[8]побудинковий звіт'!P228</f>
        <v>21008.550627490549</v>
      </c>
      <c r="Q228" s="116">
        <f t="shared" si="162"/>
        <v>-672.2728137569793</v>
      </c>
      <c r="R228" s="595">
        <f>'звіт 03.19-03.24'!Q228+'[9]побудинковий звіт'!R228+'[8]побудинковий звіт'!R228</f>
        <v>4757.0604945911691</v>
      </c>
      <c r="S228" s="595">
        <f>'звіт 03.19-03.24'!R228+'[9]побудинковий звіт'!S228+'[8]побудинковий звіт'!S228</f>
        <v>4608.667152036639</v>
      </c>
      <c r="T228" s="116">
        <f t="shared" si="163"/>
        <v>-148.39334255453014</v>
      </c>
      <c r="U228" s="595">
        <f>'звіт 03.19-03.24'!T228+'[9]побудинковий звіт'!U228+'[8]побудинковий звіт'!U228</f>
        <v>2351.5240294542673</v>
      </c>
      <c r="V228" s="595">
        <f>'звіт 03.19-03.24'!U228+'[9]побудинковий звіт'!V228+'[8]побудинковий звіт'!V228</f>
        <v>1623.3962182837738</v>
      </c>
      <c r="W228" s="116">
        <f t="shared" si="164"/>
        <v>-728.12781117049349</v>
      </c>
      <c r="X228" s="595">
        <f>'звіт 03.19-03.24'!W228+'[9]побудинковий звіт'!X228+'[8]побудинковий звіт'!X228</f>
        <v>14834.363681068993</v>
      </c>
      <c r="Y228" s="595">
        <f>'звіт 03.19-03.24'!X228+'[9]побудинковий звіт'!Y228+'[8]побудинковий звіт'!Y228</f>
        <v>14855.227398277724</v>
      </c>
      <c r="Z228" s="116">
        <f t="shared" si="165"/>
        <v>20.863717208731032</v>
      </c>
      <c r="AA228" s="595">
        <f>'звіт 03.19-03.24'!Z228+'[9]побудинковий звіт'!AA228+'[8]побудинковий звіт'!AA228</f>
        <v>2302.7759999999998</v>
      </c>
      <c r="AB228" s="595">
        <f>'звіт 03.19-03.24'!AA228+'[9]побудинковий звіт'!AB228+'[8]побудинковий звіт'!AB228</f>
        <v>0</v>
      </c>
      <c r="AC228" s="116">
        <f t="shared" si="166"/>
        <v>-2302.7759999999998</v>
      </c>
      <c r="AD228" s="595">
        <f>'звіт 03.19-03.24'!AC228+'[9]побудинковий звіт'!AD228+'[8]побудинковий звіт'!AD228</f>
        <v>63963.697901100029</v>
      </c>
      <c r="AE228" s="595">
        <f>'звіт 03.19-03.24'!AD228+'[9]побудинковий звіт'!AE228+'[8]побудинковий звіт'!AE228</f>
        <v>69985.827416076616</v>
      </c>
      <c r="AF228" s="117">
        <f t="shared" si="167"/>
        <v>6022.1295149765865</v>
      </c>
      <c r="AG228" s="91">
        <f t="shared" si="168"/>
        <v>173494.19311658424</v>
      </c>
      <c r="AH228" s="92">
        <f t="shared" si="168"/>
        <v>169537.69558723294</v>
      </c>
      <c r="AI228" s="116">
        <f t="shared" si="169"/>
        <v>-3956.497529351298</v>
      </c>
      <c r="AJ228" s="595">
        <f>'звіт 03.19-03.24'!AI228+'[9]побудинковий звіт'!AJ228+'[8]побудинковий звіт'!AJ228</f>
        <v>113507.99457466771</v>
      </c>
      <c r="AK228" s="595">
        <f>'звіт 03.19-03.24'!AJ228+'[9]побудинковий звіт'!AK228+'[8]побудинковий звіт'!AK228</f>
        <v>111638.65944166164</v>
      </c>
      <c r="AL228" s="116">
        <f t="shared" si="170"/>
        <v>-1869.3351330060686</v>
      </c>
      <c r="AM228" s="595">
        <f>'звіт 03.19-03.24'!AL228+'[9]побудинковий звіт'!AM228+'[8]побудинковий звіт'!AM228</f>
        <v>8282.9774045475388</v>
      </c>
      <c r="AN228" s="595">
        <f>'звіт 03.19-03.24'!AM228+'[9]побудинковий звіт'!AN228+'[8]побудинковий звіт'!AN228</f>
        <v>3852.2754603330377</v>
      </c>
      <c r="AO228" s="116">
        <f t="shared" si="171"/>
        <v>-4430.7019442145011</v>
      </c>
      <c r="AP228" s="595">
        <f>'звіт 03.19-03.24'!AO228+'[9]побудинковий звіт'!AP228+'[8]побудинковий звіт'!AP228</f>
        <v>11156.348682018026</v>
      </c>
      <c r="AQ228" s="595">
        <f>'звіт 03.19-03.24'!AP228+'[9]побудинковий звіт'!AQ228+'[8]побудинковий звіт'!AQ228</f>
        <v>10935.8899546301</v>
      </c>
      <c r="AR228" s="116">
        <f t="shared" si="172"/>
        <v>-220.45872738792605</v>
      </c>
      <c r="AS228" s="595">
        <f>'звіт 03.19-03.24'!AR228+'[9]побудинковий звіт'!AS228+'[8]побудинковий звіт'!AS228</f>
        <v>186595.25164338597</v>
      </c>
      <c r="AT228" s="595">
        <f>'звіт 03.19-03.24'!AS228+'[9]побудинковий звіт'!AT228+'[8]побудинковий звіт'!AT228</f>
        <v>238710.44823332585</v>
      </c>
      <c r="AU228" s="118">
        <f t="shared" si="173"/>
        <v>52115.196589939878</v>
      </c>
      <c r="AV228" s="595">
        <f>'звіт 03.19-03.24'!AU228+'[9]побудинковий звіт'!AV228+'[8]побудинковий звіт'!AV228</f>
        <v>8330.3721369869927</v>
      </c>
      <c r="AW228" s="595">
        <f>'звіт 03.19-03.24'!AV228+'[9]побудинковий звіт'!AW228+'[8]побудинковий звіт'!AW228</f>
        <v>3206.5</v>
      </c>
      <c r="AX228" s="94">
        <f t="shared" si="174"/>
        <v>-5123.8721369869927</v>
      </c>
      <c r="AY228" s="595">
        <f>'звіт 03.19-03.24'!AX228+'[9]побудинковий звіт'!AY228+'[8]побудинковий звіт'!AY228</f>
        <v>8918.8642037076443</v>
      </c>
      <c r="AZ228" s="595">
        <f>'звіт 03.19-03.24'!AY228+'[9]побудинковий звіт'!AZ228+'[8]побудинковий звіт'!AZ228</f>
        <v>6693</v>
      </c>
      <c r="BA228" s="117">
        <f t="shared" si="175"/>
        <v>-2225.8642037076443</v>
      </c>
      <c r="BB228" s="595">
        <f>'звіт 03.19-03.24'!BA228+'[9]побудинковий звіт'!BB228+'[8]побудинковий звіт'!BB228</f>
        <v>3683.1515338743338</v>
      </c>
      <c r="BC228" s="595">
        <f>'звіт 03.19-03.24'!BB228+'[9]побудинковий звіт'!BC228+'[8]побудинковий звіт'!BC228</f>
        <v>2387.4940984650707</v>
      </c>
      <c r="BD228" s="94">
        <f t="shared" si="176"/>
        <v>-1295.6574354092631</v>
      </c>
      <c r="BE228" s="595">
        <f>'звіт 03.19-03.24'!BD228+'[9]побудинковий звіт'!BE228+'[8]побудинковий звіт'!BE228</f>
        <v>7133.3994991628524</v>
      </c>
      <c r="BF228" s="595">
        <f>'звіт 03.19-03.24'!BE228+'[9]побудинковий звіт'!BF228+'[8]побудинковий звіт'!BF228</f>
        <v>985.10855592932239</v>
      </c>
      <c r="BG228" s="95">
        <f t="shared" si="177"/>
        <v>-6148.29094323353</v>
      </c>
      <c r="BH228" s="595">
        <f>'звіт 03.19-03.24'!BG228+'[9]побудинковий звіт'!BH228+'[8]побудинковий звіт'!BH228</f>
        <v>3371.4145532256807</v>
      </c>
      <c r="BI228" s="595">
        <f>'звіт 03.19-03.24'!BH228+'[9]побудинковий звіт'!BI228+'[8]побудинковий звіт'!BI228</f>
        <v>0</v>
      </c>
      <c r="BJ228" s="94">
        <f t="shared" si="178"/>
        <v>-3371.4145532256807</v>
      </c>
      <c r="BK228" s="595">
        <f>'звіт 03.19-03.24'!BJ228+'[9]побудинковий звіт'!BK228+'[8]побудинковий звіт'!BK228</f>
        <v>2934.2465177064823</v>
      </c>
      <c r="BL228" s="595">
        <f>'звіт 03.19-03.24'!BK228+'[9]побудинковий звіт'!BL228+'[8]побудинковий звіт'!BL228</f>
        <v>1773.2036463021441</v>
      </c>
      <c r="BM228" s="95">
        <f t="shared" si="179"/>
        <v>-1161.0428714043383</v>
      </c>
      <c r="BN228" s="595">
        <f>'звіт 03.19-03.24'!BM228+'[9]побудинковий звіт'!BN228+'[8]побудинковий звіт'!BN228</f>
        <v>1074.5715355992847</v>
      </c>
      <c r="BO228" s="595">
        <f>'звіт 03.19-03.24'!BN228+'[9]побудинковий звіт'!BO228+'[8]побудинковий звіт'!BO228</f>
        <v>2092.6</v>
      </c>
      <c r="BP228" s="94">
        <f t="shared" si="180"/>
        <v>1018.0284644007152</v>
      </c>
      <c r="BQ228" s="91">
        <f t="shared" si="181"/>
        <v>35446.019980263278</v>
      </c>
      <c r="BR228" s="96">
        <f t="shared" si="181"/>
        <v>17137.906300696537</v>
      </c>
      <c r="BS228" s="94">
        <f t="shared" si="182"/>
        <v>-18308.113679566741</v>
      </c>
      <c r="BT228" s="595">
        <f>'звіт 03.19-03.24'!BS228+'[9]побудинковий звіт'!BT228+'[8]побудинковий звіт'!BT228</f>
        <v>240036.9008144791</v>
      </c>
      <c r="BU228" s="595">
        <f>'звіт 03.19-03.24'!BT228+'[9]побудинковий звіт'!BU228+'[8]побудинковий звіт'!BU228</f>
        <v>246454.38481295053</v>
      </c>
      <c r="BV228" s="116">
        <f t="shared" si="183"/>
        <v>6417.4839984714345</v>
      </c>
      <c r="BW228" s="595">
        <f>'звіт 03.19-03.24'!BV228+'[9]побудинковий звіт'!BW228+'[8]побудинковий звіт'!BW228</f>
        <v>116411.12735830995</v>
      </c>
      <c r="BX228" s="595">
        <f>'звіт 03.19-03.24'!BW228+'[9]побудинковий звіт'!BX228+'[8]побудинковий звіт'!BX228</f>
        <v>126614.89079344791</v>
      </c>
      <c r="BY228" s="116">
        <f t="shared" si="184"/>
        <v>10203.763435137953</v>
      </c>
      <c r="BZ228" s="595">
        <f>'звіт 03.19-03.24'!BY228+'[9]побудинковий звіт'!BZ228+'[8]побудинковий звіт'!BZ228</f>
        <v>47601.198039657203</v>
      </c>
      <c r="CA228" s="595">
        <f>'звіт 03.19-03.24'!BZ228+'[9]побудинковий звіт'!CA228+'[8]побудинковий звіт'!CA228</f>
        <v>46610.230007344187</v>
      </c>
      <c r="CB228" s="116">
        <f t="shared" si="185"/>
        <v>-990.96803231301601</v>
      </c>
      <c r="CC228" s="595">
        <f>'звіт 03.19-03.24'!CB228+'[9]побудинковий звіт'!CC228+'[8]побудинковий звіт'!CC228</f>
        <v>4974.6991651155986</v>
      </c>
      <c r="CD228" s="595">
        <f>'звіт 03.19-03.24'!CC228+'[9]побудинковий звіт'!CD228+'[8]побудинковий звіт'!CD228</f>
        <v>5022.5540280453952</v>
      </c>
      <c r="CE228" s="116">
        <f t="shared" si="186"/>
        <v>47.854862929796582</v>
      </c>
      <c r="CF228" s="595">
        <f>'звіт 03.19-03.24'!CE228+'[9]побудинковий звіт'!CF228+'[8]побудинковий звіт'!CF228</f>
        <v>606.83555388723369</v>
      </c>
      <c r="CG228" s="595">
        <f>'звіт 03.19-03.24'!CF228+'[9]побудинковий звіт'!CG228+'[8]побудинковий звіт'!CG228</f>
        <v>0</v>
      </c>
      <c r="CH228" s="116">
        <f t="shared" si="187"/>
        <v>-606.83555388723369</v>
      </c>
      <c r="CI228" s="595">
        <f>'звіт 03.19-03.24'!CH228+'[9]побудинковий звіт'!CI228+'[8]побудинковий звіт'!CI228</f>
        <v>6928.2318448173155</v>
      </c>
      <c r="CJ228" s="595">
        <f>'звіт 03.19-03.24'!CI228+'[9]побудинковий звіт'!CJ228+'[8]побудинковий звіт'!CJ228</f>
        <v>14638.813267794703</v>
      </c>
      <c r="CK228" s="116">
        <f t="shared" si="188"/>
        <v>7710.5814229773878</v>
      </c>
      <c r="CL228" s="595">
        <f>'звіт 03.19-03.24'!CK228+'[9]побудинковий звіт'!CL228+'[8]побудинковий звіт'!CL228</f>
        <v>53363.113709172801</v>
      </c>
      <c r="CM228" s="595">
        <f>'звіт 03.19-03.24'!CL228+'[9]побудинковий звіт'!CM228+'[8]побудинковий звіт'!CM228</f>
        <v>39346.687398654656</v>
      </c>
      <c r="CN228" s="116">
        <f t="shared" si="189"/>
        <v>-14016.426310518145</v>
      </c>
      <c r="CO228" s="88">
        <f t="shared" si="190"/>
        <v>60291.345553990119</v>
      </c>
      <c r="CP228" s="96">
        <f t="shared" si="190"/>
        <v>53985.500666449356</v>
      </c>
      <c r="CQ228" s="116">
        <f t="shared" si="191"/>
        <v>-6305.844887540763</v>
      </c>
      <c r="CR228" s="119">
        <f t="shared" si="202"/>
        <v>998404.891886906</v>
      </c>
      <c r="CS228" s="96">
        <f t="shared" si="202"/>
        <v>1030500.4352861175</v>
      </c>
      <c r="CT228" s="116">
        <f t="shared" si="192"/>
        <v>32095.543399211485</v>
      </c>
      <c r="CU228" s="91">
        <f t="shared" si="193"/>
        <v>1198085.8702642871</v>
      </c>
      <c r="CV228" s="98">
        <f t="shared" si="193"/>
        <v>1236600.522343341</v>
      </c>
      <c r="CW228" s="117">
        <f t="shared" si="194"/>
        <v>38514.652079053922</v>
      </c>
      <c r="CX228" s="595">
        <f>'звіт 03.19-03.24'!CW228+'[9]побудинковий звіт'!CX228+'[8]побудинковий звіт'!CX228</f>
        <v>45661.49889005076</v>
      </c>
      <c r="CY228" s="595">
        <f>'звіт 03.19-03.24'!CX228+'[9]побудинковий звіт'!CY228+'[8]побудинковий звіт'!CY228</f>
        <v>7146.8468109969435</v>
      </c>
      <c r="CZ228" s="116">
        <f t="shared" si="195"/>
        <v>-38514.65207905382</v>
      </c>
      <c r="DA228" s="99">
        <f>'[8]побудинковий звіт'!DA228</f>
        <v>38514.652079053689</v>
      </c>
      <c r="DB228" s="8">
        <v>1</v>
      </c>
      <c r="DC228" s="365">
        <f>'[8]побудинковий звіт'!DC228</f>
        <v>25948.34</v>
      </c>
      <c r="DD228" s="365">
        <f>'[8]побудинковий звіт'!DD228</f>
        <v>0</v>
      </c>
      <c r="DE228" s="365">
        <f>'[8]побудинковий звіт'!DE228</f>
        <v>4843.7599999999984</v>
      </c>
      <c r="DF228" s="365">
        <f>'[8]побудинковий звіт'!DF228</f>
        <v>0</v>
      </c>
      <c r="DG228" s="101">
        <v>84320.518591801403</v>
      </c>
      <c r="DH228" s="296">
        <v>9</v>
      </c>
      <c r="DI228" s="103">
        <f>'[8]побудинковий звіт'!DK228</f>
        <v>8.3484452611676829</v>
      </c>
      <c r="DJ228" s="103">
        <f>'[8]побудинковий звіт'!DL228</f>
        <v>10.087239363783105</v>
      </c>
      <c r="DK228" s="103">
        <f>'[8]побудинковий звіт'!DM228</f>
        <v>7.1744354749693997</v>
      </c>
      <c r="DL228" s="104">
        <f>DI228*G228+(F228-G228)*DJ228</f>
        <v>21095.585969796248</v>
      </c>
      <c r="DM228" s="104">
        <f>DK228*H228</f>
        <v>0</v>
      </c>
      <c r="DN228" s="105">
        <f t="shared" si="196"/>
        <v>21095.585969796248</v>
      </c>
      <c r="DO228" s="2"/>
      <c r="DP228" s="104">
        <f>'[10]побудинковий звіт'!DR228</f>
        <v>21095.5</v>
      </c>
      <c r="DQ228" s="104">
        <f>'[10]побудинковий звіт'!DS228</f>
        <v>0</v>
      </c>
      <c r="DR228" s="104">
        <f t="shared" si="197"/>
        <v>21095.5</v>
      </c>
      <c r="DS228" s="106"/>
      <c r="DT228" s="104"/>
      <c r="DU228" s="479">
        <f>'звіт 03.19-03.24'!DV228+'[9]побудинковий звіт'!DW228+'[8]побудинковий звіт'!DW228</f>
        <v>4082.8199999999997</v>
      </c>
      <c r="DV228" s="2">
        <f>'[9]побудинковий звіт'!DX228+'[8]побудинковий звіт'!DX228</f>
        <v>0</v>
      </c>
      <c r="DW228" s="77">
        <f t="shared" si="198"/>
        <v>266449.52594837907</v>
      </c>
      <c r="DX228" s="77">
        <f t="shared" si="199"/>
        <v>307018.02544082684</v>
      </c>
      <c r="DY228" s="427">
        <f t="shared" si="200"/>
        <v>4843.7599999999984</v>
      </c>
      <c r="DZ228" s="161">
        <f>'[10]побудинковий звіт'!DY228</f>
        <v>4313.9200513609903</v>
      </c>
      <c r="EB228" s="110">
        <v>-46981</v>
      </c>
      <c r="EC228" s="111">
        <f t="shared" si="201"/>
        <v>37339.518591801403</v>
      </c>
      <c r="EE228" s="112">
        <v>67026.838691688783</v>
      </c>
      <c r="EG228" s="99">
        <v>37687.427963120543</v>
      </c>
    </row>
    <row r="229" spans="1:137" ht="19.95" customHeight="1" x14ac:dyDescent="0.3">
      <c r="A229" s="81">
        <v>150000943</v>
      </c>
      <c r="B229" s="82" t="s">
        <v>465</v>
      </c>
      <c r="C229" s="602" t="s">
        <v>466</v>
      </c>
      <c r="D229" s="114" t="s">
        <v>466</v>
      </c>
      <c r="E229" s="84"/>
      <c r="F229" s="597"/>
      <c r="G229" s="104"/>
      <c r="H229" s="598"/>
      <c r="I229" s="595"/>
      <c r="J229" s="595"/>
      <c r="K229" s="116"/>
      <c r="L229" s="595"/>
      <c r="M229" s="595"/>
      <c r="N229" s="116"/>
      <c r="O229" s="595"/>
      <c r="P229" s="595"/>
      <c r="Q229" s="116"/>
      <c r="R229" s="595"/>
      <c r="S229" s="595"/>
      <c r="T229" s="116"/>
      <c r="U229" s="595"/>
      <c r="V229" s="595"/>
      <c r="W229" s="116"/>
      <c r="X229" s="595"/>
      <c r="Y229" s="595"/>
      <c r="Z229" s="116"/>
      <c r="AA229" s="595"/>
      <c r="AB229" s="595"/>
      <c r="AC229" s="116"/>
      <c r="AD229" s="595"/>
      <c r="AE229" s="595"/>
      <c r="AF229" s="117"/>
      <c r="AG229" s="91"/>
      <c r="AH229" s="92"/>
      <c r="AI229" s="116"/>
      <c r="AJ229" s="595"/>
      <c r="AK229" s="595"/>
      <c r="AL229" s="116"/>
      <c r="AM229" s="595"/>
      <c r="AN229" s="595"/>
      <c r="AO229" s="116"/>
      <c r="AP229" s="595"/>
      <c r="AQ229" s="595"/>
      <c r="AR229" s="116"/>
      <c r="AS229" s="595"/>
      <c r="AT229" s="595"/>
      <c r="AU229" s="118"/>
      <c r="AV229" s="595"/>
      <c r="AW229" s="595"/>
      <c r="AX229" s="94"/>
      <c r="AY229" s="595"/>
      <c r="AZ229" s="595"/>
      <c r="BA229" s="117"/>
      <c r="BB229" s="595"/>
      <c r="BC229" s="595"/>
      <c r="BD229" s="94"/>
      <c r="BE229" s="595"/>
      <c r="BF229" s="595"/>
      <c r="BG229" s="95"/>
      <c r="BH229" s="595"/>
      <c r="BI229" s="595"/>
      <c r="BJ229" s="94"/>
      <c r="BK229" s="595"/>
      <c r="BL229" s="595"/>
      <c r="BM229" s="95"/>
      <c r="BN229" s="595"/>
      <c r="BO229" s="595"/>
      <c r="BP229" s="94"/>
      <c r="BQ229" s="91"/>
      <c r="BR229" s="96"/>
      <c r="BS229" s="94"/>
      <c r="BT229" s="595"/>
      <c r="BU229" s="595"/>
      <c r="BV229" s="116"/>
      <c r="BW229" s="595"/>
      <c r="BX229" s="595"/>
      <c r="BY229" s="116"/>
      <c r="BZ229" s="595"/>
      <c r="CA229" s="595"/>
      <c r="CB229" s="116"/>
      <c r="CC229" s="595"/>
      <c r="CD229" s="595"/>
      <c r="CE229" s="116"/>
      <c r="CF229" s="595"/>
      <c r="CG229" s="595"/>
      <c r="CH229" s="116"/>
      <c r="CI229" s="595"/>
      <c r="CJ229" s="595"/>
      <c r="CK229" s="116"/>
      <c r="CL229" s="595"/>
      <c r="CM229" s="595"/>
      <c r="CN229" s="116"/>
      <c r="CO229" s="88"/>
      <c r="CP229" s="96"/>
      <c r="CQ229" s="116"/>
      <c r="CR229" s="119"/>
      <c r="CS229" s="96"/>
      <c r="CT229" s="116"/>
      <c r="CU229" s="91"/>
      <c r="CV229" s="98"/>
      <c r="CW229" s="117"/>
      <c r="CX229" s="595"/>
      <c r="CY229" s="595"/>
      <c r="CZ229" s="116"/>
      <c r="DA229" s="99"/>
      <c r="DC229" s="365"/>
      <c r="DD229" s="365"/>
      <c r="DE229" s="365"/>
      <c r="DF229" s="365"/>
      <c r="DG229" s="101"/>
      <c r="DH229" s="297"/>
      <c r="DI229" s="103"/>
      <c r="DJ229" s="103"/>
      <c r="DK229" s="103"/>
      <c r="DL229" s="104"/>
      <c r="DM229" s="104"/>
      <c r="DN229" s="105"/>
      <c r="DO229" s="2"/>
      <c r="DP229" s="104">
        <f>'[10]побудинковий звіт'!DR229</f>
        <v>0</v>
      </c>
      <c r="DQ229" s="104">
        <f>'[10]побудинковий звіт'!DS229</f>
        <v>0</v>
      </c>
      <c r="DR229" s="104"/>
      <c r="DS229" s="106"/>
      <c r="DT229" s="104"/>
      <c r="DU229" s="479"/>
      <c r="DW229" s="77"/>
      <c r="DX229" s="77"/>
      <c r="DY229" s="427"/>
      <c r="DZ229" s="161">
        <f>'[10]побудинковий звіт'!DY229</f>
        <v>0</v>
      </c>
      <c r="EB229" s="110"/>
      <c r="EC229" s="111"/>
      <c r="EE229" s="112"/>
      <c r="EG229" s="99"/>
    </row>
    <row r="230" spans="1:137" ht="19.95" customHeight="1" x14ac:dyDescent="0.3">
      <c r="A230" s="81">
        <v>150000944</v>
      </c>
      <c r="B230" s="82" t="s">
        <v>467</v>
      </c>
      <c r="C230" s="602" t="s">
        <v>468</v>
      </c>
      <c r="D230" s="114" t="s">
        <v>468</v>
      </c>
      <c r="E230" s="84"/>
      <c r="F230" s="597"/>
      <c r="G230" s="104"/>
      <c r="H230" s="598"/>
      <c r="I230" s="595"/>
      <c r="J230" s="595"/>
      <c r="K230" s="116"/>
      <c r="L230" s="595"/>
      <c r="M230" s="595"/>
      <c r="N230" s="116"/>
      <c r="O230" s="595"/>
      <c r="P230" s="595"/>
      <c r="Q230" s="116"/>
      <c r="R230" s="595"/>
      <c r="S230" s="595"/>
      <c r="T230" s="116"/>
      <c r="U230" s="595"/>
      <c r="V230" s="595"/>
      <c r="W230" s="116"/>
      <c r="X230" s="595"/>
      <c r="Y230" s="595"/>
      <c r="Z230" s="116"/>
      <c r="AA230" s="595"/>
      <c r="AB230" s="595"/>
      <c r="AC230" s="116"/>
      <c r="AD230" s="595"/>
      <c r="AE230" s="595"/>
      <c r="AF230" s="117"/>
      <c r="AG230" s="91"/>
      <c r="AH230" s="92"/>
      <c r="AI230" s="116"/>
      <c r="AJ230" s="595"/>
      <c r="AK230" s="595"/>
      <c r="AL230" s="116"/>
      <c r="AM230" s="595"/>
      <c r="AN230" s="595"/>
      <c r="AO230" s="116"/>
      <c r="AP230" s="595"/>
      <c r="AQ230" s="595"/>
      <c r="AR230" s="116"/>
      <c r="AS230" s="595"/>
      <c r="AT230" s="595"/>
      <c r="AU230" s="118"/>
      <c r="AV230" s="595"/>
      <c r="AW230" s="595"/>
      <c r="AX230" s="94"/>
      <c r="AY230" s="595"/>
      <c r="AZ230" s="595"/>
      <c r="BA230" s="117"/>
      <c r="BB230" s="595"/>
      <c r="BC230" s="595"/>
      <c r="BD230" s="94"/>
      <c r="BE230" s="595"/>
      <c r="BF230" s="595"/>
      <c r="BG230" s="95"/>
      <c r="BH230" s="595"/>
      <c r="BI230" s="595"/>
      <c r="BJ230" s="94"/>
      <c r="BK230" s="595"/>
      <c r="BL230" s="595"/>
      <c r="BM230" s="95"/>
      <c r="BN230" s="595"/>
      <c r="BO230" s="595"/>
      <c r="BP230" s="94"/>
      <c r="BQ230" s="91"/>
      <c r="BR230" s="96"/>
      <c r="BS230" s="94"/>
      <c r="BT230" s="595"/>
      <c r="BU230" s="595"/>
      <c r="BV230" s="116"/>
      <c r="BW230" s="595"/>
      <c r="BX230" s="595"/>
      <c r="BY230" s="116"/>
      <c r="BZ230" s="595"/>
      <c r="CA230" s="595"/>
      <c r="CB230" s="116"/>
      <c r="CC230" s="595"/>
      <c r="CD230" s="595"/>
      <c r="CE230" s="116"/>
      <c r="CF230" s="595"/>
      <c r="CG230" s="595"/>
      <c r="CH230" s="116"/>
      <c r="CI230" s="595"/>
      <c r="CJ230" s="595"/>
      <c r="CK230" s="116"/>
      <c r="CL230" s="595"/>
      <c r="CM230" s="595"/>
      <c r="CN230" s="116"/>
      <c r="CO230" s="88"/>
      <c r="CP230" s="96"/>
      <c r="CQ230" s="116"/>
      <c r="CR230" s="119"/>
      <c r="CS230" s="96"/>
      <c r="CT230" s="116"/>
      <c r="CU230" s="91"/>
      <c r="CV230" s="98"/>
      <c r="CW230" s="117"/>
      <c r="CX230" s="595"/>
      <c r="CY230" s="595"/>
      <c r="CZ230" s="116"/>
      <c r="DA230" s="99"/>
      <c r="DC230" s="365"/>
      <c r="DD230" s="365"/>
      <c r="DE230" s="365"/>
      <c r="DF230" s="365"/>
      <c r="DG230" s="101"/>
      <c r="DH230" s="297"/>
      <c r="DI230" s="103"/>
      <c r="DJ230" s="103"/>
      <c r="DK230" s="103"/>
      <c r="DL230" s="104"/>
      <c r="DM230" s="104"/>
      <c r="DN230" s="105"/>
      <c r="DO230" s="2"/>
      <c r="DP230" s="104">
        <f>'[10]побудинковий звіт'!DR230</f>
        <v>0</v>
      </c>
      <c r="DQ230" s="104">
        <f>'[10]побудинковий звіт'!DS230</f>
        <v>0</v>
      </c>
      <c r="DR230" s="104"/>
      <c r="DS230" s="106"/>
      <c r="DT230" s="104"/>
      <c r="DU230" s="479"/>
      <c r="DW230" s="77"/>
      <c r="DX230" s="77"/>
      <c r="DY230" s="427"/>
      <c r="DZ230" s="161">
        <f>'[10]побудинковий звіт'!DY230</f>
        <v>0</v>
      </c>
      <c r="EB230" s="110"/>
      <c r="EC230" s="111"/>
      <c r="EE230" s="112"/>
      <c r="EG230" s="99"/>
    </row>
    <row r="231" spans="1:137" ht="19.95" customHeight="1" x14ac:dyDescent="0.3">
      <c r="A231" s="81">
        <v>150000945</v>
      </c>
      <c r="B231" s="82" t="s">
        <v>469</v>
      </c>
      <c r="C231" s="114" t="s">
        <v>470</v>
      </c>
      <c r="D231" s="114" t="s">
        <v>470</v>
      </c>
      <c r="E231" s="84">
        <f t="shared" si="159"/>
        <v>6746.86</v>
      </c>
      <c r="F231" s="597">
        <f>'[8]побудинковий звіт'!F231</f>
        <v>6681.95</v>
      </c>
      <c r="G231" s="104">
        <f>'[8]побудинковий звіт'!G231</f>
        <v>613.75</v>
      </c>
      <c r="H231" s="598">
        <f>'[8]побудинковий звіт'!H231</f>
        <v>64.91</v>
      </c>
      <c r="I231" s="595">
        <f>'звіт 03.19-03.24'!H231+'[9]побудинковий звіт'!I231+'[8]побудинковий звіт'!I231</f>
        <v>174576.35463245999</v>
      </c>
      <c r="J231" s="595">
        <f>'звіт 03.19-03.24'!I231+'[9]побудинковий звіт'!J231+'[8]побудинковий звіт'!J231</f>
        <v>157566.06467545265</v>
      </c>
      <c r="K231" s="116">
        <f t="shared" si="160"/>
        <v>-17010.289957007335</v>
      </c>
      <c r="L231" s="595">
        <f>'звіт 03.19-03.24'!K231+'[9]побудинковий звіт'!L231+'[8]побудинковий звіт'!L231</f>
        <v>27283.268008765583</v>
      </c>
      <c r="M231" s="595">
        <f>'звіт 03.19-03.24'!L231+'[9]побудинковий звіт'!M231+'[8]побудинковий звіт'!M231</f>
        <v>24540.194264401856</v>
      </c>
      <c r="N231" s="116">
        <f t="shared" si="161"/>
        <v>-2743.0737443637263</v>
      </c>
      <c r="O231" s="595">
        <f>'звіт 03.19-03.24'!N231+'[9]побудинковий звіт'!O231+'[8]побудинковий звіт'!O231</f>
        <v>66546.404824584912</v>
      </c>
      <c r="P231" s="595">
        <f>'звіт 03.19-03.24'!O231+'[9]побудинковий звіт'!P231+'[8]побудинковий звіт'!P231</f>
        <v>64486.951785409969</v>
      </c>
      <c r="Q231" s="116">
        <f t="shared" si="162"/>
        <v>-2059.4530391749431</v>
      </c>
      <c r="R231" s="595">
        <f>'звіт 03.19-03.24'!Q231+'[9]побудинковий звіт'!R231+'[8]побудинковий звіт'!R231</f>
        <v>14472.436560504013</v>
      </c>
      <c r="S231" s="595">
        <f>'звіт 03.19-03.24'!R231+'[9]побудинковий звіт'!S231+'[8]побудинковий звіт'!S231</f>
        <v>14024.509383083818</v>
      </c>
      <c r="T231" s="116">
        <f t="shared" si="163"/>
        <v>-447.92717742019522</v>
      </c>
      <c r="U231" s="595">
        <f>'звіт 03.19-03.24'!T231+'[9]побудинковий звіт'!U231+'[8]побудинковий звіт'!U231</f>
        <v>7458.9413073727419</v>
      </c>
      <c r="V231" s="595">
        <f>'звіт 03.19-03.24'!U231+'[9]побудинковий звіт'!V231+'[8]побудинковий звіт'!V231</f>
        <v>4961.9867593170384</v>
      </c>
      <c r="W231" s="116">
        <f t="shared" si="164"/>
        <v>-2496.9545480557035</v>
      </c>
      <c r="X231" s="595">
        <f>'звіт 03.19-03.24'!W231+'[9]побудинковий звіт'!X231+'[8]побудинковий звіт'!X231</f>
        <v>68173.397416218839</v>
      </c>
      <c r="Y231" s="595">
        <f>'звіт 03.19-03.24'!X231+'[9]побудинковий звіт'!Y231+'[8]побудинковий звіт'!Y231</f>
        <v>60026.94173579276</v>
      </c>
      <c r="Z231" s="116">
        <f t="shared" si="165"/>
        <v>-8146.4556804260792</v>
      </c>
      <c r="AA231" s="595">
        <f>'звіт 03.19-03.24'!Z231+'[9]побудинковий звіт'!AA231+'[8]побудинковий звіт'!AA231</f>
        <v>7282.9908000000023</v>
      </c>
      <c r="AB231" s="595">
        <f>'звіт 03.19-03.24'!AA231+'[9]побудинковий звіт'!AB231+'[8]побудинковий звіт'!AB231</f>
        <v>0</v>
      </c>
      <c r="AC231" s="116">
        <f t="shared" si="166"/>
        <v>-7282.9908000000023</v>
      </c>
      <c r="AD231" s="595">
        <f>'звіт 03.19-03.24'!AC231+'[9]побудинковий звіт'!AD231+'[8]побудинковий звіт'!AD231</f>
        <v>202509.47870054559</v>
      </c>
      <c r="AE231" s="595">
        <f>'звіт 03.19-03.24'!AD231+'[9]побудинковий звіт'!AE231+'[8]побудинковий звіт'!AE231</f>
        <v>221390.40668566123</v>
      </c>
      <c r="AF231" s="117">
        <f t="shared" si="167"/>
        <v>18880.927985115646</v>
      </c>
      <c r="AG231" s="91">
        <f t="shared" si="168"/>
        <v>568303.27225045173</v>
      </c>
      <c r="AH231" s="92">
        <f t="shared" si="168"/>
        <v>546997.05528911925</v>
      </c>
      <c r="AI231" s="116">
        <f t="shared" si="169"/>
        <v>-21306.21696133248</v>
      </c>
      <c r="AJ231" s="595">
        <f>'звіт 03.19-03.24'!AI231+'[9]побудинковий звіт'!AJ231+'[8]побудинковий звіт'!AJ231</f>
        <v>240485.40000385471</v>
      </c>
      <c r="AK231" s="595">
        <f>'звіт 03.19-03.24'!AJ231+'[9]побудинковий звіт'!AK231+'[8]побудинковий звіт'!AK231</f>
        <v>236769.93582961001</v>
      </c>
      <c r="AL231" s="116">
        <f t="shared" si="170"/>
        <v>-3715.4641742446984</v>
      </c>
      <c r="AM231" s="595">
        <f>'звіт 03.19-03.24'!AL231+'[9]побудинковий звіт'!AM231+'[8]побудинковий звіт'!AM231</f>
        <v>33939.153229906166</v>
      </c>
      <c r="AN231" s="595">
        <f>'звіт 03.19-03.24'!AM231+'[9]побудинковий звіт'!AN231+'[8]побудинковий звіт'!AN231</f>
        <v>21537.214842395068</v>
      </c>
      <c r="AO231" s="116">
        <f t="shared" si="171"/>
        <v>-12401.938387511098</v>
      </c>
      <c r="AP231" s="595">
        <f>'звіт 03.19-03.24'!AO231+'[9]побудинковий звіт'!AP231+'[8]побудинковий звіт'!AP231</f>
        <v>35670.517316350306</v>
      </c>
      <c r="AQ231" s="595">
        <f>'звіт 03.19-03.24'!AP231+'[9]побудинковий звіт'!AQ231+'[8]побудинковий звіт'!AQ231</f>
        <v>35104.777504191428</v>
      </c>
      <c r="AR231" s="116">
        <f t="shared" si="172"/>
        <v>-565.73981215887761</v>
      </c>
      <c r="AS231" s="595">
        <f>'звіт 03.19-03.24'!AR231+'[9]побудинковий звіт'!AS231+'[8]побудинковий звіт'!AS231</f>
        <v>616350.01122636697</v>
      </c>
      <c r="AT231" s="595">
        <f>'звіт 03.19-03.24'!AS231+'[9]побудинковий звіт'!AT231+'[8]побудинковий звіт'!AT231</f>
        <v>764132.92947895301</v>
      </c>
      <c r="AU231" s="118">
        <f t="shared" si="173"/>
        <v>147782.91825258604</v>
      </c>
      <c r="AV231" s="595">
        <f>'звіт 03.19-03.24'!AU231+'[9]побудинковий звіт'!AV231+'[8]побудинковий звіт'!AV231</f>
        <v>31088.491247718626</v>
      </c>
      <c r="AW231" s="595">
        <f>'звіт 03.19-03.24'!AV231+'[9]побудинковий звіт'!AW231+'[8]побудинковий звіт'!AW231</f>
        <v>9262.5870562943928</v>
      </c>
      <c r="AX231" s="94">
        <f t="shared" si="174"/>
        <v>-21825.904191424233</v>
      </c>
      <c r="AY231" s="595">
        <f>'звіт 03.19-03.24'!AX231+'[9]побудинковий звіт'!AY231+'[8]побудинковий звіт'!AY231</f>
        <v>34045.261987984573</v>
      </c>
      <c r="AZ231" s="595">
        <f>'звіт 03.19-03.24'!AY231+'[9]побудинковий звіт'!AZ231+'[8]побудинковий звіт'!AZ231</f>
        <v>15286.502017975319</v>
      </c>
      <c r="BA231" s="117">
        <f t="shared" si="175"/>
        <v>-18758.759970009254</v>
      </c>
      <c r="BB231" s="595">
        <f>'звіт 03.19-03.24'!BA231+'[9]побудинковий звіт'!BB231+'[8]побудинковий звіт'!BB231</f>
        <v>21268.600223039713</v>
      </c>
      <c r="BC231" s="595">
        <f>'звіт 03.19-03.24'!BB231+'[9]побудинковий звіт'!BC231+'[8]побудинковий звіт'!BC231</f>
        <v>23616.309162069076</v>
      </c>
      <c r="BD231" s="94">
        <f t="shared" si="176"/>
        <v>2347.7089390293622</v>
      </c>
      <c r="BE231" s="595">
        <f>'звіт 03.19-03.24'!BD231+'[9]побудинковий звіт'!BE231+'[8]побудинковий звіт'!BE231</f>
        <v>24551.201055924324</v>
      </c>
      <c r="BF231" s="595">
        <f>'звіт 03.19-03.24'!BE231+'[9]побудинковий звіт'!BF231+'[8]побудинковий звіт'!BF231</f>
        <v>46002.672024037318</v>
      </c>
      <c r="BG231" s="95">
        <f t="shared" si="177"/>
        <v>21451.470968112993</v>
      </c>
      <c r="BH231" s="595">
        <f>'звіт 03.19-03.24'!BG231+'[9]побудинковий звіт'!BH231+'[8]побудинковий звіт'!BH231</f>
        <v>11998.51750416396</v>
      </c>
      <c r="BI231" s="595">
        <f>'звіт 03.19-03.24'!BH231+'[9]побудинковий звіт'!BI231+'[8]побудинковий звіт'!BI231</f>
        <v>7414.9393068542504</v>
      </c>
      <c r="BJ231" s="94">
        <f t="shared" si="178"/>
        <v>-4583.5781973097091</v>
      </c>
      <c r="BK231" s="595">
        <f>'звіт 03.19-03.24'!BJ231+'[9]побудинковий звіт'!BK231+'[8]побудинковий звіт'!BK231</f>
        <v>21666.648541718227</v>
      </c>
      <c r="BL231" s="595">
        <f>'звіт 03.19-03.24'!BK231+'[9]побудинковий звіт'!BL231+'[8]побудинковий звіт'!BL231</f>
        <v>51908.886308294474</v>
      </c>
      <c r="BM231" s="95">
        <f t="shared" si="179"/>
        <v>30242.237766576247</v>
      </c>
      <c r="BN231" s="595">
        <f>'звіт 03.19-03.24'!BM231+'[9]побудинковий звіт'!BN231+'[8]побудинковий звіт'!BN231</f>
        <v>3560.9921759863873</v>
      </c>
      <c r="BO231" s="595">
        <f>'звіт 03.19-03.24'!BN231+'[9]побудинковий звіт'!BO231+'[8]побудинковий звіт'!BO231</f>
        <v>6795</v>
      </c>
      <c r="BP231" s="94">
        <f t="shared" si="180"/>
        <v>3234.0078240136127</v>
      </c>
      <c r="BQ231" s="91">
        <f t="shared" si="181"/>
        <v>148179.71273653579</v>
      </c>
      <c r="BR231" s="96">
        <f t="shared" si="181"/>
        <v>160286.89587552485</v>
      </c>
      <c r="BS231" s="94">
        <f t="shared" si="182"/>
        <v>12107.183138989058</v>
      </c>
      <c r="BT231" s="595">
        <f>'звіт 03.19-03.24'!BS231+'[9]побудинковий звіт'!BT231+'[8]побудинковий звіт'!BT231</f>
        <v>609015.03085397009</v>
      </c>
      <c r="BU231" s="595">
        <f>'звіт 03.19-03.24'!BT231+'[9]побудинковий звіт'!BU231+'[8]побудинковий звіт'!BU231</f>
        <v>524672.64501544752</v>
      </c>
      <c r="BV231" s="116">
        <f t="shared" si="183"/>
        <v>-84342.385838522576</v>
      </c>
      <c r="BW231" s="595">
        <f>'звіт 03.19-03.24'!BV231+'[9]побудинковий звіт'!BW231+'[8]побудинковий звіт'!BW231</f>
        <v>480799.87777818087</v>
      </c>
      <c r="BX231" s="595">
        <f>'звіт 03.19-03.24'!BW231+'[9]побудинковий звіт'!BX231+'[8]побудинковий звіт'!BX231</f>
        <v>387219.29444659367</v>
      </c>
      <c r="BY231" s="116">
        <f t="shared" si="184"/>
        <v>-93580.583331587201</v>
      </c>
      <c r="BZ231" s="595">
        <f>'звіт 03.19-03.24'!BY231+'[9]побудинковий звіт'!BZ231+'[8]побудинковий звіт'!BZ231</f>
        <v>117136.62030831541</v>
      </c>
      <c r="CA231" s="595">
        <f>'звіт 03.19-03.24'!BZ231+'[9]побудинковий звіт'!CA231+'[8]побудинковий звіт'!CA231</f>
        <v>93567.695660159603</v>
      </c>
      <c r="CB231" s="116">
        <f t="shared" si="185"/>
        <v>-23568.924648155808</v>
      </c>
      <c r="CC231" s="595">
        <f>'звіт 03.19-03.24'!CB231+'[9]побудинковий звіт'!CC231+'[8]побудинковий звіт'!CC231</f>
        <v>14655.350875680899</v>
      </c>
      <c r="CD231" s="595">
        <f>'звіт 03.19-03.24'!CC231+'[9]побудинковий звіт'!CD231+'[8]побудинковий звіт'!CD231</f>
        <v>14824.506690714939</v>
      </c>
      <c r="CE231" s="116">
        <f t="shared" si="186"/>
        <v>169.15581503404064</v>
      </c>
      <c r="CF231" s="595">
        <f>'звіт 03.19-03.24'!CE231+'[9]побудинковий звіт'!CF231+'[8]побудинковий звіт'!CF231</f>
        <v>1791.1281150052553</v>
      </c>
      <c r="CG231" s="595">
        <f>'звіт 03.19-03.24'!CF231+'[9]побудинковий звіт'!CG231+'[8]побудинковий звіт'!CG231</f>
        <v>0</v>
      </c>
      <c r="CH231" s="116">
        <f t="shared" si="187"/>
        <v>-1791.1281150052553</v>
      </c>
      <c r="CI231" s="595">
        <f>'звіт 03.19-03.24'!CH231+'[9]побудинковий звіт'!CI231+'[8]побудинковий звіт'!CI231</f>
        <v>178525.92518509392</v>
      </c>
      <c r="CJ231" s="595">
        <f>'звіт 03.19-03.24'!CI231+'[9]побудинковий звіт'!CJ231+'[8]побудинковий звіт'!CJ231</f>
        <v>139896.93079557657</v>
      </c>
      <c r="CK231" s="116">
        <f t="shared" si="188"/>
        <v>-38628.994389517349</v>
      </c>
      <c r="CL231" s="595">
        <f>'звіт 03.19-03.24'!CK231+'[9]побудинковий звіт'!CL231+'[8]побудинковий звіт'!CL231</f>
        <v>121153.8513749761</v>
      </c>
      <c r="CM231" s="595">
        <f>'звіт 03.19-03.24'!CL231+'[9]побудинковий звіт'!CM231+'[8]побудинковий звіт'!CM231</f>
        <v>117796.40569440385</v>
      </c>
      <c r="CN231" s="116">
        <f t="shared" si="189"/>
        <v>-3357.4456805722584</v>
      </c>
      <c r="CO231" s="88">
        <f t="shared" si="190"/>
        <v>299679.77656006999</v>
      </c>
      <c r="CP231" s="96">
        <f t="shared" si="190"/>
        <v>257693.3364899804</v>
      </c>
      <c r="CQ231" s="116">
        <f t="shared" si="191"/>
        <v>-41986.440070089593</v>
      </c>
      <c r="CR231" s="119">
        <f t="shared" si="202"/>
        <v>3166005.8512546881</v>
      </c>
      <c r="CS231" s="96">
        <f t="shared" si="202"/>
        <v>3042806.2871226897</v>
      </c>
      <c r="CT231" s="116">
        <f t="shared" si="192"/>
        <v>-123199.56413199846</v>
      </c>
      <c r="CU231" s="91">
        <f t="shared" si="193"/>
        <v>3799207.0215056255</v>
      </c>
      <c r="CV231" s="98">
        <f t="shared" si="193"/>
        <v>3651367.5445472277</v>
      </c>
      <c r="CW231" s="117">
        <f t="shared" si="194"/>
        <v>-147839.47695839778</v>
      </c>
      <c r="CX231" s="595">
        <f>'звіт 03.19-03.24'!CW231+'[9]побудинковий звіт'!CX231+'[8]побудинковий звіт'!CX231</f>
        <v>127497.08577144804</v>
      </c>
      <c r="CY231" s="595">
        <f>'звіт 03.19-03.24'!CX231+'[9]побудинковий звіт'!CY231+'[8]побудинковий звіт'!CY231</f>
        <v>275336.56272984616</v>
      </c>
      <c r="CZ231" s="116">
        <f t="shared" si="195"/>
        <v>147839.47695839813</v>
      </c>
      <c r="DA231" s="99">
        <f>'[8]побудинковий звіт'!DA231</f>
        <v>-147839.47695839842</v>
      </c>
      <c r="DB231" s="8">
        <v>1</v>
      </c>
      <c r="DC231" s="365">
        <f>'[8]побудинковий звіт'!DC231</f>
        <v>116859.88</v>
      </c>
      <c r="DD231" s="365">
        <f>'[8]побудинковий звіт'!DD231</f>
        <v>1191.6400000000001</v>
      </c>
      <c r="DE231" s="365">
        <f>'[8]побудинковий звіт'!DE231</f>
        <v>51263.010000000009</v>
      </c>
      <c r="DF231" s="365">
        <f>'[8]побудинковий звіт'!DF231</f>
        <v>432.18000000000006</v>
      </c>
      <c r="DG231" s="101">
        <v>-99192.252234979998</v>
      </c>
      <c r="DH231" s="296">
        <v>10</v>
      </c>
      <c r="DI231" s="103">
        <f>'[8]побудинковий звіт'!DK231</f>
        <v>8.1985793318947167</v>
      </c>
      <c r="DJ231" s="103">
        <f>'[8]побудинковий звіт'!DL231</f>
        <v>9.9735732717690766</v>
      </c>
      <c r="DK231" s="103">
        <f>'[8]побудинковий звіт'!DM231</f>
        <v>6.6581121016911853</v>
      </c>
      <c r="DL231" s="104">
        <f>DI231*G231+(F231-G231)*DJ231</f>
        <v>65553.515392699483</v>
      </c>
      <c r="DM231" s="104">
        <f>DK231*H231</f>
        <v>432.17805652077482</v>
      </c>
      <c r="DN231" s="105">
        <f t="shared" si="196"/>
        <v>65985.693449220256</v>
      </c>
      <c r="DO231" s="2"/>
      <c r="DP231" s="104">
        <f>'[10]побудинковий звіт'!DR231</f>
        <v>65583.91</v>
      </c>
      <c r="DQ231" s="104">
        <f>'[10]побудинковий звіт'!DS231</f>
        <v>432.18</v>
      </c>
      <c r="DR231" s="104">
        <f t="shared" si="197"/>
        <v>66016.09</v>
      </c>
      <c r="DS231" s="106"/>
      <c r="DT231" s="104"/>
      <c r="DU231" s="479">
        <f>'звіт 03.19-03.24'!DV231+'[9]побудинковий звіт'!DW231+'[8]побудинковий звіт'!DW231</f>
        <v>5770.56</v>
      </c>
      <c r="DV231" s="2">
        <f>'[9]побудинковий звіт'!DX231+'[8]побудинковий звіт'!DX231</f>
        <v>0</v>
      </c>
      <c r="DW231" s="77">
        <f t="shared" si="198"/>
        <v>917435.66875548335</v>
      </c>
      <c r="DX231" s="77">
        <f t="shared" si="199"/>
        <v>1109303.7904253735</v>
      </c>
      <c r="DY231" s="427">
        <f t="shared" si="200"/>
        <v>51695.19000000001</v>
      </c>
      <c r="DZ231" s="161">
        <f>'[10]побудинковий звіт'!DY231</f>
        <v>14880.725683965462</v>
      </c>
      <c r="EB231" s="110">
        <v>67285</v>
      </c>
      <c r="EC231" s="111">
        <f t="shared" si="201"/>
        <v>-31907.252234979998</v>
      </c>
      <c r="EE231" s="112">
        <v>-94552.485553522245</v>
      </c>
      <c r="EG231" s="99">
        <v>-59318.345092206262</v>
      </c>
    </row>
    <row r="232" spans="1:137" ht="19.95" customHeight="1" x14ac:dyDescent="0.3">
      <c r="A232" s="81">
        <v>150000947</v>
      </c>
      <c r="B232" s="82" t="s">
        <v>471</v>
      </c>
      <c r="C232" s="114" t="s">
        <v>472</v>
      </c>
      <c r="D232" s="114" t="s">
        <v>472</v>
      </c>
      <c r="E232" s="84">
        <f t="shared" si="159"/>
        <v>3267</v>
      </c>
      <c r="F232" s="597">
        <f>'[8]побудинковий звіт'!F232</f>
        <v>3267</v>
      </c>
      <c r="G232" s="104">
        <f>'[8]побудинковий звіт'!G232</f>
        <v>0</v>
      </c>
      <c r="H232" s="598">
        <f>'[8]побудинковий звіт'!H232</f>
        <v>0</v>
      </c>
      <c r="I232" s="595">
        <f>'звіт 03.19-03.24'!H232+'[9]побудинковий звіт'!I232+'[8]побудинковий звіт'!I232</f>
        <v>77643.531994387478</v>
      </c>
      <c r="J232" s="595">
        <f>'звіт 03.19-03.24'!I232+'[9]побудинковий звіт'!J232+'[8]побудинковий звіт'!J232</f>
        <v>69932.91937195533</v>
      </c>
      <c r="K232" s="116">
        <f t="shared" si="160"/>
        <v>-7710.6126224321488</v>
      </c>
      <c r="L232" s="595">
        <f>'звіт 03.19-03.24'!K232+'[9]побудинковий звіт'!L232+'[8]побудинковий звіт'!L232</f>
        <v>16898.614504506178</v>
      </c>
      <c r="M232" s="595">
        <f>'звіт 03.19-03.24'!L232+'[9]побудинковий звіт'!M232+'[8]побудинковий звіт'!M232</f>
        <v>15145.109120538586</v>
      </c>
      <c r="N232" s="116">
        <f t="shared" si="161"/>
        <v>-1753.5053839675929</v>
      </c>
      <c r="O232" s="595">
        <f>'звіт 03.19-03.24'!N232+'[9]побудинковий звіт'!O232+'[8]побудинковий звіт'!O232</f>
        <v>37204.674159067159</v>
      </c>
      <c r="P232" s="595">
        <f>'звіт 03.19-03.24'!O232+'[9]побудинковий звіт'!P232+'[8]побудинковий звіт'!P232</f>
        <v>36108.314389449239</v>
      </c>
      <c r="Q232" s="116">
        <f t="shared" si="162"/>
        <v>-1096.3597696179204</v>
      </c>
      <c r="R232" s="595">
        <f>'звіт 03.19-03.24'!Q232+'[9]побудинковий звіт'!R232+'[8]побудинковий звіт'!R232</f>
        <v>7258.2166149226987</v>
      </c>
      <c r="S232" s="595">
        <f>'звіт 03.19-03.24'!R232+'[9]побудинковий звіт'!S232+'[8]побудинковий звіт'!S232</f>
        <v>7031.1253442511925</v>
      </c>
      <c r="T232" s="116">
        <f t="shared" si="163"/>
        <v>-227.09127067150621</v>
      </c>
      <c r="U232" s="595">
        <f>'звіт 03.19-03.24'!T232+'[9]побудинковий звіт'!U232+'[8]побудинковий звіт'!U232</f>
        <v>4469.38840740051</v>
      </c>
      <c r="V232" s="595">
        <f>'звіт 03.19-03.24'!U232+'[9]побудинковий звіт'!V232+'[8]побудинковий звіт'!V232</f>
        <v>2802.8706325945986</v>
      </c>
      <c r="W232" s="116">
        <f t="shared" si="164"/>
        <v>-1666.5177748059114</v>
      </c>
      <c r="X232" s="595">
        <f>'звіт 03.19-03.24'!W232+'[9]побудинковий звіт'!X232+'[8]побудинковий звіт'!X232</f>
        <v>51810.268560921249</v>
      </c>
      <c r="Y232" s="595">
        <f>'звіт 03.19-03.24'!X232+'[9]побудинковий звіт'!Y232+'[8]побудинковий звіт'!Y232</f>
        <v>42373.589219347457</v>
      </c>
      <c r="Z232" s="116">
        <f t="shared" si="165"/>
        <v>-9436.679341573792</v>
      </c>
      <c r="AA232" s="595">
        <f>'звіт 03.19-03.24'!Z232+'[9]побудинковий звіт'!AA232+'[8]побудинковий звіт'!AA232</f>
        <v>3528.6840000000002</v>
      </c>
      <c r="AB232" s="595">
        <f>'звіт 03.19-03.24'!AA232+'[9]побудинковий звіт'!AB232+'[8]побудинковий звіт'!AB232</f>
        <v>0</v>
      </c>
      <c r="AC232" s="116">
        <f t="shared" si="166"/>
        <v>-3528.6840000000002</v>
      </c>
      <c r="AD232" s="595">
        <f>'звіт 03.19-03.24'!AC232+'[9]побудинковий звіт'!AD232+'[8]побудинковий звіт'!AD232</f>
        <v>98026.058692641935</v>
      </c>
      <c r="AE232" s="595">
        <f>'звіт 03.19-03.24'!AD232+'[9]побудинковий звіт'!AE232+'[8]побудинковий звіт'!AE232</f>
        <v>107258.56483133578</v>
      </c>
      <c r="AF232" s="117">
        <f t="shared" si="167"/>
        <v>9232.5061386938469</v>
      </c>
      <c r="AG232" s="91">
        <f t="shared" si="168"/>
        <v>296839.43693384726</v>
      </c>
      <c r="AH232" s="92">
        <f t="shared" si="168"/>
        <v>280652.4929094722</v>
      </c>
      <c r="AI232" s="116">
        <f t="shared" si="169"/>
        <v>-16186.944024375058</v>
      </c>
      <c r="AJ232" s="595">
        <f>'звіт 03.19-03.24'!AI232+'[9]побудинковий звіт'!AJ232+'[8]побудинковий звіт'!AJ232</f>
        <v>0</v>
      </c>
      <c r="AK232" s="595">
        <f>'звіт 03.19-03.24'!AJ232+'[9]побудинковий звіт'!AK232+'[8]побудинковий звіт'!AK232</f>
        <v>0</v>
      </c>
      <c r="AL232" s="116">
        <f t="shared" si="170"/>
        <v>0</v>
      </c>
      <c r="AM232" s="595">
        <f>'звіт 03.19-03.24'!AL232+'[9]побудинковий звіт'!AM232+'[8]побудинковий звіт'!AM232</f>
        <v>0</v>
      </c>
      <c r="AN232" s="595">
        <f>'звіт 03.19-03.24'!AM232+'[9]побудинковий звіт'!AN232+'[8]побудинковий звіт'!AN232</f>
        <v>0</v>
      </c>
      <c r="AO232" s="116">
        <f t="shared" si="171"/>
        <v>0</v>
      </c>
      <c r="AP232" s="595">
        <f>'звіт 03.19-03.24'!AO232+'[9]побудинковий звіт'!AP232+'[8]побудинковий звіт'!AP232</f>
        <v>27300.926164446002</v>
      </c>
      <c r="AQ232" s="595">
        <f>'звіт 03.19-03.24'!AP232+'[9]побудинковий звіт'!AQ232+'[8]побудинковий звіт'!AQ232</f>
        <v>21192.777667122922</v>
      </c>
      <c r="AR232" s="116">
        <f t="shared" si="172"/>
        <v>-6108.1484973230799</v>
      </c>
      <c r="AS232" s="595">
        <f>'звіт 03.19-03.24'!AR232+'[9]побудинковий звіт'!AS232+'[8]побудинковий звіт'!AS232</f>
        <v>284238.15146231931</v>
      </c>
      <c r="AT232" s="595">
        <f>'звіт 03.19-03.24'!AS232+'[9]побудинковий звіт'!AT232+'[8]побудинковий звіт'!AT232</f>
        <v>363025.46066979069</v>
      </c>
      <c r="AU232" s="118">
        <f t="shared" si="173"/>
        <v>78787.309207471379</v>
      </c>
      <c r="AV232" s="595">
        <f>'звіт 03.19-03.24'!AU232+'[9]побудинковий звіт'!AV232+'[8]побудинковий звіт'!AV232</f>
        <v>19755.004830742015</v>
      </c>
      <c r="AW232" s="595">
        <f>'звіт 03.19-03.24'!AV232+'[9]побудинковий звіт'!AW232+'[8]побудинковий звіт'!AW232</f>
        <v>737.37963907873359</v>
      </c>
      <c r="AX232" s="94">
        <f t="shared" si="174"/>
        <v>-19017.625191663283</v>
      </c>
      <c r="AY232" s="595">
        <f>'звіт 03.19-03.24'!AX232+'[9]побудинковий звіт'!AY232+'[8]побудинковий звіт'!AY232</f>
        <v>27021.594265268865</v>
      </c>
      <c r="AZ232" s="595">
        <f>'звіт 03.19-03.24'!AY232+'[9]побудинковий звіт'!AZ232+'[8]побудинковий звіт'!AZ232</f>
        <v>10380</v>
      </c>
      <c r="BA232" s="117">
        <f t="shared" si="175"/>
        <v>-16641.594265268865</v>
      </c>
      <c r="BB232" s="595">
        <f>'звіт 03.19-03.24'!BA232+'[9]побудинковий звіт'!BB232+'[8]побудинковий звіт'!BB232</f>
        <v>13205.698026075075</v>
      </c>
      <c r="BC232" s="595">
        <f>'звіт 03.19-03.24'!BB232+'[9]побудинковий звіт'!BC232+'[8]побудинковий звіт'!BC232</f>
        <v>7338.553863983976</v>
      </c>
      <c r="BD232" s="94">
        <f t="shared" si="176"/>
        <v>-5867.1441620910991</v>
      </c>
      <c r="BE232" s="595">
        <f>'звіт 03.19-03.24'!BD232+'[9]побудинковий звіт'!BE232+'[8]побудинковий звіт'!BE232</f>
        <v>14236.98216363611</v>
      </c>
      <c r="BF232" s="595">
        <f>'звіт 03.19-03.24'!BE232+'[9]побудинковий звіт'!BF232+'[8]побудинковий звіт'!BF232</f>
        <v>0</v>
      </c>
      <c r="BG232" s="95">
        <f t="shared" si="177"/>
        <v>-14236.98216363611</v>
      </c>
      <c r="BH232" s="595">
        <f>'звіт 03.19-03.24'!BG232+'[9]побудинковий звіт'!BH232+'[8]побудинковий звіт'!BH232</f>
        <v>8119.9153495224755</v>
      </c>
      <c r="BI232" s="595">
        <f>'звіт 03.19-03.24'!BH232+'[9]побудинковий звіт'!BI232+'[8]побудинковий звіт'!BI232</f>
        <v>1955.86</v>
      </c>
      <c r="BJ232" s="94">
        <f t="shared" si="178"/>
        <v>-6164.0553495224758</v>
      </c>
      <c r="BK232" s="595">
        <f>'звіт 03.19-03.24'!BJ232+'[9]побудинковий звіт'!BK232+'[8]побудинковий звіт'!BK232</f>
        <v>17122.891552100995</v>
      </c>
      <c r="BL232" s="595">
        <f>'звіт 03.19-03.24'!BK232+'[9]побудинковий звіт'!BL232+'[8]побудинковий звіт'!BL232</f>
        <v>27816.660090330261</v>
      </c>
      <c r="BM232" s="95">
        <f t="shared" si="179"/>
        <v>10693.768538229266</v>
      </c>
      <c r="BN232" s="595">
        <f>'звіт 03.19-03.24'!BM232+'[9]побудинковий звіт'!BN232+'[8]побудинковий звіт'!BN232</f>
        <v>3330.5948696696059</v>
      </c>
      <c r="BO232" s="595">
        <f>'звіт 03.19-03.24'!BN232+'[9]побудинковий звіт'!BO232+'[8]побудинковий звіт'!BO232</f>
        <v>3624</v>
      </c>
      <c r="BP232" s="94">
        <f t="shared" si="180"/>
        <v>293.40513033039406</v>
      </c>
      <c r="BQ232" s="91">
        <f t="shared" si="181"/>
        <v>102792.68105701513</v>
      </c>
      <c r="BR232" s="96">
        <f t="shared" si="181"/>
        <v>51852.453593392973</v>
      </c>
      <c r="BS232" s="94">
        <f t="shared" si="182"/>
        <v>-50940.227463622155</v>
      </c>
      <c r="BT232" s="595">
        <f>'звіт 03.19-03.24'!BS232+'[9]побудинковий звіт'!BT232+'[8]побудинковий звіт'!BT232</f>
        <v>256087.51122143402</v>
      </c>
      <c r="BU232" s="595">
        <f>'звіт 03.19-03.24'!BT232+'[9]побудинковий звіт'!BU232+'[8]побудинковий звіт'!BU232</f>
        <v>293150.88096298109</v>
      </c>
      <c r="BV232" s="116">
        <f t="shared" si="183"/>
        <v>37063.369741547067</v>
      </c>
      <c r="BW232" s="595">
        <f>'звіт 03.19-03.24'!BV232+'[9]побудинковий звіт'!BW232+'[8]побудинковий звіт'!BW232</f>
        <v>123435.60994097384</v>
      </c>
      <c r="BX232" s="595">
        <f>'звіт 03.19-03.24'!BW232+'[9]побудинковий звіт'!BX232+'[8]побудинковий звіт'!BX232</f>
        <v>110225.83294824732</v>
      </c>
      <c r="BY232" s="116">
        <f t="shared" si="184"/>
        <v>-13209.776992726518</v>
      </c>
      <c r="BZ232" s="595">
        <f>'звіт 03.19-03.24'!BY232+'[9]побудинковий звіт'!BZ232+'[8]побудинковий звіт'!BZ232</f>
        <v>88150.801506934964</v>
      </c>
      <c r="CA232" s="595">
        <f>'звіт 03.19-03.24'!BZ232+'[9]побудинковий звіт'!CA232+'[8]побудинковий звіт'!CA232</f>
        <v>43486.473220284599</v>
      </c>
      <c r="CB232" s="116">
        <f t="shared" si="185"/>
        <v>-44664.328286650365</v>
      </c>
      <c r="CC232" s="595">
        <f>'звіт 03.19-03.24'!CB232+'[9]побудинковий звіт'!CC232+'[8]побудинковий звіт'!CC232</f>
        <v>7484.3573367637327</v>
      </c>
      <c r="CD232" s="595">
        <f>'звіт 03.19-03.24'!CC232+'[9]побудинковий звіт'!CD232+'[8]побудинковий звіт'!CD232</f>
        <v>7619.5333528641058</v>
      </c>
      <c r="CE232" s="116">
        <f t="shared" si="186"/>
        <v>135.17601610037309</v>
      </c>
      <c r="CF232" s="595">
        <f>'звіт 03.19-03.24'!CE232+'[9]побудинковий звіт'!CF232+'[8]побудинковий звіт'!CF232</f>
        <v>920.60806448845028</v>
      </c>
      <c r="CG232" s="595">
        <f>'звіт 03.19-03.24'!CF232+'[9]побудинковий звіт'!CG232+'[8]побудинковий звіт'!CG232</f>
        <v>0</v>
      </c>
      <c r="CH232" s="116">
        <f t="shared" si="187"/>
        <v>-920.60806448845028</v>
      </c>
      <c r="CI232" s="595">
        <f>'звіт 03.19-03.24'!CH232+'[9]побудинковий звіт'!CI232+'[8]побудинковий звіт'!CI232</f>
        <v>68454.837901806284</v>
      </c>
      <c r="CJ232" s="595">
        <f>'звіт 03.19-03.24'!CI232+'[9]побудинковий звіт'!CJ232+'[8]побудинковий звіт'!CJ232</f>
        <v>82464.43809762373</v>
      </c>
      <c r="CK232" s="116">
        <f t="shared" si="188"/>
        <v>14009.600195817446</v>
      </c>
      <c r="CL232" s="595">
        <f>'звіт 03.19-03.24'!CK232+'[9]побудинковий звіт'!CL232+'[8]побудинковий звіт'!CL232</f>
        <v>0</v>
      </c>
      <c r="CM232" s="595">
        <f>'звіт 03.19-03.24'!CL232+'[9]побудинковий звіт'!CM232+'[8]побудинковий звіт'!CM232</f>
        <v>0</v>
      </c>
      <c r="CN232" s="116">
        <f t="shared" si="189"/>
        <v>0</v>
      </c>
      <c r="CO232" s="88">
        <f t="shared" si="190"/>
        <v>68454.837901806284</v>
      </c>
      <c r="CP232" s="96">
        <f t="shared" si="190"/>
        <v>82464.43809762373</v>
      </c>
      <c r="CQ232" s="116">
        <f t="shared" si="191"/>
        <v>14009.600195817446</v>
      </c>
      <c r="CR232" s="119">
        <f t="shared" si="202"/>
        <v>1255704.921590029</v>
      </c>
      <c r="CS232" s="96">
        <f t="shared" si="202"/>
        <v>1253670.3434217793</v>
      </c>
      <c r="CT232" s="116">
        <f t="shared" si="192"/>
        <v>-2034.578168249689</v>
      </c>
      <c r="CU232" s="91">
        <f t="shared" si="193"/>
        <v>1506845.9059080349</v>
      </c>
      <c r="CV232" s="98">
        <f t="shared" si="193"/>
        <v>1504404.4121061352</v>
      </c>
      <c r="CW232" s="117">
        <f t="shared" si="194"/>
        <v>-2441.49380189972</v>
      </c>
      <c r="CX232" s="595">
        <f>'звіт 03.19-03.24'!CW232+'[9]побудинковий звіт'!CX232+'[8]побудинковий звіт'!CX232</f>
        <v>75310.594546982815</v>
      </c>
      <c r="CY232" s="595">
        <f>'звіт 03.19-03.24'!CX232+'[9]побудинковий звіт'!CY232+'[8]побудинковий звіт'!CY232</f>
        <v>77752.088348882098</v>
      </c>
      <c r="CZ232" s="116">
        <f t="shared" si="195"/>
        <v>2441.4938018992834</v>
      </c>
      <c r="DA232" s="99">
        <f>'[8]побудинковий звіт'!DA232</f>
        <v>-2441.4938018992543</v>
      </c>
      <c r="DB232" s="8">
        <v>1</v>
      </c>
      <c r="DC232" s="365">
        <f>'[8]побудинковий звіт'!DC232</f>
        <v>82689.100000000006</v>
      </c>
      <c r="DD232" s="365">
        <f>'[8]побудинковий звіт'!DD232</f>
        <v>0</v>
      </c>
      <c r="DE232" s="365">
        <f>'[8]побудинковий звіт'!DE232</f>
        <v>55960.090000000011</v>
      </c>
      <c r="DF232" s="365">
        <f>'[8]побудинковий звіт'!DF232</f>
        <v>0</v>
      </c>
      <c r="DG232" s="101">
        <v>-37762.015108142165</v>
      </c>
      <c r="DH232" s="296">
        <v>5</v>
      </c>
      <c r="DI232" s="103">
        <f>'[8]побудинковий звіт'!DK232</f>
        <v>8.1818621907557798</v>
      </c>
      <c r="DJ232" s="103">
        <f>'[8]побудинковий звіт'!DL232</f>
        <v>0</v>
      </c>
      <c r="DK232" s="103">
        <f>'[8]побудинковий звіт'!DM232</f>
        <v>7.3984195635304122</v>
      </c>
      <c r="DL232" s="104">
        <f>F232*DI232</f>
        <v>26730.143777199133</v>
      </c>
      <c r="DM232" s="104">
        <f>H232*DK232</f>
        <v>0</v>
      </c>
      <c r="DN232" s="105">
        <f t="shared" si="196"/>
        <v>26730.143777199133</v>
      </c>
      <c r="DO232" s="2"/>
      <c r="DP232" s="104">
        <f>'[10]побудинковий звіт'!DR232</f>
        <v>26729.01</v>
      </c>
      <c r="DQ232" s="104">
        <f>'[10]побудинковий звіт'!DS232</f>
        <v>0</v>
      </c>
      <c r="DR232" s="104">
        <f t="shared" si="197"/>
        <v>26729.01</v>
      </c>
      <c r="DS232" s="106"/>
      <c r="DT232" s="104"/>
      <c r="DU232" s="479">
        <f>'звіт 03.19-03.24'!DV232+'[9]побудинковий звіт'!DW232+'[8]побудинковий звіт'!DW232</f>
        <v>4082.8199999999997</v>
      </c>
      <c r="DV232" s="2">
        <f>'[9]побудинковий звіт'!DX232+'[8]побудинковий звіт'!DX232</f>
        <v>0</v>
      </c>
      <c r="DW232" s="77">
        <f t="shared" si="198"/>
        <v>464436.99902320135</v>
      </c>
      <c r="DX232" s="77">
        <f t="shared" si="199"/>
        <v>497853.49711582036</v>
      </c>
      <c r="DY232" s="427">
        <f t="shared" si="200"/>
        <v>55960.090000000011</v>
      </c>
      <c r="DZ232" s="161">
        <f>'[10]побудинковий звіт'!DY232</f>
        <v>6966.2675603259513</v>
      </c>
      <c r="EB232" s="110">
        <v>14992</v>
      </c>
      <c r="EC232" s="111">
        <f t="shared" si="201"/>
        <v>-22770.015108142165</v>
      </c>
      <c r="EE232" s="112">
        <v>-50767.046511761648</v>
      </c>
      <c r="EG232" s="99">
        <v>-94292.73472960075</v>
      </c>
    </row>
    <row r="233" spans="1:137" ht="19.95" customHeight="1" x14ac:dyDescent="0.3">
      <c r="A233" s="81">
        <v>150000948</v>
      </c>
      <c r="B233" s="82" t="s">
        <v>473</v>
      </c>
      <c r="C233" s="114" t="s">
        <v>474</v>
      </c>
      <c r="D233" s="114" t="s">
        <v>474</v>
      </c>
      <c r="E233" s="84">
        <f t="shared" si="159"/>
        <v>6618.95</v>
      </c>
      <c r="F233" s="597">
        <f>'[8]побудинковий звіт'!F233</f>
        <v>6618.95</v>
      </c>
      <c r="G233" s="104">
        <f>'[8]побудинковий звіт'!G233</f>
        <v>735.55</v>
      </c>
      <c r="H233" s="598">
        <f>'[8]побудинковий звіт'!H233</f>
        <v>0</v>
      </c>
      <c r="I233" s="595">
        <f>'звіт 03.19-03.24'!H233+'[9]побудинковий звіт'!I233+'[8]побудинковий звіт'!I233</f>
        <v>116503.48742750908</v>
      </c>
      <c r="J233" s="595">
        <f>'звіт 03.19-03.24'!I233+'[9]побудинковий звіт'!J233+'[8]побудинковий звіт'!J233</f>
        <v>106252.21185705715</v>
      </c>
      <c r="K233" s="116">
        <f t="shared" si="160"/>
        <v>-10251.275570451937</v>
      </c>
      <c r="L233" s="595">
        <f>'звіт 03.19-03.24'!K233+'[9]побудинковий звіт'!L233+'[8]побудинковий звіт'!L233</f>
        <v>24646.71582648217</v>
      </c>
      <c r="M233" s="595">
        <f>'звіт 03.19-03.24'!L233+'[9]побудинковий звіт'!M233+'[8]побудинковий звіт'!M233</f>
        <v>22437.187030951813</v>
      </c>
      <c r="N233" s="116">
        <f t="shared" si="161"/>
        <v>-2209.5287955303575</v>
      </c>
      <c r="O233" s="595">
        <f>'звіт 03.19-03.24'!N233+'[9]побудинковий звіт'!O233+'[8]побудинковий звіт'!O233</f>
        <v>67242.42050316534</v>
      </c>
      <c r="P233" s="595">
        <f>'звіт 03.19-03.24'!O233+'[9]побудинковий звіт'!P233+'[8]побудинковий звіт'!P233</f>
        <v>65159.655059302611</v>
      </c>
      <c r="Q233" s="116">
        <f t="shared" si="162"/>
        <v>-2082.7654438627287</v>
      </c>
      <c r="R233" s="595">
        <f>'звіт 03.19-03.24'!Q233+'[9]побудинковий звіт'!R233+'[8]побудинковий звіт'!R233</f>
        <v>13752.879000868968</v>
      </c>
      <c r="S233" s="595">
        <f>'звіт 03.19-03.24'!R233+'[9]побудинковий звіт'!S233+'[8]побудинковий звіт'!S233</f>
        <v>13327.702687646661</v>
      </c>
      <c r="T233" s="116">
        <f t="shared" si="163"/>
        <v>-425.17631322230773</v>
      </c>
      <c r="U233" s="595">
        <f>'звіт 03.19-03.24'!T233+'[9]побудинковий звіт'!U233+'[8]побудинковий звіт'!U233</f>
        <v>5423.7509487903444</v>
      </c>
      <c r="V233" s="595">
        <f>'звіт 03.19-03.24'!U233+'[9]побудинковий звіт'!V233+'[8]побудинковий звіт'!V233</f>
        <v>3593.6443645251998</v>
      </c>
      <c r="W233" s="116">
        <f t="shared" si="164"/>
        <v>-1830.1065842651446</v>
      </c>
      <c r="X233" s="595">
        <f>'звіт 03.19-03.24'!W233+'[9]побудинковий звіт'!X233+'[8]побудинковий звіт'!X233</f>
        <v>74443.505658947615</v>
      </c>
      <c r="Y233" s="595">
        <f>'звіт 03.19-03.24'!X233+'[9]побудинковий звіт'!Y233+'[8]побудинковий звіт'!Y233</f>
        <v>63922.074222666459</v>
      </c>
      <c r="Z233" s="116">
        <f t="shared" si="165"/>
        <v>-10521.431436281156</v>
      </c>
      <c r="AA233" s="595">
        <f>'звіт 03.19-03.24'!Z233+'[9]побудинковий звіт'!AA233+'[8]побудинковий звіт'!AA233</f>
        <v>7134.1560000000009</v>
      </c>
      <c r="AB233" s="595">
        <f>'звіт 03.19-03.24'!AA233+'[9]побудинковий звіт'!AB233+'[8]побудинковий звіт'!AB233</f>
        <v>0</v>
      </c>
      <c r="AC233" s="116">
        <f t="shared" si="166"/>
        <v>-7134.1560000000009</v>
      </c>
      <c r="AD233" s="595">
        <f>'звіт 03.19-03.24'!AC233+'[9]побудинковий звіт'!AD233+'[8]побудинковий звіт'!AD233</f>
        <v>198401.71363220265</v>
      </c>
      <c r="AE233" s="595">
        <f>'звіт 03.19-03.24'!AD233+'[9]побудинковий звіт'!AE233+'[8]побудинковий звіт'!AE233</f>
        <v>217088.5473605124</v>
      </c>
      <c r="AF233" s="117">
        <f t="shared" si="167"/>
        <v>18686.83372830975</v>
      </c>
      <c r="AG233" s="91">
        <f t="shared" si="168"/>
        <v>507548.62899796618</v>
      </c>
      <c r="AH233" s="92">
        <f t="shared" si="168"/>
        <v>491781.02258266229</v>
      </c>
      <c r="AI233" s="116">
        <f t="shared" si="169"/>
        <v>-15767.60641530389</v>
      </c>
      <c r="AJ233" s="595">
        <f>'звіт 03.19-03.24'!AI233+'[9]побудинковий звіт'!AJ233+'[8]побудинковий звіт'!AJ233</f>
        <v>520074.60523920576</v>
      </c>
      <c r="AK233" s="595">
        <f>'звіт 03.19-03.24'!AJ233+'[9]побудинковий звіт'!AK233+'[8]побудинковий звіт'!AK233</f>
        <v>488530.73494091898</v>
      </c>
      <c r="AL233" s="116">
        <f t="shared" si="170"/>
        <v>-31543.870298286784</v>
      </c>
      <c r="AM233" s="595">
        <f>'звіт 03.19-03.24'!AL233+'[9]побудинковий звіт'!AM233+'[8]побудинковий звіт'!AM233</f>
        <v>3332.9484227264229</v>
      </c>
      <c r="AN233" s="595">
        <f>'звіт 03.19-03.24'!AM233+'[9]побудинковий звіт'!AN233+'[8]побудинковий звіт'!AN233</f>
        <v>7300.7800430050756</v>
      </c>
      <c r="AO233" s="116">
        <f t="shared" si="171"/>
        <v>3967.8316202786527</v>
      </c>
      <c r="AP233" s="595">
        <f>'звіт 03.19-03.24'!AO233+'[9]побудинковий звіт'!AP233+'[8]побудинковий звіт'!AP233</f>
        <v>33483.951754336253</v>
      </c>
      <c r="AQ233" s="595">
        <f>'звіт 03.19-03.24'!AP233+'[9]побудинковий звіт'!AQ233+'[8]побудинковий звіт'!AQ233</f>
        <v>32852.606461239084</v>
      </c>
      <c r="AR233" s="116">
        <f t="shared" si="172"/>
        <v>-631.34529309716891</v>
      </c>
      <c r="AS233" s="595">
        <f>'звіт 03.19-03.24'!AR233+'[9]побудинковий звіт'!AS233+'[8]побудинковий звіт'!AS233</f>
        <v>635041.69814207952</v>
      </c>
      <c r="AT233" s="595">
        <f>'звіт 03.19-03.24'!AS233+'[9]побудинковий звіт'!AT233+'[8]побудинковий звіт'!AT233</f>
        <v>727210.00325275306</v>
      </c>
      <c r="AU233" s="118">
        <f t="shared" si="173"/>
        <v>92168.305110673537</v>
      </c>
      <c r="AV233" s="595">
        <f>'звіт 03.19-03.24'!AU233+'[9]побудинковий звіт'!AV233+'[8]побудинковий звіт'!AV233</f>
        <v>25439.245130786225</v>
      </c>
      <c r="AW233" s="595">
        <f>'звіт 03.19-03.24'!AV233+'[9]побудинковий звіт'!AW233+'[8]побудинковий звіт'!AW233</f>
        <v>10335.253396373106</v>
      </c>
      <c r="AX233" s="94">
        <f t="shared" si="174"/>
        <v>-15103.991734413119</v>
      </c>
      <c r="AY233" s="595">
        <f>'звіт 03.19-03.24'!AX233+'[9]побудинковий звіт'!AY233+'[8]побудинковий звіт'!AY233</f>
        <v>29006.140459984672</v>
      </c>
      <c r="AZ233" s="595">
        <f>'звіт 03.19-03.24'!AY233+'[9]побудинковий звіт'!AZ233+'[8]побудинковий звіт'!AZ233</f>
        <v>63088.344162713554</v>
      </c>
      <c r="BA233" s="117">
        <f t="shared" si="175"/>
        <v>34082.203702728882</v>
      </c>
      <c r="BB233" s="595">
        <f>'звіт 03.19-03.24'!BA233+'[9]побудинковий звіт'!BB233+'[8]побудинковий звіт'!BB233</f>
        <v>16718.72992686426</v>
      </c>
      <c r="BC233" s="595">
        <f>'звіт 03.19-03.24'!BB233+'[9]побудинковий звіт'!BC233+'[8]побудинковий звіт'!BC233</f>
        <v>35811.748445822464</v>
      </c>
      <c r="BD233" s="94">
        <f t="shared" si="176"/>
        <v>19093.018518958204</v>
      </c>
      <c r="BE233" s="595">
        <f>'звіт 03.19-03.24'!BD233+'[9]побудинковий звіт'!BE233+'[8]побудинковий звіт'!BE233</f>
        <v>22621.209519824359</v>
      </c>
      <c r="BF233" s="595">
        <f>'звіт 03.19-03.24'!BE233+'[9]побудинковий звіт'!BF233+'[8]побудинковий звіт'!BF233</f>
        <v>21918.84770449224</v>
      </c>
      <c r="BG233" s="95">
        <f t="shared" si="177"/>
        <v>-702.36181533211857</v>
      </c>
      <c r="BH233" s="595">
        <f>'звіт 03.19-03.24'!BG233+'[9]побудинковий звіт'!BH233+'[8]побудинковий звіт'!BH233</f>
        <v>8480.5375169652798</v>
      </c>
      <c r="BI233" s="595">
        <f>'звіт 03.19-03.24'!BH233+'[9]побудинковий звіт'!BI233+'[8]побудинковий звіт'!BI233</f>
        <v>67.749685999999997</v>
      </c>
      <c r="BJ233" s="94">
        <f t="shared" si="178"/>
        <v>-8412.7878309652806</v>
      </c>
      <c r="BK233" s="595">
        <f>'звіт 03.19-03.24'!BJ233+'[9]побудинковий звіт'!BK233+'[8]побудинковий звіт'!BK233</f>
        <v>27624.896990279951</v>
      </c>
      <c r="BL233" s="595">
        <f>'звіт 03.19-03.24'!BK233+'[9]побудинковий звіт'!BL233+'[8]побудинковий звіт'!BL233</f>
        <v>10433.287781407604</v>
      </c>
      <c r="BM233" s="95">
        <f t="shared" si="179"/>
        <v>-17191.609208872345</v>
      </c>
      <c r="BN233" s="595">
        <f>'звіт 03.19-03.24'!BM233+'[9]побудинковий звіт'!BN233+'[8]побудинковий звіт'!BN233</f>
        <v>4412.0314455883927</v>
      </c>
      <c r="BO233" s="595">
        <f>'звіт 03.19-03.24'!BN233+'[9]побудинковий звіт'!BO233+'[8]побудинковий звіт'!BO233</f>
        <v>5933.8</v>
      </c>
      <c r="BP233" s="94">
        <f t="shared" si="180"/>
        <v>1521.7685544116075</v>
      </c>
      <c r="BQ233" s="91">
        <f t="shared" si="181"/>
        <v>134302.79099029314</v>
      </c>
      <c r="BR233" s="96">
        <f t="shared" si="181"/>
        <v>147589.03117680893</v>
      </c>
      <c r="BS233" s="94">
        <f t="shared" si="182"/>
        <v>13286.240186515788</v>
      </c>
      <c r="BT233" s="595">
        <f>'звіт 03.19-03.24'!BS233+'[9]побудинковий звіт'!BT233+'[8]побудинковий звіт'!BT233</f>
        <v>666191.69046989188</v>
      </c>
      <c r="BU233" s="595">
        <f>'звіт 03.19-03.24'!BT233+'[9]побудинковий звіт'!BU233+'[8]побудинковий звіт'!BU233</f>
        <v>635218.10012656404</v>
      </c>
      <c r="BV233" s="116">
        <f t="shared" si="183"/>
        <v>-30973.590343327844</v>
      </c>
      <c r="BW233" s="595">
        <f>'звіт 03.19-03.24'!BV233+'[9]побудинковий звіт'!BW233+'[8]побудинковий звіт'!BW233</f>
        <v>444131.46545354289</v>
      </c>
      <c r="BX233" s="595">
        <f>'звіт 03.19-03.24'!BW233+'[9]побудинковий звіт'!BX233+'[8]побудинковий звіт'!BX233</f>
        <v>439817.16700888728</v>
      </c>
      <c r="BY233" s="116">
        <f t="shared" si="184"/>
        <v>-4314.2984446556075</v>
      </c>
      <c r="BZ233" s="595">
        <f>'звіт 03.19-03.24'!BY233+'[9]побудинковий звіт'!BZ233+'[8]побудинковий звіт'!BZ233</f>
        <v>74411.537374972846</v>
      </c>
      <c r="CA233" s="595">
        <f>'звіт 03.19-03.24'!BZ233+'[9]побудинковий звіт'!CA233+'[8]побудинковий звіт'!CA233</f>
        <v>105913.9894269119</v>
      </c>
      <c r="CB233" s="116">
        <f t="shared" si="185"/>
        <v>31502.45205193905</v>
      </c>
      <c r="CC233" s="595">
        <f>'звіт 03.19-03.24'!CB233+'[9]побудинковий звіт'!CC233+'[8]побудинковий звіт'!CC233</f>
        <v>12512.993303287854</v>
      </c>
      <c r="CD233" s="595">
        <f>'звіт 03.19-03.24'!CC233+'[9]побудинковий звіт'!CD233+'[8]побудинковий звіт'!CD233</f>
        <v>12636.108149923733</v>
      </c>
      <c r="CE233" s="116">
        <f t="shared" si="186"/>
        <v>123.11484663587908</v>
      </c>
      <c r="CF233" s="595">
        <f>'звіт 03.19-03.24'!CE233+'[9]побудинковий звіт'!CF233+'[8]побудинковий звіт'!CF233</f>
        <v>1526.7211950972469</v>
      </c>
      <c r="CG233" s="595">
        <f>'звіт 03.19-03.24'!CF233+'[9]побудинковий звіт'!CG233+'[8]побудинковий звіт'!CG233</f>
        <v>2173.7216913667553</v>
      </c>
      <c r="CH233" s="116">
        <f t="shared" si="187"/>
        <v>647.0004962695084</v>
      </c>
      <c r="CI233" s="595">
        <f>'звіт 03.19-03.24'!CH233+'[9]побудинковий звіт'!CI233+'[8]побудинковий звіт'!CI233</f>
        <v>90715.192537730574</v>
      </c>
      <c r="CJ233" s="595">
        <f>'звіт 03.19-03.24'!CI233+'[9]побудинковий звіт'!CJ233+'[8]побудинковий звіт'!CJ233</f>
        <v>95415.970794939189</v>
      </c>
      <c r="CK233" s="116">
        <f t="shared" si="188"/>
        <v>4700.7782572086144</v>
      </c>
      <c r="CL233" s="595">
        <f>'звіт 03.19-03.24'!CK233+'[9]побудинковий звіт'!CL233+'[8]побудинковий звіт'!CL233</f>
        <v>119874.889867458</v>
      </c>
      <c r="CM233" s="595">
        <f>'звіт 03.19-03.24'!CL233+'[9]побудинковий звіт'!CM233+'[8]побудинковий звіт'!CM233</f>
        <v>109837.03876545845</v>
      </c>
      <c r="CN233" s="116">
        <f t="shared" si="189"/>
        <v>-10037.851101999549</v>
      </c>
      <c r="CO233" s="88">
        <f t="shared" si="190"/>
        <v>210590.08240518859</v>
      </c>
      <c r="CP233" s="96">
        <f t="shared" si="190"/>
        <v>205253.00956039765</v>
      </c>
      <c r="CQ233" s="116">
        <f t="shared" si="191"/>
        <v>-5337.0728447909351</v>
      </c>
      <c r="CR233" s="119">
        <f t="shared" si="202"/>
        <v>3243149.1137485881</v>
      </c>
      <c r="CS233" s="96">
        <f t="shared" si="202"/>
        <v>3296276.2744214386</v>
      </c>
      <c r="CT233" s="116">
        <f t="shared" si="192"/>
        <v>53127.160672850441</v>
      </c>
      <c r="CU233" s="91">
        <f t="shared" si="193"/>
        <v>3891778.9364983058</v>
      </c>
      <c r="CV233" s="98">
        <f t="shared" si="193"/>
        <v>3955531.5293057263</v>
      </c>
      <c r="CW233" s="117">
        <f t="shared" si="194"/>
        <v>63752.592807420529</v>
      </c>
      <c r="CX233" s="595">
        <f>'звіт 03.19-03.24'!CW233+'[9]побудинковий звіт'!CX233+'[8]побудинковий звіт'!CX233</f>
        <v>148465.39140462753</v>
      </c>
      <c r="CY233" s="595">
        <f>'звіт 03.19-03.24'!CX233+'[9]побудинковий звіт'!CY233+'[8]побудинковий звіт'!CY233</f>
        <v>84712.798597207206</v>
      </c>
      <c r="CZ233" s="116">
        <f t="shared" si="195"/>
        <v>-63752.592807420326</v>
      </c>
      <c r="DA233" s="99">
        <f>'[8]побудинковий звіт'!DA233</f>
        <v>63752.592807419787</v>
      </c>
      <c r="DB233" s="8">
        <v>1</v>
      </c>
      <c r="DC233" s="365">
        <f>'[8]побудинковий звіт'!DC233</f>
        <v>96219.55</v>
      </c>
      <c r="DD233" s="365">
        <f>'[8]побудинковий звіт'!DD233</f>
        <v>0</v>
      </c>
      <c r="DE233" s="365">
        <f>'[8]побудинковий звіт'!DE233</f>
        <v>28693.930000000008</v>
      </c>
      <c r="DF233" s="365">
        <f>'[8]побудинковий звіт'!DF233</f>
        <v>0</v>
      </c>
      <c r="DG233" s="101">
        <v>39742.470699140569</v>
      </c>
      <c r="DH233" s="296">
        <v>9</v>
      </c>
      <c r="DI233" s="103">
        <f>'[8]побудинковий звіт'!DK233</f>
        <v>8.1825493006271124</v>
      </c>
      <c r="DJ233" s="103">
        <f>'[8]побудинковий звіт'!DL233</f>
        <v>10.443116592119077</v>
      </c>
      <c r="DK233" s="103">
        <f>'[8]побудинковий звіт'!DM233</f>
        <v>6.7466999686420763</v>
      </c>
      <c r="DL233" s="104">
        <f t="shared" ref="DL233:DL239" si="205">DI233*G233+(F233-G233)*DJ233</f>
        <v>67459.706296149641</v>
      </c>
      <c r="DM233" s="104">
        <f>DK233*H233</f>
        <v>0</v>
      </c>
      <c r="DN233" s="105">
        <f t="shared" si="196"/>
        <v>67459.706296149641</v>
      </c>
      <c r="DO233" s="2"/>
      <c r="DP233" s="104">
        <f>'[10]побудинковий звіт'!DR233</f>
        <v>67525.62</v>
      </c>
      <c r="DQ233" s="104">
        <f>'[10]побудинковий звіт'!DS233</f>
        <v>0</v>
      </c>
      <c r="DR233" s="104">
        <f t="shared" si="197"/>
        <v>67525.62</v>
      </c>
      <c r="DS233" s="106"/>
      <c r="DT233" s="104"/>
      <c r="DU233" s="479">
        <f>'звіт 03.19-03.24'!DV233+'[9]побудинковий звіт'!DW233+'[8]побудинковий звіт'!DW233</f>
        <v>5530.66</v>
      </c>
      <c r="DV233" s="2">
        <f>'[9]побудинковий звіт'!DX233+'[8]побудинковий звіт'!DX233</f>
        <v>0</v>
      </c>
      <c r="DW233" s="77">
        <f t="shared" si="198"/>
        <v>923213.38695884717</v>
      </c>
      <c r="DX233" s="77">
        <f t="shared" si="199"/>
        <v>1049758.8413154744</v>
      </c>
      <c r="DY233" s="427">
        <f t="shared" si="200"/>
        <v>28693.930000000008</v>
      </c>
      <c r="DZ233" s="161">
        <f>'[10]побудинковий звіт'!DY233</f>
        <v>15657.713287982258</v>
      </c>
      <c r="EB233" s="110">
        <v>-9715</v>
      </c>
      <c r="EC233" s="111">
        <f t="shared" si="201"/>
        <v>30027.470699140569</v>
      </c>
      <c r="EE233" s="112">
        <v>2463.7483625954046</v>
      </c>
      <c r="EG233" s="99">
        <v>-41797.262928480559</v>
      </c>
    </row>
    <row r="234" spans="1:137" ht="19.95" customHeight="1" x14ac:dyDescent="0.3">
      <c r="A234" s="81">
        <v>150000949</v>
      </c>
      <c r="B234" s="82" t="s">
        <v>475</v>
      </c>
      <c r="C234" s="114" t="s">
        <v>476</v>
      </c>
      <c r="D234" s="114" t="s">
        <v>476</v>
      </c>
      <c r="E234" s="84">
        <f t="shared" si="159"/>
        <v>9392.58</v>
      </c>
      <c r="F234" s="597">
        <f>'[8]побудинковий звіт'!F234</f>
        <v>9392.58</v>
      </c>
      <c r="G234" s="104">
        <f>'[8]побудинковий звіт'!G234</f>
        <v>999.75</v>
      </c>
      <c r="H234" s="598">
        <f>'[8]побудинковий звіт'!H234</f>
        <v>0</v>
      </c>
      <c r="I234" s="595">
        <f>'звіт 03.19-03.24'!H234+'[9]побудинковий звіт'!I234+'[8]побудинковий звіт'!I234</f>
        <v>166269.61460151133</v>
      </c>
      <c r="J234" s="595">
        <f>'звіт 03.19-03.24'!I234+'[9]побудинковий звіт'!J234+'[8]побудинковий звіт'!J234</f>
        <v>151877.81884157675</v>
      </c>
      <c r="K234" s="116">
        <f t="shared" si="160"/>
        <v>-14391.795759934583</v>
      </c>
      <c r="L234" s="595">
        <f>'звіт 03.19-03.24'!K234+'[9]побудинковий звіт'!L234+'[8]побудинковий звіт'!L234</f>
        <v>35903.33615440406</v>
      </c>
      <c r="M234" s="595">
        <f>'звіт 03.19-03.24'!L234+'[9]побудинковий звіт'!M234+'[8]побудинковий звіт'!M234</f>
        <v>32356.741631850375</v>
      </c>
      <c r="N234" s="116">
        <f t="shared" si="161"/>
        <v>-3546.5945225536852</v>
      </c>
      <c r="O234" s="595">
        <f>'звіт 03.19-03.24'!N234+'[9]побудинковий звіт'!O234+'[8]побудинковий звіт'!O234</f>
        <v>97267.49046595754</v>
      </c>
      <c r="P234" s="595">
        <f>'звіт 03.19-03.24'!O234+'[9]побудинковий звіт'!P234+'[8]побудинковий звіт'!P234</f>
        <v>94255.233818439694</v>
      </c>
      <c r="Q234" s="116">
        <f t="shared" si="162"/>
        <v>-3012.2566475178464</v>
      </c>
      <c r="R234" s="595">
        <f>'звіт 03.19-03.24'!Q234+'[9]побудинковий звіт'!R234+'[8]побудинковий звіт'!R234</f>
        <v>19956.39501918371</v>
      </c>
      <c r="S234" s="595">
        <f>'звіт 03.19-03.24'!R234+'[9]побудинковий звіт'!S234+'[8]побудинковий звіт'!S234</f>
        <v>19334.88723856493</v>
      </c>
      <c r="T234" s="116">
        <f t="shared" si="163"/>
        <v>-621.50778061878009</v>
      </c>
      <c r="U234" s="595">
        <f>'звіт 03.19-03.24'!T234+'[9]побудинковий звіт'!U234+'[8]побудинковий звіт'!U234</f>
        <v>15855.526636596207</v>
      </c>
      <c r="V234" s="595">
        <f>'звіт 03.19-03.24'!U234+'[9]побудинковий звіт'!V234+'[8]побудинковий звіт'!V234</f>
        <v>10219.095784318961</v>
      </c>
      <c r="W234" s="116">
        <f t="shared" si="164"/>
        <v>-5636.4308522772462</v>
      </c>
      <c r="X234" s="595">
        <f>'звіт 03.19-03.24'!W234+'[9]побудинковий звіт'!X234+'[8]побудинковий звіт'!X234</f>
        <v>139439.8066225402</v>
      </c>
      <c r="Y234" s="595">
        <f>'звіт 03.19-03.24'!X234+'[9]побудинковий звіт'!Y234+'[8]побудинковий звіт'!Y234</f>
        <v>115934.74553700046</v>
      </c>
      <c r="Z234" s="116">
        <f t="shared" si="165"/>
        <v>-23505.061085539739</v>
      </c>
      <c r="AA234" s="595">
        <f>'звіт 03.19-03.24'!Z234+'[9]побудинковий звіт'!AA234+'[8]побудинковий звіт'!AA234</f>
        <v>10141.74</v>
      </c>
      <c r="AB234" s="595">
        <f>'звіт 03.19-03.24'!AA234+'[9]побудинковий звіт'!AB234+'[8]побудинковий звіт'!AB234</f>
        <v>0</v>
      </c>
      <c r="AC234" s="116">
        <f t="shared" si="166"/>
        <v>-10141.74</v>
      </c>
      <c r="AD234" s="595">
        <f>'звіт 03.19-03.24'!AC234+'[9]побудинковий звіт'!AD234+'[8]побудинковий звіт'!AD234</f>
        <v>281785.87123512779</v>
      </c>
      <c r="AE234" s="595">
        <f>'звіт 03.19-03.24'!AD234+'[9]побудинковий звіт'!AE234+'[8]побудинковий звіт'!AE234</f>
        <v>308324.21379253746</v>
      </c>
      <c r="AF234" s="117">
        <f t="shared" si="167"/>
        <v>26538.342557409662</v>
      </c>
      <c r="AG234" s="91">
        <f t="shared" si="168"/>
        <v>766619.78073532076</v>
      </c>
      <c r="AH234" s="92">
        <f t="shared" si="168"/>
        <v>732302.73664428864</v>
      </c>
      <c r="AI234" s="116">
        <f t="shared" si="169"/>
        <v>-34317.044091032119</v>
      </c>
      <c r="AJ234" s="595">
        <f>'звіт 03.19-03.24'!AI234+'[9]побудинковий звіт'!AJ234+'[8]побудинковий звіт'!AJ234</f>
        <v>804276.29627343302</v>
      </c>
      <c r="AK234" s="595">
        <f>'звіт 03.19-03.24'!AJ234+'[9]побудинковий звіт'!AK234+'[8]побудинковий звіт'!AK234</f>
        <v>794102.25445464766</v>
      </c>
      <c r="AL234" s="116">
        <f t="shared" si="170"/>
        <v>-10174.041818785365</v>
      </c>
      <c r="AM234" s="595">
        <f>'звіт 03.19-03.24'!AL234+'[9]побудинковий звіт'!AM234+'[8]побудинковий звіт'!AM234</f>
        <v>12836.029731942814</v>
      </c>
      <c r="AN234" s="595">
        <f>'звіт 03.19-03.24'!AM234+'[9]побудинковий звіт'!AN234+'[8]побудинковий звіт'!AN234</f>
        <v>19288.48967080265</v>
      </c>
      <c r="AO234" s="116">
        <f t="shared" si="171"/>
        <v>6452.4599388598363</v>
      </c>
      <c r="AP234" s="595">
        <f>'звіт 03.19-03.24'!AO234+'[9]побудинковий звіт'!AP234+'[8]побудинковий звіт'!AP234</f>
        <v>55879.95757054376</v>
      </c>
      <c r="AQ234" s="595">
        <f>'звіт 03.19-03.24'!AP234+'[9]побудинковий звіт'!AQ234+'[8]побудинковий звіт'!AQ234</f>
        <v>56092.106054404183</v>
      </c>
      <c r="AR234" s="116">
        <f t="shared" si="172"/>
        <v>212.14848386042286</v>
      </c>
      <c r="AS234" s="595">
        <f>'звіт 03.19-03.24'!AR234+'[9]побудинковий звіт'!AS234+'[8]побудинковий звіт'!AS234</f>
        <v>1044509.9969064635</v>
      </c>
      <c r="AT234" s="595">
        <f>'звіт 03.19-03.24'!AS234+'[9]побудинковий звіт'!AT234+'[8]побудинковий звіт'!AT234</f>
        <v>965241.93723683723</v>
      </c>
      <c r="AU234" s="118">
        <f t="shared" si="173"/>
        <v>-79268.059669626295</v>
      </c>
      <c r="AV234" s="595">
        <f>'звіт 03.19-03.24'!AU234+'[9]побудинковий звіт'!AV234+'[8]побудинковий звіт'!AV234</f>
        <v>30265.53692556758</v>
      </c>
      <c r="AW234" s="595">
        <f>'звіт 03.19-03.24'!AV234+'[9]побудинковий звіт'!AW234+'[8]побудинковий звіт'!AW234</f>
        <v>18634.986173569261</v>
      </c>
      <c r="AX234" s="94">
        <f t="shared" si="174"/>
        <v>-11630.550751998318</v>
      </c>
      <c r="AY234" s="595">
        <f>'звіт 03.19-03.24'!AX234+'[9]побудинковий звіт'!AY234+'[8]побудинковий звіт'!AY234</f>
        <v>32763.961730916566</v>
      </c>
      <c r="AZ234" s="595">
        <f>'звіт 03.19-03.24'!AY234+'[9]побудинковий звіт'!AZ234+'[8]побудинковий звіт'!AZ234</f>
        <v>63208.221438406996</v>
      </c>
      <c r="BA234" s="117">
        <f t="shared" si="175"/>
        <v>30444.25970749043</v>
      </c>
      <c r="BB234" s="595">
        <f>'звіт 03.19-03.24'!BA234+'[9]побудинковий звіт'!BB234+'[8]побудинковий звіт'!BB234</f>
        <v>16291.271932098753</v>
      </c>
      <c r="BC234" s="595">
        <f>'звіт 03.19-03.24'!BB234+'[9]побудинковий звіт'!BC234+'[8]побудинковий звіт'!BC234</f>
        <v>34263.732325834251</v>
      </c>
      <c r="BD234" s="94">
        <f t="shared" si="176"/>
        <v>17972.460393735499</v>
      </c>
      <c r="BE234" s="595">
        <f>'звіт 03.19-03.24'!BD234+'[9]побудинковий звіт'!BE234+'[8]побудинковий звіт'!BE234</f>
        <v>29917.61635414472</v>
      </c>
      <c r="BF234" s="595">
        <f>'звіт 03.19-03.24'!BE234+'[9]побудинковий звіт'!BF234+'[8]побудинковий звіт'!BF234</f>
        <v>133416.59622712623</v>
      </c>
      <c r="BG234" s="95">
        <f t="shared" si="177"/>
        <v>103498.97987298151</v>
      </c>
      <c r="BH234" s="595">
        <f>'звіт 03.19-03.24'!BG234+'[9]побудинковий звіт'!BH234+'[8]побудинковий звіт'!BH234</f>
        <v>24011.115756219566</v>
      </c>
      <c r="BI234" s="595">
        <f>'звіт 03.19-03.24'!BH234+'[9]побудинковий звіт'!BI234+'[8]побудинковий звіт'!BI234</f>
        <v>7.7228418000000003</v>
      </c>
      <c r="BJ234" s="94">
        <f t="shared" si="178"/>
        <v>-24003.392914419564</v>
      </c>
      <c r="BK234" s="595">
        <f>'звіт 03.19-03.24'!BJ234+'[9]побудинковий звіт'!BK234+'[8]побудинковий звіт'!BK234</f>
        <v>43861.135187353633</v>
      </c>
      <c r="BL234" s="595">
        <f>'звіт 03.19-03.24'!BK234+'[9]побудинковий звіт'!BL234+'[8]побудинковий звіт'!BL234</f>
        <v>26444.819651072277</v>
      </c>
      <c r="BM234" s="95">
        <f t="shared" si="179"/>
        <v>-17416.315536281356</v>
      </c>
      <c r="BN234" s="595">
        <f>'звіт 03.19-03.24'!BM234+'[9]побудинковий звіт'!BN234+'[8]побудинковий звіт'!BN234</f>
        <v>5176.651886201339</v>
      </c>
      <c r="BO234" s="595">
        <f>'звіт 03.19-03.24'!BN234+'[9]побудинковий звіт'!BO234+'[8]побудинковий звіт'!BO234</f>
        <v>8496.41</v>
      </c>
      <c r="BP234" s="94">
        <f t="shared" si="180"/>
        <v>3319.7581137986608</v>
      </c>
      <c r="BQ234" s="91">
        <f t="shared" si="181"/>
        <v>182287.28977250215</v>
      </c>
      <c r="BR234" s="96">
        <f t="shared" si="181"/>
        <v>284472.48865780898</v>
      </c>
      <c r="BS234" s="94">
        <f t="shared" si="182"/>
        <v>102185.19888530683</v>
      </c>
      <c r="BT234" s="595">
        <f>'звіт 03.19-03.24'!BS234+'[9]побудинковий звіт'!BT234+'[8]побудинковий звіт'!BT234</f>
        <v>894832.92085269524</v>
      </c>
      <c r="BU234" s="595">
        <f>'звіт 03.19-03.24'!BT234+'[9]побудинковий звіт'!BU234+'[8]побудинковий звіт'!BU234</f>
        <v>860425.32327995612</v>
      </c>
      <c r="BV234" s="116">
        <f t="shared" si="183"/>
        <v>-34407.59757273912</v>
      </c>
      <c r="BW234" s="595">
        <f>'звіт 03.19-03.24'!BV234+'[9]побудинковий звіт'!BW234+'[8]побудинковий звіт'!BW234</f>
        <v>595708.19392204657</v>
      </c>
      <c r="BX234" s="595">
        <f>'звіт 03.19-03.24'!BW234+'[9]побудинковий звіт'!BX234+'[8]побудинковий звіт'!BX234</f>
        <v>632568.15501096682</v>
      </c>
      <c r="BY234" s="116">
        <f t="shared" si="184"/>
        <v>36859.961088920245</v>
      </c>
      <c r="BZ234" s="595">
        <f>'звіт 03.19-03.24'!BY234+'[9]побудинковий звіт'!BZ234+'[8]побудинковий звіт'!BZ234</f>
        <v>87709.809514723136</v>
      </c>
      <c r="CA234" s="595">
        <f>'звіт 03.19-03.24'!BZ234+'[9]побудинковий звіт'!CA234+'[8]побудинковий звіт'!CA234</f>
        <v>146663.12616461969</v>
      </c>
      <c r="CB234" s="116">
        <f t="shared" si="185"/>
        <v>58953.316649896558</v>
      </c>
      <c r="CC234" s="595">
        <f>'звіт 03.19-03.24'!CB234+'[9]побудинковий звіт'!CC234+'[8]побудинковий звіт'!CC234</f>
        <v>17393.356873621073</v>
      </c>
      <c r="CD234" s="595">
        <f>'звіт 03.19-03.24'!CC234+'[9]побудинковий звіт'!CD234+'[8]побудинковий звіт'!CD234</f>
        <v>17628.766023040283</v>
      </c>
      <c r="CE234" s="116">
        <f t="shared" si="186"/>
        <v>235.40914941921073</v>
      </c>
      <c r="CF234" s="595">
        <f>'звіт 03.19-03.24'!CE234+'[9]побудинковий звіт'!CF234+'[8]побудинковий звіт'!CF234</f>
        <v>2129.9446325922941</v>
      </c>
      <c r="CG234" s="595">
        <f>'звіт 03.19-03.24'!CF234+'[9]побудинковий звіт'!CG234+'[8]побудинковий звіт'!CG234</f>
        <v>3988.1787889761249</v>
      </c>
      <c r="CH234" s="116">
        <f t="shared" si="187"/>
        <v>1858.2341563838309</v>
      </c>
      <c r="CI234" s="595">
        <f>'звіт 03.19-03.24'!CH234+'[9]побудинковий звіт'!CI234+'[8]побудинковий звіт'!CI234</f>
        <v>98067.820629992275</v>
      </c>
      <c r="CJ234" s="595">
        <f>'звіт 03.19-03.24'!CI234+'[9]побудинковий звіт'!CJ234+'[8]побудинковий звіт'!CJ234</f>
        <v>74129.795972656008</v>
      </c>
      <c r="CK234" s="116">
        <f t="shared" si="188"/>
        <v>-23938.024657336267</v>
      </c>
      <c r="CL234" s="595">
        <f>'звіт 03.19-03.24'!CK234+'[9]побудинковий звіт'!CL234+'[8]побудинковий звіт'!CL234</f>
        <v>149480.35547569115</v>
      </c>
      <c r="CM234" s="595">
        <f>'звіт 03.19-03.24'!CL234+'[9]побудинковий звіт'!CM234+'[8]побудинковий звіт'!CM234</f>
        <v>153441.1218585601</v>
      </c>
      <c r="CN234" s="116">
        <f t="shared" si="189"/>
        <v>3960.7663828689547</v>
      </c>
      <c r="CO234" s="88">
        <f t="shared" si="190"/>
        <v>247548.17610568344</v>
      </c>
      <c r="CP234" s="96">
        <f t="shared" si="190"/>
        <v>227570.91783121612</v>
      </c>
      <c r="CQ234" s="116">
        <f t="shared" si="191"/>
        <v>-19977.258274467313</v>
      </c>
      <c r="CR234" s="119">
        <f t="shared" si="202"/>
        <v>4711731.7528915675</v>
      </c>
      <c r="CS234" s="96">
        <f t="shared" si="202"/>
        <v>4740344.4798175646</v>
      </c>
      <c r="CT234" s="116">
        <f t="shared" si="192"/>
        <v>28612.726925997064</v>
      </c>
      <c r="CU234" s="91">
        <f t="shared" si="193"/>
        <v>5654078.1034698812</v>
      </c>
      <c r="CV234" s="98">
        <f t="shared" si="193"/>
        <v>5688413.375781077</v>
      </c>
      <c r="CW234" s="117">
        <f t="shared" si="194"/>
        <v>34335.272311195731</v>
      </c>
      <c r="CX234" s="595">
        <f>'звіт 03.19-03.24'!CW234+'[9]побудинковий звіт'!CX234+'[8]побудинковий звіт'!CX234</f>
        <v>215359.63595185848</v>
      </c>
      <c r="CY234" s="595">
        <f>'звіт 03.19-03.24'!CX234+'[9]побудинковий звіт'!CY234+'[8]побудинковий звіт'!CY234</f>
        <v>181024.36364066196</v>
      </c>
      <c r="CZ234" s="116">
        <f t="shared" si="195"/>
        <v>-34335.272311196517</v>
      </c>
      <c r="DA234" s="99">
        <f>'[8]побудинковий звіт'!DA234</f>
        <v>34335.27231119643</v>
      </c>
      <c r="DB234" s="8">
        <v>1</v>
      </c>
      <c r="DC234" s="365">
        <f>'[8]побудинковий звіт'!DC234</f>
        <v>351374.77</v>
      </c>
      <c r="DD234" s="365">
        <f>'[8]побудинковий звіт'!DD234</f>
        <v>0</v>
      </c>
      <c r="DE234" s="365">
        <f>'[8]побудинковий звіт'!DE234</f>
        <v>252695.71000000002</v>
      </c>
      <c r="DF234" s="365">
        <f>'[8]побудинковий звіт'!DF234</f>
        <v>0</v>
      </c>
      <c r="DG234" s="101">
        <v>-22827.433401764603</v>
      </c>
      <c r="DH234" s="296">
        <v>9</v>
      </c>
      <c r="DI234" s="103">
        <f>'[8]побудинковий звіт'!DK234</f>
        <v>8.2645310681924542</v>
      </c>
      <c r="DJ234" s="103">
        <f>'[8]побудинковий звіт'!DL234</f>
        <v>10.744690524943691</v>
      </c>
      <c r="DK234" s="103">
        <f>'[8]побудинковий звіт'!DM234</f>
        <v>6.930939157393893</v>
      </c>
      <c r="DL234" s="104">
        <f t="shared" si="205"/>
        <v>98440.825913888562</v>
      </c>
      <c r="DM234" s="104">
        <f>DK234*H234</f>
        <v>0</v>
      </c>
      <c r="DN234" s="105">
        <f t="shared" si="196"/>
        <v>98440.825913888562</v>
      </c>
      <c r="DO234" s="2"/>
      <c r="DP234" s="104">
        <f>'[10]побудинковий звіт'!DR234</f>
        <v>98616.1</v>
      </c>
      <c r="DQ234" s="104">
        <f>'[10]побудинковий звіт'!DS234</f>
        <v>0</v>
      </c>
      <c r="DR234" s="104">
        <f t="shared" si="197"/>
        <v>98616.1</v>
      </c>
      <c r="DS234" s="106"/>
      <c r="DT234" s="104"/>
      <c r="DU234" s="479">
        <f>'звіт 03.19-03.24'!DV234+'[9]побудинковий звіт'!DW234+'[8]побудинковий звіт'!DW234</f>
        <v>8464.4399999999987</v>
      </c>
      <c r="DV234" s="2">
        <f>'[9]побудинковий звіт'!DX234+'[8]побудинковий звіт'!DX234</f>
        <v>0</v>
      </c>
      <c r="DW234" s="77">
        <f t="shared" si="198"/>
        <v>1472156.7440147588</v>
      </c>
      <c r="DX234" s="77">
        <f t="shared" si="199"/>
        <v>1499657.3110735754</v>
      </c>
      <c r="DY234" s="427">
        <f t="shared" si="200"/>
        <v>252695.71000000002</v>
      </c>
      <c r="DZ234" s="161">
        <f>'[10]побудинковий звіт'!DY234</f>
        <v>26901.81746556221</v>
      </c>
      <c r="EB234" s="110">
        <v>-28050</v>
      </c>
      <c r="EC234" s="111">
        <f t="shared" si="201"/>
        <v>-50877.433401764603</v>
      </c>
      <c r="EE234" s="112">
        <v>318937.51890166558</v>
      </c>
      <c r="EG234" s="99">
        <v>167834.84691448079</v>
      </c>
    </row>
    <row r="235" spans="1:137" ht="19.95" customHeight="1" x14ac:dyDescent="0.3">
      <c r="A235" s="81">
        <v>150000760</v>
      </c>
      <c r="B235" s="82" t="s">
        <v>566</v>
      </c>
      <c r="C235" s="114" t="s">
        <v>567</v>
      </c>
      <c r="D235" s="114" t="s">
        <v>568</v>
      </c>
      <c r="E235" s="84">
        <f t="shared" si="159"/>
        <v>11347.12</v>
      </c>
      <c r="F235" s="597">
        <f>'[8]побудинковий звіт'!F235</f>
        <v>11347.12</v>
      </c>
      <c r="G235" s="104">
        <f>'[8]побудинковий звіт'!G235</f>
        <v>1200.4000000000001</v>
      </c>
      <c r="H235" s="598">
        <f>'[8]побудинковий звіт'!H235</f>
        <v>0</v>
      </c>
      <c r="I235" s="595">
        <f>'звіт 03.19-03.24'!H235+'[9]побудинковий звіт'!I235+'[8]побудинковий звіт'!I235</f>
        <v>186400.78303985679</v>
      </c>
      <c r="J235" s="595">
        <f>'звіт 03.19-03.24'!I235+'[9]побудинковий звіт'!J235+'[8]побудинковий звіт'!J235</f>
        <v>189954.32290634091</v>
      </c>
      <c r="K235" s="116">
        <f t="shared" si="160"/>
        <v>3553.5398664841196</v>
      </c>
      <c r="L235" s="595">
        <f>'звіт 03.19-03.24'!K235+'[9]побудинковий звіт'!L235+'[8]побудинковий звіт'!L235</f>
        <v>57196.499380381065</v>
      </c>
      <c r="M235" s="595">
        <f>'звіт 03.19-03.24'!L235+'[9]побудинковий звіт'!M235+'[8]побудинковий звіт'!M235</f>
        <v>56096.535532986898</v>
      </c>
      <c r="N235" s="116">
        <f t="shared" si="161"/>
        <v>-1099.9638473941668</v>
      </c>
      <c r="O235" s="595">
        <f>'звіт 03.19-03.24'!N235+'[9]побудинковий звіт'!O235+'[8]побудинковий звіт'!O235</f>
        <v>108635.50828591685</v>
      </c>
      <c r="P235" s="595">
        <f>'звіт 03.19-03.24'!O235+'[9]побудинковий звіт'!P235+'[8]побудинковий звіт'!P235</f>
        <v>108693.76722853843</v>
      </c>
      <c r="Q235" s="116">
        <f t="shared" si="162"/>
        <v>58.258942621585447</v>
      </c>
      <c r="R235" s="595">
        <f>'звіт 03.19-03.24'!Q235+'[9]побудинковий звіт'!R235+'[8]побудинковий звіт'!R235</f>
        <v>24685.962606640467</v>
      </c>
      <c r="S235" s="595">
        <f>'звіт 03.19-03.24'!R235+'[9]побудинковий звіт'!S235+'[8]побудинковий звіт'!S235</f>
        <v>24697.351707439455</v>
      </c>
      <c r="T235" s="116">
        <f t="shared" si="163"/>
        <v>11.389100798987783</v>
      </c>
      <c r="U235" s="595">
        <f>'звіт 03.19-03.24'!T235+'[9]побудинковий звіт'!U235+'[8]побудинковий звіт'!U235</f>
        <v>8201.2654100605796</v>
      </c>
      <c r="V235" s="595">
        <f>'звіт 03.19-03.24'!U235+'[9]побудинковий звіт'!V235+'[8]побудинковий звіт'!V235</f>
        <v>14705.13506452197</v>
      </c>
      <c r="W235" s="116">
        <f t="shared" si="164"/>
        <v>6503.8696544613904</v>
      </c>
      <c r="X235" s="595">
        <f>'звіт 03.19-03.24'!W235+'[9]побудинковий звіт'!X235+'[8]побудинковий звіт'!X235</f>
        <v>146140.0228281263</v>
      </c>
      <c r="Y235" s="595">
        <f>'звіт 03.19-03.24'!X235+'[9]побудинковий звіт'!Y235+'[8]побудинковий звіт'!Y235</f>
        <v>143544.27766590705</v>
      </c>
      <c r="Z235" s="116">
        <f t="shared" si="165"/>
        <v>-2595.7451622192457</v>
      </c>
      <c r="AA235" s="595">
        <f>'звіт 03.19-03.24'!Z235+'[9]побудинковий звіт'!AA235+'[8]побудинковий звіт'!AA235</f>
        <v>12244.737599999999</v>
      </c>
      <c r="AB235" s="595">
        <f>'звіт 03.19-03.24'!AA235+'[9]побудинковий звіт'!AB235+'[8]побудинковий звіт'!AB235</f>
        <v>0</v>
      </c>
      <c r="AC235" s="116">
        <f t="shared" si="166"/>
        <v>-12244.737599999999</v>
      </c>
      <c r="AD235" s="595">
        <f>'звіт 03.19-03.24'!AC235+'[9]побудинковий звіт'!AD235+'[8]побудинковий звіт'!AD235</f>
        <v>340219.08343001036</v>
      </c>
      <c r="AE235" s="595">
        <f>'звіт 03.19-03.24'!AD235+'[9]побудинковий звіт'!AE235+'[8]побудинковий звіт'!AE235</f>
        <v>372260.50315627182</v>
      </c>
      <c r="AF235" s="117">
        <f t="shared" si="167"/>
        <v>32041.419726261462</v>
      </c>
      <c r="AG235" s="91">
        <f t="shared" si="168"/>
        <v>883723.8625809924</v>
      </c>
      <c r="AH235" s="92">
        <f t="shared" si="168"/>
        <v>909951.89326200658</v>
      </c>
      <c r="AI235" s="116">
        <f t="shared" si="169"/>
        <v>26228.030681014177</v>
      </c>
      <c r="AJ235" s="595">
        <f>'звіт 03.19-03.24'!AI235+'[9]побудинковий звіт'!AJ235+'[8]побудинковий звіт'!AJ235</f>
        <v>559715.87006031885</v>
      </c>
      <c r="AK235" s="595">
        <f>'звіт 03.19-03.24'!AJ235+'[9]побудинковий звіт'!AK235+'[8]побудинковий звіт'!AK235</f>
        <v>555155.53700098197</v>
      </c>
      <c r="AL235" s="116">
        <f t="shared" si="170"/>
        <v>-4560.3330593368737</v>
      </c>
      <c r="AM235" s="595">
        <f>'звіт 03.19-03.24'!AL235+'[9]побудинковий звіт'!AM235+'[8]побудинковий звіт'!AM235</f>
        <v>64545.337020822371</v>
      </c>
      <c r="AN235" s="595">
        <f>'звіт 03.19-03.24'!AM235+'[9]побудинковий звіт'!AN235+'[8]побудинковий звіт'!AN235</f>
        <v>52285.142902117048</v>
      </c>
      <c r="AO235" s="116">
        <f t="shared" si="171"/>
        <v>-12260.194118705323</v>
      </c>
      <c r="AP235" s="595">
        <f>'звіт 03.19-03.24'!AO235+'[9]побудинковий звіт'!AP235+'[8]побудинковий звіт'!AP235</f>
        <v>66981.819563638084</v>
      </c>
      <c r="AQ235" s="595">
        <f>'звіт 03.19-03.24'!AP235+'[9]побудинковий звіт'!AQ235+'[8]побудинковий звіт'!AQ235</f>
        <v>56528.51592974471</v>
      </c>
      <c r="AR235" s="116">
        <f t="shared" si="172"/>
        <v>-10453.303633893374</v>
      </c>
      <c r="AS235" s="595">
        <f>'звіт 03.19-03.24'!AR235+'[9]побудинковий звіт'!AS235+'[8]побудинковий звіт'!AS235</f>
        <v>1248661.6959423102</v>
      </c>
      <c r="AT235" s="595">
        <f>'звіт 03.19-03.24'!AS235+'[9]побудинковий звіт'!AT235+'[8]побудинковий звіт'!AT235</f>
        <v>1208503.6349439996</v>
      </c>
      <c r="AU235" s="118">
        <f t="shared" si="173"/>
        <v>-40158.060998310568</v>
      </c>
      <c r="AV235" s="595">
        <f>'звіт 03.19-03.24'!AU235+'[9]побудинковий звіт'!AV235+'[8]побудинковий звіт'!AV235</f>
        <v>34019.932767770886</v>
      </c>
      <c r="AW235" s="595">
        <f>'звіт 03.19-03.24'!AV235+'[9]побудинковий звіт'!AW235+'[8]побудинковий звіт'!AW235</f>
        <v>20673.079072512242</v>
      </c>
      <c r="AX235" s="94">
        <f t="shared" si="174"/>
        <v>-13346.853695258644</v>
      </c>
      <c r="AY235" s="595">
        <f>'звіт 03.19-03.24'!AX235+'[9]побудинковий звіт'!AY235+'[8]побудинковий звіт'!AY235</f>
        <v>74402.188484419443</v>
      </c>
      <c r="AZ235" s="595">
        <f>'звіт 03.19-03.24'!AY235+'[9]побудинковий звіт'!AZ235+'[8]побудинковий звіт'!AZ235</f>
        <v>85845.452017457195</v>
      </c>
      <c r="BA235" s="117">
        <f t="shared" si="175"/>
        <v>11443.263533037752</v>
      </c>
      <c r="BB235" s="595">
        <f>'звіт 03.19-03.24'!BA235+'[9]побудинковий звіт'!BB235+'[8]побудинковий звіт'!BB235</f>
        <v>33199.199710978392</v>
      </c>
      <c r="BC235" s="595">
        <f>'звіт 03.19-03.24'!BB235+'[9]побудинковий звіт'!BC235+'[8]побудинковий звіт'!BC235</f>
        <v>23478.718343141318</v>
      </c>
      <c r="BD235" s="94">
        <f t="shared" si="176"/>
        <v>-9720.4813678370738</v>
      </c>
      <c r="BE235" s="595">
        <f>'звіт 03.19-03.24'!BD235+'[9]побудинковий звіт'!BE235+'[8]побудинковий звіт'!BE235</f>
        <v>38781.775406619847</v>
      </c>
      <c r="BF235" s="595">
        <f>'звіт 03.19-03.24'!BE235+'[9]побудинковий звіт'!BF235+'[8]побудинковий звіт'!BF235</f>
        <v>8528.1026270827606</v>
      </c>
      <c r="BG235" s="95">
        <f t="shared" si="177"/>
        <v>-30253.672779537086</v>
      </c>
      <c r="BH235" s="595">
        <f>'звіт 03.19-03.24'!BG235+'[9]побудинковий звіт'!BH235+'[8]побудинковий звіт'!BH235</f>
        <v>11950.988036423831</v>
      </c>
      <c r="BI235" s="595">
        <f>'звіт 03.19-03.24'!BH235+'[9]побудинковий звіт'!BI235+'[8]побудинковий звіт'!BI235</f>
        <v>2058</v>
      </c>
      <c r="BJ235" s="94">
        <f t="shared" si="178"/>
        <v>-9892.9880364238306</v>
      </c>
      <c r="BK235" s="595">
        <f>'звіт 03.19-03.24'!BJ235+'[9]побудинковий звіт'!BK235+'[8]побудинковий звіт'!BK235</f>
        <v>49707.389120992877</v>
      </c>
      <c r="BL235" s="595">
        <f>'звіт 03.19-03.24'!BK235+'[9]побудинковий звіт'!BL235+'[8]побудинковий звіт'!BL235</f>
        <v>27625.193218598037</v>
      </c>
      <c r="BM235" s="95">
        <f t="shared" si="179"/>
        <v>-22082.19590239484</v>
      </c>
      <c r="BN235" s="595">
        <f>'звіт 03.19-03.24'!BM235+'[9]побудинковий звіт'!BN235+'[8]побудинковий звіт'!BN235</f>
        <v>3232.6129883290787</v>
      </c>
      <c r="BO235" s="595">
        <f>'звіт 03.19-03.24'!BN235+'[9]побудинковий звіт'!BO235+'[8]побудинковий звіт'!BO235</f>
        <v>21176</v>
      </c>
      <c r="BP235" s="94">
        <f t="shared" si="180"/>
        <v>17943.387011670922</v>
      </c>
      <c r="BQ235" s="91">
        <f t="shared" si="181"/>
        <v>245294.08651553438</v>
      </c>
      <c r="BR235" s="96">
        <f t="shared" si="181"/>
        <v>189384.54527879154</v>
      </c>
      <c r="BS235" s="94">
        <f t="shared" si="182"/>
        <v>-55909.541236742836</v>
      </c>
      <c r="BT235" s="595">
        <f>'звіт 03.19-03.24'!BS235+'[9]побудинковий звіт'!BT235+'[8]побудинковий звіт'!BT235</f>
        <v>834169.11723482446</v>
      </c>
      <c r="BU235" s="595">
        <f>'звіт 03.19-03.24'!BT235+'[9]побудинковий звіт'!BU235+'[8]побудинковий звіт'!BU235</f>
        <v>860438.93965721526</v>
      </c>
      <c r="BV235" s="116">
        <f t="shared" si="183"/>
        <v>26269.822422390804</v>
      </c>
      <c r="BW235" s="595">
        <f>'звіт 03.19-03.24'!BV235+'[9]побудинковий звіт'!BW235+'[8]побудинковий звіт'!BW235</f>
        <v>807819.54154280701</v>
      </c>
      <c r="BX235" s="595">
        <f>'звіт 03.19-03.24'!BW235+'[9]побудинковий звіт'!BX235+'[8]побудинковий звіт'!BX235</f>
        <v>835461.26780194731</v>
      </c>
      <c r="BY235" s="116">
        <f t="shared" si="184"/>
        <v>27641.726259140298</v>
      </c>
      <c r="BZ235" s="595">
        <f>'звіт 03.19-03.24'!BY235+'[9]побудинковий звіт'!BZ235+'[8]побудинковий звіт'!BZ235</f>
        <v>89540.696987186951</v>
      </c>
      <c r="CA235" s="595">
        <f>'звіт 03.19-03.24'!BZ235+'[9]побудинковий звіт'!CA235+'[8]побудинковий звіт'!CA235</f>
        <v>148940.926426252</v>
      </c>
      <c r="CB235" s="116">
        <f t="shared" si="185"/>
        <v>59400.22943906505</v>
      </c>
      <c r="CC235" s="595">
        <f>'звіт 03.19-03.24'!CB235+'[9]побудинковий звіт'!CC235+'[8]побудинковий звіт'!CC235</f>
        <v>26038.817168630183</v>
      </c>
      <c r="CD235" s="595">
        <f>'звіт 03.19-03.24'!CC235+'[9]побудинковий звіт'!CD235+'[8]побудинковий звіт'!CD235</f>
        <v>26409.067417941544</v>
      </c>
      <c r="CE235" s="116">
        <f t="shared" si="186"/>
        <v>370.25024931136068</v>
      </c>
      <c r="CF235" s="595">
        <f>'звіт 03.19-03.24'!CE235+'[9]побудинковий звіт'!CF235+'[8]побудинковий звіт'!CF235</f>
        <v>3190.799136201349</v>
      </c>
      <c r="CG235" s="595">
        <f>'звіт 03.19-03.24'!CF235+'[9]побудинковий звіт'!CG235+'[8]побудинковий звіт'!CG235</f>
        <v>8092.4570832082236</v>
      </c>
      <c r="CH235" s="116">
        <f t="shared" si="187"/>
        <v>4901.6579470068746</v>
      </c>
      <c r="CI235" s="595">
        <f>'звіт 03.19-03.24'!CH235+'[9]побудинковий звіт'!CI235+'[8]побудинковий звіт'!CI235</f>
        <v>161875.57149660061</v>
      </c>
      <c r="CJ235" s="595">
        <f>'звіт 03.19-03.24'!CI235+'[9]побудинковий звіт'!CJ235+'[8]побудинковий звіт'!CJ235</f>
        <v>151323.13558630052</v>
      </c>
      <c r="CK235" s="116">
        <f t="shared" si="188"/>
        <v>-10552.43591030009</v>
      </c>
      <c r="CL235" s="595">
        <f>'звіт 03.19-03.24'!CK235+'[9]побудинковий звіт'!CL235+'[8]побудинковий звіт'!CL235</f>
        <v>190826.98932708436</v>
      </c>
      <c r="CM235" s="595">
        <f>'звіт 03.19-03.24'!CL235+'[9]побудинковий звіт'!CM235+'[8]побудинковий звіт'!CM235</f>
        <v>178475.37100307533</v>
      </c>
      <c r="CN235" s="116">
        <f t="shared" si="189"/>
        <v>-12351.618324009032</v>
      </c>
      <c r="CO235" s="88">
        <f t="shared" si="190"/>
        <v>352702.56082368497</v>
      </c>
      <c r="CP235" s="96">
        <f t="shared" si="190"/>
        <v>329798.50658937584</v>
      </c>
      <c r="CQ235" s="116">
        <f t="shared" si="191"/>
        <v>-22904.054234309122</v>
      </c>
      <c r="CR235" s="119">
        <f t="shared" si="202"/>
        <v>5182384.2045769496</v>
      </c>
      <c r="CS235" s="96">
        <f t="shared" si="202"/>
        <v>5180950.4342935812</v>
      </c>
      <c r="CT235" s="116">
        <f t="shared" si="192"/>
        <v>-1433.7702833684161</v>
      </c>
      <c r="CU235" s="91">
        <f t="shared" si="193"/>
        <v>6218861.0454923389</v>
      </c>
      <c r="CV235" s="98">
        <f t="shared" si="193"/>
        <v>6217140.521152297</v>
      </c>
      <c r="CW235" s="117">
        <f t="shared" si="194"/>
        <v>-1720.5243400419131</v>
      </c>
      <c r="CX235" s="595">
        <f>'звіт 03.19-03.24'!CW235+'[9]побудинковий звіт'!CX235+'[8]побудинковий звіт'!CX235</f>
        <v>238365.13673317025</v>
      </c>
      <c r="CY235" s="595">
        <f>'звіт 03.19-03.24'!CX235+'[9]побудинковий звіт'!CY235+'[8]побудинковий звіт'!CY235</f>
        <v>240085.66107321356</v>
      </c>
      <c r="CZ235" s="116">
        <f t="shared" si="195"/>
        <v>1720.5243400433101</v>
      </c>
      <c r="DA235" s="99">
        <f>'[8]побудинковий звіт'!DA235</f>
        <v>-1720.5243400431646</v>
      </c>
      <c r="DB235" s="8">
        <v>2</v>
      </c>
      <c r="DC235" s="365">
        <f>'[8]побудинковий звіт'!DC235</f>
        <v>311936.86</v>
      </c>
      <c r="DD235" s="365">
        <f>'[8]побудинковий звіт'!DD235</f>
        <v>0</v>
      </c>
      <c r="DE235" s="365">
        <f>'[8]побудинковий звіт'!DE235</f>
        <v>202129.77</v>
      </c>
      <c r="DF235" s="365">
        <f>'[8]побудинковий звіт'!DF235</f>
        <v>0</v>
      </c>
      <c r="DG235" s="101">
        <v>67405.754169722553</v>
      </c>
      <c r="DH235" s="296">
        <v>9</v>
      </c>
      <c r="DI235" s="103">
        <f>'[8]побудинковий звіт'!DK235</f>
        <v>7.9555942514334816</v>
      </c>
      <c r="DJ235" s="103">
        <f>'[8]побудинковий звіт'!DL235</f>
        <v>9.8574708350128937</v>
      </c>
      <c r="DK235" s="103">
        <f>'[8]побудинковий звіт'!DM235</f>
        <v>6.6405220395818993</v>
      </c>
      <c r="DL235" s="104">
        <f t="shared" si="205"/>
        <v>109570.8918104628</v>
      </c>
      <c r="DM235" s="104">
        <f>DK235*H235</f>
        <v>0</v>
      </c>
      <c r="DN235" s="105">
        <f t="shared" si="196"/>
        <v>109570.8918104628</v>
      </c>
      <c r="DO235" s="2"/>
      <c r="DP235" s="104">
        <f>'[10]побудинковий звіт'!DR235</f>
        <v>109793.88</v>
      </c>
      <c r="DQ235" s="104">
        <f>'[10]побудинковий звіт'!DS235</f>
        <v>0</v>
      </c>
      <c r="DR235" s="104">
        <f t="shared" si="197"/>
        <v>109793.88</v>
      </c>
      <c r="DS235" s="106"/>
      <c r="DT235" s="104"/>
      <c r="DU235" s="479">
        <f>'звіт 03.19-03.24'!DV235+'[9]побудинковий звіт'!DW235+'[8]побудинковий звіт'!DW235</f>
        <v>16854.460000000003</v>
      </c>
      <c r="DV235" s="2">
        <f>'[9]побудинковий звіт'!DX235+'[8]побудинковий звіт'!DX235</f>
        <v>0</v>
      </c>
      <c r="DW235" s="77">
        <f t="shared" si="198"/>
        <v>1792746.9389494134</v>
      </c>
      <c r="DX235" s="77">
        <f t="shared" si="199"/>
        <v>1677465.8162673493</v>
      </c>
      <c r="DY235" s="427">
        <f t="shared" si="200"/>
        <v>202129.77</v>
      </c>
      <c r="DZ235" s="161">
        <f>'[10]побудинковий звіт'!DY235</f>
        <v>31611.778327828048</v>
      </c>
      <c r="EB235" s="110">
        <v>51182</v>
      </c>
      <c r="EC235" s="111">
        <f t="shared" si="201"/>
        <v>118587.75416972255</v>
      </c>
      <c r="EE235" s="112">
        <v>210033.29067879092</v>
      </c>
      <c r="EG235" s="99">
        <v>34475.442898156849</v>
      </c>
    </row>
    <row r="236" spans="1:137" ht="19.95" customHeight="1" x14ac:dyDescent="0.3">
      <c r="A236" s="81">
        <v>150000758</v>
      </c>
      <c r="B236" s="82" t="s">
        <v>569</v>
      </c>
      <c r="C236" s="602" t="s">
        <v>570</v>
      </c>
      <c r="D236" s="114" t="s">
        <v>571</v>
      </c>
      <c r="E236" s="84"/>
      <c r="F236" s="597"/>
      <c r="G236" s="104"/>
      <c r="H236" s="598"/>
      <c r="I236" s="595"/>
      <c r="J236" s="595"/>
      <c r="K236" s="116"/>
      <c r="L236" s="595"/>
      <c r="M236" s="595"/>
      <c r="N236" s="116"/>
      <c r="O236" s="595"/>
      <c r="P236" s="595"/>
      <c r="Q236" s="116"/>
      <c r="R236" s="595"/>
      <c r="S236" s="595"/>
      <c r="T236" s="116"/>
      <c r="U236" s="595"/>
      <c r="V236" s="595"/>
      <c r="W236" s="116"/>
      <c r="X236" s="595"/>
      <c r="Y236" s="595"/>
      <c r="Z236" s="116"/>
      <c r="AA236" s="595"/>
      <c r="AB236" s="595"/>
      <c r="AC236" s="116"/>
      <c r="AD236" s="595"/>
      <c r="AE236" s="595"/>
      <c r="AF236" s="117"/>
      <c r="AG236" s="91"/>
      <c r="AH236" s="92"/>
      <c r="AI236" s="116"/>
      <c r="AJ236" s="595"/>
      <c r="AK236" s="595"/>
      <c r="AL236" s="116"/>
      <c r="AM236" s="595"/>
      <c r="AN236" s="595"/>
      <c r="AO236" s="116"/>
      <c r="AP236" s="595"/>
      <c r="AQ236" s="595"/>
      <c r="AR236" s="116"/>
      <c r="AS236" s="595"/>
      <c r="AT236" s="595"/>
      <c r="AU236" s="118"/>
      <c r="AV236" s="595"/>
      <c r="AW236" s="595"/>
      <c r="AX236" s="94"/>
      <c r="AY236" s="595"/>
      <c r="AZ236" s="595"/>
      <c r="BA236" s="117"/>
      <c r="BB236" s="595"/>
      <c r="BC236" s="595"/>
      <c r="BD236" s="94"/>
      <c r="BE236" s="595"/>
      <c r="BF236" s="595"/>
      <c r="BG236" s="95"/>
      <c r="BH236" s="595"/>
      <c r="BI236" s="595"/>
      <c r="BJ236" s="94"/>
      <c r="BK236" s="595"/>
      <c r="BL236" s="595"/>
      <c r="BM236" s="95"/>
      <c r="BN236" s="595"/>
      <c r="BO236" s="595"/>
      <c r="BP236" s="94"/>
      <c r="BQ236" s="91"/>
      <c r="BR236" s="96"/>
      <c r="BS236" s="94"/>
      <c r="BT236" s="595"/>
      <c r="BU236" s="595"/>
      <c r="BV236" s="116"/>
      <c r="BW236" s="595"/>
      <c r="BX236" s="595"/>
      <c r="BY236" s="116"/>
      <c r="BZ236" s="595"/>
      <c r="CA236" s="595"/>
      <c r="CB236" s="116"/>
      <c r="CC236" s="595"/>
      <c r="CD236" s="595"/>
      <c r="CE236" s="116"/>
      <c r="CF236" s="595"/>
      <c r="CG236" s="595"/>
      <c r="CH236" s="116"/>
      <c r="CI236" s="595"/>
      <c r="CJ236" s="595"/>
      <c r="CK236" s="116"/>
      <c r="CL236" s="595"/>
      <c r="CM236" s="595"/>
      <c r="CN236" s="116"/>
      <c r="CO236" s="88"/>
      <c r="CP236" s="96"/>
      <c r="CQ236" s="116"/>
      <c r="CR236" s="119"/>
      <c r="CS236" s="96"/>
      <c r="CT236" s="116"/>
      <c r="CU236" s="91"/>
      <c r="CV236" s="98"/>
      <c r="CW236" s="117"/>
      <c r="CX236" s="595"/>
      <c r="CY236" s="595"/>
      <c r="CZ236" s="116"/>
      <c r="DA236" s="99"/>
      <c r="DC236" s="365"/>
      <c r="DD236" s="365"/>
      <c r="DE236" s="365"/>
      <c r="DF236" s="365"/>
      <c r="DG236" s="101"/>
      <c r="DH236" s="296"/>
      <c r="DI236" s="103"/>
      <c r="DJ236" s="103"/>
      <c r="DK236" s="103"/>
      <c r="DL236" s="104"/>
      <c r="DM236" s="104"/>
      <c r="DN236" s="105"/>
      <c r="DO236" s="2"/>
      <c r="DP236" s="104">
        <f>'[10]побудинковий звіт'!DR236</f>
        <v>0</v>
      </c>
      <c r="DQ236" s="104">
        <f>'[10]побудинковий звіт'!DS236</f>
        <v>0</v>
      </c>
      <c r="DR236" s="104"/>
      <c r="DS236" s="106"/>
      <c r="DT236" s="104"/>
      <c r="DU236" s="479"/>
      <c r="DW236" s="77"/>
      <c r="DX236" s="77"/>
      <c r="DY236" s="427"/>
      <c r="DZ236" s="161">
        <f>'[10]побудинковий звіт'!DY236</f>
        <v>0</v>
      </c>
      <c r="EB236" s="110"/>
      <c r="EC236" s="111"/>
      <c r="EE236" s="112"/>
      <c r="EG236" s="99"/>
    </row>
    <row r="237" spans="1:137" ht="19.95" customHeight="1" x14ac:dyDescent="0.3">
      <c r="A237" s="81">
        <v>150000759</v>
      </c>
      <c r="B237" s="82" t="s">
        <v>572</v>
      </c>
      <c r="C237" s="114" t="s">
        <v>573</v>
      </c>
      <c r="D237" s="114" t="s">
        <v>574</v>
      </c>
      <c r="E237" s="84">
        <f t="shared" si="159"/>
        <v>5689.78</v>
      </c>
      <c r="F237" s="597">
        <f>'[8]побудинковий звіт'!F237</f>
        <v>5689.78</v>
      </c>
      <c r="G237" s="104">
        <f>'[8]побудинковий звіт'!G237</f>
        <v>618.45000000000005</v>
      </c>
      <c r="H237" s="598">
        <f>'[8]побудинковий звіт'!H237</f>
        <v>0</v>
      </c>
      <c r="I237" s="595">
        <f>'звіт 03.19-03.24'!H237+'[9]побудинковий звіт'!I237+'[8]побудинковий звіт'!I237</f>
        <v>101126.90907302505</v>
      </c>
      <c r="J237" s="595">
        <f>'звіт 03.19-03.24'!I237+'[9]побудинковий звіт'!J237+'[8]побудинковий звіт'!J237</f>
        <v>102691.06840488267</v>
      </c>
      <c r="K237" s="116">
        <f t="shared" si="160"/>
        <v>1564.1593318576197</v>
      </c>
      <c r="L237" s="595">
        <f>'звіт 03.19-03.24'!K237+'[9]побудинковий звіт'!L237+'[8]побудинковий звіт'!L237</f>
        <v>16179.984705550554</v>
      </c>
      <c r="M237" s="595">
        <f>'звіт 03.19-03.24'!L237+'[9]побудинковий звіт'!M237+'[8]побудинковий звіт'!M237</f>
        <v>16173.660168195815</v>
      </c>
      <c r="N237" s="116">
        <f t="shared" si="161"/>
        <v>-6.3245373547397321</v>
      </c>
      <c r="O237" s="595">
        <f>'звіт 03.19-03.24'!N237+'[9]побудинковий звіт'!O237+'[8]побудинковий звіт'!O237</f>
        <v>57679.065509651235</v>
      </c>
      <c r="P237" s="595">
        <f>'звіт 03.19-03.24'!O237+'[9]побудинковий звіт'!P237+'[8]побудинковий звіт'!P237</f>
        <v>57695.831209347227</v>
      </c>
      <c r="Q237" s="116">
        <f t="shared" si="162"/>
        <v>16.765699695992225</v>
      </c>
      <c r="R237" s="595">
        <f>'звіт 03.19-03.24'!Q237+'[9]побудинковий звіт'!R237+'[8]побудинковий звіт'!R237</f>
        <v>13370.024638622272</v>
      </c>
      <c r="S237" s="595">
        <f>'звіт 03.19-03.24'!R237+'[9]побудинковий звіт'!S237+'[8]побудинковий звіт'!S237</f>
        <v>13373.393570917977</v>
      </c>
      <c r="T237" s="116">
        <f t="shared" si="163"/>
        <v>3.3689322957052354</v>
      </c>
      <c r="U237" s="595">
        <f>'звіт 03.19-03.24'!T237+'[9]побудинковий звіт'!U237+'[8]побудинковий звіт'!U237</f>
        <v>4348.2547490661545</v>
      </c>
      <c r="V237" s="595">
        <f>'звіт 03.19-03.24'!U237+'[9]побудинковий звіт'!V237+'[8]побудинковий звіт'!V237</f>
        <v>7426.6121584407101</v>
      </c>
      <c r="W237" s="116">
        <f t="shared" si="164"/>
        <v>3078.3574093745556</v>
      </c>
      <c r="X237" s="595">
        <f>'звіт 03.19-03.24'!W237+'[9]побудинковий звіт'!X237+'[8]побудинковий звіт'!X237</f>
        <v>67898.068264786722</v>
      </c>
      <c r="Y237" s="595">
        <f>'звіт 03.19-03.24'!X237+'[9]побудинковий звіт'!Y237+'[8]побудинковий звіт'!Y237</f>
        <v>63831.926336844765</v>
      </c>
      <c r="Z237" s="116">
        <f t="shared" si="165"/>
        <v>-4066.141927941957</v>
      </c>
      <c r="AA237" s="595">
        <f>'звіт 03.19-03.24'!Z237+'[9]побудинковий звіт'!AA237+'[8]побудинковий звіт'!AA237</f>
        <v>6142.586400000002</v>
      </c>
      <c r="AB237" s="595">
        <f>'звіт 03.19-03.24'!AA237+'[9]побудинковий звіт'!AB237+'[8]побудинковий звіт'!AB237</f>
        <v>0</v>
      </c>
      <c r="AC237" s="116">
        <f t="shared" si="166"/>
        <v>-6142.586400000002</v>
      </c>
      <c r="AD237" s="595">
        <f>'звіт 03.19-03.24'!AC237+'[9]побудинковий звіт'!AD237+'[8]побудинковий звіт'!AD237</f>
        <v>170685.9483149494</v>
      </c>
      <c r="AE237" s="595">
        <f>'звіт 03.19-03.24'!AD237+'[9]побудинковий звіт'!AE237+'[8]побудинковий звіт'!AE237</f>
        <v>186773.61670755775</v>
      </c>
      <c r="AF237" s="117">
        <f t="shared" si="167"/>
        <v>16087.66839260835</v>
      </c>
      <c r="AG237" s="91">
        <f t="shared" si="168"/>
        <v>437430.84165565146</v>
      </c>
      <c r="AH237" s="92">
        <f t="shared" si="168"/>
        <v>447966.1085561869</v>
      </c>
      <c r="AI237" s="116">
        <f t="shared" si="169"/>
        <v>10535.26690053544</v>
      </c>
      <c r="AJ237" s="595">
        <f>'звіт 03.19-03.24'!AI237+'[9]побудинковий звіт'!AJ237+'[8]побудинковий звіт'!AJ237</f>
        <v>520077.63026670576</v>
      </c>
      <c r="AK237" s="595">
        <f>'звіт 03.19-03.24'!AJ237+'[9]побудинковий звіт'!AK237+'[8]побудинковий звіт'!AK237</f>
        <v>512256.62888099928</v>
      </c>
      <c r="AL237" s="116">
        <f t="shared" si="170"/>
        <v>-7821.0013857064769</v>
      </c>
      <c r="AM237" s="595">
        <f>'звіт 03.19-03.24'!AL237+'[9]побудинковий звіт'!AM237+'[8]побудинковий звіт'!AM237</f>
        <v>3332.9484227264229</v>
      </c>
      <c r="AN237" s="595">
        <f>'звіт 03.19-03.24'!AM237+'[9]побудинковий звіт'!AN237+'[8]побудинковий звіт'!AN237</f>
        <v>3637.4522543902503</v>
      </c>
      <c r="AO237" s="116">
        <f t="shared" si="171"/>
        <v>304.50383166382744</v>
      </c>
      <c r="AP237" s="595">
        <f>'звіт 03.19-03.24'!AO237+'[9]побудинковий звіт'!AP237+'[8]побудинковий звіт'!AP237</f>
        <v>33479.853650179983</v>
      </c>
      <c r="AQ237" s="595">
        <f>'звіт 03.19-03.24'!AP237+'[9]побудинковий звіт'!AQ237+'[8]побудинковий звіт'!AQ237</f>
        <v>32664.014429562772</v>
      </c>
      <c r="AR237" s="116">
        <f t="shared" si="172"/>
        <v>-815.83922061721023</v>
      </c>
      <c r="AS237" s="595">
        <f>'звіт 03.19-03.24'!AR237+'[9]побудинковий звіт'!AS237+'[8]побудинковий звіт'!AS237</f>
        <v>649555.75077232847</v>
      </c>
      <c r="AT237" s="595">
        <f>'звіт 03.19-03.24'!AS237+'[9]побудинковий звіт'!AT237+'[8]побудинковий звіт'!AT237</f>
        <v>635571.66246560682</v>
      </c>
      <c r="AU237" s="118">
        <f t="shared" si="173"/>
        <v>-13984.088306721649</v>
      </c>
      <c r="AV237" s="595">
        <f>'звіт 03.19-03.24'!AU237+'[9]побудинковий звіт'!AV237+'[8]побудинковий звіт'!AV237</f>
        <v>21937.258597876105</v>
      </c>
      <c r="AW237" s="595">
        <f>'звіт 03.19-03.24'!AV237+'[9]побудинковий звіт'!AW237+'[8]побудинковий звіт'!AW237</f>
        <v>8730.6964537508975</v>
      </c>
      <c r="AX237" s="94">
        <f t="shared" si="174"/>
        <v>-13206.562144125208</v>
      </c>
      <c r="AY237" s="595">
        <f>'звіт 03.19-03.24'!AX237+'[9]побудинковий звіт'!AY237+'[8]побудинковий звіт'!AY237</f>
        <v>20728.191800343353</v>
      </c>
      <c r="AZ237" s="595">
        <f>'звіт 03.19-03.24'!AY237+'[9]побудинковий звіт'!AZ237+'[8]побудинковий звіт'!AZ237</f>
        <v>32824.520000000004</v>
      </c>
      <c r="BA237" s="117">
        <f t="shared" si="175"/>
        <v>12096.328199656651</v>
      </c>
      <c r="BB237" s="595">
        <f>'звіт 03.19-03.24'!BA237+'[9]побудинковий звіт'!BB237+'[8]побудинковий звіт'!BB237</f>
        <v>15099.515482078952</v>
      </c>
      <c r="BC237" s="595">
        <f>'звіт 03.19-03.24'!BB237+'[9]побудинковий звіт'!BC237+'[8]побудинковий звіт'!BC237</f>
        <v>3178.9218103029302</v>
      </c>
      <c r="BD237" s="94">
        <f t="shared" si="176"/>
        <v>-11920.593671776021</v>
      </c>
      <c r="BE237" s="595">
        <f>'звіт 03.19-03.24'!BD237+'[9]побудинковий звіт'!BE237+'[8]побудинковий звіт'!BE237</f>
        <v>22223.561487686835</v>
      </c>
      <c r="BF237" s="595">
        <f>'звіт 03.19-03.24'!BE237+'[9]побудинковий звіт'!BF237+'[8]побудинковий звіт'!BF237</f>
        <v>4518.6832292960444</v>
      </c>
      <c r="BG237" s="95">
        <f t="shared" si="177"/>
        <v>-17704.878258390789</v>
      </c>
      <c r="BH237" s="595">
        <f>'звіт 03.19-03.24'!BG237+'[9]побудинковий звіт'!BH237+'[8]побудинковий звіт'!BH237</f>
        <v>6121.3694253182175</v>
      </c>
      <c r="BI237" s="595">
        <f>'звіт 03.19-03.24'!BH237+'[9]побудинковий звіт'!BI237+'[8]побудинковий звіт'!BI237</f>
        <v>0</v>
      </c>
      <c r="BJ237" s="94">
        <f t="shared" si="178"/>
        <v>-6121.3694253182175</v>
      </c>
      <c r="BK237" s="595">
        <f>'звіт 03.19-03.24'!BJ237+'[9]побудинковий звіт'!BK237+'[8]побудинковий звіт'!BK237</f>
        <v>25490.512220256591</v>
      </c>
      <c r="BL237" s="595">
        <f>'звіт 03.19-03.24'!BK237+'[9]побудинковий звіт'!BL237+'[8]побудинковий звіт'!BL237</f>
        <v>42232.877362432751</v>
      </c>
      <c r="BM237" s="95">
        <f t="shared" si="179"/>
        <v>16742.365142176161</v>
      </c>
      <c r="BN237" s="595">
        <f>'звіт 03.19-03.24'!BM237+'[9]побудинковий звіт'!BN237+'[8]побудинковий звіт'!BN237</f>
        <v>1776.3816926458896</v>
      </c>
      <c r="BO237" s="595">
        <f>'звіт 03.19-03.24'!BN237+'[9]побудинковий звіт'!BO237+'[8]побудинковий звіт'!BO237</f>
        <v>0</v>
      </c>
      <c r="BP237" s="94">
        <f t="shared" si="180"/>
        <v>-1776.3816926458896</v>
      </c>
      <c r="BQ237" s="91">
        <f t="shared" si="181"/>
        <v>113376.79070620597</v>
      </c>
      <c r="BR237" s="96">
        <f t="shared" si="181"/>
        <v>91485.698855782626</v>
      </c>
      <c r="BS237" s="94">
        <f t="shared" si="182"/>
        <v>-21891.091850423341</v>
      </c>
      <c r="BT237" s="595">
        <f>'звіт 03.19-03.24'!BS237+'[9]побудинковий звіт'!BT237+'[8]побудинковий звіт'!BT237</f>
        <v>534038.00688691612</v>
      </c>
      <c r="BU237" s="595">
        <f>'звіт 03.19-03.24'!BT237+'[9]побудинковий звіт'!BU237+'[8]побудинковий звіт'!BU237</f>
        <v>529956.0172476375</v>
      </c>
      <c r="BV237" s="116">
        <f t="shared" si="183"/>
        <v>-4081.9896392786177</v>
      </c>
      <c r="BW237" s="595">
        <f>'звіт 03.19-03.24'!BV237+'[9]побудинковий звіт'!BW237+'[8]побудинковий звіт'!BW237</f>
        <v>228635.43851065577</v>
      </c>
      <c r="BX237" s="595">
        <f>'звіт 03.19-03.24'!BW237+'[9]побудинковий звіт'!BX237+'[8]побудинковий звіт'!BX237</f>
        <v>251321.29082733832</v>
      </c>
      <c r="BY237" s="116">
        <f t="shared" si="184"/>
        <v>22685.852316682547</v>
      </c>
      <c r="BZ237" s="595">
        <f>'звіт 03.19-03.24'!BY237+'[9]побудинковий звіт'!BZ237+'[8]побудинковий звіт'!BZ237</f>
        <v>79927.775168785738</v>
      </c>
      <c r="CA237" s="595">
        <f>'звіт 03.19-03.24'!BZ237+'[9]побудинковий звіт'!CA237+'[8]побудинковий звіт'!CA237</f>
        <v>93447.811501356831</v>
      </c>
      <c r="CB237" s="116">
        <f t="shared" si="185"/>
        <v>13520.036332571093</v>
      </c>
      <c r="CC237" s="595">
        <f>'звіт 03.19-03.24'!CB237+'[9]побудинковий звіт'!CC237+'[8]побудинковий звіт'!CC237</f>
        <v>18092.34834617954</v>
      </c>
      <c r="CD237" s="595">
        <f>'звіт 03.19-03.24'!CC237+'[9]побудинковий звіт'!CD237+'[8]побудинковий звіт'!CD237</f>
        <v>18368.197588280302</v>
      </c>
      <c r="CE237" s="116">
        <f t="shared" si="186"/>
        <v>275.84924210076133</v>
      </c>
      <c r="CF237" s="595">
        <f>'звіт 03.19-03.24'!CE237+'[9]побудинковий звіт'!CF237+'[8]побудинковий звіт'!CF237</f>
        <v>2219.2843113590261</v>
      </c>
      <c r="CG237" s="595">
        <f>'звіт 03.19-03.24'!CF237+'[9]побудинковий звіт'!CG237+'[8]побудинковий звіт'!CG237</f>
        <v>658.68294563828317</v>
      </c>
      <c r="CH237" s="116">
        <f t="shared" si="187"/>
        <v>-1560.6013657207429</v>
      </c>
      <c r="CI237" s="595">
        <f>'звіт 03.19-03.24'!CH237+'[9]побудинковий звіт'!CI237+'[8]побудинковий звіт'!CI237</f>
        <v>133866.03321972582</v>
      </c>
      <c r="CJ237" s="595">
        <f>'звіт 03.19-03.24'!CI237+'[9]побудинковий звіт'!CJ237+'[8]побудинковий звіт'!CJ237</f>
        <v>110956.50767404353</v>
      </c>
      <c r="CK237" s="116">
        <f t="shared" si="188"/>
        <v>-22909.525545682292</v>
      </c>
      <c r="CL237" s="595">
        <f>'звіт 03.19-03.24'!CK237+'[9]побудинковий звіт'!CL237+'[8]побудинковий звіт'!CL237</f>
        <v>79399.304856989242</v>
      </c>
      <c r="CM237" s="595">
        <f>'звіт 03.19-03.24'!CL237+'[9]побудинковий звіт'!CM237+'[8]побудинковий звіт'!CM237</f>
        <v>81684.539432693608</v>
      </c>
      <c r="CN237" s="116">
        <f t="shared" si="189"/>
        <v>2285.2345757043659</v>
      </c>
      <c r="CO237" s="88">
        <f t="shared" si="190"/>
        <v>213265.33807671507</v>
      </c>
      <c r="CP237" s="96">
        <f t="shared" si="190"/>
        <v>192641.04710673715</v>
      </c>
      <c r="CQ237" s="116">
        <f t="shared" si="191"/>
        <v>-20624.290969977912</v>
      </c>
      <c r="CR237" s="119">
        <f t="shared" si="202"/>
        <v>2833432.0067744087</v>
      </c>
      <c r="CS237" s="96">
        <f t="shared" si="202"/>
        <v>2809974.6126595172</v>
      </c>
      <c r="CT237" s="116">
        <f t="shared" si="192"/>
        <v>-23457.394114891533</v>
      </c>
      <c r="CU237" s="91">
        <f t="shared" si="193"/>
        <v>3400118.4081292902</v>
      </c>
      <c r="CV237" s="98">
        <f t="shared" si="193"/>
        <v>3371969.5351914205</v>
      </c>
      <c r="CW237" s="117">
        <f t="shared" si="194"/>
        <v>-28148.872937869746</v>
      </c>
      <c r="CX237" s="595">
        <f>'звіт 03.19-03.24'!CW237+'[9]побудинковий звіт'!CX237+'[8]побудинковий звіт'!CX237</f>
        <v>112907.36187405454</v>
      </c>
      <c r="CY237" s="595">
        <f>'звіт 03.19-03.24'!CX237+'[9]побудинковий звіт'!CY237+'[8]побудинковий звіт'!CY237</f>
        <v>141056.23481192545</v>
      </c>
      <c r="CZ237" s="116">
        <f t="shared" si="195"/>
        <v>28148.87293787091</v>
      </c>
      <c r="DA237" s="99">
        <f>'[8]побудинковий звіт'!DA237</f>
        <v>-28148.87293787035</v>
      </c>
      <c r="DB237" s="8">
        <v>2</v>
      </c>
      <c r="DC237" s="365">
        <f>'[8]побудинковий звіт'!DC237</f>
        <v>178656.75</v>
      </c>
      <c r="DD237" s="365">
        <f>'[8]побудинковий звіт'!DD237</f>
        <v>0</v>
      </c>
      <c r="DE237" s="365">
        <f>'[8]побудинковий звіт'!DE237</f>
        <v>120085.25</v>
      </c>
      <c r="DF237" s="365">
        <f>'[8]побудинковий звіт'!DF237</f>
        <v>0</v>
      </c>
      <c r="DG237" s="101">
        <v>-49407.190581071423</v>
      </c>
      <c r="DH237" s="296">
        <v>9</v>
      </c>
      <c r="DI237" s="103">
        <f>'[8]побудинковий звіт'!DK237</f>
        <v>8.0195894196072413</v>
      </c>
      <c r="DJ237" s="103">
        <f>'[8]побудинковий звіт'!DL237</f>
        <v>10.556749015097571</v>
      </c>
      <c r="DK237" s="103">
        <f>'[8]побудинковий звіт'!DM237</f>
        <v>7.2855836107343466</v>
      </c>
      <c r="DL237" s="104">
        <f t="shared" si="205"/>
        <v>58496.473059290867</v>
      </c>
      <c r="DM237" s="104">
        <f>DK237*H237</f>
        <v>0</v>
      </c>
      <c r="DN237" s="105">
        <f t="shared" si="196"/>
        <v>58496.473059290867</v>
      </c>
      <c r="DO237" s="2"/>
      <c r="DP237" s="104">
        <f>'[10]побудинковий звіт'!DR237</f>
        <v>58571.51</v>
      </c>
      <c r="DQ237" s="104">
        <f>'[10]побудинковий звіт'!DS237</f>
        <v>0</v>
      </c>
      <c r="DR237" s="104">
        <f t="shared" si="197"/>
        <v>58571.51</v>
      </c>
      <c r="DS237" s="106"/>
      <c r="DT237" s="104"/>
      <c r="DU237" s="479">
        <f>'звіт 03.19-03.24'!DV237+'[9]побудинковий звіт'!DW237+'[8]побудинковий звіт'!DW237</f>
        <v>10934.86</v>
      </c>
      <c r="DV237" s="2">
        <f>'[9]побудинковий звіт'!DX237+'[8]побудинковий звіт'!DX237</f>
        <v>0</v>
      </c>
      <c r="DW237" s="77">
        <f t="shared" si="198"/>
        <v>915519.04977424128</v>
      </c>
      <c r="DX237" s="77">
        <f t="shared" si="199"/>
        <v>872468.83358566731</v>
      </c>
      <c r="DY237" s="427">
        <f t="shared" si="200"/>
        <v>120085.25</v>
      </c>
      <c r="DZ237" s="161">
        <f>'[10]побудинковий звіт'!DY237</f>
        <v>16051.316709382709</v>
      </c>
      <c r="EB237" s="110">
        <v>45074</v>
      </c>
      <c r="EC237" s="111">
        <f t="shared" si="201"/>
        <v>-4333.1905810714234</v>
      </c>
      <c r="EE237" s="112">
        <v>-12301.748009499534</v>
      </c>
      <c r="EG237" s="99">
        <v>45321.110457029754</v>
      </c>
    </row>
    <row r="238" spans="1:137" ht="19.95" customHeight="1" x14ac:dyDescent="0.3">
      <c r="A238" s="81">
        <v>150000761</v>
      </c>
      <c r="B238" s="82" t="s">
        <v>575</v>
      </c>
      <c r="C238" s="114" t="s">
        <v>576</v>
      </c>
      <c r="D238" s="114" t="s">
        <v>577</v>
      </c>
      <c r="E238" s="84">
        <f t="shared" si="159"/>
        <v>6817.01</v>
      </c>
      <c r="F238" s="597">
        <f>'[8]побудинковий звіт'!F238</f>
        <v>6722.41</v>
      </c>
      <c r="G238" s="104">
        <f>'[8]побудинковий звіт'!G238</f>
        <v>727.4</v>
      </c>
      <c r="H238" s="598">
        <f>'[8]побудинковий звіт'!H238</f>
        <v>94.6</v>
      </c>
      <c r="I238" s="595">
        <f>'звіт 03.19-03.24'!H238+'[9]побудинковий звіт'!I238+'[8]побудинковий звіт'!I238</f>
        <v>108367.41601985889</v>
      </c>
      <c r="J238" s="595">
        <f>'звіт 03.19-03.24'!I238+'[9]побудинковий звіт'!J238+'[8]побудинковий звіт'!J238</f>
        <v>110545.09154180976</v>
      </c>
      <c r="K238" s="116">
        <f t="shared" si="160"/>
        <v>2177.6755219508632</v>
      </c>
      <c r="L238" s="595">
        <f>'звіт 03.19-03.24'!K238+'[9]побудинковий звіт'!L238+'[8]побудинковий звіт'!L238</f>
        <v>16477.667217269634</v>
      </c>
      <c r="M238" s="595">
        <f>'звіт 03.19-03.24'!L238+'[9]побудинковий звіт'!M238+'[8]побудинковий звіт'!M238</f>
        <v>16153.467836935986</v>
      </c>
      <c r="N238" s="116">
        <f t="shared" si="161"/>
        <v>-324.19938033364815</v>
      </c>
      <c r="O238" s="595">
        <f>'звіт 03.19-03.24'!N238+'[9]побудинковий звіт'!O238+'[8]побудинковий звіт'!O238</f>
        <v>68119.40911696259</v>
      </c>
      <c r="P238" s="595">
        <f>'звіт 03.19-03.24'!O238+'[9]побудинковий звіт'!P238+'[8]побудинковий звіт'!P238</f>
        <v>68143.371253598918</v>
      </c>
      <c r="Q238" s="116">
        <f t="shared" si="162"/>
        <v>23.962136636328069</v>
      </c>
      <c r="R238" s="595">
        <f>'звіт 03.19-03.24'!Q238+'[9]побудинковий звіт'!R238+'[8]побудинковий звіт'!R238</f>
        <v>13609.43914815459</v>
      </c>
      <c r="S238" s="595">
        <f>'звіт 03.19-03.24'!R238+'[9]побудинковий звіт'!S238+'[8]побудинковий звіт'!S238</f>
        <v>13622.465967704298</v>
      </c>
      <c r="T238" s="116">
        <f t="shared" si="163"/>
        <v>13.026819549708307</v>
      </c>
      <c r="U238" s="595">
        <f>'звіт 03.19-03.24'!T238+'[9]побудинковий звіт'!U238+'[8]побудинковий звіт'!U238</f>
        <v>4858.1009630036024</v>
      </c>
      <c r="V238" s="595">
        <f>'звіт 03.19-03.24'!U238+'[9]побудинковий звіт'!V238+'[8]побудинковий звіт'!V238</f>
        <v>9394.6939353493308</v>
      </c>
      <c r="W238" s="116">
        <f t="shared" si="164"/>
        <v>4536.5929723457284</v>
      </c>
      <c r="X238" s="595">
        <f>'звіт 03.19-03.24'!W238+'[9]побудинковий звіт'!X238+'[8]побудинковий звіт'!X238</f>
        <v>47060.227698018447</v>
      </c>
      <c r="Y238" s="595">
        <f>'звіт 03.19-03.24'!X238+'[9]побудинковий звіт'!Y238+'[8]побудинковий звіт'!Y238</f>
        <v>42840.271547426826</v>
      </c>
      <c r="Z238" s="116">
        <f t="shared" si="165"/>
        <v>-4219.9561505916208</v>
      </c>
      <c r="AA238" s="595">
        <f>'звіт 03.19-03.24'!Z238+'[9]побудинковий звіт'!AA238+'[8]побудинковий звіт'!AA238</f>
        <v>7258.4531999999999</v>
      </c>
      <c r="AB238" s="595">
        <f>'звіт 03.19-03.24'!AA238+'[9]побудинковий звіт'!AB238+'[8]побудинковий звіт'!AB238</f>
        <v>0</v>
      </c>
      <c r="AC238" s="116">
        <f t="shared" si="166"/>
        <v>-7258.4531999999999</v>
      </c>
      <c r="AD238" s="595">
        <f>'звіт 03.19-03.24'!AC238+'[9]побудинковий звіт'!AD238+'[8]побудинковий звіт'!AD238</f>
        <v>203833.48371524989</v>
      </c>
      <c r="AE238" s="595">
        <f>'звіт 03.19-03.24'!AD238+'[9]побудинковий звіт'!AE238+'[8]побудинковий звіт'!AE238</f>
        <v>223269.99619312538</v>
      </c>
      <c r="AF238" s="117">
        <f t="shared" si="167"/>
        <v>19436.512477875483</v>
      </c>
      <c r="AG238" s="91">
        <f t="shared" si="168"/>
        <v>469584.19707851764</v>
      </c>
      <c r="AH238" s="92">
        <f t="shared" si="168"/>
        <v>483969.35827595054</v>
      </c>
      <c r="AI238" s="116">
        <f t="shared" si="169"/>
        <v>14385.161197432899</v>
      </c>
      <c r="AJ238" s="595">
        <f>'звіт 03.19-03.24'!AI238+'[9]побудинковий звіт'!AJ238+'[8]побудинковий звіт'!AJ238</f>
        <v>325644.20590758231</v>
      </c>
      <c r="AK238" s="595">
        <f>'звіт 03.19-03.24'!AJ238+'[9]побудинковий звіт'!AK238+'[8]побудинковий звіт'!AK238</f>
        <v>321841.34674668184</v>
      </c>
      <c r="AL238" s="116">
        <f t="shared" si="170"/>
        <v>-3802.8591609004652</v>
      </c>
      <c r="AM238" s="595">
        <f>'звіт 03.19-03.24'!AL238+'[9]побудинковий звіт'!AM238+'[8]побудинковий звіт'!AM238</f>
        <v>0</v>
      </c>
      <c r="AN238" s="595">
        <f>'звіт 03.19-03.24'!AM238+'[9]побудинковий звіт'!AN238+'[8]побудинковий звіт'!AN238</f>
        <v>0</v>
      </c>
      <c r="AO238" s="116">
        <f t="shared" si="171"/>
        <v>0</v>
      </c>
      <c r="AP238" s="595">
        <f>'звіт 03.19-03.24'!AO238+'[9]побудинковий звіт'!AP238+'[8]побудинковий звіт'!AP238</f>
        <v>27894.991713354004</v>
      </c>
      <c r="AQ238" s="595">
        <f>'звіт 03.19-03.24'!AP238+'[9]побудинковий звіт'!AQ238+'[8]побудинковий звіт'!AQ238</f>
        <v>23167.996711486776</v>
      </c>
      <c r="AR238" s="116">
        <f t="shared" si="172"/>
        <v>-4726.995001867228</v>
      </c>
      <c r="AS238" s="595">
        <f>'звіт 03.19-03.24'!AR238+'[9]побудинковий звіт'!AS238+'[8]побудинковий звіт'!AS238</f>
        <v>515199.36274780217</v>
      </c>
      <c r="AT238" s="595">
        <f>'звіт 03.19-03.24'!AS238+'[9]побудинковий звіт'!AT238+'[8]побудинковий звіт'!AT238</f>
        <v>403226.38644611608</v>
      </c>
      <c r="AU238" s="118">
        <f t="shared" si="173"/>
        <v>-111972.97630168608</v>
      </c>
      <c r="AV238" s="595">
        <f>'звіт 03.19-03.24'!AU238+'[9]побудинковий звіт'!AV238+'[8]побудинковий звіт'!AV238</f>
        <v>21128.305727188836</v>
      </c>
      <c r="AW238" s="595">
        <f>'звіт 03.19-03.24'!AV238+'[9]побудинковий звіт'!AW238+'[8]побудинковий звіт'!AW238</f>
        <v>17882.267042645912</v>
      </c>
      <c r="AX238" s="94">
        <f t="shared" si="174"/>
        <v>-3246.0386845429239</v>
      </c>
      <c r="AY238" s="595">
        <f>'звіт 03.19-03.24'!AX238+'[9]побудинковий звіт'!AY238+'[8]побудинковий звіт'!AY238</f>
        <v>18919.806952239149</v>
      </c>
      <c r="AZ238" s="595">
        <f>'звіт 03.19-03.24'!AY238+'[9]побудинковий звіт'!AZ238+'[8]побудинковий звіт'!AZ238</f>
        <v>3603.1800000000003</v>
      </c>
      <c r="BA238" s="117">
        <f t="shared" si="175"/>
        <v>-15316.626952239149</v>
      </c>
      <c r="BB238" s="595">
        <f>'звіт 03.19-03.24'!BA238+'[9]побудинковий звіт'!BB238+'[8]побудинковий звіт'!BB238</f>
        <v>16623.129497689792</v>
      </c>
      <c r="BC238" s="595">
        <f>'звіт 03.19-03.24'!BB238+'[9]побудинковий звіт'!BC238+'[8]побудинковий звіт'!BC238</f>
        <v>43775.69179380947</v>
      </c>
      <c r="BD238" s="94">
        <f t="shared" si="176"/>
        <v>27152.562296119679</v>
      </c>
      <c r="BE238" s="595">
        <f>'звіт 03.19-03.24'!BD238+'[9]побудинковий звіт'!BE238+'[8]побудинковий звіт'!BE238</f>
        <v>19740.134699307338</v>
      </c>
      <c r="BF238" s="595">
        <f>'звіт 03.19-03.24'!BE238+'[9]побудинковий звіт'!BF238+'[8]побудинковий звіт'!BF238</f>
        <v>31344.008098470433</v>
      </c>
      <c r="BG238" s="95">
        <f t="shared" si="177"/>
        <v>11603.873399163094</v>
      </c>
      <c r="BH238" s="595">
        <f>'звіт 03.19-03.24'!BG238+'[9]побудинковий звіт'!BH238+'[8]побудинковий звіт'!BH238</f>
        <v>7092.4474101846572</v>
      </c>
      <c r="BI238" s="595">
        <f>'звіт 03.19-03.24'!BH238+'[9]побудинковий звіт'!BI238+'[8]побудинковий звіт'!BI238</f>
        <v>0</v>
      </c>
      <c r="BJ238" s="94">
        <f t="shared" si="178"/>
        <v>-7092.4474101846572</v>
      </c>
      <c r="BK238" s="595">
        <f>'звіт 03.19-03.24'!BJ238+'[9]побудинковий звіт'!BK238+'[8]побудинковий звіт'!BK238</f>
        <v>11882.597046734436</v>
      </c>
      <c r="BL238" s="595">
        <f>'звіт 03.19-03.24'!BK238+'[9]побудинковий звіт'!BL238+'[8]побудинковий звіт'!BL238</f>
        <v>16410.873765063167</v>
      </c>
      <c r="BM238" s="95">
        <f t="shared" si="179"/>
        <v>4528.2767183287306</v>
      </c>
      <c r="BN238" s="595">
        <f>'звіт 03.19-03.24'!BM238+'[9]побудинковий звіт'!BN238+'[8]побудинковий звіт'!BN238</f>
        <v>2019.119992662102</v>
      </c>
      <c r="BO238" s="595">
        <f>'звіт 03.19-03.24'!BN238+'[9]побудинковий звіт'!BO238+'[8]побудинковий звіт'!BO238</f>
        <v>0</v>
      </c>
      <c r="BP238" s="94">
        <f t="shared" si="180"/>
        <v>-2019.119992662102</v>
      </c>
      <c r="BQ238" s="91">
        <f t="shared" si="181"/>
        <v>97405.541326006307</v>
      </c>
      <c r="BR238" s="96">
        <f t="shared" si="181"/>
        <v>113016.02069998898</v>
      </c>
      <c r="BS238" s="94">
        <f t="shared" si="182"/>
        <v>15610.479373982671</v>
      </c>
      <c r="BT238" s="595">
        <f>'звіт 03.19-03.24'!BS238+'[9]побудинковий звіт'!BT238+'[8]побудинковий звіт'!BT238</f>
        <v>561091.405490365</v>
      </c>
      <c r="BU238" s="595">
        <f>'звіт 03.19-03.24'!BT238+'[9]побудинковий звіт'!BU238+'[8]побудинковий звіт'!BU238</f>
        <v>611797.73625893367</v>
      </c>
      <c r="BV238" s="116">
        <f t="shared" si="183"/>
        <v>50706.330768568674</v>
      </c>
      <c r="BW238" s="595">
        <f>'звіт 03.19-03.24'!BV238+'[9]побудинковий звіт'!BW238+'[8]побудинковий звіт'!BW238</f>
        <v>323706.32684661658</v>
      </c>
      <c r="BX238" s="595">
        <f>'звіт 03.19-03.24'!BW238+'[9]побудинковий звіт'!BX238+'[8]побудинковий звіт'!BX238</f>
        <v>340128.01367441774</v>
      </c>
      <c r="BY238" s="116">
        <f t="shared" si="184"/>
        <v>16421.686827801168</v>
      </c>
      <c r="BZ238" s="595">
        <f>'звіт 03.19-03.24'!BY238+'[9]побудинковий звіт'!BZ238+'[8]побудинковий звіт'!BZ238</f>
        <v>146252.53453492143</v>
      </c>
      <c r="CA238" s="595">
        <f>'звіт 03.19-03.24'!BZ238+'[9]побудинковий звіт'!CA238+'[8]побудинковий звіт'!CA238</f>
        <v>103383.92864196462</v>
      </c>
      <c r="CB238" s="116">
        <f t="shared" si="185"/>
        <v>-42868.60589295681</v>
      </c>
      <c r="CC238" s="595">
        <f>'звіт 03.19-03.24'!CB238+'[9]побудинковий звіт'!CC238+'[8]побудинковий звіт'!CC238</f>
        <v>15817.383777874293</v>
      </c>
      <c r="CD238" s="595">
        <f>'звіт 03.19-03.24'!CC238+'[9]побудинковий звіт'!CD238+'[8]побудинковий звіт'!CD238</f>
        <v>16039.287119323539</v>
      </c>
      <c r="CE238" s="116">
        <f t="shared" si="186"/>
        <v>221.903341449246</v>
      </c>
      <c r="CF238" s="595">
        <f>'звіт 03.19-03.24'!CE238+'[9]побудинковий звіт'!CF238+'[8]побудинковий звіт'!CF238</f>
        <v>1937.9004444077427</v>
      </c>
      <c r="CG238" s="595">
        <f>'звіт 03.19-03.24'!CF238+'[9]побудинковий звіт'!CG238+'[8]побудинковий звіт'!CG238</f>
        <v>383.95189242909805</v>
      </c>
      <c r="CH238" s="116">
        <f t="shared" si="187"/>
        <v>-1553.9485519786447</v>
      </c>
      <c r="CI238" s="595">
        <f>'звіт 03.19-03.24'!CH238+'[9]побудинковий звіт'!CI238+'[8]побудинковий звіт'!CI238</f>
        <v>180432.67542112118</v>
      </c>
      <c r="CJ238" s="595">
        <f>'звіт 03.19-03.24'!CI238+'[9]побудинковий звіт'!CJ238+'[8]побудинковий звіт'!CJ238</f>
        <v>155362.64676252691</v>
      </c>
      <c r="CK238" s="116">
        <f t="shared" si="188"/>
        <v>-25070.028658594267</v>
      </c>
      <c r="CL238" s="595">
        <f>'звіт 03.19-03.24'!CK238+'[9]побудинковий звіт'!CL238+'[8]побудинковий звіт'!CL238</f>
        <v>93616.920449133424</v>
      </c>
      <c r="CM238" s="595">
        <f>'звіт 03.19-03.24'!CL238+'[9]побудинковий звіт'!CM238+'[8]побудинковий звіт'!CM238</f>
        <v>117850.34354576399</v>
      </c>
      <c r="CN238" s="116">
        <f t="shared" si="189"/>
        <v>24233.423096630562</v>
      </c>
      <c r="CO238" s="88">
        <f t="shared" si="190"/>
        <v>274049.59587025462</v>
      </c>
      <c r="CP238" s="96">
        <f t="shared" si="190"/>
        <v>273212.99030829093</v>
      </c>
      <c r="CQ238" s="116">
        <f t="shared" si="191"/>
        <v>-836.60556196368998</v>
      </c>
      <c r="CR238" s="119">
        <f t="shared" si="202"/>
        <v>2758583.4457377023</v>
      </c>
      <c r="CS238" s="96">
        <f t="shared" si="202"/>
        <v>2690167.0167755834</v>
      </c>
      <c r="CT238" s="116">
        <f t="shared" si="192"/>
        <v>-68416.428962118924</v>
      </c>
      <c r="CU238" s="91">
        <f t="shared" si="193"/>
        <v>3310300.1348852427</v>
      </c>
      <c r="CV238" s="98">
        <f t="shared" si="193"/>
        <v>3228200.4201306999</v>
      </c>
      <c r="CW238" s="117">
        <f t="shared" si="194"/>
        <v>-82099.714754542802</v>
      </c>
      <c r="CX238" s="595">
        <f>'звіт 03.19-03.24'!CW238+'[9]побудинковий звіт'!CX238+'[8]побудинковий звіт'!CX238</f>
        <v>100151.15971032224</v>
      </c>
      <c r="CY238" s="595">
        <f>'звіт 03.19-03.24'!CX238+'[9]побудинковий звіт'!CY238+'[8]побудинковий звіт'!CY238</f>
        <v>182250.87446486438</v>
      </c>
      <c r="CZ238" s="116">
        <f t="shared" si="195"/>
        <v>82099.714754542132</v>
      </c>
      <c r="DA238" s="99">
        <f>'[8]побудинковий звіт'!DA238</f>
        <v>-82099.714754541259</v>
      </c>
      <c r="DB238" s="8">
        <v>2</v>
      </c>
      <c r="DC238" s="365">
        <f>'[8]побудинковий звіт'!DC238</f>
        <v>98875.03</v>
      </c>
      <c r="DD238" s="365">
        <f>'[8]побудинковий звіт'!DD238</f>
        <v>564.44000000000005</v>
      </c>
      <c r="DE238" s="365">
        <f>'[8]побудинковий звіт'!DE238</f>
        <v>41722.74</v>
      </c>
      <c r="DF238" s="365">
        <f>'[8]побудинковий звіт'!DF238</f>
        <v>0</v>
      </c>
      <c r="DG238" s="101">
        <v>74571.787258951459</v>
      </c>
      <c r="DH238" s="296">
        <v>9</v>
      </c>
      <c r="DI238" s="103">
        <f>'[8]побудинковий звіт'!DK238</f>
        <v>7.0261904792364316</v>
      </c>
      <c r="DJ238" s="103">
        <f>'[8]побудинковий звіт'!DL238</f>
        <v>8.6807608436837427</v>
      </c>
      <c r="DK238" s="103">
        <f>'[8]побудинковий звіт'!DM238</f>
        <v>5.9666997344594774</v>
      </c>
      <c r="DL238" s="104">
        <f t="shared" si="205"/>
        <v>57152.099020089052</v>
      </c>
      <c r="DM238" s="104">
        <v>337.15</v>
      </c>
      <c r="DN238" s="105">
        <f t="shared" si="196"/>
        <v>57489.249020089053</v>
      </c>
      <c r="DO238" s="2"/>
      <c r="DP238" s="104">
        <f>'[10]побудинковий звіт'!DR238</f>
        <v>57152.29</v>
      </c>
      <c r="DQ238" s="104">
        <f>'[10]побудинковий звіт'!DS238</f>
        <v>564.44000000000005</v>
      </c>
      <c r="DR238" s="104">
        <f t="shared" si="197"/>
        <v>57716.73</v>
      </c>
      <c r="DS238" s="106"/>
      <c r="DT238" s="104"/>
      <c r="DU238" s="479">
        <f>'звіт 03.19-03.24'!DV238+'[9]побудинковий звіт'!DW238+'[8]побудинковий звіт'!DW238</f>
        <v>7899.84</v>
      </c>
      <c r="DV238" s="2">
        <f>'[9]побудинковий звіт'!DX238+'[8]побудинковий звіт'!DX238</f>
        <v>0</v>
      </c>
      <c r="DW238" s="77">
        <f t="shared" si="198"/>
        <v>735125.88488857017</v>
      </c>
      <c r="DX238" s="77">
        <f t="shared" si="199"/>
        <v>619490.88857532607</v>
      </c>
      <c r="DY238" s="427">
        <f t="shared" si="200"/>
        <v>41722.74</v>
      </c>
      <c r="DZ238" s="161">
        <f>'[10]побудинковий звіт'!DY238</f>
        <v>10793.488867174803</v>
      </c>
      <c r="EB238" s="110">
        <v>78270</v>
      </c>
      <c r="EC238" s="111">
        <f t="shared" si="201"/>
        <v>152841.78725895146</v>
      </c>
      <c r="EE238" s="112">
        <v>135053.56135334951</v>
      </c>
      <c r="EG238" s="99">
        <v>109894.77806577695</v>
      </c>
    </row>
    <row r="239" spans="1:137" ht="19.95" customHeight="1" x14ac:dyDescent="0.3">
      <c r="A239" s="81">
        <v>150000762</v>
      </c>
      <c r="B239" s="82" t="s">
        <v>578</v>
      </c>
      <c r="C239" s="114" t="s">
        <v>579</v>
      </c>
      <c r="D239" s="114" t="s">
        <v>580</v>
      </c>
      <c r="E239" s="84">
        <f t="shared" si="159"/>
        <v>2823.9</v>
      </c>
      <c r="F239" s="597">
        <f>'[8]побудинковий звіт'!F239</f>
        <v>2823.9</v>
      </c>
      <c r="G239" s="104">
        <f>'[8]побудинковий звіт'!G239</f>
        <v>312.10000000000002</v>
      </c>
      <c r="H239" s="598">
        <f>'[8]побудинковий звіт'!H239</f>
        <v>0</v>
      </c>
      <c r="I239" s="595">
        <f>'звіт 03.19-03.24'!H239+'[9]побудинковий звіт'!I239+'[8]побудинковий звіт'!I239</f>
        <v>57559.999618728922</v>
      </c>
      <c r="J239" s="595">
        <f>'звіт 03.19-03.24'!I239+'[9]побудинковий звіт'!J239+'[8]побудинковий звіт'!J239</f>
        <v>58355.988071862477</v>
      </c>
      <c r="K239" s="116">
        <f t="shared" si="160"/>
        <v>795.98845313355559</v>
      </c>
      <c r="L239" s="595">
        <f>'звіт 03.19-03.24'!K239+'[9]побудинковий звіт'!L239+'[8]побудинковий звіт'!L239</f>
        <v>9926.7196959426401</v>
      </c>
      <c r="M239" s="595">
        <f>'звіт 03.19-03.24'!L239+'[9]побудинковий звіт'!M239+'[8]побудинковий звіт'!M239</f>
        <v>9685.3392017720907</v>
      </c>
      <c r="N239" s="116">
        <f t="shared" si="161"/>
        <v>-241.38049417054935</v>
      </c>
      <c r="O239" s="595">
        <f>'звіт 03.19-03.24'!N239+'[9]побудинковий звіт'!O239+'[8]побудинковий звіт'!O239</f>
        <v>0</v>
      </c>
      <c r="P239" s="595">
        <f>'звіт 03.19-03.24'!O239+'[9]побудинковий звіт'!P239+'[8]побудинковий звіт'!P239</f>
        <v>0</v>
      </c>
      <c r="Q239" s="116">
        <f t="shared" si="162"/>
        <v>0</v>
      </c>
      <c r="R239" s="595">
        <f>'звіт 03.19-03.24'!Q239+'[9]побудинковий звіт'!R239+'[8]побудинковий звіт'!R239</f>
        <v>0</v>
      </c>
      <c r="S239" s="595">
        <f>'звіт 03.19-03.24'!R239+'[9]побудинковий звіт'!S239+'[8]побудинковий звіт'!S239</f>
        <v>0</v>
      </c>
      <c r="T239" s="116">
        <f t="shared" si="163"/>
        <v>0</v>
      </c>
      <c r="U239" s="595">
        <f>'звіт 03.19-03.24'!T239+'[9]побудинковий звіт'!U239+'[8]побудинковий звіт'!U239</f>
        <v>2429.8114308439553</v>
      </c>
      <c r="V239" s="595">
        <f>'звіт 03.19-03.24'!U239+'[9]побудинковий звіт'!V239+'[8]побудинковий звіт'!V239</f>
        <v>4724.770215277611</v>
      </c>
      <c r="W239" s="116">
        <f t="shared" si="164"/>
        <v>2294.9587844336556</v>
      </c>
      <c r="X239" s="595">
        <f>'звіт 03.19-03.24'!W239+'[9]побудинковий звіт'!X239+'[8]побудинковий звіт'!X239</f>
        <v>21411.48827783969</v>
      </c>
      <c r="Y239" s="595">
        <f>'звіт 03.19-03.24'!X239+'[9]побудинковий звіт'!Y239+'[8]побудинковий звіт'!Y239</f>
        <v>22076.965374425672</v>
      </c>
      <c r="Z239" s="116">
        <f t="shared" si="165"/>
        <v>665.47709658598251</v>
      </c>
      <c r="AA239" s="595">
        <f>'звіт 03.19-03.24'!Z239+'[9]побудинковий звіт'!AA239+'[8]побудинковий звіт'!AA239</f>
        <v>3049.7040000000006</v>
      </c>
      <c r="AB239" s="595">
        <f>'звіт 03.19-03.24'!AA239+'[9]побудинковий звіт'!AB239+'[8]побудинковий звіт'!AB239</f>
        <v>0</v>
      </c>
      <c r="AC239" s="116">
        <f t="shared" si="166"/>
        <v>-3049.7040000000006</v>
      </c>
      <c r="AD239" s="595">
        <f>'звіт 03.19-03.24'!AC239+'[9]побудинковий звіт'!AD239+'[8]побудинковий звіт'!AD239</f>
        <v>84722.47204773601</v>
      </c>
      <c r="AE239" s="595">
        <f>'звіт 03.19-03.24'!AD239+'[9]побудинковий звіт'!AE239+'[8]побудинковий звіт'!AE239</f>
        <v>92701.781568029575</v>
      </c>
      <c r="AF239" s="117">
        <f t="shared" si="167"/>
        <v>7979.3095202935656</v>
      </c>
      <c r="AG239" s="91">
        <f t="shared" si="168"/>
        <v>179100.19507109121</v>
      </c>
      <c r="AH239" s="92">
        <f t="shared" si="168"/>
        <v>187544.84443136741</v>
      </c>
      <c r="AI239" s="116">
        <f t="shared" si="169"/>
        <v>8444.6493602762057</v>
      </c>
      <c r="AJ239" s="595">
        <f>'звіт 03.19-03.24'!AI239+'[9]побудинковий звіт'!AJ239+'[8]побудинковий звіт'!AJ239</f>
        <v>92558.390587188784</v>
      </c>
      <c r="AK239" s="595">
        <f>'звіт 03.19-03.24'!AJ239+'[9]побудинковий звіт'!AK239+'[8]побудинковий звіт'!AK239</f>
        <v>91189.382573419833</v>
      </c>
      <c r="AL239" s="116">
        <f t="shared" si="170"/>
        <v>-1369.0080137689511</v>
      </c>
      <c r="AM239" s="595">
        <f>'звіт 03.19-03.24'!AL239+'[9]побудинковий звіт'!AM239+'[8]побудинковий звіт'!AM239</f>
        <v>0</v>
      </c>
      <c r="AN239" s="595">
        <f>'звіт 03.19-03.24'!AM239+'[9]побудинковий звіт'!AN239+'[8]побудинковий звіт'!AN239</f>
        <v>0</v>
      </c>
      <c r="AO239" s="116">
        <f t="shared" si="171"/>
        <v>0</v>
      </c>
      <c r="AP239" s="595">
        <f>'звіт 03.19-03.24'!AO239+'[9]побудинковий звіт'!AP239+'[8]побудинковий звіт'!AP239</f>
        <v>11573.489057878953</v>
      </c>
      <c r="AQ239" s="595">
        <f>'звіт 03.19-03.24'!AP239+'[9]побудинковий звіт'!AQ239+'[8]побудинковий звіт'!AQ239</f>
        <v>10530.770734392441</v>
      </c>
      <c r="AR239" s="116">
        <f t="shared" si="172"/>
        <v>-1042.7183234865115</v>
      </c>
      <c r="AS239" s="595">
        <f>'звіт 03.19-03.24'!AR239+'[9]побудинковий звіт'!AS239+'[8]побудинковий звіт'!AS239</f>
        <v>211587.93274004164</v>
      </c>
      <c r="AT239" s="595">
        <f>'звіт 03.19-03.24'!AS239+'[9]побудинковий звіт'!AT239+'[8]побудинковий звіт'!AT239</f>
        <v>77269.073049786239</v>
      </c>
      <c r="AU239" s="118">
        <f t="shared" si="173"/>
        <v>-134318.8596902554</v>
      </c>
      <c r="AV239" s="595">
        <f>'звіт 03.19-03.24'!AU239+'[9]побудинковий звіт'!AV239+'[8]побудинковий звіт'!AV239</f>
        <v>10353.974865878306</v>
      </c>
      <c r="AW239" s="595">
        <f>'звіт 03.19-03.24'!AV239+'[9]побудинковий звіт'!AW239+'[8]побудинковий звіт'!AW239</f>
        <v>1197</v>
      </c>
      <c r="AX239" s="94">
        <f t="shared" si="174"/>
        <v>-9156.9748658783064</v>
      </c>
      <c r="AY239" s="595">
        <f>'звіт 03.19-03.24'!AX239+'[9]побудинковий звіт'!AY239+'[8]побудинковий звіт'!AY239</f>
        <v>11585.224395912785</v>
      </c>
      <c r="AZ239" s="595">
        <f>'звіт 03.19-03.24'!AY239+'[9]побудинковий звіт'!AZ239+'[8]побудинковий звіт'!AZ239</f>
        <v>33</v>
      </c>
      <c r="BA239" s="117">
        <f t="shared" si="175"/>
        <v>-11552.224395912785</v>
      </c>
      <c r="BB239" s="595">
        <f>'звіт 03.19-03.24'!BA239+'[9]побудинковий звіт'!BB239+'[8]побудинковий звіт'!BB239</f>
        <v>0</v>
      </c>
      <c r="BC239" s="595">
        <f>'звіт 03.19-03.24'!BB239+'[9]побудинковий звіт'!BC239+'[8]побудинковий звіт'!BC239</f>
        <v>0</v>
      </c>
      <c r="BD239" s="94">
        <f t="shared" si="176"/>
        <v>0</v>
      </c>
      <c r="BE239" s="595">
        <f>'звіт 03.19-03.24'!BD239+'[9]побудинковий звіт'!BE239+'[8]побудинковий звіт'!BE239</f>
        <v>0</v>
      </c>
      <c r="BF239" s="595">
        <f>'звіт 03.19-03.24'!BE239+'[9]побудинковий звіт'!BF239+'[8]побудинковий звіт'!BF239</f>
        <v>0</v>
      </c>
      <c r="BG239" s="95">
        <f t="shared" si="177"/>
        <v>0</v>
      </c>
      <c r="BH239" s="595">
        <f>'звіт 03.19-03.24'!BG239+'[9]побудинковий звіт'!BH239+'[8]побудинковий звіт'!BH239</f>
        <v>3546.5093498131955</v>
      </c>
      <c r="BI239" s="595">
        <f>'звіт 03.19-03.24'!BH239+'[9]побудинковий звіт'!BI239+'[8]побудинковий звіт'!BI239</f>
        <v>0</v>
      </c>
      <c r="BJ239" s="94">
        <f t="shared" si="178"/>
        <v>-3546.5093498131955</v>
      </c>
      <c r="BK239" s="595">
        <f>'звіт 03.19-03.24'!BJ239+'[9]побудинковий звіт'!BK239+'[8]побудинковий звіт'!BK239</f>
        <v>5366.6343488014181</v>
      </c>
      <c r="BL239" s="595">
        <f>'звіт 03.19-03.24'!BK239+'[9]побудинковий звіт'!BL239+'[8]побудинковий звіт'!BL239</f>
        <v>0</v>
      </c>
      <c r="BM239" s="95">
        <f t="shared" si="179"/>
        <v>-5366.6343488014181</v>
      </c>
      <c r="BN239" s="595">
        <f>'звіт 03.19-03.24'!BM239+'[9]побудинковий звіт'!BN239+'[8]побудинковий звіт'!BN239</f>
        <v>894.21336805696444</v>
      </c>
      <c r="BO239" s="595">
        <f>'звіт 03.19-03.24'!BN239+'[9]побудинковий звіт'!BO239+'[8]побудинковий звіт'!BO239</f>
        <v>4664.777413453</v>
      </c>
      <c r="BP239" s="94">
        <f t="shared" si="180"/>
        <v>3770.5640453960355</v>
      </c>
      <c r="BQ239" s="91">
        <f t="shared" si="181"/>
        <v>31746.556328462666</v>
      </c>
      <c r="BR239" s="96">
        <f t="shared" si="181"/>
        <v>5894.777413453</v>
      </c>
      <c r="BS239" s="94">
        <f t="shared" si="182"/>
        <v>-25851.778915009665</v>
      </c>
      <c r="BT239" s="595">
        <f>'звіт 03.19-03.24'!BS239+'[9]побудинковий звіт'!BT239+'[8]побудинковий звіт'!BT239</f>
        <v>269903.14724522567</v>
      </c>
      <c r="BU239" s="595">
        <f>'звіт 03.19-03.24'!BT239+'[9]побудинковий звіт'!BU239+'[8]побудинковий звіт'!BU239</f>
        <v>321637.10243711929</v>
      </c>
      <c r="BV239" s="116">
        <f t="shared" si="183"/>
        <v>51733.955191893619</v>
      </c>
      <c r="BW239" s="595">
        <f>'звіт 03.19-03.24'!BV239+'[9]побудинковий звіт'!BW239+'[8]побудинковий звіт'!BW239</f>
        <v>149027.53334591058</v>
      </c>
      <c r="BX239" s="595">
        <f>'звіт 03.19-03.24'!BW239+'[9]побудинковий звіт'!BX239+'[8]побудинковий звіт'!BX239</f>
        <v>158407.027197672</v>
      </c>
      <c r="BY239" s="116">
        <f t="shared" si="184"/>
        <v>9379.493851761421</v>
      </c>
      <c r="BZ239" s="595">
        <f>'звіт 03.19-03.24'!BY239+'[9]побудинковий звіт'!BZ239+'[8]побудинковий звіт'!BZ239</f>
        <v>72218.292025165429</v>
      </c>
      <c r="CA239" s="595">
        <f>'звіт 03.19-03.24'!BZ239+'[9]побудинковий звіт'!CA239+'[8]побудинковий звіт'!CA239</f>
        <v>56928.536473723885</v>
      </c>
      <c r="CB239" s="116">
        <f t="shared" si="185"/>
        <v>-15289.755551441544</v>
      </c>
      <c r="CC239" s="595">
        <f>'звіт 03.19-03.24'!CB239+'[9]побудинковий звіт'!CC239+'[8]побудинковий звіт'!CC239</f>
        <v>6990.882508539049</v>
      </c>
      <c r="CD239" s="595">
        <f>'звіт 03.19-03.24'!CC239+'[9]побудинковий звіт'!CD239+'[8]побудинковий звіт'!CD239</f>
        <v>7084.3921796378399</v>
      </c>
      <c r="CE239" s="116">
        <f t="shared" si="186"/>
        <v>93.509671098790932</v>
      </c>
      <c r="CF239" s="595">
        <f>'звіт 03.19-03.24'!CE239+'[9]побудинковий звіт'!CF239+'[8]побудинковий звіт'!CF239</f>
        <v>855.95118106832217</v>
      </c>
      <c r="CG239" s="595">
        <f>'звіт 03.19-03.24'!CF239+'[9]побудинковий звіт'!CG239+'[8]побудинковий звіт'!CG239</f>
        <v>0</v>
      </c>
      <c r="CH239" s="116">
        <f t="shared" si="187"/>
        <v>-855.95118106832217</v>
      </c>
      <c r="CI239" s="595">
        <f>'звіт 03.19-03.24'!CH239+'[9]побудинковий звіт'!CI239+'[8]побудинковий звіт'!CI239</f>
        <v>40834.615411399245</v>
      </c>
      <c r="CJ239" s="595">
        <f>'звіт 03.19-03.24'!CI239+'[9]побудинковий звіт'!CJ239+'[8]побудинковий звіт'!CJ239</f>
        <v>24517.822869131673</v>
      </c>
      <c r="CK239" s="116">
        <f t="shared" si="188"/>
        <v>-16316.792542267573</v>
      </c>
      <c r="CL239" s="595">
        <f>'звіт 03.19-03.24'!CK239+'[9]побудинковий звіт'!CL239+'[8]побудинковий звіт'!CL239</f>
        <v>34446.317971247125</v>
      </c>
      <c r="CM239" s="595">
        <f>'звіт 03.19-03.24'!CL239+'[9]побудинковий звіт'!CM239+'[8]побудинковий звіт'!CM239</f>
        <v>32914.350185212199</v>
      </c>
      <c r="CN239" s="116">
        <f t="shared" si="189"/>
        <v>-1531.9677860349257</v>
      </c>
      <c r="CO239" s="88">
        <f t="shared" si="190"/>
        <v>75280.93338264637</v>
      </c>
      <c r="CP239" s="96">
        <f t="shared" si="190"/>
        <v>57432.173054343875</v>
      </c>
      <c r="CQ239" s="116">
        <f t="shared" si="191"/>
        <v>-17848.760328302495</v>
      </c>
      <c r="CR239" s="119">
        <f t="shared" si="202"/>
        <v>1100843.3034732186</v>
      </c>
      <c r="CS239" s="96">
        <f t="shared" si="202"/>
        <v>973918.07954491582</v>
      </c>
      <c r="CT239" s="116">
        <f t="shared" si="192"/>
        <v>-126925.22392830276</v>
      </c>
      <c r="CU239" s="91">
        <f t="shared" si="193"/>
        <v>1321011.9641678622</v>
      </c>
      <c r="CV239" s="98">
        <f t="shared" si="193"/>
        <v>1168701.695453899</v>
      </c>
      <c r="CW239" s="117">
        <f t="shared" si="194"/>
        <v>-152310.26871396322</v>
      </c>
      <c r="CX239" s="595">
        <f>'звіт 03.19-03.24'!CW239+'[9]побудинковий звіт'!CX239+'[8]побудинковий звіт'!CX239</f>
        <v>50343.156507971624</v>
      </c>
      <c r="CY239" s="595">
        <f>'звіт 03.19-03.24'!CX239+'[9]побудинковий звіт'!CY239+'[8]побудинковий звіт'!CY239</f>
        <v>202653.42522193489</v>
      </c>
      <c r="CZ239" s="116">
        <f t="shared" si="195"/>
        <v>152310.26871396328</v>
      </c>
      <c r="DA239" s="99">
        <f>'[8]побудинковий звіт'!DA239</f>
        <v>-152310.26871396351</v>
      </c>
      <c r="DB239" s="8">
        <v>2</v>
      </c>
      <c r="DC239" s="365">
        <f>'[8]побудинковий звіт'!DC239</f>
        <v>36968.839999999997</v>
      </c>
      <c r="DD239" s="365">
        <f>'[8]побудинковий звіт'!DD239</f>
        <v>0</v>
      </c>
      <c r="DE239" s="365">
        <f>'[8]побудинковий звіт'!DE239</f>
        <v>13773.529999999995</v>
      </c>
      <c r="DF239" s="365">
        <f>'[8]побудинковий звіт'!DF239</f>
        <v>0</v>
      </c>
      <c r="DG239" s="101">
        <v>-62647.226946536975</v>
      </c>
      <c r="DH239" s="296">
        <v>9</v>
      </c>
      <c r="DI239" s="103">
        <f>'[8]побудинковий звіт'!DK239</f>
        <v>7.1389120928658922</v>
      </c>
      <c r="DJ239" s="103">
        <f>'[8]побудинковий звіт'!DL239</f>
        <v>8.3475269823243323</v>
      </c>
      <c r="DK239" s="103">
        <f>'[8]побудинковий звіт'!DM239</f>
        <v>5.992910955104823</v>
      </c>
      <c r="DL239" s="104">
        <f t="shared" si="205"/>
        <v>23195.372738385704</v>
      </c>
      <c r="DM239" s="104">
        <f>DK239*H239</f>
        <v>0</v>
      </c>
      <c r="DN239" s="105">
        <f t="shared" si="196"/>
        <v>23195.372738385704</v>
      </c>
      <c r="DO239" s="2"/>
      <c r="DP239" s="104">
        <f>'[10]побудинковий звіт'!DR239</f>
        <v>23195.31</v>
      </c>
      <c r="DQ239" s="104">
        <f>'[10]побудинковий звіт'!DS239</f>
        <v>0</v>
      </c>
      <c r="DR239" s="104">
        <f t="shared" si="197"/>
        <v>23195.31</v>
      </c>
      <c r="DS239" s="106"/>
      <c r="DT239" s="104"/>
      <c r="DU239" s="479">
        <f>'звіт 03.19-03.24'!DV239+'[9]побудинковий звіт'!DW239+'[8]побудинковий звіт'!DW239</f>
        <v>7638.86</v>
      </c>
      <c r="DV239" s="2">
        <f>'[9]побудинковий звіт'!DX239+'[8]побудинковий звіт'!DX239</f>
        <v>0</v>
      </c>
      <c r="DW239" s="77">
        <f t="shared" si="198"/>
        <v>292001.38688220514</v>
      </c>
      <c r="DX239" s="77">
        <f t="shared" si="199"/>
        <v>99796.620555887086</v>
      </c>
      <c r="DY239" s="427">
        <f t="shared" si="200"/>
        <v>13773.529999999995</v>
      </c>
      <c r="DZ239" s="161">
        <f>'[10]побудинковий звіт'!DY239</f>
        <v>4629.841563835238</v>
      </c>
      <c r="EB239" s="110">
        <v>26339</v>
      </c>
      <c r="EC239" s="111">
        <f t="shared" si="201"/>
        <v>-36308.226946536975</v>
      </c>
      <c r="EE239" s="112">
        <v>-76314.541561746635</v>
      </c>
      <c r="EG239" s="99">
        <v>-91741.940322297349</v>
      </c>
    </row>
    <row r="240" spans="1:137" ht="19.95" customHeight="1" x14ac:dyDescent="0.3">
      <c r="A240" s="81">
        <v>150001044</v>
      </c>
      <c r="B240" s="82" t="s">
        <v>477</v>
      </c>
      <c r="C240" s="114" t="s">
        <v>478</v>
      </c>
      <c r="D240" s="114" t="s">
        <v>478</v>
      </c>
      <c r="E240" s="84">
        <f t="shared" si="159"/>
        <v>3505.5</v>
      </c>
      <c r="F240" s="597">
        <f>'[8]побудинковий звіт'!F240</f>
        <v>3228.8</v>
      </c>
      <c r="G240" s="104">
        <f>'[8]побудинковий звіт'!G240</f>
        <v>0</v>
      </c>
      <c r="H240" s="598">
        <f>'[8]побудинковий звіт'!H240</f>
        <v>276.7</v>
      </c>
      <c r="I240" s="595">
        <f>'звіт 03.19-03.24'!H240+'[9]побудинковий звіт'!I240+'[8]побудинковий звіт'!I240</f>
        <v>84361.902646130533</v>
      </c>
      <c r="J240" s="595">
        <f>'звіт 03.19-03.24'!I240+'[9]побудинковий звіт'!J240+'[8]побудинковий звіт'!J240</f>
        <v>84685.439321772748</v>
      </c>
      <c r="K240" s="116">
        <f t="shared" si="160"/>
        <v>323.53667564221541</v>
      </c>
      <c r="L240" s="595">
        <f>'звіт 03.19-03.24'!K240+'[9]побудинковий звіт'!L240+'[8]побудинковий звіт'!L240</f>
        <v>15815.865820450996</v>
      </c>
      <c r="M240" s="595">
        <f>'звіт 03.19-03.24'!L240+'[9]побудинковий звіт'!M240+'[8]побудинковий звіт'!M240</f>
        <v>15476.021341033396</v>
      </c>
      <c r="N240" s="116">
        <f t="shared" si="161"/>
        <v>-339.84447941759936</v>
      </c>
      <c r="O240" s="595">
        <f>'звіт 03.19-03.24'!N240+'[9]побудинковий звіт'!O240+'[8]побудинковий звіт'!O240</f>
        <v>33963.051147446415</v>
      </c>
      <c r="P240" s="595">
        <f>'звіт 03.19-03.24'!O240+'[9]побудинковий звіт'!P240+'[8]побудинковий звіт'!P240</f>
        <v>32912.588627022124</v>
      </c>
      <c r="Q240" s="116">
        <f t="shared" si="162"/>
        <v>-1050.4625204242911</v>
      </c>
      <c r="R240" s="595">
        <f>'звіт 03.19-03.24'!Q240+'[9]побудинковий звіт'!R240+'[8]побудинковий звіт'!R240</f>
        <v>0</v>
      </c>
      <c r="S240" s="595">
        <f>'звіт 03.19-03.24'!R240+'[9]побудинковий звіт'!S240+'[8]побудинковий звіт'!S240</f>
        <v>0</v>
      </c>
      <c r="T240" s="116">
        <f t="shared" si="163"/>
        <v>0</v>
      </c>
      <c r="U240" s="595">
        <f>'звіт 03.19-03.24'!T240+'[9]побудинковий звіт'!U240+'[8]побудинковий звіт'!U240</f>
        <v>0</v>
      </c>
      <c r="V240" s="595">
        <f>'звіт 03.19-03.24'!U240+'[9]побудинковий звіт'!V240+'[8]побудинковий звіт'!V240</f>
        <v>0</v>
      </c>
      <c r="W240" s="116">
        <f t="shared" si="164"/>
        <v>0</v>
      </c>
      <c r="X240" s="595">
        <f>'звіт 03.19-03.24'!W240+'[9]побудинковий звіт'!X240+'[8]побудинковий звіт'!X240</f>
        <v>48909.174971369328</v>
      </c>
      <c r="Y240" s="595">
        <f>'звіт 03.19-03.24'!X240+'[9]побудинковий звіт'!Y240+'[8]побудинковий звіт'!Y240</f>
        <v>44965.538593139514</v>
      </c>
      <c r="Z240" s="116">
        <f t="shared" si="165"/>
        <v>-3943.636378229814</v>
      </c>
      <c r="AA240" s="595">
        <f>'звіт 03.19-03.24'!Z240+'[9]побудинковий звіт'!AA240+'[8]побудинковий звіт'!AA240</f>
        <v>3786.8039999999992</v>
      </c>
      <c r="AB240" s="595">
        <f>'звіт 03.19-03.24'!AA240+'[9]побудинковий звіт'!AB240+'[8]побудинковий звіт'!AB240</f>
        <v>0</v>
      </c>
      <c r="AC240" s="116">
        <f t="shared" si="166"/>
        <v>-3786.8039999999992</v>
      </c>
      <c r="AD240" s="595">
        <f>'звіт 03.19-03.24'!AC240+'[9]побудинковий звіт'!AD240+'[8]побудинковий звіт'!AD240</f>
        <v>105723.51849945748</v>
      </c>
      <c r="AE240" s="595">
        <f>'звіт 03.19-03.24'!AD240+'[9]побудинковий звіт'!AE240+'[8]побудинковий звіт'!AE240</f>
        <v>114817.40996286961</v>
      </c>
      <c r="AF240" s="117">
        <f t="shared" si="167"/>
        <v>9093.891463412132</v>
      </c>
      <c r="AG240" s="91">
        <f t="shared" si="168"/>
        <v>292560.31708485476</v>
      </c>
      <c r="AH240" s="92">
        <f t="shared" si="168"/>
        <v>292856.99784583738</v>
      </c>
      <c r="AI240" s="116">
        <f t="shared" si="169"/>
        <v>296.680760982621</v>
      </c>
      <c r="AJ240" s="595">
        <f>'звіт 03.19-03.24'!AI240+'[9]побудинковий звіт'!AJ240+'[8]побудинковий звіт'!AJ240</f>
        <v>0</v>
      </c>
      <c r="AK240" s="595">
        <f>'звіт 03.19-03.24'!AJ240+'[9]побудинковий звіт'!AK240+'[8]побудинковий звіт'!AK240</f>
        <v>0</v>
      </c>
      <c r="AL240" s="116">
        <f t="shared" si="170"/>
        <v>0</v>
      </c>
      <c r="AM240" s="595">
        <f>'звіт 03.19-03.24'!AL240+'[9]побудинковий звіт'!AM240+'[8]побудинковий звіт'!AM240</f>
        <v>0</v>
      </c>
      <c r="AN240" s="595">
        <f>'звіт 03.19-03.24'!AM240+'[9]побудинковий звіт'!AN240+'[8]побудинковий звіт'!AN240</f>
        <v>0</v>
      </c>
      <c r="AO240" s="116">
        <f t="shared" si="171"/>
        <v>0</v>
      </c>
      <c r="AP240" s="595">
        <f>'звіт 03.19-03.24'!AO240+'[9]побудинковий звіт'!AP240+'[8]побудинковий звіт'!AP240</f>
        <v>71520.212968040854</v>
      </c>
      <c r="AQ240" s="595">
        <f>'звіт 03.19-03.24'!AP240+'[9]побудинковий звіт'!AQ240+'[8]побудинковий звіт'!AQ240</f>
        <v>69298.081611688482</v>
      </c>
      <c r="AR240" s="116">
        <f t="shared" si="172"/>
        <v>-2222.1313563523727</v>
      </c>
      <c r="AS240" s="595">
        <f>'звіт 03.19-03.24'!AR240+'[9]побудинковий звіт'!AS240+'[8]побудинковий звіт'!AS240</f>
        <v>212924.32102387375</v>
      </c>
      <c r="AT240" s="595">
        <f>'звіт 03.19-03.24'!AS240+'[9]побудинковий звіт'!AT240+'[8]побудинковий звіт'!AT240</f>
        <v>198161.57341995282</v>
      </c>
      <c r="AU240" s="118">
        <f t="shared" si="173"/>
        <v>-14762.747603920929</v>
      </c>
      <c r="AV240" s="595">
        <f>'звіт 03.19-03.24'!AU240+'[9]побудинковий звіт'!AV240+'[8]побудинковий звіт'!AV240</f>
        <v>19387.596938585375</v>
      </c>
      <c r="AW240" s="595">
        <f>'звіт 03.19-03.24'!AV240+'[9]побудинковий звіт'!AW240+'[8]побудинковий звіт'!AW240</f>
        <v>10519.82</v>
      </c>
      <c r="AX240" s="94">
        <f t="shared" si="174"/>
        <v>-8867.7769385853753</v>
      </c>
      <c r="AY240" s="595">
        <f>'звіт 03.19-03.24'!AX240+'[9]побудинковий звіт'!AY240+'[8]побудинковий звіт'!AY240</f>
        <v>27749.842504447413</v>
      </c>
      <c r="AZ240" s="595">
        <f>'звіт 03.19-03.24'!AY240+'[9]побудинковий звіт'!AZ240+'[8]побудинковий звіт'!AZ240</f>
        <v>40</v>
      </c>
      <c r="BA240" s="117">
        <f t="shared" si="175"/>
        <v>-27709.842504447413</v>
      </c>
      <c r="BB240" s="595">
        <f>'звіт 03.19-03.24'!BA240+'[9]побудинковий звіт'!BB240+'[8]побудинковий звіт'!BB240</f>
        <v>15096.483358484513</v>
      </c>
      <c r="BC240" s="595">
        <f>'звіт 03.19-03.24'!BB240+'[9]побудинковий звіт'!BC240+'[8]побудинковий звіт'!BC240</f>
        <v>2866.6957943856723</v>
      </c>
      <c r="BD240" s="94">
        <f t="shared" si="176"/>
        <v>-12229.78756409884</v>
      </c>
      <c r="BE240" s="595">
        <f>'звіт 03.19-03.24'!BD240+'[9]побудинковий звіт'!BE240+'[8]побудинковий звіт'!BE240</f>
        <v>0</v>
      </c>
      <c r="BF240" s="595">
        <f>'звіт 03.19-03.24'!BE240+'[9]побудинковий звіт'!BF240+'[8]побудинковий звіт'!BF240</f>
        <v>0</v>
      </c>
      <c r="BG240" s="95">
        <f t="shared" si="177"/>
        <v>0</v>
      </c>
      <c r="BH240" s="595">
        <f>'звіт 03.19-03.24'!BG240+'[9]побудинковий звіт'!BH240+'[8]побудинковий звіт'!BH240</f>
        <v>0</v>
      </c>
      <c r="BI240" s="595">
        <f>'звіт 03.19-03.24'!BH240+'[9]побудинковий звіт'!BI240+'[8]побудинковий звіт'!BI240</f>
        <v>1729.0903519414105</v>
      </c>
      <c r="BJ240" s="94">
        <f t="shared" si="178"/>
        <v>1729.0903519414105</v>
      </c>
      <c r="BK240" s="595">
        <f>'звіт 03.19-03.24'!BJ240+'[9]побудинковий звіт'!BK240+'[8]побудинковий звіт'!BK240</f>
        <v>15492.227804215159</v>
      </c>
      <c r="BL240" s="595">
        <f>'звіт 03.19-03.24'!BK240+'[9]побудинковий звіт'!BL240+'[8]побудинковий звіт'!BL240</f>
        <v>4321.8648626081722</v>
      </c>
      <c r="BM240" s="95">
        <f t="shared" si="179"/>
        <v>-11170.362941606987</v>
      </c>
      <c r="BN240" s="595">
        <f>'звіт 03.19-03.24'!BM240+'[9]побудинковий звіт'!BN240+'[8]побудинковий звіт'!BN240</f>
        <v>1170.8970404793774</v>
      </c>
      <c r="BO240" s="595">
        <f>'звіт 03.19-03.24'!BN240+'[9]побудинковий звіт'!BO240+'[8]побудинковий звіт'!BO240</f>
        <v>4253.6402587181819</v>
      </c>
      <c r="BP240" s="94">
        <f t="shared" si="180"/>
        <v>3082.7432182388047</v>
      </c>
      <c r="BQ240" s="91">
        <f t="shared" si="181"/>
        <v>78897.047646211839</v>
      </c>
      <c r="BR240" s="96">
        <f t="shared" si="181"/>
        <v>23731.111267653432</v>
      </c>
      <c r="BS240" s="94">
        <f t="shared" si="182"/>
        <v>-55165.936378558406</v>
      </c>
      <c r="BT240" s="595">
        <f>'звіт 03.19-03.24'!BS240+'[9]побудинковий звіт'!BT240+'[8]побудинковий звіт'!BT240</f>
        <v>145828.32646101856</v>
      </c>
      <c r="BU240" s="595">
        <f>'звіт 03.19-03.24'!BT240+'[9]побудинковий звіт'!BU240+'[8]побудинковий звіт'!BU240</f>
        <v>227492.12012414422</v>
      </c>
      <c r="BV240" s="116">
        <f t="shared" si="183"/>
        <v>81663.79366312566</v>
      </c>
      <c r="BW240" s="595">
        <f>'звіт 03.19-03.24'!BV240+'[9]побудинковий звіт'!BW240+'[8]побудинковий звіт'!BW240</f>
        <v>95570.882518407219</v>
      </c>
      <c r="BX240" s="595">
        <f>'звіт 03.19-03.24'!BW240+'[9]побудинковий звіт'!BX240+'[8]побудинковий звіт'!BX240</f>
        <v>101164.40563115542</v>
      </c>
      <c r="BY240" s="116">
        <f t="shared" si="184"/>
        <v>5593.5231127481966</v>
      </c>
      <c r="BZ240" s="595">
        <f>'звіт 03.19-03.24'!BY240+'[9]побудинковий звіт'!BZ240+'[8]побудинковий звіт'!BZ240</f>
        <v>78781.515865942143</v>
      </c>
      <c r="CA240" s="595">
        <f>'звіт 03.19-03.24'!BZ240+'[9]побудинковий звіт'!CA240+'[8]побудинковий звіт'!CA240</f>
        <v>41000.243003444484</v>
      </c>
      <c r="CB240" s="116">
        <f t="shared" si="185"/>
        <v>-37781.272862497659</v>
      </c>
      <c r="CC240" s="595">
        <f>'звіт 03.19-03.24'!CB240+'[9]побудинковий звіт'!CC240+'[8]побудинковий звіт'!CC240</f>
        <v>8629.6225844767287</v>
      </c>
      <c r="CD240" s="595">
        <f>'звіт 03.19-03.24'!CC240+'[9]побудинковий звіт'!CD240+'[8]побудинковий звіт'!CD240</f>
        <v>8785.4833950889279</v>
      </c>
      <c r="CE240" s="116">
        <f t="shared" si="186"/>
        <v>155.8608106121992</v>
      </c>
      <c r="CF240" s="595">
        <f>'звіт 03.19-03.24'!CE240+'[9]побудинковий звіт'!CF240+'[8]побудинковий звіт'!CF240</f>
        <v>1061.4806037837006</v>
      </c>
      <c r="CG240" s="595">
        <f>'звіт 03.19-03.24'!CF240+'[9]побудинковий звіт'!CG240+'[8]побудинковий звіт'!CG240</f>
        <v>0</v>
      </c>
      <c r="CH240" s="116">
        <f t="shared" si="187"/>
        <v>-1061.4806037837006</v>
      </c>
      <c r="CI240" s="595">
        <f>'звіт 03.19-03.24'!CH240+'[9]побудинковий звіт'!CI240+'[8]побудинковий звіт'!CI240</f>
        <v>24669.548756637418</v>
      </c>
      <c r="CJ240" s="595">
        <f>'звіт 03.19-03.24'!CI240+'[9]побудинковий звіт'!CJ240+'[8]побудинковий звіт'!CJ240</f>
        <v>17612.129160775592</v>
      </c>
      <c r="CK240" s="116">
        <f t="shared" si="188"/>
        <v>-7057.4195958618257</v>
      </c>
      <c r="CL240" s="595">
        <f>'звіт 03.19-03.24'!CK240+'[9]побудинковий звіт'!CL240+'[8]побудинковий звіт'!CL240</f>
        <v>0</v>
      </c>
      <c r="CM240" s="595">
        <f>'звіт 03.19-03.24'!CL240+'[9]побудинковий звіт'!CM240+'[8]побудинковий звіт'!CM240</f>
        <v>0</v>
      </c>
      <c r="CN240" s="116">
        <f t="shared" si="189"/>
        <v>0</v>
      </c>
      <c r="CO240" s="88">
        <f t="shared" si="190"/>
        <v>24669.548756637418</v>
      </c>
      <c r="CP240" s="96">
        <f t="shared" si="190"/>
        <v>17612.129160775592</v>
      </c>
      <c r="CQ240" s="116">
        <f t="shared" si="191"/>
        <v>-7057.4195958618257</v>
      </c>
      <c r="CR240" s="119">
        <f t="shared" si="202"/>
        <v>1010443.2755132469</v>
      </c>
      <c r="CS240" s="96">
        <f t="shared" si="202"/>
        <v>980102.14545974066</v>
      </c>
      <c r="CT240" s="116">
        <f t="shared" si="192"/>
        <v>-30341.130053506233</v>
      </c>
      <c r="CU240" s="91">
        <f t="shared" si="193"/>
        <v>1212531.9306158961</v>
      </c>
      <c r="CV240" s="98">
        <f t="shared" si="193"/>
        <v>1176122.5745516887</v>
      </c>
      <c r="CW240" s="117">
        <f t="shared" si="194"/>
        <v>-36409.356064207386</v>
      </c>
      <c r="CX240" s="595">
        <f>'звіт 03.19-03.24'!CW240+'[9]побудинковий звіт'!CX240+'[8]побудинковий звіт'!CX240</f>
        <v>43216.400197674986</v>
      </c>
      <c r="CY240" s="595">
        <f>'звіт 03.19-03.24'!CX240+'[9]побудинковий звіт'!CY240+'[8]побудинковий звіт'!CY240</f>
        <v>79625.756261882329</v>
      </c>
      <c r="CZ240" s="116">
        <f t="shared" si="195"/>
        <v>36409.356064207343</v>
      </c>
      <c r="DA240" s="99">
        <f>'[8]побудинковий звіт'!DA240</f>
        <v>-36409.356064207357</v>
      </c>
      <c r="DB240" s="8">
        <v>2</v>
      </c>
      <c r="DC240" s="365">
        <f>'[8]побудинковий звіт'!DC240</f>
        <v>70010.649999999994</v>
      </c>
      <c r="DD240" s="365">
        <f>'[8]побудинковий звіт'!DD240</f>
        <v>12498.1</v>
      </c>
      <c r="DE240" s="365">
        <f>'[8]побудинковий звіт'!DE240</f>
        <v>50303.26999999999</v>
      </c>
      <c r="DF240" s="365">
        <f>'[8]побудинковий звіт'!DF240</f>
        <v>10991.060000000001</v>
      </c>
      <c r="DG240" s="101">
        <v>-13342.314347563894</v>
      </c>
      <c r="DH240" s="296">
        <v>5</v>
      </c>
      <c r="DI240" s="103">
        <f>'[8]побудинковий звіт'!DK240</f>
        <v>6.1042246653998209</v>
      </c>
      <c r="DJ240" s="103">
        <f>'[8]побудинковий звіт'!DL240</f>
        <v>0</v>
      </c>
      <c r="DK240" s="103">
        <f>'[8]побудинковий звіт'!DM240</f>
        <v>5.4464510847747194</v>
      </c>
      <c r="DL240" s="104">
        <f t="shared" ref="DL240:DL252" si="206">F240*DI240</f>
        <v>19709.320599642942</v>
      </c>
      <c r="DM240" s="104">
        <f t="shared" ref="DM240:DM252" si="207">H240*DK240</f>
        <v>1507.0330151571648</v>
      </c>
      <c r="DN240" s="105">
        <f t="shared" si="196"/>
        <v>21216.353614800108</v>
      </c>
      <c r="DO240" s="2"/>
      <c r="DP240" s="104">
        <f>'[10]побудинковий звіт'!DR240</f>
        <v>19709.21</v>
      </c>
      <c r="DQ240" s="104">
        <f>'[10]побудинковий звіт'!DS240</f>
        <v>1507.04</v>
      </c>
      <c r="DR240" s="104">
        <f t="shared" si="197"/>
        <v>21216.25</v>
      </c>
      <c r="DS240" s="106"/>
      <c r="DT240" s="104"/>
      <c r="DU240" s="479">
        <f>'звіт 03.19-03.24'!DV240+'[9]побудинковий звіт'!DW240+'[8]побудинковий звіт'!DW240</f>
        <v>4464.88</v>
      </c>
      <c r="DV240" s="2">
        <f>'[9]побудинковий звіт'!DX240+'[8]побудинковий звіт'!DX240</f>
        <v>0</v>
      </c>
      <c r="DW240" s="77">
        <f t="shared" si="198"/>
        <v>350185.64240410266</v>
      </c>
      <c r="DX240" s="77">
        <f t="shared" si="199"/>
        <v>266271.22162512748</v>
      </c>
      <c r="DY240" s="427">
        <f t="shared" si="200"/>
        <v>61294.329999999987</v>
      </c>
      <c r="DZ240" s="161">
        <f>'[10]побудинковий звіт'!DY240</f>
        <v>5747.3419819704677</v>
      </c>
      <c r="EB240" s="110">
        <v>47434</v>
      </c>
      <c r="EC240" s="111">
        <f t="shared" si="201"/>
        <v>34091.685652436106</v>
      </c>
      <c r="EE240" s="112">
        <v>12981.017876677557</v>
      </c>
      <c r="EG240" s="99">
        <v>-25408.509044626473</v>
      </c>
    </row>
    <row r="241" spans="1:137" ht="19.95" customHeight="1" x14ac:dyDescent="0.3">
      <c r="A241" s="81">
        <v>150001050</v>
      </c>
      <c r="B241" s="82" t="s">
        <v>479</v>
      </c>
      <c r="C241" s="114" t="s">
        <v>480</v>
      </c>
      <c r="D241" s="114" t="s">
        <v>480</v>
      </c>
      <c r="E241" s="84">
        <f t="shared" si="159"/>
        <v>3564.2</v>
      </c>
      <c r="F241" s="597">
        <f>'[8]побудинковий звіт'!F241</f>
        <v>3564.2</v>
      </c>
      <c r="G241" s="104">
        <f>'[8]побудинковий звіт'!G241</f>
        <v>0</v>
      </c>
      <c r="H241" s="598">
        <f>'[8]побудинковий звіт'!H241</f>
        <v>0</v>
      </c>
      <c r="I241" s="595">
        <f>'звіт 03.19-03.24'!H241+'[9]побудинковий звіт'!I241+'[8]побудинковий звіт'!I241</f>
        <v>83430.053788633581</v>
      </c>
      <c r="J241" s="595">
        <f>'звіт 03.19-03.24'!I241+'[9]побудинковий звіт'!J241+'[8]побудинковий звіт'!J241</f>
        <v>84010.717325643433</v>
      </c>
      <c r="K241" s="116">
        <f t="shared" si="160"/>
        <v>580.66353700985201</v>
      </c>
      <c r="L241" s="595">
        <f>'звіт 03.19-03.24'!K241+'[9]побудинковий звіт'!L241+'[8]побудинковий звіт'!L241</f>
        <v>14618.044098812778</v>
      </c>
      <c r="M241" s="595">
        <f>'звіт 03.19-03.24'!L241+'[9]побудинковий звіт'!M241+'[8]побудинковий звіт'!M241</f>
        <v>14346.620833615283</v>
      </c>
      <c r="N241" s="116">
        <f t="shared" si="161"/>
        <v>-271.4232651974944</v>
      </c>
      <c r="O241" s="595">
        <f>'звіт 03.19-03.24'!N241+'[9]побудинковий звіт'!O241+'[8]побудинковий звіт'!O241</f>
        <v>33165.334771068636</v>
      </c>
      <c r="P241" s="595">
        <f>'звіт 03.19-03.24'!O241+'[9]побудинковий звіт'!P241+'[8]побудинковий звіт'!P241</f>
        <v>32137.171321577433</v>
      </c>
      <c r="Q241" s="116">
        <f t="shared" si="162"/>
        <v>-1028.1634494912032</v>
      </c>
      <c r="R241" s="595">
        <f>'звіт 03.19-03.24'!Q241+'[9]побудинковий звіт'!R241+'[8]побудинковий звіт'!R241</f>
        <v>0</v>
      </c>
      <c r="S241" s="595">
        <f>'звіт 03.19-03.24'!R241+'[9]побудинковий звіт'!S241+'[8]побудинковий звіт'!S241</f>
        <v>0</v>
      </c>
      <c r="T241" s="116">
        <f t="shared" si="163"/>
        <v>0</v>
      </c>
      <c r="U241" s="595">
        <f>'звіт 03.19-03.24'!T241+'[9]побудинковий звіт'!U241+'[8]побудинковий звіт'!U241</f>
        <v>1565.7480277937534</v>
      </c>
      <c r="V241" s="595">
        <f>'звіт 03.19-03.24'!U241+'[9]побудинковий звіт'!V241+'[8]побудинковий звіт'!V241</f>
        <v>816.04507075326239</v>
      </c>
      <c r="W241" s="116">
        <f t="shared" si="164"/>
        <v>-749.70295704049101</v>
      </c>
      <c r="X241" s="595">
        <f>'звіт 03.19-03.24'!W241+'[9]побудинковий звіт'!X241+'[8]побудинковий звіт'!X241</f>
        <v>48931.918504774192</v>
      </c>
      <c r="Y241" s="595">
        <f>'звіт 03.19-03.24'!X241+'[9]побудинковий звіт'!Y241+'[8]побудинковий звіт'!Y241</f>
        <v>46063.62077933707</v>
      </c>
      <c r="Z241" s="116">
        <f t="shared" si="165"/>
        <v>-2868.2977254371217</v>
      </c>
      <c r="AA241" s="595">
        <f>'звіт 03.19-03.24'!Z241+'[9]побудинковий звіт'!AA241+'[8]побудинковий звіт'!AA241</f>
        <v>3848.5799999999995</v>
      </c>
      <c r="AB241" s="595">
        <f>'звіт 03.19-03.24'!AA241+'[9]побудинковий звіт'!AB241+'[8]побудинковий звіт'!AB241</f>
        <v>0</v>
      </c>
      <c r="AC241" s="116">
        <f t="shared" si="166"/>
        <v>-3848.5799999999995</v>
      </c>
      <c r="AD241" s="595">
        <f>'звіт 03.19-03.24'!AC241+'[9]побудинковий звіт'!AD241+'[8]побудинковий звіт'!AD241</f>
        <v>106930.32164643097</v>
      </c>
      <c r="AE241" s="595">
        <f>'звіт 03.19-03.24'!AD241+'[9]побудинковий звіт'!AE241+'[8]побудинковий звіт'!AE241</f>
        <v>117000.74271787285</v>
      </c>
      <c r="AF241" s="117">
        <f t="shared" si="167"/>
        <v>10070.421071441888</v>
      </c>
      <c r="AG241" s="91">
        <f t="shared" si="168"/>
        <v>292490.00083751389</v>
      </c>
      <c r="AH241" s="92">
        <f t="shared" si="168"/>
        <v>294374.91804879933</v>
      </c>
      <c r="AI241" s="116">
        <f t="shared" si="169"/>
        <v>1884.917211285443</v>
      </c>
      <c r="AJ241" s="595">
        <f>'звіт 03.19-03.24'!AI241+'[9]побудинковий звіт'!AJ241+'[8]побудинковий звіт'!AJ241</f>
        <v>0</v>
      </c>
      <c r="AK241" s="595">
        <f>'звіт 03.19-03.24'!AJ241+'[9]побудинковий звіт'!AK241+'[8]побудинковий звіт'!AK241</f>
        <v>0</v>
      </c>
      <c r="AL241" s="116">
        <f t="shared" si="170"/>
        <v>0</v>
      </c>
      <c r="AM241" s="595">
        <f>'звіт 03.19-03.24'!AL241+'[9]побудинковий звіт'!AM241+'[8]побудинковий звіт'!AM241</f>
        <v>0</v>
      </c>
      <c r="AN241" s="595">
        <f>'звіт 03.19-03.24'!AM241+'[9]побудинковий звіт'!AN241+'[8]побудинковий звіт'!AN241</f>
        <v>0</v>
      </c>
      <c r="AO241" s="116">
        <f t="shared" si="171"/>
        <v>0</v>
      </c>
      <c r="AP241" s="595">
        <f>'звіт 03.19-03.24'!AO241+'[9]побудинковий звіт'!AP241+'[8]побудинковий звіт'!AP241</f>
        <v>71634.433496253958</v>
      </c>
      <c r="AQ241" s="595">
        <f>'звіт 03.19-03.24'!AP241+'[9]побудинковий звіт'!AQ241+'[8]побудинковий звіт'!AQ241</f>
        <v>46530.971004946099</v>
      </c>
      <c r="AR241" s="116">
        <f t="shared" si="172"/>
        <v>-25103.462491307859</v>
      </c>
      <c r="AS241" s="595">
        <f>'звіт 03.19-03.24'!AR241+'[9]побудинковий звіт'!AS241+'[8]побудинковий звіт'!AS241</f>
        <v>379767.52460669447</v>
      </c>
      <c r="AT241" s="595">
        <f>'звіт 03.19-03.24'!AS241+'[9]побудинковий звіт'!AT241+'[8]побудинковий звіт'!AT241</f>
        <v>318765.24296639324</v>
      </c>
      <c r="AU241" s="118">
        <f t="shared" si="173"/>
        <v>-61002.281640301226</v>
      </c>
      <c r="AV241" s="595">
        <f>'звіт 03.19-03.24'!AU241+'[9]побудинковий звіт'!AV241+'[8]побудинковий звіт'!AV241</f>
        <v>18788.241255255271</v>
      </c>
      <c r="AW241" s="595">
        <f>'звіт 03.19-03.24'!AV241+'[9]побудинковий звіт'!AW241+'[8]побудинковий звіт'!AW241</f>
        <v>9693</v>
      </c>
      <c r="AX241" s="94">
        <f t="shared" si="174"/>
        <v>-9095.2412552552705</v>
      </c>
      <c r="AY241" s="595">
        <f>'звіт 03.19-03.24'!AX241+'[9]побудинковий звіт'!AY241+'[8]побудинковий звіт'!AY241</f>
        <v>25511.78849677047</v>
      </c>
      <c r="AZ241" s="595">
        <f>'звіт 03.19-03.24'!AY241+'[9]побудинковий звіт'!AZ241+'[8]побудинковий звіт'!AZ241</f>
        <v>9289</v>
      </c>
      <c r="BA241" s="117">
        <f t="shared" si="175"/>
        <v>-16222.78849677047</v>
      </c>
      <c r="BB241" s="595">
        <f>'звіт 03.19-03.24'!BA241+'[9]побудинковий звіт'!BB241+'[8]побудинковий звіт'!BB241</f>
        <v>15402.929178973096</v>
      </c>
      <c r="BC241" s="595">
        <f>'звіт 03.19-03.24'!BB241+'[9]побудинковий звіт'!BC241+'[8]побудинковий звіт'!BC241</f>
        <v>0</v>
      </c>
      <c r="BD241" s="94">
        <f t="shared" si="176"/>
        <v>-15402.929178973096</v>
      </c>
      <c r="BE241" s="595">
        <f>'звіт 03.19-03.24'!BD241+'[9]побудинковий звіт'!BE241+'[8]побудинковий звіт'!BE241</f>
        <v>0</v>
      </c>
      <c r="BF241" s="595">
        <f>'звіт 03.19-03.24'!BE241+'[9]побудинковий звіт'!BF241+'[8]побудинковий звіт'!BF241</f>
        <v>0</v>
      </c>
      <c r="BG241" s="95">
        <f t="shared" si="177"/>
        <v>0</v>
      </c>
      <c r="BH241" s="595">
        <f>'звіт 03.19-03.24'!BG241+'[9]побудинковий звіт'!BH241+'[8]побудинковий звіт'!BH241</f>
        <v>922.81163091883468</v>
      </c>
      <c r="BI241" s="595">
        <f>'звіт 03.19-03.24'!BH241+'[9]побудинковий звіт'!BI241+'[8]побудинковий звіт'!BI241</f>
        <v>0</v>
      </c>
      <c r="BJ241" s="94">
        <f t="shared" si="178"/>
        <v>-922.81163091883468</v>
      </c>
      <c r="BK241" s="595">
        <f>'звіт 03.19-03.24'!BJ241+'[9]побудинковий звіт'!BK241+'[8]побудинковий звіт'!BK241</f>
        <v>15577.320932486693</v>
      </c>
      <c r="BL241" s="595">
        <f>'звіт 03.19-03.24'!BK241+'[9]побудинковий звіт'!BL241+'[8]побудинковий звіт'!BL241</f>
        <v>128220.70892977668</v>
      </c>
      <c r="BM241" s="95">
        <f t="shared" si="179"/>
        <v>112643.38799728999</v>
      </c>
      <c r="BN241" s="595">
        <f>'звіт 03.19-03.24'!BM241+'[9]побудинковий звіт'!BN241+'[8]побудинковий звіт'!BN241</f>
        <v>1169.8019883128659</v>
      </c>
      <c r="BO241" s="595">
        <f>'звіт 03.19-03.24'!BN241+'[9]побудинковий звіт'!BO241+'[8]побудинковий звіт'!BO241</f>
        <v>5413.8463329045326</v>
      </c>
      <c r="BP241" s="94">
        <f t="shared" si="180"/>
        <v>4244.0443445916662</v>
      </c>
      <c r="BQ241" s="91">
        <f t="shared" si="181"/>
        <v>77372.893482717234</v>
      </c>
      <c r="BR241" s="96">
        <f t="shared" si="181"/>
        <v>152616.55526268121</v>
      </c>
      <c r="BS241" s="94">
        <f t="shared" si="182"/>
        <v>75243.661779963979</v>
      </c>
      <c r="BT241" s="595">
        <f>'звіт 03.19-03.24'!BS241+'[9]побудинковий звіт'!BT241+'[8]побудинковий звіт'!BT241</f>
        <v>119791.05517203933</v>
      </c>
      <c r="BU241" s="595">
        <f>'звіт 03.19-03.24'!BT241+'[9]побудинковий звіт'!BU241+'[8]побудинковий звіт'!BU241</f>
        <v>204402.95929682668</v>
      </c>
      <c r="BV241" s="116">
        <f t="shared" si="183"/>
        <v>84611.904124787354</v>
      </c>
      <c r="BW241" s="595">
        <f>'звіт 03.19-03.24'!BV241+'[9]побудинковий звіт'!BW241+'[8]побудинковий звіт'!BW241</f>
        <v>96990.191389377113</v>
      </c>
      <c r="BX241" s="595">
        <f>'звіт 03.19-03.24'!BW241+'[9]побудинковий звіт'!BX241+'[8]побудинковий звіт'!BX241</f>
        <v>106949.21787483488</v>
      </c>
      <c r="BY241" s="116">
        <f t="shared" si="184"/>
        <v>9959.026485457769</v>
      </c>
      <c r="BZ241" s="595">
        <f>'звіт 03.19-03.24'!BY241+'[9]побудинковий звіт'!BZ241+'[8]побудинковий звіт'!BZ241</f>
        <v>64264.8154573887</v>
      </c>
      <c r="CA241" s="595">
        <f>'звіт 03.19-03.24'!BZ241+'[9]побудинковий звіт'!CA241+'[8]побудинковий звіт'!CA241</f>
        <v>37198.068666218765</v>
      </c>
      <c r="CB241" s="116">
        <f t="shared" si="185"/>
        <v>-27066.746791169935</v>
      </c>
      <c r="CC241" s="595">
        <f>'звіт 03.19-03.24'!CB241+'[9]побудинковий звіт'!CC241+'[8]побудинковий звіт'!CC241</f>
        <v>13968.320585354235</v>
      </c>
      <c r="CD241" s="595">
        <f>'звіт 03.19-03.24'!CC241+'[9]побудинковий звіт'!CD241+'[8]побудинковий звіт'!CD241</f>
        <v>14220.604361152338</v>
      </c>
      <c r="CE241" s="116">
        <f t="shared" si="186"/>
        <v>252.28377579810331</v>
      </c>
      <c r="CF241" s="595">
        <f>'звіт 03.19-03.24'!CE241+'[9]побудинковий звіт'!CF241+'[8]побудинковий звіт'!CF241</f>
        <v>1718.1633638830997</v>
      </c>
      <c r="CG241" s="595">
        <f>'звіт 03.19-03.24'!CF241+'[9]побудинковий звіт'!CG241+'[8]побудинковий звіт'!CG241</f>
        <v>0</v>
      </c>
      <c r="CH241" s="116">
        <f t="shared" si="187"/>
        <v>-1718.1633638830997</v>
      </c>
      <c r="CI241" s="595">
        <f>'звіт 03.19-03.24'!CH241+'[9]побудинковий звіт'!CI241+'[8]побудинковий звіт'!CI241</f>
        <v>18774.583538753242</v>
      </c>
      <c r="CJ241" s="595">
        <f>'звіт 03.19-03.24'!CI241+'[9]побудинковий звіт'!CJ241+'[8]побудинковий звіт'!CJ241</f>
        <v>13840.695131153327</v>
      </c>
      <c r="CK241" s="116">
        <f t="shared" si="188"/>
        <v>-4933.8884075999158</v>
      </c>
      <c r="CL241" s="595">
        <f>'звіт 03.19-03.24'!CK241+'[9]побудинковий звіт'!CL241+'[8]побудинковий звіт'!CL241</f>
        <v>0</v>
      </c>
      <c r="CM241" s="595">
        <f>'звіт 03.19-03.24'!CL241+'[9]побудинковий звіт'!CM241+'[8]побудинковий звіт'!CM241</f>
        <v>0</v>
      </c>
      <c r="CN241" s="116">
        <f t="shared" si="189"/>
        <v>0</v>
      </c>
      <c r="CO241" s="88">
        <f t="shared" si="190"/>
        <v>18774.583538753242</v>
      </c>
      <c r="CP241" s="96">
        <f t="shared" si="190"/>
        <v>13840.695131153327</v>
      </c>
      <c r="CQ241" s="116">
        <f t="shared" si="191"/>
        <v>-4933.8884075999158</v>
      </c>
      <c r="CR241" s="119">
        <f t="shared" si="202"/>
        <v>1136771.9819299751</v>
      </c>
      <c r="CS241" s="96">
        <f t="shared" si="202"/>
        <v>1188899.2326130057</v>
      </c>
      <c r="CT241" s="116">
        <f t="shared" si="192"/>
        <v>52127.250683030579</v>
      </c>
      <c r="CU241" s="91">
        <f t="shared" si="193"/>
        <v>1364126.3783159701</v>
      </c>
      <c r="CV241" s="98">
        <f t="shared" si="193"/>
        <v>1426679.0791356068</v>
      </c>
      <c r="CW241" s="117">
        <f t="shared" si="194"/>
        <v>62552.700819636695</v>
      </c>
      <c r="CX241" s="595">
        <f>'звіт 03.19-03.24'!CW241+'[9]побудинковий звіт'!CX241+'[8]побудинковий звіт'!CX241</f>
        <v>68175.740652261127</v>
      </c>
      <c r="CY241" s="595">
        <f>'звіт 03.19-03.24'!CX241+'[9]побудинковий звіт'!CY241+'[8]побудинковий звіт'!CY241</f>
        <v>5623.0398326243449</v>
      </c>
      <c r="CZ241" s="116">
        <f t="shared" si="195"/>
        <v>-62552.700819636782</v>
      </c>
      <c r="DA241" s="99">
        <f>'[8]побудинковий звіт'!DA241</f>
        <v>62552.700819636884</v>
      </c>
      <c r="DB241" s="8">
        <v>2</v>
      </c>
      <c r="DC241" s="365">
        <f>'[8]побудинковий звіт'!DC241</f>
        <v>46924.38</v>
      </c>
      <c r="DD241" s="365">
        <f>'[8]побудинковий звіт'!DD241</f>
        <v>0</v>
      </c>
      <c r="DE241" s="365">
        <f>'[8]побудинковий звіт'!DE241</f>
        <v>22831.579999999998</v>
      </c>
      <c r="DF241" s="365">
        <f>'[8]побудинковий звіт'!DF241</f>
        <v>0</v>
      </c>
      <c r="DG241" s="101">
        <v>132704.8194197914</v>
      </c>
      <c r="DH241" s="296">
        <v>5</v>
      </c>
      <c r="DI241" s="103">
        <f>'[8]побудинковий звіт'!DK241</f>
        <v>6.7571703410978543</v>
      </c>
      <c r="DJ241" s="103">
        <f>'[8]побудинковий звіт'!DL241</f>
        <v>0</v>
      </c>
      <c r="DK241" s="103">
        <f>'[8]побудинковий звіт'!DM241</f>
        <v>6.1685872128049368</v>
      </c>
      <c r="DL241" s="104">
        <f t="shared" si="206"/>
        <v>24083.906529740972</v>
      </c>
      <c r="DM241" s="104">
        <f t="shared" si="207"/>
        <v>0</v>
      </c>
      <c r="DN241" s="105">
        <f t="shared" si="196"/>
        <v>24083.906529740972</v>
      </c>
      <c r="DO241" s="2"/>
      <c r="DP241" s="104">
        <f>'[10]побудинковий звіт'!DR241</f>
        <v>24084.01</v>
      </c>
      <c r="DQ241" s="104">
        <f>'[10]побудинковий звіт'!DS241</f>
        <v>0</v>
      </c>
      <c r="DR241" s="104">
        <f t="shared" si="197"/>
        <v>24084.01</v>
      </c>
      <c r="DS241" s="106"/>
      <c r="DT241" s="104"/>
      <c r="DU241" s="479">
        <f>'звіт 03.19-03.24'!DV241+'[9]побудинковий звіт'!DW241+'[8]побудинковий звіт'!DW241</f>
        <v>4140.4799999999996</v>
      </c>
      <c r="DV241" s="2">
        <f>'[9]побудинковий звіт'!DX241+'[8]побудинковий звіт'!DX241</f>
        <v>0</v>
      </c>
      <c r="DW241" s="77">
        <f t="shared" si="198"/>
        <v>548568.50170729402</v>
      </c>
      <c r="DX241" s="77">
        <f t="shared" si="199"/>
        <v>565658.15787488932</v>
      </c>
      <c r="DY241" s="427">
        <f t="shared" si="200"/>
        <v>22831.579999999998</v>
      </c>
      <c r="DZ241" s="161">
        <f>'[10]побудинковий звіт'!DY241</f>
        <v>8974.1095840613871</v>
      </c>
      <c r="EB241" s="110">
        <v>-74112</v>
      </c>
      <c r="EC241" s="111">
        <f t="shared" si="201"/>
        <v>58592.819419791398</v>
      </c>
      <c r="EE241" s="112">
        <v>124391.2869300335</v>
      </c>
      <c r="EG241" s="99">
        <v>54725.931732301469</v>
      </c>
    </row>
    <row r="242" spans="1:137" ht="19.95" customHeight="1" x14ac:dyDescent="0.3">
      <c r="A242" s="81">
        <v>150001045</v>
      </c>
      <c r="B242" s="82" t="s">
        <v>481</v>
      </c>
      <c r="C242" s="114" t="s">
        <v>482</v>
      </c>
      <c r="D242" s="114" t="s">
        <v>482</v>
      </c>
      <c r="E242" s="84">
        <f t="shared" si="159"/>
        <v>3572</v>
      </c>
      <c r="F242" s="597">
        <f>'[8]побудинковий звіт'!F242</f>
        <v>3572</v>
      </c>
      <c r="G242" s="104">
        <f>'[8]побудинковий звіт'!G242</f>
        <v>0</v>
      </c>
      <c r="H242" s="598">
        <f>'[8]побудинковий звіт'!H242</f>
        <v>0</v>
      </c>
      <c r="I242" s="595">
        <f>'звіт 03.19-03.24'!H242+'[9]побудинковий звіт'!I242+'[8]побудинковий звіт'!I242</f>
        <v>80994.738821088395</v>
      </c>
      <c r="J242" s="595">
        <f>'звіт 03.19-03.24'!I242+'[9]побудинковий звіт'!J242+'[8]побудинковий звіт'!J242</f>
        <v>81630.44584129448</v>
      </c>
      <c r="K242" s="116">
        <f t="shared" si="160"/>
        <v>635.70702020608587</v>
      </c>
      <c r="L242" s="595">
        <f>'звіт 03.19-03.24'!K242+'[9]побудинковий звіт'!L242+'[8]побудинковий звіт'!L242</f>
        <v>14618.044098812778</v>
      </c>
      <c r="M242" s="595">
        <f>'звіт 03.19-03.24'!L242+'[9]побудинковий звіт'!M242+'[8]побудинковий звіт'!M242</f>
        <v>14245.610586221481</v>
      </c>
      <c r="N242" s="116">
        <f t="shared" si="161"/>
        <v>-372.43351259129668</v>
      </c>
      <c r="O242" s="595">
        <f>'звіт 03.19-03.24'!N242+'[9]побудинковий звіт'!O242+'[8]побудинковий звіт'!O242</f>
        <v>36346.569798600896</v>
      </c>
      <c r="P242" s="595">
        <f>'звіт 03.19-03.24'!O242+'[9]побудинковий звіт'!P242+'[8]побудинковий звіт'!P242</f>
        <v>35219.737147305204</v>
      </c>
      <c r="Q242" s="116">
        <f t="shared" si="162"/>
        <v>-1126.8326512956919</v>
      </c>
      <c r="R242" s="595">
        <f>'звіт 03.19-03.24'!Q242+'[9]побудинковий звіт'!R242+'[8]побудинковий звіт'!R242</f>
        <v>0</v>
      </c>
      <c r="S242" s="595">
        <f>'звіт 03.19-03.24'!R242+'[9]побудинковий звіт'!S242+'[8]побудинковий звіт'!S242</f>
        <v>0</v>
      </c>
      <c r="T242" s="116">
        <f t="shared" si="163"/>
        <v>0</v>
      </c>
      <c r="U242" s="595">
        <f>'звіт 03.19-03.24'!T242+'[9]побудинковий звіт'!U242+'[8]побудинковий звіт'!U242</f>
        <v>1565.7480277937534</v>
      </c>
      <c r="V242" s="595">
        <f>'звіт 03.19-03.24'!U242+'[9]побудинковий звіт'!V242+'[8]побудинковий звіт'!V242</f>
        <v>816.04507075326239</v>
      </c>
      <c r="W242" s="116">
        <f t="shared" si="164"/>
        <v>-749.70295704049101</v>
      </c>
      <c r="X242" s="595">
        <f>'звіт 03.19-03.24'!W242+'[9]побудинковий звіт'!X242+'[8]побудинковий звіт'!X242</f>
        <v>48868.551872089782</v>
      </c>
      <c r="Y242" s="595">
        <f>'звіт 03.19-03.24'!X242+'[9]побудинковий звіт'!Y242+'[8]побудинковий звіт'!Y242</f>
        <v>45425.169817244387</v>
      </c>
      <c r="Z242" s="116">
        <f t="shared" si="165"/>
        <v>-3443.382054845395</v>
      </c>
      <c r="AA242" s="595">
        <f>'звіт 03.19-03.24'!Z242+'[9]побудинковий звіт'!AA242+'[8]побудинковий звіт'!AA242</f>
        <v>3857.2200000000012</v>
      </c>
      <c r="AB242" s="595">
        <f>'звіт 03.19-03.24'!AA242+'[9]побудинковий звіт'!AB242+'[8]побудинковий звіт'!AB242</f>
        <v>0</v>
      </c>
      <c r="AC242" s="116">
        <f t="shared" si="166"/>
        <v>-3857.2200000000012</v>
      </c>
      <c r="AD242" s="595">
        <f>'звіт 03.19-03.24'!AC242+'[9]побудинковий звіт'!AD242+'[8]побудинковий звіт'!AD242</f>
        <v>107156.17551355422</v>
      </c>
      <c r="AE242" s="595">
        <f>'звіт 03.19-03.24'!AD242+'[9]побудинковий звіт'!AE242+'[8]побудинковий звіт'!AE242</f>
        <v>117247.95119674529</v>
      </c>
      <c r="AF242" s="117">
        <f t="shared" si="167"/>
        <v>10091.775683191066</v>
      </c>
      <c r="AG242" s="91">
        <f t="shared" si="168"/>
        <v>293407.04813193984</v>
      </c>
      <c r="AH242" s="92">
        <f t="shared" si="168"/>
        <v>294584.95965956408</v>
      </c>
      <c r="AI242" s="116">
        <f t="shared" si="169"/>
        <v>1177.9115276242374</v>
      </c>
      <c r="AJ242" s="595">
        <f>'звіт 03.19-03.24'!AI242+'[9]побудинковий звіт'!AJ242+'[8]побудинковий звіт'!AJ242</f>
        <v>0</v>
      </c>
      <c r="AK242" s="595">
        <f>'звіт 03.19-03.24'!AJ242+'[9]побудинковий звіт'!AK242+'[8]побудинковий звіт'!AK242</f>
        <v>0</v>
      </c>
      <c r="AL242" s="116">
        <f t="shared" si="170"/>
        <v>0</v>
      </c>
      <c r="AM242" s="595">
        <f>'звіт 03.19-03.24'!AL242+'[9]побудинковий звіт'!AM242+'[8]побудинковий звіт'!AM242</f>
        <v>0</v>
      </c>
      <c r="AN242" s="595">
        <f>'звіт 03.19-03.24'!AM242+'[9]побудинковий звіт'!AN242+'[8]побудинковий звіт'!AN242</f>
        <v>0</v>
      </c>
      <c r="AO242" s="116">
        <f t="shared" si="171"/>
        <v>0</v>
      </c>
      <c r="AP242" s="595">
        <f>'звіт 03.19-03.24'!AO242+'[9]побудинковий звіт'!AP242+'[8]побудинковий звіт'!AP242</f>
        <v>71658.860991044319</v>
      </c>
      <c r="AQ242" s="595">
        <f>'звіт 03.19-03.24'!AP242+'[9]побудинковий звіт'!AQ242+'[8]побудинковий звіт'!AQ242</f>
        <v>53841.263878290622</v>
      </c>
      <c r="AR242" s="116">
        <f t="shared" si="172"/>
        <v>-17817.597112753698</v>
      </c>
      <c r="AS242" s="595">
        <f>'звіт 03.19-03.24'!AR242+'[9]побудинковий звіт'!AS242+'[8]побудинковий звіт'!AS242</f>
        <v>375991.19395147607</v>
      </c>
      <c r="AT242" s="595">
        <f>'звіт 03.19-03.24'!AS242+'[9]побудинковий звіт'!AT242+'[8]побудинковий звіт'!AT242</f>
        <v>456653.58078574564</v>
      </c>
      <c r="AU242" s="118">
        <f t="shared" si="173"/>
        <v>80662.386834269564</v>
      </c>
      <c r="AV242" s="595">
        <f>'звіт 03.19-03.24'!AU242+'[9]побудинковий звіт'!AV242+'[8]побудинковий звіт'!AV242</f>
        <v>18092.258450525755</v>
      </c>
      <c r="AW242" s="595">
        <f>'звіт 03.19-03.24'!AV242+'[9]побудинковий звіт'!AW242+'[8]побудинковий звіт'!AW242</f>
        <v>14485.69</v>
      </c>
      <c r="AX242" s="94">
        <f t="shared" si="174"/>
        <v>-3606.5684505257541</v>
      </c>
      <c r="AY242" s="595">
        <f>'звіт 03.19-03.24'!AX242+'[9]побудинковий звіт'!AY242+'[8]побудинковий звіт'!AY242</f>
        <v>25511.78849677047</v>
      </c>
      <c r="AZ242" s="595">
        <f>'звіт 03.19-03.24'!AY242+'[9]побудинковий звіт'!AZ242+'[8]побудинковий звіт'!AZ242</f>
        <v>2143</v>
      </c>
      <c r="BA242" s="117">
        <f t="shared" si="175"/>
        <v>-23368.78849677047</v>
      </c>
      <c r="BB242" s="595">
        <f>'звіт 03.19-03.24'!BA242+'[9]побудинковий звіт'!BB242+'[8]побудинковий звіт'!BB242</f>
        <v>18310.764024423279</v>
      </c>
      <c r="BC242" s="595">
        <f>'звіт 03.19-03.24'!BB242+'[9]побудинковий звіт'!BC242+'[8]побудинковий звіт'!BC242</f>
        <v>5236</v>
      </c>
      <c r="BD242" s="94">
        <f t="shared" si="176"/>
        <v>-13074.764024423279</v>
      </c>
      <c r="BE242" s="595">
        <f>'звіт 03.19-03.24'!BD242+'[9]побудинковий звіт'!BE242+'[8]побудинковий звіт'!BE242</f>
        <v>0</v>
      </c>
      <c r="BF242" s="595">
        <f>'звіт 03.19-03.24'!BE242+'[9]побудинковий звіт'!BF242+'[8]побудинковий звіт'!BF242</f>
        <v>0</v>
      </c>
      <c r="BG242" s="95">
        <f t="shared" si="177"/>
        <v>0</v>
      </c>
      <c r="BH242" s="595">
        <f>'звіт 03.19-03.24'!BG242+'[9]побудинковий звіт'!BH242+'[8]побудинковий звіт'!BH242</f>
        <v>922.81163091883468</v>
      </c>
      <c r="BI242" s="595">
        <f>'звіт 03.19-03.24'!BH242+'[9]побудинковий звіт'!BI242+'[8]побудинковий звіт'!BI242</f>
        <v>0</v>
      </c>
      <c r="BJ242" s="94">
        <f t="shared" si="178"/>
        <v>-922.81163091883468</v>
      </c>
      <c r="BK242" s="595">
        <f>'звіт 03.19-03.24'!BJ242+'[9]побудинковий звіт'!BK242+'[8]побудинковий звіт'!BK242</f>
        <v>15616.058958706184</v>
      </c>
      <c r="BL242" s="595">
        <f>'звіт 03.19-03.24'!BK242+'[9]побудинковий звіт'!BL242+'[8]побудинковий звіт'!BL242</f>
        <v>10520.056818720692</v>
      </c>
      <c r="BM242" s="95">
        <f t="shared" si="179"/>
        <v>-5096.0021399854922</v>
      </c>
      <c r="BN242" s="595">
        <f>'звіт 03.19-03.24'!BM242+'[9]побудинковий звіт'!BN242+'[8]побудинковий звіт'!BN242</f>
        <v>1132.5832926783153</v>
      </c>
      <c r="BO242" s="595">
        <f>'звіт 03.19-03.24'!BN242+'[9]побудинковий звіт'!BO242+'[8]побудинковий звіт'!BO242</f>
        <v>3947.3587885413904</v>
      </c>
      <c r="BP242" s="94">
        <f t="shared" si="180"/>
        <v>2814.7754958630749</v>
      </c>
      <c r="BQ242" s="91">
        <f t="shared" si="181"/>
        <v>79586.26485402284</v>
      </c>
      <c r="BR242" s="96">
        <f t="shared" si="181"/>
        <v>36332.105607262085</v>
      </c>
      <c r="BS242" s="94">
        <f t="shared" si="182"/>
        <v>-43254.159246760755</v>
      </c>
      <c r="BT242" s="595">
        <f>'звіт 03.19-03.24'!BS242+'[9]побудинковий звіт'!BT242+'[8]побудинковий звіт'!BT242</f>
        <v>95299.190956038656</v>
      </c>
      <c r="BU242" s="595">
        <f>'звіт 03.19-03.24'!BT242+'[9]побудинковий звіт'!BU242+'[8]побудинковий звіт'!BU242</f>
        <v>155644.6642968283</v>
      </c>
      <c r="BV242" s="116">
        <f t="shared" si="183"/>
        <v>60345.473340789642</v>
      </c>
      <c r="BW242" s="595">
        <f>'звіт 03.19-03.24'!BV242+'[9]побудинковий звіт'!BW242+'[8]побудинковий звіт'!BW242</f>
        <v>114369.14437658292</v>
      </c>
      <c r="BX242" s="595">
        <f>'звіт 03.19-03.24'!BW242+'[9]побудинковий звіт'!BX242+'[8]побудинковий звіт'!BX242</f>
        <v>120006.7658198334</v>
      </c>
      <c r="BY242" s="116">
        <f t="shared" si="184"/>
        <v>5637.6214432504785</v>
      </c>
      <c r="BZ242" s="595">
        <f>'звіт 03.19-03.24'!BY242+'[9]побудинковий звіт'!BZ242+'[8]побудинковий звіт'!BZ242</f>
        <v>61932.574890876356</v>
      </c>
      <c r="CA242" s="595">
        <f>'звіт 03.19-03.24'!BZ242+'[9]побудинковий звіт'!CA242+'[8]побудинковий звіт'!CA242</f>
        <v>28305.757381157877</v>
      </c>
      <c r="CB242" s="116">
        <f t="shared" si="185"/>
        <v>-33626.817509718479</v>
      </c>
      <c r="CC242" s="595">
        <f>'звіт 03.19-03.24'!CB242+'[9]побудинковий звіт'!CC242+'[8]побудинковий звіт'!CC242</f>
        <v>14226.739410479215</v>
      </c>
      <c r="CD242" s="595">
        <f>'звіт 03.19-03.24'!CC242+'[9]побудинковий звіт'!CD242+'[8]побудинковий звіт'!CD242</f>
        <v>14483.690524526148</v>
      </c>
      <c r="CE242" s="116">
        <f t="shared" si="186"/>
        <v>256.95111404693307</v>
      </c>
      <c r="CF242" s="595">
        <f>'звіт 03.19-03.24'!CE242+'[9]побудинковий звіт'!CF242+'[8]побудинковий звіт'!CF242</f>
        <v>1749.9499881343363</v>
      </c>
      <c r="CG242" s="595">
        <f>'звіт 03.19-03.24'!CF242+'[9]побудинковий звіт'!CG242+'[8]побудинковий звіт'!CG242</f>
        <v>0</v>
      </c>
      <c r="CH242" s="116">
        <f t="shared" si="187"/>
        <v>-1749.9499881343363</v>
      </c>
      <c r="CI242" s="595">
        <f>'звіт 03.19-03.24'!CH242+'[9]побудинковий звіт'!CI242+'[8]побудинковий звіт'!CI242</f>
        <v>84980.085314485827</v>
      </c>
      <c r="CJ242" s="595">
        <f>'звіт 03.19-03.24'!CI242+'[9]побудинковий звіт'!CJ242+'[8]побудинковий звіт'!CJ242</f>
        <v>65677.745908964323</v>
      </c>
      <c r="CK242" s="116">
        <f t="shared" si="188"/>
        <v>-19302.339405521503</v>
      </c>
      <c r="CL242" s="595">
        <f>'звіт 03.19-03.24'!CK242+'[9]побудинковий звіт'!CL242+'[8]побудинковий звіт'!CL242</f>
        <v>0</v>
      </c>
      <c r="CM242" s="595">
        <f>'звіт 03.19-03.24'!CL242+'[9]побудинковий звіт'!CM242+'[8]побудинковий звіт'!CM242</f>
        <v>0</v>
      </c>
      <c r="CN242" s="116">
        <f t="shared" si="189"/>
        <v>0</v>
      </c>
      <c r="CO242" s="88">
        <f t="shared" si="190"/>
        <v>84980.085314485827</v>
      </c>
      <c r="CP242" s="96">
        <f t="shared" si="190"/>
        <v>65677.745908964323</v>
      </c>
      <c r="CQ242" s="116">
        <f t="shared" si="191"/>
        <v>-19302.339405521503</v>
      </c>
      <c r="CR242" s="119">
        <f t="shared" si="202"/>
        <v>1193201.0528650805</v>
      </c>
      <c r="CS242" s="96">
        <f t="shared" si="202"/>
        <v>1225530.5338621729</v>
      </c>
      <c r="CT242" s="116">
        <f t="shared" si="192"/>
        <v>32329.480997092323</v>
      </c>
      <c r="CU242" s="91">
        <f t="shared" si="193"/>
        <v>1431841.2634380965</v>
      </c>
      <c r="CV242" s="98">
        <f t="shared" si="193"/>
        <v>1470636.6406346073</v>
      </c>
      <c r="CW242" s="117">
        <f t="shared" si="194"/>
        <v>38795.377196510788</v>
      </c>
      <c r="CX242" s="595">
        <f>'звіт 03.19-03.24'!CW242+'[9]побудинковий звіт'!CX242+'[8]побудинковий звіт'!CX242</f>
        <v>65057.129234131527</v>
      </c>
      <c r="CY242" s="595">
        <f>'звіт 03.19-03.24'!CX242+'[9]побудинковий звіт'!CY242+'[8]побудинковий звіт'!CY242</f>
        <v>26261.752037621169</v>
      </c>
      <c r="CZ242" s="116">
        <f t="shared" si="195"/>
        <v>-38795.377196510359</v>
      </c>
      <c r="DA242" s="99">
        <f>'[8]побудинковий звіт'!DA242</f>
        <v>38795.377196510453</v>
      </c>
      <c r="DB242" s="8">
        <v>2</v>
      </c>
      <c r="DC242" s="365">
        <f>'[8]побудинковий звіт'!DC242</f>
        <v>80538.75</v>
      </c>
      <c r="DD242" s="365">
        <f>'[8]побудинковий звіт'!DD242</f>
        <v>0</v>
      </c>
      <c r="DE242" s="365">
        <f>'[8]побудинковий звіт'!DE242</f>
        <v>55673.22</v>
      </c>
      <c r="DF242" s="365">
        <f>'[8]побудинковий звіт'!DF242</f>
        <v>0</v>
      </c>
      <c r="DG242" s="101">
        <v>29406.747524217935</v>
      </c>
      <c r="DH242" s="296">
        <v>5</v>
      </c>
      <c r="DI242" s="103">
        <f>'[8]побудинковий звіт'!DK242</f>
        <v>6.9548134497482872</v>
      </c>
      <c r="DJ242" s="103">
        <f>'[8]побудинковий звіт'!DL242</f>
        <v>0</v>
      </c>
      <c r="DK242" s="103">
        <f>'[8]побудинковий звіт'!DM242</f>
        <v>6.2616770477843557</v>
      </c>
      <c r="DL242" s="104">
        <f t="shared" si="206"/>
        <v>24842.59364250088</v>
      </c>
      <c r="DM242" s="104">
        <f t="shared" si="207"/>
        <v>0</v>
      </c>
      <c r="DN242" s="105">
        <f t="shared" si="196"/>
        <v>24842.59364250088</v>
      </c>
      <c r="DO242" s="2"/>
      <c r="DP242" s="104">
        <f>'[10]побудинковий звіт'!DR242</f>
        <v>24858.57</v>
      </c>
      <c r="DQ242" s="104">
        <f>'[10]побудинковий звіт'!DS242</f>
        <v>0</v>
      </c>
      <c r="DR242" s="104">
        <f t="shared" si="197"/>
        <v>24858.57</v>
      </c>
      <c r="DS242" s="106"/>
      <c r="DT242" s="104"/>
      <c r="DU242" s="479">
        <f>'звіт 03.19-03.24'!DV242+'[9]побудинковий звіт'!DW242+'[8]побудинковий звіт'!DW242</f>
        <v>6114.880000000001</v>
      </c>
      <c r="DV242" s="2">
        <f>'[9]побудинковий звіт'!DX242+'[8]побудинковий звіт'!DX242</f>
        <v>0</v>
      </c>
      <c r="DW242" s="77">
        <f t="shared" si="198"/>
        <v>546692.95056659868</v>
      </c>
      <c r="DX242" s="77">
        <f t="shared" si="199"/>
        <v>591582.82367160928</v>
      </c>
      <c r="DY242" s="427">
        <f t="shared" si="200"/>
        <v>55673.22</v>
      </c>
      <c r="DZ242" s="161">
        <f>'[10]побудинковий звіт'!DY242</f>
        <v>8444.6479170431612</v>
      </c>
      <c r="EB242" s="110">
        <v>-41807</v>
      </c>
      <c r="EC242" s="111">
        <f t="shared" si="201"/>
        <v>-12400.252475782065</v>
      </c>
      <c r="EE242" s="112">
        <v>-14729.242695667563</v>
      </c>
      <c r="EG242" s="99">
        <v>26854.202348231905</v>
      </c>
    </row>
    <row r="243" spans="1:137" ht="19.95" customHeight="1" x14ac:dyDescent="0.3">
      <c r="A243" s="81">
        <v>150001046</v>
      </c>
      <c r="B243" s="82" t="s">
        <v>483</v>
      </c>
      <c r="C243" s="114" t="s">
        <v>484</v>
      </c>
      <c r="D243" s="114" t="s">
        <v>484</v>
      </c>
      <c r="E243" s="84">
        <f t="shared" si="159"/>
        <v>2689.9</v>
      </c>
      <c r="F243" s="597">
        <f>'[8]побудинковий звіт'!F243</f>
        <v>2479.3000000000002</v>
      </c>
      <c r="G243" s="104">
        <f>'[8]побудинковий звіт'!G243</f>
        <v>0</v>
      </c>
      <c r="H243" s="598">
        <f>'[8]побудинковий звіт'!H243</f>
        <v>210.60000000000002</v>
      </c>
      <c r="I243" s="595">
        <f>'звіт 03.19-03.24'!H243+'[9]побудинковий звіт'!I243+'[8]побудинковий звіт'!I243</f>
        <v>60008.232789126814</v>
      </c>
      <c r="J243" s="595">
        <f>'звіт 03.19-03.24'!I243+'[9]побудинковий звіт'!J243+'[8]побудинковий звіт'!J243</f>
        <v>60399.674674642207</v>
      </c>
      <c r="K243" s="116">
        <f t="shared" si="160"/>
        <v>391.44188551539264</v>
      </c>
      <c r="L243" s="595">
        <f>'звіт 03.19-03.24'!K243+'[9]побудинковий звіт'!L243+'[8]побудинковий звіт'!L243</f>
        <v>12758.653779886099</v>
      </c>
      <c r="M243" s="595">
        <f>'звіт 03.19-03.24'!L243+'[9]побудинковий звіт'!M243+'[8]побудинковий звіт'!M243</f>
        <v>12486.480475848886</v>
      </c>
      <c r="N243" s="116">
        <f t="shared" si="161"/>
        <v>-272.1733040372128</v>
      </c>
      <c r="O243" s="595">
        <f>'звіт 03.19-03.24'!N243+'[9]побудинковий звіт'!O243+'[8]побудинковий звіт'!O243</f>
        <v>24046.087451914922</v>
      </c>
      <c r="P243" s="595">
        <f>'звіт 03.19-03.24'!O243+'[9]побудинковий звіт'!P243+'[8]побудинковий звіт'!P243</f>
        <v>23301.609108913879</v>
      </c>
      <c r="Q243" s="116">
        <f t="shared" si="162"/>
        <v>-744.47834300104296</v>
      </c>
      <c r="R243" s="595">
        <f>'звіт 03.19-03.24'!Q243+'[9]побудинковий звіт'!R243+'[8]побудинковий звіт'!R243</f>
        <v>0</v>
      </c>
      <c r="S243" s="595">
        <f>'звіт 03.19-03.24'!R243+'[9]побудинковий звіт'!S243+'[8]побудинковий звіт'!S243</f>
        <v>0</v>
      </c>
      <c r="T243" s="116">
        <f t="shared" si="163"/>
        <v>0</v>
      </c>
      <c r="U243" s="595">
        <f>'звіт 03.19-03.24'!T243+'[9]побудинковий звіт'!U243+'[8]побудинковий звіт'!U243</f>
        <v>1565.7480277937534</v>
      </c>
      <c r="V243" s="595">
        <f>'звіт 03.19-03.24'!U243+'[9]побудинковий звіт'!V243+'[8]побудинковий звіт'!V243</f>
        <v>816.04507075326239</v>
      </c>
      <c r="W243" s="116">
        <f t="shared" si="164"/>
        <v>-749.70295704049101</v>
      </c>
      <c r="X243" s="595">
        <f>'звіт 03.19-03.24'!W243+'[9]побудинковий звіт'!X243+'[8]побудинковий звіт'!X243</f>
        <v>35958.844613817644</v>
      </c>
      <c r="Y243" s="595">
        <f>'звіт 03.19-03.24'!X243+'[9]побудинковий звіт'!Y243+'[8]побудинковий звіт'!Y243</f>
        <v>32458.676139039304</v>
      </c>
      <c r="Z243" s="116">
        <f t="shared" si="165"/>
        <v>-3500.1684747783402</v>
      </c>
      <c r="AA243" s="595">
        <f>'звіт 03.19-03.24'!Z243+'[9]побудинковий звіт'!AA243+'[8]побудинковий звіт'!AA243</f>
        <v>2853.4679999999998</v>
      </c>
      <c r="AB243" s="595">
        <f>'звіт 03.19-03.24'!AA243+'[9]побудинковий звіт'!AB243+'[8]побудинковий звіт'!AB243</f>
        <v>0</v>
      </c>
      <c r="AC243" s="116">
        <f t="shared" si="166"/>
        <v>-2853.4679999999998</v>
      </c>
      <c r="AD243" s="595">
        <f>'звіт 03.19-03.24'!AC243+'[9]побудинковий звіт'!AD243+'[8]побудинковий звіт'!AD243</f>
        <v>80596.540424226332</v>
      </c>
      <c r="AE243" s="595">
        <f>'звіт 03.19-03.24'!AD243+'[9]побудинковий звіт'!AE243+'[8]побудинковий звіт'!AE243</f>
        <v>87143.544771665416</v>
      </c>
      <c r="AF243" s="117">
        <f t="shared" si="167"/>
        <v>6547.0043474390841</v>
      </c>
      <c r="AG243" s="91">
        <f t="shared" si="168"/>
        <v>217787.57508676557</v>
      </c>
      <c r="AH243" s="92">
        <f t="shared" si="168"/>
        <v>216606.03024086295</v>
      </c>
      <c r="AI243" s="116">
        <f t="shared" si="169"/>
        <v>-1181.5448459026229</v>
      </c>
      <c r="AJ243" s="595">
        <f>'звіт 03.19-03.24'!AI243+'[9]побудинковий звіт'!AJ243+'[8]побудинковий звіт'!AJ243</f>
        <v>0</v>
      </c>
      <c r="AK243" s="595">
        <f>'звіт 03.19-03.24'!AJ243+'[9]побудинковий звіт'!AK243+'[8]побудинковий звіт'!AK243</f>
        <v>0</v>
      </c>
      <c r="AL243" s="116">
        <f t="shared" si="170"/>
        <v>0</v>
      </c>
      <c r="AM243" s="595">
        <f>'звіт 03.19-03.24'!AL243+'[9]побудинковий звіт'!AM243+'[8]побудинковий звіт'!AM243</f>
        <v>0</v>
      </c>
      <c r="AN243" s="595">
        <f>'звіт 03.19-03.24'!AM243+'[9]побудинковий звіт'!AN243+'[8]побудинковий звіт'!AN243</f>
        <v>0</v>
      </c>
      <c r="AO243" s="116">
        <f t="shared" si="171"/>
        <v>0</v>
      </c>
      <c r="AP243" s="595">
        <f>'звіт 03.19-03.24'!AO243+'[9]побудинковий звіт'!AP243+'[8]побудинковий звіт'!AP243</f>
        <v>51868.146633322183</v>
      </c>
      <c r="AQ243" s="595">
        <f>'звіт 03.19-03.24'!AP243+'[9]побудинковий звіт'!AQ243+'[8]побудинковий звіт'!AQ243</f>
        <v>48765.07793147643</v>
      </c>
      <c r="AR243" s="116">
        <f t="shared" si="172"/>
        <v>-3103.0687018457538</v>
      </c>
      <c r="AS243" s="595">
        <f>'звіт 03.19-03.24'!AR243+'[9]побудинковий звіт'!AS243+'[8]побудинковий звіт'!AS243</f>
        <v>192457.59957675412</v>
      </c>
      <c r="AT243" s="595">
        <f>'звіт 03.19-03.24'!AS243+'[9]побудинковий звіт'!AT243+'[8]побудинковий звіт'!AT243</f>
        <v>196459.89289812345</v>
      </c>
      <c r="AU243" s="118">
        <f t="shared" si="173"/>
        <v>4002.2933213693323</v>
      </c>
      <c r="AV243" s="595">
        <f>'звіт 03.19-03.24'!AU243+'[9]побудинковий звіт'!AV243+'[8]побудинковий звіт'!AV243</f>
        <v>13829.959150264764</v>
      </c>
      <c r="AW243" s="595">
        <f>'звіт 03.19-03.24'!AV243+'[9]побудинковий звіт'!AW243+'[8]побудинковий звіт'!AW243</f>
        <v>11452</v>
      </c>
      <c r="AX243" s="94">
        <f t="shared" si="174"/>
        <v>-2377.9591502647636</v>
      </c>
      <c r="AY243" s="595">
        <f>'звіт 03.19-03.24'!AX243+'[9]побудинковий звіт'!AY243+'[8]побудинковий звіт'!AY243</f>
        <v>21656.731879659579</v>
      </c>
      <c r="AZ243" s="595">
        <f>'звіт 03.19-03.24'!AY243+'[9]побудинковий звіт'!AZ243+'[8]побудинковий звіт'!AZ243</f>
        <v>3993.0559686131696</v>
      </c>
      <c r="BA243" s="117">
        <f t="shared" si="175"/>
        <v>-17663.675911046408</v>
      </c>
      <c r="BB243" s="595">
        <f>'звіт 03.19-03.24'!BA243+'[9]побудинковий звіт'!BB243+'[8]побудинковий звіт'!BB243</f>
        <v>10663.686115456258</v>
      </c>
      <c r="BC243" s="595">
        <f>'звіт 03.19-03.24'!BB243+'[9]побудинковий звіт'!BC243+'[8]побудинковий звіт'!BC243</f>
        <v>4134.1761073339039</v>
      </c>
      <c r="BD243" s="94">
        <f t="shared" si="176"/>
        <v>-6529.5100081223536</v>
      </c>
      <c r="BE243" s="595">
        <f>'звіт 03.19-03.24'!BD243+'[9]побудинковий звіт'!BE243+'[8]побудинковий звіт'!BE243</f>
        <v>0</v>
      </c>
      <c r="BF243" s="595">
        <f>'звіт 03.19-03.24'!BE243+'[9]побудинковий звіт'!BF243+'[8]побудинковий звіт'!BF243</f>
        <v>0</v>
      </c>
      <c r="BG243" s="95">
        <f t="shared" si="177"/>
        <v>0</v>
      </c>
      <c r="BH243" s="595">
        <f>'звіт 03.19-03.24'!BG243+'[9]побудинковий звіт'!BH243+'[8]побудинковий звіт'!BH243</f>
        <v>922.81163091883468</v>
      </c>
      <c r="BI243" s="595">
        <f>'звіт 03.19-03.24'!BH243+'[9]побудинковий звіт'!BI243+'[8]побудинковий звіт'!BI243</f>
        <v>1515.502816555887</v>
      </c>
      <c r="BJ243" s="94">
        <f t="shared" si="178"/>
        <v>592.69118563705229</v>
      </c>
      <c r="BK243" s="595">
        <f>'звіт 03.19-03.24'!BJ243+'[9]побудинковий звіт'!BK243+'[8]побудинковий звіт'!BK243</f>
        <v>10983.899019872959</v>
      </c>
      <c r="BL243" s="595">
        <f>'звіт 03.19-03.24'!BK243+'[9]побудинковий звіт'!BL243+'[8]побудинковий звіт'!BL243</f>
        <v>1245</v>
      </c>
      <c r="BM243" s="95">
        <f t="shared" si="179"/>
        <v>-9738.8990198729589</v>
      </c>
      <c r="BN243" s="595">
        <f>'звіт 03.19-03.24'!BM243+'[9]побудинковий звіт'!BN243+'[8]побудинковий звіт'!BN243</f>
        <v>842.00407240620018</v>
      </c>
      <c r="BO243" s="595">
        <f>'звіт 03.19-03.24'!BN243+'[9]побудинковий звіт'!BO243+'[8]побудинковий звіт'!BO243</f>
        <v>2934.3460105618965</v>
      </c>
      <c r="BP243" s="94">
        <f t="shared" si="180"/>
        <v>2092.3419381556964</v>
      </c>
      <c r="BQ243" s="91">
        <f t="shared" si="181"/>
        <v>58899.091868578595</v>
      </c>
      <c r="BR243" s="96">
        <f t="shared" si="181"/>
        <v>25274.08090306486</v>
      </c>
      <c r="BS243" s="94">
        <f t="shared" si="182"/>
        <v>-33625.010965513735</v>
      </c>
      <c r="BT243" s="595">
        <f>'звіт 03.19-03.24'!BS243+'[9]побудинковий звіт'!BT243+'[8]побудинковий звіт'!BT243</f>
        <v>127913.29501616825</v>
      </c>
      <c r="BU243" s="595">
        <f>'звіт 03.19-03.24'!BT243+'[9]побудинковий звіт'!BU243+'[8]побудинковий звіт'!BU243</f>
        <v>182941.64908750117</v>
      </c>
      <c r="BV243" s="116">
        <f t="shared" si="183"/>
        <v>55028.354071332913</v>
      </c>
      <c r="BW243" s="595">
        <f>'звіт 03.19-03.24'!BV243+'[9]побудинковий звіт'!BW243+'[8]побудинковий звіт'!BW243</f>
        <v>72378.985361699772</v>
      </c>
      <c r="BX243" s="595">
        <f>'звіт 03.19-03.24'!BW243+'[9]побудинковий звіт'!BX243+'[8]побудинковий звіт'!BX243</f>
        <v>81220.049491841026</v>
      </c>
      <c r="BY243" s="116">
        <f t="shared" si="184"/>
        <v>8841.0641301412543</v>
      </c>
      <c r="BZ243" s="595">
        <f>'звіт 03.19-03.24'!BY243+'[9]побудинковий звіт'!BZ243+'[8]побудинковий звіт'!BZ243</f>
        <v>67700.29792183009</v>
      </c>
      <c r="CA243" s="595">
        <f>'звіт 03.19-03.24'!BZ243+'[9]побудинковий звіт'!CA243+'[8]побудинковий звіт'!CA243</f>
        <v>35027.498156267226</v>
      </c>
      <c r="CB243" s="116">
        <f t="shared" si="185"/>
        <v>-32672.799765562864</v>
      </c>
      <c r="CC243" s="595">
        <f>'звіт 03.19-03.24'!CB243+'[9]побудинковий звіт'!CC243+'[8]побудинковий звіт'!CC243</f>
        <v>4618.2576399230056</v>
      </c>
      <c r="CD243" s="595">
        <f>'звіт 03.19-03.24'!CC243+'[9]побудинковий звіт'!CD243+'[8]побудинковий звіт'!CD243</f>
        <v>4701.6686318091615</v>
      </c>
      <c r="CE243" s="116">
        <f t="shared" si="186"/>
        <v>83.410991886155898</v>
      </c>
      <c r="CF243" s="595">
        <f>'звіт 03.19-03.24'!CE243+'[9]побудинковий звіт'!CF243+'[8]побудинковий звіт'!CF243</f>
        <v>568.06550461110487</v>
      </c>
      <c r="CG243" s="595">
        <f>'звіт 03.19-03.24'!CF243+'[9]побудинковий звіт'!CG243+'[8]побудинковий звіт'!CG243</f>
        <v>0</v>
      </c>
      <c r="CH243" s="116">
        <f t="shared" si="187"/>
        <v>-568.06550461110487</v>
      </c>
      <c r="CI243" s="595">
        <f>'звіт 03.19-03.24'!CH243+'[9]побудинковий звіт'!CI243+'[8]побудинковий звіт'!CI243</f>
        <v>30936.80163811264</v>
      </c>
      <c r="CJ243" s="595">
        <f>'звіт 03.19-03.24'!CI243+'[9]побудинковий звіт'!CJ243+'[8]побудинковий звіт'!CJ243</f>
        <v>19882.886113509565</v>
      </c>
      <c r="CK243" s="116">
        <f t="shared" si="188"/>
        <v>-11053.915524603075</v>
      </c>
      <c r="CL243" s="595">
        <f>'звіт 03.19-03.24'!CK243+'[9]побудинковий звіт'!CL243+'[8]побудинковий звіт'!CL243</f>
        <v>0</v>
      </c>
      <c r="CM243" s="595">
        <f>'звіт 03.19-03.24'!CL243+'[9]побудинковий звіт'!CM243+'[8]побудинковий звіт'!CM243</f>
        <v>0</v>
      </c>
      <c r="CN243" s="116">
        <f t="shared" si="189"/>
        <v>0</v>
      </c>
      <c r="CO243" s="88">
        <f t="shared" si="190"/>
        <v>30936.80163811264</v>
      </c>
      <c r="CP243" s="96">
        <f t="shared" si="190"/>
        <v>19882.886113509565</v>
      </c>
      <c r="CQ243" s="116">
        <f t="shared" si="191"/>
        <v>-11053.915524603075</v>
      </c>
      <c r="CR243" s="119">
        <f t="shared" si="202"/>
        <v>825128.11624776525</v>
      </c>
      <c r="CS243" s="96">
        <f t="shared" si="202"/>
        <v>810878.83345445583</v>
      </c>
      <c r="CT243" s="116">
        <f t="shared" si="192"/>
        <v>-14249.282793309423</v>
      </c>
      <c r="CU243" s="91">
        <f t="shared" si="193"/>
        <v>990153.73949731828</v>
      </c>
      <c r="CV243" s="98">
        <f t="shared" si="193"/>
        <v>973054.60014534695</v>
      </c>
      <c r="CW243" s="117">
        <f t="shared" si="194"/>
        <v>-17099.139351971331</v>
      </c>
      <c r="CX243" s="595">
        <f>'звіт 03.19-03.24'!CW243+'[9]побудинковий звіт'!CX243+'[8]побудинковий звіт'!CX243</f>
        <v>41669.609668255973</v>
      </c>
      <c r="CY243" s="595">
        <f>'звіт 03.19-03.24'!CX243+'[9]побудинковий звіт'!CY243+'[8]побудинковий звіт'!CY243</f>
        <v>58768.74902022726</v>
      </c>
      <c r="CZ243" s="116">
        <f t="shared" si="195"/>
        <v>17099.139351971287</v>
      </c>
      <c r="DA243" s="99">
        <f>'[8]побудинковий звіт'!DA243</f>
        <v>-17099.139351971324</v>
      </c>
      <c r="DB243" s="8">
        <v>2</v>
      </c>
      <c r="DC243" s="365">
        <f>'[8]побудинковий звіт'!DC243</f>
        <v>65872.399999999994</v>
      </c>
      <c r="DD243" s="365">
        <f>'[8]побудинковий звіт'!DD243</f>
        <v>737.24</v>
      </c>
      <c r="DE243" s="365">
        <f>'[8]побудинковий звіт'!DE243</f>
        <v>49710.87999999999</v>
      </c>
      <c r="DF243" s="365">
        <f>'[8]побудинковий звіт'!DF243</f>
        <v>-497.95000000000005</v>
      </c>
      <c r="DG243" s="101">
        <v>61741.301752452157</v>
      </c>
      <c r="DH243" s="296">
        <v>5</v>
      </c>
      <c r="DI243" s="103">
        <f>'[8]побудинковий звіт'!DK243</f>
        <v>6.5178373108065397</v>
      </c>
      <c r="DJ243" s="103">
        <f>'[8]побудинковий звіт'!DL243</f>
        <v>0</v>
      </c>
      <c r="DK243" s="103">
        <f>'[8]побудинковий звіт'!DM243</f>
        <v>5.865071304181634</v>
      </c>
      <c r="DL243" s="104">
        <f t="shared" si="206"/>
        <v>16159.674044682655</v>
      </c>
      <c r="DM243" s="104">
        <f t="shared" si="207"/>
        <v>1235.1840166606523</v>
      </c>
      <c r="DN243" s="105">
        <f t="shared" si="196"/>
        <v>17394.858061343308</v>
      </c>
      <c r="DO243" s="2"/>
      <c r="DP243" s="104">
        <f>'[10]побудинковий звіт'!DR243</f>
        <v>16164.78</v>
      </c>
      <c r="DQ243" s="104">
        <f>'[10]побудинковий звіт'!DS243</f>
        <v>1235.19</v>
      </c>
      <c r="DR243" s="104">
        <f t="shared" si="197"/>
        <v>17399.97</v>
      </c>
      <c r="DS243" s="106"/>
      <c r="DT243" s="104"/>
      <c r="DU243" s="479">
        <f>'звіт 03.19-03.24'!DV243+'[9]побудинковий звіт'!DW243+'[8]побудинковий звіт'!DW243</f>
        <v>4464.88</v>
      </c>
      <c r="DV243" s="2">
        <f>'[9]побудинковий звіт'!DX243+'[8]побудинковий звіт'!DX243</f>
        <v>0</v>
      </c>
      <c r="DW243" s="77">
        <f t="shared" si="198"/>
        <v>301628.02973439923</v>
      </c>
      <c r="DX243" s="77">
        <f t="shared" si="199"/>
        <v>266080.76856142597</v>
      </c>
      <c r="DY243" s="427">
        <f t="shared" si="200"/>
        <v>49212.929999999993</v>
      </c>
      <c r="DZ243" s="161">
        <f>'[10]побудинковий звіт'!DY243</f>
        <v>5381.8292556585484</v>
      </c>
      <c r="EB243" s="110">
        <v>-18398</v>
      </c>
      <c r="EC243" s="111">
        <f t="shared" si="201"/>
        <v>43343.301752452157</v>
      </c>
      <c r="EE243" s="112">
        <v>38387.092863366946</v>
      </c>
      <c r="EG243" s="99">
        <v>9046.0961950689452</v>
      </c>
    </row>
    <row r="244" spans="1:137" ht="19.95" customHeight="1" x14ac:dyDescent="0.3">
      <c r="A244" s="81">
        <v>150001040</v>
      </c>
      <c r="B244" s="82" t="s">
        <v>485</v>
      </c>
      <c r="C244" s="114" t="s">
        <v>486</v>
      </c>
      <c r="D244" s="114" t="s">
        <v>486</v>
      </c>
      <c r="E244" s="84">
        <f t="shared" si="159"/>
        <v>2524.1999999999998</v>
      </c>
      <c r="F244" s="597">
        <f>'[8]побудинковий звіт'!F244</f>
        <v>2013</v>
      </c>
      <c r="G244" s="104">
        <f>'[8]побудинковий звіт'!G244</f>
        <v>0</v>
      </c>
      <c r="H244" s="598">
        <f>'[8]побудинковий звіт'!H244</f>
        <v>511.20000000000005</v>
      </c>
      <c r="I244" s="595">
        <f>'звіт 03.19-03.24'!H244+'[9]побудинковий звіт'!I244+'[8]побудинковий звіт'!I244</f>
        <v>61455.55804693728</v>
      </c>
      <c r="J244" s="595">
        <f>'звіт 03.19-03.24'!I244+'[9]побудинковий звіт'!J244+'[8]побудинковий звіт'!J244</f>
        <v>61283.82647640958</v>
      </c>
      <c r="K244" s="116">
        <f t="shared" si="160"/>
        <v>-171.73157052769966</v>
      </c>
      <c r="L244" s="595">
        <f>'звіт 03.19-03.24'!K244+'[9]побудинковий звіт'!L244+'[8]побудинковий звіт'!L244</f>
        <v>16058.170769167036</v>
      </c>
      <c r="M244" s="595">
        <f>'звіт 03.19-03.24'!L244+'[9]побудинковий звіт'!M244+'[8]побудинковий звіт'!M244</f>
        <v>15659.542088736154</v>
      </c>
      <c r="N244" s="116">
        <f t="shared" si="161"/>
        <v>-398.62868043088201</v>
      </c>
      <c r="O244" s="595">
        <f>'звіт 03.19-03.24'!N244+'[9]побудинковий звіт'!O244+'[8]побудинковий звіт'!O244</f>
        <v>23412.593248378133</v>
      </c>
      <c r="P244" s="595">
        <f>'звіт 03.19-03.24'!O244+'[9]побудинковий звіт'!P244+'[8]побудинковий звіт'!P244</f>
        <v>22688.082381442127</v>
      </c>
      <c r="Q244" s="116">
        <f t="shared" si="162"/>
        <v>-724.51086693600519</v>
      </c>
      <c r="R244" s="595">
        <f>'звіт 03.19-03.24'!Q244+'[9]побудинковий звіт'!R244+'[8]побудинковий звіт'!R244</f>
        <v>0</v>
      </c>
      <c r="S244" s="595">
        <f>'звіт 03.19-03.24'!R244+'[9]побудинковий звіт'!S244+'[8]побудинковий звіт'!S244</f>
        <v>0</v>
      </c>
      <c r="T244" s="116">
        <f t="shared" si="163"/>
        <v>0</v>
      </c>
      <c r="U244" s="595">
        <f>'звіт 03.19-03.24'!T244+'[9]побудинковий звіт'!U244+'[8]побудинковий звіт'!U244</f>
        <v>1878.897633352504</v>
      </c>
      <c r="V244" s="595">
        <f>'звіт 03.19-03.24'!U244+'[9]побудинковий звіт'!V244+'[8]побудинковий звіт'!V244</f>
        <v>979.25408490391499</v>
      </c>
      <c r="W244" s="116">
        <f t="shared" si="164"/>
        <v>-899.64354844858906</v>
      </c>
      <c r="X244" s="595">
        <f>'звіт 03.19-03.24'!W244+'[9]побудинковий звіт'!X244+'[8]побудинковий звіт'!X244</f>
        <v>58509.147542079314</v>
      </c>
      <c r="Y244" s="595">
        <f>'звіт 03.19-03.24'!X244+'[9]побудинковий звіт'!Y244+'[8]побудинковий звіт'!Y244</f>
        <v>53961.591248838915</v>
      </c>
      <c r="Z244" s="116">
        <f t="shared" si="165"/>
        <v>-4547.5562932403991</v>
      </c>
      <c r="AA244" s="595">
        <f>'звіт 03.19-03.24'!Z244+'[9]побудинковий звіт'!AA244+'[8]побудинковий звіт'!AA244</f>
        <v>2598.9335999999998</v>
      </c>
      <c r="AB244" s="595">
        <f>'звіт 03.19-03.24'!AA244+'[9]побудинковий звіт'!AB244+'[8]побудинковий звіт'!AB244</f>
        <v>0</v>
      </c>
      <c r="AC244" s="116">
        <f t="shared" si="166"/>
        <v>-2598.9335999999998</v>
      </c>
      <c r="AD244" s="595">
        <f>'звіт 03.19-03.24'!AC244+'[9]побудинковий звіт'!AD244+'[8]побудинковий звіт'!AD244</f>
        <v>75195.397102531482</v>
      </c>
      <c r="AE244" s="595">
        <f>'звіт 03.19-03.24'!AD244+'[9]побудинковий звіт'!AE244+'[8]побудинковий звіт'!AE244</f>
        <v>81023.511919452867</v>
      </c>
      <c r="AF244" s="117">
        <f t="shared" si="167"/>
        <v>5828.1148169213848</v>
      </c>
      <c r="AG244" s="91">
        <f t="shared" si="168"/>
        <v>239108.69794244572</v>
      </c>
      <c r="AH244" s="92">
        <f t="shared" si="168"/>
        <v>235595.80819978355</v>
      </c>
      <c r="AI244" s="116">
        <f t="shared" si="169"/>
        <v>-3512.8897426621697</v>
      </c>
      <c r="AJ244" s="595">
        <f>'звіт 03.19-03.24'!AI244+'[9]побудинковий звіт'!AJ244+'[8]побудинковий звіт'!AJ244</f>
        <v>0</v>
      </c>
      <c r="AK244" s="595">
        <f>'звіт 03.19-03.24'!AJ244+'[9]побудинковий звіт'!AK244+'[8]побудинковий звіт'!AK244</f>
        <v>0</v>
      </c>
      <c r="AL244" s="116">
        <f t="shared" si="170"/>
        <v>0</v>
      </c>
      <c r="AM244" s="595">
        <f>'звіт 03.19-03.24'!AL244+'[9]побудинковий звіт'!AM244+'[8]побудинковий звіт'!AM244</f>
        <v>0</v>
      </c>
      <c r="AN244" s="595">
        <f>'звіт 03.19-03.24'!AM244+'[9]побудинковий звіт'!AN244+'[8]побудинковий звіт'!AN244</f>
        <v>0</v>
      </c>
      <c r="AO244" s="116">
        <f t="shared" si="171"/>
        <v>0</v>
      </c>
      <c r="AP244" s="595">
        <f>'звіт 03.19-03.24'!AO244+'[9]побудинковий звіт'!AP244+'[8]побудинковий звіт'!AP244</f>
        <v>29504.805698543416</v>
      </c>
      <c r="AQ244" s="595">
        <f>'звіт 03.19-03.24'!AP244+'[9]побудинковий звіт'!AQ244+'[8]побудинковий звіт'!AQ244</f>
        <v>26188.937672634122</v>
      </c>
      <c r="AR244" s="116">
        <f t="shared" si="172"/>
        <v>-3315.8680259092944</v>
      </c>
      <c r="AS244" s="595">
        <f>'звіт 03.19-03.24'!AR244+'[9]побудинковий звіт'!AS244+'[8]побудинковий звіт'!AS244</f>
        <v>253452.9581580738</v>
      </c>
      <c r="AT244" s="595">
        <f>'звіт 03.19-03.24'!AS244+'[9]побудинковий звіт'!AT244+'[8]побудинковий звіт'!AT244</f>
        <v>281053.80727709719</v>
      </c>
      <c r="AU244" s="118">
        <f t="shared" si="173"/>
        <v>27600.849119023391</v>
      </c>
      <c r="AV244" s="595">
        <f>'звіт 03.19-03.24'!AU244+'[9]побудинковий звіт'!AV244+'[8]побудинковий звіт'!AV244</f>
        <v>16420.179122770227</v>
      </c>
      <c r="AW244" s="595">
        <f>'звіт 03.19-03.24'!AV244+'[9]побудинковий звіт'!AW244+'[8]побудинковий звіт'!AW244</f>
        <v>5841</v>
      </c>
      <c r="AX244" s="94">
        <f t="shared" si="174"/>
        <v>-10579.179122770227</v>
      </c>
      <c r="AY244" s="595">
        <f>'звіт 03.19-03.24'!AX244+'[9]побудинковий звіт'!AY244+'[8]побудинковий звіт'!AY244</f>
        <v>28035.73777706184</v>
      </c>
      <c r="AZ244" s="595">
        <f>'звіт 03.19-03.24'!AY244+'[9]побудинковий звіт'!AZ244+'[8]побудинковий звіт'!AZ244</f>
        <v>4261</v>
      </c>
      <c r="BA244" s="117">
        <f t="shared" si="175"/>
        <v>-23774.73777706184</v>
      </c>
      <c r="BB244" s="595">
        <f>'звіт 03.19-03.24'!BA244+'[9]побудинковий звіт'!BB244+'[8]побудинковий звіт'!BB244</f>
        <v>8872.2423725332173</v>
      </c>
      <c r="BC244" s="595">
        <f>'звіт 03.19-03.24'!BB244+'[9]побудинковий звіт'!BC244+'[8]побудинковий звіт'!BC244</f>
        <v>7770</v>
      </c>
      <c r="BD244" s="94">
        <f t="shared" si="176"/>
        <v>-1102.2423725332173</v>
      </c>
      <c r="BE244" s="595">
        <f>'звіт 03.19-03.24'!BD244+'[9]побудинковий звіт'!BE244+'[8]побудинковий звіт'!BE244</f>
        <v>0</v>
      </c>
      <c r="BF244" s="595">
        <f>'звіт 03.19-03.24'!BE244+'[9]побудинковий звіт'!BF244+'[8]побудинковий звіт'!BF244</f>
        <v>0</v>
      </c>
      <c r="BG244" s="95">
        <f t="shared" si="177"/>
        <v>0</v>
      </c>
      <c r="BH244" s="595">
        <f>'звіт 03.19-03.24'!BG244+'[9]побудинковий звіт'!BH244+'[8]побудинковий звіт'!BH244</f>
        <v>1107.3739571026008</v>
      </c>
      <c r="BI244" s="595">
        <f>'звіт 03.19-03.24'!BH244+'[9]побудинковий звіт'!BI244+'[8]побудинковий звіт'!BI244</f>
        <v>0</v>
      </c>
      <c r="BJ244" s="94">
        <f t="shared" si="178"/>
        <v>-1107.3739571026008</v>
      </c>
      <c r="BK244" s="595">
        <f>'звіт 03.19-03.24'!BJ244+'[9]побудинковий звіт'!BK244+'[8]побудинковий звіт'!BK244</f>
        <v>20904.831954557449</v>
      </c>
      <c r="BL244" s="595">
        <f>'звіт 03.19-03.24'!BK244+'[9]побудинковий звіт'!BL244+'[8]побудинковий звіт'!BL244</f>
        <v>953</v>
      </c>
      <c r="BM244" s="95">
        <f t="shared" si="179"/>
        <v>-19951.831954557449</v>
      </c>
      <c r="BN244" s="595">
        <f>'звіт 03.19-03.24'!BM244+'[9]побудинковий звіт'!BN244+'[8]побудинковий звіт'!BN244</f>
        <v>883.90537670679703</v>
      </c>
      <c r="BO244" s="595">
        <f>'звіт 03.19-03.24'!BN244+'[9]побудинковий звіт'!BO244+'[8]побудинковий звіт'!BO244</f>
        <v>5519.8044332453574</v>
      </c>
      <c r="BP244" s="94">
        <f t="shared" si="180"/>
        <v>4635.8990565385602</v>
      </c>
      <c r="BQ244" s="91">
        <f t="shared" si="181"/>
        <v>76224.27056073214</v>
      </c>
      <c r="BR244" s="96">
        <f t="shared" si="181"/>
        <v>24344.804433245357</v>
      </c>
      <c r="BS244" s="94">
        <f t="shared" si="182"/>
        <v>-51879.466127486783</v>
      </c>
      <c r="BT244" s="595">
        <f>'звіт 03.19-03.24'!BS244+'[9]побудинковий звіт'!BT244+'[8]побудинковий звіт'!BT244</f>
        <v>105755.15993820308</v>
      </c>
      <c r="BU244" s="595">
        <f>'звіт 03.19-03.24'!BT244+'[9]побудинковий звіт'!BU244+'[8]побудинковий звіт'!BU244</f>
        <v>145236.12561607419</v>
      </c>
      <c r="BV244" s="116">
        <f t="shared" si="183"/>
        <v>39480.965677871107</v>
      </c>
      <c r="BW244" s="595">
        <f>'звіт 03.19-03.24'!BV244+'[9]побудинковий звіт'!BW244+'[8]побудинковий звіт'!BW244</f>
        <v>108697.92042591826</v>
      </c>
      <c r="BX244" s="595">
        <f>'звіт 03.19-03.24'!BW244+'[9]побудинковий звіт'!BX244+'[8]побудинковий звіт'!BX244</f>
        <v>110614.24703163203</v>
      </c>
      <c r="BY244" s="116">
        <f t="shared" si="184"/>
        <v>1916.3266057137662</v>
      </c>
      <c r="BZ244" s="595">
        <f>'звіт 03.19-03.24'!BY244+'[9]побудинковий звіт'!BZ244+'[8]побудинковий звіт'!BZ244</f>
        <v>37253.585681419259</v>
      </c>
      <c r="CA244" s="595">
        <f>'звіт 03.19-03.24'!BZ244+'[9]побудинковий звіт'!CA244+'[8]побудинковий звіт'!CA244</f>
        <v>24332.03606976771</v>
      </c>
      <c r="CB244" s="116">
        <f t="shared" si="185"/>
        <v>-12921.54961165155</v>
      </c>
      <c r="CC244" s="595">
        <f>'звіт 03.19-03.24'!CB244+'[9]побудинковий звіт'!CC244+'[8]побудинковий звіт'!CC244</f>
        <v>5759.9989945661146</v>
      </c>
      <c r="CD244" s="595">
        <f>'звіт 03.19-03.24'!CC244+'[9]побудинковий звіт'!CD244+'[8]побудинковий звіт'!CD244</f>
        <v>5864.0311354425248</v>
      </c>
      <c r="CE244" s="116">
        <f t="shared" si="186"/>
        <v>104.03214087641027</v>
      </c>
      <c r="CF244" s="595">
        <f>'звіт 03.19-03.24'!CE244+'[9]побудинковий звіт'!CF244+'[8]побудинковий звіт'!CF244</f>
        <v>708.50458993929317</v>
      </c>
      <c r="CG244" s="595">
        <f>'звіт 03.19-03.24'!CF244+'[9]побудинковий звіт'!CG244+'[8]побудинковий звіт'!CG244</f>
        <v>0</v>
      </c>
      <c r="CH244" s="116">
        <f t="shared" si="187"/>
        <v>-708.50458993929317</v>
      </c>
      <c r="CI244" s="595">
        <f>'звіт 03.19-03.24'!CH244+'[9]побудинковий звіт'!CI244+'[8]побудинковий звіт'!CI244</f>
        <v>32454.805765707948</v>
      </c>
      <c r="CJ244" s="595">
        <f>'звіт 03.19-03.24'!CI244+'[9]побудинковий звіт'!CJ244+'[8]побудинковий звіт'!CJ244</f>
        <v>19367.866544942208</v>
      </c>
      <c r="CK244" s="116">
        <f t="shared" si="188"/>
        <v>-13086.93922076574</v>
      </c>
      <c r="CL244" s="595">
        <f>'звіт 03.19-03.24'!CK244+'[9]побудинковий звіт'!CL244+'[8]побудинковий звіт'!CL244</f>
        <v>0</v>
      </c>
      <c r="CM244" s="595">
        <f>'звіт 03.19-03.24'!CL244+'[9]побудинковий звіт'!CM244+'[8]побудинковий звіт'!CM244</f>
        <v>0</v>
      </c>
      <c r="CN244" s="116">
        <f t="shared" si="189"/>
        <v>0</v>
      </c>
      <c r="CO244" s="88">
        <f t="shared" si="190"/>
        <v>32454.805765707948</v>
      </c>
      <c r="CP244" s="96">
        <f t="shared" si="190"/>
        <v>19367.866544942208</v>
      </c>
      <c r="CQ244" s="116">
        <f t="shared" si="191"/>
        <v>-13086.93922076574</v>
      </c>
      <c r="CR244" s="119">
        <f t="shared" si="202"/>
        <v>888920.707755549</v>
      </c>
      <c r="CS244" s="96">
        <f t="shared" si="202"/>
        <v>872597.66398061882</v>
      </c>
      <c r="CT244" s="116">
        <f t="shared" si="192"/>
        <v>-16323.043774930178</v>
      </c>
      <c r="CU244" s="91">
        <f t="shared" si="193"/>
        <v>1066704.8493066588</v>
      </c>
      <c r="CV244" s="98">
        <f t="shared" si="193"/>
        <v>1047117.1967767426</v>
      </c>
      <c r="CW244" s="117">
        <f t="shared" si="194"/>
        <v>-19587.65252991626</v>
      </c>
      <c r="CX244" s="595">
        <f>'звіт 03.19-03.24'!CW244+'[9]побудинковий звіт'!CX244+'[8]побудинковий звіт'!CX244</f>
        <v>39791.766623130694</v>
      </c>
      <c r="CY244" s="595">
        <f>'звіт 03.19-03.24'!CX244+'[9]побудинковий звіт'!CY244+'[8]побудинковий звіт'!CY244</f>
        <v>59379.419153046787</v>
      </c>
      <c r="CZ244" s="116">
        <f t="shared" si="195"/>
        <v>19587.652529916093</v>
      </c>
      <c r="DA244" s="99">
        <f>'[8]побудинковий звіт'!DA244</f>
        <v>-19587.652529916246</v>
      </c>
      <c r="DB244" s="8">
        <v>2</v>
      </c>
      <c r="DC244" s="365">
        <f>'[8]побудинковий звіт'!DC244</f>
        <v>32990.81</v>
      </c>
      <c r="DD244" s="365">
        <f>'[8]побудинковий звіт'!DD244</f>
        <v>4259.0599999999995</v>
      </c>
      <c r="DE244" s="365">
        <f>'[8]побудинковий звіт'!DE244</f>
        <v>17568.399999999998</v>
      </c>
      <c r="DF244" s="365">
        <f>'[8]побудинковий звіт'!DF244</f>
        <v>954.30000000000018</v>
      </c>
      <c r="DG244" s="101">
        <v>57564.449338877632</v>
      </c>
      <c r="DH244" s="296">
        <v>4</v>
      </c>
      <c r="DI244" s="103">
        <f>'[8]побудинковий звіт'!DK244</f>
        <v>7.6614283950522548</v>
      </c>
      <c r="DJ244" s="103">
        <f>'[8]побудинковий звіт'!DL244</f>
        <v>0</v>
      </c>
      <c r="DK244" s="103">
        <f>'[8]побудинковий звіт'!DM244</f>
        <v>6.4645021736653421</v>
      </c>
      <c r="DL244" s="104">
        <f t="shared" si="206"/>
        <v>15422.455359240188</v>
      </c>
      <c r="DM244" s="104">
        <f t="shared" si="207"/>
        <v>3304.653511177723</v>
      </c>
      <c r="DN244" s="105">
        <f t="shared" si="196"/>
        <v>18727.108870417913</v>
      </c>
      <c r="DO244" s="2"/>
      <c r="DP244" s="104">
        <f>'[10]побудинковий звіт'!DR244</f>
        <v>15422.41</v>
      </c>
      <c r="DQ244" s="104">
        <f>'[10]побудинковий звіт'!DS244</f>
        <v>3304.7599999999993</v>
      </c>
      <c r="DR244" s="104">
        <f t="shared" si="197"/>
        <v>18727.169999999998</v>
      </c>
      <c r="DS244" s="106"/>
      <c r="DT244" s="104"/>
      <c r="DU244" s="479">
        <f>'звіт 03.19-03.24'!DV244+'[9]побудинковий звіт'!DW244+'[8]побудинковий звіт'!DW244</f>
        <v>4140.4799999999996</v>
      </c>
      <c r="DV244" s="2">
        <f>'[9]побудинковий звіт'!DX244+'[8]побудинковий звіт'!DX244</f>
        <v>0</v>
      </c>
      <c r="DW244" s="77">
        <f t="shared" si="198"/>
        <v>395612.67446256714</v>
      </c>
      <c r="DX244" s="77">
        <f t="shared" si="199"/>
        <v>366478.33405241108</v>
      </c>
      <c r="DY244" s="427">
        <f t="shared" si="200"/>
        <v>18522.699999999997</v>
      </c>
      <c r="DZ244" s="161">
        <f>'[10]побудинковий звіт'!DY244</f>
        <v>7265.2016733203363</v>
      </c>
      <c r="EB244" s="110">
        <v>10060</v>
      </c>
      <c r="EC244" s="111">
        <f t="shared" si="201"/>
        <v>67624.449338877632</v>
      </c>
      <c r="EE244" s="112">
        <v>11209.117421579576</v>
      </c>
      <c r="EG244" s="99">
        <v>-42714.656860489413</v>
      </c>
    </row>
    <row r="245" spans="1:137" ht="19.95" customHeight="1" x14ac:dyDescent="0.3">
      <c r="A245" s="81">
        <v>150001047</v>
      </c>
      <c r="B245" s="82" t="s">
        <v>487</v>
      </c>
      <c r="C245" s="114" t="s">
        <v>488</v>
      </c>
      <c r="D245" s="114" t="s">
        <v>488</v>
      </c>
      <c r="E245" s="84">
        <f t="shared" si="159"/>
        <v>775.96</v>
      </c>
      <c r="F245" s="597">
        <f>'[8]побудинковий звіт'!F245</f>
        <v>648.26</v>
      </c>
      <c r="G245" s="104">
        <f>'[8]побудинковий звіт'!G245</f>
        <v>0</v>
      </c>
      <c r="H245" s="598">
        <f>'[8]побудинковий звіт'!H245</f>
        <v>127.7</v>
      </c>
      <c r="I245" s="595">
        <f>'звіт 03.19-03.24'!H245+'[9]побудинковий звіт'!I245+'[8]побудинковий звіт'!I245</f>
        <v>16841.530429639224</v>
      </c>
      <c r="J245" s="595">
        <f>'звіт 03.19-03.24'!I245+'[9]побудинковий звіт'!J245+'[8]побудинковий звіт'!J245</f>
        <v>16780.547548280756</v>
      </c>
      <c r="K245" s="116">
        <f t="shared" si="160"/>
        <v>-60.982881358468148</v>
      </c>
      <c r="L245" s="595">
        <f>'звіт 03.19-03.24'!K245+'[9]побудинковий звіт'!L245+'[8]побудинковий звіт'!L245</f>
        <v>2979.0487311974985</v>
      </c>
      <c r="M245" s="595">
        <f>'звіт 03.19-03.24'!L245+'[9]побудинковий звіт'!M245+'[8]побудинковий звіт'!M245</f>
        <v>2905.4294967662559</v>
      </c>
      <c r="N245" s="116">
        <f t="shared" si="161"/>
        <v>-73.619234431242603</v>
      </c>
      <c r="O245" s="595">
        <f>'звіт 03.19-03.24'!N245+'[9]побудинковий звіт'!O245+'[8]побудинковий звіт'!O245</f>
        <v>7744.9823271190962</v>
      </c>
      <c r="P245" s="595">
        <f>'звіт 03.19-03.24'!O245+'[9]побудинковий звіт'!P245+'[8]побудинковий звіт'!P245</f>
        <v>7504.707801081152</v>
      </c>
      <c r="Q245" s="116">
        <f t="shared" si="162"/>
        <v>-240.27452603794427</v>
      </c>
      <c r="R245" s="595">
        <f>'звіт 03.19-03.24'!Q245+'[9]побудинковий звіт'!R245+'[8]побудинковий звіт'!R245</f>
        <v>0</v>
      </c>
      <c r="S245" s="595">
        <f>'звіт 03.19-03.24'!R245+'[9]побудинковий звіт'!S245+'[8]побудинковий звіт'!S245</f>
        <v>0</v>
      </c>
      <c r="T245" s="116">
        <f t="shared" si="163"/>
        <v>0</v>
      </c>
      <c r="U245" s="595">
        <f>'звіт 03.19-03.24'!T245+'[9]побудинковий звіт'!U245+'[8]побудинковий звіт'!U245</f>
        <v>0</v>
      </c>
      <c r="V245" s="595">
        <f>'звіт 03.19-03.24'!U245+'[9]побудинковий звіт'!V245+'[8]побудинковий звіт'!V245</f>
        <v>0</v>
      </c>
      <c r="W245" s="116">
        <f t="shared" si="164"/>
        <v>0</v>
      </c>
      <c r="X245" s="595">
        <f>'звіт 03.19-03.24'!W245+'[9]побудинковий звіт'!X245+'[8]побудинковий звіт'!X245</f>
        <v>7049.0586547901758</v>
      </c>
      <c r="Y245" s="595">
        <f>'звіт 03.19-03.24'!X245+'[9]побудинковий звіт'!Y245+'[8]побудинковий звіт'!Y245</f>
        <v>6315.544994406805</v>
      </c>
      <c r="Z245" s="116">
        <f t="shared" si="165"/>
        <v>-733.51366038337073</v>
      </c>
      <c r="AA245" s="595">
        <f>'звіт 03.19-03.24'!Z245+'[9]побудинковий звіт'!AA245+'[8]побудинковий звіт'!AA245</f>
        <v>823.8348000000002</v>
      </c>
      <c r="AB245" s="595">
        <f>'звіт 03.19-03.24'!AA245+'[9]побудинковий звіт'!AB245+'[8]побудинковий звіт'!AB245</f>
        <v>0</v>
      </c>
      <c r="AC245" s="116">
        <f t="shared" si="166"/>
        <v>-823.8348000000002</v>
      </c>
      <c r="AD245" s="595">
        <f>'звіт 03.19-03.24'!AC245+'[9]побудинковий звіт'!AD245+'[8]побудинковий звіт'!AD245</f>
        <v>23263.168865959487</v>
      </c>
      <c r="AE245" s="595">
        <f>'звіт 03.19-03.24'!AD245+'[9]побудинковий звіт'!AE245+'[8]побудинковий звіт'!AE245</f>
        <v>25984.176344737556</v>
      </c>
      <c r="AF245" s="117">
        <f t="shared" si="167"/>
        <v>2721.0074787780686</v>
      </c>
      <c r="AG245" s="91">
        <f t="shared" si="168"/>
        <v>58701.623808705481</v>
      </c>
      <c r="AH245" s="92">
        <f t="shared" si="168"/>
        <v>59490.406185272528</v>
      </c>
      <c r="AI245" s="116">
        <f t="shared" si="169"/>
        <v>788.78237656704732</v>
      </c>
      <c r="AJ245" s="595">
        <f>'звіт 03.19-03.24'!AI245+'[9]побудинковий звіт'!AJ245+'[8]побудинковий звіт'!AJ245</f>
        <v>0</v>
      </c>
      <c r="AK245" s="595">
        <f>'звіт 03.19-03.24'!AJ245+'[9]побудинковий звіт'!AK245+'[8]побудинковий звіт'!AK245</f>
        <v>0</v>
      </c>
      <c r="AL245" s="116">
        <f t="shared" si="170"/>
        <v>0</v>
      </c>
      <c r="AM245" s="595">
        <f>'звіт 03.19-03.24'!AL245+'[9]побудинковий звіт'!AM245+'[8]побудинковий звіт'!AM245</f>
        <v>0</v>
      </c>
      <c r="AN245" s="595">
        <f>'звіт 03.19-03.24'!AM245+'[9]побудинковий звіт'!AN245+'[8]побудинковий звіт'!AN245</f>
        <v>0</v>
      </c>
      <c r="AO245" s="116">
        <f t="shared" si="171"/>
        <v>0</v>
      </c>
      <c r="AP245" s="595">
        <f>'звіт 03.19-03.24'!AO245+'[9]побудинковий звіт'!AP245+'[8]побудинковий звіт'!AP245</f>
        <v>373.07288923723632</v>
      </c>
      <c r="AQ245" s="595">
        <f>'звіт 03.19-03.24'!AP245+'[9]побудинковий звіт'!AQ245+'[8]побудинковий звіт'!AQ245</f>
        <v>284.48467688310268</v>
      </c>
      <c r="AR245" s="116">
        <f t="shared" si="172"/>
        <v>-88.588212354133645</v>
      </c>
      <c r="AS245" s="595">
        <f>'звіт 03.19-03.24'!AR245+'[9]побудинковий звіт'!AS245+'[8]побудинковий звіт'!AS245</f>
        <v>61881.923882676187</v>
      </c>
      <c r="AT245" s="595">
        <f>'звіт 03.19-03.24'!AS245+'[9]побудинковий звіт'!AT245+'[8]побудинковий звіт'!AT245</f>
        <v>132015.12</v>
      </c>
      <c r="AU245" s="118">
        <f t="shared" si="173"/>
        <v>70133.196117323809</v>
      </c>
      <c r="AV245" s="595">
        <f>'звіт 03.19-03.24'!AU245+'[9]побудинковий звіт'!AV245+'[8]побудинковий звіт'!AV245</f>
        <v>5105.8208426731026</v>
      </c>
      <c r="AW245" s="595">
        <f>'звіт 03.19-03.24'!AV245+'[9]побудинковий звіт'!AW245+'[8]побудинковий звіт'!AW245</f>
        <v>662</v>
      </c>
      <c r="AX245" s="94">
        <f t="shared" si="174"/>
        <v>-4443.8208426731026</v>
      </c>
      <c r="AY245" s="595">
        <f>'звіт 03.19-03.24'!AX245+'[9]побудинковий звіт'!AY245+'[8]побудинковий звіт'!AY245</f>
        <v>5205.4813201064926</v>
      </c>
      <c r="AZ245" s="595">
        <f>'звіт 03.19-03.24'!AY245+'[9]побудинковий звіт'!AZ245+'[8]побудинковий звіт'!AZ245</f>
        <v>0</v>
      </c>
      <c r="BA245" s="117">
        <f t="shared" si="175"/>
        <v>-5205.4813201064926</v>
      </c>
      <c r="BB245" s="595">
        <f>'звіт 03.19-03.24'!BA245+'[9]побудинковий звіт'!BB245+'[8]побудинковий звіт'!BB245</f>
        <v>3100.2944017784271</v>
      </c>
      <c r="BC245" s="595">
        <f>'звіт 03.19-03.24'!BB245+'[9]побудинковий звіт'!BC245+'[8]побудинковий звіт'!BC245</f>
        <v>0</v>
      </c>
      <c r="BD245" s="94">
        <f t="shared" si="176"/>
        <v>-3100.2944017784271</v>
      </c>
      <c r="BE245" s="595">
        <f>'звіт 03.19-03.24'!BD245+'[9]побудинковий звіт'!BE245+'[8]побудинковий звіт'!BE245</f>
        <v>0</v>
      </c>
      <c r="BF245" s="595">
        <f>'звіт 03.19-03.24'!BE245+'[9]побудинковий звіт'!BF245+'[8]побудинковий звіт'!BF245</f>
        <v>0</v>
      </c>
      <c r="BG245" s="95">
        <f t="shared" si="177"/>
        <v>0</v>
      </c>
      <c r="BH245" s="595">
        <f>'звіт 03.19-03.24'!BG245+'[9]побудинковий звіт'!BH245+'[8]побудинковий звіт'!BH245</f>
        <v>0</v>
      </c>
      <c r="BI245" s="595">
        <f>'звіт 03.19-03.24'!BH245+'[9]побудинковий звіт'!BI245+'[8]побудинковий звіт'!BI245</f>
        <v>0</v>
      </c>
      <c r="BJ245" s="94">
        <f t="shared" si="178"/>
        <v>0</v>
      </c>
      <c r="BK245" s="595">
        <f>'звіт 03.19-03.24'!BJ245+'[9]побудинковий звіт'!BK245+'[8]побудинковий звіт'!BK245</f>
        <v>1237.7251444449867</v>
      </c>
      <c r="BL245" s="595">
        <f>'звіт 03.19-03.24'!BK245+'[9]побудинковий звіт'!BL245+'[8]побудинковий звіт'!BL245</f>
        <v>17</v>
      </c>
      <c r="BM245" s="95">
        <f t="shared" si="179"/>
        <v>-1220.7251444449867</v>
      </c>
      <c r="BN245" s="595">
        <f>'звіт 03.19-03.24'!BM245+'[9]побудинковий звіт'!BN245+'[8]побудинковий звіт'!BN245</f>
        <v>255.31333186197074</v>
      </c>
      <c r="BO245" s="595">
        <f>'звіт 03.19-03.24'!BN245+'[9]побудинковий звіт'!BO245+'[8]побудинковий звіт'!BO245</f>
        <v>0</v>
      </c>
      <c r="BP245" s="94">
        <f t="shared" si="180"/>
        <v>-255.31333186197074</v>
      </c>
      <c r="BQ245" s="91">
        <f t="shared" si="181"/>
        <v>14904.63504086498</v>
      </c>
      <c r="BR245" s="96">
        <f t="shared" si="181"/>
        <v>679</v>
      </c>
      <c r="BS245" s="94">
        <f t="shared" si="182"/>
        <v>-14225.63504086498</v>
      </c>
      <c r="BT245" s="595">
        <f>'звіт 03.19-03.24'!BS245+'[9]побудинковий звіт'!BT245+'[8]побудинковий звіт'!BT245</f>
        <v>28457.999552844944</v>
      </c>
      <c r="BU245" s="595">
        <f>'звіт 03.19-03.24'!BT245+'[9]побудинковий звіт'!BU245+'[8]побудинковий звіт'!BU245</f>
        <v>40147.741413855736</v>
      </c>
      <c r="BV245" s="116">
        <f t="shared" si="183"/>
        <v>11689.741861010792</v>
      </c>
      <c r="BW245" s="595">
        <f>'звіт 03.19-03.24'!BV245+'[9]побудинковий звіт'!BW245+'[8]побудинковий звіт'!BW245</f>
        <v>13544.815344077004</v>
      </c>
      <c r="BX245" s="595">
        <f>'звіт 03.19-03.24'!BW245+'[9]побудинковий звіт'!BX245+'[8]побудинковий звіт'!BX245</f>
        <v>11758.536290483558</v>
      </c>
      <c r="BY245" s="116">
        <f t="shared" si="184"/>
        <v>-1786.2790535934455</v>
      </c>
      <c r="BZ245" s="595">
        <f>'звіт 03.19-03.24'!BY245+'[9]побудинковий звіт'!BZ245+'[8]побудинковий звіт'!BZ245</f>
        <v>14321.652441121096</v>
      </c>
      <c r="CA245" s="595">
        <f>'звіт 03.19-03.24'!BZ245+'[9]побудинковий звіт'!CA245+'[8]побудинковий звіт'!CA245</f>
        <v>8046.0119158932757</v>
      </c>
      <c r="CB245" s="116">
        <f t="shared" si="185"/>
        <v>-6275.64052522782</v>
      </c>
      <c r="CC245" s="595">
        <f>'звіт 03.19-03.24'!CB245+'[9]побудинковий звіт'!CC245+'[8]побудинковий звіт'!CC245</f>
        <v>0</v>
      </c>
      <c r="CD245" s="595">
        <f>'звіт 03.19-03.24'!CC245+'[9]побудинковий звіт'!CD245+'[8]побудинковий звіт'!CD245</f>
        <v>0</v>
      </c>
      <c r="CE245" s="116">
        <f t="shared" si="186"/>
        <v>0</v>
      </c>
      <c r="CF245" s="595">
        <f>'звіт 03.19-03.24'!CE245+'[9]побудинковий звіт'!CF245+'[8]побудинковий звіт'!CF245</f>
        <v>0</v>
      </c>
      <c r="CG245" s="595">
        <f>'звіт 03.19-03.24'!CF245+'[9]побудинковий звіт'!CG245+'[8]побудинковий звіт'!CG245</f>
        <v>0</v>
      </c>
      <c r="CH245" s="116">
        <f t="shared" si="187"/>
        <v>0</v>
      </c>
      <c r="CI245" s="595">
        <f>'звіт 03.19-03.24'!CH245+'[9]побудинковий звіт'!CI245+'[8]побудинковий звіт'!CI245</f>
        <v>37502.504668442845</v>
      </c>
      <c r="CJ245" s="595">
        <f>'звіт 03.19-03.24'!CI245+'[9]побудинковий звіт'!CJ245+'[8]побудинковий звіт'!CJ245</f>
        <v>18807.300481138413</v>
      </c>
      <c r="CK245" s="116">
        <f t="shared" si="188"/>
        <v>-18695.204187304433</v>
      </c>
      <c r="CL245" s="595">
        <f>'звіт 03.19-03.24'!CK245+'[9]побудинковий звіт'!CL245+'[8]побудинковий звіт'!CL245</f>
        <v>0</v>
      </c>
      <c r="CM245" s="595">
        <f>'звіт 03.19-03.24'!CL245+'[9]побудинковий звіт'!CM245+'[8]побудинковий звіт'!CM245</f>
        <v>0</v>
      </c>
      <c r="CN245" s="116">
        <f t="shared" si="189"/>
        <v>0</v>
      </c>
      <c r="CO245" s="88">
        <f t="shared" si="190"/>
        <v>37502.504668442845</v>
      </c>
      <c r="CP245" s="96">
        <f t="shared" si="190"/>
        <v>18807.300481138413</v>
      </c>
      <c r="CQ245" s="116">
        <f t="shared" si="191"/>
        <v>-18695.204187304433</v>
      </c>
      <c r="CR245" s="119">
        <f t="shared" si="202"/>
        <v>229688.22762796978</v>
      </c>
      <c r="CS245" s="96">
        <f t="shared" si="202"/>
        <v>271228.60096352664</v>
      </c>
      <c r="CT245" s="116">
        <f t="shared" si="192"/>
        <v>41540.373335556855</v>
      </c>
      <c r="CU245" s="91">
        <f t="shared" si="193"/>
        <v>275625.87315356371</v>
      </c>
      <c r="CV245" s="98">
        <f t="shared" si="193"/>
        <v>325474.32115623198</v>
      </c>
      <c r="CW245" s="117">
        <f t="shared" si="194"/>
        <v>49848.448002668272</v>
      </c>
      <c r="CX245" s="595">
        <f>'звіт 03.19-03.24'!CW245+'[9]побудинковий звіт'!CX245+'[8]побудинковий звіт'!CX245</f>
        <v>13900.649902323399</v>
      </c>
      <c r="CY245" s="595">
        <f>'звіт 03.19-03.24'!CX245+'[9]побудинковий звіт'!CY245+'[8]побудинковий звіт'!CY245</f>
        <v>-35947.798100344764</v>
      </c>
      <c r="CZ245" s="116">
        <f t="shared" si="195"/>
        <v>-49848.448002668163</v>
      </c>
      <c r="DA245" s="99">
        <f>'[8]побудинковий звіт'!DA245</f>
        <v>49848.448002668163</v>
      </c>
      <c r="DB245" s="8">
        <v>2</v>
      </c>
      <c r="DC245" s="365">
        <f>'[8]побудинковий звіт'!DC245</f>
        <v>25910.29</v>
      </c>
      <c r="DD245" s="365">
        <f>'[8]побудинковий звіт'!DD245</f>
        <v>0.06</v>
      </c>
      <c r="DE245" s="365">
        <f>'[8]побудинковий звіт'!DE245</f>
        <v>21407.170000000002</v>
      </c>
      <c r="DF245" s="365">
        <f>'[8]побудинковий звіт'!DF245</f>
        <v>-782.38000000000011</v>
      </c>
      <c r="DG245" s="101">
        <v>-19750.407900704929</v>
      </c>
      <c r="DH245" s="296">
        <v>2</v>
      </c>
      <c r="DI245" s="103">
        <f>'[8]побудинковий звіт'!DK245</f>
        <v>6.2534009283017822</v>
      </c>
      <c r="DJ245" s="103">
        <f>'[8]побудинковий звіт'!DL245</f>
        <v>0</v>
      </c>
      <c r="DK245" s="103">
        <f>'[8]побудинковий звіт'!DM245</f>
        <v>6.127158217874153</v>
      </c>
      <c r="DL245" s="104">
        <f t="shared" si="206"/>
        <v>4053.8296857809132</v>
      </c>
      <c r="DM245" s="104">
        <f t="shared" si="207"/>
        <v>782.43810442252936</v>
      </c>
      <c r="DN245" s="105">
        <f t="shared" si="196"/>
        <v>4836.2677902034429</v>
      </c>
      <c r="DO245" s="2"/>
      <c r="DP245" s="104">
        <f>'[10]побудинковий звіт'!DR245</f>
        <v>4814.16</v>
      </c>
      <c r="DQ245" s="104">
        <f>'[10]побудинковий звіт'!DS245</f>
        <v>782.44</v>
      </c>
      <c r="DR245" s="104">
        <f t="shared" si="197"/>
        <v>5596.6</v>
      </c>
      <c r="DS245" s="106"/>
      <c r="DT245" s="104"/>
      <c r="DU245" s="479">
        <f>'звіт 03.19-03.24'!DV245+'[9]побудинковий звіт'!DW245+'[8]побудинковий звіт'!DW245</f>
        <v>345.88</v>
      </c>
      <c r="DV245" s="2">
        <f>'[9]побудинковий звіт'!DX245+'[8]побудинковий звіт'!DX245</f>
        <v>0</v>
      </c>
      <c r="DW245" s="77">
        <f t="shared" si="198"/>
        <v>92143.870708249393</v>
      </c>
      <c r="DX245" s="77">
        <f t="shared" si="199"/>
        <v>159232.94399999999</v>
      </c>
      <c r="DY245" s="427">
        <f t="shared" si="200"/>
        <v>20624.79</v>
      </c>
      <c r="DZ245" s="161">
        <f>'[10]побудинковий звіт'!DY245</f>
        <v>1945.6898651895251</v>
      </c>
      <c r="EB245" s="110">
        <v>30691</v>
      </c>
      <c r="EC245" s="111">
        <f t="shared" si="201"/>
        <v>10940.592099295071</v>
      </c>
      <c r="EE245" s="112">
        <v>113641.24063212595</v>
      </c>
      <c r="EG245" s="99">
        <v>97330.698282694808</v>
      </c>
    </row>
    <row r="246" spans="1:137" ht="19.95" customHeight="1" x14ac:dyDescent="0.3">
      <c r="A246" s="81">
        <v>150001048</v>
      </c>
      <c r="B246" s="82" t="s">
        <v>489</v>
      </c>
      <c r="C246" s="114" t="s">
        <v>490</v>
      </c>
      <c r="D246" s="114" t="s">
        <v>490</v>
      </c>
      <c r="E246" s="84">
        <f t="shared" si="159"/>
        <v>63</v>
      </c>
      <c r="F246" s="597">
        <f>'[8]побудинковий звіт'!F246</f>
        <v>63</v>
      </c>
      <c r="G246" s="104">
        <f>'[8]побудинковий звіт'!G246</f>
        <v>0</v>
      </c>
      <c r="H246" s="598">
        <f>'[8]побудинковий звіт'!H246</f>
        <v>0</v>
      </c>
      <c r="I246" s="595">
        <f>'звіт 03.19-03.24'!H246+'[9]побудинковий звіт'!I246+'[8]побудинковий звіт'!I246</f>
        <v>0</v>
      </c>
      <c r="J246" s="595">
        <f>'звіт 03.19-03.24'!I246+'[9]побудинковий звіт'!J246+'[8]побудинковий звіт'!J246</f>
        <v>0</v>
      </c>
      <c r="K246" s="116">
        <f t="shared" si="160"/>
        <v>0</v>
      </c>
      <c r="L246" s="595">
        <f>'звіт 03.19-03.24'!K246+'[9]побудинковий звіт'!L246+'[8]побудинковий звіт'!L246</f>
        <v>0</v>
      </c>
      <c r="M246" s="595">
        <f>'звіт 03.19-03.24'!L246+'[9]побудинковий звіт'!M246+'[8]побудинковий звіт'!M246</f>
        <v>0</v>
      </c>
      <c r="N246" s="116">
        <f t="shared" si="161"/>
        <v>0</v>
      </c>
      <c r="O246" s="595">
        <f>'звіт 03.19-03.24'!N246+'[9]побудинковий звіт'!O246+'[8]побудинковий звіт'!O246</f>
        <v>0</v>
      </c>
      <c r="P246" s="595">
        <f>'звіт 03.19-03.24'!O246+'[9]побудинковий звіт'!P246+'[8]побудинковий звіт'!P246</f>
        <v>0</v>
      </c>
      <c r="Q246" s="116">
        <f t="shared" si="162"/>
        <v>0</v>
      </c>
      <c r="R246" s="595">
        <f>'звіт 03.19-03.24'!Q246+'[9]побудинковий звіт'!R246+'[8]побудинковий звіт'!R246</f>
        <v>0</v>
      </c>
      <c r="S246" s="595">
        <f>'звіт 03.19-03.24'!R246+'[9]побудинковий звіт'!S246+'[8]побудинковий звіт'!S246</f>
        <v>0</v>
      </c>
      <c r="T246" s="116">
        <f t="shared" si="163"/>
        <v>0</v>
      </c>
      <c r="U246" s="595">
        <f>'звіт 03.19-03.24'!T246+'[9]побудинковий звіт'!U246+'[8]побудинковий звіт'!U246</f>
        <v>0</v>
      </c>
      <c r="V246" s="595">
        <f>'звіт 03.19-03.24'!U246+'[9]побудинковий звіт'!V246+'[8]побудинковий звіт'!V246</f>
        <v>0</v>
      </c>
      <c r="W246" s="116">
        <f t="shared" si="164"/>
        <v>0</v>
      </c>
      <c r="X246" s="595">
        <f>'звіт 03.19-03.24'!W246+'[9]побудинковий звіт'!X246+'[8]побудинковий звіт'!X246</f>
        <v>0</v>
      </c>
      <c r="Y246" s="595">
        <f>'звіт 03.19-03.24'!X246+'[9]побудинковий звіт'!Y246+'[8]побудинковий звіт'!Y246</f>
        <v>0</v>
      </c>
      <c r="Z246" s="116">
        <f t="shared" si="165"/>
        <v>0</v>
      </c>
      <c r="AA246" s="595">
        <f>'звіт 03.19-03.24'!Z246+'[9]побудинковий звіт'!AA246+'[8]побудинковий звіт'!AA246</f>
        <v>68.039999999999992</v>
      </c>
      <c r="AB246" s="595">
        <f>'звіт 03.19-03.24'!AA246+'[9]побудинковий звіт'!AB246+'[8]побудинковий звіт'!AB246</f>
        <v>0</v>
      </c>
      <c r="AC246" s="116">
        <f t="shared" si="166"/>
        <v>-68.039999999999992</v>
      </c>
      <c r="AD246" s="595">
        <f>'звіт 03.19-03.24'!AC246+'[9]побудинковий звіт'!AD246+'[8]побудинковий звіт'!AD246</f>
        <v>510.65849270397507</v>
      </c>
      <c r="AE246" s="595">
        <f>'звіт 03.19-03.24'!AD246+'[9]побудинковий звіт'!AE246+'[8]побудинковий звіт'!AE246</f>
        <v>1234.8465130360687</v>
      </c>
      <c r="AF246" s="117">
        <f t="shared" si="167"/>
        <v>724.18802033209363</v>
      </c>
      <c r="AG246" s="91">
        <f t="shared" si="168"/>
        <v>578.69849270397503</v>
      </c>
      <c r="AH246" s="92">
        <f t="shared" si="168"/>
        <v>1234.8465130360687</v>
      </c>
      <c r="AI246" s="116">
        <f t="shared" si="169"/>
        <v>656.14802033209367</v>
      </c>
      <c r="AJ246" s="595">
        <f>'звіт 03.19-03.24'!AI246+'[9]побудинковий звіт'!AJ246+'[8]побудинковий звіт'!AJ246</f>
        <v>0</v>
      </c>
      <c r="AK246" s="595">
        <f>'звіт 03.19-03.24'!AJ246+'[9]побудинковий звіт'!AK246+'[8]побудинковий звіт'!AK246</f>
        <v>0</v>
      </c>
      <c r="AL246" s="116">
        <f t="shared" si="170"/>
        <v>0</v>
      </c>
      <c r="AM246" s="595">
        <f>'звіт 03.19-03.24'!AL246+'[9]побудинковий звіт'!AM246+'[8]побудинковий звіт'!AM246</f>
        <v>0</v>
      </c>
      <c r="AN246" s="595">
        <f>'звіт 03.19-03.24'!AM246+'[9]побудинковий звіт'!AN246+'[8]побудинковий звіт'!AN246</f>
        <v>0</v>
      </c>
      <c r="AO246" s="116">
        <f t="shared" si="171"/>
        <v>0</v>
      </c>
      <c r="AP246" s="595">
        <f>'звіт 03.19-03.24'!AO246+'[9]побудинковий звіт'!AP246+'[8]побудинковий звіт'!AP246</f>
        <v>1774.2981638029219</v>
      </c>
      <c r="AQ246" s="595">
        <f>'звіт 03.19-03.24'!AP246+'[9]побудинковий звіт'!AQ246+'[8]побудинковий звіт'!AQ246</f>
        <v>1039.0727447824797</v>
      </c>
      <c r="AR246" s="116">
        <f t="shared" si="172"/>
        <v>-735.22541902044213</v>
      </c>
      <c r="AS246" s="595">
        <f>'звіт 03.19-03.24'!AR246+'[9]побудинковий звіт'!AS246+'[8]побудинковий звіт'!AS246</f>
        <v>7154.6992286183604</v>
      </c>
      <c r="AT246" s="595">
        <f>'звіт 03.19-03.24'!AS246+'[9]побудинковий звіт'!AT246+'[8]побудинковий звіт'!AT246</f>
        <v>290</v>
      </c>
      <c r="AU246" s="118">
        <f t="shared" si="173"/>
        <v>-6864.6992286183604</v>
      </c>
      <c r="AV246" s="595">
        <f>'звіт 03.19-03.24'!AU246+'[9]побудинковий звіт'!AV246+'[8]побудинковий звіт'!AV246</f>
        <v>0</v>
      </c>
      <c r="AW246" s="595">
        <f>'звіт 03.19-03.24'!AV246+'[9]побудинковий звіт'!AW246+'[8]побудинковий звіт'!AW246</f>
        <v>0</v>
      </c>
      <c r="AX246" s="94">
        <f t="shared" si="174"/>
        <v>0</v>
      </c>
      <c r="AY246" s="595">
        <f>'звіт 03.19-03.24'!AX246+'[9]побудинковий звіт'!AY246+'[8]побудинковий звіт'!AY246</f>
        <v>0</v>
      </c>
      <c r="AZ246" s="595">
        <f>'звіт 03.19-03.24'!AY246+'[9]побудинковий звіт'!AZ246+'[8]побудинковий звіт'!AZ246</f>
        <v>0</v>
      </c>
      <c r="BA246" s="117">
        <f t="shared" si="175"/>
        <v>0</v>
      </c>
      <c r="BB246" s="595">
        <f>'звіт 03.19-03.24'!BA246+'[9]побудинковий звіт'!BB246+'[8]побудинковий звіт'!BB246</f>
        <v>0</v>
      </c>
      <c r="BC246" s="595">
        <f>'звіт 03.19-03.24'!BB246+'[9]побудинковий звіт'!BC246+'[8]побудинковий звіт'!BC246</f>
        <v>0</v>
      </c>
      <c r="BD246" s="94">
        <f t="shared" si="176"/>
        <v>0</v>
      </c>
      <c r="BE246" s="595">
        <f>'звіт 03.19-03.24'!BD246+'[9]побудинковий звіт'!BE246+'[8]побудинковий звіт'!BE246</f>
        <v>0</v>
      </c>
      <c r="BF246" s="595">
        <f>'звіт 03.19-03.24'!BE246+'[9]побудинковий звіт'!BF246+'[8]побудинковий звіт'!BF246</f>
        <v>0</v>
      </c>
      <c r="BG246" s="95">
        <f t="shared" si="177"/>
        <v>0</v>
      </c>
      <c r="BH246" s="595">
        <f>'звіт 03.19-03.24'!BG246+'[9]побудинковий звіт'!BH246+'[8]побудинковий звіт'!BH246</f>
        <v>0</v>
      </c>
      <c r="BI246" s="595">
        <f>'звіт 03.19-03.24'!BH246+'[9]побудинковий звіт'!BI246+'[8]побудинковий звіт'!BI246</f>
        <v>0</v>
      </c>
      <c r="BJ246" s="94">
        <f t="shared" si="178"/>
        <v>0</v>
      </c>
      <c r="BK246" s="595">
        <f>'звіт 03.19-03.24'!BJ246+'[9]побудинковий звіт'!BK246+'[8]побудинковий звіт'!BK246</f>
        <v>0</v>
      </c>
      <c r="BL246" s="595">
        <f>'звіт 03.19-03.24'!BK246+'[9]побудинковий звіт'!BL246+'[8]побудинковий звіт'!BL246</f>
        <v>0</v>
      </c>
      <c r="BM246" s="95">
        <f t="shared" si="179"/>
        <v>0</v>
      </c>
      <c r="BN246" s="595">
        <f>'звіт 03.19-03.24'!BM246+'[9]побудинковий звіт'!BN246+'[8]побудинковий звіт'!BN246</f>
        <v>17.009999999999998</v>
      </c>
      <c r="BO246" s="595">
        <f>'звіт 03.19-03.24'!BN246+'[9]побудинковий звіт'!BO246+'[8]побудинковий звіт'!BO246</f>
        <v>0</v>
      </c>
      <c r="BP246" s="94">
        <f t="shared" si="180"/>
        <v>-17.009999999999998</v>
      </c>
      <c r="BQ246" s="91">
        <f t="shared" si="181"/>
        <v>17.009999999999998</v>
      </c>
      <c r="BR246" s="96">
        <f t="shared" si="181"/>
        <v>0</v>
      </c>
      <c r="BS246" s="94">
        <f t="shared" si="182"/>
        <v>-17.009999999999998</v>
      </c>
      <c r="BT246" s="595">
        <f>'звіт 03.19-03.24'!BS246+'[9]побудинковий звіт'!BT246+'[8]побудинковий звіт'!BT246</f>
        <v>0</v>
      </c>
      <c r="BU246" s="595">
        <f>'звіт 03.19-03.24'!BT246+'[9]побудинковий звіт'!BU246+'[8]побудинковий звіт'!BU246</f>
        <v>0.1437469192813044</v>
      </c>
      <c r="BV246" s="116">
        <f t="shared" si="183"/>
        <v>0.1437469192813044</v>
      </c>
      <c r="BW246" s="595">
        <f>'звіт 03.19-03.24'!BV246+'[9]побудинковий звіт'!BW246+'[8]побудинковий звіт'!BW246</f>
        <v>0</v>
      </c>
      <c r="BX246" s="595">
        <f>'звіт 03.19-03.24'!BW246+'[9]побудинковий звіт'!BX246+'[8]побудинковий звіт'!BX246</f>
        <v>6.1050754234018445</v>
      </c>
      <c r="BY246" s="116">
        <f t="shared" si="184"/>
        <v>6.1050754234018445</v>
      </c>
      <c r="BZ246" s="595">
        <f>'звіт 03.19-03.24'!BY246+'[9]побудинковий звіт'!BZ246+'[8]побудинковий звіт'!BZ246</f>
        <v>0</v>
      </c>
      <c r="CA246" s="595">
        <f>'звіт 03.19-03.24'!BZ246+'[9]побудинковий звіт'!CA246+'[8]побудинковий звіт'!CA246</f>
        <v>5.3445039236351289E-4</v>
      </c>
      <c r="CB246" s="116">
        <f t="shared" si="185"/>
        <v>5.3445039236351289E-4</v>
      </c>
      <c r="CC246" s="595">
        <f>'звіт 03.19-03.24'!CB246+'[9]побудинковий звіт'!CC246+'[8]побудинковий звіт'!CC246</f>
        <v>0</v>
      </c>
      <c r="CD246" s="595">
        <f>'звіт 03.19-03.24'!CC246+'[9]побудинковий звіт'!CD246+'[8]побудинковий звіт'!CD246</f>
        <v>0</v>
      </c>
      <c r="CE246" s="116">
        <f t="shared" si="186"/>
        <v>0</v>
      </c>
      <c r="CF246" s="595">
        <f>'звіт 03.19-03.24'!CE246+'[9]побудинковий звіт'!CF246+'[8]побудинковий звіт'!CF246</f>
        <v>0</v>
      </c>
      <c r="CG246" s="595">
        <f>'звіт 03.19-03.24'!CF246+'[9]побудинковий звіт'!CG246+'[8]побудинковий звіт'!CG246</f>
        <v>0</v>
      </c>
      <c r="CH246" s="116">
        <f t="shared" si="187"/>
        <v>0</v>
      </c>
      <c r="CI246" s="595">
        <f>'звіт 03.19-03.24'!CH246+'[9]побудинковий звіт'!CI246+'[8]побудинковий звіт'!CI246</f>
        <v>0</v>
      </c>
      <c r="CJ246" s="595">
        <f>'звіт 03.19-03.24'!CI246+'[9]побудинковий звіт'!CJ246+'[8]побудинковий звіт'!CJ246</f>
        <v>0</v>
      </c>
      <c r="CK246" s="116">
        <f t="shared" si="188"/>
        <v>0</v>
      </c>
      <c r="CL246" s="595">
        <f>'звіт 03.19-03.24'!CK246+'[9]побудинковий звіт'!CL246+'[8]побудинковий звіт'!CL246</f>
        <v>0</v>
      </c>
      <c r="CM246" s="595">
        <f>'звіт 03.19-03.24'!CL246+'[9]побудинковий звіт'!CM246+'[8]побудинковий звіт'!CM246</f>
        <v>0</v>
      </c>
      <c r="CN246" s="116">
        <f t="shared" si="189"/>
        <v>0</v>
      </c>
      <c r="CO246" s="88">
        <f t="shared" si="190"/>
        <v>0</v>
      </c>
      <c r="CP246" s="96">
        <f t="shared" si="190"/>
        <v>0</v>
      </c>
      <c r="CQ246" s="116">
        <f t="shared" si="191"/>
        <v>0</v>
      </c>
      <c r="CR246" s="119">
        <f t="shared" si="202"/>
        <v>9524.7058851252568</v>
      </c>
      <c r="CS246" s="96">
        <f t="shared" si="202"/>
        <v>2570.1686146116244</v>
      </c>
      <c r="CT246" s="116">
        <f t="shared" si="192"/>
        <v>-6954.5372705136324</v>
      </c>
      <c r="CU246" s="91">
        <f t="shared" si="193"/>
        <v>11429.647062150309</v>
      </c>
      <c r="CV246" s="98">
        <f t="shared" si="193"/>
        <v>3084.202337533949</v>
      </c>
      <c r="CW246" s="117">
        <f t="shared" si="194"/>
        <v>-8345.44472461636</v>
      </c>
      <c r="CX246" s="595">
        <f>'звіт 03.19-03.24'!CW246+'[9]побудинковий звіт'!CX246+'[8]побудинковий звіт'!CX246</f>
        <v>294.69923952598356</v>
      </c>
      <c r="CY246" s="595">
        <f>'звіт 03.19-03.24'!CX246+'[9]побудинковий звіт'!CY246+'[8]побудинковий звіт'!CY246</f>
        <v>8640.1439641423458</v>
      </c>
      <c r="CZ246" s="116">
        <f t="shared" si="195"/>
        <v>8345.4447246163618</v>
      </c>
      <c r="DA246" s="99">
        <f>'[8]побудинковий звіт'!DA246</f>
        <v>-8345.4447246163618</v>
      </c>
      <c r="DB246" s="8">
        <v>2</v>
      </c>
      <c r="DC246" s="365">
        <f>'[8]побудинковий звіт'!DC246</f>
        <v>1119.54</v>
      </c>
      <c r="DD246" s="365">
        <f>'[8]побудинковий звіт'!DD246</f>
        <v>0</v>
      </c>
      <c r="DE246" s="365">
        <f>'[8]побудинковий звіт'!DE246</f>
        <v>922.83999999999992</v>
      </c>
      <c r="DF246" s="365">
        <f>'[8]побудинковий звіт'!DF246</f>
        <v>0</v>
      </c>
      <c r="DG246" s="101">
        <v>-1974.5646149832055</v>
      </c>
      <c r="DH246" s="297">
        <v>1</v>
      </c>
      <c r="DI246" s="103">
        <f>'[8]побудинковий звіт'!DK246</f>
        <v>3.1223097696743674</v>
      </c>
      <c r="DJ246" s="103">
        <f>'[8]побудинковий звіт'!DL246</f>
        <v>0</v>
      </c>
      <c r="DK246" s="103">
        <f>'[8]побудинковий звіт'!DM246</f>
        <v>3.1223097696743674</v>
      </c>
      <c r="DL246" s="104">
        <f t="shared" si="206"/>
        <v>196.70551548948515</v>
      </c>
      <c r="DM246" s="104">
        <f t="shared" si="207"/>
        <v>0</v>
      </c>
      <c r="DN246" s="105">
        <f t="shared" si="196"/>
        <v>196.70551548948515</v>
      </c>
      <c r="DO246" s="2"/>
      <c r="DP246" s="104">
        <f>'[10]побудинковий звіт'!DR246</f>
        <v>196.7</v>
      </c>
      <c r="DQ246" s="104">
        <f>'[10]побудинковий звіт'!DS246</f>
        <v>0</v>
      </c>
      <c r="DR246" s="104">
        <f t="shared" si="197"/>
        <v>196.7</v>
      </c>
      <c r="DS246" s="106"/>
      <c r="DT246" s="104"/>
      <c r="DU246" s="479">
        <f>'звіт 03.19-03.24'!DV246+'[9]побудинковий звіт'!DW246+'[8]побудинковий звіт'!DW246</f>
        <v>0</v>
      </c>
      <c r="DV246" s="2">
        <f>'[9]побудинковий звіт'!DX246+'[8]побудинковий звіт'!DX246</f>
        <v>0</v>
      </c>
      <c r="DW246" s="77">
        <f t="shared" si="198"/>
        <v>8606.0510743420327</v>
      </c>
      <c r="DX246" s="77">
        <f t="shared" si="199"/>
        <v>348</v>
      </c>
      <c r="DY246" s="427">
        <f t="shared" si="200"/>
        <v>922.83999999999992</v>
      </c>
      <c r="DZ246" s="161">
        <f>'[10]побудинковий звіт'!DY246</f>
        <v>150.67074035256653</v>
      </c>
      <c r="EB246" s="110">
        <v>-927</v>
      </c>
      <c r="EC246" s="111">
        <f t="shared" si="201"/>
        <v>-2901.5646149832055</v>
      </c>
      <c r="EE246" s="112">
        <v>-2860.5982898089346</v>
      </c>
      <c r="EG246" s="99">
        <v>-4388.6997189357689</v>
      </c>
    </row>
    <row r="247" spans="1:137" ht="19.95" customHeight="1" x14ac:dyDescent="0.3">
      <c r="A247" s="81">
        <v>150001049</v>
      </c>
      <c r="B247" s="82" t="s">
        <v>491</v>
      </c>
      <c r="C247" s="114" t="s">
        <v>492</v>
      </c>
      <c r="D247" s="114" t="s">
        <v>492</v>
      </c>
      <c r="E247" s="84">
        <f t="shared" si="159"/>
        <v>253.7</v>
      </c>
      <c r="F247" s="597">
        <f>'[8]побудинковий звіт'!F247</f>
        <v>253.7</v>
      </c>
      <c r="G247" s="104">
        <f>'[8]побудинковий звіт'!G247</f>
        <v>0</v>
      </c>
      <c r="H247" s="598">
        <f>'[8]побудинковий звіт'!H247</f>
        <v>0</v>
      </c>
      <c r="I247" s="595">
        <f>'звіт 03.19-03.24'!H247+'[9]побудинковий звіт'!I247+'[8]побудинковий звіт'!I247</f>
        <v>5966.0353330875423</v>
      </c>
      <c r="J247" s="595">
        <f>'звіт 03.19-03.24'!I247+'[9]побудинковий звіт'!J247+'[8]побудинковий звіт'!J247</f>
        <v>5985.4790985038489</v>
      </c>
      <c r="K247" s="116">
        <f t="shared" si="160"/>
        <v>19.443765416306633</v>
      </c>
      <c r="L247" s="595">
        <f>'звіт 03.19-03.24'!K247+'[9]побудинковий звіт'!L247+'[8]побудинковий звіт'!L247</f>
        <v>1680.5993788010114</v>
      </c>
      <c r="M247" s="595">
        <f>'звіт 03.19-03.24'!L247+'[9]побудинковий звіт'!M247+'[8]побудинковий звіт'!M247</f>
        <v>1636.0020718947446</v>
      </c>
      <c r="N247" s="116">
        <f t="shared" si="161"/>
        <v>-44.597306906266795</v>
      </c>
      <c r="O247" s="595">
        <f>'звіт 03.19-03.24'!N247+'[9]побудинковий звіт'!O247+'[8]побудинковий звіт'!O247</f>
        <v>0</v>
      </c>
      <c r="P247" s="595">
        <f>'звіт 03.19-03.24'!O247+'[9]побудинковий звіт'!P247+'[8]побудинковий звіт'!P247</f>
        <v>0</v>
      </c>
      <c r="Q247" s="116">
        <f t="shared" si="162"/>
        <v>0</v>
      </c>
      <c r="R247" s="595">
        <f>'звіт 03.19-03.24'!Q247+'[9]побудинковий звіт'!R247+'[8]побудинковий звіт'!R247</f>
        <v>0</v>
      </c>
      <c r="S247" s="595">
        <f>'звіт 03.19-03.24'!R247+'[9]побудинковий звіт'!S247+'[8]побудинковий звіт'!S247</f>
        <v>0</v>
      </c>
      <c r="T247" s="116">
        <f t="shared" si="163"/>
        <v>0</v>
      </c>
      <c r="U247" s="595">
        <f>'звіт 03.19-03.24'!T247+'[9]побудинковий звіт'!U247+'[8]побудинковий звіт'!U247</f>
        <v>0</v>
      </c>
      <c r="V247" s="595">
        <f>'звіт 03.19-03.24'!U247+'[9]побудинковий звіт'!V247+'[8]побудинковий звіт'!V247</f>
        <v>0</v>
      </c>
      <c r="W247" s="116">
        <f t="shared" si="164"/>
        <v>0</v>
      </c>
      <c r="X247" s="595">
        <f>'звіт 03.19-03.24'!W247+'[9]побудинковий звіт'!X247+'[8]побудинковий звіт'!X247</f>
        <v>3360.4437934213133</v>
      </c>
      <c r="Y247" s="595">
        <f>'звіт 03.19-03.24'!X247+'[9]побудинковий звіт'!Y247+'[8]побудинковий звіт'!Y247</f>
        <v>4576.70686736069</v>
      </c>
      <c r="Z247" s="116">
        <f t="shared" si="165"/>
        <v>1216.2630739393767</v>
      </c>
      <c r="AA247" s="595">
        <f>'звіт 03.19-03.24'!Z247+'[9]побудинковий звіт'!AA247+'[8]побудинковий звіт'!AA247</f>
        <v>273.99599999999992</v>
      </c>
      <c r="AB247" s="595">
        <f>'звіт 03.19-03.24'!AA247+'[9]побудинковий звіт'!AB247+'[8]побудинковий звіт'!AB247</f>
        <v>0</v>
      </c>
      <c r="AC247" s="116">
        <f t="shared" si="166"/>
        <v>-273.99599999999992</v>
      </c>
      <c r="AD247" s="595">
        <f>'звіт 03.19-03.24'!AC247+'[9]побудинковий звіт'!AD247+'[8]побудинковий звіт'!AD247</f>
        <v>7337.6698238464232</v>
      </c>
      <c r="AE247" s="595">
        <f>'звіт 03.19-03.24'!AD247+'[9]побудинковий звіт'!AE247+'[8]побудинковий звіт'!AE247</f>
        <v>8328.5885301394283</v>
      </c>
      <c r="AF247" s="117">
        <f t="shared" si="167"/>
        <v>990.91870629300502</v>
      </c>
      <c r="AG247" s="91">
        <f t="shared" si="168"/>
        <v>18618.744329156289</v>
      </c>
      <c r="AH247" s="92">
        <f t="shared" si="168"/>
        <v>20526.776567898713</v>
      </c>
      <c r="AI247" s="116">
        <f t="shared" si="169"/>
        <v>1908.0322387424239</v>
      </c>
      <c r="AJ247" s="595">
        <f>'звіт 03.19-03.24'!AI247+'[9]побудинковий звіт'!AJ247+'[8]побудинковий звіт'!AJ247</f>
        <v>0</v>
      </c>
      <c r="AK247" s="595">
        <f>'звіт 03.19-03.24'!AJ247+'[9]побудинковий звіт'!AK247+'[8]побудинковий звіт'!AK247</f>
        <v>0</v>
      </c>
      <c r="AL247" s="116">
        <f t="shared" si="170"/>
        <v>0</v>
      </c>
      <c r="AM247" s="595">
        <f>'звіт 03.19-03.24'!AL247+'[9]побудинковий звіт'!AM247+'[8]побудинковий звіт'!AM247</f>
        <v>0</v>
      </c>
      <c r="AN247" s="595">
        <f>'звіт 03.19-03.24'!AM247+'[9]побудинковий звіт'!AN247+'[8]побудинковий звіт'!AN247</f>
        <v>0</v>
      </c>
      <c r="AO247" s="116">
        <f t="shared" si="171"/>
        <v>0</v>
      </c>
      <c r="AP247" s="595">
        <f>'звіт 03.19-03.24'!AO247+'[9]побудинковий звіт'!AP247+'[8]побудинковий звіт'!AP247</f>
        <v>2446.6432544596755</v>
      </c>
      <c r="AQ247" s="595">
        <f>'звіт 03.19-03.24'!AP247+'[9]побудинковий звіт'!AQ247+'[8]побудинковий звіт'!AQ247</f>
        <v>2007.9636976203071</v>
      </c>
      <c r="AR247" s="116">
        <f t="shared" si="172"/>
        <v>-438.67955683936839</v>
      </c>
      <c r="AS247" s="595">
        <f>'звіт 03.19-03.24'!AR247+'[9]побудинковий звіт'!AS247+'[8]побудинковий звіт'!AS247</f>
        <v>23583.624958332101</v>
      </c>
      <c r="AT247" s="595">
        <f>'звіт 03.19-03.24'!AS247+'[9]побудинковий звіт'!AT247+'[8]побудинковий звіт'!AT247</f>
        <v>15463.83</v>
      </c>
      <c r="AU247" s="118">
        <f t="shared" si="173"/>
        <v>-8119.7949583321006</v>
      </c>
      <c r="AV247" s="595">
        <f>'звіт 03.19-03.24'!AU247+'[9]побудинковий звіт'!AV247+'[8]побудинковий звіт'!AV247</f>
        <v>2385.3370351985232</v>
      </c>
      <c r="AW247" s="595">
        <f>'звіт 03.19-03.24'!AV247+'[9]побудинковий звіт'!AW247+'[8]побудинковий звіт'!AW247</f>
        <v>813</v>
      </c>
      <c r="AX247" s="94">
        <f t="shared" si="174"/>
        <v>-1572.3370351985232</v>
      </c>
      <c r="AY247" s="595">
        <f>'звіт 03.19-03.24'!AX247+'[9]побудинковий звіт'!AY247+'[8]побудинковий звіт'!AY247</f>
        <v>2682.1073212703504</v>
      </c>
      <c r="AZ247" s="595">
        <f>'звіт 03.19-03.24'!AY247+'[9]побудинковий звіт'!AZ247+'[8]побудинковий звіт'!AZ247</f>
        <v>0</v>
      </c>
      <c r="BA247" s="117">
        <f t="shared" si="175"/>
        <v>-2682.1073212703504</v>
      </c>
      <c r="BB247" s="595">
        <f>'звіт 03.19-03.24'!BA247+'[9]побудинковий звіт'!BB247+'[8]побудинковий звіт'!BB247</f>
        <v>0</v>
      </c>
      <c r="BC247" s="595">
        <f>'звіт 03.19-03.24'!BB247+'[9]побудинковий звіт'!BC247+'[8]побудинковий звіт'!BC247</f>
        <v>0</v>
      </c>
      <c r="BD247" s="94">
        <f t="shared" si="176"/>
        <v>0</v>
      </c>
      <c r="BE247" s="595">
        <f>'звіт 03.19-03.24'!BD247+'[9]побудинковий звіт'!BE247+'[8]побудинковий звіт'!BE247</f>
        <v>0</v>
      </c>
      <c r="BF247" s="595">
        <f>'звіт 03.19-03.24'!BE247+'[9]побудинковий звіт'!BF247+'[8]побудинковий звіт'!BF247</f>
        <v>0</v>
      </c>
      <c r="BG247" s="95">
        <f t="shared" si="177"/>
        <v>0</v>
      </c>
      <c r="BH247" s="595">
        <f>'звіт 03.19-03.24'!BG247+'[9]побудинковий звіт'!BH247+'[8]побудинковий звіт'!BH247</f>
        <v>0</v>
      </c>
      <c r="BI247" s="595">
        <f>'звіт 03.19-03.24'!BH247+'[9]побудинковий звіт'!BI247+'[8]побудинковий звіт'!BI247</f>
        <v>0</v>
      </c>
      <c r="BJ247" s="94">
        <f t="shared" si="178"/>
        <v>0</v>
      </c>
      <c r="BK247" s="595">
        <f>'звіт 03.19-03.24'!BJ247+'[9]побудинковий звіт'!BK247+'[8]побудинковий звіт'!BK247</f>
        <v>725.46101319885679</v>
      </c>
      <c r="BL247" s="595">
        <f>'звіт 03.19-03.24'!BK247+'[9]побудинковий звіт'!BL247+'[8]побудинковий звіт'!BL247</f>
        <v>727</v>
      </c>
      <c r="BM247" s="95">
        <f t="shared" si="179"/>
        <v>1.53898680114321</v>
      </c>
      <c r="BN247" s="595">
        <f>'звіт 03.19-03.24'!BM247+'[9]побудинковий звіт'!BN247+'[8]побудинковий звіт'!BN247</f>
        <v>329.71101437585554</v>
      </c>
      <c r="BO247" s="595">
        <f>'звіт 03.19-03.24'!BN247+'[9]побудинковий звіт'!BO247+'[8]побудинковий звіт'!BO247</f>
        <v>0</v>
      </c>
      <c r="BP247" s="94">
        <f t="shared" si="180"/>
        <v>-329.71101437585554</v>
      </c>
      <c r="BQ247" s="91">
        <f t="shared" si="181"/>
        <v>6122.6163840435856</v>
      </c>
      <c r="BR247" s="96">
        <f t="shared" si="181"/>
        <v>1540</v>
      </c>
      <c r="BS247" s="94">
        <f t="shared" si="182"/>
        <v>-4582.6163840435856</v>
      </c>
      <c r="BT247" s="595">
        <f>'звіт 03.19-03.24'!BS247+'[9]побудинковий звіт'!BT247+'[8]побудинковий звіт'!BT247</f>
        <v>16177.447329544872</v>
      </c>
      <c r="BU247" s="595">
        <f>'звіт 03.19-03.24'!BT247+'[9]побудинковий звіт'!BU247+'[8]побудинковий звіт'!BU247</f>
        <v>26899.813542031432</v>
      </c>
      <c r="BV247" s="116">
        <f t="shared" si="183"/>
        <v>10722.36621248656</v>
      </c>
      <c r="BW247" s="595">
        <f>'звіт 03.19-03.24'!BV247+'[9]побудинковий звіт'!BW247+'[8]побудинковий звіт'!BW247</f>
        <v>14122.417638159211</v>
      </c>
      <c r="BX247" s="595">
        <f>'звіт 03.19-03.24'!BW247+'[9]побудинковий звіт'!BX247+'[8]побудинковий звіт'!BX247</f>
        <v>17053.889397511546</v>
      </c>
      <c r="BY247" s="116">
        <f t="shared" si="184"/>
        <v>2931.4717593523346</v>
      </c>
      <c r="BZ247" s="595">
        <f>'звіт 03.19-03.24'!BY247+'[9]побудинковий звіт'!BZ247+'[8]побудинковий звіт'!BZ247</f>
        <v>10859.702186602564</v>
      </c>
      <c r="CA247" s="595">
        <f>'звіт 03.19-03.24'!BZ247+'[9]побудинковий звіт'!CA247+'[8]побудинковий звіт'!CA247</f>
        <v>9205.4496002176274</v>
      </c>
      <c r="CB247" s="116">
        <f t="shared" si="185"/>
        <v>-1654.2525863849369</v>
      </c>
      <c r="CC247" s="595">
        <f>'звіт 03.19-03.24'!CB247+'[9]побудинковий звіт'!CC247+'[8]побудинковий звіт'!CC247</f>
        <v>0</v>
      </c>
      <c r="CD247" s="595">
        <f>'звіт 03.19-03.24'!CC247+'[9]побудинковий звіт'!CD247+'[8]побудинковий звіт'!CD247</f>
        <v>0</v>
      </c>
      <c r="CE247" s="116">
        <f t="shared" si="186"/>
        <v>0</v>
      </c>
      <c r="CF247" s="595">
        <f>'звіт 03.19-03.24'!CE247+'[9]побудинковий звіт'!CF247+'[8]побудинковий звіт'!CF247</f>
        <v>0</v>
      </c>
      <c r="CG247" s="595">
        <f>'звіт 03.19-03.24'!CF247+'[9]побудинковий звіт'!CG247+'[8]побудинковий звіт'!CG247</f>
        <v>0</v>
      </c>
      <c r="CH247" s="116">
        <f t="shared" si="187"/>
        <v>0</v>
      </c>
      <c r="CI247" s="595">
        <f>'звіт 03.19-03.24'!CH247+'[9]побудинковий звіт'!CI247+'[8]побудинковий звіт'!CI247</f>
        <v>5830.5401143099962</v>
      </c>
      <c r="CJ247" s="595">
        <f>'звіт 03.19-03.24'!CI247+'[9]побудинковий звіт'!CJ247+'[8]побудинковий звіт'!CJ247</f>
        <v>3154.6992255296177</v>
      </c>
      <c r="CK247" s="116">
        <f t="shared" si="188"/>
        <v>-2675.8408887803785</v>
      </c>
      <c r="CL247" s="595">
        <f>'звіт 03.19-03.24'!CK247+'[9]побудинковий звіт'!CL247+'[8]побудинковий звіт'!CL247</f>
        <v>0</v>
      </c>
      <c r="CM247" s="595">
        <f>'звіт 03.19-03.24'!CL247+'[9]побудинковий звіт'!CM247+'[8]побудинковий звіт'!CM247</f>
        <v>0</v>
      </c>
      <c r="CN247" s="116">
        <f t="shared" si="189"/>
        <v>0</v>
      </c>
      <c r="CO247" s="88">
        <f t="shared" si="190"/>
        <v>5830.5401143099962</v>
      </c>
      <c r="CP247" s="96">
        <f t="shared" si="190"/>
        <v>3154.6992255296177</v>
      </c>
      <c r="CQ247" s="116">
        <f t="shared" si="191"/>
        <v>-2675.8408887803785</v>
      </c>
      <c r="CR247" s="119">
        <f t="shared" si="202"/>
        <v>97761.736194608297</v>
      </c>
      <c r="CS247" s="96">
        <f t="shared" si="202"/>
        <v>95852.422030809248</v>
      </c>
      <c r="CT247" s="116">
        <f t="shared" si="192"/>
        <v>-1909.3141637990484</v>
      </c>
      <c r="CU247" s="91">
        <f t="shared" si="193"/>
        <v>117314.08343352996</v>
      </c>
      <c r="CV247" s="98">
        <f t="shared" si="193"/>
        <v>115022.9064369711</v>
      </c>
      <c r="CW247" s="117">
        <f t="shared" si="194"/>
        <v>-2291.176996558861</v>
      </c>
      <c r="CX247" s="595">
        <f>'звіт 03.19-03.24'!CW247+'[9]побудинковий звіт'!CX247+'[8]побудинковий звіт'!CX247</f>
        <v>3025.7681198757768</v>
      </c>
      <c r="CY247" s="595">
        <f>'звіт 03.19-03.24'!CX247+'[9]побудинковий звіт'!CY247+'[8]побудинковий звіт'!CY247</f>
        <v>5316.9451164346228</v>
      </c>
      <c r="CZ247" s="116">
        <f t="shared" si="195"/>
        <v>2291.176996558846</v>
      </c>
      <c r="DA247" s="99">
        <f>'[8]побудинковий звіт'!DA247</f>
        <v>-2291.1769965588646</v>
      </c>
      <c r="DB247" s="8">
        <v>2</v>
      </c>
      <c r="DC247" s="365">
        <f>'[8]побудинковий звіт'!DC247</f>
        <v>10913.56</v>
      </c>
      <c r="DD247" s="365">
        <f>'[8]побудинковий звіт'!DD247</f>
        <v>0</v>
      </c>
      <c r="DE247" s="365">
        <f>'[8]побудинковий звіт'!DE247</f>
        <v>8887.06</v>
      </c>
      <c r="DF247" s="365">
        <f>'[8]побудинковий звіт'!DF247</f>
        <v>0</v>
      </c>
      <c r="DG247" s="101">
        <v>9308.4219744608999</v>
      </c>
      <c r="DH247" s="296">
        <v>2</v>
      </c>
      <c r="DI247" s="103">
        <f>'[8]побудинковий звіт'!DK247</f>
        <v>7.9878324764435984</v>
      </c>
      <c r="DJ247" s="103">
        <f>'[8]побудинковий звіт'!DL247</f>
        <v>0</v>
      </c>
      <c r="DK247" s="103">
        <f>'[8]побудинковий звіт'!DM247</f>
        <v>6.7355162728795772</v>
      </c>
      <c r="DL247" s="104">
        <f t="shared" si="206"/>
        <v>2026.5130992737409</v>
      </c>
      <c r="DM247" s="104">
        <f t="shared" si="207"/>
        <v>0</v>
      </c>
      <c r="DN247" s="105">
        <f t="shared" si="196"/>
        <v>2026.5130992737409</v>
      </c>
      <c r="DO247" s="2"/>
      <c r="DP247" s="104">
        <f>'[10]побудинковий звіт'!DR247</f>
        <v>2026.5</v>
      </c>
      <c r="DQ247" s="104">
        <f>'[10]побудинковий звіт'!DS247</f>
        <v>0</v>
      </c>
      <c r="DR247" s="104">
        <f t="shared" si="197"/>
        <v>2026.5</v>
      </c>
      <c r="DS247" s="106"/>
      <c r="DT247" s="104"/>
      <c r="DU247" s="479">
        <f>'звіт 03.19-03.24'!DV247+'[9]побудинковий звіт'!DW247+'[8]побудинковий звіт'!DW247</f>
        <v>0</v>
      </c>
      <c r="DV247" s="2">
        <f>'[9]побудинковий звіт'!DX247+'[8]побудинковий звіт'!DX247</f>
        <v>0</v>
      </c>
      <c r="DW247" s="77">
        <f t="shared" si="198"/>
        <v>35647.489610850826</v>
      </c>
      <c r="DX247" s="77">
        <f t="shared" si="199"/>
        <v>20404.596000000001</v>
      </c>
      <c r="DY247" s="427">
        <f t="shared" si="200"/>
        <v>8887.06</v>
      </c>
      <c r="DZ247" s="161">
        <f>'[10]побудинковий звіт'!DY247</f>
        <v>557.85117525982446</v>
      </c>
      <c r="EB247" s="110">
        <v>2546</v>
      </c>
      <c r="EC247" s="111">
        <f t="shared" si="201"/>
        <v>11854.4219744609</v>
      </c>
      <c r="EE247" s="112">
        <v>8234.0860538229299</v>
      </c>
      <c r="EG247" s="99">
        <v>6322.5562038352309</v>
      </c>
    </row>
    <row r="248" spans="1:137" ht="19.95" customHeight="1" x14ac:dyDescent="0.3">
      <c r="A248" s="81">
        <v>150001041</v>
      </c>
      <c r="B248" s="82" t="s">
        <v>493</v>
      </c>
      <c r="C248" s="114" t="s">
        <v>494</v>
      </c>
      <c r="D248" s="114" t="s">
        <v>494</v>
      </c>
      <c r="E248" s="84">
        <f t="shared" si="159"/>
        <v>601.4</v>
      </c>
      <c r="F248" s="597">
        <f>'[8]побудинковий звіт'!F248</f>
        <v>601.4</v>
      </c>
      <c r="G248" s="104">
        <f>'[8]побудинковий звіт'!G248</f>
        <v>0</v>
      </c>
      <c r="H248" s="598">
        <f>'[8]побудинковий звіт'!H248</f>
        <v>0</v>
      </c>
      <c r="I248" s="595">
        <f>'звіт 03.19-03.24'!H248+'[9]побудинковий звіт'!I248+'[8]побудинковий звіт'!I248</f>
        <v>16735.951729220647</v>
      </c>
      <c r="J248" s="595">
        <f>'звіт 03.19-03.24'!I248+'[9]побудинковий звіт'!J248+'[8]побудинковий звіт'!J248</f>
        <v>16689.004780548967</v>
      </c>
      <c r="K248" s="116">
        <f t="shared" si="160"/>
        <v>-46.94694867168073</v>
      </c>
      <c r="L248" s="595">
        <f>'звіт 03.19-03.24'!K248+'[9]побудинковий звіт'!L248+'[8]побудинковий звіт'!L248</f>
        <v>2652.6207381188137</v>
      </c>
      <c r="M248" s="595">
        <f>'звіт 03.19-03.24'!L248+'[9]побудинковий звіт'!M248+'[8]побудинковий звіт'!M248</f>
        <v>2584.2360175228887</v>
      </c>
      <c r="N248" s="116">
        <f t="shared" si="161"/>
        <v>-68.384720595925046</v>
      </c>
      <c r="O248" s="595">
        <f>'звіт 03.19-03.24'!N248+'[9]побудинковий звіт'!O248+'[8]побудинковий звіт'!O248</f>
        <v>6172.3442626855867</v>
      </c>
      <c r="P248" s="595">
        <f>'звіт 03.19-03.24'!O248+'[9]побудинковий звіт'!P248+'[8]побудинковий звіт'!P248</f>
        <v>5981.5656924687091</v>
      </c>
      <c r="Q248" s="116">
        <f t="shared" si="162"/>
        <v>-190.7785702168776</v>
      </c>
      <c r="R248" s="595">
        <f>'звіт 03.19-03.24'!Q248+'[9]побудинковий звіт'!R248+'[8]побудинковий звіт'!R248</f>
        <v>0</v>
      </c>
      <c r="S248" s="595">
        <f>'звіт 03.19-03.24'!R248+'[9]побудинковий звіт'!S248+'[8]побудинковий звіт'!S248</f>
        <v>0</v>
      </c>
      <c r="T248" s="116">
        <f t="shared" si="163"/>
        <v>0</v>
      </c>
      <c r="U248" s="595">
        <f>'звіт 03.19-03.24'!T248+'[9]побудинковий звіт'!U248+'[8]побудинковий звіт'!U248</f>
        <v>469.72440833812601</v>
      </c>
      <c r="V248" s="595">
        <f>'звіт 03.19-03.24'!U248+'[9]побудинковий звіт'!V248+'[8]побудинковий звіт'!V248</f>
        <v>244.81352122597875</v>
      </c>
      <c r="W248" s="116">
        <f t="shared" si="164"/>
        <v>-224.91088711214726</v>
      </c>
      <c r="X248" s="595">
        <f>'звіт 03.19-03.24'!W248+'[9]побудинковий звіт'!X248+'[8]побудинковий звіт'!X248</f>
        <v>8717.3529447062683</v>
      </c>
      <c r="Y248" s="595">
        <f>'звіт 03.19-03.24'!X248+'[9]побудинковий звіт'!Y248+'[8]побудинковий звіт'!Y248</f>
        <v>7732.2839546477444</v>
      </c>
      <c r="Z248" s="116">
        <f t="shared" si="165"/>
        <v>-985.06899005852392</v>
      </c>
      <c r="AA248" s="595">
        <f>'звіт 03.19-03.24'!Z248+'[9]побудинковий звіт'!AA248+'[8]побудинковий звіт'!AA248</f>
        <v>649.51200000000006</v>
      </c>
      <c r="AB248" s="595">
        <f>'звіт 03.19-03.24'!AA248+'[9]побудинковий звіт'!AB248+'[8]побудинковий звіт'!AB248</f>
        <v>0</v>
      </c>
      <c r="AC248" s="116">
        <f t="shared" si="166"/>
        <v>-649.51200000000006</v>
      </c>
      <c r="AD248" s="595">
        <f>'звіт 03.19-03.24'!AC248+'[9]побудинковий звіт'!AD248+'[8]побудинковий звіт'!AD248</f>
        <v>18043.431542090108</v>
      </c>
      <c r="AE248" s="595">
        <f>'звіт 03.19-03.24'!AD248+'[9]побудинковий звіт'!AE248+'[8]побудинковий звіт'!AE248</f>
        <v>19743.055348939113</v>
      </c>
      <c r="AF248" s="117">
        <f t="shared" si="167"/>
        <v>1699.6238068490056</v>
      </c>
      <c r="AG248" s="91">
        <f t="shared" si="168"/>
        <v>53440.937625159553</v>
      </c>
      <c r="AH248" s="92">
        <f t="shared" si="168"/>
        <v>52974.959315353408</v>
      </c>
      <c r="AI248" s="116">
        <f t="shared" si="169"/>
        <v>-465.97830980614526</v>
      </c>
      <c r="AJ248" s="595">
        <f>'звіт 03.19-03.24'!AI248+'[9]побудинковий звіт'!AJ248+'[8]побудинковий звіт'!AJ248</f>
        <v>0</v>
      </c>
      <c r="AK248" s="595">
        <f>'звіт 03.19-03.24'!AJ248+'[9]побудинковий звіт'!AK248+'[8]побудинковий звіт'!AK248</f>
        <v>0</v>
      </c>
      <c r="AL248" s="116">
        <f t="shared" si="170"/>
        <v>0</v>
      </c>
      <c r="AM248" s="595">
        <f>'звіт 03.19-03.24'!AL248+'[9]побудинковий звіт'!AM248+'[8]побудинковий звіт'!AM248</f>
        <v>0</v>
      </c>
      <c r="AN248" s="595">
        <f>'звіт 03.19-03.24'!AM248+'[9]побудинковий звіт'!AN248+'[8]побудинковий звіт'!AN248</f>
        <v>0</v>
      </c>
      <c r="AO248" s="116">
        <f t="shared" si="171"/>
        <v>0</v>
      </c>
      <c r="AP248" s="595">
        <f>'звіт 03.19-03.24'!AO248+'[9]побудинковий звіт'!AP248+'[8]побудинковий звіт'!AP248</f>
        <v>10696.518167135466</v>
      </c>
      <c r="AQ248" s="595">
        <f>'звіт 03.19-03.24'!AP248+'[9]побудинковий звіт'!AQ248+'[8]побудинковий звіт'!AQ248</f>
        <v>9551.1748241303485</v>
      </c>
      <c r="AR248" s="116">
        <f t="shared" si="172"/>
        <v>-1145.3433430051173</v>
      </c>
      <c r="AS248" s="595">
        <f>'звіт 03.19-03.24'!AR248+'[9]побудинковий звіт'!AS248+'[8]побудинковий звіт'!AS248</f>
        <v>51765.739681768544</v>
      </c>
      <c r="AT248" s="595">
        <f>'звіт 03.19-03.24'!AS248+'[9]побудинковий звіт'!AT248+'[8]побудинковий звіт'!AT248</f>
        <v>44589.370400171349</v>
      </c>
      <c r="AU248" s="118">
        <f t="shared" si="173"/>
        <v>-7176.3692815971954</v>
      </c>
      <c r="AV248" s="595">
        <f>'звіт 03.19-03.24'!AU248+'[9]побудинковий звіт'!AV248+'[8]побудинковий звіт'!AV248</f>
        <v>4173.9194136007836</v>
      </c>
      <c r="AW248" s="595">
        <f>'звіт 03.19-03.24'!AV248+'[9]побудинковий звіт'!AW248+'[8]побудинковий звіт'!AW248</f>
        <v>3992</v>
      </c>
      <c r="AX248" s="94">
        <f t="shared" si="174"/>
        <v>-181.91941360078363</v>
      </c>
      <c r="AY248" s="595">
        <f>'звіт 03.19-03.24'!AX248+'[9]побудинковий звіт'!AY248+'[8]побудинковий звіт'!AY248</f>
        <v>4247.1861335425638</v>
      </c>
      <c r="AZ248" s="595">
        <f>'звіт 03.19-03.24'!AY248+'[9]побудинковий звіт'!AZ248+'[8]побудинковий звіт'!AZ248</f>
        <v>0</v>
      </c>
      <c r="BA248" s="117">
        <f t="shared" si="175"/>
        <v>-4247.1861335425638</v>
      </c>
      <c r="BB248" s="595">
        <f>'звіт 03.19-03.24'!BA248+'[9]побудинковий звіт'!BB248+'[8]побудинковий звіт'!BB248</f>
        <v>2505.8921662869902</v>
      </c>
      <c r="BC248" s="595">
        <f>'звіт 03.19-03.24'!BB248+'[9]побудинковий звіт'!BC248+'[8]побудинковий звіт'!BC248</f>
        <v>0</v>
      </c>
      <c r="BD248" s="94">
        <f t="shared" si="176"/>
        <v>-2505.8921662869902</v>
      </c>
      <c r="BE248" s="595">
        <f>'звіт 03.19-03.24'!BD248+'[9]побудинковий звіт'!BE248+'[8]побудинковий звіт'!BE248</f>
        <v>0</v>
      </c>
      <c r="BF248" s="595">
        <f>'звіт 03.19-03.24'!BE248+'[9]побудинковий звіт'!BF248+'[8]побудинковий звіт'!BF248</f>
        <v>0</v>
      </c>
      <c r="BG248" s="95">
        <f t="shared" si="177"/>
        <v>0</v>
      </c>
      <c r="BH248" s="595">
        <f>'звіт 03.19-03.24'!BG248+'[9]побудинковий звіт'!BH248+'[8]побудинковий звіт'!BH248</f>
        <v>276.8434892756502</v>
      </c>
      <c r="BI248" s="595">
        <f>'звіт 03.19-03.24'!BH248+'[9]побудинковий звіт'!BI248+'[8]побудинковий звіт'!BI248</f>
        <v>0</v>
      </c>
      <c r="BJ248" s="94">
        <f t="shared" si="178"/>
        <v>-276.8434892756502</v>
      </c>
      <c r="BK248" s="595">
        <f>'звіт 03.19-03.24'!BJ248+'[9]побудинковий звіт'!BK248+'[8]побудинковий звіт'!BK248</f>
        <v>1046.4363286771411</v>
      </c>
      <c r="BL248" s="595">
        <f>'звіт 03.19-03.24'!BK248+'[9]побудинковий звіт'!BL248+'[8]побудинковий звіт'!BL248</f>
        <v>0</v>
      </c>
      <c r="BM248" s="95">
        <f t="shared" si="179"/>
        <v>-1046.4363286771411</v>
      </c>
      <c r="BN248" s="595">
        <f>'звіт 03.19-03.24'!BM248+'[9]побудинковий звіт'!BN248+'[8]побудинковий звіт'!BN248</f>
        <v>370.03498831286606</v>
      </c>
      <c r="BO248" s="595">
        <f>'звіт 03.19-03.24'!BN248+'[9]побудинковий звіт'!BO248+'[8]побудинковий звіт'!BO248</f>
        <v>905.68856706307645</v>
      </c>
      <c r="BP248" s="94">
        <f t="shared" si="180"/>
        <v>535.65357875021039</v>
      </c>
      <c r="BQ248" s="91">
        <f t="shared" si="181"/>
        <v>12620.312519695994</v>
      </c>
      <c r="BR248" s="96">
        <f t="shared" si="181"/>
        <v>4897.6885670630763</v>
      </c>
      <c r="BS248" s="94">
        <f t="shared" si="182"/>
        <v>-7722.6239526329173</v>
      </c>
      <c r="BT248" s="595">
        <f>'звіт 03.19-03.24'!BS248+'[9]побудинковий звіт'!BT248+'[8]побудинковий звіт'!BT248</f>
        <v>42239.690988006747</v>
      </c>
      <c r="BU248" s="595">
        <f>'звіт 03.19-03.24'!BT248+'[9]побудинковий звіт'!BU248+'[8]побудинковий звіт'!BU248</f>
        <v>56819.21474048357</v>
      </c>
      <c r="BV248" s="116">
        <f t="shared" si="183"/>
        <v>14579.523752476824</v>
      </c>
      <c r="BW248" s="595">
        <f>'звіт 03.19-03.24'!BV248+'[9]побудинковий звіт'!BW248+'[8]побудинковий звіт'!BW248</f>
        <v>32605.613261846229</v>
      </c>
      <c r="BX248" s="595">
        <f>'звіт 03.19-03.24'!BW248+'[9]побудинковий звіт'!BX248+'[8]побудинковий звіт'!BX248</f>
        <v>32909.357031089559</v>
      </c>
      <c r="BY248" s="116">
        <f t="shared" si="184"/>
        <v>303.74376924333046</v>
      </c>
      <c r="BZ248" s="595">
        <f>'звіт 03.19-03.24'!BY248+'[9]побудинковий звіт'!BZ248+'[8]побудинковий звіт'!BZ248</f>
        <v>14537.286671624553</v>
      </c>
      <c r="CA248" s="595">
        <f>'звіт 03.19-03.24'!BZ248+'[9]побудинковий звіт'!CA248+'[8]побудинковий звіт'!CA248</f>
        <v>10133.340403747759</v>
      </c>
      <c r="CB248" s="116">
        <f t="shared" si="185"/>
        <v>-4403.9462678767941</v>
      </c>
      <c r="CC248" s="595">
        <f>'звіт 03.19-03.24'!CB248+'[9]побудинковий звіт'!CC248+'[8]побудинковий звіт'!CC248</f>
        <v>0</v>
      </c>
      <c r="CD248" s="595">
        <f>'звіт 03.19-03.24'!CC248+'[9]побудинковий звіт'!CD248+'[8]побудинковий звіт'!CD248</f>
        <v>0</v>
      </c>
      <c r="CE248" s="116">
        <f t="shared" si="186"/>
        <v>0</v>
      </c>
      <c r="CF248" s="595">
        <f>'звіт 03.19-03.24'!CE248+'[9]побудинковий звіт'!CF248+'[8]побудинковий звіт'!CF248</f>
        <v>0</v>
      </c>
      <c r="CG248" s="595">
        <f>'звіт 03.19-03.24'!CF248+'[9]побудинковий звіт'!CG248+'[8]побудинковий звіт'!CG248</f>
        <v>0</v>
      </c>
      <c r="CH248" s="116">
        <f t="shared" si="187"/>
        <v>0</v>
      </c>
      <c r="CI248" s="595">
        <f>'звіт 03.19-03.24'!CH248+'[9]побудинковий звіт'!CI248+'[8]побудинковий звіт'!CI248</f>
        <v>6355.5573366355802</v>
      </c>
      <c r="CJ248" s="595">
        <f>'звіт 03.19-03.24'!CI248+'[9]побудинковий звіт'!CJ248+'[8]побудинковий звіт'!CJ248</f>
        <v>2251.4197020219408</v>
      </c>
      <c r="CK248" s="116">
        <f t="shared" si="188"/>
        <v>-4104.1376346136394</v>
      </c>
      <c r="CL248" s="595">
        <f>'звіт 03.19-03.24'!CK248+'[9]побудинковий звіт'!CL248+'[8]побудинковий звіт'!CL248</f>
        <v>0</v>
      </c>
      <c r="CM248" s="595">
        <f>'звіт 03.19-03.24'!CL248+'[9]побудинковий звіт'!CM248+'[8]побудинковий звіт'!CM248</f>
        <v>0</v>
      </c>
      <c r="CN248" s="116">
        <f t="shared" si="189"/>
        <v>0</v>
      </c>
      <c r="CO248" s="88">
        <f t="shared" si="190"/>
        <v>6355.5573366355802</v>
      </c>
      <c r="CP248" s="96">
        <f t="shared" si="190"/>
        <v>2251.4197020219408</v>
      </c>
      <c r="CQ248" s="116">
        <f t="shared" si="191"/>
        <v>-4104.1376346136394</v>
      </c>
      <c r="CR248" s="119">
        <f t="shared" si="202"/>
        <v>224261.65625187266</v>
      </c>
      <c r="CS248" s="96">
        <f t="shared" si="202"/>
        <v>214126.52498406096</v>
      </c>
      <c r="CT248" s="116">
        <f t="shared" si="192"/>
        <v>-10135.131267811696</v>
      </c>
      <c r="CU248" s="91">
        <f t="shared" si="193"/>
        <v>269113.98750224715</v>
      </c>
      <c r="CV248" s="98">
        <f t="shared" si="193"/>
        <v>256951.82998087315</v>
      </c>
      <c r="CW248" s="117">
        <f t="shared" si="194"/>
        <v>-12162.157521374</v>
      </c>
      <c r="CX248" s="595">
        <f>'звіт 03.19-03.24'!CW248+'[9]побудинковий звіт'!CX248+'[8]побудинковий звіт'!CX248</f>
        <v>6939.9348927097908</v>
      </c>
      <c r="CY248" s="595">
        <f>'звіт 03.19-03.24'!CX248+'[9]побудинковий звіт'!CY248+'[8]побудинковий звіт'!CY248</f>
        <v>19102.09241408384</v>
      </c>
      <c r="CZ248" s="116">
        <f t="shared" si="195"/>
        <v>12162.157521374049</v>
      </c>
      <c r="DA248" s="99">
        <f>'[8]побудинковий звіт'!DA248</f>
        <v>-12162.157521374051</v>
      </c>
      <c r="DB248" s="8">
        <v>2</v>
      </c>
      <c r="DC248" s="365">
        <f>'[8]побудинковий звіт'!DC248</f>
        <v>7242.31</v>
      </c>
      <c r="DD248" s="365">
        <f>'[8]побудинковий звіт'!DD248</f>
        <v>0</v>
      </c>
      <c r="DE248" s="365">
        <f>'[8]побудинковий звіт'!DE248</f>
        <v>2594.9300000000003</v>
      </c>
      <c r="DF248" s="365">
        <f>'[8]побудинковий звіт'!DF248</f>
        <v>0</v>
      </c>
      <c r="DG248" s="101">
        <v>-3410.6661264579889</v>
      </c>
      <c r="DH248" s="296">
        <v>3</v>
      </c>
      <c r="DI248" s="103">
        <f>'[8]побудинковий звіт'!DK248</f>
        <v>7.7276005991141083</v>
      </c>
      <c r="DJ248" s="103">
        <f>'[8]побудинковий звіт'!DL248</f>
        <v>0</v>
      </c>
      <c r="DK248" s="103">
        <f>'[8]побудинковий звіт'!DM248</f>
        <v>6.5578203762905396</v>
      </c>
      <c r="DL248" s="104">
        <f t="shared" si="206"/>
        <v>4647.3790003072245</v>
      </c>
      <c r="DM248" s="104">
        <f t="shared" si="207"/>
        <v>0</v>
      </c>
      <c r="DN248" s="105">
        <f t="shared" si="196"/>
        <v>4647.3790003072245</v>
      </c>
      <c r="DO248" s="2"/>
      <c r="DP248" s="104">
        <f>'[10]побудинковий звіт'!DR248</f>
        <v>4647.38</v>
      </c>
      <c r="DQ248" s="104">
        <f>'[10]побудинковий звіт'!DS248</f>
        <v>0</v>
      </c>
      <c r="DR248" s="104">
        <f t="shared" si="197"/>
        <v>4647.38</v>
      </c>
      <c r="DS248" s="106"/>
      <c r="DT248" s="104"/>
      <c r="DU248" s="479">
        <f>'звіт 03.19-03.24'!DV248+'[9]побудинковий звіт'!DW248+'[8]побудинковий звіт'!DW248</f>
        <v>4140.4799999999996</v>
      </c>
      <c r="DV248" s="2">
        <f>'[9]побудинковий звіт'!DX248+'[8]побудинковий звіт'!DX248</f>
        <v>0</v>
      </c>
      <c r="DW248" s="77">
        <f t="shared" si="198"/>
        <v>77263.26264175745</v>
      </c>
      <c r="DX248" s="77">
        <f t="shared" si="199"/>
        <v>59384.470760681303</v>
      </c>
      <c r="DY248" s="427">
        <f t="shared" si="200"/>
        <v>2594.9300000000003</v>
      </c>
      <c r="DZ248" s="161">
        <f>'[10]побудинковий звіт'!DY248</f>
        <v>1317.3053265935196</v>
      </c>
      <c r="EB248" s="110">
        <v>-516</v>
      </c>
      <c r="EC248" s="111">
        <f t="shared" si="201"/>
        <v>-3926.6661264579889</v>
      </c>
      <c r="EE248" s="112">
        <v>-9826.8197113048991</v>
      </c>
      <c r="EG248" s="99">
        <v>-20141.680877990177</v>
      </c>
    </row>
    <row r="249" spans="1:137" ht="19.95" customHeight="1" x14ac:dyDescent="0.3">
      <c r="A249" s="81">
        <v>150001042</v>
      </c>
      <c r="B249" s="82" t="s">
        <v>495</v>
      </c>
      <c r="C249" s="114" t="s">
        <v>496</v>
      </c>
      <c r="D249" s="114" t="s">
        <v>496</v>
      </c>
      <c r="E249" s="84">
        <f t="shared" si="159"/>
        <v>427.1</v>
      </c>
      <c r="F249" s="597">
        <f>'[8]побудинковий звіт'!F249</f>
        <v>427.1</v>
      </c>
      <c r="G249" s="104">
        <f>'[8]побудинковий звіт'!G249</f>
        <v>0</v>
      </c>
      <c r="H249" s="598">
        <f>'[8]побудинковий звіт'!H249</f>
        <v>0</v>
      </c>
      <c r="I249" s="595">
        <f>'звіт 03.19-03.24'!H249+'[9]побудинковий звіт'!I249+'[8]побудинковий звіт'!I249</f>
        <v>14848.648434139559</v>
      </c>
      <c r="J249" s="595">
        <f>'звіт 03.19-03.24'!I249+'[9]побудинковий звіт'!J249+'[8]побудинковий звіт'!J249</f>
        <v>14710.863124067775</v>
      </c>
      <c r="K249" s="116">
        <f t="shared" si="160"/>
        <v>-137.7853100717839</v>
      </c>
      <c r="L249" s="595">
        <f>'звіт 03.19-03.24'!K249+'[9]побудинковий звіт'!L249+'[8]побудинковий звіт'!L249</f>
        <v>3028.2722118373808</v>
      </c>
      <c r="M249" s="595">
        <f>'звіт 03.19-03.24'!L249+'[9]побудинковий звіт'!M249+'[8]побудинковий звіт'!M249</f>
        <v>2946.260338489556</v>
      </c>
      <c r="N249" s="116">
        <f t="shared" si="161"/>
        <v>-82.011873347824803</v>
      </c>
      <c r="O249" s="595">
        <f>'звіт 03.19-03.24'!N249+'[9]побудинковий звіт'!O249+'[8]побудинковий звіт'!O249</f>
        <v>4265.9758829961775</v>
      </c>
      <c r="P249" s="595">
        <f>'звіт 03.19-03.24'!O249+'[9]побудинковий звіт'!P249+'[8]побудинковий звіт'!P249</f>
        <v>4268.3724508505866</v>
      </c>
      <c r="Q249" s="116">
        <f t="shared" si="162"/>
        <v>2.3965678544091134</v>
      </c>
      <c r="R249" s="595">
        <f>'звіт 03.19-03.24'!Q249+'[9]побудинковий звіт'!R249+'[8]побудинковий звіт'!R249</f>
        <v>0</v>
      </c>
      <c r="S249" s="595">
        <f>'звіт 03.19-03.24'!R249+'[9]побудинковий звіт'!S249+'[8]побудинковий звіт'!S249</f>
        <v>0</v>
      </c>
      <c r="T249" s="116">
        <f t="shared" si="163"/>
        <v>0</v>
      </c>
      <c r="U249" s="595">
        <f>'звіт 03.19-03.24'!T249+'[9]побудинковий звіт'!U249+'[8]побудинковий звіт'!U249</f>
        <v>0</v>
      </c>
      <c r="V249" s="595">
        <f>'звіт 03.19-03.24'!U249+'[9]побудинковий звіт'!V249+'[8]побудинковий звіт'!V249</f>
        <v>0</v>
      </c>
      <c r="W249" s="116">
        <f t="shared" si="164"/>
        <v>0</v>
      </c>
      <c r="X249" s="595">
        <f>'звіт 03.19-03.24'!W249+'[9]побудинковий звіт'!X249+'[8]побудинковий звіт'!X249</f>
        <v>8168.4077375460174</v>
      </c>
      <c r="Y249" s="595">
        <f>'звіт 03.19-03.24'!X249+'[9]побудинковий звіт'!Y249+'[8]побудинковий звіт'!Y249</f>
        <v>6843.9577508513912</v>
      </c>
      <c r="Z249" s="116">
        <f t="shared" si="165"/>
        <v>-1324.4499866946262</v>
      </c>
      <c r="AA249" s="595">
        <f>'звіт 03.19-03.24'!Z249+'[9]побудинковий звіт'!AA249+'[8]побудинковий звіт'!AA249</f>
        <v>461.26800000000003</v>
      </c>
      <c r="AB249" s="595">
        <f>'звіт 03.19-03.24'!AA249+'[9]побудинковий звіт'!AB249+'[8]побудинковий звіт'!AB249</f>
        <v>0</v>
      </c>
      <c r="AC249" s="116">
        <f t="shared" si="166"/>
        <v>-461.26800000000003</v>
      </c>
      <c r="AD249" s="595">
        <f>'звіт 03.19-03.24'!AC249+'[9]побудинковий звіт'!AD249+'[8]побудинковий звіт'!AD249</f>
        <v>12814.143454651719</v>
      </c>
      <c r="AE249" s="595">
        <f>'звіт 03.19-03.24'!AD249+'[9]побудинковий звіт'!AE249+'[8]побудинковий звіт'!AE249</f>
        <v>14021.049117944624</v>
      </c>
      <c r="AF249" s="117">
        <f t="shared" si="167"/>
        <v>1206.9056632929041</v>
      </c>
      <c r="AG249" s="91">
        <f t="shared" si="168"/>
        <v>43586.715721170855</v>
      </c>
      <c r="AH249" s="92">
        <f t="shared" si="168"/>
        <v>42790.502782203934</v>
      </c>
      <c r="AI249" s="116">
        <f t="shared" si="169"/>
        <v>-796.21293896692077</v>
      </c>
      <c r="AJ249" s="595">
        <f>'звіт 03.19-03.24'!AI249+'[9]побудинковий звіт'!AJ249+'[8]побудинковий звіт'!AJ249</f>
        <v>0</v>
      </c>
      <c r="AK249" s="595">
        <f>'звіт 03.19-03.24'!AJ249+'[9]побудинковий звіт'!AK249+'[8]побудинковий звіт'!AK249</f>
        <v>0</v>
      </c>
      <c r="AL249" s="116">
        <f t="shared" si="170"/>
        <v>0</v>
      </c>
      <c r="AM249" s="595">
        <f>'звіт 03.19-03.24'!AL249+'[9]побудинковий звіт'!AM249+'[8]побудинковий звіт'!AM249</f>
        <v>0</v>
      </c>
      <c r="AN249" s="595">
        <f>'звіт 03.19-03.24'!AM249+'[9]побудинковий звіт'!AN249+'[8]побудинковий звіт'!AN249</f>
        <v>0</v>
      </c>
      <c r="AO249" s="116">
        <f t="shared" si="171"/>
        <v>0</v>
      </c>
      <c r="AP249" s="595">
        <f>'звіт 03.19-03.24'!AO249+'[9]побудинковий звіт'!AP249+'[8]побудинковий звіт'!AP249</f>
        <v>7117.469515093926</v>
      </c>
      <c r="AQ249" s="595">
        <f>'звіт 03.19-03.24'!AP249+'[9]побудинковий звіт'!AQ249+'[8]побудинковий звіт'!AQ249</f>
        <v>6790.9365930473905</v>
      </c>
      <c r="AR249" s="116">
        <f t="shared" si="172"/>
        <v>-326.53292204653553</v>
      </c>
      <c r="AS249" s="595">
        <f>'звіт 03.19-03.24'!AR249+'[9]побудинковий звіт'!AS249+'[8]побудинковий звіт'!AS249</f>
        <v>33172.999020791787</v>
      </c>
      <c r="AT249" s="595">
        <f>'звіт 03.19-03.24'!AS249+'[9]побудинковий звіт'!AT249+'[8]побудинковий звіт'!AT249</f>
        <v>90539.929715981416</v>
      </c>
      <c r="AU249" s="118">
        <f t="shared" si="173"/>
        <v>57366.930695189629</v>
      </c>
      <c r="AV249" s="595">
        <f>'звіт 03.19-03.24'!AU249+'[9]побудинковий звіт'!AV249+'[8]побудинковий звіт'!AV249</f>
        <v>4072.5676763122724</v>
      </c>
      <c r="AW249" s="595">
        <f>'звіт 03.19-03.24'!AV249+'[9]побудинковий звіт'!AW249+'[8]побудинковий звіт'!AW249</f>
        <v>3655.05</v>
      </c>
      <c r="AX249" s="94">
        <f t="shared" si="174"/>
        <v>-417.51767631227222</v>
      </c>
      <c r="AY249" s="595">
        <f>'звіт 03.19-03.24'!AX249+'[9]побудинковий звіт'!AY249+'[8]побудинковий звіт'!AY249</f>
        <v>4824.1670279692298</v>
      </c>
      <c r="AZ249" s="595">
        <f>'звіт 03.19-03.24'!AY249+'[9]побудинковий звіт'!AZ249+'[8]побудинковий звіт'!AZ249</f>
        <v>0</v>
      </c>
      <c r="BA249" s="117">
        <f t="shared" si="175"/>
        <v>-4824.1670279692298</v>
      </c>
      <c r="BB249" s="595">
        <f>'звіт 03.19-03.24'!BA249+'[9]побудинковий звіт'!BB249+'[8]побудинковий звіт'!BB249</f>
        <v>1639.9488112641288</v>
      </c>
      <c r="BC249" s="595">
        <f>'звіт 03.19-03.24'!BB249+'[9]побудинковий звіт'!BC249+'[8]побудинковий звіт'!BC249</f>
        <v>0</v>
      </c>
      <c r="BD249" s="94">
        <f t="shared" si="176"/>
        <v>-1639.9488112641288</v>
      </c>
      <c r="BE249" s="595">
        <f>'звіт 03.19-03.24'!BD249+'[9]побудинковий звіт'!BE249+'[8]побудинковий звіт'!BE249</f>
        <v>0</v>
      </c>
      <c r="BF249" s="595">
        <f>'звіт 03.19-03.24'!BE249+'[9]побудинковий звіт'!BF249+'[8]побудинковий звіт'!BF249</f>
        <v>0</v>
      </c>
      <c r="BG249" s="95">
        <f t="shared" si="177"/>
        <v>0</v>
      </c>
      <c r="BH249" s="595">
        <f>'звіт 03.19-03.24'!BG249+'[9]побудинковий звіт'!BH249+'[8]побудинковий звіт'!BH249</f>
        <v>0</v>
      </c>
      <c r="BI249" s="595">
        <f>'звіт 03.19-03.24'!BH249+'[9]побудинковий звіт'!BI249+'[8]побудинковий звіт'!BI249</f>
        <v>0</v>
      </c>
      <c r="BJ249" s="94">
        <f t="shared" si="178"/>
        <v>0</v>
      </c>
      <c r="BK249" s="595">
        <f>'звіт 03.19-03.24'!BJ249+'[9]побудинковий звіт'!BK249+'[8]побудинковий звіт'!BK249</f>
        <v>1584.6589701623247</v>
      </c>
      <c r="BL249" s="595">
        <f>'звіт 03.19-03.24'!BK249+'[9]побудинковий звіт'!BL249+'[8]побудинковий звіт'!BL249</f>
        <v>0</v>
      </c>
      <c r="BM249" s="95">
        <f t="shared" si="179"/>
        <v>-1584.6589701623247</v>
      </c>
      <c r="BN249" s="595">
        <f>'звіт 03.19-03.24'!BM249+'[9]побудинковий звіт'!BN249+'[8]побудинковий звіт'!BN249</f>
        <v>349.48897670679708</v>
      </c>
      <c r="BO249" s="595">
        <f>'звіт 03.19-03.24'!BN249+'[9]побудинковий звіт'!BO249+'[8]побудинковий звіт'!BO249</f>
        <v>0</v>
      </c>
      <c r="BP249" s="94">
        <f t="shared" si="180"/>
        <v>-349.48897670679708</v>
      </c>
      <c r="BQ249" s="91">
        <f t="shared" si="181"/>
        <v>12470.831462414753</v>
      </c>
      <c r="BR249" s="96">
        <f t="shared" si="181"/>
        <v>3655.05</v>
      </c>
      <c r="BS249" s="94">
        <f t="shared" si="182"/>
        <v>-8815.7814624147541</v>
      </c>
      <c r="BT249" s="595">
        <f>'звіт 03.19-03.24'!BS249+'[9]побудинковий звіт'!BT249+'[8]побудинковий звіт'!BT249</f>
        <v>37451.537950386584</v>
      </c>
      <c r="BU249" s="595">
        <f>'звіт 03.19-03.24'!BT249+'[9]побудинковий звіт'!BU249+'[8]побудинковий звіт'!BU249</f>
        <v>60017.779003537238</v>
      </c>
      <c r="BV249" s="116">
        <f t="shared" si="183"/>
        <v>22566.241053150654</v>
      </c>
      <c r="BW249" s="595">
        <f>'звіт 03.19-03.24'!BV249+'[9]побудинковий звіт'!BW249+'[8]побудинковий звіт'!BW249</f>
        <v>29187.411618029077</v>
      </c>
      <c r="BX249" s="595">
        <f>'звіт 03.19-03.24'!BW249+'[9]побудинковий звіт'!BX249+'[8]побудинковий звіт'!BX249</f>
        <v>29302.38276196229</v>
      </c>
      <c r="BY249" s="116">
        <f t="shared" si="184"/>
        <v>114.97114393321317</v>
      </c>
      <c r="BZ249" s="595">
        <f>'звіт 03.19-03.24'!BY249+'[9]побудинковий звіт'!BZ249+'[8]побудинковий звіт'!BZ249</f>
        <v>14107.865995651449</v>
      </c>
      <c r="CA249" s="595">
        <f>'звіт 03.19-03.24'!BZ249+'[9]побудинковий звіт'!CA249+'[8]побудинковий звіт'!CA249</f>
        <v>13457.795818737395</v>
      </c>
      <c r="CB249" s="116">
        <f t="shared" si="185"/>
        <v>-650.07017691405417</v>
      </c>
      <c r="CC249" s="595">
        <f>'звіт 03.19-03.24'!CB249+'[9]побудинковий звіт'!CC249+'[8]побудинковий звіт'!CC249</f>
        <v>0</v>
      </c>
      <c r="CD249" s="595">
        <f>'звіт 03.19-03.24'!CC249+'[9]побудинковий звіт'!CD249+'[8]побудинковий звіт'!CD249</f>
        <v>0</v>
      </c>
      <c r="CE249" s="116">
        <f t="shared" si="186"/>
        <v>0</v>
      </c>
      <c r="CF249" s="595">
        <f>'звіт 03.19-03.24'!CE249+'[9]побудинковий звіт'!CF249+'[8]побудинковий звіт'!CF249</f>
        <v>0</v>
      </c>
      <c r="CG249" s="595">
        <f>'звіт 03.19-03.24'!CF249+'[9]побудинковий звіт'!CG249+'[8]побудинковий звіт'!CG249</f>
        <v>0</v>
      </c>
      <c r="CH249" s="116">
        <f t="shared" si="187"/>
        <v>0</v>
      </c>
      <c r="CI249" s="595">
        <f>'звіт 03.19-03.24'!CH249+'[9]побудинковий звіт'!CI249+'[8]побудинковий звіт'!CI249</f>
        <v>7431.9757234556828</v>
      </c>
      <c r="CJ249" s="595">
        <f>'звіт 03.19-03.24'!CI249+'[9]побудинковий звіт'!CJ249+'[8]побудинковий звіт'!CJ249</f>
        <v>3694.723778417705</v>
      </c>
      <c r="CK249" s="116">
        <f t="shared" si="188"/>
        <v>-3737.2519450379777</v>
      </c>
      <c r="CL249" s="595">
        <f>'звіт 03.19-03.24'!CK249+'[9]побудинковий звіт'!CL249+'[8]побудинковий звіт'!CL249</f>
        <v>0</v>
      </c>
      <c r="CM249" s="595">
        <f>'звіт 03.19-03.24'!CL249+'[9]побудинковий звіт'!CM249+'[8]побудинковий звіт'!CM249</f>
        <v>0</v>
      </c>
      <c r="CN249" s="116">
        <f t="shared" si="189"/>
        <v>0</v>
      </c>
      <c r="CO249" s="88">
        <f t="shared" si="190"/>
        <v>7431.9757234556828</v>
      </c>
      <c r="CP249" s="96">
        <f t="shared" si="190"/>
        <v>3694.723778417705</v>
      </c>
      <c r="CQ249" s="116">
        <f t="shared" si="191"/>
        <v>-3737.2519450379777</v>
      </c>
      <c r="CR249" s="119">
        <f t="shared" si="202"/>
        <v>184526.80700699415</v>
      </c>
      <c r="CS249" s="96">
        <f t="shared" si="202"/>
        <v>250249.10045388737</v>
      </c>
      <c r="CT249" s="116">
        <f t="shared" si="192"/>
        <v>65722.293446893222</v>
      </c>
      <c r="CU249" s="91">
        <f t="shared" si="193"/>
        <v>221432.16840839296</v>
      </c>
      <c r="CV249" s="98">
        <f t="shared" si="193"/>
        <v>300298.92054466484</v>
      </c>
      <c r="CW249" s="117">
        <f t="shared" si="194"/>
        <v>78866.752136271884</v>
      </c>
      <c r="CX249" s="595">
        <f>'звіт 03.19-03.24'!CW249+'[9]побудинковий звіт'!CX249+'[8]побудинковий звіт'!CX249</f>
        <v>5722.0494359023196</v>
      </c>
      <c r="CY249" s="595">
        <f>'звіт 03.19-03.24'!CX249+'[9]побудинковий звіт'!CY249+'[8]побудинковий звіт'!CY249</f>
        <v>-73144.702700369569</v>
      </c>
      <c r="CZ249" s="116">
        <f t="shared" si="195"/>
        <v>-78866.752136271884</v>
      </c>
      <c r="DA249" s="99">
        <f>'[8]побудинковий звіт'!DA249</f>
        <v>78866.752136271913</v>
      </c>
      <c r="DB249" s="8">
        <v>2</v>
      </c>
      <c r="DC249" s="365">
        <f>'[8]побудинковий звіт'!DC249</f>
        <v>24575.38</v>
      </c>
      <c r="DD249" s="365">
        <f>'[8]побудинковий звіт'!DD249</f>
        <v>0</v>
      </c>
      <c r="DE249" s="365">
        <f>'[8]побудинковий звіт'!DE249</f>
        <v>20741.420000000002</v>
      </c>
      <c r="DF249" s="365">
        <f>'[8]побудинковий звіт'!DF249</f>
        <v>0</v>
      </c>
      <c r="DG249" s="101">
        <v>89268.035260712219</v>
      </c>
      <c r="DH249" s="296">
        <v>2</v>
      </c>
      <c r="DI249" s="103">
        <f>'[8]побудинковий звіт'!DK249</f>
        <v>8.9767381906613064</v>
      </c>
      <c r="DJ249" s="103">
        <f>'[8]побудинковий звіт'!DL249</f>
        <v>0</v>
      </c>
      <c r="DK249" s="103">
        <f>'[8]побудинковий звіт'!DM249</f>
        <v>7.5373475462243373</v>
      </c>
      <c r="DL249" s="104">
        <f t="shared" si="206"/>
        <v>3833.964881231444</v>
      </c>
      <c r="DM249" s="104">
        <f t="shared" si="207"/>
        <v>0</v>
      </c>
      <c r="DN249" s="105">
        <f t="shared" si="196"/>
        <v>3833.964881231444</v>
      </c>
      <c r="DO249" s="2"/>
      <c r="DP249" s="104">
        <f>'[10]побудинковий звіт'!DR249</f>
        <v>3833.96</v>
      </c>
      <c r="DQ249" s="104">
        <f>'[10]побудинковий звіт'!DS249</f>
        <v>0</v>
      </c>
      <c r="DR249" s="104">
        <f t="shared" si="197"/>
        <v>3833.96</v>
      </c>
      <c r="DS249" s="106"/>
      <c r="DT249" s="104"/>
      <c r="DU249" s="479">
        <f>'звіт 03.19-03.24'!DV249+'[9]побудинковий звіт'!DW249+'[8]побудинковий звіт'!DW249</f>
        <v>0</v>
      </c>
      <c r="DV249" s="2">
        <f>'[9]побудинковий звіт'!DX249+'[8]побудинковий звіт'!DX249</f>
        <v>0</v>
      </c>
      <c r="DW249" s="77">
        <f t="shared" si="198"/>
        <v>54772.59657984785</v>
      </c>
      <c r="DX249" s="77">
        <f t="shared" si="199"/>
        <v>113033.9756591777</v>
      </c>
      <c r="DY249" s="427">
        <f t="shared" si="200"/>
        <v>20741.420000000002</v>
      </c>
      <c r="DZ249" s="161">
        <f>'[10]побудинковий звіт'!DY249</f>
        <v>884.0444980964055</v>
      </c>
      <c r="EB249" s="110">
        <v>-4913</v>
      </c>
      <c r="EC249" s="111">
        <f t="shared" si="201"/>
        <v>84355.035260712219</v>
      </c>
      <c r="EE249" s="112">
        <v>89090.526635446135</v>
      </c>
      <c r="EG249" s="99">
        <v>86488.205873378407</v>
      </c>
    </row>
    <row r="250" spans="1:137" ht="19.95" customHeight="1" x14ac:dyDescent="0.3">
      <c r="A250" s="81">
        <v>150001043</v>
      </c>
      <c r="B250" s="82" t="s">
        <v>497</v>
      </c>
      <c r="C250" s="114" t="s">
        <v>498</v>
      </c>
      <c r="D250" s="114" t="s">
        <v>498</v>
      </c>
      <c r="E250" s="84">
        <f t="shared" si="159"/>
        <v>1283.3</v>
      </c>
      <c r="F250" s="597">
        <f>'[8]побудинковий звіт'!F250</f>
        <v>1283.3</v>
      </c>
      <c r="G250" s="104">
        <f>'[8]побудинковий звіт'!G250</f>
        <v>0</v>
      </c>
      <c r="H250" s="598">
        <f>'[8]побудинковий звіт'!H250</f>
        <v>0</v>
      </c>
      <c r="I250" s="595">
        <f>'звіт 03.19-03.24'!H250+'[9]побудинковий звіт'!I250+'[8]побудинковий звіт'!I250</f>
        <v>32405.678094551105</v>
      </c>
      <c r="J250" s="595">
        <f>'звіт 03.19-03.24'!I250+'[9]побудинковий звіт'!J250+'[8]побудинковий звіт'!J250</f>
        <v>32415.742107490332</v>
      </c>
      <c r="K250" s="116">
        <f t="shared" si="160"/>
        <v>10.064012939226814</v>
      </c>
      <c r="L250" s="595">
        <f>'звіт 03.19-03.24'!K250+'[9]побудинковий звіт'!L250+'[8]побудинковий звіт'!L250</f>
        <v>6430.1207683845041</v>
      </c>
      <c r="M250" s="595">
        <f>'звіт 03.19-03.24'!L250+'[9]побудинковий звіт'!M250+'[8]побудинковий звіт'!M250</f>
        <v>6279.0414781801983</v>
      </c>
      <c r="N250" s="116">
        <f t="shared" si="161"/>
        <v>-151.07929020430583</v>
      </c>
      <c r="O250" s="595">
        <f>'звіт 03.19-03.24'!N250+'[9]побудинковий звіт'!O250+'[8]побудинковий звіт'!O250</f>
        <v>13125.30146052308</v>
      </c>
      <c r="P250" s="595">
        <f>'звіт 03.19-03.24'!O250+'[9]побудинковий звіт'!P250+'[8]побудинковий звіт'!P250</f>
        <v>12717.679977854355</v>
      </c>
      <c r="Q250" s="116">
        <f t="shared" si="162"/>
        <v>-407.62148266872464</v>
      </c>
      <c r="R250" s="595">
        <f>'звіт 03.19-03.24'!Q250+'[9]побудинковий звіт'!R250+'[8]побудинковий звіт'!R250</f>
        <v>0</v>
      </c>
      <c r="S250" s="595">
        <f>'звіт 03.19-03.24'!R250+'[9]побудинковий звіт'!S250+'[8]побудинковий звіт'!S250</f>
        <v>0</v>
      </c>
      <c r="T250" s="116">
        <f t="shared" si="163"/>
        <v>0</v>
      </c>
      <c r="U250" s="595">
        <f>'звіт 03.19-03.24'!T250+'[9]побудинковий звіт'!U250+'[8]побудинковий звіт'!U250</f>
        <v>0</v>
      </c>
      <c r="V250" s="595">
        <f>'звіт 03.19-03.24'!U250+'[9]побудинковий звіт'!V250+'[8]побудинковий звіт'!V250</f>
        <v>0</v>
      </c>
      <c r="W250" s="116">
        <f t="shared" si="164"/>
        <v>0</v>
      </c>
      <c r="X250" s="595">
        <f>'звіт 03.19-03.24'!W250+'[9]побудинковий звіт'!X250+'[8]побудинковий звіт'!X250</f>
        <v>18703.681865378188</v>
      </c>
      <c r="Y250" s="595">
        <f>'звіт 03.19-03.24'!X250+'[9]побудинковий звіт'!Y250+'[8]побудинковий звіт'!Y250</f>
        <v>15218.213578988025</v>
      </c>
      <c r="Z250" s="116">
        <f t="shared" si="165"/>
        <v>-3485.4682863901635</v>
      </c>
      <c r="AA250" s="595">
        <f>'звіт 03.19-03.24'!Z250+'[9]побудинковий звіт'!AA250+'[8]побудинковий звіт'!AA250</f>
        <v>1384.6680000000001</v>
      </c>
      <c r="AB250" s="595">
        <f>'звіт 03.19-03.24'!AA250+'[9]побудинковий звіт'!AB250+'[8]побудинковий звіт'!AB250</f>
        <v>0</v>
      </c>
      <c r="AC250" s="116">
        <f t="shared" si="166"/>
        <v>-1384.6680000000001</v>
      </c>
      <c r="AD250" s="595">
        <f>'звіт 03.19-03.24'!AC250+'[9]побудинковий звіт'!AD250+'[8]побудинковий звіт'!AD250</f>
        <v>38473.995685862596</v>
      </c>
      <c r="AE250" s="595">
        <f>'звіт 03.19-03.24'!AD250+'[9]побудинковий звіт'!AE250+'[8]побудинковий звіт'!AE250</f>
        <v>42097.21578809178</v>
      </c>
      <c r="AF250" s="117">
        <f t="shared" si="167"/>
        <v>3623.2201022291847</v>
      </c>
      <c r="AG250" s="91">
        <f t="shared" si="168"/>
        <v>110523.44587469948</v>
      </c>
      <c r="AH250" s="92">
        <f t="shared" si="168"/>
        <v>108727.89293060469</v>
      </c>
      <c r="AI250" s="116">
        <f t="shared" si="169"/>
        <v>-1795.5529440947867</v>
      </c>
      <c r="AJ250" s="595">
        <f>'звіт 03.19-03.24'!AI250+'[9]побудинковий звіт'!AJ250+'[8]побудинковий звіт'!AJ250</f>
        <v>0</v>
      </c>
      <c r="AK250" s="595">
        <f>'звіт 03.19-03.24'!AJ250+'[9]побудинковий звіт'!AK250+'[8]побудинковий звіт'!AK250</f>
        <v>0</v>
      </c>
      <c r="AL250" s="116">
        <f t="shared" si="170"/>
        <v>0</v>
      </c>
      <c r="AM250" s="595">
        <f>'звіт 03.19-03.24'!AL250+'[9]побудинковий звіт'!AM250+'[8]побудинковий звіт'!AM250</f>
        <v>0</v>
      </c>
      <c r="AN250" s="595">
        <f>'звіт 03.19-03.24'!AM250+'[9]побудинковий звіт'!AN250+'[8]побудинковий звіт'!AN250</f>
        <v>0</v>
      </c>
      <c r="AO250" s="116">
        <f t="shared" si="171"/>
        <v>0</v>
      </c>
      <c r="AP250" s="595">
        <f>'звіт 03.19-03.24'!AO250+'[9]побудинковий звіт'!AP250+'[8]побудинковий звіт'!AP250</f>
        <v>19721.762558897073</v>
      </c>
      <c r="AQ250" s="595">
        <f>'звіт 03.19-03.24'!AP250+'[9]побудинковий звіт'!AQ250+'[8]побудинковий звіт'!AQ250</f>
        <v>17697.371378602824</v>
      </c>
      <c r="AR250" s="116">
        <f t="shared" si="172"/>
        <v>-2024.3911802942494</v>
      </c>
      <c r="AS250" s="595">
        <f>'звіт 03.19-03.24'!AR250+'[9]побудинковий звіт'!AS250+'[8]побудинковий звіт'!AS250</f>
        <v>81341.677452962002</v>
      </c>
      <c r="AT250" s="595">
        <f>'звіт 03.19-03.24'!AS250+'[9]побудинковий звіт'!AT250+'[8]побудинковий звіт'!AT250</f>
        <v>128706.01037190827</v>
      </c>
      <c r="AU250" s="118">
        <f t="shared" si="173"/>
        <v>47364.332918946267</v>
      </c>
      <c r="AV250" s="595">
        <f>'звіт 03.19-03.24'!AU250+'[9]побудинковий звіт'!AV250+'[8]побудинковий звіт'!AV250</f>
        <v>8294.9316607217315</v>
      </c>
      <c r="AW250" s="595">
        <f>'звіт 03.19-03.24'!AV250+'[9]побудинковий звіт'!AW250+'[8]побудинковий звіт'!AW250</f>
        <v>2193.7605478861278</v>
      </c>
      <c r="AX250" s="94">
        <f t="shared" si="174"/>
        <v>-6101.1711128356037</v>
      </c>
      <c r="AY250" s="595">
        <f>'звіт 03.19-03.24'!AX250+'[9]побудинковий звіт'!AY250+'[8]побудинковий звіт'!AY250</f>
        <v>10391.407037888468</v>
      </c>
      <c r="AZ250" s="595">
        <f>'звіт 03.19-03.24'!AY250+'[9]побудинковий звіт'!AZ250+'[8]побудинковий звіт'!AZ250</f>
        <v>24</v>
      </c>
      <c r="BA250" s="117">
        <f t="shared" si="175"/>
        <v>-10367.407037888468</v>
      </c>
      <c r="BB250" s="595">
        <f>'звіт 03.19-03.24'!BA250+'[9]побудинковий звіт'!BB250+'[8]побудинковий звіт'!BB250</f>
        <v>5115.8155380442449</v>
      </c>
      <c r="BC250" s="595">
        <f>'звіт 03.19-03.24'!BB250+'[9]побудинковий звіт'!BC250+'[8]побудинковий звіт'!BC250</f>
        <v>746</v>
      </c>
      <c r="BD250" s="94">
        <f t="shared" si="176"/>
        <v>-4369.8155380442449</v>
      </c>
      <c r="BE250" s="595">
        <f>'звіт 03.19-03.24'!BD250+'[9]побудинковий звіт'!BE250+'[8]побудинковий звіт'!BE250</f>
        <v>0</v>
      </c>
      <c r="BF250" s="595">
        <f>'звіт 03.19-03.24'!BE250+'[9]побудинковий звіт'!BF250+'[8]побудинковий звіт'!BF250</f>
        <v>0</v>
      </c>
      <c r="BG250" s="95">
        <f t="shared" si="177"/>
        <v>0</v>
      </c>
      <c r="BH250" s="595">
        <f>'звіт 03.19-03.24'!BG250+'[9]побудинковий звіт'!BH250+'[8]побудинковий звіт'!BH250</f>
        <v>0</v>
      </c>
      <c r="BI250" s="595">
        <f>'звіт 03.19-03.24'!BH250+'[9]побудинковий звіт'!BI250+'[8]побудинковий звіт'!BI250</f>
        <v>1220.2588724148727</v>
      </c>
      <c r="BJ250" s="94">
        <f t="shared" si="178"/>
        <v>1220.2588724148727</v>
      </c>
      <c r="BK250" s="595">
        <f>'звіт 03.19-03.24'!BJ250+'[9]побудинковий звіт'!BK250+'[8]побудинковий звіт'!BK250</f>
        <v>4566.378379266107</v>
      </c>
      <c r="BL250" s="595">
        <f>'звіт 03.19-03.24'!BK250+'[9]побудинковий звіт'!BL250+'[8]побудинковий звіт'!BL250</f>
        <v>641</v>
      </c>
      <c r="BM250" s="95">
        <f t="shared" si="179"/>
        <v>-3925.378379266107</v>
      </c>
      <c r="BN250" s="595">
        <f>'звіт 03.19-03.24'!BM250+'[9]побудинковий звіт'!BN250+'[8]побудинковий звіт'!BN250</f>
        <v>580.3389767067971</v>
      </c>
      <c r="BO250" s="595">
        <f>'звіт 03.19-03.24'!BN250+'[9]побудинковий звіт'!BO250+'[8]побудинковий звіт'!BO250</f>
        <v>0</v>
      </c>
      <c r="BP250" s="94">
        <f t="shared" si="180"/>
        <v>-580.3389767067971</v>
      </c>
      <c r="BQ250" s="91">
        <f t="shared" si="181"/>
        <v>28948.871592627347</v>
      </c>
      <c r="BR250" s="96">
        <f t="shared" si="181"/>
        <v>4825.0194203010005</v>
      </c>
      <c r="BS250" s="94">
        <f t="shared" si="182"/>
        <v>-24123.852172326347</v>
      </c>
      <c r="BT250" s="595">
        <f>'звіт 03.19-03.24'!BS250+'[9]побудинковий звіт'!BT250+'[8]побудинковий звіт'!BT250</f>
        <v>126896.76940084629</v>
      </c>
      <c r="BU250" s="595">
        <f>'звіт 03.19-03.24'!BT250+'[9]побудинковий звіт'!BU250+'[8]побудинковий звіт'!BU250</f>
        <v>167865.78149678474</v>
      </c>
      <c r="BV250" s="116">
        <f t="shared" si="183"/>
        <v>40969.012095938451</v>
      </c>
      <c r="BW250" s="595">
        <f>'звіт 03.19-03.24'!BV250+'[9]побудинковий звіт'!BW250+'[8]побудинковий звіт'!BW250</f>
        <v>48048.145196383914</v>
      </c>
      <c r="BX250" s="595">
        <f>'звіт 03.19-03.24'!BW250+'[9]побудинковий звіт'!BX250+'[8]побудинковий звіт'!BX250</f>
        <v>49508.63528916263</v>
      </c>
      <c r="BY250" s="116">
        <f t="shared" si="184"/>
        <v>1460.4900927787166</v>
      </c>
      <c r="BZ250" s="595">
        <f>'звіт 03.19-03.24'!BY250+'[9]побудинковий звіт'!BZ250+'[8]побудинковий звіт'!BZ250</f>
        <v>49504.729261828164</v>
      </c>
      <c r="CA250" s="595">
        <f>'звіт 03.19-03.24'!BZ250+'[9]побудинковий звіт'!CA250+'[8]побудинковий звіт'!CA250</f>
        <v>30361.438627148022</v>
      </c>
      <c r="CB250" s="116">
        <f t="shared" si="185"/>
        <v>-19143.290634680143</v>
      </c>
      <c r="CC250" s="595">
        <f>'звіт 03.19-03.24'!CB250+'[9]побудинковий звіт'!CC250+'[8]побудинковий звіт'!CC250</f>
        <v>5961.2524432240552</v>
      </c>
      <c r="CD250" s="595">
        <f>'звіт 03.19-03.24'!CC250+'[9]побудинковий звіт'!CD250+'[8]побудинковий звіт'!CD250</f>
        <v>6068.9194505548521</v>
      </c>
      <c r="CE250" s="116">
        <f t="shared" si="186"/>
        <v>107.66700733079688</v>
      </c>
      <c r="CF250" s="595">
        <f>'звіт 03.19-03.24'!CE250+'[9]побудинковий звіт'!CF250+'[8]побудинковий звіт'!CF250</f>
        <v>733.25962761374058</v>
      </c>
      <c r="CG250" s="595">
        <f>'звіт 03.19-03.24'!CF250+'[9]побудинковий звіт'!CG250+'[8]побудинковий звіт'!CG250</f>
        <v>0</v>
      </c>
      <c r="CH250" s="116">
        <f t="shared" si="187"/>
        <v>-733.25962761374058</v>
      </c>
      <c r="CI250" s="595">
        <f>'звіт 03.19-03.24'!CH250+'[9]побудинковий звіт'!CI250+'[8]побудинковий звіт'!CI250</f>
        <v>14039.326080925486</v>
      </c>
      <c r="CJ250" s="595">
        <f>'звіт 03.19-03.24'!CI250+'[9]побудинковий звіт'!CJ250+'[8]побудинковий звіт'!CJ250</f>
        <v>13487.124153888177</v>
      </c>
      <c r="CK250" s="116">
        <f t="shared" si="188"/>
        <v>-552.20192703730936</v>
      </c>
      <c r="CL250" s="595">
        <f>'звіт 03.19-03.24'!CK250+'[9]побудинковий звіт'!CL250+'[8]побудинковий звіт'!CL250</f>
        <v>0</v>
      </c>
      <c r="CM250" s="595">
        <f>'звіт 03.19-03.24'!CL250+'[9]побудинковий звіт'!CM250+'[8]побудинковий звіт'!CM250</f>
        <v>0</v>
      </c>
      <c r="CN250" s="116">
        <f t="shared" si="189"/>
        <v>0</v>
      </c>
      <c r="CO250" s="88">
        <f t="shared" si="190"/>
        <v>14039.326080925486</v>
      </c>
      <c r="CP250" s="96">
        <f t="shared" si="190"/>
        <v>13487.124153888177</v>
      </c>
      <c r="CQ250" s="116">
        <f t="shared" si="191"/>
        <v>-552.20192703730936</v>
      </c>
      <c r="CR250" s="119">
        <f t="shared" si="202"/>
        <v>485719.23949000763</v>
      </c>
      <c r="CS250" s="96">
        <f t="shared" si="202"/>
        <v>527248.19311895524</v>
      </c>
      <c r="CT250" s="116">
        <f t="shared" si="192"/>
        <v>41528.953628947609</v>
      </c>
      <c r="CU250" s="91">
        <f t="shared" si="193"/>
        <v>582863.08738800918</v>
      </c>
      <c r="CV250" s="98">
        <f t="shared" si="193"/>
        <v>632697.83174274629</v>
      </c>
      <c r="CW250" s="117">
        <f t="shared" si="194"/>
        <v>49834.744354737108</v>
      </c>
      <c r="CX250" s="595">
        <f>'звіт 03.19-03.24'!CW250+'[9]побудинковий звіт'!CX250+'[8]побудинковий звіт'!CX250</f>
        <v>15183.173275934547</v>
      </c>
      <c r="CY250" s="595">
        <f>'звіт 03.19-03.24'!CX250+'[9]побудинковий звіт'!CY250+'[8]побудинковий звіт'!CY250</f>
        <v>-34651.571078802634</v>
      </c>
      <c r="CZ250" s="116">
        <f t="shared" si="195"/>
        <v>-49834.74435473718</v>
      </c>
      <c r="DA250" s="99">
        <f>'[8]побудинковий звіт'!DA250</f>
        <v>49834.74435473718</v>
      </c>
      <c r="DB250" s="8">
        <v>2</v>
      </c>
      <c r="DC250" s="365">
        <f>'[8]побудинковий звіт'!DC250</f>
        <v>27138.07</v>
      </c>
      <c r="DD250" s="365">
        <f>'[8]побудинковий звіт'!DD250</f>
        <v>0</v>
      </c>
      <c r="DE250" s="365">
        <f>'[8]побудинковий звіт'!DE250</f>
        <v>17031.690000000002</v>
      </c>
      <c r="DF250" s="365">
        <f>'[8]побудинковий звіт'!DF250</f>
        <v>0</v>
      </c>
      <c r="DG250" s="101">
        <v>72526.116958247731</v>
      </c>
      <c r="DH250" s="296">
        <v>4</v>
      </c>
      <c r="DI250" s="103">
        <f>'[8]побудинковий звіт'!DK250</f>
        <v>7.8753132204559959</v>
      </c>
      <c r="DJ250" s="103">
        <f>'[8]побудинковий звіт'!DL250</f>
        <v>0</v>
      </c>
      <c r="DK250" s="103">
        <f>'[8]побудинковий звіт'!DM250</f>
        <v>7.0405359415514912</v>
      </c>
      <c r="DL250" s="104">
        <f t="shared" si="206"/>
        <v>10106.389455811179</v>
      </c>
      <c r="DM250" s="104">
        <f t="shared" si="207"/>
        <v>0</v>
      </c>
      <c r="DN250" s="105">
        <f t="shared" si="196"/>
        <v>10106.389455811179</v>
      </c>
      <c r="DO250" s="2"/>
      <c r="DP250" s="104">
        <f>'[10]побудинковий звіт'!DR250</f>
        <v>10106.379999999999</v>
      </c>
      <c r="DQ250" s="104">
        <f>'[10]побудинковий звіт'!DS250</f>
        <v>0</v>
      </c>
      <c r="DR250" s="104">
        <f t="shared" si="197"/>
        <v>10106.379999999999</v>
      </c>
      <c r="DS250" s="106"/>
      <c r="DT250" s="104"/>
      <c r="DU250" s="479">
        <f>'звіт 03.19-03.24'!DV250+'[9]побудинковий звіт'!DW250+'[8]побудинковий звіт'!DW250</f>
        <v>4140.4799999999996</v>
      </c>
      <c r="DV250" s="2">
        <f>'[9]побудинковий звіт'!DX250+'[8]побудинковий звіт'!DX250</f>
        <v>0</v>
      </c>
      <c r="DW250" s="77">
        <f t="shared" si="198"/>
        <v>132348.6588547072</v>
      </c>
      <c r="DX250" s="77">
        <f t="shared" si="199"/>
        <v>160237.23575065113</v>
      </c>
      <c r="DY250" s="427">
        <f t="shared" si="200"/>
        <v>17031.690000000002</v>
      </c>
      <c r="DZ250" s="161">
        <f>'[10]побудинковий звіт'!DY250</f>
        <v>2069.7129516309165</v>
      </c>
      <c r="EB250" s="110">
        <v>-19605</v>
      </c>
      <c r="EC250" s="111">
        <f t="shared" si="201"/>
        <v>52921.116958247731</v>
      </c>
      <c r="EE250" s="112">
        <v>82697.610987443259</v>
      </c>
      <c r="EG250" s="99">
        <v>76742.184433050061</v>
      </c>
    </row>
    <row r="251" spans="1:137" ht="19.95" customHeight="1" x14ac:dyDescent="0.3">
      <c r="A251" s="81">
        <v>150000750</v>
      </c>
      <c r="B251" s="82" t="s">
        <v>560</v>
      </c>
      <c r="C251" s="114" t="s">
        <v>561</v>
      </c>
      <c r="D251" s="114" t="s">
        <v>561</v>
      </c>
      <c r="E251" s="84">
        <f t="shared" si="159"/>
        <v>275.8</v>
      </c>
      <c r="F251" s="597">
        <f>'[8]побудинковий звіт'!F251</f>
        <v>275.8</v>
      </c>
      <c r="G251" s="104">
        <f>'[8]побудинковий звіт'!G251</f>
        <v>0</v>
      </c>
      <c r="H251" s="598">
        <f>'[8]побудинковий звіт'!H251</f>
        <v>0</v>
      </c>
      <c r="I251" s="595">
        <f>'звіт 03.19-03.24'!H251+'[9]побудинковий звіт'!I251+'[8]побудинковий звіт'!I251</f>
        <v>0</v>
      </c>
      <c r="J251" s="595">
        <f>'звіт 03.19-03.24'!I251+'[9]побудинковий звіт'!J251+'[8]побудинковий звіт'!J251</f>
        <v>0</v>
      </c>
      <c r="K251" s="116">
        <f t="shared" si="160"/>
        <v>0</v>
      </c>
      <c r="L251" s="595">
        <f>'звіт 03.19-03.24'!K251+'[9]побудинковий звіт'!L251+'[8]побудинковий звіт'!L251</f>
        <v>0</v>
      </c>
      <c r="M251" s="595">
        <f>'звіт 03.19-03.24'!L251+'[9]побудинковий звіт'!M251+'[8]побудинковий звіт'!M251</f>
        <v>0</v>
      </c>
      <c r="N251" s="116">
        <f t="shared" si="161"/>
        <v>0</v>
      </c>
      <c r="O251" s="595">
        <f>'звіт 03.19-03.24'!N251+'[9]побудинковий звіт'!O251+'[8]побудинковий звіт'!O251</f>
        <v>0</v>
      </c>
      <c r="P251" s="595">
        <f>'звіт 03.19-03.24'!O251+'[9]побудинковий звіт'!P251+'[8]побудинковий звіт'!P251</f>
        <v>0</v>
      </c>
      <c r="Q251" s="116">
        <f t="shared" si="162"/>
        <v>0</v>
      </c>
      <c r="R251" s="595">
        <f>'звіт 03.19-03.24'!Q251+'[9]побудинковий звіт'!R251+'[8]побудинковий звіт'!R251</f>
        <v>0</v>
      </c>
      <c r="S251" s="595">
        <f>'звіт 03.19-03.24'!R251+'[9]побудинковий звіт'!S251+'[8]побудинковий звіт'!S251</f>
        <v>0</v>
      </c>
      <c r="T251" s="116">
        <f t="shared" si="163"/>
        <v>0</v>
      </c>
      <c r="U251" s="595">
        <f>'звіт 03.19-03.24'!T251+'[9]побудинковий звіт'!U251+'[8]побудинковий звіт'!U251</f>
        <v>0</v>
      </c>
      <c r="V251" s="595">
        <f>'звіт 03.19-03.24'!U251+'[9]побудинковий звіт'!V251+'[8]побудинковий звіт'!V251</f>
        <v>0</v>
      </c>
      <c r="W251" s="116">
        <f t="shared" si="164"/>
        <v>0</v>
      </c>
      <c r="X251" s="595">
        <f>'звіт 03.19-03.24'!W251+'[9]побудинковий звіт'!X251+'[8]побудинковий звіт'!X251</f>
        <v>0</v>
      </c>
      <c r="Y251" s="595">
        <f>'звіт 03.19-03.24'!X251+'[9]побудинковий звіт'!Y251+'[8]побудинковий звіт'!Y251</f>
        <v>0</v>
      </c>
      <c r="Z251" s="116">
        <f t="shared" si="165"/>
        <v>0</v>
      </c>
      <c r="AA251" s="595">
        <f>'звіт 03.19-03.24'!Z251+'[9]побудинковий звіт'!AA251+'[8]побудинковий звіт'!AA251</f>
        <v>297.86399999999998</v>
      </c>
      <c r="AB251" s="595">
        <f>'звіт 03.19-03.24'!AA251+'[9]побудинковий звіт'!AB251+'[8]побудинковий звіт'!AB251</f>
        <v>0</v>
      </c>
      <c r="AC251" s="116">
        <f t="shared" si="166"/>
        <v>-297.86399999999998</v>
      </c>
      <c r="AD251" s="595">
        <f>'звіт 03.19-03.24'!AC251+'[9]побудинковий звіт'!AD251+'[8]побудинковий звіт'!AD251</f>
        <v>2384.4433513456884</v>
      </c>
      <c r="AE251" s="595">
        <f>'звіт 03.19-03.24'!AD251+'[9]побудинковий звіт'!AE251+'[8]побудинковий звіт'!AE251</f>
        <v>5405.8836237356791</v>
      </c>
      <c r="AF251" s="117">
        <f t="shared" si="167"/>
        <v>3021.4402723899907</v>
      </c>
      <c r="AG251" s="91">
        <f t="shared" si="168"/>
        <v>2682.3073513456884</v>
      </c>
      <c r="AH251" s="92">
        <f t="shared" si="168"/>
        <v>5405.8836237356791</v>
      </c>
      <c r="AI251" s="116">
        <f t="shared" si="169"/>
        <v>2723.5762723899907</v>
      </c>
      <c r="AJ251" s="595">
        <f>'звіт 03.19-03.24'!AI251+'[9]побудинковий звіт'!AJ251+'[8]побудинковий звіт'!AJ251</f>
        <v>0</v>
      </c>
      <c r="AK251" s="595">
        <f>'звіт 03.19-03.24'!AJ251+'[9]побудинковий звіт'!AK251+'[8]побудинковий звіт'!AK251</f>
        <v>0</v>
      </c>
      <c r="AL251" s="116">
        <f t="shared" si="170"/>
        <v>0</v>
      </c>
      <c r="AM251" s="595">
        <f>'звіт 03.19-03.24'!AL251+'[9]побудинковий звіт'!AM251+'[8]побудинковий звіт'!AM251</f>
        <v>0</v>
      </c>
      <c r="AN251" s="595">
        <f>'звіт 03.19-03.24'!AM251+'[9]побудинковий звіт'!AN251+'[8]побудинковий звіт'!AN251</f>
        <v>0</v>
      </c>
      <c r="AO251" s="116">
        <f t="shared" si="171"/>
        <v>0</v>
      </c>
      <c r="AP251" s="595">
        <f>'звіт 03.19-03.24'!AO251+'[9]побудинковий звіт'!AP251+'[8]побудинковий звіт'!AP251</f>
        <v>3151.0335275370371</v>
      </c>
      <c r="AQ251" s="595">
        <f>'звіт 03.19-03.24'!AP251+'[9]побудинковий звіт'!AQ251+'[8]побудинковий звіт'!AQ251</f>
        <v>1504.7373022390973</v>
      </c>
      <c r="AR251" s="116">
        <f t="shared" si="172"/>
        <v>-1646.2962252979398</v>
      </c>
      <c r="AS251" s="595">
        <f>'звіт 03.19-03.24'!AR251+'[9]побудинковий звіт'!AS251+'[8]побудинковий звіт'!AS251</f>
        <v>25241.290881835099</v>
      </c>
      <c r="AT251" s="595">
        <f>'звіт 03.19-03.24'!AS251+'[9]побудинковий звіт'!AT251+'[8]побудинковий звіт'!AT251</f>
        <v>7912</v>
      </c>
      <c r="AU251" s="118">
        <f t="shared" si="173"/>
        <v>-17329.290881835099</v>
      </c>
      <c r="AV251" s="595">
        <f>'звіт 03.19-03.24'!AU251+'[9]побудинковий звіт'!AV251+'[8]побудинковий звіт'!AV251</f>
        <v>0</v>
      </c>
      <c r="AW251" s="595">
        <f>'звіт 03.19-03.24'!AV251+'[9]побудинковий звіт'!AW251+'[8]побудинковий звіт'!AW251</f>
        <v>0</v>
      </c>
      <c r="AX251" s="94">
        <f t="shared" si="174"/>
        <v>0</v>
      </c>
      <c r="AY251" s="595">
        <f>'звіт 03.19-03.24'!AX251+'[9]побудинковий звіт'!AY251+'[8]побудинковий звіт'!AY251</f>
        <v>0</v>
      </c>
      <c r="AZ251" s="595">
        <f>'звіт 03.19-03.24'!AY251+'[9]побудинковий звіт'!AZ251+'[8]побудинковий звіт'!AZ251</f>
        <v>0</v>
      </c>
      <c r="BA251" s="117">
        <f t="shared" si="175"/>
        <v>0</v>
      </c>
      <c r="BB251" s="595">
        <f>'звіт 03.19-03.24'!BA251+'[9]побудинковий звіт'!BB251+'[8]побудинковий звіт'!BB251</f>
        <v>0</v>
      </c>
      <c r="BC251" s="595">
        <f>'звіт 03.19-03.24'!BB251+'[9]побудинковий звіт'!BC251+'[8]побудинковий звіт'!BC251</f>
        <v>0</v>
      </c>
      <c r="BD251" s="94">
        <f t="shared" si="176"/>
        <v>0</v>
      </c>
      <c r="BE251" s="595">
        <f>'звіт 03.19-03.24'!BD251+'[9]побудинковий звіт'!BE251+'[8]побудинковий звіт'!BE251</f>
        <v>0</v>
      </c>
      <c r="BF251" s="595">
        <f>'звіт 03.19-03.24'!BE251+'[9]побудинковий звіт'!BF251+'[8]побудинковий звіт'!BF251</f>
        <v>0</v>
      </c>
      <c r="BG251" s="95">
        <f t="shared" si="177"/>
        <v>0</v>
      </c>
      <c r="BH251" s="595">
        <f>'звіт 03.19-03.24'!BG251+'[9]побудинковий звіт'!BH251+'[8]побудинковий звіт'!BH251</f>
        <v>0</v>
      </c>
      <c r="BI251" s="595">
        <f>'звіт 03.19-03.24'!BH251+'[9]побудинковий звіт'!BI251+'[8]побудинковий звіт'!BI251</f>
        <v>0</v>
      </c>
      <c r="BJ251" s="94">
        <f t="shared" si="178"/>
        <v>0</v>
      </c>
      <c r="BK251" s="595">
        <f>'звіт 03.19-03.24'!BJ251+'[9]побудинковий звіт'!BK251+'[8]побудинковий звіт'!BK251</f>
        <v>0</v>
      </c>
      <c r="BL251" s="595">
        <f>'звіт 03.19-03.24'!BK251+'[9]побудинковий звіт'!BL251+'[8]побудинковий звіт'!BL251</f>
        <v>0</v>
      </c>
      <c r="BM251" s="95">
        <f t="shared" si="179"/>
        <v>0</v>
      </c>
      <c r="BN251" s="595">
        <f>'звіт 03.19-03.24'!BM251+'[9]побудинковий звіт'!BN251+'[8]побудинковий звіт'!BN251</f>
        <v>122.16273476894025</v>
      </c>
      <c r="BO251" s="595">
        <f>'звіт 03.19-03.24'!BN251+'[9]побудинковий звіт'!BO251+'[8]побудинковий звіт'!BO251</f>
        <v>0</v>
      </c>
      <c r="BP251" s="94">
        <f t="shared" si="180"/>
        <v>-122.16273476894025</v>
      </c>
      <c r="BQ251" s="91">
        <f t="shared" si="181"/>
        <v>122.16273476894025</v>
      </c>
      <c r="BR251" s="96">
        <f t="shared" si="181"/>
        <v>0</v>
      </c>
      <c r="BS251" s="94">
        <f t="shared" si="182"/>
        <v>-122.16273476894025</v>
      </c>
      <c r="BT251" s="595">
        <f>'звіт 03.19-03.24'!BS251+'[9]побудинковий звіт'!BT251+'[8]побудинковий звіт'!BT251</f>
        <v>3606.1425388552848</v>
      </c>
      <c r="BU251" s="595">
        <f>'звіт 03.19-03.24'!BT251+'[9]побудинковий звіт'!BU251+'[8]побудинковий звіт'!BU251</f>
        <v>7630.2466932604066</v>
      </c>
      <c r="BV251" s="116">
        <f t="shared" si="183"/>
        <v>4024.1041544051218</v>
      </c>
      <c r="BW251" s="595">
        <f>'звіт 03.19-03.24'!BV251+'[9]побудинковий звіт'!BW251+'[8]побудинковий звіт'!BW251</f>
        <v>0</v>
      </c>
      <c r="BX251" s="595">
        <f>'звіт 03.19-03.24'!BW251+'[9]побудинковий звіт'!BX251+'[8]побудинковий звіт'!BX251</f>
        <v>26.726663520225852</v>
      </c>
      <c r="BY251" s="116">
        <f t="shared" si="184"/>
        <v>26.726663520225852</v>
      </c>
      <c r="BZ251" s="595">
        <f>'звіт 03.19-03.24'!BY251+'[9]побудинковий звіт'!BZ251+'[8]побудинковий звіт'!BZ251</f>
        <v>1278.5953085416372</v>
      </c>
      <c r="CA251" s="595">
        <f>'звіт 03.19-03.24'!BZ251+'[9]побудинковий звіт'!CA251+'[8]побудинковий звіт'!CA251</f>
        <v>1362.2246473393375</v>
      </c>
      <c r="CB251" s="116">
        <f t="shared" si="185"/>
        <v>83.629338797700257</v>
      </c>
      <c r="CC251" s="595">
        <f>'звіт 03.19-03.24'!CB251+'[9]побудинковий звіт'!CC251+'[8]побудинковий звіт'!CC251</f>
        <v>0</v>
      </c>
      <c r="CD251" s="595">
        <f>'звіт 03.19-03.24'!CC251+'[9]побудинковий звіт'!CD251+'[8]побудинковий звіт'!CD251</f>
        <v>0</v>
      </c>
      <c r="CE251" s="116">
        <f t="shared" si="186"/>
        <v>0</v>
      </c>
      <c r="CF251" s="595">
        <f>'звіт 03.19-03.24'!CE251+'[9]побудинковий звіт'!CF251+'[8]побудинковий звіт'!CF251</f>
        <v>0</v>
      </c>
      <c r="CG251" s="595">
        <f>'звіт 03.19-03.24'!CF251+'[9]побудинковий звіт'!CG251+'[8]побудинковий звіт'!CG251</f>
        <v>0</v>
      </c>
      <c r="CH251" s="116">
        <f t="shared" si="187"/>
        <v>0</v>
      </c>
      <c r="CI251" s="595">
        <f>'звіт 03.19-03.24'!CH251+'[9]побудинковий звіт'!CI251+'[8]побудинковий звіт'!CI251</f>
        <v>0</v>
      </c>
      <c r="CJ251" s="595">
        <f>'звіт 03.19-03.24'!CI251+'[9]побудинковий звіт'!CJ251+'[8]побудинковий звіт'!CJ251</f>
        <v>0</v>
      </c>
      <c r="CK251" s="116">
        <f t="shared" si="188"/>
        <v>0</v>
      </c>
      <c r="CL251" s="595">
        <f>'звіт 03.19-03.24'!CK251+'[9]побудинковий звіт'!CL251+'[8]побудинковий звіт'!CL251</f>
        <v>0</v>
      </c>
      <c r="CM251" s="595">
        <f>'звіт 03.19-03.24'!CL251+'[9]побудинковий звіт'!CM251+'[8]побудинковий звіт'!CM251</f>
        <v>0</v>
      </c>
      <c r="CN251" s="116">
        <f t="shared" si="189"/>
        <v>0</v>
      </c>
      <c r="CO251" s="88">
        <f t="shared" si="190"/>
        <v>0</v>
      </c>
      <c r="CP251" s="96">
        <f t="shared" si="190"/>
        <v>0</v>
      </c>
      <c r="CQ251" s="116">
        <f t="shared" si="191"/>
        <v>0</v>
      </c>
      <c r="CR251" s="119">
        <f t="shared" si="202"/>
        <v>36081.532342883685</v>
      </c>
      <c r="CS251" s="96">
        <f t="shared" si="202"/>
        <v>23841.818930094749</v>
      </c>
      <c r="CT251" s="116">
        <f t="shared" si="192"/>
        <v>-12239.713412788937</v>
      </c>
      <c r="CU251" s="91">
        <f t="shared" si="193"/>
        <v>43297.838811460424</v>
      </c>
      <c r="CV251" s="98">
        <f t="shared" si="193"/>
        <v>28610.182716113697</v>
      </c>
      <c r="CW251" s="117">
        <f t="shared" si="194"/>
        <v>-14687.656095346727</v>
      </c>
      <c r="CX251" s="595">
        <f>'звіт 03.19-03.24'!CW251+'[9]побудинковий звіт'!CX251+'[8]побудинковий звіт'!CX251</f>
        <v>2065.6739188966599</v>
      </c>
      <c r="CY251" s="595">
        <f>'звіт 03.19-03.24'!CX251+'[9]побудинковий звіт'!CY251+'[8]побудинковий звіт'!CY251</f>
        <v>16753.330014243387</v>
      </c>
      <c r="CZ251" s="116">
        <f t="shared" si="195"/>
        <v>14687.656095346727</v>
      </c>
      <c r="DA251" s="99">
        <f>'[8]побудинковий звіт'!DA251</f>
        <v>-14687.656095346729</v>
      </c>
      <c r="DB251" s="8">
        <v>1</v>
      </c>
      <c r="DC251" s="365">
        <f>'[8]побудинковий звіт'!DC251</f>
        <v>905.96</v>
      </c>
      <c r="DD251" s="365">
        <f>'[8]побудинковий звіт'!DD251</f>
        <v>0</v>
      </c>
      <c r="DE251" s="365">
        <f>'[8]побудинковий звіт'!DE251</f>
        <v>137.31000000000006</v>
      </c>
      <c r="DF251" s="365">
        <f>'[8]побудинковий звіт'!DF251</f>
        <v>0</v>
      </c>
      <c r="DG251" s="101">
        <v>-3200.3781753372077</v>
      </c>
      <c r="DH251" s="297">
        <v>1</v>
      </c>
      <c r="DI251" s="103">
        <f>'[8]побудинковий звіт'!DK251</f>
        <v>2.7799234914558792</v>
      </c>
      <c r="DJ251" s="103">
        <f>'[8]побудинковий звіт'!DL251</f>
        <v>0</v>
      </c>
      <c r="DK251" s="103">
        <f>'[8]побудинковий звіт'!DM251</f>
        <v>2.7799234914558792</v>
      </c>
      <c r="DL251" s="104">
        <f t="shared" si="206"/>
        <v>766.70289894353152</v>
      </c>
      <c r="DM251" s="104">
        <f t="shared" si="207"/>
        <v>0</v>
      </c>
      <c r="DN251" s="105">
        <f t="shared" si="196"/>
        <v>766.70289894353152</v>
      </c>
      <c r="DO251" s="2"/>
      <c r="DP251" s="104">
        <f>'[10]побудинковий звіт'!DR251</f>
        <v>766.71</v>
      </c>
      <c r="DQ251" s="104">
        <f>'[10]побудинковий звіт'!DS251</f>
        <v>0</v>
      </c>
      <c r="DR251" s="104">
        <f t="shared" si="197"/>
        <v>766.71</v>
      </c>
      <c r="DS251" s="106"/>
      <c r="DT251" s="104"/>
      <c r="DU251" s="479">
        <f>'звіт 03.19-03.24'!DV251+'[9]побудинковий звіт'!DW251+'[8]побудинковий звіт'!DW251</f>
        <v>0</v>
      </c>
      <c r="DV251" s="2">
        <f>'[9]побудинковий звіт'!DX251+'[8]побудинковий звіт'!DX251</f>
        <v>0</v>
      </c>
      <c r="DW251" s="77">
        <f t="shared" si="198"/>
        <v>30436.144339924846</v>
      </c>
      <c r="DX251" s="77">
        <f t="shared" si="199"/>
        <v>9494.4</v>
      </c>
      <c r="DY251" s="427">
        <f t="shared" si="200"/>
        <v>137.31000000000006</v>
      </c>
      <c r="DZ251" s="161">
        <f>'[10]побудинковий звіт'!DY251</f>
        <v>513.15195968299042</v>
      </c>
      <c r="EB251" s="110">
        <v>-3303</v>
      </c>
      <c r="EC251" s="111">
        <f t="shared" si="201"/>
        <v>-6503.3781753372077</v>
      </c>
      <c r="EE251" s="112">
        <v>-3865.0494025790426</v>
      </c>
      <c r="EG251" s="99">
        <v>-4326.6973436226344</v>
      </c>
    </row>
    <row r="252" spans="1:137" ht="19.95" customHeight="1" x14ac:dyDescent="0.3">
      <c r="A252" s="81">
        <v>150000751</v>
      </c>
      <c r="B252" s="82" t="s">
        <v>562</v>
      </c>
      <c r="C252" s="114" t="s">
        <v>563</v>
      </c>
      <c r="D252" s="114" t="s">
        <v>563</v>
      </c>
      <c r="E252" s="84">
        <f t="shared" si="159"/>
        <v>146.1</v>
      </c>
      <c r="F252" s="597">
        <f>'[8]побудинковий звіт'!F252</f>
        <v>146.1</v>
      </c>
      <c r="G252" s="104">
        <f>'[8]побудинковий звіт'!G252</f>
        <v>0</v>
      </c>
      <c r="H252" s="598">
        <f>'[8]побудинковий звіт'!H252</f>
        <v>0</v>
      </c>
      <c r="I252" s="595">
        <f>'звіт 03.19-03.24'!H252+'[9]побудинковий звіт'!I252+'[8]побудинковий звіт'!I252</f>
        <v>0</v>
      </c>
      <c r="J252" s="595">
        <f>'звіт 03.19-03.24'!I252+'[9]побудинковий звіт'!J252+'[8]побудинковий звіт'!J252</f>
        <v>0</v>
      </c>
      <c r="K252" s="116">
        <f t="shared" si="160"/>
        <v>0</v>
      </c>
      <c r="L252" s="595">
        <f>'звіт 03.19-03.24'!K252+'[9]побудинковий звіт'!L252+'[8]побудинковий звіт'!L252</f>
        <v>0</v>
      </c>
      <c r="M252" s="595">
        <f>'звіт 03.19-03.24'!L252+'[9]побудинковий звіт'!M252+'[8]побудинковий звіт'!M252</f>
        <v>0</v>
      </c>
      <c r="N252" s="116">
        <f t="shared" si="161"/>
        <v>0</v>
      </c>
      <c r="O252" s="595">
        <f>'звіт 03.19-03.24'!N252+'[9]побудинковий звіт'!O252+'[8]побудинковий звіт'!O252</f>
        <v>0</v>
      </c>
      <c r="P252" s="595">
        <f>'звіт 03.19-03.24'!O252+'[9]побудинковий звіт'!P252+'[8]побудинковий звіт'!P252</f>
        <v>0</v>
      </c>
      <c r="Q252" s="116">
        <f t="shared" si="162"/>
        <v>0</v>
      </c>
      <c r="R252" s="595">
        <f>'звіт 03.19-03.24'!Q252+'[9]побудинковий звіт'!R252+'[8]побудинковий звіт'!R252</f>
        <v>0</v>
      </c>
      <c r="S252" s="595">
        <f>'звіт 03.19-03.24'!R252+'[9]побудинковий звіт'!S252+'[8]побудинковий звіт'!S252</f>
        <v>0</v>
      </c>
      <c r="T252" s="116">
        <f t="shared" si="163"/>
        <v>0</v>
      </c>
      <c r="U252" s="595">
        <f>'звіт 03.19-03.24'!T252+'[9]побудинковий звіт'!U252+'[8]побудинковий звіт'!U252</f>
        <v>0</v>
      </c>
      <c r="V252" s="595">
        <f>'звіт 03.19-03.24'!U252+'[9]побудинковий звіт'!V252+'[8]побудинковий звіт'!V252</f>
        <v>0</v>
      </c>
      <c r="W252" s="116">
        <f t="shared" si="164"/>
        <v>0</v>
      </c>
      <c r="X252" s="595">
        <f>'звіт 03.19-03.24'!W252+'[9]побудинковий звіт'!X252+'[8]побудинковий звіт'!X252</f>
        <v>0</v>
      </c>
      <c r="Y252" s="595">
        <f>'звіт 03.19-03.24'!X252+'[9]побудинковий звіт'!Y252+'[8]побудинковий звіт'!Y252</f>
        <v>0</v>
      </c>
      <c r="Z252" s="116">
        <f t="shared" si="165"/>
        <v>0</v>
      </c>
      <c r="AA252" s="595">
        <f>'звіт 03.19-03.24'!Z252+'[9]побудинковий звіт'!AA252+'[8]побудинковий звіт'!AA252</f>
        <v>157.78800000000001</v>
      </c>
      <c r="AB252" s="595">
        <f>'звіт 03.19-03.24'!AA252+'[9]побудинковий звіт'!AB252+'[8]побудинковий звіт'!AB252</f>
        <v>0</v>
      </c>
      <c r="AC252" s="116">
        <f t="shared" si="166"/>
        <v>-157.78800000000001</v>
      </c>
      <c r="AD252" s="595">
        <f>'звіт 03.19-03.24'!AC252+'[9]побудинковий звіт'!AD252+'[8]побудинковий звіт'!AD252</f>
        <v>1263.0515225343629</v>
      </c>
      <c r="AE252" s="595">
        <f>'звіт 03.19-03.24'!AD252+'[9]побудинковий звіт'!AE252+'[8]побудинковий звіт'!AE252</f>
        <v>2863.6678659455501</v>
      </c>
      <c r="AF252" s="117">
        <f t="shared" si="167"/>
        <v>1600.6163434111872</v>
      </c>
      <c r="AG252" s="91">
        <f t="shared" si="168"/>
        <v>1420.8395225343629</v>
      </c>
      <c r="AH252" s="92">
        <f t="shared" si="168"/>
        <v>2863.6678659455501</v>
      </c>
      <c r="AI252" s="116">
        <f t="shared" si="169"/>
        <v>1442.8283434111872</v>
      </c>
      <c r="AJ252" s="595">
        <f>'звіт 03.19-03.24'!AI252+'[9]побудинковий звіт'!AJ252+'[8]побудинковий звіт'!AJ252</f>
        <v>0</v>
      </c>
      <c r="AK252" s="595">
        <f>'звіт 03.19-03.24'!AJ252+'[9]побудинковий звіт'!AK252+'[8]побудинковий звіт'!AK252</f>
        <v>0</v>
      </c>
      <c r="AL252" s="116">
        <f t="shared" si="170"/>
        <v>0</v>
      </c>
      <c r="AM252" s="595">
        <f>'звіт 03.19-03.24'!AL252+'[9]побудинковий звіт'!AM252+'[8]побудинковий звіт'!AM252</f>
        <v>0</v>
      </c>
      <c r="AN252" s="595">
        <f>'звіт 03.19-03.24'!AM252+'[9]побудинковий звіт'!AN252+'[8]побудинковий звіт'!AN252</f>
        <v>0</v>
      </c>
      <c r="AO252" s="116">
        <f t="shared" si="171"/>
        <v>0</v>
      </c>
      <c r="AP252" s="595">
        <f>'звіт 03.19-03.24'!AO252+'[9]побудинковий звіт'!AP252+'[8]побудинковий звіт'!AP252</f>
        <v>2050.2553989490739</v>
      </c>
      <c r="AQ252" s="595">
        <f>'звіт 03.19-03.24'!AP252+'[9]побудинковий звіт'!AQ252+'[8]побудинковий звіт'!AQ252</f>
        <v>1525.6770014971125</v>
      </c>
      <c r="AR252" s="116">
        <f t="shared" si="172"/>
        <v>-524.57839745196134</v>
      </c>
      <c r="AS252" s="595">
        <f>'звіт 03.19-03.24'!AR252+'[9]побудинковий звіт'!AS252+'[8]побудинковий звіт'!AS252</f>
        <v>11183.382141132159</v>
      </c>
      <c r="AT252" s="595">
        <f>'звіт 03.19-03.24'!AS252+'[9]побудинковий звіт'!AT252+'[8]побудинковий звіт'!AT252</f>
        <v>5089.7804582855942</v>
      </c>
      <c r="AU252" s="118">
        <f t="shared" si="173"/>
        <v>-6093.6016828465645</v>
      </c>
      <c r="AV252" s="595">
        <f>'звіт 03.19-03.24'!AU252+'[9]побудинковий звіт'!AV252+'[8]побудинковий звіт'!AV252</f>
        <v>0</v>
      </c>
      <c r="AW252" s="595">
        <f>'звіт 03.19-03.24'!AV252+'[9]побудинковий звіт'!AW252+'[8]побудинковий звіт'!AW252</f>
        <v>0</v>
      </c>
      <c r="AX252" s="94">
        <f t="shared" si="174"/>
        <v>0</v>
      </c>
      <c r="AY252" s="595">
        <f>'звіт 03.19-03.24'!AX252+'[9]побудинковий звіт'!AY252+'[8]побудинковий звіт'!AY252</f>
        <v>0</v>
      </c>
      <c r="AZ252" s="595">
        <f>'звіт 03.19-03.24'!AY252+'[9]побудинковий звіт'!AZ252+'[8]побудинковий звіт'!AZ252</f>
        <v>0</v>
      </c>
      <c r="BA252" s="117">
        <f t="shared" si="175"/>
        <v>0</v>
      </c>
      <c r="BB252" s="595">
        <f>'звіт 03.19-03.24'!BA252+'[9]побудинковий звіт'!BB252+'[8]побудинковий звіт'!BB252</f>
        <v>0</v>
      </c>
      <c r="BC252" s="595">
        <f>'звіт 03.19-03.24'!BB252+'[9]побудинковий звіт'!BC252+'[8]побудинковий звіт'!BC252</f>
        <v>0</v>
      </c>
      <c r="BD252" s="94">
        <f t="shared" si="176"/>
        <v>0</v>
      </c>
      <c r="BE252" s="595">
        <f>'звіт 03.19-03.24'!BD252+'[9]побудинковий звіт'!BE252+'[8]побудинковий звіт'!BE252</f>
        <v>0</v>
      </c>
      <c r="BF252" s="595">
        <f>'звіт 03.19-03.24'!BE252+'[9]побудинковий звіт'!BF252+'[8]побудинковий звіт'!BF252</f>
        <v>0</v>
      </c>
      <c r="BG252" s="95">
        <f t="shared" si="177"/>
        <v>0</v>
      </c>
      <c r="BH252" s="595">
        <f>'звіт 03.19-03.24'!BG252+'[9]побудинковий звіт'!BH252+'[8]побудинковий звіт'!BH252</f>
        <v>0</v>
      </c>
      <c r="BI252" s="595">
        <f>'звіт 03.19-03.24'!BH252+'[9]побудинковий звіт'!BI252+'[8]побудинковий звіт'!BI252</f>
        <v>0</v>
      </c>
      <c r="BJ252" s="94">
        <f t="shared" si="178"/>
        <v>0</v>
      </c>
      <c r="BK252" s="595">
        <f>'звіт 03.19-03.24'!BJ252+'[9]побудинковий звіт'!BK252+'[8]побудинковий звіт'!BK252</f>
        <v>0</v>
      </c>
      <c r="BL252" s="595">
        <f>'звіт 03.19-03.24'!BK252+'[9]побудинковий звіт'!BL252+'[8]побудинковий звіт'!BL252</f>
        <v>0</v>
      </c>
      <c r="BM252" s="95">
        <f t="shared" si="179"/>
        <v>0</v>
      </c>
      <c r="BN252" s="595">
        <f>'звіт 03.19-03.24'!BM252+'[9]побудинковий звіт'!BN252+'[8]побудинковий звіт'!BN252</f>
        <v>51.324594556269744</v>
      </c>
      <c r="BO252" s="595">
        <f>'звіт 03.19-03.24'!BN252+'[9]побудинковий звіт'!BO252+'[8]побудинковий звіт'!BO252</f>
        <v>0</v>
      </c>
      <c r="BP252" s="94">
        <f t="shared" si="180"/>
        <v>-51.324594556269744</v>
      </c>
      <c r="BQ252" s="91">
        <f t="shared" si="181"/>
        <v>51.324594556269744</v>
      </c>
      <c r="BR252" s="96">
        <f t="shared" si="181"/>
        <v>0</v>
      </c>
      <c r="BS252" s="94">
        <f t="shared" si="182"/>
        <v>-51.324594556269744</v>
      </c>
      <c r="BT252" s="595">
        <f>'звіт 03.19-03.24'!BS252+'[9]побудинковий звіт'!BT252+'[8]побудинковий звіт'!BT252</f>
        <v>1907.9670060961278</v>
      </c>
      <c r="BU252" s="595">
        <f>'звіт 03.19-03.24'!BT252+'[9]побудинковий звіт'!BU252+'[8]побудинковий звіт'!BU252</f>
        <v>4850.8508614036828</v>
      </c>
      <c r="BV252" s="116">
        <f t="shared" si="183"/>
        <v>2942.8838553075548</v>
      </c>
      <c r="BW252" s="595">
        <f>'звіт 03.19-03.24'!BV252+'[9]побудинковий звіт'!BW252+'[8]побудинковий звіт'!BW252</f>
        <v>0</v>
      </c>
      <c r="BX252" s="595">
        <f>'звіт 03.19-03.24'!BW252+'[9]побудинковий звіт'!BX252+'[8]побудинковий звіт'!BX252</f>
        <v>14.157960624746181</v>
      </c>
      <c r="BY252" s="116">
        <f t="shared" si="184"/>
        <v>14.157960624746181</v>
      </c>
      <c r="BZ252" s="595">
        <f>'звіт 03.19-03.24'!BY252+'[9]побудинковий звіт'!BZ252+'[8]побудинковий звіт'!BZ252</f>
        <v>679.25375766274465</v>
      </c>
      <c r="CA252" s="595">
        <f>'звіт 03.19-03.24'!BZ252+'[9]побудинковий звіт'!CA252+'[8]побудинковий звіт'!CA252</f>
        <v>922.46209761799287</v>
      </c>
      <c r="CB252" s="116">
        <f t="shared" si="185"/>
        <v>243.20833995524822</v>
      </c>
      <c r="CC252" s="595">
        <f>'звіт 03.19-03.24'!CB252+'[9]побудинковий звіт'!CC252+'[8]побудинковий звіт'!CC252</f>
        <v>0</v>
      </c>
      <c r="CD252" s="595">
        <f>'звіт 03.19-03.24'!CC252+'[9]побудинковий звіт'!CD252+'[8]побудинковий звіт'!CD252</f>
        <v>0</v>
      </c>
      <c r="CE252" s="116">
        <f t="shared" si="186"/>
        <v>0</v>
      </c>
      <c r="CF252" s="595">
        <f>'звіт 03.19-03.24'!CE252+'[9]побудинковий звіт'!CF252+'[8]побудинковий звіт'!CF252</f>
        <v>0</v>
      </c>
      <c r="CG252" s="595">
        <f>'звіт 03.19-03.24'!CF252+'[9]побудинковий звіт'!CG252+'[8]побудинковий звіт'!CG252</f>
        <v>0</v>
      </c>
      <c r="CH252" s="116">
        <f t="shared" si="187"/>
        <v>0</v>
      </c>
      <c r="CI252" s="595">
        <f>'звіт 03.19-03.24'!CH252+'[9]побудинковий звіт'!CI252+'[8]побудинковий звіт'!CI252</f>
        <v>0</v>
      </c>
      <c r="CJ252" s="595">
        <f>'звіт 03.19-03.24'!CI252+'[9]побудинковий звіт'!CJ252+'[8]побудинковий звіт'!CJ252</f>
        <v>0</v>
      </c>
      <c r="CK252" s="116">
        <f t="shared" si="188"/>
        <v>0</v>
      </c>
      <c r="CL252" s="595">
        <f>'звіт 03.19-03.24'!CK252+'[9]побудинковий звіт'!CL252+'[8]побудинковий звіт'!CL252</f>
        <v>0</v>
      </c>
      <c r="CM252" s="595">
        <f>'звіт 03.19-03.24'!CL252+'[9]побудинковий звіт'!CM252+'[8]побудинковий звіт'!CM252</f>
        <v>0</v>
      </c>
      <c r="CN252" s="116">
        <f t="shared" si="189"/>
        <v>0</v>
      </c>
      <c r="CO252" s="88">
        <f t="shared" si="190"/>
        <v>0</v>
      </c>
      <c r="CP252" s="96">
        <f t="shared" si="190"/>
        <v>0</v>
      </c>
      <c r="CQ252" s="116">
        <f t="shared" si="191"/>
        <v>0</v>
      </c>
      <c r="CR252" s="119">
        <f t="shared" si="202"/>
        <v>17293.022420930738</v>
      </c>
      <c r="CS252" s="96">
        <f t="shared" si="202"/>
        <v>15266.596245374678</v>
      </c>
      <c r="CT252" s="116">
        <f t="shared" si="192"/>
        <v>-2026.4261755560601</v>
      </c>
      <c r="CU252" s="91">
        <f t="shared" si="193"/>
        <v>20751.626905116886</v>
      </c>
      <c r="CV252" s="98">
        <f t="shared" si="193"/>
        <v>18319.915494449611</v>
      </c>
      <c r="CW252" s="117">
        <f t="shared" si="194"/>
        <v>-2431.7114106672743</v>
      </c>
      <c r="CX252" s="595">
        <f>'звіт 03.19-03.24'!CW252+'[9]побудинковий звіт'!CX252+'[8]побудинковий звіт'!CX252</f>
        <v>689.12066369607601</v>
      </c>
      <c r="CY252" s="595">
        <f>'звіт 03.19-03.24'!CX252+'[9]побудинковий звіт'!CY252+'[8]побудинковий звіт'!CY252</f>
        <v>3120.8320743633485</v>
      </c>
      <c r="CZ252" s="116">
        <f t="shared" si="195"/>
        <v>2431.7114106672725</v>
      </c>
      <c r="DA252" s="99">
        <f>'[8]побудинковий звіт'!DA252</f>
        <v>-2431.7114106672725</v>
      </c>
      <c r="DB252" s="8">
        <v>1</v>
      </c>
      <c r="DC252" s="365">
        <f>'[8]побудинковий звіт'!DC252</f>
        <v>306.56</v>
      </c>
      <c r="DD252" s="365">
        <f>'[8]побудинковий звіт'!DD252</f>
        <v>0</v>
      </c>
      <c r="DE252" s="365">
        <f>'[8]побудинковий звіт'!DE252</f>
        <v>-53.71999999999997</v>
      </c>
      <c r="DF252" s="365">
        <f>'[8]побудинковий звіт'!DF252</f>
        <v>0</v>
      </c>
      <c r="DG252" s="101">
        <v>863.22216276737709</v>
      </c>
      <c r="DH252" s="297">
        <v>1</v>
      </c>
      <c r="DI252" s="103">
        <f>'[8]побудинковий звіт'!DK252</f>
        <v>2.4660355774689098</v>
      </c>
      <c r="DJ252" s="103">
        <f>'[8]побудинковий звіт'!DL252</f>
        <v>0</v>
      </c>
      <c r="DK252" s="103">
        <f>'[8]побудинковий звіт'!DM252</f>
        <v>2.4660355774689098</v>
      </c>
      <c r="DL252" s="104">
        <f t="shared" si="206"/>
        <v>360.28779786820769</v>
      </c>
      <c r="DM252" s="104">
        <f t="shared" si="207"/>
        <v>0</v>
      </c>
      <c r="DN252" s="105">
        <f t="shared" si="196"/>
        <v>360.28779786820769</v>
      </c>
      <c r="DO252" s="2"/>
      <c r="DP252" s="104">
        <f>'[10]побудинковий звіт'!DR252</f>
        <v>360.28</v>
      </c>
      <c r="DQ252" s="104">
        <f>'[10]побудинковий звіт'!DS252</f>
        <v>0</v>
      </c>
      <c r="DR252" s="104">
        <f t="shared" si="197"/>
        <v>360.28</v>
      </c>
      <c r="DS252" s="106"/>
      <c r="DT252" s="104"/>
      <c r="DU252" s="479">
        <f>'звіт 03.19-03.24'!DV252+'[9]побудинковий звіт'!DW252+'[8]побудинковий звіт'!DW252</f>
        <v>0</v>
      </c>
      <c r="DV252" s="2">
        <f>'[9]побудинковий звіт'!DX252+'[8]побудинковий звіт'!DX252</f>
        <v>0</v>
      </c>
      <c r="DW252" s="77">
        <f t="shared" si="198"/>
        <v>13481.648082826114</v>
      </c>
      <c r="DX252" s="77">
        <f t="shared" si="199"/>
        <v>6107.7365499427133</v>
      </c>
      <c r="DY252" s="427">
        <f t="shared" si="200"/>
        <v>-53.71999999999997</v>
      </c>
      <c r="DZ252" s="161">
        <f>'[10]побудинковий звіт'!DY252</f>
        <v>204.52869319726202</v>
      </c>
      <c r="EB252" s="110">
        <v>-1249</v>
      </c>
      <c r="EC252" s="111">
        <f t="shared" si="201"/>
        <v>-385.77783723262291</v>
      </c>
      <c r="EE252" s="112">
        <v>1401.8900949620377</v>
      </c>
      <c r="EG252" s="99">
        <v>301.79731167481827</v>
      </c>
    </row>
    <row r="253" spans="1:137" ht="19.95" customHeight="1" x14ac:dyDescent="0.3">
      <c r="A253" s="81">
        <v>150000752</v>
      </c>
      <c r="B253" s="82" t="s">
        <v>564</v>
      </c>
      <c r="C253" s="114" t="s">
        <v>565</v>
      </c>
      <c r="D253" s="114" t="s">
        <v>565</v>
      </c>
      <c r="E253" s="84">
        <f t="shared" si="159"/>
        <v>3990.61</v>
      </c>
      <c r="F253" s="597">
        <f>'[8]побудинковий звіт'!F253</f>
        <v>3818.3</v>
      </c>
      <c r="G253" s="104">
        <f>'[8]побудинковий звіт'!G253</f>
        <v>276.3</v>
      </c>
      <c r="H253" s="598">
        <f>'[8]побудинковий звіт'!H253</f>
        <v>172.31</v>
      </c>
      <c r="I253" s="595">
        <f>'звіт 03.19-03.24'!H253+'[9]побудинковий звіт'!I253+'[8]побудинковий звіт'!I253</f>
        <v>77299.699272978149</v>
      </c>
      <c r="J253" s="595">
        <f>'звіт 03.19-03.24'!I253+'[9]побудинковий звіт'!J253+'[8]побудинковий звіт'!J253</f>
        <v>70105.930152655914</v>
      </c>
      <c r="K253" s="116">
        <f t="shared" si="160"/>
        <v>-7193.7691203222348</v>
      </c>
      <c r="L253" s="595">
        <f>'звіт 03.19-03.24'!K253+'[9]побудинковий звіт'!L253+'[8]побудинковий звіт'!L253</f>
        <v>13654.056785665956</v>
      </c>
      <c r="M253" s="595">
        <f>'звіт 03.19-03.24'!L253+'[9]побудинковий звіт'!M253+'[8]побудинковий звіт'!M253</f>
        <v>12297.543921770466</v>
      </c>
      <c r="N253" s="116">
        <f t="shared" si="161"/>
        <v>-1356.5128638954902</v>
      </c>
      <c r="O253" s="595">
        <f>'звіт 03.19-03.24'!N253+'[9]побудинковий звіт'!O253+'[8]побудинковий звіт'!O253</f>
        <v>40141.126527803426</v>
      </c>
      <c r="P253" s="595">
        <f>'звіт 03.19-03.24'!O253+'[9]побудинковий звіт'!P253+'[8]побудинковий звіт'!P253</f>
        <v>38899.252359847364</v>
      </c>
      <c r="Q253" s="116">
        <f t="shared" si="162"/>
        <v>-1241.8741679560626</v>
      </c>
      <c r="R253" s="595">
        <f>'звіт 03.19-03.24'!Q253+'[9]побудинковий звіт'!R253+'[8]побудинковий звіт'!R253</f>
        <v>8615.4682713381335</v>
      </c>
      <c r="S253" s="595">
        <f>'звіт 03.19-03.24'!R253+'[9]побудинковий звіт'!S253+'[8]побудинковий звіт'!S253</f>
        <v>8348.1467825168365</v>
      </c>
      <c r="T253" s="116">
        <f t="shared" si="163"/>
        <v>-267.32148882129695</v>
      </c>
      <c r="U253" s="595">
        <f>'звіт 03.19-03.24'!T253+'[9]побудинковий звіт'!U253+'[8]побудинковий звіт'!U253</f>
        <v>5510.4959745843335</v>
      </c>
      <c r="V253" s="595">
        <f>'звіт 03.19-03.24'!U253+'[9]побудинковий звіт'!V253+'[8]побудинковий звіт'!V253</f>
        <v>3399.8685020831344</v>
      </c>
      <c r="W253" s="116">
        <f t="shared" si="164"/>
        <v>-2110.627472501199</v>
      </c>
      <c r="X253" s="595">
        <f>'звіт 03.19-03.24'!W253+'[9]побудинковий звіт'!X253+'[8]побудинковий звіт'!X253</f>
        <v>51110.976752255425</v>
      </c>
      <c r="Y253" s="595">
        <f>'звіт 03.19-03.24'!X253+'[9]побудинковий звіт'!Y253+'[8]побудинковий звіт'!Y253</f>
        <v>37922.862045831229</v>
      </c>
      <c r="Z253" s="116">
        <f t="shared" si="165"/>
        <v>-13188.114706424196</v>
      </c>
      <c r="AA253" s="595">
        <f>'звіт 03.19-03.24'!Z253+'[9]побудинковий звіт'!AA253+'[8]побудинковий звіт'!AA253</f>
        <v>4309.9560000000001</v>
      </c>
      <c r="AB253" s="595">
        <f>'звіт 03.19-03.24'!AA253+'[9]побудинковий звіт'!AB253+'[8]побудинковий звіт'!AB253</f>
        <v>0</v>
      </c>
      <c r="AC253" s="116">
        <f t="shared" si="166"/>
        <v>-4309.9560000000001</v>
      </c>
      <c r="AD253" s="595">
        <f>'звіт 03.19-03.24'!AC253+'[9]побудинковий звіт'!AD253+'[8]побудинковий звіт'!AD253</f>
        <v>120173.69227402647</v>
      </c>
      <c r="AE253" s="595">
        <f>'звіт 03.19-03.24'!AD253+'[9]побудинковий звіт'!AE253+'[8]побудинковий звіт'!AE253</f>
        <v>131008.17356174732</v>
      </c>
      <c r="AF253" s="117">
        <f t="shared" si="167"/>
        <v>10834.481287720846</v>
      </c>
      <c r="AG253" s="91">
        <f t="shared" si="168"/>
        <v>320815.4718586519</v>
      </c>
      <c r="AH253" s="92">
        <f t="shared" si="168"/>
        <v>301981.77732645225</v>
      </c>
      <c r="AI253" s="116">
        <f t="shared" si="169"/>
        <v>-18833.694532199646</v>
      </c>
      <c r="AJ253" s="595">
        <f>'звіт 03.19-03.24'!AI253+'[9]побудинковий звіт'!AJ253+'[8]побудинковий звіт'!AJ253</f>
        <v>237099.61979944288</v>
      </c>
      <c r="AK253" s="595">
        <f>'звіт 03.19-03.24'!AJ253+'[9]побудинковий звіт'!AK253+'[8]побудинковий звіт'!AK253</f>
        <v>233889.39525782375</v>
      </c>
      <c r="AL253" s="116">
        <f t="shared" si="170"/>
        <v>-3210.224541619129</v>
      </c>
      <c r="AM253" s="595">
        <f>'звіт 03.19-03.24'!AL253+'[9]побудинковий звіт'!AM253+'[8]побудинковий звіт'!AM253</f>
        <v>3030.02</v>
      </c>
      <c r="AN253" s="595">
        <f>'звіт 03.19-03.24'!AM253+'[9]побудинковий звіт'!AN253+'[8]побудинковий звіт'!AN253</f>
        <v>3637.4688842872119</v>
      </c>
      <c r="AO253" s="116">
        <f t="shared" si="171"/>
        <v>607.44888428721197</v>
      </c>
      <c r="AP253" s="595">
        <f>'звіт 03.19-03.24'!AO253+'[9]побудинковий звіт'!AP253+'[8]побудинковий звіт'!AP253</f>
        <v>21110.899025131395</v>
      </c>
      <c r="AQ253" s="595">
        <f>'звіт 03.19-03.24'!AP253+'[9]побудинковий звіт'!AQ253+'[8]побудинковий звіт'!AQ253</f>
        <v>16336.736393169918</v>
      </c>
      <c r="AR253" s="116">
        <f t="shared" si="172"/>
        <v>-4774.162631961477</v>
      </c>
      <c r="AS253" s="595">
        <f>'звіт 03.19-03.24'!AR253+'[9]побудинковий звіт'!AS253+'[8]побудинковий звіт'!AS253</f>
        <v>447369.95571553695</v>
      </c>
      <c r="AT253" s="595">
        <f>'звіт 03.19-03.24'!AS253+'[9]побудинковий звіт'!AT253+'[8]побудинковий звіт'!AT253</f>
        <v>549452.30508954939</v>
      </c>
      <c r="AU253" s="118">
        <f t="shared" si="173"/>
        <v>102082.34937401244</v>
      </c>
      <c r="AV253" s="595">
        <f>'звіт 03.19-03.24'!AU253+'[9]побудинковий звіт'!AV253+'[8]побудинковий звіт'!AV253</f>
        <v>16761.020009103995</v>
      </c>
      <c r="AW253" s="595">
        <f>'звіт 03.19-03.24'!AV253+'[9]побудинковий звіт'!AW253+'[8]побудинковий звіт'!AW253</f>
        <v>14191.874415223721</v>
      </c>
      <c r="AX253" s="94">
        <f t="shared" si="174"/>
        <v>-2569.1455938802737</v>
      </c>
      <c r="AY253" s="595">
        <f>'звіт 03.19-03.24'!AX253+'[9]побудинковий звіт'!AY253+'[8]побудинковий звіт'!AY253</f>
        <v>17581.851470744652</v>
      </c>
      <c r="AZ253" s="595">
        <f>'звіт 03.19-03.24'!AY253+'[9]побудинковий звіт'!AZ253+'[8]побудинковий звіт'!AZ253</f>
        <v>6056.8163608982713</v>
      </c>
      <c r="BA253" s="117">
        <f t="shared" si="175"/>
        <v>-11525.03510984638</v>
      </c>
      <c r="BB253" s="595">
        <f>'звіт 03.19-03.24'!BA253+'[9]побудинковий звіт'!BB253+'[8]побудинковий звіт'!BB253</f>
        <v>13506.021032446082</v>
      </c>
      <c r="BC253" s="595">
        <f>'звіт 03.19-03.24'!BB253+'[9]побудинковий звіт'!BC253+'[8]побудинковий звіт'!BC253</f>
        <v>8844.963390497609</v>
      </c>
      <c r="BD253" s="94">
        <f t="shared" si="176"/>
        <v>-4661.0576419484732</v>
      </c>
      <c r="BE253" s="595">
        <f>'звіт 03.19-03.24'!BD253+'[9]побудинковий звіт'!BE253+'[8]побудинковий звіт'!BE253</f>
        <v>13689.889230350936</v>
      </c>
      <c r="BF253" s="595">
        <f>'звіт 03.19-03.24'!BE253+'[9]побудинковий звіт'!BF253+'[8]побудинковий звіт'!BF253</f>
        <v>0</v>
      </c>
      <c r="BG253" s="95">
        <f t="shared" si="177"/>
        <v>-13689.889230350936</v>
      </c>
      <c r="BH253" s="595">
        <f>'звіт 03.19-03.24'!BG253+'[9]побудинковий звіт'!BH253+'[8]побудинковий звіт'!BH253</f>
        <v>7992.7691165671304</v>
      </c>
      <c r="BI253" s="595">
        <f>'звіт 03.19-03.24'!BH253+'[9]побудинковий звіт'!BI253+'[8]побудинковий звіт'!BI253</f>
        <v>816</v>
      </c>
      <c r="BJ253" s="94">
        <f t="shared" si="178"/>
        <v>-7176.7691165671304</v>
      </c>
      <c r="BK253" s="595">
        <f>'звіт 03.19-03.24'!BJ253+'[9]побудинковий звіт'!BK253+'[8]побудинковий звіт'!BK253</f>
        <v>16246.151586130421</v>
      </c>
      <c r="BL253" s="595">
        <f>'звіт 03.19-03.24'!BK253+'[9]побудинковий звіт'!BL253+'[8]побудинковий звіт'!BL253</f>
        <v>30886.920778144824</v>
      </c>
      <c r="BM253" s="95">
        <f t="shared" si="179"/>
        <v>14640.769192014403</v>
      </c>
      <c r="BN253" s="595">
        <f>'звіт 03.19-03.24'!BM253+'[9]побудинковий звіт'!BN253+'[8]побудинковий звіт'!BN253</f>
        <v>2953.4977269015171</v>
      </c>
      <c r="BO253" s="595">
        <f>'звіт 03.19-03.24'!BN253+'[9]побудинковий звіт'!BO253+'[8]побудинковий звіт'!BO253</f>
        <v>12702.530811934001</v>
      </c>
      <c r="BP253" s="94">
        <f t="shared" si="180"/>
        <v>9749.0330850324826</v>
      </c>
      <c r="BQ253" s="91">
        <f t="shared" si="181"/>
        <v>88731.200172244731</v>
      </c>
      <c r="BR253" s="96">
        <f t="shared" si="181"/>
        <v>73499.105756698424</v>
      </c>
      <c r="BS253" s="94">
        <f t="shared" si="182"/>
        <v>-15232.094415546308</v>
      </c>
      <c r="BT253" s="595">
        <f>'звіт 03.19-03.24'!BS253+'[9]побудинковий звіт'!BT253+'[8]побудинковий звіт'!BT253</f>
        <v>342931.7381497731</v>
      </c>
      <c r="BU253" s="595">
        <f>'звіт 03.19-03.24'!BT253+'[9]побудинковий звіт'!BU253+'[8]побудинковий звіт'!BU253</f>
        <v>330334.3761844479</v>
      </c>
      <c r="BV253" s="116">
        <f t="shared" si="183"/>
        <v>-12597.361965325195</v>
      </c>
      <c r="BW253" s="595">
        <f>'звіт 03.19-03.24'!BV253+'[9]побудинковий звіт'!BW253+'[8]побудинковий звіт'!BW253</f>
        <v>313765.51656850951</v>
      </c>
      <c r="BX253" s="595">
        <f>'звіт 03.19-03.24'!BW253+'[9]побудинковий звіт'!BX253+'[8]побудинковий звіт'!BX253</f>
        <v>275356.8700404283</v>
      </c>
      <c r="BY253" s="116">
        <f t="shared" si="184"/>
        <v>-38408.646528081212</v>
      </c>
      <c r="BZ253" s="595">
        <f>'звіт 03.19-03.24'!BY253+'[9]побудинковий звіт'!BZ253+'[8]побудинковий звіт'!BZ253</f>
        <v>58567.724745570893</v>
      </c>
      <c r="CA253" s="595">
        <f>'звіт 03.19-03.24'!BZ253+'[9]побудинковий звіт'!CA253+'[8]побудинковий звіт'!CA253</f>
        <v>46223.815253635141</v>
      </c>
      <c r="CB253" s="116">
        <f t="shared" si="185"/>
        <v>-12343.909491935752</v>
      </c>
      <c r="CC253" s="595">
        <f>'звіт 03.19-03.24'!CB253+'[9]побудинковий звіт'!CC253+'[8]побудинковий звіт'!CC253</f>
        <v>9837.865774160744</v>
      </c>
      <c r="CD253" s="595">
        <f>'звіт 03.19-03.24'!CC253+'[9]побудинковий звіт'!CD253+'[8]побудинковий звіт'!CD253</f>
        <v>9989.3019002236197</v>
      </c>
      <c r="CE253" s="116">
        <f t="shared" si="186"/>
        <v>151.4361260628757</v>
      </c>
      <c r="CF253" s="595">
        <f>'звіт 03.19-03.24'!CE253+'[9]побудинковий звіт'!CF253+'[8]побудинковий звіт'!CF253</f>
        <v>1206.9284905090537</v>
      </c>
      <c r="CG253" s="595">
        <f>'звіт 03.19-03.24'!CF253+'[9]побудинковий звіт'!CG253+'[8]побудинковий звіт'!CG253</f>
        <v>0</v>
      </c>
      <c r="CH253" s="116">
        <f t="shared" si="187"/>
        <v>-1206.9284905090537</v>
      </c>
      <c r="CI253" s="595">
        <f>'звіт 03.19-03.24'!CH253+'[9]побудинковий звіт'!CI253+'[8]побудинковий звіт'!CI253</f>
        <v>37259.702997839078</v>
      </c>
      <c r="CJ253" s="595">
        <f>'звіт 03.19-03.24'!CI253+'[9]побудинковий звіт'!CJ253+'[8]побудинковий звіт'!CJ253</f>
        <v>43429.060623622347</v>
      </c>
      <c r="CK253" s="116">
        <f t="shared" si="188"/>
        <v>6169.3576257832683</v>
      </c>
      <c r="CL253" s="595">
        <f>'звіт 03.19-03.24'!CK253+'[9]побудинковий звіт'!CL253+'[8]побудинковий звіт'!CL253</f>
        <v>95807.71222749044</v>
      </c>
      <c r="CM253" s="595">
        <f>'звіт 03.19-03.24'!CL253+'[9]побудинковий звіт'!CM253+'[8]побудинковий звіт'!CM253</f>
        <v>66249.906760759724</v>
      </c>
      <c r="CN253" s="116">
        <f t="shared" si="189"/>
        <v>-29557.805466730715</v>
      </c>
      <c r="CO253" s="88">
        <f t="shared" si="190"/>
        <v>133067.41522532952</v>
      </c>
      <c r="CP253" s="96">
        <f t="shared" si="190"/>
        <v>109678.96738438206</v>
      </c>
      <c r="CQ253" s="116">
        <f t="shared" si="191"/>
        <v>-23388.447840947454</v>
      </c>
      <c r="CR253" s="119">
        <f t="shared" si="202"/>
        <v>1977534.3555248606</v>
      </c>
      <c r="CS253" s="96">
        <f t="shared" si="202"/>
        <v>1950380.1194710981</v>
      </c>
      <c r="CT253" s="116">
        <f t="shared" si="192"/>
        <v>-27154.236053762492</v>
      </c>
      <c r="CU253" s="91">
        <f t="shared" si="193"/>
        <v>2373041.2266298328</v>
      </c>
      <c r="CV253" s="98">
        <f t="shared" si="193"/>
        <v>2340456.1433653175</v>
      </c>
      <c r="CW253" s="117">
        <f t="shared" si="194"/>
        <v>-32585.08326451527</v>
      </c>
      <c r="CX253" s="595">
        <f>'звіт 03.19-03.24'!CW253+'[9]побудинковий звіт'!CX253+'[8]побудинковий звіт'!CX253</f>
        <v>90344.076310953184</v>
      </c>
      <c r="CY253" s="595">
        <f>'звіт 03.19-03.24'!CX253+'[9]побудинковий звіт'!CY253+'[8]побудинковий звіт'!CY253</f>
        <v>122929.15957546821</v>
      </c>
      <c r="CZ253" s="116">
        <f t="shared" si="195"/>
        <v>32585.083264515022</v>
      </c>
      <c r="DA253" s="99">
        <f>'[8]побудинковий звіт'!DA253</f>
        <v>-32585.083264515124</v>
      </c>
      <c r="DB253" s="8">
        <v>1</v>
      </c>
      <c r="DC253" s="365">
        <f>'[8]побудинковий звіт'!DC253</f>
        <v>66089.23</v>
      </c>
      <c r="DD253" s="365">
        <f>'[8]побудинковий звіт'!DD253</f>
        <v>386.83</v>
      </c>
      <c r="DE253" s="365">
        <f>'[8]побудинковий звіт'!DE253</f>
        <v>26419.239999999998</v>
      </c>
      <c r="DF253" s="365">
        <f>'[8]побудинковий звіт'!DF253</f>
        <v>-797.10000000000014</v>
      </c>
      <c r="DG253" s="101">
        <v>47162.048386743409</v>
      </c>
      <c r="DH253" s="296">
        <v>9</v>
      </c>
      <c r="DI253" s="103">
        <f>'[8]побудинковий звіт'!DK253</f>
        <v>8.6444657846679842</v>
      </c>
      <c r="DJ253" s="103">
        <f>'[8]побудинковий звіт'!DL253</f>
        <v>10.51993450163185</v>
      </c>
      <c r="DK253" s="103">
        <f>'[8]побудинковий звіт'!DM253</f>
        <v>6.8709755852124585</v>
      </c>
      <c r="DL253" s="104">
        <f>DI253*G253+(F253-G253)*DJ253</f>
        <v>39650.073901083779</v>
      </c>
      <c r="DM253" s="104">
        <f>DK253*H253</f>
        <v>1183.9378030879589</v>
      </c>
      <c r="DN253" s="105">
        <f t="shared" si="196"/>
        <v>40834.011704171739</v>
      </c>
      <c r="DO253" s="2"/>
      <c r="DP253" s="104">
        <f>'[10]побудинковий звіт'!DR253</f>
        <v>39650.01</v>
      </c>
      <c r="DQ253" s="104">
        <f>'[10]побудинковий звіт'!DS253</f>
        <v>1183.93</v>
      </c>
      <c r="DR253" s="104">
        <f t="shared" si="197"/>
        <v>40833.94</v>
      </c>
      <c r="DS253" s="106"/>
      <c r="DT253" s="104"/>
      <c r="DU253" s="479">
        <f>'звіт 03.19-03.24'!DV253+'[9]побудинковий звіт'!DW253+'[8]побудинковий звіт'!DW253</f>
        <v>4283.88</v>
      </c>
      <c r="DV253" s="2">
        <f>'[9]побудинковий звіт'!DX253+'[8]побудинковий звіт'!DX253</f>
        <v>0</v>
      </c>
      <c r="DW253" s="77">
        <f t="shared" si="198"/>
        <v>643321.38706533797</v>
      </c>
      <c r="DX253" s="77">
        <f t="shared" si="199"/>
        <v>747541.69301549729</v>
      </c>
      <c r="DY253" s="427">
        <f t="shared" si="200"/>
        <v>25622.14</v>
      </c>
      <c r="DZ253" s="161">
        <f>'[10]побудинковий звіт'!DY253</f>
        <v>11050.888890717606</v>
      </c>
      <c r="EB253" s="110">
        <v>28560</v>
      </c>
      <c r="EC253" s="111">
        <f t="shared" si="201"/>
        <v>75722.048386743409</v>
      </c>
      <c r="EE253" s="112">
        <v>-76801.120760064601</v>
      </c>
      <c r="EG253" s="99">
        <v>-70034.291406306642</v>
      </c>
    </row>
    <row r="254" spans="1:137" ht="19.95" customHeight="1" x14ac:dyDescent="0.3">
      <c r="A254" s="81">
        <v>150001094</v>
      </c>
      <c r="B254" s="82" t="s">
        <v>611</v>
      </c>
      <c r="C254" s="114" t="s">
        <v>612</v>
      </c>
      <c r="D254" s="114" t="s">
        <v>612</v>
      </c>
      <c r="E254" s="84">
        <f t="shared" si="159"/>
        <v>319.39999999999998</v>
      </c>
      <c r="F254" s="597">
        <f>'[8]побудинковий звіт'!F254</f>
        <v>319.39999999999998</v>
      </c>
      <c r="G254" s="104">
        <f>'[8]побудинковий звіт'!G254</f>
        <v>0</v>
      </c>
      <c r="H254" s="598">
        <f>'[8]побудинковий звіт'!H254</f>
        <v>0</v>
      </c>
      <c r="I254" s="595">
        <f>'звіт 03.19-03.24'!H254+'[9]побудинковий звіт'!I254+'[8]побудинковий звіт'!I254</f>
        <v>918.80221407858562</v>
      </c>
      <c r="J254" s="595">
        <f>'звіт 03.19-03.24'!I254+'[9]побудинковий звіт'!J254+'[8]побудинковий звіт'!J254</f>
        <v>922.50861639578818</v>
      </c>
      <c r="K254" s="116">
        <f t="shared" si="160"/>
        <v>3.70640231720256</v>
      </c>
      <c r="L254" s="595">
        <f>'звіт 03.19-03.24'!K254+'[9]побудинковий звіт'!L254+'[8]побудинковий звіт'!L254</f>
        <v>829.81965349039842</v>
      </c>
      <c r="M254" s="595">
        <f>'звіт 03.19-03.24'!L254+'[9]побудинковий звіт'!M254+'[8]побудинковий звіт'!M254</f>
        <v>708.18130460353041</v>
      </c>
      <c r="N254" s="116">
        <f t="shared" si="161"/>
        <v>-121.63834888686802</v>
      </c>
      <c r="O254" s="595">
        <f>'звіт 03.19-03.24'!N254+'[9]побудинковий звіт'!O254+'[8]побудинковий звіт'!O254</f>
        <v>789.31427520361251</v>
      </c>
      <c r="P254" s="595">
        <f>'звіт 03.19-03.24'!O254+'[9]побудинковий звіт'!P254+'[8]побудинковий звіт'!P254</f>
        <v>574</v>
      </c>
      <c r="Q254" s="116">
        <f t="shared" si="162"/>
        <v>-215.31427520361251</v>
      </c>
      <c r="R254" s="595">
        <f>'звіт 03.19-03.24'!Q254+'[9]побудинковий звіт'!R254+'[8]побудинковий звіт'!R254</f>
        <v>278.25962591042708</v>
      </c>
      <c r="S254" s="595">
        <f>'звіт 03.19-03.24'!R254+'[9]побудинковий звіт'!S254+'[8]побудинковий звіт'!S254</f>
        <v>1566</v>
      </c>
      <c r="T254" s="116">
        <f t="shared" si="163"/>
        <v>1287.7403740895729</v>
      </c>
      <c r="U254" s="595">
        <f>'звіт 03.19-03.24'!T254+'[9]побудинковий звіт'!U254+'[8]побудинковий звіт'!U254</f>
        <v>0</v>
      </c>
      <c r="V254" s="595">
        <f>'звіт 03.19-03.24'!U254+'[9]побудинковий звіт'!V254+'[8]побудинковий звіт'!V254</f>
        <v>0</v>
      </c>
      <c r="W254" s="116">
        <f t="shared" si="164"/>
        <v>0</v>
      </c>
      <c r="X254" s="595">
        <f>'звіт 03.19-03.24'!W254+'[9]побудинковий звіт'!X254+'[8]побудинковий звіт'!X254</f>
        <v>3347.8802468610952</v>
      </c>
      <c r="Y254" s="595">
        <f>'звіт 03.19-03.24'!X254+'[9]побудинковий звіт'!Y254+'[8]побудинковий звіт'!Y254</f>
        <v>2617.645627243191</v>
      </c>
      <c r="Z254" s="116">
        <f t="shared" si="165"/>
        <v>-730.23461961790417</v>
      </c>
      <c r="AA254" s="595">
        <f>'звіт 03.19-03.24'!Z254+'[9]побудинковий звіт'!AA254+'[8]побудинковий звіт'!AA254</f>
        <v>329.40000000000003</v>
      </c>
      <c r="AB254" s="595">
        <f>'звіт 03.19-03.24'!AA254+'[9]побудинковий звіт'!AB254+'[8]побудинковий звіт'!AB254</f>
        <v>0</v>
      </c>
      <c r="AC254" s="116">
        <f t="shared" si="166"/>
        <v>-329.40000000000003</v>
      </c>
      <c r="AD254" s="595">
        <f>'звіт 03.19-03.24'!AC254+'[9]побудинковий звіт'!AD254+'[8]побудинковий звіт'!AD254</f>
        <v>8695.2736114981562</v>
      </c>
      <c r="AE254" s="595">
        <f>'звіт 03.19-03.24'!AD254+'[9]побудинковий звіт'!AE254+'[8]побудинковий звіт'!AE254</f>
        <v>10109.186875298925</v>
      </c>
      <c r="AF254" s="117">
        <f t="shared" si="167"/>
        <v>1413.9132638007686</v>
      </c>
      <c r="AG254" s="91">
        <f t="shared" si="168"/>
        <v>15188.749627042274</v>
      </c>
      <c r="AH254" s="92">
        <f t="shared" si="168"/>
        <v>16497.522423541435</v>
      </c>
      <c r="AI254" s="116">
        <f t="shared" si="169"/>
        <v>1308.7727964991609</v>
      </c>
      <c r="AJ254" s="595">
        <f>'звіт 03.19-03.24'!AI254+'[9]побудинковий звіт'!AJ254+'[8]побудинковий звіт'!AJ254</f>
        <v>0</v>
      </c>
      <c r="AK254" s="595">
        <f>'звіт 03.19-03.24'!AJ254+'[9]побудинковий звіт'!AK254+'[8]побудинковий звіт'!AK254</f>
        <v>0</v>
      </c>
      <c r="AL254" s="116">
        <f t="shared" si="170"/>
        <v>0</v>
      </c>
      <c r="AM254" s="595">
        <f>'звіт 03.19-03.24'!AL254+'[9]побудинковий звіт'!AM254+'[8]побудинковий звіт'!AM254</f>
        <v>0</v>
      </c>
      <c r="AN254" s="595">
        <f>'звіт 03.19-03.24'!AM254+'[9]побудинковий звіт'!AN254+'[8]побудинковий звіт'!AN254</f>
        <v>0</v>
      </c>
      <c r="AO254" s="116">
        <f t="shared" si="171"/>
        <v>0</v>
      </c>
      <c r="AP254" s="595">
        <f>'звіт 03.19-03.24'!AO254+'[9]побудинковий звіт'!AP254+'[8]побудинковий звіт'!AP254</f>
        <v>0</v>
      </c>
      <c r="AQ254" s="595">
        <f>'звіт 03.19-03.24'!AP254+'[9]побудинковий звіт'!AQ254+'[8]побудинковий звіт'!AQ254</f>
        <v>0</v>
      </c>
      <c r="AR254" s="116">
        <f t="shared" si="172"/>
        <v>0</v>
      </c>
      <c r="AS254" s="595">
        <f>'звіт 03.19-03.24'!AR254+'[9]побудинковий звіт'!AS254+'[8]побудинковий звіт'!AS254</f>
        <v>32001.086797412412</v>
      </c>
      <c r="AT254" s="595">
        <f>'звіт 03.19-03.24'!AS254+'[9]побудинковий звіт'!AT254+'[8]побудинковий звіт'!AT254</f>
        <v>46607</v>
      </c>
      <c r="AU254" s="118">
        <f t="shared" si="173"/>
        <v>14605.913202587588</v>
      </c>
      <c r="AV254" s="595">
        <f>'звіт 03.19-03.24'!AU254+'[9]побудинковий звіт'!AV254+'[8]побудинковий звіт'!AV254</f>
        <v>188.96506556669723</v>
      </c>
      <c r="AW254" s="595">
        <f>'звіт 03.19-03.24'!AV254+'[9]побудинковий звіт'!AW254+'[8]побудинковий звіт'!AW254</f>
        <v>0</v>
      </c>
      <c r="AX254" s="94">
        <f t="shared" si="174"/>
        <v>-188.96506556669723</v>
      </c>
      <c r="AY254" s="595">
        <f>'звіт 03.19-03.24'!AX254+'[9]побудинковий звіт'!AY254+'[8]побудинковий звіт'!AY254</f>
        <v>683.74774536094321</v>
      </c>
      <c r="AZ254" s="595">
        <f>'звіт 03.19-03.24'!AY254+'[9]побудинковий звіт'!AZ254+'[8]побудинковий звіт'!AZ254</f>
        <v>0</v>
      </c>
      <c r="BA254" s="117">
        <f t="shared" si="175"/>
        <v>-683.74774536094321</v>
      </c>
      <c r="BB254" s="595">
        <f>'звіт 03.19-03.24'!BA254+'[9]побудинковий звіт'!BB254+'[8]побудинковий звіт'!BB254</f>
        <v>178.92544490595313</v>
      </c>
      <c r="BC254" s="595">
        <f>'звіт 03.19-03.24'!BB254+'[9]побудинковий звіт'!BC254+'[8]побудинковий звіт'!BC254</f>
        <v>0</v>
      </c>
      <c r="BD254" s="94">
        <f t="shared" si="176"/>
        <v>-178.92544490595313</v>
      </c>
      <c r="BE254" s="595">
        <f>'звіт 03.19-03.24'!BD254+'[9]побудинковий звіт'!BE254+'[8]побудинковий звіт'!BE254</f>
        <v>81.041742518406949</v>
      </c>
      <c r="BF254" s="595">
        <f>'звіт 03.19-03.24'!BE254+'[9]побудинковий звіт'!BF254+'[8]побудинковий звіт'!BF254</f>
        <v>0</v>
      </c>
      <c r="BG254" s="95">
        <f t="shared" si="177"/>
        <v>-81.041742518406949</v>
      </c>
      <c r="BH254" s="595">
        <f>'звіт 03.19-03.24'!BG254+'[9]побудинковий звіт'!BH254+'[8]побудинковий звіт'!BH254</f>
        <v>0</v>
      </c>
      <c r="BI254" s="595">
        <f>'звіт 03.19-03.24'!BH254+'[9]побудинковий звіт'!BI254+'[8]побудинковий звіт'!BI254</f>
        <v>0</v>
      </c>
      <c r="BJ254" s="94">
        <f t="shared" si="178"/>
        <v>0</v>
      </c>
      <c r="BK254" s="595">
        <f>'звіт 03.19-03.24'!BJ254+'[9]побудинковий звіт'!BK254+'[8]побудинковий звіт'!BK254</f>
        <v>1309.5536989174154</v>
      </c>
      <c r="BL254" s="595">
        <f>'звіт 03.19-03.24'!BK254+'[9]побудинковий звіт'!BL254+'[8]побудинковий звіт'!BL254</f>
        <v>0</v>
      </c>
      <c r="BM254" s="95">
        <f t="shared" si="179"/>
        <v>-1309.5536989174154</v>
      </c>
      <c r="BN254" s="595">
        <f>'звіт 03.19-03.24'!BM254+'[9]побудинковий звіт'!BN254+'[8]побудинковий звіт'!BN254</f>
        <v>82.350000000000009</v>
      </c>
      <c r="BO254" s="595">
        <f>'звіт 03.19-03.24'!BN254+'[9]побудинковий звіт'!BO254+'[8]побудинковий звіт'!BO254</f>
        <v>0</v>
      </c>
      <c r="BP254" s="94">
        <f t="shared" si="180"/>
        <v>-82.350000000000009</v>
      </c>
      <c r="BQ254" s="91">
        <f t="shared" si="181"/>
        <v>2524.5836972694156</v>
      </c>
      <c r="BR254" s="96">
        <f t="shared" si="181"/>
        <v>0</v>
      </c>
      <c r="BS254" s="94">
        <f t="shared" si="182"/>
        <v>-2524.5836972694156</v>
      </c>
      <c r="BT254" s="595">
        <f>'звіт 03.19-03.24'!BS254+'[9]побудинковий звіт'!BT254+'[8]побудинковий звіт'!BT254</f>
        <v>0</v>
      </c>
      <c r="BU254" s="595">
        <f>'звіт 03.19-03.24'!BT254+'[9]побудинковий звіт'!BU254+'[8]побудинковий звіт'!BU254</f>
        <v>0.87637607037606413</v>
      </c>
      <c r="BV254" s="116">
        <f t="shared" si="183"/>
        <v>0.87637607037606413</v>
      </c>
      <c r="BW254" s="595">
        <f>'звіт 03.19-03.24'!BV254+'[9]побудинковий звіт'!BW254+'[8]побудинковий звіт'!BW254</f>
        <v>761.7263223767543</v>
      </c>
      <c r="BX254" s="595">
        <f>'звіт 03.19-03.24'!BW254+'[9]побудинковий звіт'!BX254+'[8]побудинковий звіт'!BX254</f>
        <v>45.365423062562897</v>
      </c>
      <c r="BY254" s="116">
        <f t="shared" si="184"/>
        <v>-716.36089931419144</v>
      </c>
      <c r="BZ254" s="595">
        <f>'звіт 03.19-03.24'!BY254+'[9]побудинковий звіт'!BZ254+'[8]побудинковий звіт'!BZ254</f>
        <v>0</v>
      </c>
      <c r="CA254" s="595">
        <f>'звіт 03.19-03.24'!BZ254+'[9]побудинковий звіт'!CA254+'[8]побудинковий звіт'!CA254</f>
        <v>2.5865702322481754E-3</v>
      </c>
      <c r="CB254" s="116">
        <f t="shared" si="185"/>
        <v>2.5865702322481754E-3</v>
      </c>
      <c r="CC254" s="595">
        <f>'звіт 03.19-03.24'!CB254+'[9]побудинковий звіт'!CC254+'[8]побудинковий звіт'!CC254</f>
        <v>0</v>
      </c>
      <c r="CD254" s="595">
        <f>'звіт 03.19-03.24'!CC254+'[9]побудинковий звіт'!CD254+'[8]побудинковий звіт'!CD254</f>
        <v>0</v>
      </c>
      <c r="CE254" s="116">
        <f t="shared" si="186"/>
        <v>0</v>
      </c>
      <c r="CF254" s="595">
        <f>'звіт 03.19-03.24'!CE254+'[9]побудинковий звіт'!CF254+'[8]побудинковий звіт'!CF254</f>
        <v>0</v>
      </c>
      <c r="CG254" s="595">
        <f>'звіт 03.19-03.24'!CF254+'[9]побудинковий звіт'!CG254+'[8]побудинковий звіт'!CG254</f>
        <v>0</v>
      </c>
      <c r="CH254" s="116">
        <f t="shared" si="187"/>
        <v>0</v>
      </c>
      <c r="CI254" s="595">
        <f>'звіт 03.19-03.24'!CH254+'[9]побудинковий звіт'!CI254+'[8]побудинковий звіт'!CI254</f>
        <v>1863.6407917094152</v>
      </c>
      <c r="CJ254" s="595">
        <f>'звіт 03.19-03.24'!CI254+'[9]побудинковий звіт'!CJ254+'[8]побудинковий звіт'!CJ254</f>
        <v>2148.9391418205423</v>
      </c>
      <c r="CK254" s="116">
        <f t="shared" si="188"/>
        <v>285.29835011112709</v>
      </c>
      <c r="CL254" s="595">
        <f>'звіт 03.19-03.24'!CK254+'[9]побудинковий звіт'!CL254+'[8]побудинковий звіт'!CL254</f>
        <v>0</v>
      </c>
      <c r="CM254" s="595">
        <f>'звіт 03.19-03.24'!CL254+'[9]побудинковий звіт'!CM254+'[8]побудинковий звіт'!CM254</f>
        <v>0</v>
      </c>
      <c r="CN254" s="116">
        <f t="shared" si="189"/>
        <v>0</v>
      </c>
      <c r="CO254" s="88">
        <f t="shared" si="190"/>
        <v>1863.6407917094152</v>
      </c>
      <c r="CP254" s="96">
        <f t="shared" si="190"/>
        <v>2148.9391418205423</v>
      </c>
      <c r="CQ254" s="116">
        <f t="shared" si="191"/>
        <v>285.29835011112709</v>
      </c>
      <c r="CR254" s="119">
        <f t="shared" si="202"/>
        <v>52339.787235810269</v>
      </c>
      <c r="CS254" s="96">
        <f t="shared" si="202"/>
        <v>65299.705951065145</v>
      </c>
      <c r="CT254" s="116">
        <f t="shared" si="192"/>
        <v>12959.918715254877</v>
      </c>
      <c r="CU254" s="91">
        <f t="shared" si="193"/>
        <v>62807.744682972319</v>
      </c>
      <c r="CV254" s="98">
        <f t="shared" si="193"/>
        <v>78359.647141278168</v>
      </c>
      <c r="CW254" s="117">
        <f t="shared" si="194"/>
        <v>15551.902458305849</v>
      </c>
      <c r="CX254" s="595">
        <f>'звіт 03.19-03.24'!CW254+'[9]побудинковий звіт'!CX254+'[8]побудинковий звіт'!CX254</f>
        <v>3499.6317751884867</v>
      </c>
      <c r="CY254" s="595">
        <f>'звіт 03.19-03.24'!CX254+'[9]побудинковий звіт'!CY254+'[8]побудинковий звіт'!CY254</f>
        <v>-12052.073999930577</v>
      </c>
      <c r="CZ254" s="116">
        <f t="shared" si="195"/>
        <v>-15551.705775119064</v>
      </c>
      <c r="DA254" s="99">
        <f>'[8]побудинковий звіт'!DA254</f>
        <v>15551.902458305851</v>
      </c>
      <c r="DB254" s="8">
        <v>1</v>
      </c>
      <c r="DC254" s="365">
        <f>'[8]побудинковий звіт'!DC254</f>
        <v>1469.94</v>
      </c>
      <c r="DD254" s="365">
        <f>'[8]побудинковий звіт'!DD254</f>
        <v>0</v>
      </c>
      <c r="DE254" s="365">
        <f>'[8]побудинковий звіт'!DE254</f>
        <v>237.98000000000002</v>
      </c>
      <c r="DF254" s="365">
        <f>'[8]побудинковий звіт'!DF254</f>
        <v>0</v>
      </c>
      <c r="DG254" s="101">
        <v>-11644.458671334247</v>
      </c>
      <c r="DH254" s="296">
        <v>2</v>
      </c>
      <c r="DI254" s="103">
        <f>'[8]побудинковий звіт'!DK254</f>
        <v>3.857124812358673</v>
      </c>
      <c r="DJ254" s="103">
        <f>'[8]побудинковий звіт'!DL254</f>
        <v>0</v>
      </c>
      <c r="DK254" s="103">
        <f>'[8]побудинковий звіт'!DM254</f>
        <v>3.7330570270975776</v>
      </c>
      <c r="DL254" s="104">
        <f>F254*DI254</f>
        <v>1231.9656650673601</v>
      </c>
      <c r="DM254" s="104">
        <f>H254*DK254</f>
        <v>0</v>
      </c>
      <c r="DN254" s="105">
        <f t="shared" si="196"/>
        <v>1231.9656650673601</v>
      </c>
      <c r="DO254" s="2"/>
      <c r="DP254" s="104">
        <f>'[10]побудинковий звіт'!DR254</f>
        <v>1231.96</v>
      </c>
      <c r="DQ254" s="104">
        <f>'[10]побудинковий звіт'!DS254</f>
        <v>0</v>
      </c>
      <c r="DR254" s="104">
        <f t="shared" si="197"/>
        <v>1231.96</v>
      </c>
      <c r="DS254" s="106"/>
      <c r="DT254" s="104"/>
      <c r="DU254" s="479">
        <f>'звіт 03.19-03.24'!DV254+'[9]побудинковий звіт'!DW254+'[8]побудинковий звіт'!DW254</f>
        <v>900</v>
      </c>
      <c r="DV254" s="2">
        <f>'[9]побудинковий звіт'!DX254+'[8]побудинковий звіт'!DX254</f>
        <v>0</v>
      </c>
      <c r="DW254" s="77">
        <f t="shared" si="198"/>
        <v>41430.804593618195</v>
      </c>
      <c r="DX254" s="77">
        <f t="shared" si="199"/>
        <v>55928.4</v>
      </c>
      <c r="DY254" s="427">
        <f t="shared" si="200"/>
        <v>237.98000000000002</v>
      </c>
      <c r="DZ254" s="161">
        <f>'[10]побудинковий звіт'!DY254</f>
        <v>683.25081404586126</v>
      </c>
      <c r="EB254" s="110">
        <v>5468</v>
      </c>
      <c r="EC254" s="111">
        <f t="shared" si="201"/>
        <v>-6176.4586713342469</v>
      </c>
      <c r="EE254" s="112">
        <v>-11207.849980993706</v>
      </c>
      <c r="EG254" s="99">
        <v>29510.808294224546</v>
      </c>
    </row>
    <row r="255" spans="1:137" ht="19.95" customHeight="1" x14ac:dyDescent="0.3">
      <c r="A255" s="81">
        <v>150000795</v>
      </c>
      <c r="B255" s="82" t="s">
        <v>613</v>
      </c>
      <c r="C255" s="114" t="s">
        <v>1022</v>
      </c>
      <c r="D255" s="114" t="s">
        <v>614</v>
      </c>
      <c r="E255" s="84">
        <f t="shared" si="159"/>
        <v>2762.6</v>
      </c>
      <c r="F255" s="597">
        <f>'[8]побудинковий звіт'!F255</f>
        <v>2762.6</v>
      </c>
      <c r="G255" s="104">
        <f>'[8]побудинковий звіт'!G255</f>
        <v>0</v>
      </c>
      <c r="H255" s="598">
        <f>'[8]побудинковий звіт'!H255</f>
        <v>0</v>
      </c>
      <c r="I255" s="595">
        <f>'звіт 03.19-03.24'!H255+'[9]побудинковий звіт'!I255+'[8]побудинковий звіт'!I255</f>
        <v>72957.954139046808</v>
      </c>
      <c r="J255" s="595">
        <f>'звіт 03.19-03.24'!I255+'[9]побудинковий звіт'!J255+'[8]побудинковий звіт'!J255</f>
        <v>70300.887573605025</v>
      </c>
      <c r="K255" s="116">
        <f t="shared" si="160"/>
        <v>-2657.0665654417826</v>
      </c>
      <c r="L255" s="595">
        <f>'звіт 03.19-03.24'!K255+'[9]побудинковий звіт'!L255+'[8]побудинковий звіт'!L255</f>
        <v>14207.372129037241</v>
      </c>
      <c r="M255" s="595">
        <f>'звіт 03.19-03.24'!L255+'[9]побудинковий звіт'!M255+'[8]побудинковий звіт'!M255</f>
        <v>13551.496267194883</v>
      </c>
      <c r="N255" s="116">
        <f t="shared" si="161"/>
        <v>-655.87586184235806</v>
      </c>
      <c r="O255" s="595">
        <f>'звіт 03.19-03.24'!N255+'[9]побудинковий звіт'!O255+'[8]побудинковий звіт'!O255</f>
        <v>0</v>
      </c>
      <c r="P255" s="595">
        <f>'звіт 03.19-03.24'!O255+'[9]побудинковий звіт'!P255+'[8]побудинковий звіт'!P255</f>
        <v>0</v>
      </c>
      <c r="Q255" s="116">
        <f t="shared" si="162"/>
        <v>0</v>
      </c>
      <c r="R255" s="595">
        <f>'звіт 03.19-03.24'!Q255+'[9]побудинковий звіт'!R255+'[8]побудинковий звіт'!R255</f>
        <v>0</v>
      </c>
      <c r="S255" s="595">
        <f>'звіт 03.19-03.24'!R255+'[9]побудинковий звіт'!S255+'[8]побудинковий звіт'!S255</f>
        <v>0</v>
      </c>
      <c r="T255" s="116">
        <f t="shared" si="163"/>
        <v>0</v>
      </c>
      <c r="U255" s="595">
        <f>'звіт 03.19-03.24'!T255+'[9]побудинковий звіт'!U255+'[8]побудинковий звіт'!U255</f>
        <v>0</v>
      </c>
      <c r="V255" s="595">
        <f>'звіт 03.19-03.24'!U255+'[9]побудинковий звіт'!V255+'[8]побудинковий звіт'!V255</f>
        <v>0</v>
      </c>
      <c r="W255" s="116">
        <f t="shared" si="164"/>
        <v>0</v>
      </c>
      <c r="X255" s="595">
        <f>'звіт 03.19-03.24'!W255+'[9]побудинковий звіт'!X255+'[8]побудинковий звіт'!X255</f>
        <v>44989.123007815193</v>
      </c>
      <c r="Y255" s="595">
        <f>'звіт 03.19-03.24'!X255+'[9]побудинковий звіт'!Y255+'[8]побудинковий звіт'!Y255</f>
        <v>38926.348929064574</v>
      </c>
      <c r="Z255" s="116">
        <f t="shared" si="165"/>
        <v>-6062.7740787506191</v>
      </c>
      <c r="AA255" s="595">
        <f>'звіт 03.19-03.24'!Z255+'[9]побудинковий звіт'!AA255+'[8]побудинковий звіт'!AA255</f>
        <v>2983.2192</v>
      </c>
      <c r="AB255" s="595">
        <f>'звіт 03.19-03.24'!AA255+'[9]побудинковий звіт'!AB255+'[8]побудинковий звіт'!AB255</f>
        <v>536.4</v>
      </c>
      <c r="AC255" s="116">
        <f t="shared" si="166"/>
        <v>-2446.8191999999999</v>
      </c>
      <c r="AD255" s="595">
        <f>'звіт 03.19-03.24'!AC255+'[9]побудинковий звіт'!AD255+'[8]побудинковий звіт'!AD255</f>
        <v>79893.637078922344</v>
      </c>
      <c r="AE255" s="595">
        <f>'звіт 03.19-03.24'!AD255+'[9]побудинковий звіт'!AE255+'[8]побудинковий звіт'!AE255</f>
        <v>90682.537129168093</v>
      </c>
      <c r="AF255" s="117">
        <f t="shared" si="167"/>
        <v>10788.900050245749</v>
      </c>
      <c r="AG255" s="91">
        <f t="shared" si="168"/>
        <v>215031.30555482156</v>
      </c>
      <c r="AH255" s="92">
        <f t="shared" si="168"/>
        <v>213997.66989903257</v>
      </c>
      <c r="AI255" s="116">
        <f t="shared" si="169"/>
        <v>-1033.6356557889958</v>
      </c>
      <c r="AJ255" s="595">
        <f>'звіт 03.19-03.24'!AI255+'[9]побудинковий звіт'!AJ255+'[8]побудинковий звіт'!AJ255</f>
        <v>0</v>
      </c>
      <c r="AK255" s="595">
        <f>'звіт 03.19-03.24'!AJ255+'[9]побудинковий звіт'!AK255+'[8]побудинковий звіт'!AK255</f>
        <v>0</v>
      </c>
      <c r="AL255" s="116">
        <f t="shared" si="170"/>
        <v>0</v>
      </c>
      <c r="AM255" s="595">
        <f>'звіт 03.19-03.24'!AL255+'[9]побудинковий звіт'!AM255+'[8]побудинковий звіт'!AM255</f>
        <v>0</v>
      </c>
      <c r="AN255" s="595">
        <f>'звіт 03.19-03.24'!AM255+'[9]побудинковий звіт'!AN255+'[8]побудинковий звіт'!AN255</f>
        <v>0</v>
      </c>
      <c r="AO255" s="116">
        <f t="shared" si="171"/>
        <v>0</v>
      </c>
      <c r="AP255" s="595">
        <f>'звіт 03.19-03.24'!AO255+'[9]побудинковий звіт'!AP255+'[8]побудинковий звіт'!AP255</f>
        <v>18822.540977136225</v>
      </c>
      <c r="AQ255" s="595">
        <f>'звіт 03.19-03.24'!AP255+'[9]побудинковий звіт'!AQ255+'[8]побудинковий звіт'!AQ255</f>
        <v>18680.207006456993</v>
      </c>
      <c r="AR255" s="116">
        <f t="shared" si="172"/>
        <v>-142.33397067923215</v>
      </c>
      <c r="AS255" s="595">
        <f>'звіт 03.19-03.24'!AR255+'[9]побудинковий звіт'!AS255+'[8]побудинковий звіт'!AS255</f>
        <v>249818.32587340957</v>
      </c>
      <c r="AT255" s="595">
        <f>'звіт 03.19-03.24'!AS255+'[9]побудинковий звіт'!AT255+'[8]побудинковий звіт'!AT255</f>
        <v>381724.183586895</v>
      </c>
      <c r="AU255" s="118">
        <f t="shared" si="173"/>
        <v>131905.85771348543</v>
      </c>
      <c r="AV255" s="595">
        <f>'звіт 03.19-03.24'!AU255+'[9]побудинковий звіт'!AV255+'[8]побудинковий звіт'!AV255</f>
        <v>18003.209259939755</v>
      </c>
      <c r="AW255" s="595">
        <f>'звіт 03.19-03.24'!AV255+'[9]побудинковий звіт'!AW255+'[8]побудинковий звіт'!AW255</f>
        <v>12242.147644417031</v>
      </c>
      <c r="AX255" s="94">
        <f t="shared" si="174"/>
        <v>-5761.0616155227235</v>
      </c>
      <c r="AY255" s="595">
        <f>'звіт 03.19-03.24'!AX255+'[9]побудинковий звіт'!AY255+'[8]побудинковий звіт'!AY255</f>
        <v>24746.71888875293</v>
      </c>
      <c r="AZ255" s="595">
        <f>'звіт 03.19-03.24'!AY255+'[9]побудинковий звіт'!AZ255+'[8]побудинковий звіт'!AZ255</f>
        <v>11849.343962694722</v>
      </c>
      <c r="BA255" s="117">
        <f t="shared" si="175"/>
        <v>-12897.374926058208</v>
      </c>
      <c r="BB255" s="595">
        <f>'звіт 03.19-03.24'!BA255+'[9]побудинковий звіт'!BB255+'[8]побудинковий звіт'!BB255</f>
        <v>0</v>
      </c>
      <c r="BC255" s="595">
        <f>'звіт 03.19-03.24'!BB255+'[9]побудинковий звіт'!BC255+'[8]побудинковий звіт'!BC255</f>
        <v>0</v>
      </c>
      <c r="BD255" s="94">
        <f t="shared" si="176"/>
        <v>0</v>
      </c>
      <c r="BE255" s="595">
        <f>'звіт 03.19-03.24'!BD255+'[9]побудинковий звіт'!BE255+'[8]побудинковий звіт'!BE255</f>
        <v>0</v>
      </c>
      <c r="BF255" s="595">
        <f>'звіт 03.19-03.24'!BE255+'[9]побудинковий звіт'!BF255+'[8]побудинковий звіт'!BF255</f>
        <v>0</v>
      </c>
      <c r="BG255" s="95">
        <f t="shared" si="177"/>
        <v>0</v>
      </c>
      <c r="BH255" s="595">
        <f>'звіт 03.19-03.24'!BG255+'[9]побудинковий звіт'!BH255+'[8]побудинковий звіт'!BH255</f>
        <v>0</v>
      </c>
      <c r="BI255" s="595">
        <f>'звіт 03.19-03.24'!BH255+'[9]побудинковий звіт'!BI255+'[8]побудинковий звіт'!BI255</f>
        <v>16</v>
      </c>
      <c r="BJ255" s="94">
        <f t="shared" si="178"/>
        <v>16</v>
      </c>
      <c r="BK255" s="595">
        <f>'звіт 03.19-03.24'!BJ255+'[9]побудинковий звіт'!BK255+'[8]побудинковий звіт'!BK255</f>
        <v>16929.099999746672</v>
      </c>
      <c r="BL255" s="595">
        <f>'звіт 03.19-03.24'!BK255+'[9]побудинковий звіт'!BL255+'[8]побудинковий звіт'!BL255</f>
        <v>944</v>
      </c>
      <c r="BM255" s="95">
        <f t="shared" si="179"/>
        <v>-15985.099999746672</v>
      </c>
      <c r="BN255" s="595">
        <f>'звіт 03.19-03.24'!BM255+'[9]побудинковий звіт'!BN255+'[8]побудинковий звіт'!BN255</f>
        <v>1375.8639301528174</v>
      </c>
      <c r="BO255" s="595">
        <f>'звіт 03.19-03.24'!BN255+'[9]побудинковий звіт'!BO255+'[8]побудинковий звіт'!BO255</f>
        <v>0</v>
      </c>
      <c r="BP255" s="94">
        <f t="shared" si="180"/>
        <v>-1375.8639301528174</v>
      </c>
      <c r="BQ255" s="91">
        <f t="shared" si="181"/>
        <v>61054.892078592173</v>
      </c>
      <c r="BR255" s="96">
        <f t="shared" si="181"/>
        <v>25051.491607111755</v>
      </c>
      <c r="BS255" s="94">
        <f t="shared" si="182"/>
        <v>-36003.400471480418</v>
      </c>
      <c r="BT255" s="595">
        <f>'звіт 03.19-03.24'!BS255+'[9]побудинковий звіт'!BT255+'[8]побудинковий звіт'!BT255</f>
        <v>278738.93814529589</v>
      </c>
      <c r="BU255" s="595">
        <f>'звіт 03.19-03.24'!BT255+'[9]побудинковий звіт'!BU255+'[8]побудинковий звіт'!BU255</f>
        <v>333358.93606768624</v>
      </c>
      <c r="BV255" s="116">
        <f t="shared" si="183"/>
        <v>54619.99792239035</v>
      </c>
      <c r="BW255" s="595">
        <f>'звіт 03.19-03.24'!BV255+'[9]побудинковий звіт'!BW255+'[8]побудинковий звіт'!BW255</f>
        <v>113808.02993955575</v>
      </c>
      <c r="BX255" s="595">
        <f>'звіт 03.19-03.24'!BW255+'[9]побудинковий звіт'!BX255+'[8]побудинковий звіт'!BX255</f>
        <v>123658.07088398832</v>
      </c>
      <c r="BY255" s="116">
        <f t="shared" si="184"/>
        <v>9850.0409444325633</v>
      </c>
      <c r="BZ255" s="595">
        <f>'звіт 03.19-03.24'!BY255+'[9]побудинковий звіт'!BZ255+'[8]побудинковий звіт'!BZ255</f>
        <v>69609.766717873586</v>
      </c>
      <c r="CA255" s="595">
        <f>'звіт 03.19-03.24'!BZ255+'[9]побудинковий звіт'!CA255+'[8]побудинковий звіт'!CA255</f>
        <v>56411.072741328011</v>
      </c>
      <c r="CB255" s="116">
        <f t="shared" si="185"/>
        <v>-13198.693976545575</v>
      </c>
      <c r="CC255" s="595">
        <f>'звіт 03.19-03.24'!CB255+'[9]побудинковий звіт'!CC255+'[8]побудинковий звіт'!CC255</f>
        <v>11472.229660851548</v>
      </c>
      <c r="CD255" s="595">
        <f>'звіт 03.19-03.24'!CC255+'[9]побудинковий звіт'!CD255+'[8]побудинковий звіт'!CD255</f>
        <v>11679.4311922008</v>
      </c>
      <c r="CE255" s="116">
        <f t="shared" si="186"/>
        <v>207.20153134925204</v>
      </c>
      <c r="CF255" s="595">
        <f>'звіт 03.19-03.24'!CE255+'[9]побудинковий звіт'!CF255+'[8]побудинковий звіт'!CF255</f>
        <v>1411.1334705472973</v>
      </c>
      <c r="CG255" s="595">
        <f>'звіт 03.19-03.24'!CF255+'[9]побудинковий звіт'!CG255+'[8]побудинковий звіт'!CG255</f>
        <v>1970.6849895580349</v>
      </c>
      <c r="CH255" s="116">
        <f t="shared" si="187"/>
        <v>559.55151901073759</v>
      </c>
      <c r="CI255" s="595">
        <f>'звіт 03.19-03.24'!CH255+'[9]побудинковий звіт'!CI255+'[8]побудинковий звіт'!CI255</f>
        <v>38948.949517572546</v>
      </c>
      <c r="CJ255" s="595">
        <f>'звіт 03.19-03.24'!CI255+'[9]побудинковий звіт'!CJ255+'[8]побудинковий звіт'!CJ255</f>
        <v>25644.548615382711</v>
      </c>
      <c r="CK255" s="116">
        <f t="shared" si="188"/>
        <v>-13304.400902189835</v>
      </c>
      <c r="CL255" s="595">
        <f>'звіт 03.19-03.24'!CK255+'[9]побудинковий звіт'!CL255+'[8]побудинковий звіт'!CL255</f>
        <v>0</v>
      </c>
      <c r="CM255" s="595">
        <f>'звіт 03.19-03.24'!CL255+'[9]побудинковий звіт'!CM255+'[8]побудинковий звіт'!CM255</f>
        <v>0</v>
      </c>
      <c r="CN255" s="116">
        <f t="shared" si="189"/>
        <v>0</v>
      </c>
      <c r="CO255" s="88">
        <f t="shared" si="190"/>
        <v>38948.949517572546</v>
      </c>
      <c r="CP255" s="96">
        <f t="shared" si="190"/>
        <v>25644.548615382711</v>
      </c>
      <c r="CQ255" s="116">
        <f t="shared" si="191"/>
        <v>-13304.400902189835</v>
      </c>
      <c r="CR255" s="119">
        <f t="shared" si="202"/>
        <v>1058716.1119356563</v>
      </c>
      <c r="CS255" s="96">
        <f t="shared" si="202"/>
        <v>1192176.2965896407</v>
      </c>
      <c r="CT255" s="116">
        <f t="shared" si="192"/>
        <v>133460.18465398438</v>
      </c>
      <c r="CU255" s="91">
        <f t="shared" si="193"/>
        <v>1270459.3343227876</v>
      </c>
      <c r="CV255" s="98">
        <f t="shared" si="193"/>
        <v>1430611.5559075687</v>
      </c>
      <c r="CW255" s="117">
        <f t="shared" si="194"/>
        <v>160152.22158478107</v>
      </c>
      <c r="CX255" s="595">
        <f>'звіт 03.19-03.24'!CW255+'[9]побудинковий звіт'!CX255+'[8]побудинковий звіт'!CX255</f>
        <v>32934.975137563262</v>
      </c>
      <c r="CY255" s="595">
        <f>'звіт 03.19-03.24'!CX255+'[9]побудинковий звіт'!CY255+'[8]побудинковий звіт'!CY255</f>
        <v>-127217.24644721797</v>
      </c>
      <c r="CZ255" s="116">
        <f t="shared" si="195"/>
        <v>-160152.22158478125</v>
      </c>
      <c r="DA255" s="99">
        <f>'[8]побудинковий звіт'!DA255</f>
        <v>160152.22158478113</v>
      </c>
      <c r="DB255" s="8">
        <v>3</v>
      </c>
      <c r="DC255" s="365">
        <f>'[8]побудинковий звіт'!DC255</f>
        <v>67489.02</v>
      </c>
      <c r="DD255" s="365">
        <f>'[8]побудинковий звіт'!DD255</f>
        <v>0</v>
      </c>
      <c r="DE255" s="365">
        <f>'[8]побудинковий звіт'!DE255</f>
        <v>45306.510000000009</v>
      </c>
      <c r="DF255" s="365">
        <f>'[8]побудинковий звіт'!DF255</f>
        <v>0</v>
      </c>
      <c r="DG255" s="101">
        <v>-2135.6240790478769</v>
      </c>
      <c r="DH255" s="296">
        <v>5</v>
      </c>
      <c r="DI255" s="103">
        <f>'[8]побудинковий звіт'!DK255</f>
        <v>8.024396725568085</v>
      </c>
      <c r="DJ255" s="103">
        <f>'[8]побудинковий звіт'!DL255</f>
        <v>0</v>
      </c>
      <c r="DK255" s="103">
        <f>'[8]побудинковий звіт'!DM255</f>
        <v>7.1677936642937858</v>
      </c>
      <c r="DL255" s="104">
        <f>F255*DI255</f>
        <v>22168.198394054391</v>
      </c>
      <c r="DM255" s="104">
        <f>H255*DK255</f>
        <v>0</v>
      </c>
      <c r="DN255" s="105">
        <f t="shared" si="196"/>
        <v>22168.198394054391</v>
      </c>
      <c r="DO255" s="2"/>
      <c r="DP255" s="104">
        <f>'[10]побудинковий звіт'!DR255</f>
        <v>22168.39</v>
      </c>
      <c r="DQ255" s="104">
        <f>'[10]побудинковий звіт'!DS255</f>
        <v>0</v>
      </c>
      <c r="DR255" s="104">
        <f t="shared" si="197"/>
        <v>22168.39</v>
      </c>
      <c r="DS255" s="106"/>
      <c r="DT255" s="104"/>
      <c r="DU255" s="479">
        <f>'звіт 03.19-03.24'!DV255+'[9]побудинковий звіт'!DW255+'[8]побудинковий звіт'!DW255</f>
        <v>3909.88</v>
      </c>
      <c r="DV255" s="2">
        <f>'[9]побудинковий звіт'!DX255+'[8]побудинковий звіт'!DX255</f>
        <v>0</v>
      </c>
      <c r="DW255" s="77">
        <f t="shared" si="198"/>
        <v>373047.86154240207</v>
      </c>
      <c r="DX255" s="77">
        <f t="shared" si="199"/>
        <v>488130.81023280811</v>
      </c>
      <c r="DY255" s="427">
        <f t="shared" si="200"/>
        <v>45306.510000000009</v>
      </c>
      <c r="DZ255" s="161">
        <f>'[10]побудинковий звіт'!DY255</f>
        <v>5841.2457245282194</v>
      </c>
      <c r="EB255" s="110">
        <v>8483</v>
      </c>
      <c r="EC255" s="111">
        <f t="shared" si="201"/>
        <v>6347.3759209521231</v>
      </c>
      <c r="EE255" s="112">
        <v>229837.90268425978</v>
      </c>
      <c r="EG255" s="99">
        <v>250630.38625575049</v>
      </c>
    </row>
    <row r="256" spans="1:137" ht="19.95" customHeight="1" x14ac:dyDescent="0.3">
      <c r="A256" s="81">
        <v>150000798</v>
      </c>
      <c r="B256" s="82" t="s">
        <v>642</v>
      </c>
      <c r="C256" s="114" t="s">
        <v>643</v>
      </c>
      <c r="D256" s="114" t="s">
        <v>643</v>
      </c>
      <c r="E256" s="84">
        <f t="shared" si="159"/>
        <v>1317.8000000000002</v>
      </c>
      <c r="F256" s="597">
        <f>'[8]побудинковий звіт'!F256</f>
        <v>996.2</v>
      </c>
      <c r="G256" s="104">
        <f>'[8]побудинковий звіт'!G256</f>
        <v>0</v>
      </c>
      <c r="H256" s="598">
        <f>'[8]побудинковий звіт'!H256</f>
        <v>321.60000000000002</v>
      </c>
      <c r="I256" s="595">
        <f>'звіт 03.19-03.24'!H256+'[9]побудинковий звіт'!I256+'[8]побудинковий звіт'!I256</f>
        <v>26938.654496966603</v>
      </c>
      <c r="J256" s="595">
        <f>'звіт 03.19-03.24'!I256+'[9]побудинковий звіт'!J256+'[8]побудинковий звіт'!J256</f>
        <v>27000.041248421356</v>
      </c>
      <c r="K256" s="116">
        <f t="shared" si="160"/>
        <v>61.386751454752812</v>
      </c>
      <c r="L256" s="595">
        <f>'звіт 03.19-03.24'!K256+'[9]побудинковий звіт'!L256+'[8]побудинковий звіт'!L256</f>
        <v>5098.2750150423408</v>
      </c>
      <c r="M256" s="595">
        <f>'звіт 03.19-03.24'!L256+'[9]побудинковий звіт'!M256+'[8]побудинковий звіт'!M256</f>
        <v>4952.6113423260313</v>
      </c>
      <c r="N256" s="116">
        <f t="shared" si="161"/>
        <v>-145.66367271630952</v>
      </c>
      <c r="O256" s="595">
        <f>'звіт 03.19-03.24'!N256+'[9]побудинковий звіт'!O256+'[8]побудинковий звіт'!O256</f>
        <v>12966.483148084948</v>
      </c>
      <c r="P256" s="595">
        <f>'звіт 03.19-03.24'!O256+'[9]побудинковий звіт'!P256+'[8]побудинковий звіт'!P256</f>
        <v>12565.400982996756</v>
      </c>
      <c r="Q256" s="116">
        <f t="shared" si="162"/>
        <v>-401.08216508819169</v>
      </c>
      <c r="R256" s="595">
        <f>'звіт 03.19-03.24'!Q256+'[9]побудинковий звіт'!R256+'[8]побудинковий звіт'!R256</f>
        <v>0</v>
      </c>
      <c r="S256" s="595">
        <f>'звіт 03.19-03.24'!R256+'[9]побудинковий звіт'!S256+'[8]побудинковий звіт'!S256</f>
        <v>0</v>
      </c>
      <c r="T256" s="116">
        <f t="shared" si="163"/>
        <v>0</v>
      </c>
      <c r="U256" s="595">
        <f>'звіт 03.19-03.24'!T256+'[9]побудинковий звіт'!U256+'[8]побудинковий звіт'!U256</f>
        <v>939.44881667625202</v>
      </c>
      <c r="V256" s="595">
        <f>'звіт 03.19-03.24'!U256+'[9]побудинковий звіт'!V256+'[8]побудинковий звіт'!V256</f>
        <v>489.62704245195749</v>
      </c>
      <c r="W256" s="116">
        <f t="shared" si="164"/>
        <v>-449.82177422429453</v>
      </c>
      <c r="X256" s="595">
        <f>'звіт 03.19-03.24'!W256+'[9]побудинковий звіт'!X256+'[8]побудинковий звіт'!X256</f>
        <v>18907.431938982827</v>
      </c>
      <c r="Y256" s="595">
        <f>'звіт 03.19-03.24'!X256+'[9]побудинковий звіт'!Y256+'[8]побудинковий звіт'!Y256</f>
        <v>15084.275667548067</v>
      </c>
      <c r="Z256" s="116">
        <f t="shared" si="165"/>
        <v>-3823.1562714347601</v>
      </c>
      <c r="AA256" s="595">
        <f>'звіт 03.19-03.24'!Z256+'[9]побудинковий звіт'!AA256+'[8]побудинковий звіт'!AA256</f>
        <v>1429.2720000000006</v>
      </c>
      <c r="AB256" s="595">
        <f>'звіт 03.19-03.24'!AA256+'[9]побудинковий звіт'!AB256+'[8]побудинковий звіт'!AB256</f>
        <v>0</v>
      </c>
      <c r="AC256" s="116">
        <f t="shared" si="166"/>
        <v>-1429.2720000000006</v>
      </c>
      <c r="AD256" s="595">
        <f>'звіт 03.19-03.24'!AC256+'[9]побудинковий звіт'!AD256+'[8]побудинковий звіт'!AD256</f>
        <v>40319.810067603983</v>
      </c>
      <c r="AE256" s="595">
        <f>'звіт 03.19-03.24'!AD256+'[9]побудинковий звіт'!AE256+'[8]побудинковий звіт'!AE256</f>
        <v>43291.879932139804</v>
      </c>
      <c r="AF256" s="117">
        <f t="shared" si="167"/>
        <v>2972.0698645358207</v>
      </c>
      <c r="AG256" s="91">
        <f t="shared" si="168"/>
        <v>106599.37548335694</v>
      </c>
      <c r="AH256" s="92">
        <f t="shared" si="168"/>
        <v>103383.83621588399</v>
      </c>
      <c r="AI256" s="116">
        <f t="shared" si="169"/>
        <v>-3215.5392674729519</v>
      </c>
      <c r="AJ256" s="595">
        <f>'звіт 03.19-03.24'!AI256+'[9]побудинковий звіт'!AJ256+'[8]побудинковий звіт'!AJ256</f>
        <v>0</v>
      </c>
      <c r="AK256" s="595">
        <f>'звіт 03.19-03.24'!AJ256+'[9]побудинковий звіт'!AK256+'[8]побудинковий звіт'!AK256</f>
        <v>0</v>
      </c>
      <c r="AL256" s="116">
        <f t="shared" si="170"/>
        <v>0</v>
      </c>
      <c r="AM256" s="595">
        <f>'звіт 03.19-03.24'!AL256+'[9]побудинковий звіт'!AM256+'[8]побудинковий звіт'!AM256</f>
        <v>0</v>
      </c>
      <c r="AN256" s="595">
        <f>'звіт 03.19-03.24'!AM256+'[9]побудинковий звіт'!AN256+'[8]побудинковий звіт'!AN256</f>
        <v>0</v>
      </c>
      <c r="AO256" s="116">
        <f t="shared" si="171"/>
        <v>0</v>
      </c>
      <c r="AP256" s="595">
        <f>'звіт 03.19-03.24'!AO256+'[9]побудинковий звіт'!AP256+'[8]побудинковий звіт'!AP256</f>
        <v>16176.76309573682</v>
      </c>
      <c r="AQ256" s="595">
        <f>'звіт 03.19-03.24'!AP256+'[9]побудинковий звіт'!AQ256+'[8]побудинковий звіт'!AQ256</f>
        <v>14006.932934855589</v>
      </c>
      <c r="AR256" s="116">
        <f t="shared" si="172"/>
        <v>-2169.8301608812308</v>
      </c>
      <c r="AS256" s="595">
        <f>'звіт 03.19-03.24'!AR256+'[9]побудинковий звіт'!AS256+'[8]побудинковий звіт'!AS256</f>
        <v>106376.58647324439</v>
      </c>
      <c r="AT256" s="595">
        <f>'звіт 03.19-03.24'!AS256+'[9]побудинковий звіт'!AT256+'[8]побудинковий звіт'!AT256</f>
        <v>134806.34289560723</v>
      </c>
      <c r="AU256" s="118">
        <f t="shared" si="173"/>
        <v>28429.756422362843</v>
      </c>
      <c r="AV256" s="595">
        <f>'звіт 03.19-03.24'!AU256+'[9]побудинковий звіт'!AV256+'[8]побудинковий звіт'!AV256</f>
        <v>7642.2833449790851</v>
      </c>
      <c r="AW256" s="595">
        <f>'звіт 03.19-03.24'!AV256+'[9]побудинковий звіт'!AW256+'[8]побудинковий звіт'!AW256</f>
        <v>907</v>
      </c>
      <c r="AX256" s="94">
        <f t="shared" si="174"/>
        <v>-6735.2833449790851</v>
      </c>
      <c r="AY256" s="595">
        <f>'звіт 03.19-03.24'!AX256+'[9]побудинковий звіт'!AY256+'[8]побудинковий звіт'!AY256</f>
        <v>8852.139637331391</v>
      </c>
      <c r="AZ256" s="595">
        <f>'звіт 03.19-03.24'!AY256+'[9]побудинковий звіт'!AZ256+'[8]побудинковий звіт'!AZ256</f>
        <v>0</v>
      </c>
      <c r="BA256" s="117">
        <f t="shared" si="175"/>
        <v>-8852.139637331391</v>
      </c>
      <c r="BB256" s="595">
        <f>'звіт 03.19-03.24'!BA256+'[9]побудинковий звіт'!BB256+'[8]побудинковий звіт'!BB256</f>
        <v>5455.1970925330052</v>
      </c>
      <c r="BC256" s="595">
        <f>'звіт 03.19-03.24'!BB256+'[9]побудинковий звіт'!BC256+'[8]побудинковий звіт'!BC256</f>
        <v>6977</v>
      </c>
      <c r="BD256" s="94">
        <f t="shared" si="176"/>
        <v>1521.8029074669948</v>
      </c>
      <c r="BE256" s="595">
        <f>'звіт 03.19-03.24'!BD256+'[9]побудинковий звіт'!BE256+'[8]побудинковий звіт'!BE256</f>
        <v>0</v>
      </c>
      <c r="BF256" s="595">
        <f>'звіт 03.19-03.24'!BE256+'[9]побудинковий звіт'!BF256+'[8]побудинковий звіт'!BF256</f>
        <v>0</v>
      </c>
      <c r="BG256" s="95">
        <f t="shared" si="177"/>
        <v>0</v>
      </c>
      <c r="BH256" s="595">
        <f>'звіт 03.19-03.24'!BG256+'[9]побудинковий звіт'!BH256+'[8]побудинковий звіт'!BH256</f>
        <v>553.6869785513004</v>
      </c>
      <c r="BI256" s="595">
        <f>'звіт 03.19-03.24'!BH256+'[9]побудинковий звіт'!BI256+'[8]побудинковий звіт'!BI256</f>
        <v>2056.0826361722366</v>
      </c>
      <c r="BJ256" s="94">
        <f t="shared" si="178"/>
        <v>1502.3956576209362</v>
      </c>
      <c r="BK256" s="595">
        <f>'звіт 03.19-03.24'!BJ256+'[9]побудинковий звіт'!BK256+'[8]побудинковий звіт'!BK256</f>
        <v>4663.5707734891566</v>
      </c>
      <c r="BL256" s="595">
        <f>'звіт 03.19-03.24'!BK256+'[9]побудинковий звіт'!BL256+'[8]побудинковий звіт'!BL256</f>
        <v>2271.4877260135768</v>
      </c>
      <c r="BM256" s="95">
        <f t="shared" si="179"/>
        <v>-2392.0830474755799</v>
      </c>
      <c r="BN256" s="595">
        <f>'звіт 03.19-03.24'!BM256+'[9]побудинковий звіт'!BN256+'[8]побудинковий звіт'!BN256</f>
        <v>568.38780860119391</v>
      </c>
      <c r="BO256" s="595">
        <f>'звіт 03.19-03.24'!BN256+'[9]побудинковий звіт'!BO256+'[8]побудинковий звіт'!BO256</f>
        <v>0</v>
      </c>
      <c r="BP256" s="94">
        <f t="shared" si="180"/>
        <v>-568.38780860119391</v>
      </c>
      <c r="BQ256" s="91">
        <f t="shared" si="181"/>
        <v>27735.265635485131</v>
      </c>
      <c r="BR256" s="96">
        <f t="shared" si="181"/>
        <v>12211.570362185812</v>
      </c>
      <c r="BS256" s="94">
        <f t="shared" si="182"/>
        <v>-15523.69527329932</v>
      </c>
      <c r="BT256" s="595">
        <f>'звіт 03.19-03.24'!BS256+'[9]побудинковий звіт'!BT256+'[8]побудинковий звіт'!BT256</f>
        <v>65808.970375712699</v>
      </c>
      <c r="BU256" s="595">
        <f>'звіт 03.19-03.24'!BT256+'[9]побудинковий звіт'!BU256+'[8]побудинковий звіт'!BU256</f>
        <v>102164.65836454189</v>
      </c>
      <c r="BV256" s="116">
        <f t="shared" si="183"/>
        <v>36355.687988829188</v>
      </c>
      <c r="BW256" s="595">
        <f>'звіт 03.19-03.24'!BV256+'[9]побудинковий звіт'!BW256+'[8]побудинковий звіт'!BW256</f>
        <v>57205.752141080651</v>
      </c>
      <c r="BX256" s="595">
        <f>'звіт 03.19-03.24'!BW256+'[9]побудинковий звіт'!BX256+'[8]побудинковий звіт'!BX256</f>
        <v>61910.194127469746</v>
      </c>
      <c r="BY256" s="116">
        <f t="shared" si="184"/>
        <v>4704.4419863890944</v>
      </c>
      <c r="BZ256" s="595">
        <f>'звіт 03.19-03.24'!BY256+'[9]побудинковий звіт'!BZ256+'[8]побудинковий звіт'!BZ256</f>
        <v>36828.226120272899</v>
      </c>
      <c r="CA256" s="595">
        <f>'звіт 03.19-03.24'!BZ256+'[9]побудинковий звіт'!CA256+'[8]побудинковий звіт'!CA256</f>
        <v>23279.393173924323</v>
      </c>
      <c r="CB256" s="116">
        <f t="shared" si="185"/>
        <v>-13548.832946348575</v>
      </c>
      <c r="CC256" s="595">
        <f>'звіт 03.19-03.24'!CB256+'[9]побудинковий звіт'!CC256+'[8]побудинковий звіт'!CC256</f>
        <v>9353.9783821755445</v>
      </c>
      <c r="CD256" s="595">
        <f>'звіт 03.19-03.24'!CC256+'[9]побудинковий звіт'!CD256+'[8]побудинковий звіт'!CD256</f>
        <v>9522.9218833336909</v>
      </c>
      <c r="CE256" s="116">
        <f t="shared" si="186"/>
        <v>168.94350115814632</v>
      </c>
      <c r="CF256" s="595">
        <f>'звіт 03.19-03.24'!CE256+'[9]побудинковий звіт'!CF256+'[8]побудинковий звіт'!CF256</f>
        <v>1150.5794747909533</v>
      </c>
      <c r="CG256" s="595">
        <f>'звіт 03.19-03.24'!CF256+'[9]побудинковий звіт'!CG256+'[8]побудинковий звіт'!CG256</f>
        <v>0</v>
      </c>
      <c r="CH256" s="116">
        <f t="shared" si="187"/>
        <v>-1150.5794747909533</v>
      </c>
      <c r="CI256" s="595">
        <f>'звіт 03.19-03.24'!CH256+'[9]побудинковий звіт'!CI256+'[8]побудинковий звіт'!CI256</f>
        <v>19911.501323930512</v>
      </c>
      <c r="CJ256" s="595">
        <f>'звіт 03.19-03.24'!CI256+'[9]побудинковий звіт'!CJ256+'[8]побудинковий звіт'!CJ256</f>
        <v>12614.478071978954</v>
      </c>
      <c r="CK256" s="116">
        <f t="shared" si="188"/>
        <v>-7297.0232519515575</v>
      </c>
      <c r="CL256" s="595">
        <f>'звіт 03.19-03.24'!CK256+'[9]побудинковий звіт'!CL256+'[8]побудинковий звіт'!CL256</f>
        <v>0</v>
      </c>
      <c r="CM256" s="595">
        <f>'звіт 03.19-03.24'!CL256+'[9]побудинковий звіт'!CM256+'[8]побудинковий звіт'!CM256</f>
        <v>0</v>
      </c>
      <c r="CN256" s="116">
        <f t="shared" si="189"/>
        <v>0</v>
      </c>
      <c r="CO256" s="88">
        <f t="shared" si="190"/>
        <v>19911.501323930512</v>
      </c>
      <c r="CP256" s="96">
        <f t="shared" si="190"/>
        <v>12614.478071978954</v>
      </c>
      <c r="CQ256" s="116">
        <f t="shared" si="191"/>
        <v>-7297.0232519515575</v>
      </c>
      <c r="CR256" s="119">
        <f t="shared" si="202"/>
        <v>447146.99850578659</v>
      </c>
      <c r="CS256" s="96">
        <f t="shared" si="202"/>
        <v>473900.32802978123</v>
      </c>
      <c r="CT256" s="116">
        <f t="shared" si="192"/>
        <v>26753.329523994646</v>
      </c>
      <c r="CU256" s="91">
        <f t="shared" si="193"/>
        <v>536576.39820694388</v>
      </c>
      <c r="CV256" s="98">
        <f t="shared" si="193"/>
        <v>568680.39363573748</v>
      </c>
      <c r="CW256" s="117">
        <f t="shared" si="194"/>
        <v>32103.995428793598</v>
      </c>
      <c r="CX256" s="595">
        <f>'звіт 03.19-03.24'!CW256+'[9]побудинковий звіт'!CX256+'[8]побудинковий звіт'!CX256</f>
        <v>20187.752409537847</v>
      </c>
      <c r="CY256" s="595">
        <f>'звіт 03.19-03.24'!CX256+'[9]побудинковий звіт'!CY256+'[8]побудинковий звіт'!CY256</f>
        <v>-11916.243019255708</v>
      </c>
      <c r="CZ256" s="116">
        <f t="shared" si="195"/>
        <v>-32103.995428793554</v>
      </c>
      <c r="DA256" s="99">
        <f>'[8]побудинковий звіт'!DA256</f>
        <v>32103.995428793569</v>
      </c>
      <c r="DB256" s="8">
        <v>2</v>
      </c>
      <c r="DC256" s="365">
        <f>'[8]побудинковий звіт'!DC256</f>
        <v>27761.86</v>
      </c>
      <c r="DD256" s="365">
        <f>'[8]побудинковий звіт'!DD256</f>
        <v>1279.1500000000001</v>
      </c>
      <c r="DE256" s="365">
        <f>'[8]побудинковий звіт'!DE256</f>
        <v>20403.420000000002</v>
      </c>
      <c r="DF256" s="365">
        <f>'[8]побудинковий звіт'!DF256</f>
        <v>-700.52</v>
      </c>
      <c r="DG256" s="101">
        <v>96299.250653039519</v>
      </c>
      <c r="DH256" s="296">
        <v>4</v>
      </c>
      <c r="DI256" s="103">
        <f>'[8]побудинковий звіт'!DK256</f>
        <v>7.3864798207057651</v>
      </c>
      <c r="DJ256" s="103">
        <f>'[8]побудинковий звіт'!DL256</f>
        <v>0</v>
      </c>
      <c r="DK256" s="103">
        <f>'[8]побудинковий звіт'!DM256</f>
        <v>6.155675589835651</v>
      </c>
      <c r="DL256" s="104">
        <f>F256*DI256</f>
        <v>7358.4111973870831</v>
      </c>
      <c r="DM256" s="104">
        <f>H256*DK256</f>
        <v>1979.6652696911456</v>
      </c>
      <c r="DN256" s="105">
        <f t="shared" si="196"/>
        <v>9338.0764670782282</v>
      </c>
      <c r="DO256" s="2"/>
      <c r="DP256" s="104">
        <f>'[10]побудинковий звіт'!DR256</f>
        <v>7358.44</v>
      </c>
      <c r="DQ256" s="104">
        <f>'[10]побудинковий звіт'!DS256</f>
        <v>1979.67</v>
      </c>
      <c r="DR256" s="104">
        <f t="shared" si="197"/>
        <v>9338.11</v>
      </c>
      <c r="DS256" s="106"/>
      <c r="DT256" s="104"/>
      <c r="DU256" s="479">
        <f>'звіт 03.19-03.24'!DV256+'[9]побудинковий звіт'!DW256+'[8]побудинковий звіт'!DW256</f>
        <v>4464.88</v>
      </c>
      <c r="DV256" s="2">
        <f>'[9]побудинковий звіт'!DX256+'[8]побудинковий звіт'!DX256</f>
        <v>0</v>
      </c>
      <c r="DW256" s="77">
        <f t="shared" si="198"/>
        <v>160934.22253047541</v>
      </c>
      <c r="DX256" s="77">
        <f t="shared" si="199"/>
        <v>176421.49590935165</v>
      </c>
      <c r="DY256" s="427">
        <f t="shared" si="200"/>
        <v>19702.900000000001</v>
      </c>
      <c r="DZ256" s="161">
        <f>'[10]побудинковий звіт'!DY256</f>
        <v>2920.9361795395248</v>
      </c>
      <c r="EB256" s="110">
        <v>24456</v>
      </c>
      <c r="EC256" s="111">
        <f t="shared" si="201"/>
        <v>120755.25065303952</v>
      </c>
      <c r="EE256" s="112">
        <v>85907.952975026245</v>
      </c>
      <c r="EG256" s="99">
        <v>82858.125064447071</v>
      </c>
    </row>
    <row r="257" spans="1:137" ht="19.95" customHeight="1" x14ac:dyDescent="0.3">
      <c r="A257" s="81">
        <v>150000819</v>
      </c>
      <c r="B257" s="82" t="s">
        <v>644</v>
      </c>
      <c r="C257" s="114" t="s">
        <v>645</v>
      </c>
      <c r="D257" s="114" t="s">
        <v>645</v>
      </c>
      <c r="E257" s="84">
        <f t="shared" si="159"/>
        <v>7216.05</v>
      </c>
      <c r="F257" s="597">
        <f>'[8]побудинковий звіт'!F257</f>
        <v>6584.75</v>
      </c>
      <c r="G257" s="104">
        <f>'[8]побудинковий звіт'!G257</f>
        <v>226.3</v>
      </c>
      <c r="H257" s="598">
        <f>'[8]побудинковий звіт'!H257</f>
        <v>631.29999999999995</v>
      </c>
      <c r="I257" s="595">
        <f>'звіт 03.19-03.24'!H257+'[9]побудинковий звіт'!I257+'[8]побудинковий звіт'!I257</f>
        <v>185850.60088894499</v>
      </c>
      <c r="J257" s="595">
        <f>'звіт 03.19-03.24'!I257+'[9]побудинковий звіт'!J257+'[8]побудинковий звіт'!J257</f>
        <v>179372.27851433755</v>
      </c>
      <c r="K257" s="116">
        <f t="shared" si="160"/>
        <v>-6478.3223746074364</v>
      </c>
      <c r="L257" s="595">
        <f>'звіт 03.19-03.24'!K257+'[9]побудинковий звіт'!L257+'[8]побудинковий звіт'!L257</f>
        <v>32378.718840631922</v>
      </c>
      <c r="M257" s="595">
        <f>'звіт 03.19-03.24'!L257+'[9]побудинковий звіт'!M257+'[8]побудинковий звіт'!M257</f>
        <v>31029.349651448079</v>
      </c>
      <c r="N257" s="116">
        <f t="shared" si="161"/>
        <v>-1349.3691891838425</v>
      </c>
      <c r="O257" s="595">
        <f>'звіт 03.19-03.24'!N257+'[9]побудинковий звіт'!O257+'[8]побудинковий звіт'!O257</f>
        <v>58790.510271246916</v>
      </c>
      <c r="P257" s="595">
        <f>'звіт 03.19-03.24'!O257+'[9]побудинковий звіт'!P257+'[8]побудинковий звіт'!P257</f>
        <v>58822.651343584024</v>
      </c>
      <c r="Q257" s="116">
        <f t="shared" si="162"/>
        <v>32.141072337108199</v>
      </c>
      <c r="R257" s="595">
        <f>'звіт 03.19-03.24'!Q257+'[9]побудинковий звіт'!R257+'[8]побудинковий звіт'!R257</f>
        <v>14904.382369822737</v>
      </c>
      <c r="S257" s="595">
        <f>'звіт 03.19-03.24'!R257+'[9]побудинковий звіт'!S257+'[8]побудинковий звіт'!S257</f>
        <v>14922.97070120939</v>
      </c>
      <c r="T257" s="116">
        <f t="shared" si="163"/>
        <v>18.588331386652499</v>
      </c>
      <c r="U257" s="595">
        <f>'звіт 03.19-03.24'!T257+'[9]побудинковий звіт'!U257+'[8]побудинковий звіт'!U257</f>
        <v>7785.1388131631065</v>
      </c>
      <c r="V257" s="595">
        <f>'звіт 03.19-03.24'!U257+'[9]побудинковий звіт'!V257+'[8]побудинковий звіт'!V257</f>
        <v>5829.5084056792848</v>
      </c>
      <c r="W257" s="116">
        <f t="shared" si="164"/>
        <v>-1955.6304074838217</v>
      </c>
      <c r="X257" s="595">
        <f>'звіт 03.19-03.24'!W257+'[9]побудинковий звіт'!X257+'[8]побудинковий звіт'!X257</f>
        <v>62435.740430574529</v>
      </c>
      <c r="Y257" s="595">
        <f>'звіт 03.19-03.24'!X257+'[9]побудинковий звіт'!Y257+'[8]побудинковий звіт'!Y257</f>
        <v>63351.883720020574</v>
      </c>
      <c r="Z257" s="116">
        <f t="shared" si="165"/>
        <v>916.14328944604495</v>
      </c>
      <c r="AA257" s="595">
        <f>'звіт 03.19-03.24'!Z257+'[9]побудинковий звіт'!AA257+'[8]побудинковий звіт'!AA257</f>
        <v>7314.0299999999979</v>
      </c>
      <c r="AB257" s="595">
        <f>'звіт 03.19-03.24'!AA257+'[9]побудинковий звіт'!AB257+'[8]побудинковий звіт'!AB257</f>
        <v>0</v>
      </c>
      <c r="AC257" s="116">
        <f t="shared" si="166"/>
        <v>-7314.0299999999979</v>
      </c>
      <c r="AD257" s="595">
        <f>'звіт 03.19-03.24'!AC257+'[9]побудинковий звіт'!AD257+'[8]побудинковий звіт'!AD257</f>
        <v>203476.98565078049</v>
      </c>
      <c r="AE257" s="595">
        <f>'звіт 03.19-03.24'!AD257+'[9]побудинковий звіт'!AE257+'[8]побудинковий звіт'!AE257</f>
        <v>224988.38742739515</v>
      </c>
      <c r="AF257" s="117">
        <f t="shared" si="167"/>
        <v>21511.401776614657</v>
      </c>
      <c r="AG257" s="91">
        <f t="shared" si="168"/>
        <v>572936.10726516461</v>
      </c>
      <c r="AH257" s="92">
        <f t="shared" si="168"/>
        <v>578317.02976367413</v>
      </c>
      <c r="AI257" s="116">
        <f t="shared" si="169"/>
        <v>5380.9224985095207</v>
      </c>
      <c r="AJ257" s="595">
        <f>'звіт 03.19-03.24'!AI257+'[9]побудинковий звіт'!AJ257+'[8]побудинковий звіт'!AJ257</f>
        <v>333074.95420841908</v>
      </c>
      <c r="AK257" s="595">
        <f>'звіт 03.19-03.24'!AJ257+'[9]побудинковий звіт'!AK257+'[8]побудинковий звіт'!AK257</f>
        <v>322235.46003320062</v>
      </c>
      <c r="AL257" s="116">
        <f t="shared" si="170"/>
        <v>-10839.494175218453</v>
      </c>
      <c r="AM257" s="595">
        <f>'звіт 03.19-03.24'!AL257+'[9]побудинковий звіт'!AM257+'[8]побудинковий звіт'!AM257</f>
        <v>11010.068981821116</v>
      </c>
      <c r="AN257" s="595">
        <f>'звіт 03.19-03.24'!AM257+'[9]побудинковий звіт'!AN257+'[8]побудинковий звіт'!AN257</f>
        <v>7350.1711897928408</v>
      </c>
      <c r="AO257" s="116">
        <f t="shared" si="171"/>
        <v>-3659.897792028275</v>
      </c>
      <c r="AP257" s="595">
        <f>'звіт 03.19-03.24'!AO257+'[9]побудинковий звіт'!AP257+'[8]побудинковий звіт'!AP257</f>
        <v>34727.882592171562</v>
      </c>
      <c r="AQ257" s="595">
        <f>'звіт 03.19-03.24'!AP257+'[9]побудинковий звіт'!AQ257+'[8]побудинковий звіт'!AQ257</f>
        <v>26696.632168395688</v>
      </c>
      <c r="AR257" s="116">
        <f t="shared" si="172"/>
        <v>-8031.2504237758731</v>
      </c>
      <c r="AS257" s="595">
        <f>'звіт 03.19-03.24'!AR257+'[9]побудинковий звіт'!AS257+'[8]побудинковий звіт'!AS257</f>
        <v>747696.06679420476</v>
      </c>
      <c r="AT257" s="595">
        <f>'звіт 03.19-03.24'!AS257+'[9]побудинковий звіт'!AT257+'[8]побудинковий звіт'!AT257</f>
        <v>714002.59603542462</v>
      </c>
      <c r="AU257" s="118">
        <f t="shared" si="173"/>
        <v>-33693.470758780139</v>
      </c>
      <c r="AV257" s="595">
        <f>'звіт 03.19-03.24'!AU257+'[9]побудинковий звіт'!AV257+'[8]побудинковий звіт'!AV257</f>
        <v>36960.238186625516</v>
      </c>
      <c r="AW257" s="595">
        <f>'звіт 03.19-03.24'!AV257+'[9]побудинковий звіт'!AW257+'[8]побудинковий звіт'!AW257</f>
        <v>25712.231924949032</v>
      </c>
      <c r="AX257" s="94">
        <f t="shared" si="174"/>
        <v>-11248.006261676484</v>
      </c>
      <c r="AY257" s="595">
        <f>'звіт 03.19-03.24'!AX257+'[9]побудинковий звіт'!AY257+'[8]побудинковий звіт'!AY257</f>
        <v>41475.800612603249</v>
      </c>
      <c r="AZ257" s="595">
        <f>'звіт 03.19-03.24'!AY257+'[9]побудинковий звіт'!AZ257+'[8]побудинковий звіт'!AZ257</f>
        <v>16735.518931603481</v>
      </c>
      <c r="BA257" s="117">
        <f t="shared" si="175"/>
        <v>-24740.281680999768</v>
      </c>
      <c r="BB257" s="595">
        <f>'звіт 03.19-03.24'!BA257+'[9]побудинковий звіт'!BB257+'[8]побудинковий звіт'!BB257</f>
        <v>25356.468039410469</v>
      </c>
      <c r="BC257" s="595">
        <f>'звіт 03.19-03.24'!BB257+'[9]побудинковий звіт'!BC257+'[8]побудинковий звіт'!BC257</f>
        <v>77177.428389216497</v>
      </c>
      <c r="BD257" s="94">
        <f t="shared" si="176"/>
        <v>51820.960349806031</v>
      </c>
      <c r="BE257" s="595">
        <f>'звіт 03.19-03.24'!BD257+'[9]побудинковий звіт'!BE257+'[8]побудинковий звіт'!BE257</f>
        <v>25259.898410671391</v>
      </c>
      <c r="BF257" s="595">
        <f>'звіт 03.19-03.24'!BE257+'[9]побудинковий звіт'!BF257+'[8]побудинковий звіт'!BF257</f>
        <v>40814</v>
      </c>
      <c r="BG257" s="95">
        <f t="shared" si="177"/>
        <v>15554.101589328609</v>
      </c>
      <c r="BH257" s="595">
        <f>'звіт 03.19-03.24'!BG257+'[9]побудинковий звіт'!BH257+'[8]побудинковий звіт'!BH257</f>
        <v>12190.769927272049</v>
      </c>
      <c r="BI257" s="595">
        <f>'звіт 03.19-03.24'!BH257+'[9]побудинковий звіт'!BI257+'[8]побудинковий звіт'!BI257</f>
        <v>1291.6980407141316</v>
      </c>
      <c r="BJ257" s="94">
        <f t="shared" si="178"/>
        <v>-10899.071886557918</v>
      </c>
      <c r="BK257" s="595">
        <f>'звіт 03.19-03.24'!BJ257+'[9]побудинковий звіт'!BK257+'[8]побудинковий звіт'!BK257</f>
        <v>19495.435703216433</v>
      </c>
      <c r="BL257" s="595">
        <f>'звіт 03.19-03.24'!BK257+'[9]побудинковий звіт'!BL257+'[8]побудинковий звіт'!BL257</f>
        <v>13005.183302654692</v>
      </c>
      <c r="BM257" s="95">
        <f t="shared" si="179"/>
        <v>-6490.2524005617415</v>
      </c>
      <c r="BN257" s="595">
        <f>'звіт 03.19-03.24'!BM257+'[9]побудинковий звіт'!BN257+'[8]побудинковий звіт'!BN257</f>
        <v>3167.3831515747365</v>
      </c>
      <c r="BO257" s="595">
        <f>'звіт 03.19-03.24'!BN257+'[9]побудинковий звіт'!BO257+'[8]побудинковий звіт'!BO257</f>
        <v>0</v>
      </c>
      <c r="BP257" s="94">
        <f t="shared" si="180"/>
        <v>-3167.3831515747365</v>
      </c>
      <c r="BQ257" s="91">
        <f t="shared" si="181"/>
        <v>163905.99403137382</v>
      </c>
      <c r="BR257" s="96">
        <f t="shared" si="181"/>
        <v>174736.06058913784</v>
      </c>
      <c r="BS257" s="94">
        <f t="shared" si="182"/>
        <v>10830.066557764017</v>
      </c>
      <c r="BT257" s="595">
        <f>'звіт 03.19-03.24'!BS257+'[9]побудинковий звіт'!BT257+'[8]побудинковий звіт'!BT257</f>
        <v>384728.37353130057</v>
      </c>
      <c r="BU257" s="595">
        <f>'звіт 03.19-03.24'!BT257+'[9]побудинковий звіт'!BU257+'[8]побудинковий звіт'!BU257</f>
        <v>417404.19091963116</v>
      </c>
      <c r="BV257" s="116">
        <f t="shared" si="183"/>
        <v>32675.817388330586</v>
      </c>
      <c r="BW257" s="595">
        <f>'звіт 03.19-03.24'!BV257+'[9]побудинковий звіт'!BW257+'[8]побудинковий звіт'!BW257</f>
        <v>367334.63386980211</v>
      </c>
      <c r="BX257" s="595">
        <f>'звіт 03.19-03.24'!BW257+'[9]побудинковий звіт'!BX257+'[8]побудинковий звіт'!BX257</f>
        <v>370050.76052129111</v>
      </c>
      <c r="BY257" s="116">
        <f t="shared" si="184"/>
        <v>2716.1266514890012</v>
      </c>
      <c r="BZ257" s="595">
        <f>'звіт 03.19-03.24'!BY257+'[9]побудинковий звіт'!BZ257+'[8]побудинковий звіт'!BZ257</f>
        <v>99101.169570033788</v>
      </c>
      <c r="CA257" s="595">
        <f>'звіт 03.19-03.24'!BZ257+'[9]побудинковий звіт'!CA257+'[8]побудинковий звіт'!CA257</f>
        <v>73308.984450145246</v>
      </c>
      <c r="CB257" s="116">
        <f t="shared" si="185"/>
        <v>-25792.185119888542</v>
      </c>
      <c r="CC257" s="595">
        <f>'звіт 03.19-03.24'!CB257+'[9]побудинковий звіт'!CC257+'[8]побудинковий звіт'!CC257</f>
        <v>4364.7270308872285</v>
      </c>
      <c r="CD257" s="595">
        <f>'звіт 03.19-03.24'!CC257+'[9]побудинковий звіт'!CD257+'[8]побудинковий звіт'!CD257</f>
        <v>4384.7693895634411</v>
      </c>
      <c r="CE257" s="116">
        <f t="shared" si="186"/>
        <v>20.042358676212643</v>
      </c>
      <c r="CF257" s="595">
        <f>'звіт 03.19-03.24'!CE257+'[9]побудинковий звіт'!CF257+'[8]побудинковий звіт'!CF257</f>
        <v>529.77707085393422</v>
      </c>
      <c r="CG257" s="595">
        <f>'звіт 03.19-03.24'!CF257+'[9]побудинковий звіт'!CG257+'[8]побудинковий звіт'!CG257</f>
        <v>0</v>
      </c>
      <c r="CH257" s="116">
        <f t="shared" si="187"/>
        <v>-529.77707085393422</v>
      </c>
      <c r="CI257" s="595">
        <f>'звіт 03.19-03.24'!CH257+'[9]побудинковий звіт'!CI257+'[8]побудинковий звіт'!CI257</f>
        <v>112884.65727917252</v>
      </c>
      <c r="CJ257" s="595">
        <f>'звіт 03.19-03.24'!CI257+'[9]побудинковий звіт'!CJ257+'[8]побудинковий звіт'!CJ257</f>
        <v>104026.6649718643</v>
      </c>
      <c r="CK257" s="116">
        <f t="shared" si="188"/>
        <v>-8857.9923073082173</v>
      </c>
      <c r="CL257" s="595">
        <f>'звіт 03.19-03.24'!CK257+'[9]побудинковий звіт'!CL257+'[8]побудинковий звіт'!CL257</f>
        <v>171655.72892304711</v>
      </c>
      <c r="CM257" s="595">
        <f>'звіт 03.19-03.24'!CL257+'[9]побудинковий звіт'!CM257+'[8]побудинковий звіт'!CM257</f>
        <v>156044.18411273279</v>
      </c>
      <c r="CN257" s="116">
        <f t="shared" si="189"/>
        <v>-15611.544810314314</v>
      </c>
      <c r="CO257" s="88">
        <f t="shared" si="190"/>
        <v>284540.38620221964</v>
      </c>
      <c r="CP257" s="96">
        <f t="shared" si="190"/>
        <v>260070.84908459708</v>
      </c>
      <c r="CQ257" s="116">
        <f t="shared" si="191"/>
        <v>-24469.53711762256</v>
      </c>
      <c r="CR257" s="119">
        <f t="shared" si="202"/>
        <v>3003950.1411482524</v>
      </c>
      <c r="CS257" s="96">
        <f t="shared" si="202"/>
        <v>2948557.5041448539</v>
      </c>
      <c r="CT257" s="116">
        <f t="shared" si="192"/>
        <v>-55392.6370033985</v>
      </c>
      <c r="CU257" s="91">
        <f t="shared" si="193"/>
        <v>3604740.169377903</v>
      </c>
      <c r="CV257" s="98">
        <f t="shared" si="193"/>
        <v>3538269.0049738246</v>
      </c>
      <c r="CW257" s="117">
        <f t="shared" si="194"/>
        <v>-66471.164404078387</v>
      </c>
      <c r="CX257" s="595">
        <f>'звіт 03.19-03.24'!CW257+'[9]побудинковий звіт'!CX257+'[8]побудинковий звіт'!CX257</f>
        <v>174573.23550856856</v>
      </c>
      <c r="CY257" s="595">
        <f>'звіт 03.19-03.24'!CX257+'[9]побудинковий звіт'!CY257+'[8]побудинковий звіт'!CY257</f>
        <v>241044.399912647</v>
      </c>
      <c r="CZ257" s="116">
        <f t="shared" si="195"/>
        <v>66471.164404078445</v>
      </c>
      <c r="DA257" s="99">
        <f>'[8]побудинковий звіт'!DA257</f>
        <v>-66471.164404078285</v>
      </c>
      <c r="DB257" s="8">
        <v>3</v>
      </c>
      <c r="DC257" s="365">
        <f>'[8]побудинковий звіт'!DC257</f>
        <v>91045.7</v>
      </c>
      <c r="DD257" s="365">
        <f>'[8]побудинковий звіт'!DD257</f>
        <v>18559.07</v>
      </c>
      <c r="DE257" s="365">
        <f>'[8]побудинковий звіт'!DE257</f>
        <v>29447.579999999994</v>
      </c>
      <c r="DF257" s="365">
        <f>'[8]побудинковий звіт'!DF257</f>
        <v>14541.39</v>
      </c>
      <c r="DG257" s="101">
        <v>-14458.324605910806</v>
      </c>
      <c r="DH257" s="296">
        <v>10</v>
      </c>
      <c r="DI257" s="103">
        <f>'[8]побудинковий звіт'!DK257</f>
        <v>7.5474794752010697</v>
      </c>
      <c r="DJ257" s="103">
        <f>'[8]побудинковий звіт'!DL257</f>
        <v>9.4140745336970575</v>
      </c>
      <c r="DK257" s="103">
        <f>'[8]побудинковий звіт'!DM257</f>
        <v>6.4719696201578696</v>
      </c>
      <c r="DL257" s="104">
        <f>DI257*G257+(F257-G257)*DJ257</f>
        <v>61566.916824024054</v>
      </c>
      <c r="DM257" s="104">
        <f>DK257*H257</f>
        <v>4085.7544212056628</v>
      </c>
      <c r="DN257" s="105">
        <f t="shared" si="196"/>
        <v>65652.671245229722</v>
      </c>
      <c r="DO257" s="2"/>
      <c r="DP257" s="104">
        <f>'[10]побудинковий звіт'!DR257</f>
        <v>61567.05</v>
      </c>
      <c r="DQ257" s="104">
        <f>'[10]побудинковий звіт'!DS257</f>
        <v>4085.7799999999997</v>
      </c>
      <c r="DR257" s="104">
        <f t="shared" si="197"/>
        <v>65652.83</v>
      </c>
      <c r="DS257" s="106"/>
      <c r="DT257" s="104"/>
      <c r="DU257" s="479">
        <f>'звіт 03.19-03.24'!DV257+'[9]побудинковий звіт'!DW257+'[8]побудинковий звіт'!DW257</f>
        <v>6730.54</v>
      </c>
      <c r="DV257" s="2">
        <f>'[9]побудинковий звіт'!DX257+'[8]побудинковий звіт'!DX257</f>
        <v>0</v>
      </c>
      <c r="DW257" s="77">
        <f t="shared" si="198"/>
        <v>1093922.4729906942</v>
      </c>
      <c r="DX257" s="77">
        <f t="shared" si="199"/>
        <v>1066486.3879494749</v>
      </c>
      <c r="DY257" s="427">
        <f t="shared" si="200"/>
        <v>43988.969999999994</v>
      </c>
      <c r="DZ257" s="161">
        <f>'[10]побудинковий звіт'!DY257</f>
        <v>19176.528957979081</v>
      </c>
      <c r="EB257" s="110">
        <v>40933</v>
      </c>
      <c r="EC257" s="111">
        <f t="shared" si="201"/>
        <v>26474.675394089194</v>
      </c>
      <c r="EE257" s="112">
        <v>79599.628382698153</v>
      </c>
      <c r="EG257" s="99">
        <v>36399.520632236425</v>
      </c>
    </row>
    <row r="258" spans="1:137" ht="19.95" customHeight="1" x14ac:dyDescent="0.3">
      <c r="A258" s="81">
        <v>150000820</v>
      </c>
      <c r="B258" s="82" t="s">
        <v>646</v>
      </c>
      <c r="C258" s="114" t="s">
        <v>647</v>
      </c>
      <c r="D258" s="114" t="s">
        <v>647</v>
      </c>
      <c r="E258" s="84">
        <f t="shared" si="159"/>
        <v>4189.33</v>
      </c>
      <c r="F258" s="597">
        <f>'[8]побудинковий звіт'!F258</f>
        <v>4139.33</v>
      </c>
      <c r="G258" s="104">
        <f>'[8]побудинковий звіт'!G258</f>
        <v>406.76</v>
      </c>
      <c r="H258" s="598">
        <f>'[8]побудинковий звіт'!H258</f>
        <v>50</v>
      </c>
      <c r="I258" s="595">
        <f>'звіт 03.19-03.24'!H258+'[9]побудинковий звіт'!I258+'[8]побудинковий звіт'!I258</f>
        <v>101879.46600752181</v>
      </c>
      <c r="J258" s="595">
        <f>'звіт 03.19-03.24'!I258+'[9]побудинковий звіт'!J258+'[8]побудинковий звіт'!J258</f>
        <v>98863.773618691528</v>
      </c>
      <c r="K258" s="116">
        <f t="shared" si="160"/>
        <v>-3015.6923888302845</v>
      </c>
      <c r="L258" s="595">
        <f>'звіт 03.19-03.24'!K258+'[9]побудинковий звіт'!L258+'[8]побудинковий звіт'!L258</f>
        <v>19358.886770373938</v>
      </c>
      <c r="M258" s="595">
        <f>'звіт 03.19-03.24'!L258+'[9]побудинковий звіт'!M258+'[8]побудинковий звіт'!M258</f>
        <v>18578.744240209744</v>
      </c>
      <c r="N258" s="116">
        <f t="shared" si="161"/>
        <v>-780.14253016419389</v>
      </c>
      <c r="O258" s="595">
        <f>'звіт 03.19-03.24'!N258+'[9]побудинковий звіт'!O258+'[8]побудинковий звіт'!O258</f>
        <v>37743.890938785116</v>
      </c>
      <c r="P258" s="595">
        <f>'звіт 03.19-03.24'!O258+'[9]побудинковий звіт'!P258+'[8]побудинковий звіт'!P258</f>
        <v>37761.773458842261</v>
      </c>
      <c r="Q258" s="116">
        <f t="shared" si="162"/>
        <v>17.882520057144575</v>
      </c>
      <c r="R258" s="595">
        <f>'звіт 03.19-03.24'!Q258+'[9]побудинковий звіт'!R258+'[8]побудинковий звіт'!R258</f>
        <v>10316.106271579119</v>
      </c>
      <c r="S258" s="595">
        <f>'звіт 03.19-03.24'!R258+'[9]побудинковий звіт'!S258+'[8]побудинковий звіт'!S258</f>
        <v>10326.271363995907</v>
      </c>
      <c r="T258" s="116">
        <f t="shared" si="163"/>
        <v>10.165092416787957</v>
      </c>
      <c r="U258" s="595">
        <f>'звіт 03.19-03.24'!T258+'[9]побудинковий звіт'!U258+'[8]побудинковий звіт'!U258</f>
        <v>4858.1009630036024</v>
      </c>
      <c r="V258" s="595">
        <f>'звіт 03.19-03.24'!U258+'[9]побудинковий звіт'!V258+'[8]побудинковий звіт'!V258</f>
        <v>3662.3721902706893</v>
      </c>
      <c r="W258" s="116">
        <f t="shared" si="164"/>
        <v>-1195.7287727329131</v>
      </c>
      <c r="X258" s="595">
        <f>'звіт 03.19-03.24'!W258+'[9]побудинковий звіт'!X258+'[8]побудинковий звіт'!X258</f>
        <v>38940.28258707709</v>
      </c>
      <c r="Y258" s="595">
        <f>'звіт 03.19-03.24'!X258+'[9]побудинковий звіт'!Y258+'[8]побудинковий звіт'!Y258</f>
        <v>36768.529505414233</v>
      </c>
      <c r="Z258" s="116">
        <f t="shared" si="165"/>
        <v>-2171.7530816628569</v>
      </c>
      <c r="AA258" s="595">
        <f>'звіт 03.19-03.24'!Z258+'[9]побудинковий звіт'!AA258+'[8]побудинковий звіт'!AA258</f>
        <v>4525.9019999999991</v>
      </c>
      <c r="AB258" s="595">
        <f>'звіт 03.19-03.24'!AA258+'[9]побудинковий звіт'!AB258+'[8]побудинковий звіт'!AB258</f>
        <v>0</v>
      </c>
      <c r="AC258" s="116">
        <f t="shared" si="166"/>
        <v>-4525.9019999999991</v>
      </c>
      <c r="AD258" s="595">
        <f>'звіт 03.19-03.24'!AC258+'[9]побудинковий звіт'!AD258+'[8]побудинковий звіт'!AD258</f>
        <v>125849.54523732733</v>
      </c>
      <c r="AE258" s="595">
        <f>'звіт 03.19-03.24'!AD258+'[9]побудинковий звіт'!AE258+'[8]побудинковий звіт'!AE258</f>
        <v>137521.20639747672</v>
      </c>
      <c r="AF258" s="117">
        <f t="shared" si="167"/>
        <v>11671.661160149393</v>
      </c>
      <c r="AG258" s="91">
        <f t="shared" si="168"/>
        <v>343472.18077566801</v>
      </c>
      <c r="AH258" s="92">
        <f t="shared" si="168"/>
        <v>343482.67077490111</v>
      </c>
      <c r="AI258" s="116">
        <f t="shared" si="169"/>
        <v>10.489999233104754</v>
      </c>
      <c r="AJ258" s="595">
        <f>'звіт 03.19-03.24'!AI258+'[9]побудинковий звіт'!AJ258+'[8]побудинковий звіт'!AJ258</f>
        <v>266813.03402290691</v>
      </c>
      <c r="AK258" s="595">
        <f>'звіт 03.19-03.24'!AJ258+'[9]побудинковий звіт'!AK258+'[8]побудинковий звіт'!AK258</f>
        <v>262874.74732873123</v>
      </c>
      <c r="AL258" s="116">
        <f t="shared" si="170"/>
        <v>-3938.2866941756802</v>
      </c>
      <c r="AM258" s="595">
        <f>'звіт 03.19-03.24'!AL258+'[9]побудинковий звіт'!AM258+'[8]побудинковий звіт'!AM258</f>
        <v>0</v>
      </c>
      <c r="AN258" s="595">
        <f>'звіт 03.19-03.24'!AM258+'[9]побудинковий звіт'!AN258+'[8]побудинковий звіт'!AN258</f>
        <v>532.29792490015552</v>
      </c>
      <c r="AO258" s="116">
        <f t="shared" si="171"/>
        <v>532.29792490015552</v>
      </c>
      <c r="AP258" s="595">
        <f>'звіт 03.19-03.24'!AO258+'[9]побудинковий звіт'!AP258+'[8]побудинковий звіт'!AP258</f>
        <v>22004.481931472008</v>
      </c>
      <c r="AQ258" s="595">
        <f>'звіт 03.19-03.24'!AP258+'[9]побудинковий звіт'!AQ258+'[8]побудинковий звіт'!AQ258</f>
        <v>16897.389678887681</v>
      </c>
      <c r="AR258" s="116">
        <f t="shared" si="172"/>
        <v>-5107.0922525843271</v>
      </c>
      <c r="AS258" s="595">
        <f>'звіт 03.19-03.24'!AR258+'[9]побудинковий звіт'!AS258+'[8]побудинковий звіт'!AS258</f>
        <v>497886.48615501041</v>
      </c>
      <c r="AT258" s="595">
        <f>'звіт 03.19-03.24'!AS258+'[9]побудинковий звіт'!AT258+'[8]побудинковий звіт'!AT258</f>
        <v>413812.78611637291</v>
      </c>
      <c r="AU258" s="118">
        <f t="shared" si="173"/>
        <v>-84073.7000386375</v>
      </c>
      <c r="AV258" s="595">
        <f>'звіт 03.19-03.24'!AU258+'[9]побудинковий звіт'!AV258+'[8]побудинковий звіт'!AV258</f>
        <v>20566.321043605589</v>
      </c>
      <c r="AW258" s="595">
        <f>'звіт 03.19-03.24'!AV258+'[9]побудинковий звіт'!AW258+'[8]побудинковий звіт'!AW258</f>
        <v>3753.8535805925976</v>
      </c>
      <c r="AX258" s="94">
        <f t="shared" si="174"/>
        <v>-16812.467463012992</v>
      </c>
      <c r="AY258" s="595">
        <f>'звіт 03.19-03.24'!AX258+'[9]побудинковий звіт'!AY258+'[8]побудинковий звіт'!AY258</f>
        <v>25868.58968408643</v>
      </c>
      <c r="AZ258" s="595">
        <f>'звіт 03.19-03.24'!AY258+'[9]побудинковий звіт'!AZ258+'[8]побудинковий звіт'!AZ258</f>
        <v>19383.139304180277</v>
      </c>
      <c r="BA258" s="117">
        <f t="shared" si="175"/>
        <v>-6485.4503799061531</v>
      </c>
      <c r="BB258" s="595">
        <f>'звіт 03.19-03.24'!BA258+'[9]побудинковий звіт'!BB258+'[8]побудинковий звіт'!BB258</f>
        <v>16142.455761033309</v>
      </c>
      <c r="BC258" s="595">
        <f>'звіт 03.19-03.24'!BB258+'[9]побудинковий звіт'!BC258+'[8]побудинковий звіт'!BC258</f>
        <v>61457</v>
      </c>
      <c r="BD258" s="94">
        <f t="shared" si="176"/>
        <v>45314.544238966693</v>
      </c>
      <c r="BE258" s="595">
        <f>'звіт 03.19-03.24'!BD258+'[9]побудинковий звіт'!BE258+'[8]побудинковий звіт'!BE258</f>
        <v>17674.08874191514</v>
      </c>
      <c r="BF258" s="595">
        <f>'звіт 03.19-03.24'!BE258+'[9]побудинковий звіт'!BF258+'[8]побудинковий звіт'!BF258</f>
        <v>2123</v>
      </c>
      <c r="BG258" s="95">
        <f t="shared" si="177"/>
        <v>-15551.08874191514</v>
      </c>
      <c r="BH258" s="595">
        <f>'звіт 03.19-03.24'!BG258+'[9]побудинковий звіт'!BH258+'[8]побудинковий звіт'!BH258</f>
        <v>7608.26427035095</v>
      </c>
      <c r="BI258" s="595">
        <f>'звіт 03.19-03.24'!BH258+'[9]побудинковий звіт'!BI258+'[8]побудинковий звіт'!BI258</f>
        <v>12543.285911119183</v>
      </c>
      <c r="BJ258" s="94">
        <f t="shared" si="178"/>
        <v>4935.0216407682328</v>
      </c>
      <c r="BK258" s="595">
        <f>'звіт 03.19-03.24'!BJ258+'[9]побудинковий звіт'!BK258+'[8]побудинковий звіт'!BK258</f>
        <v>9883.5193203421732</v>
      </c>
      <c r="BL258" s="595">
        <f>'звіт 03.19-03.24'!BK258+'[9]побудинковий звіт'!BL258+'[8]побудинковий звіт'!BL258</f>
        <v>16368.060767186507</v>
      </c>
      <c r="BM258" s="95">
        <f t="shared" si="179"/>
        <v>6484.5414468443341</v>
      </c>
      <c r="BN258" s="595">
        <f>'звіт 03.19-03.24'!BM258+'[9]побудинковий звіт'!BN258+'[8]побудинковий звіт'!BN258</f>
        <v>1814.0395576655519</v>
      </c>
      <c r="BO258" s="595">
        <f>'звіт 03.19-03.24'!BN258+'[9]побудинковий звіт'!BO258+'[8]побудинковий звіт'!BO258</f>
        <v>4932.1680519975707</v>
      </c>
      <c r="BP258" s="94">
        <f t="shared" si="180"/>
        <v>3118.1284943320188</v>
      </c>
      <c r="BQ258" s="91">
        <f t="shared" si="181"/>
        <v>99557.278378999152</v>
      </c>
      <c r="BR258" s="96">
        <f t="shared" si="181"/>
        <v>120560.50761507615</v>
      </c>
      <c r="BS258" s="94">
        <f t="shared" si="182"/>
        <v>21003.229236076993</v>
      </c>
      <c r="BT258" s="595">
        <f>'звіт 03.19-03.24'!BS258+'[9]побудинковий звіт'!BT258+'[8]побудинковий звіт'!BT258</f>
        <v>371251.25325023715</v>
      </c>
      <c r="BU258" s="595">
        <f>'звіт 03.19-03.24'!BT258+'[9]побудинковий звіт'!BU258+'[8]побудинковий звіт'!BU258</f>
        <v>371209.2119009216</v>
      </c>
      <c r="BV258" s="116">
        <f t="shared" si="183"/>
        <v>-42.041349315550178</v>
      </c>
      <c r="BW258" s="595">
        <f>'звіт 03.19-03.24'!BV258+'[9]побудинковий звіт'!BW258+'[8]побудинковий звіт'!BW258</f>
        <v>238018.45180459673</v>
      </c>
      <c r="BX258" s="595">
        <f>'звіт 03.19-03.24'!BW258+'[9]побудинковий звіт'!BX258+'[8]побудинковий звіт'!BX258</f>
        <v>228969.17094455296</v>
      </c>
      <c r="BY258" s="116">
        <f t="shared" si="184"/>
        <v>-9049.2808600437711</v>
      </c>
      <c r="BZ258" s="595">
        <f>'звіт 03.19-03.24'!BY258+'[9]побудинковий звіт'!BZ258+'[8]побудинковий звіт'!BZ258</f>
        <v>69589.419241064359</v>
      </c>
      <c r="CA258" s="595">
        <f>'звіт 03.19-03.24'!BZ258+'[9]побудинковий звіт'!CA258+'[8]побудинковий звіт'!CA258</f>
        <v>61554.784162320939</v>
      </c>
      <c r="CB258" s="116">
        <f t="shared" si="185"/>
        <v>-8034.6350787434203</v>
      </c>
      <c r="CC258" s="595">
        <f>'звіт 03.19-03.24'!CB258+'[9]побудинковий звіт'!CC258+'[8]побудинковий звіт'!CC258</f>
        <v>8842.2175843153527</v>
      </c>
      <c r="CD258" s="595">
        <f>'звіт 03.19-03.24'!CC258+'[9]побудинковий звіт'!CD258+'[8]побудинковий звіт'!CD258</f>
        <v>8968.8464786524928</v>
      </c>
      <c r="CE258" s="116">
        <f t="shared" si="186"/>
        <v>126.62889433714008</v>
      </c>
      <c r="CF258" s="595">
        <f>'звіт 03.19-03.24'!CE258+'[9]побудинковий звіт'!CF258+'[8]побудинковий звіт'!CF258</f>
        <v>1083.6349176557742</v>
      </c>
      <c r="CG258" s="595">
        <f>'звіт 03.19-03.24'!CF258+'[9]побудинковий звіт'!CG258+'[8]побудинковий звіт'!CG258</f>
        <v>0</v>
      </c>
      <c r="CH258" s="116">
        <f t="shared" si="187"/>
        <v>-1083.6349176557742</v>
      </c>
      <c r="CI258" s="595">
        <f>'звіт 03.19-03.24'!CH258+'[9]побудинковий звіт'!CI258+'[8]побудинковий звіт'!CI258</f>
        <v>212082.36234924756</v>
      </c>
      <c r="CJ258" s="595">
        <f>'звіт 03.19-03.24'!CI258+'[9]побудинковий звіт'!CJ258+'[8]побудинковий звіт'!CJ258</f>
        <v>190699.57034457859</v>
      </c>
      <c r="CK258" s="116">
        <f t="shared" si="188"/>
        <v>-21382.792004668969</v>
      </c>
      <c r="CL258" s="595">
        <f>'звіт 03.19-03.24'!CK258+'[9]побудинковий звіт'!CL258+'[8]побудинковий звіт'!CL258</f>
        <v>77879.303478388581</v>
      </c>
      <c r="CM258" s="595">
        <f>'звіт 03.19-03.24'!CL258+'[9]побудинковий звіт'!CM258+'[8]побудинковий звіт'!CM258</f>
        <v>85461.412986406329</v>
      </c>
      <c r="CN258" s="116">
        <f t="shared" si="189"/>
        <v>7582.1095080177474</v>
      </c>
      <c r="CO258" s="88">
        <f t="shared" si="190"/>
        <v>289961.66582763614</v>
      </c>
      <c r="CP258" s="96">
        <f t="shared" si="190"/>
        <v>276160.98333098495</v>
      </c>
      <c r="CQ258" s="116">
        <f t="shared" si="191"/>
        <v>-13800.682496651192</v>
      </c>
      <c r="CR258" s="119">
        <f t="shared" si="202"/>
        <v>2208480.1038895622</v>
      </c>
      <c r="CS258" s="96">
        <f t="shared" si="202"/>
        <v>2105023.396256302</v>
      </c>
      <c r="CT258" s="116">
        <f t="shared" si="192"/>
        <v>-103456.70763326017</v>
      </c>
      <c r="CU258" s="91">
        <f t="shared" si="193"/>
        <v>2650176.1246674745</v>
      </c>
      <c r="CV258" s="98">
        <f t="shared" si="193"/>
        <v>2526028.0755075621</v>
      </c>
      <c r="CW258" s="117">
        <f t="shared" si="194"/>
        <v>-124148.04915991239</v>
      </c>
      <c r="CX258" s="595">
        <f>'звіт 03.19-03.24'!CW258+'[9]побудинковий звіт'!CX258+'[8]побудинковий звіт'!CX258</f>
        <v>88046.699754028552</v>
      </c>
      <c r="CY258" s="595">
        <f>'звіт 03.19-03.24'!CX258+'[9]побудинковий звіт'!CY258+'[8]побудинковий звіт'!CY258</f>
        <v>212194.74891394033</v>
      </c>
      <c r="CZ258" s="116">
        <f t="shared" si="195"/>
        <v>124148.04915991178</v>
      </c>
      <c r="DA258" s="99">
        <f>'[8]побудинковий звіт'!DA258</f>
        <v>-124148.04915991161</v>
      </c>
      <c r="DB258" s="8">
        <v>3</v>
      </c>
      <c r="DC258" s="365">
        <f>'[8]побудинковий звіт'!DC258</f>
        <v>63499.01</v>
      </c>
      <c r="DD258" s="365">
        <f>'[8]побудинковий звіт'!DD258</f>
        <v>-1.77</v>
      </c>
      <c r="DE258" s="365">
        <f>'[8]побудинковий звіт'!DE258</f>
        <v>17848.490000000005</v>
      </c>
      <c r="DF258" s="365">
        <f>'[8]побудинковий звіт'!DF258</f>
        <v>-399.69</v>
      </c>
      <c r="DG258" s="101">
        <v>-42845.231504675932</v>
      </c>
      <c r="DH258" s="296">
        <v>9</v>
      </c>
      <c r="DI258" s="103">
        <f>'[8]побудинковий звіт'!DK258</f>
        <v>9.0757053854396386</v>
      </c>
      <c r="DJ258" s="103">
        <f>'[8]побудинковий звіт'!DL258</f>
        <v>11.216407705343961</v>
      </c>
      <c r="DK258" s="103">
        <f>'[8]побудинковий звіт'!DM258</f>
        <v>7.9585140470303246</v>
      </c>
      <c r="DL258" s="104">
        <f>DI258*G258+(F258-G258)*DJ258</f>
        <v>45557.660831317138</v>
      </c>
      <c r="DM258" s="104">
        <f>DK258*H258</f>
        <v>397.92570235151624</v>
      </c>
      <c r="DN258" s="105">
        <f t="shared" si="196"/>
        <v>45955.586533668655</v>
      </c>
      <c r="DO258" s="2"/>
      <c r="DP258" s="104">
        <f>'[10]побудинковий звіт'!DR258</f>
        <v>45622.26</v>
      </c>
      <c r="DQ258" s="104">
        <f>'[10]побудинковий звіт'!DS258</f>
        <v>397.92</v>
      </c>
      <c r="DR258" s="104">
        <f t="shared" si="197"/>
        <v>46020.18</v>
      </c>
      <c r="DS258" s="106"/>
      <c r="DT258" s="104"/>
      <c r="DU258" s="479">
        <f>'звіт 03.19-03.24'!DV258+'[9]побудинковий звіт'!DW258+'[8]побудинковий звіт'!DW258</f>
        <v>4923.880000000001</v>
      </c>
      <c r="DV258" s="2">
        <f>'[9]побудинковий звіт'!DX258+'[8]побудинковий звіт'!DX258</f>
        <v>0</v>
      </c>
      <c r="DW258" s="77">
        <f t="shared" si="198"/>
        <v>716932.5174408115</v>
      </c>
      <c r="DX258" s="77">
        <f t="shared" si="199"/>
        <v>641247.95247773884</v>
      </c>
      <c r="DY258" s="427">
        <f t="shared" si="200"/>
        <v>17448.800000000007</v>
      </c>
      <c r="DZ258" s="161">
        <f>'[10]побудинковий звіт'!DY258</f>
        <v>12419.09248760626</v>
      </c>
      <c r="EB258" s="110">
        <v>39983</v>
      </c>
      <c r="EC258" s="111">
        <f t="shared" si="201"/>
        <v>-2862.2315046759322</v>
      </c>
      <c r="EE258" s="112">
        <v>-110709.32275638785</v>
      </c>
      <c r="EG258" s="99">
        <v>-46550.31846578847</v>
      </c>
    </row>
    <row r="259" spans="1:137" ht="19.95" customHeight="1" x14ac:dyDescent="0.3">
      <c r="A259" s="81">
        <v>150000799</v>
      </c>
      <c r="B259" s="82" t="s">
        <v>648</v>
      </c>
      <c r="C259" s="114" t="s">
        <v>649</v>
      </c>
      <c r="D259" s="114" t="s">
        <v>649</v>
      </c>
      <c r="E259" s="84">
        <f t="shared" si="159"/>
        <v>2066.5</v>
      </c>
      <c r="F259" s="597">
        <f>'[8]побудинковий звіт'!F259</f>
        <v>1762.3</v>
      </c>
      <c r="G259" s="104">
        <f>'[8]побудинковий звіт'!G259</f>
        <v>0</v>
      </c>
      <c r="H259" s="598">
        <f>'[8]побудинковий звіт'!H259</f>
        <v>304.2</v>
      </c>
      <c r="I259" s="595">
        <f>'звіт 03.19-03.24'!H259+'[9]побудинковий звіт'!I259+'[8]побудинковий звіт'!I259</f>
        <v>44575.951414304902</v>
      </c>
      <c r="J259" s="595">
        <f>'звіт 03.19-03.24'!I259+'[9]побудинковий звіт'!J259+'[8]побудинковий звіт'!J259</f>
        <v>44797.746461418559</v>
      </c>
      <c r="K259" s="116">
        <f t="shared" si="160"/>
        <v>221.79504711365735</v>
      </c>
      <c r="L259" s="595">
        <f>'звіт 03.19-03.24'!K259+'[9]побудинковий звіт'!L259+'[8]побудинковий звіт'!L259</f>
        <v>8963.1371402459881</v>
      </c>
      <c r="M259" s="595">
        <f>'звіт 03.19-03.24'!L259+'[9]побудинковий звіт'!M259+'[8]побудинковий звіт'!M259</f>
        <v>8740.9317410669155</v>
      </c>
      <c r="N259" s="116">
        <f t="shared" si="161"/>
        <v>-222.20539917907263</v>
      </c>
      <c r="O259" s="595">
        <f>'звіт 03.19-03.24'!N259+'[9]побудинковий звіт'!O259+'[8]побудинковий звіт'!O259</f>
        <v>18932.419910461296</v>
      </c>
      <c r="P259" s="595">
        <f>'звіт 03.19-03.24'!O259+'[9]побудинковий звіт'!P259+'[8]побудинковий звіт'!P259</f>
        <v>18345.36182732891</v>
      </c>
      <c r="Q259" s="116">
        <f t="shared" si="162"/>
        <v>-587.05808313238595</v>
      </c>
      <c r="R259" s="595">
        <f>'звіт 03.19-03.24'!Q259+'[9]побудинковий звіт'!R259+'[8]побудинковий звіт'!R259</f>
        <v>0</v>
      </c>
      <c r="S259" s="595">
        <f>'звіт 03.19-03.24'!R259+'[9]побудинковий звіт'!S259+'[8]побудинковий звіт'!S259</f>
        <v>0</v>
      </c>
      <c r="T259" s="116">
        <f t="shared" si="163"/>
        <v>0</v>
      </c>
      <c r="U259" s="595">
        <f>'звіт 03.19-03.24'!T259+'[9]побудинковий звіт'!U259+'[8]побудинковий звіт'!U259</f>
        <v>1174.3110208453154</v>
      </c>
      <c r="V259" s="595">
        <f>'звіт 03.19-03.24'!U259+'[9]побудинковий звіт'!V259+'[8]побудинковий звіт'!V259</f>
        <v>612.03380306494694</v>
      </c>
      <c r="W259" s="116">
        <f t="shared" si="164"/>
        <v>-562.27721778036846</v>
      </c>
      <c r="X259" s="595">
        <f>'звіт 03.19-03.24'!W259+'[9]побудинковий звіт'!X259+'[8]побудинковий звіт'!X259</f>
        <v>23187.922035452742</v>
      </c>
      <c r="Y259" s="595">
        <f>'звіт 03.19-03.24'!X259+'[9]побудинковий звіт'!Y259+'[8]побудинковий звіт'!Y259</f>
        <v>21502.408694743968</v>
      </c>
      <c r="Z259" s="116">
        <f t="shared" si="165"/>
        <v>-1685.5133407087742</v>
      </c>
      <c r="AA259" s="595">
        <f>'звіт 03.19-03.24'!Z259+'[9]побудинковий звіт'!AA259+'[8]побудинковий звіт'!AA259</f>
        <v>2252.2320000000009</v>
      </c>
      <c r="AB259" s="595">
        <f>'звіт 03.19-03.24'!AA259+'[9]побудинковий звіт'!AB259+'[8]побудинковий звіт'!AB259</f>
        <v>166.33562744336356</v>
      </c>
      <c r="AC259" s="116">
        <f t="shared" si="166"/>
        <v>-2085.8963725566373</v>
      </c>
      <c r="AD259" s="595">
        <f>'звіт 03.19-03.24'!AC259+'[9]побудинковий звіт'!AD259+'[8]побудинковий звіт'!AD259</f>
        <v>62637.324055465964</v>
      </c>
      <c r="AE259" s="595">
        <f>'звіт 03.19-03.24'!AD259+'[9]побудинковий звіт'!AE259+'[8]побудинковий звіт'!AE259</f>
        <v>67935.93488707213</v>
      </c>
      <c r="AF259" s="117">
        <f t="shared" si="167"/>
        <v>5298.6108316061654</v>
      </c>
      <c r="AG259" s="91">
        <f t="shared" si="168"/>
        <v>161723.29757677621</v>
      </c>
      <c r="AH259" s="92">
        <f t="shared" si="168"/>
        <v>162100.75304213876</v>
      </c>
      <c r="AI259" s="116">
        <f t="shared" si="169"/>
        <v>377.45546536255279</v>
      </c>
      <c r="AJ259" s="595">
        <f>'звіт 03.19-03.24'!AI259+'[9]побудинковий звіт'!AJ259+'[8]побудинковий звіт'!AJ259</f>
        <v>0</v>
      </c>
      <c r="AK259" s="595">
        <f>'звіт 03.19-03.24'!AJ259+'[9]побудинковий звіт'!AK259+'[8]побудинковий звіт'!AK259</f>
        <v>0</v>
      </c>
      <c r="AL259" s="116">
        <f t="shared" si="170"/>
        <v>0</v>
      </c>
      <c r="AM259" s="595">
        <f>'звіт 03.19-03.24'!AL259+'[9]побудинковий звіт'!AM259+'[8]побудинковий звіт'!AM259</f>
        <v>0</v>
      </c>
      <c r="AN259" s="595">
        <f>'звіт 03.19-03.24'!AM259+'[9]побудинковий звіт'!AN259+'[8]побудинковий звіт'!AN259</f>
        <v>0</v>
      </c>
      <c r="AO259" s="116">
        <f t="shared" si="171"/>
        <v>0</v>
      </c>
      <c r="AP259" s="595">
        <f>'звіт 03.19-03.24'!AO259+'[9]побудинковий звіт'!AP259+'[8]побудинковий звіт'!AP259</f>
        <v>32222.765980179181</v>
      </c>
      <c r="AQ259" s="595">
        <f>'звіт 03.19-03.24'!AP259+'[9]побудинковий звіт'!AQ259+'[8]побудинковий звіт'!AQ259</f>
        <v>24166.837557600193</v>
      </c>
      <c r="AR259" s="116">
        <f t="shared" si="172"/>
        <v>-8055.9284225789888</v>
      </c>
      <c r="AS259" s="595">
        <f>'звіт 03.19-03.24'!AR259+'[9]побудинковий звіт'!AS259+'[8]побудинковий звіт'!AS259</f>
        <v>115474.65808311378</v>
      </c>
      <c r="AT259" s="595">
        <f>'звіт 03.19-03.24'!AS259+'[9]побудинковий звіт'!AT259+'[8]побудинковий звіт'!AT259</f>
        <v>153317.3004170887</v>
      </c>
      <c r="AU259" s="118">
        <f t="shared" si="173"/>
        <v>37842.642333974916</v>
      </c>
      <c r="AV259" s="595">
        <f>'звіт 03.19-03.24'!AU259+'[9]побудинковий звіт'!AV259+'[8]побудинковий звіт'!AV259</f>
        <v>11721.814554712757</v>
      </c>
      <c r="AW259" s="595">
        <f>'звіт 03.19-03.24'!AV259+'[9]побудинковий звіт'!AW259+'[8]побудинковий звіт'!AW259</f>
        <v>0</v>
      </c>
      <c r="AX259" s="94">
        <f t="shared" si="174"/>
        <v>-11721.814554712757</v>
      </c>
      <c r="AY259" s="595">
        <f>'звіт 03.19-03.24'!AX259+'[9]побудинковий звіт'!AY259+'[8]побудинковий звіт'!AY259</f>
        <v>14896.158110347449</v>
      </c>
      <c r="AZ259" s="595">
        <f>'звіт 03.19-03.24'!AY259+'[9]побудинковий звіт'!AZ259+'[8]побудинковий звіт'!AZ259</f>
        <v>4203</v>
      </c>
      <c r="BA259" s="117">
        <f t="shared" si="175"/>
        <v>-10693.158110347449</v>
      </c>
      <c r="BB259" s="595">
        <f>'звіт 03.19-03.24'!BA259+'[9]побудинковий звіт'!BB259+'[8]побудинковий звіт'!BB259</f>
        <v>9340.1687482602829</v>
      </c>
      <c r="BC259" s="595">
        <f>'звіт 03.19-03.24'!BB259+'[9]побудинковий звіт'!BC259+'[8]побудинковий звіт'!BC259</f>
        <v>3665.8612763976348</v>
      </c>
      <c r="BD259" s="94">
        <f t="shared" si="176"/>
        <v>-5674.3074718626485</v>
      </c>
      <c r="BE259" s="595">
        <f>'звіт 03.19-03.24'!BD259+'[9]побудинковий звіт'!BE259+'[8]побудинковий звіт'!BE259</f>
        <v>0</v>
      </c>
      <c r="BF259" s="595">
        <f>'звіт 03.19-03.24'!BE259+'[9]побудинковий звіт'!BF259+'[8]побудинковий звіт'!BF259</f>
        <v>0</v>
      </c>
      <c r="BG259" s="95">
        <f t="shared" si="177"/>
        <v>0</v>
      </c>
      <c r="BH259" s="595">
        <f>'звіт 03.19-03.24'!BG259+'[9]побудинковий звіт'!BH259+'[8]побудинковий звіт'!BH259</f>
        <v>692.10872318912584</v>
      </c>
      <c r="BI259" s="595">
        <f>'звіт 03.19-03.24'!BH259+'[9]побудинковий звіт'!BI259+'[8]побудинковий звіт'!BI259</f>
        <v>0</v>
      </c>
      <c r="BJ259" s="94">
        <f t="shared" si="178"/>
        <v>-692.10872318912584</v>
      </c>
      <c r="BK259" s="595">
        <f>'звіт 03.19-03.24'!BJ259+'[9]побудинковий звіт'!BK259+'[8]побудинковий звіт'!BK259</f>
        <v>6335.0734926155446</v>
      </c>
      <c r="BL259" s="595">
        <f>'звіт 03.19-03.24'!BK259+'[9]побудинковий звіт'!BL259+'[8]побудинковий звіт'!BL259</f>
        <v>1587.007111349609</v>
      </c>
      <c r="BM259" s="95">
        <f t="shared" si="179"/>
        <v>-4748.0663812659359</v>
      </c>
      <c r="BN259" s="595">
        <f>'звіт 03.19-03.24'!BM259+'[9]побудинковий звіт'!BN259+'[8]побудинковий звіт'!BN259</f>
        <v>619.2382724386265</v>
      </c>
      <c r="BO259" s="595">
        <f>'звіт 03.19-03.24'!BN259+'[9]побудинковий звіт'!BO259+'[8]побудинковий звіт'!BO259</f>
        <v>3871.0066633910001</v>
      </c>
      <c r="BP259" s="94">
        <f t="shared" si="180"/>
        <v>3251.7683909523735</v>
      </c>
      <c r="BQ259" s="91">
        <f t="shared" si="181"/>
        <v>43604.561901563786</v>
      </c>
      <c r="BR259" s="96">
        <f t="shared" si="181"/>
        <v>13326.875051138242</v>
      </c>
      <c r="BS259" s="94">
        <f t="shared" si="182"/>
        <v>-30277.686850425544</v>
      </c>
      <c r="BT259" s="595">
        <f>'звіт 03.19-03.24'!BS259+'[9]побудинковий звіт'!BT259+'[8]побудинковий звіт'!BT259</f>
        <v>40778.127060883642</v>
      </c>
      <c r="BU259" s="595">
        <f>'звіт 03.19-03.24'!BT259+'[9]побудинковий звіт'!BU259+'[8]побудинковий звіт'!BU259</f>
        <v>70271.762624034076</v>
      </c>
      <c r="BV259" s="116">
        <f t="shared" si="183"/>
        <v>29493.635563150434</v>
      </c>
      <c r="BW259" s="595">
        <f>'звіт 03.19-03.24'!BV259+'[9]побудинковий звіт'!BW259+'[8]побудинковий звіт'!BW259</f>
        <v>66169.859477849503</v>
      </c>
      <c r="BX259" s="595">
        <f>'звіт 03.19-03.24'!BW259+'[9]побудинковий звіт'!BX259+'[8]побудинковий звіт'!BX259</f>
        <v>69399.959512821879</v>
      </c>
      <c r="BY259" s="116">
        <f t="shared" si="184"/>
        <v>3230.1000349723763</v>
      </c>
      <c r="BZ259" s="595">
        <f>'звіт 03.19-03.24'!BY259+'[9]побудинковий звіт'!BZ259+'[8]побудинковий звіт'!BZ259</f>
        <v>29304.826000141045</v>
      </c>
      <c r="CA259" s="595">
        <f>'звіт 03.19-03.24'!BZ259+'[9]побудинковий звіт'!CA259+'[8]побудинковий звіт'!CA259</f>
        <v>18751.579817454178</v>
      </c>
      <c r="CB259" s="116">
        <f t="shared" si="185"/>
        <v>-10553.246182686868</v>
      </c>
      <c r="CC259" s="595">
        <f>'звіт 03.19-03.24'!CB259+'[9]побудинковий звіт'!CC259+'[8]побудинковий звіт'!CC259</f>
        <v>4909.9576773746903</v>
      </c>
      <c r="CD259" s="595">
        <f>'звіт 03.19-03.24'!CC259+'[9]побудинковий звіт'!CD259+'[8]побудинковий звіт'!CD259</f>
        <v>4998.6371041023231</v>
      </c>
      <c r="CE259" s="116">
        <f t="shared" si="186"/>
        <v>88.679426727632745</v>
      </c>
      <c r="CF259" s="595">
        <f>'звіт 03.19-03.24'!CE259+'[9]побудинковий звіт'!CF259+'[8]побудинковий звіт'!CF259</f>
        <v>603.94586077348492</v>
      </c>
      <c r="CG259" s="595">
        <f>'звіт 03.19-03.24'!CF259+'[9]побудинковий звіт'!CG259+'[8]побудинковий звіт'!CG259</f>
        <v>0</v>
      </c>
      <c r="CH259" s="116">
        <f t="shared" si="187"/>
        <v>-603.94586077348492</v>
      </c>
      <c r="CI259" s="595">
        <f>'звіт 03.19-03.24'!CH259+'[9]побудинковий звіт'!CI259+'[8]побудинковий звіт'!CI259</f>
        <v>21899.390663922448</v>
      </c>
      <c r="CJ259" s="595">
        <f>'звіт 03.19-03.24'!CI259+'[9]побудинковий звіт'!CJ259+'[8]побудинковий звіт'!CJ259</f>
        <v>18599.209056261992</v>
      </c>
      <c r="CK259" s="116">
        <f t="shared" si="188"/>
        <v>-3300.1816076604555</v>
      </c>
      <c r="CL259" s="595">
        <f>'звіт 03.19-03.24'!CK259+'[9]побудинковий звіт'!CL259+'[8]побудинковий звіт'!CL259</f>
        <v>0</v>
      </c>
      <c r="CM259" s="595">
        <f>'звіт 03.19-03.24'!CL259+'[9]побудинковий звіт'!CM259+'[8]побудинковий звіт'!CM259</f>
        <v>0</v>
      </c>
      <c r="CN259" s="116">
        <f t="shared" si="189"/>
        <v>0</v>
      </c>
      <c r="CO259" s="88">
        <f t="shared" si="190"/>
        <v>21899.390663922448</v>
      </c>
      <c r="CP259" s="96">
        <f t="shared" si="190"/>
        <v>18599.209056261992</v>
      </c>
      <c r="CQ259" s="116">
        <f t="shared" si="191"/>
        <v>-3300.1816076604555</v>
      </c>
      <c r="CR259" s="119">
        <f t="shared" si="202"/>
        <v>516691.39028257778</v>
      </c>
      <c r="CS259" s="96">
        <f t="shared" si="202"/>
        <v>534932.91418264038</v>
      </c>
      <c r="CT259" s="116">
        <f t="shared" si="192"/>
        <v>18241.523900062602</v>
      </c>
      <c r="CU259" s="91">
        <f t="shared" si="193"/>
        <v>620029.66833909333</v>
      </c>
      <c r="CV259" s="98">
        <f t="shared" si="193"/>
        <v>641919.49701916846</v>
      </c>
      <c r="CW259" s="117">
        <f t="shared" si="194"/>
        <v>21889.828680075123</v>
      </c>
      <c r="CX259" s="595">
        <f>'звіт 03.19-03.24'!CW259+'[9]побудинковий звіт'!CX259+'[8]побудинковий звіт'!CX259</f>
        <v>21639.431453060861</v>
      </c>
      <c r="CY259" s="595">
        <f>'звіт 03.19-03.24'!CX259+'[9]побудинковий звіт'!CY259+'[8]побудинковий звіт'!CY259</f>
        <v>-250.39722701433493</v>
      </c>
      <c r="CZ259" s="116">
        <f t="shared" si="195"/>
        <v>-21889.828680075196</v>
      </c>
      <c r="DA259" s="99">
        <f>'[8]побудинковий звіт'!DA259</f>
        <v>21889.828680075057</v>
      </c>
      <c r="DB259" s="8">
        <v>2</v>
      </c>
      <c r="DC259" s="365">
        <f>'[8]побудинковий звіт'!DC259</f>
        <v>22266.880000000001</v>
      </c>
      <c r="DD259" s="365">
        <f>'[8]побудинковий звіт'!DD259</f>
        <v>1378.24</v>
      </c>
      <c r="DE259" s="365">
        <f>'[8]побудинковий звіт'!DE259</f>
        <v>12839.390000000001</v>
      </c>
      <c r="DF259" s="365">
        <f>'[8]побудинковий звіт'!DF259</f>
        <v>0</v>
      </c>
      <c r="DG259" s="101">
        <v>1691.3426617015211</v>
      </c>
      <c r="DH259" s="296">
        <v>5</v>
      </c>
      <c r="DI259" s="103">
        <f>'[8]побудинковий звіт'!DK259</f>
        <v>5.3459150587180888</v>
      </c>
      <c r="DJ259" s="103">
        <f>'[8]побудинковий звіт'!DL259</f>
        <v>0</v>
      </c>
      <c r="DK259" s="103">
        <f>'[8]побудинковий звіт'!DM259</f>
        <v>4.5307448822182899</v>
      </c>
      <c r="DL259" s="104">
        <f t="shared" ref="DL259:DL290" si="208">F259*DI259</f>
        <v>9421.1061079788869</v>
      </c>
      <c r="DM259" s="104">
        <f t="shared" ref="DM259:DM266" si="209">H259*DK259</f>
        <v>1378.2525931708037</v>
      </c>
      <c r="DN259" s="105">
        <f t="shared" si="196"/>
        <v>10799.358701149691</v>
      </c>
      <c r="DO259" s="2"/>
      <c r="DP259" s="104">
        <f>'[10]побудинковий звіт'!DR259</f>
        <v>9421.08</v>
      </c>
      <c r="DQ259" s="104">
        <f>'[10]побудинковий звіт'!DS259</f>
        <v>1378.24</v>
      </c>
      <c r="DR259" s="104">
        <f t="shared" si="197"/>
        <v>10799.32</v>
      </c>
      <c r="DS259" s="106"/>
      <c r="DT259" s="104"/>
      <c r="DU259" s="479">
        <f>'звіт 03.19-03.24'!DV259+'[9]побудинковий звіт'!DW259+'[8]побудинковий звіт'!DW259</f>
        <v>4140.4799999999996</v>
      </c>
      <c r="DV259" s="2">
        <f>'[9]побудинковий звіт'!DX259+'[8]побудинковий звіт'!DX259</f>
        <v>0</v>
      </c>
      <c r="DW259" s="77">
        <f t="shared" si="198"/>
        <v>190895.06398161306</v>
      </c>
      <c r="DX259" s="77">
        <f t="shared" si="199"/>
        <v>199973.01056187233</v>
      </c>
      <c r="DY259" s="427">
        <f t="shared" si="200"/>
        <v>12839.390000000001</v>
      </c>
      <c r="DZ259" s="161">
        <f>'[10]побудинковий звіт'!DY259</f>
        <v>3396.0827288276528</v>
      </c>
      <c r="EB259" s="110">
        <v>5734</v>
      </c>
      <c r="EC259" s="111">
        <f t="shared" si="201"/>
        <v>7425.3426617015211</v>
      </c>
      <c r="EE259" s="112">
        <v>-8515.5468923725639</v>
      </c>
      <c r="EG259" s="99">
        <v>-21436.215762877131</v>
      </c>
    </row>
    <row r="260" spans="1:137" ht="19.95" customHeight="1" x14ac:dyDescent="0.3">
      <c r="A260" s="81">
        <v>150000830</v>
      </c>
      <c r="B260" s="82" t="s">
        <v>650</v>
      </c>
      <c r="C260" s="114" t="s">
        <v>651</v>
      </c>
      <c r="D260" s="114" t="s">
        <v>651</v>
      </c>
      <c r="E260" s="84">
        <f t="shared" si="159"/>
        <v>6669.7999999999993</v>
      </c>
      <c r="F260" s="597">
        <f>'[8]побудинковий звіт'!F260</f>
        <v>4445.7</v>
      </c>
      <c r="G260" s="104">
        <f>'[8]побудинковий звіт'!G260</f>
        <v>0</v>
      </c>
      <c r="H260" s="598">
        <f>'[8]побудинковий звіт'!H260</f>
        <v>2224.0999999999995</v>
      </c>
      <c r="I260" s="595">
        <f>'звіт 03.19-03.24'!H260+'[9]побудинковий звіт'!I260+'[8]побудинковий звіт'!I260</f>
        <v>112551.54557416911</v>
      </c>
      <c r="J260" s="595">
        <f>'звіт 03.19-03.24'!I260+'[9]побудинковий звіт'!J260+'[8]побудинковий звіт'!J260</f>
        <v>109508.73144000772</v>
      </c>
      <c r="K260" s="116">
        <f t="shared" si="160"/>
        <v>-3042.8141341613955</v>
      </c>
      <c r="L260" s="595">
        <f>'звіт 03.19-03.24'!K260+'[9]побудинковий звіт'!L260+'[8]побудинковий звіт'!L260</f>
        <v>23605.542127152705</v>
      </c>
      <c r="M260" s="595">
        <f>'звіт 03.19-03.24'!L260+'[9]побудинковий звіт'!M260+'[8]побудинковий звіт'!M260</f>
        <v>22606.365640953176</v>
      </c>
      <c r="N260" s="116">
        <f t="shared" si="161"/>
        <v>-999.17648619952888</v>
      </c>
      <c r="O260" s="595">
        <f>'звіт 03.19-03.24'!N260+'[9]побудинковий звіт'!O260+'[8]побудинковий звіт'!O260</f>
        <v>48077.203039998436</v>
      </c>
      <c r="P260" s="595">
        <f>'звіт 03.19-03.24'!O260+'[9]побудинковий звіт'!P260+'[8]побудинковий звіт'!P260</f>
        <v>48094.910455519654</v>
      </c>
      <c r="Q260" s="116">
        <f t="shared" si="162"/>
        <v>17.707415521217627</v>
      </c>
      <c r="R260" s="595">
        <f>'звіт 03.19-03.24'!Q260+'[9]побудинковий звіт'!R260+'[8]побудинковий звіт'!R260</f>
        <v>0</v>
      </c>
      <c r="S260" s="595">
        <f>'звіт 03.19-03.24'!R260+'[9]побудинковий звіт'!S260+'[8]побудинковий звіт'!S260</f>
        <v>0</v>
      </c>
      <c r="T260" s="116">
        <f t="shared" si="163"/>
        <v>0</v>
      </c>
      <c r="U260" s="595">
        <f>'звіт 03.19-03.24'!T260+'[9]побудинковий звіт'!U260+'[8]побудинковий звіт'!U260</f>
        <v>6156.445214302963</v>
      </c>
      <c r="V260" s="595">
        <f>'звіт 03.19-03.24'!U260+'[9]побудинковий звіт'!V260+'[8]побудинковий звіт'!V260</f>
        <v>4975.5779046384678</v>
      </c>
      <c r="W260" s="116">
        <f t="shared" si="164"/>
        <v>-1180.8673096644952</v>
      </c>
      <c r="X260" s="595">
        <f>'звіт 03.19-03.24'!W260+'[9]побудинковий звіт'!X260+'[8]побудинковий звіт'!X260</f>
        <v>87140.609480128012</v>
      </c>
      <c r="Y260" s="595">
        <f>'звіт 03.19-03.24'!X260+'[9]побудинковий звіт'!Y260+'[8]побудинковий звіт'!Y260</f>
        <v>80864.011081725621</v>
      </c>
      <c r="Z260" s="116">
        <f t="shared" si="165"/>
        <v>-6276.5983984023915</v>
      </c>
      <c r="AA260" s="595">
        <f>'звіт 03.19-03.24'!Z260+'[9]побудинковий звіт'!AA260+'[8]побудинковий звіт'!AA260</f>
        <v>6438.2040000000015</v>
      </c>
      <c r="AB260" s="595">
        <f>'звіт 03.19-03.24'!AA260+'[9]побудинковий звіт'!AB260+'[8]побудинковий звіт'!AB260</f>
        <v>0</v>
      </c>
      <c r="AC260" s="116">
        <f t="shared" si="166"/>
        <v>-6438.2040000000015</v>
      </c>
      <c r="AD260" s="595">
        <f>'звіт 03.19-03.24'!AC260+'[9]побудинковий звіт'!AD260+'[8]побудинковий звіт'!AD260</f>
        <v>179825.75973563746</v>
      </c>
      <c r="AE260" s="595">
        <f>'звіт 03.19-03.24'!AD260+'[9]побудинковий звіт'!AE260+'[8]побудинковий звіт'!AE260</f>
        <v>201722.24321819819</v>
      </c>
      <c r="AF260" s="117">
        <f t="shared" si="167"/>
        <v>21896.483482560725</v>
      </c>
      <c r="AG260" s="91">
        <f t="shared" si="168"/>
        <v>463795.30917138874</v>
      </c>
      <c r="AH260" s="92">
        <f t="shared" si="168"/>
        <v>467771.83974104282</v>
      </c>
      <c r="AI260" s="116">
        <f t="shared" si="169"/>
        <v>3976.5305696540745</v>
      </c>
      <c r="AJ260" s="595">
        <f>'звіт 03.19-03.24'!AI260+'[9]побудинковий звіт'!AJ260+'[8]побудинковий звіт'!AJ260</f>
        <v>0</v>
      </c>
      <c r="AK260" s="595">
        <f>'звіт 03.19-03.24'!AJ260+'[9]побудинковий звіт'!AK260+'[8]побудинковий звіт'!AK260</f>
        <v>0</v>
      </c>
      <c r="AL260" s="116">
        <f t="shared" si="170"/>
        <v>0</v>
      </c>
      <c r="AM260" s="595">
        <f>'звіт 03.19-03.24'!AL260+'[9]побудинковий звіт'!AM260+'[8]побудинковий звіт'!AM260</f>
        <v>0</v>
      </c>
      <c r="AN260" s="595">
        <f>'звіт 03.19-03.24'!AM260+'[9]побудинковий звіт'!AN260+'[8]побудинковий звіт'!AN260</f>
        <v>0</v>
      </c>
      <c r="AO260" s="116">
        <f t="shared" si="171"/>
        <v>0</v>
      </c>
      <c r="AP260" s="595">
        <f>'звіт 03.19-03.24'!AO260+'[9]побудинковий звіт'!AP260+'[8]побудинковий звіт'!AP260</f>
        <v>83983.170369002648</v>
      </c>
      <c r="AQ260" s="595">
        <f>'звіт 03.19-03.24'!AP260+'[9]побудинковий звіт'!AQ260+'[8]побудинковий звіт'!AQ260</f>
        <v>67298.24408930252</v>
      </c>
      <c r="AR260" s="116">
        <f t="shared" si="172"/>
        <v>-16684.926279700128</v>
      </c>
      <c r="AS260" s="595">
        <f>'звіт 03.19-03.24'!AR260+'[9]побудинковий звіт'!AS260+'[8]побудинковий звіт'!AS260</f>
        <v>449730.89709370182</v>
      </c>
      <c r="AT260" s="595">
        <f>'звіт 03.19-03.24'!AS260+'[9]побудинковий звіт'!AT260+'[8]побудинковий звіт'!AT260</f>
        <v>277134.00471930433</v>
      </c>
      <c r="AU260" s="118">
        <f t="shared" si="173"/>
        <v>-172596.89237439749</v>
      </c>
      <c r="AV260" s="595">
        <f>'звіт 03.19-03.24'!AU260+'[9]побудинковий звіт'!AV260+'[8]побудинковий звіт'!AV260</f>
        <v>27817.023785344234</v>
      </c>
      <c r="AW260" s="595">
        <f>'звіт 03.19-03.24'!AV260+'[9]побудинковий звіт'!AW260+'[8]побудинковий звіт'!AW260</f>
        <v>15943.580221498898</v>
      </c>
      <c r="AX260" s="94">
        <f t="shared" si="174"/>
        <v>-11873.443563845336</v>
      </c>
      <c r="AY260" s="595">
        <f>'звіт 03.19-03.24'!AX260+'[9]побудинковий звіт'!AY260+'[8]побудинковий звіт'!AY260</f>
        <v>41059.765493056941</v>
      </c>
      <c r="AZ260" s="595">
        <f>'звіт 03.19-03.24'!AY260+'[9]побудинковий звіт'!AZ260+'[8]побудинковий звіт'!AZ260</f>
        <v>27404.763622801722</v>
      </c>
      <c r="BA260" s="117">
        <f t="shared" si="175"/>
        <v>-13655.001870255219</v>
      </c>
      <c r="BB260" s="595">
        <f>'звіт 03.19-03.24'!BA260+'[9]побудинковий звіт'!BB260+'[8]побудинковий звіт'!BB260</f>
        <v>17045.494928783406</v>
      </c>
      <c r="BC260" s="595">
        <f>'звіт 03.19-03.24'!BB260+'[9]побудинковий звіт'!BC260+'[8]побудинковий звіт'!BC260</f>
        <v>34390.213158562881</v>
      </c>
      <c r="BD260" s="94">
        <f t="shared" si="176"/>
        <v>17344.718229779475</v>
      </c>
      <c r="BE260" s="595">
        <f>'звіт 03.19-03.24'!BD260+'[9]побудинковий звіт'!BE260+'[8]побудинковий звіт'!BE260</f>
        <v>0</v>
      </c>
      <c r="BF260" s="595">
        <f>'звіт 03.19-03.24'!BE260+'[9]побудинковий звіт'!BF260+'[8]побудинковий звіт'!BF260</f>
        <v>1242.1660781101</v>
      </c>
      <c r="BG260" s="95">
        <f t="shared" si="177"/>
        <v>1242.1660781101</v>
      </c>
      <c r="BH260" s="595">
        <f>'звіт 03.19-03.24'!BG260+'[9]побудинковий звіт'!BH260+'[8]побудинковий звіт'!BH260</f>
        <v>13639.4243720757</v>
      </c>
      <c r="BI260" s="595">
        <f>'звіт 03.19-03.24'!BH260+'[9]побудинковий звіт'!BI260+'[8]побудинковий звіт'!BI260</f>
        <v>33</v>
      </c>
      <c r="BJ260" s="94">
        <f t="shared" si="178"/>
        <v>-13606.4243720757</v>
      </c>
      <c r="BK260" s="595">
        <f>'звіт 03.19-03.24'!BJ260+'[9]побудинковий звіт'!BK260+'[8]побудинковий звіт'!BK260</f>
        <v>29744.290058980198</v>
      </c>
      <c r="BL260" s="595">
        <f>'звіт 03.19-03.24'!BK260+'[9]побудинковий звіт'!BL260+'[8]побудинковий звіт'!BL260</f>
        <v>28752.224791835954</v>
      </c>
      <c r="BM260" s="95">
        <f t="shared" si="179"/>
        <v>-992.06526714424399</v>
      </c>
      <c r="BN260" s="595">
        <f>'звіт 03.19-03.24'!BM260+'[9]побудинковий звіт'!BN260+'[8]побудинковий звіт'!BN260</f>
        <v>2554.6396952292266</v>
      </c>
      <c r="BO260" s="595">
        <f>'звіт 03.19-03.24'!BN260+'[9]побудинковий звіт'!BO260+'[8]побудинковий звіт'!BO260</f>
        <v>5178.1997684099997</v>
      </c>
      <c r="BP260" s="94">
        <f t="shared" si="180"/>
        <v>2623.5600731807731</v>
      </c>
      <c r="BQ260" s="91">
        <f t="shared" si="181"/>
        <v>131860.63833346969</v>
      </c>
      <c r="BR260" s="96">
        <f t="shared" si="181"/>
        <v>112944.14764121955</v>
      </c>
      <c r="BS260" s="94">
        <f t="shared" si="182"/>
        <v>-18916.49069225014</v>
      </c>
      <c r="BT260" s="595">
        <f>'звіт 03.19-03.24'!BS260+'[9]побудинковий звіт'!BT260+'[8]побудинковий звіт'!BT260</f>
        <v>275665.22465600428</v>
      </c>
      <c r="BU260" s="595">
        <f>'звіт 03.19-03.24'!BT260+'[9]побудинковий звіт'!BU260+'[8]побудинковий звіт'!BU260</f>
        <v>350209.61381588434</v>
      </c>
      <c r="BV260" s="116">
        <f t="shared" si="183"/>
        <v>74544.389159880055</v>
      </c>
      <c r="BW260" s="595">
        <f>'звіт 03.19-03.24'!BV260+'[9]побудинковий звіт'!BW260+'[8]побудинковий звіт'!BW260</f>
        <v>170279.61309405134</v>
      </c>
      <c r="BX260" s="595">
        <f>'звіт 03.19-03.24'!BW260+'[9]побудинковий звіт'!BX260+'[8]побудинковий звіт'!BX260</f>
        <v>180249.27439829026</v>
      </c>
      <c r="BY260" s="116">
        <f t="shared" si="184"/>
        <v>9969.6613042389217</v>
      </c>
      <c r="BZ260" s="595">
        <f>'звіт 03.19-03.24'!BY260+'[9]побудинковий звіт'!BZ260+'[8]побудинковий звіт'!BZ260</f>
        <v>76948.276147528231</v>
      </c>
      <c r="CA260" s="595">
        <f>'звіт 03.19-03.24'!BZ260+'[9]побудинковий звіт'!CA260+'[8]побудинковий звіт'!CA260</f>
        <v>64040.786862745197</v>
      </c>
      <c r="CB260" s="116">
        <f t="shared" si="185"/>
        <v>-12907.489284783034</v>
      </c>
      <c r="CC260" s="595">
        <f>'звіт 03.19-03.24'!CB260+'[9]побудинковий звіт'!CC260+'[8]побудинковий звіт'!CC260</f>
        <v>7145.6720583802298</v>
      </c>
      <c r="CD260" s="595">
        <f>'звіт 03.19-03.24'!CC260+'[9]побудинковий звіт'!CD260+'[8]побудинковий звіт'!CD260</f>
        <v>7274.7310326847983</v>
      </c>
      <c r="CE260" s="116">
        <f t="shared" si="186"/>
        <v>129.05897430456844</v>
      </c>
      <c r="CF260" s="595">
        <f>'звіт 03.19-03.24'!CE260+'[9]побудинковий звіт'!CF260+'[8]побудинковий звіт'!CF260</f>
        <v>878.94832209857259</v>
      </c>
      <c r="CG260" s="595">
        <f>'звіт 03.19-03.24'!CF260+'[9]побудинковий звіт'!CG260+'[8]побудинковий звіт'!CG260</f>
        <v>0</v>
      </c>
      <c r="CH260" s="116">
        <f t="shared" si="187"/>
        <v>-878.94832209857259</v>
      </c>
      <c r="CI260" s="595">
        <f>'звіт 03.19-03.24'!CH260+'[9]побудинковий звіт'!CI260+'[8]побудинковий звіт'!CI260</f>
        <v>29145.614158419212</v>
      </c>
      <c r="CJ260" s="595">
        <f>'звіт 03.19-03.24'!CI260+'[9]побудинковий звіт'!CJ260+'[8]побудинковий звіт'!CJ260</f>
        <v>14966.683373653785</v>
      </c>
      <c r="CK260" s="116">
        <f t="shared" si="188"/>
        <v>-14178.930784765427</v>
      </c>
      <c r="CL260" s="595">
        <f>'звіт 03.19-03.24'!CK260+'[9]побудинковий звіт'!CL260+'[8]побудинковий звіт'!CL260</f>
        <v>0</v>
      </c>
      <c r="CM260" s="595">
        <f>'звіт 03.19-03.24'!CL260+'[9]побудинковий звіт'!CM260+'[8]побудинковий звіт'!CM260</f>
        <v>0</v>
      </c>
      <c r="CN260" s="116">
        <f t="shared" si="189"/>
        <v>0</v>
      </c>
      <c r="CO260" s="88">
        <f t="shared" si="190"/>
        <v>29145.614158419212</v>
      </c>
      <c r="CP260" s="96">
        <f t="shared" si="190"/>
        <v>14966.683373653785</v>
      </c>
      <c r="CQ260" s="116">
        <f t="shared" si="191"/>
        <v>-14178.930784765427</v>
      </c>
      <c r="CR260" s="119">
        <f t="shared" si="202"/>
        <v>1689433.3634040446</v>
      </c>
      <c r="CS260" s="96">
        <f t="shared" si="202"/>
        <v>1541889.3256741278</v>
      </c>
      <c r="CT260" s="116">
        <f t="shared" si="192"/>
        <v>-147544.03772991686</v>
      </c>
      <c r="CU260" s="91">
        <f t="shared" si="193"/>
        <v>2027320.0360848536</v>
      </c>
      <c r="CV260" s="98">
        <f t="shared" si="193"/>
        <v>1850267.1908089533</v>
      </c>
      <c r="CW260" s="117">
        <f t="shared" si="194"/>
        <v>-177052.84527590033</v>
      </c>
      <c r="CX260" s="595">
        <f>'звіт 03.19-03.24'!CW260+'[9]побудинковий звіт'!CX260+'[8]побудинковий звіт'!CX260</f>
        <v>172307.63719547974</v>
      </c>
      <c r="CY260" s="595">
        <f>'звіт 03.19-03.24'!CX260+'[9]побудинковий звіт'!CY260+'[8]побудинковий звіт'!CY260</f>
        <v>349360.48247138032</v>
      </c>
      <c r="CZ260" s="116">
        <f t="shared" si="195"/>
        <v>177052.84527590059</v>
      </c>
      <c r="DA260" s="99">
        <f>'[8]побудинковий звіт'!DA260</f>
        <v>-177052.84527590073</v>
      </c>
      <c r="DB260" s="8">
        <v>3</v>
      </c>
      <c r="DC260" s="365">
        <f>'[8]побудинковий звіт'!DC260</f>
        <v>38454.519999999997</v>
      </c>
      <c r="DD260" s="365">
        <f>'[8]побудинковий звіт'!DD260</f>
        <v>9995.07</v>
      </c>
      <c r="DE260" s="365">
        <f>'[8]побудинковий звіт'!DE260</f>
        <v>10673.549999999996</v>
      </c>
      <c r="DF260" s="365">
        <f>'[8]побудинковий звіт'!DF260</f>
        <v>832.88999999999942</v>
      </c>
      <c r="DG260" s="101">
        <v>-74652.365750803496</v>
      </c>
      <c r="DH260" s="296">
        <v>5</v>
      </c>
      <c r="DI260" s="103">
        <f>'[8]побудинковий звіт'!DK260</f>
        <v>6.2487840855762835</v>
      </c>
      <c r="DJ260" s="103">
        <f>'[8]побудинковий звіт'!DL260</f>
        <v>0</v>
      </c>
      <c r="DK260" s="103">
        <f>'[8]побудинковий звіт'!DM260</f>
        <v>5.4471872602807423</v>
      </c>
      <c r="DL260" s="104">
        <f t="shared" si="208"/>
        <v>27780.219409246482</v>
      </c>
      <c r="DM260" s="104">
        <f t="shared" si="209"/>
        <v>12115.089185590396</v>
      </c>
      <c r="DN260" s="105">
        <f t="shared" si="196"/>
        <v>39895.308594836875</v>
      </c>
      <c r="DO260" s="2"/>
      <c r="DP260" s="104">
        <f>'[10]побудинковий звіт'!DR260</f>
        <v>27780.34</v>
      </c>
      <c r="DQ260" s="104">
        <f>'[10]побудинковий звіт'!DS260</f>
        <v>9162.18</v>
      </c>
      <c r="DR260" s="104">
        <f t="shared" si="197"/>
        <v>36942.520000000004</v>
      </c>
      <c r="DS260" s="106"/>
      <c r="DT260" s="104"/>
      <c r="DU260" s="479">
        <f>'звіт 03.19-03.24'!DV260+'[9]побудинковий звіт'!DW260+'[8]побудинковий звіт'!DW260</f>
        <v>5552.72</v>
      </c>
      <c r="DV260" s="2">
        <f>'[9]побудинковий звіт'!DX260+'[8]побудинковий звіт'!DX260</f>
        <v>0</v>
      </c>
      <c r="DW260" s="77">
        <f t="shared" si="198"/>
        <v>697909.84251260583</v>
      </c>
      <c r="DX260" s="77">
        <f t="shared" si="199"/>
        <v>468093.78283262864</v>
      </c>
      <c r="DY260" s="427">
        <f t="shared" si="200"/>
        <v>11506.439999999995</v>
      </c>
      <c r="DZ260" s="161">
        <f>'[10]побудинковий звіт'!DY260</f>
        <v>11609.846294242056</v>
      </c>
      <c r="EB260" s="110">
        <v>26098</v>
      </c>
      <c r="EC260" s="111">
        <f t="shared" si="201"/>
        <v>-48554.365750803496</v>
      </c>
      <c r="EE260" s="112">
        <v>-70921.341357590994</v>
      </c>
      <c r="EG260" s="99">
        <v>-116014.5734955168</v>
      </c>
    </row>
    <row r="261" spans="1:137" ht="19.95" customHeight="1" x14ac:dyDescent="0.3">
      <c r="A261" s="81">
        <v>150000800</v>
      </c>
      <c r="B261" s="82" t="s">
        <v>652</v>
      </c>
      <c r="C261" s="114" t="s">
        <v>653</v>
      </c>
      <c r="D261" s="114" t="s">
        <v>653</v>
      </c>
      <c r="E261" s="84">
        <f t="shared" si="159"/>
        <v>1452.6</v>
      </c>
      <c r="F261" s="597">
        <f>'[8]побудинковий звіт'!F261</f>
        <v>1452.6</v>
      </c>
      <c r="G261" s="104">
        <f>'[8]побудинковий звіт'!G261</f>
        <v>0</v>
      </c>
      <c r="H261" s="598">
        <f>'[8]побудинковий звіт'!H261</f>
        <v>0</v>
      </c>
      <c r="I261" s="595">
        <f>'звіт 03.19-03.24'!H261+'[9]побудинковий звіт'!I261+'[8]побудинковий звіт'!I261</f>
        <v>31826.086969261149</v>
      </c>
      <c r="J261" s="595">
        <f>'звіт 03.19-03.24'!I261+'[9]побудинковий звіт'!J261+'[8]побудинковий звіт'!J261</f>
        <v>32041.030869314032</v>
      </c>
      <c r="K261" s="116">
        <f t="shared" si="160"/>
        <v>214.94390005288369</v>
      </c>
      <c r="L261" s="595">
        <f>'звіт 03.19-03.24'!K261+'[9]побудинковий звіт'!L261+'[8]побудинковий звіт'!L261</f>
        <v>5138.5442006191233</v>
      </c>
      <c r="M261" s="595">
        <f>'звіт 03.19-03.24'!L261+'[9]побудинковий звіт'!M261+'[8]побудинковий звіт'!M261</f>
        <v>5006.2383134838437</v>
      </c>
      <c r="N261" s="116">
        <f t="shared" si="161"/>
        <v>-132.30588713527959</v>
      </c>
      <c r="O261" s="595">
        <f>'звіт 03.19-03.24'!N261+'[9]побудинковий звіт'!O261+'[8]побудинковий звіт'!O261</f>
        <v>14228.190132430318</v>
      </c>
      <c r="P261" s="595">
        <f>'звіт 03.19-03.24'!O261+'[9]побудинковий звіт'!P261+'[8]побудинковий звіт'!P261</f>
        <v>13788.044251625493</v>
      </c>
      <c r="Q261" s="116">
        <f t="shared" si="162"/>
        <v>-440.14588080482463</v>
      </c>
      <c r="R261" s="595">
        <f>'звіт 03.19-03.24'!Q261+'[9]побудинковий звіт'!R261+'[8]побудинковий звіт'!R261</f>
        <v>0</v>
      </c>
      <c r="S261" s="595">
        <f>'звіт 03.19-03.24'!R261+'[9]побудинковий звіт'!S261+'[8]побудинковий звіт'!S261</f>
        <v>0</v>
      </c>
      <c r="T261" s="116">
        <f t="shared" si="163"/>
        <v>0</v>
      </c>
      <c r="U261" s="595">
        <f>'звіт 03.19-03.24'!T261+'[9]побудинковий звіт'!U261+'[8]побудинковий звіт'!U261</f>
        <v>939.44881667625202</v>
      </c>
      <c r="V261" s="595">
        <f>'звіт 03.19-03.24'!U261+'[9]побудинковий звіт'!V261+'[8]побудинковий звіт'!V261</f>
        <v>489.62704245195749</v>
      </c>
      <c r="W261" s="116">
        <f t="shared" si="164"/>
        <v>-449.82177422429453</v>
      </c>
      <c r="X261" s="595">
        <f>'звіт 03.19-03.24'!W261+'[9]побудинковий звіт'!X261+'[8]побудинковий звіт'!X261</f>
        <v>19417.771939962691</v>
      </c>
      <c r="Y261" s="595">
        <f>'звіт 03.19-03.24'!X261+'[9]побудинковий звіт'!Y261+'[8]побудинковий звіт'!Y261</f>
        <v>17790.937596190346</v>
      </c>
      <c r="Z261" s="116">
        <f t="shared" si="165"/>
        <v>-1626.8343437723452</v>
      </c>
      <c r="AA261" s="595">
        <f>'звіт 03.19-03.24'!Z261+'[9]побудинковий звіт'!AA261+'[8]побудинковий звіт'!AA261</f>
        <v>1569.0239999999999</v>
      </c>
      <c r="AB261" s="595">
        <f>'звіт 03.19-03.24'!AA261+'[9]побудинковий звіт'!AB261+'[8]побудинковий звіт'!AB261</f>
        <v>0</v>
      </c>
      <c r="AC261" s="116">
        <f t="shared" si="166"/>
        <v>-1569.0239999999999</v>
      </c>
      <c r="AD261" s="595">
        <f>'звіт 03.19-03.24'!AC261+'[9]побудинковий звіт'!AD261+'[8]побудинковий звіт'!AD261</f>
        <v>43586.817877113979</v>
      </c>
      <c r="AE261" s="595">
        <f>'звіт 03.19-03.24'!AD261+'[9]побудинковий звіт'!AE261+'[8]побудинковий звіт'!AE261</f>
        <v>47691.864532060725</v>
      </c>
      <c r="AF261" s="117">
        <f t="shared" si="167"/>
        <v>4105.0466549467455</v>
      </c>
      <c r="AG261" s="91">
        <f t="shared" si="168"/>
        <v>116705.88393606352</v>
      </c>
      <c r="AH261" s="92">
        <f t="shared" si="168"/>
        <v>116807.7426051264</v>
      </c>
      <c r="AI261" s="116">
        <f t="shared" si="169"/>
        <v>101.8586690628872</v>
      </c>
      <c r="AJ261" s="595">
        <f>'звіт 03.19-03.24'!AI261+'[9]побудинковий звіт'!AJ261+'[8]побудинковий звіт'!AJ261</f>
        <v>0</v>
      </c>
      <c r="AK261" s="595">
        <f>'звіт 03.19-03.24'!AJ261+'[9]побудинковий звіт'!AK261+'[8]побудинковий звіт'!AK261</f>
        <v>0</v>
      </c>
      <c r="AL261" s="116">
        <f t="shared" si="170"/>
        <v>0</v>
      </c>
      <c r="AM261" s="595">
        <f>'звіт 03.19-03.24'!AL261+'[9]побудинковий звіт'!AM261+'[8]побудинковий звіт'!AM261</f>
        <v>0</v>
      </c>
      <c r="AN261" s="595">
        <f>'звіт 03.19-03.24'!AM261+'[9]побудинковий звіт'!AN261+'[8]побудинковий звіт'!AN261</f>
        <v>0</v>
      </c>
      <c r="AO261" s="116">
        <f t="shared" si="171"/>
        <v>0</v>
      </c>
      <c r="AP261" s="595">
        <f>'звіт 03.19-03.24'!AO261+'[9]побудинковий звіт'!AP261+'[8]побудинковий звіт'!AP261</f>
        <v>28556.687741426926</v>
      </c>
      <c r="AQ261" s="595">
        <f>'звіт 03.19-03.24'!AP261+'[9]побудинковий звіт'!AQ261+'[8]побудинковий звіт'!AQ261</f>
        <v>26043.178062948213</v>
      </c>
      <c r="AR261" s="116">
        <f t="shared" si="172"/>
        <v>-2513.5096784787129</v>
      </c>
      <c r="AS261" s="595">
        <f>'звіт 03.19-03.24'!AR261+'[9]побудинковий звіт'!AS261+'[8]побудинковий звіт'!AS261</f>
        <v>105264.72192453461</v>
      </c>
      <c r="AT261" s="595">
        <f>'звіт 03.19-03.24'!AS261+'[9]побудинковий звіт'!AT261+'[8]побудинковий звіт'!AT261</f>
        <v>53897.371581365747</v>
      </c>
      <c r="AU261" s="118">
        <f t="shared" si="173"/>
        <v>-51367.350343168859</v>
      </c>
      <c r="AV261" s="595">
        <f>'звіт 03.19-03.24'!AU261+'[9]побудинковий звіт'!AV261+'[8]побудинковий звіт'!AV261</f>
        <v>7481.9159605707409</v>
      </c>
      <c r="AW261" s="595">
        <f>'звіт 03.19-03.24'!AV261+'[9]побудинковий звіт'!AW261+'[8]побудинковий звіт'!AW261</f>
        <v>14435.248224423587</v>
      </c>
      <c r="AX261" s="94">
        <f t="shared" si="174"/>
        <v>6953.3322638528462</v>
      </c>
      <c r="AY261" s="595">
        <f>'звіт 03.19-03.24'!AX261+'[9]побудинковий звіт'!AY261+'[8]побудинковий звіт'!AY261</f>
        <v>8230.9566120692216</v>
      </c>
      <c r="AZ261" s="595">
        <f>'звіт 03.19-03.24'!AY261+'[9]побудинковий звіт'!AZ261+'[8]побудинковий звіт'!AZ261</f>
        <v>32</v>
      </c>
      <c r="BA261" s="117">
        <f t="shared" si="175"/>
        <v>-8198.9566120692216</v>
      </c>
      <c r="BB261" s="595">
        <f>'звіт 03.19-03.24'!BA261+'[9]побудинковий звіт'!BB261+'[8]побудинковий звіт'!BB261</f>
        <v>5837.5772306402578</v>
      </c>
      <c r="BC261" s="595">
        <f>'звіт 03.19-03.24'!BB261+'[9]побудинковий звіт'!BC261+'[8]побудинковий звіт'!BC261</f>
        <v>4017</v>
      </c>
      <c r="BD261" s="94">
        <f t="shared" si="176"/>
        <v>-1820.5772306402578</v>
      </c>
      <c r="BE261" s="595">
        <f>'звіт 03.19-03.24'!BD261+'[9]побудинковий звіт'!BE261+'[8]побудинковий звіт'!BE261</f>
        <v>0</v>
      </c>
      <c r="BF261" s="595">
        <f>'звіт 03.19-03.24'!BE261+'[9]побудинковий звіт'!BF261+'[8]побудинковий звіт'!BF261</f>
        <v>0</v>
      </c>
      <c r="BG261" s="95">
        <f t="shared" si="177"/>
        <v>0</v>
      </c>
      <c r="BH261" s="595">
        <f>'звіт 03.19-03.24'!BG261+'[9]побудинковий звіт'!BH261+'[8]побудинковий звіт'!BH261</f>
        <v>553.6869785513004</v>
      </c>
      <c r="BI261" s="595">
        <f>'звіт 03.19-03.24'!BH261+'[9]побудинковий звіт'!BI261+'[8]побудинковий звіт'!BI261</f>
        <v>0</v>
      </c>
      <c r="BJ261" s="94">
        <f t="shared" si="178"/>
        <v>-553.6869785513004</v>
      </c>
      <c r="BK261" s="595">
        <f>'звіт 03.19-03.24'!BJ261+'[9]побудинковий звіт'!BK261+'[8]побудинковий звіт'!BK261</f>
        <v>4865.5919803142915</v>
      </c>
      <c r="BL261" s="595">
        <f>'звіт 03.19-03.24'!BK261+'[9]побудинковий звіт'!BL261+'[8]побудинковий звіт'!BL261</f>
        <v>3956.1287199521594</v>
      </c>
      <c r="BM261" s="95">
        <f t="shared" si="179"/>
        <v>-909.46326036213213</v>
      </c>
      <c r="BN261" s="595">
        <f>'звіт 03.19-03.24'!BM261+'[9]побудинковий звіт'!BN261+'[8]побудинковий звіт'!BN261</f>
        <v>1077.9703533163165</v>
      </c>
      <c r="BO261" s="595">
        <f>'звіт 03.19-03.24'!BN261+'[9]побудинковий звіт'!BO261+'[8]побудинковий звіт'!BO261</f>
        <v>1669</v>
      </c>
      <c r="BP261" s="94">
        <f t="shared" si="180"/>
        <v>591.0296466836835</v>
      </c>
      <c r="BQ261" s="91">
        <f t="shared" si="181"/>
        <v>28047.699115462132</v>
      </c>
      <c r="BR261" s="96">
        <f t="shared" si="181"/>
        <v>24109.376944375748</v>
      </c>
      <c r="BS261" s="94">
        <f t="shared" si="182"/>
        <v>-3938.3221710863836</v>
      </c>
      <c r="BT261" s="595">
        <f>'звіт 03.19-03.24'!BS261+'[9]побудинковий звіт'!BT261+'[8]побудинковий звіт'!BT261</f>
        <v>61635.499572882029</v>
      </c>
      <c r="BU261" s="595">
        <f>'звіт 03.19-03.24'!BT261+'[9]побудинковий звіт'!BU261+'[8]побудинковий звіт'!BU261</f>
        <v>97838.914515902827</v>
      </c>
      <c r="BV261" s="116">
        <f t="shared" si="183"/>
        <v>36203.414943020798</v>
      </c>
      <c r="BW261" s="595">
        <f>'звіт 03.19-03.24'!BV261+'[9]побудинковий звіт'!BW261+'[8]побудинковий звіт'!BW261</f>
        <v>60711.340071742146</v>
      </c>
      <c r="BX261" s="595">
        <f>'звіт 03.19-03.24'!BW261+'[9]побудинковий звіт'!BX261+'[8]побудинковий звіт'!BX261</f>
        <v>63823.824599533145</v>
      </c>
      <c r="BY261" s="116">
        <f t="shared" si="184"/>
        <v>3112.484527790999</v>
      </c>
      <c r="BZ261" s="595">
        <f>'звіт 03.19-03.24'!BY261+'[9]побудинковий звіт'!BZ261+'[8]побудинковий звіт'!BZ261</f>
        <v>35599.561408510941</v>
      </c>
      <c r="CA261" s="595">
        <f>'звіт 03.19-03.24'!BZ261+'[9]побудинковий звіт'!CA261+'[8]побудинковий звіт'!CA261</f>
        <v>17329.869590978182</v>
      </c>
      <c r="CB261" s="116">
        <f t="shared" si="185"/>
        <v>-18269.691817532759</v>
      </c>
      <c r="CC261" s="595">
        <f>'звіт 03.19-03.24'!CB261+'[9]побудинковий звіт'!CC261+'[8]побудинковий звіт'!CC261</f>
        <v>9641.762982882914</v>
      </c>
      <c r="CD261" s="595">
        <f>'звіт 03.19-03.24'!CC261+'[9]побудинковий звіт'!CD261+'[8]побудинковий звіт'!CD261</f>
        <v>9815.9042016363383</v>
      </c>
      <c r="CE261" s="116">
        <f t="shared" si="186"/>
        <v>174.14121875342425</v>
      </c>
      <c r="CF261" s="595">
        <f>'звіт 03.19-03.24'!CE261+'[9]побудинковий звіт'!CF261+'[8]побудинковий звіт'!CF261</f>
        <v>1185.9782154343754</v>
      </c>
      <c r="CG261" s="595">
        <f>'звіт 03.19-03.24'!CF261+'[9]побудинковий звіт'!CG261+'[8]побудинковий звіт'!CG261</f>
        <v>0</v>
      </c>
      <c r="CH261" s="116">
        <f t="shared" si="187"/>
        <v>-1185.9782154343754</v>
      </c>
      <c r="CI261" s="595">
        <f>'звіт 03.19-03.24'!CH261+'[9]побудинковий звіт'!CI261+'[8]побудинковий звіт'!CI261</f>
        <v>22909.196823621958</v>
      </c>
      <c r="CJ261" s="595">
        <f>'звіт 03.19-03.24'!CI261+'[9]побудинковий звіт'!CJ261+'[8]побудинковий звіт'!CJ261</f>
        <v>18725.876373223713</v>
      </c>
      <c r="CK261" s="116">
        <f t="shared" si="188"/>
        <v>-4183.3204503982452</v>
      </c>
      <c r="CL261" s="595">
        <f>'звіт 03.19-03.24'!CK261+'[9]побудинковий звіт'!CL261+'[8]побудинковий звіт'!CL261</f>
        <v>0</v>
      </c>
      <c r="CM261" s="595">
        <f>'звіт 03.19-03.24'!CL261+'[9]побудинковий звіт'!CM261+'[8]побудинковий звіт'!CM261</f>
        <v>0</v>
      </c>
      <c r="CN261" s="116">
        <f t="shared" si="189"/>
        <v>0</v>
      </c>
      <c r="CO261" s="88">
        <f t="shared" si="190"/>
        <v>22909.196823621958</v>
      </c>
      <c r="CP261" s="96">
        <f t="shared" si="190"/>
        <v>18725.876373223713</v>
      </c>
      <c r="CQ261" s="116">
        <f t="shared" si="191"/>
        <v>-4183.3204503982452</v>
      </c>
      <c r="CR261" s="119">
        <f t="shared" si="202"/>
        <v>470258.33179256151</v>
      </c>
      <c r="CS261" s="96">
        <f t="shared" si="202"/>
        <v>428392.05847509037</v>
      </c>
      <c r="CT261" s="116">
        <f t="shared" si="192"/>
        <v>-41866.273317471147</v>
      </c>
      <c r="CU261" s="91">
        <f t="shared" si="193"/>
        <v>564309.99815107381</v>
      </c>
      <c r="CV261" s="98">
        <f t="shared" si="193"/>
        <v>514070.47017010843</v>
      </c>
      <c r="CW261" s="117">
        <f t="shared" si="194"/>
        <v>-50239.527980965388</v>
      </c>
      <c r="CX261" s="595">
        <f>'звіт 03.19-03.24'!CW261+'[9]побудинковий звіт'!CX261+'[8]побудинковий звіт'!CX261</f>
        <v>18718.714001730223</v>
      </c>
      <c r="CY261" s="595">
        <f>'звіт 03.19-03.24'!CX261+'[9]побудинковий звіт'!CY261+'[8]побудинковий звіт'!CY261</f>
        <v>68958.24198269569</v>
      </c>
      <c r="CZ261" s="116">
        <f t="shared" si="195"/>
        <v>50239.527980965468</v>
      </c>
      <c r="DA261" s="99">
        <f>'[8]побудинковий звіт'!DA261</f>
        <v>-50239.527980965417</v>
      </c>
      <c r="DB261" s="8">
        <v>2</v>
      </c>
      <c r="DC261" s="365">
        <f>'[8]побудинковий звіт'!DC261</f>
        <v>9692.49</v>
      </c>
      <c r="DD261" s="365">
        <f>'[8]побудинковий звіт'!DD261</f>
        <v>0</v>
      </c>
      <c r="DE261" s="365">
        <f>'[8]побудинковий звіт'!DE261</f>
        <v>-130.30999999999949</v>
      </c>
      <c r="DF261" s="365">
        <f>'[8]побудинковий звіт'!DF261</f>
        <v>0</v>
      </c>
      <c r="DG261" s="101">
        <v>-40354.737610434298</v>
      </c>
      <c r="DH261" s="296">
        <v>4</v>
      </c>
      <c r="DI261" s="103">
        <f>'[8]побудинковий звіт'!DK261</f>
        <v>6.7621809834915458</v>
      </c>
      <c r="DJ261" s="103">
        <f>'[8]побудинковий звіт'!DL261</f>
        <v>0</v>
      </c>
      <c r="DK261" s="103">
        <f>'[8]побудинковий звіт'!DM261</f>
        <v>5.8834007697698594</v>
      </c>
      <c r="DL261" s="104">
        <f t="shared" si="208"/>
        <v>9822.7440966198192</v>
      </c>
      <c r="DM261" s="104">
        <f t="shared" si="209"/>
        <v>0</v>
      </c>
      <c r="DN261" s="105">
        <f t="shared" si="196"/>
        <v>9822.7440966198192</v>
      </c>
      <c r="DO261" s="2"/>
      <c r="DP261" s="104">
        <f>'[10]побудинковий звіт'!DR261</f>
        <v>9822.7999999999993</v>
      </c>
      <c r="DQ261" s="104">
        <f>'[10]побудинковий звіт'!DS261</f>
        <v>0</v>
      </c>
      <c r="DR261" s="104">
        <f t="shared" si="197"/>
        <v>9822.7999999999993</v>
      </c>
      <c r="DS261" s="106"/>
      <c r="DT261" s="104"/>
      <c r="DU261" s="479">
        <f>'звіт 03.19-03.24'!DV261+'[9]побудинковий звіт'!DW261+'[8]побудинковий звіт'!DW261</f>
        <v>4464.88</v>
      </c>
      <c r="DV261" s="2">
        <f>'[9]побудинковий звіт'!DX261+'[8]побудинковий звіт'!DX261</f>
        <v>0</v>
      </c>
      <c r="DW261" s="77">
        <f t="shared" si="198"/>
        <v>159974.90524799607</v>
      </c>
      <c r="DX261" s="77">
        <f t="shared" si="199"/>
        <v>93608.098230889795</v>
      </c>
      <c r="DY261" s="427">
        <f t="shared" si="200"/>
        <v>-130.30999999999949</v>
      </c>
      <c r="DZ261" s="161">
        <f>'[10]побудинковий звіт'!DY261</f>
        <v>2700.1265702257629</v>
      </c>
      <c r="EB261" s="110">
        <v>39510</v>
      </c>
      <c r="EC261" s="111">
        <f t="shared" si="201"/>
        <v>-844.7376104342984</v>
      </c>
      <c r="EE261" s="112">
        <v>-43786.629159161886</v>
      </c>
      <c r="EG261" s="99">
        <v>-61724.589304773937</v>
      </c>
    </row>
    <row r="262" spans="1:137" ht="19.95" customHeight="1" x14ac:dyDescent="0.3">
      <c r="A262" s="81">
        <v>150000801</v>
      </c>
      <c r="B262" s="82" t="s">
        <v>654</v>
      </c>
      <c r="C262" s="114" t="s">
        <v>655</v>
      </c>
      <c r="D262" s="114" t="s">
        <v>655</v>
      </c>
      <c r="E262" s="84">
        <f t="shared" si="159"/>
        <v>4212.2</v>
      </c>
      <c r="F262" s="597">
        <f>'[8]побудинковий звіт'!F262</f>
        <v>3766.6</v>
      </c>
      <c r="G262" s="104">
        <f>'[8]побудинковий звіт'!G262</f>
        <v>0</v>
      </c>
      <c r="H262" s="598">
        <f>'[8]побудинковий звіт'!H262</f>
        <v>445.6</v>
      </c>
      <c r="I262" s="595">
        <f>'звіт 03.19-03.24'!H262+'[9]побудинковий звіт'!I262+'[8]побудинковий звіт'!I262</f>
        <v>100283.6790172843</v>
      </c>
      <c r="J262" s="595">
        <f>'звіт 03.19-03.24'!I262+'[9]побудинковий звіт'!J262+'[8]побудинковий звіт'!J262</f>
        <v>100776.34795438233</v>
      </c>
      <c r="K262" s="116">
        <f t="shared" si="160"/>
        <v>492.66893709803117</v>
      </c>
      <c r="L262" s="595">
        <f>'звіт 03.19-03.24'!K262+'[9]побудинковий звіт'!L262+'[8]побудинковий звіт'!L262</f>
        <v>20196.576917646809</v>
      </c>
      <c r="M262" s="595">
        <f>'звіт 03.19-03.24'!L262+'[9]побудинковий звіт'!M262+'[8]побудинковий звіт'!M262</f>
        <v>19746.723406962356</v>
      </c>
      <c r="N262" s="116">
        <f t="shared" si="161"/>
        <v>-449.85351068445379</v>
      </c>
      <c r="O262" s="595">
        <f>'звіт 03.19-03.24'!N262+'[9]побудинковий звіт'!O262+'[8]побудинковий звіт'!O262</f>
        <v>37903.356252732636</v>
      </c>
      <c r="P262" s="595">
        <f>'звіт 03.19-03.24'!O262+'[9]побудинковий звіт'!P262+'[8]побудинковий звіт'!P262</f>
        <v>36728.947947241664</v>
      </c>
      <c r="Q262" s="116">
        <f t="shared" si="162"/>
        <v>-1174.4083054909715</v>
      </c>
      <c r="R262" s="595">
        <f>'звіт 03.19-03.24'!Q262+'[9]побудинковий звіт'!R262+'[8]побудинковий звіт'!R262</f>
        <v>0</v>
      </c>
      <c r="S262" s="595">
        <f>'звіт 03.19-03.24'!R262+'[9]побудинковий звіт'!S262+'[8]побудинковий звіт'!S262</f>
        <v>0</v>
      </c>
      <c r="T262" s="116">
        <f t="shared" si="163"/>
        <v>0</v>
      </c>
      <c r="U262" s="595">
        <f>'звіт 03.19-03.24'!T262+'[9]побудинковий звіт'!U262+'[8]побудинковий звіт'!U262</f>
        <v>2348.6220416906308</v>
      </c>
      <c r="V262" s="595">
        <f>'звіт 03.19-03.24'!U262+'[9]побудинковий звіт'!V262+'[8]побудинковий звіт'!V262</f>
        <v>1224.0676061298939</v>
      </c>
      <c r="W262" s="116">
        <f t="shared" si="164"/>
        <v>-1124.5544355607369</v>
      </c>
      <c r="X262" s="595">
        <f>'звіт 03.19-03.24'!W262+'[9]побудинковий звіт'!X262+'[8]побудинковий звіт'!X262</f>
        <v>65281.027821084623</v>
      </c>
      <c r="Y262" s="595">
        <f>'звіт 03.19-03.24'!X262+'[9]побудинковий звіт'!Y262+'[8]побудинковий звіт'!Y262</f>
        <v>59428.962888812719</v>
      </c>
      <c r="Z262" s="116">
        <f t="shared" si="165"/>
        <v>-5852.0649322719037</v>
      </c>
      <c r="AA262" s="595">
        <f>'звіт 03.19-03.24'!Z262+'[9]побудинковий звіт'!AA262+'[8]побудинковий звіт'!AA262</f>
        <v>4560.2028000000009</v>
      </c>
      <c r="AB262" s="595">
        <f>'звіт 03.19-03.24'!AA262+'[9]побудинковий звіт'!AB262+'[8]побудинковий звіт'!AB262</f>
        <v>0</v>
      </c>
      <c r="AC262" s="116">
        <f t="shared" si="166"/>
        <v>-4560.2028000000009</v>
      </c>
      <c r="AD262" s="595">
        <f>'звіт 03.19-03.24'!AC262+'[9]побудинковий звіт'!AD262+'[8]побудинковий звіт'!AD262</f>
        <v>127479.67660559586</v>
      </c>
      <c r="AE262" s="595">
        <f>'звіт 03.19-03.24'!AD262+'[9]побудинковий звіт'!AE262+'[8]побудинковий звіт'!AE262</f>
        <v>137406.28267720575</v>
      </c>
      <c r="AF262" s="117">
        <f t="shared" si="167"/>
        <v>9926.6060716098873</v>
      </c>
      <c r="AG262" s="91">
        <f t="shared" si="168"/>
        <v>358053.14145603485</v>
      </c>
      <c r="AH262" s="92">
        <f t="shared" si="168"/>
        <v>355311.33248073468</v>
      </c>
      <c r="AI262" s="116">
        <f t="shared" si="169"/>
        <v>-2741.8089753001695</v>
      </c>
      <c r="AJ262" s="595">
        <f>'звіт 03.19-03.24'!AI262+'[9]побудинковий звіт'!AJ262+'[8]побудинковий звіт'!AJ262</f>
        <v>0</v>
      </c>
      <c r="AK262" s="595">
        <f>'звіт 03.19-03.24'!AJ262+'[9]побудинковий звіт'!AK262+'[8]побудинковий звіт'!AK262</f>
        <v>0</v>
      </c>
      <c r="AL262" s="116">
        <f t="shared" si="170"/>
        <v>0</v>
      </c>
      <c r="AM262" s="595">
        <f>'звіт 03.19-03.24'!AL262+'[9]побудинковий звіт'!AM262+'[8]побудинковий звіт'!AM262</f>
        <v>0</v>
      </c>
      <c r="AN262" s="595">
        <f>'звіт 03.19-03.24'!AM262+'[9]побудинковий звіт'!AN262+'[8]побудинковий звіт'!AN262</f>
        <v>0</v>
      </c>
      <c r="AO262" s="116">
        <f t="shared" si="171"/>
        <v>0</v>
      </c>
      <c r="AP262" s="595">
        <f>'звіт 03.19-03.24'!AO262+'[9]побудинковий звіт'!AP262+'[8]побудинковий звіт'!AP262</f>
        <v>80350.972897382031</v>
      </c>
      <c r="AQ262" s="595">
        <f>'звіт 03.19-03.24'!AP262+'[9]побудинковий звіт'!AQ262+'[8]побудинковий звіт'!AQ262</f>
        <v>71051.262502845639</v>
      </c>
      <c r="AR262" s="116">
        <f t="shared" si="172"/>
        <v>-9299.7103945363924</v>
      </c>
      <c r="AS262" s="595">
        <f>'звіт 03.19-03.24'!AR262+'[9]побудинковий звіт'!AS262+'[8]побудинковий звіт'!AS262</f>
        <v>332089.74644226872</v>
      </c>
      <c r="AT262" s="595">
        <f>'звіт 03.19-03.24'!AS262+'[9]побудинковий звіт'!AT262+'[8]побудинковий звіт'!AT262</f>
        <v>300021.593149853</v>
      </c>
      <c r="AU262" s="118">
        <f t="shared" si="173"/>
        <v>-32068.153292415722</v>
      </c>
      <c r="AV262" s="595">
        <f>'звіт 03.19-03.24'!AU262+'[9]побудинковий звіт'!AV262+'[8]побудинковий звіт'!AV262</f>
        <v>23976.379747610517</v>
      </c>
      <c r="AW262" s="595">
        <f>'звіт 03.19-03.24'!AV262+'[9]побудинковий звіт'!AW262+'[8]побудинковий звіт'!AW262</f>
        <v>13124.544429578122</v>
      </c>
      <c r="AX262" s="94">
        <f t="shared" si="174"/>
        <v>-10851.835318032396</v>
      </c>
      <c r="AY262" s="595">
        <f>'звіт 03.19-03.24'!AX262+'[9]побудинковий звіт'!AY262+'[8]побудинковий звіт'!AY262</f>
        <v>33911.211234161739</v>
      </c>
      <c r="AZ262" s="595">
        <f>'звіт 03.19-03.24'!AY262+'[9]побудинковий звіт'!AZ262+'[8]побудинковий звіт'!AZ262</f>
        <v>4493.480168606291</v>
      </c>
      <c r="BA262" s="117">
        <f t="shared" si="175"/>
        <v>-29417.731065555447</v>
      </c>
      <c r="BB262" s="595">
        <f>'звіт 03.19-03.24'!BA262+'[9]побудинковий звіт'!BB262+'[8]побудинковий звіт'!BB262</f>
        <v>17371.851815882037</v>
      </c>
      <c r="BC262" s="595">
        <f>'звіт 03.19-03.24'!BB262+'[9]побудинковий звіт'!BC262+'[8]побудинковий звіт'!BC262</f>
        <v>2514</v>
      </c>
      <c r="BD262" s="94">
        <f t="shared" si="176"/>
        <v>-14857.851815882037</v>
      </c>
      <c r="BE262" s="595">
        <f>'звіт 03.19-03.24'!BD262+'[9]побудинковий звіт'!BE262+'[8]побудинковий звіт'!BE262</f>
        <v>0</v>
      </c>
      <c r="BF262" s="595">
        <f>'звіт 03.19-03.24'!BE262+'[9]побудинковий звіт'!BF262+'[8]побудинковий звіт'!BF262</f>
        <v>0</v>
      </c>
      <c r="BG262" s="95">
        <f t="shared" si="177"/>
        <v>0</v>
      </c>
      <c r="BH262" s="595">
        <f>'звіт 03.19-03.24'!BG262+'[9]побудинковий звіт'!BH262+'[8]побудинковий звіт'!BH262</f>
        <v>1384.2174463782517</v>
      </c>
      <c r="BI262" s="595">
        <f>'звіт 03.19-03.24'!BH262+'[9]побудинковий звіт'!BI262+'[8]побудинковий звіт'!BI262</f>
        <v>0</v>
      </c>
      <c r="BJ262" s="94">
        <f t="shared" si="178"/>
        <v>-1384.2174463782517</v>
      </c>
      <c r="BK262" s="595">
        <f>'звіт 03.19-03.24'!BJ262+'[9]побудинковий звіт'!BK262+'[8]побудинковий звіт'!BK262</f>
        <v>21260.565176924079</v>
      </c>
      <c r="BL262" s="595">
        <f>'звіт 03.19-03.24'!BK262+'[9]побудинковий звіт'!BL262+'[8]побудинковий звіт'!BL262</f>
        <v>15704.680910725043</v>
      </c>
      <c r="BM262" s="95">
        <f t="shared" si="179"/>
        <v>-5555.8842661990366</v>
      </c>
      <c r="BN262" s="595">
        <f>'звіт 03.19-03.24'!BM262+'[9]побудинковий звіт'!BN262+'[8]побудинковий звіт'!BN262</f>
        <v>1942.851041669715</v>
      </c>
      <c r="BO262" s="595">
        <f>'звіт 03.19-03.24'!BN262+'[9]побудинковий звіт'!BO262+'[8]побудинковий звіт'!BO262</f>
        <v>6305</v>
      </c>
      <c r="BP262" s="94">
        <f t="shared" si="180"/>
        <v>4362.1489583302846</v>
      </c>
      <c r="BQ262" s="91">
        <f t="shared" si="181"/>
        <v>99847.076462626341</v>
      </c>
      <c r="BR262" s="96">
        <f t="shared" si="181"/>
        <v>42141.705508909457</v>
      </c>
      <c r="BS262" s="94">
        <f t="shared" si="182"/>
        <v>-57705.370953716883</v>
      </c>
      <c r="BT262" s="595">
        <f>'звіт 03.19-03.24'!BS262+'[9]побудинковий звіт'!BT262+'[8]побудинковий звіт'!BT262</f>
        <v>210541.60922527223</v>
      </c>
      <c r="BU262" s="595">
        <f>'звіт 03.19-03.24'!BT262+'[9]побудинковий звіт'!BU262+'[8]побудинковий звіт'!BU262</f>
        <v>308761.51587029442</v>
      </c>
      <c r="BV262" s="116">
        <f t="shared" si="183"/>
        <v>98219.906645022187</v>
      </c>
      <c r="BW262" s="595">
        <f>'звіт 03.19-03.24'!BV262+'[9]побудинковий звіт'!BW262+'[8]побудинковий звіт'!BW262</f>
        <v>137126.37058541851</v>
      </c>
      <c r="BX262" s="595">
        <f>'звіт 03.19-03.24'!BW262+'[9]побудинковий звіт'!BX262+'[8]побудинковий звіт'!BX262</f>
        <v>139178.53058065806</v>
      </c>
      <c r="BY262" s="116">
        <f t="shared" si="184"/>
        <v>2052.1599952395482</v>
      </c>
      <c r="BZ262" s="595">
        <f>'звіт 03.19-03.24'!BY262+'[9]побудинковий звіт'!BZ262+'[8]побудинковий звіт'!BZ262</f>
        <v>101214.33851463311</v>
      </c>
      <c r="CA262" s="595">
        <f>'звіт 03.19-03.24'!BZ262+'[9]побудинковий звіт'!CA262+'[8]побудинковий звіт'!CA262</f>
        <v>58517.216838760432</v>
      </c>
      <c r="CB262" s="116">
        <f t="shared" si="185"/>
        <v>-42697.12167587268</v>
      </c>
      <c r="CC262" s="595">
        <f>'звіт 03.19-03.24'!CB262+'[9]побудинковий звіт'!CC262+'[8]побудинковий звіт'!CC262</f>
        <v>5142.9261636616075</v>
      </c>
      <c r="CD262" s="595">
        <f>'звіт 03.19-03.24'!CC262+'[9]побудинковий звіт'!CD262+'[8]побудинковий звіт'!CD262</f>
        <v>5235.8132665377989</v>
      </c>
      <c r="CE262" s="116">
        <f t="shared" si="186"/>
        <v>92.88710287619142</v>
      </c>
      <c r="CF262" s="595">
        <f>'звіт 03.19-03.24'!CE262+'[9]побудинковий звіт'!CF262+'[8]побудинковий звіт'!CF262</f>
        <v>632.60198415149307</v>
      </c>
      <c r="CG262" s="595">
        <f>'звіт 03.19-03.24'!CF262+'[9]побудинковий звіт'!CG262+'[8]побудинковий звіт'!CG262</f>
        <v>0</v>
      </c>
      <c r="CH262" s="116">
        <f t="shared" si="187"/>
        <v>-632.60198415149307</v>
      </c>
      <c r="CI262" s="595">
        <f>'звіт 03.19-03.24'!CH262+'[9]побудинковий звіт'!CI262+'[8]побудинковий звіт'!CI262</f>
        <v>29208.148870100096</v>
      </c>
      <c r="CJ262" s="595">
        <f>'звіт 03.19-03.24'!CI262+'[9]побудинковий звіт'!CJ262+'[8]побудинковий звіт'!CJ262</f>
        <v>25016.545030668796</v>
      </c>
      <c r="CK262" s="116">
        <f t="shared" si="188"/>
        <v>-4191.6038394313</v>
      </c>
      <c r="CL262" s="595">
        <f>'звіт 03.19-03.24'!CK262+'[9]побудинковий звіт'!CL262+'[8]побудинковий звіт'!CL262</f>
        <v>0</v>
      </c>
      <c r="CM262" s="595">
        <f>'звіт 03.19-03.24'!CL262+'[9]побудинковий звіт'!CM262+'[8]побудинковий звіт'!CM262</f>
        <v>0</v>
      </c>
      <c r="CN262" s="116">
        <f t="shared" si="189"/>
        <v>0</v>
      </c>
      <c r="CO262" s="88">
        <f t="shared" si="190"/>
        <v>29208.148870100096</v>
      </c>
      <c r="CP262" s="96">
        <f t="shared" si="190"/>
        <v>25016.545030668796</v>
      </c>
      <c r="CQ262" s="116">
        <f t="shared" si="191"/>
        <v>-4191.6038394313</v>
      </c>
      <c r="CR262" s="119">
        <f t="shared" si="202"/>
        <v>1354206.9326015487</v>
      </c>
      <c r="CS262" s="96">
        <f t="shared" si="202"/>
        <v>1305235.5152292624</v>
      </c>
      <c r="CT262" s="116">
        <f t="shared" si="192"/>
        <v>-48971.41737228632</v>
      </c>
      <c r="CU262" s="91">
        <f t="shared" si="193"/>
        <v>1625048.3191218583</v>
      </c>
      <c r="CV262" s="98">
        <f t="shared" si="193"/>
        <v>1566282.6182751148</v>
      </c>
      <c r="CW262" s="117">
        <f t="shared" si="194"/>
        <v>-58765.700846743537</v>
      </c>
      <c r="CX262" s="595">
        <f>'звіт 03.19-03.24'!CW262+'[9]побудинковий звіт'!CX262+'[8]побудинковий звіт'!CX262</f>
        <v>34507.510166289547</v>
      </c>
      <c r="CY262" s="595">
        <f>'звіт 03.19-03.24'!CX262+'[9]побудинковий звіт'!CY262+'[8]побудинковий звіт'!CY262</f>
        <v>93273.21101303352</v>
      </c>
      <c r="CZ262" s="116">
        <f t="shared" si="195"/>
        <v>58765.700846743974</v>
      </c>
      <c r="DA262" s="99">
        <f>'[8]побудинковий звіт'!DA262</f>
        <v>-58765.700846744177</v>
      </c>
      <c r="DB262" s="8">
        <v>2</v>
      </c>
      <c r="DC262" s="365">
        <f>'[8]побудинковий звіт'!DC262</f>
        <v>60332.76</v>
      </c>
      <c r="DD262" s="365">
        <f>'[8]побудинковий звіт'!DD262</f>
        <v>19562.86</v>
      </c>
      <c r="DE262" s="365">
        <f>'[8]побудинковий звіт'!DE262</f>
        <v>34978.559999999998</v>
      </c>
      <c r="DF262" s="365">
        <f>'[8]побудинковий звіт'!DF262</f>
        <v>16914.66</v>
      </c>
      <c r="DG262" s="101">
        <v>149469.92573048221</v>
      </c>
      <c r="DH262" s="296">
        <v>5</v>
      </c>
      <c r="DI262" s="103">
        <f>'[8]побудинковий звіт'!DK262</f>
        <v>6.7314531056500329</v>
      </c>
      <c r="DJ262" s="103">
        <f>'[8]побудинковий звіт'!DL262</f>
        <v>0</v>
      </c>
      <c r="DK262" s="103">
        <f>'[8]побудинковий звіт'!DM262</f>
        <v>5.9428874191896108</v>
      </c>
      <c r="DL262" s="104">
        <f t="shared" si="208"/>
        <v>25354.691267741415</v>
      </c>
      <c r="DM262" s="104">
        <f t="shared" si="209"/>
        <v>2648.1506339908906</v>
      </c>
      <c r="DN262" s="105">
        <f t="shared" si="196"/>
        <v>28002.841901732307</v>
      </c>
      <c r="DO262" s="2"/>
      <c r="DP262" s="104">
        <f>'[10]побудинковий звіт'!DR262</f>
        <v>25354.2</v>
      </c>
      <c r="DQ262" s="104">
        <f>'[10]побудинковий звіт'!DS262</f>
        <v>2648.2</v>
      </c>
      <c r="DR262" s="104">
        <f t="shared" si="197"/>
        <v>28002.400000000001</v>
      </c>
      <c r="DS262" s="106"/>
      <c r="DT262" s="104"/>
      <c r="DU262" s="479">
        <f>'звіт 03.19-03.24'!DV262+'[9]побудинковий звіт'!DW262+'[8]побудинковий звіт'!DW262</f>
        <v>4464.88</v>
      </c>
      <c r="DV262" s="2">
        <f>'[9]побудинковий звіт'!DX262+'[8]побудинковий звіт'!DX262</f>
        <v>0</v>
      </c>
      <c r="DW262" s="77">
        <f t="shared" si="198"/>
        <v>518324.18748587405</v>
      </c>
      <c r="DX262" s="77">
        <f t="shared" si="199"/>
        <v>410595.95839051495</v>
      </c>
      <c r="DY262" s="427">
        <f t="shared" si="200"/>
        <v>51893.22</v>
      </c>
      <c r="DZ262" s="161">
        <f>'[10]побудинковий звіт'!DY262</f>
        <v>9008.0152030830286</v>
      </c>
      <c r="EB262" s="110">
        <v>-71650</v>
      </c>
      <c r="EC262" s="111">
        <f t="shared" si="201"/>
        <v>77819.925730482209</v>
      </c>
      <c r="EE262" s="112">
        <v>125056.10046782269</v>
      </c>
      <c r="EG262" s="99">
        <v>85688.318825102382</v>
      </c>
    </row>
    <row r="263" spans="1:137" ht="19.95" customHeight="1" x14ac:dyDescent="0.3">
      <c r="A263" s="81">
        <v>150000802</v>
      </c>
      <c r="B263" s="82" t="s">
        <v>656</v>
      </c>
      <c r="C263" s="114" t="s">
        <v>657</v>
      </c>
      <c r="D263" s="114" t="s">
        <v>657</v>
      </c>
      <c r="E263" s="84">
        <f t="shared" si="159"/>
        <v>3203.5</v>
      </c>
      <c r="F263" s="597">
        <f>'[8]побудинковий звіт'!F263</f>
        <v>3203.5</v>
      </c>
      <c r="G263" s="104">
        <f>'[8]побудинковий звіт'!G263</f>
        <v>0</v>
      </c>
      <c r="H263" s="598">
        <f>'[8]побудинковий звіт'!H263</f>
        <v>0</v>
      </c>
      <c r="I263" s="595">
        <f>'звіт 03.19-03.24'!H263+'[9]побудинковий звіт'!I263+'[8]побудинковий звіт'!I263</f>
        <v>83890.459241370278</v>
      </c>
      <c r="J263" s="595">
        <f>'звіт 03.19-03.24'!I263+'[9]побудинковий звіт'!J263+'[8]побудинковий звіт'!J263</f>
        <v>84096.592565124549</v>
      </c>
      <c r="K263" s="116">
        <f t="shared" si="160"/>
        <v>206.13332375427126</v>
      </c>
      <c r="L263" s="595">
        <f>'звіт 03.19-03.24'!K263+'[9]побудинковий звіт'!L263+'[8]побудинковий звіт'!L263</f>
        <v>15718.794359249474</v>
      </c>
      <c r="M263" s="595">
        <f>'звіт 03.19-03.24'!L263+'[9]побудинковий звіт'!M263+'[8]побудинковий звіт'!M263</f>
        <v>15422.164870545856</v>
      </c>
      <c r="N263" s="116">
        <f t="shared" si="161"/>
        <v>-296.62948870361834</v>
      </c>
      <c r="O263" s="595">
        <f>'звіт 03.19-03.24'!N263+'[9]побудинковий звіт'!O263+'[8]побудинковий звіт'!O263</f>
        <v>28490.125278584255</v>
      </c>
      <c r="P263" s="595">
        <f>'звіт 03.19-03.24'!O263+'[9]побудинковий звіт'!P263+'[8]побудинковий звіт'!P263</f>
        <v>27606.846226640195</v>
      </c>
      <c r="Q263" s="116">
        <f t="shared" si="162"/>
        <v>-883.27905194406048</v>
      </c>
      <c r="R263" s="595">
        <f>'звіт 03.19-03.24'!Q263+'[9]побудинковий звіт'!R263+'[8]побудинковий звіт'!R263</f>
        <v>0</v>
      </c>
      <c r="S263" s="595">
        <f>'звіт 03.19-03.24'!R263+'[9]побудинковий звіт'!S263+'[8]побудинковий звіт'!S263</f>
        <v>0</v>
      </c>
      <c r="T263" s="116">
        <f t="shared" si="163"/>
        <v>0</v>
      </c>
      <c r="U263" s="595">
        <f>'звіт 03.19-03.24'!T263+'[9]побудинковий звіт'!U263+'[8]побудинковий звіт'!U263</f>
        <v>1957.1850347421914</v>
      </c>
      <c r="V263" s="595">
        <f>'звіт 03.19-03.24'!U263+'[9]побудинковий звіт'!V263+'[8]побудинковий звіт'!V263</f>
        <v>1020.0563384415782</v>
      </c>
      <c r="W263" s="116">
        <f t="shared" si="164"/>
        <v>-937.12869630061323</v>
      </c>
      <c r="X263" s="595">
        <f>'звіт 03.19-03.24'!W263+'[9]побудинковий звіт'!X263+'[8]побудинковий звіт'!X263</f>
        <v>48146.426049260415</v>
      </c>
      <c r="Y263" s="595">
        <f>'звіт 03.19-03.24'!X263+'[9]побудинковий звіт'!Y263+'[8]побудинковий звіт'!Y263</f>
        <v>44639.312096843671</v>
      </c>
      <c r="Z263" s="116">
        <f t="shared" si="165"/>
        <v>-3507.1139524167447</v>
      </c>
      <c r="AA263" s="595">
        <f>'звіт 03.19-03.24'!Z263+'[9]побудинковий звіт'!AA263+'[8]побудинковий звіт'!AA263</f>
        <v>3461.2919999999995</v>
      </c>
      <c r="AB263" s="595">
        <f>'звіт 03.19-03.24'!AA263+'[9]побудинковий звіт'!AB263+'[8]побудинковий звіт'!AB263</f>
        <v>0</v>
      </c>
      <c r="AC263" s="116">
        <f t="shared" si="166"/>
        <v>-3461.2919999999995</v>
      </c>
      <c r="AD263" s="595">
        <f>'звіт 03.19-03.24'!AC263+'[9]побудинковий звіт'!AD263+'[8]побудинковий звіт'!AD263</f>
        <v>96128.727018807476</v>
      </c>
      <c r="AE263" s="595">
        <f>'звіт 03.19-03.24'!AD263+'[9]побудинковий звіт'!AE263+'[8]побудинковий звіт'!AE263</f>
        <v>105175.26693994481</v>
      </c>
      <c r="AF263" s="117">
        <f t="shared" si="167"/>
        <v>9046.5399211373297</v>
      </c>
      <c r="AG263" s="91">
        <f t="shared" si="168"/>
        <v>277793.00898201409</v>
      </c>
      <c r="AH263" s="92">
        <f t="shared" si="168"/>
        <v>277960.23903754062</v>
      </c>
      <c r="AI263" s="116">
        <f t="shared" si="169"/>
        <v>167.23005552653922</v>
      </c>
      <c r="AJ263" s="595">
        <f>'звіт 03.19-03.24'!AI263+'[9]побудинковий звіт'!AJ263+'[8]побудинковий звіт'!AJ263</f>
        <v>0</v>
      </c>
      <c r="AK263" s="595">
        <f>'звіт 03.19-03.24'!AJ263+'[9]побудинковий звіт'!AK263+'[8]побудинковий звіт'!AK263</f>
        <v>0</v>
      </c>
      <c r="AL263" s="116">
        <f t="shared" si="170"/>
        <v>0</v>
      </c>
      <c r="AM263" s="595">
        <f>'звіт 03.19-03.24'!AL263+'[9]побудинковий звіт'!AM263+'[8]побудинковий звіт'!AM263</f>
        <v>0</v>
      </c>
      <c r="AN263" s="595">
        <f>'звіт 03.19-03.24'!AM263+'[9]побудинковий звіт'!AN263+'[8]побудинковий звіт'!AN263</f>
        <v>0</v>
      </c>
      <c r="AO263" s="116">
        <f t="shared" si="171"/>
        <v>0</v>
      </c>
      <c r="AP263" s="595">
        <f>'звіт 03.19-03.24'!AO263+'[9]побудинковий звіт'!AP263+'[8]побудинковий звіт'!AP263</f>
        <v>71526.644379379388</v>
      </c>
      <c r="AQ263" s="595">
        <f>'звіт 03.19-03.24'!AP263+'[9]побудинковий звіт'!AQ263+'[8]побудинковий звіт'!AQ263</f>
        <v>63179.221243750988</v>
      </c>
      <c r="AR263" s="116">
        <f t="shared" si="172"/>
        <v>-8347.4231356283999</v>
      </c>
      <c r="AS263" s="595">
        <f>'звіт 03.19-03.24'!AR263+'[9]побудинковий звіт'!AS263+'[8]побудинковий звіт'!AS263</f>
        <v>228137.56098993163</v>
      </c>
      <c r="AT263" s="595">
        <f>'звіт 03.19-03.24'!AS263+'[9]побудинковий звіт'!AT263+'[8]побудинковий звіт'!AT263</f>
        <v>202262.70342240983</v>
      </c>
      <c r="AU263" s="118">
        <f t="shared" si="173"/>
        <v>-25874.857567521802</v>
      </c>
      <c r="AV263" s="595">
        <f>'звіт 03.19-03.24'!AU263+'[9]побудинковий звіт'!AV263+'[8]побудинковий звіт'!AV263</f>
        <v>19509.850167050783</v>
      </c>
      <c r="AW263" s="595">
        <f>'звіт 03.19-03.24'!AV263+'[9]побудинковий звіт'!AW263+'[8]побудинковий звіт'!AW263</f>
        <v>12729.739402001267</v>
      </c>
      <c r="AX263" s="94">
        <f t="shared" si="174"/>
        <v>-6780.110765049516</v>
      </c>
      <c r="AY263" s="595">
        <f>'звіт 03.19-03.24'!AX263+'[9]побудинковий звіт'!AY263+'[8]побудинковий звіт'!AY263</f>
        <v>25712.248185465633</v>
      </c>
      <c r="AZ263" s="595">
        <f>'звіт 03.19-03.24'!AY263+'[9]побудинковий звіт'!AZ263+'[8]побудинковий звіт'!AZ263</f>
        <v>1865</v>
      </c>
      <c r="BA263" s="117">
        <f t="shared" si="175"/>
        <v>-23847.248185465633</v>
      </c>
      <c r="BB263" s="595">
        <f>'звіт 03.19-03.24'!BA263+'[9]побудинковий звіт'!BB263+'[8]побудинковий звіт'!BB263</f>
        <v>13776.505525619652</v>
      </c>
      <c r="BC263" s="595">
        <f>'звіт 03.19-03.24'!BB263+'[9]побудинковий звіт'!BC263+'[8]побудинковий звіт'!BC263</f>
        <v>6964.701773480685</v>
      </c>
      <c r="BD263" s="94">
        <f t="shared" si="176"/>
        <v>-6811.803752138967</v>
      </c>
      <c r="BE263" s="595">
        <f>'звіт 03.19-03.24'!BD263+'[9]побудинковий звіт'!BE263+'[8]побудинковий звіт'!BE263</f>
        <v>0</v>
      </c>
      <c r="BF263" s="595">
        <f>'звіт 03.19-03.24'!BE263+'[9]побудинковий звіт'!BF263+'[8]побудинковий звіт'!BF263</f>
        <v>0</v>
      </c>
      <c r="BG263" s="95">
        <f t="shared" si="177"/>
        <v>0</v>
      </c>
      <c r="BH263" s="595">
        <f>'звіт 03.19-03.24'!BG263+'[9]побудинковий звіт'!BH263+'[8]побудинковий звіт'!BH263</f>
        <v>1153.5145386485431</v>
      </c>
      <c r="BI263" s="595">
        <f>'звіт 03.19-03.24'!BH263+'[9]побудинковий звіт'!BI263+'[8]побудинковий звіт'!BI263</f>
        <v>0</v>
      </c>
      <c r="BJ263" s="94">
        <f t="shared" si="178"/>
        <v>-1153.5145386485431</v>
      </c>
      <c r="BK263" s="595">
        <f>'звіт 03.19-03.24'!BJ263+'[9]побудинковий звіт'!BK263+'[8]побудинковий звіт'!BK263</f>
        <v>15246.867189443818</v>
      </c>
      <c r="BL263" s="595">
        <f>'звіт 03.19-03.24'!BK263+'[9]побудинковий звіт'!BL263+'[8]побудинковий звіт'!BL263</f>
        <v>5518.8174754532492</v>
      </c>
      <c r="BM263" s="95">
        <f t="shared" si="179"/>
        <v>-9728.0497139905674</v>
      </c>
      <c r="BN263" s="595">
        <f>'звіт 03.19-03.24'!BM263+'[9]побудинковий звіт'!BN263+'[8]побудинковий звіт'!BN263</f>
        <v>1455.478385243139</v>
      </c>
      <c r="BO263" s="595">
        <f>'звіт 03.19-03.24'!BN263+'[9]побудинковий звіт'!BO263+'[8]побудинковий звіт'!BO263</f>
        <v>3273</v>
      </c>
      <c r="BP263" s="94">
        <f t="shared" si="180"/>
        <v>1817.521614756861</v>
      </c>
      <c r="BQ263" s="91">
        <f t="shared" si="181"/>
        <v>76854.463991471581</v>
      </c>
      <c r="BR263" s="96">
        <f t="shared" si="181"/>
        <v>30351.2586509352</v>
      </c>
      <c r="BS263" s="94">
        <f t="shared" si="182"/>
        <v>-46503.205340536384</v>
      </c>
      <c r="BT263" s="595">
        <f>'звіт 03.19-03.24'!BS263+'[9]побудинковий звіт'!BT263+'[8]побудинковий звіт'!BT263</f>
        <v>227662.25749377668</v>
      </c>
      <c r="BU263" s="595">
        <f>'звіт 03.19-03.24'!BT263+'[9]побудинковий звіт'!BU263+'[8]побудинковий звіт'!BU263</f>
        <v>310406.65168113535</v>
      </c>
      <c r="BV263" s="116">
        <f t="shared" si="183"/>
        <v>82744.394187358674</v>
      </c>
      <c r="BW263" s="595">
        <f>'звіт 03.19-03.24'!BV263+'[9]побудинковий звіт'!BW263+'[8]побудинковий звіт'!BW263</f>
        <v>111851.60424040788</v>
      </c>
      <c r="BX263" s="595">
        <f>'звіт 03.19-03.24'!BW263+'[9]побудинковий звіт'!BX263+'[8]побудинковий звіт'!BX263</f>
        <v>117884.01016948227</v>
      </c>
      <c r="BY263" s="116">
        <f t="shared" si="184"/>
        <v>6032.4059290743899</v>
      </c>
      <c r="BZ263" s="595">
        <f>'звіт 03.19-03.24'!BY263+'[9]побудинковий звіт'!BZ263+'[8]побудинковий звіт'!BZ263</f>
        <v>81341.711209128116</v>
      </c>
      <c r="CA263" s="595">
        <f>'звіт 03.19-03.24'!BZ263+'[9]побудинковий звіт'!CA263+'[8]побудинковий звіт'!CA263</f>
        <v>51586.705908555974</v>
      </c>
      <c r="CB263" s="116">
        <f t="shared" si="185"/>
        <v>-29755.005300572142</v>
      </c>
      <c r="CC263" s="595">
        <f>'звіт 03.19-03.24'!CB263+'[9]побудинковий звіт'!CC263+'[8]побудинковий звіт'!CC263</f>
        <v>13841.068891163897</v>
      </c>
      <c r="CD263" s="595">
        <f>'звіт 03.19-03.24'!CC263+'[9]побудинковий звіт'!CD263+'[8]побудинковий звіт'!CD263</f>
        <v>14091.054356460689</v>
      </c>
      <c r="CE263" s="116">
        <f t="shared" si="186"/>
        <v>249.98546529679152</v>
      </c>
      <c r="CF263" s="595">
        <f>'звіт 03.19-03.24'!CE263+'[9]побудинковий звіт'!CF263+'[8]побудинковий звіт'!CF263</f>
        <v>1702.5108595169609</v>
      </c>
      <c r="CG263" s="595">
        <f>'звіт 03.19-03.24'!CF263+'[9]побудинковий звіт'!CG263+'[8]побудинковий звіт'!CG263</f>
        <v>2645.1853173487443</v>
      </c>
      <c r="CH263" s="116">
        <f t="shared" si="187"/>
        <v>942.67445783178346</v>
      </c>
      <c r="CI263" s="595">
        <f>'звіт 03.19-03.24'!CH263+'[9]побудинковий звіт'!CI263+'[8]побудинковий звіт'!CI263</f>
        <v>22815.655056709136</v>
      </c>
      <c r="CJ263" s="595">
        <f>'звіт 03.19-03.24'!CI263+'[9]побудинковий звіт'!CJ263+'[8]побудинковий звіт'!CJ263</f>
        <v>19673.104744774453</v>
      </c>
      <c r="CK263" s="116">
        <f t="shared" si="188"/>
        <v>-3142.5503119346831</v>
      </c>
      <c r="CL263" s="595">
        <f>'звіт 03.19-03.24'!CK263+'[9]побудинковий звіт'!CL263+'[8]побудинковий звіт'!CL263</f>
        <v>0</v>
      </c>
      <c r="CM263" s="595">
        <f>'звіт 03.19-03.24'!CL263+'[9]побудинковий звіт'!CM263+'[8]побудинковий звіт'!CM263</f>
        <v>0</v>
      </c>
      <c r="CN263" s="116">
        <f t="shared" si="189"/>
        <v>0</v>
      </c>
      <c r="CO263" s="88">
        <f t="shared" si="190"/>
        <v>22815.655056709136</v>
      </c>
      <c r="CP263" s="96">
        <f t="shared" si="190"/>
        <v>19673.104744774453</v>
      </c>
      <c r="CQ263" s="116">
        <f t="shared" si="191"/>
        <v>-3142.5503119346831</v>
      </c>
      <c r="CR263" s="119">
        <f t="shared" si="202"/>
        <v>1113526.4860934995</v>
      </c>
      <c r="CS263" s="96">
        <f t="shared" si="202"/>
        <v>1090040.1345323944</v>
      </c>
      <c r="CT263" s="116">
        <f t="shared" si="192"/>
        <v>-23486.351561105112</v>
      </c>
      <c r="CU263" s="91">
        <f t="shared" si="193"/>
        <v>1336231.7833121994</v>
      </c>
      <c r="CV263" s="98">
        <f t="shared" si="193"/>
        <v>1308048.1614388733</v>
      </c>
      <c r="CW263" s="117">
        <f t="shared" si="194"/>
        <v>-28183.621873326134</v>
      </c>
      <c r="CX263" s="595">
        <f>'звіт 03.19-03.24'!CW263+'[9]побудинковий звіт'!CX263+'[8]побудинковий звіт'!CX263</f>
        <v>34607.985856002779</v>
      </c>
      <c r="CY263" s="595">
        <f>'звіт 03.19-03.24'!CX263+'[9]побудинковий звіт'!CY263+'[8]побудинковий звіт'!CY263</f>
        <v>62791.607729328942</v>
      </c>
      <c r="CZ263" s="116">
        <f t="shared" si="195"/>
        <v>28183.621873326163</v>
      </c>
      <c r="DA263" s="99">
        <f>'[8]побудинковий звіт'!DA263</f>
        <v>-28183.621873326309</v>
      </c>
      <c r="DB263" s="8">
        <v>2</v>
      </c>
      <c r="DC263" s="365">
        <f>'[8]побудинковий звіт'!DC263</f>
        <v>23442.14</v>
      </c>
      <c r="DD263" s="365">
        <f>'[8]побудинковий звіт'!DD263</f>
        <v>0</v>
      </c>
      <c r="DE263" s="365">
        <f>'[8]побудинковий звіт'!DE263</f>
        <v>337.47000000000116</v>
      </c>
      <c r="DF263" s="365">
        <f>'[8]побудинковий звіт'!DF263</f>
        <v>-206.3</v>
      </c>
      <c r="DG263" s="101">
        <v>-31536.086974287115</v>
      </c>
      <c r="DH263" s="296">
        <v>5</v>
      </c>
      <c r="DI263" s="103">
        <f>'[8]побудинковий звіт'!DK263</f>
        <v>7.2122787303740017</v>
      </c>
      <c r="DJ263" s="103">
        <f>'[8]побудинковий звіт'!DL263</f>
        <v>0</v>
      </c>
      <c r="DK263" s="103">
        <f>'[8]побудинковий звіт'!DM263</f>
        <v>6.4671364305695089</v>
      </c>
      <c r="DL263" s="104">
        <f t="shared" si="208"/>
        <v>23104.534912753115</v>
      </c>
      <c r="DM263" s="104">
        <f t="shared" si="209"/>
        <v>0</v>
      </c>
      <c r="DN263" s="105">
        <f t="shared" si="196"/>
        <v>23104.534912753115</v>
      </c>
      <c r="DO263" s="2"/>
      <c r="DP263" s="104">
        <f>'[10]побудинковий звіт'!DR263</f>
        <v>23104.67</v>
      </c>
      <c r="DQ263" s="104">
        <f>'[10]побудинковий звіт'!DS263</f>
        <v>0</v>
      </c>
      <c r="DR263" s="104">
        <f t="shared" si="197"/>
        <v>23104.67</v>
      </c>
      <c r="DS263" s="106"/>
      <c r="DT263" s="104"/>
      <c r="DU263" s="479">
        <f>'звіт 03.19-03.24'!DV263+'[9]побудинковий звіт'!DW263+'[8]побудинковий звіт'!DW263</f>
        <v>4464.88</v>
      </c>
      <c r="DV263" s="2">
        <f>'[9]побудинковий звіт'!DX263+'[8]побудинковий звіт'!DX263</f>
        <v>0</v>
      </c>
      <c r="DW263" s="77">
        <f t="shared" si="198"/>
        <v>365990.42997768382</v>
      </c>
      <c r="DX263" s="77">
        <f t="shared" si="199"/>
        <v>279136.75448801403</v>
      </c>
      <c r="DY263" s="427">
        <f t="shared" si="200"/>
        <v>131.17000000000115</v>
      </c>
      <c r="DZ263" s="161">
        <f>'[10]побудинковий звіт'!DY263</f>
        <v>5091.9562699723256</v>
      </c>
      <c r="EB263" s="110">
        <v>24295</v>
      </c>
      <c r="EC263" s="111">
        <f t="shared" si="201"/>
        <v>-7241.0869742871146</v>
      </c>
      <c r="EE263" s="112">
        <v>12187.165646685666</v>
      </c>
      <c r="EG263" s="99">
        <v>-14165.780204276787</v>
      </c>
    </row>
    <row r="264" spans="1:137" ht="19.95" customHeight="1" x14ac:dyDescent="0.3">
      <c r="A264" s="81">
        <v>150000803</v>
      </c>
      <c r="B264" s="82" t="s">
        <v>658</v>
      </c>
      <c r="C264" s="114" t="s">
        <v>659</v>
      </c>
      <c r="D264" s="114" t="s">
        <v>659</v>
      </c>
      <c r="E264" s="84">
        <f t="shared" si="159"/>
        <v>1563</v>
      </c>
      <c r="F264" s="597">
        <f>'[8]побудинковий звіт'!F264</f>
        <v>1311.9</v>
      </c>
      <c r="G264" s="104">
        <f>'[8]побудинковий звіт'!G264</f>
        <v>0</v>
      </c>
      <c r="H264" s="598">
        <f>'[8]побудинковий звіт'!H264</f>
        <v>251.1</v>
      </c>
      <c r="I264" s="595">
        <f>'звіт 03.19-03.24'!H264+'[9]побудинковий звіт'!I264+'[8]побудинковий звіт'!I264</f>
        <v>34335.852549214564</v>
      </c>
      <c r="J264" s="595">
        <f>'звіт 03.19-03.24'!I264+'[9]побудинковий звіт'!J264+'[8]побудинковий звіт'!J264</f>
        <v>35342.251812306553</v>
      </c>
      <c r="K264" s="116">
        <f t="shared" si="160"/>
        <v>1006.3992630919893</v>
      </c>
      <c r="L264" s="595">
        <f>'звіт 03.19-03.24'!K264+'[9]побудинковий звіт'!L264+'[8]побудинковий звіт'!L264</f>
        <v>6329.0885227165527</v>
      </c>
      <c r="M264" s="595">
        <f>'звіт 03.19-03.24'!L264+'[9]побудинковий звіт'!M264+'[8]побудинковий звіт'!M264</f>
        <v>6196.4768225006019</v>
      </c>
      <c r="N264" s="116">
        <f t="shared" si="161"/>
        <v>-132.6117002159508</v>
      </c>
      <c r="O264" s="595">
        <f>'звіт 03.19-03.24'!N264+'[9]побудинковий звіт'!O264+'[8]побудинковий звіт'!O264</f>
        <v>15916.920156117321</v>
      </c>
      <c r="P264" s="595">
        <f>'звіт 03.19-03.24'!O264+'[9]побудинковий звіт'!P264+'[8]побудинковий звіт'!P264</f>
        <v>15425.996447348025</v>
      </c>
      <c r="Q264" s="116">
        <f t="shared" si="162"/>
        <v>-490.92370876929635</v>
      </c>
      <c r="R264" s="595">
        <f>'звіт 03.19-03.24'!Q264+'[9]побудинковий звіт'!R264+'[8]побудинковий звіт'!R264</f>
        <v>0</v>
      </c>
      <c r="S264" s="595">
        <f>'звіт 03.19-03.24'!R264+'[9]побудинковий звіт'!S264+'[8]побудинковий звіт'!S264</f>
        <v>0</v>
      </c>
      <c r="T264" s="116">
        <f t="shared" si="163"/>
        <v>0</v>
      </c>
      <c r="U264" s="595">
        <f>'звіт 03.19-03.24'!T264+'[9]побудинковий звіт'!U264+'[8]побудинковий звіт'!U264</f>
        <v>939.44881667625202</v>
      </c>
      <c r="V264" s="595">
        <f>'звіт 03.19-03.24'!U264+'[9]побудинковий звіт'!V264+'[8]побудинковий звіт'!V264</f>
        <v>489.62704245195749</v>
      </c>
      <c r="W264" s="116">
        <f t="shared" si="164"/>
        <v>-449.82177422429453</v>
      </c>
      <c r="X264" s="595">
        <f>'звіт 03.19-03.24'!W264+'[9]побудинковий звіт'!X264+'[8]побудинковий звіт'!X264</f>
        <v>18696.628184836238</v>
      </c>
      <c r="Y264" s="595">
        <f>'звіт 03.19-03.24'!X264+'[9]побудинковий звіт'!Y264+'[8]побудинковий звіт'!Y264</f>
        <v>17256.985057397451</v>
      </c>
      <c r="Z264" s="116">
        <f t="shared" si="165"/>
        <v>-1439.6431274387869</v>
      </c>
      <c r="AA264" s="595">
        <f>'звіт 03.19-03.24'!Z264+'[9]побудинковий звіт'!AA264+'[8]побудинковий звіт'!AA264</f>
        <v>1763.5320000000006</v>
      </c>
      <c r="AB264" s="595">
        <f>'звіт 03.19-03.24'!AA264+'[9]побудинковий звіт'!AB264+'[8]побудинковий звіт'!AB264</f>
        <v>0</v>
      </c>
      <c r="AC264" s="116">
        <f t="shared" si="166"/>
        <v>-1763.5320000000006</v>
      </c>
      <c r="AD264" s="595">
        <f>'звіт 03.19-03.24'!AC264+'[9]побудинковий звіт'!AD264+'[8]побудинковий звіт'!AD264</f>
        <v>48568.273934688004</v>
      </c>
      <c r="AE264" s="595">
        <f>'звіт 03.19-03.24'!AD264+'[9]побудинковий звіт'!AE264+'[8]побудинковий звіт'!AE264</f>
        <v>51328.825160530978</v>
      </c>
      <c r="AF264" s="117">
        <f t="shared" si="167"/>
        <v>2760.5512258429735</v>
      </c>
      <c r="AG264" s="91">
        <f t="shared" si="168"/>
        <v>126549.74416424893</v>
      </c>
      <c r="AH264" s="92">
        <f t="shared" si="168"/>
        <v>126040.16234253558</v>
      </c>
      <c r="AI264" s="116">
        <f t="shared" si="169"/>
        <v>-509.5818217133492</v>
      </c>
      <c r="AJ264" s="595">
        <f>'звіт 03.19-03.24'!AI264+'[9]побудинковий звіт'!AJ264+'[8]побудинковий звіт'!AJ264</f>
        <v>0</v>
      </c>
      <c r="AK264" s="595">
        <f>'звіт 03.19-03.24'!AJ264+'[9]побудинковий звіт'!AK264+'[8]побудинковий звіт'!AK264</f>
        <v>0</v>
      </c>
      <c r="AL264" s="116">
        <f t="shared" si="170"/>
        <v>0</v>
      </c>
      <c r="AM264" s="595">
        <f>'звіт 03.19-03.24'!AL264+'[9]побудинковий звіт'!AM264+'[8]побудинковий звіт'!AM264</f>
        <v>0</v>
      </c>
      <c r="AN264" s="595">
        <f>'звіт 03.19-03.24'!AM264+'[9]побудинковий звіт'!AN264+'[8]побудинковий звіт'!AN264</f>
        <v>0</v>
      </c>
      <c r="AO264" s="116">
        <f t="shared" si="171"/>
        <v>0</v>
      </c>
      <c r="AP264" s="595">
        <f>'звіт 03.19-03.24'!AO264+'[9]побудинковий звіт'!AP264+'[8]побудинковий звіт'!AP264</f>
        <v>24253.680165582751</v>
      </c>
      <c r="AQ264" s="595">
        <f>'звіт 03.19-03.24'!AP264+'[9]побудинковий звіт'!AQ264+'[8]побудинковий звіт'!AQ264</f>
        <v>19604.23229980512</v>
      </c>
      <c r="AR264" s="116">
        <f t="shared" si="172"/>
        <v>-4649.4478657776308</v>
      </c>
      <c r="AS264" s="595">
        <f>'звіт 03.19-03.24'!AR264+'[9]побудинковий звіт'!AS264+'[8]побудинковий звіт'!AS264</f>
        <v>94308.760869921112</v>
      </c>
      <c r="AT264" s="595">
        <f>'звіт 03.19-03.24'!AS264+'[9]побудинковий звіт'!AT264+'[8]побудинковий звіт'!AT264</f>
        <v>98516.274149870515</v>
      </c>
      <c r="AU264" s="118">
        <f t="shared" si="173"/>
        <v>4207.5132799494022</v>
      </c>
      <c r="AV264" s="595">
        <f>'звіт 03.19-03.24'!AU264+'[9]побудинковий звіт'!AV264+'[8]побудинковий звіт'!AV264</f>
        <v>8300.3997689086082</v>
      </c>
      <c r="AW264" s="595">
        <f>'звіт 03.19-03.24'!AV264+'[9]побудинковий звіт'!AW264+'[8]побудинковий звіт'!AW264</f>
        <v>3072</v>
      </c>
      <c r="AX264" s="94">
        <f t="shared" si="174"/>
        <v>-5228.3997689086082</v>
      </c>
      <c r="AY264" s="595">
        <f>'звіт 03.19-03.24'!AX264+'[9]побудинковий звіт'!AY264+'[8]побудинковий звіт'!AY264</f>
        <v>11027.187173850314</v>
      </c>
      <c r="AZ264" s="595">
        <f>'звіт 03.19-03.24'!AY264+'[9]побудинковий звіт'!AZ264+'[8]побудинковий звіт'!AZ264</f>
        <v>444.24941022231127</v>
      </c>
      <c r="BA264" s="117">
        <f t="shared" si="175"/>
        <v>-10582.937763628002</v>
      </c>
      <c r="BB264" s="595">
        <f>'звіт 03.19-03.24'!BA264+'[9]побудинковий звіт'!BB264+'[8]побудинковий звіт'!BB264</f>
        <v>5923.408721750081</v>
      </c>
      <c r="BC264" s="595">
        <f>'звіт 03.19-03.24'!BB264+'[9]побудинковий звіт'!BC264+'[8]побудинковий звіт'!BC264</f>
        <v>1908.8348164230033</v>
      </c>
      <c r="BD264" s="94">
        <f t="shared" si="176"/>
        <v>-4014.5739053270777</v>
      </c>
      <c r="BE264" s="595">
        <f>'звіт 03.19-03.24'!BD264+'[9]побудинковий звіт'!BE264+'[8]побудинковий звіт'!BE264</f>
        <v>0</v>
      </c>
      <c r="BF264" s="595">
        <f>'звіт 03.19-03.24'!BE264+'[9]побудинковий звіт'!BF264+'[8]побудинковий звіт'!BF264</f>
        <v>0</v>
      </c>
      <c r="BG264" s="95">
        <f t="shared" si="177"/>
        <v>0</v>
      </c>
      <c r="BH264" s="595">
        <f>'звіт 03.19-03.24'!BG264+'[9]побудинковий звіт'!BH264+'[8]побудинковий звіт'!BH264</f>
        <v>553.6869785513004</v>
      </c>
      <c r="BI264" s="595">
        <f>'звіт 03.19-03.24'!BH264+'[9]побудинковий звіт'!BI264+'[8]побудинковий звіт'!BI264</f>
        <v>1255.0218409575091</v>
      </c>
      <c r="BJ264" s="94">
        <f t="shared" si="178"/>
        <v>701.33486240620869</v>
      </c>
      <c r="BK264" s="595">
        <f>'звіт 03.19-03.24'!BJ264+'[9]побудинковий звіт'!BK264+'[8]побудинковий звіт'!BK264</f>
        <v>4490.5725976005715</v>
      </c>
      <c r="BL264" s="595">
        <f>'звіт 03.19-03.24'!BK264+'[9]побудинковий звіт'!BL264+'[8]побудинковий звіт'!BL264</f>
        <v>3128</v>
      </c>
      <c r="BM264" s="95">
        <f t="shared" si="179"/>
        <v>-1362.5725976005715</v>
      </c>
      <c r="BN264" s="595">
        <f>'звіт 03.19-03.24'!BM264+'[9]побудинковий звіт'!BN264+'[8]побудинковий звіт'!BN264</f>
        <v>533.2916724224134</v>
      </c>
      <c r="BO264" s="595">
        <f>'звіт 03.19-03.24'!BN264+'[9]побудинковий звіт'!BO264+'[8]побудинковий звіт'!BO264</f>
        <v>0</v>
      </c>
      <c r="BP264" s="94">
        <f t="shared" si="180"/>
        <v>-533.2916724224134</v>
      </c>
      <c r="BQ264" s="91">
        <f t="shared" si="181"/>
        <v>30828.546913083286</v>
      </c>
      <c r="BR264" s="96">
        <f t="shared" si="181"/>
        <v>9808.1060676028246</v>
      </c>
      <c r="BS264" s="94">
        <f t="shared" si="182"/>
        <v>-21020.440845480462</v>
      </c>
      <c r="BT264" s="595">
        <f>'звіт 03.19-03.24'!BS264+'[9]побудинковий звіт'!BT264+'[8]побудинковий звіт'!BT264</f>
        <v>33863.135778946118</v>
      </c>
      <c r="BU264" s="595">
        <f>'звіт 03.19-03.24'!BT264+'[9]побудинковий звіт'!BU264+'[8]побудинковий звіт'!BU264</f>
        <v>56330.307018291758</v>
      </c>
      <c r="BV264" s="116">
        <f t="shared" si="183"/>
        <v>22467.17123934564</v>
      </c>
      <c r="BW264" s="595">
        <f>'звіт 03.19-03.24'!BV264+'[9]побудинковий звіт'!BW264+'[8]побудинковий звіт'!BW264</f>
        <v>71562.864792702763</v>
      </c>
      <c r="BX264" s="595">
        <f>'звіт 03.19-03.24'!BW264+'[9]побудинковий звіт'!BX264+'[8]побудинковий звіт'!BX264</f>
        <v>75179.051594053424</v>
      </c>
      <c r="BY264" s="116">
        <f t="shared" si="184"/>
        <v>3616.186801350661</v>
      </c>
      <c r="BZ264" s="595">
        <f>'звіт 03.19-03.24'!BY264+'[9]побудинковий звіт'!BZ264+'[8]побудинковий звіт'!BZ264</f>
        <v>23169.648769205814</v>
      </c>
      <c r="CA264" s="595">
        <f>'звіт 03.19-03.24'!BZ264+'[9]побудинковий звіт'!CA264+'[8]побудинковий звіт'!CA264</f>
        <v>11650.374163751105</v>
      </c>
      <c r="CB264" s="116">
        <f t="shared" si="185"/>
        <v>-11519.27460545471</v>
      </c>
      <c r="CC264" s="595">
        <f>'звіт 03.19-03.24'!CB264+'[9]побудинковий звіт'!CC264+'[8]побудинковий звіт'!CC264</f>
        <v>9782.7187056783569</v>
      </c>
      <c r="CD264" s="595">
        <f>'звіт 03.19-03.24'!CC264+'[9]побудинковий звіт'!CD264+'[8]побудинковий звіт'!CD264</f>
        <v>9959.4057452947782</v>
      </c>
      <c r="CE264" s="116">
        <f t="shared" si="186"/>
        <v>176.68703961642132</v>
      </c>
      <c r="CF264" s="595">
        <f>'звіт 03.19-03.24'!CE264+'[9]побудинковий звіт'!CF264+'[8]побудинковий звіт'!CF264</f>
        <v>1203.3163741168673</v>
      </c>
      <c r="CG264" s="595">
        <f>'звіт 03.19-03.24'!CF264+'[9]побудинковий звіт'!CG264+'[8]побудинковий звіт'!CG264</f>
        <v>0</v>
      </c>
      <c r="CH264" s="116">
        <f t="shared" si="187"/>
        <v>-1203.3163741168673</v>
      </c>
      <c r="CI264" s="595">
        <f>'звіт 03.19-03.24'!CH264+'[9]побудинковий звіт'!CI264+'[8]побудинковий звіт'!CI264</f>
        <v>7821.6402757724136</v>
      </c>
      <c r="CJ264" s="595">
        <f>'звіт 03.19-03.24'!CI264+'[9]побудинковий звіт'!CJ264+'[8]побудинковий звіт'!CJ264</f>
        <v>8581.4053361674778</v>
      </c>
      <c r="CK264" s="116">
        <f t="shared" si="188"/>
        <v>759.76506039506421</v>
      </c>
      <c r="CL264" s="595">
        <f>'звіт 03.19-03.24'!CK264+'[9]побудинковий звіт'!CL264+'[8]побудинковий звіт'!CL264</f>
        <v>0</v>
      </c>
      <c r="CM264" s="595">
        <f>'звіт 03.19-03.24'!CL264+'[9]побудинковий звіт'!CM264+'[8]побудинковий звіт'!CM264</f>
        <v>0</v>
      </c>
      <c r="CN264" s="116">
        <f t="shared" si="189"/>
        <v>0</v>
      </c>
      <c r="CO264" s="88">
        <f t="shared" si="190"/>
        <v>7821.6402757724136</v>
      </c>
      <c r="CP264" s="96">
        <f t="shared" si="190"/>
        <v>8581.4053361674778</v>
      </c>
      <c r="CQ264" s="116">
        <f t="shared" si="191"/>
        <v>759.76506039506421</v>
      </c>
      <c r="CR264" s="119">
        <f t="shared" si="202"/>
        <v>423344.05680925847</v>
      </c>
      <c r="CS264" s="96">
        <f t="shared" si="202"/>
        <v>415669.31871737249</v>
      </c>
      <c r="CT264" s="116">
        <f t="shared" si="192"/>
        <v>-7674.7380918859853</v>
      </c>
      <c r="CU264" s="91">
        <f t="shared" si="193"/>
        <v>508012.86817111017</v>
      </c>
      <c r="CV264" s="98">
        <f t="shared" si="193"/>
        <v>498803.18246084696</v>
      </c>
      <c r="CW264" s="117">
        <f t="shared" si="194"/>
        <v>-9209.6857102632057</v>
      </c>
      <c r="CX264" s="595">
        <f>'звіт 03.19-03.24'!CW264+'[9]побудинковий звіт'!CX264+'[8]побудинковий звіт'!CX264</f>
        <v>9352.1195557368992</v>
      </c>
      <c r="CY264" s="595">
        <f>'звіт 03.19-03.24'!CX264+'[9]побудинковий звіт'!CY264+'[8]побудинковий звіт'!CY264</f>
        <v>18561.805265999901</v>
      </c>
      <c r="CZ264" s="116">
        <f t="shared" si="195"/>
        <v>9209.685710263002</v>
      </c>
      <c r="DA264" s="99">
        <f>'[8]побудинковий звіт'!DA264</f>
        <v>-9209.6857102629801</v>
      </c>
      <c r="DB264" s="8">
        <v>2</v>
      </c>
      <c r="DC264" s="365">
        <f>'[8]побудинковий звіт'!DC264</f>
        <v>45993.45</v>
      </c>
      <c r="DD264" s="365">
        <f>'[8]побудинковий звіт'!DD264</f>
        <v>11203.439999999999</v>
      </c>
      <c r="DE264" s="365">
        <f>'[8]побудинковий звіт'!DE264</f>
        <v>38522.959999999999</v>
      </c>
      <c r="DF264" s="365">
        <f>'[8]побудинковий звіт'!DF264</f>
        <v>10062.269999999999</v>
      </c>
      <c r="DG264" s="101">
        <v>61854.275329544442</v>
      </c>
      <c r="DH264" s="296">
        <v>4</v>
      </c>
      <c r="DI264" s="103">
        <f>'[8]побудинковий звіт'!DK264</f>
        <v>5.7043874551024736</v>
      </c>
      <c r="DJ264" s="103">
        <f>'[8]побудинковий звіт'!DL264</f>
        <v>0</v>
      </c>
      <c r="DK264" s="103">
        <f>'[8]побудинковий звіт'!DM264</f>
        <v>4.5446621547182939</v>
      </c>
      <c r="DL264" s="104">
        <f t="shared" si="208"/>
        <v>7483.5859023489356</v>
      </c>
      <c r="DM264" s="104">
        <f t="shared" si="209"/>
        <v>1141.1646670497637</v>
      </c>
      <c r="DN264" s="105">
        <f t="shared" si="196"/>
        <v>8624.7505693986986</v>
      </c>
      <c r="DO264" s="2"/>
      <c r="DP264" s="104">
        <f>'[10]побудинковий звіт'!DR264</f>
        <v>7470.49</v>
      </c>
      <c r="DQ264" s="104">
        <f>'[10]побудинковий звіт'!DS264</f>
        <v>1141.17</v>
      </c>
      <c r="DR264" s="104">
        <f t="shared" si="197"/>
        <v>8611.66</v>
      </c>
      <c r="DS264" s="106"/>
      <c r="DT264" s="104"/>
      <c r="DU264" s="479">
        <f>'звіт 03.19-03.24'!DV264+'[9]побудинковий звіт'!DW264+'[8]побудинковий звіт'!DW264</f>
        <v>4140.4799999999996</v>
      </c>
      <c r="DV264" s="2">
        <f>'[9]побудинковий звіт'!DX264+'[8]побудинковий звіт'!DX264</f>
        <v>0</v>
      </c>
      <c r="DW264" s="77">
        <f t="shared" si="198"/>
        <v>150164.76933960526</v>
      </c>
      <c r="DX264" s="77">
        <f t="shared" si="199"/>
        <v>129989.256260968</v>
      </c>
      <c r="DY264" s="427">
        <f t="shared" si="200"/>
        <v>48585.229999999996</v>
      </c>
      <c r="DZ264" s="161">
        <f>'[10]побудинковий звіт'!DY264</f>
        <v>2443.2337432074223</v>
      </c>
      <c r="EB264" s="110">
        <v>-7880</v>
      </c>
      <c r="EC264" s="111">
        <f t="shared" si="201"/>
        <v>53974.275329544442</v>
      </c>
      <c r="EE264" s="112">
        <v>49462.816871492338</v>
      </c>
      <c r="EG264" s="99">
        <v>36066.412375473483</v>
      </c>
    </row>
    <row r="265" spans="1:137" ht="19.95" customHeight="1" x14ac:dyDescent="0.3">
      <c r="A265" s="81">
        <v>150000805</v>
      </c>
      <c r="B265" s="82" t="s">
        <v>660</v>
      </c>
      <c r="C265" s="114" t="s">
        <v>661</v>
      </c>
      <c r="D265" s="114" t="s">
        <v>661</v>
      </c>
      <c r="E265" s="84">
        <f t="shared" ref="E265:E328" si="210">F265+H265</f>
        <v>3710.3599999999997</v>
      </c>
      <c r="F265" s="597">
        <f>'[8]побудинковий звіт'!F265</f>
        <v>2920.66</v>
      </c>
      <c r="G265" s="104">
        <f>'[8]побудинковий звіт'!G265</f>
        <v>0</v>
      </c>
      <c r="H265" s="598">
        <f>'[8]побудинковий звіт'!H265</f>
        <v>789.7</v>
      </c>
      <c r="I265" s="595">
        <f>'звіт 03.19-03.24'!H265+'[9]побудинковий звіт'!I265+'[8]побудинковий звіт'!I265</f>
        <v>79520.772785419787</v>
      </c>
      <c r="J265" s="595">
        <f>'звіт 03.19-03.24'!I265+'[9]побудинковий звіт'!J265+'[8]побудинковий звіт'!J265</f>
        <v>76911.926036577526</v>
      </c>
      <c r="K265" s="116">
        <f t="shared" ref="K265:K328" si="211">J265-I265</f>
        <v>-2608.8467488422611</v>
      </c>
      <c r="L265" s="595">
        <f>'звіт 03.19-03.24'!K265+'[9]побудинковий звіт'!L265+'[8]побудинковий звіт'!L265</f>
        <v>15808.894914595918</v>
      </c>
      <c r="M265" s="595">
        <f>'звіт 03.19-03.24'!L265+'[9]побудинковий звіт'!M265+'[8]побудинковий звіт'!M265</f>
        <v>15125.245591678318</v>
      </c>
      <c r="N265" s="116">
        <f t="shared" ref="N265:N328" si="212">M265-L265</f>
        <v>-683.64932291759942</v>
      </c>
      <c r="O265" s="595">
        <f>'звіт 03.19-03.24'!N265+'[9]побудинковий звіт'!O265+'[8]побудинковий звіт'!O265</f>
        <v>35552.689516554186</v>
      </c>
      <c r="P265" s="595">
        <f>'звіт 03.19-03.24'!O265+'[9]побудинковий звіт'!P265+'[8]побудинковий звіт'!P265</f>
        <v>35566.124103363603</v>
      </c>
      <c r="Q265" s="116">
        <f t="shared" ref="Q265:Q328" si="213">P265-O265</f>
        <v>13.434586809416942</v>
      </c>
      <c r="R265" s="595">
        <f>'звіт 03.19-03.24'!Q265+'[9]побудинковий звіт'!R265+'[8]побудинковий звіт'!R265</f>
        <v>0</v>
      </c>
      <c r="S265" s="595">
        <f>'звіт 03.19-03.24'!R265+'[9]побудинковий звіт'!S265+'[8]побудинковий звіт'!S265</f>
        <v>0</v>
      </c>
      <c r="T265" s="116">
        <f t="shared" ref="T265:T328" si="214">S265-R265</f>
        <v>0</v>
      </c>
      <c r="U265" s="595">
        <f>'звіт 03.19-03.24'!T265+'[9]побудинковий звіт'!U265+'[8]побудинковий звіт'!U265</f>
        <v>1565.7480277937534</v>
      </c>
      <c r="V265" s="595">
        <f>'звіт 03.19-03.24'!U265+'[9]побудинковий звіт'!V265+'[8]побудинковий звіт'!V265</f>
        <v>816.04507075326239</v>
      </c>
      <c r="W265" s="116">
        <f t="shared" ref="W265:W328" si="215">V265-U265</f>
        <v>-749.70295704049101</v>
      </c>
      <c r="X265" s="595">
        <f>'звіт 03.19-03.24'!W265+'[9]побудинковий звіт'!X265+'[8]побудинковий звіт'!X265</f>
        <v>53596.226866976904</v>
      </c>
      <c r="Y265" s="595">
        <f>'звіт 03.19-03.24'!X265+'[9]побудинковий звіт'!Y265+'[8]побудинковий звіт'!Y265</f>
        <v>48129.052394271101</v>
      </c>
      <c r="Z265" s="116">
        <f t="shared" ref="Z265:Z328" si="216">Y265-X265</f>
        <v>-5467.1744727058031</v>
      </c>
      <c r="AA265" s="595">
        <f>'звіт 03.19-03.24'!Z265+'[9]побудинковий звіт'!AA265+'[8]побудинковий звіт'!AA265</f>
        <v>3895.6032</v>
      </c>
      <c r="AB265" s="595">
        <f>'звіт 03.19-03.24'!AA265+'[9]побудинковий звіт'!AB265+'[8]побудинковий звіт'!AB265</f>
        <v>0</v>
      </c>
      <c r="AC265" s="116">
        <f t="shared" ref="AC265:AC328" si="217">AB265-AA265</f>
        <v>-3895.6032</v>
      </c>
      <c r="AD265" s="595">
        <f>'звіт 03.19-03.24'!AC265+'[9]побудинковий звіт'!AD265+'[8]побудинковий звіт'!AD265</f>
        <v>111896.83898537356</v>
      </c>
      <c r="AE265" s="595">
        <f>'звіт 03.19-03.24'!AD265+'[9]побудинковий звіт'!AE265+'[8]побудинковий звіт'!AE265</f>
        <v>121277.28851055143</v>
      </c>
      <c r="AF265" s="117">
        <f t="shared" ref="AF265:AF328" si="218">AE265-AD265</f>
        <v>9380.4495251778717</v>
      </c>
      <c r="AG265" s="91">
        <f t="shared" ref="AG265:AH328" si="219">I265+L265+O265+R265+U265+X265+AA265+AD265</f>
        <v>301836.77429671411</v>
      </c>
      <c r="AH265" s="92">
        <f t="shared" si="219"/>
        <v>297825.68170719524</v>
      </c>
      <c r="AI265" s="116">
        <f t="shared" ref="AI265:AI328" si="220">AH265-AG265</f>
        <v>-4011.0925895188702</v>
      </c>
      <c r="AJ265" s="595">
        <f>'звіт 03.19-03.24'!AI265+'[9]побудинковий звіт'!AJ265+'[8]побудинковий звіт'!AJ265</f>
        <v>0</v>
      </c>
      <c r="AK265" s="595">
        <f>'звіт 03.19-03.24'!AJ265+'[9]побудинковий звіт'!AK265+'[8]побудинковий звіт'!AK265</f>
        <v>0</v>
      </c>
      <c r="AL265" s="116">
        <f t="shared" ref="AL265:AL328" si="221">AK265-AJ265</f>
        <v>0</v>
      </c>
      <c r="AM265" s="595">
        <f>'звіт 03.19-03.24'!AL265+'[9]побудинковий звіт'!AM265+'[8]побудинковий звіт'!AM265</f>
        <v>0</v>
      </c>
      <c r="AN265" s="595">
        <f>'звіт 03.19-03.24'!AM265+'[9]побудинковий звіт'!AN265+'[8]побудинковий звіт'!AN265</f>
        <v>0</v>
      </c>
      <c r="AO265" s="116">
        <f t="shared" ref="AO265:AO328" si="222">AN265-AM265</f>
        <v>0</v>
      </c>
      <c r="AP265" s="595">
        <f>'звіт 03.19-03.24'!AO265+'[9]побудинковий звіт'!AP265+'[8]побудинковий звіт'!AP265</f>
        <v>59089.821759414983</v>
      </c>
      <c r="AQ265" s="595">
        <f>'звіт 03.19-03.24'!AP265+'[9]побудинковий звіт'!AQ265+'[8]побудинковий звіт'!AQ265</f>
        <v>46294.362589807832</v>
      </c>
      <c r="AR265" s="116">
        <f t="shared" ref="AR265:AR328" si="223">AQ265-AP265</f>
        <v>-12795.459169607151</v>
      </c>
      <c r="AS265" s="595">
        <f>'звіт 03.19-03.24'!AR265+'[9]побудинковий звіт'!AS265+'[8]побудинковий звіт'!AS265</f>
        <v>241138.00740405192</v>
      </c>
      <c r="AT265" s="595">
        <f>'звіт 03.19-03.24'!AS265+'[9]побудинковий звіт'!AT265+'[8]побудинковий звіт'!AT265</f>
        <v>265756.19772729184</v>
      </c>
      <c r="AU265" s="118">
        <f t="shared" ref="AU265:AU328" si="224">AT265-AS265</f>
        <v>24618.19032323992</v>
      </c>
      <c r="AV265" s="595">
        <f>'звіт 03.19-03.24'!AU265+'[9]побудинковий звіт'!AV265+'[8]побудинковий звіт'!AV265</f>
        <v>19140.461383003963</v>
      </c>
      <c r="AW265" s="595">
        <f>'звіт 03.19-03.24'!AV265+'[9]побудинковий звіт'!AW265+'[8]побудинковий звіт'!AW265</f>
        <v>15173.090258753913</v>
      </c>
      <c r="AX265" s="94">
        <f t="shared" ref="AX265:AX328" si="225">AW265-AV265</f>
        <v>-3967.3711242500503</v>
      </c>
      <c r="AY265" s="595">
        <f>'звіт 03.19-03.24'!AX265+'[9]побудинковий звіт'!AY265+'[8]побудинковий звіт'!AY265</f>
        <v>26576.741795585524</v>
      </c>
      <c r="AZ265" s="595">
        <f>'звіт 03.19-03.24'!AY265+'[9]побудинковий звіт'!AZ265+'[8]побудинковий звіт'!AZ265</f>
        <v>5128.2414405771797</v>
      </c>
      <c r="BA265" s="117">
        <f t="shared" ref="BA265:BA328" si="226">AZ265-AY265</f>
        <v>-21448.500355008342</v>
      </c>
      <c r="BB265" s="595">
        <f>'звіт 03.19-03.24'!BA265+'[9]побудинковий звіт'!BB265+'[8]побудинковий звіт'!BB265</f>
        <v>12262.924104392634</v>
      </c>
      <c r="BC265" s="595">
        <f>'звіт 03.19-03.24'!BB265+'[9]побудинковий звіт'!BC265+'[8]побудинковий звіт'!BC265</f>
        <v>1991.3088734537957</v>
      </c>
      <c r="BD265" s="94">
        <f t="shared" ref="BD265:BD328" si="227">BC265-BB265</f>
        <v>-10271.615230938838</v>
      </c>
      <c r="BE265" s="595">
        <f>'звіт 03.19-03.24'!BD265+'[9]побудинковий звіт'!BE265+'[8]побудинковий звіт'!BE265</f>
        <v>0</v>
      </c>
      <c r="BF265" s="595">
        <f>'звіт 03.19-03.24'!BE265+'[9]побудинковий звіт'!BF265+'[8]побудинковий звіт'!BF265</f>
        <v>0</v>
      </c>
      <c r="BG265" s="95">
        <f t="shared" ref="BG265:BG328" si="228">BF265-BE265</f>
        <v>0</v>
      </c>
      <c r="BH265" s="595">
        <f>'звіт 03.19-03.24'!BG265+'[9]побудинковий звіт'!BH265+'[8]побудинковий звіт'!BH265</f>
        <v>922.81163091883468</v>
      </c>
      <c r="BI265" s="595">
        <f>'звіт 03.19-03.24'!BH265+'[9]побудинковий звіт'!BI265+'[8]побудинковий звіт'!BI265</f>
        <v>0</v>
      </c>
      <c r="BJ265" s="94">
        <f t="shared" ref="BJ265:BJ328" si="229">BI265-BH265</f>
        <v>-922.81163091883468</v>
      </c>
      <c r="BK265" s="595">
        <f>'звіт 03.19-03.24'!BJ265+'[9]побудинковий звіт'!BK265+'[8]побудинковий звіт'!BK265</f>
        <v>18077.352337657001</v>
      </c>
      <c r="BL265" s="595">
        <f>'звіт 03.19-03.24'!BK265+'[9]побудинковий звіт'!BL265+'[8]побудинковий звіт'!BL265</f>
        <v>18615.295152320406</v>
      </c>
      <c r="BM265" s="95">
        <f t="shared" ref="BM265:BM328" si="230">BL265-BK265</f>
        <v>537.94281466340544</v>
      </c>
      <c r="BN265" s="595">
        <f>'звіт 03.19-03.24'!BM265+'[9]побудинковий звіт'!BN265+'[8]побудинковий звіт'!BN265</f>
        <v>1813.9796402037566</v>
      </c>
      <c r="BO265" s="595">
        <f>'звіт 03.19-03.24'!BN265+'[9]побудинковий звіт'!BO265+'[8]побудинковий звіт'!BO265</f>
        <v>371.38792017384003</v>
      </c>
      <c r="BP265" s="94">
        <f t="shared" ref="BP265:BP328" si="231">BO265-BN265</f>
        <v>-1442.5917200299166</v>
      </c>
      <c r="BQ265" s="91">
        <f t="shared" ref="BQ265:BR328" si="232">AV265+AY265+BB265+BE265+BH265+BK265+BN265</f>
        <v>78794.270891761727</v>
      </c>
      <c r="BR265" s="96">
        <f t="shared" si="232"/>
        <v>41279.323645279139</v>
      </c>
      <c r="BS265" s="94">
        <f t="shared" ref="BS265:BS328" si="233">BR265-BQ265</f>
        <v>-37514.947246482589</v>
      </c>
      <c r="BT265" s="595">
        <f>'звіт 03.19-03.24'!BS265+'[9]побудинковий звіт'!BT265+'[8]побудинковий звіт'!BT265</f>
        <v>171378.65964245747</v>
      </c>
      <c r="BU265" s="595">
        <f>'звіт 03.19-03.24'!BT265+'[9]побудинковий звіт'!BU265+'[8]побудинковий звіт'!BU265</f>
        <v>240999.38703623734</v>
      </c>
      <c r="BV265" s="116">
        <f t="shared" ref="BV265:BV328" si="234">BU265-BT265</f>
        <v>69620.727393779875</v>
      </c>
      <c r="BW265" s="595">
        <f>'звіт 03.19-03.24'!BV265+'[9]побудинковий звіт'!BW265+'[8]побудинковий звіт'!BW265</f>
        <v>109743.24802182958</v>
      </c>
      <c r="BX265" s="595">
        <f>'звіт 03.19-03.24'!BW265+'[9]побудинковий звіт'!BX265+'[8]побудинковий звіт'!BX265</f>
        <v>124020.86535122441</v>
      </c>
      <c r="BY265" s="116">
        <f t="shared" ref="BY265:BY328" si="235">BX265-BW265</f>
        <v>14277.617329394823</v>
      </c>
      <c r="BZ265" s="595">
        <f>'звіт 03.19-03.24'!BY265+'[9]побудинковий звіт'!BZ265+'[8]побудинковий звіт'!BZ265</f>
        <v>63123.887144553162</v>
      </c>
      <c r="CA265" s="595">
        <f>'звіт 03.19-03.24'!BZ265+'[9]побудинковий звіт'!CA265+'[8]побудинковий звіт'!CA265</f>
        <v>39944.873310392504</v>
      </c>
      <c r="CB265" s="116">
        <f t="shared" ref="CB265:CB328" si="236">CA265-BZ265</f>
        <v>-23179.013834160658</v>
      </c>
      <c r="CC265" s="595">
        <f>'звіт 03.19-03.24'!CB265+'[9]побудинковий звіт'!CC265+'[8]побудинковий звіт'!CC265</f>
        <v>8307.57791225658</v>
      </c>
      <c r="CD265" s="595">
        <f>'звіт 03.19-03.24'!CC265+'[9]побудинковий звіт'!CD265+'[8]побудинковий звіт'!CD265</f>
        <v>8457.6222293693008</v>
      </c>
      <c r="CE265" s="116">
        <f t="shared" ref="CE265:CE328" si="237">CD265-CC265</f>
        <v>150.04431711272082</v>
      </c>
      <c r="CF265" s="595">
        <f>'звіт 03.19-03.24'!CE265+'[9]побудинковий звіт'!CF265+'[8]побудинковий звіт'!CF265</f>
        <v>1021.8677273493955</v>
      </c>
      <c r="CG265" s="595">
        <f>'звіт 03.19-03.24'!CF265+'[9]побудинковий звіт'!CG265+'[8]побудинковий звіт'!CG265</f>
        <v>0</v>
      </c>
      <c r="CH265" s="116">
        <f t="shared" ref="CH265:CH328" si="238">CG265-CF265</f>
        <v>-1021.8677273493955</v>
      </c>
      <c r="CI265" s="595">
        <f>'звіт 03.19-03.24'!CH265+'[9]побудинковий звіт'!CI265+'[8]побудинковий звіт'!CI265</f>
        <v>28365.82327641339</v>
      </c>
      <c r="CJ265" s="595">
        <f>'звіт 03.19-03.24'!CI265+'[9]побудинковий звіт'!CJ265+'[8]побудинковий звіт'!CJ265</f>
        <v>19174.135344034745</v>
      </c>
      <c r="CK265" s="116">
        <f t="shared" ref="CK265:CK328" si="239">CJ265-CI265</f>
        <v>-9191.6879323786452</v>
      </c>
      <c r="CL265" s="595">
        <f>'звіт 03.19-03.24'!CK265+'[9]побудинковий звіт'!CL265+'[8]побудинковий звіт'!CL265</f>
        <v>0</v>
      </c>
      <c r="CM265" s="595">
        <f>'звіт 03.19-03.24'!CL265+'[9]побудинковий звіт'!CM265+'[8]побудинковий звіт'!CM265</f>
        <v>0</v>
      </c>
      <c r="CN265" s="116">
        <f t="shared" ref="CN265:CN328" si="240">CM265-CL265</f>
        <v>0</v>
      </c>
      <c r="CO265" s="88">
        <f t="shared" ref="CO265:CP328" si="241">CI265+CL265</f>
        <v>28365.82327641339</v>
      </c>
      <c r="CP265" s="96">
        <f t="shared" si="241"/>
        <v>19174.135344034745</v>
      </c>
      <c r="CQ265" s="116">
        <f t="shared" ref="CQ265:CQ328" si="242">CP265-CO265</f>
        <v>-9191.6879323786452</v>
      </c>
      <c r="CR265" s="119">
        <f t="shared" si="202"/>
        <v>1062799.9380768023</v>
      </c>
      <c r="CS265" s="96">
        <f t="shared" si="202"/>
        <v>1083752.4489408326</v>
      </c>
      <c r="CT265" s="116">
        <f t="shared" ref="CT265:CT328" si="243">CS265-CR265</f>
        <v>20952.510864030337</v>
      </c>
      <c r="CU265" s="91">
        <f t="shared" ref="CU265:CV328" si="244">CR265*1.2</f>
        <v>1275359.9256921627</v>
      </c>
      <c r="CV265" s="98">
        <f t="shared" si="244"/>
        <v>1300502.9387289991</v>
      </c>
      <c r="CW265" s="117">
        <f t="shared" ref="CW265:CW328" si="245">CV265-CU265</f>
        <v>25143.013036836404</v>
      </c>
      <c r="CX265" s="595">
        <f>'звіт 03.19-03.24'!CW265+'[9]побудинковий звіт'!CX265+'[8]побудинковий звіт'!CX265</f>
        <v>66756.16756760978</v>
      </c>
      <c r="CY265" s="595">
        <f>'звіт 03.19-03.24'!CX265+'[9]побудинковий звіт'!CY265+'[8]побудинковий звіт'!CY265</f>
        <v>41613.154530773812</v>
      </c>
      <c r="CZ265" s="116">
        <f t="shared" ref="CZ265:CZ328" si="246">CY265-CX265</f>
        <v>-25143.013036835968</v>
      </c>
      <c r="DA265" s="99">
        <f>'[8]побудинковий звіт'!DA265</f>
        <v>25143.013036835997</v>
      </c>
      <c r="DB265" s="8">
        <v>3</v>
      </c>
      <c r="DC265" s="365">
        <f>'[8]побудинковий звіт'!DC265</f>
        <v>60390.64</v>
      </c>
      <c r="DD265" s="365">
        <f>'[8]побудинковий звіт'!DD265</f>
        <v>2745.48</v>
      </c>
      <c r="DE265" s="365">
        <f>'[8]побудинковий звіт'!DE265</f>
        <v>41969.11</v>
      </c>
      <c r="DF265" s="365">
        <f>'[8]побудинковий звіт'!DF265</f>
        <v>-1437.0399999999995</v>
      </c>
      <c r="DG265" s="101">
        <v>-33526.914433825237</v>
      </c>
      <c r="DH265" s="296">
        <v>5</v>
      </c>
      <c r="DI265" s="103">
        <f>'[8]побудинковий звіт'!DK265</f>
        <v>6.307435487324101</v>
      </c>
      <c r="DJ265" s="103">
        <f>'[8]побудинковий звіт'!DL265</f>
        <v>0</v>
      </c>
      <c r="DK265" s="103">
        <f>'[8]побудинковий звіт'!DM265</f>
        <v>5.502101999622333</v>
      </c>
      <c r="DL265" s="104">
        <f t="shared" si="208"/>
        <v>18421.874530408008</v>
      </c>
      <c r="DM265" s="104">
        <f t="shared" si="209"/>
        <v>4345.0099491017563</v>
      </c>
      <c r="DN265" s="105">
        <f t="shared" ref="DN265:DN328" si="247">DL265+DM265</f>
        <v>22766.884479509765</v>
      </c>
      <c r="DO265" s="2"/>
      <c r="DP265" s="104">
        <f>'[10]побудинковий звіт'!DR265</f>
        <v>18421.53</v>
      </c>
      <c r="DQ265" s="104">
        <f>'[10]побудинковий звіт'!DS265</f>
        <v>4345.0099999999993</v>
      </c>
      <c r="DR265" s="104">
        <f t="shared" ref="DR265:DR328" si="248">DP265+DQ265</f>
        <v>22766.539999999997</v>
      </c>
      <c r="DS265" s="106"/>
      <c r="DT265" s="104"/>
      <c r="DU265" s="479">
        <f>'звіт 03.19-03.24'!DV265+'[9]побудинковий звіт'!DW265+'[8]побудинковий звіт'!DW265</f>
        <v>7830.88</v>
      </c>
      <c r="DV265" s="2">
        <f>'[9]побудинковий звіт'!DX265+'[8]побудинковий звіт'!DX265</f>
        <v>0</v>
      </c>
      <c r="DW265" s="77">
        <f t="shared" ref="DW265:DW328" si="249">(AS265+BQ265)*1.2</f>
        <v>383918.73395497637</v>
      </c>
      <c r="DX265" s="77">
        <f t="shared" ref="DX265:DX328" si="250">(AT265+BR265)*1.2</f>
        <v>368442.62564708519</v>
      </c>
      <c r="DY265" s="427">
        <f t="shared" ref="DY265:DY328" si="251">DE265+DF265</f>
        <v>40532.07</v>
      </c>
      <c r="DZ265" s="161">
        <f>'[10]побудинковий звіт'!DY265</f>
        <v>6541.4573948275583</v>
      </c>
      <c r="EB265" s="110">
        <v>-31910</v>
      </c>
      <c r="EC265" s="111">
        <f t="shared" ref="EC265:EC328" si="252">EB265+DG265</f>
        <v>-65436.914433825237</v>
      </c>
      <c r="EE265" s="112">
        <v>-52510.359010934291</v>
      </c>
      <c r="EG265" s="99">
        <v>137354.60273064993</v>
      </c>
    </row>
    <row r="266" spans="1:137" ht="19.95" customHeight="1" x14ac:dyDescent="0.3">
      <c r="A266" s="81">
        <v>150000806</v>
      </c>
      <c r="B266" s="82" t="s">
        <v>662</v>
      </c>
      <c r="C266" s="114" t="s">
        <v>663</v>
      </c>
      <c r="D266" s="114" t="s">
        <v>663</v>
      </c>
      <c r="E266" s="84">
        <f t="shared" si="210"/>
        <v>2749.6000000000004</v>
      </c>
      <c r="F266" s="597">
        <f>'[8]побудинковий звіт'!F266</f>
        <v>2012.4</v>
      </c>
      <c r="G266" s="104">
        <f>'[8]побудинковий звіт'!G266</f>
        <v>0</v>
      </c>
      <c r="H266" s="598">
        <f>'[8]побудинковий звіт'!H266</f>
        <v>737.2</v>
      </c>
      <c r="I266" s="595">
        <f>'звіт 03.19-03.24'!H266+'[9]побудинковий звіт'!I266+'[8]побудинковий звіт'!I266</f>
        <v>56453.531797075215</v>
      </c>
      <c r="J266" s="595">
        <f>'звіт 03.19-03.24'!I266+'[9]побудинковий звіт'!J266+'[8]побудинковий звіт'!J266</f>
        <v>56461.585870233735</v>
      </c>
      <c r="K266" s="116">
        <f t="shared" si="211"/>
        <v>8.0540731585206231</v>
      </c>
      <c r="L266" s="595">
        <f>'звіт 03.19-03.24'!K266+'[9]побудинковий звіт'!L266+'[8]побудинковий звіт'!L266</f>
        <v>12260.384877929584</v>
      </c>
      <c r="M266" s="595">
        <f>'звіт 03.19-03.24'!L266+'[9]побудинковий звіт'!M266+'[8]побудинковий звіт'!M266</f>
        <v>11981.752384729127</v>
      </c>
      <c r="N266" s="116">
        <f t="shared" si="212"/>
        <v>-278.63249320045725</v>
      </c>
      <c r="O266" s="595">
        <f>'звіт 03.19-03.24'!N266+'[9]побудинковий звіт'!O266+'[8]побудинковий звіт'!O266</f>
        <v>22366.006034416416</v>
      </c>
      <c r="P266" s="595">
        <f>'звіт 03.19-03.24'!O266+'[9]побудинковий звіт'!P266+'[8]побудинковий звіт'!P266</f>
        <v>21674.007488298434</v>
      </c>
      <c r="Q266" s="116">
        <f t="shared" si="213"/>
        <v>-691.99854611798219</v>
      </c>
      <c r="R266" s="595">
        <f>'звіт 03.19-03.24'!Q266+'[9]побудинковий звіт'!R266+'[8]побудинковий звіт'!R266</f>
        <v>0</v>
      </c>
      <c r="S266" s="595">
        <f>'звіт 03.19-03.24'!R266+'[9]побудинковий звіт'!S266+'[8]побудинковий звіт'!S266</f>
        <v>0</v>
      </c>
      <c r="T266" s="116">
        <f t="shared" si="214"/>
        <v>0</v>
      </c>
      <c r="U266" s="595">
        <f>'звіт 03.19-03.24'!T266+'[9]побудинковий звіт'!U266+'[8]побудинковий звіт'!U266</f>
        <v>1565.7480277937534</v>
      </c>
      <c r="V266" s="595">
        <f>'звіт 03.19-03.24'!U266+'[9]побудинковий звіт'!V266+'[8]побудинковий звіт'!V266</f>
        <v>816.04507075326239</v>
      </c>
      <c r="W266" s="116">
        <f t="shared" si="215"/>
        <v>-749.70295704049101</v>
      </c>
      <c r="X266" s="595">
        <f>'звіт 03.19-03.24'!W266+'[9]побудинковий звіт'!X266+'[8]побудинковий звіт'!X266</f>
        <v>45656.860461629636</v>
      </c>
      <c r="Y266" s="595">
        <f>'звіт 03.19-03.24'!X266+'[9]побудинковий звіт'!Y266+'[8]побудинковий звіт'!Y266</f>
        <v>38589.345960997802</v>
      </c>
      <c r="Z266" s="116">
        <f t="shared" si="216"/>
        <v>-7067.5145006318344</v>
      </c>
      <c r="AA266" s="595">
        <f>'звіт 03.19-03.24'!Z266+'[9]побудинковий звіт'!AA266+'[8]побудинковий звіт'!AA266</f>
        <v>2645.8919999999998</v>
      </c>
      <c r="AB266" s="595">
        <f>'звіт 03.19-03.24'!AA266+'[9]побудинковий звіт'!AB266+'[8]побудинковий звіт'!AB266</f>
        <v>174.81551797389935</v>
      </c>
      <c r="AC266" s="116">
        <f t="shared" si="217"/>
        <v>-2471.0764820261006</v>
      </c>
      <c r="AD266" s="595">
        <f>'звіт 03.19-03.24'!AC266+'[9]побудинковий звіт'!AD266+'[8]побудинковий звіт'!AD266</f>
        <v>80844.737166213265</v>
      </c>
      <c r="AE266" s="595">
        <f>'звіт 03.19-03.24'!AD266+'[9]побудинковий звіт'!AE266+'[8]побудинковий звіт'!AE266</f>
        <v>88336.01198599019</v>
      </c>
      <c r="AF266" s="117">
        <f t="shared" si="218"/>
        <v>7491.2748197769251</v>
      </c>
      <c r="AG266" s="91">
        <f t="shared" si="219"/>
        <v>221793.16036505788</v>
      </c>
      <c r="AH266" s="92">
        <f t="shared" si="219"/>
        <v>218033.56427897644</v>
      </c>
      <c r="AI266" s="116">
        <f t="shared" si="220"/>
        <v>-3759.5960860814375</v>
      </c>
      <c r="AJ266" s="595">
        <f>'звіт 03.19-03.24'!AI266+'[9]побудинковий звіт'!AJ266+'[8]побудинковий звіт'!AJ266</f>
        <v>0</v>
      </c>
      <c r="AK266" s="595">
        <f>'звіт 03.19-03.24'!AJ266+'[9]побудинковий звіт'!AK266+'[8]побудинковий звіт'!AK266</f>
        <v>0</v>
      </c>
      <c r="AL266" s="116">
        <f t="shared" si="221"/>
        <v>0</v>
      </c>
      <c r="AM266" s="595">
        <f>'звіт 03.19-03.24'!AL266+'[9]побудинковий звіт'!AM266+'[8]побудинковий звіт'!AM266</f>
        <v>0</v>
      </c>
      <c r="AN266" s="595">
        <f>'звіт 03.19-03.24'!AM266+'[9]побудинковий звіт'!AN266+'[8]побудинковий звіт'!AN266</f>
        <v>0</v>
      </c>
      <c r="AO266" s="116">
        <f t="shared" si="222"/>
        <v>0</v>
      </c>
      <c r="AP266" s="595">
        <f>'звіт 03.19-03.24'!AO266+'[9]побудинковий звіт'!AP266+'[8]побудинковий звіт'!AP266</f>
        <v>29771.406950476074</v>
      </c>
      <c r="AQ266" s="595">
        <f>'звіт 03.19-03.24'!AP266+'[9]побудинковий звіт'!AQ266+'[8]побудинковий звіт'!AQ266</f>
        <v>23391.100347609499</v>
      </c>
      <c r="AR266" s="116">
        <f t="shared" si="223"/>
        <v>-6380.3066028665744</v>
      </c>
      <c r="AS266" s="595">
        <f>'звіт 03.19-03.24'!AR266+'[9]побудинковий звіт'!AS266+'[8]побудинковий звіт'!AS266</f>
        <v>205878.64240449772</v>
      </c>
      <c r="AT266" s="595">
        <f>'звіт 03.19-03.24'!AS266+'[9]побудинковий звіт'!AT266+'[8]побудинковий звіт'!AT266</f>
        <v>218836.87891373085</v>
      </c>
      <c r="AU266" s="118">
        <f t="shared" si="224"/>
        <v>12958.236509233131</v>
      </c>
      <c r="AV266" s="595">
        <f>'звіт 03.19-03.24'!AU266+'[9]побудинковий звіт'!AV266+'[8]побудинковий звіт'!AV266</f>
        <v>15203.218266368931</v>
      </c>
      <c r="AW266" s="595">
        <f>'звіт 03.19-03.24'!AV266+'[9]побудинковий звіт'!AW266+'[8]побудинковий звіт'!AW266</f>
        <v>10292</v>
      </c>
      <c r="AX266" s="94">
        <f t="shared" si="225"/>
        <v>-4911.2182663689309</v>
      </c>
      <c r="AY266" s="595">
        <f>'звіт 03.19-03.24'!AX266+'[9]побудинковий звіт'!AY266+'[8]побудинковий звіт'!AY266</f>
        <v>19663.78709200408</v>
      </c>
      <c r="AZ266" s="595">
        <f>'звіт 03.19-03.24'!AY266+'[9]побудинковий звіт'!AZ266+'[8]побудинковий звіт'!AZ266</f>
        <v>4723</v>
      </c>
      <c r="BA266" s="117">
        <f t="shared" si="226"/>
        <v>-14940.78709200408</v>
      </c>
      <c r="BB266" s="595">
        <f>'звіт 03.19-03.24'!BA266+'[9]побудинковий звіт'!BB266+'[8]побудинковий звіт'!BB266</f>
        <v>8361.3198968857723</v>
      </c>
      <c r="BC266" s="595">
        <f>'звіт 03.19-03.24'!BB266+'[9]побудинковий звіт'!BC266+'[8]побудинковий звіт'!BC266</f>
        <v>2921.3919821458639</v>
      </c>
      <c r="BD266" s="94">
        <f t="shared" si="227"/>
        <v>-5439.9279147399084</v>
      </c>
      <c r="BE266" s="595">
        <f>'звіт 03.19-03.24'!BD266+'[9]побудинковий звіт'!BE266+'[8]побудинковий звіт'!BE266</f>
        <v>0</v>
      </c>
      <c r="BF266" s="595">
        <f>'звіт 03.19-03.24'!BE266+'[9]побудинковий звіт'!BF266+'[8]побудинковий звіт'!BF266</f>
        <v>0</v>
      </c>
      <c r="BG266" s="95">
        <f t="shared" si="228"/>
        <v>0</v>
      </c>
      <c r="BH266" s="595">
        <f>'звіт 03.19-03.24'!BG266+'[9]побудинковий звіт'!BH266+'[8]побудинковий звіт'!BH266</f>
        <v>922.81163091883468</v>
      </c>
      <c r="BI266" s="595">
        <f>'звіт 03.19-03.24'!BH266+'[9]побудинковий звіт'!BI266+'[8]побудинковий звіт'!BI266</f>
        <v>462.73662468131209</v>
      </c>
      <c r="BJ266" s="94">
        <f t="shared" si="229"/>
        <v>-460.07500623752259</v>
      </c>
      <c r="BK266" s="595">
        <f>'звіт 03.19-03.24'!BJ266+'[9]побудинковий звіт'!BK266+'[8]побудинковий звіт'!BK266</f>
        <v>15747.580811755082</v>
      </c>
      <c r="BL266" s="595">
        <f>'звіт 03.19-03.24'!BK266+'[9]побудинковий звіт'!BL266+'[8]побудинковий звіт'!BL266</f>
        <v>2054</v>
      </c>
      <c r="BM266" s="95">
        <f t="shared" si="230"/>
        <v>-13693.580811755082</v>
      </c>
      <c r="BN266" s="595">
        <f>'звіт 03.19-03.24'!BM266+'[9]побудинковий звіт'!BN266+'[8]побудинковий звіт'!BN266</f>
        <v>1408.618118506216</v>
      </c>
      <c r="BO266" s="595">
        <f>'звіт 03.19-03.24'!BN266+'[9]побудинковий звіт'!BO266+'[8]побудинковий звіт'!BO266</f>
        <v>9033</v>
      </c>
      <c r="BP266" s="94">
        <f t="shared" si="231"/>
        <v>7624.381881493784</v>
      </c>
      <c r="BQ266" s="91">
        <f t="shared" si="232"/>
        <v>61307.335816438914</v>
      </c>
      <c r="BR266" s="96">
        <f t="shared" si="232"/>
        <v>29486.128606827173</v>
      </c>
      <c r="BS266" s="94">
        <f t="shared" si="233"/>
        <v>-31821.207209611741</v>
      </c>
      <c r="BT266" s="595">
        <f>'звіт 03.19-03.24'!BS266+'[9]побудинковий звіт'!BT266+'[8]побудинковий звіт'!BT266</f>
        <v>130532.50864478457</v>
      </c>
      <c r="BU266" s="595">
        <f>'звіт 03.19-03.24'!BT266+'[9]побудинковий звіт'!BU266+'[8]побудинковий звіт'!BU266</f>
        <v>188918.7446769629</v>
      </c>
      <c r="BV266" s="116">
        <f t="shared" si="234"/>
        <v>58386.236032178334</v>
      </c>
      <c r="BW266" s="595">
        <f>'звіт 03.19-03.24'!BV266+'[9]побудинковий звіт'!BW266+'[8]побудинковий звіт'!BW266</f>
        <v>94931.140715468122</v>
      </c>
      <c r="BX266" s="595">
        <f>'звіт 03.19-03.24'!BW266+'[9]побудинковий звіт'!BX266+'[8]побудинковий звіт'!BX266</f>
        <v>103253.97124309684</v>
      </c>
      <c r="BY266" s="116">
        <f t="shared" si="235"/>
        <v>8322.8305276287138</v>
      </c>
      <c r="BZ266" s="595">
        <f>'звіт 03.19-03.24'!BY266+'[9]побудинковий звіт'!BZ266+'[8]побудинковий звіт'!BZ266</f>
        <v>70240.302144912333</v>
      </c>
      <c r="CA266" s="595">
        <f>'звіт 03.19-03.24'!BZ266+'[9]побудинковий звіт'!CA266+'[8]побудинковий звіт'!CA266</f>
        <v>36906.215819517092</v>
      </c>
      <c r="CB266" s="116">
        <f t="shared" si="236"/>
        <v>-33334.086325395241</v>
      </c>
      <c r="CC266" s="595">
        <f>'звіт 03.19-03.24'!CB266+'[9]побудинковий звіт'!CC266+'[8]побудинковий звіт'!CC266</f>
        <v>11740.437077837327</v>
      </c>
      <c r="CD266" s="595">
        <f>'звіт 03.19-03.24'!CC266+'[9]побудинковий звіт'!CD266+'[8]побудинковий звіт'!CD266</f>
        <v>11952.482740550888</v>
      </c>
      <c r="CE266" s="116">
        <f t="shared" si="237"/>
        <v>212.04566271356089</v>
      </c>
      <c r="CF266" s="595">
        <f>'звіт 03.19-03.24'!CE266+'[9]побудинковий звіт'!CF266+'[8]побудинковий звіт'!CF266</f>
        <v>1444.1241335959285</v>
      </c>
      <c r="CG266" s="595">
        <f>'звіт 03.19-03.24'!CF266+'[9]побудинковий звіт'!CG266+'[8]побудинковий звіт'!CG266</f>
        <v>0</v>
      </c>
      <c r="CH266" s="116">
        <f t="shared" si="238"/>
        <v>-1444.1241335959285</v>
      </c>
      <c r="CI266" s="595">
        <f>'звіт 03.19-03.24'!CH266+'[9]побудинковий звіт'!CI266+'[8]побудинковий звіт'!CI266</f>
        <v>30387.806301815988</v>
      </c>
      <c r="CJ266" s="595">
        <f>'звіт 03.19-03.24'!CI266+'[9]побудинковий звіт'!CJ266+'[8]побудинковий звіт'!CJ266</f>
        <v>20095.223615037659</v>
      </c>
      <c r="CK266" s="116">
        <f t="shared" si="239"/>
        <v>-10292.582686778329</v>
      </c>
      <c r="CL266" s="595">
        <f>'звіт 03.19-03.24'!CK266+'[9]побудинковий звіт'!CL266+'[8]побудинковий звіт'!CL266</f>
        <v>0</v>
      </c>
      <c r="CM266" s="595">
        <f>'звіт 03.19-03.24'!CL266+'[9]побудинковий звіт'!CM266+'[8]побудинковий звіт'!CM266</f>
        <v>0</v>
      </c>
      <c r="CN266" s="116">
        <f t="shared" si="240"/>
        <v>0</v>
      </c>
      <c r="CO266" s="88">
        <f t="shared" si="241"/>
        <v>30387.806301815988</v>
      </c>
      <c r="CP266" s="96">
        <f t="shared" si="241"/>
        <v>20095.223615037659</v>
      </c>
      <c r="CQ266" s="116">
        <f t="shared" si="242"/>
        <v>-10292.582686778329</v>
      </c>
      <c r="CR266" s="119">
        <f t="shared" ref="CR266:CS329" si="253">AG266+AJ266+AM266+AP266+AS266+BQ266+BT266+BW266+BZ266+CC266+CF266+CO266</f>
        <v>858026.86455488484</v>
      </c>
      <c r="CS266" s="96">
        <f t="shared" si="253"/>
        <v>850874.31024230924</v>
      </c>
      <c r="CT266" s="116">
        <f t="shared" si="243"/>
        <v>-7152.5543125756085</v>
      </c>
      <c r="CU266" s="91">
        <f t="shared" si="244"/>
        <v>1029632.2374658617</v>
      </c>
      <c r="CV266" s="98">
        <f t="shared" si="244"/>
        <v>1021049.172290771</v>
      </c>
      <c r="CW266" s="117">
        <f t="shared" si="245"/>
        <v>-8583.0651750906836</v>
      </c>
      <c r="CX266" s="595">
        <f>'звіт 03.19-03.24'!CW266+'[9]побудинковий звіт'!CX266+'[8]побудинковий звіт'!CX266</f>
        <v>52312.188396912657</v>
      </c>
      <c r="CY266" s="595">
        <f>'звіт 03.19-03.24'!CX266+'[9]побудинковий звіт'!CY266+'[8]побудинковий звіт'!CY266</f>
        <v>60895.253572003181</v>
      </c>
      <c r="CZ266" s="116">
        <f t="shared" si="246"/>
        <v>8583.0651750905236</v>
      </c>
      <c r="DA266" s="99">
        <f>'[8]побудинковий звіт'!DA266</f>
        <v>-8583.065175090509</v>
      </c>
      <c r="DB266" s="8">
        <v>2</v>
      </c>
      <c r="DC266" s="365">
        <f>'[8]побудинковий звіт'!DC266</f>
        <v>42640.32</v>
      </c>
      <c r="DD266" s="365">
        <f>'[8]побудинковий звіт'!DD266</f>
        <v>7160.4100000000008</v>
      </c>
      <c r="DE266" s="365">
        <f>'[8]побудинковий звіт'!DE266</f>
        <v>28834.87</v>
      </c>
      <c r="DF266" s="365">
        <f>'[8]побудинковий звіт'!DF266</f>
        <v>2855.170000000001</v>
      </c>
      <c r="DG266" s="101">
        <v>-37952.338371283899</v>
      </c>
      <c r="DH266" s="296">
        <v>4</v>
      </c>
      <c r="DI266" s="103">
        <f>'[8]побудинковий звіт'!DK266</f>
        <v>6.8602368520199182</v>
      </c>
      <c r="DJ266" s="103">
        <f>'[8]побудинковий звіт'!DL266</f>
        <v>0</v>
      </c>
      <c r="DK266" s="103">
        <f>'[8]побудинковий звіт'!DM266</f>
        <v>5.8399742408540929</v>
      </c>
      <c r="DL266" s="104">
        <f t="shared" si="208"/>
        <v>13805.540641004884</v>
      </c>
      <c r="DM266" s="104">
        <f t="shared" si="209"/>
        <v>4305.2290103576379</v>
      </c>
      <c r="DN266" s="105">
        <f t="shared" si="247"/>
        <v>18110.76965136252</v>
      </c>
      <c r="DO266" s="2"/>
      <c r="DP266" s="104">
        <f>'[10]побудинковий звіт'!DR266</f>
        <v>13805.45</v>
      </c>
      <c r="DQ266" s="104">
        <f>'[10]побудинковий звіт'!DS266</f>
        <v>4305.24</v>
      </c>
      <c r="DR266" s="104">
        <f t="shared" si="248"/>
        <v>18110.690000000002</v>
      </c>
      <c r="DS266" s="106"/>
      <c r="DT266" s="104"/>
      <c r="DU266" s="479">
        <f>'звіт 03.19-03.24'!DV266+'[9]побудинковий звіт'!DW266+'[8]побудинковий звіт'!DW266</f>
        <v>4464.88</v>
      </c>
      <c r="DV266" s="2">
        <f>'[9]побудинковий звіт'!DX266+'[8]побудинковий звіт'!DX266</f>
        <v>0</v>
      </c>
      <c r="DW266" s="77">
        <f t="shared" si="249"/>
        <v>320623.17386512394</v>
      </c>
      <c r="DX266" s="77">
        <f t="shared" si="250"/>
        <v>297987.60902466963</v>
      </c>
      <c r="DY266" s="427">
        <f t="shared" si="251"/>
        <v>31690.04</v>
      </c>
      <c r="DZ266" s="161">
        <f>'[10]побудинковий звіт'!DY266</f>
        <v>6185.7625642825597</v>
      </c>
      <c r="EB266" s="110">
        <v>9575</v>
      </c>
      <c r="EC266" s="111">
        <f t="shared" si="252"/>
        <v>-28377.338371283899</v>
      </c>
      <c r="EE266" s="112">
        <v>5501.0860621234096</v>
      </c>
      <c r="EG266" s="99">
        <v>108816.79874952545</v>
      </c>
    </row>
    <row r="267" spans="1:137" ht="19.95" customHeight="1" x14ac:dyDescent="0.3">
      <c r="A267" s="81">
        <v>150000807</v>
      </c>
      <c r="B267" s="82" t="s">
        <v>664</v>
      </c>
      <c r="C267" s="114" t="s">
        <v>665</v>
      </c>
      <c r="D267" s="114" t="s">
        <v>665</v>
      </c>
      <c r="E267" s="84">
        <f t="shared" si="210"/>
        <v>300.10000000000002</v>
      </c>
      <c r="F267" s="597">
        <f>'[8]побудинковий звіт'!F267</f>
        <v>194.6</v>
      </c>
      <c r="G267" s="104">
        <f>'[8]побудинковий звіт'!G267</f>
        <v>0</v>
      </c>
      <c r="H267" s="598">
        <f>'[8]побудинковий звіт'!H267</f>
        <v>105.5</v>
      </c>
      <c r="I267" s="595">
        <f>'звіт 03.19-03.24'!H267+'[9]побудинковий звіт'!I267+'[8]побудинковий звіт'!I267</f>
        <v>13478.469643759519</v>
      </c>
      <c r="J267" s="595">
        <f>'звіт 03.19-03.24'!I267+'[9]побудинковий звіт'!J267+'[8]побудинковий звіт'!J267</f>
        <v>12726.415418090286</v>
      </c>
      <c r="K267" s="116">
        <f t="shared" si="211"/>
        <v>-752.05422566923335</v>
      </c>
      <c r="L267" s="595">
        <f>'звіт 03.19-03.24'!K267+'[9]побудинковий звіт'!L267+'[8]побудинковий звіт'!L267</f>
        <v>2374.1806767395574</v>
      </c>
      <c r="M267" s="595">
        <f>'звіт 03.19-03.24'!L267+'[9]побудинковий звіт'!M267+'[8]побудинковий звіт'!M267</f>
        <v>2246.7314186131916</v>
      </c>
      <c r="N267" s="116">
        <f t="shared" si="212"/>
        <v>-127.44925812636575</v>
      </c>
      <c r="O267" s="595">
        <f>'звіт 03.19-03.24'!N267+'[9]побудинковий звіт'!O267+'[8]побудинковий звіт'!O267</f>
        <v>0</v>
      </c>
      <c r="P267" s="595">
        <f>'звіт 03.19-03.24'!O267+'[9]побудинковий звіт'!P267+'[8]побудинковий звіт'!P267</f>
        <v>0</v>
      </c>
      <c r="Q267" s="116">
        <f t="shared" si="213"/>
        <v>0</v>
      </c>
      <c r="R267" s="595">
        <f>'звіт 03.19-03.24'!Q267+'[9]побудинковий звіт'!R267+'[8]побудинковий звіт'!R267</f>
        <v>0</v>
      </c>
      <c r="S267" s="595">
        <f>'звіт 03.19-03.24'!R267+'[9]побудинковий звіт'!S267+'[8]побудинковий звіт'!S267</f>
        <v>0</v>
      </c>
      <c r="T267" s="116">
        <f t="shared" si="214"/>
        <v>0</v>
      </c>
      <c r="U267" s="595">
        <f>'звіт 03.19-03.24'!T267+'[9]побудинковий звіт'!U267+'[8]побудинковий звіт'!U267</f>
        <v>0</v>
      </c>
      <c r="V267" s="595">
        <f>'звіт 03.19-03.24'!U267+'[9]побудинковий звіт'!V267+'[8]побудинковий звіт'!V267</f>
        <v>0</v>
      </c>
      <c r="W267" s="116">
        <f t="shared" si="215"/>
        <v>0</v>
      </c>
      <c r="X267" s="595">
        <f>'звіт 03.19-03.24'!W267+'[9]побудинковий звіт'!X267+'[8]побудинковий звіт'!X267</f>
        <v>2786.3019213932575</v>
      </c>
      <c r="Y267" s="595">
        <f>'звіт 03.19-03.24'!X267+'[9]побудинковий звіт'!Y267+'[8]побудинковий звіт'!Y267</f>
        <v>4031.2665874856812</v>
      </c>
      <c r="Z267" s="116">
        <f t="shared" si="216"/>
        <v>1244.9646660924236</v>
      </c>
      <c r="AA267" s="595">
        <f>'звіт 03.19-03.24'!Z267+'[9]побудинковий звіт'!AA267+'[8]побудинковий звіт'!AA267</f>
        <v>324.75600000000003</v>
      </c>
      <c r="AB267" s="595">
        <f>'звіт 03.19-03.24'!AA267+'[9]побудинковий звіт'!AB267+'[8]побудинковий звіт'!AB267</f>
        <v>0</v>
      </c>
      <c r="AC267" s="116">
        <f t="shared" si="217"/>
        <v>-324.75600000000003</v>
      </c>
      <c r="AD267" s="595">
        <f>'звіт 03.19-03.24'!AC267+'[9]побудинковий звіт'!AD267+'[8]побудинковий звіт'!AD267</f>
        <v>9006.7924029477599</v>
      </c>
      <c r="AE267" s="595">
        <f>'звіт 03.19-03.24'!AD267+'[9]побудинковий звіт'!AE267+'[8]побудинковий звіт'!AE267</f>
        <v>9862.5818733304877</v>
      </c>
      <c r="AF267" s="117">
        <f t="shared" si="218"/>
        <v>855.78947038272781</v>
      </c>
      <c r="AG267" s="91">
        <f t="shared" si="219"/>
        <v>27970.500644840096</v>
      </c>
      <c r="AH267" s="92">
        <f t="shared" si="219"/>
        <v>28866.995297519647</v>
      </c>
      <c r="AI267" s="116">
        <f t="shared" si="220"/>
        <v>896.4946526795502</v>
      </c>
      <c r="AJ267" s="595">
        <f>'звіт 03.19-03.24'!AI267+'[9]побудинковий звіт'!AJ267+'[8]побудинковий звіт'!AJ267</f>
        <v>0</v>
      </c>
      <c r="AK267" s="595">
        <f>'звіт 03.19-03.24'!AJ267+'[9]побудинковий звіт'!AK267+'[8]побудинковий звіт'!AK267</f>
        <v>0</v>
      </c>
      <c r="AL267" s="116">
        <f t="shared" si="221"/>
        <v>0</v>
      </c>
      <c r="AM267" s="595">
        <f>'звіт 03.19-03.24'!AL267+'[9]побудинковий звіт'!AM267+'[8]побудинковий звіт'!AM267</f>
        <v>0</v>
      </c>
      <c r="AN267" s="595">
        <f>'звіт 03.19-03.24'!AM267+'[9]побудинковий звіт'!AN267+'[8]побудинковий звіт'!AN267</f>
        <v>0</v>
      </c>
      <c r="AO267" s="116">
        <f t="shared" si="222"/>
        <v>0</v>
      </c>
      <c r="AP267" s="595">
        <f>'звіт 03.19-03.24'!AO267+'[9]побудинковий звіт'!AP267+'[8]побудинковий звіт'!AP267</f>
        <v>4931.8636933648013</v>
      </c>
      <c r="AQ267" s="595">
        <f>'звіт 03.19-03.24'!AP267+'[9]побудинковий звіт'!AQ267+'[8]побудинковий звіт'!AQ267</f>
        <v>3152.4294517812955</v>
      </c>
      <c r="AR267" s="116">
        <f t="shared" si="223"/>
        <v>-1779.4342415835058</v>
      </c>
      <c r="AS267" s="595">
        <f>'звіт 03.19-03.24'!AR267+'[9]побудинковий звіт'!AS267+'[8]побудинковий звіт'!AS267</f>
        <v>25003.551777654309</v>
      </c>
      <c r="AT267" s="595">
        <f>'звіт 03.19-03.24'!AS267+'[9]побудинковий звіт'!AT267+'[8]побудинковий звіт'!AT267</f>
        <v>2438.3000000000002</v>
      </c>
      <c r="AU267" s="118">
        <f t="shared" si="224"/>
        <v>-22565.25177765431</v>
      </c>
      <c r="AV267" s="595">
        <f>'звіт 03.19-03.24'!AU267+'[9]побудинковий звіт'!AV267+'[8]побудинковий звіт'!AV267</f>
        <v>3828.9938658812071</v>
      </c>
      <c r="AW267" s="595">
        <f>'звіт 03.19-03.24'!AV267+'[9]побудинковий звіт'!AW267+'[8]побудинковий звіт'!AW267</f>
        <v>0</v>
      </c>
      <c r="AX267" s="94">
        <f t="shared" si="225"/>
        <v>-3828.9938658812071</v>
      </c>
      <c r="AY267" s="595">
        <f>'звіт 03.19-03.24'!AX267+'[9]побудинковий звіт'!AY267+'[8]побудинковий звіт'!AY267</f>
        <v>4138.3698114118506</v>
      </c>
      <c r="AZ267" s="595">
        <f>'звіт 03.19-03.24'!AY267+'[9]побудинковий звіт'!AZ267+'[8]побудинковий звіт'!AZ267</f>
        <v>0</v>
      </c>
      <c r="BA267" s="117">
        <f t="shared" si="226"/>
        <v>-4138.3698114118506</v>
      </c>
      <c r="BB267" s="595">
        <f>'звіт 03.19-03.24'!BA267+'[9]побудинковий звіт'!BB267+'[8]побудинковий звіт'!BB267</f>
        <v>0</v>
      </c>
      <c r="BC267" s="595">
        <f>'звіт 03.19-03.24'!BB267+'[9]побудинковий звіт'!BC267+'[8]побудинковий звіт'!BC267</f>
        <v>0</v>
      </c>
      <c r="BD267" s="94">
        <f t="shared" si="227"/>
        <v>0</v>
      </c>
      <c r="BE267" s="595">
        <f>'звіт 03.19-03.24'!BD267+'[9]побудинковий звіт'!BE267+'[8]побудинковий звіт'!BE267</f>
        <v>0</v>
      </c>
      <c r="BF267" s="595">
        <f>'звіт 03.19-03.24'!BE267+'[9]побудинковий звіт'!BF267+'[8]побудинковий звіт'!BF267</f>
        <v>0</v>
      </c>
      <c r="BG267" s="95">
        <f t="shared" si="228"/>
        <v>0</v>
      </c>
      <c r="BH267" s="595">
        <f>'звіт 03.19-03.24'!BG267+'[9]побудинковий звіт'!BH267+'[8]побудинковий звіт'!BH267</f>
        <v>0</v>
      </c>
      <c r="BI267" s="595">
        <f>'звіт 03.19-03.24'!BH267+'[9]побудинковий звіт'!BI267+'[8]побудинковий звіт'!BI267</f>
        <v>0</v>
      </c>
      <c r="BJ267" s="94">
        <f t="shared" si="229"/>
        <v>0</v>
      </c>
      <c r="BK267" s="595">
        <f>'звіт 03.19-03.24'!BJ267+'[9]побудинковий звіт'!BK267+'[8]побудинковий звіт'!BK267</f>
        <v>756.88965151234015</v>
      </c>
      <c r="BL267" s="595">
        <f>'звіт 03.19-03.24'!BK267+'[9]побудинковий звіт'!BL267+'[8]побудинковий звіт'!BL267</f>
        <v>0</v>
      </c>
      <c r="BM267" s="95">
        <f t="shared" si="230"/>
        <v>-756.88965151234015</v>
      </c>
      <c r="BN267" s="595">
        <f>'звіт 03.19-03.24'!BM267+'[9]побудинковий звіт'!BN267+'[8]побудинковий звіт'!BN267</f>
        <v>186.19885502546958</v>
      </c>
      <c r="BO267" s="595">
        <f>'звіт 03.19-03.24'!BN267+'[9]побудинковий звіт'!BO267+'[8]побудинковий звіт'!BO267</f>
        <v>514.52176042799999</v>
      </c>
      <c r="BP267" s="94">
        <f t="shared" si="231"/>
        <v>328.32290540253041</v>
      </c>
      <c r="BQ267" s="91">
        <f t="shared" si="232"/>
        <v>8910.4521838308683</v>
      </c>
      <c r="BR267" s="96">
        <f t="shared" si="232"/>
        <v>514.52176042799999</v>
      </c>
      <c r="BS267" s="94">
        <f t="shared" si="233"/>
        <v>-8395.9304234028677</v>
      </c>
      <c r="BT267" s="595">
        <f>'звіт 03.19-03.24'!BS267+'[9]побудинковий звіт'!BT267+'[8]побудинковий звіт'!BT267</f>
        <v>24063.917709013222</v>
      </c>
      <c r="BU267" s="595">
        <f>'звіт 03.19-03.24'!BT267+'[9]побудинковий звіт'!BU267+'[8]побудинковий звіт'!BU267</f>
        <v>26561.26466428116</v>
      </c>
      <c r="BV267" s="116">
        <f t="shared" si="234"/>
        <v>2497.346955267938</v>
      </c>
      <c r="BW267" s="595">
        <f>'звіт 03.19-03.24'!BV267+'[9]побудинковий звіт'!BW267+'[8]побудинковий звіт'!BW267</f>
        <v>14196.085789011784</v>
      </c>
      <c r="BX267" s="595">
        <f>'звіт 03.19-03.24'!BW267+'[9]побудинковий звіт'!BX267+'[8]побудинковий звіт'!BX267</f>
        <v>17184.388730988692</v>
      </c>
      <c r="BY267" s="116">
        <f t="shared" si="235"/>
        <v>2988.3029419769082</v>
      </c>
      <c r="BZ267" s="595">
        <f>'звіт 03.19-03.24'!BY267+'[9]побудинковий звіт'!BZ267+'[8]побудинковий звіт'!BZ267</f>
        <v>2485.4956192912305</v>
      </c>
      <c r="CA267" s="595">
        <f>'звіт 03.19-03.24'!BZ267+'[9]побудинковий звіт'!CA267+'[8]побудинковий звіт'!CA267</f>
        <v>5848.3475423729251</v>
      </c>
      <c r="CB267" s="116">
        <f t="shared" si="236"/>
        <v>3362.8519230816946</v>
      </c>
      <c r="CC267" s="595">
        <f>'звіт 03.19-03.24'!CB267+'[9]побудинковий звіт'!CC267+'[8]побудинковий звіт'!CC267</f>
        <v>0</v>
      </c>
      <c r="CD267" s="595">
        <f>'звіт 03.19-03.24'!CC267+'[9]побудинковий звіт'!CD267+'[8]побудинковий звіт'!CD267</f>
        <v>0</v>
      </c>
      <c r="CE267" s="116">
        <f t="shared" si="237"/>
        <v>0</v>
      </c>
      <c r="CF267" s="595">
        <f>'звіт 03.19-03.24'!CE267+'[9]побудинковий звіт'!CF267+'[8]побудинковий звіт'!CF267</f>
        <v>0</v>
      </c>
      <c r="CG267" s="595">
        <f>'звіт 03.19-03.24'!CF267+'[9]побудинковий звіт'!CG267+'[8]побудинковий звіт'!CG267</f>
        <v>0</v>
      </c>
      <c r="CH267" s="116">
        <f t="shared" si="238"/>
        <v>0</v>
      </c>
      <c r="CI267" s="595">
        <f>'звіт 03.19-03.24'!CH267+'[9]побудинковий звіт'!CI267+'[8]побудинковий звіт'!CI267</f>
        <v>2048.42</v>
      </c>
      <c r="CJ267" s="595">
        <f>'звіт 03.19-03.24'!CI267+'[9]побудинковий звіт'!CJ267+'[8]побудинковий звіт'!CJ267</f>
        <v>0</v>
      </c>
      <c r="CK267" s="116">
        <f t="shared" si="239"/>
        <v>-2048.42</v>
      </c>
      <c r="CL267" s="595">
        <f>'звіт 03.19-03.24'!CK267+'[9]побудинковий звіт'!CL267+'[8]побудинковий звіт'!CL267</f>
        <v>0</v>
      </c>
      <c r="CM267" s="595">
        <f>'звіт 03.19-03.24'!CL267+'[9]побудинковий звіт'!CM267+'[8]побудинковий звіт'!CM267</f>
        <v>0</v>
      </c>
      <c r="CN267" s="116">
        <f t="shared" si="240"/>
        <v>0</v>
      </c>
      <c r="CO267" s="88">
        <f t="shared" si="241"/>
        <v>2048.42</v>
      </c>
      <c r="CP267" s="96">
        <f t="shared" si="241"/>
        <v>0</v>
      </c>
      <c r="CQ267" s="116">
        <f t="shared" si="242"/>
        <v>-2048.42</v>
      </c>
      <c r="CR267" s="119">
        <f t="shared" si="253"/>
        <v>109610.28741700632</v>
      </c>
      <c r="CS267" s="96">
        <f t="shared" si="253"/>
        <v>84566.247447371716</v>
      </c>
      <c r="CT267" s="116">
        <f t="shared" si="243"/>
        <v>-25044.039969634599</v>
      </c>
      <c r="CU267" s="91">
        <f t="shared" si="244"/>
        <v>131532.34490040757</v>
      </c>
      <c r="CV267" s="98">
        <f t="shared" si="244"/>
        <v>101479.49693684606</v>
      </c>
      <c r="CW267" s="117">
        <f t="shared" si="245"/>
        <v>-30052.847963561508</v>
      </c>
      <c r="CX267" s="595">
        <f>'звіт 03.19-03.24'!CW267+'[9]побудинковий звіт'!CX267+'[8]побудинковий звіт'!CX267</f>
        <v>4402.8633691210498</v>
      </c>
      <c r="CY267" s="595">
        <f>'звіт 03.19-03.24'!CX267+'[9]побудинковий звіт'!CY267+'[8]побудинковий звіт'!CY267</f>
        <v>34455.711332682564</v>
      </c>
      <c r="CZ267" s="116">
        <f t="shared" si="246"/>
        <v>30052.847963561515</v>
      </c>
      <c r="DA267" s="99">
        <f>'[8]побудинковий звіт'!DA267</f>
        <v>-30052.847963561511</v>
      </c>
      <c r="DB267" s="8">
        <v>3</v>
      </c>
      <c r="DC267" s="365">
        <f>'[8]побудинковий звіт'!DC267</f>
        <v>16929.259999999998</v>
      </c>
      <c r="DD267" s="365">
        <f>'[8]побудинковий звіт'!DD267</f>
        <v>0</v>
      </c>
      <c r="DE267" s="365">
        <f>'[8]побудинковий звіт'!DE267</f>
        <v>15374.289999999999</v>
      </c>
      <c r="DF267" s="365">
        <f>'[8]побудинковий звіт'!DF267</f>
        <v>-685.9</v>
      </c>
      <c r="DG267" s="101">
        <v>-13156.756559816407</v>
      </c>
      <c r="DH267" s="296">
        <v>2</v>
      </c>
      <c r="DI267" s="103">
        <f>'[8]побудинковий звіт'!DK267</f>
        <v>7.990644699646432</v>
      </c>
      <c r="DJ267" s="103">
        <f>'[8]побудинковий звіт'!DL267</f>
        <v>0</v>
      </c>
      <c r="DK267" s="103">
        <f>'[8]побудинковий звіт'!DM267</f>
        <v>6.5013952123980197</v>
      </c>
      <c r="DL267" s="104">
        <f t="shared" si="208"/>
        <v>1554.9794585511956</v>
      </c>
      <c r="DM267" s="104">
        <v>432.34</v>
      </c>
      <c r="DN267" s="105">
        <f t="shared" si="247"/>
        <v>1987.3194585511956</v>
      </c>
      <c r="DO267" s="2"/>
      <c r="DP267" s="104">
        <f>'[10]побудинковий звіт'!DR267</f>
        <v>1554.97</v>
      </c>
      <c r="DQ267" s="104">
        <f>'[10]побудинковий звіт'!DS267</f>
        <v>685.9</v>
      </c>
      <c r="DR267" s="104">
        <f t="shared" si="248"/>
        <v>2240.87</v>
      </c>
      <c r="DS267" s="106"/>
      <c r="DT267" s="104"/>
      <c r="DU267" s="479">
        <f>'звіт 03.19-03.24'!DV267+'[9]побудинковий звіт'!DW267+'[8]побудинковий звіт'!DW267</f>
        <v>0</v>
      </c>
      <c r="DV267" s="2">
        <f>'[9]побудинковий звіт'!DX267+'[8]побудинковий звіт'!DX267</f>
        <v>0</v>
      </c>
      <c r="DW267" s="77">
        <f t="shared" si="249"/>
        <v>40696.804753782213</v>
      </c>
      <c r="DX267" s="77">
        <f t="shared" si="250"/>
        <v>3543.3861125136004</v>
      </c>
      <c r="DY267" s="427">
        <f t="shared" si="251"/>
        <v>14688.39</v>
      </c>
      <c r="DZ267" s="161">
        <f>'[10]побудинковий звіт'!DY267</f>
        <v>803.5190476483001</v>
      </c>
      <c r="EB267" s="110">
        <v>10015</v>
      </c>
      <c r="EC267" s="111">
        <f t="shared" si="252"/>
        <v>-3141.7565598164074</v>
      </c>
      <c r="EE267" s="112">
        <v>-17403.272562748196</v>
      </c>
      <c r="EG267" s="99">
        <v>-20683.545230665575</v>
      </c>
    </row>
    <row r="268" spans="1:137" ht="19.95" customHeight="1" x14ac:dyDescent="0.3">
      <c r="A268" s="81">
        <v>150000808</v>
      </c>
      <c r="B268" s="82" t="s">
        <v>666</v>
      </c>
      <c r="C268" s="114" t="s">
        <v>667</v>
      </c>
      <c r="D268" s="114" t="s">
        <v>667</v>
      </c>
      <c r="E268" s="84">
        <f t="shared" si="210"/>
        <v>1950.8</v>
      </c>
      <c r="F268" s="597">
        <f>'[8]побудинковий звіт'!F268</f>
        <v>1754.6</v>
      </c>
      <c r="G268" s="104">
        <f>'[8]побудинковий звіт'!G268</f>
        <v>0</v>
      </c>
      <c r="H268" s="598">
        <f>'[8]побудинковий звіт'!H268</f>
        <v>196.2</v>
      </c>
      <c r="I268" s="595">
        <f>'звіт 03.19-03.24'!H268+'[9]побудинковий звіт'!I268+'[8]побудинковий звіт'!I268</f>
        <v>41956.317361227339</v>
      </c>
      <c r="J268" s="595">
        <f>'звіт 03.19-03.24'!I268+'[9]побудинковий звіт'!J268+'[8]побудинковий звіт'!J268</f>
        <v>42226.050215799529</v>
      </c>
      <c r="K268" s="116">
        <f t="shared" si="211"/>
        <v>269.73285457219026</v>
      </c>
      <c r="L268" s="595">
        <f>'звіт 03.19-03.24'!K268+'[9]побудинковий звіт'!L268+'[8]побудинковий звіт'!L268</f>
        <v>8435.1904602647755</v>
      </c>
      <c r="M268" s="595">
        <f>'звіт 03.19-03.24'!L268+'[9]побудинковий звіт'!M268+'[8]побудинковий звіт'!M268</f>
        <v>8289.4249573300658</v>
      </c>
      <c r="N268" s="116">
        <f t="shared" si="212"/>
        <v>-145.76550293470973</v>
      </c>
      <c r="O268" s="595">
        <f>'звіт 03.19-03.24'!N268+'[9]побудинковий звіт'!O268+'[8]побудинковий звіт'!O268</f>
        <v>18833.332819600371</v>
      </c>
      <c r="P268" s="595">
        <f>'звіт 03.19-03.24'!O268+'[9]побудинковий звіт'!P268+'[8]побудинковий звіт'!P268</f>
        <v>18251.991591841037</v>
      </c>
      <c r="Q268" s="116">
        <f t="shared" si="213"/>
        <v>-581.34122775933429</v>
      </c>
      <c r="R268" s="595">
        <f>'звіт 03.19-03.24'!Q268+'[9]побудинковий звіт'!R268+'[8]побудинковий звіт'!R268</f>
        <v>0</v>
      </c>
      <c r="S268" s="595">
        <f>'звіт 03.19-03.24'!R268+'[9]побудинковий звіт'!S268+'[8]побудинковий звіт'!S268</f>
        <v>0</v>
      </c>
      <c r="T268" s="116">
        <f t="shared" si="214"/>
        <v>0</v>
      </c>
      <c r="U268" s="595">
        <f>'звіт 03.19-03.24'!T268+'[9]побудинковий звіт'!U268+'[8]побудинковий звіт'!U268</f>
        <v>1174.3110208453154</v>
      </c>
      <c r="V268" s="595">
        <f>'звіт 03.19-03.24'!U268+'[9]побудинковий звіт'!V268+'[8]побудинковий звіт'!V268</f>
        <v>612.03380306494694</v>
      </c>
      <c r="W268" s="116">
        <f t="shared" si="215"/>
        <v>-562.27721778036846</v>
      </c>
      <c r="X268" s="595">
        <f>'звіт 03.19-03.24'!W268+'[9]побудинковий звіт'!X268+'[8]побудинковий звіт'!X268</f>
        <v>21371.995085165276</v>
      </c>
      <c r="Y268" s="595">
        <f>'звіт 03.19-03.24'!X268+'[9]побудинковий звіт'!Y268+'[8]побудинковий звіт'!Y268</f>
        <v>20026.370802549136</v>
      </c>
      <c r="Z268" s="116">
        <f t="shared" si="216"/>
        <v>-1345.6242826161397</v>
      </c>
      <c r="AA268" s="595">
        <f>'звіт 03.19-03.24'!Z268+'[9]побудинковий звіт'!AA268+'[8]побудинковий звіт'!AA268</f>
        <v>2108.3759999999997</v>
      </c>
      <c r="AB268" s="595">
        <f>'звіт 03.19-03.24'!AA268+'[9]побудинковий звіт'!AB268+'[8]побудинковий звіт'!AB268</f>
        <v>0</v>
      </c>
      <c r="AC268" s="116">
        <f t="shared" si="217"/>
        <v>-2108.3759999999997</v>
      </c>
      <c r="AD268" s="595">
        <f>'звіт 03.19-03.24'!AC268+'[9]побудинковий звіт'!AD268+'[8]побудинковий звіт'!AD268</f>
        <v>58972.659850786593</v>
      </c>
      <c r="AE268" s="595">
        <f>'звіт 03.19-03.24'!AD268+'[9]побудинковий звіт'!AE268+'[8]побудинковий звіт'!AE268</f>
        <v>64048.923428185255</v>
      </c>
      <c r="AF268" s="117">
        <f t="shared" si="218"/>
        <v>5076.2635773986622</v>
      </c>
      <c r="AG268" s="91">
        <f t="shared" si="219"/>
        <v>152852.18259788968</v>
      </c>
      <c r="AH268" s="92">
        <f t="shared" si="219"/>
        <v>153454.79479876999</v>
      </c>
      <c r="AI268" s="116">
        <f t="shared" si="220"/>
        <v>602.61220088030677</v>
      </c>
      <c r="AJ268" s="595">
        <f>'звіт 03.19-03.24'!AI268+'[9]побудинковий звіт'!AJ268+'[8]побудинковий звіт'!AJ268</f>
        <v>0</v>
      </c>
      <c r="AK268" s="595">
        <f>'звіт 03.19-03.24'!AJ268+'[9]побудинковий звіт'!AK268+'[8]побудинковий звіт'!AK268</f>
        <v>0</v>
      </c>
      <c r="AL268" s="116">
        <f t="shared" si="221"/>
        <v>0</v>
      </c>
      <c r="AM268" s="595">
        <f>'звіт 03.19-03.24'!AL268+'[9]побудинковий звіт'!AM268+'[8]побудинковий звіт'!AM268</f>
        <v>0</v>
      </c>
      <c r="AN268" s="595">
        <f>'звіт 03.19-03.24'!AM268+'[9]побудинковий звіт'!AN268+'[8]побудинковий звіт'!AN268</f>
        <v>0</v>
      </c>
      <c r="AO268" s="116">
        <f t="shared" si="222"/>
        <v>0</v>
      </c>
      <c r="AP268" s="595">
        <f>'звіт 03.19-03.24'!AO268+'[9]побудинковий звіт'!AP268+'[8]побудинковий звіт'!AP268</f>
        <v>33991.950993858256</v>
      </c>
      <c r="AQ268" s="595">
        <f>'звіт 03.19-03.24'!AP268+'[9]побудинковий звіт'!AQ268+'[8]побудинковий звіт'!AQ268</f>
        <v>30611.868477622833</v>
      </c>
      <c r="AR268" s="116">
        <f t="shared" si="223"/>
        <v>-3380.0825162354231</v>
      </c>
      <c r="AS268" s="595">
        <f>'звіт 03.19-03.24'!AR268+'[9]побудинковий звіт'!AS268+'[8]побудинковий звіт'!AS268</f>
        <v>99151.599932393467</v>
      </c>
      <c r="AT268" s="595">
        <f>'звіт 03.19-03.24'!AS268+'[9]побудинковий звіт'!AT268+'[8]побудинковий звіт'!AT268</f>
        <v>140114.77822613009</v>
      </c>
      <c r="AU268" s="118">
        <f t="shared" si="224"/>
        <v>40963.178293736622</v>
      </c>
      <c r="AV268" s="595">
        <f>'звіт 03.19-03.24'!AU268+'[9]побудинковий звіт'!AV268+'[8]побудинковий звіт'!AV268</f>
        <v>10734.702920664367</v>
      </c>
      <c r="AW268" s="595">
        <f>'звіт 03.19-03.24'!AV268+'[9]побудинковий звіт'!AW268+'[8]побудинковий звіт'!AW268</f>
        <v>148</v>
      </c>
      <c r="AX268" s="94">
        <f t="shared" si="225"/>
        <v>-10586.702920664367</v>
      </c>
      <c r="AY268" s="595">
        <f>'звіт 03.19-03.24'!AX268+'[9]побудинковий звіт'!AY268+'[8]побудинковий звіт'!AY268</f>
        <v>14065.12830967123</v>
      </c>
      <c r="AZ268" s="595">
        <f>'звіт 03.19-03.24'!AY268+'[9]побудинковий звіт'!AZ268+'[8]побудинковий звіт'!AZ268</f>
        <v>145</v>
      </c>
      <c r="BA268" s="117">
        <f t="shared" si="226"/>
        <v>-13920.12830967123</v>
      </c>
      <c r="BB268" s="595">
        <f>'звіт 03.19-03.24'!BA268+'[9]побудинковий звіт'!BB268+'[8]побудинковий звіт'!BB268</f>
        <v>9128.7776945151636</v>
      </c>
      <c r="BC268" s="595">
        <f>'звіт 03.19-03.24'!BB268+'[9]побудинковий звіт'!BC268+'[8]побудинковий звіт'!BC268</f>
        <v>236</v>
      </c>
      <c r="BD268" s="94">
        <f t="shared" si="227"/>
        <v>-8892.7776945151636</v>
      </c>
      <c r="BE268" s="595">
        <f>'звіт 03.19-03.24'!BD268+'[9]побудинковий звіт'!BE268+'[8]побудинковий звіт'!BE268</f>
        <v>0</v>
      </c>
      <c r="BF268" s="595">
        <f>'звіт 03.19-03.24'!BE268+'[9]побудинковий звіт'!BF268+'[8]побудинковий звіт'!BF268</f>
        <v>0</v>
      </c>
      <c r="BG268" s="95">
        <f t="shared" si="228"/>
        <v>0</v>
      </c>
      <c r="BH268" s="595">
        <f>'звіт 03.19-03.24'!BG268+'[9]побудинковий звіт'!BH268+'[8]побудинковий звіт'!BH268</f>
        <v>692.10872318912584</v>
      </c>
      <c r="BI268" s="595">
        <f>'звіт 03.19-03.24'!BH268+'[9]побудинковий звіт'!BI268+'[8]побудинковий звіт'!BI268</f>
        <v>1102.036601290617</v>
      </c>
      <c r="BJ268" s="94">
        <f t="shared" si="229"/>
        <v>409.92787810149116</v>
      </c>
      <c r="BK268" s="595">
        <f>'звіт 03.19-03.24'!BJ268+'[9]побудинковий звіт'!BK268+'[8]побудинковий звіт'!BK268</f>
        <v>5475.0902519888114</v>
      </c>
      <c r="BL268" s="595">
        <f>'звіт 03.19-03.24'!BK268+'[9]побудинковий звіт'!BL268+'[8]побудинковий звіт'!BL268</f>
        <v>1126.2953249895204</v>
      </c>
      <c r="BM268" s="95">
        <f t="shared" si="230"/>
        <v>-4348.7949269992914</v>
      </c>
      <c r="BN268" s="595">
        <f>'звіт 03.19-03.24'!BM268+'[9]побудинковий звіт'!BN268+'[8]побудинковий звіт'!BN268</f>
        <v>1212.8083533163162</v>
      </c>
      <c r="BO268" s="595">
        <f>'звіт 03.19-03.24'!BN268+'[9]побудинковий звіт'!BO268+'[8]побудинковий звіт'!BO268</f>
        <v>1073</v>
      </c>
      <c r="BP268" s="94">
        <f t="shared" si="231"/>
        <v>-139.80835331631624</v>
      </c>
      <c r="BQ268" s="91">
        <f t="shared" si="232"/>
        <v>41308.616253345019</v>
      </c>
      <c r="BR268" s="96">
        <f t="shared" si="232"/>
        <v>3830.3319262801374</v>
      </c>
      <c r="BS268" s="94">
        <f t="shared" si="233"/>
        <v>-37478.284327064881</v>
      </c>
      <c r="BT268" s="595">
        <f>'звіт 03.19-03.24'!BS268+'[9]побудинковий звіт'!BT268+'[8]побудинковий звіт'!BT268</f>
        <v>136586.63430262913</v>
      </c>
      <c r="BU268" s="595">
        <f>'звіт 03.19-03.24'!BT268+'[9]побудинковий звіт'!BU268+'[8]побудинковий звіт'!BU268</f>
        <v>181186.55420679538</v>
      </c>
      <c r="BV268" s="116">
        <f t="shared" si="234"/>
        <v>44599.91990416625</v>
      </c>
      <c r="BW268" s="595">
        <f>'звіт 03.19-03.24'!BV268+'[9]побудинковий звіт'!BW268+'[8]побудинковий звіт'!BW268</f>
        <v>58010.910369399091</v>
      </c>
      <c r="BX268" s="595">
        <f>'звіт 03.19-03.24'!BW268+'[9]побудинковий звіт'!BX268+'[8]побудинковий звіт'!BX268</f>
        <v>64454.348459954417</v>
      </c>
      <c r="BY268" s="116">
        <f t="shared" si="235"/>
        <v>6443.4380905553262</v>
      </c>
      <c r="BZ268" s="595">
        <f>'звіт 03.19-03.24'!BY268+'[9]побудинковий звіт'!BZ268+'[8]побудинковий звіт'!BZ268</f>
        <v>51641.773704617241</v>
      </c>
      <c r="CA268" s="595">
        <f>'звіт 03.19-03.24'!BZ268+'[9]побудинковий звіт'!CA268+'[8]побудинковий звіт'!CA268</f>
        <v>32270.479608911617</v>
      </c>
      <c r="CB268" s="116">
        <f t="shared" si="236"/>
        <v>-19371.294095705623</v>
      </c>
      <c r="CC268" s="595">
        <f>'звіт 03.19-03.24'!CB268+'[9]побудинковий звіт'!CC268+'[8]побудинковий звіт'!CC268</f>
        <v>5540.3429932098779</v>
      </c>
      <c r="CD268" s="595">
        <f>'звіт 03.19-03.24'!CC268+'[9]побудинковий звіт'!CD268+'[8]побудинковий звіт'!CD268</f>
        <v>5640.4078965747885</v>
      </c>
      <c r="CE268" s="116">
        <f t="shared" si="237"/>
        <v>100.06490336491061</v>
      </c>
      <c r="CF268" s="595">
        <f>'звіт 03.19-03.24'!CE268+'[9]побудинковий звіт'!CF268+'[8]побудинковий звіт'!CF268</f>
        <v>681.48595932574244</v>
      </c>
      <c r="CG268" s="595">
        <f>'звіт 03.19-03.24'!CF268+'[9]побудинковий звіт'!CG268+'[8]побудинковий звіт'!CG268</f>
        <v>0</v>
      </c>
      <c r="CH268" s="116">
        <f t="shared" si="238"/>
        <v>-681.48595932574244</v>
      </c>
      <c r="CI268" s="595">
        <f>'звіт 03.19-03.24'!CH268+'[9]побудинковий звіт'!CI268+'[8]побудинковий звіт'!CI268</f>
        <v>35119.372632473889</v>
      </c>
      <c r="CJ268" s="595">
        <f>'звіт 03.19-03.24'!CI268+'[9]побудинковий звіт'!CJ268+'[8]побудинковий звіт'!CJ268</f>
        <v>27991.478101350778</v>
      </c>
      <c r="CK268" s="116">
        <f t="shared" si="239"/>
        <v>-7127.8945311231109</v>
      </c>
      <c r="CL268" s="595">
        <f>'звіт 03.19-03.24'!CK268+'[9]побудинковий звіт'!CL268+'[8]побудинковий звіт'!CL268</f>
        <v>0</v>
      </c>
      <c r="CM268" s="595">
        <f>'звіт 03.19-03.24'!CL268+'[9]побудинковий звіт'!CM268+'[8]побудинковий звіт'!CM268</f>
        <v>0</v>
      </c>
      <c r="CN268" s="116">
        <f t="shared" si="240"/>
        <v>0</v>
      </c>
      <c r="CO268" s="88">
        <f t="shared" si="241"/>
        <v>35119.372632473889</v>
      </c>
      <c r="CP268" s="96">
        <f t="shared" si="241"/>
        <v>27991.478101350778</v>
      </c>
      <c r="CQ268" s="116">
        <f t="shared" si="242"/>
        <v>-7127.8945311231109</v>
      </c>
      <c r="CR268" s="119">
        <f t="shared" si="253"/>
        <v>614884.86973914155</v>
      </c>
      <c r="CS268" s="96">
        <f t="shared" si="253"/>
        <v>639555.04170239007</v>
      </c>
      <c r="CT268" s="116">
        <f t="shared" si="243"/>
        <v>24670.171963248518</v>
      </c>
      <c r="CU268" s="91">
        <f t="shared" si="244"/>
        <v>737861.84368696983</v>
      </c>
      <c r="CV268" s="98">
        <f t="shared" si="244"/>
        <v>767466.05004286801</v>
      </c>
      <c r="CW268" s="117">
        <f t="shared" si="245"/>
        <v>29604.206355898175</v>
      </c>
      <c r="CX268" s="595">
        <f>'звіт 03.19-03.24'!CW268+'[9]побудинковий звіт'!CX268+'[8]побудинковий звіт'!CX268</f>
        <v>26234.553172713964</v>
      </c>
      <c r="CY268" s="595">
        <f>'звіт 03.19-03.24'!CX268+'[9]побудинковий звіт'!CY268+'[8]побудинковий звіт'!CY268</f>
        <v>-3369.6531831843895</v>
      </c>
      <c r="CZ268" s="116">
        <f t="shared" si="246"/>
        <v>-29604.206355898354</v>
      </c>
      <c r="DA268" s="99">
        <f>'[8]побудинковий звіт'!DA268</f>
        <v>29604.206355898452</v>
      </c>
      <c r="DB268" s="8">
        <v>2</v>
      </c>
      <c r="DC268" s="365">
        <f>'[8]побудинковий звіт'!DC268</f>
        <v>25363.48</v>
      </c>
      <c r="DD268" s="365">
        <f>'[8]побудинковий звіт'!DD268</f>
        <v>0</v>
      </c>
      <c r="DE268" s="365">
        <f>'[8]побудинковий звіт'!DE268</f>
        <v>13664.46</v>
      </c>
      <c r="DF268" s="365">
        <f>'[8]побудинковий звіт'!DF268</f>
        <v>-1167.28</v>
      </c>
      <c r="DG268" s="101">
        <v>12663.564467620803</v>
      </c>
      <c r="DH268" s="296">
        <v>5</v>
      </c>
      <c r="DI268" s="103">
        <f>'[8]побудинковий звіт'!DK268</f>
        <v>6.6627232190443317</v>
      </c>
      <c r="DJ268" s="103">
        <f>'[8]побудинковий звіт'!DL268</f>
        <v>0</v>
      </c>
      <c r="DK268" s="103">
        <f>'[8]побудинковий звіт'!DM268</f>
        <v>5.9494037664862525</v>
      </c>
      <c r="DL268" s="104">
        <f t="shared" si="208"/>
        <v>11690.414160135184</v>
      </c>
      <c r="DM268" s="104">
        <f t="shared" ref="DM268:DM308" si="254">H268*DK268</f>
        <v>1167.2730189846027</v>
      </c>
      <c r="DN268" s="105">
        <f t="shared" si="247"/>
        <v>12857.687179119786</v>
      </c>
      <c r="DO268" s="2"/>
      <c r="DP268" s="104">
        <f>'[10]побудинковий звіт'!DR268</f>
        <v>11690.35</v>
      </c>
      <c r="DQ268" s="104">
        <f>'[10]побудинковий звіт'!DS268</f>
        <v>1167.28</v>
      </c>
      <c r="DR268" s="104">
        <f t="shared" si="248"/>
        <v>12857.630000000001</v>
      </c>
      <c r="DS268" s="106"/>
      <c r="DT268" s="104"/>
      <c r="DU268" s="479">
        <f>'звіт 03.19-03.24'!DV268+'[9]побудинковий звіт'!DW268+'[8]побудинковий звіт'!DW268</f>
        <v>4464.88</v>
      </c>
      <c r="DV268" s="2">
        <f>'[9]побудинковий звіт'!DX268+'[8]побудинковий звіт'!DX268</f>
        <v>0</v>
      </c>
      <c r="DW268" s="77">
        <f t="shared" si="249"/>
        <v>168552.25942288616</v>
      </c>
      <c r="DX268" s="77">
        <f t="shared" si="250"/>
        <v>172734.13218289227</v>
      </c>
      <c r="DY268" s="427">
        <f t="shared" si="251"/>
        <v>12497.179999999998</v>
      </c>
      <c r="DZ268" s="161">
        <f>'[10]побудинковий звіт'!DY268</f>
        <v>3008.9458224699156</v>
      </c>
      <c r="EB268" s="110">
        <v>-32162</v>
      </c>
      <c r="EC268" s="111">
        <f t="shared" si="252"/>
        <v>-19498.435532379197</v>
      </c>
      <c r="EE268" s="112">
        <v>2997.051260575905</v>
      </c>
      <c r="EG268" s="99">
        <v>-11060.991016209848</v>
      </c>
    </row>
    <row r="269" spans="1:137" ht="19.95" customHeight="1" x14ac:dyDescent="0.3">
      <c r="A269" s="81">
        <v>150000827</v>
      </c>
      <c r="B269" s="82" t="s">
        <v>668</v>
      </c>
      <c r="C269" s="114" t="s">
        <v>669</v>
      </c>
      <c r="D269" s="114" t="s">
        <v>669</v>
      </c>
      <c r="E269" s="84">
        <f t="shared" si="210"/>
        <v>4491.7</v>
      </c>
      <c r="F269" s="597">
        <f>'[8]побудинковий звіт'!F269</f>
        <v>3684.6</v>
      </c>
      <c r="G269" s="104">
        <f>'[8]побудинковий звіт'!G269</f>
        <v>0</v>
      </c>
      <c r="H269" s="598">
        <f>'[8]побудинковий звіт'!H269</f>
        <v>807.1</v>
      </c>
      <c r="I269" s="595">
        <f>'звіт 03.19-03.24'!H269+'[9]побудинковий звіт'!I269+'[8]побудинковий звіт'!I269</f>
        <v>100301.35095757092</v>
      </c>
      <c r="J269" s="595">
        <f>'звіт 03.19-03.24'!I269+'[9]побудинковий звіт'!J269+'[8]побудинковий звіт'!J269</f>
        <v>100814.61516883351</v>
      </c>
      <c r="K269" s="116">
        <f t="shared" si="211"/>
        <v>513.26421126259083</v>
      </c>
      <c r="L269" s="595">
        <f>'звіт 03.19-03.24'!K269+'[9]побудинковий звіт'!L269+'[8]побудинковий звіт'!L269</f>
        <v>19692.268091664562</v>
      </c>
      <c r="M269" s="595">
        <f>'звіт 03.19-03.24'!L269+'[9]побудинковий звіт'!M269+'[8]побудинковий звіт'!M269</f>
        <v>19309.506722983344</v>
      </c>
      <c r="N269" s="116">
        <f t="shared" si="212"/>
        <v>-382.7613686812183</v>
      </c>
      <c r="O269" s="595">
        <f>'звіт 03.19-03.24'!N269+'[9]побудинковий звіт'!O269+'[8]побудинковий звіт'!O269</f>
        <v>39514.317102046742</v>
      </c>
      <c r="P269" s="595">
        <f>'звіт 03.19-03.24'!O269+'[9]побудинковий звіт'!P269+'[8]побудинковий звіт'!P269</f>
        <v>38290.117520274027</v>
      </c>
      <c r="Q269" s="116">
        <f t="shared" si="213"/>
        <v>-1224.1995817727147</v>
      </c>
      <c r="R269" s="595">
        <f>'звіт 03.19-03.24'!Q269+'[9]побудинковий звіт'!R269+'[8]побудинковий звіт'!R269</f>
        <v>0</v>
      </c>
      <c r="S269" s="595">
        <f>'звіт 03.19-03.24'!R269+'[9]побудинковий звіт'!S269+'[8]побудинковий звіт'!S269</f>
        <v>0</v>
      </c>
      <c r="T269" s="116">
        <f t="shared" si="214"/>
        <v>0</v>
      </c>
      <c r="U269" s="595">
        <f>'звіт 03.19-03.24'!T269+'[9]побудинковий звіт'!U269+'[8]побудинковий звіт'!U269</f>
        <v>2348.6220416906308</v>
      </c>
      <c r="V269" s="595">
        <f>'звіт 03.19-03.24'!U269+'[9]побудинковий звіт'!V269+'[8]побудинковий звіт'!V269</f>
        <v>1224.0676061298939</v>
      </c>
      <c r="W269" s="116">
        <f t="shared" si="215"/>
        <v>-1124.5544355607369</v>
      </c>
      <c r="X269" s="595">
        <f>'звіт 03.19-03.24'!W269+'[9]побудинковий звіт'!X269+'[8]побудинковий звіт'!X269</f>
        <v>68196.786202718271</v>
      </c>
      <c r="Y269" s="595">
        <f>'звіт 03.19-03.24'!X269+'[9]побудинковий звіт'!Y269+'[8]побудинковий звіт'!Y269</f>
        <v>59765.778260224688</v>
      </c>
      <c r="Z269" s="116">
        <f t="shared" si="216"/>
        <v>-8431.007942493583</v>
      </c>
      <c r="AA269" s="595">
        <f>'звіт 03.19-03.24'!Z269+'[9]побудинковий звіт'!AA269+'[8]побудинковий звіт'!AA269</f>
        <v>4756.7519999999995</v>
      </c>
      <c r="AB269" s="595">
        <f>'звіт 03.19-03.24'!AA269+'[9]побудинковий звіт'!AB269+'[8]побудинковий звіт'!AB269</f>
        <v>0</v>
      </c>
      <c r="AC269" s="116">
        <f t="shared" si="217"/>
        <v>-4756.7519999999995</v>
      </c>
      <c r="AD269" s="595">
        <f>'звіт 03.19-03.24'!AC269+'[9]побудинковий звіт'!AD269+'[8]побудинковий звіт'!AD269</f>
        <v>133414.74351927155</v>
      </c>
      <c r="AE269" s="595">
        <f>'звіт 03.19-03.24'!AD269+'[9]побудинковий звіт'!AE269+'[8]побудинковий звіт'!AE269</f>
        <v>146209.86201938984</v>
      </c>
      <c r="AF269" s="117">
        <f t="shared" si="218"/>
        <v>12795.118500118289</v>
      </c>
      <c r="AG269" s="91">
        <f t="shared" si="219"/>
        <v>368224.83991496265</v>
      </c>
      <c r="AH269" s="92">
        <f t="shared" si="219"/>
        <v>365613.94729783526</v>
      </c>
      <c r="AI269" s="116">
        <f t="shared" si="220"/>
        <v>-2610.8926171273924</v>
      </c>
      <c r="AJ269" s="595">
        <f>'звіт 03.19-03.24'!AI269+'[9]побудинковий звіт'!AJ269+'[8]побудинковий звіт'!AJ269</f>
        <v>0</v>
      </c>
      <c r="AK269" s="595">
        <f>'звіт 03.19-03.24'!AJ269+'[9]побудинковий звіт'!AK269+'[8]побудинковий звіт'!AK269</f>
        <v>0</v>
      </c>
      <c r="AL269" s="116">
        <f t="shared" si="221"/>
        <v>0</v>
      </c>
      <c r="AM269" s="595">
        <f>'звіт 03.19-03.24'!AL269+'[9]побудинковий звіт'!AM269+'[8]побудинковий звіт'!AM269</f>
        <v>0</v>
      </c>
      <c r="AN269" s="595">
        <f>'звіт 03.19-03.24'!AM269+'[9]побудинковий звіт'!AN269+'[8]побудинковий звіт'!AN269</f>
        <v>0</v>
      </c>
      <c r="AO269" s="116">
        <f t="shared" si="222"/>
        <v>0</v>
      </c>
      <c r="AP269" s="595">
        <f>'звіт 03.19-03.24'!AO269+'[9]побудинковий звіт'!AP269+'[8]побудинковий звіт'!AP269</f>
        <v>79580.606795503467</v>
      </c>
      <c r="AQ269" s="595">
        <f>'звіт 03.19-03.24'!AP269+'[9]побудинковий звіт'!AQ269+'[8]побудинковий звіт'!AQ269</f>
        <v>68964.041810216266</v>
      </c>
      <c r="AR269" s="116">
        <f t="shared" si="223"/>
        <v>-10616.564985287201</v>
      </c>
      <c r="AS269" s="595">
        <f>'звіт 03.19-03.24'!AR269+'[9]побудинковий звіт'!AS269+'[8]побудинковий звіт'!AS269</f>
        <v>311023.12187773403</v>
      </c>
      <c r="AT269" s="595">
        <f>'звіт 03.19-03.24'!AS269+'[9]побудинковий звіт'!AT269+'[8]побудинковий звіт'!AT269</f>
        <v>292512.19193048397</v>
      </c>
      <c r="AU269" s="118">
        <f t="shared" si="224"/>
        <v>-18510.929947250057</v>
      </c>
      <c r="AV269" s="595">
        <f>'звіт 03.19-03.24'!AU269+'[9]побудинковий звіт'!AV269+'[8]побудинковий звіт'!AV269</f>
        <v>23624.113066576971</v>
      </c>
      <c r="AW269" s="595">
        <f>'звіт 03.19-03.24'!AV269+'[9]побудинковий звіт'!AW269+'[8]побудинковий звіт'!AW269</f>
        <v>15620.335930166069</v>
      </c>
      <c r="AX269" s="94">
        <f t="shared" si="225"/>
        <v>-8003.7771364109012</v>
      </c>
      <c r="AY269" s="595">
        <f>'звіт 03.19-03.24'!AX269+'[9]побудинковий звіт'!AY269+'[8]побудинковий звіт'!AY269</f>
        <v>34543.209115491096</v>
      </c>
      <c r="AZ269" s="595">
        <f>'звіт 03.19-03.24'!AY269+'[9]побудинковий звіт'!AZ269+'[8]побудинковий звіт'!AZ269</f>
        <v>33</v>
      </c>
      <c r="BA269" s="117">
        <f t="shared" si="226"/>
        <v>-34510.209115491096</v>
      </c>
      <c r="BB269" s="595">
        <f>'звіт 03.19-03.24'!BA269+'[9]побудинковий звіт'!BB269+'[8]побудинковий звіт'!BB269</f>
        <v>17333.319339675298</v>
      </c>
      <c r="BC269" s="595">
        <f>'звіт 03.19-03.24'!BB269+'[9]побудинковий звіт'!BC269+'[8]побудинковий звіт'!BC269</f>
        <v>3539.0903925702023</v>
      </c>
      <c r="BD269" s="94">
        <f t="shared" si="227"/>
        <v>-13794.228947105095</v>
      </c>
      <c r="BE269" s="595">
        <f>'звіт 03.19-03.24'!BD269+'[9]побудинковий звіт'!BE269+'[8]побудинковий звіт'!BE269</f>
        <v>0</v>
      </c>
      <c r="BF269" s="595">
        <f>'звіт 03.19-03.24'!BE269+'[9]побудинковий звіт'!BF269+'[8]побудинковий звіт'!BF269</f>
        <v>0</v>
      </c>
      <c r="BG269" s="95">
        <f t="shared" si="228"/>
        <v>0</v>
      </c>
      <c r="BH269" s="595">
        <f>'звіт 03.19-03.24'!BG269+'[9]побудинковий звіт'!BH269+'[8]побудинковий звіт'!BH269</f>
        <v>1384.2174463782517</v>
      </c>
      <c r="BI269" s="595">
        <f>'звіт 03.19-03.24'!BH269+'[9]побудинковий звіт'!BI269+'[8]побудинковий звіт'!BI269</f>
        <v>4946.7782103162299</v>
      </c>
      <c r="BJ269" s="94">
        <f t="shared" si="229"/>
        <v>3562.5607639379782</v>
      </c>
      <c r="BK269" s="595">
        <f>'звіт 03.19-03.24'!BJ269+'[9]побудинковий звіт'!BK269+'[8]побудинковий звіт'!BK269</f>
        <v>20616.462997878709</v>
      </c>
      <c r="BL269" s="595">
        <f>'звіт 03.19-03.24'!BK269+'[9]побудинковий звіт'!BL269+'[8]побудинковий звіт'!BL269</f>
        <v>4616.1546074815988</v>
      </c>
      <c r="BM269" s="95">
        <f t="shared" si="230"/>
        <v>-16000.308390397109</v>
      </c>
      <c r="BN269" s="595">
        <f>'звіт 03.19-03.24'!BM269+'[9]побудинковий звіт'!BN269+'[8]побудинковий звіт'!BN269</f>
        <v>2314.8936458730341</v>
      </c>
      <c r="BO269" s="595">
        <f>'звіт 03.19-03.24'!BN269+'[9]побудинковий звіт'!BO269+'[8]побудинковий звіт'!BO269</f>
        <v>5429</v>
      </c>
      <c r="BP269" s="94">
        <f t="shared" si="231"/>
        <v>3114.1063541269659</v>
      </c>
      <c r="BQ269" s="91">
        <f t="shared" si="232"/>
        <v>99816.215611873355</v>
      </c>
      <c r="BR269" s="96">
        <f t="shared" si="232"/>
        <v>34184.359140534099</v>
      </c>
      <c r="BS269" s="94">
        <f t="shared" si="233"/>
        <v>-65631.856471339255</v>
      </c>
      <c r="BT269" s="595">
        <f>'звіт 03.19-03.24'!BS269+'[9]побудинковий звіт'!BT269+'[8]побудинковий звіт'!BT269</f>
        <v>191506.58126392859</v>
      </c>
      <c r="BU269" s="595">
        <f>'звіт 03.19-03.24'!BT269+'[9]побудинковий звіт'!BU269+'[8]побудинковий звіт'!BU269</f>
        <v>308966.86810781248</v>
      </c>
      <c r="BV269" s="116">
        <f t="shared" si="234"/>
        <v>117460.28684388389</v>
      </c>
      <c r="BW269" s="595">
        <f>'звіт 03.19-03.24'!BV269+'[9]побудинковий звіт'!BW269+'[8]побудинковий звіт'!BW269</f>
        <v>138147.96321726294</v>
      </c>
      <c r="BX269" s="595">
        <f>'звіт 03.19-03.24'!BW269+'[9]побудинковий звіт'!BX269+'[8]побудинковий звіт'!BX269</f>
        <v>154998.64875018306</v>
      </c>
      <c r="BY269" s="116">
        <f t="shared" si="235"/>
        <v>16850.685532920121</v>
      </c>
      <c r="BZ269" s="595">
        <f>'звіт 03.19-03.24'!BY269+'[9]побудинковий звіт'!BZ269+'[8]побудинковий звіт'!BZ269</f>
        <v>99784.367395923255</v>
      </c>
      <c r="CA269" s="595">
        <f>'звіт 03.19-03.24'!BZ269+'[9]побудинковий звіт'!CA269+'[8]побудинковий звіт'!CA269</f>
        <v>58064.807972676499</v>
      </c>
      <c r="CB269" s="116">
        <f t="shared" si="236"/>
        <v>-41719.559423246756</v>
      </c>
      <c r="CC269" s="595">
        <f>'звіт 03.19-03.24'!CB269+'[9]побудинковий звіт'!CC269+'[8]побудинковий звіт'!CC269</f>
        <v>13494.552739291763</v>
      </c>
      <c r="CD269" s="595">
        <f>'звіт 03.19-03.24'!CC269+'[9]побудинковий звіт'!CD269+'[8]побудинковий звіт'!CD269</f>
        <v>13738.279728300358</v>
      </c>
      <c r="CE269" s="116">
        <f t="shared" si="237"/>
        <v>243.72698900859541</v>
      </c>
      <c r="CF269" s="595">
        <f>'звіт 03.19-03.24'!CE269+'[9]побудинковий звіт'!CF269+'[8]побудинковий звіт'!CF269</f>
        <v>1659.8878860891675</v>
      </c>
      <c r="CG269" s="595">
        <f>'звіт 03.19-03.24'!CF269+'[9]побудинковий звіт'!CG269+'[8]побудинковий звіт'!CG269</f>
        <v>0</v>
      </c>
      <c r="CH269" s="116">
        <f t="shared" si="238"/>
        <v>-1659.8878860891675</v>
      </c>
      <c r="CI269" s="595">
        <f>'звіт 03.19-03.24'!CH269+'[9]побудинковий звіт'!CI269+'[8]побудинковий звіт'!CI269</f>
        <v>42015.599740561323</v>
      </c>
      <c r="CJ269" s="595">
        <f>'звіт 03.19-03.24'!CI269+'[9]побудинковий звіт'!CJ269+'[8]побудинковий звіт'!CJ269</f>
        <v>33268.734232269591</v>
      </c>
      <c r="CK269" s="116">
        <f t="shared" si="239"/>
        <v>-8746.8655082917321</v>
      </c>
      <c r="CL269" s="595">
        <f>'звіт 03.19-03.24'!CK269+'[9]побудинковий звіт'!CL269+'[8]побудинковий звіт'!CL269</f>
        <v>0</v>
      </c>
      <c r="CM269" s="595">
        <f>'звіт 03.19-03.24'!CL269+'[9]побудинковий звіт'!CM269+'[8]побудинковий звіт'!CM269</f>
        <v>0</v>
      </c>
      <c r="CN269" s="116">
        <f t="shared" si="240"/>
        <v>0</v>
      </c>
      <c r="CO269" s="88">
        <f t="shared" si="241"/>
        <v>42015.599740561323</v>
      </c>
      <c r="CP269" s="96">
        <f t="shared" si="241"/>
        <v>33268.734232269591</v>
      </c>
      <c r="CQ269" s="116">
        <f t="shared" si="242"/>
        <v>-8746.8655082917321</v>
      </c>
      <c r="CR269" s="119">
        <f t="shared" si="253"/>
        <v>1345253.7364431305</v>
      </c>
      <c r="CS269" s="96">
        <f t="shared" si="253"/>
        <v>1330311.878970312</v>
      </c>
      <c r="CT269" s="116">
        <f t="shared" si="243"/>
        <v>-14941.857472818578</v>
      </c>
      <c r="CU269" s="91">
        <f t="shared" si="244"/>
        <v>1614304.4837317567</v>
      </c>
      <c r="CV269" s="98">
        <f t="shared" si="244"/>
        <v>1596374.2547643743</v>
      </c>
      <c r="CW269" s="117">
        <f t="shared" si="245"/>
        <v>-17930.22896738234</v>
      </c>
      <c r="CX269" s="595">
        <f>'звіт 03.19-03.24'!CW269+'[9]побудинковий звіт'!CX269+'[8]побудинковий звіт'!CX269</f>
        <v>92004.055058373502</v>
      </c>
      <c r="CY269" s="595">
        <f>'звіт 03.19-03.24'!CX269+'[9]побудинковий звіт'!CY269+'[8]побудинковий звіт'!CY269</f>
        <v>106831.12402575648</v>
      </c>
      <c r="CZ269" s="116">
        <f t="shared" si="246"/>
        <v>14827.068967382977</v>
      </c>
      <c r="DA269" s="99">
        <f>'[8]побудинковий звіт'!DA269</f>
        <v>-17930.228967382776</v>
      </c>
      <c r="DB269" s="8">
        <v>2</v>
      </c>
      <c r="DC269" s="365">
        <f>'[8]побудинковий звіт'!DC269</f>
        <v>83439.149999999994</v>
      </c>
      <c r="DD269" s="365">
        <f>'[8]побудинковий звіт'!DD269</f>
        <v>12074.160000000002</v>
      </c>
      <c r="DE269" s="365">
        <f>'[8]побудинковий звіт'!DE269</f>
        <v>58983.989999999991</v>
      </c>
      <c r="DF269" s="365">
        <f>'[8]побудинковий звіт'!DF269</f>
        <v>7372.3900000000012</v>
      </c>
      <c r="DG269" s="101">
        <v>4142.5400790908607</v>
      </c>
      <c r="DH269" s="296">
        <v>5</v>
      </c>
      <c r="DI269" s="103">
        <f>'[8]побудинковий звіт'!DK269</f>
        <v>6.6357347402176403</v>
      </c>
      <c r="DJ269" s="103">
        <f>'[8]побудинковий звіт'!DL269</f>
        <v>0</v>
      </c>
      <c r="DK269" s="103">
        <f>'[8]побудинковий звіт'!DM269</f>
        <v>5.8255169990427262</v>
      </c>
      <c r="DL269" s="104">
        <f t="shared" si="208"/>
        <v>24450.028223805915</v>
      </c>
      <c r="DM269" s="104">
        <f t="shared" si="254"/>
        <v>4701.7747699273841</v>
      </c>
      <c r="DN269" s="105">
        <f t="shared" si="247"/>
        <v>29151.802993733298</v>
      </c>
      <c r="DO269" s="2"/>
      <c r="DP269" s="104">
        <f>'[10]побудинковий звіт'!DR269</f>
        <v>24447.86</v>
      </c>
      <c r="DQ269" s="104">
        <f>'[10]побудинковий звіт'!DS269</f>
        <v>4701.7700000000004</v>
      </c>
      <c r="DR269" s="104">
        <f t="shared" si="248"/>
        <v>29149.63</v>
      </c>
      <c r="DS269" s="106"/>
      <c r="DT269" s="104"/>
      <c r="DU269" s="479">
        <f>'звіт 03.19-03.24'!DV269+'[9]побудинковий звіт'!DW269+'[8]побудинковий звіт'!DW269</f>
        <v>4464.88</v>
      </c>
      <c r="DV269" s="2">
        <f>'[9]побудинковий звіт'!DX269+'[8]побудинковий звіт'!DX269</f>
        <v>0</v>
      </c>
      <c r="DW269" s="77">
        <f t="shared" si="249"/>
        <v>493007.20498752885</v>
      </c>
      <c r="DX269" s="77">
        <f t="shared" si="250"/>
        <v>392035.8612852217</v>
      </c>
      <c r="DY269" s="427">
        <f t="shared" si="251"/>
        <v>66356.37999999999</v>
      </c>
      <c r="DZ269" s="161">
        <f>'[10]побудинковий звіт'!DY269</f>
        <v>8797.3587067118642</v>
      </c>
      <c r="EB269" s="110">
        <v>29295</v>
      </c>
      <c r="EC269" s="111">
        <f t="shared" si="252"/>
        <v>33437.540079090861</v>
      </c>
      <c r="EE269" s="112">
        <v>-16782.40518385305</v>
      </c>
      <c r="EG269" s="99">
        <v>-43800.809830469683</v>
      </c>
    </row>
    <row r="270" spans="1:137" ht="19.95" customHeight="1" x14ac:dyDescent="0.3">
      <c r="A270" s="81">
        <v>150000809</v>
      </c>
      <c r="B270" s="82" t="s">
        <v>670</v>
      </c>
      <c r="C270" s="114" t="s">
        <v>671</v>
      </c>
      <c r="D270" s="114" t="s">
        <v>671</v>
      </c>
      <c r="E270" s="84">
        <f t="shared" si="210"/>
        <v>2575.88</v>
      </c>
      <c r="F270" s="597">
        <f>'[8]побудинковий звіт'!F270</f>
        <v>2137.38</v>
      </c>
      <c r="G270" s="104">
        <f>'[8]побудинковий звіт'!G270</f>
        <v>0</v>
      </c>
      <c r="H270" s="598">
        <f>'[8]побудинковий звіт'!H270</f>
        <v>438.5</v>
      </c>
      <c r="I270" s="595">
        <f>'звіт 03.19-03.24'!H270+'[9]побудинковий звіт'!I270+'[8]побудинковий звіт'!I270</f>
        <v>56571.34067856503</v>
      </c>
      <c r="J270" s="595">
        <f>'звіт 03.19-03.24'!I270+'[9]побудинковий звіт'!J270+'[8]побудинковий звіт'!J270</f>
        <v>56969.993252082037</v>
      </c>
      <c r="K270" s="116">
        <f t="shared" si="211"/>
        <v>398.65257351700711</v>
      </c>
      <c r="L270" s="595">
        <f>'звіт 03.19-03.24'!K270+'[9]побудинковий звіт'!L270+'[8]побудинковий звіт'!L270</f>
        <v>10877.644065514982</v>
      </c>
      <c r="M270" s="595">
        <f>'звіт 03.19-03.24'!L270+'[9]побудинковий звіт'!M270+'[8]побудинковий звіт'!M270</f>
        <v>10675.198447333178</v>
      </c>
      <c r="N270" s="116">
        <f t="shared" si="212"/>
        <v>-202.44561818180409</v>
      </c>
      <c r="O270" s="595">
        <f>'звіт 03.19-03.24'!N270+'[9]побудинковий звіт'!O270+'[8]побудинковий звіт'!O270</f>
        <v>23932.348264123309</v>
      </c>
      <c r="P270" s="595">
        <f>'звіт 03.19-03.24'!O270+'[9]побудинковий звіт'!P270+'[8]побудинковий звіт'!P270</f>
        <v>23947.550365534134</v>
      </c>
      <c r="Q270" s="116">
        <f t="shared" si="213"/>
        <v>15.20210141082498</v>
      </c>
      <c r="R270" s="595">
        <f>'звіт 03.19-03.24'!Q270+'[9]побудинковий звіт'!R270+'[8]побудинковий звіт'!R270</f>
        <v>0</v>
      </c>
      <c r="S270" s="595">
        <f>'звіт 03.19-03.24'!R270+'[9]побудинковий звіт'!S270+'[8]побудинковий звіт'!S270</f>
        <v>0</v>
      </c>
      <c r="T270" s="116">
        <f t="shared" si="214"/>
        <v>0</v>
      </c>
      <c r="U270" s="595">
        <f>'звіт 03.19-03.24'!T270+'[9]побудинковий звіт'!U270+'[8]побудинковий звіт'!U270</f>
        <v>782.8740138968767</v>
      </c>
      <c r="V270" s="595">
        <f>'звіт 03.19-03.24'!U270+'[9]побудинковий звіт'!V270+'[8]побудинковий звіт'!V270</f>
        <v>408.0225353766312</v>
      </c>
      <c r="W270" s="116">
        <f t="shared" si="215"/>
        <v>-374.85147852024551</v>
      </c>
      <c r="X270" s="595">
        <f>'звіт 03.19-03.24'!W270+'[9]побудинковий звіт'!X270+'[8]побудинковий звіт'!X270</f>
        <v>31613.271587676078</v>
      </c>
      <c r="Y270" s="595">
        <f>'звіт 03.19-03.24'!X270+'[9]побудинковий звіт'!Y270+'[8]побудинковий звіт'!Y270</f>
        <v>29194.532532615933</v>
      </c>
      <c r="Z270" s="116">
        <f t="shared" si="216"/>
        <v>-2418.7390550601449</v>
      </c>
      <c r="AA270" s="595">
        <f>'звіт 03.19-03.24'!Z270+'[9]побудинковий звіт'!AA270+'[8]побудинковий звіт'!AA270</f>
        <v>2759.616</v>
      </c>
      <c r="AB270" s="595">
        <f>'звіт 03.19-03.24'!AA270+'[9]побудинковий звіт'!AB270+'[8]побудинковий звіт'!AB270</f>
        <v>0</v>
      </c>
      <c r="AC270" s="116">
        <f t="shared" si="217"/>
        <v>-2759.616</v>
      </c>
      <c r="AD270" s="595">
        <f>'звіт 03.19-03.24'!AC270+'[9]побудинковий звіт'!AD270+'[8]побудинковий звіт'!AD270</f>
        <v>77691.930900478808</v>
      </c>
      <c r="AE270" s="595">
        <f>'звіт 03.19-03.24'!AD270+'[9]побудинковий звіт'!AE270+'[8]побудинковий звіт'!AE270</f>
        <v>83638.948439780113</v>
      </c>
      <c r="AF270" s="117">
        <f t="shared" si="218"/>
        <v>5947.0175393013051</v>
      </c>
      <c r="AG270" s="91">
        <f t="shared" si="219"/>
        <v>204229.02551025507</v>
      </c>
      <c r="AH270" s="92">
        <f t="shared" si="219"/>
        <v>204834.24557272202</v>
      </c>
      <c r="AI270" s="116">
        <f t="shared" si="220"/>
        <v>605.22006246694946</v>
      </c>
      <c r="AJ270" s="595">
        <f>'звіт 03.19-03.24'!AI270+'[9]побудинковий звіт'!AJ270+'[8]побудинковий звіт'!AJ270</f>
        <v>0</v>
      </c>
      <c r="AK270" s="595">
        <f>'звіт 03.19-03.24'!AJ270+'[9]побудинковий звіт'!AK270+'[8]побудинковий звіт'!AK270</f>
        <v>0</v>
      </c>
      <c r="AL270" s="116">
        <f t="shared" si="221"/>
        <v>0</v>
      </c>
      <c r="AM270" s="595">
        <f>'звіт 03.19-03.24'!AL270+'[9]побудинковий звіт'!AM270+'[8]побудинковий звіт'!AM270</f>
        <v>0</v>
      </c>
      <c r="AN270" s="595">
        <f>'звіт 03.19-03.24'!AM270+'[9]побудинковий звіт'!AN270+'[8]побудинковий звіт'!AN270</f>
        <v>0</v>
      </c>
      <c r="AO270" s="116">
        <f t="shared" si="222"/>
        <v>0</v>
      </c>
      <c r="AP270" s="595">
        <f>'звіт 03.19-03.24'!AO270+'[9]побудинковий звіт'!AP270+'[8]побудинковий звіт'!AP270</f>
        <v>41258.030772115264</v>
      </c>
      <c r="AQ270" s="595">
        <f>'звіт 03.19-03.24'!AP270+'[9]побудинковий звіт'!AQ270+'[8]побудинковий звіт'!AQ270</f>
        <v>43017.795508177194</v>
      </c>
      <c r="AR270" s="116">
        <f t="shared" si="223"/>
        <v>1759.7647360619303</v>
      </c>
      <c r="AS270" s="595">
        <f>'звіт 03.19-03.24'!AR270+'[9]побудинковий звіт'!AS270+'[8]побудинковий звіт'!AS270</f>
        <v>237671.24081270254</v>
      </c>
      <c r="AT270" s="595">
        <f>'звіт 03.19-03.24'!AS270+'[9]побудинковий звіт'!AT270+'[8]побудинковий звіт'!AT270</f>
        <v>101583.06574885699</v>
      </c>
      <c r="AU270" s="118">
        <f t="shared" si="224"/>
        <v>-136088.17506384556</v>
      </c>
      <c r="AV270" s="595">
        <f>'звіт 03.19-03.24'!AU270+'[9]побудинковий звіт'!AV270+'[8]побудинковий звіт'!AV270</f>
        <v>14069.797867582536</v>
      </c>
      <c r="AW270" s="595">
        <f>'звіт 03.19-03.24'!AV270+'[9]побудинковий звіт'!AW270+'[8]побудинковий звіт'!AW270</f>
        <v>35229.827275515127</v>
      </c>
      <c r="AX270" s="94">
        <f t="shared" si="225"/>
        <v>21160.02940793259</v>
      </c>
      <c r="AY270" s="595">
        <f>'звіт 03.19-03.24'!AX270+'[9]побудинковий звіт'!AY270+'[8]побудинковий звіт'!AY270</f>
        <v>18973.826220891064</v>
      </c>
      <c r="AZ270" s="595">
        <f>'звіт 03.19-03.24'!AY270+'[9]побудинковий звіт'!AZ270+'[8]побудинковий звіт'!AZ270</f>
        <v>14955.986982811883</v>
      </c>
      <c r="BA270" s="117">
        <f t="shared" si="226"/>
        <v>-4017.8392380791811</v>
      </c>
      <c r="BB270" s="595">
        <f>'звіт 03.19-03.24'!BA270+'[9]побудинковий звіт'!BB270+'[8]побудинковий звіт'!BB270</f>
        <v>10097.892511508182</v>
      </c>
      <c r="BC270" s="595">
        <f>'звіт 03.19-03.24'!BB270+'[9]побудинковий звіт'!BC270+'[8]побудинковий звіт'!BC270</f>
        <v>2685.3441940761272</v>
      </c>
      <c r="BD270" s="94">
        <f t="shared" si="227"/>
        <v>-7412.5483174320543</v>
      </c>
      <c r="BE270" s="595">
        <f>'звіт 03.19-03.24'!BD270+'[9]побудинковий звіт'!BE270+'[8]побудинковий звіт'!BE270</f>
        <v>0</v>
      </c>
      <c r="BF270" s="595">
        <f>'звіт 03.19-03.24'!BE270+'[9]побудинковий звіт'!BF270+'[8]побудинковий звіт'!BF270</f>
        <v>0</v>
      </c>
      <c r="BG270" s="95">
        <f t="shared" si="228"/>
        <v>0</v>
      </c>
      <c r="BH270" s="595">
        <f>'звіт 03.19-03.24'!BG270+'[9]побудинковий звіт'!BH270+'[8]побудинковий звіт'!BH270</f>
        <v>461.40581545941734</v>
      </c>
      <c r="BI270" s="595">
        <f>'звіт 03.19-03.24'!BH270+'[9]побудинковий звіт'!BI270+'[8]побудинковий звіт'!BI270</f>
        <v>494</v>
      </c>
      <c r="BJ270" s="94">
        <f t="shared" si="229"/>
        <v>32.59418454058266</v>
      </c>
      <c r="BK270" s="595">
        <f>'звіт 03.19-03.24'!BJ270+'[9]побудинковий звіт'!BK270+'[8]побудинковий звіт'!BK270</f>
        <v>9111.7283787399083</v>
      </c>
      <c r="BL270" s="595">
        <f>'звіт 03.19-03.24'!BK270+'[9]побудинковий звіт'!BL270+'[8]побудинковий звіт'!BL270</f>
        <v>6369.3831730665916</v>
      </c>
      <c r="BM270" s="95">
        <f t="shared" si="230"/>
        <v>-2742.3452056733167</v>
      </c>
      <c r="BN270" s="595">
        <f>'звіт 03.19-03.24'!BM270+'[9]побудинковий звіт'!BN270+'[8]побудинковий звіт'!BN270</f>
        <v>1120.1818809668616</v>
      </c>
      <c r="BO270" s="595">
        <f>'звіт 03.19-03.24'!BN270+'[9]побудинковий звіт'!BO270+'[8]побудинковий звіт'!BO270</f>
        <v>2823.3489029615021</v>
      </c>
      <c r="BP270" s="94">
        <f t="shared" si="231"/>
        <v>1703.1670219946404</v>
      </c>
      <c r="BQ270" s="91">
        <f t="shared" si="232"/>
        <v>53834.832675147969</v>
      </c>
      <c r="BR270" s="96">
        <f t="shared" si="232"/>
        <v>62557.890528431228</v>
      </c>
      <c r="BS270" s="94">
        <f t="shared" si="233"/>
        <v>8723.0578532832587</v>
      </c>
      <c r="BT270" s="595">
        <f>'звіт 03.19-03.24'!BS270+'[9]побудинковий звіт'!BT270+'[8]побудинковий звіт'!BT270</f>
        <v>135799.60682431108</v>
      </c>
      <c r="BU270" s="595">
        <f>'звіт 03.19-03.24'!BT270+'[9]побудинковий звіт'!BU270+'[8]побудинковий звіт'!BU270</f>
        <v>212671.6015041084</v>
      </c>
      <c r="BV270" s="116">
        <f t="shared" si="234"/>
        <v>76871.994679797324</v>
      </c>
      <c r="BW270" s="595">
        <f>'звіт 03.19-03.24'!BV270+'[9]побудинковий звіт'!BW270+'[8]побудинковий звіт'!BW270</f>
        <v>61350.287369800528</v>
      </c>
      <c r="BX270" s="595">
        <f>'звіт 03.19-03.24'!BW270+'[9]побудинковий звіт'!BX270+'[8]побудинковий звіт'!BX270</f>
        <v>65456.204230462092</v>
      </c>
      <c r="BY270" s="116">
        <f t="shared" si="235"/>
        <v>4105.916860661564</v>
      </c>
      <c r="BZ270" s="595">
        <f>'звіт 03.19-03.24'!BY270+'[9]побудинковий звіт'!BZ270+'[8]побудинковий звіт'!BZ270</f>
        <v>87584.88957111229</v>
      </c>
      <c r="CA270" s="595">
        <f>'звіт 03.19-03.24'!BZ270+'[9]побудинковий звіт'!CA270+'[8]побудинковий звіт'!CA270</f>
        <v>36279.460323828906</v>
      </c>
      <c r="CB270" s="116">
        <f t="shared" si="236"/>
        <v>-51305.429247283384</v>
      </c>
      <c r="CC270" s="595">
        <f>'звіт 03.19-03.24'!CB270+'[9]побудинковий звіт'!CC270+'[8]побудинковий звіт'!CC270</f>
        <v>0</v>
      </c>
      <c r="CD270" s="595">
        <f>'звіт 03.19-03.24'!CC270+'[9]побудинковий звіт'!CD270+'[8]побудинковий звіт'!CD270</f>
        <v>0</v>
      </c>
      <c r="CE270" s="116">
        <f t="shared" si="237"/>
        <v>0</v>
      </c>
      <c r="CF270" s="595">
        <f>'звіт 03.19-03.24'!CE270+'[9]побудинковий звіт'!CF270+'[8]побудинковий звіт'!CF270</f>
        <v>0</v>
      </c>
      <c r="CG270" s="595">
        <f>'звіт 03.19-03.24'!CF270+'[9]побудинковий звіт'!CG270+'[8]побудинковий звіт'!CG270</f>
        <v>0</v>
      </c>
      <c r="CH270" s="116">
        <f t="shared" si="238"/>
        <v>0</v>
      </c>
      <c r="CI270" s="595">
        <f>'звіт 03.19-03.24'!CH270+'[9]побудинковий звіт'!CI270+'[8]побудинковий звіт'!CI270</f>
        <v>43301.441296079603</v>
      </c>
      <c r="CJ270" s="595">
        <f>'звіт 03.19-03.24'!CI270+'[9]побудинковий звіт'!CJ270+'[8]побудинковий звіт'!CJ270</f>
        <v>29779.252588391886</v>
      </c>
      <c r="CK270" s="116">
        <f t="shared" si="239"/>
        <v>-13522.188707687717</v>
      </c>
      <c r="CL270" s="595">
        <f>'звіт 03.19-03.24'!CK270+'[9]побудинковий звіт'!CL270+'[8]побудинковий звіт'!CL270</f>
        <v>0</v>
      </c>
      <c r="CM270" s="595">
        <f>'звіт 03.19-03.24'!CL270+'[9]побудинковий звіт'!CM270+'[8]побудинковий звіт'!CM270</f>
        <v>0</v>
      </c>
      <c r="CN270" s="116">
        <f t="shared" si="240"/>
        <v>0</v>
      </c>
      <c r="CO270" s="88">
        <f t="shared" si="241"/>
        <v>43301.441296079603</v>
      </c>
      <c r="CP270" s="96">
        <f t="shared" si="241"/>
        <v>29779.252588391886</v>
      </c>
      <c r="CQ270" s="116">
        <f t="shared" si="242"/>
        <v>-13522.188707687717</v>
      </c>
      <c r="CR270" s="119">
        <f t="shared" si="253"/>
        <v>865029.35483152443</v>
      </c>
      <c r="CS270" s="96">
        <f t="shared" si="253"/>
        <v>756179.51600497856</v>
      </c>
      <c r="CT270" s="116">
        <f t="shared" si="243"/>
        <v>-108849.83882654586</v>
      </c>
      <c r="CU270" s="91">
        <f t="shared" si="244"/>
        <v>1038035.2257978292</v>
      </c>
      <c r="CV270" s="98">
        <f t="shared" si="244"/>
        <v>907415.41920597421</v>
      </c>
      <c r="CW270" s="117">
        <f t="shared" si="245"/>
        <v>-130619.80659185501</v>
      </c>
      <c r="CX270" s="595">
        <f>'звіт 03.19-03.24'!CW270+'[9]побудинковий звіт'!CX270+'[8]побудинковий звіт'!CX270</f>
        <v>46934.164924898789</v>
      </c>
      <c r="CY270" s="595">
        <f>'звіт 03.19-03.24'!CX270+'[9]побудинковий звіт'!CY270+'[8]побудинковий звіт'!CY270</f>
        <v>177553.97151675355</v>
      </c>
      <c r="CZ270" s="116">
        <f t="shared" si="246"/>
        <v>130619.80659185475</v>
      </c>
      <c r="DA270" s="99">
        <f>'[8]побудинковий звіт'!DA270</f>
        <v>-130619.80659185465</v>
      </c>
      <c r="DB270" s="8">
        <v>2</v>
      </c>
      <c r="DC270" s="365">
        <f>'[8]побудинковий звіт'!DC270</f>
        <v>23351.3</v>
      </c>
      <c r="DD270" s="365">
        <f>'[8]побудинковий звіт'!DD270</f>
        <v>2535.4299999999998</v>
      </c>
      <c r="DE270" s="365">
        <f>'[8]побудинковий звіт'!DE270</f>
        <v>8077.98</v>
      </c>
      <c r="DF270" s="365">
        <f>'[8]побудинковий звіт'!DF270</f>
        <v>-323.36000000000013</v>
      </c>
      <c r="DG270" s="101">
        <v>-46193.167761577293</v>
      </c>
      <c r="DH270" s="296">
        <v>5</v>
      </c>
      <c r="DI270" s="103">
        <f>'[8]побудинковий звіт'!DK270</f>
        <v>7.1408283347473853</v>
      </c>
      <c r="DJ270" s="103">
        <f>'[8]побудинковий звіт'!DL270</f>
        <v>0</v>
      </c>
      <c r="DK270" s="103">
        <f>'[8]побудинковий звіт'!DM270</f>
        <v>6.5195372923864143</v>
      </c>
      <c r="DL270" s="104">
        <f t="shared" si="208"/>
        <v>15262.663666122367</v>
      </c>
      <c r="DM270" s="104">
        <f t="shared" si="254"/>
        <v>2858.8171027114427</v>
      </c>
      <c r="DN270" s="105">
        <f t="shared" si="247"/>
        <v>18121.480768833811</v>
      </c>
      <c r="DO270" s="2"/>
      <c r="DP270" s="104">
        <f>'[10]побудинковий звіт'!DR270</f>
        <v>15273.32</v>
      </c>
      <c r="DQ270" s="104">
        <f>'[10]побудинковий звіт'!DS270</f>
        <v>2858.79</v>
      </c>
      <c r="DR270" s="104">
        <f t="shared" si="248"/>
        <v>18132.11</v>
      </c>
      <c r="DS270" s="106"/>
      <c r="DT270" s="104"/>
      <c r="DU270" s="479">
        <f>'звіт 03.19-03.24'!DV270+'[9]побудинковий звіт'!DW270+'[8]побудинковий звіт'!DW270</f>
        <v>7638.86</v>
      </c>
      <c r="DV270" s="2">
        <f>'[9]побудинковий звіт'!DX270+'[8]побудинковий звіт'!DX270</f>
        <v>0</v>
      </c>
      <c r="DW270" s="77">
        <f t="shared" si="249"/>
        <v>349807.28818542056</v>
      </c>
      <c r="DX270" s="77">
        <f t="shared" si="250"/>
        <v>196969.14753274585</v>
      </c>
      <c r="DY270" s="427">
        <f t="shared" si="251"/>
        <v>7754.619999999999</v>
      </c>
      <c r="DZ270" s="161">
        <f>'[10]побудинковий звіт'!DY270</f>
        <v>5969.2478927680704</v>
      </c>
      <c r="EB270" s="110">
        <v>62102</v>
      </c>
      <c r="EC270" s="111">
        <f t="shared" si="252"/>
        <v>15908.832238422707</v>
      </c>
      <c r="EE270" s="112">
        <v>-26931.414497108664</v>
      </c>
      <c r="EG270" s="99">
        <v>-61897.95778547712</v>
      </c>
    </row>
    <row r="271" spans="1:137" ht="19.95" customHeight="1" x14ac:dyDescent="0.3">
      <c r="A271" s="81">
        <v>150000810</v>
      </c>
      <c r="B271" s="82" t="s">
        <v>672</v>
      </c>
      <c r="C271" s="114" t="s">
        <v>673</v>
      </c>
      <c r="D271" s="114" t="s">
        <v>673</v>
      </c>
      <c r="E271" s="84">
        <f t="shared" si="210"/>
        <v>3000.29</v>
      </c>
      <c r="F271" s="597">
        <f>'[8]побудинковий звіт'!F271</f>
        <v>2551.9899999999998</v>
      </c>
      <c r="G271" s="104">
        <f>'[8]побудинковий звіт'!G271</f>
        <v>0</v>
      </c>
      <c r="H271" s="598">
        <f>'[8]побудинковий звіт'!H271</f>
        <v>448.3</v>
      </c>
      <c r="I271" s="595">
        <f>'звіт 03.19-03.24'!H271+'[9]побудинковий звіт'!I271+'[8]побудинковий звіт'!I271</f>
        <v>69899.604702117213</v>
      </c>
      <c r="J271" s="595">
        <f>'звіт 03.19-03.24'!I271+'[9]побудинковий звіт'!J271+'[8]побудинковий звіт'!J271</f>
        <v>70265.920242027409</v>
      </c>
      <c r="K271" s="116">
        <f t="shared" si="211"/>
        <v>366.31553991019609</v>
      </c>
      <c r="L271" s="595">
        <f>'звіт 03.19-03.24'!K271+'[9]побудинковий звіт'!L271+'[8]побудинковий звіт'!L271</f>
        <v>14101.317908056464</v>
      </c>
      <c r="M271" s="595">
        <f>'звіт 03.19-03.24'!L271+'[9]побудинковий звіт'!M271+'[8]побудинковий звіт'!M271</f>
        <v>13824.843812255212</v>
      </c>
      <c r="N271" s="116">
        <f t="shared" si="212"/>
        <v>-276.47409580125168</v>
      </c>
      <c r="O271" s="595">
        <f>'звіт 03.19-03.24'!N271+'[9]побудинковий звіт'!O271+'[8]побудинковий звіт'!O271</f>
        <v>25024.323915928337</v>
      </c>
      <c r="P271" s="595">
        <f>'звіт 03.19-03.24'!O271+'[9]побудинковий звіт'!P271+'[8]побудинковий звіт'!P271</f>
        <v>25031.582924200906</v>
      </c>
      <c r="Q271" s="116">
        <f t="shared" si="213"/>
        <v>7.25900827256919</v>
      </c>
      <c r="R271" s="595">
        <f>'звіт 03.19-03.24'!Q271+'[9]побудинковий звіт'!R271+'[8]побудинковий звіт'!R271</f>
        <v>0</v>
      </c>
      <c r="S271" s="595">
        <f>'звіт 03.19-03.24'!R271+'[9]побудинковий звіт'!S271+'[8]побудинковий звіт'!S271</f>
        <v>0</v>
      </c>
      <c r="T271" s="116">
        <f t="shared" si="214"/>
        <v>0</v>
      </c>
      <c r="U271" s="595">
        <f>'звіт 03.19-03.24'!T271+'[9]побудинковий звіт'!U271+'[8]побудинковий звіт'!U271</f>
        <v>1957.1850347421914</v>
      </c>
      <c r="V271" s="595">
        <f>'звіт 03.19-03.24'!U271+'[9]побудинковий звіт'!V271+'[8]побудинковий звіт'!V271</f>
        <v>1020.0563384415782</v>
      </c>
      <c r="W271" s="116">
        <f t="shared" si="215"/>
        <v>-937.12869630061323</v>
      </c>
      <c r="X271" s="595">
        <f>'звіт 03.19-03.24'!W271+'[9]побудинковий звіт'!X271+'[8]побудинковий звіт'!X271</f>
        <v>43320.563034663501</v>
      </c>
      <c r="Y271" s="595">
        <f>'звіт 03.19-03.24'!X271+'[9]побудинковий звіт'!Y271+'[8]побудинковий звіт'!Y271</f>
        <v>40497.027238836577</v>
      </c>
      <c r="Z271" s="116">
        <f t="shared" si="216"/>
        <v>-2823.5357958269233</v>
      </c>
      <c r="AA271" s="595">
        <f>'звіт 03.19-03.24'!Z271+'[9]побудинковий звіт'!AA271+'[8]побудинковий звіт'!AA271</f>
        <v>3239.0819999999994</v>
      </c>
      <c r="AB271" s="595">
        <f>'звіт 03.19-03.24'!AA271+'[9]побудинковий звіт'!AB271+'[8]побудинковий звіт'!AB271</f>
        <v>0</v>
      </c>
      <c r="AC271" s="116">
        <f t="shared" si="217"/>
        <v>-3239.0819999999994</v>
      </c>
      <c r="AD271" s="595">
        <f>'звіт 03.19-03.24'!AC271+'[9]побудинковий звіт'!AD271+'[8]побудинковий звіт'!AD271</f>
        <v>90956.815773191047</v>
      </c>
      <c r="AE271" s="595">
        <f>'звіт 03.19-03.24'!AD271+'[9]побудинковий звіт'!AE271+'[8]побудинковий звіт'!AE271</f>
        <v>98472.622218030723</v>
      </c>
      <c r="AF271" s="117">
        <f t="shared" si="218"/>
        <v>7515.8064448396763</v>
      </c>
      <c r="AG271" s="91">
        <f t="shared" si="219"/>
        <v>248498.89236869873</v>
      </c>
      <c r="AH271" s="92">
        <f t="shared" si="219"/>
        <v>249112.05277379241</v>
      </c>
      <c r="AI271" s="116">
        <f t="shared" si="220"/>
        <v>613.16040509368759</v>
      </c>
      <c r="AJ271" s="595">
        <f>'звіт 03.19-03.24'!AI271+'[9]побудинковий звіт'!AJ271+'[8]побудинковий звіт'!AJ271</f>
        <v>0</v>
      </c>
      <c r="AK271" s="595">
        <f>'звіт 03.19-03.24'!AJ271+'[9]побудинковий звіт'!AK271+'[8]побудинковий звіт'!AK271</f>
        <v>0</v>
      </c>
      <c r="AL271" s="116">
        <f t="shared" si="221"/>
        <v>0</v>
      </c>
      <c r="AM271" s="595">
        <f>'звіт 03.19-03.24'!AL271+'[9]побудинковий звіт'!AM271+'[8]побудинковий звіт'!AM271</f>
        <v>0</v>
      </c>
      <c r="AN271" s="595">
        <f>'звіт 03.19-03.24'!AM271+'[9]побудинковий звіт'!AN271+'[8]побудинковий звіт'!AN271</f>
        <v>0</v>
      </c>
      <c r="AO271" s="116">
        <f t="shared" si="222"/>
        <v>0</v>
      </c>
      <c r="AP271" s="595">
        <f>'звіт 03.19-03.24'!AO271+'[9]побудинковий звіт'!AP271+'[8]побудинковий звіт'!AP271</f>
        <v>57368.535721163644</v>
      </c>
      <c r="AQ271" s="595">
        <f>'звіт 03.19-03.24'!AP271+'[9]побудинковий звіт'!AQ271+'[8]побудинковий звіт'!AQ271</f>
        <v>49623.930740271833</v>
      </c>
      <c r="AR271" s="116">
        <f t="shared" si="223"/>
        <v>-7744.6049808918106</v>
      </c>
      <c r="AS271" s="595">
        <f>'звіт 03.19-03.24'!AR271+'[9]побудинковий звіт'!AS271+'[8]побудинковий звіт'!AS271</f>
        <v>207048.78344919297</v>
      </c>
      <c r="AT271" s="595">
        <f>'звіт 03.19-03.24'!AS271+'[9]побудинковий звіт'!AT271+'[8]побудинковий звіт'!AT271</f>
        <v>124275.24693106068</v>
      </c>
      <c r="AU271" s="118">
        <f t="shared" si="224"/>
        <v>-82773.536518132285</v>
      </c>
      <c r="AV271" s="595">
        <f>'звіт 03.19-03.24'!AU271+'[9]побудинковий звіт'!AV271+'[8]побудинковий звіт'!AV271</f>
        <v>16411.8053858688</v>
      </c>
      <c r="AW271" s="595">
        <f>'звіт 03.19-03.24'!AV271+'[9]побудинковий звіт'!AW271+'[8]побудинковий звіт'!AW271</f>
        <v>25436.380274434137</v>
      </c>
      <c r="AX271" s="94">
        <f t="shared" si="225"/>
        <v>9024.5748885653375</v>
      </c>
      <c r="AY271" s="595">
        <f>'звіт 03.19-03.24'!AX271+'[9]побудинковий звіт'!AY271+'[8]побудинковий звіт'!AY271</f>
        <v>24083.583863143107</v>
      </c>
      <c r="AZ271" s="595">
        <f>'звіт 03.19-03.24'!AY271+'[9]побудинковий звіт'!AZ271+'[8]побудинковий звіт'!AZ271</f>
        <v>4801.4460146625097</v>
      </c>
      <c r="BA271" s="117">
        <f t="shared" si="226"/>
        <v>-19282.137848480597</v>
      </c>
      <c r="BB271" s="595">
        <f>'звіт 03.19-03.24'!BA271+'[9]побудинковий звіт'!BB271+'[8]побудинковий звіт'!BB271</f>
        <v>9974.6656241846267</v>
      </c>
      <c r="BC271" s="595">
        <f>'звіт 03.19-03.24'!BB271+'[9]побудинковий звіт'!BC271+'[8]побудинковий звіт'!BC271</f>
        <v>6722.6882044226613</v>
      </c>
      <c r="BD271" s="94">
        <f t="shared" si="227"/>
        <v>-3251.9774197619654</v>
      </c>
      <c r="BE271" s="595">
        <f>'звіт 03.19-03.24'!BD271+'[9]побудинковий звіт'!BE271+'[8]побудинковий звіт'!BE271</f>
        <v>0</v>
      </c>
      <c r="BF271" s="595">
        <f>'звіт 03.19-03.24'!BE271+'[9]побудинковий звіт'!BF271+'[8]побудинковий звіт'!BF271</f>
        <v>0</v>
      </c>
      <c r="BG271" s="95">
        <f t="shared" si="228"/>
        <v>0</v>
      </c>
      <c r="BH271" s="595">
        <f>'звіт 03.19-03.24'!BG271+'[9]побудинковий звіт'!BH271+'[8]побудинковий звіт'!BH271</f>
        <v>1153.5145386485431</v>
      </c>
      <c r="BI271" s="595">
        <f>'звіт 03.19-03.24'!BH271+'[9]побудинковий звіт'!BI271+'[8]побудинковий звіт'!BI271</f>
        <v>0</v>
      </c>
      <c r="BJ271" s="94">
        <f t="shared" si="229"/>
        <v>-1153.5145386485431</v>
      </c>
      <c r="BK271" s="595">
        <f>'звіт 03.19-03.24'!BJ271+'[9]побудинковий звіт'!BK271+'[8]побудинковий звіт'!BK271</f>
        <v>13195.868260724137</v>
      </c>
      <c r="BL271" s="595">
        <f>'звіт 03.19-03.24'!BK271+'[9]побудинковий звіт'!BL271+'[8]побудинковий звіт'!BL271</f>
        <v>8222.0845783130317</v>
      </c>
      <c r="BM271" s="95">
        <f t="shared" si="230"/>
        <v>-4973.7836824111055</v>
      </c>
      <c r="BN271" s="595">
        <f>'звіт 03.19-03.24'!BM271+'[9]побудинковий звіт'!BN271+'[8]побудинковий звіт'!BN271</f>
        <v>1113.248981023607</v>
      </c>
      <c r="BO271" s="595">
        <f>'звіт 03.19-03.24'!BN271+'[9]побудинковий звіт'!BO271+'[8]побудинковий звіт'!BO271</f>
        <v>3201.0891275874701</v>
      </c>
      <c r="BP271" s="94">
        <f t="shared" si="231"/>
        <v>2087.8401465638631</v>
      </c>
      <c r="BQ271" s="91">
        <f t="shared" si="232"/>
        <v>65932.686653592813</v>
      </c>
      <c r="BR271" s="96">
        <f t="shared" si="232"/>
        <v>48383.688199419812</v>
      </c>
      <c r="BS271" s="94">
        <f t="shared" si="233"/>
        <v>-17548.998454173001</v>
      </c>
      <c r="BT271" s="595">
        <f>'звіт 03.19-03.24'!BS271+'[9]побудинковий звіт'!BT271+'[8]побудинковий звіт'!BT271</f>
        <v>157215.4572044099</v>
      </c>
      <c r="BU271" s="595">
        <f>'звіт 03.19-03.24'!BT271+'[9]побудинковий звіт'!BU271+'[8]побудинковий звіт'!BU271</f>
        <v>252280.05591072841</v>
      </c>
      <c r="BV271" s="116">
        <f t="shared" si="234"/>
        <v>95064.598706318502</v>
      </c>
      <c r="BW271" s="595">
        <f>'звіт 03.19-03.24'!BV271+'[9]побудинковий звіт'!BW271+'[8]побудинковий звіт'!BW271</f>
        <v>79380.741482528887</v>
      </c>
      <c r="BX271" s="595">
        <f>'звіт 03.19-03.24'!BW271+'[9]побудинковий звіт'!BX271+'[8]побудинковий звіт'!BX271</f>
        <v>83629.439401117474</v>
      </c>
      <c r="BY271" s="116">
        <f t="shared" si="235"/>
        <v>4248.6979185885866</v>
      </c>
      <c r="BZ271" s="595">
        <f>'звіт 03.19-03.24'!BY271+'[9]побудинковий звіт'!BZ271+'[8]побудинковий звіт'!BZ271</f>
        <v>88772.544559972739</v>
      </c>
      <c r="CA271" s="595">
        <f>'звіт 03.19-03.24'!BZ271+'[9]побудинковий звіт'!CA271+'[8]побудинковий звіт'!CA271</f>
        <v>44851.183549831621</v>
      </c>
      <c r="CB271" s="116">
        <f t="shared" si="236"/>
        <v>-43921.361010141118</v>
      </c>
      <c r="CC271" s="595">
        <f>'звіт 03.19-03.24'!CB271+'[9]побудинковий звіт'!CC271+'[8]побудинковий звіт'!CC271</f>
        <v>0</v>
      </c>
      <c r="CD271" s="595">
        <f>'звіт 03.19-03.24'!CC271+'[9]побудинковий звіт'!CD271+'[8]побудинковий звіт'!CD271</f>
        <v>0</v>
      </c>
      <c r="CE271" s="116">
        <f t="shared" si="237"/>
        <v>0</v>
      </c>
      <c r="CF271" s="595">
        <f>'звіт 03.19-03.24'!CE271+'[9]побудинковий звіт'!CF271+'[8]побудинковий звіт'!CF271</f>
        <v>0</v>
      </c>
      <c r="CG271" s="595">
        <f>'звіт 03.19-03.24'!CF271+'[9]побудинковий звіт'!CG271+'[8]побудинковий звіт'!CG271</f>
        <v>0</v>
      </c>
      <c r="CH271" s="116">
        <f t="shared" si="238"/>
        <v>0</v>
      </c>
      <c r="CI271" s="595">
        <f>'звіт 03.19-03.24'!CH271+'[9]побудинковий звіт'!CI271+'[8]побудинковий звіт'!CI271</f>
        <v>30309.619773267968</v>
      </c>
      <c r="CJ271" s="595">
        <f>'звіт 03.19-03.24'!CI271+'[9]побудинковий звіт'!CJ271+'[8]побудинковий звіт'!CJ271</f>
        <v>22526.352732858228</v>
      </c>
      <c r="CK271" s="116">
        <f t="shared" si="239"/>
        <v>-7783.2670404097407</v>
      </c>
      <c r="CL271" s="595">
        <f>'звіт 03.19-03.24'!CK271+'[9]побудинковий звіт'!CL271+'[8]побудинковий звіт'!CL271</f>
        <v>0</v>
      </c>
      <c r="CM271" s="595">
        <f>'звіт 03.19-03.24'!CL271+'[9]побудинковий звіт'!CM271+'[8]побудинковий звіт'!CM271</f>
        <v>0</v>
      </c>
      <c r="CN271" s="116">
        <f t="shared" si="240"/>
        <v>0</v>
      </c>
      <c r="CO271" s="88">
        <f t="shared" si="241"/>
        <v>30309.619773267968</v>
      </c>
      <c r="CP271" s="96">
        <f t="shared" si="241"/>
        <v>22526.352732858228</v>
      </c>
      <c r="CQ271" s="116">
        <f t="shared" si="242"/>
        <v>-7783.2670404097407</v>
      </c>
      <c r="CR271" s="119">
        <f t="shared" si="253"/>
        <v>934527.26121282764</v>
      </c>
      <c r="CS271" s="96">
        <f t="shared" si="253"/>
        <v>874681.95023908047</v>
      </c>
      <c r="CT271" s="116">
        <f t="shared" si="243"/>
        <v>-59845.310973747168</v>
      </c>
      <c r="CU271" s="91">
        <f t="shared" si="244"/>
        <v>1121432.7134553932</v>
      </c>
      <c r="CV271" s="98">
        <f t="shared" si="244"/>
        <v>1049618.3402868966</v>
      </c>
      <c r="CW271" s="117">
        <f t="shared" si="245"/>
        <v>-71814.373168496648</v>
      </c>
      <c r="CX271" s="595">
        <f>'звіт 03.19-03.24'!CW271+'[9]побудинковий звіт'!CX271+'[8]побудинковий звіт'!CX271</f>
        <v>53553.69109109055</v>
      </c>
      <c r="CY271" s="595">
        <f>'звіт 03.19-03.24'!CX271+'[9]побудинковий звіт'!CY271+'[8]побудинковий звіт'!CY271</f>
        <v>125368.06425958729</v>
      </c>
      <c r="CZ271" s="116">
        <f t="shared" si="246"/>
        <v>71814.373168496735</v>
      </c>
      <c r="DA271" s="99">
        <f>'[8]побудинковий звіт'!DA271</f>
        <v>-71814.373168496619</v>
      </c>
      <c r="DB271" s="8">
        <v>2</v>
      </c>
      <c r="DC271" s="365">
        <f>'[8]побудинковий звіт'!DC271</f>
        <v>53676.38</v>
      </c>
      <c r="DD271" s="365">
        <f>'[8]побудинковий звіт'!DD271</f>
        <v>2684.82</v>
      </c>
      <c r="DE271" s="365">
        <f>'[8]побудинковий звіт'!DE271</f>
        <v>36749.56</v>
      </c>
      <c r="DF271" s="365">
        <f>'[8]побудинковий звіт'!DF271</f>
        <v>0</v>
      </c>
      <c r="DG271" s="101">
        <v>-1686.037702712405</v>
      </c>
      <c r="DH271" s="296">
        <v>5</v>
      </c>
      <c r="DI271" s="103">
        <f>'[8]побудинковий звіт'!DK271</f>
        <v>6.6328330149576029</v>
      </c>
      <c r="DJ271" s="103">
        <f>'[8]побудинковий звіт'!DL271</f>
        <v>0</v>
      </c>
      <c r="DK271" s="103">
        <f>'[8]побудинковий звіт'!DM271</f>
        <v>5.9888707605786049</v>
      </c>
      <c r="DL271" s="104">
        <f t="shared" si="208"/>
        <v>16926.923525841652</v>
      </c>
      <c r="DM271" s="104">
        <f t="shared" si="254"/>
        <v>2684.8107619673888</v>
      </c>
      <c r="DN271" s="105">
        <f t="shared" si="247"/>
        <v>19611.734287809042</v>
      </c>
      <c r="DO271" s="2"/>
      <c r="DP271" s="104">
        <f>'[10]побудинковий звіт'!DR271</f>
        <v>16926.82</v>
      </c>
      <c r="DQ271" s="104">
        <f>'[10]побудинковий звіт'!DS271</f>
        <v>2684.82</v>
      </c>
      <c r="DR271" s="104">
        <f t="shared" si="248"/>
        <v>19611.64</v>
      </c>
      <c r="DS271" s="106"/>
      <c r="DT271" s="104"/>
      <c r="DU271" s="479">
        <f>'звіт 03.19-03.24'!DV271+'[9]побудинковий звіт'!DW271+'[8]побудинковий звіт'!DW271</f>
        <v>8034.88</v>
      </c>
      <c r="DV271" s="2">
        <f>'[9]побудинковий звіт'!DX271+'[8]побудинковий звіт'!DX271</f>
        <v>0</v>
      </c>
      <c r="DW271" s="77">
        <f t="shared" si="249"/>
        <v>327577.76412334293</v>
      </c>
      <c r="DX271" s="77">
        <f t="shared" si="250"/>
        <v>207190.72215657661</v>
      </c>
      <c r="DY271" s="427">
        <f t="shared" si="251"/>
        <v>36749.56</v>
      </c>
      <c r="DZ271" s="161">
        <f>'[10]побудинковий звіт'!DY271</f>
        <v>5248.4360185685828</v>
      </c>
      <c r="EB271" s="110">
        <v>37754</v>
      </c>
      <c r="EC271" s="111">
        <f t="shared" si="252"/>
        <v>36067.962297287595</v>
      </c>
      <c r="EE271" s="112">
        <v>-24594.647770305506</v>
      </c>
      <c r="EG271" s="99">
        <v>-51856.425844156642</v>
      </c>
    </row>
    <row r="272" spans="1:137" ht="19.95" customHeight="1" x14ac:dyDescent="0.3">
      <c r="A272" s="81">
        <v>150000811</v>
      </c>
      <c r="B272" s="82" t="s">
        <v>674</v>
      </c>
      <c r="C272" s="114" t="s">
        <v>675</v>
      </c>
      <c r="D272" s="114" t="s">
        <v>675</v>
      </c>
      <c r="E272" s="84">
        <f t="shared" si="210"/>
        <v>2617.6</v>
      </c>
      <c r="F272" s="597">
        <f>'[8]побудинковий звіт'!F272</f>
        <v>2563.4</v>
      </c>
      <c r="G272" s="104">
        <f>'[8]побудинковий звіт'!G272</f>
        <v>0</v>
      </c>
      <c r="H272" s="598">
        <f>'[8]побудинковий звіт'!H272</f>
        <v>54.2</v>
      </c>
      <c r="I272" s="595">
        <f>'звіт 03.19-03.24'!H272+'[9]побудинковий звіт'!I272+'[8]побудинковий звіт'!I272</f>
        <v>63230.636291515133</v>
      </c>
      <c r="J272" s="595">
        <f>'звіт 03.19-03.24'!I272+'[9]побудинковий звіт'!J272+'[8]побудинковий звіт'!J272</f>
        <v>63497.810242333915</v>
      </c>
      <c r="K272" s="116">
        <f t="shared" si="211"/>
        <v>267.17395081878203</v>
      </c>
      <c r="L272" s="595">
        <f>'звіт 03.19-03.24'!K272+'[9]побудинковий звіт'!L272+'[8]побудинковий звіт'!L272</f>
        <v>10908.476367250511</v>
      </c>
      <c r="M272" s="595">
        <f>'звіт 03.19-03.24'!L272+'[9]побудинковий звіт'!M272+'[8]побудинковий звіт'!M272</f>
        <v>10711.210986262799</v>
      </c>
      <c r="N272" s="116">
        <f t="shared" si="212"/>
        <v>-197.26538098771198</v>
      </c>
      <c r="O272" s="595">
        <f>'звіт 03.19-03.24'!N272+'[9]побудинковий звіт'!O272+'[8]побудинковий звіт'!O272</f>
        <v>24331.83684802139</v>
      </c>
      <c r="P272" s="595">
        <f>'звіт 03.19-03.24'!O272+'[9]побудинковий звіт'!P272+'[8]побудинковий звіт'!P272</f>
        <v>24344.459267854654</v>
      </c>
      <c r="Q272" s="116">
        <f t="shared" si="213"/>
        <v>12.622419833263848</v>
      </c>
      <c r="R272" s="595">
        <f>'звіт 03.19-03.24'!Q272+'[9]побудинковий звіт'!R272+'[8]побудинковий звіт'!R272</f>
        <v>0</v>
      </c>
      <c r="S272" s="595">
        <f>'звіт 03.19-03.24'!R272+'[9]побудинковий звіт'!S272+'[8]побудинковий звіт'!S272</f>
        <v>0</v>
      </c>
      <c r="T272" s="116">
        <f t="shared" si="214"/>
        <v>0</v>
      </c>
      <c r="U272" s="595">
        <f>'звіт 03.19-03.24'!T272+'[9]побудинковий звіт'!U272+'[8]побудинковий звіт'!U272</f>
        <v>1565.7480277937534</v>
      </c>
      <c r="V272" s="595">
        <f>'звіт 03.19-03.24'!U272+'[9]побудинковий звіт'!V272+'[8]побудинковий звіт'!V272</f>
        <v>816.04507075326239</v>
      </c>
      <c r="W272" s="116">
        <f t="shared" si="215"/>
        <v>-749.70295704049101</v>
      </c>
      <c r="X272" s="595">
        <f>'звіт 03.19-03.24'!W272+'[9]побудинковий звіт'!X272+'[8]побудинковий звіт'!X272</f>
        <v>33128.916673056177</v>
      </c>
      <c r="Y272" s="595">
        <f>'звіт 03.19-03.24'!X272+'[9]побудинковий звіт'!Y272+'[8]побудинковий звіт'!Y272</f>
        <v>28410.910528321569</v>
      </c>
      <c r="Z272" s="116">
        <f t="shared" si="216"/>
        <v>-4718.0061447346088</v>
      </c>
      <c r="AA272" s="595">
        <f>'звіт 03.19-03.24'!Z272+'[9]побудинковий звіт'!AA272+'[8]побудинковий звіт'!AA272</f>
        <v>2807.7839999999997</v>
      </c>
      <c r="AB272" s="595">
        <f>'звіт 03.19-03.24'!AA272+'[9]побудинковий звіт'!AB272+'[8]побудинковий звіт'!AB272</f>
        <v>0</v>
      </c>
      <c r="AC272" s="116">
        <f t="shared" si="217"/>
        <v>-2807.7839999999997</v>
      </c>
      <c r="AD272" s="595">
        <f>'звіт 03.19-03.24'!AC272+'[9]побудинковий звіт'!AD272+'[8]побудинковий звіт'!AD272</f>
        <v>78328.049295619101</v>
      </c>
      <c r="AE272" s="595">
        <f>'звіт 03.19-03.24'!AD272+'[9]побудинковий звіт'!AE272+'[8]побудинковий звіт'!AE272</f>
        <v>85623.133152573399</v>
      </c>
      <c r="AF272" s="117">
        <f t="shared" si="218"/>
        <v>7295.0838569542975</v>
      </c>
      <c r="AG272" s="91">
        <f t="shared" si="219"/>
        <v>214301.44750325606</v>
      </c>
      <c r="AH272" s="92">
        <f t="shared" si="219"/>
        <v>213403.56924809961</v>
      </c>
      <c r="AI272" s="116">
        <f t="shared" si="220"/>
        <v>-897.8782551564509</v>
      </c>
      <c r="AJ272" s="595">
        <f>'звіт 03.19-03.24'!AI272+'[9]побудинковий звіт'!AJ272+'[8]побудинковий звіт'!AJ272</f>
        <v>0</v>
      </c>
      <c r="AK272" s="595">
        <f>'звіт 03.19-03.24'!AJ272+'[9]побудинковий звіт'!AK272+'[8]побудинковий звіт'!AK272</f>
        <v>0</v>
      </c>
      <c r="AL272" s="116">
        <f t="shared" si="221"/>
        <v>0</v>
      </c>
      <c r="AM272" s="595">
        <f>'звіт 03.19-03.24'!AL272+'[9]побудинковий звіт'!AM272+'[8]побудинковий звіт'!AM272</f>
        <v>0</v>
      </c>
      <c r="AN272" s="595">
        <f>'звіт 03.19-03.24'!AM272+'[9]побудинковий звіт'!AN272+'[8]побудинковий звіт'!AN272</f>
        <v>0</v>
      </c>
      <c r="AO272" s="116">
        <f t="shared" si="222"/>
        <v>0</v>
      </c>
      <c r="AP272" s="595">
        <f>'звіт 03.19-03.24'!AO272+'[9]побудинковий звіт'!AP272+'[8]побудинковий звіт'!AP272</f>
        <v>52760.047635420815</v>
      </c>
      <c r="AQ272" s="595">
        <f>'звіт 03.19-03.24'!AP272+'[9]побудинковий звіт'!AQ272+'[8]побудинковий звіт'!AQ272</f>
        <v>37545.614388605114</v>
      </c>
      <c r="AR272" s="116">
        <f t="shared" si="223"/>
        <v>-15214.433246815701</v>
      </c>
      <c r="AS272" s="595">
        <f>'звіт 03.19-03.24'!AR272+'[9]побудинковий звіт'!AS272+'[8]побудинковий звіт'!AS272</f>
        <v>253095.98882075734</v>
      </c>
      <c r="AT272" s="595">
        <f>'звіт 03.19-03.24'!AS272+'[9]побудинковий звіт'!AT272+'[8]побудинковий звіт'!AT272</f>
        <v>216180.82715173531</v>
      </c>
      <c r="AU272" s="118">
        <f t="shared" si="224"/>
        <v>-36915.161669022025</v>
      </c>
      <c r="AV272" s="595">
        <f>'звіт 03.19-03.24'!AU272+'[9]побудинковий звіт'!AV272+'[8]побудинковий звіт'!AV272</f>
        <v>14888.890484203392</v>
      </c>
      <c r="AW272" s="595">
        <f>'звіт 03.19-03.24'!AV272+'[9]побудинковий звіт'!AW272+'[8]побудинковий звіт'!AW272</f>
        <v>19803.693632274</v>
      </c>
      <c r="AX272" s="94">
        <f t="shared" si="225"/>
        <v>4914.8031480706086</v>
      </c>
      <c r="AY272" s="595">
        <f>'звіт 03.19-03.24'!AX272+'[9]побудинковий звіт'!AY272+'[8]побудинковий звіт'!AY272</f>
        <v>17638.669547964397</v>
      </c>
      <c r="AZ272" s="595">
        <f>'звіт 03.19-03.24'!AY272+'[9]побудинковий звіт'!AZ272+'[8]побудинковий звіт'!AZ272</f>
        <v>4793.4987391814348</v>
      </c>
      <c r="BA272" s="117">
        <f t="shared" si="226"/>
        <v>-12845.170808782961</v>
      </c>
      <c r="BB272" s="595">
        <f>'звіт 03.19-03.24'!BA272+'[9]побудинковий звіт'!BB272+'[8]побудинковий звіт'!BB272</f>
        <v>11018.13249464448</v>
      </c>
      <c r="BC272" s="595">
        <f>'звіт 03.19-03.24'!BB272+'[9]побудинковий звіт'!BC272+'[8]побудинковий звіт'!BC272</f>
        <v>0</v>
      </c>
      <c r="BD272" s="94">
        <f t="shared" si="227"/>
        <v>-11018.13249464448</v>
      </c>
      <c r="BE272" s="595">
        <f>'звіт 03.19-03.24'!BD272+'[9]побудинковий звіт'!BE272+'[8]побудинковий звіт'!BE272</f>
        <v>0</v>
      </c>
      <c r="BF272" s="595">
        <f>'звіт 03.19-03.24'!BE272+'[9]побудинковий звіт'!BF272+'[8]побудинковий звіт'!BF272</f>
        <v>0</v>
      </c>
      <c r="BG272" s="95">
        <f t="shared" si="228"/>
        <v>0</v>
      </c>
      <c r="BH272" s="595">
        <f>'звіт 03.19-03.24'!BG272+'[9]побудинковий звіт'!BH272+'[8]побудинковий звіт'!BH272</f>
        <v>922.81163091883468</v>
      </c>
      <c r="BI272" s="595">
        <f>'звіт 03.19-03.24'!BH272+'[9]побудинковий звіт'!BI272+'[8]побудинковий звіт'!BI272</f>
        <v>978.23542855730432</v>
      </c>
      <c r="BJ272" s="94">
        <f t="shared" si="229"/>
        <v>55.423797638469637</v>
      </c>
      <c r="BK272" s="595">
        <f>'звіт 03.19-03.24'!BJ272+'[9]побудинковий звіт'!BK272+'[8]побудинковий звіт'!BK272</f>
        <v>9591.0208617147582</v>
      </c>
      <c r="BL272" s="595">
        <f>'звіт 03.19-03.24'!BK272+'[9]побудинковий звіт'!BL272+'[8]побудинковий звіт'!BL272</f>
        <v>15980.26652669041</v>
      </c>
      <c r="BM272" s="95">
        <f t="shared" si="230"/>
        <v>6389.2456649756514</v>
      </c>
      <c r="BN272" s="595">
        <f>'звіт 03.19-03.24'!BM272+'[9]побудинковий звіт'!BN272+'[8]побудинковий звіт'!BN272</f>
        <v>995.44854479618721</v>
      </c>
      <c r="BO272" s="595">
        <f>'звіт 03.19-03.24'!BN272+'[9]побудинковий звіт'!BO272+'[8]побудинковий звіт'!BO272</f>
        <v>2962.0098678149147</v>
      </c>
      <c r="BP272" s="94">
        <f t="shared" si="231"/>
        <v>1966.5613230187275</v>
      </c>
      <c r="BQ272" s="91">
        <f t="shared" si="232"/>
        <v>55054.973564242049</v>
      </c>
      <c r="BR272" s="96">
        <f t="shared" si="232"/>
        <v>44517.704194518068</v>
      </c>
      <c r="BS272" s="94">
        <f t="shared" si="233"/>
        <v>-10537.269369723981</v>
      </c>
      <c r="BT272" s="595">
        <f>'звіт 03.19-03.24'!BS272+'[9]побудинковий звіт'!BT272+'[8]побудинковий звіт'!BT272</f>
        <v>199859.71265837469</v>
      </c>
      <c r="BU272" s="595">
        <f>'звіт 03.19-03.24'!BT272+'[9]побудинковий звіт'!BU272+'[8]побудинковий звіт'!BU272</f>
        <v>296296.48215729528</v>
      </c>
      <c r="BV272" s="116">
        <f t="shared" si="234"/>
        <v>96436.769498920592</v>
      </c>
      <c r="BW272" s="595">
        <f>'звіт 03.19-03.24'!BV272+'[9]побудинковий звіт'!BW272+'[8]побудинковий звіт'!BW272</f>
        <v>88392.016362252238</v>
      </c>
      <c r="BX272" s="595">
        <f>'звіт 03.19-03.24'!BW272+'[9]побудинковий звіт'!BX272+'[8]побудинковий звіт'!BX272</f>
        <v>90294.002253355604</v>
      </c>
      <c r="BY272" s="116">
        <f t="shared" si="235"/>
        <v>1901.9858911033662</v>
      </c>
      <c r="BZ272" s="595">
        <f>'звіт 03.19-03.24'!BY272+'[9]побудинковий звіт'!BZ272+'[8]побудинковий звіт'!BZ272</f>
        <v>103132.19717280632</v>
      </c>
      <c r="CA272" s="595">
        <f>'звіт 03.19-03.24'!BZ272+'[9]побудинковий звіт'!CA272+'[8]побудинковий звіт'!CA272</f>
        <v>48647.407580681684</v>
      </c>
      <c r="CB272" s="116">
        <f t="shared" si="236"/>
        <v>-54484.789592124638</v>
      </c>
      <c r="CC272" s="595">
        <f>'звіт 03.19-03.24'!CB272+'[9]побудинковий звіт'!CC272+'[8]побудинковий звіт'!CC272</f>
        <v>9077.9400917011299</v>
      </c>
      <c r="CD272" s="595">
        <f>'звіт 03.19-03.24'!CC272+'[9]побудинковий звіт'!CD272+'[8]побудинковий звіт'!CD272</f>
        <v>9241.8980270025786</v>
      </c>
      <c r="CE272" s="116">
        <f t="shared" si="237"/>
        <v>163.95793530144874</v>
      </c>
      <c r="CF272" s="595">
        <f>'звіт 03.19-03.24'!CE272+'[9]побудинковий звіт'!CF272+'[8]побудинковий звіт'!CF272</f>
        <v>1116.6255807044058</v>
      </c>
      <c r="CG272" s="595">
        <f>'звіт 03.19-03.24'!CF272+'[9]побудинковий звіт'!CG272+'[8]побудинковий звіт'!CG272</f>
        <v>0</v>
      </c>
      <c r="CH272" s="116">
        <f t="shared" si="238"/>
        <v>-1116.6255807044058</v>
      </c>
      <c r="CI272" s="595">
        <f>'звіт 03.19-03.24'!CH272+'[9]побудинковий звіт'!CI272+'[8]побудинковий звіт'!CI272</f>
        <v>19277.131778413015</v>
      </c>
      <c r="CJ272" s="595">
        <f>'звіт 03.19-03.24'!CI272+'[9]побудинковий звіт'!CJ272+'[8]побудинковий звіт'!CJ272</f>
        <v>12583.902105426558</v>
      </c>
      <c r="CK272" s="116">
        <f t="shared" si="239"/>
        <v>-6693.2296729864574</v>
      </c>
      <c r="CL272" s="595">
        <f>'звіт 03.19-03.24'!CK272+'[9]побудинковий звіт'!CL272+'[8]побудинковий звіт'!CL272</f>
        <v>0</v>
      </c>
      <c r="CM272" s="595">
        <f>'звіт 03.19-03.24'!CL272+'[9]побудинковий звіт'!CM272+'[8]побудинковий звіт'!CM272</f>
        <v>0</v>
      </c>
      <c r="CN272" s="116">
        <f t="shared" si="240"/>
        <v>0</v>
      </c>
      <c r="CO272" s="88">
        <f t="shared" si="241"/>
        <v>19277.131778413015</v>
      </c>
      <c r="CP272" s="96">
        <f t="shared" si="241"/>
        <v>12583.902105426558</v>
      </c>
      <c r="CQ272" s="116">
        <f t="shared" si="242"/>
        <v>-6693.2296729864574</v>
      </c>
      <c r="CR272" s="119">
        <f t="shared" si="253"/>
        <v>996068.08116792794</v>
      </c>
      <c r="CS272" s="96">
        <f t="shared" si="253"/>
        <v>968711.40710671979</v>
      </c>
      <c r="CT272" s="116">
        <f t="shared" si="243"/>
        <v>-27356.674061208148</v>
      </c>
      <c r="CU272" s="91">
        <f t="shared" si="244"/>
        <v>1195281.6974015136</v>
      </c>
      <c r="CV272" s="98">
        <f t="shared" si="244"/>
        <v>1162453.6885280637</v>
      </c>
      <c r="CW272" s="117">
        <f t="shared" si="245"/>
        <v>-32828.008873449871</v>
      </c>
      <c r="CX272" s="595">
        <f>'звіт 03.19-03.24'!CW272+'[9]побудинковий звіт'!CX272+'[8]побудинковий звіт'!CX272</f>
        <v>38873.857113553619</v>
      </c>
      <c r="CY272" s="595">
        <f>'звіт 03.19-03.24'!CX272+'[9]побудинковий звіт'!CY272+'[8]побудинковий звіт'!CY272</f>
        <v>71701.865987003563</v>
      </c>
      <c r="CZ272" s="116">
        <f t="shared" si="246"/>
        <v>32828.008873449944</v>
      </c>
      <c r="DA272" s="99">
        <f>'[8]побудинковий звіт'!DA272</f>
        <v>-32828.008873450242</v>
      </c>
      <c r="DB272" s="8">
        <v>2</v>
      </c>
      <c r="DC272" s="365">
        <f>'[8]побудинковий звіт'!DC272</f>
        <v>45253.27</v>
      </c>
      <c r="DD272" s="365">
        <f>'[8]побудинковий звіт'!DD272</f>
        <v>12753.61</v>
      </c>
      <c r="DE272" s="365">
        <f>'[8]побудинковий звіт'!DE272</f>
        <v>24779.839999999997</v>
      </c>
      <c r="DF272" s="365">
        <f>'[8]побудинковий звіт'!DF272</f>
        <v>12360</v>
      </c>
      <c r="DG272" s="101">
        <v>79768.687443127972</v>
      </c>
      <c r="DH272" s="296">
        <v>5</v>
      </c>
      <c r="DI272" s="103">
        <f>'[8]побудинковий звіт'!DK272</f>
        <v>7.9833553477408579</v>
      </c>
      <c r="DJ272" s="103">
        <f>'[8]побудинковий звіт'!DL272</f>
        <v>0</v>
      </c>
      <c r="DK272" s="103">
        <f>'[8]побудинковий звіт'!DM272</f>
        <v>7.2622355731794199</v>
      </c>
      <c r="DL272" s="104">
        <f t="shared" si="208"/>
        <v>20464.533098398915</v>
      </c>
      <c r="DM272" s="104">
        <f t="shared" si="254"/>
        <v>393.61316806632459</v>
      </c>
      <c r="DN272" s="105">
        <f t="shared" si="247"/>
        <v>20858.146266465239</v>
      </c>
      <c r="DO272" s="2"/>
      <c r="DP272" s="104">
        <f>'[10]побудинковий звіт'!DR272</f>
        <v>20473.43</v>
      </c>
      <c r="DQ272" s="104">
        <f>'[10]побудинковий звіт'!DS272</f>
        <v>393.61</v>
      </c>
      <c r="DR272" s="104">
        <f t="shared" si="248"/>
        <v>20867.04</v>
      </c>
      <c r="DS272" s="106"/>
      <c r="DT272" s="104"/>
      <c r="DU272" s="479">
        <f>'звіт 03.19-03.24'!DV272+'[9]побудинковий звіт'!DW272+'[8]побудинковий звіт'!DW272</f>
        <v>7638.86</v>
      </c>
      <c r="DV272" s="2">
        <f>'[9]побудинковий звіт'!DX272+'[8]побудинковий звіт'!DX272</f>
        <v>0</v>
      </c>
      <c r="DW272" s="77">
        <f t="shared" si="249"/>
        <v>369781.15486199927</v>
      </c>
      <c r="DX272" s="77">
        <f t="shared" si="250"/>
        <v>312838.23761550407</v>
      </c>
      <c r="DY272" s="427">
        <f t="shared" si="251"/>
        <v>37139.839999999997</v>
      </c>
      <c r="DZ272" s="161">
        <f>'[10]побудинковий звіт'!DY272</f>
        <v>5460.2270324897563</v>
      </c>
      <c r="EB272" s="110">
        <v>-11339</v>
      </c>
      <c r="EC272" s="111">
        <f t="shared" si="252"/>
        <v>68429.687443127972</v>
      </c>
      <c r="EE272" s="112">
        <v>49228.494024589956</v>
      </c>
      <c r="EG272" s="99">
        <v>13322.009570572591</v>
      </c>
    </row>
    <row r="273" spans="1:137" ht="19.95" customHeight="1" x14ac:dyDescent="0.3">
      <c r="A273" s="81">
        <v>150000812</v>
      </c>
      <c r="B273" s="82" t="s">
        <v>676</v>
      </c>
      <c r="C273" s="114" t="s">
        <v>677</v>
      </c>
      <c r="D273" s="114" t="s">
        <v>677</v>
      </c>
      <c r="E273" s="84">
        <f t="shared" si="210"/>
        <v>2951.96</v>
      </c>
      <c r="F273" s="597">
        <f>'[8]побудинковий звіт'!F273</f>
        <v>2295.46</v>
      </c>
      <c r="G273" s="104">
        <f>'[8]побудинковий звіт'!G273</f>
        <v>0</v>
      </c>
      <c r="H273" s="598">
        <f>'[8]побудинковий звіт'!H273</f>
        <v>656.5</v>
      </c>
      <c r="I273" s="595">
        <f>'звіт 03.19-03.24'!H273+'[9]побудинковий звіт'!I273+'[8]побудинковий звіт'!I273</f>
        <v>40141.864408215581</v>
      </c>
      <c r="J273" s="595">
        <f>'звіт 03.19-03.24'!I273+'[9]побудинковий звіт'!J273+'[8]побудинковий звіт'!J273</f>
        <v>40957.986583997648</v>
      </c>
      <c r="K273" s="116">
        <f t="shared" si="211"/>
        <v>816.12217578206764</v>
      </c>
      <c r="L273" s="595">
        <f>'звіт 03.19-03.24'!K273+'[9]побудинковий звіт'!L273+'[8]побудинковий звіт'!L273</f>
        <v>8266.1547391588592</v>
      </c>
      <c r="M273" s="595">
        <f>'звіт 03.19-03.24'!L273+'[9]побудинковий звіт'!M273+'[8]побудинковий звіт'!M273</f>
        <v>8058.4102147488366</v>
      </c>
      <c r="N273" s="116">
        <f t="shared" si="212"/>
        <v>-207.74452441002268</v>
      </c>
      <c r="O273" s="595">
        <f>'звіт 03.19-03.24'!N273+'[9]побудинковий звіт'!O273+'[8]побудинковий звіт'!O273</f>
        <v>28618.683539328515</v>
      </c>
      <c r="P273" s="595">
        <f>'звіт 03.19-03.24'!O273+'[9]побудинковий звіт'!P273+'[8]побудинковий звіт'!P273</f>
        <v>28627.692633088962</v>
      </c>
      <c r="Q273" s="116">
        <f t="shared" si="213"/>
        <v>9.0090937604472856</v>
      </c>
      <c r="R273" s="595">
        <f>'звіт 03.19-03.24'!Q273+'[9]побудинковий звіт'!R273+'[8]побудинковий звіт'!R273</f>
        <v>0</v>
      </c>
      <c r="S273" s="595">
        <f>'звіт 03.19-03.24'!R273+'[9]побудинковий звіт'!S273+'[8]побудинковий звіт'!S273</f>
        <v>0</v>
      </c>
      <c r="T273" s="116">
        <f t="shared" si="214"/>
        <v>0</v>
      </c>
      <c r="U273" s="595">
        <f>'звіт 03.19-03.24'!T273+'[9]побудинковий звіт'!U273+'[8]побудинковий звіт'!U273</f>
        <v>0</v>
      </c>
      <c r="V273" s="595">
        <f>'звіт 03.19-03.24'!U273+'[9]побудинковий звіт'!V273+'[8]побудинковий звіт'!V273</f>
        <v>0</v>
      </c>
      <c r="W273" s="116">
        <f t="shared" si="215"/>
        <v>0</v>
      </c>
      <c r="X273" s="595">
        <f>'звіт 03.19-03.24'!W273+'[9]побудинковий звіт'!X273+'[8]побудинковий звіт'!X273</f>
        <v>32590.989063932837</v>
      </c>
      <c r="Y273" s="595">
        <f>'звіт 03.19-03.24'!X273+'[9]побудинковий звіт'!Y273+'[8]побудинковий звіт'!Y273</f>
        <v>36896.890822314068</v>
      </c>
      <c r="Z273" s="116">
        <f t="shared" si="216"/>
        <v>4305.901758381231</v>
      </c>
      <c r="AA273" s="595">
        <f>'звіт 03.19-03.24'!Z273+'[9]побудинковий звіт'!AA273+'[8]побудинковий звіт'!AA273</f>
        <v>3300.5879999999997</v>
      </c>
      <c r="AB273" s="595">
        <f>'звіт 03.19-03.24'!AA273+'[9]побудинковий звіт'!AB273+'[8]побудинковий звіт'!AB273</f>
        <v>0</v>
      </c>
      <c r="AC273" s="116">
        <f t="shared" si="217"/>
        <v>-3300.5879999999997</v>
      </c>
      <c r="AD273" s="595">
        <f>'звіт 03.19-03.24'!AC273+'[9]побудинковий звіт'!AD273+'[8]побудинковий звіт'!AD273</f>
        <v>88414.047670002707</v>
      </c>
      <c r="AE273" s="595">
        <f>'звіт 03.19-03.24'!AD273+'[9]побудинковий звіт'!AE273+'[8]побудинковий звіт'!AE273</f>
        <v>95424.07228650953</v>
      </c>
      <c r="AF273" s="117">
        <f t="shared" si="218"/>
        <v>7010.0246165068238</v>
      </c>
      <c r="AG273" s="91">
        <f t="shared" si="219"/>
        <v>201332.3274206385</v>
      </c>
      <c r="AH273" s="92">
        <f t="shared" si="219"/>
        <v>209965.05254065906</v>
      </c>
      <c r="AI273" s="116">
        <f t="shared" si="220"/>
        <v>8632.7251200205646</v>
      </c>
      <c r="AJ273" s="595">
        <f>'звіт 03.19-03.24'!AI273+'[9]побудинковий звіт'!AJ273+'[8]побудинковий звіт'!AJ273</f>
        <v>0</v>
      </c>
      <c r="AK273" s="595">
        <f>'звіт 03.19-03.24'!AJ273+'[9]побудинковий звіт'!AK273+'[8]побудинковий звіт'!AK273</f>
        <v>0</v>
      </c>
      <c r="AL273" s="116">
        <f t="shared" si="221"/>
        <v>0</v>
      </c>
      <c r="AM273" s="595">
        <f>'звіт 03.19-03.24'!AL273+'[9]побудинковий звіт'!AM273+'[8]побудинковий звіт'!AM273</f>
        <v>0</v>
      </c>
      <c r="AN273" s="595">
        <f>'звіт 03.19-03.24'!AM273+'[9]побудинковий звіт'!AN273+'[8]побудинковий звіт'!AN273</f>
        <v>0</v>
      </c>
      <c r="AO273" s="116">
        <f t="shared" si="222"/>
        <v>0</v>
      </c>
      <c r="AP273" s="595">
        <f>'звіт 03.19-03.24'!AO273+'[9]побудинковий звіт'!AP273+'[8]побудинковий звіт'!AP273</f>
        <v>8803.9020320518284</v>
      </c>
      <c r="AQ273" s="595">
        <f>'звіт 03.19-03.24'!AP273+'[9]побудинковий звіт'!AQ273+'[8]побудинковий звіт'!AQ273</f>
        <v>7142.548364627286</v>
      </c>
      <c r="AR273" s="116">
        <f t="shared" si="223"/>
        <v>-1661.3536674245424</v>
      </c>
      <c r="AS273" s="595">
        <f>'звіт 03.19-03.24'!AR273+'[9]побудинковий звіт'!AS273+'[8]побудинковий звіт'!AS273</f>
        <v>182491.27752272793</v>
      </c>
      <c r="AT273" s="595">
        <f>'звіт 03.19-03.24'!AS273+'[9]побудинковий звіт'!AT273+'[8]побудинковий звіт'!AT273</f>
        <v>163455.98722440511</v>
      </c>
      <c r="AU273" s="118">
        <f t="shared" si="224"/>
        <v>-19035.290298322827</v>
      </c>
      <c r="AV273" s="595">
        <f>'звіт 03.19-03.24'!AU273+'[9]побудинковий звіт'!AV273+'[8]побудинковий звіт'!AV273</f>
        <v>10777.601815056389</v>
      </c>
      <c r="AW273" s="595">
        <f>'звіт 03.19-03.24'!AV273+'[9]побудинковий звіт'!AW273+'[8]побудинковий звіт'!AW273</f>
        <v>5737.0413155281858</v>
      </c>
      <c r="AX273" s="94">
        <f t="shared" si="225"/>
        <v>-5040.5604995282029</v>
      </c>
      <c r="AY273" s="595">
        <f>'звіт 03.19-03.24'!AX273+'[9]побудинковий звіт'!AY273+'[8]побудинковий звіт'!AY273</f>
        <v>13724.575181285405</v>
      </c>
      <c r="AZ273" s="595">
        <f>'звіт 03.19-03.24'!AY273+'[9]побудинковий звіт'!AZ273+'[8]побудинковий звіт'!AZ273</f>
        <v>9536.5123808654025</v>
      </c>
      <c r="BA273" s="117">
        <f t="shared" si="226"/>
        <v>-4188.0628004200025</v>
      </c>
      <c r="BB273" s="595">
        <f>'звіт 03.19-03.24'!BA273+'[9]побудинковий звіт'!BB273+'[8]побудинковий звіт'!BB273</f>
        <v>11993.720269417745</v>
      </c>
      <c r="BC273" s="595">
        <f>'звіт 03.19-03.24'!BB273+'[9]побудинковий звіт'!BC273+'[8]побудинковий звіт'!BC273</f>
        <v>8769.2672007785059</v>
      </c>
      <c r="BD273" s="94">
        <f t="shared" si="227"/>
        <v>-3224.4530686392391</v>
      </c>
      <c r="BE273" s="595">
        <f>'звіт 03.19-03.24'!BD273+'[9]побудинковий звіт'!BE273+'[8]побудинковий звіт'!BE273</f>
        <v>0</v>
      </c>
      <c r="BF273" s="595">
        <f>'звіт 03.19-03.24'!BE273+'[9]побудинковий звіт'!BF273+'[8]побудинковий звіт'!BF273</f>
        <v>0</v>
      </c>
      <c r="BG273" s="95">
        <f t="shared" si="228"/>
        <v>0</v>
      </c>
      <c r="BH273" s="595">
        <f>'звіт 03.19-03.24'!BG273+'[9]побудинковий звіт'!BH273+'[8]побудинковий звіт'!BH273</f>
        <v>0</v>
      </c>
      <c r="BI273" s="595">
        <f>'звіт 03.19-03.24'!BH273+'[9]побудинковий звіт'!BI273+'[8]побудинковий звіт'!BI273</f>
        <v>0</v>
      </c>
      <c r="BJ273" s="94">
        <f t="shared" si="229"/>
        <v>0</v>
      </c>
      <c r="BK273" s="595">
        <f>'звіт 03.19-03.24'!BJ273+'[9]побудинковий звіт'!BK273+'[8]побудинковий звіт'!BK273</f>
        <v>9371.7900617830383</v>
      </c>
      <c r="BL273" s="595">
        <f>'звіт 03.19-03.24'!BK273+'[9]побудинковий звіт'!BL273+'[8]побудинковий звіт'!BL273</f>
        <v>1708.9410139422025</v>
      </c>
      <c r="BM273" s="95">
        <f t="shared" si="230"/>
        <v>-7662.8490478408357</v>
      </c>
      <c r="BN273" s="595">
        <f>'звіт 03.19-03.24'!BM273+'[9]побудинковий звіт'!BN273+'[8]побудинковий звіт'!BN273</f>
        <v>1125.2126607352793</v>
      </c>
      <c r="BO273" s="595">
        <f>'звіт 03.19-03.24'!BN273+'[9]побудинковий звіт'!BO273+'[8]побудинковий звіт'!BO273</f>
        <v>3600.3973301922965</v>
      </c>
      <c r="BP273" s="94">
        <f t="shared" si="231"/>
        <v>2475.1846694570172</v>
      </c>
      <c r="BQ273" s="91">
        <f t="shared" si="232"/>
        <v>46992.899988277852</v>
      </c>
      <c r="BR273" s="96">
        <f t="shared" si="232"/>
        <v>29352.159241306596</v>
      </c>
      <c r="BS273" s="94">
        <f t="shared" si="233"/>
        <v>-17640.740746971256</v>
      </c>
      <c r="BT273" s="595">
        <f>'звіт 03.19-03.24'!BS273+'[9]побудинковий звіт'!BT273+'[8]побудинковий звіт'!BT273</f>
        <v>216231.94004497671</v>
      </c>
      <c r="BU273" s="595">
        <f>'звіт 03.19-03.24'!BT273+'[9]побудинковий звіт'!BU273+'[8]побудинковий звіт'!BU273</f>
        <v>320495.3976688023</v>
      </c>
      <c r="BV273" s="116">
        <f t="shared" si="234"/>
        <v>104263.45762382558</v>
      </c>
      <c r="BW273" s="595">
        <f>'звіт 03.19-03.24'!BV273+'[9]побудинковий звіт'!BW273+'[8]побудинковий звіт'!BW273</f>
        <v>76387.04012973627</v>
      </c>
      <c r="BX273" s="595">
        <f>'звіт 03.19-03.24'!BW273+'[9]побудинковий звіт'!BX273+'[8]побудинковий звіт'!BX273</f>
        <v>82341.254940869607</v>
      </c>
      <c r="BY273" s="116">
        <f t="shared" si="235"/>
        <v>5954.2148111333372</v>
      </c>
      <c r="BZ273" s="595">
        <f>'звіт 03.19-03.24'!BY273+'[9]побудинковий звіт'!BZ273+'[8]побудинковий звіт'!BZ273</f>
        <v>132155.54752603301</v>
      </c>
      <c r="CA273" s="595">
        <f>'звіт 03.19-03.24'!BZ273+'[9]побудинковий звіт'!CA273+'[8]побудинковий звіт'!CA273</f>
        <v>55981.966424705053</v>
      </c>
      <c r="CB273" s="116">
        <f t="shared" si="236"/>
        <v>-76173.58110132796</v>
      </c>
      <c r="CC273" s="595">
        <f>'звіт 03.19-03.24'!CB273+'[9]побудинковий звіт'!CC273+'[8]побудинковий звіт'!CC273</f>
        <v>0</v>
      </c>
      <c r="CD273" s="595">
        <f>'звіт 03.19-03.24'!CC273+'[9]побудинковий звіт'!CD273+'[8]побудинковий звіт'!CD273</f>
        <v>0</v>
      </c>
      <c r="CE273" s="116">
        <f t="shared" si="237"/>
        <v>0</v>
      </c>
      <c r="CF273" s="595">
        <f>'звіт 03.19-03.24'!CE273+'[9]побудинковий звіт'!CF273+'[8]побудинковий звіт'!CF273</f>
        <v>0</v>
      </c>
      <c r="CG273" s="595">
        <f>'звіт 03.19-03.24'!CF273+'[9]побудинковий звіт'!CG273+'[8]побудинковий звіт'!CG273</f>
        <v>0</v>
      </c>
      <c r="CH273" s="116">
        <f t="shared" si="238"/>
        <v>0</v>
      </c>
      <c r="CI273" s="595">
        <f>'звіт 03.19-03.24'!CH273+'[9]побудинковий звіт'!CI273+'[8]побудинковий звіт'!CI273</f>
        <v>41584.85886722635</v>
      </c>
      <c r="CJ273" s="595">
        <f>'звіт 03.19-03.24'!CI273+'[9]побудинковий звіт'!CJ273+'[8]побудинковий звіт'!CJ273</f>
        <v>31035.073904157791</v>
      </c>
      <c r="CK273" s="116">
        <f t="shared" si="239"/>
        <v>-10549.78496306856</v>
      </c>
      <c r="CL273" s="595">
        <f>'звіт 03.19-03.24'!CK273+'[9]побудинковий звіт'!CL273+'[8]побудинковий звіт'!CL273</f>
        <v>0</v>
      </c>
      <c r="CM273" s="595">
        <f>'звіт 03.19-03.24'!CL273+'[9]побудинковий звіт'!CM273+'[8]побудинковий звіт'!CM273</f>
        <v>0</v>
      </c>
      <c r="CN273" s="116">
        <f t="shared" si="240"/>
        <v>0</v>
      </c>
      <c r="CO273" s="88">
        <f t="shared" si="241"/>
        <v>41584.85886722635</v>
      </c>
      <c r="CP273" s="96">
        <f t="shared" si="241"/>
        <v>31035.073904157791</v>
      </c>
      <c r="CQ273" s="116">
        <f t="shared" si="242"/>
        <v>-10549.78496306856</v>
      </c>
      <c r="CR273" s="119">
        <f t="shared" si="253"/>
        <v>905979.79353166849</v>
      </c>
      <c r="CS273" s="96">
        <f t="shared" si="253"/>
        <v>899769.44030953292</v>
      </c>
      <c r="CT273" s="116">
        <f t="shared" si="243"/>
        <v>-6210.3532221355708</v>
      </c>
      <c r="CU273" s="91">
        <f t="shared" si="244"/>
        <v>1087175.7522380021</v>
      </c>
      <c r="CV273" s="98">
        <f t="shared" si="244"/>
        <v>1079723.3283714394</v>
      </c>
      <c r="CW273" s="117">
        <f t="shared" si="245"/>
        <v>-7452.4238665627781</v>
      </c>
      <c r="CX273" s="595">
        <f>'звіт 03.19-03.24'!CW273+'[9]побудинковий звіт'!CX273+'[8]побудинковий звіт'!CX273</f>
        <v>40645.88638104836</v>
      </c>
      <c r="CY273" s="595">
        <f>'звіт 03.19-03.24'!CX273+'[9]побудинковий звіт'!CY273+'[8]побудинковий звіт'!CY273</f>
        <v>48098.310247611225</v>
      </c>
      <c r="CZ273" s="116">
        <f t="shared" si="246"/>
        <v>7452.4238665628654</v>
      </c>
      <c r="DA273" s="99">
        <f>'[8]побудинковий звіт'!DA273</f>
        <v>-7452.4238665626763</v>
      </c>
      <c r="DB273" s="8">
        <v>2</v>
      </c>
      <c r="DC273" s="365">
        <f>'[8]побудинковий звіт'!DC273</f>
        <v>91471.71</v>
      </c>
      <c r="DD273" s="365">
        <f>'[8]побудинковий звіт'!DD273</f>
        <v>5788.88</v>
      </c>
      <c r="DE273" s="365">
        <f>'[8]побудинковий звіт'!DE273</f>
        <v>76330.490000000005</v>
      </c>
      <c r="DF273" s="365">
        <f>'[8]побудинковий звіт'!DF273</f>
        <v>1922.1</v>
      </c>
      <c r="DG273" s="101">
        <v>48582.251231609902</v>
      </c>
      <c r="DH273" s="296">
        <v>5</v>
      </c>
      <c r="DI273" s="103">
        <f>'[8]побудинковий звіт'!DK273</f>
        <v>6.5962330345372369</v>
      </c>
      <c r="DJ273" s="103">
        <f>'[8]побудинковий звіт'!DL273</f>
        <v>0</v>
      </c>
      <c r="DK273" s="103">
        <f>'[8]побудинковий звіт'!DM273</f>
        <v>5.8899538982899182</v>
      </c>
      <c r="DL273" s="104">
        <f t="shared" si="208"/>
        <v>15141.389081458847</v>
      </c>
      <c r="DM273" s="104">
        <f t="shared" si="254"/>
        <v>3866.7547342273315</v>
      </c>
      <c r="DN273" s="105">
        <f t="shared" si="247"/>
        <v>19008.143815686177</v>
      </c>
      <c r="DO273" s="2"/>
      <c r="DP273" s="104">
        <f>'[10]побудинковий звіт'!DR273</f>
        <v>15141.22</v>
      </c>
      <c r="DQ273" s="104">
        <f>'[10]побудинковий звіт'!DS273</f>
        <v>3866.78</v>
      </c>
      <c r="DR273" s="104">
        <f t="shared" si="248"/>
        <v>19008</v>
      </c>
      <c r="DS273" s="106"/>
      <c r="DT273" s="104"/>
      <c r="DU273" s="479">
        <f>'звіт 03.19-03.24'!DV273+'[9]побудинковий звіт'!DW273+'[8]побудинковий звіт'!DW273</f>
        <v>8118.86</v>
      </c>
      <c r="DV273" s="2">
        <f>'[9]побудинковий звіт'!DX273+'[8]побудинковий звіт'!DX273</f>
        <v>0</v>
      </c>
      <c r="DW273" s="77">
        <f t="shared" si="249"/>
        <v>275381.01301320695</v>
      </c>
      <c r="DX273" s="77">
        <f t="shared" si="250"/>
        <v>231369.77575885403</v>
      </c>
      <c r="DY273" s="427">
        <f t="shared" si="251"/>
        <v>78252.590000000011</v>
      </c>
      <c r="DZ273" s="161">
        <f>'[10]побудинковий звіт'!DY273</f>
        <v>4717.9891845144448</v>
      </c>
      <c r="EB273" s="110">
        <v>-39756</v>
      </c>
      <c r="EC273" s="111">
        <f t="shared" si="252"/>
        <v>8826.2512316099019</v>
      </c>
      <c r="EE273" s="112">
        <v>36330.082442815517</v>
      </c>
      <c r="EG273" s="99">
        <v>15439.258029651901</v>
      </c>
    </row>
    <row r="274" spans="1:137" ht="19.95" customHeight="1" x14ac:dyDescent="0.3">
      <c r="A274" s="81">
        <v>150000828</v>
      </c>
      <c r="B274" s="82" t="s">
        <v>678</v>
      </c>
      <c r="C274" s="114" t="s">
        <v>679</v>
      </c>
      <c r="D274" s="114" t="s">
        <v>679</v>
      </c>
      <c r="E274" s="84">
        <f t="shared" si="210"/>
        <v>2595.42</v>
      </c>
      <c r="F274" s="597">
        <f>'[8]побудинковий звіт'!F274</f>
        <v>2595.42</v>
      </c>
      <c r="G274" s="104">
        <f>'[8]побудинковий звіт'!G274</f>
        <v>0</v>
      </c>
      <c r="H274" s="598">
        <f>'[8]побудинковий звіт'!H274</f>
        <v>0</v>
      </c>
      <c r="I274" s="595">
        <f>'звіт 03.19-03.24'!H274+'[9]побудинковий звіт'!I274+'[8]побудинковий звіт'!I274</f>
        <v>63069.547857053163</v>
      </c>
      <c r="J274" s="595">
        <f>'звіт 03.19-03.24'!I274+'[9]побудинковий звіт'!J274+'[8]побудинковий звіт'!J274</f>
        <v>63357.837780657384</v>
      </c>
      <c r="K274" s="116">
        <f t="shared" si="211"/>
        <v>288.28992360422126</v>
      </c>
      <c r="L274" s="595">
        <f>'звіт 03.19-03.24'!K274+'[9]побудинковий звіт'!L274+'[8]побудинковий звіт'!L274</f>
        <v>10908.476367250511</v>
      </c>
      <c r="M274" s="595">
        <f>'звіт 03.19-03.24'!L274+'[9]побудинковий звіт'!M274+'[8]побудинковий звіт'!M274</f>
        <v>10661.686636032195</v>
      </c>
      <c r="N274" s="116">
        <f t="shared" si="212"/>
        <v>-246.78973121831586</v>
      </c>
      <c r="O274" s="595">
        <f>'звіт 03.19-03.24'!N274+'[9]побудинковий звіт'!O274+'[8]побудинковий звіт'!O274</f>
        <v>24326.874771677438</v>
      </c>
      <c r="P274" s="595">
        <f>'звіт 03.19-03.24'!O274+'[9]побудинковий звіт'!P274+'[8]побудинковий звіт'!P274</f>
        <v>24332.126209386995</v>
      </c>
      <c r="Q274" s="116">
        <f t="shared" si="213"/>
        <v>5.2514377095576492</v>
      </c>
      <c r="R274" s="595">
        <f>'звіт 03.19-03.24'!Q274+'[9]побудинковий звіт'!R274+'[8]побудинковий звіт'!R274</f>
        <v>0</v>
      </c>
      <c r="S274" s="595">
        <f>'звіт 03.19-03.24'!R274+'[9]побудинковий звіт'!S274+'[8]побудинковий звіт'!S274</f>
        <v>0</v>
      </c>
      <c r="T274" s="116">
        <f t="shared" si="214"/>
        <v>0</v>
      </c>
      <c r="U274" s="595">
        <f>'звіт 03.19-03.24'!T274+'[9]побудинковий звіт'!U274+'[8]побудинковий звіт'!U274</f>
        <v>1565.7480277937534</v>
      </c>
      <c r="V274" s="595">
        <f>'звіт 03.19-03.24'!U274+'[9]побудинковий звіт'!V274+'[8]побудинковий звіт'!V274</f>
        <v>816.04507075326239</v>
      </c>
      <c r="W274" s="116">
        <f t="shared" si="215"/>
        <v>-749.70295704049101</v>
      </c>
      <c r="X274" s="595">
        <f>'звіт 03.19-03.24'!W274+'[9]побудинковий звіт'!X274+'[8]побудинковий звіт'!X274</f>
        <v>32491.331132957475</v>
      </c>
      <c r="Y274" s="595">
        <f>'звіт 03.19-03.24'!X274+'[9]побудинковий звіт'!Y274+'[8]побудинковий звіт'!Y274</f>
        <v>32567.726928385971</v>
      </c>
      <c r="Z274" s="116">
        <f t="shared" si="216"/>
        <v>76.395795428496058</v>
      </c>
      <c r="AA274" s="595">
        <f>'звіт 03.19-03.24'!Z274+'[9]побудинковий звіт'!AA274+'[8]побудинковий звіт'!AA274</f>
        <v>2803.1615999999995</v>
      </c>
      <c r="AB274" s="595">
        <f>'звіт 03.19-03.24'!AA274+'[9]побудинковий звіт'!AB274+'[8]побудинковий звіт'!AB274</f>
        <v>0</v>
      </c>
      <c r="AC274" s="116">
        <f t="shared" si="217"/>
        <v>-2803.1615999999995</v>
      </c>
      <c r="AD274" s="595">
        <f>'звіт 03.19-03.24'!AC274+'[9]побудинковий звіт'!AD274+'[8]побудинковий звіт'!AD274</f>
        <v>77872.296205885068</v>
      </c>
      <c r="AE274" s="595">
        <f>'звіт 03.19-03.24'!AD274+'[9]побудинковий звіт'!AE274+'[8]побудинковий звіт'!AE274</f>
        <v>85206.324041569227</v>
      </c>
      <c r="AF274" s="117">
        <f t="shared" si="218"/>
        <v>7334.0278356841591</v>
      </c>
      <c r="AG274" s="91">
        <f t="shared" si="219"/>
        <v>213037.4359626174</v>
      </c>
      <c r="AH274" s="92">
        <f t="shared" si="219"/>
        <v>216941.74666678504</v>
      </c>
      <c r="AI274" s="116">
        <f t="shared" si="220"/>
        <v>3904.3107041676412</v>
      </c>
      <c r="AJ274" s="595">
        <f>'звіт 03.19-03.24'!AI274+'[9]побудинковий звіт'!AJ274+'[8]побудинковий звіт'!AJ274</f>
        <v>0</v>
      </c>
      <c r="AK274" s="595">
        <f>'звіт 03.19-03.24'!AJ274+'[9]побудинковий звіт'!AK274+'[8]побудинковий звіт'!AK274</f>
        <v>0</v>
      </c>
      <c r="AL274" s="116">
        <f t="shared" si="221"/>
        <v>0</v>
      </c>
      <c r="AM274" s="595">
        <f>'звіт 03.19-03.24'!AL274+'[9]побудинковий звіт'!AM274+'[8]побудинковий звіт'!AM274</f>
        <v>0</v>
      </c>
      <c r="AN274" s="595">
        <f>'звіт 03.19-03.24'!AM274+'[9]побудинковий звіт'!AN274+'[8]побудинковий звіт'!AN274</f>
        <v>0</v>
      </c>
      <c r="AO274" s="116">
        <f t="shared" si="222"/>
        <v>0</v>
      </c>
      <c r="AP274" s="595">
        <f>'звіт 03.19-03.24'!AO274+'[9]побудинковий звіт'!AP274+'[8]побудинковий звіт'!AP274</f>
        <v>53598.655823578149</v>
      </c>
      <c r="AQ274" s="595">
        <f>'звіт 03.19-03.24'!AP274+'[9]побудинковий звіт'!AQ274+'[8]побудинковий звіт'!AQ274</f>
        <v>36195.655769876568</v>
      </c>
      <c r="AR274" s="116">
        <f t="shared" si="223"/>
        <v>-17403.00005370158</v>
      </c>
      <c r="AS274" s="595">
        <f>'звіт 03.19-03.24'!AR274+'[9]побудинковий звіт'!AS274+'[8]побудинковий звіт'!AS274</f>
        <v>274495.40148974181</v>
      </c>
      <c r="AT274" s="595">
        <f>'звіт 03.19-03.24'!AS274+'[9]побудинковий звіт'!AT274+'[8]побудинковий звіт'!AT274</f>
        <v>256659.66198843188</v>
      </c>
      <c r="AU274" s="118">
        <f t="shared" si="224"/>
        <v>-17835.73950130993</v>
      </c>
      <c r="AV274" s="595">
        <f>'звіт 03.19-03.24'!AU274+'[9]побудинковий звіт'!AV274+'[8]побудинковий звіт'!AV274</f>
        <v>14887.7796853646</v>
      </c>
      <c r="AW274" s="595">
        <f>'звіт 03.19-03.24'!AV274+'[9]побудинковий звіт'!AW274+'[8]побудинковий звіт'!AW274</f>
        <v>7489.3663338890492</v>
      </c>
      <c r="AX274" s="94">
        <f t="shared" si="225"/>
        <v>-7398.4133514755504</v>
      </c>
      <c r="AY274" s="595">
        <f>'звіт 03.19-03.24'!AX274+'[9]побудинковий звіт'!AY274+'[8]побудинковий звіт'!AY274</f>
        <v>17638.669547964397</v>
      </c>
      <c r="AZ274" s="595">
        <f>'звіт 03.19-03.24'!AY274+'[9]побудинковий звіт'!AZ274+'[8]побудинковий звіт'!AZ274</f>
        <v>8921.7959795011302</v>
      </c>
      <c r="BA274" s="117">
        <f t="shared" si="226"/>
        <v>-8716.8735684632666</v>
      </c>
      <c r="BB274" s="595">
        <f>'звіт 03.19-03.24'!BA274+'[9]побудинковий звіт'!BB274+'[8]побудинковий звіт'!BB274</f>
        <v>11117.936253188414</v>
      </c>
      <c r="BC274" s="595">
        <f>'звіт 03.19-03.24'!BB274+'[9]побудинковий звіт'!BC274+'[8]побудинковий звіт'!BC274</f>
        <v>2565.1530126590233</v>
      </c>
      <c r="BD274" s="94">
        <f t="shared" si="227"/>
        <v>-8552.7832405293921</v>
      </c>
      <c r="BE274" s="595">
        <f>'звіт 03.19-03.24'!BD274+'[9]побудинковий звіт'!BE274+'[8]побудинковий звіт'!BE274</f>
        <v>0</v>
      </c>
      <c r="BF274" s="595">
        <f>'звіт 03.19-03.24'!BE274+'[9]побудинковий звіт'!BF274+'[8]побудинковий звіт'!BF274</f>
        <v>0</v>
      </c>
      <c r="BG274" s="95">
        <f t="shared" si="228"/>
        <v>0</v>
      </c>
      <c r="BH274" s="595">
        <f>'звіт 03.19-03.24'!BG274+'[9]побудинковий звіт'!BH274+'[8]побудинковий звіт'!BH274</f>
        <v>922.81163091883468</v>
      </c>
      <c r="BI274" s="595">
        <f>'звіт 03.19-03.24'!BH274+'[9]побудинковий звіт'!BI274+'[8]побудинковий звіт'!BI274</f>
        <v>982.39936882725226</v>
      </c>
      <c r="BJ274" s="94">
        <f t="shared" si="229"/>
        <v>59.58773790841758</v>
      </c>
      <c r="BK274" s="595">
        <f>'звіт 03.19-03.24'!BJ274+'[9]побудинковий звіт'!BK274+'[8]побудинковий звіт'!BK274</f>
        <v>9591.0217990908241</v>
      </c>
      <c r="BL274" s="595">
        <f>'звіт 03.19-03.24'!BK274+'[9]побудинковий звіт'!BL274+'[8]побудинковий звіт'!BL274</f>
        <v>16902.611832096416</v>
      </c>
      <c r="BM274" s="95">
        <f t="shared" si="230"/>
        <v>7311.590033005592</v>
      </c>
      <c r="BN274" s="595">
        <f>'звіт 03.19-03.24'!BM274+'[9]побудинковий звіт'!BN274+'[8]побудинковий звіт'!BN274</f>
        <v>994.29294479618716</v>
      </c>
      <c r="BO274" s="595">
        <f>'звіт 03.19-03.24'!BN274+'[9]побудинковий звіт'!BO274+'[8]побудинковий звіт'!BO274</f>
        <v>6242.7976227439285</v>
      </c>
      <c r="BP274" s="94">
        <f t="shared" si="231"/>
        <v>5248.5046779477416</v>
      </c>
      <c r="BQ274" s="91">
        <f t="shared" si="232"/>
        <v>55152.511861323255</v>
      </c>
      <c r="BR274" s="96">
        <f t="shared" si="232"/>
        <v>43104.124149716801</v>
      </c>
      <c r="BS274" s="94">
        <f t="shared" si="233"/>
        <v>-12048.387711606454</v>
      </c>
      <c r="BT274" s="595">
        <f>'звіт 03.19-03.24'!BS274+'[9]побудинковий звіт'!BT274+'[8]побудинковий звіт'!BT274</f>
        <v>155076.33888062258</v>
      </c>
      <c r="BU274" s="595">
        <f>'звіт 03.19-03.24'!BT274+'[9]побудинковий звіт'!BU274+'[8]побудинковий звіт'!BU274</f>
        <v>235734.88567139735</v>
      </c>
      <c r="BV274" s="116">
        <f t="shared" si="234"/>
        <v>80658.546790774766</v>
      </c>
      <c r="BW274" s="595">
        <f>'звіт 03.19-03.24'!BV274+'[9]побудинковий звіт'!BW274+'[8]побудинковий звіт'!BW274</f>
        <v>89827.195207560813</v>
      </c>
      <c r="BX274" s="595">
        <f>'звіт 03.19-03.24'!BW274+'[9]побудинковий звіт'!BX274+'[8]побудинковий звіт'!BX274</f>
        <v>94448.472839212249</v>
      </c>
      <c r="BY274" s="116">
        <f t="shared" si="235"/>
        <v>4621.2776316514355</v>
      </c>
      <c r="BZ274" s="595">
        <f>'звіт 03.19-03.24'!BY274+'[9]побудинковий звіт'!BZ274+'[8]побудинковий звіт'!BZ274</f>
        <v>88877.999741350315</v>
      </c>
      <c r="CA274" s="595">
        <f>'звіт 03.19-03.24'!BZ274+'[9]побудинковий звіт'!CA274+'[8]побудинковий звіт'!CA274</f>
        <v>37529.044114103199</v>
      </c>
      <c r="CB274" s="116">
        <f t="shared" si="236"/>
        <v>-51348.955627247116</v>
      </c>
      <c r="CC274" s="595">
        <f>'звіт 03.19-03.24'!CB274+'[9]побудинковий звіт'!CC274+'[8]побудинковий звіт'!CC274</f>
        <v>10960.873622043626</v>
      </c>
      <c r="CD274" s="595">
        <f>'звіт 03.19-03.24'!CC274+'[9]побудинковий звіт'!CD274+'[8]побудинковий звіт'!CD274</f>
        <v>11158.839481039904</v>
      </c>
      <c r="CE274" s="116">
        <f t="shared" si="237"/>
        <v>197.96585899627826</v>
      </c>
      <c r="CF274" s="595">
        <f>'звіт 03.19-03.24'!CE274+'[9]побудинковий звіт'!CF274+'[8]побудинковий звіт'!CF274</f>
        <v>1348.2344837713667</v>
      </c>
      <c r="CG274" s="595">
        <f>'звіт 03.19-03.24'!CF274+'[9]побудинковий звіт'!CG274+'[8]побудинковий звіт'!CG274</f>
        <v>0</v>
      </c>
      <c r="CH274" s="116">
        <f t="shared" si="238"/>
        <v>-1348.2344837713667</v>
      </c>
      <c r="CI274" s="595">
        <f>'звіт 03.19-03.24'!CH274+'[9]побудинковий звіт'!CI274+'[8]побудинковий звіт'!CI274</f>
        <v>29056.437861199029</v>
      </c>
      <c r="CJ274" s="595">
        <f>'звіт 03.19-03.24'!CI274+'[9]побудинковий звіт'!CJ274+'[8]побудинковий звіт'!CJ274</f>
        <v>20631.563851781109</v>
      </c>
      <c r="CK274" s="116">
        <f t="shared" si="239"/>
        <v>-8424.8740094179193</v>
      </c>
      <c r="CL274" s="595">
        <f>'звіт 03.19-03.24'!CK274+'[9]побудинковий звіт'!CL274+'[8]побудинковий звіт'!CL274</f>
        <v>0</v>
      </c>
      <c r="CM274" s="595">
        <f>'звіт 03.19-03.24'!CL274+'[9]побудинковий звіт'!CM274+'[8]побудинковий звіт'!CM274</f>
        <v>0</v>
      </c>
      <c r="CN274" s="116">
        <f t="shared" si="240"/>
        <v>0</v>
      </c>
      <c r="CO274" s="88">
        <f t="shared" si="241"/>
        <v>29056.437861199029</v>
      </c>
      <c r="CP274" s="96">
        <f t="shared" si="241"/>
        <v>20631.563851781109</v>
      </c>
      <c r="CQ274" s="116">
        <f t="shared" si="242"/>
        <v>-8424.8740094179193</v>
      </c>
      <c r="CR274" s="119">
        <f t="shared" si="253"/>
        <v>971431.08493380842</v>
      </c>
      <c r="CS274" s="96">
        <f t="shared" si="253"/>
        <v>952403.99453234405</v>
      </c>
      <c r="CT274" s="116">
        <f t="shared" si="243"/>
        <v>-19027.090401464375</v>
      </c>
      <c r="CU274" s="91">
        <f t="shared" si="244"/>
        <v>1165717.30192057</v>
      </c>
      <c r="CV274" s="98">
        <f t="shared" si="244"/>
        <v>1142884.7934388127</v>
      </c>
      <c r="CW274" s="117">
        <f t="shared" si="245"/>
        <v>-22832.50848175725</v>
      </c>
      <c r="CX274" s="595">
        <f>'звіт 03.19-03.24'!CW274+'[9]побудинковий звіт'!CX274+'[8]побудинковий звіт'!CX274</f>
        <v>41580.90213309347</v>
      </c>
      <c r="CY274" s="595">
        <f>'звіт 03.19-03.24'!CX274+'[9]побудинковий звіт'!CY274+'[8]побудинковий звіт'!CY274</f>
        <v>64413.410614850669</v>
      </c>
      <c r="CZ274" s="116">
        <f t="shared" si="246"/>
        <v>22832.508481757199</v>
      </c>
      <c r="DA274" s="99">
        <f>'[8]побудинковий звіт'!DA274</f>
        <v>-22832.508481757162</v>
      </c>
      <c r="DB274" s="8">
        <v>2</v>
      </c>
      <c r="DC274" s="365">
        <f>'[8]побудинковий звіт'!DC274</f>
        <v>76092</v>
      </c>
      <c r="DD274" s="365">
        <f>'[8]побудинковий звіт'!DD274</f>
        <v>0</v>
      </c>
      <c r="DE274" s="365">
        <f>'[8]побудинковий звіт'!DE274</f>
        <v>55744.19</v>
      </c>
      <c r="DF274" s="365">
        <f>'[8]побудинковий звіт'!DF274</f>
        <v>0</v>
      </c>
      <c r="DG274" s="101">
        <v>-13136.11107513227</v>
      </c>
      <c r="DH274" s="296">
        <v>5</v>
      </c>
      <c r="DI274" s="103">
        <f>'[8]побудинковий звіт'!DK274</f>
        <v>7.8399304386466433</v>
      </c>
      <c r="DJ274" s="103">
        <f>'[8]побудинковий звіт'!DL274</f>
        <v>0</v>
      </c>
      <c r="DK274" s="103">
        <f>'[8]побудинковий звіт'!DM274</f>
        <v>7.1232180544920682</v>
      </c>
      <c r="DL274" s="104">
        <f t="shared" si="208"/>
        <v>20347.912259072273</v>
      </c>
      <c r="DM274" s="104">
        <f t="shared" si="254"/>
        <v>0</v>
      </c>
      <c r="DN274" s="105">
        <f t="shared" si="247"/>
        <v>20347.912259072273</v>
      </c>
      <c r="DO274" s="2"/>
      <c r="DP274" s="104">
        <f>'[10]побудинковий звіт'!DR274</f>
        <v>20347.810000000001</v>
      </c>
      <c r="DQ274" s="104">
        <f>'[10]побудинковий звіт'!DS274</f>
        <v>0</v>
      </c>
      <c r="DR274" s="104">
        <f t="shared" si="248"/>
        <v>20347.810000000001</v>
      </c>
      <c r="DS274" s="106"/>
      <c r="DT274" s="104"/>
      <c r="DU274" s="479">
        <f>'звіт 03.19-03.24'!DV274+'[9]побудинковий звіт'!DW274+'[8]побудинковий звіт'!DW274</f>
        <v>7343.2999999999993</v>
      </c>
      <c r="DV274" s="2">
        <f>'[9]побудинковий звіт'!DX274+'[8]побудинковий звіт'!DX274</f>
        <v>0</v>
      </c>
      <c r="DW274" s="77">
        <f t="shared" si="249"/>
        <v>395577.49602127809</v>
      </c>
      <c r="DX274" s="77">
        <f t="shared" si="250"/>
        <v>359716.5433657784</v>
      </c>
      <c r="DY274" s="427">
        <f t="shared" si="251"/>
        <v>55744.19</v>
      </c>
      <c r="DZ274" s="161">
        <f>'[10]побудинковий звіт'!DY274</f>
        <v>6543.9162760629879</v>
      </c>
      <c r="EB274" s="110">
        <v>-11472</v>
      </c>
      <c r="EC274" s="111">
        <f t="shared" si="252"/>
        <v>-24608.11107513227</v>
      </c>
      <c r="EE274" s="112">
        <v>-49752.839421503428</v>
      </c>
      <c r="EG274" s="99">
        <v>91302.541472535697</v>
      </c>
    </row>
    <row r="275" spans="1:137" ht="19.95" customHeight="1" x14ac:dyDescent="0.3">
      <c r="A275" s="81">
        <v>150000813</v>
      </c>
      <c r="B275" s="82" t="s">
        <v>680</v>
      </c>
      <c r="C275" s="114" t="s">
        <v>681</v>
      </c>
      <c r="D275" s="114" t="s">
        <v>681</v>
      </c>
      <c r="E275" s="84">
        <f t="shared" si="210"/>
        <v>374.5</v>
      </c>
      <c r="F275" s="597">
        <f>'[8]побудинковий звіт'!F275</f>
        <v>374.5</v>
      </c>
      <c r="G275" s="104">
        <f>'[8]побудинковий звіт'!G275</f>
        <v>0</v>
      </c>
      <c r="H275" s="598">
        <f>'[8]побудинковий звіт'!H275</f>
        <v>0</v>
      </c>
      <c r="I275" s="595">
        <f>'звіт 03.19-03.24'!H275+'[9]побудинковий звіт'!I275+'[8]побудинковий звіт'!I275</f>
        <v>8520.3246800688794</v>
      </c>
      <c r="J275" s="595">
        <f>'звіт 03.19-03.24'!I275+'[9]побудинковий звіт'!J275+'[8]побудинковий звіт'!J275</f>
        <v>8373.7129932542684</v>
      </c>
      <c r="K275" s="116">
        <f t="shared" si="211"/>
        <v>-146.61168681461095</v>
      </c>
      <c r="L275" s="595">
        <f>'звіт 03.19-03.24'!K275+'[9]побудинковий звіт'!L275+'[8]побудинковий звіт'!L275</f>
        <v>2406.951515564891</v>
      </c>
      <c r="M275" s="595">
        <f>'звіт 03.19-03.24'!L275+'[9]побудинковий звіт'!M275+'[8]побудинковий звіт'!M275</f>
        <v>2286.761762663215</v>
      </c>
      <c r="N275" s="116">
        <f t="shared" si="212"/>
        <v>-120.189752901676</v>
      </c>
      <c r="O275" s="595">
        <f>'звіт 03.19-03.24'!N275+'[9]побудинковий звіт'!O275+'[8]побудинковий звіт'!O275</f>
        <v>0</v>
      </c>
      <c r="P275" s="595">
        <f>'звіт 03.19-03.24'!O275+'[9]побудинковий звіт'!P275+'[8]побудинковий звіт'!P275</f>
        <v>0</v>
      </c>
      <c r="Q275" s="116">
        <f t="shared" si="213"/>
        <v>0</v>
      </c>
      <c r="R275" s="595">
        <f>'звіт 03.19-03.24'!Q275+'[9]побудинковий звіт'!R275+'[8]побудинковий звіт'!R275</f>
        <v>0</v>
      </c>
      <c r="S275" s="595">
        <f>'звіт 03.19-03.24'!R275+'[9]побудинковий звіт'!S275+'[8]побудинковий звіт'!S275</f>
        <v>0</v>
      </c>
      <c r="T275" s="116">
        <f t="shared" si="214"/>
        <v>0</v>
      </c>
      <c r="U275" s="595">
        <f>'звіт 03.19-03.24'!T275+'[9]побудинковий звіт'!U275+'[8]побудинковий звіт'!U275</f>
        <v>0</v>
      </c>
      <c r="V275" s="595">
        <f>'звіт 03.19-03.24'!U275+'[9]побудинковий звіт'!V275+'[8]побудинковий звіт'!V275</f>
        <v>0</v>
      </c>
      <c r="W275" s="116">
        <f t="shared" si="215"/>
        <v>0</v>
      </c>
      <c r="X275" s="595">
        <f>'звіт 03.19-03.24'!W275+'[9]побудинковий звіт'!X275+'[8]побудинковий звіт'!X275</f>
        <v>4755.6167053823629</v>
      </c>
      <c r="Y275" s="595">
        <f>'звіт 03.19-03.24'!X275+'[9]побудинковий звіт'!Y275+'[8]побудинковий звіт'!Y275</f>
        <v>4271.6510509744603</v>
      </c>
      <c r="Z275" s="116">
        <f t="shared" si="216"/>
        <v>-483.96565440790255</v>
      </c>
      <c r="AA275" s="595">
        <f>'звіт 03.19-03.24'!Z275+'[9]побудинковий звіт'!AA275+'[8]побудинковий звіт'!AA275</f>
        <v>403.16399999999993</v>
      </c>
      <c r="AB275" s="595">
        <f>'звіт 03.19-03.24'!AA275+'[9]побудинковий звіт'!AB275+'[8]побудинковий звіт'!AB275</f>
        <v>0</v>
      </c>
      <c r="AC275" s="116">
        <f t="shared" si="217"/>
        <v>-403.16399999999993</v>
      </c>
      <c r="AD275" s="595">
        <f>'звіт 03.19-03.24'!AC275+'[9]побудинковий звіт'!AD275+'[8]побудинковий звіт'!AD275</f>
        <v>10804.220174793661</v>
      </c>
      <c r="AE275" s="595">
        <f>'звіт 03.19-03.24'!AD275+'[9]побудинковий звіт'!AE275+'[8]побудинковий звіт'!AE275</f>
        <v>12263.12603576421</v>
      </c>
      <c r="AF275" s="117">
        <f t="shared" si="218"/>
        <v>1458.905860970548</v>
      </c>
      <c r="AG275" s="91">
        <f t="shared" si="219"/>
        <v>26890.277075809798</v>
      </c>
      <c r="AH275" s="92">
        <f t="shared" si="219"/>
        <v>27195.251842656151</v>
      </c>
      <c r="AI275" s="116">
        <f t="shared" si="220"/>
        <v>304.9747668463533</v>
      </c>
      <c r="AJ275" s="595">
        <f>'звіт 03.19-03.24'!AI275+'[9]побудинковий звіт'!AJ275+'[8]побудинковий звіт'!AJ275</f>
        <v>0</v>
      </c>
      <c r="AK275" s="595">
        <f>'звіт 03.19-03.24'!AJ275+'[9]побудинковий звіт'!AK275+'[8]побудинковий звіт'!AK275</f>
        <v>0</v>
      </c>
      <c r="AL275" s="116">
        <f t="shared" si="221"/>
        <v>0</v>
      </c>
      <c r="AM275" s="595">
        <f>'звіт 03.19-03.24'!AL275+'[9]побудинковий звіт'!AM275+'[8]побудинковий звіт'!AM275</f>
        <v>0</v>
      </c>
      <c r="AN275" s="595">
        <f>'звіт 03.19-03.24'!AM275+'[9]побудинковий звіт'!AN275+'[8]побудинковий звіт'!AN275</f>
        <v>0</v>
      </c>
      <c r="AO275" s="116">
        <f t="shared" si="222"/>
        <v>0</v>
      </c>
      <c r="AP275" s="595">
        <f>'звіт 03.19-03.24'!AO275+'[9]побудинковий звіт'!AP275+'[8]побудинковий звіт'!AP275</f>
        <v>3546.1592151796413</v>
      </c>
      <c r="AQ275" s="595">
        <f>'звіт 03.19-03.24'!AP275+'[9]побудинковий звіт'!AQ275+'[8]побудинковий звіт'!AQ275</f>
        <v>3513.6424080383349</v>
      </c>
      <c r="AR275" s="116">
        <f t="shared" si="223"/>
        <v>-32.516807141306344</v>
      </c>
      <c r="AS275" s="595">
        <f>'звіт 03.19-03.24'!AR275+'[9]побудинковий звіт'!AS275+'[8]побудинковий звіт'!AS275</f>
        <v>30048.895564671704</v>
      </c>
      <c r="AT275" s="595">
        <f>'звіт 03.19-03.24'!AS275+'[9]побудинковий звіт'!AT275+'[8]побудинковий звіт'!AT275</f>
        <v>42886.039553609189</v>
      </c>
      <c r="AU275" s="118">
        <f t="shared" si="224"/>
        <v>12837.143988937485</v>
      </c>
      <c r="AV275" s="595">
        <f>'звіт 03.19-03.24'!AU275+'[9]побудинковий звіт'!AV275+'[8]побудинковий звіт'!AV275</f>
        <v>3316.5339502508564</v>
      </c>
      <c r="AW275" s="595">
        <f>'звіт 03.19-03.24'!AV275+'[9]побудинковий звіт'!AW275+'[8]побудинковий звіт'!AW275</f>
        <v>0</v>
      </c>
      <c r="AX275" s="94">
        <f t="shared" si="225"/>
        <v>-3316.5339502508564</v>
      </c>
      <c r="AY275" s="595">
        <f>'звіт 03.19-03.24'!AX275+'[9]побудинковий звіт'!AY275+'[8]побудинковий звіт'!AY275</f>
        <v>3891.6328200313674</v>
      </c>
      <c r="AZ275" s="595">
        <f>'звіт 03.19-03.24'!AY275+'[9]побудинковий звіт'!AZ275+'[8]побудинковий звіт'!AZ275</f>
        <v>0</v>
      </c>
      <c r="BA275" s="117">
        <f t="shared" si="226"/>
        <v>-3891.6328200313674</v>
      </c>
      <c r="BB275" s="595">
        <f>'звіт 03.19-03.24'!BA275+'[9]побудинковий звіт'!BB275+'[8]побудинковий звіт'!BB275</f>
        <v>0</v>
      </c>
      <c r="BC275" s="595">
        <f>'звіт 03.19-03.24'!BB275+'[9]побудинковий звіт'!BC275+'[8]побудинковий звіт'!BC275</f>
        <v>0</v>
      </c>
      <c r="BD275" s="94">
        <f t="shared" si="227"/>
        <v>0</v>
      </c>
      <c r="BE275" s="595">
        <f>'звіт 03.19-03.24'!BD275+'[9]побудинковий звіт'!BE275+'[8]побудинковий звіт'!BE275</f>
        <v>0</v>
      </c>
      <c r="BF275" s="595">
        <f>'звіт 03.19-03.24'!BE275+'[9]побудинковий звіт'!BF275+'[8]побудинковий звіт'!BF275</f>
        <v>0</v>
      </c>
      <c r="BG275" s="95">
        <f t="shared" si="228"/>
        <v>0</v>
      </c>
      <c r="BH275" s="595">
        <f>'звіт 03.19-03.24'!BG275+'[9]побудинковий звіт'!BH275+'[8]побудинковий звіт'!BH275</f>
        <v>0</v>
      </c>
      <c r="BI275" s="595">
        <f>'звіт 03.19-03.24'!BH275+'[9]побудинковий звіт'!BI275+'[8]побудинковий звіт'!BI275</f>
        <v>0</v>
      </c>
      <c r="BJ275" s="94">
        <f t="shared" si="229"/>
        <v>0</v>
      </c>
      <c r="BK275" s="595">
        <f>'звіт 03.19-03.24'!BJ275+'[9]побудинковий звіт'!BK275+'[8]побудинковий звіт'!BK275</f>
        <v>1395.2282088365046</v>
      </c>
      <c r="BL275" s="595">
        <f>'звіт 03.19-03.24'!BK275+'[9]побудинковий звіт'!BL275+'[8]побудинковий звіт'!BL275</f>
        <v>659.29515232040671</v>
      </c>
      <c r="BM275" s="95">
        <f t="shared" si="230"/>
        <v>-735.93305651609785</v>
      </c>
      <c r="BN275" s="595">
        <f>'звіт 03.19-03.24'!BM275+'[9]побудинковий звіт'!BN275+'[8]побудинковий звіт'!BN275</f>
        <v>258.30578253820431</v>
      </c>
      <c r="BO275" s="595">
        <f>'звіт 03.19-03.24'!BN275+'[9]побудинковий звіт'!BO275+'[8]побудинковий звіт'!BO275</f>
        <v>0</v>
      </c>
      <c r="BP275" s="94">
        <f t="shared" si="231"/>
        <v>-258.30578253820431</v>
      </c>
      <c r="BQ275" s="91">
        <f t="shared" si="232"/>
        <v>8861.7007616569317</v>
      </c>
      <c r="BR275" s="96">
        <f t="shared" si="232"/>
        <v>659.29515232040671</v>
      </c>
      <c r="BS275" s="94">
        <f t="shared" si="233"/>
        <v>-8202.4056093365252</v>
      </c>
      <c r="BT275" s="595">
        <f>'звіт 03.19-03.24'!BS275+'[9]побудинковий звіт'!BT275+'[8]побудинковий звіт'!BT275</f>
        <v>20071.913438796906</v>
      </c>
      <c r="BU275" s="595">
        <f>'звіт 03.19-03.24'!BT275+'[9]побудинковий звіт'!BU275+'[8]побудинковий звіт'!BU275</f>
        <v>43332.717483811786</v>
      </c>
      <c r="BV275" s="116">
        <f t="shared" si="234"/>
        <v>23260.80404501488</v>
      </c>
      <c r="BW275" s="595">
        <f>'звіт 03.19-03.24'!BV275+'[9]побудинковий звіт'!BW275+'[8]побудинковий звіт'!BW275</f>
        <v>16519.74153863762</v>
      </c>
      <c r="BX275" s="595">
        <f>'звіт 03.19-03.24'!BW275+'[9]побудинковий звіт'!BX275+'[8]побудинковий звіт'!BX275</f>
        <v>18977.21654776693</v>
      </c>
      <c r="BY275" s="116">
        <f t="shared" si="235"/>
        <v>2457.4750091293099</v>
      </c>
      <c r="BZ275" s="595">
        <f>'звіт 03.19-03.24'!BY275+'[9]побудинковий звіт'!BZ275+'[8]побудинковий звіт'!BZ275</f>
        <v>7300.0294451978125</v>
      </c>
      <c r="CA275" s="595">
        <f>'звіт 03.19-03.24'!BZ275+'[9]побудинковий звіт'!CA275+'[8]побудинковий звіт'!CA275</f>
        <v>4709.3033991551638</v>
      </c>
      <c r="CB275" s="116">
        <f t="shared" si="236"/>
        <v>-2590.7260460426487</v>
      </c>
      <c r="CC275" s="595">
        <f>'звіт 03.19-03.24'!CB275+'[9]побудинковий звіт'!CC275+'[8]побудинковий звіт'!CC275</f>
        <v>0</v>
      </c>
      <c r="CD275" s="595">
        <f>'звіт 03.19-03.24'!CC275+'[9]побудинковий звіт'!CD275+'[8]побудинковий звіт'!CD275</f>
        <v>0</v>
      </c>
      <c r="CE275" s="116">
        <f t="shared" si="237"/>
        <v>0</v>
      </c>
      <c r="CF275" s="595">
        <f>'звіт 03.19-03.24'!CE275+'[9]побудинковий звіт'!CF275+'[8]побудинковий звіт'!CF275</f>
        <v>0</v>
      </c>
      <c r="CG275" s="595">
        <f>'звіт 03.19-03.24'!CF275+'[9]побудинковий звіт'!CG275+'[8]побудинковий звіт'!CG275</f>
        <v>0</v>
      </c>
      <c r="CH275" s="116">
        <f t="shared" si="238"/>
        <v>0</v>
      </c>
      <c r="CI275" s="595">
        <f>'звіт 03.19-03.24'!CH275+'[9]побудинковий звіт'!CI275+'[8]побудинковий звіт'!CI275</f>
        <v>6165.721994613652</v>
      </c>
      <c r="CJ275" s="595">
        <f>'звіт 03.19-03.24'!CI275+'[9]побудинковий звіт'!CJ275+'[8]побудинковий звіт'!CJ275</f>
        <v>3982.2709176509115</v>
      </c>
      <c r="CK275" s="116">
        <f t="shared" si="239"/>
        <v>-2183.4510769627404</v>
      </c>
      <c r="CL275" s="595">
        <f>'звіт 03.19-03.24'!CK275+'[9]побудинковий звіт'!CL275+'[8]побудинковий звіт'!CL275</f>
        <v>0</v>
      </c>
      <c r="CM275" s="595">
        <f>'звіт 03.19-03.24'!CL275+'[9]побудинковий звіт'!CM275+'[8]побудинковий звіт'!CM275</f>
        <v>0</v>
      </c>
      <c r="CN275" s="116">
        <f t="shared" si="240"/>
        <v>0</v>
      </c>
      <c r="CO275" s="88">
        <f t="shared" si="241"/>
        <v>6165.721994613652</v>
      </c>
      <c r="CP275" s="96">
        <f t="shared" si="241"/>
        <v>3982.2709176509115</v>
      </c>
      <c r="CQ275" s="116">
        <f t="shared" si="242"/>
        <v>-2183.4510769627404</v>
      </c>
      <c r="CR275" s="119">
        <f t="shared" si="253"/>
        <v>119404.43903456407</v>
      </c>
      <c r="CS275" s="96">
        <f t="shared" si="253"/>
        <v>145255.73730500889</v>
      </c>
      <c r="CT275" s="116">
        <f t="shared" si="243"/>
        <v>25851.298270444822</v>
      </c>
      <c r="CU275" s="91">
        <f t="shared" si="244"/>
        <v>143285.32684147687</v>
      </c>
      <c r="CV275" s="98">
        <f t="shared" si="244"/>
        <v>174306.88476601065</v>
      </c>
      <c r="CW275" s="117">
        <f t="shared" si="245"/>
        <v>31021.557924533787</v>
      </c>
      <c r="CX275" s="595">
        <f>'звіт 03.19-03.24'!CW275+'[9]побудинковий звіт'!CX275+'[8]побудинковий звіт'!CX275</f>
        <v>4942.0597081579372</v>
      </c>
      <c r="CY275" s="595">
        <f>'звіт 03.19-03.24'!CX275+'[9]побудинковий звіт'!CY275+'[8]побудинковий звіт'!CY275</f>
        <v>-26079.498216375829</v>
      </c>
      <c r="CZ275" s="116">
        <f t="shared" si="246"/>
        <v>-31021.557924533765</v>
      </c>
      <c r="DA275" s="99">
        <f>'[8]побудинковий звіт'!DA275</f>
        <v>31021.55792453375</v>
      </c>
      <c r="DB275" s="8">
        <v>3</v>
      </c>
      <c r="DC275" s="365">
        <f>'[8]побудинковий звіт'!DC275</f>
        <v>9459.16</v>
      </c>
      <c r="DD275" s="365">
        <f>'[8]побудинковий звіт'!DD275</f>
        <v>0</v>
      </c>
      <c r="DE275" s="365">
        <f>'[8]побудинковий звіт'!DE275</f>
        <v>6955.26</v>
      </c>
      <c r="DF275" s="365">
        <f>'[8]побудинковий звіт'!DF275</f>
        <v>0</v>
      </c>
      <c r="DG275" s="101">
        <v>-7938.8290392756098</v>
      </c>
      <c r="DH275" s="296">
        <v>2</v>
      </c>
      <c r="DI275" s="103">
        <f>'[8]побудинковий звіт'!DK275</f>
        <v>6.6860056836888502</v>
      </c>
      <c r="DJ275" s="103">
        <f>'[8]побудинковий звіт'!DL275</f>
        <v>0</v>
      </c>
      <c r="DK275" s="103">
        <f>'[8]побудинковий звіт'!DM275</f>
        <v>5.6645474311255839</v>
      </c>
      <c r="DL275" s="104">
        <f t="shared" si="208"/>
        <v>2503.9091285414743</v>
      </c>
      <c r="DM275" s="104">
        <f t="shared" si="254"/>
        <v>0</v>
      </c>
      <c r="DN275" s="105">
        <f t="shared" si="247"/>
        <v>2503.9091285414743</v>
      </c>
      <c r="DO275" s="2"/>
      <c r="DP275" s="104">
        <f>'[10]побудинковий звіт'!DR275</f>
        <v>2503.9</v>
      </c>
      <c r="DQ275" s="104">
        <f>'[10]побудинковий звіт'!DS275</f>
        <v>0</v>
      </c>
      <c r="DR275" s="104">
        <f t="shared" si="248"/>
        <v>2503.9</v>
      </c>
      <c r="DS275" s="106"/>
      <c r="DT275" s="104"/>
      <c r="DU275" s="479">
        <f>'звіт 03.19-03.24'!DV275+'[9]побудинковий звіт'!DW275+'[8]побудинковий звіт'!DW275</f>
        <v>0</v>
      </c>
      <c r="DV275" s="2">
        <f>'[9]побудинковий звіт'!DX275+'[8]побудинковий звіт'!DX275</f>
        <v>0</v>
      </c>
      <c r="DW275" s="77">
        <f t="shared" si="249"/>
        <v>46692.715591594366</v>
      </c>
      <c r="DX275" s="77">
        <f t="shared" si="250"/>
        <v>52254.401647115519</v>
      </c>
      <c r="DY275" s="427">
        <f t="shared" si="251"/>
        <v>6955.26</v>
      </c>
      <c r="DZ275" s="161">
        <f>'[10]побудинковий звіт'!DY275</f>
        <v>705.74134895505188</v>
      </c>
      <c r="EB275" s="110">
        <v>1155</v>
      </c>
      <c r="EC275" s="111">
        <f t="shared" si="252"/>
        <v>-6783.8290392756098</v>
      </c>
      <c r="EE275" s="112">
        <v>30742.156936915409</v>
      </c>
      <c r="EG275" s="99">
        <v>32418.113584709412</v>
      </c>
    </row>
    <row r="276" spans="1:137" ht="19.95" customHeight="1" x14ac:dyDescent="0.3">
      <c r="A276" s="81">
        <v>150000814</v>
      </c>
      <c r="B276" s="82" t="s">
        <v>682</v>
      </c>
      <c r="C276" s="114" t="s">
        <v>683</v>
      </c>
      <c r="D276" s="114" t="s">
        <v>683</v>
      </c>
      <c r="E276" s="84">
        <f t="shared" si="210"/>
        <v>3609.1000000000004</v>
      </c>
      <c r="F276" s="597">
        <f>'[8]побудинковий звіт'!F276</f>
        <v>2559.3000000000002</v>
      </c>
      <c r="G276" s="104">
        <f>'[8]побудинковий звіт'!G276</f>
        <v>0</v>
      </c>
      <c r="H276" s="598">
        <f>'[8]побудинковий звіт'!H276</f>
        <v>1049.8</v>
      </c>
      <c r="I276" s="595">
        <f>'звіт 03.19-03.24'!H276+'[9]побудинковий звіт'!I276+'[8]побудинковий звіт'!I276</f>
        <v>73336.077750060183</v>
      </c>
      <c r="J276" s="595">
        <f>'звіт 03.19-03.24'!I276+'[9]побудинковий звіт'!J276+'[8]побудинковий звіт'!J276</f>
        <v>75202.942418084349</v>
      </c>
      <c r="K276" s="116">
        <f t="shared" si="211"/>
        <v>1866.8646680241654</v>
      </c>
      <c r="L276" s="595">
        <f>'звіт 03.19-03.24'!K276+'[9]побудинковий звіт'!L276+'[8]побудинковий звіт'!L276</f>
        <v>15328.395997703788</v>
      </c>
      <c r="M276" s="595">
        <f>'звіт 03.19-03.24'!L276+'[9]побудинковий звіт'!M276+'[8]побудинковий звіт'!M276</f>
        <v>14964.478885091716</v>
      </c>
      <c r="N276" s="116">
        <f t="shared" si="212"/>
        <v>-363.91711261207274</v>
      </c>
      <c r="O276" s="595">
        <f>'звіт 03.19-03.24'!N276+'[9]побудинковий звіт'!O276+'[8]побудинковий звіт'!O276</f>
        <v>26260.421242031069</v>
      </c>
      <c r="P276" s="595">
        <f>'звіт 03.19-03.24'!O276+'[9]побудинковий звіт'!P276+'[8]побудинковий звіт'!P276</f>
        <v>26277.858593627625</v>
      </c>
      <c r="Q276" s="116">
        <f t="shared" si="213"/>
        <v>17.437351596556255</v>
      </c>
      <c r="R276" s="595">
        <f>'звіт 03.19-03.24'!Q276+'[9]побудинковий звіт'!R276+'[8]побудинковий звіт'!R276</f>
        <v>0</v>
      </c>
      <c r="S276" s="595">
        <f>'звіт 03.19-03.24'!R276+'[9]побудинковий звіт'!S276+'[8]побудинковий звіт'!S276</f>
        <v>0</v>
      </c>
      <c r="T276" s="116">
        <f t="shared" si="214"/>
        <v>0</v>
      </c>
      <c r="U276" s="595">
        <f>'звіт 03.19-03.24'!T276+'[9]побудинковий звіт'!U276+'[8]побудинковий звіт'!U276</f>
        <v>1957.1850347421914</v>
      </c>
      <c r="V276" s="595">
        <f>'звіт 03.19-03.24'!U276+'[9]побудинковий звіт'!V276+'[8]побудинковий звіт'!V276</f>
        <v>1020.0563384415782</v>
      </c>
      <c r="W276" s="116">
        <f t="shared" si="215"/>
        <v>-937.12869630061323</v>
      </c>
      <c r="X276" s="595">
        <f>'звіт 03.19-03.24'!W276+'[9]побудинковий звіт'!X276+'[8]побудинковий звіт'!X276</f>
        <v>44266.921949668118</v>
      </c>
      <c r="Y276" s="595">
        <f>'звіт 03.19-03.24'!X276+'[9]побудинковий звіт'!Y276+'[8]побудинковий звіт'!Y276</f>
        <v>39925.161800175134</v>
      </c>
      <c r="Z276" s="116">
        <f t="shared" si="216"/>
        <v>-4341.7601494929841</v>
      </c>
      <c r="AA276" s="595">
        <f>'звіт 03.19-03.24'!Z276+'[9]побудинковий звіт'!AA276+'[8]побудинковий звіт'!AA276</f>
        <v>3490.9920000000006</v>
      </c>
      <c r="AB276" s="595">
        <f>'звіт 03.19-03.24'!AA276+'[9]побудинковий звіт'!AB276+'[8]побудинковий звіт'!AB276</f>
        <v>3763.9552025155344</v>
      </c>
      <c r="AC276" s="116">
        <f t="shared" si="217"/>
        <v>272.96320251553379</v>
      </c>
      <c r="AD276" s="595">
        <f>'звіт 03.19-03.24'!AC276+'[9]побудинковий звіт'!AD276+'[8]побудинковий звіт'!AD276</f>
        <v>101903.37678827941</v>
      </c>
      <c r="AE276" s="595">
        <f>'звіт 03.19-03.24'!AD276+'[9]побудинковий звіт'!AE276+'[8]побудинковий звіт'!AE276</f>
        <v>114408.60630742087</v>
      </c>
      <c r="AF276" s="117">
        <f t="shared" si="218"/>
        <v>12505.22951914146</v>
      </c>
      <c r="AG276" s="91">
        <f t="shared" si="219"/>
        <v>266543.37076248473</v>
      </c>
      <c r="AH276" s="92">
        <f t="shared" si="219"/>
        <v>275563.05954535678</v>
      </c>
      <c r="AI276" s="116">
        <f t="shared" si="220"/>
        <v>9019.6887828720501</v>
      </c>
      <c r="AJ276" s="595">
        <f>'звіт 03.19-03.24'!AI276+'[9]побудинковий звіт'!AJ276+'[8]побудинковий звіт'!AJ276</f>
        <v>0</v>
      </c>
      <c r="AK276" s="595">
        <f>'звіт 03.19-03.24'!AJ276+'[9]побудинковий звіт'!AK276+'[8]побудинковий звіт'!AK276</f>
        <v>0</v>
      </c>
      <c r="AL276" s="116">
        <f t="shared" si="221"/>
        <v>0</v>
      </c>
      <c r="AM276" s="595">
        <f>'звіт 03.19-03.24'!AL276+'[9]побудинковий звіт'!AM276+'[8]побудинковий звіт'!AM276</f>
        <v>0</v>
      </c>
      <c r="AN276" s="595">
        <f>'звіт 03.19-03.24'!AM276+'[9]побудинковий звіт'!AN276+'[8]побудинковий звіт'!AN276</f>
        <v>0</v>
      </c>
      <c r="AO276" s="116">
        <f t="shared" si="222"/>
        <v>0</v>
      </c>
      <c r="AP276" s="595">
        <f>'звіт 03.19-03.24'!AO276+'[9]побудинковий звіт'!AP276+'[8]побудинковий звіт'!AP276</f>
        <v>57368.535721163644</v>
      </c>
      <c r="AQ276" s="595">
        <f>'звіт 03.19-03.24'!AP276+'[9]побудинковий звіт'!AQ276+'[8]побудинковий звіт'!AQ276</f>
        <v>46121.989633931968</v>
      </c>
      <c r="AR276" s="116">
        <f t="shared" si="223"/>
        <v>-11246.546087231676</v>
      </c>
      <c r="AS276" s="595">
        <f>'звіт 03.19-03.24'!AR276+'[9]побудинковий звіт'!AS276+'[8]побудинковий звіт'!AS276</f>
        <v>219795.97809226462</v>
      </c>
      <c r="AT276" s="595">
        <f>'звіт 03.19-03.24'!AS276+'[9]побудинковий звіт'!AT276+'[8]побудинковий звіт'!AT276</f>
        <v>230046.589908719</v>
      </c>
      <c r="AU276" s="118">
        <f t="shared" si="224"/>
        <v>10250.611816454388</v>
      </c>
      <c r="AV276" s="595">
        <f>'звіт 03.19-03.24'!AU276+'[9]побудинковий звіт'!AV276+'[8]побудинковий звіт'!AV276</f>
        <v>17924.13528540713</v>
      </c>
      <c r="AW276" s="595">
        <f>'звіт 03.19-03.24'!AV276+'[9]побудинковий звіт'!AW276+'[8]побудинковий звіт'!AW276</f>
        <v>23964.03299725541</v>
      </c>
      <c r="AX276" s="94">
        <f t="shared" si="225"/>
        <v>6039.8977118482799</v>
      </c>
      <c r="AY276" s="595">
        <f>'звіт 03.19-03.24'!AX276+'[9]побудинковий звіт'!AY276+'[8]побудинковий звіт'!AY276</f>
        <v>28000.641433996749</v>
      </c>
      <c r="AZ276" s="595">
        <f>'звіт 03.19-03.24'!AY276+'[9]побудинковий звіт'!AZ276+'[8]побудинковий звіт'!AZ276</f>
        <v>6771</v>
      </c>
      <c r="BA276" s="117">
        <f t="shared" si="226"/>
        <v>-21229.641433996749</v>
      </c>
      <c r="BB276" s="595">
        <f>'звіт 03.19-03.24'!BA276+'[9]побудинковий звіт'!BB276+'[8]побудинковий звіт'!BB276</f>
        <v>11316.808141473122</v>
      </c>
      <c r="BC276" s="595">
        <f>'звіт 03.19-03.24'!BB276+'[9]побудинковий звіт'!BC276+'[8]побудинковий звіт'!BC276</f>
        <v>4701.0065006211025</v>
      </c>
      <c r="BD276" s="94">
        <f t="shared" si="227"/>
        <v>-6615.8016408520198</v>
      </c>
      <c r="BE276" s="595">
        <f>'звіт 03.19-03.24'!BD276+'[9]побудинковий звіт'!BE276+'[8]побудинковий звіт'!BE276</f>
        <v>0</v>
      </c>
      <c r="BF276" s="595">
        <f>'звіт 03.19-03.24'!BE276+'[9]побудинковий звіт'!BF276+'[8]побудинковий звіт'!BF276</f>
        <v>0</v>
      </c>
      <c r="BG276" s="95">
        <f t="shared" si="228"/>
        <v>0</v>
      </c>
      <c r="BH276" s="595">
        <f>'звіт 03.19-03.24'!BG276+'[9]побудинковий звіт'!BH276+'[8]побудинковий звіт'!BH276</f>
        <v>1153.5145386485431</v>
      </c>
      <c r="BI276" s="595">
        <f>'звіт 03.19-03.24'!BH276+'[9]побудинковий звіт'!BI276+'[8]побудинковий звіт'!BI276</f>
        <v>0</v>
      </c>
      <c r="BJ276" s="94">
        <f t="shared" si="229"/>
        <v>-1153.5145386485431</v>
      </c>
      <c r="BK276" s="595">
        <f>'звіт 03.19-03.24'!BJ276+'[9]побудинковий звіт'!BK276+'[8]побудинковий звіт'!BK276</f>
        <v>13479.017292487713</v>
      </c>
      <c r="BL276" s="595">
        <f>'звіт 03.19-03.24'!BK276+'[9]побудинковий звіт'!BL276+'[8]побудинковий звіт'!BL276</f>
        <v>1768.1659808982106</v>
      </c>
      <c r="BM276" s="95">
        <f t="shared" si="230"/>
        <v>-11710.851311589502</v>
      </c>
      <c r="BN276" s="595">
        <f>'звіт 03.19-03.24'!BM276+'[9]побудинковий звіт'!BN276+'[8]побудинковий звіт'!BN276</f>
        <v>1130.0221448124007</v>
      </c>
      <c r="BO276" s="595">
        <f>'звіт 03.19-03.24'!BN276+'[9]побудинковий звіт'!BO276+'[8]побудинковий звіт'!BO276</f>
        <v>4348.6091856311832</v>
      </c>
      <c r="BP276" s="94">
        <f t="shared" si="231"/>
        <v>3218.5870408187825</v>
      </c>
      <c r="BQ276" s="91">
        <f t="shared" si="232"/>
        <v>73004.138836825659</v>
      </c>
      <c r="BR276" s="96">
        <f t="shared" si="232"/>
        <v>41552.814664405902</v>
      </c>
      <c r="BS276" s="94">
        <f t="shared" si="233"/>
        <v>-31451.324172419758</v>
      </c>
      <c r="BT276" s="595">
        <f>'звіт 03.19-03.24'!BS276+'[9]побудинковий звіт'!BT276+'[8]побудинковий звіт'!BT276</f>
        <v>221340.7018041141</v>
      </c>
      <c r="BU276" s="595">
        <f>'звіт 03.19-03.24'!BT276+'[9]побудинковий звіт'!BU276+'[8]побудинковий звіт'!BU276</f>
        <v>298800.91107857355</v>
      </c>
      <c r="BV276" s="116">
        <f t="shared" si="234"/>
        <v>77460.209274459456</v>
      </c>
      <c r="BW276" s="595">
        <f>'звіт 03.19-03.24'!BV276+'[9]побудинковий звіт'!BW276+'[8]побудинковий звіт'!BW276</f>
        <v>83273.631028934076</v>
      </c>
      <c r="BX276" s="595">
        <f>'звіт 03.19-03.24'!BW276+'[9]побудинковий звіт'!BX276+'[8]побудинковий звіт'!BX276</f>
        <v>90185.90491660111</v>
      </c>
      <c r="BY276" s="116">
        <f t="shared" si="235"/>
        <v>6912.2738876670337</v>
      </c>
      <c r="BZ276" s="595">
        <f>'звіт 03.19-03.24'!BY276+'[9]побудинковий звіт'!BZ276+'[8]побудинковий звіт'!BZ276</f>
        <v>102185.65564871872</v>
      </c>
      <c r="CA276" s="595">
        <f>'звіт 03.19-03.24'!BZ276+'[9]побудинковий звіт'!CA276+'[8]побудинковий звіт'!CA276</f>
        <v>55969.117852788972</v>
      </c>
      <c r="CB276" s="116">
        <f t="shared" si="236"/>
        <v>-46216.537795929748</v>
      </c>
      <c r="CC276" s="595">
        <f>'звіт 03.19-03.24'!CB276+'[9]побудинковий звіт'!CC276+'[8]побудинковий звіт'!CC276</f>
        <v>244.71479651987093</v>
      </c>
      <c r="CD276" s="595">
        <f>'звіт 03.19-03.24'!CC276+'[9]побудинковий звіт'!CD276+'[8]побудинковий звіт'!CD276</f>
        <v>249.13462440701363</v>
      </c>
      <c r="CE276" s="116">
        <f t="shared" si="237"/>
        <v>4.4198278871427021</v>
      </c>
      <c r="CF276" s="595">
        <f>'звіт 03.19-03.24'!CE276+'[9]побудинковий звіт'!CF276+'[8]побудинковий звіт'!CF276</f>
        <v>30.10096993488262</v>
      </c>
      <c r="CG276" s="595">
        <f>'звіт 03.19-03.24'!CF276+'[9]побудинковий звіт'!CG276+'[8]побудинковий звіт'!CG276</f>
        <v>0</v>
      </c>
      <c r="CH276" s="116">
        <f t="shared" si="238"/>
        <v>-30.10096993488262</v>
      </c>
      <c r="CI276" s="595">
        <f>'звіт 03.19-03.24'!CH276+'[9]побудинковий звіт'!CI276+'[8]побудинковий звіт'!CI276</f>
        <v>42280.292328944619</v>
      </c>
      <c r="CJ276" s="595">
        <f>'звіт 03.19-03.24'!CI276+'[9]побудинковий звіт'!CJ276+'[8]побудинковий звіт'!CJ276</f>
        <v>28080.415901493969</v>
      </c>
      <c r="CK276" s="116">
        <f t="shared" si="239"/>
        <v>-14199.87642745065</v>
      </c>
      <c r="CL276" s="595">
        <f>'звіт 03.19-03.24'!CK276+'[9]побудинковий звіт'!CL276+'[8]побудинковий звіт'!CL276</f>
        <v>0</v>
      </c>
      <c r="CM276" s="595">
        <f>'звіт 03.19-03.24'!CL276+'[9]побудинковий звіт'!CM276+'[8]побудинковий звіт'!CM276</f>
        <v>0</v>
      </c>
      <c r="CN276" s="116">
        <f t="shared" si="240"/>
        <v>0</v>
      </c>
      <c r="CO276" s="88">
        <f t="shared" si="241"/>
        <v>42280.292328944619</v>
      </c>
      <c r="CP276" s="96">
        <f t="shared" si="241"/>
        <v>28080.415901493969</v>
      </c>
      <c r="CQ276" s="116">
        <f t="shared" si="242"/>
        <v>-14199.87642745065</v>
      </c>
      <c r="CR276" s="119">
        <f t="shared" si="253"/>
        <v>1066067.1199899048</v>
      </c>
      <c r="CS276" s="96">
        <f t="shared" si="253"/>
        <v>1066569.9381262783</v>
      </c>
      <c r="CT276" s="116">
        <f t="shared" si="243"/>
        <v>502.8181363735348</v>
      </c>
      <c r="CU276" s="91">
        <f t="shared" si="244"/>
        <v>1279280.5439878858</v>
      </c>
      <c r="CV276" s="98">
        <f t="shared" si="244"/>
        <v>1279883.9257515341</v>
      </c>
      <c r="CW276" s="117">
        <f t="shared" si="245"/>
        <v>603.38176364824176</v>
      </c>
      <c r="CX276" s="595">
        <f>'звіт 03.19-03.24'!CW276+'[9]побудинковий звіт'!CX276+'[8]побудинковий звіт'!CX276</f>
        <v>103804.35719001519</v>
      </c>
      <c r="CY276" s="595">
        <f>'звіт 03.19-03.24'!CX276+'[9]побудинковий звіт'!CY276+'[8]побудинковий звіт'!CY276</f>
        <v>103200.9754263674</v>
      </c>
      <c r="CZ276" s="116">
        <f t="shared" si="246"/>
        <v>-603.38176364779065</v>
      </c>
      <c r="DA276" s="99">
        <f>'[8]побудинковий звіт'!DA276</f>
        <v>603.38176364765968</v>
      </c>
      <c r="DB276" s="8">
        <v>2</v>
      </c>
      <c r="DC276" s="365">
        <f>'[8]побудинковий звіт'!DC276</f>
        <v>47818.97</v>
      </c>
      <c r="DD276" s="365">
        <f>'[8]побудинковий звіт'!DD276</f>
        <v>5320.0599999999995</v>
      </c>
      <c r="DE276" s="365">
        <f>'[8]побудинковий звіт'!DE276</f>
        <v>30535.54</v>
      </c>
      <c r="DF276" s="365">
        <f>'[8]побудинковий звіт'!DF276</f>
        <v>-1033.0200000000004</v>
      </c>
      <c r="DG276" s="101">
        <v>43400.176049859903</v>
      </c>
      <c r="DH276" s="296">
        <v>5</v>
      </c>
      <c r="DI276" s="103">
        <f>'[8]побудинковий звіт'!DK276</f>
        <v>6.7524207776836187</v>
      </c>
      <c r="DJ276" s="103">
        <f>'[8]побудинковий звіт'!DL276</f>
        <v>0</v>
      </c>
      <c r="DK276" s="103">
        <f>'[8]побудинковий звіт'!DM276</f>
        <v>6.0517448141439232</v>
      </c>
      <c r="DL276" s="104">
        <f t="shared" si="208"/>
        <v>17281.470496325688</v>
      </c>
      <c r="DM276" s="104">
        <f t="shared" si="254"/>
        <v>6353.1217058882903</v>
      </c>
      <c r="DN276" s="105">
        <f t="shared" si="247"/>
        <v>23634.592202213978</v>
      </c>
      <c r="DO276" s="2"/>
      <c r="DP276" s="104">
        <f>'[10]побудинковий звіт'!DR276</f>
        <v>17283.43</v>
      </c>
      <c r="DQ276" s="104">
        <f>'[10]побудинковий звіт'!DS276</f>
        <v>6353.08</v>
      </c>
      <c r="DR276" s="104">
        <f t="shared" si="248"/>
        <v>23636.510000000002</v>
      </c>
      <c r="DS276" s="106"/>
      <c r="DT276" s="104"/>
      <c r="DU276" s="479">
        <f>'звіт 03.19-03.24'!DV276+'[9]побудинковий звіт'!DW276+'[8]побудинковий звіт'!DW276</f>
        <v>9288.86</v>
      </c>
      <c r="DV276" s="2">
        <f>'[9]побудинковий звіт'!DX276+'[8]побудинковий звіт'!DX276</f>
        <v>0</v>
      </c>
      <c r="DW276" s="77">
        <f t="shared" si="249"/>
        <v>351360.14031490835</v>
      </c>
      <c r="DX276" s="77">
        <f t="shared" si="250"/>
        <v>325919.28548774985</v>
      </c>
      <c r="DY276" s="427">
        <f t="shared" si="251"/>
        <v>29502.52</v>
      </c>
      <c r="DZ276" s="161">
        <f>'[10]побудинковий звіт'!DY276</f>
        <v>6999.9589443749564</v>
      </c>
      <c r="EB276" s="110">
        <v>-16220</v>
      </c>
      <c r="EC276" s="111">
        <f t="shared" si="252"/>
        <v>27180.176049859903</v>
      </c>
      <c r="EE276" s="112">
        <v>22107.536417903841</v>
      </c>
      <c r="EG276" s="99">
        <v>37193.833879559272</v>
      </c>
    </row>
    <row r="277" spans="1:137" ht="19.95" customHeight="1" x14ac:dyDescent="0.3">
      <c r="A277" s="81">
        <v>150000816</v>
      </c>
      <c r="B277" s="82" t="s">
        <v>684</v>
      </c>
      <c r="C277" s="114" t="s">
        <v>685</v>
      </c>
      <c r="D277" s="114" t="s">
        <v>685</v>
      </c>
      <c r="E277" s="84">
        <f t="shared" si="210"/>
        <v>2652.84</v>
      </c>
      <c r="F277" s="597">
        <f>'[8]побудинковий звіт'!F277</f>
        <v>2057.54</v>
      </c>
      <c r="G277" s="104">
        <f>'[8]побудинковий звіт'!G277</f>
        <v>0</v>
      </c>
      <c r="H277" s="598">
        <f>'[8]побудинковий звіт'!H277</f>
        <v>595.29999999999995</v>
      </c>
      <c r="I277" s="595">
        <f>'звіт 03.19-03.24'!H277+'[9]побудинковий звіт'!I277+'[8]побудинковий звіт'!I277</f>
        <v>64728.458340941419</v>
      </c>
      <c r="J277" s="595">
        <f>'звіт 03.19-03.24'!I277+'[9]побудинковий звіт'!J277+'[8]побудинковий звіт'!J277</f>
        <v>64696.107087064578</v>
      </c>
      <c r="K277" s="116">
        <f t="shared" si="211"/>
        <v>-32.351253876840929</v>
      </c>
      <c r="L277" s="595">
        <f>'звіт 03.19-03.24'!K277+'[9]побудинковий звіт'!L277+'[8]побудинковий звіт'!L277</f>
        <v>10888.905798338797</v>
      </c>
      <c r="M277" s="595">
        <f>'звіт 03.19-03.24'!L277+'[9]побудинковий звіт'!M277+'[8]побудинковий звіт'!M277</f>
        <v>10598.46840628849</v>
      </c>
      <c r="N277" s="116">
        <f t="shared" si="212"/>
        <v>-290.43739205030761</v>
      </c>
      <c r="O277" s="595">
        <f>'звіт 03.19-03.24'!N277+'[9]побудинковий звіт'!O277+'[8]побудинковий звіт'!O277</f>
        <v>23678.98678347794</v>
      </c>
      <c r="P277" s="595">
        <f>'звіт 03.19-03.24'!O277+'[9]побудинковий звіт'!P277+'[8]побудинковий звіт'!P277</f>
        <v>23687.169143513645</v>
      </c>
      <c r="Q277" s="116">
        <f t="shared" si="213"/>
        <v>8.1823600357056421</v>
      </c>
      <c r="R277" s="595">
        <f>'звіт 03.19-03.24'!Q277+'[9]побудинковий звіт'!R277+'[8]побудинковий звіт'!R277</f>
        <v>6055.521760016748</v>
      </c>
      <c r="S277" s="595">
        <f>'звіт 03.19-03.24'!R277+'[9]побудинковий звіт'!S277+'[8]побудинковий звіт'!S277</f>
        <v>6057.2868383604937</v>
      </c>
      <c r="T277" s="116">
        <f t="shared" si="214"/>
        <v>1.7650783437456994</v>
      </c>
      <c r="U277" s="595">
        <f>'звіт 03.19-03.24'!T277+'[9]побудинковий звіт'!U277+'[8]побудинковий звіт'!U277</f>
        <v>1565.7480277937534</v>
      </c>
      <c r="V277" s="595">
        <f>'звіт 03.19-03.24'!U277+'[9]побудинковий звіт'!V277+'[8]побудинковий звіт'!V277</f>
        <v>816.04507075326239</v>
      </c>
      <c r="W277" s="116">
        <f t="shared" si="215"/>
        <v>-749.70295704049101</v>
      </c>
      <c r="X277" s="595">
        <f>'звіт 03.19-03.24'!W277+'[9]побудинковий звіт'!X277+'[8]побудинковий звіт'!X277</f>
        <v>40140.34286546451</v>
      </c>
      <c r="Y277" s="595">
        <f>'звіт 03.19-03.24'!X277+'[9]побудинковий звіт'!Y277+'[8]побудинковий звіт'!Y277</f>
        <v>35201.479733965702</v>
      </c>
      <c r="Z277" s="116">
        <f t="shared" si="216"/>
        <v>-4938.8631314988088</v>
      </c>
      <c r="AA277" s="595">
        <f>'звіт 03.19-03.24'!Z277+'[9]побудинковий звіт'!AA277+'[8]побудинковий звіт'!AA277</f>
        <v>2643.0408000000007</v>
      </c>
      <c r="AB277" s="595">
        <f>'звіт 03.19-03.24'!AA277+'[9]побудинковий звіт'!AB277+'[8]побудинковий звіт'!AB277</f>
        <v>5011.5711880741464</v>
      </c>
      <c r="AC277" s="116">
        <f t="shared" si="217"/>
        <v>2368.5303880741458</v>
      </c>
      <c r="AD277" s="595">
        <f>'звіт 03.19-03.24'!AC277+'[9]побудинковий звіт'!AD277+'[8]побудинковий звіт'!AD277</f>
        <v>76942.458149457816</v>
      </c>
      <c r="AE277" s="595">
        <f>'звіт 03.19-03.24'!AD277+'[9]побудинковий звіт'!AE277+'[8]побудинковий звіт'!AE277</f>
        <v>84065.366188867134</v>
      </c>
      <c r="AF277" s="117">
        <f t="shared" si="218"/>
        <v>7122.908039409318</v>
      </c>
      <c r="AG277" s="91">
        <f t="shared" si="219"/>
        <v>226643.46252549099</v>
      </c>
      <c r="AH277" s="92">
        <f t="shared" si="219"/>
        <v>230133.49365688747</v>
      </c>
      <c r="AI277" s="116">
        <f t="shared" si="220"/>
        <v>3490.0311313964776</v>
      </c>
      <c r="AJ277" s="595">
        <f>'звіт 03.19-03.24'!AI277+'[9]побудинковий звіт'!AJ277+'[8]побудинковий звіт'!AJ277</f>
        <v>0</v>
      </c>
      <c r="AK277" s="595">
        <f>'звіт 03.19-03.24'!AJ277+'[9]побудинковий звіт'!AK277+'[8]побудинковий звіт'!AK277</f>
        <v>0</v>
      </c>
      <c r="AL277" s="116">
        <f t="shared" si="221"/>
        <v>0</v>
      </c>
      <c r="AM277" s="595">
        <f>'звіт 03.19-03.24'!AL277+'[9]побудинковий звіт'!AM277+'[8]побудинковий звіт'!AM277</f>
        <v>0</v>
      </c>
      <c r="AN277" s="595">
        <f>'звіт 03.19-03.24'!AM277+'[9]побудинковий звіт'!AN277+'[8]побудинковий звіт'!AN277</f>
        <v>0</v>
      </c>
      <c r="AO277" s="116">
        <f t="shared" si="222"/>
        <v>0</v>
      </c>
      <c r="AP277" s="595">
        <f>'звіт 03.19-03.24'!AO277+'[9]побудинковий звіт'!AP277+'[8]побудинковий звіт'!AP277</f>
        <v>16742.47807128022</v>
      </c>
      <c r="AQ277" s="595">
        <f>'звіт 03.19-03.24'!AP277+'[9]побудинковий звіт'!AQ277+'[8]побудинковий звіт'!AQ277</f>
        <v>15638.207170871498</v>
      </c>
      <c r="AR277" s="116">
        <f t="shared" si="223"/>
        <v>-1104.2709004087228</v>
      </c>
      <c r="AS277" s="595">
        <f>'звіт 03.19-03.24'!AR277+'[9]побудинковий звіт'!AS277+'[8]побудинковий звіт'!AS277</f>
        <v>158670.09584935976</v>
      </c>
      <c r="AT277" s="595">
        <f>'звіт 03.19-03.24'!AS277+'[9]побудинковий звіт'!AT277+'[8]побудинковий звіт'!AT277</f>
        <v>227167.86152770172</v>
      </c>
      <c r="AU277" s="118">
        <f t="shared" si="224"/>
        <v>68497.765678341966</v>
      </c>
      <c r="AV277" s="595">
        <f>'звіт 03.19-03.24'!AU277+'[9]побудинковий звіт'!AV277+'[8]побудинковий звіт'!AV277</f>
        <v>15565.638697322687</v>
      </c>
      <c r="AW277" s="595">
        <f>'звіт 03.19-03.24'!AV277+'[9]побудинковий звіт'!AW277+'[8]побудинковий звіт'!AW277</f>
        <v>4639</v>
      </c>
      <c r="AX277" s="94">
        <f t="shared" si="225"/>
        <v>-10926.638697322687</v>
      </c>
      <c r="AY277" s="595">
        <f>'звіт 03.19-03.24'!AX277+'[9]побудинковий звіт'!AY277+'[8]побудинковий звіт'!AY277</f>
        <v>17374.322803514777</v>
      </c>
      <c r="AZ277" s="595">
        <f>'звіт 03.19-03.24'!AY277+'[9]побудинковий звіт'!AZ277+'[8]побудинковий звіт'!AZ277</f>
        <v>4205</v>
      </c>
      <c r="BA277" s="117">
        <f t="shared" si="226"/>
        <v>-13169.322803514777</v>
      </c>
      <c r="BB277" s="595">
        <f>'звіт 03.19-03.24'!BA277+'[9]побудинковий звіт'!BB277+'[8]побудинковий звіт'!BB277</f>
        <v>10439.568427338188</v>
      </c>
      <c r="BC277" s="595">
        <f>'звіт 03.19-03.24'!BB277+'[9]побудинковий звіт'!BC277+'[8]побудинковий звіт'!BC277</f>
        <v>0</v>
      </c>
      <c r="BD277" s="94">
        <f t="shared" si="227"/>
        <v>-10439.568427338188</v>
      </c>
      <c r="BE277" s="595">
        <f>'звіт 03.19-03.24'!BD277+'[9]побудинковий звіт'!BE277+'[8]побудинковий звіт'!BE277</f>
        <v>10531.069144530009</v>
      </c>
      <c r="BF277" s="595">
        <f>'звіт 03.19-03.24'!BE277+'[9]побудинковий звіт'!BF277+'[8]побудинковий звіт'!BF277</f>
        <v>858.89868450435006</v>
      </c>
      <c r="BG277" s="95">
        <f t="shared" si="228"/>
        <v>-9672.1704600256598</v>
      </c>
      <c r="BH277" s="595">
        <f>'звіт 03.19-03.24'!BG277+'[9]побудинковий звіт'!BH277+'[8]побудинковий звіт'!BH277</f>
        <v>922.81163091883468</v>
      </c>
      <c r="BI277" s="595">
        <f>'звіт 03.19-03.24'!BH277+'[9]побудинковий звіт'!BI277+'[8]побудинковий звіт'!BI277</f>
        <v>1132.2781252673831</v>
      </c>
      <c r="BJ277" s="94">
        <f t="shared" si="229"/>
        <v>209.46649434854839</v>
      </c>
      <c r="BK277" s="595">
        <f>'звіт 03.19-03.24'!BJ277+'[9]побудинковий звіт'!BK277+'[8]побудинковий звіт'!BK277</f>
        <v>12052.923181294294</v>
      </c>
      <c r="BL277" s="595">
        <f>'звіт 03.19-03.24'!BK277+'[9]побудинковий звіт'!BL277+'[8]побудинковий звіт'!BL277</f>
        <v>7368</v>
      </c>
      <c r="BM277" s="95">
        <f t="shared" si="230"/>
        <v>-4684.9231812942944</v>
      </c>
      <c r="BN277" s="595">
        <f>'звіт 03.19-03.24'!BM277+'[9]побудинковий звіт'!BN277+'[8]побудинковий звіт'!BN277</f>
        <v>954.26274479618746</v>
      </c>
      <c r="BO277" s="595">
        <f>'звіт 03.19-03.24'!BN277+'[9]побудинковий звіт'!BO277+'[8]побудинковий звіт'!BO277</f>
        <v>5017.8391734122933</v>
      </c>
      <c r="BP277" s="94">
        <f t="shared" si="231"/>
        <v>4063.5764286161057</v>
      </c>
      <c r="BQ277" s="91">
        <f t="shared" si="232"/>
        <v>67840.596629714986</v>
      </c>
      <c r="BR277" s="96">
        <f t="shared" si="232"/>
        <v>23221.015983184028</v>
      </c>
      <c r="BS277" s="94">
        <f t="shared" si="233"/>
        <v>-44619.580646530958</v>
      </c>
      <c r="BT277" s="595">
        <f>'звіт 03.19-03.24'!BS277+'[9]побудинковий звіт'!BT277+'[8]побудинковий звіт'!BT277</f>
        <v>220453.69490317299</v>
      </c>
      <c r="BU277" s="595">
        <f>'звіт 03.19-03.24'!BT277+'[9]побудинковий звіт'!BU277+'[8]побудинковий звіт'!BU277</f>
        <v>345347.48079675052</v>
      </c>
      <c r="BV277" s="116">
        <f t="shared" si="234"/>
        <v>124893.78589357753</v>
      </c>
      <c r="BW277" s="595">
        <f>'звіт 03.19-03.24'!BV277+'[9]побудинковий звіт'!BW277+'[8]побудинковий звіт'!BW277</f>
        <v>89983.678800234557</v>
      </c>
      <c r="BX277" s="595">
        <f>'звіт 03.19-03.24'!BW277+'[9]побудинковий звіт'!BX277+'[8]побудинковий звіт'!BX277</f>
        <v>97017.909266632967</v>
      </c>
      <c r="BY277" s="116">
        <f t="shared" si="235"/>
        <v>7034.2304663984105</v>
      </c>
      <c r="BZ277" s="595">
        <f>'звіт 03.19-03.24'!BY277+'[9]побудинковий звіт'!BZ277+'[8]побудинковий звіт'!BZ277</f>
        <v>112035.9011825886</v>
      </c>
      <c r="CA277" s="595">
        <f>'звіт 03.19-03.24'!BZ277+'[9]побудинковий звіт'!CA277+'[8]побудинковий звіт'!CA277</f>
        <v>53710.342925950288</v>
      </c>
      <c r="CB277" s="116">
        <f t="shared" si="236"/>
        <v>-58325.558256638309</v>
      </c>
      <c r="CC277" s="595">
        <f>'звіт 03.19-03.24'!CB277+'[9]побудинковий звіт'!CC277+'[8]побудинковий звіт'!CC277</f>
        <v>0</v>
      </c>
      <c r="CD277" s="595">
        <f>'звіт 03.19-03.24'!CC277+'[9]побудинковий звіт'!CD277+'[8]побудинковий звіт'!CD277</f>
        <v>0</v>
      </c>
      <c r="CE277" s="116">
        <f t="shared" si="237"/>
        <v>0</v>
      </c>
      <c r="CF277" s="595">
        <f>'звіт 03.19-03.24'!CE277+'[9]побудинковий звіт'!CF277+'[8]побудинковий звіт'!CF277</f>
        <v>0</v>
      </c>
      <c r="CG277" s="595">
        <f>'звіт 03.19-03.24'!CF277+'[9]побудинковий звіт'!CG277+'[8]побудинковий звіт'!CG277</f>
        <v>377.06110218417371</v>
      </c>
      <c r="CH277" s="116">
        <f t="shared" si="238"/>
        <v>377.06110218417371</v>
      </c>
      <c r="CI277" s="595">
        <f>'звіт 03.19-03.24'!CH277+'[9]побудинковий звіт'!CI277+'[8]побудинковий звіт'!CI277</f>
        <v>20875.572918943581</v>
      </c>
      <c r="CJ277" s="595">
        <f>'звіт 03.19-03.24'!CI277+'[9]побудинковий звіт'!CJ277+'[8]побудинковий звіт'!CJ277</f>
        <v>16430.289393875064</v>
      </c>
      <c r="CK277" s="116">
        <f t="shared" si="239"/>
        <v>-4445.2835250685166</v>
      </c>
      <c r="CL277" s="595">
        <f>'звіт 03.19-03.24'!CK277+'[9]побудинковий звіт'!CL277+'[8]побудинковий звіт'!CL277</f>
        <v>0</v>
      </c>
      <c r="CM277" s="595">
        <f>'звіт 03.19-03.24'!CL277+'[9]побудинковий звіт'!CM277+'[8]побудинковий звіт'!CM277</f>
        <v>0</v>
      </c>
      <c r="CN277" s="116">
        <f t="shared" si="240"/>
        <v>0</v>
      </c>
      <c r="CO277" s="88">
        <f t="shared" si="241"/>
        <v>20875.572918943581</v>
      </c>
      <c r="CP277" s="96">
        <f t="shared" si="241"/>
        <v>16430.289393875064</v>
      </c>
      <c r="CQ277" s="116">
        <f t="shared" si="242"/>
        <v>-4445.2835250685166</v>
      </c>
      <c r="CR277" s="119">
        <f t="shared" si="253"/>
        <v>913245.48088078573</v>
      </c>
      <c r="CS277" s="96">
        <f t="shared" si="253"/>
        <v>1009043.6618240378</v>
      </c>
      <c r="CT277" s="116">
        <f t="shared" si="243"/>
        <v>95798.180943252053</v>
      </c>
      <c r="CU277" s="91">
        <f t="shared" si="244"/>
        <v>1095894.5770569427</v>
      </c>
      <c r="CV277" s="98">
        <f t="shared" si="244"/>
        <v>1210852.3941888453</v>
      </c>
      <c r="CW277" s="117">
        <f t="shared" si="245"/>
        <v>114957.81713190256</v>
      </c>
      <c r="CX277" s="595">
        <f>'звіт 03.19-03.24'!CW277+'[9]побудинковий звіт'!CX277+'[8]побудинковий звіт'!CX277</f>
        <v>85701.390240181718</v>
      </c>
      <c r="CY277" s="595">
        <f>'звіт 03.19-03.24'!CX277+'[9]побудинковий звіт'!CY277+'[8]побудинковий звіт'!CY277</f>
        <v>-29256.426891720759</v>
      </c>
      <c r="CZ277" s="116">
        <f t="shared" si="246"/>
        <v>-114957.81713190247</v>
      </c>
      <c r="DA277" s="99">
        <f>'[8]побудинковий звіт'!DA277</f>
        <v>114957.8171319025</v>
      </c>
      <c r="DB277" s="8">
        <v>2</v>
      </c>
      <c r="DC277" s="365">
        <f>'[8]побудинковий звіт'!DC277</f>
        <v>17906.21</v>
      </c>
      <c r="DD277" s="365">
        <f>'[8]побудинковий звіт'!DD277</f>
        <v>62117.880000000005</v>
      </c>
      <c r="DE277" s="365">
        <f>'[8]побудинковий звіт'!DE277</f>
        <v>2012.5199999999986</v>
      </c>
      <c r="DF277" s="365">
        <f>'[8]побудинковий звіт'!DF277</f>
        <v>58043.990000000005</v>
      </c>
      <c r="DG277" s="101">
        <v>86624.789309778891</v>
      </c>
      <c r="DH277" s="296">
        <v>4</v>
      </c>
      <c r="DI277" s="103">
        <f>'[8]побудинковий звіт'!DK277</f>
        <v>7.7249436318634137</v>
      </c>
      <c r="DJ277" s="103">
        <f>'[8]побудинковий звіт'!DL277</f>
        <v>0</v>
      </c>
      <c r="DK277" s="103">
        <f>'[8]побудинковий звіт'!DM277</f>
        <v>6.7966029126729852</v>
      </c>
      <c r="DL277" s="104">
        <f t="shared" si="208"/>
        <v>15894.380520304248</v>
      </c>
      <c r="DM277" s="104">
        <f t="shared" si="254"/>
        <v>4046.0177139142279</v>
      </c>
      <c r="DN277" s="105">
        <f t="shared" si="247"/>
        <v>19940.398234218475</v>
      </c>
      <c r="DO277" s="2"/>
      <c r="DP277" s="104">
        <f>'[10]побудинковий звіт'!DR277</f>
        <v>15893.69</v>
      </c>
      <c r="DQ277" s="104">
        <f>'[10]побудинковий звіт'!DS277</f>
        <v>4073.8899999999994</v>
      </c>
      <c r="DR277" s="104">
        <f t="shared" si="248"/>
        <v>19967.580000000002</v>
      </c>
      <c r="DS277" s="106"/>
      <c r="DT277" s="104"/>
      <c r="DU277" s="479">
        <f>'звіт 03.19-03.24'!DV277+'[9]побудинковий звіт'!DW277+'[8]побудинковий звіт'!DW277</f>
        <v>7638.86</v>
      </c>
      <c r="DV277" s="2">
        <f>'[9]побудинковий звіт'!DX277+'[8]побудинковий звіт'!DX277</f>
        <v>0</v>
      </c>
      <c r="DW277" s="77">
        <f t="shared" si="249"/>
        <v>271812.83097488969</v>
      </c>
      <c r="DX277" s="77">
        <f t="shared" si="250"/>
        <v>300466.6530130629</v>
      </c>
      <c r="DY277" s="427">
        <f t="shared" si="251"/>
        <v>60056.51</v>
      </c>
      <c r="DZ277" s="161">
        <f>'[10]побудинковий звіт'!DY277</f>
        <v>4413.6108992359041</v>
      </c>
      <c r="EB277" s="110">
        <v>-51902</v>
      </c>
      <c r="EC277" s="111">
        <f t="shared" si="252"/>
        <v>34722.789309778891</v>
      </c>
      <c r="EE277" s="112">
        <v>68716.889594625129</v>
      </c>
      <c r="EG277" s="99">
        <v>48263.261217036983</v>
      </c>
    </row>
    <row r="278" spans="1:137" ht="19.95" customHeight="1" x14ac:dyDescent="0.3">
      <c r="A278" s="81">
        <v>150000829</v>
      </c>
      <c r="B278" s="82" t="s">
        <v>686</v>
      </c>
      <c r="C278" s="114" t="s">
        <v>687</v>
      </c>
      <c r="D278" s="114" t="s">
        <v>687</v>
      </c>
      <c r="E278" s="84">
        <f t="shared" si="210"/>
        <v>2582.5</v>
      </c>
      <c r="F278" s="597">
        <f>'[8]побудинковий звіт'!F278</f>
        <v>2582.5</v>
      </c>
      <c r="G278" s="104">
        <f>'[8]побудинковий звіт'!G278</f>
        <v>0</v>
      </c>
      <c r="H278" s="598">
        <f>'[8]побудинковий звіт'!H278</f>
        <v>0</v>
      </c>
      <c r="I278" s="595">
        <f>'звіт 03.19-03.24'!H278+'[9]побудинковий звіт'!I278+'[8]побудинковий звіт'!I278</f>
        <v>66926.205556518995</v>
      </c>
      <c r="J278" s="595">
        <f>'звіт 03.19-03.24'!I278+'[9]побудинковий звіт'!J278+'[8]побудинковий звіт'!J278</f>
        <v>67156.570474915221</v>
      </c>
      <c r="K278" s="116">
        <f t="shared" si="211"/>
        <v>230.36491839622613</v>
      </c>
      <c r="L278" s="595">
        <f>'звіт 03.19-03.24'!K278+'[9]побудинковий звіт'!L278+'[8]побудинковий звіт'!L278</f>
        <v>10482.742544457171</v>
      </c>
      <c r="M278" s="595">
        <f>'звіт 03.19-03.24'!L278+'[9]побудинковий звіт'!M278+'[8]побудинковий звіт'!M278</f>
        <v>10256.7758069224</v>
      </c>
      <c r="N278" s="116">
        <f t="shared" si="212"/>
        <v>-225.9667375347708</v>
      </c>
      <c r="O278" s="595">
        <f>'звіт 03.19-03.24'!N278+'[9]побудинковий звіт'!O278+'[8]побудинковий звіт'!O278</f>
        <v>26109.464362490962</v>
      </c>
      <c r="P278" s="595">
        <f>'звіт 03.19-03.24'!O278+'[9]побудинковий звіт'!P278+'[8]побудинковий звіт'!P278</f>
        <v>26125.049736642719</v>
      </c>
      <c r="Q278" s="116">
        <f t="shared" si="213"/>
        <v>15.585374151756696</v>
      </c>
      <c r="R278" s="595">
        <f>'звіт 03.19-03.24'!Q278+'[9]побудинковий звіт'!R278+'[8]побудинковий звіт'!R278</f>
        <v>0</v>
      </c>
      <c r="S278" s="595">
        <f>'звіт 03.19-03.24'!R278+'[9]побудинковий звіт'!S278+'[8]побудинковий звіт'!S278</f>
        <v>0</v>
      </c>
      <c r="T278" s="116">
        <f t="shared" si="214"/>
        <v>0</v>
      </c>
      <c r="U278" s="595">
        <f>'звіт 03.19-03.24'!T278+'[9]побудинковий звіт'!U278+'[8]побудинковий звіт'!U278</f>
        <v>1565.7480277937534</v>
      </c>
      <c r="V278" s="595">
        <f>'звіт 03.19-03.24'!U278+'[9]побудинковий звіт'!V278+'[8]побудинковий звіт'!V278</f>
        <v>816.04507075326239</v>
      </c>
      <c r="W278" s="116">
        <f t="shared" si="215"/>
        <v>-749.70295704049101</v>
      </c>
      <c r="X278" s="595">
        <f>'звіт 03.19-03.24'!W278+'[9]побудинковий звіт'!X278+'[8]побудинковий звіт'!X278</f>
        <v>39795.45893328423</v>
      </c>
      <c r="Y278" s="595">
        <f>'звіт 03.19-03.24'!X278+'[9]побудинковий звіт'!Y278+'[8]побудинковий звіт'!Y278</f>
        <v>37673.202218437218</v>
      </c>
      <c r="Z278" s="116">
        <f t="shared" si="216"/>
        <v>-2122.2567148470116</v>
      </c>
      <c r="AA278" s="595">
        <f>'звіт 03.19-03.24'!Z278+'[9]побудинковий звіт'!AA278+'[8]побудинковий звіт'!AA278</f>
        <v>2788.9920000000006</v>
      </c>
      <c r="AB278" s="595">
        <f>'звіт 03.19-03.24'!AA278+'[9]побудинковий звіт'!AB278+'[8]побудинковий звіт'!AB278</f>
        <v>0</v>
      </c>
      <c r="AC278" s="116">
        <f t="shared" si="217"/>
        <v>-2788.9920000000006</v>
      </c>
      <c r="AD278" s="595">
        <f>'звіт 03.19-03.24'!AC278+'[9]побудинковий звіт'!AD278+'[8]побудинковий звіт'!AD278</f>
        <v>77462.96915230513</v>
      </c>
      <c r="AE278" s="595">
        <f>'звіт 03.19-03.24'!AD278+'[9]побудинковий звіт'!AE278+'[8]побудинковий звіт'!AE278</f>
        <v>84751.41265951762</v>
      </c>
      <c r="AF278" s="117">
        <f t="shared" si="218"/>
        <v>7288.4435072124907</v>
      </c>
      <c r="AG278" s="91">
        <f t="shared" si="219"/>
        <v>225131.58057685025</v>
      </c>
      <c r="AH278" s="92">
        <f t="shared" si="219"/>
        <v>226779.05596718844</v>
      </c>
      <c r="AI278" s="116">
        <f t="shared" si="220"/>
        <v>1647.4753903381934</v>
      </c>
      <c r="AJ278" s="595">
        <f>'звіт 03.19-03.24'!AI278+'[9]побудинковий звіт'!AJ278+'[8]побудинковий звіт'!AJ278</f>
        <v>0</v>
      </c>
      <c r="AK278" s="595">
        <f>'звіт 03.19-03.24'!AJ278+'[9]побудинковий звіт'!AK278+'[8]побудинковий звіт'!AK278</f>
        <v>0</v>
      </c>
      <c r="AL278" s="116">
        <f t="shared" si="221"/>
        <v>0</v>
      </c>
      <c r="AM278" s="595">
        <f>'звіт 03.19-03.24'!AL278+'[9]побудинковий звіт'!AM278+'[8]побудинковий звіт'!AM278</f>
        <v>0</v>
      </c>
      <c r="AN278" s="595">
        <f>'звіт 03.19-03.24'!AM278+'[9]побудинковий звіт'!AN278+'[8]побудинковий звіт'!AN278</f>
        <v>0</v>
      </c>
      <c r="AO278" s="116">
        <f t="shared" si="222"/>
        <v>0</v>
      </c>
      <c r="AP278" s="595">
        <f>'звіт 03.19-03.24'!AO278+'[9]побудинковий звіт'!AP278+'[8]побудинковий звіт'!AP278</f>
        <v>57074.333987346356</v>
      </c>
      <c r="AQ278" s="595">
        <f>'звіт 03.19-03.24'!AP278+'[9]побудинковий звіт'!AQ278+'[8]побудинковий звіт'!AQ278</f>
        <v>45284.454331118752</v>
      </c>
      <c r="AR278" s="116">
        <f t="shared" si="223"/>
        <v>-11789.879656227604</v>
      </c>
      <c r="AS278" s="595">
        <f>'звіт 03.19-03.24'!AR278+'[9]побудинковий звіт'!AS278+'[8]побудинковий звіт'!AS278</f>
        <v>183615.47554201604</v>
      </c>
      <c r="AT278" s="595">
        <f>'звіт 03.19-03.24'!AS278+'[9]побудинковий звіт'!AT278+'[8]побудинковий звіт'!AT278</f>
        <v>81079.131742602855</v>
      </c>
      <c r="AU278" s="118">
        <f t="shared" si="224"/>
        <v>-102536.34379941318</v>
      </c>
      <c r="AV278" s="595">
        <f>'звіт 03.19-03.24'!AU278+'[9]побудинковий звіт'!AV278+'[8]побудинковий звіт'!AV278</f>
        <v>15257.689991217983</v>
      </c>
      <c r="AW278" s="595">
        <f>'звіт 03.19-03.24'!AV278+'[9]побудинковий звіт'!AW278+'[8]побудинковий звіт'!AW278</f>
        <v>3955.0708091742308</v>
      </c>
      <c r="AX278" s="94">
        <f t="shared" si="225"/>
        <v>-11302.619182043753</v>
      </c>
      <c r="AY278" s="595">
        <f>'звіт 03.19-03.24'!AX278+'[9]побудинковий звіт'!AY278+'[8]побудинковий звіт'!AY278</f>
        <v>17073.132284174299</v>
      </c>
      <c r="AZ278" s="595">
        <f>'звіт 03.19-03.24'!AY278+'[9]побудинковий звіт'!AZ278+'[8]побудинковий звіт'!AZ278</f>
        <v>0</v>
      </c>
      <c r="BA278" s="117">
        <f t="shared" si="226"/>
        <v>-17073.132284174299</v>
      </c>
      <c r="BB278" s="595">
        <f>'звіт 03.19-03.24'!BA278+'[9]побудинковий звіт'!BB278+'[8]побудинковий звіт'!BB278</f>
        <v>10153.416557980227</v>
      </c>
      <c r="BC278" s="595">
        <f>'звіт 03.19-03.24'!BB278+'[9]побудинковий звіт'!BC278+'[8]побудинковий звіт'!BC278</f>
        <v>0</v>
      </c>
      <c r="BD278" s="94">
        <f t="shared" si="227"/>
        <v>-10153.416557980227</v>
      </c>
      <c r="BE278" s="595">
        <f>'звіт 03.19-03.24'!BD278+'[9]побудинковий звіт'!BE278+'[8]побудинковий звіт'!BE278</f>
        <v>0</v>
      </c>
      <c r="BF278" s="595">
        <f>'звіт 03.19-03.24'!BE278+'[9]побудинковий звіт'!BF278+'[8]побудинковий звіт'!BF278</f>
        <v>0</v>
      </c>
      <c r="BG278" s="95">
        <f t="shared" si="228"/>
        <v>0</v>
      </c>
      <c r="BH278" s="595">
        <f>'звіт 03.19-03.24'!BG278+'[9]побудинковий звіт'!BH278+'[8]побудинковий звіт'!BH278</f>
        <v>922.81163091883468</v>
      </c>
      <c r="BI278" s="595">
        <f>'звіт 03.19-03.24'!BH278+'[9]побудинковий звіт'!BI278+'[8]побудинковий звіт'!BI278</f>
        <v>1550.0918599176036</v>
      </c>
      <c r="BJ278" s="94">
        <f t="shared" si="229"/>
        <v>627.28022899876896</v>
      </c>
      <c r="BK278" s="595">
        <f>'звіт 03.19-03.24'!BJ278+'[9]побудинковий звіт'!BK278+'[8]побудинковий звіт'!BK278</f>
        <v>12142.231342184999</v>
      </c>
      <c r="BL278" s="595">
        <f>'звіт 03.19-03.24'!BK278+'[9]побудинковий звіт'!BL278+'[8]побудинковий звіт'!BL278</f>
        <v>9851.9114363486951</v>
      </c>
      <c r="BM278" s="95">
        <f t="shared" si="230"/>
        <v>-2290.3199058363043</v>
      </c>
      <c r="BN278" s="595">
        <f>'звіт 03.19-03.24'!BM278+'[9]побудинковий звіт'!BN278+'[8]побудинковий звіт'!BN278</f>
        <v>1076.3335766419452</v>
      </c>
      <c r="BO278" s="595">
        <f>'звіт 03.19-03.24'!BN278+'[9]побудинковий звіт'!BO278+'[8]побудинковий звіт'!BO278</f>
        <v>3722.294962106077</v>
      </c>
      <c r="BP278" s="94">
        <f t="shared" si="231"/>
        <v>2645.961385464132</v>
      </c>
      <c r="BQ278" s="91">
        <f t="shared" si="232"/>
        <v>56625.615383118289</v>
      </c>
      <c r="BR278" s="96">
        <f t="shared" si="232"/>
        <v>19079.369067546606</v>
      </c>
      <c r="BS278" s="94">
        <f t="shared" si="233"/>
        <v>-37546.246315571683</v>
      </c>
      <c r="BT278" s="595">
        <f>'звіт 03.19-03.24'!BS278+'[9]побудинковий звіт'!BT278+'[8]побудинковий звіт'!BT278</f>
        <v>207770.68143003079</v>
      </c>
      <c r="BU278" s="595">
        <f>'звіт 03.19-03.24'!BT278+'[9]побудинковий звіт'!BU278+'[8]побудинковий звіт'!BU278</f>
        <v>270350.84781048365</v>
      </c>
      <c r="BV278" s="116">
        <f t="shared" si="234"/>
        <v>62580.166380452865</v>
      </c>
      <c r="BW278" s="595">
        <f>'звіт 03.19-03.24'!BV278+'[9]побудинковий звіт'!BW278+'[8]побудинковий звіт'!BW278</f>
        <v>87783.729107388644</v>
      </c>
      <c r="BX278" s="595">
        <f>'звіт 03.19-03.24'!BW278+'[9]побудинковий звіт'!BX278+'[8]побудинковий звіт'!BX278</f>
        <v>93967.759451827951</v>
      </c>
      <c r="BY278" s="116">
        <f t="shared" si="235"/>
        <v>6184.0303444393066</v>
      </c>
      <c r="BZ278" s="595">
        <f>'звіт 03.19-03.24'!BY278+'[9]побудинковий звіт'!BZ278+'[8]побудинковий звіт'!BZ278</f>
        <v>76386.043911475383</v>
      </c>
      <c r="CA278" s="595">
        <f>'звіт 03.19-03.24'!BZ278+'[9]побудинковий звіт'!CA278+'[8]побудинковий звіт'!CA278</f>
        <v>53830.266355697007</v>
      </c>
      <c r="CB278" s="116">
        <f t="shared" si="236"/>
        <v>-22555.777555778375</v>
      </c>
      <c r="CC278" s="595">
        <f>'звіт 03.19-03.24'!CB278+'[9]побудинковий звіт'!CC278+'[8]побудинковий звіт'!CC278</f>
        <v>0</v>
      </c>
      <c r="CD278" s="595">
        <f>'звіт 03.19-03.24'!CC278+'[9]побудинковий звіт'!CD278+'[8]побудинковий звіт'!CD278</f>
        <v>0</v>
      </c>
      <c r="CE278" s="116">
        <f t="shared" si="237"/>
        <v>0</v>
      </c>
      <c r="CF278" s="595">
        <f>'звіт 03.19-03.24'!CE278+'[9]побудинковий звіт'!CF278+'[8]побудинковий звіт'!CF278</f>
        <v>0</v>
      </c>
      <c r="CG278" s="595">
        <f>'звіт 03.19-03.24'!CF278+'[9]побудинковий звіт'!CG278+'[8]побудинковий звіт'!CG278</f>
        <v>0</v>
      </c>
      <c r="CH278" s="116">
        <f t="shared" si="238"/>
        <v>0</v>
      </c>
      <c r="CI278" s="595">
        <f>'звіт 03.19-03.24'!CH278+'[9]побудинковий звіт'!CI278+'[8]побудинковий звіт'!CI278</f>
        <v>33169.249580112111</v>
      </c>
      <c r="CJ278" s="595">
        <f>'звіт 03.19-03.24'!CI278+'[9]побудинковий звіт'!CJ278+'[8]побудинковий звіт'!CJ278</f>
        <v>22385.044872377668</v>
      </c>
      <c r="CK278" s="116">
        <f t="shared" si="239"/>
        <v>-10784.204707734443</v>
      </c>
      <c r="CL278" s="595">
        <f>'звіт 03.19-03.24'!CK278+'[9]побудинковий звіт'!CL278+'[8]побудинковий звіт'!CL278</f>
        <v>0</v>
      </c>
      <c r="CM278" s="595">
        <f>'звіт 03.19-03.24'!CL278+'[9]побудинковий звіт'!CM278+'[8]побудинковий звіт'!CM278</f>
        <v>0</v>
      </c>
      <c r="CN278" s="116">
        <f t="shared" si="240"/>
        <v>0</v>
      </c>
      <c r="CO278" s="88">
        <f t="shared" si="241"/>
        <v>33169.249580112111</v>
      </c>
      <c r="CP278" s="96">
        <f t="shared" si="241"/>
        <v>22385.044872377668</v>
      </c>
      <c r="CQ278" s="116">
        <f t="shared" si="242"/>
        <v>-10784.204707734443</v>
      </c>
      <c r="CR278" s="119">
        <f t="shared" si="253"/>
        <v>927556.70951833786</v>
      </c>
      <c r="CS278" s="96">
        <f t="shared" si="253"/>
        <v>812755.92959884286</v>
      </c>
      <c r="CT278" s="116">
        <f t="shared" si="243"/>
        <v>-114800.77991949499</v>
      </c>
      <c r="CU278" s="91">
        <f t="shared" si="244"/>
        <v>1113068.0514220053</v>
      </c>
      <c r="CV278" s="98">
        <f t="shared" si="244"/>
        <v>975307.11551861139</v>
      </c>
      <c r="CW278" s="117">
        <f t="shared" si="245"/>
        <v>-137760.9359033939</v>
      </c>
      <c r="CX278" s="595">
        <f>'звіт 03.19-03.24'!CW278+'[9]побудинковий звіт'!CX278+'[8]побудинковий звіт'!CX278</f>
        <v>37017.838899898896</v>
      </c>
      <c r="CY278" s="595">
        <f>'звіт 03.19-03.24'!CX278+'[9]побудинковий звіт'!CY278+'[8]побудинковий звіт'!CY278</f>
        <v>174778.77480329273</v>
      </c>
      <c r="CZ278" s="116">
        <f t="shared" si="246"/>
        <v>137760.93590339384</v>
      </c>
      <c r="DA278" s="99">
        <f>'[8]побудинковий звіт'!DA278</f>
        <v>-137760.93590339398</v>
      </c>
      <c r="DB278" s="8">
        <v>2</v>
      </c>
      <c r="DC278" s="365">
        <f>'[8]побудинковий звіт'!DC278</f>
        <v>58457.8</v>
      </c>
      <c r="DD278" s="365">
        <f>'[8]побудинковий звіт'!DD278</f>
        <v>0</v>
      </c>
      <c r="DE278" s="365">
        <f>'[8]побудинковий звіт'!DE278</f>
        <v>39029.64</v>
      </c>
      <c r="DF278" s="365">
        <f>'[8]побудинковий звіт'!DF278</f>
        <v>0</v>
      </c>
      <c r="DG278" s="101">
        <v>-33867.595447996689</v>
      </c>
      <c r="DH278" s="296">
        <v>4</v>
      </c>
      <c r="DI278" s="103">
        <f>'[8]побудинковий звіт'!DK278</f>
        <v>7.5198246029391465</v>
      </c>
      <c r="DJ278" s="103">
        <f>'[8]побудинковий звіт'!DL278</f>
        <v>0</v>
      </c>
      <c r="DK278" s="103">
        <f>'[8]побудинковий звіт'!DM278</f>
        <v>6.7857890886321846</v>
      </c>
      <c r="DL278" s="104">
        <f t="shared" si="208"/>
        <v>19419.947037090347</v>
      </c>
      <c r="DM278" s="104">
        <f t="shared" si="254"/>
        <v>0</v>
      </c>
      <c r="DN278" s="105">
        <f t="shared" si="247"/>
        <v>19419.947037090347</v>
      </c>
      <c r="DO278" s="2"/>
      <c r="DP278" s="104">
        <f>'[10]побудинковий звіт'!DR278</f>
        <v>19419.89</v>
      </c>
      <c r="DQ278" s="104">
        <f>'[10]побудинковий звіт'!DS278</f>
        <v>0</v>
      </c>
      <c r="DR278" s="104">
        <f t="shared" si="248"/>
        <v>19419.89</v>
      </c>
      <c r="DS278" s="106"/>
      <c r="DT278" s="104"/>
      <c r="DU278" s="479">
        <f>'звіт 03.19-03.24'!DV278+'[9]побудинковий звіт'!DW278+'[8]побудинковий звіт'!DW278</f>
        <v>7638.86</v>
      </c>
      <c r="DV278" s="2">
        <f>'[9]побудинковий звіт'!DX278+'[8]побудинковий звіт'!DX278</f>
        <v>0</v>
      </c>
      <c r="DW278" s="77">
        <f t="shared" si="249"/>
        <v>288289.30911016115</v>
      </c>
      <c r="DX278" s="77">
        <f t="shared" si="250"/>
        <v>120190.20097217934</v>
      </c>
      <c r="DY278" s="427">
        <f t="shared" si="251"/>
        <v>39029.64</v>
      </c>
      <c r="DZ278" s="161">
        <f>'[10]побудинковий звіт'!DY278</f>
        <v>5169.4128249642235</v>
      </c>
      <c r="EB278" s="110">
        <v>66594</v>
      </c>
      <c r="EC278" s="111">
        <f t="shared" si="252"/>
        <v>32726.404552003311</v>
      </c>
      <c r="EE278" s="112">
        <v>-48150.527000843103</v>
      </c>
      <c r="EG278" s="99">
        <v>-54159.338539975717</v>
      </c>
    </row>
    <row r="279" spans="1:137" ht="19.95" customHeight="1" x14ac:dyDescent="0.3">
      <c r="A279" s="81">
        <v>150000797</v>
      </c>
      <c r="B279" s="82" t="s">
        <v>688</v>
      </c>
      <c r="C279" s="114" t="s">
        <v>689</v>
      </c>
      <c r="D279" s="114" t="s">
        <v>689</v>
      </c>
      <c r="E279" s="84">
        <f t="shared" si="210"/>
        <v>5707.2000000000007</v>
      </c>
      <c r="F279" s="597">
        <f>'[8]побудинковий звіт'!F279</f>
        <v>3994.9</v>
      </c>
      <c r="G279" s="104">
        <f>'[8]побудинковий звіт'!G279</f>
        <v>0</v>
      </c>
      <c r="H279" s="598">
        <f>'[8]побудинковий звіт'!H279</f>
        <v>1712.3000000000002</v>
      </c>
      <c r="I279" s="595">
        <f>'звіт 03.19-03.24'!H279+'[9]побудинковий звіт'!I279+'[8]побудинковий звіт'!I279</f>
        <v>121780.10910844083</v>
      </c>
      <c r="J279" s="595">
        <f>'звіт 03.19-03.24'!I279+'[9]побудинковий звіт'!J279+'[8]побудинковий звіт'!J279</f>
        <v>121379.68291016712</v>
      </c>
      <c r="K279" s="116">
        <f t="shared" si="211"/>
        <v>-400.426198273708</v>
      </c>
      <c r="L279" s="595">
        <f>'звіт 03.19-03.24'!K279+'[9]побудинковий звіт'!L279+'[8]побудинковий звіт'!L279</f>
        <v>26069.068301990708</v>
      </c>
      <c r="M279" s="595">
        <f>'звіт 03.19-03.24'!L279+'[9]побудинковий звіт'!M279+'[8]побудинковий звіт'!M279</f>
        <v>25417.801970846998</v>
      </c>
      <c r="N279" s="116">
        <f t="shared" si="212"/>
        <v>-651.26633114370998</v>
      </c>
      <c r="O279" s="595">
        <f>'звіт 03.19-03.24'!N279+'[9]побудинковий звіт'!O279+'[8]побудинковий звіт'!O279</f>
        <v>40599.802818818272</v>
      </c>
      <c r="P279" s="595">
        <f>'звіт 03.19-03.24'!O279+'[9]побудинковий звіт'!P279+'[8]побудинковий звіт'!P279</f>
        <v>39341.622346641903</v>
      </c>
      <c r="Q279" s="116">
        <f t="shared" si="213"/>
        <v>-1258.1804721763692</v>
      </c>
      <c r="R279" s="595">
        <f>'звіт 03.19-03.24'!Q279+'[9]побудинковий звіт'!R279+'[8]побудинковий звіт'!R279</f>
        <v>0</v>
      </c>
      <c r="S279" s="595">
        <f>'звіт 03.19-03.24'!R279+'[9]побудинковий звіт'!S279+'[8]побудинковий звіт'!S279</f>
        <v>0</v>
      </c>
      <c r="T279" s="116">
        <f t="shared" si="214"/>
        <v>0</v>
      </c>
      <c r="U279" s="595">
        <f>'звіт 03.19-03.24'!T279+'[9]побудинковий звіт'!U279+'[8]побудинковий звіт'!U279</f>
        <v>2818.3464500287564</v>
      </c>
      <c r="V279" s="595">
        <f>'звіт 03.19-03.24'!U279+'[9]побудинковий звіт'!V279+'[8]побудинковий звіт'!V279</f>
        <v>1468.8811273558729</v>
      </c>
      <c r="W279" s="116">
        <f t="shared" si="215"/>
        <v>-1349.4653226728835</v>
      </c>
      <c r="X279" s="595">
        <f>'звіт 03.19-03.24'!W279+'[9]побудинковий звіт'!X279+'[8]побудинковий звіт'!X279</f>
        <v>125611.51926902478</v>
      </c>
      <c r="Y279" s="595">
        <f>'звіт 03.19-03.24'!X279+'[9]побудинковий звіт'!Y279+'[8]побудинковий звіт'!Y279</f>
        <v>115786.11269570973</v>
      </c>
      <c r="Z279" s="116">
        <f t="shared" si="216"/>
        <v>-9825.4065733150492</v>
      </c>
      <c r="AA279" s="595">
        <f>'звіт 03.19-03.24'!Z279+'[9]побудинковий звіт'!AA279+'[8]побудинковий звіт'!AA279</f>
        <v>4907.4120000000012</v>
      </c>
      <c r="AB279" s="595">
        <f>'звіт 03.19-03.24'!AA279+'[9]побудинковий звіт'!AB279+'[8]побудинковий звіт'!AB279</f>
        <v>0</v>
      </c>
      <c r="AC279" s="116">
        <f t="shared" si="217"/>
        <v>-4907.4120000000012</v>
      </c>
      <c r="AD279" s="595">
        <f>'звіт 03.19-03.24'!AC279+'[9]побудинковий звіт'!AD279+'[8]побудинковий звіт'!AD279</f>
        <v>153817.98957690352</v>
      </c>
      <c r="AE279" s="595">
        <f>'звіт 03.19-03.24'!AD279+'[9]побудинковий звіт'!AE279+'[8]побудинковий звіт'!AE279</f>
        <v>175689.9699169294</v>
      </c>
      <c r="AF279" s="117">
        <f t="shared" si="218"/>
        <v>21871.980340025882</v>
      </c>
      <c r="AG279" s="91">
        <f t="shared" si="219"/>
        <v>475604.24752520688</v>
      </c>
      <c r="AH279" s="92">
        <f t="shared" si="219"/>
        <v>479084.07096765109</v>
      </c>
      <c r="AI279" s="116">
        <f t="shared" si="220"/>
        <v>3479.8234424442053</v>
      </c>
      <c r="AJ279" s="595">
        <f>'звіт 03.19-03.24'!AI279+'[9]побудинковий звіт'!AJ279+'[8]побудинковий звіт'!AJ279</f>
        <v>0</v>
      </c>
      <c r="AK279" s="595">
        <f>'звіт 03.19-03.24'!AJ279+'[9]побудинковий звіт'!AK279+'[8]побудинковий звіт'!AK279</f>
        <v>0</v>
      </c>
      <c r="AL279" s="116">
        <f t="shared" si="221"/>
        <v>0</v>
      </c>
      <c r="AM279" s="595">
        <f>'звіт 03.19-03.24'!AL279+'[9]побудинковий звіт'!AM279+'[8]побудинковий звіт'!AM279</f>
        <v>0</v>
      </c>
      <c r="AN279" s="595">
        <f>'звіт 03.19-03.24'!AM279+'[9]побудинковий звіт'!AN279+'[8]побудинковий звіт'!AN279</f>
        <v>0</v>
      </c>
      <c r="AO279" s="116">
        <f t="shared" si="222"/>
        <v>0</v>
      </c>
      <c r="AP279" s="595">
        <f>'звіт 03.19-03.24'!AO279+'[9]побудинковий звіт'!AP279+'[8]побудинковий звіт'!AP279</f>
        <v>66191.055771656334</v>
      </c>
      <c r="AQ279" s="595">
        <f>'звіт 03.19-03.24'!AP279+'[9]побудинковий звіт'!AQ279+'[8]побудинковий звіт'!AQ279</f>
        <v>49204.923294851818</v>
      </c>
      <c r="AR279" s="116">
        <f t="shared" si="223"/>
        <v>-16986.132476804516</v>
      </c>
      <c r="AS279" s="595">
        <f>'звіт 03.19-03.24'!AR279+'[9]побудинковий звіт'!AS279+'[8]побудинковий звіт'!AS279</f>
        <v>539773.62981812167</v>
      </c>
      <c r="AT279" s="595">
        <f>'звіт 03.19-03.24'!AS279+'[9]побудинковий звіт'!AT279+'[8]побудинковий звіт'!AT279</f>
        <v>364372.7543721071</v>
      </c>
      <c r="AU279" s="118">
        <f t="shared" si="224"/>
        <v>-175400.87544601457</v>
      </c>
      <c r="AV279" s="595">
        <f>'звіт 03.19-03.24'!AU279+'[9]побудинковий звіт'!AV279+'[8]побудинковий звіт'!AV279</f>
        <v>31464.929920950297</v>
      </c>
      <c r="AW279" s="595">
        <f>'звіт 03.19-03.24'!AV279+'[9]побудинковий звіт'!AW279+'[8]побудинковий звіт'!AW279</f>
        <v>8413.92</v>
      </c>
      <c r="AX279" s="94">
        <f t="shared" si="225"/>
        <v>-23051.009920950295</v>
      </c>
      <c r="AY279" s="595">
        <f>'звіт 03.19-03.24'!AX279+'[9]побудинковий звіт'!AY279+'[8]побудинковий звіт'!AY279</f>
        <v>45515.399990258593</v>
      </c>
      <c r="AZ279" s="595">
        <f>'звіт 03.19-03.24'!AY279+'[9]побудинковий звіт'!AZ279+'[8]побудинковий звіт'!AZ279</f>
        <v>136</v>
      </c>
      <c r="BA279" s="117">
        <f t="shared" si="226"/>
        <v>-45379.399990258593</v>
      </c>
      <c r="BB279" s="595">
        <f>'звіт 03.19-03.24'!BA279+'[9]побудинковий звіт'!BB279+'[8]побудинковий звіт'!BB279</f>
        <v>18654.906682514389</v>
      </c>
      <c r="BC279" s="595">
        <f>'звіт 03.19-03.24'!BB279+'[9]побудинковий звіт'!BC279+'[8]побудинковий звіт'!BC279</f>
        <v>27327.33391716189</v>
      </c>
      <c r="BD279" s="94">
        <f t="shared" si="227"/>
        <v>8672.4272346475009</v>
      </c>
      <c r="BE279" s="595">
        <f>'звіт 03.19-03.24'!BD279+'[9]побудинковий звіт'!BE279+'[8]побудинковий звіт'!BE279</f>
        <v>0</v>
      </c>
      <c r="BF279" s="595">
        <f>'звіт 03.19-03.24'!BE279+'[9]побудинковий звіт'!BF279+'[8]побудинковий звіт'!BF279</f>
        <v>1667</v>
      </c>
      <c r="BG279" s="95">
        <f t="shared" si="228"/>
        <v>1667</v>
      </c>
      <c r="BH279" s="595">
        <f>'звіт 03.19-03.24'!BG279+'[9]побудинковий звіт'!BH279+'[8]побудинковий звіт'!BH279</f>
        <v>1661.0609356539019</v>
      </c>
      <c r="BI279" s="595">
        <f>'звіт 03.19-03.24'!BH279+'[9]побудинковий звіт'!BI279+'[8]побудинковий звіт'!BI279</f>
        <v>1389</v>
      </c>
      <c r="BJ279" s="94">
        <f t="shared" si="229"/>
        <v>-272.06093565390188</v>
      </c>
      <c r="BK279" s="595">
        <f>'звіт 03.19-03.24'!BJ279+'[9]побудинковий звіт'!BK279+'[8]побудинковий звіт'!BK279</f>
        <v>50445.881908949406</v>
      </c>
      <c r="BL279" s="595">
        <f>'звіт 03.19-03.24'!BK279+'[9]побудинковий звіт'!BL279+'[8]побудинковий звіт'!BL279</f>
        <v>12585.536641117151</v>
      </c>
      <c r="BM279" s="95">
        <f t="shared" si="230"/>
        <v>-37860.345267832257</v>
      </c>
      <c r="BN279" s="595">
        <f>'звіт 03.19-03.24'!BM279+'[9]побудинковий звіт'!BN279+'[8]побудинковий звіт'!BN279</f>
        <v>1728.0125331090539</v>
      </c>
      <c r="BO279" s="595">
        <f>'звіт 03.19-03.24'!BN279+'[9]побудинковий звіт'!BO279+'[8]побудинковий звіт'!BO279</f>
        <v>0</v>
      </c>
      <c r="BP279" s="94">
        <f t="shared" si="231"/>
        <v>-1728.0125331090539</v>
      </c>
      <c r="BQ279" s="91">
        <f t="shared" si="232"/>
        <v>149470.19197143562</v>
      </c>
      <c r="BR279" s="96">
        <f t="shared" si="232"/>
        <v>51518.790558279041</v>
      </c>
      <c r="BS279" s="94">
        <f t="shared" si="233"/>
        <v>-97951.401413156578</v>
      </c>
      <c r="BT279" s="595">
        <f>'звіт 03.19-03.24'!BS279+'[9]побудинковий звіт'!BT279+'[8]побудинковий звіт'!BT279</f>
        <v>187291.35107015792</v>
      </c>
      <c r="BU279" s="595">
        <f>'звіт 03.19-03.24'!BT279+'[9]побудинковий звіт'!BU279+'[8]побудинковий звіт'!BU279</f>
        <v>303313.83746087836</v>
      </c>
      <c r="BV279" s="116">
        <f t="shared" si="234"/>
        <v>116022.48639072044</v>
      </c>
      <c r="BW279" s="595">
        <f>'звіт 03.19-03.24'!BV279+'[9]побудинковий звіт'!BW279+'[8]побудинковий звіт'!BW279</f>
        <v>298362.09689870005</v>
      </c>
      <c r="BX279" s="595">
        <f>'звіт 03.19-03.24'!BW279+'[9]побудинковий звіт'!BX279+'[8]побудинковий звіт'!BX279</f>
        <v>312340.24554514559</v>
      </c>
      <c r="BY279" s="116">
        <f t="shared" si="235"/>
        <v>13978.148646445537</v>
      </c>
      <c r="BZ279" s="595">
        <f>'звіт 03.19-03.24'!BY279+'[9]побудинковий звіт'!BZ279+'[8]побудинковий звіт'!BZ279</f>
        <v>91170.692034431879</v>
      </c>
      <c r="CA279" s="595">
        <f>'звіт 03.19-03.24'!BZ279+'[9]побудинковий звіт'!CA279+'[8]побудинковий звіт'!CA279</f>
        <v>50669.270797856705</v>
      </c>
      <c r="CB279" s="116">
        <f t="shared" si="236"/>
        <v>-40501.421236575174</v>
      </c>
      <c r="CC279" s="595">
        <f>'звіт 03.19-03.24'!CB279+'[9]побудинковий звіт'!CC279+'[8]побудинковий звіт'!CC279</f>
        <v>5481.6114420451086</v>
      </c>
      <c r="CD279" s="595">
        <f>'звіт 03.19-03.24'!CC279+'[9]побудинковий звіт'!CD279+'[8]побудинковий звіт'!CD279</f>
        <v>5580.6155867171046</v>
      </c>
      <c r="CE279" s="116">
        <f t="shared" si="237"/>
        <v>99.004144671996073</v>
      </c>
      <c r="CF279" s="595">
        <f>'звіт 03.19-03.24'!CE279+'[9]побудинковий звіт'!CF279+'[8]побудинковий звіт'!CF279</f>
        <v>674.26172654137065</v>
      </c>
      <c r="CG279" s="595">
        <f>'звіт 03.19-03.24'!CF279+'[9]побудинковий звіт'!CG279+'[8]побудинковий звіт'!CG279</f>
        <v>0</v>
      </c>
      <c r="CH279" s="116">
        <f t="shared" si="238"/>
        <v>-674.26172654137065</v>
      </c>
      <c r="CI279" s="595">
        <f>'звіт 03.19-03.24'!CH279+'[9]побудинковий звіт'!CI279+'[8]побудинковий звіт'!CI279</f>
        <v>44783.428567561845</v>
      </c>
      <c r="CJ279" s="595">
        <f>'звіт 03.19-03.24'!CI279+'[9]побудинковий звіт'!CJ279+'[8]побудинковий звіт'!CJ279</f>
        <v>44176.622669397126</v>
      </c>
      <c r="CK279" s="116">
        <f t="shared" si="239"/>
        <v>-606.80589816471911</v>
      </c>
      <c r="CL279" s="595">
        <f>'звіт 03.19-03.24'!CK279+'[9]побудинковий звіт'!CL279+'[8]побудинковий звіт'!CL279</f>
        <v>0</v>
      </c>
      <c r="CM279" s="595">
        <f>'звіт 03.19-03.24'!CL279+'[9]побудинковий звіт'!CM279+'[8]побудинковий звіт'!CM279</f>
        <v>0</v>
      </c>
      <c r="CN279" s="116">
        <f t="shared" si="240"/>
        <v>0</v>
      </c>
      <c r="CO279" s="88">
        <f t="shared" si="241"/>
        <v>44783.428567561845</v>
      </c>
      <c r="CP279" s="96">
        <f t="shared" si="241"/>
        <v>44176.622669397126</v>
      </c>
      <c r="CQ279" s="116">
        <f t="shared" si="242"/>
        <v>-606.80589816471911</v>
      </c>
      <c r="CR279" s="119">
        <f t="shared" si="253"/>
        <v>1858802.566825859</v>
      </c>
      <c r="CS279" s="96">
        <f t="shared" si="253"/>
        <v>1660261.1312528839</v>
      </c>
      <c r="CT279" s="116">
        <f t="shared" si="243"/>
        <v>-198541.43557297508</v>
      </c>
      <c r="CU279" s="91">
        <f t="shared" si="244"/>
        <v>2230563.0801910306</v>
      </c>
      <c r="CV279" s="98">
        <f t="shared" si="244"/>
        <v>1992313.3575034607</v>
      </c>
      <c r="CW279" s="117">
        <f t="shared" si="245"/>
        <v>-238249.72268756991</v>
      </c>
      <c r="CX279" s="595">
        <f>'звіт 03.19-03.24'!CW279+'[9]побудинковий звіт'!CX279+'[8]побудинковий звіт'!CX279</f>
        <v>200821.51473467742</v>
      </c>
      <c r="CY279" s="595">
        <f>'звіт 03.19-03.24'!CX279+'[9]побудинковий звіт'!CY279+'[8]побудинковий звіт'!CY279</f>
        <v>439071.23742224718</v>
      </c>
      <c r="CZ279" s="116">
        <f t="shared" si="246"/>
        <v>238249.72268756977</v>
      </c>
      <c r="DA279" s="99">
        <f>'[8]побудинковий звіт'!DA279</f>
        <v>-238249.72268756956</v>
      </c>
      <c r="DB279" s="8">
        <v>2</v>
      </c>
      <c r="DC279" s="365">
        <f>'[8]побудинковий звіт'!DC279</f>
        <v>130320.54</v>
      </c>
      <c r="DD279" s="365">
        <f>'[8]побудинковий звіт'!DD279</f>
        <v>17330.239999999998</v>
      </c>
      <c r="DE279" s="365">
        <f>'[8]побудинковий звіт'!DE279</f>
        <v>98466.4</v>
      </c>
      <c r="DF279" s="365">
        <f>'[8]побудинковий звіт'!DF279</f>
        <v>5033.7299999999977</v>
      </c>
      <c r="DG279" s="101">
        <v>-118137.9118830855</v>
      </c>
      <c r="DH279" s="296">
        <v>4</v>
      </c>
      <c r="DI279" s="103">
        <f>'[8]побудинковий звіт'!DK279</f>
        <v>7.9699222535945866</v>
      </c>
      <c r="DJ279" s="103">
        <f>'[8]побудинковий звіт'!DL279</f>
        <v>0</v>
      </c>
      <c r="DK279" s="103">
        <f>'[8]побудинковий звіт'!DM279</f>
        <v>6.4001386577959662</v>
      </c>
      <c r="DL279" s="104">
        <f t="shared" si="208"/>
        <v>31839.042410885017</v>
      </c>
      <c r="DM279" s="104">
        <f t="shared" si="254"/>
        <v>10958.957423744034</v>
      </c>
      <c r="DN279" s="105">
        <f t="shared" si="247"/>
        <v>42797.999834629052</v>
      </c>
      <c r="DO279" s="2"/>
      <c r="DP279" s="104">
        <f>'[10]побудинковий звіт'!DR279</f>
        <v>31855.73</v>
      </c>
      <c r="DQ279" s="104">
        <f>'[10]побудинковий звіт'!DS279</f>
        <v>10958.890000000001</v>
      </c>
      <c r="DR279" s="104">
        <f t="shared" si="248"/>
        <v>42814.62</v>
      </c>
      <c r="DS279" s="106"/>
      <c r="DT279" s="104"/>
      <c r="DU279" s="479">
        <f>'звіт 03.19-03.24'!DV279+'[9]побудинковий звіт'!DW279+'[8]побудинковий звіт'!DW279</f>
        <v>4464.88</v>
      </c>
      <c r="DV279" s="2">
        <f>'[9]побудинковий звіт'!DX279+'[8]побудинковий звіт'!DX279</f>
        <v>0</v>
      </c>
      <c r="DW279" s="77">
        <f t="shared" si="249"/>
        <v>827092.58614746877</v>
      </c>
      <c r="DX279" s="77">
        <f t="shared" si="250"/>
        <v>499069.85391646333</v>
      </c>
      <c r="DY279" s="427">
        <f t="shared" si="251"/>
        <v>103500.12999999999</v>
      </c>
      <c r="DZ279" s="161">
        <f>'[10]побудинковий звіт'!DY279</f>
        <v>16912.324080977167</v>
      </c>
      <c r="EB279" s="110">
        <v>91157</v>
      </c>
      <c r="EC279" s="111">
        <f t="shared" si="252"/>
        <v>-26980.9118830855</v>
      </c>
      <c r="EE279" s="112">
        <v>-14384.474989482478</v>
      </c>
      <c r="EG279" s="99">
        <v>-66431.024678853559</v>
      </c>
    </row>
    <row r="280" spans="1:137" ht="19.95" customHeight="1" x14ac:dyDescent="0.3">
      <c r="A280" s="81">
        <v>150000709</v>
      </c>
      <c r="B280" s="82" t="s">
        <v>690</v>
      </c>
      <c r="C280" s="114" t="s">
        <v>1031</v>
      </c>
      <c r="D280" s="114" t="s">
        <v>691</v>
      </c>
      <c r="E280" s="84">
        <f t="shared" si="210"/>
        <v>201.1</v>
      </c>
      <c r="F280" s="597">
        <f>'[8]побудинковий звіт'!F280</f>
        <v>201.1</v>
      </c>
      <c r="G280" s="104">
        <f>'[8]побудинковий звіт'!G280</f>
        <v>0</v>
      </c>
      <c r="H280" s="598">
        <f>'[8]побудинковий звіт'!H280</f>
        <v>0</v>
      </c>
      <c r="I280" s="595">
        <f>'звіт 03.19-03.24'!H280+'[9]побудинковий звіт'!I280+'[8]побудинковий звіт'!I280</f>
        <v>0</v>
      </c>
      <c r="J280" s="595">
        <f>'звіт 03.19-03.24'!I280+'[9]побудинковий звіт'!J280+'[8]побудинковий звіт'!J280</f>
        <v>0</v>
      </c>
      <c r="K280" s="116">
        <f t="shared" si="211"/>
        <v>0</v>
      </c>
      <c r="L280" s="595">
        <f>'звіт 03.19-03.24'!K280+'[9]побудинковий звіт'!L280+'[8]побудинковий звіт'!L280</f>
        <v>0</v>
      </c>
      <c r="M280" s="595">
        <f>'звіт 03.19-03.24'!L280+'[9]побудинковий звіт'!M280+'[8]побудинковий звіт'!M280</f>
        <v>0</v>
      </c>
      <c r="N280" s="116">
        <f t="shared" si="212"/>
        <v>0</v>
      </c>
      <c r="O280" s="595">
        <f>'звіт 03.19-03.24'!N280+'[9]побудинковий звіт'!O280+'[8]побудинковий звіт'!O280</f>
        <v>0</v>
      </c>
      <c r="P280" s="595">
        <f>'звіт 03.19-03.24'!O280+'[9]побудинковий звіт'!P280+'[8]побудинковий звіт'!P280</f>
        <v>0</v>
      </c>
      <c r="Q280" s="116">
        <f t="shared" si="213"/>
        <v>0</v>
      </c>
      <c r="R280" s="595">
        <f>'звіт 03.19-03.24'!Q280+'[9]побудинковий звіт'!R280+'[8]побудинковий звіт'!R280</f>
        <v>0</v>
      </c>
      <c r="S280" s="595">
        <f>'звіт 03.19-03.24'!R280+'[9]побудинковий звіт'!S280+'[8]побудинковий звіт'!S280</f>
        <v>0</v>
      </c>
      <c r="T280" s="116">
        <f t="shared" si="214"/>
        <v>0</v>
      </c>
      <c r="U280" s="595">
        <f>'звіт 03.19-03.24'!T280+'[9]побудинковий звіт'!U280+'[8]побудинковий звіт'!U280</f>
        <v>0</v>
      </c>
      <c r="V280" s="595">
        <f>'звіт 03.19-03.24'!U280+'[9]побудинковий звіт'!V280+'[8]побудинковий звіт'!V280</f>
        <v>0</v>
      </c>
      <c r="W280" s="116">
        <f t="shared" si="215"/>
        <v>0</v>
      </c>
      <c r="X280" s="595">
        <f>'звіт 03.19-03.24'!W280+'[9]побудинковий звіт'!X280+'[8]побудинковий звіт'!X280</f>
        <v>0</v>
      </c>
      <c r="Y280" s="595">
        <f>'звіт 03.19-03.24'!X280+'[9]побудинковий звіт'!Y280+'[8]побудинковий звіт'!Y280</f>
        <v>0</v>
      </c>
      <c r="Z280" s="116">
        <f t="shared" si="216"/>
        <v>0</v>
      </c>
      <c r="AA280" s="595">
        <f>'звіт 03.19-03.24'!Z280+'[9]побудинковий звіт'!AA280+'[8]побудинковий звіт'!AA280</f>
        <v>217.18799999999996</v>
      </c>
      <c r="AB280" s="595">
        <f>'звіт 03.19-03.24'!AA280+'[9]побудинковий звіт'!AB280+'[8]побудинковий звіт'!AB280</f>
        <v>0</v>
      </c>
      <c r="AC280" s="116">
        <f t="shared" si="217"/>
        <v>-217.18799999999996</v>
      </c>
      <c r="AD280" s="595">
        <f>'звіт 03.19-03.24'!AC280+'[9]побудинковий звіт'!AD280+'[8]побудинковий звіт'!AD280</f>
        <v>1630.8325800196546</v>
      </c>
      <c r="AE280" s="595">
        <f>'звіт 03.19-03.24'!AD280+'[9]побудинковий звіт'!AE280+'[8]побудинковий звіт'!AE280</f>
        <v>3941.7084725643399</v>
      </c>
      <c r="AF280" s="117">
        <f t="shared" si="218"/>
        <v>2310.8758925446855</v>
      </c>
      <c r="AG280" s="91">
        <f t="shared" si="219"/>
        <v>1848.0205800196545</v>
      </c>
      <c r="AH280" s="92">
        <f t="shared" si="219"/>
        <v>3941.7084725643399</v>
      </c>
      <c r="AI280" s="116">
        <f t="shared" si="220"/>
        <v>2093.6878925446854</v>
      </c>
      <c r="AJ280" s="595">
        <f>'звіт 03.19-03.24'!AI280+'[9]побудинковий звіт'!AJ280+'[8]побудинковий звіт'!AJ280</f>
        <v>0</v>
      </c>
      <c r="AK280" s="595">
        <f>'звіт 03.19-03.24'!AJ280+'[9]побудинковий звіт'!AK280+'[8]побудинковий звіт'!AK280</f>
        <v>0</v>
      </c>
      <c r="AL280" s="116">
        <f t="shared" si="221"/>
        <v>0</v>
      </c>
      <c r="AM280" s="595">
        <f>'звіт 03.19-03.24'!AL280+'[9]побудинковий звіт'!AM280+'[8]побудинковий звіт'!AM280</f>
        <v>0</v>
      </c>
      <c r="AN280" s="595">
        <f>'звіт 03.19-03.24'!AM280+'[9]побудинковий звіт'!AN280+'[8]побудинковий звіт'!AN280</f>
        <v>0</v>
      </c>
      <c r="AO280" s="116">
        <f t="shared" si="222"/>
        <v>0</v>
      </c>
      <c r="AP280" s="595">
        <f>'звіт 03.19-03.24'!AO280+'[9]побудинковий звіт'!AP280+'[8]побудинковий звіт'!AP280</f>
        <v>2036.7722844072657</v>
      </c>
      <c r="AQ280" s="595">
        <f>'звіт 03.19-03.24'!AP280+'[9]побудинковий звіт'!AQ280+'[8]побудинковий звіт'!AQ280</f>
        <v>1385.4230736354853</v>
      </c>
      <c r="AR280" s="116">
        <f t="shared" si="223"/>
        <v>-651.34921077178046</v>
      </c>
      <c r="AS280" s="595">
        <f>'звіт 03.19-03.24'!AR280+'[9]побудинковий звіт'!AS280+'[8]побудинковий звіт'!AS280</f>
        <v>15326.761301977031</v>
      </c>
      <c r="AT280" s="595">
        <f>'звіт 03.19-03.24'!AS280+'[9]побудинковий звіт'!AT280+'[8]побудинковий звіт'!AT280</f>
        <v>2372</v>
      </c>
      <c r="AU280" s="118">
        <f t="shared" si="224"/>
        <v>-12954.761301977031</v>
      </c>
      <c r="AV280" s="595">
        <f>'звіт 03.19-03.24'!AU280+'[9]побудинковий звіт'!AV280+'[8]побудинковий звіт'!AV280</f>
        <v>0</v>
      </c>
      <c r="AW280" s="595">
        <f>'звіт 03.19-03.24'!AV280+'[9]побудинковий звіт'!AW280+'[8]побудинковий звіт'!AW280</f>
        <v>0</v>
      </c>
      <c r="AX280" s="94">
        <f t="shared" si="225"/>
        <v>0</v>
      </c>
      <c r="AY280" s="595">
        <f>'звіт 03.19-03.24'!AX280+'[9]побудинковий звіт'!AY280+'[8]побудинковий звіт'!AY280</f>
        <v>0</v>
      </c>
      <c r="AZ280" s="595">
        <f>'звіт 03.19-03.24'!AY280+'[9]побудинковий звіт'!AZ280+'[8]побудинковий звіт'!AZ280</f>
        <v>0</v>
      </c>
      <c r="BA280" s="117">
        <f t="shared" si="226"/>
        <v>0</v>
      </c>
      <c r="BB280" s="595">
        <f>'звіт 03.19-03.24'!BA280+'[9]побудинковий звіт'!BB280+'[8]побудинковий звіт'!BB280</f>
        <v>0</v>
      </c>
      <c r="BC280" s="595">
        <f>'звіт 03.19-03.24'!BB280+'[9]побудинковий звіт'!BC280+'[8]побудинковий звіт'!BC280</f>
        <v>0</v>
      </c>
      <c r="BD280" s="94">
        <f t="shared" si="227"/>
        <v>0</v>
      </c>
      <c r="BE280" s="595">
        <f>'звіт 03.19-03.24'!BD280+'[9]побудинковий звіт'!BE280+'[8]побудинковий звіт'!BE280</f>
        <v>0</v>
      </c>
      <c r="BF280" s="595">
        <f>'звіт 03.19-03.24'!BE280+'[9]побудинковий звіт'!BF280+'[8]побудинковий звіт'!BF280</f>
        <v>0</v>
      </c>
      <c r="BG280" s="95">
        <f t="shared" si="228"/>
        <v>0</v>
      </c>
      <c r="BH280" s="595">
        <f>'звіт 03.19-03.24'!BG280+'[9]побудинковий звіт'!BH280+'[8]побудинковий звіт'!BH280</f>
        <v>0</v>
      </c>
      <c r="BI280" s="595">
        <f>'звіт 03.19-03.24'!BH280+'[9]побудинковий звіт'!BI280+'[8]побудинковий звіт'!BI280</f>
        <v>0</v>
      </c>
      <c r="BJ280" s="94">
        <f t="shared" si="229"/>
        <v>0</v>
      </c>
      <c r="BK280" s="595">
        <f>'звіт 03.19-03.24'!BJ280+'[9]побудинковий звіт'!BK280+'[8]побудинковий звіт'!BK280</f>
        <v>0</v>
      </c>
      <c r="BL280" s="595">
        <f>'звіт 03.19-03.24'!BK280+'[9]побудинковий звіт'!BL280+'[8]побудинковий звіт'!BL280</f>
        <v>0</v>
      </c>
      <c r="BM280" s="95">
        <f t="shared" si="230"/>
        <v>0</v>
      </c>
      <c r="BN280" s="595">
        <f>'звіт 03.19-03.24'!BM280+'[9]побудинковий звіт'!BN280+'[8]побудинковий звіт'!BN280</f>
        <v>54.29699999999999</v>
      </c>
      <c r="BO280" s="595">
        <f>'звіт 03.19-03.24'!BN280+'[9]побудинковий звіт'!BO280+'[8]побудинковий звіт'!BO280</f>
        <v>1774.8169317575841</v>
      </c>
      <c r="BP280" s="94">
        <f t="shared" si="231"/>
        <v>1720.5199317575841</v>
      </c>
      <c r="BQ280" s="91">
        <f t="shared" si="232"/>
        <v>54.29699999999999</v>
      </c>
      <c r="BR280" s="96">
        <f t="shared" si="232"/>
        <v>1774.8169317575841</v>
      </c>
      <c r="BS280" s="94">
        <f t="shared" si="233"/>
        <v>1720.5199317575841</v>
      </c>
      <c r="BT280" s="595">
        <f>'звіт 03.19-03.24'!BS280+'[9]побудинковий звіт'!BT280+'[8]побудинковий звіт'!BT280</f>
        <v>901.5356347138212</v>
      </c>
      <c r="BU280" s="595">
        <f>'звіт 03.19-03.24'!BT280+'[9]побудинковий звіт'!BU280+'[8]побудинковий звіт'!BU280</f>
        <v>1544.9845516137646</v>
      </c>
      <c r="BV280" s="116">
        <f t="shared" si="234"/>
        <v>643.44891689994336</v>
      </c>
      <c r="BW280" s="595">
        <f>'звіт 03.19-03.24'!BV280+'[9]побудинковий звіт'!BW280+'[8]побудинковий звіт'!BW280</f>
        <v>0</v>
      </c>
      <c r="BX280" s="595">
        <f>'звіт 03.19-03.24'!BW280+'[9]побудинковий звіт'!BX280+'[8]побудинковий звіт'!BX280</f>
        <v>19.487788375335093</v>
      </c>
      <c r="BY280" s="116">
        <f t="shared" si="235"/>
        <v>19.487788375335093</v>
      </c>
      <c r="BZ280" s="595">
        <f>'звіт 03.19-03.24'!BY280+'[9]побудинковий звіт'!BZ280+'[8]побудинковий звіт'!BZ280</f>
        <v>319.64882713540931</v>
      </c>
      <c r="CA280" s="595">
        <f>'звіт 03.19-03.24'!BZ280+'[9]побудинковий звіт'!CA280+'[8]побудинковий звіт'!CA280</f>
        <v>306.76417341071181</v>
      </c>
      <c r="CB280" s="116">
        <f t="shared" si="236"/>
        <v>-12.8846537246975</v>
      </c>
      <c r="CC280" s="595">
        <f>'звіт 03.19-03.24'!CB280+'[9]побудинковий звіт'!CC280+'[8]побудинковий звіт'!CC280</f>
        <v>0</v>
      </c>
      <c r="CD280" s="595">
        <f>'звіт 03.19-03.24'!CC280+'[9]побудинковий звіт'!CD280+'[8]побудинковий звіт'!CD280</f>
        <v>0</v>
      </c>
      <c r="CE280" s="116">
        <f t="shared" si="237"/>
        <v>0</v>
      </c>
      <c r="CF280" s="595">
        <f>'звіт 03.19-03.24'!CE280+'[9]побудинковий звіт'!CF280+'[8]побудинковий звіт'!CF280</f>
        <v>0</v>
      </c>
      <c r="CG280" s="595">
        <f>'звіт 03.19-03.24'!CF280+'[9]побудинковий звіт'!CG280+'[8]побудинковий звіт'!CG280</f>
        <v>0</v>
      </c>
      <c r="CH280" s="116">
        <f t="shared" si="238"/>
        <v>0</v>
      </c>
      <c r="CI280" s="595">
        <f>'звіт 03.19-03.24'!CH280+'[9]побудинковий звіт'!CI280+'[8]побудинковий звіт'!CI280</f>
        <v>0</v>
      </c>
      <c r="CJ280" s="595">
        <f>'звіт 03.19-03.24'!CI280+'[9]побудинковий звіт'!CJ280+'[8]побудинковий звіт'!CJ280</f>
        <v>0</v>
      </c>
      <c r="CK280" s="116">
        <f t="shared" si="239"/>
        <v>0</v>
      </c>
      <c r="CL280" s="595">
        <f>'звіт 03.19-03.24'!CK280+'[9]побудинковий звіт'!CL280+'[8]побудинковий звіт'!CL280</f>
        <v>0</v>
      </c>
      <c r="CM280" s="595">
        <f>'звіт 03.19-03.24'!CL280+'[9]побудинковий звіт'!CM280+'[8]побудинковий звіт'!CM280</f>
        <v>0</v>
      </c>
      <c r="CN280" s="116">
        <f t="shared" si="240"/>
        <v>0</v>
      </c>
      <c r="CO280" s="88">
        <f t="shared" si="241"/>
        <v>0</v>
      </c>
      <c r="CP280" s="96">
        <f t="shared" si="241"/>
        <v>0</v>
      </c>
      <c r="CQ280" s="116">
        <f t="shared" si="242"/>
        <v>0</v>
      </c>
      <c r="CR280" s="119">
        <f t="shared" si="253"/>
        <v>20487.035628253183</v>
      </c>
      <c r="CS280" s="96">
        <f t="shared" si="253"/>
        <v>11345.18499135722</v>
      </c>
      <c r="CT280" s="116">
        <f t="shared" si="243"/>
        <v>-9141.8506368959625</v>
      </c>
      <c r="CU280" s="91">
        <f t="shared" si="244"/>
        <v>24584.442753903819</v>
      </c>
      <c r="CV280" s="98">
        <f t="shared" si="244"/>
        <v>13614.221989628664</v>
      </c>
      <c r="CW280" s="117">
        <f t="shared" si="245"/>
        <v>-10970.220764275155</v>
      </c>
      <c r="CX280" s="595">
        <f>'звіт 03.19-03.24'!CW280+'[9]побудинковий звіт'!CX280+'[8]побудинковий звіт'!CX280</f>
        <v>936.67978760733172</v>
      </c>
      <c r="CY280" s="595">
        <f>'звіт 03.19-03.24'!CX280+'[9]побудинковий звіт'!CY280+'[8]побудинковий звіт'!CY280</f>
        <v>11906.900551882483</v>
      </c>
      <c r="CZ280" s="116">
        <f t="shared" si="246"/>
        <v>10970.220764275151</v>
      </c>
      <c r="DA280" s="99">
        <f>'[8]побудинковий звіт'!DA280</f>
        <v>-10970.220764275149</v>
      </c>
      <c r="DB280" s="8">
        <v>3</v>
      </c>
      <c r="DC280" s="365">
        <f>'[8]побудинковий звіт'!DC280</f>
        <v>426.83</v>
      </c>
      <c r="DD280" s="365">
        <f>'[8]побудинковий звіт'!DD280</f>
        <v>0</v>
      </c>
      <c r="DE280" s="365">
        <f>'[8]побудинковий звіт'!DE280</f>
        <v>0</v>
      </c>
      <c r="DF280" s="365">
        <f>'[8]побудинковий звіт'!DF280</f>
        <v>0</v>
      </c>
      <c r="DG280" s="101">
        <v>-4204.3344799862643</v>
      </c>
      <c r="DH280" s="297">
        <v>1</v>
      </c>
      <c r="DI280" s="103">
        <f>'[8]побудинковий звіт'!DK280</f>
        <v>2.1225220282869102</v>
      </c>
      <c r="DJ280" s="103">
        <f>'[8]побудинковий звіт'!DL280</f>
        <v>0</v>
      </c>
      <c r="DK280" s="103">
        <f>'[8]побудинковий звіт'!DM280</f>
        <v>2.1225220282869102</v>
      </c>
      <c r="DL280" s="104">
        <f t="shared" si="208"/>
        <v>426.8391798884976</v>
      </c>
      <c r="DM280" s="104">
        <f t="shared" si="254"/>
        <v>0</v>
      </c>
      <c r="DN280" s="105">
        <f t="shared" si="247"/>
        <v>426.8391798884976</v>
      </c>
      <c r="DO280" s="2"/>
      <c r="DP280" s="104">
        <f>'[10]побудинковий звіт'!DR280</f>
        <v>426.83</v>
      </c>
      <c r="DQ280" s="104">
        <f>'[10]побудинковий звіт'!DS280</f>
        <v>0</v>
      </c>
      <c r="DR280" s="104">
        <f t="shared" si="248"/>
        <v>426.83</v>
      </c>
      <c r="DS280" s="106"/>
      <c r="DT280" s="104"/>
      <c r="DU280" s="479">
        <f>'звіт 03.19-03.24'!DV280+'[9]побудинковий звіт'!DW280+'[8]побудинковий звіт'!DW280</f>
        <v>0</v>
      </c>
      <c r="DV280" s="2">
        <f>'[9]побудинковий звіт'!DX280+'[8]побудинковий звіт'!DX280</f>
        <v>0</v>
      </c>
      <c r="DW280" s="77">
        <f t="shared" si="249"/>
        <v>18457.269962372437</v>
      </c>
      <c r="DX280" s="77">
        <f t="shared" si="250"/>
        <v>4976.1803181091009</v>
      </c>
      <c r="DY280" s="427">
        <f t="shared" si="251"/>
        <v>0</v>
      </c>
      <c r="DZ280" s="161">
        <f>'[10]побудинковий звіт'!DY280</f>
        <v>336.97491966129456</v>
      </c>
      <c r="EB280" s="110">
        <v>-1611</v>
      </c>
      <c r="EC280" s="111">
        <f t="shared" si="252"/>
        <v>-5815.3344799862643</v>
      </c>
      <c r="EE280" s="112">
        <v>-3608.5675937846877</v>
      </c>
      <c r="EG280" s="99">
        <v>-5505.4256361047246</v>
      </c>
    </row>
    <row r="281" spans="1:137" ht="19.95" customHeight="1" x14ac:dyDescent="0.3">
      <c r="A281" s="81">
        <v>150000706</v>
      </c>
      <c r="B281" s="82" t="s">
        <v>692</v>
      </c>
      <c r="C281" s="602" t="s">
        <v>1032</v>
      </c>
      <c r="D281" s="114" t="s">
        <v>693</v>
      </c>
      <c r="E281" s="84"/>
      <c r="F281" s="597"/>
      <c r="G281" s="104"/>
      <c r="H281" s="598"/>
      <c r="I281" s="595"/>
      <c r="J281" s="595"/>
      <c r="K281" s="116"/>
      <c r="L281" s="595"/>
      <c r="M281" s="595"/>
      <c r="N281" s="116"/>
      <c r="O281" s="595"/>
      <c r="P281" s="595"/>
      <c r="Q281" s="116"/>
      <c r="R281" s="595"/>
      <c r="S281" s="595"/>
      <c r="T281" s="116"/>
      <c r="U281" s="595"/>
      <c r="V281" s="595"/>
      <c r="W281" s="116"/>
      <c r="X281" s="595"/>
      <c r="Y281" s="595"/>
      <c r="Z281" s="116"/>
      <c r="AA281" s="595"/>
      <c r="AB281" s="595"/>
      <c r="AC281" s="116"/>
      <c r="AD281" s="595"/>
      <c r="AE281" s="595"/>
      <c r="AF281" s="117"/>
      <c r="AG281" s="91"/>
      <c r="AH281" s="92"/>
      <c r="AI281" s="116"/>
      <c r="AJ281" s="595"/>
      <c r="AK281" s="595"/>
      <c r="AL281" s="116"/>
      <c r="AM281" s="595"/>
      <c r="AN281" s="595"/>
      <c r="AO281" s="116"/>
      <c r="AP281" s="595"/>
      <c r="AQ281" s="595"/>
      <c r="AR281" s="116"/>
      <c r="AS281" s="595"/>
      <c r="AT281" s="595"/>
      <c r="AU281" s="118"/>
      <c r="AV281" s="595"/>
      <c r="AW281" s="595"/>
      <c r="AX281" s="94"/>
      <c r="AY281" s="595"/>
      <c r="AZ281" s="595"/>
      <c r="BA281" s="117"/>
      <c r="BB281" s="595"/>
      <c r="BC281" s="595"/>
      <c r="BD281" s="94"/>
      <c r="BE281" s="595"/>
      <c r="BF281" s="595"/>
      <c r="BG281" s="95"/>
      <c r="BH281" s="595"/>
      <c r="BI281" s="595"/>
      <c r="BJ281" s="94"/>
      <c r="BK281" s="595"/>
      <c r="BL281" s="595"/>
      <c r="BM281" s="95"/>
      <c r="BN281" s="595"/>
      <c r="BO281" s="595"/>
      <c r="BP281" s="94"/>
      <c r="BQ281" s="91"/>
      <c r="BR281" s="96"/>
      <c r="BS281" s="94"/>
      <c r="BT281" s="595"/>
      <c r="BU281" s="595"/>
      <c r="BV281" s="116"/>
      <c r="BW281" s="595"/>
      <c r="BX281" s="595"/>
      <c r="BY281" s="116"/>
      <c r="BZ281" s="595"/>
      <c r="CA281" s="595"/>
      <c r="CB281" s="116"/>
      <c r="CC281" s="595"/>
      <c r="CD281" s="595"/>
      <c r="CE281" s="116"/>
      <c r="CF281" s="595"/>
      <c r="CG281" s="595"/>
      <c r="CH281" s="116"/>
      <c r="CI281" s="595"/>
      <c r="CJ281" s="595"/>
      <c r="CK281" s="116"/>
      <c r="CL281" s="595"/>
      <c r="CM281" s="595"/>
      <c r="CN281" s="116"/>
      <c r="CO281" s="88"/>
      <c r="CP281" s="96"/>
      <c r="CQ281" s="116"/>
      <c r="CR281" s="119"/>
      <c r="CS281" s="96"/>
      <c r="CT281" s="116"/>
      <c r="CU281" s="91"/>
      <c r="CV281" s="98"/>
      <c r="CW281" s="117"/>
      <c r="CX281" s="595"/>
      <c r="CY281" s="595"/>
      <c r="CZ281" s="116"/>
      <c r="DA281" s="99"/>
      <c r="DC281" s="365"/>
      <c r="DD281" s="365"/>
      <c r="DE281" s="365"/>
      <c r="DF281" s="365"/>
      <c r="DG281" s="101"/>
      <c r="DH281" s="297"/>
      <c r="DI281" s="103"/>
      <c r="DJ281" s="103"/>
      <c r="DK281" s="103"/>
      <c r="DL281" s="104"/>
      <c r="DM281" s="104"/>
      <c r="DN281" s="105"/>
      <c r="DO281" s="2"/>
      <c r="DP281" s="104">
        <f>'[10]побудинковий звіт'!DR281</f>
        <v>0</v>
      </c>
      <c r="DQ281" s="104">
        <f>'[10]побудинковий звіт'!DS281</f>
        <v>0</v>
      </c>
      <c r="DR281" s="104"/>
      <c r="DS281" s="106"/>
      <c r="DT281" s="104"/>
      <c r="DU281" s="479"/>
      <c r="DW281" s="77"/>
      <c r="DX281" s="77"/>
      <c r="DY281" s="427"/>
      <c r="DZ281" s="161">
        <f>'[10]побудинковий звіт'!DY281</f>
        <v>0</v>
      </c>
      <c r="EB281" s="110"/>
      <c r="EC281" s="111"/>
      <c r="EE281" s="112"/>
      <c r="EG281" s="99"/>
    </row>
    <row r="282" spans="1:137" ht="19.95" customHeight="1" x14ac:dyDescent="0.3">
      <c r="A282" s="81">
        <v>150000707</v>
      </c>
      <c r="B282" s="82" t="s">
        <v>694</v>
      </c>
      <c r="C282" s="114" t="s">
        <v>1033</v>
      </c>
      <c r="D282" s="114" t="s">
        <v>695</v>
      </c>
      <c r="E282" s="84">
        <f t="shared" si="210"/>
        <v>325</v>
      </c>
      <c r="F282" s="597">
        <f>'[8]побудинковий звіт'!F282</f>
        <v>325</v>
      </c>
      <c r="G282" s="104">
        <f>'[8]побудинковий звіт'!G282</f>
        <v>0</v>
      </c>
      <c r="H282" s="598">
        <f>'[8]побудинковий звіт'!H282</f>
        <v>0</v>
      </c>
      <c r="I282" s="595">
        <f>'звіт 03.19-03.24'!H282+'[9]побудинковий звіт'!I282+'[8]побудинковий звіт'!I282</f>
        <v>0</v>
      </c>
      <c r="J282" s="595">
        <f>'звіт 03.19-03.24'!I282+'[9]побудинковий звіт'!J282+'[8]побудинковий звіт'!J282</f>
        <v>0</v>
      </c>
      <c r="K282" s="116">
        <f t="shared" si="211"/>
        <v>0</v>
      </c>
      <c r="L282" s="595">
        <f>'звіт 03.19-03.24'!K282+'[9]побудинковий звіт'!L282+'[8]побудинковий звіт'!L282</f>
        <v>0</v>
      </c>
      <c r="M282" s="595">
        <f>'звіт 03.19-03.24'!L282+'[9]побудинковий звіт'!M282+'[8]побудинковий звіт'!M282</f>
        <v>0</v>
      </c>
      <c r="N282" s="116">
        <f t="shared" si="212"/>
        <v>0</v>
      </c>
      <c r="O282" s="595">
        <f>'звіт 03.19-03.24'!N282+'[9]побудинковий звіт'!O282+'[8]побудинковий звіт'!O282</f>
        <v>0</v>
      </c>
      <c r="P282" s="595">
        <f>'звіт 03.19-03.24'!O282+'[9]побудинковий звіт'!P282+'[8]побудинковий звіт'!P282</f>
        <v>0</v>
      </c>
      <c r="Q282" s="116">
        <f t="shared" si="213"/>
        <v>0</v>
      </c>
      <c r="R282" s="595">
        <f>'звіт 03.19-03.24'!Q282+'[9]побудинковий звіт'!R282+'[8]побудинковий звіт'!R282</f>
        <v>0</v>
      </c>
      <c r="S282" s="595">
        <f>'звіт 03.19-03.24'!R282+'[9]побудинковий звіт'!S282+'[8]побудинковий звіт'!S282</f>
        <v>0</v>
      </c>
      <c r="T282" s="116">
        <f t="shared" si="214"/>
        <v>0</v>
      </c>
      <c r="U282" s="595">
        <f>'звіт 03.19-03.24'!T282+'[9]побудинковий звіт'!U282+'[8]побудинковий звіт'!U282</f>
        <v>0</v>
      </c>
      <c r="V282" s="595">
        <f>'звіт 03.19-03.24'!U282+'[9]побудинковий звіт'!V282+'[8]побудинковий звіт'!V282</f>
        <v>0</v>
      </c>
      <c r="W282" s="116">
        <f t="shared" si="215"/>
        <v>0</v>
      </c>
      <c r="X282" s="595">
        <f>'звіт 03.19-03.24'!W282+'[9]побудинковий звіт'!X282+'[8]побудинковий звіт'!X282</f>
        <v>0</v>
      </c>
      <c r="Y282" s="595">
        <f>'звіт 03.19-03.24'!X282+'[9]побудинковий звіт'!Y282+'[8]побудинковий звіт'!Y282</f>
        <v>0</v>
      </c>
      <c r="Z282" s="116">
        <f t="shared" si="216"/>
        <v>0</v>
      </c>
      <c r="AA282" s="595">
        <f>'звіт 03.19-03.24'!Z282+'[9]побудинковий звіт'!AA282+'[8]побудинковий звіт'!AA282</f>
        <v>352.18800000000005</v>
      </c>
      <c r="AB282" s="595">
        <f>'звіт 03.19-03.24'!AA282+'[9]побудинковий звіт'!AB282+'[8]побудинковий звіт'!AB282</f>
        <v>0</v>
      </c>
      <c r="AC282" s="116">
        <f t="shared" si="217"/>
        <v>-352.18800000000005</v>
      </c>
      <c r="AD282" s="595">
        <f>'звіт 03.19-03.24'!AC282+'[9]побудинковий звіт'!AD282+'[8]побудинковий звіт'!AD282</f>
        <v>2644.5705777012172</v>
      </c>
      <c r="AE282" s="595">
        <f>'звіт 03.19-03.24'!AD282+'[9]побудинковий звіт'!AE282+'[8]побудинковий звіт'!AE282</f>
        <v>6391.8007603343185</v>
      </c>
      <c r="AF282" s="117">
        <f t="shared" si="218"/>
        <v>3747.2301826331013</v>
      </c>
      <c r="AG282" s="91">
        <f t="shared" si="219"/>
        <v>2996.7585777012173</v>
      </c>
      <c r="AH282" s="92">
        <f t="shared" si="219"/>
        <v>6391.8007603343185</v>
      </c>
      <c r="AI282" s="116">
        <f t="shared" si="220"/>
        <v>3395.0421826331012</v>
      </c>
      <c r="AJ282" s="595">
        <f>'звіт 03.19-03.24'!AI282+'[9]побудинковий звіт'!AJ282+'[8]побудинковий звіт'!AJ282</f>
        <v>0</v>
      </c>
      <c r="AK282" s="595">
        <f>'звіт 03.19-03.24'!AJ282+'[9]побудинковий звіт'!AK282+'[8]побудинковий звіт'!AK282</f>
        <v>0</v>
      </c>
      <c r="AL282" s="116">
        <f t="shared" si="221"/>
        <v>0</v>
      </c>
      <c r="AM282" s="595">
        <f>'звіт 03.19-03.24'!AL282+'[9]побудинковий звіт'!AM282+'[8]побудинковий звіт'!AM282</f>
        <v>0</v>
      </c>
      <c r="AN282" s="595">
        <f>'звіт 03.19-03.24'!AM282+'[9]побудинковий звіт'!AN282+'[8]побудинковий звіт'!AN282</f>
        <v>0</v>
      </c>
      <c r="AO282" s="116">
        <f t="shared" si="222"/>
        <v>0</v>
      </c>
      <c r="AP282" s="595">
        <f>'звіт 03.19-03.24'!AO282+'[9]побудинковий звіт'!AP282+'[8]побудинковий звіт'!AP282</f>
        <v>2571.0627595754995</v>
      </c>
      <c r="AQ282" s="595">
        <f>'звіт 03.19-03.24'!AP282+'[9]побудинковий звіт'!AQ282+'[8]побудинковий звіт'!AQ282</f>
        <v>1521.2979379382471</v>
      </c>
      <c r="AR282" s="116">
        <f t="shared" si="223"/>
        <v>-1049.7648216372525</v>
      </c>
      <c r="AS282" s="595">
        <f>'звіт 03.19-03.24'!AR282+'[9]побудинковий звіт'!AS282+'[8]побудинковий звіт'!AS282</f>
        <v>23938.029097623152</v>
      </c>
      <c r="AT282" s="595">
        <f>'звіт 03.19-03.24'!AS282+'[9]побудинковий звіт'!AT282+'[8]побудинковий звіт'!AT282</f>
        <v>2529.2765410601078</v>
      </c>
      <c r="AU282" s="118">
        <f t="shared" si="224"/>
        <v>-21408.752556563042</v>
      </c>
      <c r="AV282" s="595">
        <f>'звіт 03.19-03.24'!AU282+'[9]побудинковий звіт'!AV282+'[8]побудинковий звіт'!AV282</f>
        <v>0</v>
      </c>
      <c r="AW282" s="595">
        <f>'звіт 03.19-03.24'!AV282+'[9]побудинковий звіт'!AW282+'[8]побудинковий звіт'!AW282</f>
        <v>0</v>
      </c>
      <c r="AX282" s="94">
        <f t="shared" si="225"/>
        <v>0</v>
      </c>
      <c r="AY282" s="595">
        <f>'звіт 03.19-03.24'!AX282+'[9]побудинковий звіт'!AY282+'[8]побудинковий звіт'!AY282</f>
        <v>0</v>
      </c>
      <c r="AZ282" s="595">
        <f>'звіт 03.19-03.24'!AY282+'[9]побудинковий звіт'!AZ282+'[8]побудинковий звіт'!AZ282</f>
        <v>0</v>
      </c>
      <c r="BA282" s="117">
        <f t="shared" si="226"/>
        <v>0</v>
      </c>
      <c r="BB282" s="595">
        <f>'звіт 03.19-03.24'!BA282+'[9]побудинковий звіт'!BB282+'[8]побудинковий звіт'!BB282</f>
        <v>0</v>
      </c>
      <c r="BC282" s="595">
        <f>'звіт 03.19-03.24'!BB282+'[9]побудинковий звіт'!BC282+'[8]побудинковий звіт'!BC282</f>
        <v>0</v>
      </c>
      <c r="BD282" s="94">
        <f t="shared" si="227"/>
        <v>0</v>
      </c>
      <c r="BE282" s="595">
        <f>'звіт 03.19-03.24'!BD282+'[9]побудинковий звіт'!BE282+'[8]побудинковий звіт'!BE282</f>
        <v>0</v>
      </c>
      <c r="BF282" s="595">
        <f>'звіт 03.19-03.24'!BE282+'[9]побудинковий звіт'!BF282+'[8]побудинковий звіт'!BF282</f>
        <v>0</v>
      </c>
      <c r="BG282" s="95">
        <f t="shared" si="228"/>
        <v>0</v>
      </c>
      <c r="BH282" s="595">
        <f>'звіт 03.19-03.24'!BG282+'[9]побудинковий звіт'!BH282+'[8]побудинковий звіт'!BH282</f>
        <v>0</v>
      </c>
      <c r="BI282" s="595">
        <f>'звіт 03.19-03.24'!BH282+'[9]побудинковий звіт'!BI282+'[8]побудинковий звіт'!BI282</f>
        <v>0</v>
      </c>
      <c r="BJ282" s="94">
        <f t="shared" si="229"/>
        <v>0</v>
      </c>
      <c r="BK282" s="595">
        <f>'звіт 03.19-03.24'!BJ282+'[9]побудинковий звіт'!BK282+'[8]побудинковий звіт'!BK282</f>
        <v>0</v>
      </c>
      <c r="BL282" s="595">
        <f>'звіт 03.19-03.24'!BK282+'[9]побудинковий звіт'!BL282+'[8]побудинковий звіт'!BL282</f>
        <v>0</v>
      </c>
      <c r="BM282" s="95">
        <f t="shared" si="230"/>
        <v>0</v>
      </c>
      <c r="BN282" s="595">
        <f>'звіт 03.19-03.24'!BM282+'[9]побудинковий звіт'!BN282+'[8]побудинковий звіт'!BN282</f>
        <v>88.047000000000011</v>
      </c>
      <c r="BO282" s="595">
        <f>'звіт 03.19-03.24'!BN282+'[9]побудинковий звіт'!BO282+'[8]побудинковий звіт'!BO282</f>
        <v>511.88292117934719</v>
      </c>
      <c r="BP282" s="94">
        <f t="shared" si="231"/>
        <v>423.83592117934717</v>
      </c>
      <c r="BQ282" s="91">
        <f t="shared" si="232"/>
        <v>88.047000000000011</v>
      </c>
      <c r="BR282" s="96">
        <f t="shared" si="232"/>
        <v>511.88292117934719</v>
      </c>
      <c r="BS282" s="94">
        <f t="shared" si="233"/>
        <v>423.83592117934717</v>
      </c>
      <c r="BT282" s="595">
        <f>'звіт 03.19-03.24'!BS282+'[9]побудинковий звіт'!BT282+'[8]побудинковий звіт'!BT282</f>
        <v>2479.2229954630097</v>
      </c>
      <c r="BU282" s="595">
        <f>'звіт 03.19-03.24'!BT282+'[9]побудинковий звіт'!BU282+'[8]побудинковий звіт'!BU282</f>
        <v>3808.1273950342365</v>
      </c>
      <c r="BV282" s="116">
        <f t="shared" si="234"/>
        <v>1328.9043995712268</v>
      </c>
      <c r="BW282" s="595">
        <f>'звіт 03.19-03.24'!BV282+'[9]побудинковий звіт'!BW282+'[8]побудинковий звіт'!BW282</f>
        <v>0</v>
      </c>
      <c r="BX282" s="595">
        <f>'звіт 03.19-03.24'!BW282+'[9]побудинковий звіт'!BX282+'[8]побудинковий звіт'!BX282</f>
        <v>31.601033263037166</v>
      </c>
      <c r="BY282" s="116">
        <f t="shared" si="235"/>
        <v>31.601033263037166</v>
      </c>
      <c r="BZ282" s="595">
        <f>'звіт 03.19-03.24'!BY282+'[9]побудинковий звіт'!BZ282+'[8]побудинковий звіт'!BZ282</f>
        <v>879.03427462237573</v>
      </c>
      <c r="CA282" s="595">
        <f>'звіт 03.19-03.24'!BZ282+'[9]побудинковий звіт'!CA282+'[8]побудинковий звіт'!CA282</f>
        <v>727.40863047041012</v>
      </c>
      <c r="CB282" s="116">
        <f t="shared" si="236"/>
        <v>-151.62564415196562</v>
      </c>
      <c r="CC282" s="595">
        <f>'звіт 03.19-03.24'!CB282+'[9]побудинковий звіт'!CC282+'[8]побудинковий звіт'!CC282</f>
        <v>0</v>
      </c>
      <c r="CD282" s="595">
        <f>'звіт 03.19-03.24'!CC282+'[9]побудинковий звіт'!CD282+'[8]побудинковий звіт'!CD282</f>
        <v>0</v>
      </c>
      <c r="CE282" s="116">
        <f t="shared" si="237"/>
        <v>0</v>
      </c>
      <c r="CF282" s="595">
        <f>'звіт 03.19-03.24'!CE282+'[9]побудинковий звіт'!CF282+'[8]побудинковий звіт'!CF282</f>
        <v>0</v>
      </c>
      <c r="CG282" s="595">
        <f>'звіт 03.19-03.24'!CF282+'[9]побудинковий звіт'!CG282+'[8]побудинковий звіт'!CG282</f>
        <v>0</v>
      </c>
      <c r="CH282" s="116">
        <f t="shared" si="238"/>
        <v>0</v>
      </c>
      <c r="CI282" s="595">
        <f>'звіт 03.19-03.24'!CH282+'[9]побудинковий звіт'!CI282+'[8]побудинковий звіт'!CI282</f>
        <v>0</v>
      </c>
      <c r="CJ282" s="595">
        <f>'звіт 03.19-03.24'!CI282+'[9]побудинковий звіт'!CJ282+'[8]побудинковий звіт'!CJ282</f>
        <v>0</v>
      </c>
      <c r="CK282" s="116">
        <f t="shared" si="239"/>
        <v>0</v>
      </c>
      <c r="CL282" s="595">
        <f>'звіт 03.19-03.24'!CK282+'[9]побудинковий звіт'!CL282+'[8]побудинковий звіт'!CL282</f>
        <v>0</v>
      </c>
      <c r="CM282" s="595">
        <f>'звіт 03.19-03.24'!CL282+'[9]побудинковий звіт'!CM282+'[8]побудинковий звіт'!CM282</f>
        <v>0</v>
      </c>
      <c r="CN282" s="116">
        <f t="shared" si="240"/>
        <v>0</v>
      </c>
      <c r="CO282" s="88">
        <f t="shared" si="241"/>
        <v>0</v>
      </c>
      <c r="CP282" s="96">
        <f t="shared" si="241"/>
        <v>0</v>
      </c>
      <c r="CQ282" s="116">
        <f t="shared" si="242"/>
        <v>0</v>
      </c>
      <c r="CR282" s="119">
        <f t="shared" si="253"/>
        <v>32952.154704985252</v>
      </c>
      <c r="CS282" s="96">
        <f t="shared" si="253"/>
        <v>15521.395219279704</v>
      </c>
      <c r="CT282" s="116">
        <f t="shared" si="243"/>
        <v>-17430.759485705548</v>
      </c>
      <c r="CU282" s="91">
        <f t="shared" si="244"/>
        <v>39542.585645982304</v>
      </c>
      <c r="CV282" s="98">
        <f t="shared" si="244"/>
        <v>18625.674263135643</v>
      </c>
      <c r="CW282" s="117">
        <f t="shared" si="245"/>
        <v>-20916.911382846662</v>
      </c>
      <c r="CX282" s="595">
        <f>'звіт 03.19-03.24'!CW282+'[9]побудинковий звіт'!CX282+'[8]побудинковий звіт'!CX282</f>
        <v>1471.675628749178</v>
      </c>
      <c r="CY282" s="595">
        <f>'звіт 03.19-03.24'!CX282+'[9]побудинковий звіт'!CY282+'[8]побудинковий звіт'!CY282</f>
        <v>22388.587011595839</v>
      </c>
      <c r="CZ282" s="116">
        <f t="shared" si="246"/>
        <v>20916.911382846662</v>
      </c>
      <c r="DA282" s="99">
        <f>'[8]побудинковий звіт'!DA282</f>
        <v>-20916.911382846658</v>
      </c>
      <c r="DB282" s="8">
        <v>3</v>
      </c>
      <c r="DC282" s="365">
        <f>'[8]побудинковий звіт'!DC282</f>
        <v>906.25</v>
      </c>
      <c r="DD282" s="365">
        <f>'[8]побудинковий звіт'!DD282</f>
        <v>0</v>
      </c>
      <c r="DE282" s="365">
        <f>'[8]побудинковий звіт'!DE282</f>
        <v>220.01999999999998</v>
      </c>
      <c r="DF282" s="365">
        <f>'[8]побудинковий звіт'!DF282</f>
        <v>0</v>
      </c>
      <c r="DG282" s="101">
        <v>-6660.7869535530126</v>
      </c>
      <c r="DH282" s="297">
        <v>1</v>
      </c>
      <c r="DI282" s="103">
        <f>'[8]побудинковий звіт'!DK282</f>
        <v>2.1115271953982693</v>
      </c>
      <c r="DJ282" s="103">
        <f>'[8]побудинковий звіт'!DL282</f>
        <v>0</v>
      </c>
      <c r="DK282" s="103">
        <f>'[8]побудинковий звіт'!DM282</f>
        <v>2.1115271953982693</v>
      </c>
      <c r="DL282" s="104">
        <f t="shared" si="208"/>
        <v>686.24633850443752</v>
      </c>
      <c r="DM282" s="104">
        <f t="shared" si="254"/>
        <v>0</v>
      </c>
      <c r="DN282" s="105">
        <f t="shared" si="247"/>
        <v>686.24633850443752</v>
      </c>
      <c r="DO282" s="2"/>
      <c r="DP282" s="104">
        <f>'[10]побудинковий звіт'!DR282</f>
        <v>686.23</v>
      </c>
      <c r="DQ282" s="104">
        <f>'[10]побудинковий звіт'!DS282</f>
        <v>0</v>
      </c>
      <c r="DR282" s="104">
        <f t="shared" si="248"/>
        <v>686.23</v>
      </c>
      <c r="DS282" s="106"/>
      <c r="DT282" s="104"/>
      <c r="DU282" s="479">
        <f>'звіт 03.19-03.24'!DV282+'[9]побудинковий звіт'!DW282+'[8]побудинковий звіт'!DW282</f>
        <v>0</v>
      </c>
      <c r="DV282" s="2">
        <f>'[9]побудинковий звіт'!DX282+'[8]побудинковий звіт'!DX282</f>
        <v>0</v>
      </c>
      <c r="DW282" s="77">
        <f t="shared" si="249"/>
        <v>28831.291317147781</v>
      </c>
      <c r="DX282" s="77">
        <f t="shared" si="250"/>
        <v>3649.3913546873459</v>
      </c>
      <c r="DY282" s="427">
        <f t="shared" si="251"/>
        <v>220.01999999999998</v>
      </c>
      <c r="DZ282" s="161">
        <f>'[10]побудинковий звіт'!DY282</f>
        <v>499.0046719723004</v>
      </c>
      <c r="EB282" s="110">
        <v>-2806</v>
      </c>
      <c r="EC282" s="111">
        <f t="shared" si="252"/>
        <v>-9466.7869535530117</v>
      </c>
      <c r="EE282" s="112">
        <v>-8313.6228676968531</v>
      </c>
      <c r="EG282" s="99">
        <v>-12895.782112850815</v>
      </c>
    </row>
    <row r="283" spans="1:137" ht="19.95" customHeight="1" x14ac:dyDescent="0.3">
      <c r="A283" s="81">
        <v>150000708</v>
      </c>
      <c r="B283" s="82" t="s">
        <v>696</v>
      </c>
      <c r="C283" s="114" t="s">
        <v>1034</v>
      </c>
      <c r="D283" s="114" t="s">
        <v>697</v>
      </c>
      <c r="E283" s="84">
        <f t="shared" si="210"/>
        <v>241.4</v>
      </c>
      <c r="F283" s="597">
        <f>'[8]побудинковий звіт'!F283</f>
        <v>241.4</v>
      </c>
      <c r="G283" s="104">
        <f>'[8]побудинковий звіт'!G283</f>
        <v>0</v>
      </c>
      <c r="H283" s="598">
        <f>'[8]побудинковий звіт'!H283</f>
        <v>0</v>
      </c>
      <c r="I283" s="595">
        <f>'звіт 03.19-03.24'!H283+'[9]побудинковий звіт'!I283+'[8]побудинковий звіт'!I283</f>
        <v>0</v>
      </c>
      <c r="J283" s="595">
        <f>'звіт 03.19-03.24'!I283+'[9]побудинковий звіт'!J283+'[8]побудинковий звіт'!J283</f>
        <v>0</v>
      </c>
      <c r="K283" s="116">
        <f t="shared" si="211"/>
        <v>0</v>
      </c>
      <c r="L283" s="595">
        <f>'звіт 03.19-03.24'!K283+'[9]побудинковий звіт'!L283+'[8]побудинковий звіт'!L283</f>
        <v>0</v>
      </c>
      <c r="M283" s="595">
        <f>'звіт 03.19-03.24'!L283+'[9]побудинковий звіт'!M283+'[8]побудинковий звіт'!M283</f>
        <v>0</v>
      </c>
      <c r="N283" s="116">
        <f t="shared" si="212"/>
        <v>0</v>
      </c>
      <c r="O283" s="595">
        <f>'звіт 03.19-03.24'!N283+'[9]побудинковий звіт'!O283+'[8]побудинковий звіт'!O283</f>
        <v>0</v>
      </c>
      <c r="P283" s="595">
        <f>'звіт 03.19-03.24'!O283+'[9]побудинковий звіт'!P283+'[8]побудинковий звіт'!P283</f>
        <v>0</v>
      </c>
      <c r="Q283" s="116">
        <f t="shared" si="213"/>
        <v>0</v>
      </c>
      <c r="R283" s="595">
        <f>'звіт 03.19-03.24'!Q283+'[9]побудинковий звіт'!R283+'[8]побудинковий звіт'!R283</f>
        <v>0</v>
      </c>
      <c r="S283" s="595">
        <f>'звіт 03.19-03.24'!R283+'[9]побудинковий звіт'!S283+'[8]побудинковий звіт'!S283</f>
        <v>0</v>
      </c>
      <c r="T283" s="116">
        <f t="shared" si="214"/>
        <v>0</v>
      </c>
      <c r="U283" s="595">
        <f>'звіт 03.19-03.24'!T283+'[9]побудинковий звіт'!U283+'[8]побудинковий звіт'!U283</f>
        <v>0</v>
      </c>
      <c r="V283" s="595">
        <f>'звіт 03.19-03.24'!U283+'[9]побудинковий звіт'!V283+'[8]побудинковий звіт'!V283</f>
        <v>0</v>
      </c>
      <c r="W283" s="116">
        <f t="shared" si="215"/>
        <v>0</v>
      </c>
      <c r="X283" s="595">
        <f>'звіт 03.19-03.24'!W283+'[9]побудинковий звіт'!X283+'[8]побудинковий звіт'!X283</f>
        <v>0</v>
      </c>
      <c r="Y283" s="595">
        <f>'звіт 03.19-03.24'!X283+'[9]побудинковий звіт'!Y283+'[8]побудинковий звіт'!Y283</f>
        <v>0</v>
      </c>
      <c r="Z283" s="116">
        <f t="shared" si="216"/>
        <v>0</v>
      </c>
      <c r="AA283" s="595">
        <f>'звіт 03.19-03.24'!Z283+'[9]побудинковий звіт'!AA283+'[8]побудинковий звіт'!AA283</f>
        <v>260.71200000000005</v>
      </c>
      <c r="AB283" s="595">
        <f>'звіт 03.19-03.24'!AA283+'[9]побудинковий звіт'!AB283+'[8]побудинковий звіт'!AB283</f>
        <v>0</v>
      </c>
      <c r="AC283" s="116">
        <f t="shared" si="217"/>
        <v>-260.71200000000005</v>
      </c>
      <c r="AD283" s="595">
        <f>'звіт 03.19-03.24'!AC283+'[9]побудинковий звіт'!AD283+'[8]побудинковий звіт'!AD283</f>
        <v>1957.7198366483917</v>
      </c>
      <c r="AE283" s="595">
        <f>'звіт 03.19-03.24'!AD283+'[9]побудинковий звіт'!AE283+'[8]побудинковий звіт'!AE283</f>
        <v>4731.6182261413805</v>
      </c>
      <c r="AF283" s="117">
        <f t="shared" si="218"/>
        <v>2773.8983894929888</v>
      </c>
      <c r="AG283" s="91">
        <f t="shared" si="219"/>
        <v>2218.4318366483917</v>
      </c>
      <c r="AH283" s="92">
        <f t="shared" si="219"/>
        <v>4731.6182261413805</v>
      </c>
      <c r="AI283" s="116">
        <f t="shared" si="220"/>
        <v>2513.1863894929888</v>
      </c>
      <c r="AJ283" s="595">
        <f>'звіт 03.19-03.24'!AI283+'[9]побудинковий звіт'!AJ283+'[8]побудинковий звіт'!AJ283</f>
        <v>0</v>
      </c>
      <c r="AK283" s="595">
        <f>'звіт 03.19-03.24'!AJ283+'[9]побудинковий звіт'!AK283+'[8]побудинковий звіт'!AK283</f>
        <v>0</v>
      </c>
      <c r="AL283" s="116">
        <f t="shared" si="221"/>
        <v>0</v>
      </c>
      <c r="AM283" s="595">
        <f>'звіт 03.19-03.24'!AL283+'[9]побудинковий звіт'!AM283+'[8]побудинковий звіт'!AM283</f>
        <v>0</v>
      </c>
      <c r="AN283" s="595">
        <f>'звіт 03.19-03.24'!AM283+'[9]побудинковий звіт'!AN283+'[8]побудинковий звіт'!AN283</f>
        <v>0</v>
      </c>
      <c r="AO283" s="116">
        <f t="shared" si="222"/>
        <v>0</v>
      </c>
      <c r="AP283" s="595">
        <f>'звіт 03.19-03.24'!AO283+'[9]побудинковий звіт'!AP283+'[8]побудинковий звіт'!AP283</f>
        <v>2813.1110716535259</v>
      </c>
      <c r="AQ283" s="595">
        <f>'звіт 03.19-03.24'!AP283+'[9]побудинковий звіт'!AQ283+'[8]побудинковий звіт'!AQ283</f>
        <v>1671.0993388659824</v>
      </c>
      <c r="AR283" s="116">
        <f t="shared" si="223"/>
        <v>-1142.0117327875435</v>
      </c>
      <c r="AS283" s="595">
        <f>'звіт 03.19-03.24'!AR283+'[9]побудинковий звіт'!AS283+'[8]побудинковий звіт'!AS283</f>
        <v>18507.033413393001</v>
      </c>
      <c r="AT283" s="595">
        <f>'звіт 03.19-03.24'!AS283+'[9]побудинковий звіт'!AT283+'[8]побудинковий звіт'!AT283</f>
        <v>581</v>
      </c>
      <c r="AU283" s="118">
        <f t="shared" si="224"/>
        <v>-17926.033413393001</v>
      </c>
      <c r="AV283" s="595">
        <f>'звіт 03.19-03.24'!AU283+'[9]побудинковий звіт'!AV283+'[8]побудинковий звіт'!AV283</f>
        <v>0</v>
      </c>
      <c r="AW283" s="595">
        <f>'звіт 03.19-03.24'!AV283+'[9]побудинковий звіт'!AW283+'[8]побудинковий звіт'!AW283</f>
        <v>0</v>
      </c>
      <c r="AX283" s="94">
        <f t="shared" si="225"/>
        <v>0</v>
      </c>
      <c r="AY283" s="595">
        <f>'звіт 03.19-03.24'!AX283+'[9]побудинковий звіт'!AY283+'[8]побудинковий звіт'!AY283</f>
        <v>0</v>
      </c>
      <c r="AZ283" s="595">
        <f>'звіт 03.19-03.24'!AY283+'[9]побудинковий звіт'!AZ283+'[8]побудинковий звіт'!AZ283</f>
        <v>0</v>
      </c>
      <c r="BA283" s="117">
        <f t="shared" si="226"/>
        <v>0</v>
      </c>
      <c r="BB283" s="595">
        <f>'звіт 03.19-03.24'!BA283+'[9]побудинковий звіт'!BB283+'[8]побудинковий звіт'!BB283</f>
        <v>0</v>
      </c>
      <c r="BC283" s="595">
        <f>'звіт 03.19-03.24'!BB283+'[9]побудинковий звіт'!BC283+'[8]побудинковий звіт'!BC283</f>
        <v>0</v>
      </c>
      <c r="BD283" s="94">
        <f t="shared" si="227"/>
        <v>0</v>
      </c>
      <c r="BE283" s="595">
        <f>'звіт 03.19-03.24'!BD283+'[9]побудинковий звіт'!BE283+'[8]побудинковий звіт'!BE283</f>
        <v>0</v>
      </c>
      <c r="BF283" s="595">
        <f>'звіт 03.19-03.24'!BE283+'[9]побудинковий звіт'!BF283+'[8]побудинковий звіт'!BF283</f>
        <v>0</v>
      </c>
      <c r="BG283" s="95">
        <f t="shared" si="228"/>
        <v>0</v>
      </c>
      <c r="BH283" s="595">
        <f>'звіт 03.19-03.24'!BG283+'[9]побудинковий звіт'!BH283+'[8]побудинковий звіт'!BH283</f>
        <v>0</v>
      </c>
      <c r="BI283" s="595">
        <f>'звіт 03.19-03.24'!BH283+'[9]побудинковий звіт'!BI283+'[8]побудинковий звіт'!BI283</f>
        <v>0</v>
      </c>
      <c r="BJ283" s="94">
        <f t="shared" si="229"/>
        <v>0</v>
      </c>
      <c r="BK283" s="595">
        <f>'звіт 03.19-03.24'!BJ283+'[9]побудинковий звіт'!BK283+'[8]побудинковий звіт'!BK283</f>
        <v>0</v>
      </c>
      <c r="BL283" s="595">
        <f>'звіт 03.19-03.24'!BK283+'[9]побудинковий звіт'!BL283+'[8]побудинковий звіт'!BL283</f>
        <v>0</v>
      </c>
      <c r="BM283" s="95">
        <f t="shared" si="230"/>
        <v>0</v>
      </c>
      <c r="BN283" s="595">
        <f>'звіт 03.19-03.24'!BM283+'[9]побудинковий звіт'!BN283+'[8]побудинковий звіт'!BN283</f>
        <v>65.178000000000011</v>
      </c>
      <c r="BO283" s="595">
        <f>'звіт 03.19-03.24'!BN283+'[9]побудинковий звіт'!BO283+'[8]побудинковий звіт'!BO283</f>
        <v>1478.7804376295485</v>
      </c>
      <c r="BP283" s="94">
        <f t="shared" si="231"/>
        <v>1413.6024376295484</v>
      </c>
      <c r="BQ283" s="91">
        <f t="shared" si="232"/>
        <v>65.178000000000011</v>
      </c>
      <c r="BR283" s="96">
        <f t="shared" si="232"/>
        <v>1478.7804376295485</v>
      </c>
      <c r="BS283" s="94">
        <f t="shared" si="233"/>
        <v>1413.6024376295484</v>
      </c>
      <c r="BT283" s="595">
        <f>'звіт 03.19-03.24'!BS283+'[9]побудинковий звіт'!BT283+'[8]побудинковий звіт'!BT283</f>
        <v>563.45977169613843</v>
      </c>
      <c r="BU283" s="595">
        <f>'звіт 03.19-03.24'!BT283+'[9]побудинковий звіт'!BU283+'[8]побудинковий звіт'!BU283</f>
        <v>1494.3456177863427</v>
      </c>
      <c r="BV283" s="116">
        <f t="shared" si="234"/>
        <v>930.88584609020427</v>
      </c>
      <c r="BW283" s="595">
        <f>'звіт 03.19-03.24'!BV283+'[9]побудинковий звіт'!BW283+'[8]побудинковий звіт'!BW283</f>
        <v>0</v>
      </c>
      <c r="BX283" s="595">
        <f>'звіт 03.19-03.24'!BW283+'[9]побудинковий звіт'!BX283+'[8]побудинковий звіт'!BX283</f>
        <v>23.393098527130242</v>
      </c>
      <c r="BY283" s="116">
        <f t="shared" si="235"/>
        <v>23.393098527130242</v>
      </c>
      <c r="BZ283" s="595">
        <f>'звіт 03.19-03.24'!BY283+'[9]побудинковий звіт'!BZ283+'[8]побудинковий звіт'!BZ283</f>
        <v>199.78051695963083</v>
      </c>
      <c r="CA283" s="595">
        <f>'звіт 03.19-03.24'!BZ283+'[9]побудинковий звіт'!CA283+'[8]побудинковий звіт'!CA283</f>
        <v>306.59414087254356</v>
      </c>
      <c r="CB283" s="116">
        <f t="shared" si="236"/>
        <v>106.81362391291273</v>
      </c>
      <c r="CC283" s="595">
        <f>'звіт 03.19-03.24'!CB283+'[9]побудинковий звіт'!CC283+'[8]побудинковий звіт'!CC283</f>
        <v>0</v>
      </c>
      <c r="CD283" s="595">
        <f>'звіт 03.19-03.24'!CC283+'[9]побудинковий звіт'!CD283+'[8]побудинковий звіт'!CD283</f>
        <v>0</v>
      </c>
      <c r="CE283" s="116">
        <f t="shared" si="237"/>
        <v>0</v>
      </c>
      <c r="CF283" s="595">
        <f>'звіт 03.19-03.24'!CE283+'[9]побудинковий звіт'!CF283+'[8]побудинковий звіт'!CF283</f>
        <v>0</v>
      </c>
      <c r="CG283" s="595">
        <f>'звіт 03.19-03.24'!CF283+'[9]побудинковий звіт'!CG283+'[8]побудинковий звіт'!CG283</f>
        <v>0</v>
      </c>
      <c r="CH283" s="116">
        <f t="shared" si="238"/>
        <v>0</v>
      </c>
      <c r="CI283" s="595">
        <f>'звіт 03.19-03.24'!CH283+'[9]побудинковий звіт'!CI283+'[8]побудинковий звіт'!CI283</f>
        <v>0</v>
      </c>
      <c r="CJ283" s="595">
        <f>'звіт 03.19-03.24'!CI283+'[9]побудинковий звіт'!CJ283+'[8]побудинковий звіт'!CJ283</f>
        <v>0</v>
      </c>
      <c r="CK283" s="116">
        <f t="shared" si="239"/>
        <v>0</v>
      </c>
      <c r="CL283" s="595">
        <f>'звіт 03.19-03.24'!CK283+'[9]побудинковий звіт'!CL283+'[8]побудинковий звіт'!CL283</f>
        <v>0</v>
      </c>
      <c r="CM283" s="595">
        <f>'звіт 03.19-03.24'!CL283+'[9]побудинковий звіт'!CM283+'[8]побудинковий звіт'!CM283</f>
        <v>0</v>
      </c>
      <c r="CN283" s="116">
        <f t="shared" si="240"/>
        <v>0</v>
      </c>
      <c r="CO283" s="88">
        <f t="shared" si="241"/>
        <v>0</v>
      </c>
      <c r="CP283" s="96">
        <f t="shared" si="241"/>
        <v>0</v>
      </c>
      <c r="CQ283" s="116">
        <f t="shared" si="242"/>
        <v>0</v>
      </c>
      <c r="CR283" s="119">
        <f t="shared" si="253"/>
        <v>24366.994610350692</v>
      </c>
      <c r="CS283" s="96">
        <f t="shared" si="253"/>
        <v>10286.830859822929</v>
      </c>
      <c r="CT283" s="116">
        <f t="shared" si="243"/>
        <v>-14080.163750527763</v>
      </c>
      <c r="CU283" s="91">
        <f t="shared" si="244"/>
        <v>29240.393532420829</v>
      </c>
      <c r="CV283" s="98">
        <f t="shared" si="244"/>
        <v>12344.197031787515</v>
      </c>
      <c r="CW283" s="117">
        <f t="shared" si="245"/>
        <v>-16896.196500633312</v>
      </c>
      <c r="CX283" s="595">
        <f>'звіт 03.19-03.24'!CW283+'[9]побудинковий звіт'!CX283+'[8]побудинковий звіт'!CX283</f>
        <v>1113.3243569128967</v>
      </c>
      <c r="CY283" s="595">
        <f>'звіт 03.19-03.24'!CX283+'[9]побудинковий звіт'!CY283+'[8]побудинковий звіт'!CY283</f>
        <v>18009.520857546209</v>
      </c>
      <c r="CZ283" s="116">
        <f t="shared" si="246"/>
        <v>16896.196500633312</v>
      </c>
      <c r="DA283" s="99">
        <f>'[8]побудинковий звіт'!DA283</f>
        <v>-16896.196500633312</v>
      </c>
      <c r="DB283" s="8">
        <v>3</v>
      </c>
      <c r="DC283" s="365">
        <f>'[8]побудинковий звіт'!DC283</f>
        <v>3284.01</v>
      </c>
      <c r="DD283" s="365">
        <f>'[8]побудинковий звіт'!DD283</f>
        <v>0</v>
      </c>
      <c r="DE283" s="365">
        <f>'[8]побудинковий звіт'!DE283</f>
        <v>2772.19</v>
      </c>
      <c r="DF283" s="365">
        <f>'[8]побудинковий звіт'!DF283</f>
        <v>0</v>
      </c>
      <c r="DG283" s="101">
        <v>-4873.4108605811325</v>
      </c>
      <c r="DH283" s="297">
        <v>1</v>
      </c>
      <c r="DI283" s="103">
        <f>'[8]побудинковий звіт'!DK283</f>
        <v>2.120240809353573</v>
      </c>
      <c r="DJ283" s="103">
        <f>'[8]побудинковий звіт'!DL283</f>
        <v>0</v>
      </c>
      <c r="DK283" s="103">
        <f>'[8]побудинковий звіт'!DM283</f>
        <v>2.120240809353573</v>
      </c>
      <c r="DL283" s="104">
        <f t="shared" si="208"/>
        <v>511.82613137795255</v>
      </c>
      <c r="DM283" s="104">
        <f t="shared" si="254"/>
        <v>0</v>
      </c>
      <c r="DN283" s="105">
        <f t="shared" si="247"/>
        <v>511.82613137795255</v>
      </c>
      <c r="DO283" s="2"/>
      <c r="DP283" s="104">
        <f>'[10]побудинковий звіт'!DR283</f>
        <v>511.82</v>
      </c>
      <c r="DQ283" s="104">
        <f>'[10]побудинковий звіт'!DS283</f>
        <v>0</v>
      </c>
      <c r="DR283" s="104">
        <f t="shared" si="248"/>
        <v>511.82</v>
      </c>
      <c r="DS283" s="106"/>
      <c r="DT283" s="104"/>
      <c r="DU283" s="479">
        <f>'звіт 03.19-03.24'!DV283+'[9]побудинковий звіт'!DW283+'[8]побудинковий звіт'!DW283</f>
        <v>0</v>
      </c>
      <c r="DV283" s="2">
        <f>'[9]побудинковий звіт'!DX283+'[8]побудинковий звіт'!DX283</f>
        <v>0</v>
      </c>
      <c r="DW283" s="77">
        <f t="shared" si="249"/>
        <v>22286.6536960716</v>
      </c>
      <c r="DX283" s="77">
        <f t="shared" si="250"/>
        <v>2471.7365251554579</v>
      </c>
      <c r="DY283" s="427">
        <f t="shared" si="251"/>
        <v>2772.19</v>
      </c>
      <c r="DZ283" s="161">
        <f>'[10]побудинковий звіт'!DY283</f>
        <v>425.65792322524447</v>
      </c>
      <c r="EB283" s="110">
        <v>-216</v>
      </c>
      <c r="EC283" s="111">
        <f t="shared" si="252"/>
        <v>-5089.4108605811325</v>
      </c>
      <c r="EE283" s="112">
        <v>-6448.1557698691859</v>
      </c>
      <c r="EG283" s="99">
        <v>-9376.9629164664584</v>
      </c>
    </row>
    <row r="284" spans="1:137" ht="19.95" customHeight="1" x14ac:dyDescent="0.3">
      <c r="A284" s="81">
        <v>150000591</v>
      </c>
      <c r="B284" s="82" t="s">
        <v>698</v>
      </c>
      <c r="C284" s="114" t="s">
        <v>699</v>
      </c>
      <c r="D284" s="114" t="s">
        <v>699</v>
      </c>
      <c r="E284" s="84">
        <f t="shared" si="210"/>
        <v>148.69999999999999</v>
      </c>
      <c r="F284" s="597">
        <f>'[8]побудинковий звіт'!F284</f>
        <v>148.69999999999999</v>
      </c>
      <c r="G284" s="104">
        <f>'[8]побудинковий звіт'!G284</f>
        <v>0</v>
      </c>
      <c r="H284" s="598">
        <f>'[8]побудинковий звіт'!H284</f>
        <v>0</v>
      </c>
      <c r="I284" s="595">
        <f>'звіт 03.19-03.24'!H284+'[9]побудинковий звіт'!I284+'[8]побудинковий звіт'!I284</f>
        <v>6241.9536006445305</v>
      </c>
      <c r="J284" s="595">
        <f>'звіт 03.19-03.24'!I284+'[9]побудинковий звіт'!J284+'[8]побудинковий звіт'!J284</f>
        <v>5903.7114395943572</v>
      </c>
      <c r="K284" s="116">
        <f t="shared" si="211"/>
        <v>-338.24216105017331</v>
      </c>
      <c r="L284" s="595">
        <f>'звіт 03.19-03.24'!K284+'[9]побудинковий звіт'!L284+'[8]побудинковий звіт'!L284</f>
        <v>1138.157112504522</v>
      </c>
      <c r="M284" s="595">
        <f>'звіт 03.19-03.24'!L284+'[9]побудинковий звіт'!M284+'[8]побудинковий звіт'!M284</f>
        <v>1081.6424922314106</v>
      </c>
      <c r="N284" s="116">
        <f t="shared" si="212"/>
        <v>-56.514620273111404</v>
      </c>
      <c r="O284" s="595">
        <f>'звіт 03.19-03.24'!N284+'[9]побудинковий звіт'!O284+'[8]побудинковий звіт'!O284</f>
        <v>1691.9907669879522</v>
      </c>
      <c r="P284" s="595">
        <f>'звіт 03.19-03.24'!O284+'[9]побудинковий звіт'!P284+'[8]побудинковий звіт'!P284</f>
        <v>1692.4458752433379</v>
      </c>
      <c r="Q284" s="116">
        <f t="shared" si="213"/>
        <v>0.45510825538576682</v>
      </c>
      <c r="R284" s="595">
        <f>'звіт 03.19-03.24'!Q284+'[9]побудинковий звіт'!R284+'[8]побудинковий звіт'!R284</f>
        <v>503.82481440382134</v>
      </c>
      <c r="S284" s="595">
        <f>'звіт 03.19-03.24'!R284+'[9]побудинковий звіт'!S284+'[8]побудинковий звіт'!S284</f>
        <v>504.08331650791649</v>
      </c>
      <c r="T284" s="116">
        <f t="shared" si="214"/>
        <v>0.25850210409515739</v>
      </c>
      <c r="U284" s="595">
        <f>'звіт 03.19-03.24'!T284+'[9]побудинковий звіт'!U284+'[8]побудинковий звіт'!U284</f>
        <v>0</v>
      </c>
      <c r="V284" s="595">
        <f>'звіт 03.19-03.24'!U284+'[9]побудинковий звіт'!V284+'[8]побудинковий звіт'!V284</f>
        <v>0</v>
      </c>
      <c r="W284" s="116">
        <f t="shared" si="215"/>
        <v>0</v>
      </c>
      <c r="X284" s="595">
        <f>'звіт 03.19-03.24'!W284+'[9]побудинковий звіт'!X284+'[8]побудинковий звіт'!X284</f>
        <v>3277.4230681522508</v>
      </c>
      <c r="Y284" s="595">
        <f>'звіт 03.19-03.24'!X284+'[9]побудинковий звіт'!Y284+'[8]побудинковий звіт'!Y284</f>
        <v>4182.7681363013244</v>
      </c>
      <c r="Z284" s="116">
        <f t="shared" si="216"/>
        <v>905.34506814907354</v>
      </c>
      <c r="AA284" s="595">
        <f>'звіт 03.19-03.24'!Z284+'[9]побудинковий звіт'!AA284+'[8]побудинковий звіт'!AA284</f>
        <v>160.27199999999999</v>
      </c>
      <c r="AB284" s="595">
        <f>'звіт 03.19-03.24'!AA284+'[9]побудинковий звіт'!AB284+'[8]побудинковий звіт'!AB284</f>
        <v>0</v>
      </c>
      <c r="AC284" s="116">
        <f t="shared" si="217"/>
        <v>-160.27199999999999</v>
      </c>
      <c r="AD284" s="595">
        <f>'звіт 03.19-03.24'!AC284+'[9]побудинковий звіт'!AD284+'[8]побудинковий звіт'!AD284</f>
        <v>4454.3841762462016</v>
      </c>
      <c r="AE284" s="595">
        <f>'звіт 03.19-03.24'!AD284+'[9]побудинковий звіт'!AE284+'[8]побудинковий звіт'!AE284</f>
        <v>4873.699687069261</v>
      </c>
      <c r="AF284" s="117">
        <f t="shared" si="218"/>
        <v>419.31551082305941</v>
      </c>
      <c r="AG284" s="91">
        <f t="shared" si="219"/>
        <v>17468.00553893928</v>
      </c>
      <c r="AH284" s="92">
        <f t="shared" si="219"/>
        <v>18238.350946947608</v>
      </c>
      <c r="AI284" s="116">
        <f t="shared" si="220"/>
        <v>770.34540800832838</v>
      </c>
      <c r="AJ284" s="595">
        <f>'звіт 03.19-03.24'!AI284+'[9]побудинковий звіт'!AJ284+'[8]побудинковий звіт'!AJ284</f>
        <v>0</v>
      </c>
      <c r="AK284" s="595">
        <f>'звіт 03.19-03.24'!AJ284+'[9]побудинковий звіт'!AK284+'[8]побудинковий звіт'!AK284</f>
        <v>0</v>
      </c>
      <c r="AL284" s="116">
        <f t="shared" si="221"/>
        <v>0</v>
      </c>
      <c r="AM284" s="595">
        <f>'звіт 03.19-03.24'!AL284+'[9]побудинковий звіт'!AM284+'[8]побудинковий звіт'!AM284</f>
        <v>0</v>
      </c>
      <c r="AN284" s="595">
        <f>'звіт 03.19-03.24'!AM284+'[9]побудинковий звіт'!AN284+'[8]побудинковий звіт'!AN284</f>
        <v>0</v>
      </c>
      <c r="AO284" s="116">
        <f t="shared" si="222"/>
        <v>0</v>
      </c>
      <c r="AP284" s="595">
        <f>'звіт 03.19-03.24'!AO284+'[9]побудинковий звіт'!AP284+'[8]побудинковий звіт'!AP284</f>
        <v>1244.6124377841088</v>
      </c>
      <c r="AQ284" s="595">
        <f>'звіт 03.19-03.24'!AP284+'[9]побудинковий звіт'!AQ284+'[8]побудинковий звіт'!AQ284</f>
        <v>1134.5957660915069</v>
      </c>
      <c r="AR284" s="116">
        <f t="shared" si="223"/>
        <v>-110.0166716926019</v>
      </c>
      <c r="AS284" s="595">
        <f>'звіт 03.19-03.24'!AR284+'[9]побудинковий звіт'!AS284+'[8]побудинковий звіт'!AS284</f>
        <v>20230.533358645062</v>
      </c>
      <c r="AT284" s="595">
        <f>'звіт 03.19-03.24'!AS284+'[9]побудинковий звіт'!AT284+'[8]побудинковий звіт'!AT284</f>
        <v>26065.016877702183</v>
      </c>
      <c r="AU284" s="118">
        <f t="shared" si="224"/>
        <v>5834.4835190571212</v>
      </c>
      <c r="AV284" s="595">
        <f>'звіт 03.19-03.24'!AU284+'[9]побудинковий звіт'!AV284+'[8]побудинковий звіт'!AV284</f>
        <v>1923.1420284640608</v>
      </c>
      <c r="AW284" s="595">
        <f>'звіт 03.19-03.24'!AV284+'[9]побудинковий звіт'!AW284+'[8]побудинковий звіт'!AW284</f>
        <v>0</v>
      </c>
      <c r="AX284" s="94">
        <f t="shared" si="225"/>
        <v>-1923.1420284640608</v>
      </c>
      <c r="AY284" s="595">
        <f>'звіт 03.19-03.24'!AX284+'[9]побудинковий звіт'!AY284+'[8]побудинковий звіт'!AY284</f>
        <v>1850.9447479759672</v>
      </c>
      <c r="AZ284" s="595">
        <f>'звіт 03.19-03.24'!AY284+'[9]побудинковий звіт'!AZ284+'[8]побудинковий звіт'!AZ284</f>
        <v>0</v>
      </c>
      <c r="BA284" s="117">
        <f t="shared" si="226"/>
        <v>-1850.9447479759672</v>
      </c>
      <c r="BB284" s="595">
        <f>'звіт 03.19-03.24'!BA284+'[9]побудинковий звіт'!BB284+'[8]побудинковий звіт'!BB284</f>
        <v>490.93589895403608</v>
      </c>
      <c r="BC284" s="595">
        <f>'звіт 03.19-03.24'!BB284+'[9]побудинковий звіт'!BC284+'[8]побудинковий звіт'!BC284</f>
        <v>0</v>
      </c>
      <c r="BD284" s="94">
        <f t="shared" si="227"/>
        <v>-490.93589895403608</v>
      </c>
      <c r="BE284" s="595">
        <f>'звіт 03.19-03.24'!BD284+'[9]побудинковий звіт'!BE284+'[8]побудинковий звіт'!BE284</f>
        <v>1043.0003960944587</v>
      </c>
      <c r="BF284" s="595">
        <f>'звіт 03.19-03.24'!BE284+'[9]побудинковий звіт'!BF284+'[8]побудинковий звіт'!BF284</f>
        <v>780.59971383569996</v>
      </c>
      <c r="BG284" s="95">
        <f t="shared" si="228"/>
        <v>-262.40068225875871</v>
      </c>
      <c r="BH284" s="595">
        <f>'звіт 03.19-03.24'!BG284+'[9]побудинковий звіт'!BH284+'[8]побудинковий звіт'!BH284</f>
        <v>0</v>
      </c>
      <c r="BI284" s="595">
        <f>'звіт 03.19-03.24'!BH284+'[9]побудинковий звіт'!BI284+'[8]побудинковий звіт'!BI284</f>
        <v>0</v>
      </c>
      <c r="BJ284" s="94">
        <f t="shared" si="229"/>
        <v>0</v>
      </c>
      <c r="BK284" s="595">
        <f>'звіт 03.19-03.24'!BJ284+'[9]побудинковий звіт'!BK284+'[8]побудинковий звіт'!BK284</f>
        <v>530.58850762674217</v>
      </c>
      <c r="BL284" s="595">
        <f>'звіт 03.19-03.24'!BK284+'[9]побудинковий звіт'!BL284+'[8]побудинковий звіт'!BL284</f>
        <v>676</v>
      </c>
      <c r="BM284" s="95">
        <f t="shared" si="230"/>
        <v>145.41149237325783</v>
      </c>
      <c r="BN284" s="595">
        <f>'звіт 03.19-03.24'!BM284+'[9]побудинковий звіт'!BN284+'[8]побудинковий звіт'!BN284</f>
        <v>145.07785502546957</v>
      </c>
      <c r="BO284" s="595">
        <f>'звіт 03.19-03.24'!BN284+'[9]побудинковий звіт'!BO284+'[8]побудинковий звіт'!BO284</f>
        <v>0</v>
      </c>
      <c r="BP284" s="94">
        <f t="shared" si="231"/>
        <v>-145.07785502546957</v>
      </c>
      <c r="BQ284" s="91">
        <f t="shared" si="232"/>
        <v>5983.6894341407351</v>
      </c>
      <c r="BR284" s="96">
        <f t="shared" si="232"/>
        <v>1456.5997138357</v>
      </c>
      <c r="BS284" s="94">
        <f t="shared" si="233"/>
        <v>-4527.0897203050354</v>
      </c>
      <c r="BT284" s="595">
        <f>'звіт 03.19-03.24'!BS284+'[9]побудинковий звіт'!BT284+'[8]побудинковий звіт'!BT284</f>
        <v>180</v>
      </c>
      <c r="BU284" s="595">
        <f>'звіт 03.19-03.24'!BT284+'[9]побудинковий звіт'!BU284+'[8]побудинковий звіт'!BU284</f>
        <v>663.67076404654586</v>
      </c>
      <c r="BV284" s="116">
        <f t="shared" si="234"/>
        <v>483.67076404654586</v>
      </c>
      <c r="BW284" s="595">
        <f>'звіт 03.19-03.24'!BV284+'[9]побудинковий звіт'!BW284+'[8]побудинковий звіт'!BW284</f>
        <v>1384.789168721205</v>
      </c>
      <c r="BX284" s="595">
        <f>'звіт 03.19-03.24'!BW284+'[9]побудинковий звіт'!BX284+'[8]побудинковий звіт'!BX284</f>
        <v>1321.0492934136967</v>
      </c>
      <c r="BY284" s="116">
        <f t="shared" si="235"/>
        <v>-63.739875307508328</v>
      </c>
      <c r="BZ284" s="595">
        <f>'звіт 03.19-03.24'!BY284+'[9]побудинковий звіт'!BZ284+'[8]побудинковий звіт'!BZ284</f>
        <v>0</v>
      </c>
      <c r="CA284" s="595">
        <f>'звіт 03.19-03.24'!BZ284+'[9]побудинковий звіт'!CA284+'[8]побудинковий звіт'!CA284</f>
        <v>75.715172201025496</v>
      </c>
      <c r="CB284" s="116">
        <f t="shared" si="236"/>
        <v>75.715172201025496</v>
      </c>
      <c r="CC284" s="595">
        <f>'звіт 03.19-03.24'!CB284+'[9]побудинковий звіт'!CC284+'[8]побудинковий звіт'!CC284</f>
        <v>0</v>
      </c>
      <c r="CD284" s="595">
        <f>'звіт 03.19-03.24'!CC284+'[9]побудинковий звіт'!CD284+'[8]побудинковий звіт'!CD284</f>
        <v>0</v>
      </c>
      <c r="CE284" s="116">
        <f t="shared" si="237"/>
        <v>0</v>
      </c>
      <c r="CF284" s="595">
        <f>'звіт 03.19-03.24'!CE284+'[9]побудинковий звіт'!CF284+'[8]побудинковий звіт'!CF284</f>
        <v>0</v>
      </c>
      <c r="CG284" s="595">
        <f>'звіт 03.19-03.24'!CF284+'[9]побудинковий звіт'!CG284+'[8]побудинковий звіт'!CG284</f>
        <v>0</v>
      </c>
      <c r="CH284" s="116">
        <f t="shared" si="238"/>
        <v>0</v>
      </c>
      <c r="CI284" s="595">
        <f>'звіт 03.19-03.24'!CH284+'[9]побудинковий звіт'!CI284+'[8]побудинковий звіт'!CI284</f>
        <v>1777.0744686869614</v>
      </c>
      <c r="CJ284" s="595">
        <f>'звіт 03.19-03.24'!CI284+'[9]побудинковий звіт'!CJ284+'[8]побудинковий звіт'!CJ284</f>
        <v>965.06768676886998</v>
      </c>
      <c r="CK284" s="116">
        <f t="shared" si="239"/>
        <v>-812.00678191809141</v>
      </c>
      <c r="CL284" s="595">
        <f>'звіт 03.19-03.24'!CK284+'[9]побудинковий звіт'!CL284+'[8]побудинковий звіт'!CL284</f>
        <v>0</v>
      </c>
      <c r="CM284" s="595">
        <f>'звіт 03.19-03.24'!CL284+'[9]побудинковий звіт'!CM284+'[8]побудинковий звіт'!CM284</f>
        <v>0</v>
      </c>
      <c r="CN284" s="116">
        <f t="shared" si="240"/>
        <v>0</v>
      </c>
      <c r="CO284" s="88">
        <f t="shared" si="241"/>
        <v>1777.0744686869614</v>
      </c>
      <c r="CP284" s="96">
        <f t="shared" si="241"/>
        <v>965.06768676886998</v>
      </c>
      <c r="CQ284" s="116">
        <f t="shared" si="242"/>
        <v>-812.00678191809141</v>
      </c>
      <c r="CR284" s="119">
        <f t="shared" si="253"/>
        <v>48268.70440691735</v>
      </c>
      <c r="CS284" s="96">
        <f t="shared" si="253"/>
        <v>49920.066221007139</v>
      </c>
      <c r="CT284" s="116">
        <f t="shared" si="243"/>
        <v>1651.3618140897888</v>
      </c>
      <c r="CU284" s="91">
        <f t="shared" si="244"/>
        <v>57922.44528830082</v>
      </c>
      <c r="CV284" s="98">
        <f t="shared" si="244"/>
        <v>59904.079465208561</v>
      </c>
      <c r="CW284" s="117">
        <f t="shared" si="245"/>
        <v>1981.6341769077408</v>
      </c>
      <c r="CX284" s="595">
        <f>'звіт 03.19-03.24'!CW284+'[9]побудинковий звіт'!CX284+'[8]побудинковий звіт'!CX284</f>
        <v>1527.9021879604215</v>
      </c>
      <c r="CY284" s="595">
        <f>'звіт 03.19-03.24'!CX284+'[9]побудинковий звіт'!CY284+'[8]побудинковий звіт'!CY284</f>
        <v>-453.73198894731104</v>
      </c>
      <c r="CZ284" s="116">
        <f t="shared" si="246"/>
        <v>-1981.6341769077326</v>
      </c>
      <c r="DA284" s="99">
        <f>'[8]побудинковий звіт'!DA284</f>
        <v>1981.634176907749</v>
      </c>
      <c r="DB284" s="8">
        <v>3</v>
      </c>
      <c r="DC284" s="365">
        <f>'[8]побудинковий звіт'!DC284</f>
        <v>1005.18</v>
      </c>
      <c r="DD284" s="365">
        <f>'[8]побудинковий звіт'!DD284</f>
        <v>0</v>
      </c>
      <c r="DE284" s="365">
        <f>'[8]побудинковий звіт'!DE284</f>
        <v>0</v>
      </c>
      <c r="DF284" s="365">
        <f>'[8]побудинковий звіт'!DF284</f>
        <v>0</v>
      </c>
      <c r="DG284" s="101">
        <v>-7664.8247824959126</v>
      </c>
      <c r="DH284" s="296">
        <v>2</v>
      </c>
      <c r="DI284" s="103">
        <f>'[8]побудинковий звіт'!DK284</f>
        <v>6.759861248487451</v>
      </c>
      <c r="DJ284" s="103">
        <f>'[8]побудинковий звіт'!DL284</f>
        <v>0</v>
      </c>
      <c r="DK284" s="103">
        <f>'[8]побудинковий звіт'!DM284</f>
        <v>6.2416837952132278</v>
      </c>
      <c r="DL284" s="104">
        <f t="shared" si="208"/>
        <v>1005.1913676500839</v>
      </c>
      <c r="DM284" s="104">
        <f t="shared" si="254"/>
        <v>0</v>
      </c>
      <c r="DN284" s="105">
        <f t="shared" si="247"/>
        <v>1005.1913676500839</v>
      </c>
      <c r="DO284" s="2"/>
      <c r="DP284" s="104">
        <f>'[10]побудинковий звіт'!DR284</f>
        <v>1005.18</v>
      </c>
      <c r="DQ284" s="104">
        <f>'[10]побудинковий звіт'!DS284</f>
        <v>0</v>
      </c>
      <c r="DR284" s="104">
        <f t="shared" si="248"/>
        <v>1005.18</v>
      </c>
      <c r="DS284" s="106"/>
      <c r="DT284" s="104"/>
      <c r="DU284" s="479">
        <f>'звіт 03.19-03.24'!DV284+'[9]побудинковий звіт'!DW284+'[8]побудинковий звіт'!DW284</f>
        <v>3909.88</v>
      </c>
      <c r="DV284" s="2">
        <f>'[9]побудинковий звіт'!DX284+'[8]побудинковий звіт'!DX284</f>
        <v>0</v>
      </c>
      <c r="DW284" s="77">
        <f t="shared" si="249"/>
        <v>31457.067351342954</v>
      </c>
      <c r="DX284" s="77">
        <f t="shared" si="250"/>
        <v>33025.93990984546</v>
      </c>
      <c r="DY284" s="427">
        <f t="shared" si="251"/>
        <v>0</v>
      </c>
      <c r="DZ284" s="161">
        <f>'[10]побудинковий звіт'!DY284</f>
        <v>495.26288233745873</v>
      </c>
      <c r="EB284" s="110">
        <v>-5279</v>
      </c>
      <c r="EC284" s="111">
        <f t="shared" si="252"/>
        <v>-12943.824782495913</v>
      </c>
      <c r="EE284" s="112">
        <v>-8308.8158906428453</v>
      </c>
      <c r="EG284" s="99">
        <v>9817.9975167792782</v>
      </c>
    </row>
    <row r="285" spans="1:137" ht="19.95" customHeight="1" x14ac:dyDescent="0.3">
      <c r="A285" s="81">
        <v>150000710</v>
      </c>
      <c r="B285" s="82" t="s">
        <v>538</v>
      </c>
      <c r="C285" s="114" t="s">
        <v>896</v>
      </c>
      <c r="D285" s="114" t="s">
        <v>539</v>
      </c>
      <c r="E285" s="84">
        <f t="shared" si="210"/>
        <v>4572.4000000000005</v>
      </c>
      <c r="F285" s="597">
        <f>'[8]побудинковий звіт'!F285</f>
        <v>4471.6000000000004</v>
      </c>
      <c r="G285" s="104">
        <f>'[8]побудинковий звіт'!G285</f>
        <v>0</v>
      </c>
      <c r="H285" s="598">
        <f>'[8]побудинковий звіт'!H285</f>
        <v>100.8</v>
      </c>
      <c r="I285" s="595">
        <f>'звіт 03.19-03.24'!H285+'[9]побудинковий звіт'!I285+'[8]побудинковий звіт'!I285</f>
        <v>115903.86802142962</v>
      </c>
      <c r="J285" s="595">
        <f>'звіт 03.19-03.24'!I285+'[9]побудинковий звіт'!J285+'[8]побудинковий звіт'!J285</f>
        <v>112303.70240450384</v>
      </c>
      <c r="K285" s="116">
        <f t="shared" si="211"/>
        <v>-3600.1656169257767</v>
      </c>
      <c r="L285" s="595">
        <f>'звіт 03.19-03.24'!K285+'[9]побудинковий звіт'!L285+'[8]побудинковий звіт'!L285</f>
        <v>24328.576718191602</v>
      </c>
      <c r="M285" s="595">
        <f>'звіт 03.19-03.24'!L285+'[9]побудинковий звіт'!M285+'[8]побудинковий звіт'!M285</f>
        <v>24293.320773771717</v>
      </c>
      <c r="N285" s="116">
        <f t="shared" si="212"/>
        <v>-35.255944419885054</v>
      </c>
      <c r="O285" s="595">
        <f>'звіт 03.19-03.24'!N285+'[9]побудинковий звіт'!O285+'[8]побудинковий звіт'!O285</f>
        <v>45562.599573455882</v>
      </c>
      <c r="P285" s="595">
        <f>'звіт 03.19-03.24'!O285+'[9]побудинковий звіт'!P285+'[8]побудинковий звіт'!P285</f>
        <v>45586.569485858083</v>
      </c>
      <c r="Q285" s="116">
        <f t="shared" si="213"/>
        <v>23.969912402200862</v>
      </c>
      <c r="R285" s="595">
        <f>'звіт 03.19-03.24'!Q285+'[9]побудинковий звіт'!R285+'[8]побудинковий звіт'!R285</f>
        <v>0</v>
      </c>
      <c r="S285" s="595">
        <f>'звіт 03.19-03.24'!R285+'[9]побудинковий звіт'!S285+'[8]побудинковий звіт'!S285</f>
        <v>0</v>
      </c>
      <c r="T285" s="116">
        <f t="shared" si="214"/>
        <v>0</v>
      </c>
      <c r="U285" s="595">
        <f>'звіт 03.19-03.24'!T285+'[9]побудинковий звіт'!U285+'[8]побудинковий звіт'!U285</f>
        <v>2348.6220416906308</v>
      </c>
      <c r="V285" s="595">
        <f>'звіт 03.19-03.24'!U285+'[9]побудинковий звіт'!V285+'[8]побудинковий звіт'!V285</f>
        <v>1224.0676061298939</v>
      </c>
      <c r="W285" s="116">
        <f t="shared" si="215"/>
        <v>-1124.5544355607369</v>
      </c>
      <c r="X285" s="595">
        <f>'звіт 03.19-03.24'!W285+'[9]побудинковий звіт'!X285+'[8]побудинковий звіт'!X285</f>
        <v>83238.244441168747</v>
      </c>
      <c r="Y285" s="595">
        <f>'звіт 03.19-03.24'!X285+'[9]побудинковий звіт'!Y285+'[8]побудинковий звіт'!Y285</f>
        <v>77496.460311268267</v>
      </c>
      <c r="Z285" s="116">
        <f t="shared" si="216"/>
        <v>-5741.7841299004795</v>
      </c>
      <c r="AA285" s="595">
        <f>'звіт 03.19-03.24'!Z285+'[9]побудинковий звіт'!AA285+'[8]побудинковий звіт'!AA285</f>
        <v>4919.7240000000011</v>
      </c>
      <c r="AB285" s="595">
        <f>'звіт 03.19-03.24'!AA285+'[9]побудинковий звіт'!AB285+'[8]побудинковий звіт'!AB285</f>
        <v>0</v>
      </c>
      <c r="AC285" s="116">
        <f t="shared" si="217"/>
        <v>-4919.7240000000011</v>
      </c>
      <c r="AD285" s="595">
        <f>'звіт 03.19-03.24'!AC285+'[9]побудинковий звіт'!AD285+'[8]побудинковий звіт'!AD285</f>
        <v>137205.00061750109</v>
      </c>
      <c r="AE285" s="595">
        <f>'звіт 03.19-03.24'!AD285+'[9]побудинковий звіт'!AE285+'[8]побудинковий звіт'!AE285</f>
        <v>149550.62741200952</v>
      </c>
      <c r="AF285" s="117">
        <f t="shared" si="218"/>
        <v>12345.626794508426</v>
      </c>
      <c r="AG285" s="91">
        <f t="shared" si="219"/>
        <v>413506.63541343756</v>
      </c>
      <c r="AH285" s="92">
        <f t="shared" si="219"/>
        <v>410454.7479935413</v>
      </c>
      <c r="AI285" s="116">
        <f t="shared" si="220"/>
        <v>-3051.8874198962585</v>
      </c>
      <c r="AJ285" s="595">
        <f>'звіт 03.19-03.24'!AI285+'[9]побудинковий звіт'!AJ285+'[8]побудинковий звіт'!AJ285</f>
        <v>0</v>
      </c>
      <c r="AK285" s="595">
        <f>'звіт 03.19-03.24'!AJ285+'[9]побудинковий звіт'!AK285+'[8]побудинковий звіт'!AK285</f>
        <v>0</v>
      </c>
      <c r="AL285" s="116">
        <f t="shared" si="221"/>
        <v>0</v>
      </c>
      <c r="AM285" s="595">
        <f>'звіт 03.19-03.24'!AL285+'[9]побудинковий звіт'!AM285+'[8]побудинковий звіт'!AM285</f>
        <v>0</v>
      </c>
      <c r="AN285" s="595">
        <f>'звіт 03.19-03.24'!AM285+'[9]побудинковий звіт'!AN285+'[8]побудинковий звіт'!AN285</f>
        <v>0</v>
      </c>
      <c r="AO285" s="116">
        <f t="shared" si="222"/>
        <v>0</v>
      </c>
      <c r="AP285" s="595">
        <f>'звіт 03.19-03.24'!AO285+'[9]побудинковий звіт'!AP285+'[8]побудинковий звіт'!AP285</f>
        <v>87570.805957187884</v>
      </c>
      <c r="AQ285" s="595">
        <f>'звіт 03.19-03.24'!AP285+'[9]побудинковий звіт'!AQ285+'[8]побудинковий звіт'!AQ285</f>
        <v>72111.721350080916</v>
      </c>
      <c r="AR285" s="116">
        <f t="shared" si="223"/>
        <v>-15459.084607106968</v>
      </c>
      <c r="AS285" s="595">
        <f>'звіт 03.19-03.24'!AR285+'[9]побудинковий звіт'!AS285+'[8]побудинковий звіт'!AS285</f>
        <v>351800.15460911649</v>
      </c>
      <c r="AT285" s="595">
        <f>'звіт 03.19-03.24'!AS285+'[9]побудинковий звіт'!AT285+'[8]побудинковий звіт'!AT285</f>
        <v>276846.96037366986</v>
      </c>
      <c r="AU285" s="118">
        <f t="shared" si="224"/>
        <v>-74953.19423544663</v>
      </c>
      <c r="AV285" s="595">
        <f>'звіт 03.19-03.24'!AU285+'[9]побудинковий звіт'!AV285+'[8]побудинковий звіт'!AV285</f>
        <v>26865.143037978549</v>
      </c>
      <c r="AW285" s="595">
        <f>'звіт 03.19-03.24'!AV285+'[9]побудинковий звіт'!AW285+'[8]побудинковий звіт'!AW285</f>
        <v>77916.709832991895</v>
      </c>
      <c r="AX285" s="94">
        <f t="shared" si="225"/>
        <v>51051.56679501335</v>
      </c>
      <c r="AY285" s="595">
        <f>'звіт 03.19-03.24'!AX285+'[9]побудинковий звіт'!AY285+'[8]побудинковий звіт'!AY285</f>
        <v>40637.178824154907</v>
      </c>
      <c r="AZ285" s="595">
        <f>'звіт 03.19-03.24'!AY285+'[9]побудинковий звіт'!AZ285+'[8]побудинковий звіт'!AZ285</f>
        <v>39778.936794769346</v>
      </c>
      <c r="BA285" s="117">
        <f t="shared" si="226"/>
        <v>-858.24202938556118</v>
      </c>
      <c r="BB285" s="595">
        <f>'звіт 03.19-03.24'!BA285+'[9]побудинковий звіт'!BB285+'[8]побудинковий звіт'!BB285</f>
        <v>15611.368393368468</v>
      </c>
      <c r="BC285" s="595">
        <f>'звіт 03.19-03.24'!BB285+'[9]побудинковий звіт'!BC285+'[8]побудинковий звіт'!BC285</f>
        <v>20966.922049902001</v>
      </c>
      <c r="BD285" s="94">
        <f t="shared" si="227"/>
        <v>5355.5536565335333</v>
      </c>
      <c r="BE285" s="595">
        <f>'звіт 03.19-03.24'!BD285+'[9]побудинковий звіт'!BE285+'[8]побудинковий звіт'!BE285</f>
        <v>0</v>
      </c>
      <c r="BF285" s="595">
        <f>'звіт 03.19-03.24'!BE285+'[9]побудинковий звіт'!BF285+'[8]побудинковий звіт'!BF285</f>
        <v>0</v>
      </c>
      <c r="BG285" s="95">
        <f t="shared" si="228"/>
        <v>0</v>
      </c>
      <c r="BH285" s="595">
        <f>'звіт 03.19-03.24'!BG285+'[9]побудинковий звіт'!BH285+'[8]побудинковий звіт'!BH285</f>
        <v>1384.2174463782517</v>
      </c>
      <c r="BI285" s="595">
        <f>'звіт 03.19-03.24'!BH285+'[9]побудинковий звіт'!BI285+'[8]побудинковий звіт'!BI285</f>
        <v>1211.2231726985297</v>
      </c>
      <c r="BJ285" s="94">
        <f t="shared" si="229"/>
        <v>-172.99427367972203</v>
      </c>
      <c r="BK285" s="595">
        <f>'звіт 03.19-03.24'!BJ285+'[9]побудинковий звіт'!BK285+'[8]побудинковий звіт'!BK285</f>
        <v>29270.817061029124</v>
      </c>
      <c r="BL285" s="595">
        <f>'звіт 03.19-03.24'!BK285+'[9]побудинковий звіт'!BL285+'[8]побудинковий звіт'!BL285</f>
        <v>858</v>
      </c>
      <c r="BM285" s="95">
        <f t="shared" si="230"/>
        <v>-28412.817061029124</v>
      </c>
      <c r="BN285" s="595">
        <f>'звіт 03.19-03.24'!BM285+'[9]побудинковий звіт'!BN285+'[8]побудинковий звіт'!BN285</f>
        <v>2332.5344777674309</v>
      </c>
      <c r="BO285" s="595">
        <f>'звіт 03.19-03.24'!BN285+'[9]побудинковий звіт'!BO285+'[8]побудинковий звіт'!BO285</f>
        <v>4212.4308892474091</v>
      </c>
      <c r="BP285" s="94">
        <f t="shared" si="231"/>
        <v>1879.8964114799783</v>
      </c>
      <c r="BQ285" s="91">
        <f t="shared" si="232"/>
        <v>116101.25924067674</v>
      </c>
      <c r="BR285" s="96">
        <f t="shared" si="232"/>
        <v>144944.22273960919</v>
      </c>
      <c r="BS285" s="94">
        <f t="shared" si="233"/>
        <v>28842.963498932455</v>
      </c>
      <c r="BT285" s="595">
        <f>'звіт 03.19-03.24'!BS285+'[9]побудинковий звіт'!BT285+'[8]побудинковий звіт'!BT285</f>
        <v>323751.08679121779</v>
      </c>
      <c r="BU285" s="595">
        <f>'звіт 03.19-03.24'!BT285+'[9]побудинковий звіт'!BU285+'[8]побудинковий звіт'!BU285</f>
        <v>428125.84695474978</v>
      </c>
      <c r="BV285" s="116">
        <f t="shared" si="234"/>
        <v>104374.76016353199</v>
      </c>
      <c r="BW285" s="595">
        <f>'звіт 03.19-03.24'!BV285+'[9]побудинковий звіт'!BW285+'[8]побудинковий звіт'!BW285</f>
        <v>161256.95654946216</v>
      </c>
      <c r="BX285" s="595">
        <f>'звіт 03.19-03.24'!BW285+'[9]побудинковий звіт'!BX285+'[8]побудинковий звіт'!BX285</f>
        <v>167777.6703588512</v>
      </c>
      <c r="BY285" s="116">
        <f t="shared" si="235"/>
        <v>6520.7138093890389</v>
      </c>
      <c r="BZ285" s="595">
        <f>'звіт 03.19-03.24'!BY285+'[9]побудинковий звіт'!BZ285+'[8]побудинковий звіт'!BZ285</f>
        <v>83718.076326734619</v>
      </c>
      <c r="CA285" s="595">
        <f>'звіт 03.19-03.24'!BZ285+'[9]побудинковий звіт'!CA285+'[8]побудинковий звіт'!CA285</f>
        <v>72915.625756617068</v>
      </c>
      <c r="CB285" s="116">
        <f t="shared" si="236"/>
        <v>-10802.450570117551</v>
      </c>
      <c r="CC285" s="595">
        <f>'звіт 03.19-03.24'!CB285+'[9]побудинковий звіт'!CC285+'[8]побудинковий звіт'!CC285</f>
        <v>3915.4367443179349</v>
      </c>
      <c r="CD285" s="595">
        <f>'звіт 03.19-03.24'!CC285+'[9]побудинковий звіт'!CD285+'[8]побудинковий звіт'!CD285</f>
        <v>3986.1539905122181</v>
      </c>
      <c r="CE285" s="116">
        <f t="shared" si="237"/>
        <v>70.717246194283234</v>
      </c>
      <c r="CF285" s="595">
        <f>'звіт 03.19-03.24'!CE285+'[9]побудинковий звіт'!CF285+'[8]побудинковий звіт'!CF285</f>
        <v>481.61551895812192</v>
      </c>
      <c r="CG285" s="595">
        <f>'звіт 03.19-03.24'!CF285+'[9]побудинковий звіт'!CG285+'[8]побудинковий звіт'!CG285</f>
        <v>2616.7041497196897</v>
      </c>
      <c r="CH285" s="116">
        <f t="shared" si="238"/>
        <v>2135.0886307615679</v>
      </c>
      <c r="CI285" s="595">
        <f>'звіт 03.19-03.24'!CH285+'[9]побудинковий звіт'!CI285+'[8]побудинковий звіт'!CI285</f>
        <v>46233.760025004587</v>
      </c>
      <c r="CJ285" s="595">
        <f>'звіт 03.19-03.24'!CI285+'[9]побудинковий звіт'!CJ285+'[8]побудинковий звіт'!CJ285</f>
        <v>30961.466560893128</v>
      </c>
      <c r="CK285" s="116">
        <f t="shared" si="239"/>
        <v>-15272.293464111459</v>
      </c>
      <c r="CL285" s="595">
        <f>'звіт 03.19-03.24'!CK285+'[9]побудинковий звіт'!CL285+'[8]побудинковий звіт'!CL285</f>
        <v>0</v>
      </c>
      <c r="CM285" s="595">
        <f>'звіт 03.19-03.24'!CL285+'[9]побудинковий звіт'!CM285+'[8]побудинковий звіт'!CM285</f>
        <v>0</v>
      </c>
      <c r="CN285" s="116">
        <f t="shared" si="240"/>
        <v>0</v>
      </c>
      <c r="CO285" s="88">
        <f t="shared" si="241"/>
        <v>46233.760025004587</v>
      </c>
      <c r="CP285" s="96">
        <f t="shared" si="241"/>
        <v>30961.466560893128</v>
      </c>
      <c r="CQ285" s="116">
        <f t="shared" si="242"/>
        <v>-15272.293464111459</v>
      </c>
      <c r="CR285" s="119">
        <f t="shared" si="253"/>
        <v>1588335.787176114</v>
      </c>
      <c r="CS285" s="96">
        <f t="shared" si="253"/>
        <v>1610741.1202282445</v>
      </c>
      <c r="CT285" s="116">
        <f t="shared" si="243"/>
        <v>22405.333052130416</v>
      </c>
      <c r="CU285" s="91">
        <f t="shared" si="244"/>
        <v>1906002.9446113368</v>
      </c>
      <c r="CV285" s="98">
        <f t="shared" si="244"/>
        <v>1932889.3442738932</v>
      </c>
      <c r="CW285" s="117">
        <f t="shared" si="245"/>
        <v>26886.39966255636</v>
      </c>
      <c r="CX285" s="595">
        <f>'звіт 03.19-03.24'!CW285+'[9]побудинковий звіт'!CX285+'[8]побудинковий звіт'!CX285</f>
        <v>86426.020895127935</v>
      </c>
      <c r="CY285" s="595">
        <f>'звіт 03.19-03.24'!CX285+'[9]побудинковий звіт'!CY285+'[8]побудинковий звіт'!CY285</f>
        <v>59539.621232571255</v>
      </c>
      <c r="CZ285" s="116">
        <f t="shared" si="246"/>
        <v>-26886.39966255668</v>
      </c>
      <c r="DA285" s="99">
        <f>'[8]побудинковий звіт'!DA285</f>
        <v>26886.399662557043</v>
      </c>
      <c r="DB285" s="8">
        <v>3</v>
      </c>
      <c r="DC285" s="365">
        <f>'[8]побудинковий звіт'!DC285</f>
        <v>99131.7</v>
      </c>
      <c r="DD285" s="365">
        <f>'[8]побудинковий звіт'!DD285</f>
        <v>5473.61</v>
      </c>
      <c r="DE285" s="365">
        <f>'[8]побудинковий звіт'!DE285</f>
        <v>66040.739999999991</v>
      </c>
      <c r="DF285" s="365">
        <f>'[8]побудинковий звіт'!DF285</f>
        <v>4992.58</v>
      </c>
      <c r="DG285" s="101">
        <v>-3387.5765534956008</v>
      </c>
      <c r="DH285" s="296">
        <v>5</v>
      </c>
      <c r="DI285" s="103">
        <f>'[8]побудинковий звіт'!DK285</f>
        <v>7.3971194577490458</v>
      </c>
      <c r="DJ285" s="103">
        <f>'[8]побудинковий звіт'!DL285</f>
        <v>0</v>
      </c>
      <c r="DK285" s="103">
        <f>'[8]побудинковий звіт'!DM285</f>
        <v>6.6399740890740819</v>
      </c>
      <c r="DL285" s="104">
        <f t="shared" si="208"/>
        <v>33076.959367270632</v>
      </c>
      <c r="DM285" s="104">
        <f t="shared" si="254"/>
        <v>669.3093881786674</v>
      </c>
      <c r="DN285" s="105">
        <f t="shared" si="247"/>
        <v>33746.268755449302</v>
      </c>
      <c r="DO285" s="2"/>
      <c r="DP285" s="104">
        <f>'[10]побудинковий звіт'!DR285</f>
        <v>33090.959999999999</v>
      </c>
      <c r="DQ285" s="104">
        <f>'[10]побудинковий звіт'!DS285</f>
        <v>481.03</v>
      </c>
      <c r="DR285" s="104">
        <f t="shared" si="248"/>
        <v>33571.99</v>
      </c>
      <c r="DS285" s="106"/>
      <c r="DT285" s="104"/>
      <c r="DU285" s="479">
        <f>'звіт 03.19-03.24'!DV285+'[9]побудинковий звіт'!DW285+'[8]побудинковий звіт'!DW285</f>
        <v>5552.72</v>
      </c>
      <c r="DV285" s="2">
        <f>'[9]побудинковий звіт'!DX285+'[8]побудинковий звіт'!DX285</f>
        <v>0</v>
      </c>
      <c r="DW285" s="77">
        <f t="shared" si="249"/>
        <v>561481.69661975186</v>
      </c>
      <c r="DX285" s="77">
        <f t="shared" si="250"/>
        <v>506149.41973593482</v>
      </c>
      <c r="DY285" s="427">
        <f t="shared" si="251"/>
        <v>71033.319999999992</v>
      </c>
      <c r="DZ285" s="161">
        <f>'[10]побудинковий звіт'!DY285</f>
        <v>9135.4860852543243</v>
      </c>
      <c r="EB285" s="110">
        <v>-11017</v>
      </c>
      <c r="EC285" s="111">
        <f t="shared" si="252"/>
        <v>-14404.576553495601</v>
      </c>
      <c r="EE285" s="112">
        <v>47505.226713962984</v>
      </c>
      <c r="EG285" s="99">
        <v>17.457320679954137</v>
      </c>
    </row>
    <row r="286" spans="1:137" ht="19.95" customHeight="1" x14ac:dyDescent="0.3">
      <c r="A286" s="81">
        <v>150000711</v>
      </c>
      <c r="B286" s="82" t="s">
        <v>540</v>
      </c>
      <c r="C286" s="114" t="s">
        <v>897</v>
      </c>
      <c r="D286" s="114" t="s">
        <v>541</v>
      </c>
      <c r="E286" s="84">
        <f t="shared" si="210"/>
        <v>4578.4000000000005</v>
      </c>
      <c r="F286" s="597">
        <f>'[8]побудинковий звіт'!F286</f>
        <v>4538.6000000000004</v>
      </c>
      <c r="G286" s="104">
        <f>'[8]побудинковий звіт'!G286</f>
        <v>0</v>
      </c>
      <c r="H286" s="598">
        <f>'[8]побудинковий звіт'!H286</f>
        <v>39.799999999999997</v>
      </c>
      <c r="I286" s="595">
        <f>'звіт 03.19-03.24'!H286+'[9]побудинковий звіт'!I286+'[8]побудинковий звіт'!I286</f>
        <v>119168.37733975782</v>
      </c>
      <c r="J286" s="595">
        <f>'звіт 03.19-03.24'!I286+'[9]побудинковий звіт'!J286+'[8]побудинковий звіт'!J286</f>
        <v>115222.04569357728</v>
      </c>
      <c r="K286" s="116">
        <f t="shared" si="211"/>
        <v>-3946.3316461805371</v>
      </c>
      <c r="L286" s="595">
        <f>'звіт 03.19-03.24'!K286+'[9]побудинковий звіт'!L286+'[8]побудинковий звіт'!L286</f>
        <v>24354.796981610139</v>
      </c>
      <c r="M286" s="595">
        <f>'звіт 03.19-03.24'!L286+'[9]побудинковий звіт'!M286+'[8]побудинковий звіт'!M286</f>
        <v>23382.176565906062</v>
      </c>
      <c r="N286" s="116">
        <f t="shared" si="212"/>
        <v>-972.62041570407746</v>
      </c>
      <c r="O286" s="595">
        <f>'звіт 03.19-03.24'!N286+'[9]побудинковий звіт'!O286+'[8]побудинковий звіт'!O286</f>
        <v>47036.944907430952</v>
      </c>
      <c r="P286" s="595">
        <f>'звіт 03.19-03.24'!O286+'[9]побудинковий звіт'!P286+'[8]побудинковий звіт'!P286</f>
        <v>47056.933005642706</v>
      </c>
      <c r="Q286" s="116">
        <f t="shared" si="213"/>
        <v>19.988098211753822</v>
      </c>
      <c r="R286" s="595">
        <f>'звіт 03.19-03.24'!Q286+'[9]побудинковий звіт'!R286+'[8]побудинковий звіт'!R286</f>
        <v>0</v>
      </c>
      <c r="S286" s="595">
        <f>'звіт 03.19-03.24'!R286+'[9]побудинковий звіт'!S286+'[8]побудинковий звіт'!S286</f>
        <v>0</v>
      </c>
      <c r="T286" s="116">
        <f t="shared" si="214"/>
        <v>0</v>
      </c>
      <c r="U286" s="595">
        <f>'звіт 03.19-03.24'!T286+'[9]побудинковий звіт'!U286+'[8]побудинковий звіт'!U286</f>
        <v>6156.445214302963</v>
      </c>
      <c r="V286" s="595">
        <f>'звіт 03.19-03.24'!U286+'[9]побудинковий звіт'!V286+'[8]побудинковий звіт'!V286</f>
        <v>4975.5779046384678</v>
      </c>
      <c r="W286" s="116">
        <f t="shared" si="215"/>
        <v>-1180.8673096644952</v>
      </c>
      <c r="X286" s="595">
        <f>'звіт 03.19-03.24'!W286+'[9]побудинковий звіт'!X286+'[8]побудинковий звіт'!X286</f>
        <v>82374.05724622804</v>
      </c>
      <c r="Y286" s="595">
        <f>'звіт 03.19-03.24'!X286+'[9]побудинковий звіт'!Y286+'[8]побудинковий звіт'!Y286</f>
        <v>76885.447248417666</v>
      </c>
      <c r="Z286" s="116">
        <f t="shared" si="216"/>
        <v>-5488.6099978103739</v>
      </c>
      <c r="AA286" s="595">
        <f>'звіт 03.19-03.24'!Z286+'[9]побудинковий звіт'!AA286+'[8]побудинковий звіт'!AA286</f>
        <v>4943.3760000000002</v>
      </c>
      <c r="AB286" s="595">
        <f>'звіт 03.19-03.24'!AA286+'[9]побудинковий звіт'!AB286+'[8]побудинковий звіт'!AB286</f>
        <v>430</v>
      </c>
      <c r="AC286" s="116">
        <f t="shared" si="217"/>
        <v>-4513.3760000000002</v>
      </c>
      <c r="AD286" s="595">
        <f>'звіт 03.19-03.24'!AC286+'[9]побудинковий звіт'!AD286+'[8]побудинковий звіт'!AD286</f>
        <v>137449.83164471757</v>
      </c>
      <c r="AE286" s="595">
        <f>'звіт 03.19-03.24'!AD286+'[9]побудинковий звіт'!AE286+'[8]побудинковий звіт'!AE286</f>
        <v>150283.33745501444</v>
      </c>
      <c r="AF286" s="117">
        <f t="shared" si="218"/>
        <v>12833.505810296861</v>
      </c>
      <c r="AG286" s="91">
        <f t="shared" si="219"/>
        <v>421483.82933404751</v>
      </c>
      <c r="AH286" s="92">
        <f t="shared" si="219"/>
        <v>418235.51787319663</v>
      </c>
      <c r="AI286" s="116">
        <f t="shared" si="220"/>
        <v>-3248.3114608508768</v>
      </c>
      <c r="AJ286" s="595">
        <f>'звіт 03.19-03.24'!AI286+'[9]побудинковий звіт'!AJ286+'[8]побудинковий звіт'!AJ286</f>
        <v>0</v>
      </c>
      <c r="AK286" s="595">
        <f>'звіт 03.19-03.24'!AJ286+'[9]побудинковий звіт'!AK286+'[8]побудинковий звіт'!AK286</f>
        <v>0</v>
      </c>
      <c r="AL286" s="116">
        <f t="shared" si="221"/>
        <v>0</v>
      </c>
      <c r="AM286" s="595">
        <f>'звіт 03.19-03.24'!AL286+'[9]побудинковий звіт'!AM286+'[8]побудинковий звіт'!AM286</f>
        <v>0</v>
      </c>
      <c r="AN286" s="595">
        <f>'звіт 03.19-03.24'!AM286+'[9]побудинковий звіт'!AN286+'[8]побудинковий звіт'!AN286</f>
        <v>0</v>
      </c>
      <c r="AO286" s="116">
        <f t="shared" si="222"/>
        <v>0</v>
      </c>
      <c r="AP286" s="595">
        <f>'звіт 03.19-03.24'!AO286+'[9]побудинковий звіт'!AP286+'[8]побудинковий звіт'!AP286</f>
        <v>89082.956090901978</v>
      </c>
      <c r="AQ286" s="595">
        <f>'звіт 03.19-03.24'!AP286+'[9]побудинковий звіт'!AQ286+'[8]побудинковий звіт'!AQ286</f>
        <v>72917.748131213593</v>
      </c>
      <c r="AR286" s="116">
        <f t="shared" si="223"/>
        <v>-16165.207959688385</v>
      </c>
      <c r="AS286" s="595">
        <f>'звіт 03.19-03.24'!AR286+'[9]побудинковий звіт'!AS286+'[8]побудинковий звіт'!AS286</f>
        <v>431832.28635131172</v>
      </c>
      <c r="AT286" s="595">
        <f>'звіт 03.19-03.24'!AS286+'[9]побудинковий звіт'!AT286+'[8]побудинковий звіт'!AT286</f>
        <v>374480.84519727656</v>
      </c>
      <c r="AU286" s="118">
        <f t="shared" si="224"/>
        <v>-57351.441154035158</v>
      </c>
      <c r="AV286" s="595">
        <f>'звіт 03.19-03.24'!AU286+'[9]побудинковий звіт'!AV286+'[8]побудинковий звіт'!AV286</f>
        <v>27760.690997715101</v>
      </c>
      <c r="AW286" s="595">
        <f>'звіт 03.19-03.24'!AV286+'[9]побудинковий звіт'!AW286+'[8]побудинковий звіт'!AW286</f>
        <v>8069.1228632624006</v>
      </c>
      <c r="AX286" s="94">
        <f t="shared" si="225"/>
        <v>-19691.5681344527</v>
      </c>
      <c r="AY286" s="595">
        <f>'звіт 03.19-03.24'!AX286+'[9]побудинковий звіт'!AY286+'[8]побудинковий звіт'!AY286</f>
        <v>41970.898265741867</v>
      </c>
      <c r="AZ286" s="595">
        <f>'звіт 03.19-03.24'!AY286+'[9]побудинковий звіт'!AZ286+'[8]побудинковий звіт'!AZ286</f>
        <v>14875.544930829579</v>
      </c>
      <c r="BA286" s="117">
        <f t="shared" si="226"/>
        <v>-27095.353334912288</v>
      </c>
      <c r="BB286" s="595">
        <f>'звіт 03.19-03.24'!BA286+'[9]побудинковий звіт'!BB286+'[8]побудинковий звіт'!BB286</f>
        <v>15882.471768803429</v>
      </c>
      <c r="BC286" s="595">
        <f>'звіт 03.19-03.24'!BB286+'[9]побудинковий звіт'!BC286+'[8]побудинковий звіт'!BC286</f>
        <v>24824.166078110102</v>
      </c>
      <c r="BD286" s="94">
        <f t="shared" si="227"/>
        <v>8941.6943093066729</v>
      </c>
      <c r="BE286" s="595">
        <f>'звіт 03.19-03.24'!BD286+'[9]побудинковий звіт'!BE286+'[8]побудинковий звіт'!BE286</f>
        <v>0</v>
      </c>
      <c r="BF286" s="595">
        <f>'звіт 03.19-03.24'!BE286+'[9]побудинковий звіт'!BF286+'[8]побудинковий звіт'!BF286</f>
        <v>492</v>
      </c>
      <c r="BG286" s="95">
        <f t="shared" si="228"/>
        <v>492</v>
      </c>
      <c r="BH286" s="595">
        <f>'звіт 03.19-03.24'!BG286+'[9]побудинковий звіт'!BH286+'[8]побудинковий звіт'!BH286</f>
        <v>13639.4243720757</v>
      </c>
      <c r="BI286" s="595">
        <f>'звіт 03.19-03.24'!BH286+'[9]побудинковий звіт'!BI286+'[8]побудинковий звіт'!BI286</f>
        <v>0</v>
      </c>
      <c r="BJ286" s="94">
        <f t="shared" si="229"/>
        <v>-13639.4243720757</v>
      </c>
      <c r="BK286" s="595">
        <f>'звіт 03.19-03.24'!BJ286+'[9]побудинковий звіт'!BK286+'[8]побудинковий звіт'!BK286</f>
        <v>30057.329846344295</v>
      </c>
      <c r="BL286" s="595">
        <f>'звіт 03.19-03.24'!BK286+'[9]побудинковий звіт'!BL286+'[8]побудинковий звіт'!BL286</f>
        <v>3801.7010443781423</v>
      </c>
      <c r="BM286" s="95">
        <f t="shared" si="230"/>
        <v>-26255.628801966152</v>
      </c>
      <c r="BN286" s="595">
        <f>'звіт 03.19-03.24'!BM286+'[9]побудинковий звіт'!BN286+'[8]побудинковий звіт'!BN286</f>
        <v>2338.4474777674304</v>
      </c>
      <c r="BO286" s="595">
        <f>'звіт 03.19-03.24'!BN286+'[9]побудинковий звіт'!BO286+'[8]побудинковий звіт'!BO286</f>
        <v>0</v>
      </c>
      <c r="BP286" s="94">
        <f t="shared" si="231"/>
        <v>-2338.4474777674304</v>
      </c>
      <c r="BQ286" s="91">
        <f t="shared" si="232"/>
        <v>131649.26272844782</v>
      </c>
      <c r="BR286" s="96">
        <f t="shared" si="232"/>
        <v>52062.534916580225</v>
      </c>
      <c r="BS286" s="94">
        <f t="shared" si="233"/>
        <v>-79586.727811867604</v>
      </c>
      <c r="BT286" s="595">
        <f>'звіт 03.19-03.24'!BS286+'[9]побудинковий звіт'!BT286+'[8]побудинковий звіт'!BT286</f>
        <v>312657.83119772968</v>
      </c>
      <c r="BU286" s="595">
        <f>'звіт 03.19-03.24'!BT286+'[9]побудинковий звіт'!BU286+'[8]побудинковий звіт'!BU286</f>
        <v>396996.8902960734</v>
      </c>
      <c r="BV286" s="116">
        <f t="shared" si="234"/>
        <v>84339.059098343714</v>
      </c>
      <c r="BW286" s="595">
        <f>'звіт 03.19-03.24'!BV286+'[9]побудинковий звіт'!BW286+'[8]побудинковий звіт'!BW286</f>
        <v>162986.88927091597</v>
      </c>
      <c r="BX286" s="595">
        <f>'звіт 03.19-03.24'!BW286+'[9]побудинковий звіт'!BX286+'[8]побудинковий звіт'!BX286</f>
        <v>164037.12017482382</v>
      </c>
      <c r="BY286" s="116">
        <f t="shared" si="235"/>
        <v>1050.2309039078536</v>
      </c>
      <c r="BZ286" s="595">
        <f>'звіт 03.19-03.24'!BY286+'[9]побудинковий звіт'!BZ286+'[8]побудинковий звіт'!BZ286</f>
        <v>85061.055196945497</v>
      </c>
      <c r="CA286" s="595">
        <f>'звіт 03.19-03.24'!BZ286+'[9]побудинковий звіт'!CA286+'[8]побудинковий звіт'!CA286</f>
        <v>70373.606107143962</v>
      </c>
      <c r="CB286" s="116">
        <f t="shared" si="236"/>
        <v>-14687.449089801536</v>
      </c>
      <c r="CC286" s="595">
        <f>'звіт 03.19-03.24'!CB286+'[9]побудинковий звіт'!CC286+'[8]побудинковий звіт'!CC286</f>
        <v>3915.4367443179349</v>
      </c>
      <c r="CD286" s="595">
        <f>'звіт 03.19-03.24'!CC286+'[9]побудинковий звіт'!CD286+'[8]побудинковий звіт'!CD286</f>
        <v>3986.1539905122181</v>
      </c>
      <c r="CE286" s="116">
        <f t="shared" si="237"/>
        <v>70.717246194283234</v>
      </c>
      <c r="CF286" s="595">
        <f>'звіт 03.19-03.24'!CE286+'[9]побудинковий звіт'!CF286+'[8]побудинковий звіт'!CF286</f>
        <v>481.61551895812192</v>
      </c>
      <c r="CG286" s="595">
        <f>'звіт 03.19-03.24'!CF286+'[9]побудинковий звіт'!CG286+'[8]побудинковий звіт'!CG286</f>
        <v>0</v>
      </c>
      <c r="CH286" s="116">
        <f t="shared" si="238"/>
        <v>-481.61551895812192</v>
      </c>
      <c r="CI286" s="595">
        <f>'звіт 03.19-03.24'!CH286+'[9]побудинковий звіт'!CI286+'[8]побудинковий звіт'!CI286</f>
        <v>40185.130803187385</v>
      </c>
      <c r="CJ286" s="595">
        <f>'звіт 03.19-03.24'!CI286+'[9]побудинковий звіт'!CJ286+'[8]побудинковий звіт'!CJ286</f>
        <v>27751.699566165375</v>
      </c>
      <c r="CK286" s="116">
        <f t="shared" si="239"/>
        <v>-12433.43123702201</v>
      </c>
      <c r="CL286" s="595">
        <f>'звіт 03.19-03.24'!CK286+'[9]побудинковий звіт'!CL286+'[8]побудинковий звіт'!CL286</f>
        <v>0</v>
      </c>
      <c r="CM286" s="595">
        <f>'звіт 03.19-03.24'!CL286+'[9]побудинковий звіт'!CM286+'[8]побудинковий звіт'!CM286</f>
        <v>0</v>
      </c>
      <c r="CN286" s="116">
        <f t="shared" si="240"/>
        <v>0</v>
      </c>
      <c r="CO286" s="88">
        <f t="shared" si="241"/>
        <v>40185.130803187385</v>
      </c>
      <c r="CP286" s="96">
        <f t="shared" si="241"/>
        <v>27751.699566165375</v>
      </c>
      <c r="CQ286" s="116">
        <f t="shared" si="242"/>
        <v>-12433.43123702201</v>
      </c>
      <c r="CR286" s="119">
        <f t="shared" si="253"/>
        <v>1679336.2932367637</v>
      </c>
      <c r="CS286" s="96">
        <f t="shared" si="253"/>
        <v>1580842.1162529858</v>
      </c>
      <c r="CT286" s="116">
        <f t="shared" si="243"/>
        <v>-98494.176983777899</v>
      </c>
      <c r="CU286" s="91">
        <f t="shared" si="244"/>
        <v>2015203.5518841164</v>
      </c>
      <c r="CV286" s="98">
        <f t="shared" si="244"/>
        <v>1897010.5395035828</v>
      </c>
      <c r="CW286" s="117">
        <f t="shared" si="245"/>
        <v>-118193.01238053362</v>
      </c>
      <c r="CX286" s="595">
        <f>'звіт 03.19-03.24'!CW286+'[9]побудинковий звіт'!CX286+'[8]побудинковий звіт'!CX286</f>
        <v>91167.737459316733</v>
      </c>
      <c r="CY286" s="595">
        <f>'звіт 03.19-03.24'!CX286+'[9]побудинковий звіт'!CY286+'[8]побудинковий звіт'!CY286</f>
        <v>209360.74983985021</v>
      </c>
      <c r="CZ286" s="116">
        <f t="shared" si="246"/>
        <v>118193.01238053347</v>
      </c>
      <c r="DA286" s="99">
        <f>'[8]побудинковий звіт'!DA286</f>
        <v>-118193.01238053353</v>
      </c>
      <c r="DB286" s="8">
        <v>3</v>
      </c>
      <c r="DC286" s="365">
        <f>'[8]побудинковий звіт'!DC286</f>
        <v>180320.18</v>
      </c>
      <c r="DD286" s="365">
        <f>'[8]побудинковий звіт'!DD286</f>
        <v>2705.78</v>
      </c>
      <c r="DE286" s="365">
        <f>'[8]побудинковий звіт'!DE286</f>
        <v>145440.94999999998</v>
      </c>
      <c r="DF286" s="365">
        <f>'[8]побудинковий звіт'!DF286</f>
        <v>2180.19</v>
      </c>
      <c r="DG286" s="101">
        <v>49129.780435075751</v>
      </c>
      <c r="DH286" s="296">
        <v>5</v>
      </c>
      <c r="DI286" s="103">
        <f>'[8]побудинковий звіт'!DK286</f>
        <v>7.7707828592919226</v>
      </c>
      <c r="DJ286" s="103">
        <f>'[8]побудинковий звіт'!DL286</f>
        <v>0</v>
      </c>
      <c r="DK286" s="103">
        <f>'[8]побудинковий звіт'!DM286</f>
        <v>7.025507950260196</v>
      </c>
      <c r="DL286" s="104">
        <f t="shared" si="208"/>
        <v>35268.475085182319</v>
      </c>
      <c r="DM286" s="104">
        <f t="shared" si="254"/>
        <v>279.61521642035581</v>
      </c>
      <c r="DN286" s="105">
        <f t="shared" si="247"/>
        <v>35548.090301602671</v>
      </c>
      <c r="DO286" s="2"/>
      <c r="DP286" s="104">
        <f>'[10]побудинковий звіт'!DR286</f>
        <v>34879.230000000003</v>
      </c>
      <c r="DQ286" s="104">
        <f>'[10]побудинковий звіт'!DS286</f>
        <v>525.59</v>
      </c>
      <c r="DR286" s="104">
        <f t="shared" si="248"/>
        <v>35404.82</v>
      </c>
      <c r="DS286" s="106"/>
      <c r="DT286" s="104"/>
      <c r="DU286" s="479">
        <f>'звіт 03.19-03.24'!DV286+'[9]побудинковий звіт'!DW286+'[8]побудинковий звіт'!DW286</f>
        <v>5552.72</v>
      </c>
      <c r="DV286" s="2">
        <f>'[9]побудинковий звіт'!DX286+'[8]побудинковий звіт'!DX286</f>
        <v>0</v>
      </c>
      <c r="DW286" s="77">
        <f t="shared" si="249"/>
        <v>676177.85889571137</v>
      </c>
      <c r="DX286" s="77">
        <f t="shared" si="250"/>
        <v>511852.05613662815</v>
      </c>
      <c r="DY286" s="427">
        <f t="shared" si="251"/>
        <v>147621.13999999998</v>
      </c>
      <c r="DZ286" s="161">
        <f>'[10]побудинковий звіт'!DY286</f>
        <v>11254.444043055297</v>
      </c>
      <c r="EB286" s="110">
        <v>-30314</v>
      </c>
      <c r="EC286" s="111">
        <f t="shared" si="252"/>
        <v>18815.780435075751</v>
      </c>
      <c r="EE286" s="112">
        <v>8577.5277502669196</v>
      </c>
      <c r="EG286" s="99">
        <v>55255.167238802911</v>
      </c>
    </row>
    <row r="287" spans="1:137" ht="19.95" customHeight="1" x14ac:dyDescent="0.3">
      <c r="A287" s="81">
        <v>150000712</v>
      </c>
      <c r="B287" s="82" t="s">
        <v>542</v>
      </c>
      <c r="C287" s="114" t="s">
        <v>898</v>
      </c>
      <c r="D287" s="114" t="s">
        <v>543</v>
      </c>
      <c r="E287" s="84">
        <f t="shared" si="210"/>
        <v>3208.53</v>
      </c>
      <c r="F287" s="597">
        <f>'[8]побудинковий звіт'!F287</f>
        <v>3208.53</v>
      </c>
      <c r="G287" s="104">
        <f>'[8]побудинковий звіт'!G287</f>
        <v>0</v>
      </c>
      <c r="H287" s="598">
        <f>'[8]побудинковий звіт'!H287</f>
        <v>0</v>
      </c>
      <c r="I287" s="595">
        <f>'звіт 03.19-03.24'!H287+'[9]побудинковий звіт'!I287+'[8]побудинковий звіт'!I287</f>
        <v>79049.644628048831</v>
      </c>
      <c r="J287" s="595">
        <f>'звіт 03.19-03.24'!I287+'[9]побудинковий звіт'!J287+'[8]побудинковий звіт'!J287</f>
        <v>76617.360057372163</v>
      </c>
      <c r="K287" s="116">
        <f t="shared" si="211"/>
        <v>-2432.2845706766675</v>
      </c>
      <c r="L287" s="595">
        <f>'звіт 03.19-03.24'!K287+'[9]побудинковий звіт'!L287+'[8]побудинковий звіт'!L287</f>
        <v>16570.569787224234</v>
      </c>
      <c r="M287" s="595">
        <f>'звіт 03.19-03.24'!L287+'[9]побудинковий звіт'!M287+'[8]побудинковий звіт'!M287</f>
        <v>15944.449824042002</v>
      </c>
      <c r="N287" s="116">
        <f t="shared" si="212"/>
        <v>-626.11996318223282</v>
      </c>
      <c r="O287" s="595">
        <f>'звіт 03.19-03.24'!N287+'[9]побудинковий звіт'!O287+'[8]побудинковий звіт'!O287</f>
        <v>32679.80818549652</v>
      </c>
      <c r="P287" s="595">
        <f>'звіт 03.19-03.24'!O287+'[9]побудинковий звіт'!P287+'[8]побудинковий звіт'!P287</f>
        <v>32685.461296972146</v>
      </c>
      <c r="Q287" s="116">
        <f t="shared" si="213"/>
        <v>5.6531114756253373</v>
      </c>
      <c r="R287" s="595">
        <f>'звіт 03.19-03.24'!Q287+'[9]побудинковий звіт'!R287+'[8]побудинковий звіт'!R287</f>
        <v>0</v>
      </c>
      <c r="S287" s="595">
        <f>'звіт 03.19-03.24'!R287+'[9]побудинковий звіт'!S287+'[8]побудинковий звіт'!S287</f>
        <v>0</v>
      </c>
      <c r="T287" s="116">
        <f t="shared" si="214"/>
        <v>0</v>
      </c>
      <c r="U287" s="595">
        <f>'звіт 03.19-03.24'!T287+'[9]побудинковий звіт'!U287+'[8]побудинковий звіт'!U287</f>
        <v>0</v>
      </c>
      <c r="V287" s="595">
        <f>'звіт 03.19-03.24'!U287+'[9]побудинковий звіт'!V287+'[8]побудинковий звіт'!V287</f>
        <v>0</v>
      </c>
      <c r="W287" s="116">
        <f t="shared" si="215"/>
        <v>0</v>
      </c>
      <c r="X287" s="595">
        <f>'звіт 03.19-03.24'!W287+'[9]побудинковий звіт'!X287+'[8]побудинковий звіт'!X287</f>
        <v>50056.345281462163</v>
      </c>
      <c r="Y287" s="595">
        <f>'звіт 03.19-03.24'!X287+'[9]побудинковий звіт'!Y287+'[8]побудинковий звіт'!Y287</f>
        <v>47165.716977109805</v>
      </c>
      <c r="Z287" s="116">
        <f t="shared" si="216"/>
        <v>-2890.6283043523581</v>
      </c>
      <c r="AA287" s="595">
        <f>'звіт 03.19-03.24'!Z287+'[9]побудинковий звіт'!AA287+'[8]побудинковий звіт'!AA287</f>
        <v>3465.6443999999992</v>
      </c>
      <c r="AB287" s="595">
        <f>'звіт 03.19-03.24'!AA287+'[9]побудинковий звіт'!AB287+'[8]побудинковий звіт'!AB287</f>
        <v>0</v>
      </c>
      <c r="AC287" s="116">
        <f t="shared" si="217"/>
        <v>-3465.6443999999992</v>
      </c>
      <c r="AD287" s="595">
        <f>'звіт 03.19-03.24'!AC287+'[9]побудинковий звіт'!AD287+'[8]побудинковий звіт'!AD287</f>
        <v>96274.034545498333</v>
      </c>
      <c r="AE287" s="595">
        <f>'звіт 03.19-03.24'!AD287+'[9]побудинковий звіт'!AE287+'[8]побудинковий звіт'!AE287</f>
        <v>105341.59567368863</v>
      </c>
      <c r="AF287" s="117">
        <f t="shared" si="218"/>
        <v>9067.5611281902966</v>
      </c>
      <c r="AG287" s="91">
        <f t="shared" si="219"/>
        <v>278096.04682773008</v>
      </c>
      <c r="AH287" s="92">
        <f t="shared" si="219"/>
        <v>277754.58382918476</v>
      </c>
      <c r="AI287" s="116">
        <f t="shared" si="220"/>
        <v>-341.46299854532117</v>
      </c>
      <c r="AJ287" s="595">
        <f>'звіт 03.19-03.24'!AI287+'[9]побудинковий звіт'!AJ287+'[8]побудинковий звіт'!AJ287</f>
        <v>0</v>
      </c>
      <c r="AK287" s="595">
        <f>'звіт 03.19-03.24'!AJ287+'[9]побудинковий звіт'!AK287+'[8]побудинковий звіт'!AK287</f>
        <v>0</v>
      </c>
      <c r="AL287" s="116">
        <f t="shared" si="221"/>
        <v>0</v>
      </c>
      <c r="AM287" s="595">
        <f>'звіт 03.19-03.24'!AL287+'[9]побудинковий звіт'!AM287+'[8]побудинковий звіт'!AM287</f>
        <v>0</v>
      </c>
      <c r="AN287" s="595">
        <f>'звіт 03.19-03.24'!AM287+'[9]побудинковий звіт'!AN287+'[8]побудинковий звіт'!AN287</f>
        <v>0</v>
      </c>
      <c r="AO287" s="116">
        <f t="shared" si="222"/>
        <v>0</v>
      </c>
      <c r="AP287" s="595">
        <f>'звіт 03.19-03.24'!AO287+'[9]побудинковий звіт'!AP287+'[8]побудинковий звіт'!AP287</f>
        <v>62528.972479263233</v>
      </c>
      <c r="AQ287" s="595">
        <f>'звіт 03.19-03.24'!AP287+'[9]побудинковий звіт'!AQ287+'[8]побудинковий звіт'!AQ287</f>
        <v>50984.43729698153</v>
      </c>
      <c r="AR287" s="116">
        <f t="shared" si="223"/>
        <v>-11544.535182281703</v>
      </c>
      <c r="AS287" s="595">
        <f>'звіт 03.19-03.24'!AR287+'[9]побудинковий звіт'!AS287+'[8]побудинковий звіт'!AS287</f>
        <v>262311.89673299203</v>
      </c>
      <c r="AT287" s="595">
        <f>'звіт 03.19-03.24'!AS287+'[9]побудинковий звіт'!AT287+'[8]побудинковий звіт'!AT287</f>
        <v>154897.51827383216</v>
      </c>
      <c r="AU287" s="118">
        <f t="shared" si="224"/>
        <v>-107414.37845915987</v>
      </c>
      <c r="AV287" s="595">
        <f>'звіт 03.19-03.24'!AU287+'[9]побудинковий звіт'!AV287+'[8]побудинковий звіт'!AV287</f>
        <v>18844.79393374046</v>
      </c>
      <c r="AW287" s="595">
        <f>'звіт 03.19-03.24'!AV287+'[9]побудинковий звіт'!AW287+'[8]побудинковий звіт'!AW287</f>
        <v>8658</v>
      </c>
      <c r="AX287" s="94">
        <f t="shared" si="225"/>
        <v>-10186.79393374046</v>
      </c>
      <c r="AY287" s="595">
        <f>'звіт 03.19-03.24'!AX287+'[9]побудинковий звіт'!AY287+'[8]побудинковий звіт'!AY287</f>
        <v>25712.248185465633</v>
      </c>
      <c r="AZ287" s="595">
        <f>'звіт 03.19-03.24'!AY287+'[9]побудинковий звіт'!AZ287+'[8]побудинковий звіт'!AZ287</f>
        <v>28532.749697017513</v>
      </c>
      <c r="BA287" s="117">
        <f t="shared" si="226"/>
        <v>2820.50151155188</v>
      </c>
      <c r="BB287" s="595">
        <f>'звіт 03.19-03.24'!BA287+'[9]побудинковий звіт'!BB287+'[8]побудинковий звіт'!BB287</f>
        <v>11434.635308545285</v>
      </c>
      <c r="BC287" s="595">
        <f>'звіт 03.19-03.24'!BB287+'[9]побудинковий звіт'!BC287+'[8]побудинковий звіт'!BC287</f>
        <v>19551</v>
      </c>
      <c r="BD287" s="94">
        <f t="shared" si="227"/>
        <v>8116.3646914547153</v>
      </c>
      <c r="BE287" s="595">
        <f>'звіт 03.19-03.24'!BD287+'[9]побудинковий звіт'!BE287+'[8]побудинковий звіт'!BE287</f>
        <v>0</v>
      </c>
      <c r="BF287" s="595">
        <f>'звіт 03.19-03.24'!BE287+'[9]побудинковий звіт'!BF287+'[8]побудинковий звіт'!BF287</f>
        <v>594</v>
      </c>
      <c r="BG287" s="95">
        <f t="shared" si="228"/>
        <v>594</v>
      </c>
      <c r="BH287" s="595">
        <f>'звіт 03.19-03.24'!BG287+'[9]побудинковий звіт'!BH287+'[8]побудинковий звіт'!BH287</f>
        <v>0</v>
      </c>
      <c r="BI287" s="595">
        <f>'звіт 03.19-03.24'!BH287+'[9]побудинковий звіт'!BI287+'[8]побудинковий звіт'!BI287</f>
        <v>0</v>
      </c>
      <c r="BJ287" s="94">
        <f t="shared" si="229"/>
        <v>0</v>
      </c>
      <c r="BK287" s="595">
        <f>'звіт 03.19-03.24'!BJ287+'[9]побудинковий звіт'!BK287+'[8]побудинковий звіт'!BK287</f>
        <v>15829.142604416858</v>
      </c>
      <c r="BL287" s="595">
        <f>'звіт 03.19-03.24'!BK287+'[9]побудинковий звіт'!BL287+'[8]побудинковий звіт'!BL287</f>
        <v>11095.778292226603</v>
      </c>
      <c r="BM287" s="95">
        <f t="shared" si="230"/>
        <v>-4733.3643121902551</v>
      </c>
      <c r="BN287" s="595">
        <f>'звіт 03.19-03.24'!BM287+'[9]побудинковий звіт'!BN287+'[8]побудинковий звіт'!BN287</f>
        <v>1706.4899402037563</v>
      </c>
      <c r="BO287" s="595">
        <f>'звіт 03.19-03.24'!BN287+'[9]побудинковий звіт'!BO287+'[8]побудинковий звіт'!BO287</f>
        <v>0</v>
      </c>
      <c r="BP287" s="94">
        <f t="shared" si="231"/>
        <v>-1706.4899402037563</v>
      </c>
      <c r="BQ287" s="91">
        <f t="shared" si="232"/>
        <v>73527.309972371993</v>
      </c>
      <c r="BR287" s="96">
        <f t="shared" si="232"/>
        <v>68431.527989244118</v>
      </c>
      <c r="BS287" s="94">
        <f t="shared" si="233"/>
        <v>-5095.7819831278757</v>
      </c>
      <c r="BT287" s="595">
        <f>'звіт 03.19-03.24'!BS287+'[9]побудинковий звіт'!BT287+'[8]побудинковий звіт'!BT287</f>
        <v>312004.09619713901</v>
      </c>
      <c r="BU287" s="595">
        <f>'звіт 03.19-03.24'!BT287+'[9]побудинковий звіт'!BU287+'[8]побудинковий звіт'!BU287</f>
        <v>393597.44379992096</v>
      </c>
      <c r="BV287" s="116">
        <f t="shared" si="234"/>
        <v>81593.347602781956</v>
      </c>
      <c r="BW287" s="595">
        <f>'звіт 03.19-03.24'!BV287+'[9]побудинковий звіт'!BW287+'[8]побудинковий звіт'!BW287</f>
        <v>117632.95849204712</v>
      </c>
      <c r="BX287" s="595">
        <f>'звіт 03.19-03.24'!BW287+'[9]побудинковий звіт'!BX287+'[8]побудинковий звіт'!BX287</f>
        <v>129373.25169523968</v>
      </c>
      <c r="BY287" s="116">
        <f t="shared" si="235"/>
        <v>11740.293203192559</v>
      </c>
      <c r="BZ287" s="595">
        <f>'звіт 03.19-03.24'!BY287+'[9]побудинковий звіт'!BZ287+'[8]побудинковий звіт'!BZ287</f>
        <v>57058.485329568459</v>
      </c>
      <c r="CA287" s="595">
        <f>'звіт 03.19-03.24'!BZ287+'[9]побудинковий звіт'!CA287+'[8]побудинковий звіт'!CA287</f>
        <v>64557.671770696907</v>
      </c>
      <c r="CB287" s="116">
        <f t="shared" si="236"/>
        <v>7499.1864411284478</v>
      </c>
      <c r="CC287" s="595">
        <f>'звіт 03.19-03.24'!CB287+'[9]побудинковий звіт'!CC287+'[8]побудинковий звіт'!CC287</f>
        <v>1957.7183721589674</v>
      </c>
      <c r="CD287" s="595">
        <f>'звіт 03.19-03.24'!CC287+'[9]побудинковий звіт'!CD287+'[8]побудинковий звіт'!CD287</f>
        <v>1993.0769952561091</v>
      </c>
      <c r="CE287" s="116">
        <f t="shared" si="237"/>
        <v>35.358623097141617</v>
      </c>
      <c r="CF287" s="595">
        <f>'звіт 03.19-03.24'!CE287+'[9]побудинковий звіт'!CF287+'[8]побудинковий звіт'!CF287</f>
        <v>240.80775947906096</v>
      </c>
      <c r="CG287" s="595">
        <f>'звіт 03.19-03.24'!CF287+'[9]побудинковий звіт'!CG287+'[8]побудинковий звіт'!CG287</f>
        <v>5489.4044473119666</v>
      </c>
      <c r="CH287" s="116">
        <f t="shared" si="238"/>
        <v>5248.5966878329054</v>
      </c>
      <c r="CI287" s="595">
        <f>'звіт 03.19-03.24'!CH287+'[9]побудинковий звіт'!CI287+'[8]побудинковий звіт'!CI287</f>
        <v>30888.625673501374</v>
      </c>
      <c r="CJ287" s="595">
        <f>'звіт 03.19-03.24'!CI287+'[9]побудинковий звіт'!CJ287+'[8]побудинковий звіт'!CJ287</f>
        <v>19626.173255589216</v>
      </c>
      <c r="CK287" s="116">
        <f t="shared" si="239"/>
        <v>-11262.452417912158</v>
      </c>
      <c r="CL287" s="595">
        <f>'звіт 03.19-03.24'!CK287+'[9]побудинковий звіт'!CL287+'[8]побудинковий звіт'!CL287</f>
        <v>0</v>
      </c>
      <c r="CM287" s="595">
        <f>'звіт 03.19-03.24'!CL287+'[9]побудинковий звіт'!CM287+'[8]побудинковий звіт'!CM287</f>
        <v>0</v>
      </c>
      <c r="CN287" s="116">
        <f t="shared" si="240"/>
        <v>0</v>
      </c>
      <c r="CO287" s="88">
        <f t="shared" si="241"/>
        <v>30888.625673501374</v>
      </c>
      <c r="CP287" s="96">
        <f t="shared" si="241"/>
        <v>19626.173255589216</v>
      </c>
      <c r="CQ287" s="116">
        <f t="shared" si="242"/>
        <v>-11262.452417912158</v>
      </c>
      <c r="CR287" s="119">
        <f t="shared" si="253"/>
        <v>1196246.9178362512</v>
      </c>
      <c r="CS287" s="96">
        <f t="shared" si="253"/>
        <v>1166705.0893532576</v>
      </c>
      <c r="CT287" s="116">
        <f t="shared" si="243"/>
        <v>-29541.828482993646</v>
      </c>
      <c r="CU287" s="91">
        <f t="shared" si="244"/>
        <v>1435496.3014035013</v>
      </c>
      <c r="CV287" s="98">
        <f t="shared" si="244"/>
        <v>1400046.1072239091</v>
      </c>
      <c r="CW287" s="117">
        <f t="shared" si="245"/>
        <v>-35450.194179592188</v>
      </c>
      <c r="CX287" s="595">
        <f>'звіт 03.19-03.24'!CW287+'[9]побудинковий звіт'!CX287+'[8]побудинковий звіт'!CX287</f>
        <v>71707.954697972702</v>
      </c>
      <c r="CY287" s="595">
        <f>'звіт 03.19-03.24'!CX287+'[9]побудинковий звіт'!CY287+'[8]побудинковий звіт'!CY287</f>
        <v>107158.14887756528</v>
      </c>
      <c r="CZ287" s="116">
        <f t="shared" si="246"/>
        <v>35450.194179592581</v>
      </c>
      <c r="DA287" s="99">
        <f>'[8]побудинковий звіт'!DA287</f>
        <v>-35450.194179592741</v>
      </c>
      <c r="DB287" s="8">
        <v>3</v>
      </c>
      <c r="DC287" s="365">
        <f>'[8]побудинковий звіт'!DC287</f>
        <v>45089.35</v>
      </c>
      <c r="DD287" s="365">
        <f>'[8]побудинковий звіт'!DD287</f>
        <v>0</v>
      </c>
      <c r="DE287" s="365">
        <f>'[8]побудинковий звіт'!DE287</f>
        <v>19656.64</v>
      </c>
      <c r="DF287" s="365">
        <f>'[8]побудинковий звіт'!DF287</f>
        <v>0</v>
      </c>
      <c r="DG287" s="101">
        <v>25806.319169712369</v>
      </c>
      <c r="DH287" s="296">
        <v>5</v>
      </c>
      <c r="DI287" s="103">
        <f>'[8]побудинковий звіт'!DK287</f>
        <v>7.9270770856271042</v>
      </c>
      <c r="DJ287" s="103">
        <f>'[8]побудинковий звіт'!DL287</f>
        <v>0</v>
      </c>
      <c r="DK287" s="103">
        <f>'[8]побудинковий звіт'!DM287</f>
        <v>7.1613817691385533</v>
      </c>
      <c r="DL287" s="104">
        <f t="shared" si="208"/>
        <v>25434.264641547135</v>
      </c>
      <c r="DM287" s="104">
        <f t="shared" si="254"/>
        <v>0</v>
      </c>
      <c r="DN287" s="105">
        <f t="shared" si="247"/>
        <v>25434.264641547135</v>
      </c>
      <c r="DO287" s="2"/>
      <c r="DP287" s="104">
        <f>'[10]побудинковий звіт'!DR287</f>
        <v>25432.71</v>
      </c>
      <c r="DQ287" s="104">
        <f>'[10]побудинковий звіт'!DS287</f>
        <v>0</v>
      </c>
      <c r="DR287" s="104">
        <f t="shared" si="248"/>
        <v>25432.71</v>
      </c>
      <c r="DS287" s="106"/>
      <c r="DT287" s="104"/>
      <c r="DU287" s="479">
        <f>'звіт 03.19-03.24'!DV287+'[9]побудинковий звіт'!DW287+'[8]побудинковий звіт'!DW287</f>
        <v>5104.88</v>
      </c>
      <c r="DV287" s="2">
        <f>'[9]побудинковий звіт'!DX287+'[8]побудинковий звіт'!DX287</f>
        <v>0</v>
      </c>
      <c r="DW287" s="77">
        <f t="shared" si="249"/>
        <v>403007.04804643686</v>
      </c>
      <c r="DX287" s="77">
        <f t="shared" si="250"/>
        <v>267994.85551569151</v>
      </c>
      <c r="DY287" s="427">
        <f t="shared" si="251"/>
        <v>19656.64</v>
      </c>
      <c r="DZ287" s="161">
        <f>'[10]побудинковий звіт'!DY287</f>
        <v>6347.7347394413828</v>
      </c>
      <c r="EB287" s="110">
        <v>34036</v>
      </c>
      <c r="EC287" s="111">
        <f t="shared" si="252"/>
        <v>59842.319169712369</v>
      </c>
      <c r="EE287" s="112">
        <v>75793.943881755054</v>
      </c>
      <c r="EG287" s="99">
        <v>56787.688594280015</v>
      </c>
    </row>
    <row r="288" spans="1:137" ht="19.95" customHeight="1" x14ac:dyDescent="0.3">
      <c r="A288" s="81">
        <v>150000713</v>
      </c>
      <c r="B288" s="82" t="s">
        <v>544</v>
      </c>
      <c r="C288" s="114" t="s">
        <v>899</v>
      </c>
      <c r="D288" s="114" t="s">
        <v>545</v>
      </c>
      <c r="E288" s="84">
        <f t="shared" si="210"/>
        <v>6255.8</v>
      </c>
      <c r="F288" s="597">
        <f>'[8]побудинковий звіт'!F288</f>
        <v>5133.3</v>
      </c>
      <c r="G288" s="104">
        <f>'[8]побудинковий звіт'!G288</f>
        <v>0</v>
      </c>
      <c r="H288" s="598">
        <f>'[8]побудинковий звіт'!H288</f>
        <v>1122.4999999999998</v>
      </c>
      <c r="I288" s="595">
        <f>'звіт 03.19-03.24'!H288+'[9]побудинковий звіт'!I288+'[8]побудинковий звіт'!I288</f>
        <v>156773.16958305682</v>
      </c>
      <c r="J288" s="595">
        <f>'звіт 03.19-03.24'!I288+'[9]побудинковий звіт'!J288+'[8]побудинковий звіт'!J288</f>
        <v>151188.53113725671</v>
      </c>
      <c r="K288" s="116">
        <f t="shared" si="211"/>
        <v>-5584.6384458001121</v>
      </c>
      <c r="L288" s="595">
        <f>'звіт 03.19-03.24'!K288+'[9]побудинковий звіт'!L288+'[8]побудинковий звіт'!L288</f>
        <v>32495.242034641527</v>
      </c>
      <c r="M288" s="595">
        <f>'звіт 03.19-03.24'!L288+'[9]побудинковий звіт'!M288+'[8]побудинковий звіт'!M288</f>
        <v>31310.977210146579</v>
      </c>
      <c r="N288" s="116">
        <f t="shared" si="212"/>
        <v>-1184.2648244949487</v>
      </c>
      <c r="O288" s="595">
        <f>'звіт 03.19-03.24'!N288+'[9]побудинковий звіт'!O288+'[8]побудинковий звіт'!O288</f>
        <v>59950.283277006514</v>
      </c>
      <c r="P288" s="595">
        <f>'звіт 03.19-03.24'!O288+'[9]побудинковий звіт'!P288+'[8]побудинковий звіт'!P288</f>
        <v>59967.939556118319</v>
      </c>
      <c r="Q288" s="116">
        <f t="shared" si="213"/>
        <v>17.656279111804906</v>
      </c>
      <c r="R288" s="595">
        <f>'звіт 03.19-03.24'!Q288+'[9]побудинковий звіт'!R288+'[8]побудинковий звіт'!R288</f>
        <v>0</v>
      </c>
      <c r="S288" s="595">
        <f>'звіт 03.19-03.24'!R288+'[9]побудинковий звіт'!S288+'[8]побудинковий звіт'!S288</f>
        <v>0</v>
      </c>
      <c r="T288" s="116">
        <f t="shared" si="214"/>
        <v>0</v>
      </c>
      <c r="U288" s="595">
        <f>'звіт 03.19-03.24'!T288+'[9]побудинковий звіт'!U288+'[8]побудинковий звіт'!U288</f>
        <v>9528.8626272409565</v>
      </c>
      <c r="V288" s="595">
        <f>'звіт 03.19-03.24'!U288+'[9]побудинковий звіт'!V288+'[8]побудинковий звіт'!V288</f>
        <v>7701.1690613721657</v>
      </c>
      <c r="W288" s="116">
        <f t="shared" si="215"/>
        <v>-1827.6935658687908</v>
      </c>
      <c r="X288" s="595">
        <f>'звіт 03.19-03.24'!W288+'[9]побудинковий звіт'!X288+'[8]побудинковий звіт'!X288</f>
        <v>130845.24485792665</v>
      </c>
      <c r="Y288" s="595">
        <f>'звіт 03.19-03.24'!X288+'[9]побудинковий звіт'!Y288+'[8]побудинковий звіт'!Y288</f>
        <v>120779.93062081528</v>
      </c>
      <c r="Z288" s="116">
        <f t="shared" si="216"/>
        <v>-10065.314237111364</v>
      </c>
      <c r="AA288" s="595">
        <f>'звіт 03.19-03.24'!Z288+'[9]побудинковий звіт'!AA288+'[8]побудинковий звіт'!AA288</f>
        <v>6700.32</v>
      </c>
      <c r="AB288" s="595">
        <f>'звіт 03.19-03.24'!AA288+'[9]побудинковий звіт'!AB288+'[8]побудинковий звіт'!AB288</f>
        <v>0</v>
      </c>
      <c r="AC288" s="116">
        <f t="shared" si="217"/>
        <v>-6700.32</v>
      </c>
      <c r="AD288" s="595">
        <f>'звіт 03.19-03.24'!AC288+'[9]побудинковий звіт'!AD288+'[8]побудинковий звіт'!AD288</f>
        <v>190050.35674617338</v>
      </c>
      <c r="AE288" s="595">
        <f>'звіт 03.19-03.24'!AD288+'[9]побудинковий звіт'!AE288+'[8]побудинковий звіт'!AE288</f>
        <v>203819.42677960204</v>
      </c>
      <c r="AF288" s="117">
        <f t="shared" si="218"/>
        <v>13769.070033428667</v>
      </c>
      <c r="AG288" s="91">
        <f t="shared" si="219"/>
        <v>586343.47912604583</v>
      </c>
      <c r="AH288" s="92">
        <f t="shared" si="219"/>
        <v>574767.97436531109</v>
      </c>
      <c r="AI288" s="116">
        <f t="shared" si="220"/>
        <v>-11575.504760734737</v>
      </c>
      <c r="AJ288" s="595">
        <f>'звіт 03.19-03.24'!AI288+'[9]побудинковий звіт'!AJ288+'[8]побудинковий звіт'!AJ288</f>
        <v>0</v>
      </c>
      <c r="AK288" s="595">
        <f>'звіт 03.19-03.24'!AJ288+'[9]побудинковий звіт'!AK288+'[8]побудинковий звіт'!AK288</f>
        <v>0</v>
      </c>
      <c r="AL288" s="116">
        <f t="shared" si="221"/>
        <v>0</v>
      </c>
      <c r="AM288" s="595">
        <f>'звіт 03.19-03.24'!AL288+'[9]побудинковий звіт'!AM288+'[8]побудинковий звіт'!AM288</f>
        <v>0</v>
      </c>
      <c r="AN288" s="595">
        <f>'звіт 03.19-03.24'!AM288+'[9]побудинковий звіт'!AN288+'[8]побудинковий звіт'!AN288</f>
        <v>0</v>
      </c>
      <c r="AO288" s="116">
        <f t="shared" si="222"/>
        <v>0</v>
      </c>
      <c r="AP288" s="595">
        <f>'звіт 03.19-03.24'!AO288+'[9]побудинковий звіт'!AP288+'[8]побудинковий звіт'!AP288</f>
        <v>96501.45278031801</v>
      </c>
      <c r="AQ288" s="595">
        <f>'звіт 03.19-03.24'!AP288+'[9]побудинковий звіт'!AQ288+'[8]побудинковий звіт'!AQ288</f>
        <v>79969.324795450986</v>
      </c>
      <c r="AR288" s="116">
        <f t="shared" si="223"/>
        <v>-16532.127984867024</v>
      </c>
      <c r="AS288" s="595">
        <f>'звіт 03.19-03.24'!AR288+'[9]побудинковий звіт'!AS288+'[8]побудинковий звіт'!AS288</f>
        <v>576987.48491162527</v>
      </c>
      <c r="AT288" s="595">
        <f>'звіт 03.19-03.24'!AS288+'[9]побудинковий звіт'!AT288+'[8]побудинковий звіт'!AT288</f>
        <v>500400.69437577581</v>
      </c>
      <c r="AU288" s="118">
        <f t="shared" si="224"/>
        <v>-76586.790535849461</v>
      </c>
      <c r="AV288" s="595">
        <f>'звіт 03.19-03.24'!AU288+'[9]побудинковий звіт'!AV288+'[8]побудинковий звіт'!AV288</f>
        <v>37009.038921598156</v>
      </c>
      <c r="AW288" s="595">
        <f>'звіт 03.19-03.24'!AV288+'[9]побудинковий звіт'!AW288+'[8]побудинковий звіт'!AW288</f>
        <v>40468.707572232233</v>
      </c>
      <c r="AX288" s="94">
        <f t="shared" si="225"/>
        <v>3459.6686506340775</v>
      </c>
      <c r="AY288" s="595">
        <f>'звіт 03.19-03.24'!AX288+'[9]побудинковий звіт'!AY288+'[8]побудинковий звіт'!AY288</f>
        <v>56002.360847022093</v>
      </c>
      <c r="AZ288" s="595">
        <f>'звіт 03.19-03.24'!AY288+'[9]побудинковий звіт'!AZ288+'[8]побудинковий звіт'!AZ288</f>
        <v>39045.026499535081</v>
      </c>
      <c r="BA288" s="117">
        <f t="shared" si="226"/>
        <v>-16957.334347487013</v>
      </c>
      <c r="BB288" s="595">
        <f>'звіт 03.19-03.24'!BA288+'[9]побудинковий звіт'!BB288+'[8]побудинковий звіт'!BB288</f>
        <v>21376.32077561054</v>
      </c>
      <c r="BC288" s="595">
        <f>'звіт 03.19-03.24'!BB288+'[9]побудинковий звіт'!BC288+'[8]побудинковий звіт'!BC288</f>
        <v>36648.730156697187</v>
      </c>
      <c r="BD288" s="94">
        <f t="shared" si="227"/>
        <v>15272.409381086647</v>
      </c>
      <c r="BE288" s="595">
        <f>'звіт 03.19-03.24'!BD288+'[9]побудинковий звіт'!BE288+'[8]побудинковий звіт'!BE288</f>
        <v>0</v>
      </c>
      <c r="BF288" s="595">
        <f>'звіт 03.19-03.24'!BE288+'[9]побудинковий звіт'!BF288+'[8]побудинковий звіт'!BF288</f>
        <v>0</v>
      </c>
      <c r="BG288" s="95">
        <f t="shared" si="228"/>
        <v>0</v>
      </c>
      <c r="BH288" s="595">
        <f>'звіт 03.19-03.24'!BG288+'[9]побудинковий звіт'!BH288+'[8]побудинковий звіт'!BH288</f>
        <v>21113.942909528003</v>
      </c>
      <c r="BI288" s="595">
        <f>'звіт 03.19-03.24'!BH288+'[9]побудинковий звіт'!BI288+'[8]побудинковий звіт'!BI288</f>
        <v>0</v>
      </c>
      <c r="BJ288" s="94">
        <f t="shared" si="229"/>
        <v>-21113.942909528003</v>
      </c>
      <c r="BK288" s="595">
        <f>'звіт 03.19-03.24'!BJ288+'[9]побудинковий звіт'!BK288+'[8]побудинковий звіт'!BK288</f>
        <v>49654.284746585581</v>
      </c>
      <c r="BL288" s="595">
        <f>'звіт 03.19-03.24'!BK288+'[9]побудинковий звіт'!BL288+'[8]побудинковий звіт'!BL288</f>
        <v>3875.0172611375674</v>
      </c>
      <c r="BM288" s="95">
        <f t="shared" si="230"/>
        <v>-45779.267485448014</v>
      </c>
      <c r="BN288" s="595">
        <f>'звіт 03.19-03.24'!BM288+'[9]побудинковий звіт'!BN288+'[8]побудинковий звіт'!BN288</f>
        <v>2935.1982603056349</v>
      </c>
      <c r="BO288" s="595">
        <f>'звіт 03.19-03.24'!BN288+'[9]побудинковий звіт'!BO288+'[8]побудинковий звіт'!BO288</f>
        <v>0</v>
      </c>
      <c r="BP288" s="94">
        <f t="shared" si="231"/>
        <v>-2935.1982603056349</v>
      </c>
      <c r="BQ288" s="91">
        <f t="shared" si="232"/>
        <v>188091.14646064999</v>
      </c>
      <c r="BR288" s="96">
        <f t="shared" si="232"/>
        <v>120037.48148960207</v>
      </c>
      <c r="BS288" s="94">
        <f t="shared" si="233"/>
        <v>-68053.664971047925</v>
      </c>
      <c r="BT288" s="595">
        <f>'звіт 03.19-03.24'!BS288+'[9]побудинковий звіт'!BT288+'[8]побудинковий звіт'!BT288</f>
        <v>410294.70308087539</v>
      </c>
      <c r="BU288" s="595">
        <f>'звіт 03.19-03.24'!BT288+'[9]побудинковий звіт'!BU288+'[8]побудинковий звіт'!BU288</f>
        <v>545600.00333728525</v>
      </c>
      <c r="BV288" s="116">
        <f t="shared" si="234"/>
        <v>135305.30025640986</v>
      </c>
      <c r="BW288" s="595">
        <f>'звіт 03.19-03.24'!BV288+'[9]побудинковий звіт'!BW288+'[8]побудинковий звіт'!BW288</f>
        <v>209240.84976024707</v>
      </c>
      <c r="BX288" s="595">
        <f>'звіт 03.19-03.24'!BW288+'[9]побудинковий звіт'!BX288+'[8]побудинковий звіт'!BX288</f>
        <v>232025.09630035775</v>
      </c>
      <c r="BY288" s="116">
        <f t="shared" si="235"/>
        <v>22784.246540110675</v>
      </c>
      <c r="BZ288" s="595">
        <f>'звіт 03.19-03.24'!BY288+'[9]побудинковий звіт'!BZ288+'[8]побудинковий звіт'!BZ288</f>
        <v>108081.79834385787</v>
      </c>
      <c r="CA288" s="595">
        <f>'звіт 03.19-03.24'!BZ288+'[9]побудинковий звіт'!CA288+'[8]побудинковий звіт'!CA288</f>
        <v>86134.563467319909</v>
      </c>
      <c r="CB288" s="116">
        <f t="shared" si="236"/>
        <v>-21947.234876537957</v>
      </c>
      <c r="CC288" s="595">
        <f>'звіт 03.19-03.24'!CB288+'[9]побудинковий звіт'!CC288+'[8]побудинковий звіт'!CC288</f>
        <v>5873.1551164769025</v>
      </c>
      <c r="CD288" s="595">
        <f>'звіт 03.19-03.24'!CC288+'[9]побудинковий звіт'!CD288+'[8]побудинковий звіт'!CD288</f>
        <v>5979.2309857683267</v>
      </c>
      <c r="CE288" s="116">
        <f t="shared" si="237"/>
        <v>106.07586929142417</v>
      </c>
      <c r="CF288" s="595">
        <f>'звіт 03.19-03.24'!CE288+'[9]побудинковий звіт'!CF288+'[8]побудинковий звіт'!CF288</f>
        <v>722.42327843718294</v>
      </c>
      <c r="CG288" s="595">
        <f>'звіт 03.19-03.24'!CF288+'[9]побудинковий звіт'!CG288+'[8]побудинковий звіт'!CG288</f>
        <v>547.9634810966121</v>
      </c>
      <c r="CH288" s="116">
        <f t="shared" si="238"/>
        <v>-174.45979734057084</v>
      </c>
      <c r="CI288" s="595">
        <f>'звіт 03.19-03.24'!CH288+'[9]побудинковий звіт'!CI288+'[8]побудинковий звіт'!CI288</f>
        <v>18930.791987875167</v>
      </c>
      <c r="CJ288" s="595">
        <f>'звіт 03.19-03.24'!CI288+'[9]побудинковий звіт'!CJ288+'[8]побудинковий звіт'!CJ288</f>
        <v>23052.267715881368</v>
      </c>
      <c r="CK288" s="116">
        <f t="shared" si="239"/>
        <v>4121.4757280062004</v>
      </c>
      <c r="CL288" s="595">
        <f>'звіт 03.19-03.24'!CK288+'[9]побудинковий звіт'!CL288+'[8]побудинковий звіт'!CL288</f>
        <v>0</v>
      </c>
      <c r="CM288" s="595">
        <f>'звіт 03.19-03.24'!CL288+'[9]побудинковий звіт'!CM288+'[8]побудинковий звіт'!CM288</f>
        <v>0</v>
      </c>
      <c r="CN288" s="116">
        <f t="shared" si="240"/>
        <v>0</v>
      </c>
      <c r="CO288" s="88">
        <f t="shared" si="241"/>
        <v>18930.791987875167</v>
      </c>
      <c r="CP288" s="96">
        <f t="shared" si="241"/>
        <v>23052.267715881368</v>
      </c>
      <c r="CQ288" s="116">
        <f t="shared" si="242"/>
        <v>4121.4757280062004</v>
      </c>
      <c r="CR288" s="119">
        <f t="shared" si="253"/>
        <v>2201067.2848464088</v>
      </c>
      <c r="CS288" s="96">
        <f t="shared" si="253"/>
        <v>2168514.6003138493</v>
      </c>
      <c r="CT288" s="116">
        <f t="shared" si="243"/>
        <v>-32552.684532559477</v>
      </c>
      <c r="CU288" s="91">
        <f t="shared" si="244"/>
        <v>2641280.7418156904</v>
      </c>
      <c r="CV288" s="98">
        <f t="shared" si="244"/>
        <v>2602217.520376619</v>
      </c>
      <c r="CW288" s="117">
        <f t="shared" si="245"/>
        <v>-39063.221439071465</v>
      </c>
      <c r="CX288" s="595">
        <f>'звіт 03.19-03.24'!CW288+'[9]побудинковий звіт'!CX288+'[8]побудинковий звіт'!CX288</f>
        <v>107755.12815046555</v>
      </c>
      <c r="CY288" s="595">
        <f>'звіт 03.19-03.24'!CX288+'[9]побудинковий звіт'!CY288+'[8]побудинковий звіт'!CY288</f>
        <v>146818.34958953643</v>
      </c>
      <c r="CZ288" s="116">
        <f t="shared" si="246"/>
        <v>39063.221439070883</v>
      </c>
      <c r="DA288" s="99">
        <f>'[8]побудинковий звіт'!DA288</f>
        <v>-39063.22143907116</v>
      </c>
      <c r="DB288" s="8">
        <v>3</v>
      </c>
      <c r="DC288" s="365">
        <f>'[8]побудинковий звіт'!DC288</f>
        <v>110943.37</v>
      </c>
      <c r="DD288" s="365">
        <f>'[8]побудинковий звіт'!DD288</f>
        <v>23467.949999999997</v>
      </c>
      <c r="DE288" s="365">
        <f>'[8]побудинковий звіт'!DE288</f>
        <v>72344.7</v>
      </c>
      <c r="DF288" s="365">
        <f>'[8]побудинковий звіт'!DF288</f>
        <v>15975.069999999996</v>
      </c>
      <c r="DG288" s="101">
        <v>-25097.09928133525</v>
      </c>
      <c r="DH288" s="296">
        <v>5</v>
      </c>
      <c r="DI288" s="103">
        <f>'[8]побудинковий звіт'!DK288</f>
        <v>7.5177914708818481</v>
      </c>
      <c r="DJ288" s="103">
        <f>'[8]побудинковий звіт'!DL288</f>
        <v>0</v>
      </c>
      <c r="DK288" s="103">
        <f>'[8]побудинковий звіт'!DM288</f>
        <v>6.6752009760051045</v>
      </c>
      <c r="DL288" s="104">
        <f t="shared" si="208"/>
        <v>38591.078957477795</v>
      </c>
      <c r="DM288" s="104">
        <f t="shared" si="254"/>
        <v>7492.9130955657283</v>
      </c>
      <c r="DN288" s="105">
        <f t="shared" si="247"/>
        <v>46083.992053043527</v>
      </c>
      <c r="DO288" s="2"/>
      <c r="DP288" s="104">
        <f>'[10]побудинковий звіт'!DR288</f>
        <v>38592.65</v>
      </c>
      <c r="DQ288" s="104">
        <f>'[10]побудинковий звіт'!DS288</f>
        <v>7492.8800000000019</v>
      </c>
      <c r="DR288" s="104">
        <f t="shared" si="248"/>
        <v>46085.530000000006</v>
      </c>
      <c r="DS288" s="106"/>
      <c r="DT288" s="104"/>
      <c r="DU288" s="479">
        <f>'звіт 03.19-03.24'!DV288+'[9]побудинковий звіт'!DW288+'[8]побудинковий звіт'!DW288</f>
        <v>7133.8599999999988</v>
      </c>
      <c r="DV288" s="2">
        <f>'[9]побудинковий звіт'!DX288+'[8]побудинковий звіт'!DX288</f>
        <v>0</v>
      </c>
      <c r="DW288" s="77">
        <f t="shared" si="249"/>
        <v>918094.35764673038</v>
      </c>
      <c r="DX288" s="77">
        <f t="shared" si="250"/>
        <v>744525.81103845348</v>
      </c>
      <c r="DY288" s="427">
        <f t="shared" si="251"/>
        <v>88319.76999999999</v>
      </c>
      <c r="DZ288" s="161">
        <f>'[10]побудинковий звіт'!DY288</f>
        <v>15065.556308617855</v>
      </c>
      <c r="EB288" s="110">
        <v>34274</v>
      </c>
      <c r="EC288" s="111">
        <f t="shared" si="252"/>
        <v>9176.9007186647505</v>
      </c>
      <c r="EE288" s="112">
        <v>78438.650228507366</v>
      </c>
      <c r="EG288" s="99">
        <v>32442.766222100836</v>
      </c>
    </row>
    <row r="289" spans="1:137" ht="19.95" customHeight="1" x14ac:dyDescent="0.3">
      <c r="A289" s="81">
        <v>150000714</v>
      </c>
      <c r="B289" s="82" t="s">
        <v>546</v>
      </c>
      <c r="C289" s="114" t="s">
        <v>900</v>
      </c>
      <c r="D289" s="114" t="s">
        <v>547</v>
      </c>
      <c r="E289" s="84">
        <f t="shared" si="210"/>
        <v>2767.8</v>
      </c>
      <c r="F289" s="597">
        <f>'[8]побудинковий звіт'!F289</f>
        <v>2767.8</v>
      </c>
      <c r="G289" s="104">
        <f>'[8]побудинковий звіт'!G289</f>
        <v>0</v>
      </c>
      <c r="H289" s="598">
        <f>'[8]побудинковий звіт'!H289</f>
        <v>0</v>
      </c>
      <c r="I289" s="595">
        <f>'звіт 03.19-03.24'!H289+'[9]побудинковий звіт'!I289+'[8]побудинковий звіт'!I289</f>
        <v>69662.963680495246</v>
      </c>
      <c r="J289" s="595">
        <f>'звіт 03.19-03.24'!I289+'[9]побудинковий звіт'!J289+'[8]побудинковий звіт'!J289</f>
        <v>67462.767626266315</v>
      </c>
      <c r="K289" s="116">
        <f t="shared" si="211"/>
        <v>-2200.1960542289307</v>
      </c>
      <c r="L289" s="595">
        <f>'звіт 03.19-03.24'!K289+'[9]побудинковий звіт'!L289+'[8]побудинковий звіт'!L289</f>
        <v>15435.391834232229</v>
      </c>
      <c r="M289" s="595">
        <f>'звіт 03.19-03.24'!L289+'[9]побудинковий звіт'!M289+'[8]побудинковий звіт'!M289</f>
        <v>14797.311786825469</v>
      </c>
      <c r="N289" s="116">
        <f t="shared" si="212"/>
        <v>-638.08004740676006</v>
      </c>
      <c r="O289" s="595">
        <f>'звіт 03.19-03.24'!N289+'[9]побудинковий звіт'!O289+'[8]побудинковий звіт'!O289</f>
        <v>28007.47195923061</v>
      </c>
      <c r="P289" s="595">
        <f>'звіт 03.19-03.24'!O289+'[9]побудинковий звіт'!P289+'[8]побудинковий звіт'!P289</f>
        <v>28017.312061122444</v>
      </c>
      <c r="Q289" s="116">
        <f t="shared" si="213"/>
        <v>9.8401018918339105</v>
      </c>
      <c r="R289" s="595">
        <f>'звіт 03.19-03.24'!Q289+'[9]побудинковий звіт'!R289+'[8]побудинковий звіт'!R289</f>
        <v>0</v>
      </c>
      <c r="S289" s="595">
        <f>'звіт 03.19-03.24'!R289+'[9]побудинковий звіт'!S289+'[8]побудинковий звіт'!S289</f>
        <v>0</v>
      </c>
      <c r="T289" s="116">
        <f t="shared" si="214"/>
        <v>0</v>
      </c>
      <c r="U289" s="595">
        <f>'звіт 03.19-03.24'!T289+'[9]побудинковий звіт'!U289+'[8]побудинковий звіт'!U289</f>
        <v>0</v>
      </c>
      <c r="V289" s="595">
        <f>'звіт 03.19-03.24'!U289+'[9]побудинковий звіт'!V289+'[8]побудинковий звіт'!V289</f>
        <v>0</v>
      </c>
      <c r="W289" s="116">
        <f t="shared" si="215"/>
        <v>0</v>
      </c>
      <c r="X289" s="595">
        <f>'звіт 03.19-03.24'!W289+'[9]побудинковий звіт'!X289+'[8]побудинковий звіт'!X289</f>
        <v>45511.110922449618</v>
      </c>
      <c r="Y289" s="595">
        <f>'звіт 03.19-03.24'!X289+'[9]побудинковий звіт'!Y289+'[8]побудинковий звіт'!Y289</f>
        <v>43581.697264406575</v>
      </c>
      <c r="Z289" s="116">
        <f t="shared" si="216"/>
        <v>-1929.4136580430422</v>
      </c>
      <c r="AA289" s="595">
        <f>'звіт 03.19-03.24'!Z289+'[9]побудинковий звіт'!AA289+'[8]побудинковий звіт'!AA289</f>
        <v>2987.4959999999996</v>
      </c>
      <c r="AB289" s="595">
        <f>'звіт 03.19-03.24'!AA289+'[9]побудинковий звіт'!AB289+'[8]побудинковий звіт'!AB289</f>
        <v>0</v>
      </c>
      <c r="AC289" s="116">
        <f t="shared" si="217"/>
        <v>-2987.4959999999996</v>
      </c>
      <c r="AD289" s="595">
        <f>'звіт 03.19-03.24'!AC289+'[9]побудинковий звіт'!AD289+'[8]побудинковий звіт'!AD289</f>
        <v>83025.841716108087</v>
      </c>
      <c r="AE289" s="595">
        <f>'звіт 03.19-03.24'!AD289+'[9]побудинковий звіт'!AE289+'[8]побудинковий звіт'!AE289</f>
        <v>90854.586622536546</v>
      </c>
      <c r="AF289" s="117">
        <f t="shared" si="218"/>
        <v>7828.7449064284592</v>
      </c>
      <c r="AG289" s="91">
        <f t="shared" si="219"/>
        <v>244630.2761125158</v>
      </c>
      <c r="AH289" s="92">
        <f t="shared" si="219"/>
        <v>244713.67536115734</v>
      </c>
      <c r="AI289" s="116">
        <f t="shared" si="220"/>
        <v>83.39924864153727</v>
      </c>
      <c r="AJ289" s="595">
        <f>'звіт 03.19-03.24'!AI289+'[9]побудинковий звіт'!AJ289+'[8]побудинковий звіт'!AJ289</f>
        <v>0</v>
      </c>
      <c r="AK289" s="595">
        <f>'звіт 03.19-03.24'!AJ289+'[9]побудинковий звіт'!AK289+'[8]побудинковий звіт'!AK289</f>
        <v>0</v>
      </c>
      <c r="AL289" s="116">
        <f t="shared" si="221"/>
        <v>0</v>
      </c>
      <c r="AM289" s="595">
        <f>'звіт 03.19-03.24'!AL289+'[9]побудинковий звіт'!AM289+'[8]побудинковий звіт'!AM289</f>
        <v>0</v>
      </c>
      <c r="AN289" s="595">
        <f>'звіт 03.19-03.24'!AM289+'[9]побудинковий звіт'!AN289+'[8]побудинковий звіт'!AN289</f>
        <v>0</v>
      </c>
      <c r="AO289" s="116">
        <f t="shared" si="222"/>
        <v>0</v>
      </c>
      <c r="AP289" s="595">
        <f>'звіт 03.19-03.24'!AO289+'[9]побудинковий звіт'!AP289+'[8]побудинковий звіт'!AP289</f>
        <v>35453.598651282307</v>
      </c>
      <c r="AQ289" s="595">
        <f>'звіт 03.19-03.24'!AP289+'[9]побудинковий звіт'!AQ289+'[8]побудинковий звіт'!AQ289</f>
        <v>34456.738199831001</v>
      </c>
      <c r="AR289" s="116">
        <f t="shared" si="223"/>
        <v>-996.86045145130629</v>
      </c>
      <c r="AS289" s="595">
        <f>'звіт 03.19-03.24'!AR289+'[9]побудинковий звіт'!AS289+'[8]побудинковий звіт'!AS289</f>
        <v>280555.95841047377</v>
      </c>
      <c r="AT289" s="595">
        <f>'звіт 03.19-03.24'!AS289+'[9]побудинковий звіт'!AT289+'[8]побудинковий звіт'!AT289</f>
        <v>129721.51947978078</v>
      </c>
      <c r="AU289" s="118">
        <f t="shared" si="224"/>
        <v>-150834.438930693</v>
      </c>
      <c r="AV289" s="595">
        <f>'звіт 03.19-03.24'!AU289+'[9]побудинковий звіт'!AV289+'[8]побудинковий звіт'!AV289</f>
        <v>17355.617594060841</v>
      </c>
      <c r="AW289" s="595">
        <f>'звіт 03.19-03.24'!AV289+'[9]побудинковий звіт'!AW289+'[8]побудинковий звіт'!AW289</f>
        <v>52901.608973794268</v>
      </c>
      <c r="AX289" s="94">
        <f t="shared" si="225"/>
        <v>35545.99137973343</v>
      </c>
      <c r="AY289" s="595">
        <f>'звіт 03.19-03.24'!AX289+'[9]побудинковий звіт'!AY289+'[8]побудинковий звіт'!AY289</f>
        <v>25182.83359115553</v>
      </c>
      <c r="AZ289" s="595">
        <f>'звіт 03.19-03.24'!AY289+'[9]побудинковий звіт'!AZ289+'[8]побудинковий звіт'!AZ289</f>
        <v>24170.764346859265</v>
      </c>
      <c r="BA289" s="117">
        <f t="shared" si="226"/>
        <v>-1012.0692442962645</v>
      </c>
      <c r="BB289" s="595">
        <f>'звіт 03.19-03.24'!BA289+'[9]побудинковий звіт'!BB289+'[8]побудинковий звіт'!BB289</f>
        <v>9359.4258941971766</v>
      </c>
      <c r="BC289" s="595">
        <f>'звіт 03.19-03.24'!BB289+'[9]побудинковий звіт'!BC289+'[8]побудинковий звіт'!BC289</f>
        <v>26297.35132028825</v>
      </c>
      <c r="BD289" s="94">
        <f t="shared" si="227"/>
        <v>16937.925426091075</v>
      </c>
      <c r="BE289" s="595">
        <f>'звіт 03.19-03.24'!BD289+'[9]побудинковий звіт'!BE289+'[8]побудинковий звіт'!BE289</f>
        <v>0</v>
      </c>
      <c r="BF289" s="595">
        <f>'звіт 03.19-03.24'!BE289+'[9]побудинковий звіт'!BF289+'[8]побудинковий звіт'!BF289</f>
        <v>0</v>
      </c>
      <c r="BG289" s="95">
        <f t="shared" si="228"/>
        <v>0</v>
      </c>
      <c r="BH289" s="595">
        <f>'звіт 03.19-03.24'!BG289+'[9]побудинковий звіт'!BH289+'[8]побудинковий звіт'!BH289</f>
        <v>0</v>
      </c>
      <c r="BI289" s="595">
        <f>'звіт 03.19-03.24'!BH289+'[9]побудинковий звіт'!BI289+'[8]побудинковий звіт'!BI289</f>
        <v>0</v>
      </c>
      <c r="BJ289" s="94">
        <f t="shared" si="229"/>
        <v>0</v>
      </c>
      <c r="BK289" s="595">
        <f>'звіт 03.19-03.24'!BJ289+'[9]побудинковий звіт'!BK289+'[8]побудинковий звіт'!BK289</f>
        <v>14067.33259851205</v>
      </c>
      <c r="BL289" s="595">
        <f>'звіт 03.19-03.24'!BK289+'[9]побудинковий звіт'!BL289+'[8]побудинковий звіт'!BL289</f>
        <v>17251.471643934063</v>
      </c>
      <c r="BM289" s="95">
        <f t="shared" si="230"/>
        <v>3184.1390454220127</v>
      </c>
      <c r="BN289" s="595">
        <f>'звіт 03.19-03.24'!BM289+'[9]побудинковий звіт'!BN289+'[8]побудинковий звіт'!BN289</f>
        <v>1376.9331301528173</v>
      </c>
      <c r="BO289" s="595">
        <f>'звіт 03.19-03.24'!BN289+'[9]побудинковий звіт'!BO289+'[8]побудинковий звіт'!BO289</f>
        <v>371.38792017384003</v>
      </c>
      <c r="BP289" s="94">
        <f t="shared" si="231"/>
        <v>-1005.5452099789773</v>
      </c>
      <c r="BQ289" s="91">
        <f t="shared" si="232"/>
        <v>67342.14280807841</v>
      </c>
      <c r="BR289" s="96">
        <f t="shared" si="232"/>
        <v>120992.5842050497</v>
      </c>
      <c r="BS289" s="94">
        <f t="shared" si="233"/>
        <v>53650.441396971291</v>
      </c>
      <c r="BT289" s="595">
        <f>'звіт 03.19-03.24'!BS289+'[9]побудинковий звіт'!BT289+'[8]побудинковий звіт'!BT289</f>
        <v>235599.6890724508</v>
      </c>
      <c r="BU289" s="595">
        <f>'звіт 03.19-03.24'!BT289+'[9]побудинковий звіт'!BU289+'[8]побудинковий звіт'!BU289</f>
        <v>316909.29188988404</v>
      </c>
      <c r="BV289" s="116">
        <f t="shared" si="234"/>
        <v>81309.602817433246</v>
      </c>
      <c r="BW289" s="595">
        <f>'звіт 03.19-03.24'!BV289+'[9]побудинковий звіт'!BW289+'[8]побудинковий звіт'!BW289</f>
        <v>117552.2360193584</v>
      </c>
      <c r="BX289" s="595">
        <f>'звіт 03.19-03.24'!BW289+'[9]побудинковий звіт'!BX289+'[8]побудинковий звіт'!BX289</f>
        <v>126431.72844327579</v>
      </c>
      <c r="BY289" s="116">
        <f t="shared" si="235"/>
        <v>8879.4924239173852</v>
      </c>
      <c r="BZ289" s="595">
        <f>'звіт 03.19-03.24'!BY289+'[9]побудинковий звіт'!BZ289+'[8]побудинковий звіт'!BZ289</f>
        <v>44220.620527144289</v>
      </c>
      <c r="CA289" s="595">
        <f>'звіт 03.19-03.24'!BZ289+'[9]побудинковий звіт'!CA289+'[8]побудинковий звіт'!CA289</f>
        <v>49920.368880151102</v>
      </c>
      <c r="CB289" s="116">
        <f t="shared" si="236"/>
        <v>5699.748353006813</v>
      </c>
      <c r="CC289" s="595">
        <f>'звіт 03.19-03.24'!CB289+'[9]побудинковий звіт'!CC289+'[8]побудинковий звіт'!CC289</f>
        <v>3915.4367443179349</v>
      </c>
      <c r="CD289" s="595">
        <f>'звіт 03.19-03.24'!CC289+'[9]побудинковий звіт'!CD289+'[8]побудинковий звіт'!CD289</f>
        <v>3986.1539905122181</v>
      </c>
      <c r="CE289" s="116">
        <f t="shared" si="237"/>
        <v>70.717246194283234</v>
      </c>
      <c r="CF289" s="595">
        <f>'звіт 03.19-03.24'!CE289+'[9]побудинковий звіт'!CF289+'[8]побудинковий звіт'!CF289</f>
        <v>481.61551895812192</v>
      </c>
      <c r="CG289" s="595">
        <f>'звіт 03.19-03.24'!CF289+'[9]побудинковий звіт'!CG289+'[8]побудинковий звіт'!CG289</f>
        <v>0</v>
      </c>
      <c r="CH289" s="116">
        <f t="shared" si="238"/>
        <v>-481.61551895812192</v>
      </c>
      <c r="CI289" s="595">
        <f>'звіт 03.19-03.24'!CH289+'[9]побудинковий звіт'!CI289+'[8]побудинковий звіт'!CI289</f>
        <v>88005.519293132122</v>
      </c>
      <c r="CJ289" s="595">
        <f>'звіт 03.19-03.24'!CI289+'[9]побудинковий звіт'!CJ289+'[8]побудинковий звіт'!CJ289</f>
        <v>76794.775262889307</v>
      </c>
      <c r="CK289" s="116">
        <f t="shared" si="239"/>
        <v>-11210.744030242815</v>
      </c>
      <c r="CL289" s="595">
        <f>'звіт 03.19-03.24'!CK289+'[9]побудинковий звіт'!CL289+'[8]побудинковий звіт'!CL289</f>
        <v>0</v>
      </c>
      <c r="CM289" s="595">
        <f>'звіт 03.19-03.24'!CL289+'[9]побудинковий звіт'!CM289+'[8]побудинковий звіт'!CM289</f>
        <v>0</v>
      </c>
      <c r="CN289" s="116">
        <f t="shared" si="240"/>
        <v>0</v>
      </c>
      <c r="CO289" s="88">
        <f t="shared" si="241"/>
        <v>88005.519293132122</v>
      </c>
      <c r="CP289" s="96">
        <f t="shared" si="241"/>
        <v>76794.775262889307</v>
      </c>
      <c r="CQ289" s="116">
        <f t="shared" si="242"/>
        <v>-11210.744030242815</v>
      </c>
      <c r="CR289" s="119">
        <f t="shared" si="253"/>
        <v>1117757.0931577119</v>
      </c>
      <c r="CS289" s="96">
        <f t="shared" si="253"/>
        <v>1103926.8357125311</v>
      </c>
      <c r="CT289" s="116">
        <f t="shared" si="243"/>
        <v>-13830.257445180789</v>
      </c>
      <c r="CU289" s="91">
        <f t="shared" si="244"/>
        <v>1341308.5117892541</v>
      </c>
      <c r="CV289" s="98">
        <f t="shared" si="244"/>
        <v>1324712.2028550373</v>
      </c>
      <c r="CW289" s="117">
        <f t="shared" si="245"/>
        <v>-16596.308934216853</v>
      </c>
      <c r="CX289" s="595">
        <f>'звіт 03.19-03.24'!CW289+'[9]побудинковий звіт'!CX289+'[8]побудинковий звіт'!CX289</f>
        <v>47910.905652012356</v>
      </c>
      <c r="CY289" s="595">
        <f>'звіт 03.19-03.24'!CX289+'[9]побудинковий звіт'!CY289+'[8]побудинковий звіт'!CY289</f>
        <v>64507.214586229289</v>
      </c>
      <c r="CZ289" s="116">
        <f t="shared" si="246"/>
        <v>16596.308934216933</v>
      </c>
      <c r="DA289" s="99">
        <f>'[8]побудинковий звіт'!DA289</f>
        <v>-16596.308934216664</v>
      </c>
      <c r="DB289" s="8">
        <v>3</v>
      </c>
      <c r="DC289" s="365">
        <f>'[8]побудинковий звіт'!DC289</f>
        <v>55575.51</v>
      </c>
      <c r="DD289" s="365">
        <f>'[8]побудинковий звіт'!DD289</f>
        <v>0</v>
      </c>
      <c r="DE289" s="365">
        <f>'[8]побудинковий звіт'!DE289</f>
        <v>32107.65</v>
      </c>
      <c r="DF289" s="365">
        <f>'[8]побудинковий звіт'!DF289</f>
        <v>0</v>
      </c>
      <c r="DG289" s="101">
        <v>54421.837981127726</v>
      </c>
      <c r="DH289" s="296">
        <v>5</v>
      </c>
      <c r="DI289" s="103">
        <f>'[8]побудинковий звіт'!DK289</f>
        <v>8.479528000972838</v>
      </c>
      <c r="DJ289" s="103">
        <f>'[8]побудинковий звіт'!DL289</f>
        <v>0</v>
      </c>
      <c r="DK289" s="103">
        <f>'[8]побудинковий звіт'!DM289</f>
        <v>7.5926589352296636</v>
      </c>
      <c r="DL289" s="104">
        <f t="shared" si="208"/>
        <v>23469.637601092621</v>
      </c>
      <c r="DM289" s="104">
        <f t="shared" si="254"/>
        <v>0</v>
      </c>
      <c r="DN289" s="105">
        <f t="shared" si="247"/>
        <v>23469.637601092621</v>
      </c>
      <c r="DO289" s="2"/>
      <c r="DP289" s="104">
        <f>'[10]побудинковий звіт'!DR289</f>
        <v>23467.86</v>
      </c>
      <c r="DQ289" s="104">
        <f>'[10]побудинковий звіт'!DS289</f>
        <v>0</v>
      </c>
      <c r="DR289" s="104">
        <f t="shared" si="248"/>
        <v>23467.86</v>
      </c>
      <c r="DS289" s="106"/>
      <c r="DT289" s="104"/>
      <c r="DU289" s="479">
        <f>'звіт 03.19-03.24'!DV289+'[9]побудинковий звіт'!DW289+'[8]побудинковий звіт'!DW289</f>
        <v>5104.88</v>
      </c>
      <c r="DV289" s="2">
        <f>'[9]побудинковий звіт'!DX289+'[8]побудинковий звіт'!DX289</f>
        <v>0</v>
      </c>
      <c r="DW289" s="77">
        <f t="shared" si="249"/>
        <v>417477.72146226262</v>
      </c>
      <c r="DX289" s="77">
        <f t="shared" si="250"/>
        <v>300856.92442179658</v>
      </c>
      <c r="DY289" s="427">
        <f t="shared" si="251"/>
        <v>32107.65</v>
      </c>
      <c r="DZ289" s="161">
        <f>'[10]побудинковий звіт'!DY289</f>
        <v>6253.2351348728635</v>
      </c>
      <c r="EB289" s="110">
        <v>32548</v>
      </c>
      <c r="EC289" s="111">
        <f t="shared" si="252"/>
        <v>86969.837981127726</v>
      </c>
      <c r="EE289" s="112">
        <v>41529.681839487908</v>
      </c>
      <c r="EG289" s="99">
        <v>21983.919044043156</v>
      </c>
    </row>
    <row r="290" spans="1:137" ht="19.95" customHeight="1" x14ac:dyDescent="0.3">
      <c r="A290" s="81">
        <v>150000715</v>
      </c>
      <c r="B290" s="82" t="s">
        <v>548</v>
      </c>
      <c r="C290" s="114" t="s">
        <v>901</v>
      </c>
      <c r="D290" s="114" t="s">
        <v>549</v>
      </c>
      <c r="E290" s="84">
        <f t="shared" si="210"/>
        <v>4580.1000000000004</v>
      </c>
      <c r="F290" s="597">
        <f>'[8]побудинковий звіт'!F290</f>
        <v>4580.1000000000004</v>
      </c>
      <c r="G290" s="104">
        <f>'[8]побудинковий звіт'!G290</f>
        <v>0</v>
      </c>
      <c r="H290" s="598">
        <f>'[8]побудинковий звіт'!H290</f>
        <v>0</v>
      </c>
      <c r="I290" s="595">
        <f>'звіт 03.19-03.24'!H290+'[9]побудинковий звіт'!I290+'[8]побудинковий звіт'!I290</f>
        <v>114282.79213944002</v>
      </c>
      <c r="J290" s="595">
        <f>'звіт 03.19-03.24'!I290+'[9]побудинковий звіт'!J290+'[8]побудинковий звіт'!J290</f>
        <v>110482.06561448588</v>
      </c>
      <c r="K290" s="116">
        <f t="shared" si="211"/>
        <v>-3800.7265249541379</v>
      </c>
      <c r="L290" s="595">
        <f>'звіт 03.19-03.24'!K290+'[9]побудинковий звіт'!L290+'[8]побудинковий звіт'!L290</f>
        <v>24375.534053796477</v>
      </c>
      <c r="M290" s="595">
        <f>'звіт 03.19-03.24'!L290+'[9]побудинковий звіт'!M290+'[8]побудинковий звіт'!M290</f>
        <v>23378.329818255963</v>
      </c>
      <c r="N290" s="116">
        <f t="shared" si="212"/>
        <v>-997.20423554051376</v>
      </c>
      <c r="O290" s="595">
        <f>'звіт 03.19-03.24'!N290+'[9]побудинковий звіт'!O290+'[8]побудинковий звіт'!O290</f>
        <v>47480.16319733757</v>
      </c>
      <c r="P290" s="595">
        <f>'звіт 03.19-03.24'!O290+'[9]побудинковий звіт'!P290+'[8]побудинковий звіт'!P290</f>
        <v>47503.484209565206</v>
      </c>
      <c r="Q290" s="116">
        <f t="shared" si="213"/>
        <v>23.321012227635947</v>
      </c>
      <c r="R290" s="595">
        <f>'звіт 03.19-03.24'!Q290+'[9]побудинковий звіт'!R290+'[8]побудинковий звіт'!R290</f>
        <v>0</v>
      </c>
      <c r="S290" s="595">
        <f>'звіт 03.19-03.24'!R290+'[9]побудинковий звіт'!S290+'[8]побудинковий звіт'!S290</f>
        <v>0</v>
      </c>
      <c r="T290" s="116">
        <f t="shared" si="214"/>
        <v>0</v>
      </c>
      <c r="U290" s="595">
        <f>'звіт 03.19-03.24'!T290+'[9]побудинковий звіт'!U290+'[8]побудинковий звіт'!U290</f>
        <v>6282.8440947024346</v>
      </c>
      <c r="V290" s="595">
        <f>'звіт 03.19-03.24'!U290+'[9]побудинковий звіт'!V290+'[8]побудинковий звіт'!V290</f>
        <v>5077.6617297571411</v>
      </c>
      <c r="W290" s="116">
        <f t="shared" si="215"/>
        <v>-1205.1823649452936</v>
      </c>
      <c r="X290" s="595">
        <f>'звіт 03.19-03.24'!W290+'[9]побудинковий звіт'!X290+'[8]побудинковий звіт'!X290</f>
        <v>83206.665510891733</v>
      </c>
      <c r="Y290" s="595">
        <f>'звіт 03.19-03.24'!X290+'[9]побудинковий звіт'!Y290+'[8]побудинковий звіт'!Y290</f>
        <v>78127.640491326209</v>
      </c>
      <c r="Z290" s="116">
        <f t="shared" si="216"/>
        <v>-5079.0250195655244</v>
      </c>
      <c r="AA290" s="595">
        <f>'звіт 03.19-03.24'!Z290+'[9]побудинковий звіт'!AA290+'[8]побудинковий звіт'!AA290</f>
        <v>4946.7240000000011</v>
      </c>
      <c r="AB290" s="595">
        <f>'звіт 03.19-03.24'!AA290+'[9]побудинковий звіт'!AB290+'[8]побудинковий звіт'!AB290</f>
        <v>0</v>
      </c>
      <c r="AC290" s="116">
        <f t="shared" si="217"/>
        <v>-4946.7240000000011</v>
      </c>
      <c r="AD290" s="595">
        <f>'звіт 03.19-03.24'!AC290+'[9]побудинковий звіт'!AD290+'[8]побудинковий звіт'!AD290</f>
        <v>137420.22771767841</v>
      </c>
      <c r="AE290" s="595">
        <f>'звіт 03.19-03.24'!AD290+'[9]побудинковий звіт'!AE290+'[8]побудинковий звіт'!AE290</f>
        <v>150362.90628097483</v>
      </c>
      <c r="AF290" s="117">
        <f t="shared" si="218"/>
        <v>12942.678563296417</v>
      </c>
      <c r="AG290" s="91">
        <f t="shared" si="219"/>
        <v>417994.9507138466</v>
      </c>
      <c r="AH290" s="92">
        <f t="shared" si="219"/>
        <v>414932.08814436523</v>
      </c>
      <c r="AI290" s="116">
        <f t="shared" si="220"/>
        <v>-3062.8625694813672</v>
      </c>
      <c r="AJ290" s="595">
        <f>'звіт 03.19-03.24'!AI290+'[9]побудинковий звіт'!AJ290+'[8]побудинковий звіт'!AJ290</f>
        <v>0</v>
      </c>
      <c r="AK290" s="595">
        <f>'звіт 03.19-03.24'!AJ290+'[9]побудинковий звіт'!AK290+'[8]побудинковий звіт'!AK290</f>
        <v>0</v>
      </c>
      <c r="AL290" s="116">
        <f t="shared" si="221"/>
        <v>0</v>
      </c>
      <c r="AM290" s="595">
        <f>'звіт 03.19-03.24'!AL290+'[9]побудинковий звіт'!AM290+'[8]побудинковий звіт'!AM290</f>
        <v>0</v>
      </c>
      <c r="AN290" s="595">
        <f>'звіт 03.19-03.24'!AM290+'[9]побудинковий звіт'!AN290+'[8]побудинковий звіт'!AN290</f>
        <v>0</v>
      </c>
      <c r="AO290" s="116">
        <f t="shared" si="222"/>
        <v>0</v>
      </c>
      <c r="AP290" s="595">
        <f>'звіт 03.19-03.24'!AO290+'[9]побудинковий звіт'!AP290+'[8]побудинковий звіт'!AP290</f>
        <v>89323.590069808968</v>
      </c>
      <c r="AQ290" s="595">
        <f>'звіт 03.19-03.24'!AP290+'[9]побудинковий звіт'!AQ290+'[8]побудинковий звіт'!AQ290</f>
        <v>70105.608501606941</v>
      </c>
      <c r="AR290" s="116">
        <f t="shared" si="223"/>
        <v>-19217.981568202027</v>
      </c>
      <c r="AS290" s="595">
        <f>'звіт 03.19-03.24'!AR290+'[9]побудинковий звіт'!AS290+'[8]побудинковий звіт'!AS290</f>
        <v>427957.63498360122</v>
      </c>
      <c r="AT290" s="595">
        <f>'звіт 03.19-03.24'!AS290+'[9]побудинковий звіт'!AT290+'[8]побудинковий звіт'!AT290</f>
        <v>301956.88175983418</v>
      </c>
      <c r="AU290" s="118">
        <f t="shared" si="224"/>
        <v>-126000.75322376704</v>
      </c>
      <c r="AV290" s="595">
        <f>'звіт 03.19-03.24'!AU290+'[9]побудинковий звіт'!AV290+'[8]побудинковий звіт'!AV290</f>
        <v>26443.044039708413</v>
      </c>
      <c r="AW290" s="595">
        <f>'звіт 03.19-03.24'!AV290+'[9]побудинковий звіт'!AW290+'[8]побудинковий звіт'!AW290</f>
        <v>15586.077808908656</v>
      </c>
      <c r="AX290" s="94">
        <f t="shared" si="225"/>
        <v>-10856.966230799757</v>
      </c>
      <c r="AY290" s="595">
        <f>'звіт 03.19-03.24'!AX290+'[9]побудинковий звіт'!AY290+'[8]побудинковий звіт'!AY290</f>
        <v>42009.860267611031</v>
      </c>
      <c r="AZ290" s="595">
        <f>'звіт 03.19-03.24'!AY290+'[9]побудинковий звіт'!AZ290+'[8]побудинковий звіт'!AZ290</f>
        <v>44708.157273991848</v>
      </c>
      <c r="BA290" s="117">
        <f t="shared" si="226"/>
        <v>2698.297006380817</v>
      </c>
      <c r="BB290" s="595">
        <f>'звіт 03.19-03.24'!BA290+'[9]побудинковий звіт'!BB290+'[8]побудинковий звіт'!BB290</f>
        <v>16100.735685460102</v>
      </c>
      <c r="BC290" s="595">
        <f>'звіт 03.19-03.24'!BB290+'[9]побудинковий звіт'!BC290+'[8]побудинковий звіт'!BC290</f>
        <v>58226.166078110102</v>
      </c>
      <c r="BD290" s="94">
        <f t="shared" si="227"/>
        <v>42125.43039265</v>
      </c>
      <c r="BE290" s="595">
        <f>'звіт 03.19-03.24'!BD290+'[9]побудинковий звіт'!BE290+'[8]побудинковий звіт'!BE290</f>
        <v>0</v>
      </c>
      <c r="BF290" s="595">
        <f>'звіт 03.19-03.24'!BE290+'[9]побудинковий звіт'!BF290+'[8]побудинковий звіт'!BF290</f>
        <v>0</v>
      </c>
      <c r="BG290" s="95">
        <f t="shared" si="228"/>
        <v>0</v>
      </c>
      <c r="BH290" s="595">
        <f>'звіт 03.19-03.24'!BG290+'[9]побудинковий звіт'!BH290+'[8]побудинковий звіт'!BH290</f>
        <v>13919.752434893169</v>
      </c>
      <c r="BI290" s="595">
        <f>'звіт 03.19-03.24'!BH290+'[9]побудинковий звіт'!BI290+'[8]побудинковий звіт'!BI290</f>
        <v>0</v>
      </c>
      <c r="BJ290" s="94">
        <f t="shared" si="229"/>
        <v>-13919.752434893169</v>
      </c>
      <c r="BK290" s="595">
        <f>'звіт 03.19-03.24'!BJ290+'[9]побудинковий звіт'!BK290+'[8]побудинковий звіт'!BK290</f>
        <v>30155.385999286525</v>
      </c>
      <c r="BL290" s="595">
        <f>'звіт 03.19-03.24'!BK290+'[9]побудинковий звіт'!BL290+'[8]побудинковий звіт'!BL290</f>
        <v>5145.381947791976</v>
      </c>
      <c r="BM290" s="95">
        <f t="shared" si="230"/>
        <v>-25010.00405149455</v>
      </c>
      <c r="BN290" s="595">
        <f>'звіт 03.19-03.24'!BM290+'[9]побудинковий звіт'!BN290+'[8]побудинковий звіт'!BN290</f>
        <v>2339.2844777674309</v>
      </c>
      <c r="BO290" s="595">
        <f>'звіт 03.19-03.24'!BN290+'[9]побудинковий звіт'!BO290+'[8]побудинковий звіт'!BO290</f>
        <v>506</v>
      </c>
      <c r="BP290" s="94">
        <f t="shared" si="231"/>
        <v>-1833.2844777674309</v>
      </c>
      <c r="BQ290" s="91">
        <f t="shared" si="232"/>
        <v>130968.06290472667</v>
      </c>
      <c r="BR290" s="96">
        <f t="shared" si="232"/>
        <v>124171.78310880259</v>
      </c>
      <c r="BS290" s="94">
        <f t="shared" si="233"/>
        <v>-6796.2797959240852</v>
      </c>
      <c r="BT290" s="595">
        <f>'звіт 03.19-03.24'!BS290+'[9]побудинковий звіт'!BT290+'[8]побудинковий звіт'!BT290</f>
        <v>305034.59338850534</v>
      </c>
      <c r="BU290" s="595">
        <f>'звіт 03.19-03.24'!BT290+'[9]побудинковий звіт'!BU290+'[8]побудинковий звіт'!BU290</f>
        <v>437725.82186742884</v>
      </c>
      <c r="BV290" s="116">
        <f t="shared" si="234"/>
        <v>132691.2284789235</v>
      </c>
      <c r="BW290" s="595">
        <f>'звіт 03.19-03.24'!BV290+'[9]побудинковий звіт'!BW290+'[8]побудинковий звіт'!BW290</f>
        <v>151917.4566139275</v>
      </c>
      <c r="BX290" s="595">
        <f>'звіт 03.19-03.24'!BW290+'[9]побудинковий звіт'!BX290+'[8]побудинковий звіт'!BX290</f>
        <v>163642.96172585429</v>
      </c>
      <c r="BY290" s="116">
        <f t="shared" si="235"/>
        <v>11725.505111926788</v>
      </c>
      <c r="BZ290" s="595">
        <f>'звіт 03.19-03.24'!BY290+'[9]побудинковий звіт'!BZ290+'[8]побудинковий звіт'!BZ290</f>
        <v>96539.859745829293</v>
      </c>
      <c r="CA290" s="595">
        <f>'звіт 03.19-03.24'!BZ290+'[9]побудинковий звіт'!CA290+'[8]побудинковий звіт'!CA290</f>
        <v>74273.950178175146</v>
      </c>
      <c r="CB290" s="116">
        <f t="shared" si="236"/>
        <v>-22265.909567654147</v>
      </c>
      <c r="CC290" s="595">
        <f>'звіт 03.19-03.24'!CB290+'[9]побудинковий звіт'!CC290+'[8]побудинковий звіт'!CC290</f>
        <v>3915.4345353429562</v>
      </c>
      <c r="CD290" s="595">
        <f>'звіт 03.19-03.24'!CC290+'[9]побудинковий звіт'!CD290+'[8]побудинковий звіт'!CD290</f>
        <v>3986.1539905122181</v>
      </c>
      <c r="CE290" s="116">
        <f t="shared" si="237"/>
        <v>70.719455169261892</v>
      </c>
      <c r="CF290" s="595">
        <f>'звіт 03.19-03.24'!CE290+'[9]побудинковий звіт'!CF290+'[8]побудинковий звіт'!CF290</f>
        <v>481.61202732294464</v>
      </c>
      <c r="CG290" s="595">
        <f>'звіт 03.19-03.24'!CF290+'[9]побудинковий звіт'!CG290+'[8]побудинковий звіт'!CG290</f>
        <v>1585.3271436154082</v>
      </c>
      <c r="CH290" s="116">
        <f t="shared" si="238"/>
        <v>1103.7151162924636</v>
      </c>
      <c r="CI290" s="595">
        <f>'звіт 03.19-03.24'!CH290+'[9]побудинковий звіт'!CI290+'[8]побудинковий звіт'!CI290</f>
        <v>37523.855864529702</v>
      </c>
      <c r="CJ290" s="595">
        <f>'звіт 03.19-03.24'!CI290+'[9]побудинковий звіт'!CJ290+'[8]побудинковий звіт'!CJ290</f>
        <v>26424.163528116809</v>
      </c>
      <c r="CK290" s="116">
        <f t="shared" si="239"/>
        <v>-11099.692336412892</v>
      </c>
      <c r="CL290" s="595">
        <f>'звіт 03.19-03.24'!CK290+'[9]побудинковий звіт'!CL290+'[8]побудинковий звіт'!CL290</f>
        <v>0</v>
      </c>
      <c r="CM290" s="595">
        <f>'звіт 03.19-03.24'!CL290+'[9]побудинковий звіт'!CM290+'[8]побудинковий звіт'!CM290</f>
        <v>0</v>
      </c>
      <c r="CN290" s="116">
        <f t="shared" si="240"/>
        <v>0</v>
      </c>
      <c r="CO290" s="88">
        <f t="shared" si="241"/>
        <v>37523.855864529702</v>
      </c>
      <c r="CP290" s="96">
        <f t="shared" si="241"/>
        <v>26424.163528116809</v>
      </c>
      <c r="CQ290" s="116">
        <f t="shared" si="242"/>
        <v>-11099.692336412892</v>
      </c>
      <c r="CR290" s="119">
        <f t="shared" si="253"/>
        <v>1661657.0508474414</v>
      </c>
      <c r="CS290" s="96">
        <f t="shared" si="253"/>
        <v>1618804.7399483118</v>
      </c>
      <c r="CT290" s="116">
        <f t="shared" si="243"/>
        <v>-42852.310899129603</v>
      </c>
      <c r="CU290" s="91">
        <f t="shared" si="244"/>
        <v>1993988.4610169297</v>
      </c>
      <c r="CV290" s="98">
        <f t="shared" si="244"/>
        <v>1942565.687937974</v>
      </c>
      <c r="CW290" s="117">
        <f t="shared" si="245"/>
        <v>-51422.77307895571</v>
      </c>
      <c r="CX290" s="595">
        <f>'звіт 03.19-03.24'!CW290+'[9]побудинковий звіт'!CX290+'[8]побудинковий звіт'!CX290</f>
        <v>86445.985469402789</v>
      </c>
      <c r="CY290" s="595">
        <f>'звіт 03.19-03.24'!CX290+'[9]побудинковий звіт'!CY290+'[8]побудинковий звіт'!CY290</f>
        <v>137868.75854835828</v>
      </c>
      <c r="CZ290" s="116">
        <f t="shared" si="246"/>
        <v>51422.773078955492</v>
      </c>
      <c r="DA290" s="99">
        <f>'[8]побудинковий звіт'!DA290</f>
        <v>-51422.773078955812</v>
      </c>
      <c r="DB290" s="8">
        <v>3</v>
      </c>
      <c r="DC290" s="365">
        <f>'[8]побудинковий звіт'!DC290</f>
        <v>64106.14</v>
      </c>
      <c r="DD290" s="365">
        <f>'[8]побудинковий звіт'!DD290</f>
        <v>0</v>
      </c>
      <c r="DE290" s="365">
        <f>'[8]побудинковий звіт'!DE290</f>
        <v>29145.35</v>
      </c>
      <c r="DF290" s="365">
        <f>'[8]побудинковий звіт'!DF290</f>
        <v>0</v>
      </c>
      <c r="DG290" s="101">
        <v>32631.86420543096</v>
      </c>
      <c r="DH290" s="296">
        <v>5</v>
      </c>
      <c r="DI290" s="103">
        <f>'[8]побудинковий звіт'!DK290</f>
        <v>7.6332045256960708</v>
      </c>
      <c r="DJ290" s="103">
        <f>'[8]побудинковий звіт'!DL290</f>
        <v>0</v>
      </c>
      <c r="DK290" s="103">
        <f>'[8]побудинковий звіт'!DM290</f>
        <v>6.9428294538943094</v>
      </c>
      <c r="DL290" s="104">
        <f t="shared" si="208"/>
        <v>34960.840048140577</v>
      </c>
      <c r="DM290" s="104">
        <f t="shared" si="254"/>
        <v>0</v>
      </c>
      <c r="DN290" s="105">
        <f t="shared" si="247"/>
        <v>34960.840048140577</v>
      </c>
      <c r="DO290" s="2"/>
      <c r="DP290" s="104">
        <f>'[10]побудинковий звіт'!DR290</f>
        <v>34960.79</v>
      </c>
      <c r="DQ290" s="104">
        <f>'[10]побудинковий звіт'!DS290</f>
        <v>0</v>
      </c>
      <c r="DR290" s="104">
        <f t="shared" si="248"/>
        <v>34960.79</v>
      </c>
      <c r="DS290" s="106"/>
      <c r="DT290" s="104"/>
      <c r="DU290" s="479">
        <f>'звіт 03.19-03.24'!DV290+'[9]побудинковий звіт'!DW290+'[8]побудинковий звіт'!DW290</f>
        <v>5552.72</v>
      </c>
      <c r="DV290" s="2">
        <f>'[9]побудинковий звіт'!DX290+'[8]побудинковий звіт'!DX290</f>
        <v>0</v>
      </c>
      <c r="DW290" s="77">
        <f t="shared" si="249"/>
        <v>670710.83746599348</v>
      </c>
      <c r="DX290" s="77">
        <f t="shared" si="250"/>
        <v>511354.39784236409</v>
      </c>
      <c r="DY290" s="427">
        <f t="shared" si="251"/>
        <v>29145.35</v>
      </c>
      <c r="DZ290" s="161">
        <f>'[10]побудинковий звіт'!DY290</f>
        <v>11068.277589127591</v>
      </c>
      <c r="EB290" s="110">
        <v>31515</v>
      </c>
      <c r="EC290" s="111">
        <f t="shared" si="252"/>
        <v>64146.86420543096</v>
      </c>
      <c r="EE290" s="112">
        <v>55724.293693032509</v>
      </c>
      <c r="EG290" s="99">
        <v>-1315.2575250557129</v>
      </c>
    </row>
    <row r="291" spans="1:137" ht="19.95" customHeight="1" x14ac:dyDescent="0.3">
      <c r="A291" s="81">
        <v>150000719</v>
      </c>
      <c r="B291" s="82" t="s">
        <v>550</v>
      </c>
      <c r="C291" s="114" t="s">
        <v>902</v>
      </c>
      <c r="D291" s="114" t="s">
        <v>551</v>
      </c>
      <c r="E291" s="84">
        <f t="shared" si="210"/>
        <v>6210.5999999999995</v>
      </c>
      <c r="F291" s="597">
        <f>'[8]побудинковий звіт'!F291</f>
        <v>5974.7</v>
      </c>
      <c r="G291" s="104">
        <f>'[8]побудинковий звіт'!G291</f>
        <v>0</v>
      </c>
      <c r="H291" s="598">
        <f>'[8]побудинковий звіт'!H291</f>
        <v>235.9</v>
      </c>
      <c r="I291" s="595">
        <f>'звіт 03.19-03.24'!H291+'[9]побудинковий звіт'!I291+'[8]побудинковий звіт'!I291</f>
        <v>156222.12531785475</v>
      </c>
      <c r="J291" s="595">
        <f>'звіт 03.19-03.24'!I291+'[9]побудинковий звіт'!J291+'[8]побудинковий звіт'!J291</f>
        <v>150699.37237389595</v>
      </c>
      <c r="K291" s="116">
        <f t="shared" si="211"/>
        <v>-5522.7529439587961</v>
      </c>
      <c r="L291" s="595">
        <f>'звіт 03.19-03.24'!K291+'[9]побудинковий звіт'!L291+'[8]побудинковий звіт'!L291</f>
        <v>32512.843870261506</v>
      </c>
      <c r="M291" s="595">
        <f>'звіт 03.19-03.24'!L291+'[9]побудинковий звіт'!M291+'[8]побудинковий звіт'!M291</f>
        <v>31214.676137249186</v>
      </c>
      <c r="N291" s="116">
        <f t="shared" si="212"/>
        <v>-1298.1677330123202</v>
      </c>
      <c r="O291" s="595">
        <f>'звіт 03.19-03.24'!N291+'[9]побудинковий звіт'!O291+'[8]побудинковий звіт'!O291</f>
        <v>61982.469384373784</v>
      </c>
      <c r="P291" s="595">
        <f>'звіт 03.19-03.24'!O291+'[9]побудинковий звіт'!P291+'[8]побудинковий звіт'!P291</f>
        <v>62006.363316947398</v>
      </c>
      <c r="Q291" s="116">
        <f t="shared" si="213"/>
        <v>23.893932573613711</v>
      </c>
      <c r="R291" s="595">
        <f>'звіт 03.19-03.24'!Q291+'[9]побудинковий звіт'!R291+'[8]побудинковий звіт'!R291</f>
        <v>0</v>
      </c>
      <c r="S291" s="595">
        <f>'звіт 03.19-03.24'!R291+'[9]побудинковий звіт'!S291+'[8]побудинковий звіт'!S291</f>
        <v>0</v>
      </c>
      <c r="T291" s="116">
        <f t="shared" si="214"/>
        <v>0</v>
      </c>
      <c r="U291" s="595">
        <f>'звіт 03.19-03.24'!T291+'[9]побудинковий звіт'!U291+'[8]побудинковий звіт'!U291</f>
        <v>12176.395371479168</v>
      </c>
      <c r="V291" s="595">
        <f>'звіт 03.19-03.24'!U291+'[9]побудинковий звіт'!V291+'[8]побудинковий звіт'!V291</f>
        <v>9078.2451182682962</v>
      </c>
      <c r="W291" s="116">
        <f t="shared" si="215"/>
        <v>-3098.1502532108716</v>
      </c>
      <c r="X291" s="595">
        <f>'звіт 03.19-03.24'!W291+'[9]побудинковий звіт'!X291+'[8]побудинковий звіт'!X291</f>
        <v>135163.21246627459</v>
      </c>
      <c r="Y291" s="595">
        <f>'звіт 03.19-03.24'!X291+'[9]побудинковий звіт'!Y291+'[8]побудинковий звіт'!Y291</f>
        <v>125031.64977970044</v>
      </c>
      <c r="Z291" s="116">
        <f t="shared" si="216"/>
        <v>-10131.562686574151</v>
      </c>
      <c r="AA291" s="595">
        <f>'звіт 03.19-03.24'!Z291+'[9]побудинковий звіт'!AA291+'[8]побудинковий звіт'!AA291</f>
        <v>6707.88</v>
      </c>
      <c r="AB291" s="595">
        <f>'звіт 03.19-03.24'!AA291+'[9]побудинковий звіт'!AB291+'[8]побудинковий звіт'!AB291</f>
        <v>0</v>
      </c>
      <c r="AC291" s="116">
        <f t="shared" si="217"/>
        <v>-6707.88</v>
      </c>
      <c r="AD291" s="595">
        <f>'звіт 03.19-03.24'!AC291+'[9]побудинковий звіт'!AD291+'[8]побудинковий звіт'!AD291</f>
        <v>187002.31907932812</v>
      </c>
      <c r="AE291" s="595">
        <f>'звіт 03.19-03.24'!AD291+'[9]побудинковий звіт'!AE291+'[8]побудинковий звіт'!AE291</f>
        <v>203897.32399390198</v>
      </c>
      <c r="AF291" s="117">
        <f t="shared" si="218"/>
        <v>16895.004914573859</v>
      </c>
      <c r="AG291" s="91">
        <f t="shared" si="219"/>
        <v>591767.24548957194</v>
      </c>
      <c r="AH291" s="92">
        <f t="shared" si="219"/>
        <v>581927.63071996323</v>
      </c>
      <c r="AI291" s="116">
        <f t="shared" si="220"/>
        <v>-9839.6147696087137</v>
      </c>
      <c r="AJ291" s="595">
        <f>'звіт 03.19-03.24'!AI291+'[9]побудинковий звіт'!AJ291+'[8]побудинковий звіт'!AJ291</f>
        <v>0</v>
      </c>
      <c r="AK291" s="595">
        <f>'звіт 03.19-03.24'!AJ291+'[9]побудинковий звіт'!AK291+'[8]побудинковий звіт'!AK291</f>
        <v>0</v>
      </c>
      <c r="AL291" s="116">
        <f t="shared" si="221"/>
        <v>0</v>
      </c>
      <c r="AM291" s="595">
        <f>'звіт 03.19-03.24'!AL291+'[9]побудинковий звіт'!AM291+'[8]побудинковий звіт'!AM291</f>
        <v>0</v>
      </c>
      <c r="AN291" s="595">
        <f>'звіт 03.19-03.24'!AM291+'[9]побудинковий звіт'!AN291+'[8]побудинковий звіт'!AN291</f>
        <v>0</v>
      </c>
      <c r="AO291" s="116">
        <f t="shared" si="222"/>
        <v>0</v>
      </c>
      <c r="AP291" s="595">
        <f>'звіт 03.19-03.24'!AO291+'[9]побудинковий звіт'!AP291+'[8]побудинковий звіт'!AP291</f>
        <v>113552.67424237436</v>
      </c>
      <c r="AQ291" s="595">
        <f>'звіт 03.19-03.24'!AP291+'[9]побудинковий звіт'!AQ291+'[8]побудинковий звіт'!AQ291</f>
        <v>102488.55720372677</v>
      </c>
      <c r="AR291" s="116">
        <f t="shared" si="223"/>
        <v>-11064.117038647586</v>
      </c>
      <c r="AS291" s="595">
        <f>'звіт 03.19-03.24'!AR291+'[9]побудинковий звіт'!AS291+'[8]побудинковий звіт'!AS291</f>
        <v>450473.89907975058</v>
      </c>
      <c r="AT291" s="595">
        <f>'звіт 03.19-03.24'!AS291+'[9]побудинковий звіт'!AT291+'[8]побудинковий звіт'!AT291</f>
        <v>570020.29830339947</v>
      </c>
      <c r="AU291" s="118">
        <f t="shared" si="224"/>
        <v>119546.39922364888</v>
      </c>
      <c r="AV291" s="595">
        <f>'звіт 03.19-03.24'!AU291+'[9]побудинковий звіт'!AV291+'[8]побудинковий звіт'!AV291</f>
        <v>36828.579061576893</v>
      </c>
      <c r="AW291" s="595">
        <f>'звіт 03.19-03.24'!AV291+'[9]побудинковий звіт'!AW291+'[8]побудинковий звіт'!AW291</f>
        <v>12801.593983723569</v>
      </c>
      <c r="AX291" s="94">
        <f t="shared" si="225"/>
        <v>-24026.985077853322</v>
      </c>
      <c r="AY291" s="595">
        <f>'звіт 03.19-03.24'!AX291+'[9]побудинковий звіт'!AY291+'[8]побудинковий звіт'!AY291</f>
        <v>56034.580004350602</v>
      </c>
      <c r="AZ291" s="595">
        <f>'звіт 03.19-03.24'!AY291+'[9]побудинковий звіт'!AZ291+'[8]побудинковий звіт'!AZ291</f>
        <v>5957.2031933083754</v>
      </c>
      <c r="BA291" s="117">
        <f t="shared" si="226"/>
        <v>-50077.376811042224</v>
      </c>
      <c r="BB291" s="595">
        <f>'звіт 03.19-03.24'!BA291+'[9]побудинковий звіт'!BB291+'[8]побудинковий звіт'!BB291</f>
        <v>21715.138630446265</v>
      </c>
      <c r="BC291" s="595">
        <f>'звіт 03.19-03.24'!BB291+'[9]побудинковий звіт'!BC291+'[8]побудинковий звіт'!BC291</f>
        <v>25104.117536292764</v>
      </c>
      <c r="BD291" s="94">
        <f t="shared" si="227"/>
        <v>3388.9789058464994</v>
      </c>
      <c r="BE291" s="595">
        <f>'звіт 03.19-03.24'!BD291+'[9]побудинковий звіт'!BE291+'[8]побудинковий звіт'!BE291</f>
        <v>0</v>
      </c>
      <c r="BF291" s="595">
        <f>'звіт 03.19-03.24'!BE291+'[9]побудинковий звіт'!BF291+'[8]побудинковий звіт'!BF291</f>
        <v>0</v>
      </c>
      <c r="BG291" s="95">
        <f t="shared" si="228"/>
        <v>0</v>
      </c>
      <c r="BH291" s="595">
        <f>'звіт 03.19-03.24'!BG291+'[9]побудинковий звіт'!BH291+'[8]побудинковий звіт'!BH291</f>
        <v>22959.566171365674</v>
      </c>
      <c r="BI291" s="595">
        <f>'звіт 03.19-03.24'!BH291+'[9]побудинковий звіт'!BI291+'[8]побудинковий звіт'!BI291</f>
        <v>17840.048713710392</v>
      </c>
      <c r="BJ291" s="94">
        <f t="shared" si="229"/>
        <v>-5119.5174576552818</v>
      </c>
      <c r="BK291" s="595">
        <f>'звіт 03.19-03.24'!BJ291+'[9]побудинковий звіт'!BK291+'[8]побудинковий звіт'!BK291</f>
        <v>50640.427336063272</v>
      </c>
      <c r="BL291" s="595">
        <f>'звіт 03.19-03.24'!BK291+'[9]побудинковий звіт'!BL291+'[8]побудинковий звіт'!BL291</f>
        <v>9571.3287033656852</v>
      </c>
      <c r="BM291" s="95">
        <f t="shared" si="230"/>
        <v>-41069.098632697584</v>
      </c>
      <c r="BN291" s="595">
        <f>'звіт 03.19-03.24'!BM291+'[9]побудинковий звіт'!BN291+'[8]побудинковий звіт'!BN291</f>
        <v>2937.0882603056348</v>
      </c>
      <c r="BO291" s="595">
        <f>'звіт 03.19-03.24'!BN291+'[9]побудинковий звіт'!BO291+'[8]побудинковий звіт'!BO291</f>
        <v>7310.2206392330872</v>
      </c>
      <c r="BP291" s="94">
        <f t="shared" si="231"/>
        <v>4373.132378927452</v>
      </c>
      <c r="BQ291" s="91">
        <f t="shared" si="232"/>
        <v>191115.37946410835</v>
      </c>
      <c r="BR291" s="96">
        <f t="shared" si="232"/>
        <v>78584.512769633875</v>
      </c>
      <c r="BS291" s="94">
        <f t="shared" si="233"/>
        <v>-112530.86669447448</v>
      </c>
      <c r="BT291" s="595">
        <f>'звіт 03.19-03.24'!BS291+'[9]побудинковий звіт'!BT291+'[8]побудинковий звіт'!BT291</f>
        <v>498629.19629671267</v>
      </c>
      <c r="BU291" s="595">
        <f>'звіт 03.19-03.24'!BT291+'[9]побудинковий звіт'!BU291+'[8]побудинковий звіт'!BU291</f>
        <v>583267.1637396249</v>
      </c>
      <c r="BV291" s="116">
        <f t="shared" si="234"/>
        <v>84637.967442912224</v>
      </c>
      <c r="BW291" s="595">
        <f>'звіт 03.19-03.24'!BV291+'[9]побудинковий звіт'!BW291+'[8]побудинковий звіт'!BW291</f>
        <v>225878.99074125584</v>
      </c>
      <c r="BX291" s="595">
        <f>'звіт 03.19-03.24'!BW291+'[9]побудинковий звіт'!BX291+'[8]побудинковий звіт'!BX291</f>
        <v>225212.75628969196</v>
      </c>
      <c r="BY291" s="116">
        <f t="shared" si="235"/>
        <v>-666.23445156388334</v>
      </c>
      <c r="BZ291" s="595">
        <f>'звіт 03.19-03.24'!BY291+'[9]побудинковий звіт'!BZ291+'[8]побудинковий звіт'!BZ291</f>
        <v>114713.69000600738</v>
      </c>
      <c r="CA291" s="595">
        <f>'звіт 03.19-03.24'!BZ291+'[9]побудинковий звіт'!CA291+'[8]побудинковий звіт'!CA291</f>
        <v>92030.103393665253</v>
      </c>
      <c r="CB291" s="116">
        <f t="shared" si="236"/>
        <v>-22683.586612342129</v>
      </c>
      <c r="CC291" s="595">
        <f>'звіт 03.19-03.24'!CB291+'[9]побудинковий звіт'!CC291+'[8]побудинковий звіт'!CC291</f>
        <v>23653.153372424644</v>
      </c>
      <c r="CD291" s="595">
        <f>'звіт 03.19-03.24'!CC291+'[9]побудинковий звіт'!CD291+'[8]побудинковий звіт'!CD291</f>
        <v>24080.356256684317</v>
      </c>
      <c r="CE291" s="116">
        <f t="shared" si="237"/>
        <v>427.20288425967374</v>
      </c>
      <c r="CF291" s="595">
        <f>'звіт 03.19-03.24'!CE291+'[9]побудинковий звіт'!CF291+'[8]побудинковий звіт'!CF291</f>
        <v>2909.4393500260148</v>
      </c>
      <c r="CG291" s="595">
        <f>'звіт 03.19-03.24'!CF291+'[9]побудинковий звіт'!CG291+'[8]побудинковий звіт'!CG291</f>
        <v>2186.0476795541581</v>
      </c>
      <c r="CH291" s="116">
        <f t="shared" si="238"/>
        <v>-723.39167047185674</v>
      </c>
      <c r="CI291" s="595">
        <f>'звіт 03.19-03.24'!CH291+'[9]побудинковий звіт'!CI291+'[8]побудинковий звіт'!CI291</f>
        <v>166646.23011482332</v>
      </c>
      <c r="CJ291" s="595">
        <f>'звіт 03.19-03.24'!CI291+'[9]побудинковий звіт'!CJ291+'[8]побудинковий звіт'!CJ291</f>
        <v>136353.04577159864</v>
      </c>
      <c r="CK291" s="116">
        <f t="shared" si="239"/>
        <v>-30293.184343224682</v>
      </c>
      <c r="CL291" s="595">
        <f>'звіт 03.19-03.24'!CK291+'[9]побудинковий звіт'!CL291+'[8]побудинковий звіт'!CL291</f>
        <v>0</v>
      </c>
      <c r="CM291" s="595">
        <f>'звіт 03.19-03.24'!CL291+'[9]побудинковий звіт'!CM291+'[8]побудинковий звіт'!CM291</f>
        <v>0</v>
      </c>
      <c r="CN291" s="116">
        <f t="shared" si="240"/>
        <v>0</v>
      </c>
      <c r="CO291" s="88">
        <f t="shared" si="241"/>
        <v>166646.23011482332</v>
      </c>
      <c r="CP291" s="96">
        <f t="shared" si="241"/>
        <v>136353.04577159864</v>
      </c>
      <c r="CQ291" s="116">
        <f t="shared" si="242"/>
        <v>-30293.184343224682</v>
      </c>
      <c r="CR291" s="119">
        <f t="shared" si="253"/>
        <v>2379339.898157055</v>
      </c>
      <c r="CS291" s="96">
        <f t="shared" si="253"/>
        <v>2396150.4721275428</v>
      </c>
      <c r="CT291" s="116">
        <f t="shared" si="243"/>
        <v>16810.573970487807</v>
      </c>
      <c r="CU291" s="91">
        <f t="shared" si="244"/>
        <v>2855207.8777884659</v>
      </c>
      <c r="CV291" s="98">
        <f t="shared" si="244"/>
        <v>2875380.5665530511</v>
      </c>
      <c r="CW291" s="117">
        <f t="shared" si="245"/>
        <v>20172.688764585182</v>
      </c>
      <c r="CX291" s="595">
        <f>'звіт 03.19-03.24'!CW291+'[9]побудинковий звіт'!CX291+'[8]побудинковий звіт'!CX291</f>
        <v>129255.36046862372</v>
      </c>
      <c r="CY291" s="595">
        <f>'звіт 03.19-03.24'!CX291+'[9]побудинковий звіт'!CY291+'[8]побудинковий звіт'!CY291</f>
        <v>109082.67170403835</v>
      </c>
      <c r="CZ291" s="116">
        <f t="shared" si="246"/>
        <v>-20172.688764585371</v>
      </c>
      <c r="DA291" s="99">
        <f>'[8]побудинковий звіт'!DA291</f>
        <v>20172.688764585255</v>
      </c>
      <c r="DB291" s="8">
        <v>3</v>
      </c>
      <c r="DC291" s="365">
        <f>'[8]побудинковий звіт'!DC291</f>
        <v>170824.51</v>
      </c>
      <c r="DD291" s="365">
        <f>'[8]побудинковий звіт'!DD291</f>
        <v>2911.1</v>
      </c>
      <c r="DE291" s="365">
        <f>'[8]побудинковий звіт'!DE291</f>
        <v>122478.30000000002</v>
      </c>
      <c r="DF291" s="365">
        <f>'[8]побудинковий звіт'!DF291</f>
        <v>1187.6399999999999</v>
      </c>
      <c r="DG291" s="101">
        <v>67791.040740843397</v>
      </c>
      <c r="DH291" s="296">
        <v>5</v>
      </c>
      <c r="DI291" s="103">
        <f>'[8]побудинковий звіт'!DK291</f>
        <v>8.0903534001952018</v>
      </c>
      <c r="DJ291" s="103">
        <f>'[8]побудинковий звіт'!DL291</f>
        <v>0</v>
      </c>
      <c r="DK291" s="103">
        <f>'[8]побудинковий звіт'!DM291</f>
        <v>7.3058540199001181</v>
      </c>
      <c r="DL291" s="104">
        <f t="shared" ref="DL291:DL308" si="255">F291*DI291</f>
        <v>48337.434460146273</v>
      </c>
      <c r="DM291" s="104">
        <f t="shared" si="254"/>
        <v>1723.450963294438</v>
      </c>
      <c r="DN291" s="105">
        <f t="shared" si="247"/>
        <v>50060.885423440712</v>
      </c>
      <c r="DO291" s="2"/>
      <c r="DP291" s="104">
        <f>'[10]побудинковий звіт'!DR291</f>
        <v>48330.51</v>
      </c>
      <c r="DQ291" s="104">
        <f>'[10]побудинковий звіт'!DS291</f>
        <v>1723.46</v>
      </c>
      <c r="DR291" s="104">
        <f t="shared" si="248"/>
        <v>50053.97</v>
      </c>
      <c r="DS291" s="106"/>
      <c r="DT291" s="104"/>
      <c r="DU291" s="479">
        <f>'звіт 03.19-03.24'!DV291+'[9]побудинковий звіт'!DW291+'[8]побудинковий звіт'!DW291</f>
        <v>11144.86</v>
      </c>
      <c r="DV291" s="2">
        <f>'[9]побудинковий звіт'!DX291+'[8]побудинковий звіт'!DX291</f>
        <v>0</v>
      </c>
      <c r="DW291" s="77">
        <f t="shared" si="249"/>
        <v>769907.13425263064</v>
      </c>
      <c r="DX291" s="77">
        <f t="shared" si="250"/>
        <v>778325.77328764007</v>
      </c>
      <c r="DY291" s="427">
        <f t="shared" si="251"/>
        <v>123665.94000000002</v>
      </c>
      <c r="DZ291" s="161">
        <f>'[10]побудинковий звіт'!DY291</f>
        <v>11839.707260667152</v>
      </c>
      <c r="EB291" s="110">
        <v>-66729</v>
      </c>
      <c r="EC291" s="111">
        <f t="shared" si="252"/>
        <v>1062.0407408433966</v>
      </c>
      <c r="EE291" s="112">
        <v>67659.573202134532</v>
      </c>
      <c r="EG291" s="99">
        <v>74561.537751989279</v>
      </c>
    </row>
    <row r="292" spans="1:137" ht="19.95" customHeight="1" x14ac:dyDescent="0.3">
      <c r="A292" s="81">
        <v>150000716</v>
      </c>
      <c r="B292" s="82" t="s">
        <v>552</v>
      </c>
      <c r="C292" s="114" t="s">
        <v>903</v>
      </c>
      <c r="D292" s="114" t="s">
        <v>553</v>
      </c>
      <c r="E292" s="84">
        <f t="shared" si="210"/>
        <v>3177.92</v>
      </c>
      <c r="F292" s="597">
        <f>'[8]побудинковий звіт'!F292</f>
        <v>2685.1</v>
      </c>
      <c r="G292" s="104">
        <f>'[8]побудинковий звіт'!G292</f>
        <v>0</v>
      </c>
      <c r="H292" s="598">
        <f>'[8]побудинковий звіт'!H292</f>
        <v>492.82</v>
      </c>
      <c r="I292" s="595">
        <f>'звіт 03.19-03.24'!H292+'[9]побудинковий звіт'!I292+'[8]побудинковий звіт'!I292</f>
        <v>85964.041794153847</v>
      </c>
      <c r="J292" s="595">
        <f>'звіт 03.19-03.24'!I292+'[9]побудинковий звіт'!J292+'[8]побудинковий звіт'!J292</f>
        <v>82671.06833599841</v>
      </c>
      <c r="K292" s="116">
        <f t="shared" si="211"/>
        <v>-3292.9734581554367</v>
      </c>
      <c r="L292" s="595">
        <f>'звіт 03.19-03.24'!K292+'[9]побудинковий звіт'!L292+'[8]побудинковий звіт'!L292</f>
        <v>16316.95830278605</v>
      </c>
      <c r="M292" s="595">
        <f>'звіт 03.19-03.24'!L292+'[9]побудинковий звіт'!M292+'[8]побудинковий звіт'!M292</f>
        <v>15585.35463815245</v>
      </c>
      <c r="N292" s="116">
        <f t="shared" si="212"/>
        <v>-731.60366463359969</v>
      </c>
      <c r="O292" s="595">
        <f>'звіт 03.19-03.24'!N292+'[9]побудинковий звіт'!O292+'[8]побудинковий звіт'!O292</f>
        <v>31855.271776460213</v>
      </c>
      <c r="P292" s="595">
        <f>'звіт 03.19-03.24'!O292+'[9]побудинковий звіт'!P292+'[8]побудинковий звіт'!P292</f>
        <v>31866.097480727029</v>
      </c>
      <c r="Q292" s="116">
        <f t="shared" si="213"/>
        <v>10.825704266815592</v>
      </c>
      <c r="R292" s="595">
        <f>'звіт 03.19-03.24'!Q292+'[9]побудинковий звіт'!R292+'[8]побудинковий звіт'!R292</f>
        <v>0</v>
      </c>
      <c r="S292" s="595">
        <f>'звіт 03.19-03.24'!R292+'[9]побудинковий звіт'!S292+'[8]побудинковий звіт'!S292</f>
        <v>0</v>
      </c>
      <c r="T292" s="116">
        <f t="shared" si="214"/>
        <v>0</v>
      </c>
      <c r="U292" s="595">
        <f>'звіт 03.19-03.24'!T292+'[9]побудинковий звіт'!U292+'[8]побудинковий звіт'!U292</f>
        <v>0</v>
      </c>
      <c r="V292" s="595">
        <f>'звіт 03.19-03.24'!U292+'[9]побудинковий звіт'!V292+'[8]побудинковий звіт'!V292</f>
        <v>0</v>
      </c>
      <c r="W292" s="116">
        <f t="shared" si="215"/>
        <v>0</v>
      </c>
      <c r="X292" s="595">
        <f>'звіт 03.19-03.24'!W292+'[9]побудинковий звіт'!X292+'[8]побудинковий звіт'!X292</f>
        <v>48106.299160696166</v>
      </c>
      <c r="Y292" s="595">
        <f>'звіт 03.19-03.24'!X292+'[9]побудинковий звіт'!Y292+'[8]побудинковий звіт'!Y292</f>
        <v>45528.130611290704</v>
      </c>
      <c r="Z292" s="116">
        <f t="shared" si="216"/>
        <v>-2578.1685494054618</v>
      </c>
      <c r="AA292" s="595">
        <f>'звіт 03.19-03.24'!Z292+'[9]побудинковий звіт'!AA292+'[8]побудинковий звіт'!AA292</f>
        <v>3457.4255999999996</v>
      </c>
      <c r="AB292" s="595">
        <f>'звіт 03.19-03.24'!AA292+'[9]побудинковий звіт'!AB292+'[8]побудинковий звіт'!AB292</f>
        <v>0</v>
      </c>
      <c r="AC292" s="116">
        <f t="shared" si="217"/>
        <v>-3457.4255999999996</v>
      </c>
      <c r="AD292" s="595">
        <f>'звіт 03.19-03.24'!AC292+'[9]побудинковий звіт'!AD292+'[8]побудинковий звіт'!AD292</f>
        <v>96597.205674371537</v>
      </c>
      <c r="AE292" s="595">
        <f>'звіт 03.19-03.24'!AD292+'[9]побудинковий звіт'!AE292+'[8]побудинковий звіт'!AE292</f>
        <v>104352.00027241523</v>
      </c>
      <c r="AF292" s="117">
        <f t="shared" si="218"/>
        <v>7754.7945980436925</v>
      </c>
      <c r="AG292" s="91">
        <f t="shared" si="219"/>
        <v>282297.20230846782</v>
      </c>
      <c r="AH292" s="92">
        <f t="shared" si="219"/>
        <v>280002.65133858379</v>
      </c>
      <c r="AI292" s="116">
        <f t="shared" si="220"/>
        <v>-2294.5509698840324</v>
      </c>
      <c r="AJ292" s="595">
        <f>'звіт 03.19-03.24'!AI292+'[9]побудинковий звіт'!AJ292+'[8]побудинковий звіт'!AJ292</f>
        <v>0</v>
      </c>
      <c r="AK292" s="595">
        <f>'звіт 03.19-03.24'!AJ292+'[9]побудинковий звіт'!AK292+'[8]побудинковий звіт'!AK292</f>
        <v>0</v>
      </c>
      <c r="AL292" s="116">
        <f t="shared" si="221"/>
        <v>0</v>
      </c>
      <c r="AM292" s="595">
        <f>'звіт 03.19-03.24'!AL292+'[9]побудинковий звіт'!AM292+'[8]побудинковий звіт'!AM292</f>
        <v>0</v>
      </c>
      <c r="AN292" s="595">
        <f>'звіт 03.19-03.24'!AM292+'[9]побудинковий звіт'!AN292+'[8]побудинковий звіт'!AN292</f>
        <v>0</v>
      </c>
      <c r="AO292" s="116">
        <f t="shared" si="222"/>
        <v>0</v>
      </c>
      <c r="AP292" s="595">
        <f>'звіт 03.19-03.24'!AO292+'[9]побудинковий звіт'!AP292+'[8]побудинковий звіт'!AP292</f>
        <v>53699.762127036513</v>
      </c>
      <c r="AQ292" s="595">
        <f>'звіт 03.19-03.24'!AP292+'[9]побудинковий звіт'!AQ292+'[8]побудинковий звіт'!AQ292</f>
        <v>41469.747265230399</v>
      </c>
      <c r="AR292" s="116">
        <f t="shared" si="223"/>
        <v>-12230.014861806114</v>
      </c>
      <c r="AS292" s="595">
        <f>'звіт 03.19-03.24'!AR292+'[9]побудинковий звіт'!AS292+'[8]побудинковий звіт'!AS292</f>
        <v>303719.81920866616</v>
      </c>
      <c r="AT292" s="595">
        <f>'звіт 03.19-03.24'!AS292+'[9]побудинковий звіт'!AT292+'[8]побудинковий звіт'!AT292</f>
        <v>325595.05373342987</v>
      </c>
      <c r="AU292" s="118">
        <f t="shared" si="224"/>
        <v>21875.234524763713</v>
      </c>
      <c r="AV292" s="595">
        <f>'звіт 03.19-03.24'!AU292+'[9]побудинковий звіт'!AV292+'[8]побудинковий звіт'!AV292</f>
        <v>21864.523796632795</v>
      </c>
      <c r="AW292" s="595">
        <f>'звіт 03.19-03.24'!AV292+'[9]побудинковий звіт'!AW292+'[8]побудинковий звіт'!AW292</f>
        <v>8232.0268166599017</v>
      </c>
      <c r="AX292" s="94">
        <f t="shared" si="225"/>
        <v>-13632.496979972893</v>
      </c>
      <c r="AY292" s="595">
        <f>'звіт 03.19-03.24'!AX292+'[9]побудинковий звіт'!AY292+'[8]побудинковий звіт'!AY292</f>
        <v>27625.763347745928</v>
      </c>
      <c r="AZ292" s="595">
        <f>'звіт 03.19-03.24'!AY292+'[9]побудинковий звіт'!AZ292+'[8]побудинковий звіт'!AZ292</f>
        <v>3229</v>
      </c>
      <c r="BA292" s="117">
        <f t="shared" si="226"/>
        <v>-24396.763347745928</v>
      </c>
      <c r="BB292" s="595">
        <f>'звіт 03.19-03.24'!BA292+'[9]побудинковий звіт'!BB292+'[8]побудинковий звіт'!BB292</f>
        <v>11333.369556438232</v>
      </c>
      <c r="BC292" s="595">
        <f>'звіт 03.19-03.24'!BB292+'[9]побудинковий звіт'!BC292+'[8]побудинковий звіт'!BC292</f>
        <v>10106.465267549824</v>
      </c>
      <c r="BD292" s="94">
        <f t="shared" si="227"/>
        <v>-1226.9042888884087</v>
      </c>
      <c r="BE292" s="595">
        <f>'звіт 03.19-03.24'!BD292+'[9]побудинковий звіт'!BE292+'[8]побудинковий звіт'!BE292</f>
        <v>0</v>
      </c>
      <c r="BF292" s="595">
        <f>'звіт 03.19-03.24'!BE292+'[9]побудинковий звіт'!BF292+'[8]побудинковий звіт'!BF292</f>
        <v>0</v>
      </c>
      <c r="BG292" s="95">
        <f t="shared" si="228"/>
        <v>0</v>
      </c>
      <c r="BH292" s="595">
        <f>'звіт 03.19-03.24'!BG292+'[9]побудинковий звіт'!BH292+'[8]побудинковий звіт'!BH292</f>
        <v>0</v>
      </c>
      <c r="BI292" s="595">
        <f>'звіт 03.19-03.24'!BH292+'[9]побудинковий звіт'!BI292+'[8]побудинковий звіт'!BI292</f>
        <v>0</v>
      </c>
      <c r="BJ292" s="94">
        <f t="shared" si="229"/>
        <v>0</v>
      </c>
      <c r="BK292" s="595">
        <f>'звіт 03.19-03.24'!BJ292+'[9]побудинковий звіт'!BK292+'[8]побудинковий звіт'!BK292</f>
        <v>16587.350609682697</v>
      </c>
      <c r="BL292" s="595">
        <f>'звіт 03.19-03.24'!BK292+'[9]побудинковий звіт'!BL292+'[8]побудинковий звіт'!BL292</f>
        <v>4061</v>
      </c>
      <c r="BM292" s="95">
        <f t="shared" si="230"/>
        <v>-12526.350609682697</v>
      </c>
      <c r="BN292" s="595">
        <f>'звіт 03.19-03.24'!BM292+'[9]побудинковий звіт'!BN292+'[8]побудинковий звіт'!BN292</f>
        <v>1704.4352402037566</v>
      </c>
      <c r="BO292" s="595">
        <f>'звіт 03.19-03.24'!BN292+'[9]побудинковий звіт'!BO292+'[8]побудинковий звіт'!BO292</f>
        <v>0</v>
      </c>
      <c r="BP292" s="94">
        <f t="shared" si="231"/>
        <v>-1704.4352402037566</v>
      </c>
      <c r="BQ292" s="91">
        <f t="shared" si="232"/>
        <v>79115.442550703403</v>
      </c>
      <c r="BR292" s="96">
        <f t="shared" si="232"/>
        <v>25628.492084209727</v>
      </c>
      <c r="BS292" s="94">
        <f t="shared" si="233"/>
        <v>-53486.950466493676</v>
      </c>
      <c r="BT292" s="595">
        <f>'звіт 03.19-03.24'!BS292+'[9]побудинковий звіт'!BT292+'[8]побудинковий звіт'!BT292</f>
        <v>112505.7654191342</v>
      </c>
      <c r="BU292" s="595">
        <f>'звіт 03.19-03.24'!BT292+'[9]побудинковий звіт'!BU292+'[8]побудинковий звіт'!BU292</f>
        <v>175366.6985378238</v>
      </c>
      <c r="BV292" s="116">
        <f t="shared" si="234"/>
        <v>62860.933118689602</v>
      </c>
      <c r="BW292" s="595">
        <f>'звіт 03.19-03.24'!BV292+'[9]побудинковий звіт'!BW292+'[8]побудинковий звіт'!BW292</f>
        <v>134884.07844049376</v>
      </c>
      <c r="BX292" s="595">
        <f>'звіт 03.19-03.24'!BW292+'[9]побудинковий звіт'!BX292+'[8]побудинковий звіт'!BX292</f>
        <v>133852.89408494608</v>
      </c>
      <c r="BY292" s="116">
        <f t="shared" si="235"/>
        <v>-1031.1843555476808</v>
      </c>
      <c r="BZ292" s="595">
        <f>'звіт 03.19-03.24'!BY292+'[9]побудинковий звіт'!BZ292+'[8]побудинковий звіт'!BZ292</f>
        <v>55508.06385491378</v>
      </c>
      <c r="CA292" s="595">
        <f>'звіт 03.19-03.24'!BZ292+'[9]побудинковий звіт'!CA292+'[8]побудинковий звіт'!CA292</f>
        <v>30240.732075745895</v>
      </c>
      <c r="CB292" s="116">
        <f t="shared" si="236"/>
        <v>-25267.331779167886</v>
      </c>
      <c r="CC292" s="595">
        <f>'звіт 03.19-03.24'!CB292+'[9]побудинковий звіт'!CC292+'[8]побудинковий звіт'!CC292</f>
        <v>12907.277095758054</v>
      </c>
      <c r="CD292" s="595">
        <f>'звіт 03.19-03.24'!CC292+'[9]побудинковий звіт'!CD292+'[8]побудинковий звіт'!CD292</f>
        <v>13140.356629723527</v>
      </c>
      <c r="CE292" s="116">
        <f t="shared" si="237"/>
        <v>233.07953396547236</v>
      </c>
      <c r="CF292" s="595">
        <f>'звіт 03.19-03.24'!CE292+'[9]побудинковий звіт'!CF292+'[8]побудинковий звіт'!CF292</f>
        <v>1587.6561480700868</v>
      </c>
      <c r="CG292" s="595">
        <f>'звіт 03.19-03.24'!CF292+'[9]побудинковий звіт'!CG292+'[8]побудинковий звіт'!CG292</f>
        <v>0</v>
      </c>
      <c r="CH292" s="116">
        <f t="shared" si="238"/>
        <v>-1587.6561480700868</v>
      </c>
      <c r="CI292" s="595">
        <f>'звіт 03.19-03.24'!CH292+'[9]побудинковий звіт'!CI292+'[8]побудинковий звіт'!CI292</f>
        <v>49055.153571499686</v>
      </c>
      <c r="CJ292" s="595">
        <f>'звіт 03.19-03.24'!CI292+'[9]побудинковий звіт'!CJ292+'[8]побудинковий звіт'!CJ292</f>
        <v>38944.944305772093</v>
      </c>
      <c r="CK292" s="116">
        <f t="shared" si="239"/>
        <v>-10110.209265727593</v>
      </c>
      <c r="CL292" s="595">
        <f>'звіт 03.19-03.24'!CK292+'[9]побудинковий звіт'!CL292+'[8]побудинковий звіт'!CL292</f>
        <v>0</v>
      </c>
      <c r="CM292" s="595">
        <f>'звіт 03.19-03.24'!CL292+'[9]побудинковий звіт'!CM292+'[8]побудинковий звіт'!CM292</f>
        <v>0</v>
      </c>
      <c r="CN292" s="116">
        <f t="shared" si="240"/>
        <v>0</v>
      </c>
      <c r="CO292" s="88">
        <f t="shared" si="241"/>
        <v>49055.153571499686</v>
      </c>
      <c r="CP292" s="96">
        <f t="shared" si="241"/>
        <v>38944.944305772093</v>
      </c>
      <c r="CQ292" s="116">
        <f t="shared" si="242"/>
        <v>-10110.209265727593</v>
      </c>
      <c r="CR292" s="119">
        <f t="shared" si="253"/>
        <v>1085280.2207247436</v>
      </c>
      <c r="CS292" s="96">
        <f t="shared" si="253"/>
        <v>1064241.5700554652</v>
      </c>
      <c r="CT292" s="116">
        <f t="shared" si="243"/>
        <v>-21038.650669278344</v>
      </c>
      <c r="CU292" s="91">
        <f t="shared" si="244"/>
        <v>1302336.2648696923</v>
      </c>
      <c r="CV292" s="98">
        <f t="shared" si="244"/>
        <v>1277089.8840665582</v>
      </c>
      <c r="CW292" s="117">
        <f t="shared" si="245"/>
        <v>-25246.38080313406</v>
      </c>
      <c r="CX292" s="595">
        <f>'звіт 03.19-03.24'!CW292+'[9]побудинковий звіт'!CX292+'[8]побудинковий звіт'!CX292</f>
        <v>64481.390696620292</v>
      </c>
      <c r="CY292" s="595">
        <f>'звіт 03.19-03.24'!CX292+'[9]побудинковий звіт'!CY292+'[8]побудинковий звіт'!CY292</f>
        <v>89727.771499754133</v>
      </c>
      <c r="CZ292" s="116">
        <f t="shared" si="246"/>
        <v>25246.380803133841</v>
      </c>
      <c r="DA292" s="99">
        <f>'[8]побудинковий звіт'!DA292</f>
        <v>-25246.380803134147</v>
      </c>
      <c r="DB292" s="8">
        <v>3</v>
      </c>
      <c r="DC292" s="365">
        <f>'[8]побудинковий звіт'!DC292</f>
        <v>30418.27</v>
      </c>
      <c r="DD292" s="365">
        <f>'[8]побудинковий звіт'!DD292</f>
        <v>5427.0500000000011</v>
      </c>
      <c r="DE292" s="365">
        <f>'[8]побудинковий звіт'!DE292</f>
        <v>10552.61</v>
      </c>
      <c r="DF292" s="365">
        <f>'[8]побудинковий звіт'!DF292</f>
        <v>2296.2000000000016</v>
      </c>
      <c r="DG292" s="101">
        <v>-1004.5544368296978</v>
      </c>
      <c r="DH292" s="296">
        <v>5</v>
      </c>
      <c r="DI292" s="103">
        <f>'[8]побудинковий звіт'!DK292</f>
        <v>7.3985367383690868</v>
      </c>
      <c r="DJ292" s="103">
        <f>'[8]побудинковий звіт'!DL292</f>
        <v>0</v>
      </c>
      <c r="DK292" s="103">
        <f>'[8]побудинковий звіт'!DM292</f>
        <v>6.3528817287332</v>
      </c>
      <c r="DL292" s="104">
        <f t="shared" si="255"/>
        <v>19865.810996194836</v>
      </c>
      <c r="DM292" s="104">
        <f t="shared" si="254"/>
        <v>3130.8271735542958</v>
      </c>
      <c r="DN292" s="105">
        <f t="shared" si="247"/>
        <v>22996.638169749131</v>
      </c>
      <c r="DO292" s="2"/>
      <c r="DP292" s="104">
        <f>'[10]побудинковий звіт'!DR292</f>
        <v>19865.66</v>
      </c>
      <c r="DQ292" s="104">
        <f>'[10]побудинковий звіт'!DS292</f>
        <v>3130.8499999999995</v>
      </c>
      <c r="DR292" s="104">
        <f t="shared" si="248"/>
        <v>22996.51</v>
      </c>
      <c r="DS292" s="106"/>
      <c r="DT292" s="104"/>
      <c r="DU292" s="479">
        <f>'звіт 03.19-03.24'!DV292+'[9]побудинковий звіт'!DW292+'[8]побудинковий звіт'!DW292</f>
        <v>6492.119999999999</v>
      </c>
      <c r="DV292" s="2">
        <f>'[9]побудинковий звіт'!DX292+'[8]побудинковий звіт'!DX292</f>
        <v>0</v>
      </c>
      <c r="DW292" s="77">
        <f t="shared" si="249"/>
        <v>459402.31411124347</v>
      </c>
      <c r="DX292" s="77">
        <f t="shared" si="250"/>
        <v>421468.25498116756</v>
      </c>
      <c r="DY292" s="427">
        <f t="shared" si="251"/>
        <v>12848.810000000001</v>
      </c>
      <c r="DZ292" s="161">
        <f>'[10]побудинковий звіт'!DY292</f>
        <v>8174.9991805279369</v>
      </c>
      <c r="EB292" s="110">
        <v>-24113</v>
      </c>
      <c r="EC292" s="111">
        <f t="shared" si="252"/>
        <v>-25117.554436829698</v>
      </c>
      <c r="EE292" s="112">
        <v>-35860.073594274203</v>
      </c>
      <c r="EG292" s="99">
        <v>48354.544571017439</v>
      </c>
    </row>
    <row r="293" spans="1:137" ht="19.95" customHeight="1" x14ac:dyDescent="0.3">
      <c r="A293" s="81">
        <v>150000717</v>
      </c>
      <c r="B293" s="82" t="s">
        <v>554</v>
      </c>
      <c r="C293" s="114" t="s">
        <v>904</v>
      </c>
      <c r="D293" s="114" t="s">
        <v>555</v>
      </c>
      <c r="E293" s="84">
        <f t="shared" si="210"/>
        <v>3167.7000000000003</v>
      </c>
      <c r="F293" s="597">
        <f>'[8]побудинковий звіт'!F293</f>
        <v>2595.8000000000002</v>
      </c>
      <c r="G293" s="104">
        <f>'[8]побудинковий звіт'!G293</f>
        <v>0</v>
      </c>
      <c r="H293" s="598">
        <f>'[8]побудинковий звіт'!H293</f>
        <v>571.9</v>
      </c>
      <c r="I293" s="595">
        <f>'звіт 03.19-03.24'!H293+'[9]побудинковий звіт'!I293+'[8]побудинковий звіт'!I293</f>
        <v>84647.400761110242</v>
      </c>
      <c r="J293" s="595">
        <f>'звіт 03.19-03.24'!I293+'[9]побудинковий звіт'!J293+'[8]побудинковий звіт'!J293</f>
        <v>81342.303756680674</v>
      </c>
      <c r="K293" s="116">
        <f t="shared" si="211"/>
        <v>-3305.0970044295682</v>
      </c>
      <c r="L293" s="595">
        <f>'звіт 03.19-03.24'!K293+'[9]побудинковий звіт'!L293+'[8]побудинковий звіт'!L293</f>
        <v>16319.771012789035</v>
      </c>
      <c r="M293" s="595">
        <f>'звіт 03.19-03.24'!L293+'[9]побудинковий звіт'!M293+'[8]побудинковий звіт'!M293</f>
        <v>15671.22810426359</v>
      </c>
      <c r="N293" s="116">
        <f t="shared" si="212"/>
        <v>-648.54290852544545</v>
      </c>
      <c r="O293" s="595">
        <f>'звіт 03.19-03.24'!N293+'[9]побудинковий звіт'!O293+'[8]побудинковий звіт'!O293</f>
        <v>31787.584271380259</v>
      </c>
      <c r="P293" s="595">
        <f>'звіт 03.19-03.24'!O293+'[9]побудинковий звіт'!P293+'[8]побудинковий звіт'!P293</f>
        <v>31797.705289940815</v>
      </c>
      <c r="Q293" s="116">
        <f t="shared" si="213"/>
        <v>10.121018560555967</v>
      </c>
      <c r="R293" s="595">
        <f>'звіт 03.19-03.24'!Q293+'[9]побудинковий звіт'!R293+'[8]побудинковий звіт'!R293</f>
        <v>0</v>
      </c>
      <c r="S293" s="595">
        <f>'звіт 03.19-03.24'!R293+'[9]побудинковий звіт'!S293+'[8]побудинковий звіт'!S293</f>
        <v>0</v>
      </c>
      <c r="T293" s="116">
        <f t="shared" si="214"/>
        <v>0</v>
      </c>
      <c r="U293" s="595">
        <f>'звіт 03.19-03.24'!T293+'[9]побудинковий звіт'!U293+'[8]побудинковий звіт'!U293</f>
        <v>0</v>
      </c>
      <c r="V293" s="595">
        <f>'звіт 03.19-03.24'!U293+'[9]побудинковий звіт'!V293+'[8]побудинковий звіт'!V293</f>
        <v>0</v>
      </c>
      <c r="W293" s="116">
        <f t="shared" si="215"/>
        <v>0</v>
      </c>
      <c r="X293" s="595">
        <f>'звіт 03.19-03.24'!W293+'[9]побудинковий звіт'!X293+'[8]побудинковий звіт'!X293</f>
        <v>47996.400291644029</v>
      </c>
      <c r="Y293" s="595">
        <f>'звіт 03.19-03.24'!X293+'[9]побудинковий звіт'!Y293+'[8]побудинковий звіт'!Y293</f>
        <v>45416.721199395193</v>
      </c>
      <c r="Z293" s="116">
        <f t="shared" si="216"/>
        <v>-2579.6790922488362</v>
      </c>
      <c r="AA293" s="595">
        <f>'звіт 03.19-03.24'!Z293+'[9]побудинковий звіт'!AA293+'[8]побудинковий звіт'!AA293</f>
        <v>3418.5564000000004</v>
      </c>
      <c r="AB293" s="595">
        <f>'звіт 03.19-03.24'!AA293+'[9]побудинковий звіт'!AB293+'[8]побудинковий звіт'!AB293</f>
        <v>0</v>
      </c>
      <c r="AC293" s="116">
        <f t="shared" si="217"/>
        <v>-3418.5564000000004</v>
      </c>
      <c r="AD293" s="595">
        <f>'звіт 03.19-03.24'!AC293+'[9]побудинковий звіт'!AD293+'[8]побудинковий звіт'!AD293</f>
        <v>96428.697761093077</v>
      </c>
      <c r="AE293" s="595">
        <f>'звіт 03.19-03.24'!AD293+'[9]побудинковий звіт'!AE293+'[8]побудинковий звіт'!AE293</f>
        <v>103947.57313333169</v>
      </c>
      <c r="AF293" s="117">
        <f t="shared" si="218"/>
        <v>7518.8753722386173</v>
      </c>
      <c r="AG293" s="91">
        <f t="shared" si="219"/>
        <v>280598.41049801663</v>
      </c>
      <c r="AH293" s="92">
        <f t="shared" si="219"/>
        <v>278175.53148361197</v>
      </c>
      <c r="AI293" s="116">
        <f t="shared" si="220"/>
        <v>-2422.8790144046652</v>
      </c>
      <c r="AJ293" s="595">
        <f>'звіт 03.19-03.24'!AI293+'[9]побудинковий звіт'!AJ293+'[8]побудинковий звіт'!AJ293</f>
        <v>0</v>
      </c>
      <c r="AK293" s="595">
        <f>'звіт 03.19-03.24'!AJ293+'[9]побудинковий звіт'!AK293+'[8]побудинковий звіт'!AK293</f>
        <v>0</v>
      </c>
      <c r="AL293" s="116">
        <f t="shared" si="221"/>
        <v>0</v>
      </c>
      <c r="AM293" s="595">
        <f>'звіт 03.19-03.24'!AL293+'[9]побудинковий звіт'!AM293+'[8]побудинковий звіт'!AM293</f>
        <v>0</v>
      </c>
      <c r="AN293" s="595">
        <f>'звіт 03.19-03.24'!AM293+'[9]побудинковий звіт'!AN293+'[8]побудинковий звіт'!AN293</f>
        <v>0</v>
      </c>
      <c r="AO293" s="116">
        <f t="shared" si="222"/>
        <v>0</v>
      </c>
      <c r="AP293" s="595">
        <f>'звіт 03.19-03.24'!AO293+'[9]побудинковий звіт'!AP293+'[8]побудинковий звіт'!AP293</f>
        <v>50965.356641168357</v>
      </c>
      <c r="AQ293" s="595">
        <f>'звіт 03.19-03.24'!AP293+'[9]побудинковий звіт'!AQ293+'[8]побудинковий звіт'!AQ293</f>
        <v>39197.783876659523</v>
      </c>
      <c r="AR293" s="116">
        <f t="shared" si="223"/>
        <v>-11767.572764508834</v>
      </c>
      <c r="AS293" s="595">
        <f>'звіт 03.19-03.24'!AR293+'[9]побудинковий звіт'!AS293+'[8]побудинковий звіт'!AS293</f>
        <v>282658.69751876243</v>
      </c>
      <c r="AT293" s="595">
        <f>'звіт 03.19-03.24'!AS293+'[9]побудинковий звіт'!AT293+'[8]побудинковий звіт'!AT293</f>
        <v>211883.73082101994</v>
      </c>
      <c r="AU293" s="118">
        <f t="shared" si="224"/>
        <v>-70774.966697742493</v>
      </c>
      <c r="AV293" s="595">
        <f>'звіт 03.19-03.24'!AU293+'[9]побудинковий звіт'!AV293+'[8]побудинковий звіт'!AV293</f>
        <v>22886.799598352743</v>
      </c>
      <c r="AW293" s="595">
        <f>'звіт 03.19-03.24'!AV293+'[9]побудинковий звіт'!AW293+'[8]побудинковий звіт'!AW293</f>
        <v>4466.5648356799775</v>
      </c>
      <c r="AX293" s="94">
        <f t="shared" si="225"/>
        <v>-18420.234762672764</v>
      </c>
      <c r="AY293" s="595">
        <f>'звіт 03.19-03.24'!AX293+'[9]побудинковий звіт'!AY293+'[8]побудинковий звіт'!AY293</f>
        <v>28135.591196532441</v>
      </c>
      <c r="AZ293" s="595">
        <f>'звіт 03.19-03.24'!AY293+'[9]побудинковий звіт'!AZ293+'[8]побудинковий звіт'!AZ293</f>
        <v>19341.651456828957</v>
      </c>
      <c r="BA293" s="117">
        <f t="shared" si="226"/>
        <v>-8793.9397397034845</v>
      </c>
      <c r="BB293" s="595">
        <f>'звіт 03.19-03.24'!BA293+'[9]побудинковий звіт'!BB293+'[8]побудинковий звіт'!BB293</f>
        <v>11753.921852933721</v>
      </c>
      <c r="BC293" s="595">
        <f>'звіт 03.19-03.24'!BB293+'[9]побудинковий звіт'!BC293+'[8]побудинковий звіт'!BC293</f>
        <v>13558.988183600914</v>
      </c>
      <c r="BD293" s="94">
        <f t="shared" si="227"/>
        <v>1805.0663306671922</v>
      </c>
      <c r="BE293" s="595">
        <f>'звіт 03.19-03.24'!BD293+'[9]побудинковий звіт'!BE293+'[8]побудинковий звіт'!BE293</f>
        <v>0</v>
      </c>
      <c r="BF293" s="595">
        <f>'звіт 03.19-03.24'!BE293+'[9]побудинковий звіт'!BF293+'[8]побудинковий звіт'!BF293</f>
        <v>0</v>
      </c>
      <c r="BG293" s="95">
        <f t="shared" si="228"/>
        <v>0</v>
      </c>
      <c r="BH293" s="595">
        <f>'звіт 03.19-03.24'!BG293+'[9]побудинковий звіт'!BH293+'[8]побудинковий звіт'!BH293</f>
        <v>0</v>
      </c>
      <c r="BI293" s="595">
        <f>'звіт 03.19-03.24'!BH293+'[9]побудинковий звіт'!BI293+'[8]побудинковий звіт'!BI293</f>
        <v>0</v>
      </c>
      <c r="BJ293" s="94">
        <f t="shared" si="229"/>
        <v>0</v>
      </c>
      <c r="BK293" s="595">
        <f>'звіт 03.19-03.24'!BJ293+'[9]побудинковий звіт'!BK293+'[8]побудинковий звіт'!BK293</f>
        <v>16525.145516120534</v>
      </c>
      <c r="BL293" s="595">
        <f>'звіт 03.19-03.24'!BK293+'[9]побудинковий звіт'!BL293+'[8]побудинковий звіт'!BL293</f>
        <v>4975.7330408839853</v>
      </c>
      <c r="BM293" s="95">
        <f t="shared" si="230"/>
        <v>-11549.41247523655</v>
      </c>
      <c r="BN293" s="595">
        <f>'звіт 03.19-03.24'!BM293+'[9]побудинковий звіт'!BN293+'[8]побудинковий звіт'!BN293</f>
        <v>1694.7179402037568</v>
      </c>
      <c r="BO293" s="595">
        <f>'звіт 03.19-03.24'!BN293+'[9]побудинковий звіт'!BO293+'[8]побудинковий звіт'!BO293</f>
        <v>4652.8550332467257</v>
      </c>
      <c r="BP293" s="94">
        <f t="shared" si="231"/>
        <v>2958.1370930429689</v>
      </c>
      <c r="BQ293" s="91">
        <f t="shared" si="232"/>
        <v>80996.176104143204</v>
      </c>
      <c r="BR293" s="96">
        <f t="shared" si="232"/>
        <v>46995.792550240563</v>
      </c>
      <c r="BS293" s="94">
        <f t="shared" si="233"/>
        <v>-34000.38355390264</v>
      </c>
      <c r="BT293" s="595">
        <f>'звіт 03.19-03.24'!BS293+'[9]побудинковий звіт'!BT293+'[8]побудинковий звіт'!BT293</f>
        <v>203523.7865368397</v>
      </c>
      <c r="BU293" s="595">
        <f>'звіт 03.19-03.24'!BT293+'[9]побудинковий звіт'!BU293+'[8]побудинковий звіт'!BU293</f>
        <v>241427.26757789977</v>
      </c>
      <c r="BV293" s="116">
        <f t="shared" si="234"/>
        <v>37903.481041060062</v>
      </c>
      <c r="BW293" s="595">
        <f>'звіт 03.19-03.24'!BV293+'[9]побудинковий звіт'!BW293+'[8]побудинковий звіт'!BW293</f>
        <v>133261.80030620145</v>
      </c>
      <c r="BX293" s="595">
        <f>'звіт 03.19-03.24'!BW293+'[9]побудинковий звіт'!BX293+'[8]побудинковий звіт'!BX293</f>
        <v>132019.89248602069</v>
      </c>
      <c r="BY293" s="116">
        <f t="shared" si="235"/>
        <v>-1241.907820180757</v>
      </c>
      <c r="BZ293" s="595">
        <f>'звіт 03.19-03.24'!BY293+'[9]побудинковий звіт'!BZ293+'[8]побудинковий звіт'!BZ293</f>
        <v>56003.433630929139</v>
      </c>
      <c r="CA293" s="595">
        <f>'звіт 03.19-03.24'!BZ293+'[9]побудинковий звіт'!CA293+'[8]побудинковий звіт'!CA293</f>
        <v>40310.926795164989</v>
      </c>
      <c r="CB293" s="116">
        <f t="shared" si="236"/>
        <v>-15692.50683576415</v>
      </c>
      <c r="CC293" s="595">
        <f>'звіт 03.19-03.24'!CB293+'[9]побудинковий звіт'!CC293+'[8]побудинковий звіт'!CC293</f>
        <v>12529.397581817391</v>
      </c>
      <c r="CD293" s="595">
        <f>'звіт 03.19-03.24'!CC293+'[9]побудинковий звіт'!CD293+'[8]побудинковий звіт'!CD293</f>
        <v>12755.692769639099</v>
      </c>
      <c r="CE293" s="116">
        <f t="shared" si="237"/>
        <v>226.29518782170817</v>
      </c>
      <c r="CF293" s="595">
        <f>'звіт 03.19-03.24'!CE293+'[9]побудинковий звіт'!CF293+'[8]побудинковий звіт'!CF293</f>
        <v>1541.1696606659902</v>
      </c>
      <c r="CG293" s="595">
        <f>'звіт 03.19-03.24'!CF293+'[9]побудинковий звіт'!CG293+'[8]побудинковий звіт'!CG293</f>
        <v>0</v>
      </c>
      <c r="CH293" s="116">
        <f t="shared" si="238"/>
        <v>-1541.1696606659902</v>
      </c>
      <c r="CI293" s="595">
        <f>'звіт 03.19-03.24'!CH293+'[9]побудинковий звіт'!CI293+'[8]побудинковий звіт'!CI293</f>
        <v>53357.374490745962</v>
      </c>
      <c r="CJ293" s="595">
        <f>'звіт 03.19-03.24'!CI293+'[9]побудинковий звіт'!CJ293+'[8]побудинковий звіт'!CJ293</f>
        <v>35339.166089832353</v>
      </c>
      <c r="CK293" s="116">
        <f t="shared" si="239"/>
        <v>-18018.208400913609</v>
      </c>
      <c r="CL293" s="595">
        <f>'звіт 03.19-03.24'!CK293+'[9]побудинковий звіт'!CL293+'[8]побудинковий звіт'!CL293</f>
        <v>0</v>
      </c>
      <c r="CM293" s="595">
        <f>'звіт 03.19-03.24'!CL293+'[9]побудинковий звіт'!CM293+'[8]побудинковий звіт'!CM293</f>
        <v>0</v>
      </c>
      <c r="CN293" s="116">
        <f t="shared" si="240"/>
        <v>0</v>
      </c>
      <c r="CO293" s="88">
        <f t="shared" si="241"/>
        <v>53357.374490745962</v>
      </c>
      <c r="CP293" s="96">
        <f t="shared" si="241"/>
        <v>35339.166089832353</v>
      </c>
      <c r="CQ293" s="116">
        <f t="shared" si="242"/>
        <v>-18018.208400913609</v>
      </c>
      <c r="CR293" s="119">
        <f t="shared" si="253"/>
        <v>1155435.6029692905</v>
      </c>
      <c r="CS293" s="96">
        <f t="shared" si="253"/>
        <v>1038105.7844500887</v>
      </c>
      <c r="CT293" s="116">
        <f t="shared" si="243"/>
        <v>-117329.81851920171</v>
      </c>
      <c r="CU293" s="91">
        <f t="shared" si="244"/>
        <v>1386522.7235631484</v>
      </c>
      <c r="CV293" s="98">
        <f t="shared" si="244"/>
        <v>1245726.9413401065</v>
      </c>
      <c r="CW293" s="117">
        <f t="shared" si="245"/>
        <v>-140795.78222304187</v>
      </c>
      <c r="CX293" s="595">
        <f>'звіт 03.19-03.24'!CW293+'[9]побудинковий звіт'!CX293+'[8]побудинковий звіт'!CX293</f>
        <v>69326.930447629784</v>
      </c>
      <c r="CY293" s="595">
        <f>'звіт 03.19-03.24'!CX293+'[9]побудинковий звіт'!CY293+'[8]побудинковий звіт'!CY293</f>
        <v>210122.71267067164</v>
      </c>
      <c r="CZ293" s="116">
        <f t="shared" si="246"/>
        <v>140795.78222304187</v>
      </c>
      <c r="DA293" s="99">
        <f>'[8]побудинковий звіт'!DA293</f>
        <v>-140795.78222304158</v>
      </c>
      <c r="DB293" s="8">
        <v>3</v>
      </c>
      <c r="DC293" s="365">
        <f>'[8]побудинковий звіт'!DC293</f>
        <v>28490.51</v>
      </c>
      <c r="DD293" s="365">
        <f>'[8]побудинковий звіт'!DD293</f>
        <v>13072.220000000003</v>
      </c>
      <c r="DE293" s="365">
        <f>'[8]побудинковий звіт'!DE293</f>
        <v>8058.4699999999975</v>
      </c>
      <c r="DF293" s="365">
        <f>'[8]побудинковий звіт'!DF293</f>
        <v>9182.2100000000028</v>
      </c>
      <c r="DG293" s="101">
        <v>-72322.86160614551</v>
      </c>
      <c r="DH293" s="296">
        <v>5</v>
      </c>
      <c r="DI293" s="103">
        <f>'[8]побудинковий звіт'!DK293</f>
        <v>7.8714518935153013</v>
      </c>
      <c r="DJ293" s="103">
        <f>'[8]побудинковий звіт'!DL293</f>
        <v>0</v>
      </c>
      <c r="DK293" s="103">
        <f>'[8]побудинковий звіт'!DM293</f>
        <v>6.801886035645091</v>
      </c>
      <c r="DL293" s="104">
        <f t="shared" si="255"/>
        <v>20432.71482518702</v>
      </c>
      <c r="DM293" s="104">
        <f t="shared" si="254"/>
        <v>3889.9986237854273</v>
      </c>
      <c r="DN293" s="105">
        <f t="shared" si="247"/>
        <v>24322.713448972449</v>
      </c>
      <c r="DO293" s="2"/>
      <c r="DP293" s="104">
        <f>'[10]побудинковий звіт'!DR293</f>
        <v>20432.04</v>
      </c>
      <c r="DQ293" s="104">
        <f>'[10]побудинковий звіт'!DS293</f>
        <v>3890.01</v>
      </c>
      <c r="DR293" s="104">
        <f t="shared" si="248"/>
        <v>24322.050000000003</v>
      </c>
      <c r="DS293" s="106"/>
      <c r="DT293" s="104"/>
      <c r="DU293" s="479">
        <f>'звіт 03.19-03.24'!DV293+'[9]побудинковий звіт'!DW293+'[8]побудинковий звіт'!DW293</f>
        <v>6492.119999999999</v>
      </c>
      <c r="DV293" s="2">
        <f>'[9]побудинковий звіт'!DX293+'[8]побудинковий звіт'!DX293</f>
        <v>0</v>
      </c>
      <c r="DW293" s="77">
        <f t="shared" si="249"/>
        <v>436385.84834748675</v>
      </c>
      <c r="DX293" s="77">
        <f t="shared" si="250"/>
        <v>310655.42804551258</v>
      </c>
      <c r="DY293" s="427">
        <f t="shared" si="251"/>
        <v>17240.68</v>
      </c>
      <c r="DZ293" s="161">
        <f>'[10]побудинковий звіт'!DY293</f>
        <v>7812.9007974550923</v>
      </c>
      <c r="EB293" s="110">
        <v>39078</v>
      </c>
      <c r="EC293" s="111">
        <f t="shared" si="252"/>
        <v>-33244.86160614551</v>
      </c>
      <c r="EE293" s="112">
        <v>10739.570566876835</v>
      </c>
      <c r="EG293" s="99">
        <v>-22990.817126292168</v>
      </c>
    </row>
    <row r="294" spans="1:137" ht="19.95" customHeight="1" x14ac:dyDescent="0.3">
      <c r="A294" s="81">
        <v>150000718</v>
      </c>
      <c r="B294" s="82" t="s">
        <v>556</v>
      </c>
      <c r="C294" s="114" t="s">
        <v>905</v>
      </c>
      <c r="D294" s="114" t="s">
        <v>557</v>
      </c>
      <c r="E294" s="84">
        <f t="shared" si="210"/>
        <v>4457.7</v>
      </c>
      <c r="F294" s="597">
        <f>'[8]побудинковий звіт'!F294</f>
        <v>4457.7</v>
      </c>
      <c r="G294" s="104">
        <f>'[8]побудинковий звіт'!G294</f>
        <v>0</v>
      </c>
      <c r="H294" s="598">
        <f>'[8]побудинковий звіт'!H294</f>
        <v>0</v>
      </c>
      <c r="I294" s="595">
        <f>'звіт 03.19-03.24'!H294+'[9]побудинковий звіт'!I294+'[8]побудинковий звіт'!I294</f>
        <v>108734.55038762887</v>
      </c>
      <c r="J294" s="595">
        <f>'звіт 03.19-03.24'!I294+'[9]побудинковий звіт'!J294+'[8]побудинковий звіт'!J294</f>
        <v>105043.76681413008</v>
      </c>
      <c r="K294" s="116">
        <f t="shared" si="211"/>
        <v>-3690.7835734987893</v>
      </c>
      <c r="L294" s="595">
        <f>'звіт 03.19-03.24'!K294+'[9]побудинковий звіт'!L294+'[8]побудинковий звіт'!L294</f>
        <v>24621.650332086025</v>
      </c>
      <c r="M294" s="595">
        <f>'звіт 03.19-03.24'!L294+'[9]побудинковий звіт'!M294+'[8]побудинковий звіт'!M294</f>
        <v>23611.474577246237</v>
      </c>
      <c r="N294" s="116">
        <f t="shared" si="212"/>
        <v>-1010.1757548397873</v>
      </c>
      <c r="O294" s="595">
        <f>'звіт 03.19-03.24'!N294+'[9]побудинковий звіт'!O294+'[8]побудинковий звіт'!O294</f>
        <v>45331.378137413543</v>
      </c>
      <c r="P294" s="595">
        <f>'звіт 03.19-03.24'!O294+'[9]побудинковий звіт'!P294+'[8]побудинковий звіт'!P294</f>
        <v>45345.551500735906</v>
      </c>
      <c r="Q294" s="116">
        <f t="shared" si="213"/>
        <v>14.173363322363002</v>
      </c>
      <c r="R294" s="595">
        <f>'звіт 03.19-03.24'!Q294+'[9]побудинковий звіт'!R294+'[8]побудинковий звіт'!R294</f>
        <v>0</v>
      </c>
      <c r="S294" s="595">
        <f>'звіт 03.19-03.24'!R294+'[9]побудинковий звіт'!S294+'[8]побудинковий звіт'!S294</f>
        <v>0</v>
      </c>
      <c r="T294" s="116">
        <f t="shared" si="214"/>
        <v>0</v>
      </c>
      <c r="U294" s="595">
        <f>'звіт 03.19-03.24'!T294+'[9]побудинковий звіт'!U294+'[8]побудинковий звіт'!U294</f>
        <v>6156.445214302963</v>
      </c>
      <c r="V294" s="595">
        <f>'звіт 03.19-03.24'!U294+'[9]побудинковий звіт'!V294+'[8]побудинковий звіт'!V294</f>
        <v>4975.5779046384678</v>
      </c>
      <c r="W294" s="116">
        <f t="shared" si="215"/>
        <v>-1180.8673096644952</v>
      </c>
      <c r="X294" s="595">
        <f>'звіт 03.19-03.24'!W294+'[9]побудинковий звіт'!X294+'[8]побудинковий звіт'!X294</f>
        <v>85962.12922413864</v>
      </c>
      <c r="Y294" s="595">
        <f>'звіт 03.19-03.24'!X294+'[9]побудинковий звіт'!Y294+'[8]побудинковий звіт'!Y294</f>
        <v>81460.439995377703</v>
      </c>
      <c r="Z294" s="116">
        <f t="shared" si="216"/>
        <v>-4501.6892287609371</v>
      </c>
      <c r="AA294" s="595">
        <f>'звіт 03.19-03.24'!Z294+'[9]побудинковий звіт'!AA294+'[8]побудинковий звіт'!AA294</f>
        <v>4813.2359999999999</v>
      </c>
      <c r="AB294" s="595">
        <f>'звіт 03.19-03.24'!AA294+'[9]побудинковий звіт'!AB294+'[8]побудинковий звіт'!AB294</f>
        <v>0</v>
      </c>
      <c r="AC294" s="116">
        <f t="shared" si="217"/>
        <v>-4813.2359999999999</v>
      </c>
      <c r="AD294" s="595">
        <f>'звіт 03.19-03.24'!AC294+'[9]побудинковий звіт'!AD294+'[8]побудинковий звіт'!AD294</f>
        <v>133717.7618544625</v>
      </c>
      <c r="AE294" s="595">
        <f>'звіт 03.19-03.24'!AD294+'[9]побудинковий звіт'!AE294+'[8]побудинковий звіт'!AE294</f>
        <v>146311.8176713679</v>
      </c>
      <c r="AF294" s="117">
        <f t="shared" si="218"/>
        <v>12594.055816905398</v>
      </c>
      <c r="AG294" s="91">
        <f t="shared" si="219"/>
        <v>409337.15115003253</v>
      </c>
      <c r="AH294" s="92">
        <f t="shared" si="219"/>
        <v>406748.62846349628</v>
      </c>
      <c r="AI294" s="116">
        <f t="shared" si="220"/>
        <v>-2588.5226865362492</v>
      </c>
      <c r="AJ294" s="595">
        <f>'звіт 03.19-03.24'!AI294+'[9]побудинковий звіт'!AJ294+'[8]побудинковий звіт'!AJ294</f>
        <v>0</v>
      </c>
      <c r="AK294" s="595">
        <f>'звіт 03.19-03.24'!AJ294+'[9]побудинковий звіт'!AK294+'[8]побудинковий звіт'!AK294</f>
        <v>0</v>
      </c>
      <c r="AL294" s="116">
        <f t="shared" si="221"/>
        <v>0</v>
      </c>
      <c r="AM294" s="595">
        <f>'звіт 03.19-03.24'!AL294+'[9]побудинковий звіт'!AM294+'[8]побудинковий звіт'!AM294</f>
        <v>0</v>
      </c>
      <c r="AN294" s="595">
        <f>'звіт 03.19-03.24'!AM294+'[9]побудинковий звіт'!AN294+'[8]побудинковий звіт'!AN294</f>
        <v>0</v>
      </c>
      <c r="AO294" s="116">
        <f t="shared" si="222"/>
        <v>0</v>
      </c>
      <c r="AP294" s="595">
        <f>'звіт 03.19-03.24'!AO294+'[9]побудинковий звіт'!AP294+'[8]побудинковий звіт'!AP294</f>
        <v>58642.481862541434</v>
      </c>
      <c r="AQ294" s="595">
        <f>'звіт 03.19-03.24'!AP294+'[9]побудинковий звіт'!AQ294+'[8]побудинковий звіт'!AQ294</f>
        <v>58735.81306971352</v>
      </c>
      <c r="AR294" s="116">
        <f t="shared" si="223"/>
        <v>93.331207172086579</v>
      </c>
      <c r="AS294" s="595">
        <f>'звіт 03.19-03.24'!AR294+'[9]побудинковий звіт'!AS294+'[8]побудинковий звіт'!AS294</f>
        <v>404804.54034131014</v>
      </c>
      <c r="AT294" s="595">
        <f>'звіт 03.19-03.24'!AS294+'[9]побудинковий звіт'!AT294+'[8]побудинковий звіт'!AT294</f>
        <v>377681.54776808579</v>
      </c>
      <c r="AU294" s="118">
        <f t="shared" si="224"/>
        <v>-27122.992573224357</v>
      </c>
      <c r="AV294" s="595">
        <f>'звіт 03.19-03.24'!AU294+'[9]побудинковий звіт'!AV294+'[8]побудинковий звіт'!AV294</f>
        <v>27050.89800719736</v>
      </c>
      <c r="AW294" s="595">
        <f>'звіт 03.19-03.24'!AV294+'[9]побудинковий звіт'!AW294+'[8]побудинковий звіт'!AW294</f>
        <v>10348.196830759845</v>
      </c>
      <c r="AX294" s="94">
        <f t="shared" si="225"/>
        <v>-16702.701176437513</v>
      </c>
      <c r="AY294" s="595">
        <f>'звіт 03.19-03.24'!AX294+'[9]побудинковий звіт'!AY294+'[8]побудинковий звіт'!AY294</f>
        <v>41721.826859747642</v>
      </c>
      <c r="AZ294" s="595">
        <f>'звіт 03.19-03.24'!AY294+'[9]побудинковий звіт'!AZ294+'[8]побудинковий звіт'!AZ294</f>
        <v>13804.184142866612</v>
      </c>
      <c r="BA294" s="117">
        <f t="shared" si="226"/>
        <v>-27917.64271688103</v>
      </c>
      <c r="BB294" s="595">
        <f>'звіт 03.19-03.24'!BA294+'[9]побудинковий звіт'!BB294+'[8]побудинковий звіт'!BB294</f>
        <v>15737.191397545479</v>
      </c>
      <c r="BC294" s="595">
        <f>'звіт 03.19-03.24'!BB294+'[9]побудинковий звіт'!BC294+'[8]побудинковий звіт'!BC294</f>
        <v>31168.253140948851</v>
      </c>
      <c r="BD294" s="94">
        <f t="shared" si="227"/>
        <v>15431.061743403372</v>
      </c>
      <c r="BE294" s="595">
        <f>'звіт 03.19-03.24'!BD294+'[9]побудинковий звіт'!BE294+'[8]побудинковий звіт'!BE294</f>
        <v>0</v>
      </c>
      <c r="BF294" s="595">
        <f>'звіт 03.19-03.24'!BE294+'[9]побудинковий звіт'!BF294+'[8]побудинковий звіт'!BF294</f>
        <v>0</v>
      </c>
      <c r="BG294" s="95">
        <f t="shared" si="228"/>
        <v>0</v>
      </c>
      <c r="BH294" s="595">
        <f>'звіт 03.19-03.24'!BG294+'[9]побудинковий звіт'!BH294+'[8]побудинковий звіт'!BH294</f>
        <v>13639.4243720757</v>
      </c>
      <c r="BI294" s="595">
        <f>'звіт 03.19-03.24'!BH294+'[9]побудинковий звіт'!BI294+'[8]побудинковий звіт'!BI294</f>
        <v>0</v>
      </c>
      <c r="BJ294" s="94">
        <f t="shared" si="229"/>
        <v>-13639.4243720757</v>
      </c>
      <c r="BK294" s="595">
        <f>'звіт 03.19-03.24'!BJ294+'[9]побудинковий звіт'!BK294+'[8]побудинковий звіт'!BK294</f>
        <v>28687.22360128045</v>
      </c>
      <c r="BL294" s="595">
        <f>'звіт 03.19-03.24'!BK294+'[9]побудинковий звіт'!BL294+'[8]побудинковий звіт'!BL294</f>
        <v>2573.2862631079624</v>
      </c>
      <c r="BM294" s="95">
        <f t="shared" si="230"/>
        <v>-26113.937338172487</v>
      </c>
      <c r="BN294" s="595">
        <f>'звіт 03.19-03.24'!BM294+'[9]побудинковий звіт'!BN294+'[8]побудинковий звіт'!BN294</f>
        <v>2305.9124777674306</v>
      </c>
      <c r="BO294" s="595">
        <f>'звіт 03.19-03.24'!BN294+'[9]побудинковий звіт'!BO294+'[8]побудинковий звіт'!BO294</f>
        <v>6598.4307670595836</v>
      </c>
      <c r="BP294" s="94">
        <f t="shared" si="231"/>
        <v>4292.518289292153</v>
      </c>
      <c r="BQ294" s="91">
        <f t="shared" si="232"/>
        <v>129142.47671561407</v>
      </c>
      <c r="BR294" s="96">
        <f t="shared" si="232"/>
        <v>64492.351144742854</v>
      </c>
      <c r="BS294" s="94">
        <f t="shared" si="233"/>
        <v>-64650.12557087122</v>
      </c>
      <c r="BT294" s="595">
        <f>'звіт 03.19-03.24'!BS294+'[9]побудинковий звіт'!BT294+'[8]побудинковий звіт'!BT294</f>
        <v>313063.28764000064</v>
      </c>
      <c r="BU294" s="595">
        <f>'звіт 03.19-03.24'!BT294+'[9]побудинковий звіт'!BU294+'[8]побудинковий звіт'!BU294</f>
        <v>384085.59076842951</v>
      </c>
      <c r="BV294" s="116">
        <f t="shared" si="234"/>
        <v>71022.303128428874</v>
      </c>
      <c r="BW294" s="595">
        <f>'звіт 03.19-03.24'!BV294+'[9]побудинковий звіт'!BW294+'[8]побудинковий звіт'!BW294</f>
        <v>167170.44905470154</v>
      </c>
      <c r="BX294" s="595">
        <f>'звіт 03.19-03.24'!BW294+'[9]побудинковий звіт'!BX294+'[8]побудинковий звіт'!BX294</f>
        <v>179723.77870456583</v>
      </c>
      <c r="BY294" s="116">
        <f t="shared" si="235"/>
        <v>12553.329649864289</v>
      </c>
      <c r="BZ294" s="595">
        <f>'звіт 03.19-03.24'!BY294+'[9]побудинковий звіт'!BZ294+'[8]побудинковий звіт'!BZ294</f>
        <v>65039.920463337767</v>
      </c>
      <c r="CA294" s="595">
        <f>'звіт 03.19-03.24'!BZ294+'[9]побудинковий звіт'!CA294+'[8]побудинковий звіт'!CA294</f>
        <v>67734.501564060745</v>
      </c>
      <c r="CB294" s="116">
        <f t="shared" si="236"/>
        <v>2694.5811007229786</v>
      </c>
      <c r="CC294" s="595">
        <f>'звіт 03.19-03.24'!CB294+'[9]побудинковий звіт'!CC294+'[8]побудинковий звіт'!CC294</f>
        <v>16483.988693578503</v>
      </c>
      <c r="CD294" s="595">
        <f>'звіт 03.19-03.24'!CC294+'[9]побудинковий звіт'!CD294+'[8]побудинковий звіт'!CD294</f>
        <v>16781.708300056442</v>
      </c>
      <c r="CE294" s="116">
        <f t="shared" si="237"/>
        <v>297.71960647793821</v>
      </c>
      <c r="CF294" s="595">
        <f>'звіт 03.19-03.24'!CE294+'[9]побудинковий звіт'!CF294+'[8]побудинковий звіт'!CF294</f>
        <v>2027.6013348136939</v>
      </c>
      <c r="CG294" s="595">
        <f>'звіт 03.19-03.24'!CF294+'[9]побудинковий звіт'!CG294+'[8]побудинковий звіт'!CG294</f>
        <v>1970.777912977537</v>
      </c>
      <c r="CH294" s="116">
        <f t="shared" si="238"/>
        <v>-56.823421836156967</v>
      </c>
      <c r="CI294" s="595">
        <f>'звіт 03.19-03.24'!CH294+'[9]побудинковий звіт'!CI294+'[8]побудинковий звіт'!CI294</f>
        <v>72230.824704122526</v>
      </c>
      <c r="CJ294" s="595">
        <f>'звіт 03.19-03.24'!CI294+'[9]побудинковий звіт'!CJ294+'[8]побудинковий звіт'!CJ294</f>
        <v>49293.263355940551</v>
      </c>
      <c r="CK294" s="116">
        <f t="shared" si="239"/>
        <v>-22937.561348181975</v>
      </c>
      <c r="CL294" s="595">
        <f>'звіт 03.19-03.24'!CK294+'[9]побудинковий звіт'!CL294+'[8]побудинковий звіт'!CL294</f>
        <v>0</v>
      </c>
      <c r="CM294" s="595">
        <f>'звіт 03.19-03.24'!CL294+'[9]побудинковий звіт'!CM294+'[8]побудинковий звіт'!CM294</f>
        <v>0</v>
      </c>
      <c r="CN294" s="116">
        <f t="shared" si="240"/>
        <v>0</v>
      </c>
      <c r="CO294" s="88">
        <f t="shared" si="241"/>
        <v>72230.824704122526</v>
      </c>
      <c r="CP294" s="96">
        <f t="shared" si="241"/>
        <v>49293.263355940551</v>
      </c>
      <c r="CQ294" s="116">
        <f t="shared" si="242"/>
        <v>-22937.561348181975</v>
      </c>
      <c r="CR294" s="119">
        <f t="shared" si="253"/>
        <v>1637942.7219600528</v>
      </c>
      <c r="CS294" s="96">
        <f t="shared" si="253"/>
        <v>1607247.961052069</v>
      </c>
      <c r="CT294" s="116">
        <f t="shared" si="243"/>
        <v>-30694.760907983873</v>
      </c>
      <c r="CU294" s="91">
        <f t="shared" si="244"/>
        <v>1965531.2663520633</v>
      </c>
      <c r="CV294" s="98">
        <f t="shared" si="244"/>
        <v>1928697.5532624826</v>
      </c>
      <c r="CW294" s="117">
        <f t="shared" si="245"/>
        <v>-36833.713089580648</v>
      </c>
      <c r="CX294" s="595">
        <f>'звіт 03.19-03.24'!CW294+'[9]побудинковий звіт'!CX294+'[8]побудинковий звіт'!CX294</f>
        <v>98369.132499145664</v>
      </c>
      <c r="CY294" s="595">
        <f>'звіт 03.19-03.24'!CX294+'[9]побудинковий звіт'!CY294+'[8]побудинковий звіт'!CY294</f>
        <v>135202.84558872608</v>
      </c>
      <c r="CZ294" s="116">
        <f t="shared" si="246"/>
        <v>36833.713089580415</v>
      </c>
      <c r="DA294" s="99">
        <f>'[8]побудинковий звіт'!DA294</f>
        <v>-36833.713089580036</v>
      </c>
      <c r="DB294" s="8">
        <v>3</v>
      </c>
      <c r="DC294" s="365">
        <f>'[8]побудинковий звіт'!DC294</f>
        <v>39418.06</v>
      </c>
      <c r="DD294" s="365">
        <f>'[8]побудинковий звіт'!DD294</f>
        <v>0</v>
      </c>
      <c r="DE294" s="365">
        <f>'[8]побудинковий звіт'!DE294</f>
        <v>4460.6599999999962</v>
      </c>
      <c r="DF294" s="365">
        <f>'[8]побудинковий звіт'!DF294</f>
        <v>0</v>
      </c>
      <c r="DG294" s="101">
        <v>71866.972060816712</v>
      </c>
      <c r="DH294" s="296">
        <v>5</v>
      </c>
      <c r="DI294" s="103">
        <f>'[8]побудинковий звіт'!DK294</f>
        <v>7.8428659563397369</v>
      </c>
      <c r="DJ294" s="103">
        <f>'[8]побудинковий звіт'!DL294</f>
        <v>0</v>
      </c>
      <c r="DK294" s="103">
        <f>'[8]побудинковий звіт'!DM294</f>
        <v>7.0695130538547231</v>
      </c>
      <c r="DL294" s="104">
        <f t="shared" si="255"/>
        <v>34961.143573575646</v>
      </c>
      <c r="DM294" s="104">
        <f t="shared" si="254"/>
        <v>0</v>
      </c>
      <c r="DN294" s="105">
        <f t="shared" si="247"/>
        <v>34961.143573575646</v>
      </c>
      <c r="DO294" s="2"/>
      <c r="DP294" s="104">
        <f>'[10]побудинковий звіт'!DR294</f>
        <v>34961.32</v>
      </c>
      <c r="DQ294" s="104">
        <f>'[10]побудинковий звіт'!DS294</f>
        <v>0</v>
      </c>
      <c r="DR294" s="104">
        <f t="shared" si="248"/>
        <v>34961.32</v>
      </c>
      <c r="DS294" s="106"/>
      <c r="DT294" s="104"/>
      <c r="DU294" s="479">
        <f>'звіт 03.19-03.24'!DV294+'[9]побудинковий звіт'!DW294+'[8]побудинковий звіт'!DW294</f>
        <v>7174.42</v>
      </c>
      <c r="DV294" s="2">
        <f>'[9]побудинковий звіт'!DX294+'[8]побудинковий звіт'!DX294</f>
        <v>0</v>
      </c>
      <c r="DW294" s="77">
        <f t="shared" si="249"/>
        <v>640736.42046830896</v>
      </c>
      <c r="DX294" s="77">
        <f t="shared" si="250"/>
        <v>530608.67869539431</v>
      </c>
      <c r="DY294" s="427">
        <f t="shared" si="251"/>
        <v>4460.6599999999962</v>
      </c>
      <c r="DZ294" s="161">
        <f>'[10]побудинковий звіт'!DY294</f>
        <v>11260.383356016611</v>
      </c>
      <c r="EB294" s="110">
        <v>-50235</v>
      </c>
      <c r="EC294" s="111">
        <f t="shared" si="252"/>
        <v>21631.972060816712</v>
      </c>
      <c r="EE294" s="112">
        <v>119153.19668841493</v>
      </c>
      <c r="EG294" s="99">
        <v>60799.982242889208</v>
      </c>
    </row>
    <row r="295" spans="1:137" ht="19.95" customHeight="1" x14ac:dyDescent="0.3">
      <c r="A295" s="81">
        <v>150000720</v>
      </c>
      <c r="B295" s="82" t="s">
        <v>558</v>
      </c>
      <c r="C295" s="114" t="s">
        <v>906</v>
      </c>
      <c r="D295" s="114" t="s">
        <v>559</v>
      </c>
      <c r="E295" s="84">
        <f t="shared" si="210"/>
        <v>3670.1</v>
      </c>
      <c r="F295" s="597">
        <f>'[8]побудинковий звіт'!F295</f>
        <v>3569.1</v>
      </c>
      <c r="G295" s="104">
        <f>'[8]побудинковий звіт'!G295</f>
        <v>0</v>
      </c>
      <c r="H295" s="598">
        <f>'[8]побудинковий звіт'!H295</f>
        <v>101</v>
      </c>
      <c r="I295" s="595">
        <f>'звіт 03.19-03.24'!H295+'[9]побудинковий звіт'!I295+'[8]побудинковий звіт'!I295</f>
        <v>76284.6315441279</v>
      </c>
      <c r="J295" s="595">
        <f>'звіт 03.19-03.24'!I295+'[9]побудинковий звіт'!J295+'[8]побудинковий звіт'!J295</f>
        <v>73976.850826157301</v>
      </c>
      <c r="K295" s="116">
        <f t="shared" si="211"/>
        <v>-2307.7807179705997</v>
      </c>
      <c r="L295" s="595">
        <f>'звіт 03.19-03.24'!K295+'[9]побудинковий звіт'!L295+'[8]побудинковий звіт'!L295</f>
        <v>15472.051569287685</v>
      </c>
      <c r="M295" s="595">
        <f>'звіт 03.19-03.24'!L295+'[9]побудинковий звіт'!M295+'[8]побудинковий звіт'!M295</f>
        <v>14792.688536131142</v>
      </c>
      <c r="N295" s="116">
        <f t="shared" si="212"/>
        <v>-679.36303315654368</v>
      </c>
      <c r="O295" s="595">
        <f>'звіт 03.19-03.24'!N295+'[9]побудинковий звіт'!O295+'[8]побудинковий звіт'!O295</f>
        <v>35951.162934683314</v>
      </c>
      <c r="P295" s="595">
        <f>'звіт 03.19-03.24'!O295+'[9]побудинковий звіт'!P295+'[8]побудинковий звіт'!P295</f>
        <v>35960.069527632601</v>
      </c>
      <c r="Q295" s="116">
        <f t="shared" si="213"/>
        <v>8.9065929492862779</v>
      </c>
      <c r="R295" s="595">
        <f>'звіт 03.19-03.24'!Q295+'[9]побудинковий звіт'!R295+'[8]побудинковий звіт'!R295</f>
        <v>9071.8184254372463</v>
      </c>
      <c r="S295" s="595">
        <f>'звіт 03.19-03.24'!R295+'[9]побудинковий звіт'!S295+'[8]побудинковий звіт'!S295</f>
        <v>9076.8891940065423</v>
      </c>
      <c r="T295" s="116">
        <f t="shared" si="214"/>
        <v>5.0707685692959785</v>
      </c>
      <c r="U295" s="595">
        <f>'звіт 03.19-03.24'!T295+'[9]побудинковий звіт'!U295+'[8]побудинковий звіт'!U295</f>
        <v>0</v>
      </c>
      <c r="V295" s="595">
        <f>'звіт 03.19-03.24'!U295+'[9]побудинковий звіт'!V295+'[8]побудинковий звіт'!V295</f>
        <v>0</v>
      </c>
      <c r="W295" s="116">
        <f t="shared" si="215"/>
        <v>0</v>
      </c>
      <c r="X295" s="595">
        <f>'звіт 03.19-03.24'!W295+'[9]побудинковий звіт'!X295+'[8]побудинковий звіт'!X295</f>
        <v>30455.512204574781</v>
      </c>
      <c r="Y295" s="595">
        <f>'звіт 03.19-03.24'!X295+'[9]побудинковий звіт'!Y295+'[8]побудинковий звіт'!Y295</f>
        <v>30263.931508437494</v>
      </c>
      <c r="Z295" s="116">
        <f t="shared" si="216"/>
        <v>-191.5806961372873</v>
      </c>
      <c r="AA295" s="595">
        <f>'звіт 03.19-03.24'!Z295+'[9]побудинковий звіт'!AA295+'[8]побудинковий звіт'!AA295</f>
        <v>3963.7080000000005</v>
      </c>
      <c r="AB295" s="595">
        <f>'звіт 03.19-03.24'!AA295+'[9]побудинковий звіт'!AB295+'[8]побудинковий звіт'!AB295</f>
        <v>0</v>
      </c>
      <c r="AC295" s="116">
        <f t="shared" si="217"/>
        <v>-3963.7080000000005</v>
      </c>
      <c r="AD295" s="595">
        <f>'звіт 03.19-03.24'!AC295+'[9]побудинковий звіт'!AD295+'[8]побудинковий звіт'!AD295</f>
        <v>110331.7614774908</v>
      </c>
      <c r="AE295" s="595">
        <f>'звіт 03.19-03.24'!AD295+'[9]побудинковий звіт'!AE295+'[8]побудинковий звіт'!AE295</f>
        <v>120483.85007672338</v>
      </c>
      <c r="AF295" s="117">
        <f t="shared" si="218"/>
        <v>10152.088599232578</v>
      </c>
      <c r="AG295" s="91">
        <f t="shared" si="219"/>
        <v>281530.64615560172</v>
      </c>
      <c r="AH295" s="92">
        <f t="shared" si="219"/>
        <v>284554.27966908843</v>
      </c>
      <c r="AI295" s="116">
        <f t="shared" si="220"/>
        <v>3023.6335134867113</v>
      </c>
      <c r="AJ295" s="595">
        <f>'звіт 03.19-03.24'!AI295+'[9]побудинковий звіт'!AJ295+'[8]побудинковий звіт'!AJ295</f>
        <v>0</v>
      </c>
      <c r="AK295" s="595">
        <f>'звіт 03.19-03.24'!AJ295+'[9]побудинковий звіт'!AK295+'[8]побудинковий звіт'!AK295</f>
        <v>0</v>
      </c>
      <c r="AL295" s="116">
        <f t="shared" si="221"/>
        <v>0</v>
      </c>
      <c r="AM295" s="595">
        <f>'звіт 03.19-03.24'!AL295+'[9]побудинковий звіт'!AM295+'[8]побудинковий звіт'!AM295</f>
        <v>0</v>
      </c>
      <c r="AN295" s="595">
        <f>'звіт 03.19-03.24'!AM295+'[9]побудинковий звіт'!AN295+'[8]побудинковий звіт'!AN295</f>
        <v>0</v>
      </c>
      <c r="AO295" s="116">
        <f t="shared" si="222"/>
        <v>0</v>
      </c>
      <c r="AP295" s="595">
        <f>'звіт 03.19-03.24'!AO295+'[9]побудинковий звіт'!AP295+'[8]побудинковий звіт'!AP295</f>
        <v>18186.941582462616</v>
      </c>
      <c r="AQ295" s="595">
        <f>'звіт 03.19-03.24'!AP295+'[9]побудинковий звіт'!AQ295+'[8]побудинковий звіт'!AQ295</f>
        <v>17096.09810465137</v>
      </c>
      <c r="AR295" s="116">
        <f t="shared" si="223"/>
        <v>-1090.843477811246</v>
      </c>
      <c r="AS295" s="595">
        <f>'звіт 03.19-03.24'!AR295+'[9]побудинковий звіт'!AS295+'[8]побудинковий звіт'!AS295</f>
        <v>195810.31746693185</v>
      </c>
      <c r="AT295" s="595">
        <f>'звіт 03.19-03.24'!AS295+'[9]побудинковий звіт'!AT295+'[8]побудинковий звіт'!AT295</f>
        <v>162208.7472696114</v>
      </c>
      <c r="AU295" s="118">
        <f t="shared" si="224"/>
        <v>-33601.570197320456</v>
      </c>
      <c r="AV295" s="595">
        <f>'звіт 03.19-03.24'!AU295+'[9]побудинковий звіт'!AV295+'[8]побудинковий звіт'!AV295</f>
        <v>18927.115702536015</v>
      </c>
      <c r="AW295" s="595">
        <f>'звіт 03.19-03.24'!AV295+'[9]побудинковий звіт'!AW295+'[8]побудинковий звіт'!AW295</f>
        <v>2629</v>
      </c>
      <c r="AX295" s="94">
        <f t="shared" si="225"/>
        <v>-16298.115702536015</v>
      </c>
      <c r="AY295" s="595">
        <f>'звіт 03.19-03.24'!AX295+'[9]побудинковий звіт'!AY295+'[8]побудинковий звіт'!AY295</f>
        <v>26996.090572338879</v>
      </c>
      <c r="AZ295" s="595">
        <f>'звіт 03.19-03.24'!AY295+'[9]побудинковий звіт'!AZ295+'[8]побудинковий звіт'!AZ295</f>
        <v>4787.7006121578888</v>
      </c>
      <c r="BA295" s="117">
        <f t="shared" si="226"/>
        <v>-22208.38996018099</v>
      </c>
      <c r="BB295" s="595">
        <f>'звіт 03.19-03.24'!BA295+'[9]побудинковий звіт'!BB295+'[8]побудинковий звіт'!BB295</f>
        <v>14107.442152685126</v>
      </c>
      <c r="BC295" s="595">
        <f>'звіт 03.19-03.24'!BB295+'[9]побудинковий звіт'!BC295+'[8]побудинковий звіт'!BC295</f>
        <v>20374.909349349775</v>
      </c>
      <c r="BD295" s="94">
        <f t="shared" si="227"/>
        <v>6267.4671966646492</v>
      </c>
      <c r="BE295" s="595">
        <f>'звіт 03.19-03.24'!BD295+'[9]побудинковий звіт'!BE295+'[8]побудинковий звіт'!BE295</f>
        <v>16249.259763939644</v>
      </c>
      <c r="BF295" s="595">
        <f>'звіт 03.19-03.24'!BE295+'[9]побудинковий звіт'!BF295+'[8]побудинковий звіт'!BF295</f>
        <v>705.11426222136083</v>
      </c>
      <c r="BG295" s="95">
        <f t="shared" si="228"/>
        <v>-15544.145501718283</v>
      </c>
      <c r="BH295" s="595">
        <f>'звіт 03.19-03.24'!BG295+'[9]побудинковий звіт'!BH295+'[8]побудинковий звіт'!BH295</f>
        <v>0</v>
      </c>
      <c r="BI295" s="595">
        <f>'звіт 03.19-03.24'!BH295+'[9]побудинковий звіт'!BI295+'[8]побудинковий звіт'!BI295</f>
        <v>0</v>
      </c>
      <c r="BJ295" s="94">
        <f t="shared" si="229"/>
        <v>0</v>
      </c>
      <c r="BK295" s="595">
        <f>'звіт 03.19-03.24'!BJ295+'[9]побудинковий звіт'!BK295+'[8]побудинковий звіт'!BK295</f>
        <v>11230.071768114381</v>
      </c>
      <c r="BL295" s="595">
        <f>'звіт 03.19-03.24'!BK295+'[9]побудинковий звіт'!BL295+'[8]побудинковий звіт'!BL295</f>
        <v>33849.690000188479</v>
      </c>
      <c r="BM295" s="95">
        <f t="shared" si="230"/>
        <v>22619.618232074099</v>
      </c>
      <c r="BN295" s="595">
        <f>'звіт 03.19-03.24'!BM295+'[9]побудинковий звіт'!BN295+'[8]побудинковий звіт'!BN295</f>
        <v>1673.491057665552</v>
      </c>
      <c r="BO295" s="595">
        <f>'звіт 03.19-03.24'!BN295+'[9]побудинковий звіт'!BO295+'[8]побудинковий звіт'!BO295</f>
        <v>0</v>
      </c>
      <c r="BP295" s="94">
        <f t="shared" si="231"/>
        <v>-1673.491057665552</v>
      </c>
      <c r="BQ295" s="91">
        <f t="shared" si="232"/>
        <v>89183.471017279604</v>
      </c>
      <c r="BR295" s="96">
        <f t="shared" si="232"/>
        <v>62346.414223917498</v>
      </c>
      <c r="BS295" s="94">
        <f t="shared" si="233"/>
        <v>-26837.056793362106</v>
      </c>
      <c r="BT295" s="595">
        <f>'звіт 03.19-03.24'!BS295+'[9]побудинковий звіт'!BT295+'[8]побудинковий звіт'!BT295</f>
        <v>258564.93661716141</v>
      </c>
      <c r="BU295" s="595">
        <f>'звіт 03.19-03.24'!BT295+'[9]побудинковий звіт'!BU295+'[8]побудинковий звіт'!BU295</f>
        <v>310758.61456092657</v>
      </c>
      <c r="BV295" s="116">
        <f t="shared" si="234"/>
        <v>52193.677943765157</v>
      </c>
      <c r="BW295" s="595">
        <f>'звіт 03.19-03.24'!BV295+'[9]побудинковий звіт'!BW295+'[8]побудинковий звіт'!BW295</f>
        <v>133071.95312236142</v>
      </c>
      <c r="BX295" s="595">
        <f>'звіт 03.19-03.24'!BW295+'[9]побудинковий звіт'!BX295+'[8]побудинковий звіт'!BX295</f>
        <v>140333.70091372236</v>
      </c>
      <c r="BY295" s="116">
        <f t="shared" si="235"/>
        <v>7261.7477913609473</v>
      </c>
      <c r="BZ295" s="595">
        <f>'звіт 03.19-03.24'!BY295+'[9]побудинковий звіт'!BZ295+'[8]побудинковий звіт'!BZ295</f>
        <v>52906.965598392446</v>
      </c>
      <c r="CA295" s="595">
        <f>'звіт 03.19-03.24'!BZ295+'[9]побудинковий звіт'!CA295+'[8]побудинковий звіт'!CA295</f>
        <v>58610.866781663317</v>
      </c>
      <c r="CB295" s="116">
        <f t="shared" si="236"/>
        <v>5703.9011832708711</v>
      </c>
      <c r="CC295" s="595">
        <f>'звіт 03.19-03.24'!CB295+'[9]побудинковий звіт'!CC295+'[8]побудинковий звіт'!CC295</f>
        <v>16319.540350317155</v>
      </c>
      <c r="CD295" s="595">
        <f>'звіт 03.19-03.24'!CC295+'[9]побудинковий звіт'!CD295+'[8]побудинковий звіт'!CD295</f>
        <v>16614.289832454924</v>
      </c>
      <c r="CE295" s="116">
        <f t="shared" si="237"/>
        <v>294.74948213776952</v>
      </c>
      <c r="CF295" s="595">
        <f>'звіт 03.19-03.24'!CE295+'[9]побудинковий звіт'!CF295+'[8]побудинковий звіт'!CF295</f>
        <v>2007.3734830174519</v>
      </c>
      <c r="CG295" s="595">
        <f>'звіт 03.19-03.24'!CF295+'[9]побудинковий звіт'!CG295+'[8]побудинковий звіт'!CG295</f>
        <v>638.59847280309464</v>
      </c>
      <c r="CH295" s="116">
        <f t="shared" si="238"/>
        <v>-1368.7750102143573</v>
      </c>
      <c r="CI295" s="595">
        <f>'звіт 03.19-03.24'!CH295+'[9]побудинковий звіт'!CI295+'[8]побудинковий звіт'!CI295</f>
        <v>107437.57525371274</v>
      </c>
      <c r="CJ295" s="595">
        <f>'звіт 03.19-03.24'!CI295+'[9]побудинковий звіт'!CJ295+'[8]побудинковий звіт'!CJ295</f>
        <v>81758.692062954069</v>
      </c>
      <c r="CK295" s="116">
        <f t="shared" si="239"/>
        <v>-25678.883190758672</v>
      </c>
      <c r="CL295" s="595">
        <f>'звіт 03.19-03.24'!CK295+'[9]побудинковий звіт'!CL295+'[8]побудинковий звіт'!CL295</f>
        <v>0</v>
      </c>
      <c r="CM295" s="595">
        <f>'звіт 03.19-03.24'!CL295+'[9]побудинковий звіт'!CM295+'[8]побудинковий звіт'!CM295</f>
        <v>0</v>
      </c>
      <c r="CN295" s="116">
        <f t="shared" si="240"/>
        <v>0</v>
      </c>
      <c r="CO295" s="88">
        <f t="shared" si="241"/>
        <v>107437.57525371274</v>
      </c>
      <c r="CP295" s="96">
        <f t="shared" si="241"/>
        <v>81758.692062954069</v>
      </c>
      <c r="CQ295" s="116">
        <f t="shared" si="242"/>
        <v>-25678.883190758672</v>
      </c>
      <c r="CR295" s="119">
        <f t="shared" si="253"/>
        <v>1155019.7206472384</v>
      </c>
      <c r="CS295" s="96">
        <f t="shared" si="253"/>
        <v>1134920.301891793</v>
      </c>
      <c r="CT295" s="116">
        <f t="shared" si="243"/>
        <v>-20099.418755445397</v>
      </c>
      <c r="CU295" s="91">
        <f t="shared" si="244"/>
        <v>1386023.6647766861</v>
      </c>
      <c r="CV295" s="98">
        <f t="shared" si="244"/>
        <v>1361904.3622701515</v>
      </c>
      <c r="CW295" s="117">
        <f t="shared" si="245"/>
        <v>-24119.302506534616</v>
      </c>
      <c r="CX295" s="595">
        <f>'звіт 03.19-03.24'!CW295+'[9]побудинковий звіт'!CX295+'[8]побудинковий звіт'!CX295</f>
        <v>69276.870260732889</v>
      </c>
      <c r="CY295" s="595">
        <f>'звіт 03.19-03.24'!CX295+'[9]побудинковий звіт'!CY295+'[8]побудинковий звіт'!CY295</f>
        <v>93396.172767267504</v>
      </c>
      <c r="CZ295" s="116">
        <f t="shared" si="246"/>
        <v>24119.302506534616</v>
      </c>
      <c r="DA295" s="99">
        <f>'[8]побудинковий звіт'!DA295</f>
        <v>-24119.302506534306</v>
      </c>
      <c r="DB295" s="8">
        <v>3</v>
      </c>
      <c r="DC295" s="365">
        <f>'[8]побудинковий звіт'!DC295</f>
        <v>61857.5</v>
      </c>
      <c r="DD295" s="365">
        <f>'[8]побудинковий звіт'!DD295</f>
        <v>-423.65</v>
      </c>
      <c r="DE295" s="365">
        <f>'[8]побудинковий звіт'!DE295</f>
        <v>38017.160000000003</v>
      </c>
      <c r="DF295" s="365">
        <f>'[8]побудинковий звіт'!DF295</f>
        <v>-1019.55</v>
      </c>
      <c r="DG295" s="101">
        <v>22683.631040974986</v>
      </c>
      <c r="DH295" s="296">
        <v>5</v>
      </c>
      <c r="DI295" s="103">
        <f>'[8]побудинковий звіт'!DK295</f>
        <v>6.6774282400067522</v>
      </c>
      <c r="DJ295" s="103">
        <f>'[8]побудинковий звіт'!DL295</f>
        <v>0</v>
      </c>
      <c r="DK295" s="103">
        <f>'[8]побудинковий звіт'!DM295</f>
        <v>5.9000394254621886</v>
      </c>
      <c r="DL295" s="104">
        <f t="shared" si="255"/>
        <v>23832.409131408098</v>
      </c>
      <c r="DM295" s="104">
        <f t="shared" si="254"/>
        <v>595.90398197168111</v>
      </c>
      <c r="DN295" s="105">
        <f t="shared" si="247"/>
        <v>24428.31311337978</v>
      </c>
      <c r="DO295" s="2"/>
      <c r="DP295" s="104">
        <f>'[10]побудинковий звіт'!DR295</f>
        <v>23840.34</v>
      </c>
      <c r="DQ295" s="104">
        <f>'[10]побудинковий звіт'!DS295</f>
        <v>595.9</v>
      </c>
      <c r="DR295" s="104">
        <f t="shared" si="248"/>
        <v>24436.240000000002</v>
      </c>
      <c r="DS295" s="106"/>
      <c r="DT295" s="104"/>
      <c r="DU295" s="479">
        <f>'звіт 03.19-03.24'!DV295+'[9]побудинковий звіт'!DW295+'[8]побудинковий звіт'!DW295</f>
        <v>6492.119999999999</v>
      </c>
      <c r="DV295" s="2">
        <f>'[9]побудинковий звіт'!DX295+'[8]побудинковий звіт'!DX295</f>
        <v>0</v>
      </c>
      <c r="DW295" s="77">
        <f t="shared" si="249"/>
        <v>341992.54618105368</v>
      </c>
      <c r="DX295" s="77">
        <f t="shared" si="250"/>
        <v>269466.19379223464</v>
      </c>
      <c r="DY295" s="427">
        <f t="shared" si="251"/>
        <v>36997.61</v>
      </c>
      <c r="DZ295" s="161">
        <f>'[10]побудинковий звіт'!DY295</f>
        <v>5948.7466452611579</v>
      </c>
      <c r="EB295" s="110">
        <v>40622</v>
      </c>
      <c r="EC295" s="111">
        <f t="shared" si="252"/>
        <v>63305.631040974986</v>
      </c>
      <c r="EE295" s="112">
        <v>29193.03984301283</v>
      </c>
      <c r="EG295" s="99">
        <v>13054.459814451886</v>
      </c>
    </row>
    <row r="296" spans="1:137" ht="19.95" customHeight="1" x14ac:dyDescent="0.3">
      <c r="A296" s="81">
        <v>150000861</v>
      </c>
      <c r="B296" s="82" t="s">
        <v>700</v>
      </c>
      <c r="C296" s="114" t="s">
        <v>701</v>
      </c>
      <c r="D296" s="114" t="s">
        <v>701</v>
      </c>
      <c r="E296" s="84">
        <f t="shared" si="210"/>
        <v>3503.3</v>
      </c>
      <c r="F296" s="597">
        <f>'[8]побудинковий звіт'!F296</f>
        <v>2783.5</v>
      </c>
      <c r="G296" s="104">
        <f>'[8]побудинковий звіт'!G296</f>
        <v>0</v>
      </c>
      <c r="H296" s="598">
        <f>'[8]побудинковий звіт'!H296</f>
        <v>719.8</v>
      </c>
      <c r="I296" s="595">
        <f>'звіт 03.19-03.24'!H296+'[9]побудинковий звіт'!I296+'[8]побудинковий звіт'!I296</f>
        <v>82757.03717510312</v>
      </c>
      <c r="J296" s="595">
        <f>'звіт 03.19-03.24'!I296+'[9]побудинковий звіт'!J296+'[8]побудинковий звіт'!J296</f>
        <v>82639.271078234233</v>
      </c>
      <c r="K296" s="116">
        <f t="shared" si="211"/>
        <v>-117.76609686888696</v>
      </c>
      <c r="L296" s="595">
        <f>'звіт 03.19-03.24'!K296+'[9]побудинковий звіт'!L296+'[8]побудинковий звіт'!L296</f>
        <v>17130.579690953593</v>
      </c>
      <c r="M296" s="595">
        <f>'звіт 03.19-03.24'!L296+'[9]побудинковий звіт'!M296+'[8]побудинковий звіт'!M296</f>
        <v>16900.110109543388</v>
      </c>
      <c r="N296" s="116">
        <f t="shared" si="212"/>
        <v>-230.46958141020514</v>
      </c>
      <c r="O296" s="595">
        <f>'звіт 03.19-03.24'!N296+'[9]побудинковий звіт'!O296+'[8]побудинковий звіт'!O296</f>
        <v>31557.344858609853</v>
      </c>
      <c r="P296" s="595">
        <f>'звіт 03.19-03.24'!O296+'[9]побудинковий звіт'!P296+'[8]побудинковий звіт'!P296</f>
        <v>30579.675899512433</v>
      </c>
      <c r="Q296" s="116">
        <f t="shared" si="213"/>
        <v>-977.66895909742016</v>
      </c>
      <c r="R296" s="595">
        <f>'звіт 03.19-03.24'!Q296+'[9]побудинковий звіт'!R296+'[8]побудинковий звіт'!R296</f>
        <v>0</v>
      </c>
      <c r="S296" s="595">
        <f>'звіт 03.19-03.24'!R296+'[9]побудинковий звіт'!S296+'[8]побудинковий звіт'!S296</f>
        <v>0</v>
      </c>
      <c r="T296" s="116">
        <f t="shared" si="214"/>
        <v>0</v>
      </c>
      <c r="U296" s="595">
        <f>'звіт 03.19-03.24'!T296+'[9]побудинковий звіт'!U296+'[8]побудинковий звіт'!U296</f>
        <v>1878.897633352504</v>
      </c>
      <c r="V296" s="595">
        <f>'звіт 03.19-03.24'!U296+'[9]побудинковий звіт'!V296+'[8]побудинковий звіт'!V296</f>
        <v>979.25408490391499</v>
      </c>
      <c r="W296" s="116">
        <f t="shared" si="215"/>
        <v>-899.64354844858906</v>
      </c>
      <c r="X296" s="595">
        <f>'звіт 03.19-03.24'!W296+'[9]побудинковий звіт'!X296+'[8]побудинковий звіт'!X296</f>
        <v>66656.072446365128</v>
      </c>
      <c r="Y296" s="595">
        <f>'звіт 03.19-03.24'!X296+'[9]побудинковий звіт'!Y296+'[8]побудинковий звіт'!Y296</f>
        <v>60851.512909134632</v>
      </c>
      <c r="Z296" s="116">
        <f t="shared" si="216"/>
        <v>-5804.5595372304961</v>
      </c>
      <c r="AA296" s="595">
        <f>'звіт 03.19-03.24'!Z296+'[9]побудинковий звіт'!AA296+'[8]побудинковий звіт'!AA296</f>
        <v>3573.8280000000004</v>
      </c>
      <c r="AB296" s="595">
        <f>'звіт 03.19-03.24'!AA296+'[9]побудинковий звіт'!AB296+'[8]побудинковий звіт'!AB296</f>
        <v>0</v>
      </c>
      <c r="AC296" s="116">
        <f t="shared" si="217"/>
        <v>-3573.8280000000004</v>
      </c>
      <c r="AD296" s="595">
        <f>'звіт 03.19-03.24'!AC296+'[9]побудинковий звіт'!AD296+'[8]побудинковий звіт'!AD296</f>
        <v>103387.48695019331</v>
      </c>
      <c r="AE296" s="595">
        <f>'звіт 03.19-03.24'!AD296+'[9]побудинковий звіт'!AE296+'[8]побудинковий звіт'!AE296</f>
        <v>110702.9491264128</v>
      </c>
      <c r="AF296" s="117">
        <f t="shared" si="218"/>
        <v>7315.4621762194874</v>
      </c>
      <c r="AG296" s="91">
        <f t="shared" si="219"/>
        <v>306941.24675457756</v>
      </c>
      <c r="AH296" s="92">
        <f t="shared" si="219"/>
        <v>302652.77320774138</v>
      </c>
      <c r="AI296" s="116">
        <f t="shared" si="220"/>
        <v>-4288.473546836176</v>
      </c>
      <c r="AJ296" s="595">
        <f>'звіт 03.19-03.24'!AI296+'[9]побудинковий звіт'!AJ296+'[8]побудинковий звіт'!AJ296</f>
        <v>0</v>
      </c>
      <c r="AK296" s="595">
        <f>'звіт 03.19-03.24'!AJ296+'[9]побудинковий звіт'!AK296+'[8]побудинковий звіт'!AK296</f>
        <v>0</v>
      </c>
      <c r="AL296" s="116">
        <f t="shared" si="221"/>
        <v>0</v>
      </c>
      <c r="AM296" s="595">
        <f>'звіт 03.19-03.24'!AL296+'[9]побудинковий звіт'!AM296+'[8]побудинковий звіт'!AM296</f>
        <v>0</v>
      </c>
      <c r="AN296" s="595">
        <f>'звіт 03.19-03.24'!AM296+'[9]побудинковий звіт'!AN296+'[8]побудинковий звіт'!AN296</f>
        <v>0</v>
      </c>
      <c r="AO296" s="116">
        <f t="shared" si="222"/>
        <v>0</v>
      </c>
      <c r="AP296" s="595">
        <f>'звіт 03.19-03.24'!AO296+'[9]побудинковий звіт'!AP296+'[8]побудинковий звіт'!AP296</f>
        <v>31887.958772231796</v>
      </c>
      <c r="AQ296" s="595">
        <f>'звіт 03.19-03.24'!AP296+'[9]побудинковий звіт'!AQ296+'[8]побудинковий звіт'!AQ296</f>
        <v>28990.01199954937</v>
      </c>
      <c r="AR296" s="116">
        <f t="shared" si="223"/>
        <v>-2897.9467726824259</v>
      </c>
      <c r="AS296" s="595">
        <f>'звіт 03.19-03.24'!AR296+'[9]побудинковий звіт'!AS296+'[8]побудинковий звіт'!AS296</f>
        <v>262045.48148435398</v>
      </c>
      <c r="AT296" s="595">
        <f>'звіт 03.19-03.24'!AS296+'[9]побудинковий звіт'!AT296+'[8]побудинковий звіт'!AT296</f>
        <v>170588.101879063</v>
      </c>
      <c r="AU296" s="118">
        <f t="shared" si="224"/>
        <v>-91457.379605290975</v>
      </c>
      <c r="AV296" s="595">
        <f>'звіт 03.19-03.24'!AU296+'[9]побудинковий звіт'!AV296+'[8]побудинковий звіт'!AV296</f>
        <v>21874.324922193595</v>
      </c>
      <c r="AW296" s="595">
        <f>'звіт 03.19-03.24'!AV296+'[9]побудинковий звіт'!AW296+'[8]побудинковий звіт'!AW296</f>
        <v>7808.3700276332611</v>
      </c>
      <c r="AX296" s="94">
        <f t="shared" si="225"/>
        <v>-14065.954894560335</v>
      </c>
      <c r="AY296" s="595">
        <f>'звіт 03.19-03.24'!AX296+'[9]побудинковий звіт'!AY296+'[8]побудинковий звіт'!AY296</f>
        <v>28584.612219205104</v>
      </c>
      <c r="AZ296" s="595">
        <f>'звіт 03.19-03.24'!AY296+'[9]побудинковий звіт'!AZ296+'[8]побудинковий звіт'!AZ296</f>
        <v>0</v>
      </c>
      <c r="BA296" s="117">
        <f t="shared" si="226"/>
        <v>-28584.612219205104</v>
      </c>
      <c r="BB296" s="595">
        <f>'звіт 03.19-03.24'!BA296+'[9]побудинковий звіт'!BB296+'[8]побудинковий звіт'!BB296</f>
        <v>13293.064064173928</v>
      </c>
      <c r="BC296" s="595">
        <f>'звіт 03.19-03.24'!BB296+'[9]побудинковий звіт'!BC296+'[8]побудинковий звіт'!BC296</f>
        <v>5654.2629426761268</v>
      </c>
      <c r="BD296" s="94">
        <f t="shared" si="227"/>
        <v>-7638.8011214978014</v>
      </c>
      <c r="BE296" s="595">
        <f>'звіт 03.19-03.24'!BD296+'[9]побудинковий звіт'!BE296+'[8]побудинковий звіт'!BE296</f>
        <v>0</v>
      </c>
      <c r="BF296" s="595">
        <f>'звіт 03.19-03.24'!BE296+'[9]побудинковий звіт'!BF296+'[8]побудинковий звіт'!BF296</f>
        <v>0</v>
      </c>
      <c r="BG296" s="95">
        <f t="shared" si="228"/>
        <v>0</v>
      </c>
      <c r="BH296" s="595">
        <f>'звіт 03.19-03.24'!BG296+'[9]побудинковий звіт'!BH296+'[8]побудинковий звіт'!BH296</f>
        <v>1107.3739571026008</v>
      </c>
      <c r="BI296" s="595">
        <f>'звіт 03.19-03.24'!BH296+'[9]побудинковий звіт'!BI296+'[8]побудинковий звіт'!BI296</f>
        <v>8792.9470018973589</v>
      </c>
      <c r="BJ296" s="94">
        <f t="shared" si="229"/>
        <v>7685.5730447947581</v>
      </c>
      <c r="BK296" s="595">
        <f>'звіт 03.19-03.24'!BJ296+'[9]побудинковий звіт'!BK296+'[8]побудинковий звіт'!BK296</f>
        <v>25422.713734946545</v>
      </c>
      <c r="BL296" s="595">
        <f>'звіт 03.19-03.24'!BK296+'[9]побудинковий звіт'!BL296+'[8]побудинковий звіт'!BL296</f>
        <v>10692.897161029374</v>
      </c>
      <c r="BM296" s="95">
        <f t="shared" si="230"/>
        <v>-14729.816573917171</v>
      </c>
      <c r="BN296" s="595">
        <f>'звіт 03.19-03.24'!BM296+'[9]побудинковий звіт'!BN296+'[8]побудинковий звіт'!BN296</f>
        <v>1087.9877564346825</v>
      </c>
      <c r="BO296" s="595">
        <f>'звіт 03.19-03.24'!BN296+'[9]побудинковий звіт'!BO296+'[8]побудинковий звіт'!BO296</f>
        <v>7560.3110018708103</v>
      </c>
      <c r="BP296" s="94">
        <f t="shared" si="231"/>
        <v>6472.3232454361278</v>
      </c>
      <c r="BQ296" s="91">
        <f t="shared" si="232"/>
        <v>91370.076654056451</v>
      </c>
      <c r="BR296" s="96">
        <f t="shared" si="232"/>
        <v>40508.78813510693</v>
      </c>
      <c r="BS296" s="94">
        <f t="shared" si="233"/>
        <v>-50861.288518949521</v>
      </c>
      <c r="BT296" s="595">
        <f>'звіт 03.19-03.24'!BS296+'[9]побудинковий звіт'!BT296+'[8]побудинковий звіт'!BT296</f>
        <v>229130.87356359401</v>
      </c>
      <c r="BU296" s="595">
        <f>'звіт 03.19-03.24'!BT296+'[9]побудинковий звіт'!BU296+'[8]побудинковий звіт'!BU296</f>
        <v>334928.89699673885</v>
      </c>
      <c r="BV296" s="116">
        <f t="shared" si="234"/>
        <v>105798.02343314484</v>
      </c>
      <c r="BW296" s="595">
        <f>'звіт 03.19-03.24'!BV296+'[9]побудинковий звіт'!BW296+'[8]побудинковий звіт'!BW296</f>
        <v>168906.42225032681</v>
      </c>
      <c r="BX296" s="595">
        <f>'звіт 03.19-03.24'!BW296+'[9]побудинковий звіт'!BX296+'[8]побудинковий звіт'!BX296</f>
        <v>180866.35175467789</v>
      </c>
      <c r="BY296" s="116">
        <f t="shared" si="235"/>
        <v>11959.929504351079</v>
      </c>
      <c r="BZ296" s="595">
        <f>'звіт 03.19-03.24'!BY296+'[9]побудинковий звіт'!BZ296+'[8]побудинковий звіт'!BZ296</f>
        <v>104143.72731601784</v>
      </c>
      <c r="CA296" s="595">
        <f>'звіт 03.19-03.24'!BZ296+'[9]побудинковий звіт'!CA296+'[8]побудинковий звіт'!CA296</f>
        <v>61605.480795176976</v>
      </c>
      <c r="CB296" s="116">
        <f t="shared" si="236"/>
        <v>-42538.246520840868</v>
      </c>
      <c r="CC296" s="595">
        <f>'звіт 03.19-03.24'!CB296+'[9]побудинковий звіт'!CC296+'[8]побудинковий звіт'!CC296</f>
        <v>14438.760310184034</v>
      </c>
      <c r="CD296" s="595">
        <f>'звіт 03.19-03.24'!CC296+'[9]побудинковий звіт'!CD296+'[8]побудинковий звіт'!CD296</f>
        <v>14699.540763112382</v>
      </c>
      <c r="CE296" s="116">
        <f t="shared" si="237"/>
        <v>260.78045292834759</v>
      </c>
      <c r="CF296" s="595">
        <f>'звіт 03.19-03.24'!CE296+'[9]побудинковий звіт'!CF296+'[8]побудинковий звіт'!CF296</f>
        <v>1776.0294684859186</v>
      </c>
      <c r="CG296" s="595">
        <f>'звіт 03.19-03.24'!CF296+'[9]побудинковий звіт'!CG296+'[8]побудинковий звіт'!CG296</f>
        <v>2201.2767989768927</v>
      </c>
      <c r="CH296" s="116">
        <f t="shared" si="238"/>
        <v>425.24733049097404</v>
      </c>
      <c r="CI296" s="595">
        <f>'звіт 03.19-03.24'!CH296+'[9]побудинковий звіт'!CI296+'[8]побудинковий звіт'!CI296</f>
        <v>54683.88731269908</v>
      </c>
      <c r="CJ296" s="595">
        <f>'звіт 03.19-03.24'!CI296+'[9]побудинковий звіт'!CJ296+'[8]побудинковий звіт'!CJ296</f>
        <v>40256.786700756398</v>
      </c>
      <c r="CK296" s="116">
        <f t="shared" si="239"/>
        <v>-14427.100611942682</v>
      </c>
      <c r="CL296" s="595">
        <f>'звіт 03.19-03.24'!CK296+'[9]побудинковий звіт'!CL296+'[8]побудинковий звіт'!CL296</f>
        <v>0</v>
      </c>
      <c r="CM296" s="595">
        <f>'звіт 03.19-03.24'!CL296+'[9]побудинковий звіт'!CM296+'[8]побудинковий звіт'!CM296</f>
        <v>0</v>
      </c>
      <c r="CN296" s="116">
        <f t="shared" si="240"/>
        <v>0</v>
      </c>
      <c r="CO296" s="88">
        <f t="shared" si="241"/>
        <v>54683.88731269908</v>
      </c>
      <c r="CP296" s="96">
        <f t="shared" si="241"/>
        <v>40256.786700756398</v>
      </c>
      <c r="CQ296" s="116">
        <f t="shared" si="242"/>
        <v>-14427.100611942682</v>
      </c>
      <c r="CR296" s="119">
        <f t="shared" si="253"/>
        <v>1265324.4638865273</v>
      </c>
      <c r="CS296" s="96">
        <f t="shared" si="253"/>
        <v>1177298.0090309</v>
      </c>
      <c r="CT296" s="116">
        <f t="shared" si="243"/>
        <v>-88026.45485562738</v>
      </c>
      <c r="CU296" s="91">
        <f t="shared" si="244"/>
        <v>1518389.3566638327</v>
      </c>
      <c r="CV296" s="98">
        <f t="shared" si="244"/>
        <v>1412757.6108370798</v>
      </c>
      <c r="CW296" s="117">
        <f t="shared" si="245"/>
        <v>-105631.74582675286</v>
      </c>
      <c r="CX296" s="595">
        <f>'звіт 03.19-03.24'!CW296+'[9]побудинковий звіт'!CX296+'[8]побудинковий звіт'!CX296</f>
        <v>58432.268895868117</v>
      </c>
      <c r="CY296" s="595">
        <f>'звіт 03.19-03.24'!CX296+'[9]побудинковий звіт'!CY296+'[8]побудинковий звіт'!CY296</f>
        <v>164064.01472262101</v>
      </c>
      <c r="CZ296" s="116">
        <f t="shared" si="246"/>
        <v>105631.74582675289</v>
      </c>
      <c r="DA296" s="99">
        <f>'[8]побудинковий звіт'!DA296</f>
        <v>-105631.74582675294</v>
      </c>
      <c r="DB296" s="8">
        <v>2</v>
      </c>
      <c r="DC296" s="365">
        <f>'[8]побудинковий звіт'!DC296</f>
        <v>93651.33</v>
      </c>
      <c r="DD296" s="365">
        <f>'[8]побудинковий звіт'!DD296</f>
        <v>45232.29</v>
      </c>
      <c r="DE296" s="365">
        <f>'[8]побудинковий звіт'!DE296</f>
        <v>71418.11</v>
      </c>
      <c r="DF296" s="365">
        <f>'[8]побудинковий звіт'!DF296</f>
        <v>40414.770000000004</v>
      </c>
      <c r="DG296" s="101">
        <v>15010.714205542812</v>
      </c>
      <c r="DH296" s="296">
        <v>4</v>
      </c>
      <c r="DI296" s="103">
        <f>'[8]побудинковий звіт'!DK296</f>
        <v>7.9874904906990762</v>
      </c>
      <c r="DJ296" s="103">
        <f>'[8]побудинковий звіт'!DL296</f>
        <v>0</v>
      </c>
      <c r="DK296" s="103">
        <f>'[8]побудинковий звіт'!DM296</f>
        <v>6.6929431308962197</v>
      </c>
      <c r="DL296" s="104">
        <f t="shared" si="255"/>
        <v>22233.179780860879</v>
      </c>
      <c r="DM296" s="104">
        <f t="shared" si="254"/>
        <v>4817.5804656190985</v>
      </c>
      <c r="DN296" s="105">
        <f t="shared" si="247"/>
        <v>27050.760246479978</v>
      </c>
      <c r="DO296" s="2"/>
      <c r="DP296" s="104">
        <f>'[10]побудинковий звіт'!DR296</f>
        <v>22233.22</v>
      </c>
      <c r="DQ296" s="104">
        <f>'[10]побудинковий звіт'!DS296</f>
        <v>4817.5199999999986</v>
      </c>
      <c r="DR296" s="104">
        <f t="shared" si="248"/>
        <v>27050.739999999998</v>
      </c>
      <c r="DS296" s="106"/>
      <c r="DT296" s="104"/>
      <c r="DU296" s="479">
        <f>'звіт 03.19-03.24'!DV296+'[9]побудинковий звіт'!DW296+'[8]побудинковий звіт'!DW296</f>
        <v>4464.88</v>
      </c>
      <c r="DV296" s="2">
        <f>'[9]побудинковий звіт'!DX296+'[8]побудинковий звіт'!DX296</f>
        <v>0</v>
      </c>
      <c r="DW296" s="77">
        <f t="shared" si="249"/>
        <v>424098.6697660925</v>
      </c>
      <c r="DX296" s="77">
        <f t="shared" si="250"/>
        <v>253316.26801700392</v>
      </c>
      <c r="DY296" s="427">
        <f t="shared" si="251"/>
        <v>111832.88</v>
      </c>
      <c r="DZ296" s="161">
        <f>'[10]побудинковий звіт'!DY296</f>
        <v>7548.9611617370074</v>
      </c>
      <c r="EB296" s="110">
        <v>7756</v>
      </c>
      <c r="EC296" s="111">
        <f t="shared" si="252"/>
        <v>22766.714205542812</v>
      </c>
      <c r="EE296" s="112">
        <v>8292.6902464492287</v>
      </c>
      <c r="EG296" s="99">
        <v>-3159.7805480394181</v>
      </c>
    </row>
    <row r="297" spans="1:137" ht="19.95" customHeight="1" x14ac:dyDescent="0.3">
      <c r="A297" s="81">
        <v>150000872</v>
      </c>
      <c r="B297" s="82" t="s">
        <v>702</v>
      </c>
      <c r="C297" s="114" t="s">
        <v>703</v>
      </c>
      <c r="D297" s="114" t="s">
        <v>703</v>
      </c>
      <c r="E297" s="84">
        <f t="shared" si="210"/>
        <v>1209.7</v>
      </c>
      <c r="F297" s="597">
        <f>'[8]побудинковий звіт'!F297</f>
        <v>1076.2</v>
      </c>
      <c r="G297" s="104">
        <f>'[8]побудинковий звіт'!G297</f>
        <v>0</v>
      </c>
      <c r="H297" s="598">
        <f>'[8]побудинковий звіт'!H297</f>
        <v>133.5</v>
      </c>
      <c r="I297" s="595">
        <f>'звіт 03.19-03.24'!H297+'[9]побудинковий звіт'!I297+'[8]побудинковий звіт'!I297</f>
        <v>51534.632764270253</v>
      </c>
      <c r="J297" s="595">
        <f>'звіт 03.19-03.24'!I297+'[9]побудинковий звіт'!J297+'[8]побудинковий звіт'!J297</f>
        <v>51194.815147228044</v>
      </c>
      <c r="K297" s="116">
        <f t="shared" si="211"/>
        <v>-339.81761704220844</v>
      </c>
      <c r="L297" s="595">
        <f>'звіт 03.19-03.24'!K297+'[9]побудинковий звіт'!L297+'[8]побудинковий звіт'!L297</f>
        <v>12955.205165377147</v>
      </c>
      <c r="M297" s="595">
        <f>'звіт 03.19-03.24'!L297+'[9]побудинковий звіт'!M297+'[8]побудинковий звіт'!M297</f>
        <v>12741.63213515883</v>
      </c>
      <c r="N297" s="116">
        <f t="shared" si="212"/>
        <v>-213.57303021831649</v>
      </c>
      <c r="O297" s="595">
        <f>'звіт 03.19-03.24'!N297+'[9]побудинковий звіт'!O297+'[8]побудинковий звіт'!O297</f>
        <v>11456.941773619408</v>
      </c>
      <c r="P297" s="595">
        <f>'звіт 03.19-03.24'!O297+'[9]побудинковий звіт'!P297+'[8]побудинковий звіт'!P297</f>
        <v>11101.639152185751</v>
      </c>
      <c r="Q297" s="116">
        <f t="shared" si="213"/>
        <v>-355.3026214336569</v>
      </c>
      <c r="R297" s="595">
        <f>'звіт 03.19-03.24'!Q297+'[9]побудинковий звіт'!R297+'[8]побудинковий звіт'!R297</f>
        <v>2759.3031307285769</v>
      </c>
      <c r="S297" s="595">
        <f>'звіт 03.19-03.24'!R297+'[9]побудинковий звіт'!S297+'[8]побудинковий звіт'!S297</f>
        <v>2672.6470313992363</v>
      </c>
      <c r="T297" s="116">
        <f t="shared" si="214"/>
        <v>-86.656099329340577</v>
      </c>
      <c r="U297" s="595">
        <f>'звіт 03.19-03.24'!T297+'[9]побудинковий звіт'!U297+'[8]побудинковий звіт'!U297</f>
        <v>939.44881667625202</v>
      </c>
      <c r="V297" s="595">
        <f>'звіт 03.19-03.24'!U297+'[9]побудинковий звіт'!V297+'[8]побудинковий звіт'!V297</f>
        <v>489.62704245195749</v>
      </c>
      <c r="W297" s="116">
        <f t="shared" si="215"/>
        <v>-449.82177422429453</v>
      </c>
      <c r="X297" s="595">
        <f>'звіт 03.19-03.24'!W297+'[9]побудинковий звіт'!X297+'[8]побудинковий звіт'!X297</f>
        <v>18959.802635781485</v>
      </c>
      <c r="Y297" s="595">
        <f>'звіт 03.19-03.24'!X297+'[9]побудинковий звіт'!Y297+'[8]побудинковий звіт'!Y297</f>
        <v>15111.441453648225</v>
      </c>
      <c r="Z297" s="116">
        <f t="shared" si="216"/>
        <v>-3848.3611821332597</v>
      </c>
      <c r="AA297" s="595">
        <f>'звіт 03.19-03.24'!Z297+'[9]побудинковий звіт'!AA297+'[8]побудинковий звіт'!AA297</f>
        <v>1306.1412000000003</v>
      </c>
      <c r="AB297" s="595">
        <f>'звіт 03.19-03.24'!AA297+'[9]побудинковий звіт'!AB297+'[8]побудинковий звіт'!AB297</f>
        <v>0</v>
      </c>
      <c r="AC297" s="116">
        <f t="shared" si="217"/>
        <v>-1306.1412000000003</v>
      </c>
      <c r="AD297" s="595">
        <f>'звіт 03.19-03.24'!AC297+'[9]побудинковий звіт'!AD297+'[8]побудинковий звіт'!AD297</f>
        <v>36595.895173233883</v>
      </c>
      <c r="AE297" s="595">
        <f>'звіт 03.19-03.24'!AD297+'[9]побудинковий звіт'!AE297+'[8]побудинковий звіт'!AE297</f>
        <v>39982.926241447756</v>
      </c>
      <c r="AF297" s="117">
        <f t="shared" si="218"/>
        <v>3387.0310682138734</v>
      </c>
      <c r="AG297" s="91">
        <f t="shared" si="219"/>
        <v>136507.37065968697</v>
      </c>
      <c r="AH297" s="92">
        <f t="shared" si="219"/>
        <v>133294.72820351977</v>
      </c>
      <c r="AI297" s="116">
        <f t="shared" si="220"/>
        <v>-3212.6424561672029</v>
      </c>
      <c r="AJ297" s="595">
        <f>'звіт 03.19-03.24'!AI297+'[9]побудинковий звіт'!AJ297+'[8]побудинковий звіт'!AJ297</f>
        <v>0</v>
      </c>
      <c r="AK297" s="595">
        <f>'звіт 03.19-03.24'!AJ297+'[9]побудинковий звіт'!AK297+'[8]побудинковий звіт'!AK297</f>
        <v>0</v>
      </c>
      <c r="AL297" s="116">
        <f t="shared" si="221"/>
        <v>0</v>
      </c>
      <c r="AM297" s="595">
        <f>'звіт 03.19-03.24'!AL297+'[9]побудинковий звіт'!AM297+'[8]побудинковий звіт'!AM297</f>
        <v>0</v>
      </c>
      <c r="AN297" s="595">
        <f>'звіт 03.19-03.24'!AM297+'[9]побудинковий звіт'!AN297+'[8]побудинковий звіт'!AN297</f>
        <v>0</v>
      </c>
      <c r="AO297" s="116">
        <f t="shared" si="222"/>
        <v>0</v>
      </c>
      <c r="AP297" s="595">
        <f>'звіт 03.19-03.24'!AO297+'[9]побудинковий звіт'!AP297+'[8]побудинковий звіт'!AP297</f>
        <v>6889.5759529195739</v>
      </c>
      <c r="AQ297" s="595">
        <f>'звіт 03.19-03.24'!AP297+'[9]побудинковий звіт'!AQ297+'[8]побудинковий звіт'!AQ297</f>
        <v>6924.6982224215462</v>
      </c>
      <c r="AR297" s="116">
        <f t="shared" si="223"/>
        <v>35.122269501972369</v>
      </c>
      <c r="AS297" s="595">
        <f>'звіт 03.19-03.24'!AR297+'[9]побудинковий звіт'!AS297+'[8]побудинковий звіт'!AS297</f>
        <v>78961.559043458517</v>
      </c>
      <c r="AT297" s="595">
        <f>'звіт 03.19-03.24'!AS297+'[9]побудинковий звіт'!AT297+'[8]побудинковий звіт'!AT297</f>
        <v>111141.11503343137</v>
      </c>
      <c r="AU297" s="118">
        <f t="shared" si="224"/>
        <v>32179.555989972854</v>
      </c>
      <c r="AV297" s="595">
        <f>'звіт 03.19-03.24'!AU297+'[9]побудинковий звіт'!AV297+'[8]побудинковий звіт'!AV297</f>
        <v>14550.601456311204</v>
      </c>
      <c r="AW297" s="595">
        <f>'звіт 03.19-03.24'!AV297+'[9]побудинковий звіт'!AW297+'[8]побудинковий звіт'!AW297</f>
        <v>3586.6332820377033</v>
      </c>
      <c r="AX297" s="94">
        <f t="shared" si="225"/>
        <v>-10963.968174273501</v>
      </c>
      <c r="AY297" s="595">
        <f>'звіт 03.19-03.24'!AX297+'[9]побудинковий звіт'!AY297+'[8]побудинковий звіт'!AY297</f>
        <v>21121.46237500821</v>
      </c>
      <c r="AZ297" s="595">
        <f>'звіт 03.19-03.24'!AY297+'[9]побудинковий звіт'!AZ297+'[8]побудинковий звіт'!AZ297</f>
        <v>0</v>
      </c>
      <c r="BA297" s="117">
        <f t="shared" si="226"/>
        <v>-21121.46237500821</v>
      </c>
      <c r="BB297" s="595">
        <f>'звіт 03.19-03.24'!BA297+'[9]побудинковий звіт'!BB297+'[8]побудинковий звіт'!BB297</f>
        <v>5294.6714910555684</v>
      </c>
      <c r="BC297" s="595">
        <f>'звіт 03.19-03.24'!BB297+'[9]побудинковий звіт'!BC297+'[8]побудинковий звіт'!BC297</f>
        <v>3151</v>
      </c>
      <c r="BD297" s="94">
        <f t="shared" si="227"/>
        <v>-2143.6714910555684</v>
      </c>
      <c r="BE297" s="595">
        <f>'звіт 03.19-03.24'!BD297+'[9]побудинковий звіт'!BE297+'[8]побудинковий звіт'!BE297</f>
        <v>5024.2203308168964</v>
      </c>
      <c r="BF297" s="595">
        <f>'звіт 03.19-03.24'!BE297+'[9]побудинковий звіт'!BF297+'[8]побудинковий звіт'!BF297</f>
        <v>0</v>
      </c>
      <c r="BG297" s="95">
        <f t="shared" si="228"/>
        <v>-5024.2203308168964</v>
      </c>
      <c r="BH297" s="595">
        <f>'звіт 03.19-03.24'!BG297+'[9]побудинковий звіт'!BH297+'[8]побудинковий звіт'!BH297</f>
        <v>553.6869785513004</v>
      </c>
      <c r="BI297" s="595">
        <f>'звіт 03.19-03.24'!BH297+'[9]побудинковий звіт'!BI297+'[8]побудинковий звіт'!BI297</f>
        <v>0</v>
      </c>
      <c r="BJ297" s="94">
        <f t="shared" si="229"/>
        <v>-553.6869785513004</v>
      </c>
      <c r="BK297" s="595">
        <f>'звіт 03.19-03.24'!BJ297+'[9]побудинковий звіт'!BK297+'[8]побудинковий звіт'!BK297</f>
        <v>4455.9432208752214</v>
      </c>
      <c r="BL297" s="595">
        <f>'звіт 03.19-03.24'!BK297+'[9]побудинковий звіт'!BL297+'[8]побудинковий звіт'!BL297</f>
        <v>10215.112693053434</v>
      </c>
      <c r="BM297" s="95">
        <f t="shared" si="230"/>
        <v>5759.1694721782123</v>
      </c>
      <c r="BN297" s="595">
        <f>'звіт 03.19-03.24'!BM297+'[9]побудинковий звіт'!BN297+'[8]побудинковий звіт'!BN297</f>
        <v>422.09426807317732</v>
      </c>
      <c r="BO297" s="595">
        <f>'звіт 03.19-03.24'!BN297+'[9]побудинковий звіт'!BO297+'[8]побудинковий звіт'!BO297</f>
        <v>0</v>
      </c>
      <c r="BP297" s="94">
        <f t="shared" si="231"/>
        <v>-422.09426807317732</v>
      </c>
      <c r="BQ297" s="91">
        <f t="shared" si="232"/>
        <v>51422.68012069157</v>
      </c>
      <c r="BR297" s="96">
        <f t="shared" si="232"/>
        <v>16952.745975091137</v>
      </c>
      <c r="BS297" s="94">
        <f t="shared" si="233"/>
        <v>-34469.934145600433</v>
      </c>
      <c r="BT297" s="595">
        <f>'звіт 03.19-03.24'!BS297+'[9]побудинковий звіт'!BT297+'[8]побудинковий звіт'!BT297</f>
        <v>125410.90094648572</v>
      </c>
      <c r="BU297" s="595">
        <f>'звіт 03.19-03.24'!BT297+'[9]побудинковий звіт'!BU297+'[8]побудинковий звіт'!BU297</f>
        <v>167098.43163056803</v>
      </c>
      <c r="BV297" s="116">
        <f t="shared" si="234"/>
        <v>41687.530684082303</v>
      </c>
      <c r="BW297" s="595">
        <f>'звіт 03.19-03.24'!BV297+'[9]побудинковий звіт'!BW297+'[8]побудинковий звіт'!BW297</f>
        <v>51147.678826302341</v>
      </c>
      <c r="BX297" s="595">
        <f>'звіт 03.19-03.24'!BW297+'[9]побудинковий звіт'!BX297+'[8]побудинковий звіт'!BX297</f>
        <v>53492.007327736166</v>
      </c>
      <c r="BY297" s="116">
        <f t="shared" si="235"/>
        <v>2344.3285014338253</v>
      </c>
      <c r="BZ297" s="595">
        <f>'звіт 03.19-03.24'!BY297+'[9]побудинковий звіт'!BZ297+'[8]побудинковий звіт'!BZ297</f>
        <v>34736.289660638926</v>
      </c>
      <c r="CA297" s="595">
        <f>'звіт 03.19-03.24'!BZ297+'[9]побудинковий звіт'!CA297+'[8]побудинковий звіт'!CA297</f>
        <v>26387.645391549482</v>
      </c>
      <c r="CB297" s="116">
        <f t="shared" si="236"/>
        <v>-8348.6442690894437</v>
      </c>
      <c r="CC297" s="595">
        <f>'звіт 03.19-03.24'!CB297+'[9]побудинковий звіт'!CC297+'[8]побудинковий звіт'!CC297</f>
        <v>6102.2081660194999</v>
      </c>
      <c r="CD297" s="595">
        <f>'звіт 03.19-03.24'!CC297+'[9]побудинковий звіт'!CD297+'[8]побудинковий звіт'!CD297</f>
        <v>6212.420994213292</v>
      </c>
      <c r="CE297" s="116">
        <f t="shared" si="237"/>
        <v>110.21282819379212</v>
      </c>
      <c r="CF297" s="595">
        <f>'звіт 03.19-03.24'!CE297+'[9]побудинковий звіт'!CF297+'[8]побудинковий звіт'!CF297</f>
        <v>750.59778629623315</v>
      </c>
      <c r="CG297" s="595">
        <f>'звіт 03.19-03.24'!CF297+'[9]побудинковий звіт'!CG297+'[8]побудинковий звіт'!CG297</f>
        <v>0</v>
      </c>
      <c r="CH297" s="116">
        <f t="shared" si="238"/>
        <v>-750.59778629623315</v>
      </c>
      <c r="CI297" s="595">
        <f>'звіт 03.19-03.24'!CH297+'[9]побудинковий звіт'!CI297+'[8]побудинковий звіт'!CI297</f>
        <v>8999.7100826165588</v>
      </c>
      <c r="CJ297" s="595">
        <f>'звіт 03.19-03.24'!CI297+'[9]побудинковий звіт'!CJ297+'[8]побудинковий звіт'!CJ297</f>
        <v>8497.4531246800925</v>
      </c>
      <c r="CK297" s="116">
        <f t="shared" si="239"/>
        <v>-502.25695793646628</v>
      </c>
      <c r="CL297" s="595">
        <f>'звіт 03.19-03.24'!CK297+'[9]побудинковий звіт'!CL297+'[8]побудинковий звіт'!CL297</f>
        <v>0</v>
      </c>
      <c r="CM297" s="595">
        <f>'звіт 03.19-03.24'!CL297+'[9]побудинковий звіт'!CM297+'[8]побудинковий звіт'!CM297</f>
        <v>0</v>
      </c>
      <c r="CN297" s="116">
        <f t="shared" si="240"/>
        <v>0</v>
      </c>
      <c r="CO297" s="88">
        <f t="shared" si="241"/>
        <v>8999.7100826165588</v>
      </c>
      <c r="CP297" s="96">
        <f t="shared" si="241"/>
        <v>8497.4531246800925</v>
      </c>
      <c r="CQ297" s="116">
        <f t="shared" si="242"/>
        <v>-502.25695793646628</v>
      </c>
      <c r="CR297" s="119">
        <f t="shared" si="253"/>
        <v>500928.57124511589</v>
      </c>
      <c r="CS297" s="96">
        <f t="shared" si="253"/>
        <v>530001.24590321095</v>
      </c>
      <c r="CT297" s="116">
        <f t="shared" si="243"/>
        <v>29072.674658095057</v>
      </c>
      <c r="CU297" s="91">
        <f t="shared" si="244"/>
        <v>601114.28549413907</v>
      </c>
      <c r="CV297" s="98">
        <f t="shared" si="244"/>
        <v>636001.49508385314</v>
      </c>
      <c r="CW297" s="117">
        <f t="shared" si="245"/>
        <v>34887.209589714068</v>
      </c>
      <c r="CX297" s="595">
        <f>'звіт 03.19-03.24'!CW297+'[9]побудинковий звіт'!CX297+'[8]побудинковий звіт'!CX297</f>
        <v>22170.431153209422</v>
      </c>
      <c r="CY297" s="595">
        <f>'звіт 03.19-03.24'!CX297+'[9]побудинковий звіт'!CY297+'[8]побудинковий звіт'!CY297</f>
        <v>-12716.778436504515</v>
      </c>
      <c r="CZ297" s="116">
        <f t="shared" si="246"/>
        <v>-34887.209589713937</v>
      </c>
      <c r="DA297" s="99">
        <f>'[8]побудинковий звіт'!DA297</f>
        <v>34887.209589713973</v>
      </c>
      <c r="DB297" s="8">
        <v>2</v>
      </c>
      <c r="DC297" s="365">
        <f>'[8]побудинковий звіт'!DC297</f>
        <v>33446.31</v>
      </c>
      <c r="DD297" s="365">
        <f>'[8]побудинковий звіт'!DD297</f>
        <v>-833.41000000000008</v>
      </c>
      <c r="DE297" s="365">
        <f>'[8]побудинковий звіт'!DE297</f>
        <v>24019.449999999997</v>
      </c>
      <c r="DF297" s="365">
        <f>'[8]побудинковий звіт'!DF297</f>
        <v>-1865.5400000000002</v>
      </c>
      <c r="DG297" s="101">
        <v>-4433.0280179964029</v>
      </c>
      <c r="DH297" s="296">
        <v>4</v>
      </c>
      <c r="DI297" s="103">
        <f>'[8]побудинковий звіт'!DK297</f>
        <v>8.7593620003503041</v>
      </c>
      <c r="DJ297" s="103">
        <f>'[8]побудинковий звіт'!DL297</f>
        <v>0</v>
      </c>
      <c r="DK297" s="103">
        <f>'[8]побудинковий звіт'!DM297</f>
        <v>7.7313874537449943</v>
      </c>
      <c r="DL297" s="104">
        <f t="shared" si="255"/>
        <v>9426.8253847769975</v>
      </c>
      <c r="DM297" s="104">
        <f t="shared" si="254"/>
        <v>1032.1402250749568</v>
      </c>
      <c r="DN297" s="105">
        <f t="shared" si="247"/>
        <v>10458.965609851954</v>
      </c>
      <c r="DO297" s="2"/>
      <c r="DP297" s="104">
        <f>'[10]побудинковий звіт'!DR297</f>
        <v>9426.86</v>
      </c>
      <c r="DQ297" s="104">
        <f>'[10]побудинковий звіт'!DS297</f>
        <v>1032.1300000000001</v>
      </c>
      <c r="DR297" s="104">
        <f t="shared" si="248"/>
        <v>10458.990000000002</v>
      </c>
      <c r="DS297" s="106"/>
      <c r="DT297" s="104"/>
      <c r="DU297" s="479">
        <f>'звіт 03.19-03.24'!DV297+'[9]побудинковий звіт'!DW297+'[8]побудинковий звіт'!DW297</f>
        <v>4140.4799999999996</v>
      </c>
      <c r="DV297" s="2">
        <f>'[9]побудинковий звіт'!DX297+'[8]побудинковий звіт'!DX297</f>
        <v>0</v>
      </c>
      <c r="DW297" s="77">
        <f t="shared" si="249"/>
        <v>156461.0869969801</v>
      </c>
      <c r="DX297" s="77">
        <f t="shared" si="250"/>
        <v>153712.63321022701</v>
      </c>
      <c r="DY297" s="427">
        <f t="shared" si="251"/>
        <v>22153.909999999996</v>
      </c>
      <c r="DZ297" s="161">
        <f>'[10]побудинковий звіт'!DY297</f>
        <v>2239.6418923736069</v>
      </c>
      <c r="EB297" s="110">
        <v>-4339</v>
      </c>
      <c r="EC297" s="111">
        <f t="shared" si="252"/>
        <v>-8772.0280179964029</v>
      </c>
      <c r="EE297" s="112">
        <v>-3840.4887488085751</v>
      </c>
      <c r="EG297" s="99">
        <v>63801.351090722404</v>
      </c>
    </row>
    <row r="298" spans="1:137" ht="19.95" customHeight="1" x14ac:dyDescent="0.3">
      <c r="A298" s="81">
        <v>150000862</v>
      </c>
      <c r="B298" s="82" t="s">
        <v>704</v>
      </c>
      <c r="C298" s="114" t="s">
        <v>705</v>
      </c>
      <c r="D298" s="114" t="s">
        <v>705</v>
      </c>
      <c r="E298" s="84">
        <f t="shared" si="210"/>
        <v>4885.3</v>
      </c>
      <c r="F298" s="597">
        <f>'[8]побудинковий звіт'!F298</f>
        <v>3519.5</v>
      </c>
      <c r="G298" s="104">
        <f>'[8]побудинковий звіт'!G298</f>
        <v>0</v>
      </c>
      <c r="H298" s="598">
        <f>'[8]побудинковий звіт'!H298</f>
        <v>1365.8</v>
      </c>
      <c r="I298" s="595">
        <f>'звіт 03.19-03.24'!H298+'[9]побудинковий звіт'!I298+'[8]побудинковий звіт'!I298</f>
        <v>97830.407261920584</v>
      </c>
      <c r="J298" s="595">
        <f>'звіт 03.19-03.24'!I298+'[9]побудинковий звіт'!J298+'[8]побудинковий звіт'!J298</f>
        <v>98069.342940125614</v>
      </c>
      <c r="K298" s="116">
        <f t="shared" si="211"/>
        <v>238.93567820503085</v>
      </c>
      <c r="L298" s="595">
        <f>'звіт 03.19-03.24'!K298+'[9]побудинковий звіт'!L298+'[8]побудинковий звіт'!L298</f>
        <v>20218.226431802996</v>
      </c>
      <c r="M298" s="595">
        <f>'звіт 03.19-03.24'!L298+'[9]побудинковий звіт'!M298+'[8]побудинковий звіт'!M298</f>
        <v>19708.867055003488</v>
      </c>
      <c r="N298" s="116">
        <f t="shared" si="212"/>
        <v>-509.35937679950803</v>
      </c>
      <c r="O298" s="595">
        <f>'звіт 03.19-03.24'!N298+'[9]побудинковий звіт'!O298+'[8]побудинковий звіт'!O298</f>
        <v>37264.829743826835</v>
      </c>
      <c r="P298" s="595">
        <f>'звіт 03.19-03.24'!O298+'[9]побудинковий звіт'!P298+'[8]побудинковий звіт'!P298</f>
        <v>36109.778673258588</v>
      </c>
      <c r="Q298" s="116">
        <f t="shared" si="213"/>
        <v>-1155.0510705682464</v>
      </c>
      <c r="R298" s="595">
        <f>'звіт 03.19-03.24'!Q298+'[9]побудинковий звіт'!R298+'[8]побудинковий звіт'!R298</f>
        <v>0</v>
      </c>
      <c r="S298" s="595">
        <f>'звіт 03.19-03.24'!R298+'[9]побудинковий звіт'!S298+'[8]побудинковий звіт'!S298</f>
        <v>0</v>
      </c>
      <c r="T298" s="116">
        <f t="shared" si="214"/>
        <v>0</v>
      </c>
      <c r="U298" s="595">
        <f>'звіт 03.19-03.24'!T298+'[9]побудинковий звіт'!U298+'[8]побудинковий звіт'!U298</f>
        <v>5688.8845009839724</v>
      </c>
      <c r="V298" s="595">
        <f>'звіт 03.19-03.24'!U298+'[9]побудинковий звіт'!V298+'[8]побудинковий звіт'!V298</f>
        <v>2964.9637570701875</v>
      </c>
      <c r="W298" s="116">
        <f t="shared" si="215"/>
        <v>-2723.9207439137849</v>
      </c>
      <c r="X298" s="595">
        <f>'звіт 03.19-03.24'!W298+'[9]побудинковий звіт'!X298+'[8]побудинковий звіт'!X298</f>
        <v>91105.688930056087</v>
      </c>
      <c r="Y298" s="595">
        <f>'звіт 03.19-03.24'!X298+'[9]побудинковий звіт'!Y298+'[8]побудинковий звіт'!Y298</f>
        <v>86239.140104882783</v>
      </c>
      <c r="Z298" s="116">
        <f t="shared" si="216"/>
        <v>-4866.5488251733041</v>
      </c>
      <c r="AA298" s="595">
        <f>'звіт 03.19-03.24'!Z298+'[9]побудинковий звіт'!AA298+'[8]побудинковий звіт'!AA298</f>
        <v>4699.1880000000019</v>
      </c>
      <c r="AB298" s="595">
        <f>'звіт 03.19-03.24'!AA298+'[9]побудинковий звіт'!AB298+'[8]побудинковий звіт'!AB298</f>
        <v>0</v>
      </c>
      <c r="AC298" s="116">
        <f t="shared" si="217"/>
        <v>-4699.1880000000019</v>
      </c>
      <c r="AD298" s="595">
        <f>'звіт 03.19-03.24'!AC298+'[9]побудинковий звіт'!AD298+'[8]побудинковий звіт'!AD298</f>
        <v>137379.29136268373</v>
      </c>
      <c r="AE298" s="595">
        <f>'звіт 03.19-03.24'!AD298+'[9]побудинковий звіт'!AE298+'[8]побудинковий звіт'!AE298</f>
        <v>144574.14911264976</v>
      </c>
      <c r="AF298" s="117">
        <f t="shared" si="218"/>
        <v>7194.8577499660314</v>
      </c>
      <c r="AG298" s="91">
        <f t="shared" si="219"/>
        <v>394186.51623127423</v>
      </c>
      <c r="AH298" s="92">
        <f t="shared" si="219"/>
        <v>387666.24164299038</v>
      </c>
      <c r="AI298" s="116">
        <f t="shared" si="220"/>
        <v>-6520.2745882838499</v>
      </c>
      <c r="AJ298" s="595">
        <f>'звіт 03.19-03.24'!AI298+'[9]побудинковий звіт'!AJ298+'[8]побудинковий звіт'!AJ298</f>
        <v>0</v>
      </c>
      <c r="AK298" s="595">
        <f>'звіт 03.19-03.24'!AJ298+'[9]побудинковий звіт'!AK298+'[8]побудинковий звіт'!AK298</f>
        <v>0</v>
      </c>
      <c r="AL298" s="116">
        <f t="shared" si="221"/>
        <v>0</v>
      </c>
      <c r="AM298" s="595">
        <f>'звіт 03.19-03.24'!AL298+'[9]побудинковий звіт'!AM298+'[8]побудинковий звіт'!AM298</f>
        <v>0</v>
      </c>
      <c r="AN298" s="595">
        <f>'звіт 03.19-03.24'!AM298+'[9]побудинковий звіт'!AN298+'[8]побудинковий звіт'!AN298</f>
        <v>0</v>
      </c>
      <c r="AO298" s="116">
        <f t="shared" si="222"/>
        <v>0</v>
      </c>
      <c r="AP298" s="595">
        <f>'звіт 03.19-03.24'!AO298+'[9]побудинковий звіт'!AP298+'[8]побудинковий звіт'!AP298</f>
        <v>56231.099164647218</v>
      </c>
      <c r="AQ298" s="595">
        <f>'звіт 03.19-03.24'!AP298+'[9]побудинковий звіт'!AQ298+'[8]побудинковий звіт'!AQ298</f>
        <v>42874.846511495954</v>
      </c>
      <c r="AR298" s="116">
        <f t="shared" si="223"/>
        <v>-13356.252653151263</v>
      </c>
      <c r="AS298" s="595">
        <f>'звіт 03.19-03.24'!AR298+'[9]побудинковий звіт'!AS298+'[8]побудинковий звіт'!AS298</f>
        <v>304730.91579750268</v>
      </c>
      <c r="AT298" s="595">
        <f>'звіт 03.19-03.24'!AS298+'[9]побудинковий звіт'!AT298+'[8]побудинковий звіт'!AT298</f>
        <v>58212.294403781489</v>
      </c>
      <c r="AU298" s="118">
        <f t="shared" si="224"/>
        <v>-246518.6213937212</v>
      </c>
      <c r="AV298" s="595">
        <f>'звіт 03.19-03.24'!AU298+'[9]побудинковий звіт'!AV298+'[8]побудинковий звіт'!AV298</f>
        <v>25603.012412426462</v>
      </c>
      <c r="AW298" s="595">
        <f>'звіт 03.19-03.24'!AV298+'[9]побудинковий звіт'!AW298+'[8]побудинковий звіт'!AW298</f>
        <v>22104</v>
      </c>
      <c r="AX298" s="94">
        <f t="shared" si="225"/>
        <v>-3499.0124124264621</v>
      </c>
      <c r="AY298" s="595">
        <f>'звіт 03.19-03.24'!AX298+'[9]побудинковий звіт'!AY298+'[8]побудинковий звіт'!AY298</f>
        <v>33028.828455807139</v>
      </c>
      <c r="AZ298" s="595">
        <f>'звіт 03.19-03.24'!AY298+'[9]побудинковий звіт'!AZ298+'[8]побудинковий звіт'!AZ298</f>
        <v>5879.439246533032</v>
      </c>
      <c r="BA298" s="117">
        <f t="shared" si="226"/>
        <v>-27149.389209274108</v>
      </c>
      <c r="BB298" s="595">
        <f>'звіт 03.19-03.24'!BA298+'[9]побудинковий звіт'!BB298+'[8]побудинковий звіт'!BB298</f>
        <v>14748.114416889704</v>
      </c>
      <c r="BC298" s="595">
        <f>'звіт 03.19-03.24'!BB298+'[9]побудинковий звіт'!BC298+'[8]побудинковий звіт'!BC298</f>
        <v>7393</v>
      </c>
      <c r="BD298" s="94">
        <f t="shared" si="227"/>
        <v>-7355.1144168897044</v>
      </c>
      <c r="BE298" s="595">
        <f>'звіт 03.19-03.24'!BD298+'[9]побудинковий звіт'!BE298+'[8]побудинковий звіт'!BE298</f>
        <v>0</v>
      </c>
      <c r="BF298" s="595">
        <f>'звіт 03.19-03.24'!BE298+'[9]побудинковий звіт'!BF298+'[8]побудинковий звіт'!BF298</f>
        <v>0</v>
      </c>
      <c r="BG298" s="95">
        <f t="shared" si="228"/>
        <v>0</v>
      </c>
      <c r="BH298" s="595">
        <f>'звіт 03.19-03.24'!BG298+'[9]побудинковий звіт'!BH298+'[8]побудинковий звіт'!BH298</f>
        <v>3352.8822590050977</v>
      </c>
      <c r="BI298" s="595">
        <f>'звіт 03.19-03.24'!BH298+'[9]побудинковий звіт'!BI298+'[8]побудинковий звіт'!BI298</f>
        <v>474</v>
      </c>
      <c r="BJ298" s="94">
        <f t="shared" si="229"/>
        <v>-2878.8822590050977</v>
      </c>
      <c r="BK298" s="595">
        <f>'звіт 03.19-03.24'!BJ298+'[9]побудинковий звіт'!BK298+'[8]побудинковий звіт'!BK298</f>
        <v>27564.187368426356</v>
      </c>
      <c r="BL298" s="595">
        <f>'звіт 03.19-03.24'!BK298+'[9]побудинковий звіт'!BL298+'[8]побудинковий звіт'!BL298</f>
        <v>21925.553813146274</v>
      </c>
      <c r="BM298" s="95">
        <f t="shared" si="230"/>
        <v>-5638.6335552800811</v>
      </c>
      <c r="BN298" s="595">
        <f>'звіт 03.19-03.24'!BM298+'[9]побудинковий звіт'!BN298+'[8]побудинковий звіт'!BN298</f>
        <v>1593.5237969140603</v>
      </c>
      <c r="BO298" s="595">
        <f>'звіт 03.19-03.24'!BN298+'[9]побудинковий звіт'!BO298+'[8]побудинковий звіт'!BO298</f>
        <v>0</v>
      </c>
      <c r="BP298" s="94">
        <f t="shared" si="231"/>
        <v>-1593.5237969140603</v>
      </c>
      <c r="BQ298" s="91">
        <f t="shared" si="232"/>
        <v>105890.54870946881</v>
      </c>
      <c r="BR298" s="96">
        <f t="shared" si="232"/>
        <v>57775.993059679306</v>
      </c>
      <c r="BS298" s="94">
        <f t="shared" si="233"/>
        <v>-48114.555649789509</v>
      </c>
      <c r="BT298" s="595">
        <f>'звіт 03.19-03.24'!BS298+'[9]побудинковий звіт'!BT298+'[8]побудинковий звіт'!BT298</f>
        <v>470387.70495990716</v>
      </c>
      <c r="BU298" s="595">
        <f>'звіт 03.19-03.24'!BT298+'[9]побудинковий звіт'!BU298+'[8]побудинковий звіт'!BU298</f>
        <v>565326.17689780146</v>
      </c>
      <c r="BV298" s="116">
        <f t="shared" si="234"/>
        <v>94938.471937894297</v>
      </c>
      <c r="BW298" s="595">
        <f>'звіт 03.19-03.24'!BV298+'[9]побудинковий звіт'!BW298+'[8]побудинковий звіт'!BW298</f>
        <v>194259.88637368093</v>
      </c>
      <c r="BX298" s="595">
        <f>'звіт 03.19-03.24'!BW298+'[9]побудинковий звіт'!BX298+'[8]побудинковий звіт'!BX298</f>
        <v>210003.63210890564</v>
      </c>
      <c r="BY298" s="116">
        <f t="shared" si="235"/>
        <v>15743.745735224715</v>
      </c>
      <c r="BZ298" s="595">
        <f>'звіт 03.19-03.24'!BY298+'[9]побудинковий звіт'!BZ298+'[8]побудинковий звіт'!BZ298</f>
        <v>107418.40582119126</v>
      </c>
      <c r="CA298" s="595">
        <f>'звіт 03.19-03.24'!BZ298+'[9]побудинковий звіт'!CA298+'[8]побудинковий звіт'!CA298</f>
        <v>103643.11713501837</v>
      </c>
      <c r="CB298" s="116">
        <f t="shared" si="236"/>
        <v>-3775.2886861728912</v>
      </c>
      <c r="CC298" s="595">
        <f>'звіт 03.19-03.24'!CB298+'[9]побудинковий звіт'!CC298+'[8]побудинковий звіт'!CC298</f>
        <v>7781.9305293318948</v>
      </c>
      <c r="CD298" s="595">
        <f>'звіт 03.19-03.24'!CC298+'[9]побудинковий звіт'!CD298+'[8]побудинковий звіт'!CD298</f>
        <v>7922.4810561430349</v>
      </c>
      <c r="CE298" s="116">
        <f t="shared" si="237"/>
        <v>140.55052681114012</v>
      </c>
      <c r="CF298" s="595">
        <f>'звіт 03.19-03.24'!CE298+'[9]побудинковий звіт'!CF298+'[8]побудинковий звіт'!CF298</f>
        <v>957.2108439292673</v>
      </c>
      <c r="CG298" s="595">
        <f>'звіт 03.19-03.24'!CF298+'[9]побудинковий звіт'!CG298+'[8]побудинковий звіт'!CG298</f>
        <v>4159.7117640050637</v>
      </c>
      <c r="CH298" s="116">
        <f t="shared" si="238"/>
        <v>3202.5009200757963</v>
      </c>
      <c r="CI298" s="595">
        <f>'звіт 03.19-03.24'!CH298+'[9]побудинковий звіт'!CI298+'[8]побудинковий звіт'!CI298</f>
        <v>38584.162572414018</v>
      </c>
      <c r="CJ298" s="595">
        <f>'звіт 03.19-03.24'!CI298+'[9]побудинковий звіт'!CJ298+'[8]побудинковий звіт'!CJ298</f>
        <v>39637.163147825711</v>
      </c>
      <c r="CK298" s="116">
        <f t="shared" si="239"/>
        <v>1053.0005754116937</v>
      </c>
      <c r="CL298" s="595">
        <f>'звіт 03.19-03.24'!CK298+'[9]побудинковий звіт'!CL298+'[8]побудинковий звіт'!CL298</f>
        <v>0</v>
      </c>
      <c r="CM298" s="595">
        <f>'звіт 03.19-03.24'!CL298+'[9]побудинковий звіт'!CM298+'[8]побудинковий звіт'!CM298</f>
        <v>0</v>
      </c>
      <c r="CN298" s="116">
        <f t="shared" si="240"/>
        <v>0</v>
      </c>
      <c r="CO298" s="88">
        <f t="shared" si="241"/>
        <v>38584.162572414018</v>
      </c>
      <c r="CP298" s="96">
        <f t="shared" si="241"/>
        <v>39637.163147825711</v>
      </c>
      <c r="CQ298" s="116">
        <f t="shared" si="242"/>
        <v>1053.0005754116937</v>
      </c>
      <c r="CR298" s="119">
        <f t="shared" si="253"/>
        <v>1680428.3810033472</v>
      </c>
      <c r="CS298" s="96">
        <f t="shared" si="253"/>
        <v>1477221.6577276462</v>
      </c>
      <c r="CT298" s="116">
        <f t="shared" si="243"/>
        <v>-203206.72327570105</v>
      </c>
      <c r="CU298" s="91">
        <f t="shared" si="244"/>
        <v>2016514.0572040165</v>
      </c>
      <c r="CV298" s="98">
        <f t="shared" si="244"/>
        <v>1772665.9892731754</v>
      </c>
      <c r="CW298" s="117">
        <f t="shared" si="245"/>
        <v>-243848.06793084112</v>
      </c>
      <c r="CX298" s="595">
        <f>'звіт 03.19-03.24'!CW298+'[9]побудинковий звіт'!CX298+'[8]побудинковий звіт'!CX298</f>
        <v>51683.829370102038</v>
      </c>
      <c r="CY298" s="595">
        <f>'звіт 03.19-03.24'!CX298+'[9]побудинковий звіт'!CY298+'[8]побудинковий звіт'!CY298</f>
        <v>295531.89730094321</v>
      </c>
      <c r="CZ298" s="116">
        <f t="shared" si="246"/>
        <v>243848.06793084118</v>
      </c>
      <c r="DA298" s="99">
        <f>'[8]побудинковий звіт'!DA298</f>
        <v>-243848.06793084083</v>
      </c>
      <c r="DB298" s="8">
        <v>2</v>
      </c>
      <c r="DC298" s="365">
        <f>'[8]побудинковий звіт'!DC298</f>
        <v>62713.1</v>
      </c>
      <c r="DD298" s="365">
        <f>'[8]побудинковий звіт'!DD298</f>
        <v>5582.2099999999991</v>
      </c>
      <c r="DE298" s="365">
        <f>'[8]побудинковий звіт'!DE298</f>
        <v>34521.649999999994</v>
      </c>
      <c r="DF298" s="365">
        <f>'[8]побудинковий звіт'!DF298</f>
        <v>-3508.6400000000012</v>
      </c>
      <c r="DG298" s="101">
        <v>-101973.58922443865</v>
      </c>
      <c r="DH298" s="296">
        <v>4</v>
      </c>
      <c r="DI298" s="103">
        <f>'[8]побудинковий звіт'!DK298</f>
        <v>8.0078104097976315</v>
      </c>
      <c r="DJ298" s="103">
        <f>'[8]побудинковий звіт'!DL298</f>
        <v>0</v>
      </c>
      <c r="DK298" s="103">
        <f>'[8]побудинковий звіт'!DM298</f>
        <v>6.8136973079914576</v>
      </c>
      <c r="DL298" s="104">
        <f t="shared" si="255"/>
        <v>28183.488737282765</v>
      </c>
      <c r="DM298" s="104">
        <f t="shared" si="254"/>
        <v>9306.1477832547316</v>
      </c>
      <c r="DN298" s="105">
        <f t="shared" si="247"/>
        <v>37489.636520537497</v>
      </c>
      <c r="DO298" s="2"/>
      <c r="DP298" s="104">
        <f>'[10]побудинковий звіт'!DR298</f>
        <v>28191.45</v>
      </c>
      <c r="DQ298" s="104">
        <f>'[10]побудинковий звіт'!DS298</f>
        <v>9090.85</v>
      </c>
      <c r="DR298" s="104">
        <f t="shared" si="248"/>
        <v>37282.300000000003</v>
      </c>
      <c r="DS298" s="106"/>
      <c r="DT298" s="104"/>
      <c r="DU298" s="479">
        <f>'звіт 03.19-03.24'!DV298+'[9]побудинковий звіт'!DW298+'[8]побудинковий звіт'!DW298</f>
        <v>4464.88</v>
      </c>
      <c r="DV298" s="2">
        <f>'[9]побудинковий звіт'!DX298+'[8]побудинковий звіт'!DX298</f>
        <v>0</v>
      </c>
      <c r="DW298" s="77">
        <f t="shared" si="249"/>
        <v>492745.75740836572</v>
      </c>
      <c r="DX298" s="77">
        <f t="shared" si="250"/>
        <v>139185.94495615293</v>
      </c>
      <c r="DY298" s="427">
        <f t="shared" si="251"/>
        <v>31013.009999999995</v>
      </c>
      <c r="DZ298" s="161">
        <f>'[10]побудинковий звіт'!DY298</f>
        <v>9649.7761047953918</v>
      </c>
      <c r="EB298" s="110">
        <v>333039</v>
      </c>
      <c r="EC298" s="111">
        <f t="shared" si="252"/>
        <v>231065.41077556135</v>
      </c>
      <c r="EE298" s="112">
        <v>-69444.187036199044</v>
      </c>
      <c r="EG298" s="99">
        <v>-84253.538989075765</v>
      </c>
    </row>
    <row r="299" spans="1:137" ht="19.95" customHeight="1" x14ac:dyDescent="0.3">
      <c r="A299" s="81">
        <v>150000863</v>
      </c>
      <c r="B299" s="82" t="s">
        <v>706</v>
      </c>
      <c r="C299" s="114" t="s">
        <v>707</v>
      </c>
      <c r="D299" s="114" t="s">
        <v>707</v>
      </c>
      <c r="E299" s="84">
        <f t="shared" si="210"/>
        <v>3279.2999999999997</v>
      </c>
      <c r="F299" s="597">
        <f>'[8]побудинковий звіт'!F299</f>
        <v>2279.1</v>
      </c>
      <c r="G299" s="104">
        <f>'[8]побудинковий звіт'!G299</f>
        <v>0</v>
      </c>
      <c r="H299" s="598">
        <f>'[8]побудинковий звіт'!H299</f>
        <v>1000.1999999999998</v>
      </c>
      <c r="I299" s="595">
        <f>'звіт 03.19-03.24'!H299+'[9]побудинковий звіт'!I299+'[8]побудинковий звіт'!I299</f>
        <v>74021.724002154602</v>
      </c>
      <c r="J299" s="595">
        <f>'звіт 03.19-03.24'!I299+'[9]побудинковий звіт'!J299+'[8]побудинковий звіт'!J299</f>
        <v>73982.31235133775</v>
      </c>
      <c r="K299" s="116">
        <f t="shared" si="211"/>
        <v>-39.411650816851761</v>
      </c>
      <c r="L299" s="595">
        <f>'звіт 03.19-03.24'!K299+'[9]побудинковий звіт'!L299+'[8]побудинковий звіт'!L299</f>
        <v>16218.70570067737</v>
      </c>
      <c r="M299" s="595">
        <f>'звіт 03.19-03.24'!L299+'[9]побудинковий звіт'!M299+'[8]побудинковий звіт'!M299</f>
        <v>15872.500675834792</v>
      </c>
      <c r="N299" s="116">
        <f t="shared" si="212"/>
        <v>-346.2050248425785</v>
      </c>
      <c r="O299" s="595">
        <f>'звіт 03.19-03.24'!N299+'[9]побудинковий звіт'!O299+'[8]побудинковий звіт'!O299</f>
        <v>28119.439074305676</v>
      </c>
      <c r="P299" s="595">
        <f>'звіт 03.19-03.24'!O299+'[9]побудинковий звіт'!P299+'[8]побудинковий звіт'!P299</f>
        <v>27251.161829436824</v>
      </c>
      <c r="Q299" s="116">
        <f t="shared" si="213"/>
        <v>-868.27724486885199</v>
      </c>
      <c r="R299" s="595">
        <f>'звіт 03.19-03.24'!Q299+'[9]побудинковий звіт'!R299+'[8]побудинковий звіт'!R299</f>
        <v>8084.8765909541962</v>
      </c>
      <c r="S299" s="595">
        <f>'звіт 03.19-03.24'!R299+'[9]побудинковий звіт'!S299+'[8]побудинковий звіт'!S299</f>
        <v>7834.6282361385656</v>
      </c>
      <c r="T299" s="116">
        <f t="shared" si="214"/>
        <v>-250.24835481563059</v>
      </c>
      <c r="U299" s="595">
        <f>'звіт 03.19-03.24'!T299+'[9]побудинковий звіт'!U299+'[8]побудинковий звіт'!U299</f>
        <v>1878.897633352504</v>
      </c>
      <c r="V299" s="595">
        <f>'звіт 03.19-03.24'!U299+'[9]побудинковий звіт'!V299+'[8]побудинковий звіт'!V299</f>
        <v>979.25408490391499</v>
      </c>
      <c r="W299" s="116">
        <f t="shared" si="215"/>
        <v>-899.64354844858906</v>
      </c>
      <c r="X299" s="595">
        <f>'звіт 03.19-03.24'!W299+'[9]побудинковий звіт'!X299+'[8]побудинковий звіт'!X299</f>
        <v>64080.887776238851</v>
      </c>
      <c r="Y299" s="595">
        <f>'звіт 03.19-03.24'!X299+'[9]побудинковий звіт'!Y299+'[8]побудинковий звіт'!Y299</f>
        <v>58093.846533601274</v>
      </c>
      <c r="Z299" s="116">
        <f t="shared" si="216"/>
        <v>-5987.0412426375769</v>
      </c>
      <c r="AA299" s="595">
        <f>'звіт 03.19-03.24'!Z299+'[9]побудинковий звіт'!AA299+'[8]побудинковий звіт'!AA299</f>
        <v>3461.130000000001</v>
      </c>
      <c r="AB299" s="595">
        <f>'звіт 03.19-03.24'!AA299+'[9]побудинковий звіт'!AB299+'[8]побудинковий звіт'!AB299</f>
        <v>0</v>
      </c>
      <c r="AC299" s="116">
        <f t="shared" si="217"/>
        <v>-3461.130000000001</v>
      </c>
      <c r="AD299" s="595">
        <f>'звіт 03.19-03.24'!AC299+'[9]побудинковий звіт'!AD299+'[8]побудинковий звіт'!AD299</f>
        <v>101316.18903457427</v>
      </c>
      <c r="AE299" s="595">
        <f>'звіт 03.19-03.24'!AD299+'[9]побудинковий звіт'!AE299+'[8]побудинковий звіт'!AE299</f>
        <v>106965.28331607128</v>
      </c>
      <c r="AF299" s="117">
        <f t="shared" si="218"/>
        <v>5649.094281497004</v>
      </c>
      <c r="AG299" s="91">
        <f t="shared" si="219"/>
        <v>297181.84981225745</v>
      </c>
      <c r="AH299" s="92">
        <f t="shared" si="219"/>
        <v>290978.98702732439</v>
      </c>
      <c r="AI299" s="116">
        <f t="shared" si="220"/>
        <v>-6202.862784933066</v>
      </c>
      <c r="AJ299" s="595">
        <f>'звіт 03.19-03.24'!AI299+'[9]побудинковий звіт'!AJ299+'[8]побудинковий звіт'!AJ299</f>
        <v>0</v>
      </c>
      <c r="AK299" s="595">
        <f>'звіт 03.19-03.24'!AJ299+'[9]побудинковий звіт'!AK299+'[8]побудинковий звіт'!AK299</f>
        <v>0</v>
      </c>
      <c r="AL299" s="116">
        <f t="shared" si="221"/>
        <v>0</v>
      </c>
      <c r="AM299" s="595">
        <f>'звіт 03.19-03.24'!AL299+'[9]побудинковий звіт'!AM299+'[8]побудинковий звіт'!AM299</f>
        <v>0</v>
      </c>
      <c r="AN299" s="595">
        <f>'звіт 03.19-03.24'!AM299+'[9]побудинковий звіт'!AN299+'[8]побудинковий звіт'!AN299</f>
        <v>0</v>
      </c>
      <c r="AO299" s="116">
        <f t="shared" si="222"/>
        <v>0</v>
      </c>
      <c r="AP299" s="595">
        <f>'звіт 03.19-03.24'!AO299+'[9]побудинковий звіт'!AP299+'[8]побудинковий звіт'!AP299</f>
        <v>12436.801794074083</v>
      </c>
      <c r="AQ299" s="595">
        <f>'звіт 03.19-03.24'!AP299+'[9]побудинковий звіт'!AQ299+'[8]побудинковий звіт'!AQ299</f>
        <v>11288.587321138712</v>
      </c>
      <c r="AR299" s="116">
        <f t="shared" si="223"/>
        <v>-1148.2144729353713</v>
      </c>
      <c r="AS299" s="595">
        <f>'звіт 03.19-03.24'!AR299+'[9]побудинковий звіт'!AS299+'[8]побудинковий звіт'!AS299</f>
        <v>250229.3549907633</v>
      </c>
      <c r="AT299" s="595">
        <f>'звіт 03.19-03.24'!AS299+'[9]побудинковий звіт'!AT299+'[8]побудинковий звіт'!AT299</f>
        <v>229129.93267586851</v>
      </c>
      <c r="AU299" s="118">
        <f t="shared" si="224"/>
        <v>-21099.422314894793</v>
      </c>
      <c r="AV299" s="595">
        <f>'звіт 03.19-03.24'!AU299+'[9]побудинковий звіт'!AV299+'[8]побудинковий звіт'!AV299</f>
        <v>20193.114818009526</v>
      </c>
      <c r="AW299" s="595">
        <f>'звіт 03.19-03.24'!AV299+'[9]побудинковий звіт'!AW299+'[8]побудинковий звіт'!AW299</f>
        <v>25201.511169819249</v>
      </c>
      <c r="AX299" s="94">
        <f t="shared" si="225"/>
        <v>5008.3963518097225</v>
      </c>
      <c r="AY299" s="595">
        <f>'звіт 03.19-03.24'!AX299+'[9]побудинковий звіт'!AY299+'[8]побудинковий звіт'!AY299</f>
        <v>28306.866448224442</v>
      </c>
      <c r="AZ299" s="595">
        <f>'звіт 03.19-03.24'!AY299+'[9]побудинковий звіт'!AZ299+'[8]побудинковий звіт'!AZ299</f>
        <v>3526</v>
      </c>
      <c r="BA299" s="117">
        <f t="shared" si="226"/>
        <v>-24780.866448224442</v>
      </c>
      <c r="BB299" s="595">
        <f>'звіт 03.19-03.24'!BA299+'[9]побудинковий звіт'!BB299+'[8]побудинковий звіт'!BB299</f>
        <v>14077.184935879814</v>
      </c>
      <c r="BC299" s="595">
        <f>'звіт 03.19-03.24'!BB299+'[9]побудинковий звіт'!BC299+'[8]побудинковий звіт'!BC299</f>
        <v>5639.1844446993937</v>
      </c>
      <c r="BD299" s="94">
        <f t="shared" si="227"/>
        <v>-8438.0004911804208</v>
      </c>
      <c r="BE299" s="595">
        <f>'звіт 03.19-03.24'!BD299+'[9]побудинковий звіт'!BE299+'[8]побудинковий звіт'!BE299</f>
        <v>16001.060171661849</v>
      </c>
      <c r="BF299" s="595">
        <f>'звіт 03.19-03.24'!BE299+'[9]побудинковий звіт'!BF299+'[8]побудинковий звіт'!BF299</f>
        <v>0</v>
      </c>
      <c r="BG299" s="95">
        <f t="shared" si="228"/>
        <v>-16001.060171661849</v>
      </c>
      <c r="BH299" s="595">
        <f>'звіт 03.19-03.24'!BG299+'[9]побудинковий звіт'!BH299+'[8]побудинковий звіт'!BH299</f>
        <v>1107.3739571026008</v>
      </c>
      <c r="BI299" s="595">
        <f>'звіт 03.19-03.24'!BH299+'[9]побудинковий звіт'!BI299+'[8]побудинковий звіт'!BI299</f>
        <v>3172</v>
      </c>
      <c r="BJ299" s="94">
        <f t="shared" si="229"/>
        <v>2064.6260428973992</v>
      </c>
      <c r="BK299" s="595">
        <f>'звіт 03.19-03.24'!BJ299+'[9]побудинковий звіт'!BK299+'[8]побудинковий звіт'!BK299</f>
        <v>22299.570684093247</v>
      </c>
      <c r="BL299" s="595">
        <f>'звіт 03.19-03.24'!BK299+'[9]побудинковий звіт'!BL299+'[8]побудинковий звіт'!BL299</f>
        <v>2633.373747497556</v>
      </c>
      <c r="BM299" s="95">
        <f t="shared" si="230"/>
        <v>-19666.19693659569</v>
      </c>
      <c r="BN299" s="595">
        <f>'звіт 03.19-03.24'!BM299+'[9]побудинковий звіт'!BN299+'[8]побудинковий звіт'!BN299</f>
        <v>1990.9881458730342</v>
      </c>
      <c r="BO299" s="595">
        <f>'звіт 03.19-03.24'!BN299+'[9]побудинковий звіт'!BO299+'[8]побудинковий звіт'!BO299</f>
        <v>4748</v>
      </c>
      <c r="BP299" s="94">
        <f t="shared" si="231"/>
        <v>2757.0118541269658</v>
      </c>
      <c r="BQ299" s="91">
        <f t="shared" si="232"/>
        <v>103976.15916084452</v>
      </c>
      <c r="BR299" s="96">
        <f t="shared" si="232"/>
        <v>44920.069362016198</v>
      </c>
      <c r="BS299" s="94">
        <f t="shared" si="233"/>
        <v>-59056.089798828318</v>
      </c>
      <c r="BT299" s="595">
        <f>'звіт 03.19-03.24'!BS299+'[9]побудинковий звіт'!BT299+'[8]побудинковий звіт'!BT299</f>
        <v>322157.43814378185</v>
      </c>
      <c r="BU299" s="595">
        <f>'звіт 03.19-03.24'!BT299+'[9]побудинковий звіт'!BU299+'[8]побудинковий звіт'!BU299</f>
        <v>424723.67626631341</v>
      </c>
      <c r="BV299" s="116">
        <f t="shared" si="234"/>
        <v>102566.23812253156</v>
      </c>
      <c r="BW299" s="595">
        <f>'звіт 03.19-03.24'!BV299+'[9]побудинковий звіт'!BW299+'[8]побудинковий звіт'!BW299</f>
        <v>177598.98718113441</v>
      </c>
      <c r="BX299" s="595">
        <f>'звіт 03.19-03.24'!BW299+'[9]побудинковий звіт'!BX299+'[8]побудинковий звіт'!BX299</f>
        <v>186446.44958437094</v>
      </c>
      <c r="BY299" s="116">
        <f t="shared" si="235"/>
        <v>8847.4624032365391</v>
      </c>
      <c r="BZ299" s="595">
        <f>'звіт 03.19-03.24'!BY299+'[9]побудинковий звіт'!BZ299+'[8]побудинковий звіт'!BZ299</f>
        <v>157331.67845050854</v>
      </c>
      <c r="CA299" s="595">
        <f>'звіт 03.19-03.24'!BZ299+'[9]побудинковий звіт'!CA299+'[8]побудинковий звіт'!CA299</f>
        <v>78154.303405891696</v>
      </c>
      <c r="CB299" s="116">
        <f t="shared" si="236"/>
        <v>-79177.375044616841</v>
      </c>
      <c r="CC299" s="595">
        <f>'звіт 03.19-03.24'!CB299+'[9]побудинковий звіт'!CC299+'[8]побудинковий звіт'!CC299</f>
        <v>7243.5579769881797</v>
      </c>
      <c r="CD299" s="595">
        <f>'звіт 03.19-03.24'!CC299+'[9]побудинковий звіт'!CD299+'[8]побудинковий звіт'!CD299</f>
        <v>7374.3848824476045</v>
      </c>
      <c r="CE299" s="116">
        <f t="shared" si="237"/>
        <v>130.82690545942478</v>
      </c>
      <c r="CF299" s="595">
        <f>'звіт 03.19-03.24'!CE299+'[9]побудинковий звіт'!CF299+'[8]побудинковий звіт'!CF299</f>
        <v>890.98871007252569</v>
      </c>
      <c r="CG299" s="595">
        <f>'звіт 03.19-03.24'!CF299+'[9]побудинковий звіт'!CG299+'[8]побудинковий звіт'!CG299</f>
        <v>0</v>
      </c>
      <c r="CH299" s="116">
        <f t="shared" si="238"/>
        <v>-890.98871007252569</v>
      </c>
      <c r="CI299" s="595">
        <f>'звіт 03.19-03.24'!CH299+'[9]побудинковий звіт'!CI299+'[8]побудинковий звіт'!CI299</f>
        <v>38691.659481167058</v>
      </c>
      <c r="CJ299" s="595">
        <f>'звіт 03.19-03.24'!CI299+'[9]побудинковий звіт'!CJ299+'[8]побудинковий звіт'!CJ299</f>
        <v>32182.137559471215</v>
      </c>
      <c r="CK299" s="116">
        <f t="shared" si="239"/>
        <v>-6509.521921695843</v>
      </c>
      <c r="CL299" s="595">
        <f>'звіт 03.19-03.24'!CK299+'[9]побудинковий звіт'!CL299+'[8]побудинковий звіт'!CL299</f>
        <v>0</v>
      </c>
      <c r="CM299" s="595">
        <f>'звіт 03.19-03.24'!CL299+'[9]побудинковий звіт'!CM299+'[8]побудинковий звіт'!CM299</f>
        <v>0</v>
      </c>
      <c r="CN299" s="116">
        <f t="shared" si="240"/>
        <v>0</v>
      </c>
      <c r="CO299" s="88">
        <f t="shared" si="241"/>
        <v>38691.659481167058</v>
      </c>
      <c r="CP299" s="96">
        <f t="shared" si="241"/>
        <v>32182.137559471215</v>
      </c>
      <c r="CQ299" s="116">
        <f t="shared" si="242"/>
        <v>-6509.521921695843</v>
      </c>
      <c r="CR299" s="119">
        <f t="shared" si="253"/>
        <v>1367738.4757015919</v>
      </c>
      <c r="CS299" s="96">
        <f t="shared" si="253"/>
        <v>1305198.5280848425</v>
      </c>
      <c r="CT299" s="116">
        <f t="shared" si="243"/>
        <v>-62539.947616749443</v>
      </c>
      <c r="CU299" s="91">
        <f t="shared" si="244"/>
        <v>1641286.1708419102</v>
      </c>
      <c r="CV299" s="98">
        <f t="shared" si="244"/>
        <v>1566238.2337018109</v>
      </c>
      <c r="CW299" s="117">
        <f t="shared" si="245"/>
        <v>-75047.937140099239</v>
      </c>
      <c r="CX299" s="595">
        <f>'звіт 03.19-03.24'!CW299+'[9]побудинковий звіт'!CX299+'[8]побудинковий звіт'!CX299</f>
        <v>56311.082865849145</v>
      </c>
      <c r="CY299" s="595">
        <f>'звіт 03.19-03.24'!CX299+'[9]побудинковий звіт'!CY299+'[8]побудинковий звіт'!CY299</f>
        <v>131359.02000594817</v>
      </c>
      <c r="CZ299" s="116">
        <f t="shared" si="246"/>
        <v>75047.937140099035</v>
      </c>
      <c r="DA299" s="99">
        <f>'[8]побудинковий звіт'!DA299</f>
        <v>-75047.937140099049</v>
      </c>
      <c r="DB299" s="8">
        <v>2</v>
      </c>
      <c r="DC299" s="365">
        <f>'[8]побудинковий звіт'!DC299</f>
        <v>123240.85</v>
      </c>
      <c r="DD299" s="365">
        <f>'[8]побудинковий звіт'!DD299</f>
        <v>30362.38</v>
      </c>
      <c r="DE299" s="365">
        <f>'[8]побудинковий звіт'!DE299</f>
        <v>102348.1</v>
      </c>
      <c r="DF299" s="365">
        <f>'[8]побудинковий звіт'!DF299</f>
        <v>22571.56</v>
      </c>
      <c r="DG299" s="101">
        <v>-34222.616846693098</v>
      </c>
      <c r="DH299" s="296">
        <v>4</v>
      </c>
      <c r="DI299" s="103">
        <f>'[8]побудинковий звіт'!DK299</f>
        <v>9.167112827545246</v>
      </c>
      <c r="DJ299" s="103">
        <f>'[8]побудинковий звіт'!DL299</f>
        <v>0</v>
      </c>
      <c r="DK299" s="103">
        <f>'[8]побудинковий звіт'!DM299</f>
        <v>7.5594591229007184</v>
      </c>
      <c r="DL299" s="104">
        <f t="shared" si="255"/>
        <v>20892.766845258371</v>
      </c>
      <c r="DM299" s="104">
        <f t="shared" si="254"/>
        <v>7560.9710147252972</v>
      </c>
      <c r="DN299" s="105">
        <f t="shared" si="247"/>
        <v>28453.737859983667</v>
      </c>
      <c r="DO299" s="2"/>
      <c r="DP299" s="104">
        <f>'[10]побудинковий звіт'!DR299</f>
        <v>20892.75</v>
      </c>
      <c r="DQ299" s="104">
        <f>'[10]побудинковий звіт'!DS299</f>
        <v>7483.9000000000005</v>
      </c>
      <c r="DR299" s="104">
        <f t="shared" si="248"/>
        <v>28376.65</v>
      </c>
      <c r="DS299" s="106"/>
      <c r="DT299" s="104"/>
      <c r="DU299" s="479">
        <f>'звіт 03.19-03.24'!DV299+'[9]побудинковий звіт'!DW299+'[8]побудинковий звіт'!DW299</f>
        <v>4464.88</v>
      </c>
      <c r="DV299" s="2">
        <f>'[9]побудинковий звіт'!DX299+'[8]побудинковий звіт'!DX299</f>
        <v>0</v>
      </c>
      <c r="DW299" s="77">
        <f t="shared" si="249"/>
        <v>425046.61698192934</v>
      </c>
      <c r="DX299" s="77">
        <f t="shared" si="250"/>
        <v>328860.00244546164</v>
      </c>
      <c r="DY299" s="427">
        <f t="shared" si="251"/>
        <v>124919.66</v>
      </c>
      <c r="DZ299" s="161">
        <f>'[10]побудинковий звіт'!DY299</f>
        <v>7225.6167807109186</v>
      </c>
      <c r="EB299" s="110">
        <v>6866</v>
      </c>
      <c r="EC299" s="111">
        <f t="shared" si="252"/>
        <v>-27356.616846693098</v>
      </c>
      <c r="EE299" s="112">
        <v>58777.477228876043</v>
      </c>
      <c r="EG299" s="99">
        <v>52172.455815652545</v>
      </c>
    </row>
    <row r="300" spans="1:137" ht="19.95" customHeight="1" x14ac:dyDescent="0.3">
      <c r="A300" s="81">
        <v>150000864</v>
      </c>
      <c r="B300" s="82" t="s">
        <v>708</v>
      </c>
      <c r="C300" s="114" t="s">
        <v>709</v>
      </c>
      <c r="D300" s="114" t="s">
        <v>709</v>
      </c>
      <c r="E300" s="84">
        <f t="shared" si="210"/>
        <v>4182.3599999999997</v>
      </c>
      <c r="F300" s="597">
        <f>'[8]побудинковий звіт'!F300</f>
        <v>3007.56</v>
      </c>
      <c r="G300" s="104">
        <f>'[8]побудинковий звіт'!G300</f>
        <v>0</v>
      </c>
      <c r="H300" s="598">
        <f>'[8]побудинковий звіт'!H300</f>
        <v>1174.8</v>
      </c>
      <c r="I300" s="595">
        <f>'звіт 03.19-03.24'!H300+'[9]побудинковий звіт'!I300+'[8]побудинковий звіт'!I300</f>
        <v>72594.837998261675</v>
      </c>
      <c r="J300" s="595">
        <f>'звіт 03.19-03.24'!I300+'[9]побудинковий звіт'!J300+'[8]побудинковий звіт'!J300</f>
        <v>72990.722317264328</v>
      </c>
      <c r="K300" s="116">
        <f t="shared" si="211"/>
        <v>395.88431900265277</v>
      </c>
      <c r="L300" s="595">
        <f>'звіт 03.19-03.24'!K300+'[9]побудинковий звіт'!L300+'[8]побудинковий звіт'!L300</f>
        <v>14275.78558841897</v>
      </c>
      <c r="M300" s="595">
        <f>'звіт 03.19-03.24'!L300+'[9]побудинковий звіт'!M300+'[8]побудинковий звіт'!M300</f>
        <v>14108.303173335213</v>
      </c>
      <c r="N300" s="116">
        <f t="shared" si="212"/>
        <v>-167.48241508375759</v>
      </c>
      <c r="O300" s="595">
        <f>'звіт 03.19-03.24'!N300+'[9]побудинковий звіт'!O300+'[8]побудинковий звіт'!O300</f>
        <v>31598.452997117529</v>
      </c>
      <c r="P300" s="595">
        <f>'звіт 03.19-03.24'!O300+'[9]побудинковий звіт'!P300+'[8]побудинковий звіт'!P300</f>
        <v>30620.242211275243</v>
      </c>
      <c r="Q300" s="116">
        <f t="shared" si="213"/>
        <v>-978.21078584228599</v>
      </c>
      <c r="R300" s="595">
        <f>'звіт 03.19-03.24'!Q300+'[9]побудинковий звіт'!R300+'[8]побудинковий звіт'!R300</f>
        <v>0</v>
      </c>
      <c r="S300" s="595">
        <f>'звіт 03.19-03.24'!R300+'[9]побудинковий звіт'!S300+'[8]побудинковий звіт'!S300</f>
        <v>0</v>
      </c>
      <c r="T300" s="116">
        <f t="shared" si="214"/>
        <v>0</v>
      </c>
      <c r="U300" s="595">
        <f>'звіт 03.19-03.24'!T300+'[9]побудинковий звіт'!U300+'[8]побудинковий звіт'!U300</f>
        <v>1644.035429183441</v>
      </c>
      <c r="V300" s="595">
        <f>'звіт 03.19-03.24'!U300+'[9]побудинковий звіт'!V300+'[8]побудинковий звіт'!V300</f>
        <v>856.8473242909256</v>
      </c>
      <c r="W300" s="116">
        <f t="shared" si="215"/>
        <v>-787.18810489251541</v>
      </c>
      <c r="X300" s="595">
        <f>'звіт 03.19-03.24'!W300+'[9]побудинковий звіт'!X300+'[8]побудинковий звіт'!X300</f>
        <v>88445.14381647663</v>
      </c>
      <c r="Y300" s="595">
        <f>'звіт 03.19-03.24'!X300+'[9]побудинковий звіт'!Y300+'[8]побудинковий звіт'!Y300</f>
        <v>78626.15789186093</v>
      </c>
      <c r="Z300" s="116">
        <f t="shared" si="216"/>
        <v>-9818.9859246156993</v>
      </c>
      <c r="AA300" s="595">
        <f>'звіт 03.19-03.24'!Z300+'[9]побудинковий звіт'!AA300+'[8]побудинковий звіт'!AA300</f>
        <v>4220.2727999999988</v>
      </c>
      <c r="AB300" s="595">
        <f>'звіт 03.19-03.24'!AA300+'[9]побудинковий звіт'!AB300+'[8]побудинковий звіт'!AB300</f>
        <v>0</v>
      </c>
      <c r="AC300" s="116">
        <f t="shared" si="217"/>
        <v>-4220.2727999999988</v>
      </c>
      <c r="AD300" s="595">
        <f>'звіт 03.19-03.24'!AC300+'[9]побудинковий звіт'!AD300+'[8]побудинковий звіт'!AD300</f>
        <v>120984.10632335812</v>
      </c>
      <c r="AE300" s="595">
        <f>'звіт 03.19-03.24'!AD300+'[9]побудинковий звіт'!AE300+'[8]побудинковий звіт'!AE300</f>
        <v>131385.03861744649</v>
      </c>
      <c r="AF300" s="117">
        <f t="shared" si="218"/>
        <v>10400.932294088372</v>
      </c>
      <c r="AG300" s="91">
        <f t="shared" si="219"/>
        <v>333762.63495281636</v>
      </c>
      <c r="AH300" s="92">
        <f t="shared" si="219"/>
        <v>328587.3115354731</v>
      </c>
      <c r="AI300" s="116">
        <f t="shared" si="220"/>
        <v>-5175.3234173432575</v>
      </c>
      <c r="AJ300" s="595">
        <f>'звіт 03.19-03.24'!AI300+'[9]побудинковий звіт'!AJ300+'[8]побудинковий звіт'!AJ300</f>
        <v>0</v>
      </c>
      <c r="AK300" s="595">
        <f>'звіт 03.19-03.24'!AJ300+'[9]побудинковий звіт'!AK300+'[8]побудинковий звіт'!AK300</f>
        <v>0</v>
      </c>
      <c r="AL300" s="116">
        <f t="shared" si="221"/>
        <v>0</v>
      </c>
      <c r="AM300" s="595">
        <f>'звіт 03.19-03.24'!AL300+'[9]побудинковий звіт'!AM300+'[8]побудинковий звіт'!AM300</f>
        <v>0</v>
      </c>
      <c r="AN300" s="595">
        <f>'звіт 03.19-03.24'!AM300+'[9]побудинковий звіт'!AN300+'[8]побудинковий звіт'!AN300</f>
        <v>0</v>
      </c>
      <c r="AO300" s="116">
        <f t="shared" si="222"/>
        <v>0</v>
      </c>
      <c r="AP300" s="595">
        <f>'звіт 03.19-03.24'!AO300+'[9]побудинковий звіт'!AP300+'[8]побудинковий звіт'!AP300</f>
        <v>46357.681975092448</v>
      </c>
      <c r="AQ300" s="595">
        <f>'звіт 03.19-03.24'!AP300+'[9]побудинковий звіт'!AQ300+'[8]побудинковий звіт'!AQ300</f>
        <v>35335.046720652768</v>
      </c>
      <c r="AR300" s="116">
        <f t="shared" si="223"/>
        <v>-11022.63525443968</v>
      </c>
      <c r="AS300" s="595">
        <f>'звіт 03.19-03.24'!AR300+'[9]побудинковий звіт'!AS300+'[8]побудинковий звіт'!AS300</f>
        <v>290702.23098552629</v>
      </c>
      <c r="AT300" s="595">
        <f>'звіт 03.19-03.24'!AS300+'[9]побудинковий звіт'!AT300+'[8]побудинковий звіт'!AT300</f>
        <v>253885.14795992803</v>
      </c>
      <c r="AU300" s="118">
        <f t="shared" si="224"/>
        <v>-36817.083025598258</v>
      </c>
      <c r="AV300" s="595">
        <f>'звіт 03.19-03.24'!AU300+'[9]побудинковий звіт'!AV300+'[8]побудинковий звіт'!AV300</f>
        <v>18330.519080950238</v>
      </c>
      <c r="AW300" s="595">
        <f>'звіт 03.19-03.24'!AV300+'[9]побудинковий звіт'!AW300+'[8]побудинковий звіт'!AW300</f>
        <v>9543.4950019932257</v>
      </c>
      <c r="AX300" s="94">
        <f t="shared" si="225"/>
        <v>-8787.0240789570125</v>
      </c>
      <c r="AY300" s="595">
        <f>'звіт 03.19-03.24'!AX300+'[9]побудинковий звіт'!AY300+'[8]побудинковий звіт'!AY300</f>
        <v>22925.286646988854</v>
      </c>
      <c r="AZ300" s="595">
        <f>'звіт 03.19-03.24'!AY300+'[9]побудинковий звіт'!AZ300+'[8]побудинковий звіт'!AZ300</f>
        <v>16254.031507239422</v>
      </c>
      <c r="BA300" s="117">
        <f t="shared" si="226"/>
        <v>-6671.2551397494317</v>
      </c>
      <c r="BB300" s="595">
        <f>'звіт 03.19-03.24'!BA300+'[9]побудинковий звіт'!BB300+'[8]побудинковий звіт'!BB300</f>
        <v>16502.997098733398</v>
      </c>
      <c r="BC300" s="595">
        <f>'звіт 03.19-03.24'!BB300+'[9]побудинковий звіт'!BC300+'[8]побудинковий звіт'!BC300</f>
        <v>2065.035917082756</v>
      </c>
      <c r="BD300" s="94">
        <f t="shared" si="227"/>
        <v>-14437.961181650642</v>
      </c>
      <c r="BE300" s="595">
        <f>'звіт 03.19-03.24'!BD300+'[9]побудинковий звіт'!BE300+'[8]побудинковий звіт'!BE300</f>
        <v>0</v>
      </c>
      <c r="BF300" s="595">
        <f>'звіт 03.19-03.24'!BE300+'[9]побудинковий звіт'!BF300+'[8]побудинковий звіт'!BF300</f>
        <v>0</v>
      </c>
      <c r="BG300" s="95">
        <f t="shared" si="228"/>
        <v>0</v>
      </c>
      <c r="BH300" s="595">
        <f>'звіт 03.19-03.24'!BG300+'[9]побудинковий звіт'!BH300+'[8]побудинковий звіт'!BH300</f>
        <v>968.95221246477604</v>
      </c>
      <c r="BI300" s="595">
        <f>'звіт 03.19-03.24'!BH300+'[9]побудинковий звіт'!BI300+'[8]побудинковий звіт'!BI300</f>
        <v>0</v>
      </c>
      <c r="BJ300" s="94">
        <f t="shared" si="229"/>
        <v>-968.95221246477604</v>
      </c>
      <c r="BK300" s="595">
        <f>'звіт 03.19-03.24'!BJ300+'[9]побудинковий звіт'!BK300+'[8]побудинковий звіт'!BK300</f>
        <v>32601.408378493586</v>
      </c>
      <c r="BL300" s="595">
        <f>'звіт 03.19-03.24'!BK300+'[9]побудинковий звіт'!BL300+'[8]побудинковий звіт'!BL300</f>
        <v>7474.6285614400858</v>
      </c>
      <c r="BM300" s="95">
        <f t="shared" si="230"/>
        <v>-25126.779817053502</v>
      </c>
      <c r="BN300" s="595">
        <f>'звіт 03.19-03.24'!BM300+'[9]побудинковий звіт'!BN300+'[8]побудинковий звіт'!BN300</f>
        <v>1712.9549417345665</v>
      </c>
      <c r="BO300" s="595">
        <f>'звіт 03.19-03.24'!BN300+'[9]побудинковий звіт'!BO300+'[8]побудинковий звіт'!BO300</f>
        <v>4731</v>
      </c>
      <c r="BP300" s="94">
        <f t="shared" si="231"/>
        <v>3018.0450582654335</v>
      </c>
      <c r="BQ300" s="91">
        <f t="shared" si="232"/>
        <v>93042.118359365428</v>
      </c>
      <c r="BR300" s="96">
        <f t="shared" si="232"/>
        <v>40068.190987755486</v>
      </c>
      <c r="BS300" s="94">
        <f t="shared" si="233"/>
        <v>-52973.927371609941</v>
      </c>
      <c r="BT300" s="595">
        <f>'звіт 03.19-03.24'!BS300+'[9]побудинковий звіт'!BT300+'[8]побудинковий звіт'!BT300</f>
        <v>351070.07936841709</v>
      </c>
      <c r="BU300" s="595">
        <f>'звіт 03.19-03.24'!BT300+'[9]побудинковий звіт'!BU300+'[8]побудинковий звіт'!BU300</f>
        <v>436829.76144387596</v>
      </c>
      <c r="BV300" s="116">
        <f t="shared" si="234"/>
        <v>85759.68207545887</v>
      </c>
      <c r="BW300" s="595">
        <f>'звіт 03.19-03.24'!BV300+'[9]побудинковий звіт'!BW300+'[8]побудинковий звіт'!BW300</f>
        <v>250682.91133355116</v>
      </c>
      <c r="BX300" s="595">
        <f>'звіт 03.19-03.24'!BW300+'[9]побудинковий звіт'!BX300+'[8]побудинковий звіт'!BX300</f>
        <v>249512.63246001388</v>
      </c>
      <c r="BY300" s="116">
        <f t="shared" si="235"/>
        <v>-1170.2788735372887</v>
      </c>
      <c r="BZ300" s="595">
        <f>'звіт 03.19-03.24'!BY300+'[9]побудинковий звіт'!BZ300+'[8]побудинковий звіт'!BZ300</f>
        <v>127224.62565015031</v>
      </c>
      <c r="CA300" s="595">
        <f>'звіт 03.19-03.24'!BZ300+'[9]побудинковий звіт'!CA300+'[8]побудинковий звіт'!CA300</f>
        <v>72067.81740366653</v>
      </c>
      <c r="CB300" s="116">
        <f t="shared" si="236"/>
        <v>-55156.808246483779</v>
      </c>
      <c r="CC300" s="595">
        <f>'звіт 03.19-03.24'!CB300+'[9]побудинковий звіт'!CC300+'[8]побудинковий звіт'!CC300</f>
        <v>5481.6114420451086</v>
      </c>
      <c r="CD300" s="595">
        <f>'звіт 03.19-03.24'!CC300+'[9]побудинковий звіт'!CD300+'[8]побудинковий звіт'!CD300</f>
        <v>5580.6155867171046</v>
      </c>
      <c r="CE300" s="116">
        <f t="shared" si="237"/>
        <v>99.004144671996073</v>
      </c>
      <c r="CF300" s="595">
        <f>'звіт 03.19-03.24'!CE300+'[9]побудинковий звіт'!CF300+'[8]побудинковий звіт'!CF300</f>
        <v>674.26172654137065</v>
      </c>
      <c r="CG300" s="595">
        <f>'звіт 03.19-03.24'!CF300+'[9]побудинковий звіт'!CG300+'[8]побудинковий звіт'!CG300</f>
        <v>0</v>
      </c>
      <c r="CH300" s="116">
        <f t="shared" si="238"/>
        <v>-674.26172654137065</v>
      </c>
      <c r="CI300" s="595">
        <f>'звіт 03.19-03.24'!CH300+'[9]побудинковий звіт'!CI300+'[8]побудинковий звіт'!CI300</f>
        <v>32050.988385009208</v>
      </c>
      <c r="CJ300" s="595">
        <f>'звіт 03.19-03.24'!CI300+'[9]побудинковий звіт'!CJ300+'[8]побудинковий звіт'!CJ300</f>
        <v>25174.5565711665</v>
      </c>
      <c r="CK300" s="116">
        <f t="shared" si="239"/>
        <v>-6876.4318138427079</v>
      </c>
      <c r="CL300" s="595">
        <f>'звіт 03.19-03.24'!CK300+'[9]побудинковий звіт'!CL300+'[8]побудинковий звіт'!CL300</f>
        <v>0</v>
      </c>
      <c r="CM300" s="595">
        <f>'звіт 03.19-03.24'!CL300+'[9]побудинковий звіт'!CM300+'[8]побудинковий звіт'!CM300</f>
        <v>0</v>
      </c>
      <c r="CN300" s="116">
        <f t="shared" si="240"/>
        <v>0</v>
      </c>
      <c r="CO300" s="88">
        <f t="shared" si="241"/>
        <v>32050.988385009208</v>
      </c>
      <c r="CP300" s="96">
        <f t="shared" si="241"/>
        <v>25174.5565711665</v>
      </c>
      <c r="CQ300" s="116">
        <f t="shared" si="242"/>
        <v>-6876.4318138427079</v>
      </c>
      <c r="CR300" s="119">
        <f t="shared" si="253"/>
        <v>1531049.1441785146</v>
      </c>
      <c r="CS300" s="96">
        <f t="shared" si="253"/>
        <v>1447041.0806692494</v>
      </c>
      <c r="CT300" s="116">
        <f t="shared" si="243"/>
        <v>-84008.063509265194</v>
      </c>
      <c r="CU300" s="91">
        <f t="shared" si="244"/>
        <v>1837258.9730142176</v>
      </c>
      <c r="CV300" s="98">
        <f t="shared" si="244"/>
        <v>1736449.2968030993</v>
      </c>
      <c r="CW300" s="117">
        <f t="shared" si="245"/>
        <v>-100809.67621111823</v>
      </c>
      <c r="CX300" s="595">
        <f>'звіт 03.19-03.24'!CW300+'[9]побудинковий звіт'!CX300+'[8]побудинковий звіт'!CX300</f>
        <v>94789.94741180155</v>
      </c>
      <c r="CY300" s="595">
        <f>'звіт 03.19-03.24'!CX300+'[9]побудинковий звіт'!CY300+'[8]побудинковий звіт'!CY300</f>
        <v>195599.62362292007</v>
      </c>
      <c r="CZ300" s="116">
        <f t="shared" si="246"/>
        <v>100809.67621111852</v>
      </c>
      <c r="DA300" s="99">
        <f>'[8]побудинковий звіт'!DA300</f>
        <v>-100809.67621111867</v>
      </c>
      <c r="DB300" s="8">
        <v>2</v>
      </c>
      <c r="DC300" s="365">
        <f>'[8]побудинковий звіт'!DC300</f>
        <v>187106.91</v>
      </c>
      <c r="DD300" s="365">
        <f>'[8]побудинковий звіт'!DD300</f>
        <v>35581.51</v>
      </c>
      <c r="DE300" s="365">
        <f>'[8]побудинковий звіт'!DE300</f>
        <v>161443.67000000001</v>
      </c>
      <c r="DF300" s="365">
        <f>'[8]побудинковий звіт'!DF300</f>
        <v>27596.870000000003</v>
      </c>
      <c r="DG300" s="101">
        <v>10786.656235379167</v>
      </c>
      <c r="DH300" s="296">
        <v>3</v>
      </c>
      <c r="DI300" s="103">
        <f>'[8]побудинковий звіт'!DK300</f>
        <v>8.5328925779856117</v>
      </c>
      <c r="DJ300" s="103">
        <f>'[8]побудинковий звіт'!DL300</f>
        <v>0</v>
      </c>
      <c r="DK300" s="103">
        <f>'[8]побудинковий звіт'!DM300</f>
        <v>6.7965536108700011</v>
      </c>
      <c r="DL300" s="104">
        <f t="shared" si="255"/>
        <v>25663.186401846408</v>
      </c>
      <c r="DM300" s="104">
        <f t="shared" si="254"/>
        <v>7984.5911820500769</v>
      </c>
      <c r="DN300" s="105">
        <f t="shared" si="247"/>
        <v>33647.777583896488</v>
      </c>
      <c r="DO300" s="2"/>
      <c r="DP300" s="104">
        <f>'[10]побудинковий звіт'!DR300</f>
        <v>25663.24</v>
      </c>
      <c r="DQ300" s="104">
        <f>'[10]побудинковий звіт'!DS300</f>
        <v>7984.6399999999985</v>
      </c>
      <c r="DR300" s="104">
        <f t="shared" si="248"/>
        <v>33647.879999999997</v>
      </c>
      <c r="DS300" s="106"/>
      <c r="DT300" s="104"/>
      <c r="DU300" s="479">
        <f>'звіт 03.19-03.24'!DV300+'[9]побудинковий звіт'!DW300+'[8]побудинковий звіт'!DW300</f>
        <v>4464.88</v>
      </c>
      <c r="DV300" s="2">
        <f>'[9]побудинковий звіт'!DX300+'[8]побудинковий звіт'!DX300</f>
        <v>0</v>
      </c>
      <c r="DW300" s="77">
        <f t="shared" si="249"/>
        <v>460493.21921387006</v>
      </c>
      <c r="DX300" s="77">
        <f t="shared" si="250"/>
        <v>352744.00673722022</v>
      </c>
      <c r="DY300" s="427">
        <f t="shared" si="251"/>
        <v>189040.54</v>
      </c>
      <c r="DZ300" s="161">
        <f>'[10]побудинковий звіт'!DY300</f>
        <v>8016.3632946344323</v>
      </c>
      <c r="EB300" s="110">
        <v>14898</v>
      </c>
      <c r="EC300" s="111">
        <f t="shared" si="252"/>
        <v>25684.656235379167</v>
      </c>
      <c r="EE300" s="112">
        <v>61676.804260267869</v>
      </c>
      <c r="EG300" s="99">
        <v>80345.099840349169</v>
      </c>
    </row>
    <row r="301" spans="1:137" ht="19.95" customHeight="1" x14ac:dyDescent="0.3">
      <c r="A301" s="81">
        <v>150000865</v>
      </c>
      <c r="B301" s="82" t="s">
        <v>710</v>
      </c>
      <c r="C301" s="114" t="s">
        <v>711</v>
      </c>
      <c r="D301" s="114" t="s">
        <v>711</v>
      </c>
      <c r="E301" s="84">
        <f t="shared" si="210"/>
        <v>9136.98</v>
      </c>
      <c r="F301" s="597">
        <f>'[8]побудинковий звіт'!F301</f>
        <v>6585.58</v>
      </c>
      <c r="G301" s="104">
        <f>'[8]побудинковий звіт'!G301</f>
        <v>0</v>
      </c>
      <c r="H301" s="598">
        <f>'[8]побудинковий звіт'!H301</f>
        <v>2551.4</v>
      </c>
      <c r="I301" s="595">
        <f>'звіт 03.19-03.24'!H301+'[9]побудинковий звіт'!I301+'[8]побудинковий звіт'!I301</f>
        <v>193390.2026333111</v>
      </c>
      <c r="J301" s="595">
        <f>'звіт 03.19-03.24'!I301+'[9]побудинковий звіт'!J301+'[8]побудинковий звіт'!J301</f>
        <v>194226.29833004234</v>
      </c>
      <c r="K301" s="116">
        <f t="shared" si="211"/>
        <v>836.09569673123769</v>
      </c>
      <c r="L301" s="595">
        <f>'звіт 03.19-03.24'!K301+'[9]побудинковий звіт'!L301+'[8]побудинковий звіт'!L301</f>
        <v>41590.965242112346</v>
      </c>
      <c r="M301" s="595">
        <f>'звіт 03.19-03.24'!L301+'[9]побудинковий звіт'!M301+'[8]побудинковий звіт'!M301</f>
        <v>40688.899566847205</v>
      </c>
      <c r="N301" s="116">
        <f t="shared" si="212"/>
        <v>-902.06567526514118</v>
      </c>
      <c r="O301" s="595">
        <f>'звіт 03.19-03.24'!N301+'[9]побудинковий звіт'!O301+'[8]побудинковий звіт'!O301</f>
        <v>85146.873035566707</v>
      </c>
      <c r="P301" s="595">
        <f>'звіт 03.19-03.24'!O301+'[9]побудинковий звіт'!P301+'[8]побудинковий звіт'!P301</f>
        <v>82508.388572346405</v>
      </c>
      <c r="Q301" s="116">
        <f t="shared" si="213"/>
        <v>-2638.4844632203021</v>
      </c>
      <c r="R301" s="595">
        <f>'звіт 03.19-03.24'!Q301+'[9]побудинковий звіт'!R301+'[8]побудинковий звіт'!R301</f>
        <v>0</v>
      </c>
      <c r="S301" s="595">
        <f>'звіт 03.19-03.24'!R301+'[9]побудинковий звіт'!S301+'[8]побудинковий звіт'!S301</f>
        <v>0</v>
      </c>
      <c r="T301" s="116">
        <f t="shared" si="214"/>
        <v>0</v>
      </c>
      <c r="U301" s="595">
        <f>'звіт 03.19-03.24'!T301+'[9]побудинковий звіт'!U301+'[8]побудинковий звіт'!U301</f>
        <v>4305.8070764328222</v>
      </c>
      <c r="V301" s="595">
        <f>'звіт 03.19-03.24'!U301+'[9]побудинковий звіт'!V301+'[8]побудинковий звіт'!V301</f>
        <v>2244.1239445714723</v>
      </c>
      <c r="W301" s="116">
        <f t="shared" si="215"/>
        <v>-2061.6831318613499</v>
      </c>
      <c r="X301" s="595">
        <f>'звіт 03.19-03.24'!W301+'[9]побудинковий звіт'!X301+'[8]побудинковий звіт'!X301</f>
        <v>186530.3389919929</v>
      </c>
      <c r="Y301" s="595">
        <f>'звіт 03.19-03.24'!X301+'[9]побудинковий звіт'!Y301+'[8]побудинковий звіт'!Y301</f>
        <v>173453.25371561846</v>
      </c>
      <c r="Z301" s="116">
        <f t="shared" si="216"/>
        <v>-13077.085276374448</v>
      </c>
      <c r="AA301" s="595">
        <f>'звіт 03.19-03.24'!Z301+'[9]побудинковий звіт'!AA301+'[8]побудинковий звіт'!AA301</f>
        <v>9904.0751999999993</v>
      </c>
      <c r="AB301" s="595">
        <f>'звіт 03.19-03.24'!AA301+'[9]побудинковий звіт'!AB301+'[8]побудинковий звіт'!AB301</f>
        <v>12890.198947820956</v>
      </c>
      <c r="AC301" s="116">
        <f t="shared" si="217"/>
        <v>2986.1237478209569</v>
      </c>
      <c r="AD301" s="595">
        <f>'звіт 03.19-03.24'!AC301+'[9]побудинковий звіт'!AD301+'[8]побудинковий звіт'!AD301</f>
        <v>279695.38657681301</v>
      </c>
      <c r="AE301" s="595">
        <f>'звіт 03.19-03.24'!AD301+'[9]побудинковий звіт'!AE301+'[8]побудинковий звіт'!AE301</f>
        <v>299072.66080946295</v>
      </c>
      <c r="AF301" s="117">
        <f t="shared" si="218"/>
        <v>19377.274232649943</v>
      </c>
      <c r="AG301" s="91">
        <f t="shared" si="219"/>
        <v>800563.64875622885</v>
      </c>
      <c r="AH301" s="92">
        <f t="shared" si="219"/>
        <v>805083.82388670975</v>
      </c>
      <c r="AI301" s="116">
        <f t="shared" si="220"/>
        <v>4520.1751304809004</v>
      </c>
      <c r="AJ301" s="595">
        <f>'звіт 03.19-03.24'!AI301+'[9]побудинковий звіт'!AJ301+'[8]побудинковий звіт'!AJ301</f>
        <v>0</v>
      </c>
      <c r="AK301" s="595">
        <f>'звіт 03.19-03.24'!AJ301+'[9]побудинковий звіт'!AK301+'[8]побудинковий звіт'!AK301</f>
        <v>0</v>
      </c>
      <c r="AL301" s="116">
        <f t="shared" si="221"/>
        <v>0</v>
      </c>
      <c r="AM301" s="595">
        <f>'звіт 03.19-03.24'!AL301+'[9]побудинковий звіт'!AM301+'[8]побудинковий звіт'!AM301</f>
        <v>0</v>
      </c>
      <c r="AN301" s="595">
        <f>'звіт 03.19-03.24'!AM301+'[9]побудинковий звіт'!AN301+'[8]побудинковий звіт'!AN301</f>
        <v>0</v>
      </c>
      <c r="AO301" s="116">
        <f t="shared" si="222"/>
        <v>0</v>
      </c>
      <c r="AP301" s="595">
        <f>'звіт 03.19-03.24'!AO301+'[9]побудинковий звіт'!AP301+'[8]побудинковий звіт'!AP301</f>
        <v>144306.05894486723</v>
      </c>
      <c r="AQ301" s="595">
        <f>'звіт 03.19-03.24'!AP301+'[9]побудинковий звіт'!AQ301+'[8]побудинковий звіт'!AQ301</f>
        <v>113435.69771216999</v>
      </c>
      <c r="AR301" s="116">
        <f t="shared" si="223"/>
        <v>-30870.361232697236</v>
      </c>
      <c r="AS301" s="595">
        <f>'звіт 03.19-03.24'!AR301+'[9]побудинковий звіт'!AS301+'[8]побудинковий звіт'!AS301</f>
        <v>687777.81634933746</v>
      </c>
      <c r="AT301" s="595">
        <f>'звіт 03.19-03.24'!AS301+'[9]побудинковий звіт'!AT301+'[8]побудинковий звіт'!AT301</f>
        <v>655378.49127903976</v>
      </c>
      <c r="AU301" s="118">
        <f t="shared" si="224"/>
        <v>-32399.325070297695</v>
      </c>
      <c r="AV301" s="595">
        <f>'звіт 03.19-03.24'!AU301+'[9]побудинковий звіт'!AV301+'[8]побудинковий звіт'!AV301</f>
        <v>49598.094849802714</v>
      </c>
      <c r="AW301" s="595">
        <f>'звіт 03.19-03.24'!AV301+'[9]побудинковий звіт'!AW301+'[8]побудинковий звіт'!AW301</f>
        <v>7081.0735976455007</v>
      </c>
      <c r="AX301" s="94">
        <f t="shared" si="225"/>
        <v>-42517.02125215721</v>
      </c>
      <c r="AY301" s="595">
        <f>'звіт 03.19-03.24'!AX301+'[9]побудинковий звіт'!AY301+'[8]побудинковий звіт'!AY301</f>
        <v>69230.604445675854</v>
      </c>
      <c r="AZ301" s="595">
        <f>'звіт 03.19-03.24'!AY301+'[9]побудинковий звіт'!AZ301+'[8]побудинковий звіт'!AZ301</f>
        <v>10968.867613708817</v>
      </c>
      <c r="BA301" s="117">
        <f t="shared" si="226"/>
        <v>-58261.736831967035</v>
      </c>
      <c r="BB301" s="595">
        <f>'звіт 03.19-03.24'!BA301+'[9]побудинковий звіт'!BB301+'[8]побудинковий звіт'!BB301</f>
        <v>38418.680581791792</v>
      </c>
      <c r="BC301" s="595">
        <f>'звіт 03.19-03.24'!BB301+'[9]побудинковий звіт'!BC301+'[8]побудинковий звіт'!BC301</f>
        <v>10773.001960392226</v>
      </c>
      <c r="BD301" s="94">
        <f t="shared" si="227"/>
        <v>-27645.678621399566</v>
      </c>
      <c r="BE301" s="595">
        <f>'звіт 03.19-03.24'!BD301+'[9]побудинковий звіт'!BE301+'[8]побудинковий звіт'!BE301</f>
        <v>0</v>
      </c>
      <c r="BF301" s="595">
        <f>'звіт 03.19-03.24'!BE301+'[9]побудинковий звіт'!BF301+'[8]побудинковий звіт'!BF301</f>
        <v>963</v>
      </c>
      <c r="BG301" s="95">
        <f t="shared" si="228"/>
        <v>963</v>
      </c>
      <c r="BH301" s="595">
        <f>'звіт 03.19-03.24'!BG301+'[9]побудинковий звіт'!BH301+'[8]побудинковий звіт'!BH301</f>
        <v>2537.7319850267941</v>
      </c>
      <c r="BI301" s="595">
        <f>'звіт 03.19-03.24'!BH301+'[9]побудинковий звіт'!BI301+'[8]побудинковий звіт'!BI301</f>
        <v>1112.3865532248451</v>
      </c>
      <c r="BJ301" s="94">
        <f t="shared" si="229"/>
        <v>-1425.345431801949</v>
      </c>
      <c r="BK301" s="595">
        <f>'звіт 03.19-03.24'!BJ301+'[9]побудинковий звіт'!BK301+'[8]побудинковий звіт'!BK301</f>
        <v>69497.749467444708</v>
      </c>
      <c r="BL301" s="595">
        <f>'звіт 03.19-03.24'!BK301+'[9]побудинковий звіт'!BL301+'[8]побудинковий звіт'!BL301</f>
        <v>9326.4868347705778</v>
      </c>
      <c r="BM301" s="95">
        <f t="shared" si="230"/>
        <v>-60171.26263267413</v>
      </c>
      <c r="BN301" s="595">
        <f>'звіт 03.19-03.24'!BM301+'[9]побудинковий звіт'!BN301+'[8]побудинковий звіт'!BN301</f>
        <v>4397.4366223285297</v>
      </c>
      <c r="BO301" s="595">
        <f>'звіт 03.19-03.24'!BN301+'[9]побудинковий звіт'!BO301+'[8]побудинковий звіт'!BO301</f>
        <v>16818</v>
      </c>
      <c r="BP301" s="94">
        <f t="shared" si="231"/>
        <v>12420.563377671471</v>
      </c>
      <c r="BQ301" s="91">
        <f t="shared" si="232"/>
        <v>233680.29795207042</v>
      </c>
      <c r="BR301" s="96">
        <f t="shared" si="232"/>
        <v>57042.816559741972</v>
      </c>
      <c r="BS301" s="94">
        <f t="shared" si="233"/>
        <v>-176637.48139232845</v>
      </c>
      <c r="BT301" s="595">
        <f>'звіт 03.19-03.24'!BS301+'[9]побудинковий звіт'!BT301+'[8]побудинковий звіт'!BT301</f>
        <v>545970.50505715352</v>
      </c>
      <c r="BU301" s="595">
        <f>'звіт 03.19-03.24'!BT301+'[9]побудинковий звіт'!BU301+'[8]побудинковий звіт'!BU301</f>
        <v>731468.31726644351</v>
      </c>
      <c r="BV301" s="116">
        <f t="shared" si="234"/>
        <v>185497.81220928999</v>
      </c>
      <c r="BW301" s="595">
        <f>'звіт 03.19-03.24'!BV301+'[9]побудинковий звіт'!BW301+'[8]побудинковий звіт'!BW301</f>
        <v>347958.22724584711</v>
      </c>
      <c r="BX301" s="595">
        <f>'звіт 03.19-03.24'!BW301+'[9]побудинковий звіт'!BX301+'[8]побудинковий звіт'!BX301</f>
        <v>356213.94179534359</v>
      </c>
      <c r="BY301" s="116">
        <f t="shared" si="235"/>
        <v>8255.7145494964789</v>
      </c>
      <c r="BZ301" s="595">
        <f>'звіт 03.19-03.24'!BY301+'[9]побудинковий звіт'!BZ301+'[8]побудинковий звіт'!BZ301</f>
        <v>217488.97760256915</v>
      </c>
      <c r="CA301" s="595">
        <f>'звіт 03.19-03.24'!BZ301+'[9]побудинковий звіт'!CA301+'[8]побудинковий звіт'!CA301</f>
        <v>126754.56716886454</v>
      </c>
      <c r="CB301" s="116">
        <f t="shared" si="236"/>
        <v>-90734.410433704616</v>
      </c>
      <c r="CC301" s="595">
        <f>'звіт 03.19-03.24'!CB301+'[9]побудинковий звіт'!CC301+'[8]побудинковий звіт'!CC301</f>
        <v>6049.3497699712098</v>
      </c>
      <c r="CD301" s="595">
        <f>'звіт 03.19-03.24'!CC301+'[9]побудинковий звіт'!CD301+'[8]побудинковий звіт'!CD301</f>
        <v>6158.6079153413775</v>
      </c>
      <c r="CE301" s="116">
        <f t="shared" si="237"/>
        <v>109.25814537016777</v>
      </c>
      <c r="CF301" s="595">
        <f>'звіт 03.19-03.24'!CE301+'[9]побудинковий звіт'!CF301+'[8]побудинковий звіт'!CF301</f>
        <v>744.09597679029844</v>
      </c>
      <c r="CG301" s="595">
        <f>'звіт 03.19-03.24'!CF301+'[9]побудинковий звіт'!CG301+'[8]побудинковий звіт'!CG301</f>
        <v>0</v>
      </c>
      <c r="CH301" s="116">
        <f t="shared" si="238"/>
        <v>-744.09597679029844</v>
      </c>
      <c r="CI301" s="595">
        <f>'звіт 03.19-03.24'!CH301+'[9]побудинковий звіт'!CI301+'[8]побудинковий звіт'!CI301</f>
        <v>89261.513857293452</v>
      </c>
      <c r="CJ301" s="595">
        <f>'звіт 03.19-03.24'!CI301+'[9]побудинковий звіт'!CJ301+'[8]побудинковий звіт'!CJ301</f>
        <v>74034.122566313905</v>
      </c>
      <c r="CK301" s="116">
        <f t="shared" si="239"/>
        <v>-15227.391290979547</v>
      </c>
      <c r="CL301" s="595">
        <f>'звіт 03.19-03.24'!CK301+'[9]побудинковий звіт'!CL301+'[8]побудинковий звіт'!CL301</f>
        <v>0</v>
      </c>
      <c r="CM301" s="595">
        <f>'звіт 03.19-03.24'!CL301+'[9]побудинковий звіт'!CM301+'[8]побудинковий звіт'!CM301</f>
        <v>0</v>
      </c>
      <c r="CN301" s="116">
        <f t="shared" si="240"/>
        <v>0</v>
      </c>
      <c r="CO301" s="88">
        <f t="shared" si="241"/>
        <v>89261.513857293452</v>
      </c>
      <c r="CP301" s="96">
        <f t="shared" si="241"/>
        <v>74034.122566313905</v>
      </c>
      <c r="CQ301" s="116">
        <f t="shared" si="242"/>
        <v>-15227.391290979547</v>
      </c>
      <c r="CR301" s="119">
        <f t="shared" si="253"/>
        <v>3073800.4915121286</v>
      </c>
      <c r="CS301" s="96">
        <f t="shared" si="253"/>
        <v>2925570.386149968</v>
      </c>
      <c r="CT301" s="116">
        <f t="shared" si="243"/>
        <v>-148230.1053621606</v>
      </c>
      <c r="CU301" s="91">
        <f t="shared" si="244"/>
        <v>3688560.5898145544</v>
      </c>
      <c r="CV301" s="98">
        <f t="shared" si="244"/>
        <v>3510684.4633799614</v>
      </c>
      <c r="CW301" s="117">
        <f t="shared" si="245"/>
        <v>-177876.126434593</v>
      </c>
      <c r="CX301" s="595">
        <f>'звіт 03.19-03.24'!CW301+'[9]побудинковий звіт'!CX301+'[8]побудинковий звіт'!CX301</f>
        <v>134855.01329272176</v>
      </c>
      <c r="CY301" s="595">
        <f>'звіт 03.19-03.24'!CX301+'[9]побудинковий звіт'!CY301+'[8]побудинковий звіт'!CY301</f>
        <v>312731.13972731429</v>
      </c>
      <c r="CZ301" s="116">
        <f t="shared" si="246"/>
        <v>177876.12643459253</v>
      </c>
      <c r="DA301" s="99">
        <f>'[8]побудинковий звіт'!DA301</f>
        <v>-177876.12643459253</v>
      </c>
      <c r="DB301" s="8">
        <v>2</v>
      </c>
      <c r="DC301" s="365">
        <f>'[8]побудинковий звіт'!DC301</f>
        <v>156544.51999999999</v>
      </c>
      <c r="DD301" s="365">
        <f>'[8]побудинковий звіт'!DD301</f>
        <v>17956.16</v>
      </c>
      <c r="DE301" s="365">
        <f>'[8]побудинковий звіт'!DE301</f>
        <v>108198.09</v>
      </c>
      <c r="DF301" s="365">
        <f>'[8]побудинковий звіт'!DF301</f>
        <v>1561.8099999999977</v>
      </c>
      <c r="DG301" s="101">
        <v>-27980.901646318613</v>
      </c>
      <c r="DH301" s="296">
        <v>5</v>
      </c>
      <c r="DI301" s="103">
        <f>'[8]побудинковий звіт'!DK301</f>
        <v>7.3415064940512069</v>
      </c>
      <c r="DJ301" s="103">
        <f>'[8]побудинковий звіт'!DL301</f>
        <v>0</v>
      </c>
      <c r="DK301" s="103">
        <f>'[8]побудинковий звіт'!DM301</f>
        <v>6.227900528828008</v>
      </c>
      <c r="DL301" s="104">
        <f t="shared" si="255"/>
        <v>48348.07833709375</v>
      </c>
      <c r="DM301" s="104">
        <f t="shared" si="254"/>
        <v>15889.865409251781</v>
      </c>
      <c r="DN301" s="105">
        <f t="shared" si="247"/>
        <v>64237.943746345532</v>
      </c>
      <c r="DO301" s="2"/>
      <c r="DP301" s="104">
        <f>'[10]побудинковий звіт'!DR301</f>
        <v>48346.43</v>
      </c>
      <c r="DQ301" s="104">
        <f>'[10]побудинковий звіт'!DS301</f>
        <v>16394.349999999999</v>
      </c>
      <c r="DR301" s="104">
        <f t="shared" si="248"/>
        <v>64740.78</v>
      </c>
      <c r="DS301" s="106"/>
      <c r="DT301" s="104"/>
      <c r="DU301" s="479">
        <f>'звіт 03.19-03.24'!DV301+'[9]побудинковий звіт'!DW301+'[8]побудинковий звіт'!DW301</f>
        <v>9064.4399999999987</v>
      </c>
      <c r="DV301" s="2">
        <f>'[9]побудинковий звіт'!DX301+'[8]побудинковий звіт'!DX301</f>
        <v>0</v>
      </c>
      <c r="DW301" s="77">
        <f t="shared" si="249"/>
        <v>1105749.7371616894</v>
      </c>
      <c r="DX301" s="77">
        <f t="shared" si="250"/>
        <v>854905.56940653804</v>
      </c>
      <c r="DY301" s="427">
        <f t="shared" si="251"/>
        <v>109759.9</v>
      </c>
      <c r="DZ301" s="161">
        <f>'[10]побудинковий звіт'!DY301</f>
        <v>20783.510025092764</v>
      </c>
      <c r="EB301" s="110">
        <v>91369</v>
      </c>
      <c r="EC301" s="111">
        <f t="shared" si="252"/>
        <v>63388.098353681387</v>
      </c>
      <c r="EE301" s="112">
        <v>224570.27647561417</v>
      </c>
      <c r="EG301" s="99">
        <v>113828.87052723515</v>
      </c>
    </row>
    <row r="302" spans="1:137" ht="19.95" customHeight="1" x14ac:dyDescent="0.3">
      <c r="A302" s="81">
        <v>150000873</v>
      </c>
      <c r="B302" s="82" t="s">
        <v>712</v>
      </c>
      <c r="C302" s="114" t="s">
        <v>713</v>
      </c>
      <c r="D302" s="114" t="s">
        <v>713</v>
      </c>
      <c r="E302" s="84">
        <f t="shared" si="210"/>
        <v>2608.3199999999997</v>
      </c>
      <c r="F302" s="597">
        <f>'[8]побудинковий звіт'!F302</f>
        <v>2467.7199999999998</v>
      </c>
      <c r="G302" s="104">
        <f>'[8]побудинковий звіт'!G302</f>
        <v>0</v>
      </c>
      <c r="H302" s="598">
        <f>'[8]побудинковий звіт'!H302</f>
        <v>140.6</v>
      </c>
      <c r="I302" s="595">
        <f>'звіт 03.19-03.24'!H302+'[9]побудинковий звіт'!I302+'[8]побудинковий звіт'!I302</f>
        <v>62212.102448125297</v>
      </c>
      <c r="J302" s="595">
        <f>'звіт 03.19-03.24'!I302+'[9]побудинковий звіт'!J302+'[8]побудинковий звіт'!J302</f>
        <v>62525.754576043095</v>
      </c>
      <c r="K302" s="116">
        <f t="shared" si="211"/>
        <v>313.65212791779777</v>
      </c>
      <c r="L302" s="595">
        <f>'звіт 03.19-03.24'!K302+'[9]побудинковий звіт'!L302+'[8]побудинковий звіт'!L302</f>
        <v>11877.756412694813</v>
      </c>
      <c r="M302" s="595">
        <f>'звіт 03.19-03.24'!L302+'[9]побудинковий звіт'!M302+'[8]побудинковий звіт'!M302</f>
        <v>11628.623116554721</v>
      </c>
      <c r="N302" s="116">
        <f t="shared" si="212"/>
        <v>-249.13329614009126</v>
      </c>
      <c r="O302" s="595">
        <f>'звіт 03.19-03.24'!N302+'[9]побудинковий звіт'!O302+'[8]побудинковий звіт'!O302</f>
        <v>24198.53498339983</v>
      </c>
      <c r="P302" s="595">
        <f>'звіт 03.19-03.24'!O302+'[9]побудинковий звіт'!P302+'[8]побудинковий звіт'!P302</f>
        <v>23450.389081470061</v>
      </c>
      <c r="Q302" s="116">
        <f t="shared" si="213"/>
        <v>-748.14590192976902</v>
      </c>
      <c r="R302" s="595">
        <f>'звіт 03.19-03.24'!Q302+'[9]побудинковий звіт'!R302+'[8]побудинковий звіт'!R302</f>
        <v>0</v>
      </c>
      <c r="S302" s="595">
        <f>'звіт 03.19-03.24'!R302+'[9]побудинковий звіт'!S302+'[8]побудинковий звіт'!S302</f>
        <v>0</v>
      </c>
      <c r="T302" s="116">
        <f t="shared" si="214"/>
        <v>0</v>
      </c>
      <c r="U302" s="595">
        <f>'звіт 03.19-03.24'!T302+'[9]побудинковий звіт'!U302+'[8]побудинковий звіт'!U302</f>
        <v>1565.7480277937534</v>
      </c>
      <c r="V302" s="595">
        <f>'звіт 03.19-03.24'!U302+'[9]побудинковий звіт'!V302+'[8]побудинковий звіт'!V302</f>
        <v>816.04507075326239</v>
      </c>
      <c r="W302" s="116">
        <f t="shared" si="215"/>
        <v>-749.70295704049101</v>
      </c>
      <c r="X302" s="595">
        <f>'звіт 03.19-03.24'!W302+'[9]побудинковий звіт'!X302+'[8]побудинковий звіт'!X302</f>
        <v>34067.733628404043</v>
      </c>
      <c r="Y302" s="595">
        <f>'звіт 03.19-03.24'!X302+'[9]побудинковий звіт'!Y302+'[8]побудинковий звіт'!Y302</f>
        <v>32477.620793685121</v>
      </c>
      <c r="Z302" s="116">
        <f t="shared" si="216"/>
        <v>-1590.1128347189224</v>
      </c>
      <c r="AA302" s="595">
        <f>'звіт 03.19-03.24'!Z302+'[9]побудинковий звіт'!AA302+'[8]побудинковий звіт'!AA302</f>
        <v>2818.2168000000011</v>
      </c>
      <c r="AB302" s="595">
        <f>'звіт 03.19-03.24'!AA302+'[9]побудинковий звіт'!AB302+'[8]побудинковий звіт'!AB302</f>
        <v>0</v>
      </c>
      <c r="AC302" s="116">
        <f t="shared" si="217"/>
        <v>-2818.2168000000011</v>
      </c>
      <c r="AD302" s="595">
        <f>'звіт 03.19-03.24'!AC302+'[9]побудинковий звіт'!AD302+'[8]побудинковий звіт'!AD302</f>
        <v>78647.52279933526</v>
      </c>
      <c r="AE302" s="595">
        <f>'звіт 03.19-03.24'!AD302+'[9]побудинковий звіт'!AE302+'[8]побудинковий звіт'!AE302</f>
        <v>85657.660578163486</v>
      </c>
      <c r="AF302" s="117">
        <f t="shared" si="218"/>
        <v>7010.1377788282261</v>
      </c>
      <c r="AG302" s="91">
        <f t="shared" si="219"/>
        <v>215387.61509975302</v>
      </c>
      <c r="AH302" s="92">
        <f t="shared" si="219"/>
        <v>216556.09321666975</v>
      </c>
      <c r="AI302" s="116">
        <f t="shared" si="220"/>
        <v>1168.4781169167254</v>
      </c>
      <c r="AJ302" s="595">
        <f>'звіт 03.19-03.24'!AI302+'[9]побудинковий звіт'!AJ302+'[8]побудинковий звіт'!AJ302</f>
        <v>0</v>
      </c>
      <c r="AK302" s="595">
        <f>'звіт 03.19-03.24'!AJ302+'[9]побудинковий звіт'!AK302+'[8]побудинковий звіт'!AK302</f>
        <v>0</v>
      </c>
      <c r="AL302" s="116">
        <f t="shared" si="221"/>
        <v>0</v>
      </c>
      <c r="AM302" s="595">
        <f>'звіт 03.19-03.24'!AL302+'[9]побудинковий звіт'!AM302+'[8]побудинковий звіт'!AM302</f>
        <v>0</v>
      </c>
      <c r="AN302" s="595">
        <f>'звіт 03.19-03.24'!AM302+'[9]побудинковий звіт'!AN302+'[8]побудинковий звіт'!AN302</f>
        <v>0</v>
      </c>
      <c r="AO302" s="116">
        <f t="shared" si="222"/>
        <v>0</v>
      </c>
      <c r="AP302" s="595">
        <f>'звіт 03.19-03.24'!AO302+'[9]побудинковий звіт'!AP302+'[8]побудинковий звіт'!AP302</f>
        <v>51870.205680355997</v>
      </c>
      <c r="AQ302" s="595">
        <f>'звіт 03.19-03.24'!AP302+'[9]побудинковий звіт'!AQ302+'[8]побудинковий звіт'!AQ302</f>
        <v>44984.123832406403</v>
      </c>
      <c r="AR302" s="116">
        <f t="shared" si="223"/>
        <v>-6886.0818479495938</v>
      </c>
      <c r="AS302" s="595">
        <f>'звіт 03.19-03.24'!AR302+'[9]побудинковий звіт'!AS302+'[8]побудинковий звіт'!AS302</f>
        <v>183200.51476820782</v>
      </c>
      <c r="AT302" s="595">
        <f>'звіт 03.19-03.24'!AS302+'[9]побудинковий звіт'!AT302+'[8]побудинковий звіт'!AT302</f>
        <v>152493.95578508626</v>
      </c>
      <c r="AU302" s="118">
        <f t="shared" si="224"/>
        <v>-30706.558983121562</v>
      </c>
      <c r="AV302" s="595">
        <f>'звіт 03.19-03.24'!AU302+'[9]побудинковий звіт'!AV302+'[8]побудинковий звіт'!AV302</f>
        <v>14867.551403418112</v>
      </c>
      <c r="AW302" s="595">
        <f>'звіт 03.19-03.24'!AV302+'[9]побудинковий звіт'!AW302+'[8]побудинковий звіт'!AW302</f>
        <v>2327.6766375569118</v>
      </c>
      <c r="AX302" s="94">
        <f t="shared" si="225"/>
        <v>-12539.874765861201</v>
      </c>
      <c r="AY302" s="595">
        <f>'звіт 03.19-03.24'!AX302+'[9]побудинковий звіт'!AY302+'[8]побудинковий звіт'!AY302</f>
        <v>19971.296670585347</v>
      </c>
      <c r="AZ302" s="595">
        <f>'звіт 03.19-03.24'!AY302+'[9]побудинковий звіт'!AZ302+'[8]побудинковий звіт'!AZ302</f>
        <v>4834</v>
      </c>
      <c r="BA302" s="117">
        <f t="shared" si="226"/>
        <v>-15137.296670585347</v>
      </c>
      <c r="BB302" s="595">
        <f>'звіт 03.19-03.24'!BA302+'[9]побудинковий звіт'!BB302+'[8]побудинковий звіт'!BB302</f>
        <v>11408.834295413384</v>
      </c>
      <c r="BC302" s="595">
        <f>'звіт 03.19-03.24'!BB302+'[9]побудинковий звіт'!BC302+'[8]побудинковий звіт'!BC302</f>
        <v>13439.691226854296</v>
      </c>
      <c r="BD302" s="94">
        <f t="shared" si="227"/>
        <v>2030.8569314409124</v>
      </c>
      <c r="BE302" s="595">
        <f>'звіт 03.19-03.24'!BD302+'[9]побудинковий звіт'!BE302+'[8]побудинковий звіт'!BE302</f>
        <v>0</v>
      </c>
      <c r="BF302" s="595">
        <f>'звіт 03.19-03.24'!BE302+'[9]побудинковий звіт'!BF302+'[8]побудинковий звіт'!BF302</f>
        <v>0</v>
      </c>
      <c r="BG302" s="95">
        <f t="shared" si="228"/>
        <v>0</v>
      </c>
      <c r="BH302" s="595">
        <f>'звіт 03.19-03.24'!BG302+'[9]побудинковий звіт'!BH302+'[8]побудинковий звіт'!BH302</f>
        <v>922.81163091883468</v>
      </c>
      <c r="BI302" s="595">
        <f>'звіт 03.19-03.24'!BH302+'[9]побудинковий звіт'!BI302+'[8]побудинковий звіт'!BI302</f>
        <v>480.46762398767237</v>
      </c>
      <c r="BJ302" s="94">
        <f t="shared" si="229"/>
        <v>-442.34400693116231</v>
      </c>
      <c r="BK302" s="595">
        <f>'звіт 03.19-03.24'!BJ302+'[9]побудинковий звіт'!BK302+'[8]побудинковий звіт'!BK302</f>
        <v>9872.3871309150709</v>
      </c>
      <c r="BL302" s="595">
        <f>'звіт 03.19-03.24'!BK302+'[9]побудинковий звіт'!BL302+'[8]побудинковий звіт'!BL302</f>
        <v>1687.9410139422025</v>
      </c>
      <c r="BM302" s="95">
        <f t="shared" si="230"/>
        <v>-8184.4461169728684</v>
      </c>
      <c r="BN302" s="595">
        <f>'звіт 03.19-03.24'!BM302+'[9]побудинковий звіт'!BN302+'[8]побудинковий звіт'!BN302</f>
        <v>1706.8732662181076</v>
      </c>
      <c r="BO302" s="595">
        <f>'звіт 03.19-03.24'!BN302+'[9]побудинковий звіт'!BO302+'[8]побудинковий звіт'!BO302</f>
        <v>8377</v>
      </c>
      <c r="BP302" s="94">
        <f t="shared" si="231"/>
        <v>6670.1267337818927</v>
      </c>
      <c r="BQ302" s="91">
        <f t="shared" si="232"/>
        <v>58749.754397468852</v>
      </c>
      <c r="BR302" s="96">
        <f t="shared" si="232"/>
        <v>31146.776502341083</v>
      </c>
      <c r="BS302" s="94">
        <f t="shared" si="233"/>
        <v>-27602.977895127769</v>
      </c>
      <c r="BT302" s="595">
        <f>'звіт 03.19-03.24'!BS302+'[9]побудинковий звіт'!BT302+'[8]побудинковий звіт'!BT302</f>
        <v>224167.0095871996</v>
      </c>
      <c r="BU302" s="595">
        <f>'звіт 03.19-03.24'!BT302+'[9]побудинковий звіт'!BU302+'[8]побудинковий звіт'!BU302</f>
        <v>278376.62680374586</v>
      </c>
      <c r="BV302" s="116">
        <f t="shared" si="234"/>
        <v>54209.617216546263</v>
      </c>
      <c r="BW302" s="595">
        <f>'звіт 03.19-03.24'!BV302+'[9]побудинковий звіт'!BW302+'[8]побудинковий звіт'!BW302</f>
        <v>83768.129947874972</v>
      </c>
      <c r="BX302" s="595">
        <f>'звіт 03.19-03.24'!BW302+'[9]побудинковий звіт'!BX302+'[8]побудинковий звіт'!BX302</f>
        <v>82642.002258641311</v>
      </c>
      <c r="BY302" s="116">
        <f t="shared" si="235"/>
        <v>-1126.1276892336609</v>
      </c>
      <c r="BZ302" s="595">
        <f>'звіт 03.19-03.24'!BY302+'[9]побудинковий звіт'!BZ302+'[8]побудинковий звіт'!BZ302</f>
        <v>72047.7569292025</v>
      </c>
      <c r="CA302" s="595">
        <f>'звіт 03.19-03.24'!BZ302+'[9]побудинковий звіт'!CA302+'[8]побудинковий звіт'!CA302</f>
        <v>36941.971484293193</v>
      </c>
      <c r="CB302" s="116">
        <f t="shared" si="236"/>
        <v>-35105.785444909307</v>
      </c>
      <c r="CC302" s="595">
        <f>'звіт 03.19-03.24'!CB302+'[9]побудинковий звіт'!CC302+'[8]побудинковий звіт'!CC302</f>
        <v>4541.9066234088041</v>
      </c>
      <c r="CD302" s="595">
        <f>'звіт 03.19-03.24'!CC302+'[9]побудинковий звіт'!CD302+'[8]побудинковий звіт'!CD302</f>
        <v>4623.9386289941731</v>
      </c>
      <c r="CE302" s="116">
        <f t="shared" si="237"/>
        <v>82.032005585369006</v>
      </c>
      <c r="CF302" s="595">
        <f>'звіт 03.19-03.24'!CE302+'[9]побудинковий звіт'!CF302+'[8]побудинковий звіт'!CF302</f>
        <v>558.67400199142139</v>
      </c>
      <c r="CG302" s="595">
        <f>'звіт 03.19-03.24'!CF302+'[9]побудинковий звіт'!CG302+'[8]побудинковий звіт'!CG302</f>
        <v>0</v>
      </c>
      <c r="CH302" s="116">
        <f t="shared" si="238"/>
        <v>-558.67400199142139</v>
      </c>
      <c r="CI302" s="595">
        <f>'звіт 03.19-03.24'!CH302+'[9]побудинковий звіт'!CI302+'[8]побудинковий звіт'!CI302</f>
        <v>41716.073595235735</v>
      </c>
      <c r="CJ302" s="595">
        <f>'звіт 03.19-03.24'!CI302+'[9]побудинковий звіт'!CJ302+'[8]побудинковий звіт'!CJ302</f>
        <v>33551.251924603981</v>
      </c>
      <c r="CK302" s="116">
        <f t="shared" si="239"/>
        <v>-8164.8216706317544</v>
      </c>
      <c r="CL302" s="595">
        <f>'звіт 03.19-03.24'!CK302+'[9]побудинковий звіт'!CL302+'[8]побудинковий звіт'!CL302</f>
        <v>0</v>
      </c>
      <c r="CM302" s="595">
        <f>'звіт 03.19-03.24'!CL302+'[9]побудинковий звіт'!CM302+'[8]побудинковий звіт'!CM302</f>
        <v>0</v>
      </c>
      <c r="CN302" s="116">
        <f t="shared" si="240"/>
        <v>0</v>
      </c>
      <c r="CO302" s="88">
        <f t="shared" si="241"/>
        <v>41716.073595235735</v>
      </c>
      <c r="CP302" s="96">
        <f t="shared" si="241"/>
        <v>33551.251924603981</v>
      </c>
      <c r="CQ302" s="116">
        <f t="shared" si="242"/>
        <v>-8164.8216706317544</v>
      </c>
      <c r="CR302" s="119">
        <f t="shared" si="253"/>
        <v>936007.64063069865</v>
      </c>
      <c r="CS302" s="96">
        <f t="shared" si="253"/>
        <v>881316.74043678201</v>
      </c>
      <c r="CT302" s="116">
        <f t="shared" si="243"/>
        <v>-54690.900193916634</v>
      </c>
      <c r="CU302" s="91">
        <f t="shared" si="244"/>
        <v>1123209.1687568384</v>
      </c>
      <c r="CV302" s="98">
        <f t="shared" si="244"/>
        <v>1057580.0885241383</v>
      </c>
      <c r="CW302" s="117">
        <f t="shared" si="245"/>
        <v>-65629.0802327001</v>
      </c>
      <c r="CX302" s="595">
        <f>'звіт 03.19-03.24'!CW302+'[9]побудинковий звіт'!CX302+'[8]побудинковий звіт'!CX302</f>
        <v>39940.824604743058</v>
      </c>
      <c r="CY302" s="595">
        <f>'звіт 03.19-03.24'!CX302+'[9]побудинковий звіт'!CY302+'[8]побудинковий звіт'!CY302</f>
        <v>105569.90483744317</v>
      </c>
      <c r="CZ302" s="116">
        <f t="shared" si="246"/>
        <v>65629.080232700115</v>
      </c>
      <c r="DA302" s="99">
        <f>'[8]побудинковий звіт'!DA302</f>
        <v>-65629.080232699911</v>
      </c>
      <c r="DB302" s="8">
        <v>2</v>
      </c>
      <c r="DC302" s="365">
        <f>'[8]побудинковий звіт'!DC302</f>
        <v>32311.54</v>
      </c>
      <c r="DD302" s="365">
        <f>'[8]побудинковий звіт'!DD302</f>
        <v>3459.87</v>
      </c>
      <c r="DE302" s="365">
        <f>'[8]побудинковий звіт'!DE302</f>
        <v>13618.060000000001</v>
      </c>
      <c r="DF302" s="365">
        <f>'[8]побудинковий звіт'!DF302</f>
        <v>2495.1499999999996</v>
      </c>
      <c r="DG302" s="101">
        <v>51283.973818567873</v>
      </c>
      <c r="DH302" s="296">
        <v>5</v>
      </c>
      <c r="DI302" s="103">
        <f>'[8]побудинковий звіт'!DK302</f>
        <v>7.575188262115784</v>
      </c>
      <c r="DJ302" s="103">
        <f>'[8]побудинковий звіт'!DL302</f>
        <v>0</v>
      </c>
      <c r="DK302" s="103">
        <f>'[8]побудинковий звіт'!DM302</f>
        <v>6.8614704408894349</v>
      </c>
      <c r="DL302" s="104">
        <f t="shared" si="255"/>
        <v>18693.443578188362</v>
      </c>
      <c r="DM302" s="104">
        <f t="shared" si="254"/>
        <v>964.72274398905449</v>
      </c>
      <c r="DN302" s="105">
        <f t="shared" si="247"/>
        <v>19658.166322177418</v>
      </c>
      <c r="DO302" s="2"/>
      <c r="DP302" s="104">
        <f>'[10]побудинковий звіт'!DR302</f>
        <v>18693.48</v>
      </c>
      <c r="DQ302" s="104">
        <f>'[10]побудинковий звіт'!DS302</f>
        <v>964.72</v>
      </c>
      <c r="DR302" s="104">
        <f t="shared" si="248"/>
        <v>19658.2</v>
      </c>
      <c r="DS302" s="106"/>
      <c r="DT302" s="104"/>
      <c r="DU302" s="479">
        <f>'звіт 03.19-03.24'!DV302+'[9]побудинковий звіт'!DW302+'[8]побудинковий звіт'!DW302</f>
        <v>4464.88</v>
      </c>
      <c r="DV302" s="2">
        <f>'[9]побудинковий звіт'!DX302+'[8]побудинковий звіт'!DX302</f>
        <v>0</v>
      </c>
      <c r="DW302" s="77">
        <f t="shared" si="249"/>
        <v>290340.32299881201</v>
      </c>
      <c r="DX302" s="77">
        <f t="shared" si="250"/>
        <v>220368.87874491283</v>
      </c>
      <c r="DY302" s="427">
        <f t="shared" si="251"/>
        <v>16113.210000000001</v>
      </c>
      <c r="DZ302" s="161">
        <f>'[10]побудинковий звіт'!DY302</f>
        <v>5323.5212837548434</v>
      </c>
      <c r="EB302" s="110">
        <v>-30388</v>
      </c>
      <c r="EC302" s="111">
        <f t="shared" si="252"/>
        <v>20895.973818567873</v>
      </c>
      <c r="EE302" s="112">
        <v>80694.894715823772</v>
      </c>
      <c r="EG302" s="99">
        <v>45709.70983523647</v>
      </c>
    </row>
    <row r="303" spans="1:137" ht="19.95" customHeight="1" x14ac:dyDescent="0.3">
      <c r="A303" s="81">
        <v>150000874</v>
      </c>
      <c r="B303" s="82" t="s">
        <v>714</v>
      </c>
      <c r="C303" s="114" t="s">
        <v>715</v>
      </c>
      <c r="D303" s="114" t="s">
        <v>715</v>
      </c>
      <c r="E303" s="84">
        <f t="shared" si="210"/>
        <v>2600.1999999999998</v>
      </c>
      <c r="F303" s="597">
        <f>'[8]побудинковий звіт'!F303</f>
        <v>2004.8</v>
      </c>
      <c r="G303" s="104">
        <f>'[8]побудинковий звіт'!G303</f>
        <v>0</v>
      </c>
      <c r="H303" s="598">
        <f>'[8]побудинковий звіт'!H303</f>
        <v>595.4</v>
      </c>
      <c r="I303" s="595">
        <f>'звіт 03.19-03.24'!H303+'[9]побудинковий звіт'!I303+'[8]побудинковий звіт'!I303</f>
        <v>56363.908679268832</v>
      </c>
      <c r="J303" s="595">
        <f>'звіт 03.19-03.24'!I303+'[9]побудинковий звіт'!J303+'[8]побудинковий звіт'!J303</f>
        <v>56408.764517426942</v>
      </c>
      <c r="K303" s="116">
        <f t="shared" si="211"/>
        <v>44.855838158109691</v>
      </c>
      <c r="L303" s="595">
        <f>'звіт 03.19-03.24'!K303+'[9]побудинковий звіт'!L303+'[8]побудинковий звіт'!L303</f>
        <v>12488.681034858308</v>
      </c>
      <c r="M303" s="595">
        <f>'звіт 03.19-03.24'!L303+'[9]побудинковий звіт'!M303+'[8]побудинковий звіт'!M303</f>
        <v>12171.808298139942</v>
      </c>
      <c r="N303" s="116">
        <f t="shared" si="212"/>
        <v>-316.87273671836556</v>
      </c>
      <c r="O303" s="595">
        <f>'звіт 03.19-03.24'!N303+'[9]побудинковий звіт'!O303+'[8]побудинковий звіт'!O303</f>
        <v>21893.896422647926</v>
      </c>
      <c r="P303" s="595">
        <f>'звіт 03.19-03.24'!O303+'[9]побудинковий звіт'!P303+'[8]побудинковий звіт'!P303</f>
        <v>21215.351745774067</v>
      </c>
      <c r="Q303" s="116">
        <f t="shared" si="213"/>
        <v>-678.54467687385841</v>
      </c>
      <c r="R303" s="595">
        <f>'звіт 03.19-03.24'!Q303+'[9]побудинковий звіт'!R303+'[8]побудинковий звіт'!R303</f>
        <v>4972.7621240482267</v>
      </c>
      <c r="S303" s="595">
        <f>'звіт 03.19-03.24'!R303+'[9]побудинковий звіт'!S303+'[8]побудинковий звіт'!S303</f>
        <v>4818.9729031203624</v>
      </c>
      <c r="T303" s="116">
        <f t="shared" si="214"/>
        <v>-153.78922092786433</v>
      </c>
      <c r="U303" s="595">
        <f>'звіт 03.19-03.24'!T303+'[9]побудинковий звіт'!U303+'[8]побудинковий звіт'!U303</f>
        <v>3625.7159460082275</v>
      </c>
      <c r="V303" s="595">
        <f>'звіт 03.19-03.24'!U303+'[9]побудинковий звіт'!V303+'[8]побудинковий звіт'!V303</f>
        <v>6692.3244114996533</v>
      </c>
      <c r="W303" s="116">
        <f t="shared" si="215"/>
        <v>3066.6084654914257</v>
      </c>
      <c r="X303" s="595">
        <f>'звіт 03.19-03.24'!W303+'[9]побудинковий звіт'!X303+'[8]побудинковий звіт'!X303</f>
        <v>32098.226543167864</v>
      </c>
      <c r="Y303" s="595">
        <f>'звіт 03.19-03.24'!X303+'[9]побудинковий звіт'!Y303+'[8]побудинковий звіт'!Y303</f>
        <v>30979.529171022266</v>
      </c>
      <c r="Z303" s="116">
        <f t="shared" si="216"/>
        <v>-1118.6973721455979</v>
      </c>
      <c r="AA303" s="595">
        <f>'звіт 03.19-03.24'!Z303+'[9]побудинковий звіт'!AA303+'[8]побудинковий звіт'!AA303</f>
        <v>2461.4280000000003</v>
      </c>
      <c r="AB303" s="595">
        <f>'звіт 03.19-03.24'!AA303+'[9]побудинковий звіт'!AB303+'[8]побудинковий звіт'!AB303</f>
        <v>0</v>
      </c>
      <c r="AC303" s="116">
        <f t="shared" si="217"/>
        <v>-2461.4280000000003</v>
      </c>
      <c r="AD303" s="595">
        <f>'звіт 03.19-03.24'!AC303+'[9]побудинковий звіт'!AD303+'[8]побудинковий звіт'!AD303</f>
        <v>77103.3557091353</v>
      </c>
      <c r="AE303" s="595">
        <f>'звіт 03.19-03.24'!AD303+'[9]побудинковий звіт'!AE303+'[8]побудинковий звіт'!AE303</f>
        <v>84104.323707450298</v>
      </c>
      <c r="AF303" s="117">
        <f t="shared" si="218"/>
        <v>7000.9679983149981</v>
      </c>
      <c r="AG303" s="91">
        <f t="shared" si="219"/>
        <v>211007.97445913471</v>
      </c>
      <c r="AH303" s="92">
        <f t="shared" si="219"/>
        <v>216391.07475443353</v>
      </c>
      <c r="AI303" s="116">
        <f t="shared" si="220"/>
        <v>5383.1002952988201</v>
      </c>
      <c r="AJ303" s="595">
        <f>'звіт 03.19-03.24'!AI303+'[9]побудинковий звіт'!AJ303+'[8]побудинковий звіт'!AJ303</f>
        <v>0</v>
      </c>
      <c r="AK303" s="595">
        <f>'звіт 03.19-03.24'!AJ303+'[9]побудинковий звіт'!AK303+'[8]побудинковий звіт'!AK303</f>
        <v>0</v>
      </c>
      <c r="AL303" s="116">
        <f t="shared" si="221"/>
        <v>0</v>
      </c>
      <c r="AM303" s="595">
        <f>'звіт 03.19-03.24'!AL303+'[9]побудинковий звіт'!AM303+'[8]побудинковий звіт'!AM303</f>
        <v>0</v>
      </c>
      <c r="AN303" s="595">
        <f>'звіт 03.19-03.24'!AM303+'[9]побудинковий звіт'!AN303+'[8]побудинковий звіт'!AN303</f>
        <v>0</v>
      </c>
      <c r="AO303" s="116">
        <f t="shared" si="222"/>
        <v>0</v>
      </c>
      <c r="AP303" s="595">
        <f>'звіт 03.19-03.24'!AO303+'[9]побудинковий звіт'!AP303+'[8]побудинковий звіт'!AP303</f>
        <v>12648.265369906356</v>
      </c>
      <c r="AQ303" s="595">
        <f>'звіт 03.19-03.24'!AP303+'[9]побудинковий звіт'!AQ303+'[8]побудинковий звіт'!AQ303</f>
        <v>12289.524132330152</v>
      </c>
      <c r="AR303" s="116">
        <f t="shared" si="223"/>
        <v>-358.74123757620328</v>
      </c>
      <c r="AS303" s="595">
        <f>'звіт 03.19-03.24'!AR303+'[9]побудинковий звіт'!AS303+'[8]побудинковий звіт'!AS303</f>
        <v>179601.49553984229</v>
      </c>
      <c r="AT303" s="595">
        <f>'звіт 03.19-03.24'!AS303+'[9]побудинковий звіт'!AT303+'[8]побудинковий звіт'!AT303</f>
        <v>230909.6628500415</v>
      </c>
      <c r="AU303" s="118">
        <f t="shared" si="224"/>
        <v>51308.167310199206</v>
      </c>
      <c r="AV303" s="595">
        <f>'звіт 03.19-03.24'!AU303+'[9]побудинковий звіт'!AV303+'[8]побудинковий звіт'!AV303</f>
        <v>14348.830664442688</v>
      </c>
      <c r="AW303" s="595">
        <f>'звіт 03.19-03.24'!AV303+'[9]побудинковий звіт'!AW303+'[8]побудинковий звіт'!AW303</f>
        <v>2355</v>
      </c>
      <c r="AX303" s="94">
        <f t="shared" si="225"/>
        <v>-11993.830664442688</v>
      </c>
      <c r="AY303" s="595">
        <f>'звіт 03.19-03.24'!AX303+'[9]побудинковий звіт'!AY303+'[8]побудинковий звіт'!AY303</f>
        <v>21680.666033987705</v>
      </c>
      <c r="AZ303" s="595">
        <f>'звіт 03.19-03.24'!AY303+'[9]побудинковий звіт'!AZ303+'[8]побудинковий звіт'!AZ303</f>
        <v>16015.500862800713</v>
      </c>
      <c r="BA303" s="117">
        <f t="shared" si="226"/>
        <v>-5665.1651711869927</v>
      </c>
      <c r="BB303" s="595">
        <f>'звіт 03.19-03.24'!BA303+'[9]побудинковий звіт'!BB303+'[8]побудинковий звіт'!BB303</f>
        <v>9860.8128527209701</v>
      </c>
      <c r="BC303" s="595">
        <f>'звіт 03.19-03.24'!BB303+'[9]побудинковий звіт'!BC303+'[8]побудинковий звіт'!BC303</f>
        <v>5081</v>
      </c>
      <c r="BD303" s="94">
        <f t="shared" si="227"/>
        <v>-4779.8128527209701</v>
      </c>
      <c r="BE303" s="595">
        <f>'звіт 03.19-03.24'!BD303+'[9]побудинковий звіт'!BE303+'[8]побудинковий звіт'!BE303</f>
        <v>9473.8392408224845</v>
      </c>
      <c r="BF303" s="595">
        <f>'звіт 03.19-03.24'!BE303+'[9]побудинковий звіт'!BF303+'[8]побудинковий звіт'!BF303</f>
        <v>0</v>
      </c>
      <c r="BG303" s="95">
        <f t="shared" si="228"/>
        <v>-9473.8392408224845</v>
      </c>
      <c r="BH303" s="595">
        <f>'звіт 03.19-03.24'!BG303+'[9]побудинковий звіт'!BH303+'[8]побудинковий звіт'!BH303</f>
        <v>6251.4285475526522</v>
      </c>
      <c r="BI303" s="595">
        <f>'звіт 03.19-03.24'!BH303+'[9]побудинковий звіт'!BI303+'[8]побудинковий звіт'!BI303</f>
        <v>4431</v>
      </c>
      <c r="BJ303" s="94">
        <f t="shared" si="229"/>
        <v>-1820.4285475526522</v>
      </c>
      <c r="BK303" s="595">
        <f>'звіт 03.19-03.24'!BJ303+'[9]побудинковий звіт'!BK303+'[8]побудинковий звіт'!BK303</f>
        <v>8657.1854330470014</v>
      </c>
      <c r="BL303" s="595">
        <f>'звіт 03.19-03.24'!BK303+'[9]побудинковий звіт'!BL303+'[8]побудинковий звіт'!BL303</f>
        <v>4730.1632140158508</v>
      </c>
      <c r="BM303" s="95">
        <f t="shared" si="230"/>
        <v>-3927.0222190311506</v>
      </c>
      <c r="BN303" s="595">
        <f>'звіт 03.19-03.24'!BM303+'[9]побудинковий звіт'!BN303+'[8]побудинковий звіт'!BN303</f>
        <v>1139.618701214657</v>
      </c>
      <c r="BO303" s="595">
        <f>'звіт 03.19-03.24'!BN303+'[9]побудинковий звіт'!BO303+'[8]побудинковий звіт'!BO303</f>
        <v>5109</v>
      </c>
      <c r="BP303" s="94">
        <f t="shared" si="231"/>
        <v>3969.381298785343</v>
      </c>
      <c r="BQ303" s="91">
        <f t="shared" si="232"/>
        <v>71412.381473788162</v>
      </c>
      <c r="BR303" s="96">
        <f t="shared" si="232"/>
        <v>37721.664076816567</v>
      </c>
      <c r="BS303" s="94">
        <f t="shared" si="233"/>
        <v>-33690.717396971595</v>
      </c>
      <c r="BT303" s="595">
        <f>'звіт 03.19-03.24'!BS303+'[9]побудинковий звіт'!BT303+'[8]побудинковий звіт'!BT303</f>
        <v>292670.10732896964</v>
      </c>
      <c r="BU303" s="595">
        <f>'звіт 03.19-03.24'!BT303+'[9]побудинковий звіт'!BU303+'[8]побудинковий звіт'!BU303</f>
        <v>327741.5698527947</v>
      </c>
      <c r="BV303" s="116">
        <f t="shared" si="234"/>
        <v>35071.462523825059</v>
      </c>
      <c r="BW303" s="595">
        <f>'звіт 03.19-03.24'!BV303+'[9]побудинковий звіт'!BW303+'[8]побудинковий звіт'!BW303</f>
        <v>113948.66165398885</v>
      </c>
      <c r="BX303" s="595">
        <f>'звіт 03.19-03.24'!BW303+'[9]побудинковий звіт'!BX303+'[8]побудинковий звіт'!BX303</f>
        <v>107722.50029112323</v>
      </c>
      <c r="BY303" s="116">
        <f t="shared" si="235"/>
        <v>-6226.1613628656196</v>
      </c>
      <c r="BZ303" s="595">
        <f>'звіт 03.19-03.24'!BY303+'[9]побудинковий звіт'!BZ303+'[8]побудинковий звіт'!BZ303</f>
        <v>96568.862541763563</v>
      </c>
      <c r="CA303" s="595">
        <f>'звіт 03.19-03.24'!BZ303+'[9]побудинковий звіт'!CA303+'[8]побудинковий звіт'!CA303</f>
        <v>46870.738772723707</v>
      </c>
      <c r="CB303" s="116">
        <f t="shared" si="236"/>
        <v>-49698.123769039856</v>
      </c>
      <c r="CC303" s="595">
        <f>'звіт 03.19-03.24'!CB303+'[9]побудинковий звіт'!CC303+'[8]побудинковий звіт'!CC303</f>
        <v>2349.2620465907603</v>
      </c>
      <c r="CD303" s="595">
        <f>'звіт 03.19-03.24'!CC303+'[9]побудинковий звіт'!CD303+'[8]побудинковий звіт'!CD303</f>
        <v>2391.6923943073311</v>
      </c>
      <c r="CE303" s="116">
        <f t="shared" si="237"/>
        <v>42.43034771657085</v>
      </c>
      <c r="CF303" s="595">
        <f>'звіт 03.19-03.24'!CE303+'[9]побудинковий звіт'!CF303+'[8]побудинковий звіт'!CF303</f>
        <v>288.96931137487314</v>
      </c>
      <c r="CG303" s="595">
        <f>'звіт 03.19-03.24'!CF303+'[9]побудинковий звіт'!CG303+'[8]побудинковий звіт'!CG303</f>
        <v>0</v>
      </c>
      <c r="CH303" s="116">
        <f t="shared" si="238"/>
        <v>-288.96931137487314</v>
      </c>
      <c r="CI303" s="595">
        <f>'звіт 03.19-03.24'!CH303+'[9]побудинковий звіт'!CI303+'[8]побудинковий звіт'!CI303</f>
        <v>39568.14637013046</v>
      </c>
      <c r="CJ303" s="595">
        <f>'звіт 03.19-03.24'!CI303+'[9]побудинковий звіт'!CJ303+'[8]побудинковий звіт'!CJ303</f>
        <v>29858.381852179766</v>
      </c>
      <c r="CK303" s="116">
        <f t="shared" si="239"/>
        <v>-9709.7645179506944</v>
      </c>
      <c r="CL303" s="595">
        <f>'звіт 03.19-03.24'!CK303+'[9]побудинковий звіт'!CL303+'[8]побудинковий звіт'!CL303</f>
        <v>0</v>
      </c>
      <c r="CM303" s="595">
        <f>'звіт 03.19-03.24'!CL303+'[9]побудинковий звіт'!CM303+'[8]побудинковий звіт'!CM303</f>
        <v>0</v>
      </c>
      <c r="CN303" s="116">
        <f t="shared" si="240"/>
        <v>0</v>
      </c>
      <c r="CO303" s="88">
        <f t="shared" si="241"/>
        <v>39568.14637013046</v>
      </c>
      <c r="CP303" s="96">
        <f t="shared" si="241"/>
        <v>29858.381852179766</v>
      </c>
      <c r="CQ303" s="116">
        <f t="shared" si="242"/>
        <v>-9709.7645179506944</v>
      </c>
      <c r="CR303" s="119">
        <f t="shared" si="253"/>
        <v>1020064.1260954897</v>
      </c>
      <c r="CS303" s="96">
        <f t="shared" si="253"/>
        <v>1011896.8089767505</v>
      </c>
      <c r="CT303" s="116">
        <f t="shared" si="243"/>
        <v>-8167.3171187392436</v>
      </c>
      <c r="CU303" s="91">
        <f t="shared" si="244"/>
        <v>1224076.9513145876</v>
      </c>
      <c r="CV303" s="98">
        <f t="shared" si="244"/>
        <v>1214276.1707721006</v>
      </c>
      <c r="CW303" s="117">
        <f t="shared" si="245"/>
        <v>-9800.7805424870458</v>
      </c>
      <c r="CX303" s="595">
        <f>'звіт 03.19-03.24'!CW303+'[9]побудинковий звіт'!CX303+'[8]побудинковий звіт'!CX303</f>
        <v>48674.626202221858</v>
      </c>
      <c r="CY303" s="595">
        <f>'звіт 03.19-03.24'!CX303+'[9]побудинковий звіт'!CY303+'[8]побудинковий звіт'!CY303</f>
        <v>58475.406744708976</v>
      </c>
      <c r="CZ303" s="116">
        <f t="shared" si="246"/>
        <v>9800.7805424871185</v>
      </c>
      <c r="DA303" s="99">
        <f>'[8]побудинковий звіт'!DA303</f>
        <v>-9800.7805424869584</v>
      </c>
      <c r="DB303" s="8">
        <v>2</v>
      </c>
      <c r="DC303" s="365">
        <f>'[8]побудинковий звіт'!DC303</f>
        <v>58584.47</v>
      </c>
      <c r="DD303" s="365">
        <f>'[8]побудинковий звіт'!DD303</f>
        <v>3779.15</v>
      </c>
      <c r="DE303" s="365">
        <f>'[8]побудинковий звіт'!DE303</f>
        <v>41199.5</v>
      </c>
      <c r="DF303" s="365">
        <f>'[8]побудинковий звіт'!DF303</f>
        <v>-700.12000000000035</v>
      </c>
      <c r="DG303" s="101">
        <v>37529.32248703076</v>
      </c>
      <c r="DH303" s="296">
        <v>5</v>
      </c>
      <c r="DI303" s="103">
        <f>'[8]побудинковий звіт'!DK303</f>
        <v>8.6733502246606413</v>
      </c>
      <c r="DJ303" s="103">
        <f>'[8]побудинковий звіт'!DL303</f>
        <v>0</v>
      </c>
      <c r="DK303" s="103">
        <f>'[8]побудинковий звіт'!DM303</f>
        <v>7.5230777170253642</v>
      </c>
      <c r="DL303" s="104">
        <f t="shared" si="255"/>
        <v>17388.332530399653</v>
      </c>
      <c r="DM303" s="104">
        <f t="shared" si="254"/>
        <v>4479.2404727169014</v>
      </c>
      <c r="DN303" s="105">
        <f t="shared" si="247"/>
        <v>21867.573003116555</v>
      </c>
      <c r="DO303" s="2"/>
      <c r="DP303" s="104">
        <f>'[10]побудинковий звіт'!DR303</f>
        <v>17384.97</v>
      </c>
      <c r="DQ303" s="104">
        <f>'[10]побудинковий звіт'!DS303</f>
        <v>4479.2700000000004</v>
      </c>
      <c r="DR303" s="104">
        <f t="shared" si="248"/>
        <v>21864.240000000002</v>
      </c>
      <c r="DS303" s="106"/>
      <c r="DT303" s="104"/>
      <c r="DU303" s="479">
        <f>'звіт 03.19-03.24'!DV303+'[9]побудинковий звіт'!DW303+'[8]побудинковий звіт'!DW303</f>
        <v>4464.88</v>
      </c>
      <c r="DV303" s="2">
        <f>'[9]побудинковий звіт'!DX303+'[8]побудинковий звіт'!DX303</f>
        <v>0</v>
      </c>
      <c r="DW303" s="77">
        <f t="shared" si="249"/>
        <v>301216.65241635655</v>
      </c>
      <c r="DX303" s="77">
        <f t="shared" si="250"/>
        <v>322357.59231222962</v>
      </c>
      <c r="DY303" s="427">
        <f t="shared" si="251"/>
        <v>40499.379999999997</v>
      </c>
      <c r="DZ303" s="161">
        <f>'[10]побудинковий звіт'!DY303</f>
        <v>4910.0122007055334</v>
      </c>
      <c r="EB303" s="110">
        <v>883</v>
      </c>
      <c r="EC303" s="111">
        <f t="shared" si="252"/>
        <v>38412.32248703076</v>
      </c>
      <c r="EE303" s="112">
        <v>136751.61286864188</v>
      </c>
      <c r="EG303" s="99">
        <v>125921.22932144077</v>
      </c>
    </row>
    <row r="304" spans="1:137" ht="19.95" customHeight="1" x14ac:dyDescent="0.3">
      <c r="A304" s="81">
        <v>150000866</v>
      </c>
      <c r="B304" s="82" t="s">
        <v>716</v>
      </c>
      <c r="C304" s="114" t="s">
        <v>717</v>
      </c>
      <c r="D304" s="114" t="s">
        <v>717</v>
      </c>
      <c r="E304" s="84">
        <f t="shared" si="210"/>
        <v>5026.91</v>
      </c>
      <c r="F304" s="597">
        <f>'[8]побудинковий звіт'!F304</f>
        <v>3835.21</v>
      </c>
      <c r="G304" s="104">
        <f>'[8]побудинковий звіт'!G304</f>
        <v>0</v>
      </c>
      <c r="H304" s="598">
        <f>'[8]побудинковий звіт'!H304</f>
        <v>1191.7</v>
      </c>
      <c r="I304" s="595">
        <f>'звіт 03.19-03.24'!H304+'[9]побудинковий звіт'!I304+'[8]побудинковий звіт'!I304</f>
        <v>120851.28624584779</v>
      </c>
      <c r="J304" s="595">
        <f>'звіт 03.19-03.24'!I304+'[9]побудинковий звіт'!J304+'[8]побудинковий звіт'!J304</f>
        <v>108523.17489505291</v>
      </c>
      <c r="K304" s="116">
        <f t="shared" si="211"/>
        <v>-12328.111350794876</v>
      </c>
      <c r="L304" s="595">
        <f>'звіт 03.19-03.24'!K304+'[9]побудинковий звіт'!L304+'[8]побудинковий звіт'!L304</f>
        <v>24856.142351970939</v>
      </c>
      <c r="M304" s="595">
        <f>'звіт 03.19-03.24'!L304+'[9]побудинковий звіт'!M304+'[8]побудинковий звіт'!M304</f>
        <v>22327.996277684382</v>
      </c>
      <c r="N304" s="116">
        <f t="shared" si="212"/>
        <v>-2528.1460742865565</v>
      </c>
      <c r="O304" s="595">
        <f>'звіт 03.19-03.24'!N304+'[9]побудинковий звіт'!O304+'[8]побудинковий звіт'!O304</f>
        <v>52323.17500340024</v>
      </c>
      <c r="P304" s="595">
        <f>'звіт 03.19-03.24'!O304+'[9]побудинковий звіт'!P304+'[8]побудинковий звіт'!P304</f>
        <v>50703.257580548969</v>
      </c>
      <c r="Q304" s="116">
        <f t="shared" si="213"/>
        <v>-1619.9174228512711</v>
      </c>
      <c r="R304" s="595">
        <f>'звіт 03.19-03.24'!Q304+'[9]побудинковий звіт'!R304+'[8]побудинковий звіт'!R304</f>
        <v>0</v>
      </c>
      <c r="S304" s="595">
        <f>'звіт 03.19-03.24'!R304+'[9]побудинковий звіт'!S304+'[8]побудинковий звіт'!S304</f>
        <v>0</v>
      </c>
      <c r="T304" s="116">
        <f t="shared" si="214"/>
        <v>0</v>
      </c>
      <c r="U304" s="595">
        <f>'звіт 03.19-03.24'!T304+'[9]побудинковий звіт'!U304+'[8]побудинковий звіт'!U304</f>
        <v>2740.0590486390684</v>
      </c>
      <c r="V304" s="595">
        <f>'звіт 03.19-03.24'!U304+'[9]побудинковий звіт'!V304+'[8]побудинковий звіт'!V304</f>
        <v>1446.3250325985352</v>
      </c>
      <c r="W304" s="116">
        <f t="shared" si="215"/>
        <v>-1293.7340160405331</v>
      </c>
      <c r="X304" s="595">
        <f>'звіт 03.19-03.24'!W304+'[9]побудинковий звіт'!X304+'[8]побудинковий звіт'!X304</f>
        <v>91570.396304391557</v>
      </c>
      <c r="Y304" s="595">
        <f>'звіт 03.19-03.24'!X304+'[9]побудинковий звіт'!Y304+'[8]побудинковий звіт'!Y304</f>
        <v>72916.576074947719</v>
      </c>
      <c r="Z304" s="116">
        <f t="shared" si="216"/>
        <v>-18653.820229443838</v>
      </c>
      <c r="AA304" s="595">
        <f>'звіт 03.19-03.24'!Z304+'[9]побудинковий звіт'!AA304+'[8]побудинковий звіт'!AA304</f>
        <v>5429.0843999999997</v>
      </c>
      <c r="AB304" s="595">
        <f>'звіт 03.19-03.24'!AA304+'[9]побудинковий звіт'!AB304+'[8]побудинковий звіт'!AB304</f>
        <v>0</v>
      </c>
      <c r="AC304" s="116">
        <f t="shared" si="217"/>
        <v>-5429.0843999999997</v>
      </c>
      <c r="AD304" s="595">
        <f>'звіт 03.19-03.24'!AC304+'[9]побудинковий звіт'!AD304+'[8]побудинковий звіт'!AD304</f>
        <v>153651.41384878819</v>
      </c>
      <c r="AE304" s="595">
        <f>'звіт 03.19-03.24'!AD304+'[9]побудинковий звіт'!AE304+'[8]побудинковий звіт'!AE304</f>
        <v>165017.48364214652</v>
      </c>
      <c r="AF304" s="117">
        <f t="shared" si="218"/>
        <v>11366.069793358329</v>
      </c>
      <c r="AG304" s="91">
        <f t="shared" si="219"/>
        <v>451421.55720303778</v>
      </c>
      <c r="AH304" s="92">
        <f t="shared" si="219"/>
        <v>420934.813502979</v>
      </c>
      <c r="AI304" s="116">
        <f t="shared" si="220"/>
        <v>-30486.743700058782</v>
      </c>
      <c r="AJ304" s="595">
        <f>'звіт 03.19-03.24'!AI304+'[9]побудинковий звіт'!AJ304+'[8]побудинковий звіт'!AJ304</f>
        <v>0</v>
      </c>
      <c r="AK304" s="595">
        <f>'звіт 03.19-03.24'!AJ304+'[9]побудинковий звіт'!AK304+'[8]побудинковий звіт'!AK304</f>
        <v>0</v>
      </c>
      <c r="AL304" s="116">
        <f t="shared" si="221"/>
        <v>0</v>
      </c>
      <c r="AM304" s="595">
        <f>'звіт 03.19-03.24'!AL304+'[9]побудинковий звіт'!AM304+'[8]побудинковий звіт'!AM304</f>
        <v>0</v>
      </c>
      <c r="AN304" s="595">
        <f>'звіт 03.19-03.24'!AM304+'[9]побудинковий звіт'!AN304+'[8]побудинковий звіт'!AN304</f>
        <v>0</v>
      </c>
      <c r="AO304" s="116">
        <f t="shared" si="222"/>
        <v>0</v>
      </c>
      <c r="AP304" s="595">
        <f>'звіт 03.19-03.24'!AO304+'[9]побудинковий звіт'!AP304+'[8]побудинковий звіт'!AP304</f>
        <v>82354.085327995475</v>
      </c>
      <c r="AQ304" s="595">
        <f>'звіт 03.19-03.24'!AP304+'[9]побудинковий звіт'!AQ304+'[8]побудинковий звіт'!AQ304</f>
        <v>75453.041932071079</v>
      </c>
      <c r="AR304" s="116">
        <f t="shared" si="223"/>
        <v>-6901.0433959243965</v>
      </c>
      <c r="AS304" s="595">
        <f>'звіт 03.19-03.24'!AR304+'[9]побудинковий звіт'!AS304+'[8]побудинковий звіт'!AS304</f>
        <v>347282.76018350548</v>
      </c>
      <c r="AT304" s="595">
        <f>'звіт 03.19-03.24'!AS304+'[9]побудинковий звіт'!AT304+'[8]побудинковий звіт'!AT304</f>
        <v>400442.65710839618</v>
      </c>
      <c r="AU304" s="118">
        <f t="shared" si="224"/>
        <v>53159.896924890694</v>
      </c>
      <c r="AV304" s="595">
        <f>'звіт 03.19-03.24'!AU304+'[9]побудинковий звіт'!AV304+'[8]побудинковий звіт'!AV304</f>
        <v>31733.576718494161</v>
      </c>
      <c r="AW304" s="595">
        <f>'звіт 03.19-03.24'!AV304+'[9]побудинковий звіт'!AW304+'[8]побудинковий звіт'!AW304</f>
        <v>26662.147185526712</v>
      </c>
      <c r="AX304" s="94">
        <f t="shared" si="225"/>
        <v>-5071.4295329674496</v>
      </c>
      <c r="AY304" s="595">
        <f>'звіт 03.19-03.24'!AX304+'[9]побудинковий звіт'!AY304+'[8]побудинковий звіт'!AY304</f>
        <v>38568.65753368906</v>
      </c>
      <c r="AZ304" s="595">
        <f>'звіт 03.19-03.24'!AY304+'[9]побудинковий звіт'!AZ304+'[8]побудинковий звіт'!AZ304</f>
        <v>30061.154313398773</v>
      </c>
      <c r="BA304" s="117">
        <f t="shared" si="226"/>
        <v>-8507.5032202902876</v>
      </c>
      <c r="BB304" s="595">
        <f>'звіт 03.19-03.24'!BA304+'[9]побудинковий звіт'!BB304+'[8]побудинковий звіт'!BB304</f>
        <v>18021.06019661087</v>
      </c>
      <c r="BC304" s="595">
        <f>'звіт 03.19-03.24'!BB304+'[9]побудинковий звіт'!BC304+'[8]побудинковий звіт'!BC304</f>
        <v>9240.8370898900412</v>
      </c>
      <c r="BD304" s="94">
        <f t="shared" si="227"/>
        <v>-8780.2231067208286</v>
      </c>
      <c r="BE304" s="595">
        <f>'звіт 03.19-03.24'!BD304+'[9]побудинковий звіт'!BE304+'[8]побудинковий звіт'!BE304</f>
        <v>0</v>
      </c>
      <c r="BF304" s="595">
        <f>'звіт 03.19-03.24'!BE304+'[9]побудинковий звіт'!BF304+'[8]побудинковий звіт'!BF304</f>
        <v>0</v>
      </c>
      <c r="BG304" s="95">
        <f t="shared" si="228"/>
        <v>0</v>
      </c>
      <c r="BH304" s="595">
        <f>'звіт 03.19-03.24'!BG304+'[9]побудинковий звіт'!BH304+'[8]побудинковий звіт'!BH304</f>
        <v>1614.9203541079598</v>
      </c>
      <c r="BI304" s="595">
        <f>'звіт 03.19-03.24'!BH304+'[9]побудинковий звіт'!BI304+'[8]побудинковий звіт'!BI304</f>
        <v>8941.8044883595703</v>
      </c>
      <c r="BJ304" s="94">
        <f t="shared" si="229"/>
        <v>7326.8841342516107</v>
      </c>
      <c r="BK304" s="595">
        <f>'звіт 03.19-03.24'!BJ304+'[9]побудинковий звіт'!BK304+'[8]побудинковий звіт'!BK304</f>
        <v>30987.027892315913</v>
      </c>
      <c r="BL304" s="595">
        <f>'звіт 03.19-03.24'!BK304+'[9]побудинковий звіт'!BL304+'[8]побудинковий звіт'!BL304</f>
        <v>9864</v>
      </c>
      <c r="BM304" s="95">
        <f t="shared" si="230"/>
        <v>-21123.027892315913</v>
      </c>
      <c r="BN304" s="595">
        <f>'звіт 03.19-03.24'!BM304+'[9]побудинковий звіт'!BN304+'[8]побудинковий звіт'!BN304</f>
        <v>7473.725248886255</v>
      </c>
      <c r="BO304" s="595">
        <f>'звіт 03.19-03.24'!BN304+'[9]побудинковий звіт'!BO304+'[8]побудинковий звіт'!BO304</f>
        <v>7232.0058500227551</v>
      </c>
      <c r="BP304" s="94">
        <f t="shared" si="231"/>
        <v>-241.71939886349992</v>
      </c>
      <c r="BQ304" s="91">
        <f t="shared" si="232"/>
        <v>128398.96794410421</v>
      </c>
      <c r="BR304" s="96">
        <f t="shared" si="232"/>
        <v>92001.948927197867</v>
      </c>
      <c r="BS304" s="94">
        <f t="shared" si="233"/>
        <v>-36397.019016906343</v>
      </c>
      <c r="BT304" s="595">
        <f>'звіт 03.19-03.24'!BS304+'[9]побудинковий звіт'!BT304+'[8]побудинковий звіт'!BT304</f>
        <v>299204.7562366933</v>
      </c>
      <c r="BU304" s="595">
        <f>'звіт 03.19-03.24'!BT304+'[9]побудинковий звіт'!BU304+'[8]побудинковий звіт'!BU304</f>
        <v>414181.0373249746</v>
      </c>
      <c r="BV304" s="116">
        <f t="shared" si="234"/>
        <v>114976.28108828131</v>
      </c>
      <c r="BW304" s="595">
        <f>'звіт 03.19-03.24'!BV304+'[9]побудинковий звіт'!BW304+'[8]побудинковий звіт'!BW304</f>
        <v>160558.23390477721</v>
      </c>
      <c r="BX304" s="595">
        <f>'звіт 03.19-03.24'!BW304+'[9]побудинковий звіт'!BX304+'[8]побудинковий звіт'!BX304</f>
        <v>152905.44177439908</v>
      </c>
      <c r="BY304" s="116">
        <f t="shared" si="235"/>
        <v>-7652.7921303781332</v>
      </c>
      <c r="BZ304" s="595">
        <f>'звіт 03.19-03.24'!BY304+'[9]побудинковий звіт'!BZ304+'[8]побудинковий звіт'!BZ304</f>
        <v>160636.09027122054</v>
      </c>
      <c r="CA304" s="595">
        <f>'звіт 03.19-03.24'!BZ304+'[9]побудинковий звіт'!CA304+'[8]побудинковий звіт'!CA304</f>
        <v>62945.183562366452</v>
      </c>
      <c r="CB304" s="116">
        <f t="shared" si="236"/>
        <v>-97690.906708854091</v>
      </c>
      <c r="CC304" s="595">
        <f>'звіт 03.19-03.24'!CB304+'[9]побудинковий звіт'!CC304+'[8]побудинковий звіт'!CC304</f>
        <v>626.46987909086965</v>
      </c>
      <c r="CD304" s="595">
        <f>'звіт 03.19-03.24'!CC304+'[9]побудинковий звіт'!CD304+'[8]побудинковий звіт'!CD304</f>
        <v>637.78463848195486</v>
      </c>
      <c r="CE304" s="116">
        <f t="shared" si="237"/>
        <v>11.314759391085204</v>
      </c>
      <c r="CF304" s="595">
        <f>'звіт 03.19-03.24'!CE304+'[9]побудинковий звіт'!CF304+'[8]побудинковий звіт'!CF304</f>
        <v>77.058483033299495</v>
      </c>
      <c r="CG304" s="595">
        <f>'звіт 03.19-03.24'!CF304+'[9]побудинковий звіт'!CG304+'[8]побудинковий звіт'!CG304</f>
        <v>0</v>
      </c>
      <c r="CH304" s="116">
        <f t="shared" si="238"/>
        <v>-77.058483033299495</v>
      </c>
      <c r="CI304" s="595">
        <f>'звіт 03.19-03.24'!CH304+'[9]побудинковий звіт'!CI304+'[8]побудинковий звіт'!CI304</f>
        <v>67614.451207477832</v>
      </c>
      <c r="CJ304" s="595">
        <f>'звіт 03.19-03.24'!CI304+'[9]побудинковий звіт'!CJ304+'[8]побудинковий звіт'!CJ304</f>
        <v>45768.26791352791</v>
      </c>
      <c r="CK304" s="116">
        <f t="shared" si="239"/>
        <v>-21846.183293949922</v>
      </c>
      <c r="CL304" s="595">
        <f>'звіт 03.19-03.24'!CK304+'[9]побудинковий звіт'!CL304+'[8]побудинковий звіт'!CL304</f>
        <v>0</v>
      </c>
      <c r="CM304" s="595">
        <f>'звіт 03.19-03.24'!CL304+'[9]побудинковий звіт'!CM304+'[8]побудинковий звіт'!CM304</f>
        <v>0</v>
      </c>
      <c r="CN304" s="116">
        <f t="shared" si="240"/>
        <v>0</v>
      </c>
      <c r="CO304" s="88">
        <f t="shared" si="241"/>
        <v>67614.451207477832</v>
      </c>
      <c r="CP304" s="96">
        <f t="shared" si="241"/>
        <v>45768.26791352791</v>
      </c>
      <c r="CQ304" s="116">
        <f t="shared" si="242"/>
        <v>-21846.183293949922</v>
      </c>
      <c r="CR304" s="119">
        <f t="shared" si="253"/>
        <v>1698174.4306409359</v>
      </c>
      <c r="CS304" s="96">
        <f t="shared" si="253"/>
        <v>1665270.1766843942</v>
      </c>
      <c r="CT304" s="116">
        <f t="shared" si="243"/>
        <v>-32904.253956541652</v>
      </c>
      <c r="CU304" s="91">
        <f t="shared" si="244"/>
        <v>2037809.3167691231</v>
      </c>
      <c r="CV304" s="98">
        <f t="shared" si="244"/>
        <v>1998324.2120212731</v>
      </c>
      <c r="CW304" s="117">
        <f t="shared" si="245"/>
        <v>-39485.104747849982</v>
      </c>
      <c r="CX304" s="595">
        <f>'звіт 03.19-03.24'!CW304+'[9]побудинковий звіт'!CX304+'[8]побудинковий звіт'!CX304</f>
        <v>72589.013202377711</v>
      </c>
      <c r="CY304" s="595">
        <f>'звіт 03.19-03.24'!CX304+'[9]побудинковий звіт'!CY304+'[8]побудинковий звіт'!CY304</f>
        <v>112074.11795022819</v>
      </c>
      <c r="CZ304" s="116">
        <f t="shared" si="246"/>
        <v>39485.104747850477</v>
      </c>
      <c r="DA304" s="99">
        <f>'[8]побудинковий звіт'!DA304</f>
        <v>-39485.104747850186</v>
      </c>
      <c r="DB304" s="8">
        <v>1</v>
      </c>
      <c r="DC304" s="365">
        <f>'[8]побудинковий звіт'!DC304</f>
        <v>114457.67</v>
      </c>
      <c r="DD304" s="365">
        <f>'[8]побудинковий звіт'!DD304</f>
        <v>4440.26</v>
      </c>
      <c r="DE304" s="365">
        <f>'[8]побудинковий звіт'!DE304</f>
        <v>86598.26999999999</v>
      </c>
      <c r="DF304" s="365">
        <f>'[8]побудинковий звіт'!DF304</f>
        <v>-3128.6999999999989</v>
      </c>
      <c r="DG304" s="101">
        <v>-8551.5727795786224</v>
      </c>
      <c r="DH304" s="296">
        <v>5</v>
      </c>
      <c r="DI304" s="103">
        <f>'[8]побудинковий звіт'!DK304</f>
        <v>7.2619055734413989</v>
      </c>
      <c r="DJ304" s="103">
        <f>'[8]побудинковий звіт'!DL304</f>
        <v>0</v>
      </c>
      <c r="DK304" s="103">
        <f>'[8]побудинковий звіт'!DM304</f>
        <v>6.3514071444574416</v>
      </c>
      <c r="DL304" s="104">
        <f t="shared" si="255"/>
        <v>27850.932874318187</v>
      </c>
      <c r="DM304" s="104">
        <f t="shared" si="254"/>
        <v>7568.9718940499333</v>
      </c>
      <c r="DN304" s="105">
        <f t="shared" si="247"/>
        <v>35419.90476836812</v>
      </c>
      <c r="DO304" s="2"/>
      <c r="DP304" s="104">
        <f>'[10]побудинковий звіт'!DR304</f>
        <v>27850.9</v>
      </c>
      <c r="DQ304" s="104">
        <f>'[10]побудинковий звіт'!DS304</f>
        <v>7568.9599999999991</v>
      </c>
      <c r="DR304" s="104">
        <f t="shared" si="248"/>
        <v>35419.86</v>
      </c>
      <c r="DS304" s="106"/>
      <c r="DT304" s="104"/>
      <c r="DU304" s="479">
        <f>'звіт 03.19-03.24'!DV304+'[9]побудинковий звіт'!DW304+'[8]побудинковий звіт'!DW304</f>
        <v>4140.4799999999996</v>
      </c>
      <c r="DV304" s="2">
        <f>'[9]побудинковий звіт'!DX304+'[8]побудинковий звіт'!DX304</f>
        <v>0</v>
      </c>
      <c r="DW304" s="77">
        <f t="shared" si="249"/>
        <v>570818.07375313167</v>
      </c>
      <c r="DX304" s="77">
        <f t="shared" si="250"/>
        <v>590933.52724271279</v>
      </c>
      <c r="DY304" s="427">
        <f t="shared" si="251"/>
        <v>83469.569999999992</v>
      </c>
      <c r="DZ304" s="161">
        <f>'[10]побудинковий звіт'!DY304</f>
        <v>9492.1760833128992</v>
      </c>
      <c r="EB304" s="110">
        <v>-2700</v>
      </c>
      <c r="EC304" s="111">
        <f t="shared" si="252"/>
        <v>-11251.572779578622</v>
      </c>
      <c r="EE304" s="112">
        <v>-249.10537684600968</v>
      </c>
      <c r="EG304" s="99">
        <v>43658.044845464727</v>
      </c>
    </row>
    <row r="305" spans="1:137" ht="19.95" customHeight="1" x14ac:dyDescent="0.3">
      <c r="A305" s="81">
        <v>150000867</v>
      </c>
      <c r="B305" s="82" t="s">
        <v>718</v>
      </c>
      <c r="C305" s="114" t="s">
        <v>719</v>
      </c>
      <c r="D305" s="114" t="s">
        <v>719</v>
      </c>
      <c r="E305" s="84">
        <f t="shared" si="210"/>
        <v>2839.58</v>
      </c>
      <c r="F305" s="597">
        <f>'[8]побудинковий звіт'!F305</f>
        <v>2288.08</v>
      </c>
      <c r="G305" s="104">
        <f>'[8]побудинковий звіт'!G305</f>
        <v>0</v>
      </c>
      <c r="H305" s="598">
        <f>'[8]побудинковий звіт'!H305</f>
        <v>551.5</v>
      </c>
      <c r="I305" s="595">
        <f>'звіт 03.19-03.24'!H305+'[9]побудинковий звіт'!I305+'[8]побудинковий звіт'!I305</f>
        <v>58526.141896552821</v>
      </c>
      <c r="J305" s="595">
        <f>'звіт 03.19-03.24'!I305+'[9]побудинковий звіт'!J305+'[8]побудинковий звіт'!J305</f>
        <v>52874.780404844918</v>
      </c>
      <c r="K305" s="116">
        <f t="shared" si="211"/>
        <v>-5651.361491707903</v>
      </c>
      <c r="L305" s="595">
        <f>'звіт 03.19-03.24'!K305+'[9]побудинковий звіт'!L305+'[8]побудинковий звіт'!L305</f>
        <v>12147.75051010274</v>
      </c>
      <c r="M305" s="595">
        <f>'звіт 03.19-03.24'!L305+'[9]побудинковий звіт'!M305+'[8]побудинковий звіт'!M305</f>
        <v>10951.926192619951</v>
      </c>
      <c r="N305" s="116">
        <f t="shared" si="212"/>
        <v>-1195.8243174827894</v>
      </c>
      <c r="O305" s="595">
        <f>'звіт 03.19-03.24'!N305+'[9]побудинковий звіт'!O305+'[8]побудинковий звіт'!O305</f>
        <v>31995.166420548998</v>
      </c>
      <c r="P305" s="595">
        <f>'звіт 03.19-03.24'!O305+'[9]побудинковий звіт'!P305+'[8]побудинковий звіт'!P305</f>
        <v>31005.753091598766</v>
      </c>
      <c r="Q305" s="116">
        <f t="shared" si="213"/>
        <v>-989.41332895023152</v>
      </c>
      <c r="R305" s="595">
        <f>'звіт 03.19-03.24'!Q305+'[9]побудинковий звіт'!R305+'[8]побудинковий звіт'!R305</f>
        <v>0</v>
      </c>
      <c r="S305" s="595">
        <f>'звіт 03.19-03.24'!R305+'[9]побудинковий звіт'!S305+'[8]побудинковий звіт'!S305</f>
        <v>0</v>
      </c>
      <c r="T305" s="116">
        <f t="shared" si="214"/>
        <v>0</v>
      </c>
      <c r="U305" s="595">
        <f>'звіт 03.19-03.24'!T305+'[9]побудинковий звіт'!U305+'[8]побудинковий звіт'!U305</f>
        <v>1174.3110208453154</v>
      </c>
      <c r="V305" s="595">
        <f>'звіт 03.19-03.24'!U305+'[9]побудинковий звіт'!V305+'[8]побудинковий звіт'!V305</f>
        <v>630.27996184527296</v>
      </c>
      <c r="W305" s="116">
        <f t="shared" si="215"/>
        <v>-544.03105900004243</v>
      </c>
      <c r="X305" s="595">
        <f>'звіт 03.19-03.24'!W305+'[9]побудинковий звіт'!X305+'[8]побудинковий звіт'!X305</f>
        <v>36418.949066381698</v>
      </c>
      <c r="Y305" s="595">
        <f>'звіт 03.19-03.24'!X305+'[9]побудинковий звіт'!Y305+'[8]побудинковий звіт'!Y305</f>
        <v>30341.726004919106</v>
      </c>
      <c r="Z305" s="116">
        <f t="shared" si="216"/>
        <v>-6077.2230614625914</v>
      </c>
      <c r="AA305" s="595">
        <f>'звіт 03.19-03.24'!Z305+'[9]побудинковий звіт'!AA305+'[8]побудинковий звіт'!AA305</f>
        <v>3067.1028000000006</v>
      </c>
      <c r="AB305" s="595">
        <f>'звіт 03.19-03.24'!AA305+'[9]побудинковий звіт'!AB305+'[8]побудинковий звіт'!AB305</f>
        <v>0</v>
      </c>
      <c r="AC305" s="116">
        <f t="shared" si="217"/>
        <v>-3067.1028000000006</v>
      </c>
      <c r="AD305" s="595">
        <f>'звіт 03.19-03.24'!AC305+'[9]побудинковий звіт'!AD305+'[8]побудинковий звіт'!AD305</f>
        <v>86232.922922337937</v>
      </c>
      <c r="AE305" s="595">
        <f>'звіт 03.19-03.24'!AD305+'[9]побудинковий звіт'!AE305+'[8]побудинковий звіт'!AE305</f>
        <v>93240.250891092379</v>
      </c>
      <c r="AF305" s="117">
        <f t="shared" si="218"/>
        <v>7007.3279687544418</v>
      </c>
      <c r="AG305" s="91">
        <f t="shared" si="219"/>
        <v>229562.3446367695</v>
      </c>
      <c r="AH305" s="92">
        <f t="shared" si="219"/>
        <v>219044.71654692039</v>
      </c>
      <c r="AI305" s="116">
        <f t="shared" si="220"/>
        <v>-10517.62808984911</v>
      </c>
      <c r="AJ305" s="595">
        <f>'звіт 03.19-03.24'!AI305+'[9]побудинковий звіт'!AJ305+'[8]побудинковий звіт'!AJ305</f>
        <v>0</v>
      </c>
      <c r="AK305" s="595">
        <f>'звіт 03.19-03.24'!AJ305+'[9]побудинковий звіт'!AK305+'[8]побудинковий звіт'!AK305</f>
        <v>0</v>
      </c>
      <c r="AL305" s="116">
        <f t="shared" si="221"/>
        <v>0</v>
      </c>
      <c r="AM305" s="595">
        <f>'звіт 03.19-03.24'!AL305+'[9]побудинковий звіт'!AM305+'[8]побудинковий звіт'!AM305</f>
        <v>0</v>
      </c>
      <c r="AN305" s="595">
        <f>'звіт 03.19-03.24'!AM305+'[9]побудинковий звіт'!AN305+'[8]побудинковий звіт'!AN305</f>
        <v>0</v>
      </c>
      <c r="AO305" s="116">
        <f t="shared" si="222"/>
        <v>0</v>
      </c>
      <c r="AP305" s="595">
        <f>'звіт 03.19-03.24'!AO305+'[9]побудинковий звіт'!AP305+'[8]побудинковий звіт'!AP305</f>
        <v>44226.312501377215</v>
      </c>
      <c r="AQ305" s="595">
        <f>'звіт 03.19-03.24'!AP305+'[9]побудинковий звіт'!AQ305+'[8]побудинковий звіт'!AQ305</f>
        <v>40601.611159817548</v>
      </c>
      <c r="AR305" s="116">
        <f t="shared" si="223"/>
        <v>-3624.7013415596666</v>
      </c>
      <c r="AS305" s="595">
        <f>'звіт 03.19-03.24'!AR305+'[9]побудинковий звіт'!AS305+'[8]побудинковий звіт'!AS305</f>
        <v>162243.41722474032</v>
      </c>
      <c r="AT305" s="595">
        <f>'звіт 03.19-03.24'!AS305+'[9]побудинковий звіт'!AT305+'[8]побудинковий звіт'!AT305</f>
        <v>180510.62613692478</v>
      </c>
      <c r="AU305" s="118">
        <f t="shared" si="224"/>
        <v>18267.208912184462</v>
      </c>
      <c r="AV305" s="595">
        <f>'звіт 03.19-03.24'!AU305+'[9]побудинковий звіт'!AV305+'[8]побудинковий звіт'!AV305</f>
        <v>15358.241703888791</v>
      </c>
      <c r="AW305" s="595">
        <f>'звіт 03.19-03.24'!AV305+'[9]побудинковий звіт'!AW305+'[8]побудинковий звіт'!AW305</f>
        <v>11284</v>
      </c>
      <c r="AX305" s="94">
        <f t="shared" si="225"/>
        <v>-4074.2417038887907</v>
      </c>
      <c r="AY305" s="595">
        <f>'звіт 03.19-03.24'!AX305+'[9]побудинковий звіт'!AY305+'[8]побудинковий звіт'!AY305</f>
        <v>20896.342615968802</v>
      </c>
      <c r="AZ305" s="595">
        <f>'звіт 03.19-03.24'!AY305+'[9]побудинковий звіт'!AZ305+'[8]побудинковий звіт'!AZ305</f>
        <v>14988.308302295223</v>
      </c>
      <c r="BA305" s="117">
        <f t="shared" si="226"/>
        <v>-5908.0343136735792</v>
      </c>
      <c r="BB305" s="595">
        <f>'звіт 03.19-03.24'!BA305+'[9]побудинковий звіт'!BB305+'[8]побудинковий звіт'!BB305</f>
        <v>10922.98435085973</v>
      </c>
      <c r="BC305" s="595">
        <f>'звіт 03.19-03.24'!BB305+'[9]побудинковий звіт'!BC305+'[8]побудинковий звіт'!BC305</f>
        <v>7031.116213757623</v>
      </c>
      <c r="BD305" s="94">
        <f t="shared" si="227"/>
        <v>-3891.8681371021066</v>
      </c>
      <c r="BE305" s="595">
        <f>'звіт 03.19-03.24'!BD305+'[9]побудинковий звіт'!BE305+'[8]побудинковий звіт'!BE305</f>
        <v>0</v>
      </c>
      <c r="BF305" s="595">
        <f>'звіт 03.19-03.24'!BE305+'[9]побудинковий звіт'!BF305+'[8]побудинковий звіт'!BF305</f>
        <v>0</v>
      </c>
      <c r="BG305" s="95">
        <f t="shared" si="228"/>
        <v>0</v>
      </c>
      <c r="BH305" s="595">
        <f>'звіт 03.19-03.24'!BG305+'[9]побудинковий звіт'!BH305+'[8]побудинковий звіт'!BH305</f>
        <v>692.10872318912584</v>
      </c>
      <c r="BI305" s="595">
        <f>'звіт 03.19-03.24'!BH305+'[9]побудинковий звіт'!BI305+'[8]побудинковий звіт'!BI305</f>
        <v>500</v>
      </c>
      <c r="BJ305" s="94">
        <f t="shared" si="229"/>
        <v>-192.10872318912584</v>
      </c>
      <c r="BK305" s="595">
        <f>'звіт 03.19-03.24'!BJ305+'[9]побудинковий звіт'!BK305+'[8]побудинковий звіт'!BK305</f>
        <v>11446.934320005521</v>
      </c>
      <c r="BL305" s="595">
        <f>'звіт 03.19-03.24'!BK305+'[9]побудинковий звіт'!BL305+'[8]побудинковий звіт'!BL305</f>
        <v>1042</v>
      </c>
      <c r="BM305" s="95">
        <f t="shared" si="230"/>
        <v>-10404.934320005521</v>
      </c>
      <c r="BN305" s="595">
        <f>'звіт 03.19-03.24'!BM305+'[9]побудинковий звіт'!BN305+'[8]побудинковий звіт'!BN305</f>
        <v>3656.5511440595646</v>
      </c>
      <c r="BO305" s="595">
        <f>'звіт 03.19-03.24'!BN305+'[9]побудинковий звіт'!BO305+'[8]побудинковий звіт'!BO305</f>
        <v>7925.6240934324742</v>
      </c>
      <c r="BP305" s="94">
        <f t="shared" si="231"/>
        <v>4269.0729493729095</v>
      </c>
      <c r="BQ305" s="91">
        <f t="shared" si="232"/>
        <v>62973.162857971533</v>
      </c>
      <c r="BR305" s="96">
        <f t="shared" si="232"/>
        <v>42771.048609485319</v>
      </c>
      <c r="BS305" s="94">
        <f t="shared" si="233"/>
        <v>-20202.114248486214</v>
      </c>
      <c r="BT305" s="595">
        <f>'звіт 03.19-03.24'!BS305+'[9]побудинковий звіт'!BT305+'[8]побудинковий звіт'!BT305</f>
        <v>102628.24999191014</v>
      </c>
      <c r="BU305" s="595">
        <f>'звіт 03.19-03.24'!BT305+'[9]побудинковий звіт'!BU305+'[8]побудинковий звіт'!BU305</f>
        <v>173398.58125865305</v>
      </c>
      <c r="BV305" s="116">
        <f t="shared" si="234"/>
        <v>70770.331266742913</v>
      </c>
      <c r="BW305" s="595">
        <f>'звіт 03.19-03.24'!BV305+'[9]побудинковий звіт'!BW305+'[8]побудинковий звіт'!BW305</f>
        <v>89542.126876707232</v>
      </c>
      <c r="BX305" s="595">
        <f>'звіт 03.19-03.24'!BW305+'[9]побудинковий звіт'!BX305+'[8]побудинковий звіт'!BX305</f>
        <v>101231.17091678565</v>
      </c>
      <c r="BY305" s="116">
        <f t="shared" si="235"/>
        <v>11689.044040078414</v>
      </c>
      <c r="BZ305" s="595">
        <f>'звіт 03.19-03.24'!BY305+'[9]побудинковий звіт'!BZ305+'[8]побудинковий звіт'!BZ305</f>
        <v>76241.898753351416</v>
      </c>
      <c r="CA305" s="595">
        <f>'звіт 03.19-03.24'!BZ305+'[9]побудинковий звіт'!CA305+'[8]побудинковий звіт'!CA305</f>
        <v>29384.044928069161</v>
      </c>
      <c r="CB305" s="116">
        <f t="shared" si="236"/>
        <v>-46857.853825282255</v>
      </c>
      <c r="CC305" s="595">
        <f>'звіт 03.19-03.24'!CB305+'[9]побудинковий звіт'!CC305+'[8]побудинковий звіт'!CC305</f>
        <v>4600.6381745735725</v>
      </c>
      <c r="CD305" s="595">
        <f>'звіт 03.19-03.24'!CC305+'[9]побудинковий звіт'!CD305+'[8]побудинковий звіт'!CD305</f>
        <v>4683.730938851857</v>
      </c>
      <c r="CE305" s="116">
        <f t="shared" si="237"/>
        <v>83.092764278284449</v>
      </c>
      <c r="CF305" s="595">
        <f>'звіт 03.19-03.24'!CE305+'[9]побудинковий звіт'!CF305+'[8]побудинковий звіт'!CF305</f>
        <v>565.8982347757933</v>
      </c>
      <c r="CG305" s="595">
        <f>'звіт 03.19-03.24'!CF305+'[9]побудинковий звіт'!CG305+'[8]побудинковий звіт'!CG305</f>
        <v>0</v>
      </c>
      <c r="CH305" s="116">
        <f t="shared" si="238"/>
        <v>-565.8982347757933</v>
      </c>
      <c r="CI305" s="595">
        <f>'звіт 03.19-03.24'!CH305+'[9]побудинковий звіт'!CI305+'[8]побудинковий звіт'!CI305</f>
        <v>20587.817138673614</v>
      </c>
      <c r="CJ305" s="595">
        <f>'звіт 03.19-03.24'!CI305+'[9]побудинковий звіт'!CJ305+'[8]побудинковий звіт'!CJ305</f>
        <v>14139.606852274088</v>
      </c>
      <c r="CK305" s="116">
        <f t="shared" si="239"/>
        <v>-6448.210286399526</v>
      </c>
      <c r="CL305" s="595">
        <f>'звіт 03.19-03.24'!CK305+'[9]побудинковий звіт'!CL305+'[8]побудинковий звіт'!CL305</f>
        <v>0</v>
      </c>
      <c r="CM305" s="595">
        <f>'звіт 03.19-03.24'!CL305+'[9]побудинковий звіт'!CM305+'[8]побудинковий звіт'!CM305</f>
        <v>0</v>
      </c>
      <c r="CN305" s="116">
        <f t="shared" si="240"/>
        <v>0</v>
      </c>
      <c r="CO305" s="88">
        <f t="shared" si="241"/>
        <v>20587.817138673614</v>
      </c>
      <c r="CP305" s="96">
        <f t="shared" si="241"/>
        <v>14139.606852274088</v>
      </c>
      <c r="CQ305" s="116">
        <f t="shared" si="242"/>
        <v>-6448.210286399526</v>
      </c>
      <c r="CR305" s="119">
        <f t="shared" si="253"/>
        <v>793171.86639085028</v>
      </c>
      <c r="CS305" s="96">
        <f t="shared" si="253"/>
        <v>805765.13734778168</v>
      </c>
      <c r="CT305" s="116">
        <f t="shared" si="243"/>
        <v>12593.270956931403</v>
      </c>
      <c r="CU305" s="91">
        <f t="shared" si="244"/>
        <v>951806.23966902029</v>
      </c>
      <c r="CV305" s="98">
        <f t="shared" si="244"/>
        <v>966918.16481733799</v>
      </c>
      <c r="CW305" s="117">
        <f t="shared" si="245"/>
        <v>15111.925148317707</v>
      </c>
      <c r="CX305" s="595">
        <f>'звіт 03.19-03.24'!CW305+'[9]побудинковий звіт'!CX305+'[8]побудинковий звіт'!CX305</f>
        <v>47363.538114885276</v>
      </c>
      <c r="CY305" s="595">
        <f>'звіт 03.19-03.24'!CX305+'[9]побудинковий звіт'!CY305+'[8]побудинковий звіт'!CY305</f>
        <v>32251.612966567547</v>
      </c>
      <c r="CZ305" s="116">
        <f t="shared" si="246"/>
        <v>-15111.925148317729</v>
      </c>
      <c r="DA305" s="99">
        <f>'[8]побудинковий звіт'!DA305</f>
        <v>15111.925148317823</v>
      </c>
      <c r="DB305" s="8">
        <v>1</v>
      </c>
      <c r="DC305" s="365">
        <f>'[8]побудинковий звіт'!DC305</f>
        <v>34873.949999999997</v>
      </c>
      <c r="DD305" s="365">
        <f>'[8]побудинковий звіт'!DD305</f>
        <v>8963.98</v>
      </c>
      <c r="DE305" s="365">
        <f>'[8]побудинковий звіт'!DE305</f>
        <v>20950.739999999998</v>
      </c>
      <c r="DF305" s="365">
        <f>'[8]побудинковий звіт'!DF305</f>
        <v>6060.4</v>
      </c>
      <c r="DG305" s="101">
        <v>-45754.760406753398</v>
      </c>
      <c r="DH305" s="296">
        <v>5</v>
      </c>
      <c r="DI305" s="103">
        <f>'[8]побудинковий звіт'!DK305</f>
        <v>6.0850856482864097</v>
      </c>
      <c r="DJ305" s="103">
        <f>'[8]побудинковий звіт'!DL305</f>
        <v>0</v>
      </c>
      <c r="DK305" s="103">
        <f>'[8]побудинковий звіт'!DM305</f>
        <v>5.264905183626917</v>
      </c>
      <c r="DL305" s="104">
        <f t="shared" si="255"/>
        <v>13923.162770131168</v>
      </c>
      <c r="DM305" s="104">
        <f t="shared" si="254"/>
        <v>2903.5952087702449</v>
      </c>
      <c r="DN305" s="105">
        <f t="shared" si="247"/>
        <v>16826.757978901413</v>
      </c>
      <c r="DO305" s="2"/>
      <c r="DP305" s="104">
        <f>'[10]побудинковий звіт'!DR305</f>
        <v>13923.21</v>
      </c>
      <c r="DQ305" s="104">
        <f>'[10]побудинковий звіт'!DS305</f>
        <v>2903.58</v>
      </c>
      <c r="DR305" s="104">
        <f t="shared" si="248"/>
        <v>16826.79</v>
      </c>
      <c r="DS305" s="106"/>
      <c r="DT305" s="104"/>
      <c r="DU305" s="479">
        <f>'звіт 03.19-03.24'!DV305+'[9]побудинковий звіт'!DW305+'[8]побудинковий звіт'!DW305</f>
        <v>4140.4799999999996</v>
      </c>
      <c r="DV305" s="2">
        <f>'[9]побудинковий звіт'!DX305+'[8]побудинковий звіт'!DX305</f>
        <v>0</v>
      </c>
      <c r="DW305" s="77">
        <f t="shared" si="249"/>
        <v>270259.8960992542</v>
      </c>
      <c r="DX305" s="77">
        <f t="shared" si="250"/>
        <v>267938.0096956921</v>
      </c>
      <c r="DY305" s="427">
        <f t="shared" si="251"/>
        <v>27011.14</v>
      </c>
      <c r="DZ305" s="161">
        <f>'[10]побудинковий звіт'!DY305</f>
        <v>5156.6124216580283</v>
      </c>
      <c r="EB305" s="110">
        <v>-13973</v>
      </c>
      <c r="EC305" s="111">
        <f t="shared" si="252"/>
        <v>-59727.760406753398</v>
      </c>
      <c r="EE305" s="112">
        <v>-56197.793056898168</v>
      </c>
      <c r="EG305" s="99">
        <v>15778.264992684592</v>
      </c>
    </row>
    <row r="306" spans="1:137" ht="19.95" customHeight="1" x14ac:dyDescent="0.3">
      <c r="A306" s="81">
        <v>150000868</v>
      </c>
      <c r="B306" s="82" t="s">
        <v>720</v>
      </c>
      <c r="C306" s="114" t="s">
        <v>721</v>
      </c>
      <c r="D306" s="114" t="s">
        <v>721</v>
      </c>
      <c r="E306" s="84">
        <f t="shared" si="210"/>
        <v>3295.32</v>
      </c>
      <c r="F306" s="597">
        <f>'[8]побудинковий звіт'!F306</f>
        <v>2609.92</v>
      </c>
      <c r="G306" s="104">
        <f>'[8]побудинковий звіт'!G306</f>
        <v>0</v>
      </c>
      <c r="H306" s="598">
        <f>'[8]побудинковий звіт'!H306</f>
        <v>685.4</v>
      </c>
      <c r="I306" s="595">
        <f>'звіт 03.19-03.24'!H306+'[9]побудинковий звіт'!I306+'[8]побудинковий звіт'!I306</f>
        <v>76469.692018388901</v>
      </c>
      <c r="J306" s="595">
        <f>'звіт 03.19-03.24'!I306+'[9]побудинковий звіт'!J306+'[8]побудинковий звіт'!J306</f>
        <v>68800.362456384173</v>
      </c>
      <c r="K306" s="116">
        <f t="shared" si="211"/>
        <v>-7669.3295620047284</v>
      </c>
      <c r="L306" s="595">
        <f>'звіт 03.19-03.24'!K306+'[9]побудинковий звіт'!L306+'[8]побудинковий звіт'!L306</f>
        <v>16623.377749859403</v>
      </c>
      <c r="M306" s="595">
        <f>'звіт 03.19-03.24'!L306+'[9]побудинковий звіт'!M306+'[8]побудинковий звіт'!M306</f>
        <v>14947.67765786362</v>
      </c>
      <c r="N306" s="116">
        <f t="shared" si="212"/>
        <v>-1675.7000919957827</v>
      </c>
      <c r="O306" s="595">
        <f>'звіт 03.19-03.24'!N306+'[9]побудинковий звіт'!O306+'[8]побудинковий звіт'!O306</f>
        <v>35865.463626518198</v>
      </c>
      <c r="P306" s="595">
        <f>'звіт 03.19-03.24'!O306+'[9]побудинковий звіт'!P306+'[8]побудинковий звіт'!P306</f>
        <v>34754.688575826047</v>
      </c>
      <c r="Q306" s="116">
        <f t="shared" si="213"/>
        <v>-1110.7750506921511</v>
      </c>
      <c r="R306" s="595">
        <f>'звіт 03.19-03.24'!Q306+'[9]побудинковий звіт'!R306+'[8]побудинковий звіт'!R306</f>
        <v>0</v>
      </c>
      <c r="S306" s="595">
        <f>'звіт 03.19-03.24'!R306+'[9]побудинковий звіт'!S306+'[8]побудинковий звіт'!S306</f>
        <v>0</v>
      </c>
      <c r="T306" s="116">
        <f t="shared" si="214"/>
        <v>0</v>
      </c>
      <c r="U306" s="595">
        <f>'звіт 03.19-03.24'!T306+'[9]побудинковий звіт'!U306+'[8]побудинковий звіт'!U306</f>
        <v>1957.1850347421914</v>
      </c>
      <c r="V306" s="595">
        <f>'звіт 03.19-03.24'!U306+'[9]побудинковий звіт'!V306+'[8]побудинковий звіт'!V306</f>
        <v>1020.0563384415782</v>
      </c>
      <c r="W306" s="116">
        <f t="shared" si="215"/>
        <v>-937.12869630061323</v>
      </c>
      <c r="X306" s="595">
        <f>'звіт 03.19-03.24'!W306+'[9]побудинковий звіт'!X306+'[8]побудинковий звіт'!X306</f>
        <v>48736.146843000417</v>
      </c>
      <c r="Y306" s="595">
        <f>'звіт 03.19-03.24'!X306+'[9]побудинковий звіт'!Y306+'[8]побудинковий звіт'!Y306</f>
        <v>40784.851193194998</v>
      </c>
      <c r="Z306" s="116">
        <f t="shared" si="216"/>
        <v>-7951.2956498054191</v>
      </c>
      <c r="AA306" s="595">
        <f>'звіт 03.19-03.24'!Z306+'[9]побудинковий звіт'!AA306+'[8]побудинковий звіт'!AA306</f>
        <v>3559.8312000000005</v>
      </c>
      <c r="AB306" s="595">
        <f>'звіт 03.19-03.24'!AA306+'[9]побудинковий звіт'!AB306+'[8]побудинковий звіт'!AB306</f>
        <v>0</v>
      </c>
      <c r="AC306" s="116">
        <f t="shared" si="217"/>
        <v>-3559.8312000000005</v>
      </c>
      <c r="AD306" s="595">
        <f>'звіт 03.19-03.24'!AC306+'[9]побудинковий звіт'!AD306+'[8]побудинковий звіт'!AD306</f>
        <v>100658.73474852787</v>
      </c>
      <c r="AE306" s="595">
        <f>'звіт 03.19-03.24'!AD306+'[9]побудинковий звіт'!AE306+'[8]побудинковий звіт'!AE306</f>
        <v>108185.80110804764</v>
      </c>
      <c r="AF306" s="117">
        <f t="shared" si="218"/>
        <v>7527.0663595197693</v>
      </c>
      <c r="AG306" s="91">
        <f t="shared" si="219"/>
        <v>283870.431221037</v>
      </c>
      <c r="AH306" s="92">
        <f t="shared" si="219"/>
        <v>268493.43732975808</v>
      </c>
      <c r="AI306" s="116">
        <f t="shared" si="220"/>
        <v>-15376.993891278922</v>
      </c>
      <c r="AJ306" s="595">
        <f>'звіт 03.19-03.24'!AI306+'[9]побудинковий звіт'!AJ306+'[8]побудинковий звіт'!AJ306</f>
        <v>0</v>
      </c>
      <c r="AK306" s="595">
        <f>'звіт 03.19-03.24'!AJ306+'[9]побудинковий звіт'!AK306+'[8]побудинковий звіт'!AK306</f>
        <v>0</v>
      </c>
      <c r="AL306" s="116">
        <f t="shared" si="221"/>
        <v>0</v>
      </c>
      <c r="AM306" s="595">
        <f>'звіт 03.19-03.24'!AL306+'[9]побудинковий звіт'!AM306+'[8]побудинковий звіт'!AM306</f>
        <v>0</v>
      </c>
      <c r="AN306" s="595">
        <f>'звіт 03.19-03.24'!AM306+'[9]побудинковий звіт'!AN306+'[8]побудинковий звіт'!AN306</f>
        <v>0</v>
      </c>
      <c r="AO306" s="116">
        <f t="shared" si="222"/>
        <v>0</v>
      </c>
      <c r="AP306" s="595">
        <f>'звіт 03.19-03.24'!AO306+'[9]побудинковий звіт'!AP306+'[8]побудинковий звіт'!AP306</f>
        <v>57366.476674129823</v>
      </c>
      <c r="AQ306" s="595">
        <f>'звіт 03.19-03.24'!AP306+'[9]побудинковий звіт'!AQ306+'[8]побудинковий звіт'!AQ306</f>
        <v>51097.754630791642</v>
      </c>
      <c r="AR306" s="116">
        <f t="shared" si="223"/>
        <v>-6268.7220433381808</v>
      </c>
      <c r="AS306" s="595">
        <f>'звіт 03.19-03.24'!AR306+'[9]побудинковий звіт'!AS306+'[8]побудинковий звіт'!AS306</f>
        <v>184436.84768382457</v>
      </c>
      <c r="AT306" s="595">
        <f>'звіт 03.19-03.24'!AS306+'[9]побудинковий звіт'!AT306+'[8]побудинковий звіт'!AT306</f>
        <v>318128.57068620488</v>
      </c>
      <c r="AU306" s="118">
        <f t="shared" si="224"/>
        <v>133691.72300238031</v>
      </c>
      <c r="AV306" s="595">
        <f>'звіт 03.19-03.24'!AU306+'[9]побудинковий звіт'!AV306+'[8]побудинковий звіт'!AV306</f>
        <v>19001.288865388673</v>
      </c>
      <c r="AW306" s="595">
        <f>'звіт 03.19-03.24'!AV306+'[9]побудинковий звіт'!AW306+'[8]побудинковий звіт'!AW306</f>
        <v>856.17055751810358</v>
      </c>
      <c r="AX306" s="94">
        <f t="shared" si="225"/>
        <v>-18145.118307870569</v>
      </c>
      <c r="AY306" s="595">
        <f>'звіт 03.19-03.24'!AX306+'[9]побудинковий звіт'!AY306+'[8]побудинковий звіт'!AY306</f>
        <v>25811.372555629681</v>
      </c>
      <c r="AZ306" s="595">
        <f>'звіт 03.19-03.24'!AY306+'[9]побудинковий звіт'!AZ306+'[8]побудинковий звіт'!AZ306</f>
        <v>2411</v>
      </c>
      <c r="BA306" s="117">
        <f t="shared" si="226"/>
        <v>-23400.372555629681</v>
      </c>
      <c r="BB306" s="595">
        <f>'звіт 03.19-03.24'!BA306+'[9]побудинковий звіт'!BB306+'[8]побудинковий звіт'!BB306</f>
        <v>10720.775894478449</v>
      </c>
      <c r="BC306" s="595">
        <f>'звіт 03.19-03.24'!BB306+'[9]побудинковий звіт'!BC306+'[8]побудинковий звіт'!BC306</f>
        <v>0</v>
      </c>
      <c r="BD306" s="94">
        <f t="shared" si="227"/>
        <v>-10720.775894478449</v>
      </c>
      <c r="BE306" s="595">
        <f>'звіт 03.19-03.24'!BD306+'[9]побудинковий звіт'!BE306+'[8]побудинковий звіт'!BE306</f>
        <v>0</v>
      </c>
      <c r="BF306" s="595">
        <f>'звіт 03.19-03.24'!BE306+'[9]побудинковий звіт'!BF306+'[8]побудинковий звіт'!BF306</f>
        <v>0</v>
      </c>
      <c r="BG306" s="95">
        <f t="shared" si="228"/>
        <v>0</v>
      </c>
      <c r="BH306" s="595">
        <f>'звіт 03.19-03.24'!BG306+'[9]побудинковий звіт'!BH306+'[8]побудинковий звіт'!BH306</f>
        <v>1153.5145386485431</v>
      </c>
      <c r="BI306" s="595">
        <f>'звіт 03.19-03.24'!BH306+'[9]побудинковий звіт'!BI306+'[8]побудинковий звіт'!BI306</f>
        <v>373</v>
      </c>
      <c r="BJ306" s="94">
        <f t="shared" si="229"/>
        <v>-780.51453864854307</v>
      </c>
      <c r="BK306" s="595">
        <f>'звіт 03.19-03.24'!BJ306+'[9]побудинковий звіт'!BK306+'[8]побудинковий звіт'!BK306</f>
        <v>15199.518737416021</v>
      </c>
      <c r="BL306" s="595">
        <f>'звіт 03.19-03.24'!BK306+'[9]побудинковий звіт'!BL306+'[8]побудинковий звіт'!BL306</f>
        <v>7144.7996027632907</v>
      </c>
      <c r="BM306" s="95">
        <f t="shared" si="230"/>
        <v>-8054.7191346527306</v>
      </c>
      <c r="BN306" s="595">
        <f>'звіт 03.19-03.24'!BM306+'[9]побудинковий звіт'!BN306+'[8]побудинковий звіт'!BN306</f>
        <v>3772.2943661548688</v>
      </c>
      <c r="BO306" s="595">
        <f>'звіт 03.19-03.24'!BN306+'[9]побудинковий звіт'!BO306+'[8]побудинковий звіт'!BO306</f>
        <v>2237</v>
      </c>
      <c r="BP306" s="94">
        <f t="shared" si="231"/>
        <v>-1535.2943661548688</v>
      </c>
      <c r="BQ306" s="91">
        <f t="shared" si="232"/>
        <v>75658.764957716237</v>
      </c>
      <c r="BR306" s="96">
        <f t="shared" si="232"/>
        <v>13021.970160281395</v>
      </c>
      <c r="BS306" s="94">
        <f t="shared" si="233"/>
        <v>-62636.794797434843</v>
      </c>
      <c r="BT306" s="595">
        <f>'звіт 03.19-03.24'!BS306+'[9]побудинковий звіт'!BT306+'[8]побудинковий звіт'!BT306</f>
        <v>256122.09943764479</v>
      </c>
      <c r="BU306" s="595">
        <f>'звіт 03.19-03.24'!BT306+'[9]побудинковий звіт'!BU306+'[8]побудинковий звіт'!BU306</f>
        <v>352995.75405079272</v>
      </c>
      <c r="BV306" s="116">
        <f t="shared" si="234"/>
        <v>96873.654613147926</v>
      </c>
      <c r="BW306" s="595">
        <f>'звіт 03.19-03.24'!BV306+'[9]побудинковий звіт'!BW306+'[8]побудинковий звіт'!BW306</f>
        <v>100816.55946080282</v>
      </c>
      <c r="BX306" s="595">
        <f>'звіт 03.19-03.24'!BW306+'[9]побудинковий звіт'!BX306+'[8]побудинковий звіт'!BX306</f>
        <v>102079.58095593003</v>
      </c>
      <c r="BY306" s="116">
        <f t="shared" si="235"/>
        <v>1263.0214951272064</v>
      </c>
      <c r="BZ306" s="595">
        <f>'звіт 03.19-03.24'!BY306+'[9]побудинковий звіт'!BZ306+'[8]побудинковий звіт'!BZ306</f>
        <v>174186.99831729379</v>
      </c>
      <c r="CA306" s="595">
        <f>'звіт 03.19-03.24'!BZ306+'[9]побудинковий звіт'!CA306+'[8]побудинковий звіт'!CA306</f>
        <v>75993.004140663761</v>
      </c>
      <c r="CB306" s="116">
        <f t="shared" si="236"/>
        <v>-98193.994176630033</v>
      </c>
      <c r="CC306" s="595">
        <f>'звіт 03.19-03.24'!CB306+'[9]побудинковий звіт'!CC306+'[8]побудинковий звіт'!CC306</f>
        <v>7854.3661091017766</v>
      </c>
      <c r="CD306" s="595">
        <f>'звіт 03.19-03.24'!CC306+'[9]побудинковий звіт'!CD306+'[8]побудинковий звіт'!CD306</f>
        <v>7996.2249049675092</v>
      </c>
      <c r="CE306" s="116">
        <f t="shared" si="237"/>
        <v>141.85879586573265</v>
      </c>
      <c r="CF306" s="595">
        <f>'звіт 03.19-03.24'!CE306+'[9]побудинковий звіт'!CF306+'[8]побудинковий звіт'!CF306</f>
        <v>966.12073102999284</v>
      </c>
      <c r="CG306" s="595">
        <f>'звіт 03.19-03.24'!CF306+'[9]побудинковий звіт'!CG306+'[8]побудинковий звіт'!CG306</f>
        <v>0</v>
      </c>
      <c r="CH306" s="116">
        <f t="shared" si="238"/>
        <v>-966.12073102999284</v>
      </c>
      <c r="CI306" s="595">
        <f>'звіт 03.19-03.24'!CH306+'[9]побудинковий звіт'!CI306+'[8]побудинковий звіт'!CI306</f>
        <v>54657.38578005966</v>
      </c>
      <c r="CJ306" s="595">
        <f>'звіт 03.19-03.24'!CI306+'[9]побудинковий звіт'!CJ306+'[8]побудинковий звіт'!CJ306</f>
        <v>43379.926784908661</v>
      </c>
      <c r="CK306" s="116">
        <f t="shared" si="239"/>
        <v>-11277.458995150999</v>
      </c>
      <c r="CL306" s="595">
        <f>'звіт 03.19-03.24'!CK306+'[9]побудинковий звіт'!CL306+'[8]побудинковий звіт'!CL306</f>
        <v>0</v>
      </c>
      <c r="CM306" s="595">
        <f>'звіт 03.19-03.24'!CL306+'[9]побудинковий звіт'!CM306+'[8]побудинковий звіт'!CM306</f>
        <v>0</v>
      </c>
      <c r="CN306" s="116">
        <f t="shared" si="240"/>
        <v>0</v>
      </c>
      <c r="CO306" s="88">
        <f t="shared" si="241"/>
        <v>54657.38578005966</v>
      </c>
      <c r="CP306" s="96">
        <f t="shared" si="241"/>
        <v>43379.926784908661</v>
      </c>
      <c r="CQ306" s="116">
        <f t="shared" si="242"/>
        <v>-11277.458995150999</v>
      </c>
      <c r="CR306" s="119">
        <f t="shared" si="253"/>
        <v>1195936.0503726404</v>
      </c>
      <c r="CS306" s="96">
        <f t="shared" si="253"/>
        <v>1233186.2236442985</v>
      </c>
      <c r="CT306" s="116">
        <f t="shared" si="243"/>
        <v>37250.173271658132</v>
      </c>
      <c r="CU306" s="91">
        <f t="shared" si="244"/>
        <v>1435123.2604471685</v>
      </c>
      <c r="CV306" s="98">
        <f t="shared" si="244"/>
        <v>1479823.4683731582</v>
      </c>
      <c r="CW306" s="117">
        <f t="shared" si="245"/>
        <v>44700.207925989758</v>
      </c>
      <c r="CX306" s="595">
        <f>'звіт 03.19-03.24'!CW306+'[9]побудинковий звіт'!CX306+'[8]побудинковий звіт'!CX306</f>
        <v>37063.860444472302</v>
      </c>
      <c r="CY306" s="595">
        <f>'звіт 03.19-03.24'!CX306+'[9]побудинковий звіт'!CY306+'[8]побудинковий звіт'!CY306</f>
        <v>-7636.347481517354</v>
      </c>
      <c r="CZ306" s="116">
        <f t="shared" si="246"/>
        <v>-44700.207925989656</v>
      </c>
      <c r="DA306" s="99">
        <f>'[8]побудинковий звіт'!DA306</f>
        <v>44700.207925989933</v>
      </c>
      <c r="DB306" s="8">
        <v>1</v>
      </c>
      <c r="DC306" s="365">
        <f>'[8]побудинковий звіт'!DC306</f>
        <v>40172.75</v>
      </c>
      <c r="DD306" s="365">
        <f>'[8]побудинковий звіт'!DD306</f>
        <v>2450.4499999999998</v>
      </c>
      <c r="DE306" s="365">
        <f>'[8]побудинковий звіт'!DE306</f>
        <v>20077.830000000002</v>
      </c>
      <c r="DF306" s="365">
        <f>'[8]побудинковий звіт'!DF306</f>
        <v>-2268.67</v>
      </c>
      <c r="DG306" s="101">
        <v>-21475.743571173924</v>
      </c>
      <c r="DH306" s="296">
        <v>5</v>
      </c>
      <c r="DI306" s="103">
        <f>'[8]побудинковий звіт'!DK306</f>
        <v>7.6996208968915782</v>
      </c>
      <c r="DJ306" s="103">
        <f>'[8]побудинковий звіт'!DL306</f>
        <v>0</v>
      </c>
      <c r="DK306" s="103">
        <f>'[8]побудинковий звіт'!DM306</f>
        <v>6.8851921480062472</v>
      </c>
      <c r="DL306" s="104">
        <f t="shared" si="255"/>
        <v>20095.394571215267</v>
      </c>
      <c r="DM306" s="104">
        <f t="shared" si="254"/>
        <v>4719.1106982434821</v>
      </c>
      <c r="DN306" s="105">
        <f t="shared" si="247"/>
        <v>24814.50526945875</v>
      </c>
      <c r="DO306" s="2"/>
      <c r="DP306" s="104">
        <f>'[10]побудинковий звіт'!DR306</f>
        <v>20094.919999999998</v>
      </c>
      <c r="DQ306" s="104">
        <f>'[10]побудинковий звіт'!DS306</f>
        <v>4719.12</v>
      </c>
      <c r="DR306" s="104">
        <f t="shared" si="248"/>
        <v>24814.039999999997</v>
      </c>
      <c r="DS306" s="106"/>
      <c r="DT306" s="104"/>
      <c r="DU306" s="479">
        <f>'звіт 03.19-03.24'!DV306+'[9]побудинковий звіт'!DW306+'[8]побудинковий звіт'!DW306</f>
        <v>4464.88</v>
      </c>
      <c r="DV306" s="2">
        <f>'[9]побудинковий звіт'!DX306+'[8]побудинковий звіт'!DX306</f>
        <v>0</v>
      </c>
      <c r="DW306" s="77">
        <f t="shared" si="249"/>
        <v>312114.73516984895</v>
      </c>
      <c r="DX306" s="77">
        <f t="shared" si="250"/>
        <v>397380.64901578351</v>
      </c>
      <c r="DY306" s="427">
        <f t="shared" si="251"/>
        <v>17809.160000000003</v>
      </c>
      <c r="DZ306" s="161">
        <f>'[10]побудинковий звіт'!DY306</f>
        <v>4603.4694750916979</v>
      </c>
      <c r="EB306" s="110">
        <v>-2701</v>
      </c>
      <c r="EC306" s="111">
        <f t="shared" si="252"/>
        <v>-24176.743571173924</v>
      </c>
      <c r="EE306" s="112">
        <v>19154.097831392399</v>
      </c>
      <c r="EG306" s="99">
        <v>2907.5077954009175</v>
      </c>
    </row>
    <row r="307" spans="1:137" ht="19.95" customHeight="1" x14ac:dyDescent="0.3">
      <c r="A307" s="81">
        <v>150000869</v>
      </c>
      <c r="B307" s="82" t="s">
        <v>722</v>
      </c>
      <c r="C307" s="114" t="s">
        <v>723</v>
      </c>
      <c r="D307" s="114" t="s">
        <v>723</v>
      </c>
      <c r="E307" s="84">
        <f t="shared" si="210"/>
        <v>5801.57</v>
      </c>
      <c r="F307" s="597">
        <f>'[8]побудинковий звіт'!F307</f>
        <v>4601.47</v>
      </c>
      <c r="G307" s="104">
        <f>'[8]побудинковий звіт'!G307</f>
        <v>0</v>
      </c>
      <c r="H307" s="598">
        <f>'[8]побудинковий звіт'!H307</f>
        <v>1200.0999999999999</v>
      </c>
      <c r="I307" s="595">
        <f>'звіт 03.19-03.24'!H307+'[9]побудинковий звіт'!I307+'[8]побудинковий звіт'!I307</f>
        <v>128216.1314595803</v>
      </c>
      <c r="J307" s="595">
        <f>'звіт 03.19-03.24'!I307+'[9]побудинковий звіт'!J307+'[8]побудинковий звіт'!J307</f>
        <v>115545.05355209505</v>
      </c>
      <c r="K307" s="116">
        <f t="shared" si="211"/>
        <v>-12671.077907485247</v>
      </c>
      <c r="L307" s="595">
        <f>'звіт 03.19-03.24'!K307+'[9]побудинковий звіт'!L307+'[8]побудинковий звіт'!L307</f>
        <v>29410.840688203894</v>
      </c>
      <c r="M307" s="595">
        <f>'звіт 03.19-03.24'!L307+'[9]побудинковий звіт'!M307+'[8]побудинковий звіт'!M307</f>
        <v>26271.872582132393</v>
      </c>
      <c r="N307" s="116">
        <f t="shared" si="212"/>
        <v>-3138.9681060715011</v>
      </c>
      <c r="O307" s="595">
        <f>'звіт 03.19-03.24'!N307+'[9]побудинковий звіт'!O307+'[8]побудинковий звіт'!O307</f>
        <v>54118.709771229667</v>
      </c>
      <c r="P307" s="595">
        <f>'звіт 03.19-03.24'!O307+'[9]побудинковий звіт'!P307+'[8]побудинковий звіт'!P307</f>
        <v>52443.626530722213</v>
      </c>
      <c r="Q307" s="116">
        <f t="shared" si="213"/>
        <v>-1675.0832405074543</v>
      </c>
      <c r="R307" s="595">
        <f>'звіт 03.19-03.24'!Q307+'[9]побудинковий звіт'!R307+'[8]побудинковий звіт'!R307</f>
        <v>12253.131361730355</v>
      </c>
      <c r="S307" s="595">
        <f>'звіт 03.19-03.24'!R307+'[9]побудинковий звіт'!S307+'[8]побудинковий звіт'!S307</f>
        <v>11873.293345990744</v>
      </c>
      <c r="T307" s="116">
        <f t="shared" si="214"/>
        <v>-379.83801573961136</v>
      </c>
      <c r="U307" s="595">
        <f>'звіт 03.19-03.24'!T307+'[9]побудинковий звіт'!U307+'[8]побудинковий звіт'!U307</f>
        <v>8222.976056356858</v>
      </c>
      <c r="V307" s="595">
        <f>'звіт 03.19-03.24'!U307+'[9]побудинковий звіт'!V307+'[8]побудинковий звіт'!V307</f>
        <v>5036.8947339983242</v>
      </c>
      <c r="W307" s="116">
        <f t="shared" si="215"/>
        <v>-3186.0813223585337</v>
      </c>
      <c r="X307" s="595">
        <f>'звіт 03.19-03.24'!W307+'[9]побудинковий звіт'!X307+'[8]побудинковий звіт'!X307</f>
        <v>105758.65031203057</v>
      </c>
      <c r="Y307" s="595">
        <f>'звіт 03.19-03.24'!X307+'[9]побудинковий звіт'!Y307+'[8]побудинковий звіт'!Y307</f>
        <v>87795.330814377972</v>
      </c>
      <c r="Z307" s="116">
        <f t="shared" si="216"/>
        <v>-17963.319497652599</v>
      </c>
      <c r="AA307" s="595">
        <f>'звіт 03.19-03.24'!Z307+'[9]побудинковий звіт'!AA307+'[8]побудинковий звіт'!AA307</f>
        <v>6223.2408000000023</v>
      </c>
      <c r="AB307" s="595">
        <f>'звіт 03.19-03.24'!AA307+'[9]побудинковий звіт'!AB307+'[8]побудинковий звіт'!AB307</f>
        <v>0</v>
      </c>
      <c r="AC307" s="116">
        <f t="shared" si="217"/>
        <v>-6223.2408000000023</v>
      </c>
      <c r="AD307" s="595">
        <f>'звіт 03.19-03.24'!AC307+'[9]побудинковий звіт'!AD307+'[8]побудинковий звіт'!AD307</f>
        <v>176101.88413959552</v>
      </c>
      <c r="AE307" s="595">
        <f>'звіт 03.19-03.24'!AD307+'[9]побудинковий звіт'!AE307+'[8]побудинковий звіт'!AE307</f>
        <v>189538.37322723854</v>
      </c>
      <c r="AF307" s="117">
        <f t="shared" si="218"/>
        <v>13436.489087643014</v>
      </c>
      <c r="AG307" s="91">
        <f t="shared" si="219"/>
        <v>520305.5645887272</v>
      </c>
      <c r="AH307" s="92">
        <f t="shared" si="219"/>
        <v>488504.44478655525</v>
      </c>
      <c r="AI307" s="116">
        <f t="shared" si="220"/>
        <v>-31801.119802171947</v>
      </c>
      <c r="AJ307" s="595">
        <f>'звіт 03.19-03.24'!AI307+'[9]побудинковий звіт'!AJ307+'[8]побудинковий звіт'!AJ307</f>
        <v>0</v>
      </c>
      <c r="AK307" s="595">
        <f>'звіт 03.19-03.24'!AJ307+'[9]побудинковий звіт'!AK307+'[8]побудинковий звіт'!AK307</f>
        <v>0</v>
      </c>
      <c r="AL307" s="116">
        <f t="shared" si="221"/>
        <v>0</v>
      </c>
      <c r="AM307" s="595">
        <f>'звіт 03.19-03.24'!AL307+'[9]побудинковий звіт'!AM307+'[8]побудинковий звіт'!AM307</f>
        <v>0</v>
      </c>
      <c r="AN307" s="595">
        <f>'звіт 03.19-03.24'!AM307+'[9]побудинковий звіт'!AN307+'[8]побудинковий звіт'!AN307</f>
        <v>0</v>
      </c>
      <c r="AO307" s="116">
        <f t="shared" si="222"/>
        <v>0</v>
      </c>
      <c r="AP307" s="595">
        <f>'звіт 03.19-03.24'!AO307+'[9]побудинковий звіт'!AP307+'[8]побудинковий звіт'!AP307</f>
        <v>26829.177004985988</v>
      </c>
      <c r="AQ307" s="595">
        <f>'звіт 03.19-03.24'!AP307+'[9]побудинковий звіт'!AQ307+'[8]побудинковий звіт'!AQ307</f>
        <v>27304.193471599261</v>
      </c>
      <c r="AR307" s="116">
        <f t="shared" si="223"/>
        <v>475.01646661327322</v>
      </c>
      <c r="AS307" s="595">
        <f>'звіт 03.19-03.24'!AR307+'[9]побудинковий звіт'!AS307+'[8]побудинковий звіт'!AS307</f>
        <v>547903.48356224177</v>
      </c>
      <c r="AT307" s="595">
        <f>'звіт 03.19-03.24'!AS307+'[9]побудинковий звіт'!AT307+'[8]побудинковий звіт'!AT307</f>
        <v>583207.58701901324</v>
      </c>
      <c r="AU307" s="118">
        <f t="shared" si="224"/>
        <v>35304.103456771467</v>
      </c>
      <c r="AV307" s="595">
        <f>'звіт 03.19-03.24'!AU307+'[9]побудинковий звіт'!AV307+'[8]побудинковий звіт'!AV307</f>
        <v>33722.648863185212</v>
      </c>
      <c r="AW307" s="595">
        <f>'звіт 03.19-03.24'!AV307+'[9]побудинковий звіт'!AW307+'[8]побудинковий звіт'!AW307</f>
        <v>4767.1582551428246</v>
      </c>
      <c r="AX307" s="94">
        <f t="shared" si="225"/>
        <v>-28955.490608042386</v>
      </c>
      <c r="AY307" s="595">
        <f>'звіт 03.19-03.24'!AX307+'[9]побудинковий звіт'!AY307+'[8]побудинковий звіт'!AY307</f>
        <v>48319.340747339083</v>
      </c>
      <c r="AZ307" s="595">
        <f>'звіт 03.19-03.24'!AY307+'[9]побудинковий звіт'!AZ307+'[8]побудинковий звіт'!AZ307</f>
        <v>37506.140861035914</v>
      </c>
      <c r="BA307" s="117">
        <f t="shared" si="226"/>
        <v>-10813.199886303169</v>
      </c>
      <c r="BB307" s="595">
        <f>'звіт 03.19-03.24'!BA307+'[9]побудинковий звіт'!BB307+'[8]побудинковий звіт'!BB307</f>
        <v>18765.348015761949</v>
      </c>
      <c r="BC307" s="595">
        <f>'звіт 03.19-03.24'!BB307+'[9]побудинковий звіт'!BC307+'[8]побудинковий звіт'!BC307</f>
        <v>10595.160261843295</v>
      </c>
      <c r="BD307" s="94">
        <f t="shared" si="227"/>
        <v>-8170.1877539186535</v>
      </c>
      <c r="BE307" s="595">
        <f>'звіт 03.19-03.24'!BD307+'[9]побудинковий звіт'!BE307+'[8]побудинковий звіт'!BE307</f>
        <v>22583.056820806236</v>
      </c>
      <c r="BF307" s="595">
        <f>'звіт 03.19-03.24'!BE307+'[9]побудинковий звіт'!BF307+'[8]побудинковий звіт'!BF307</f>
        <v>26335.590883093588</v>
      </c>
      <c r="BG307" s="95">
        <f t="shared" si="228"/>
        <v>3752.5340622873518</v>
      </c>
      <c r="BH307" s="595">
        <f>'звіт 03.19-03.24'!BG307+'[9]побудинковий звіт'!BH307+'[8]побудинковий звіт'!BH307</f>
        <v>14263.306494700719</v>
      </c>
      <c r="BI307" s="595">
        <f>'звіт 03.19-03.24'!BH307+'[9]побудинковий звіт'!BI307+'[8]побудинковий звіт'!BI307</f>
        <v>6582.7652888000002</v>
      </c>
      <c r="BJ307" s="94">
        <f t="shared" si="229"/>
        <v>-7680.5412059007185</v>
      </c>
      <c r="BK307" s="595">
        <f>'звіт 03.19-03.24'!BJ307+'[9]побудинковий звіт'!BK307+'[8]побудинковий звіт'!BK307</f>
        <v>37946.930835975727</v>
      </c>
      <c r="BL307" s="595">
        <f>'звіт 03.19-03.24'!BK307+'[9]побудинковий звіт'!BL307+'[8]побудинковий звіт'!BL307</f>
        <v>23310.895763136894</v>
      </c>
      <c r="BM307" s="95">
        <f t="shared" si="230"/>
        <v>-14636.035072838833</v>
      </c>
      <c r="BN307" s="595">
        <f>'звіт 03.19-03.24'!BM307+'[9]побудинковий звіт'!BN307+'[8]побудинковий звіт'!BN307</f>
        <v>9039.9478114875856</v>
      </c>
      <c r="BO307" s="595">
        <f>'звіт 03.19-03.24'!BN307+'[9]побудинковий звіт'!BO307+'[8]побудинковий звіт'!BO307</f>
        <v>7077.2254898314477</v>
      </c>
      <c r="BP307" s="94">
        <f t="shared" si="231"/>
        <v>-1962.7223216561379</v>
      </c>
      <c r="BQ307" s="91">
        <f t="shared" si="232"/>
        <v>184640.57958925649</v>
      </c>
      <c r="BR307" s="96">
        <f t="shared" si="232"/>
        <v>116174.93680288397</v>
      </c>
      <c r="BS307" s="94">
        <f t="shared" si="233"/>
        <v>-68465.642786372526</v>
      </c>
      <c r="BT307" s="595">
        <f>'звіт 03.19-03.24'!BS307+'[9]побудинковий звіт'!BT307+'[8]побудинковий звіт'!BT307</f>
        <v>285287.91775024135</v>
      </c>
      <c r="BU307" s="595">
        <f>'звіт 03.19-03.24'!BT307+'[9]побудинковий звіт'!BU307+'[8]побудинковий звіт'!BU307</f>
        <v>418297.42150816577</v>
      </c>
      <c r="BV307" s="116">
        <f t="shared" si="234"/>
        <v>133009.50375792442</v>
      </c>
      <c r="BW307" s="595">
        <f>'звіт 03.19-03.24'!BV307+'[9]побудинковий звіт'!BW307+'[8]побудинковий звіт'!BW307</f>
        <v>217684.05964421903</v>
      </c>
      <c r="BX307" s="595">
        <f>'звіт 03.19-03.24'!BW307+'[9]побудинковий звіт'!BX307+'[8]побудинковий звіт'!BX307</f>
        <v>224068.23846173982</v>
      </c>
      <c r="BY307" s="116">
        <f t="shared" si="235"/>
        <v>6384.1788175207912</v>
      </c>
      <c r="BZ307" s="595">
        <f>'звіт 03.19-03.24'!BY307+'[9]побудинковий звіт'!BZ307+'[8]побудинковий звіт'!BZ307</f>
        <v>171820.45621684374</v>
      </c>
      <c r="CA307" s="595">
        <f>'звіт 03.19-03.24'!BZ307+'[9]побудинковий звіт'!CA307+'[8]побудинковий звіт'!CA307</f>
        <v>76664.873959624645</v>
      </c>
      <c r="CB307" s="116">
        <f t="shared" si="236"/>
        <v>-95155.582257219095</v>
      </c>
      <c r="CC307" s="595">
        <f>'звіт 03.19-03.24'!CB307+'[9]побудинковий звіт'!CC307+'[8]побудинковий звіт'!CC307</f>
        <v>17239.66798523187</v>
      </c>
      <c r="CD307" s="595">
        <f>'звіт 03.19-03.24'!CC307+'[9]побудинковий звіт'!CD307+'[8]побудинковий звіт'!CD307</f>
        <v>17551.0360202253</v>
      </c>
      <c r="CE307" s="116">
        <f t="shared" si="237"/>
        <v>311.36803499342932</v>
      </c>
      <c r="CF307" s="595">
        <f>'звіт 03.19-03.24'!CE307+'[9]побудинковий звіт'!CF307+'[8]побудинковий звіт'!CF307</f>
        <v>2120.5531299726113</v>
      </c>
      <c r="CG307" s="595">
        <f>'звіт 03.19-03.24'!CF307+'[9]побудинковий звіт'!CG307+'[8]побудинковий звіт'!CG307</f>
        <v>7618.9223922354822</v>
      </c>
      <c r="CH307" s="116">
        <f t="shared" si="238"/>
        <v>5498.3692622628714</v>
      </c>
      <c r="CI307" s="595">
        <f>'звіт 03.19-03.24'!CH307+'[9]побудинковий звіт'!CI307+'[8]побудинковий звіт'!CI307</f>
        <v>92588.459232780893</v>
      </c>
      <c r="CJ307" s="595">
        <f>'звіт 03.19-03.24'!CI307+'[9]побудинковий звіт'!CJ307+'[8]побудинковий звіт'!CJ307</f>
        <v>69830.475420150178</v>
      </c>
      <c r="CK307" s="116">
        <f t="shared" si="239"/>
        <v>-22757.983812630715</v>
      </c>
      <c r="CL307" s="595">
        <f>'звіт 03.19-03.24'!CK307+'[9]побудинковий звіт'!CL307+'[8]побудинковий звіт'!CL307</f>
        <v>0</v>
      </c>
      <c r="CM307" s="595">
        <f>'звіт 03.19-03.24'!CL307+'[9]побудинковий звіт'!CM307+'[8]побудинковий звіт'!CM307</f>
        <v>0</v>
      </c>
      <c r="CN307" s="116">
        <f t="shared" si="240"/>
        <v>0</v>
      </c>
      <c r="CO307" s="88">
        <f t="shared" si="241"/>
        <v>92588.459232780893</v>
      </c>
      <c r="CP307" s="96">
        <f t="shared" si="241"/>
        <v>69830.475420150178</v>
      </c>
      <c r="CQ307" s="116">
        <f t="shared" si="242"/>
        <v>-22757.983812630715</v>
      </c>
      <c r="CR307" s="119">
        <f t="shared" si="253"/>
        <v>2066419.9187045011</v>
      </c>
      <c r="CS307" s="96">
        <f t="shared" si="253"/>
        <v>2029222.1298421929</v>
      </c>
      <c r="CT307" s="116">
        <f t="shared" si="243"/>
        <v>-37197.788862308254</v>
      </c>
      <c r="CU307" s="91">
        <f t="shared" si="244"/>
        <v>2479703.9024454011</v>
      </c>
      <c r="CV307" s="98">
        <f t="shared" si="244"/>
        <v>2435066.5558106313</v>
      </c>
      <c r="CW307" s="117">
        <f t="shared" si="245"/>
        <v>-44637.346634769812</v>
      </c>
      <c r="CX307" s="595">
        <f>'звіт 03.19-03.24'!CW307+'[9]побудинковий звіт'!CX307+'[8]побудинковий звіт'!CX307</f>
        <v>127155.29514503432</v>
      </c>
      <c r="CY307" s="595">
        <f>'звіт 03.19-03.24'!CX307+'[9]побудинковий звіт'!CY307+'[8]побудинковий звіт'!CY307</f>
        <v>171792.64177980437</v>
      </c>
      <c r="CZ307" s="116">
        <f t="shared" si="246"/>
        <v>44637.346634770045</v>
      </c>
      <c r="DA307" s="99">
        <f>'[8]побудинковий звіт'!DA307</f>
        <v>-44637.346634769812</v>
      </c>
      <c r="DB307" s="8">
        <v>1</v>
      </c>
      <c r="DC307" s="365">
        <f>'[8]побудинковий звіт'!DC307</f>
        <v>88431.59</v>
      </c>
      <c r="DD307" s="365">
        <f>'[8]побудинковий звіт'!DD307</f>
        <v>8226.1699999999983</v>
      </c>
      <c r="DE307" s="365">
        <f>'[8]побудинковий звіт'!DE307</f>
        <v>53085.5</v>
      </c>
      <c r="DF307" s="365">
        <f>'[8]побудинковий звіт'!DF307</f>
        <v>88.659999999998945</v>
      </c>
      <c r="DG307" s="101">
        <v>253.59828801278491</v>
      </c>
      <c r="DH307" s="296">
        <v>5</v>
      </c>
      <c r="DI307" s="103">
        <f>'[8]побудинковий звіт'!DK307</f>
        <v>7.6829440494040595</v>
      </c>
      <c r="DJ307" s="103">
        <f>'[8]побудинковий звіт'!DL307</f>
        <v>0</v>
      </c>
      <c r="DK307" s="103">
        <f>'[8]побудинковий звіт'!DM307</f>
        <v>6.7119303502721923</v>
      </c>
      <c r="DL307" s="104">
        <f t="shared" si="255"/>
        <v>35352.836555011301</v>
      </c>
      <c r="DM307" s="104">
        <f t="shared" si="254"/>
        <v>8054.9876133616572</v>
      </c>
      <c r="DN307" s="105">
        <f t="shared" si="247"/>
        <v>43407.824168372958</v>
      </c>
      <c r="DO307" s="2"/>
      <c r="DP307" s="104">
        <f>'[10]побудинковий звіт'!DR307</f>
        <v>35346.1</v>
      </c>
      <c r="DQ307" s="104">
        <f>'[10]побудинковий звіт'!DS307</f>
        <v>8054.95</v>
      </c>
      <c r="DR307" s="104">
        <f t="shared" si="248"/>
        <v>43401.049999999996</v>
      </c>
      <c r="DS307" s="106"/>
      <c r="DT307" s="104"/>
      <c r="DU307" s="479">
        <f>'звіт 03.19-03.24'!DV307+'[9]побудинковий звіт'!DW307+'[8]побудинковий звіт'!DW307</f>
        <v>4912.72</v>
      </c>
      <c r="DV307" s="2">
        <f>'[9]побудинковий звіт'!DX307+'[8]побудинковий звіт'!DX307</f>
        <v>0</v>
      </c>
      <c r="DW307" s="77">
        <f t="shared" si="249"/>
        <v>879052.87578179792</v>
      </c>
      <c r="DX307" s="77">
        <f t="shared" si="250"/>
        <v>839259.02858627669</v>
      </c>
      <c r="DY307" s="427">
        <f t="shared" si="251"/>
        <v>53174.159999999996</v>
      </c>
      <c r="DZ307" s="161">
        <f>'[10]побудинковий звіт'!DY307</f>
        <v>16405.224838134622</v>
      </c>
      <c r="EB307" s="110">
        <v>-17169</v>
      </c>
      <c r="EC307" s="111">
        <f t="shared" si="252"/>
        <v>-16915.401711987215</v>
      </c>
      <c r="EE307" s="112">
        <v>-27388.749982139569</v>
      </c>
      <c r="EG307" s="99">
        <v>70835.165784927842</v>
      </c>
    </row>
    <row r="308" spans="1:137" ht="19.95" customHeight="1" x14ac:dyDescent="0.3">
      <c r="A308" s="81">
        <v>150000875</v>
      </c>
      <c r="B308" s="82" t="s">
        <v>724</v>
      </c>
      <c r="C308" s="114" t="s">
        <v>725</v>
      </c>
      <c r="D308" s="114" t="s">
        <v>725</v>
      </c>
      <c r="E308" s="84">
        <f t="shared" si="210"/>
        <v>3191.4</v>
      </c>
      <c r="F308" s="597">
        <f>'[8]побудинковий звіт'!F308</f>
        <v>3191.4</v>
      </c>
      <c r="G308" s="104">
        <f>'[8]побудинковий звіт'!G308</f>
        <v>0</v>
      </c>
      <c r="H308" s="598">
        <f>'[8]побудинковий звіт'!H308</f>
        <v>0</v>
      </c>
      <c r="I308" s="595">
        <f>'звіт 03.19-03.24'!H308+'[9]побудинковий звіт'!I308+'[8]побудинковий звіт'!I308</f>
        <v>90564.290823182208</v>
      </c>
      <c r="J308" s="595">
        <f>'звіт 03.19-03.24'!I308+'[9]побудинковий звіт'!J308+'[8]побудинковий звіт'!J308</f>
        <v>81615.053202850802</v>
      </c>
      <c r="K308" s="116">
        <f t="shared" si="211"/>
        <v>-8949.2376203314052</v>
      </c>
      <c r="L308" s="595">
        <f>'звіт 03.19-03.24'!K308+'[9]побудинковий звіт'!L308+'[8]побудинковий звіт'!L308</f>
        <v>18210.473334027833</v>
      </c>
      <c r="M308" s="595">
        <f>'звіт 03.19-03.24'!L308+'[9]побудинковий звіт'!M308+'[8]побудинковий звіт'!M308</f>
        <v>16301.62007653181</v>
      </c>
      <c r="N308" s="116">
        <f t="shared" si="212"/>
        <v>-1908.8532574960227</v>
      </c>
      <c r="O308" s="595">
        <f>'звіт 03.19-03.24'!N308+'[9]побудинковий звіт'!O308+'[8]побудинковий звіт'!O308</f>
        <v>33833.633110451978</v>
      </c>
      <c r="P308" s="595">
        <f>'звіт 03.19-03.24'!O308+'[9]побудинковий звіт'!P308+'[8]побудинковий звіт'!P308</f>
        <v>32784.373445962294</v>
      </c>
      <c r="Q308" s="116">
        <f t="shared" si="213"/>
        <v>-1049.2596644896839</v>
      </c>
      <c r="R308" s="595">
        <f>'звіт 03.19-03.24'!Q308+'[9]побудинковий звіт'!R308+'[8]побудинковий звіт'!R308</f>
        <v>0</v>
      </c>
      <c r="S308" s="595">
        <f>'звіт 03.19-03.24'!R308+'[9]побудинковий звіт'!S308+'[8]побудинковий звіт'!S308</f>
        <v>0</v>
      </c>
      <c r="T308" s="116">
        <f t="shared" si="214"/>
        <v>0</v>
      </c>
      <c r="U308" s="595">
        <f>'звіт 03.19-03.24'!T308+'[9]побудинковий звіт'!U308+'[8]побудинковий звіт'!U308</f>
        <v>1957.1850347421914</v>
      </c>
      <c r="V308" s="595">
        <f>'звіт 03.19-03.24'!U308+'[9]побудинковий звіт'!V308+'[8]побудинковий звіт'!V308</f>
        <v>1020.0563384415782</v>
      </c>
      <c r="W308" s="116">
        <f t="shared" si="215"/>
        <v>-937.12869630061323</v>
      </c>
      <c r="X308" s="595">
        <f>'звіт 03.19-03.24'!W308+'[9]побудинковий звіт'!X308+'[8]побудинковий звіт'!X308</f>
        <v>48482.355658944689</v>
      </c>
      <c r="Y308" s="595">
        <f>'звіт 03.19-03.24'!X308+'[9]побудинковий звіт'!Y308+'[8]побудинковий звіт'!Y308</f>
        <v>40632.601719462335</v>
      </c>
      <c r="Z308" s="116">
        <f t="shared" si="216"/>
        <v>-7849.7539394823543</v>
      </c>
      <c r="AA308" s="595">
        <f>'звіт 03.19-03.24'!Z308+'[9]побудинковий звіт'!AA308+'[8]побудинковий звіт'!AA308</f>
        <v>3445.4699999999993</v>
      </c>
      <c r="AB308" s="595">
        <f>'звіт 03.19-03.24'!AA308+'[9]побудинковий звіт'!AB308+'[8]побудинковий звіт'!AB308</f>
        <v>0</v>
      </c>
      <c r="AC308" s="116">
        <f t="shared" si="217"/>
        <v>-3445.4699999999993</v>
      </c>
      <c r="AD308" s="595">
        <f>'звіт 03.19-03.24'!AC308+'[9]побудинковий звіт'!AD308+'[8]побудинковий звіт'!AD308</f>
        <v>95721.358815581189</v>
      </c>
      <c r="AE308" s="595">
        <f>'звіт 03.19-03.24'!AD308+'[9]побудинковий звіт'!AE308+'[8]побудинковий звіт'!AE308</f>
        <v>104735.39057558676</v>
      </c>
      <c r="AF308" s="117">
        <f t="shared" si="218"/>
        <v>9014.0317600055714</v>
      </c>
      <c r="AG308" s="91">
        <f t="shared" si="219"/>
        <v>292214.76677693008</v>
      </c>
      <c r="AH308" s="92">
        <f t="shared" si="219"/>
        <v>277089.09535883559</v>
      </c>
      <c r="AI308" s="116">
        <f t="shared" si="220"/>
        <v>-15125.671418094484</v>
      </c>
      <c r="AJ308" s="595">
        <f>'звіт 03.19-03.24'!AI308+'[9]побудинковий звіт'!AJ308+'[8]побудинковий звіт'!AJ308</f>
        <v>0</v>
      </c>
      <c r="AK308" s="595">
        <f>'звіт 03.19-03.24'!AJ308+'[9]побудинковий звіт'!AK308+'[8]побудинковий звіт'!AK308</f>
        <v>0</v>
      </c>
      <c r="AL308" s="116">
        <f t="shared" si="221"/>
        <v>0</v>
      </c>
      <c r="AM308" s="595">
        <f>'звіт 03.19-03.24'!AL308+'[9]побудинковий звіт'!AM308+'[8]побудинковий звіт'!AM308</f>
        <v>0</v>
      </c>
      <c r="AN308" s="595">
        <f>'звіт 03.19-03.24'!AM308+'[9]побудинковий звіт'!AN308+'[8]побудинковий звіт'!AN308</f>
        <v>0</v>
      </c>
      <c r="AO308" s="116">
        <f t="shared" si="222"/>
        <v>0</v>
      </c>
      <c r="AP308" s="595">
        <f>'звіт 03.19-03.24'!AO308+'[9]побудинковий звіт'!AP308+'[8]побудинковий звіт'!AP308</f>
        <v>62386.603854269422</v>
      </c>
      <c r="AQ308" s="595">
        <f>'звіт 03.19-03.24'!AP308+'[9]побудинковий звіт'!AQ308+'[8]побудинковий звіт'!AQ308</f>
        <v>52463.746686835198</v>
      </c>
      <c r="AR308" s="116">
        <f t="shared" si="223"/>
        <v>-9922.8571674342238</v>
      </c>
      <c r="AS308" s="595">
        <f>'звіт 03.19-03.24'!AR308+'[9]побудинковий звіт'!AS308+'[8]побудинковий звіт'!AS308</f>
        <v>204770.27006386805</v>
      </c>
      <c r="AT308" s="595">
        <f>'звіт 03.19-03.24'!AS308+'[9]побудинковий звіт'!AT308+'[8]побудинковий звіт'!AT308</f>
        <v>186543.9532097874</v>
      </c>
      <c r="AU308" s="118">
        <f t="shared" si="224"/>
        <v>-18226.316854080651</v>
      </c>
      <c r="AV308" s="595">
        <f>'звіт 03.19-03.24'!AU308+'[9]побудинковий звіт'!AV308+'[8]побудинковий звіт'!AV308</f>
        <v>21855.701549398109</v>
      </c>
      <c r="AW308" s="595">
        <f>'звіт 03.19-03.24'!AV308+'[9]побудинковий звіт'!AW308+'[8]побудинковий звіт'!AW308</f>
        <v>1324</v>
      </c>
      <c r="AX308" s="94">
        <f t="shared" si="225"/>
        <v>-20531.701549398109</v>
      </c>
      <c r="AY308" s="595">
        <f>'звіт 03.19-03.24'!AX308+'[9]побудинковий звіт'!AY308+'[8]побудинковий звіт'!AY308</f>
        <v>31776.115780477397</v>
      </c>
      <c r="AZ308" s="595">
        <f>'звіт 03.19-03.24'!AY308+'[9]побудинковий звіт'!AZ308+'[8]побудинковий звіт'!AZ308</f>
        <v>54868.263411703861</v>
      </c>
      <c r="BA308" s="117">
        <f t="shared" si="226"/>
        <v>23092.147631226464</v>
      </c>
      <c r="BB308" s="595">
        <f>'звіт 03.19-03.24'!BA308+'[9]побудинковий звіт'!BB308+'[8]побудинковий звіт'!BB308</f>
        <v>12138.722030655897</v>
      </c>
      <c r="BC308" s="595">
        <f>'звіт 03.19-03.24'!BB308+'[9]побудинковий звіт'!BC308+'[8]побудинковий звіт'!BC308</f>
        <v>1451.859145189771</v>
      </c>
      <c r="BD308" s="94">
        <f t="shared" si="227"/>
        <v>-10686.862885466126</v>
      </c>
      <c r="BE308" s="595">
        <f>'звіт 03.19-03.24'!BD308+'[9]побудинковий звіт'!BE308+'[8]побудинковий звіт'!BE308</f>
        <v>0</v>
      </c>
      <c r="BF308" s="595">
        <f>'звіт 03.19-03.24'!BE308+'[9]побудинковий звіт'!BF308+'[8]побудинковий звіт'!BF308</f>
        <v>0</v>
      </c>
      <c r="BG308" s="95">
        <f t="shared" si="228"/>
        <v>0</v>
      </c>
      <c r="BH308" s="595">
        <f>'звіт 03.19-03.24'!BG308+'[9]побудинковий звіт'!BH308+'[8]побудинковий звіт'!BH308</f>
        <v>1153.5145386485431</v>
      </c>
      <c r="BI308" s="595">
        <f>'звіт 03.19-03.24'!BH308+'[9]побудинковий звіт'!BI308+'[8]побудинковий звіт'!BI308</f>
        <v>1830.4808940205376</v>
      </c>
      <c r="BJ308" s="94">
        <f t="shared" si="229"/>
        <v>676.9663553719945</v>
      </c>
      <c r="BK308" s="595">
        <f>'звіт 03.19-03.24'!BJ308+'[9]побудинковий звіт'!BK308+'[8]побудинковий звіт'!BK308</f>
        <v>15810.959409468034</v>
      </c>
      <c r="BL308" s="595">
        <f>'звіт 03.19-03.24'!BK308+'[9]побудинковий звіт'!BL308+'[8]побудинковий звіт'!BL308</f>
        <v>7239.2190975647409</v>
      </c>
      <c r="BM308" s="95">
        <f t="shared" si="230"/>
        <v>-8571.7403119032933</v>
      </c>
      <c r="BN308" s="595">
        <f>'звіт 03.19-03.24'!BM308+'[9]побудинковий звіт'!BN308+'[8]побудинковий звіт'!BN308</f>
        <v>6142.2412253725379</v>
      </c>
      <c r="BO308" s="595">
        <f>'звіт 03.19-03.24'!BN308+'[9]побудинковий звіт'!BO308+'[8]побудинковий звіт'!BO308</f>
        <v>4151.2960863095177</v>
      </c>
      <c r="BP308" s="94">
        <f t="shared" si="231"/>
        <v>-1990.9451390630202</v>
      </c>
      <c r="BQ308" s="91">
        <f t="shared" si="232"/>
        <v>88877.254534020511</v>
      </c>
      <c r="BR308" s="96">
        <f t="shared" si="232"/>
        <v>70865.118634788436</v>
      </c>
      <c r="BS308" s="94">
        <f t="shared" si="233"/>
        <v>-18012.135899232075</v>
      </c>
      <c r="BT308" s="595">
        <f>'звіт 03.19-03.24'!BS308+'[9]побудинковий звіт'!BT308+'[8]побудинковий звіт'!BT308</f>
        <v>183056.92755105346</v>
      </c>
      <c r="BU308" s="595">
        <f>'звіт 03.19-03.24'!BT308+'[9]побудинковий звіт'!BU308+'[8]побудинковий звіт'!BU308</f>
        <v>243285.82490165567</v>
      </c>
      <c r="BV308" s="116">
        <f t="shared" si="234"/>
        <v>60228.897350602201</v>
      </c>
      <c r="BW308" s="595">
        <f>'звіт 03.19-03.24'!BV308+'[9]побудинковий звіт'!BW308+'[8]побудинковий звіт'!BW308</f>
        <v>109604.57766090448</v>
      </c>
      <c r="BX308" s="595">
        <f>'звіт 03.19-03.24'!BW308+'[9]побудинковий звіт'!BX308+'[8]побудинковий звіт'!BX308</f>
        <v>102419.46492797465</v>
      </c>
      <c r="BY308" s="116">
        <f t="shared" si="235"/>
        <v>-7185.1127329298324</v>
      </c>
      <c r="BZ308" s="595">
        <f>'звіт 03.19-03.24'!BY308+'[9]побудинковий звіт'!BZ308+'[8]побудинковий звіт'!BZ308</f>
        <v>92749.138538183994</v>
      </c>
      <c r="CA308" s="595">
        <f>'звіт 03.19-03.24'!BZ308+'[9]побудинковий звіт'!CA308+'[8]побудинковий звіт'!CA308</f>
        <v>32936.327914841597</v>
      </c>
      <c r="CB308" s="116">
        <f t="shared" si="236"/>
        <v>-59812.810623342397</v>
      </c>
      <c r="CC308" s="595">
        <f>'звіт 03.19-03.24'!CB308+'[9]побудинковий звіт'!CC308+'[8]побудинковий звіт'!CC308</f>
        <v>5775.2691978689545</v>
      </c>
      <c r="CD308" s="595">
        <f>'звіт 03.19-03.24'!CC308+'[9]побудинковий звіт'!CD308+'[8]побудинковий звіт'!CD308</f>
        <v>5879.5771360055223</v>
      </c>
      <c r="CE308" s="116">
        <f t="shared" si="237"/>
        <v>104.30793813656783</v>
      </c>
      <c r="CF308" s="595">
        <f>'звіт 03.19-03.24'!CE308+'[9]побудинковий звіт'!CF308+'[8]побудинковий звіт'!CF308</f>
        <v>710.38289046322961</v>
      </c>
      <c r="CG308" s="595">
        <f>'звіт 03.19-03.24'!CF308+'[9]побудинковий звіт'!CG308+'[8]побудинковий звіт'!CG308</f>
        <v>0</v>
      </c>
      <c r="CH308" s="116">
        <f t="shared" si="238"/>
        <v>-710.38289046322961</v>
      </c>
      <c r="CI308" s="595">
        <f>'звіт 03.19-03.24'!CH308+'[9]побудинковий звіт'!CI308+'[8]побудинковий звіт'!CI308</f>
        <v>44884.9618062195</v>
      </c>
      <c r="CJ308" s="595">
        <f>'звіт 03.19-03.24'!CI308+'[9]побудинковий звіт'!CJ308+'[8]побудинковий звіт'!CJ308</f>
        <v>27064.185001324717</v>
      </c>
      <c r="CK308" s="116">
        <f t="shared" si="239"/>
        <v>-17820.776804894784</v>
      </c>
      <c r="CL308" s="595">
        <f>'звіт 03.19-03.24'!CK308+'[9]побудинковий звіт'!CL308+'[8]побудинковий звіт'!CL308</f>
        <v>0</v>
      </c>
      <c r="CM308" s="595">
        <f>'звіт 03.19-03.24'!CL308+'[9]побудинковий звіт'!CM308+'[8]побудинковий звіт'!CM308</f>
        <v>0</v>
      </c>
      <c r="CN308" s="116">
        <f t="shared" si="240"/>
        <v>0</v>
      </c>
      <c r="CO308" s="88">
        <f t="shared" si="241"/>
        <v>44884.9618062195</v>
      </c>
      <c r="CP308" s="96">
        <f t="shared" si="241"/>
        <v>27064.185001324717</v>
      </c>
      <c r="CQ308" s="116">
        <f t="shared" si="242"/>
        <v>-17820.776804894784</v>
      </c>
      <c r="CR308" s="119">
        <f t="shared" si="253"/>
        <v>1085030.1528737817</v>
      </c>
      <c r="CS308" s="96">
        <f t="shared" si="253"/>
        <v>998547.29377204878</v>
      </c>
      <c r="CT308" s="116">
        <f t="shared" si="243"/>
        <v>-86482.85910173296</v>
      </c>
      <c r="CU308" s="91">
        <f t="shared" si="244"/>
        <v>1302036.183448538</v>
      </c>
      <c r="CV308" s="98">
        <f t="shared" si="244"/>
        <v>1198256.7525264586</v>
      </c>
      <c r="CW308" s="117">
        <f t="shared" si="245"/>
        <v>-103779.43092207937</v>
      </c>
      <c r="CX308" s="595">
        <f>'звіт 03.19-03.24'!CW308+'[9]побудинковий звіт'!CX308+'[8]побудинковий звіт'!CX308</f>
        <v>46610.059824589509</v>
      </c>
      <c r="CY308" s="595">
        <f>'звіт 03.19-03.24'!CX308+'[9]побудинковий звіт'!CY308+'[8]побудинковий звіт'!CY308</f>
        <v>150389.49074666901</v>
      </c>
      <c r="CZ308" s="116">
        <f t="shared" si="246"/>
        <v>103779.4309220795</v>
      </c>
      <c r="DA308" s="99">
        <f>'[8]побудинковий звіт'!DA308</f>
        <v>-103779.43092207937</v>
      </c>
      <c r="DB308" s="8">
        <v>1</v>
      </c>
      <c r="DC308" s="365">
        <f>'[8]побудинковий звіт'!DC308</f>
        <v>36687.760000000002</v>
      </c>
      <c r="DD308" s="365">
        <f>'[8]побудинковий звіт'!DD308</f>
        <v>0</v>
      </c>
      <c r="DE308" s="365">
        <f>'[8]побудинковий звіт'!DE308</f>
        <v>13862.280000000002</v>
      </c>
      <c r="DF308" s="365">
        <f>'[8]побудинковий звіт'!DF308</f>
        <v>0</v>
      </c>
      <c r="DG308" s="101">
        <v>-43482.446078907116</v>
      </c>
      <c r="DH308" s="296">
        <v>5</v>
      </c>
      <c r="DI308" s="103">
        <f>'[8]побудинковий звіт'!DK308</f>
        <v>7.1522840824765055</v>
      </c>
      <c r="DJ308" s="103">
        <f>'[8]побудинковий звіт'!DL308</f>
        <v>0</v>
      </c>
      <c r="DK308" s="103">
        <f>'[8]побудинковий звіт'!DM308</f>
        <v>6.421864148050517</v>
      </c>
      <c r="DL308" s="104">
        <f t="shared" si="255"/>
        <v>22825.799420815521</v>
      </c>
      <c r="DM308" s="104">
        <f t="shared" si="254"/>
        <v>0</v>
      </c>
      <c r="DN308" s="105">
        <f t="shared" si="247"/>
        <v>22825.799420815521</v>
      </c>
      <c r="DO308" s="2"/>
      <c r="DP308" s="104">
        <f>'[10]побудинковий звіт'!DR308</f>
        <v>22825.48</v>
      </c>
      <c r="DQ308" s="104">
        <f>'[10]побудинковий звіт'!DS308</f>
        <v>0</v>
      </c>
      <c r="DR308" s="104">
        <f t="shared" si="248"/>
        <v>22825.48</v>
      </c>
      <c r="DS308" s="106"/>
      <c r="DT308" s="104"/>
      <c r="DU308" s="479">
        <f>'звіт 03.19-03.24'!DV308+'[9]побудинковий звіт'!DW308+'[8]побудинковий звіт'!DW308</f>
        <v>4283.88</v>
      </c>
      <c r="DV308" s="2">
        <f>'[9]побудинковий звіт'!DX308+'[8]побудинковий звіт'!DX308</f>
        <v>0</v>
      </c>
      <c r="DW308" s="77">
        <f t="shared" si="249"/>
        <v>352377.02951746626</v>
      </c>
      <c r="DX308" s="77">
        <f t="shared" si="250"/>
        <v>308890.88621349097</v>
      </c>
      <c r="DY308" s="427">
        <f t="shared" si="251"/>
        <v>13862.280000000002</v>
      </c>
      <c r="DZ308" s="161">
        <f>'[10]побудинковий звіт'!DY308</f>
        <v>5964.7829451236294</v>
      </c>
      <c r="EB308" s="110">
        <v>59741</v>
      </c>
      <c r="EC308" s="111">
        <f t="shared" si="252"/>
        <v>16258.553921092884</v>
      </c>
      <c r="EE308" s="112">
        <v>15230.244711017724</v>
      </c>
      <c r="EG308" s="99">
        <v>-17493.272231564224</v>
      </c>
    </row>
    <row r="309" spans="1:137" ht="19.95" customHeight="1" x14ac:dyDescent="0.3">
      <c r="A309" s="81">
        <v>150000871</v>
      </c>
      <c r="B309" s="82" t="s">
        <v>726</v>
      </c>
      <c r="C309" s="602" t="s">
        <v>727</v>
      </c>
      <c r="D309" s="114" t="s">
        <v>727</v>
      </c>
      <c r="E309" s="84"/>
      <c r="F309" s="597"/>
      <c r="G309" s="104"/>
      <c r="H309" s="598"/>
      <c r="I309" s="595"/>
      <c r="J309" s="595"/>
      <c r="K309" s="116"/>
      <c r="L309" s="595"/>
      <c r="M309" s="595"/>
      <c r="N309" s="116"/>
      <c r="O309" s="595"/>
      <c r="P309" s="595"/>
      <c r="Q309" s="116"/>
      <c r="R309" s="595"/>
      <c r="S309" s="595"/>
      <c r="T309" s="116"/>
      <c r="U309" s="595"/>
      <c r="V309" s="595"/>
      <c r="W309" s="116"/>
      <c r="X309" s="595"/>
      <c r="Y309" s="595"/>
      <c r="Z309" s="116"/>
      <c r="AA309" s="595"/>
      <c r="AB309" s="595"/>
      <c r="AC309" s="116"/>
      <c r="AD309" s="595"/>
      <c r="AE309" s="595"/>
      <c r="AF309" s="117"/>
      <c r="AG309" s="91"/>
      <c r="AH309" s="92"/>
      <c r="AI309" s="116"/>
      <c r="AJ309" s="595"/>
      <c r="AK309" s="595"/>
      <c r="AL309" s="116"/>
      <c r="AM309" s="595"/>
      <c r="AN309" s="595"/>
      <c r="AO309" s="116"/>
      <c r="AP309" s="595"/>
      <c r="AQ309" s="595"/>
      <c r="AR309" s="116"/>
      <c r="AS309" s="595"/>
      <c r="AT309" s="595"/>
      <c r="AU309" s="118"/>
      <c r="AV309" s="595"/>
      <c r="AW309" s="595"/>
      <c r="AX309" s="94"/>
      <c r="AY309" s="595"/>
      <c r="AZ309" s="595"/>
      <c r="BA309" s="117"/>
      <c r="BB309" s="595"/>
      <c r="BC309" s="595"/>
      <c r="BD309" s="94"/>
      <c r="BE309" s="595"/>
      <c r="BF309" s="595"/>
      <c r="BG309" s="95"/>
      <c r="BH309" s="595"/>
      <c r="BI309" s="595"/>
      <c r="BJ309" s="94"/>
      <c r="BK309" s="595"/>
      <c r="BL309" s="595"/>
      <c r="BM309" s="95"/>
      <c r="BN309" s="595"/>
      <c r="BO309" s="595"/>
      <c r="BP309" s="94"/>
      <c r="BQ309" s="91"/>
      <c r="BR309" s="96"/>
      <c r="BS309" s="94"/>
      <c r="BT309" s="595"/>
      <c r="BU309" s="595"/>
      <c r="BV309" s="116"/>
      <c r="BW309" s="595"/>
      <c r="BX309" s="595"/>
      <c r="BY309" s="116"/>
      <c r="BZ309" s="595"/>
      <c r="CA309" s="595"/>
      <c r="CB309" s="116"/>
      <c r="CC309" s="595"/>
      <c r="CD309" s="595"/>
      <c r="CE309" s="116"/>
      <c r="CF309" s="595"/>
      <c r="CG309" s="595"/>
      <c r="CH309" s="116"/>
      <c r="CI309" s="595"/>
      <c r="CJ309" s="595"/>
      <c r="CK309" s="116"/>
      <c r="CL309" s="595"/>
      <c r="CM309" s="595"/>
      <c r="CN309" s="116"/>
      <c r="CO309" s="88"/>
      <c r="CP309" s="96"/>
      <c r="CQ309" s="116"/>
      <c r="CR309" s="119"/>
      <c r="CS309" s="96"/>
      <c r="CT309" s="116"/>
      <c r="CU309" s="91"/>
      <c r="CV309" s="98"/>
      <c r="CW309" s="117"/>
      <c r="CX309" s="595"/>
      <c r="CY309" s="595"/>
      <c r="CZ309" s="116"/>
      <c r="DA309" s="99"/>
      <c r="DC309" s="365"/>
      <c r="DD309" s="365"/>
      <c r="DE309" s="365"/>
      <c r="DF309" s="365"/>
      <c r="DG309" s="101"/>
      <c r="DH309" s="297"/>
      <c r="DI309" s="103"/>
      <c r="DJ309" s="103"/>
      <c r="DK309" s="103"/>
      <c r="DL309" s="104"/>
      <c r="DM309" s="104"/>
      <c r="DN309" s="105"/>
      <c r="DO309" s="2"/>
      <c r="DP309" s="104">
        <f>'[10]побудинковий звіт'!DR309</f>
        <v>0</v>
      </c>
      <c r="DQ309" s="104">
        <f>'[10]побудинковий звіт'!DS309</f>
        <v>0</v>
      </c>
      <c r="DR309" s="104"/>
      <c r="DS309" s="106"/>
      <c r="DT309" s="104"/>
      <c r="DU309" s="479"/>
      <c r="DW309" s="77"/>
      <c r="DX309" s="77"/>
      <c r="DY309" s="427"/>
      <c r="DZ309" s="161">
        <f>'[10]побудинковий звіт'!DY309</f>
        <v>0</v>
      </c>
      <c r="EB309" s="110"/>
      <c r="EC309" s="111"/>
      <c r="EE309" s="112"/>
      <c r="EG309" s="99"/>
    </row>
    <row r="310" spans="1:137" ht="19.95" customHeight="1" x14ac:dyDescent="0.3">
      <c r="A310" s="81">
        <v>150000886</v>
      </c>
      <c r="B310" s="82" t="s">
        <v>728</v>
      </c>
      <c r="C310" s="114" t="s">
        <v>729</v>
      </c>
      <c r="D310" s="114" t="s">
        <v>729</v>
      </c>
      <c r="E310" s="84">
        <f t="shared" si="210"/>
        <v>3185.0699999999997</v>
      </c>
      <c r="F310" s="597">
        <f>'[8]побудинковий звіт'!F310</f>
        <v>2134.77</v>
      </c>
      <c r="G310" s="104">
        <f>'[8]побудинковий звіт'!G310</f>
        <v>0</v>
      </c>
      <c r="H310" s="598">
        <f>'[8]побудинковий звіт'!H310</f>
        <v>1050.3</v>
      </c>
      <c r="I310" s="595">
        <f>'звіт 03.19-03.24'!H310+'[9]побудинковий звіт'!I310+'[8]побудинковий звіт'!I310</f>
        <v>47312.874574772155</v>
      </c>
      <c r="J310" s="595">
        <f>'звіт 03.19-03.24'!I310+'[9]побудинковий звіт'!J310+'[8]побудинковий звіт'!J310</f>
        <v>47728.667088349728</v>
      </c>
      <c r="K310" s="116">
        <f t="shared" si="211"/>
        <v>415.79251357757312</v>
      </c>
      <c r="L310" s="595">
        <f>'звіт 03.19-03.24'!K310+'[9]побудинковий звіт'!L310+'[8]побудинковий звіт'!L310</f>
        <v>7294.697957049988</v>
      </c>
      <c r="M310" s="595">
        <f>'звіт 03.19-03.24'!L310+'[9]побудинковий звіт'!M310+'[8]побудинковий звіт'!M310</f>
        <v>7088.5408842642591</v>
      </c>
      <c r="N310" s="116">
        <f t="shared" si="212"/>
        <v>-206.15707278572881</v>
      </c>
      <c r="O310" s="595">
        <f>'звіт 03.19-03.24'!N310+'[9]побудинковий звіт'!O310+'[8]побудинковий звіт'!O310</f>
        <v>19830.560250357357</v>
      </c>
      <c r="P310" s="595">
        <f>'звіт 03.19-03.24'!O310+'[9]побудинковий звіт'!P310+'[8]побудинковий звіт'!P310</f>
        <v>19217.719405611573</v>
      </c>
      <c r="Q310" s="116">
        <f t="shared" si="213"/>
        <v>-612.84084474578412</v>
      </c>
      <c r="R310" s="595">
        <f>'звіт 03.19-03.24'!Q310+'[9]побудинковий звіт'!R310+'[8]побудинковий звіт'!R310</f>
        <v>5035.5977315364826</v>
      </c>
      <c r="S310" s="595">
        <f>'звіт 03.19-03.24'!R310+'[9]побудинковий звіт'!S310+'[8]побудинковий звіт'!S310</f>
        <v>4880.3234709022972</v>
      </c>
      <c r="T310" s="116">
        <f t="shared" si="214"/>
        <v>-155.27426063418534</v>
      </c>
      <c r="U310" s="595">
        <f>'звіт 03.19-03.24'!T310+'[9]побудинковий звіт'!U310+'[8]побудинковий звіт'!U310</f>
        <v>2429.8114308439553</v>
      </c>
      <c r="V310" s="595">
        <f>'звіт 03.19-03.24'!U310+'[9]побудинковий звіт'!V310+'[8]побудинковий звіт'!V310</f>
        <v>4714.6807874352762</v>
      </c>
      <c r="W310" s="116">
        <f t="shared" si="215"/>
        <v>2284.8693565913209</v>
      </c>
      <c r="X310" s="595">
        <f>'звіт 03.19-03.24'!W310+'[9]побудинковий звіт'!X310+'[8]побудинковий звіт'!X310</f>
        <v>24364.377208931426</v>
      </c>
      <c r="Y310" s="595">
        <f>'звіт 03.19-03.24'!X310+'[9]побудинковий звіт'!Y310+'[8]побудинковий звіт'!Y310</f>
        <v>22037.503298861804</v>
      </c>
      <c r="Z310" s="116">
        <f t="shared" si="216"/>
        <v>-2326.8739100696221</v>
      </c>
      <c r="AA310" s="595">
        <f>'звіт 03.19-03.24'!Z310+'[9]побудинковий звіт'!AA310+'[8]побудинковий звіт'!AA310</f>
        <v>2303.9315999999994</v>
      </c>
      <c r="AB310" s="595">
        <f>'звіт 03.19-03.24'!AA310+'[9]побудинковий звіт'!AB310+'[8]побудинковий звіт'!AB310</f>
        <v>0</v>
      </c>
      <c r="AC310" s="116">
        <f t="shared" si="217"/>
        <v>-2303.9315999999994</v>
      </c>
      <c r="AD310" s="595">
        <f>'звіт 03.19-03.24'!AC310+'[9]побудинковий звіт'!AD310+'[8]побудинковий звіт'!AD310</f>
        <v>64013.378889314961</v>
      </c>
      <c r="AE310" s="595">
        <f>'звіт 03.19-03.24'!AD310+'[9]побудинковий звіт'!AE310+'[8]побудинковий звіт'!AE310</f>
        <v>77310.726217029631</v>
      </c>
      <c r="AF310" s="117">
        <f t="shared" si="218"/>
        <v>13297.34732771467</v>
      </c>
      <c r="AG310" s="91">
        <f t="shared" si="219"/>
        <v>172585.22964280634</v>
      </c>
      <c r="AH310" s="92">
        <f t="shared" si="219"/>
        <v>182978.16115245456</v>
      </c>
      <c r="AI310" s="116">
        <f t="shared" si="220"/>
        <v>10392.931509648217</v>
      </c>
      <c r="AJ310" s="595">
        <f>'звіт 03.19-03.24'!AI310+'[9]побудинковий звіт'!AJ310+'[8]побудинковий звіт'!AJ310</f>
        <v>177347.03218692291</v>
      </c>
      <c r="AK310" s="595">
        <f>'звіт 03.19-03.24'!AJ310+'[9]побудинковий звіт'!AK310+'[8]побудинковий звіт'!AK310</f>
        <v>175100.28121679567</v>
      </c>
      <c r="AL310" s="116">
        <f t="shared" si="221"/>
        <v>-2246.7509701272356</v>
      </c>
      <c r="AM310" s="595">
        <f>'звіт 03.19-03.24'!AL310+'[9]побудинковий звіт'!AM310+'[8]побудинковий звіт'!AM310</f>
        <v>0</v>
      </c>
      <c r="AN310" s="595">
        <f>'звіт 03.19-03.24'!AM310+'[9]побудинковий звіт'!AN310+'[8]побудинковий звіт'!AN310</f>
        <v>0</v>
      </c>
      <c r="AO310" s="116">
        <f t="shared" si="222"/>
        <v>0</v>
      </c>
      <c r="AP310" s="595">
        <f>'звіт 03.19-03.24'!AO310+'[9]побудинковий звіт'!AP310+'[8]побудинковий звіт'!AP310</f>
        <v>14895.485463744295</v>
      </c>
      <c r="AQ310" s="595">
        <f>'звіт 03.19-03.24'!AP310+'[9]побудинковий звіт'!AQ310+'[8]побудинковий звіт'!AQ310</f>
        <v>14872.040503728949</v>
      </c>
      <c r="AR310" s="116">
        <f t="shared" si="223"/>
        <v>-23.444960015345714</v>
      </c>
      <c r="AS310" s="595">
        <f>'звіт 03.19-03.24'!AR310+'[9]побудинковий звіт'!AS310+'[8]побудинковий звіт'!AS310</f>
        <v>195925.49083165373</v>
      </c>
      <c r="AT310" s="595">
        <f>'звіт 03.19-03.24'!AS310+'[9]побудинковий звіт'!AT310+'[8]побудинковий звіт'!AT310</f>
        <v>214454.790777455</v>
      </c>
      <c r="AU310" s="118">
        <f t="shared" si="224"/>
        <v>18529.299945801264</v>
      </c>
      <c r="AV310" s="595">
        <f>'звіт 03.19-03.24'!AU310+'[9]побудинковий звіт'!AV310+'[8]побудинковий звіт'!AV310</f>
        <v>8927.3286274051334</v>
      </c>
      <c r="AW310" s="595">
        <f>'звіт 03.19-03.24'!AV310+'[9]побудинковий звіт'!AW310+'[8]побудинковий звіт'!AW310</f>
        <v>2117</v>
      </c>
      <c r="AX310" s="94">
        <f t="shared" si="225"/>
        <v>-6810.3286274051334</v>
      </c>
      <c r="AY310" s="595">
        <f>'звіт 03.19-03.24'!AX310+'[9]побудинковий звіт'!AY310+'[8]побудинковий звіт'!AY310</f>
        <v>9310.0614853903171</v>
      </c>
      <c r="AZ310" s="595">
        <f>'звіт 03.19-03.24'!AY310+'[9]побудинковий звіт'!AZ310+'[8]побудинковий звіт'!AZ310</f>
        <v>13223.333729590844</v>
      </c>
      <c r="BA310" s="117">
        <f t="shared" si="226"/>
        <v>3913.272244200527</v>
      </c>
      <c r="BB310" s="595">
        <f>'звіт 03.19-03.24'!BA310+'[9]побудинковий звіт'!BB310+'[8]побудинковий звіт'!BB310</f>
        <v>6211.5946864506213</v>
      </c>
      <c r="BC310" s="595">
        <f>'звіт 03.19-03.24'!BB310+'[9]побудинковий звіт'!BC310+'[8]побудинковий звіт'!BC310</f>
        <v>7487.8920626544877</v>
      </c>
      <c r="BD310" s="94">
        <f t="shared" si="227"/>
        <v>1276.2973762038664</v>
      </c>
      <c r="BE310" s="595">
        <f>'звіт 03.19-03.24'!BD310+'[9]побудинковий звіт'!BE310+'[8]побудинковий звіт'!BE310</f>
        <v>8387.5786060227165</v>
      </c>
      <c r="BF310" s="595">
        <f>'звіт 03.19-03.24'!BE310+'[9]побудинковий звіт'!BF310+'[8]побудинковий звіт'!BF310</f>
        <v>0</v>
      </c>
      <c r="BG310" s="95">
        <f t="shared" si="228"/>
        <v>-8387.5786060227165</v>
      </c>
      <c r="BH310" s="595">
        <f>'звіт 03.19-03.24'!BG310+'[9]побудинковий звіт'!BH310+'[8]побудинковий звіт'!BH310</f>
        <v>3675.4635648547683</v>
      </c>
      <c r="BI310" s="595">
        <f>'звіт 03.19-03.24'!BH310+'[9]побудинковий звіт'!BI310+'[8]побудинковий звіт'!BI310</f>
        <v>0</v>
      </c>
      <c r="BJ310" s="94">
        <f t="shared" si="229"/>
        <v>-3675.4635648547683</v>
      </c>
      <c r="BK310" s="595">
        <f>'звіт 03.19-03.24'!BJ310+'[9]побудинковий звіт'!BK310+'[8]побудинковий звіт'!BK310</f>
        <v>5162.4530471469516</v>
      </c>
      <c r="BL310" s="595">
        <f>'звіт 03.19-03.24'!BK310+'[9]побудинковий звіт'!BL310+'[8]побудинковий звіт'!BL310</f>
        <v>14026.370974286147</v>
      </c>
      <c r="BM310" s="95">
        <f t="shared" si="230"/>
        <v>8863.9179271391949</v>
      </c>
      <c r="BN310" s="595">
        <f>'звіт 03.19-03.24'!BM310+'[9]побудинковий звіт'!BN310+'[8]побудинковий звіт'!BN310</f>
        <v>818.03061583370732</v>
      </c>
      <c r="BO310" s="595">
        <f>'звіт 03.19-03.24'!BN310+'[9]побудинковий звіт'!BO310+'[8]побудинковий звіт'!BO310</f>
        <v>963</v>
      </c>
      <c r="BP310" s="94">
        <f t="shared" si="231"/>
        <v>144.96938416629268</v>
      </c>
      <c r="BQ310" s="91">
        <f t="shared" si="232"/>
        <v>42492.510633104219</v>
      </c>
      <c r="BR310" s="96">
        <f t="shared" si="232"/>
        <v>37817.596766531482</v>
      </c>
      <c r="BS310" s="94">
        <f t="shared" si="233"/>
        <v>-4674.9138665727369</v>
      </c>
      <c r="BT310" s="595">
        <f>'звіт 03.19-03.24'!BS310+'[9]побудинковий звіт'!BT310+'[8]побудинковий звіт'!BT310</f>
        <v>285042.51222078095</v>
      </c>
      <c r="BU310" s="595">
        <f>'звіт 03.19-03.24'!BT310+'[9]побудинковий звіт'!BU310+'[8]побудинковий звіт'!BU310</f>
        <v>281308.30287362169</v>
      </c>
      <c r="BV310" s="116">
        <f t="shared" si="234"/>
        <v>-3734.2093471592525</v>
      </c>
      <c r="BW310" s="595">
        <f>'звіт 03.19-03.24'!BV310+'[9]побудинковий звіт'!BW310+'[8]побудинковий звіт'!BW310</f>
        <v>123341.2908447329</v>
      </c>
      <c r="BX310" s="595">
        <f>'звіт 03.19-03.24'!BW310+'[9]побудинковий звіт'!BX310+'[8]побудинковий звіт'!BX310</f>
        <v>131892.99962936385</v>
      </c>
      <c r="BY310" s="116">
        <f t="shared" si="235"/>
        <v>8551.7087846309587</v>
      </c>
      <c r="BZ310" s="595">
        <f>'звіт 03.19-03.24'!BY310+'[9]побудинковий звіт'!BZ310+'[8]побудинковий звіт'!BZ310</f>
        <v>41748.632671515312</v>
      </c>
      <c r="CA310" s="595">
        <f>'звіт 03.19-03.24'!BZ310+'[9]побудинковий звіт'!CA310+'[8]побудинковий звіт'!CA310</f>
        <v>51494.114276979555</v>
      </c>
      <c r="CB310" s="116">
        <f t="shared" si="236"/>
        <v>9745.4816054642433</v>
      </c>
      <c r="CC310" s="595">
        <f>'звіт 03.19-03.24'!CB310+'[9]побудинковий звіт'!CC310+'[8]побудинковий звіт'!CC310</f>
        <v>1062.3870911169838</v>
      </c>
      <c r="CD310" s="595">
        <f>'звіт 03.19-03.24'!CC310+'[9]побудинковий звіт'!CD310+'[8]побудинковий звіт'!CD310</f>
        <v>996.53849762805453</v>
      </c>
      <c r="CE310" s="116">
        <f t="shared" si="237"/>
        <v>-65.848593488929282</v>
      </c>
      <c r="CF310" s="595">
        <f>'звіт 03.19-03.24'!CE310+'[9]побудинковий звіт'!CF310+'[8]побудинковий звіт'!CF310</f>
        <v>120.40387973953048</v>
      </c>
      <c r="CG310" s="595">
        <f>'звіт 03.19-03.24'!CF310+'[9]побудинковий звіт'!CG310+'[8]побудинковий звіт'!CG310</f>
        <v>0</v>
      </c>
      <c r="CH310" s="116">
        <f t="shared" si="238"/>
        <v>-120.40387973953048</v>
      </c>
      <c r="CI310" s="595">
        <f>'звіт 03.19-03.24'!CH310+'[9]побудинковий звіт'!CI310+'[8]побудинковий звіт'!CI310</f>
        <v>68745.914149632095</v>
      </c>
      <c r="CJ310" s="595">
        <f>'звіт 03.19-03.24'!CI310+'[9]побудинковий звіт'!CJ310+'[8]побудинковий звіт'!CJ310</f>
        <v>54153.22120417589</v>
      </c>
      <c r="CK310" s="116">
        <f t="shared" si="239"/>
        <v>-14592.692945456205</v>
      </c>
      <c r="CL310" s="595">
        <f>'звіт 03.19-03.24'!CK310+'[9]побудинковий звіт'!CL310+'[8]побудинковий звіт'!CL310</f>
        <v>30564.159569355943</v>
      </c>
      <c r="CM310" s="595">
        <f>'звіт 03.19-03.24'!CL310+'[9]побудинковий звіт'!CM310+'[8]побудинковий звіт'!CM310</f>
        <v>30586.330267799094</v>
      </c>
      <c r="CN310" s="116">
        <f t="shared" si="240"/>
        <v>22.170698443151196</v>
      </c>
      <c r="CO310" s="88">
        <f t="shared" si="241"/>
        <v>99310.073718988046</v>
      </c>
      <c r="CP310" s="96">
        <f t="shared" si="241"/>
        <v>84739.551471974992</v>
      </c>
      <c r="CQ310" s="116">
        <f t="shared" si="242"/>
        <v>-14570.522247013054</v>
      </c>
      <c r="CR310" s="119">
        <f t="shared" si="253"/>
        <v>1153871.0491851054</v>
      </c>
      <c r="CS310" s="96">
        <f t="shared" si="253"/>
        <v>1175654.3771665336</v>
      </c>
      <c r="CT310" s="116">
        <f t="shared" si="243"/>
        <v>21783.327981428243</v>
      </c>
      <c r="CU310" s="91">
        <f t="shared" si="244"/>
        <v>1384645.2590221264</v>
      </c>
      <c r="CV310" s="98">
        <f t="shared" si="244"/>
        <v>1410785.2525998403</v>
      </c>
      <c r="CW310" s="117">
        <f t="shared" si="245"/>
        <v>26139.993577713845</v>
      </c>
      <c r="CX310" s="595">
        <f>'звіт 03.19-03.24'!CW310+'[9]побудинковий звіт'!CX310+'[8]побудинковий звіт'!CX310</f>
        <v>160429.12488811999</v>
      </c>
      <c r="CY310" s="595">
        <f>'звіт 03.19-03.24'!CX310+'[9]побудинковий звіт'!CY310+'[8]побудинковий звіт'!CY310</f>
        <v>134289.13131040582</v>
      </c>
      <c r="CZ310" s="116">
        <f t="shared" si="246"/>
        <v>-26139.993577714165</v>
      </c>
      <c r="DA310" s="99">
        <f>'[8]побудинковий звіт'!DA310</f>
        <v>26139.993577714355</v>
      </c>
      <c r="DB310" s="8">
        <v>2</v>
      </c>
      <c r="DC310" s="365">
        <f>'[8]побудинковий звіт'!DC310</f>
        <v>99299.91</v>
      </c>
      <c r="DD310" s="365">
        <f>'[8]побудинковий звіт'!DD310</f>
        <v>14550.22</v>
      </c>
      <c r="DE310" s="365">
        <f>'[8]побудинковий звіт'!DE310</f>
        <v>75348.62</v>
      </c>
      <c r="DF310" s="365">
        <f>'[8]побудинковий звіт'!DF310</f>
        <v>7275.11</v>
      </c>
      <c r="DG310" s="101">
        <v>105031.27148318349</v>
      </c>
      <c r="DH310" s="296">
        <v>9</v>
      </c>
      <c r="DI310" s="103">
        <f>'[8]побудинковий звіт'!DK310</f>
        <v>8.8998555302470557</v>
      </c>
      <c r="DJ310" s="103">
        <f>'[8]побудинковий звіт'!DL310</f>
        <v>11.219643795454548</v>
      </c>
      <c r="DK310" s="103">
        <f>'[8]побудинковий звіт'!DM310</f>
        <v>7.6980570415446872</v>
      </c>
      <c r="DL310" s="104">
        <f>DI310*G310+(F310-G310)*DJ310</f>
        <v>23951.358985222505</v>
      </c>
      <c r="DM310" s="104">
        <f>DK310*H310</f>
        <v>8085.2693107343848</v>
      </c>
      <c r="DN310" s="105">
        <f t="shared" si="247"/>
        <v>32036.628295956889</v>
      </c>
      <c r="DO310" s="2"/>
      <c r="DP310" s="104">
        <f>'[10]побудинковий звіт'!DR310</f>
        <v>23951.29</v>
      </c>
      <c r="DQ310" s="104">
        <f>'[10]побудинковий звіт'!DS310</f>
        <v>7275.11</v>
      </c>
      <c r="DR310" s="104">
        <f t="shared" si="248"/>
        <v>31226.400000000001</v>
      </c>
      <c r="DS310" s="106"/>
      <c r="DT310" s="104"/>
      <c r="DU310" s="479">
        <f>'звіт 03.19-03.24'!DV310+'[9]побудинковий звіт'!DW310+'[8]побудинковий звіт'!DW310</f>
        <v>4140.4799999999996</v>
      </c>
      <c r="DV310" s="2">
        <f>'[9]побудинковий звіт'!DX310+'[8]побудинковий звіт'!DX310</f>
        <v>0</v>
      </c>
      <c r="DW310" s="77">
        <f t="shared" si="249"/>
        <v>286101.60175770952</v>
      </c>
      <c r="DX310" s="77">
        <f t="shared" si="250"/>
        <v>302726.8650527838</v>
      </c>
      <c r="DY310" s="427">
        <f t="shared" si="251"/>
        <v>82623.73</v>
      </c>
      <c r="DZ310" s="161">
        <f>'[10]побудинковий звіт'!DY310</f>
        <v>4777.0100300716604</v>
      </c>
      <c r="EB310" s="110">
        <v>-14494</v>
      </c>
      <c r="EC310" s="111">
        <f t="shared" si="252"/>
        <v>90537.271483183489</v>
      </c>
      <c r="EE310" s="112">
        <v>117676.0960183195</v>
      </c>
      <c r="EG310" s="99">
        <v>105811.31864319595</v>
      </c>
    </row>
    <row r="311" spans="1:137" ht="19.95" customHeight="1" x14ac:dyDescent="0.3">
      <c r="A311" s="81">
        <v>150000887</v>
      </c>
      <c r="B311" s="82" t="s">
        <v>730</v>
      </c>
      <c r="C311" s="114" t="s">
        <v>731</v>
      </c>
      <c r="D311" s="114" t="s">
        <v>731</v>
      </c>
      <c r="E311" s="84">
        <f t="shared" si="210"/>
        <v>6424.13</v>
      </c>
      <c r="F311" s="597">
        <f>'[8]побудинковий звіт'!F311</f>
        <v>6424.13</v>
      </c>
      <c r="G311" s="104">
        <f>'[8]побудинковий звіт'!G311</f>
        <v>653.79999999999995</v>
      </c>
      <c r="H311" s="598">
        <f>'[8]побудинковий звіт'!H311</f>
        <v>0</v>
      </c>
      <c r="I311" s="595">
        <f>'звіт 03.19-03.24'!H311+'[9]побудинковий звіт'!I311+'[8]побудинковий звіт'!I311</f>
        <v>162570.26288627123</v>
      </c>
      <c r="J311" s="595">
        <f>'звіт 03.19-03.24'!I311+'[9]побудинковий звіт'!J311+'[8]побудинковий звіт'!J311</f>
        <v>163424.5169992545</v>
      </c>
      <c r="K311" s="116">
        <f t="shared" si="211"/>
        <v>854.25411298326799</v>
      </c>
      <c r="L311" s="595">
        <f>'звіт 03.19-03.24'!K311+'[9]побудинковий звіт'!L311+'[8]побудинковий звіт'!L311</f>
        <v>26161.536325407342</v>
      </c>
      <c r="M311" s="595">
        <f>'звіт 03.19-03.24'!L311+'[9]побудинковий звіт'!M311+'[8]побудинковий звіт'!M311</f>
        <v>25489.622328387759</v>
      </c>
      <c r="N311" s="116">
        <f t="shared" si="212"/>
        <v>-671.91399701958289</v>
      </c>
      <c r="O311" s="595">
        <f>'звіт 03.19-03.24'!N311+'[9]побудинковий звіт'!O311+'[8]побудинковий звіт'!O311</f>
        <v>65550.48066966566</v>
      </c>
      <c r="P311" s="595">
        <f>'звіт 03.19-03.24'!O311+'[9]побудинковий звіт'!P311+'[8]побудинковий звіт'!P311</f>
        <v>63522.535570976848</v>
      </c>
      <c r="Q311" s="116">
        <f t="shared" si="213"/>
        <v>-2027.9450986888114</v>
      </c>
      <c r="R311" s="595">
        <f>'звіт 03.19-03.24'!Q311+'[9]побудинковий звіт'!R311+'[8]побудинковий звіт'!R311</f>
        <v>13863.211396710736</v>
      </c>
      <c r="S311" s="595">
        <f>'звіт 03.19-03.24'!R311+'[9]побудинковий звіт'!S311+'[8]побудинковий звіт'!S311</f>
        <v>13433.201679741262</v>
      </c>
      <c r="T311" s="116">
        <f t="shared" si="214"/>
        <v>-430.00971696947454</v>
      </c>
      <c r="U311" s="595">
        <f>'звіт 03.19-03.24'!T311+'[9]побудинковий звіт'!U311+'[8]побудинковий звіт'!U311</f>
        <v>7287.9123938475559</v>
      </c>
      <c r="V311" s="595">
        <f>'звіт 03.19-03.24'!U311+'[9]побудинковий звіт'!V311+'[8]побудинковий звіт'!V311</f>
        <v>14070.433418738914</v>
      </c>
      <c r="W311" s="116">
        <f t="shared" si="215"/>
        <v>6782.5210248913581</v>
      </c>
      <c r="X311" s="595">
        <f>'звіт 03.19-03.24'!W311+'[9]побудинковий звіт'!X311+'[8]побудинковий звіт'!X311</f>
        <v>65976.546544506244</v>
      </c>
      <c r="Y311" s="595">
        <f>'звіт 03.19-03.24'!X311+'[9]побудинковий звіт'!Y311+'[8]побудинковий звіт'!Y311</f>
        <v>62934.801935987263</v>
      </c>
      <c r="Z311" s="116">
        <f t="shared" si="216"/>
        <v>-3041.7446085189804</v>
      </c>
      <c r="AA311" s="595">
        <f>'звіт 03.19-03.24'!Z311+'[9]побудинковий звіт'!AA311+'[8]побудинковий звіт'!AA311</f>
        <v>6935.2848000000004</v>
      </c>
      <c r="AB311" s="595">
        <f>'звіт 03.19-03.24'!AA311+'[9]побудинковий звіт'!AB311+'[8]побудинковий звіт'!AB311</f>
        <v>0</v>
      </c>
      <c r="AC311" s="116">
        <f t="shared" si="217"/>
        <v>-6935.2848000000004</v>
      </c>
      <c r="AD311" s="595">
        <f>'звіт 03.19-03.24'!AC311+'[9]побудинковий звіт'!AD311+'[8]побудинковий звіт'!AD311</f>
        <v>192666.83246867103</v>
      </c>
      <c r="AE311" s="595">
        <f>'звіт 03.19-03.24'!AD311+'[9]побудинковий звіт'!AE311+'[8]побудинковий звіт'!AE311</f>
        <v>210806.81317067749</v>
      </c>
      <c r="AF311" s="117">
        <f t="shared" si="218"/>
        <v>18139.980702006462</v>
      </c>
      <c r="AG311" s="91">
        <f t="shared" si="219"/>
        <v>541012.06748507975</v>
      </c>
      <c r="AH311" s="92">
        <f t="shared" si="219"/>
        <v>553681.92510376393</v>
      </c>
      <c r="AI311" s="116">
        <f t="shared" si="220"/>
        <v>12669.857618684182</v>
      </c>
      <c r="AJ311" s="595">
        <f>'звіт 03.19-03.24'!AI311+'[9]побудинковий звіт'!AJ311+'[8]побудинковий звіт'!AJ311</f>
        <v>532041.35554450529</v>
      </c>
      <c r="AK311" s="595">
        <f>'звіт 03.19-03.24'!AJ311+'[9]побудинковий звіт'!AK311+'[8]побудинковий звіт'!AK311</f>
        <v>522882.85470830655</v>
      </c>
      <c r="AL311" s="116">
        <f t="shared" si="221"/>
        <v>-9158.500836198742</v>
      </c>
      <c r="AM311" s="595">
        <f>'звіт 03.19-03.24'!AL311+'[9]побудинковий звіт'!AM311+'[8]побудинковий звіт'!AM311</f>
        <v>0</v>
      </c>
      <c r="AN311" s="595">
        <f>'звіт 03.19-03.24'!AM311+'[9]побудинковий звіт'!AN311+'[8]побудинковий звіт'!AN311</f>
        <v>1064.595849800311</v>
      </c>
      <c r="AO311" s="116">
        <f t="shared" si="222"/>
        <v>1064.595849800311</v>
      </c>
      <c r="AP311" s="595">
        <f>'звіт 03.19-03.24'!AO311+'[9]побудинковий звіт'!AP311+'[8]побудинковий звіт'!AP311</f>
        <v>33486.539331755615</v>
      </c>
      <c r="AQ311" s="595">
        <f>'звіт 03.19-03.24'!AP311+'[9]побудинковий звіт'!AQ311+'[8]побудинковий звіт'!AQ311</f>
        <v>32433.498584785917</v>
      </c>
      <c r="AR311" s="116">
        <f t="shared" si="223"/>
        <v>-1053.0407469696984</v>
      </c>
      <c r="AS311" s="595">
        <f>'звіт 03.19-03.24'!AR311+'[9]побудинковий звіт'!AS311+'[8]побудинковий звіт'!AS311</f>
        <v>581614.2373778295</v>
      </c>
      <c r="AT311" s="595">
        <f>'звіт 03.19-03.24'!AS311+'[9]побудинковий звіт'!AT311+'[8]побудинковий звіт'!AT311</f>
        <v>620964.87805930176</v>
      </c>
      <c r="AU311" s="118">
        <f t="shared" si="224"/>
        <v>39350.640681472258</v>
      </c>
      <c r="AV311" s="595">
        <f>'звіт 03.19-03.24'!AU311+'[9]побудинковий звіт'!AV311+'[8]побудинковий звіт'!AV311</f>
        <v>29842.168620423356</v>
      </c>
      <c r="AW311" s="595">
        <f>'звіт 03.19-03.24'!AV311+'[9]побудинковий звіт'!AW311+'[8]побудинковий звіт'!AW311</f>
        <v>12527.738614867956</v>
      </c>
      <c r="AX311" s="94">
        <f t="shared" si="225"/>
        <v>-17314.430005555398</v>
      </c>
      <c r="AY311" s="595">
        <f>'звіт 03.19-03.24'!AX311+'[9]побудинковий звіт'!AY311+'[8]побудинковий звіт'!AY311</f>
        <v>30774.384189690307</v>
      </c>
      <c r="AZ311" s="595">
        <f>'звіт 03.19-03.24'!AY311+'[9]побудинковий звіт'!AZ311+'[8]побудинковий звіт'!AZ311</f>
        <v>11150</v>
      </c>
      <c r="BA311" s="117">
        <f t="shared" si="226"/>
        <v>-19624.384189690307</v>
      </c>
      <c r="BB311" s="595">
        <f>'звіт 03.19-03.24'!BA311+'[9]побудинковий звіт'!BB311+'[8]побудинковий звіт'!BB311</f>
        <v>15461.345504144207</v>
      </c>
      <c r="BC311" s="595">
        <f>'звіт 03.19-03.24'!BB311+'[9]побудинковий звіт'!BC311+'[8]побудинковий звіт'!BC311</f>
        <v>24283.347265212877</v>
      </c>
      <c r="BD311" s="94">
        <f t="shared" si="227"/>
        <v>8822.00176106867</v>
      </c>
      <c r="BE311" s="595">
        <f>'звіт 03.19-03.24'!BD311+'[9]побудинковий звіт'!BE311+'[8]побудинковий звіт'!BE311</f>
        <v>20301.09415044144</v>
      </c>
      <c r="BF311" s="595">
        <f>'звіт 03.19-03.24'!BE311+'[9]побудинковий звіт'!BF311+'[8]побудинковий звіт'!BF311</f>
        <v>1205.1977893178398</v>
      </c>
      <c r="BG311" s="95">
        <f t="shared" si="228"/>
        <v>-19095.896361123599</v>
      </c>
      <c r="BH311" s="595">
        <f>'звіт 03.19-03.24'!BG311+'[9]побудинковий звіт'!BH311+'[8]побудинковий звіт'!BH311</f>
        <v>10252.093795462679</v>
      </c>
      <c r="BI311" s="595">
        <f>'звіт 03.19-03.24'!BH311+'[9]побудинковий звіт'!BI311+'[8]побудинковий звіт'!BI311</f>
        <v>4437</v>
      </c>
      <c r="BJ311" s="94">
        <f t="shared" si="229"/>
        <v>-5815.0937954626788</v>
      </c>
      <c r="BK311" s="595">
        <f>'звіт 03.19-03.24'!BJ311+'[9]побудинковий звіт'!BK311+'[8]побудинковий звіт'!BK311</f>
        <v>19962.762925210936</v>
      </c>
      <c r="BL311" s="595">
        <f>'звіт 03.19-03.24'!BK311+'[9]побудинковий звіт'!BL311+'[8]побудинковий звіт'!BL311</f>
        <v>10806.998324748252</v>
      </c>
      <c r="BM311" s="95">
        <f t="shared" si="230"/>
        <v>-9155.764600462684</v>
      </c>
      <c r="BN311" s="595">
        <f>'звіт 03.19-03.24'!BM311+'[9]побудинковий звіт'!BN311+'[8]побудинковий звіт'!BN311</f>
        <v>2257.2953273019662</v>
      </c>
      <c r="BO311" s="595">
        <f>'звіт 03.19-03.24'!BN311+'[9]побудинковий звіт'!BO311+'[8]побудинковий звіт'!BO311</f>
        <v>4470.1826450859999</v>
      </c>
      <c r="BP311" s="94">
        <f t="shared" si="231"/>
        <v>2212.8873177840337</v>
      </c>
      <c r="BQ311" s="91">
        <f t="shared" si="232"/>
        <v>128851.14451267487</v>
      </c>
      <c r="BR311" s="96">
        <f t="shared" si="232"/>
        <v>68880.46463923293</v>
      </c>
      <c r="BS311" s="94">
        <f t="shared" si="233"/>
        <v>-59970.679873441943</v>
      </c>
      <c r="BT311" s="595">
        <f>'звіт 03.19-03.24'!BS311+'[9]побудинковий звіт'!BT311+'[8]побудинковий звіт'!BT311</f>
        <v>470909.94276467722</v>
      </c>
      <c r="BU311" s="595">
        <f>'звіт 03.19-03.24'!BT311+'[9]побудинковий звіт'!BU311+'[8]побудинковий звіт'!BU311</f>
        <v>484619.07018491795</v>
      </c>
      <c r="BV311" s="116">
        <f t="shared" si="234"/>
        <v>13709.127420240722</v>
      </c>
      <c r="BW311" s="595">
        <f>'звіт 03.19-03.24'!BV311+'[9]побудинковий звіт'!BW311+'[8]побудинковий звіт'!BW311</f>
        <v>339402.22431457741</v>
      </c>
      <c r="BX311" s="595">
        <f>'звіт 03.19-03.24'!BW311+'[9]побудинковий звіт'!BX311+'[8]побудинковий звіт'!BX311</f>
        <v>357816.67877216707</v>
      </c>
      <c r="BY311" s="116">
        <f t="shared" si="235"/>
        <v>18414.454457589658</v>
      </c>
      <c r="BZ311" s="595">
        <f>'звіт 03.19-03.24'!BY311+'[9]побудинковий звіт'!BZ311+'[8]побудинковий звіт'!BZ311</f>
        <v>117224.80873614005</v>
      </c>
      <c r="CA311" s="595">
        <f>'звіт 03.19-03.24'!BZ311+'[9]побудинковий звіт'!CA311+'[8]побудинковий звіт'!CA311</f>
        <v>93443.431186142101</v>
      </c>
      <c r="CB311" s="116">
        <f t="shared" si="236"/>
        <v>-23781.377549997953</v>
      </c>
      <c r="CC311" s="595">
        <f>'звіт 03.19-03.24'!CB311+'[9]побудинковий звіт'!CC311+'[8]побудинковий звіт'!CC311</f>
        <v>6902.523631615476</v>
      </c>
      <c r="CD311" s="595">
        <f>'звіт 03.19-03.24'!CC311+'[9]побудинковий звіт'!CD311+'[8]побудинковий звіт'!CD311</f>
        <v>6995.7002533489431</v>
      </c>
      <c r="CE311" s="116">
        <f t="shared" si="237"/>
        <v>93.176621733467073</v>
      </c>
      <c r="CF311" s="595">
        <f>'звіт 03.19-03.24'!CE311+'[9]побудинковий звіт'!CF311+'[8]побудинковий звіт'!CF311</f>
        <v>845.23523577150411</v>
      </c>
      <c r="CG311" s="595">
        <f>'звіт 03.19-03.24'!CF311+'[9]побудинковий звіт'!CG311+'[8]побудинковий звіт'!CG311</f>
        <v>0</v>
      </c>
      <c r="CH311" s="116">
        <f t="shared" si="238"/>
        <v>-845.23523577150411</v>
      </c>
      <c r="CI311" s="595">
        <f>'звіт 03.19-03.24'!CH311+'[9]побудинковий звіт'!CI311+'[8]побудинковий звіт'!CI311</f>
        <v>70278.698393397935</v>
      </c>
      <c r="CJ311" s="595">
        <f>'звіт 03.19-03.24'!CI311+'[9]побудинковий звіт'!CJ311+'[8]побудинковий звіт'!CJ311</f>
        <v>54645.074607427625</v>
      </c>
      <c r="CK311" s="116">
        <f t="shared" si="239"/>
        <v>-15633.623785970311</v>
      </c>
      <c r="CL311" s="595">
        <f>'звіт 03.19-03.24'!CK311+'[9]побудинковий звіт'!CL311+'[8]побудинковий звіт'!CL311</f>
        <v>109462.28335051246</v>
      </c>
      <c r="CM311" s="595">
        <f>'звіт 03.19-03.24'!CL311+'[9]побудинковий звіт'!CM311+'[8]побудинковий звіт'!CM311</f>
        <v>115305.56290971041</v>
      </c>
      <c r="CN311" s="116">
        <f t="shared" si="240"/>
        <v>5843.279559197952</v>
      </c>
      <c r="CO311" s="88">
        <f t="shared" si="241"/>
        <v>179740.98174391041</v>
      </c>
      <c r="CP311" s="96">
        <f t="shared" si="241"/>
        <v>169950.63751713804</v>
      </c>
      <c r="CQ311" s="116">
        <f t="shared" si="242"/>
        <v>-9790.3442267723731</v>
      </c>
      <c r="CR311" s="119">
        <f t="shared" si="253"/>
        <v>2932031.060678537</v>
      </c>
      <c r="CS311" s="96">
        <f t="shared" si="253"/>
        <v>2912733.734858905</v>
      </c>
      <c r="CT311" s="116">
        <f t="shared" si="243"/>
        <v>-19297.325819632038</v>
      </c>
      <c r="CU311" s="91">
        <f t="shared" si="244"/>
        <v>3518437.2728142445</v>
      </c>
      <c r="CV311" s="98">
        <f t="shared" si="244"/>
        <v>3495280.4818306859</v>
      </c>
      <c r="CW311" s="117">
        <f t="shared" si="245"/>
        <v>-23156.790983558632</v>
      </c>
      <c r="CX311" s="595">
        <f>'звіт 03.19-03.24'!CW311+'[9]побудинковий звіт'!CX311+'[8]побудинковий звіт'!CX311</f>
        <v>131407.53616096437</v>
      </c>
      <c r="CY311" s="595">
        <f>'звіт 03.19-03.24'!CX311+'[9]побудинковий звіт'!CY311+'[8]побудинковий звіт'!CY311</f>
        <v>154564.3271445226</v>
      </c>
      <c r="CZ311" s="116">
        <f t="shared" si="246"/>
        <v>23156.790983558225</v>
      </c>
      <c r="DA311" s="99">
        <f>'[8]побудинковий звіт'!DA311</f>
        <v>-23156.790983557614</v>
      </c>
      <c r="DB311" s="8">
        <v>2</v>
      </c>
      <c r="DC311" s="365">
        <f>'[8]побудинковий звіт'!DC311</f>
        <v>151813.88</v>
      </c>
      <c r="DD311" s="365">
        <f>'[8]побудинковий звіт'!DD311</f>
        <v>0</v>
      </c>
      <c r="DE311" s="365">
        <f>'[8]побудинковий звіт'!DE311</f>
        <v>90315.200000000012</v>
      </c>
      <c r="DF311" s="365">
        <f>'[8]побудинковий звіт'!DF311</f>
        <v>0</v>
      </c>
      <c r="DG311" s="101">
        <v>106513.95623329584</v>
      </c>
      <c r="DH311" s="296">
        <v>9</v>
      </c>
      <c r="DI311" s="103">
        <f>'[8]побудинковий звіт'!DK311</f>
        <v>7.2396719270937275</v>
      </c>
      <c r="DJ311" s="103">
        <f>'[8]побудинковий звіт'!DL311</f>
        <v>9.8345987034590312</v>
      </c>
      <c r="DK311" s="103">
        <f>'[8]побудинковий звіт'!DM311</f>
        <v>6.1286123873299072</v>
      </c>
      <c r="DL311" s="104">
        <f>DI311*G311+(F311-G311)*DJ311</f>
        <v>61482.177442464628</v>
      </c>
      <c r="DM311" s="104">
        <f>DK311*H311</f>
        <v>0</v>
      </c>
      <c r="DN311" s="105">
        <f t="shared" si="247"/>
        <v>61482.177442464628</v>
      </c>
      <c r="DO311" s="2"/>
      <c r="DP311" s="104">
        <f>'[10]побудинковий звіт'!DR311</f>
        <v>61386.21</v>
      </c>
      <c r="DQ311" s="104">
        <f>'[10]побудинковий звіт'!DS311</f>
        <v>0</v>
      </c>
      <c r="DR311" s="104">
        <f t="shared" si="248"/>
        <v>61386.21</v>
      </c>
      <c r="DS311" s="106"/>
      <c r="DT311" s="104"/>
      <c r="DU311" s="479">
        <f>'звіт 03.19-03.24'!DV311+'[9]побудинковий звіт'!DW311+'[8]побудинковий звіт'!DW311</f>
        <v>6220.56</v>
      </c>
      <c r="DV311" s="2">
        <f>'[9]побудинковий звіт'!DX311+'[8]побудинковий звіт'!DX311</f>
        <v>0</v>
      </c>
      <c r="DW311" s="77">
        <f t="shared" si="249"/>
        <v>852558.45826860529</v>
      </c>
      <c r="DX311" s="77">
        <f t="shared" si="250"/>
        <v>827814.41123824159</v>
      </c>
      <c r="DY311" s="427">
        <f t="shared" si="251"/>
        <v>90315.200000000012</v>
      </c>
      <c r="DZ311" s="161">
        <f>'[10]побудинковий звіт'!DY311</f>
        <v>14599.999990663846</v>
      </c>
      <c r="EB311" s="110">
        <v>15177</v>
      </c>
      <c r="EC311" s="111">
        <f t="shared" si="252"/>
        <v>121690.95623329584</v>
      </c>
      <c r="EE311" s="112">
        <v>76259.272594517941</v>
      </c>
      <c r="EG311" s="99">
        <v>8853.9093440559518</v>
      </c>
    </row>
    <row r="312" spans="1:137" ht="19.95" customHeight="1" x14ac:dyDescent="0.3">
      <c r="A312" s="81">
        <v>150000888</v>
      </c>
      <c r="B312" s="82" t="s">
        <v>732</v>
      </c>
      <c r="C312" s="114" t="s">
        <v>733</v>
      </c>
      <c r="D312" s="114" t="s">
        <v>733</v>
      </c>
      <c r="E312" s="84">
        <f t="shared" si="210"/>
        <v>3375.56</v>
      </c>
      <c r="F312" s="597">
        <f>'[8]побудинковий звіт'!F312</f>
        <v>2586.9899999999998</v>
      </c>
      <c r="G312" s="104">
        <f>'[8]побудинковий звіт'!G312</f>
        <v>0</v>
      </c>
      <c r="H312" s="598">
        <f>'[8]побудинковий звіт'!H312</f>
        <v>788.57</v>
      </c>
      <c r="I312" s="595">
        <f>'звіт 03.19-03.24'!H312+'[9]побудинковий звіт'!I312+'[8]побудинковий звіт'!I312</f>
        <v>76137.31791064814</v>
      </c>
      <c r="J312" s="595">
        <f>'звіт 03.19-03.24'!I312+'[9]побудинковий звіт'!J312+'[8]побудинковий звіт'!J312</f>
        <v>76512.513628107787</v>
      </c>
      <c r="K312" s="116">
        <f t="shared" si="211"/>
        <v>375.1957174596464</v>
      </c>
      <c r="L312" s="595">
        <f>'звіт 03.19-03.24'!K312+'[9]побудинковий звіт'!L312+'[8]побудинковий звіт'!L312</f>
        <v>15950.648148352015</v>
      </c>
      <c r="M312" s="595">
        <f>'звіт 03.19-03.24'!L312+'[9]побудинковий звіт'!M312+'[8]побудинковий звіт'!M312</f>
        <v>15613.789210566221</v>
      </c>
      <c r="N312" s="116">
        <f t="shared" si="212"/>
        <v>-336.85893778579339</v>
      </c>
      <c r="O312" s="595">
        <f>'звіт 03.19-03.24'!N312+'[9]побудинковий звіт'!O312+'[8]побудинковий звіт'!O312</f>
        <v>31461.502715158145</v>
      </c>
      <c r="P312" s="595">
        <f>'звіт 03.19-03.24'!O312+'[9]побудинковий звіт'!P312+'[8]побудинковий звіт'!P312</f>
        <v>30486.375778120117</v>
      </c>
      <c r="Q312" s="116">
        <f t="shared" si="213"/>
        <v>-975.1269370380287</v>
      </c>
      <c r="R312" s="595">
        <f>'звіт 03.19-03.24'!Q312+'[9]побудинковий звіт'!R312+'[8]побудинковий звіт'!R312</f>
        <v>0</v>
      </c>
      <c r="S312" s="595">
        <f>'звіт 03.19-03.24'!R312+'[9]побудинковий звіт'!S312+'[8]побудинковий звіт'!S312</f>
        <v>0</v>
      </c>
      <c r="T312" s="116">
        <f t="shared" si="214"/>
        <v>0</v>
      </c>
      <c r="U312" s="595">
        <f>'звіт 03.19-03.24'!T312+'[9]побудинковий звіт'!U312+'[8]побудинковий звіт'!U312</f>
        <v>1957.1850347421914</v>
      </c>
      <c r="V312" s="595">
        <f>'звіт 03.19-03.24'!U312+'[9]побудинковий звіт'!V312+'[8]побудинковий звіт'!V312</f>
        <v>1020.0563384415782</v>
      </c>
      <c r="W312" s="116">
        <f t="shared" si="215"/>
        <v>-937.12869630061323</v>
      </c>
      <c r="X312" s="595">
        <f>'звіт 03.19-03.24'!W312+'[9]побудинковий звіт'!X312+'[8]побудинковий звіт'!X312</f>
        <v>49144.953352684141</v>
      </c>
      <c r="Y312" s="595">
        <f>'звіт 03.19-03.24'!X312+'[9]побудинковий звіт'!Y312+'[8]побудинковий звіт'!Y312</f>
        <v>45523.574910674957</v>
      </c>
      <c r="Z312" s="116">
        <f t="shared" si="216"/>
        <v>-3621.3784420091833</v>
      </c>
      <c r="AA312" s="595">
        <f>'звіт 03.19-03.24'!Z312+'[9]побудинковий звіт'!AA312+'[8]побудинковий звіт'!AA312</f>
        <v>3644.9460000000008</v>
      </c>
      <c r="AB312" s="595">
        <f>'звіт 03.19-03.24'!AA312+'[9]побудинковий звіт'!AB312+'[8]побудинковий звіт'!AB312</f>
        <v>0</v>
      </c>
      <c r="AC312" s="116">
        <f t="shared" si="217"/>
        <v>-3644.9460000000008</v>
      </c>
      <c r="AD312" s="595">
        <f>'звіт 03.19-03.24'!AC312+'[9]побудинковий звіт'!AD312+'[8]побудинковий звіт'!AD312</f>
        <v>103064.39830376231</v>
      </c>
      <c r="AE312" s="595">
        <f>'звіт 03.19-03.24'!AD312+'[9]побудинковий звіт'!AE312+'[8]побудинковий звіт'!AE312</f>
        <v>110790.2000894618</v>
      </c>
      <c r="AF312" s="117">
        <f t="shared" si="218"/>
        <v>7725.8017856994848</v>
      </c>
      <c r="AG312" s="91">
        <f t="shared" si="219"/>
        <v>281360.95146534697</v>
      </c>
      <c r="AH312" s="92">
        <f t="shared" si="219"/>
        <v>279946.50995537243</v>
      </c>
      <c r="AI312" s="116">
        <f t="shared" si="220"/>
        <v>-1414.4415099745383</v>
      </c>
      <c r="AJ312" s="595">
        <f>'звіт 03.19-03.24'!AI312+'[9]побудинковий звіт'!AJ312+'[8]побудинковий звіт'!AJ312</f>
        <v>0</v>
      </c>
      <c r="AK312" s="595">
        <f>'звіт 03.19-03.24'!AJ312+'[9]побудинковий звіт'!AK312+'[8]побудинковий звіт'!AK312</f>
        <v>0</v>
      </c>
      <c r="AL312" s="116">
        <f t="shared" si="221"/>
        <v>0</v>
      </c>
      <c r="AM312" s="595">
        <f>'звіт 03.19-03.24'!AL312+'[9]побудинковий звіт'!AM312+'[8]побудинковий звіт'!AM312</f>
        <v>0</v>
      </c>
      <c r="AN312" s="595">
        <f>'звіт 03.19-03.24'!AM312+'[9]побудинковий звіт'!AN312+'[8]побудинковий звіт'!AN312</f>
        <v>0</v>
      </c>
      <c r="AO312" s="116">
        <f t="shared" si="222"/>
        <v>0</v>
      </c>
      <c r="AP312" s="595">
        <f>'звіт 03.19-03.24'!AO312+'[9]побудинковий звіт'!AP312+'[8]побудинковий звіт'!AP312</f>
        <v>57429.389267920749</v>
      </c>
      <c r="AQ312" s="595">
        <f>'звіт 03.19-03.24'!AP312+'[9]побудинковий звіт'!AQ312+'[8]побудинковий звіт'!AQ312</f>
        <v>53181.988148154283</v>
      </c>
      <c r="AR312" s="116">
        <f t="shared" si="223"/>
        <v>-4247.4011197664659</v>
      </c>
      <c r="AS312" s="595">
        <f>'звіт 03.19-03.24'!AR312+'[9]побудинковий звіт'!AS312+'[8]побудинковий звіт'!AS312</f>
        <v>220857.61836898798</v>
      </c>
      <c r="AT312" s="595">
        <f>'звіт 03.19-03.24'!AS312+'[9]побудинковий звіт'!AT312+'[8]побудинковий звіт'!AT312</f>
        <v>275581.05111778935</v>
      </c>
      <c r="AU312" s="118">
        <f t="shared" si="224"/>
        <v>54723.432748801366</v>
      </c>
      <c r="AV312" s="595">
        <f>'звіт 03.19-03.24'!AU312+'[9]побудинковий звіт'!AV312+'[8]побудинковий звіт'!AV312</f>
        <v>18979.346502952827</v>
      </c>
      <c r="AW312" s="595">
        <f>'звіт 03.19-03.24'!AV312+'[9]побудинковий звіт'!AW312+'[8]побудинковий звіт'!AW312</f>
        <v>858.28</v>
      </c>
      <c r="AX312" s="94">
        <f t="shared" si="225"/>
        <v>-18121.066502952828</v>
      </c>
      <c r="AY312" s="595">
        <f>'звіт 03.19-03.24'!AX312+'[9]побудинковий звіт'!AY312+'[8]побудинковий звіт'!AY312</f>
        <v>27901.440528068655</v>
      </c>
      <c r="AZ312" s="595">
        <f>'звіт 03.19-03.24'!AY312+'[9]побудинковий звіт'!AZ312+'[8]побудинковий звіт'!AZ312</f>
        <v>3598</v>
      </c>
      <c r="BA312" s="117">
        <f t="shared" si="226"/>
        <v>-24303.440528068655</v>
      </c>
      <c r="BB312" s="595">
        <f>'звіт 03.19-03.24'!BA312+'[9]побудинковий звіт'!BB312+'[8]побудинковий звіт'!BB312</f>
        <v>14365.456990134442</v>
      </c>
      <c r="BC312" s="595">
        <f>'звіт 03.19-03.24'!BB312+'[9]побудинковий звіт'!BC312+'[8]побудинковий звіт'!BC312</f>
        <v>6087.8152990713152</v>
      </c>
      <c r="BD312" s="94">
        <f t="shared" si="227"/>
        <v>-8277.6416910631269</v>
      </c>
      <c r="BE312" s="595">
        <f>'звіт 03.19-03.24'!BD312+'[9]побудинковий звіт'!BE312+'[8]побудинковий звіт'!BE312</f>
        <v>0</v>
      </c>
      <c r="BF312" s="595">
        <f>'звіт 03.19-03.24'!BE312+'[9]побудинковий звіт'!BF312+'[8]побудинковий звіт'!BF312</f>
        <v>0</v>
      </c>
      <c r="BG312" s="95">
        <f t="shared" si="228"/>
        <v>0</v>
      </c>
      <c r="BH312" s="595">
        <f>'звіт 03.19-03.24'!BG312+'[9]побудинковий звіт'!BH312+'[8]побудинковий звіт'!BH312</f>
        <v>1153.5145386485431</v>
      </c>
      <c r="BI312" s="595">
        <f>'звіт 03.19-03.24'!BH312+'[9]побудинковий звіт'!BI312+'[8]побудинковий звіт'!BI312</f>
        <v>493</v>
      </c>
      <c r="BJ312" s="94">
        <f t="shared" si="229"/>
        <v>-660.51453864854307</v>
      </c>
      <c r="BK312" s="595">
        <f>'звіт 03.19-03.24'!BJ312+'[9]побудинковий звіт'!BK312+'[8]побудинковий звіт'!BK312</f>
        <v>15185.830298462031</v>
      </c>
      <c r="BL312" s="595">
        <f>'звіт 03.19-03.24'!BK312+'[9]побудинковий звіт'!BL312+'[8]побудинковий звіт'!BL312</f>
        <v>14331.636600817588</v>
      </c>
      <c r="BM312" s="95">
        <f t="shared" si="230"/>
        <v>-854.19369764444309</v>
      </c>
      <c r="BN312" s="595">
        <f>'звіт 03.19-03.24'!BM312+'[9]побудинковий звіт'!BN312+'[8]побудинковий звіт'!BN312</f>
        <v>1690.9346735641118</v>
      </c>
      <c r="BO312" s="595">
        <f>'звіт 03.19-03.24'!BN312+'[9]побудинковий звіт'!BO312+'[8]побудинковий звіт'!BO312</f>
        <v>5032</v>
      </c>
      <c r="BP312" s="94">
        <f t="shared" si="231"/>
        <v>3341.065326435888</v>
      </c>
      <c r="BQ312" s="91">
        <f t="shared" si="232"/>
        <v>79276.523531830622</v>
      </c>
      <c r="BR312" s="96">
        <f t="shared" si="232"/>
        <v>30400.731899888902</v>
      </c>
      <c r="BS312" s="94">
        <f t="shared" si="233"/>
        <v>-48875.79163194172</v>
      </c>
      <c r="BT312" s="595">
        <f>'звіт 03.19-03.24'!BS312+'[9]побудинковий звіт'!BT312+'[8]побудинковий звіт'!BT312</f>
        <v>221677.2281991081</v>
      </c>
      <c r="BU312" s="595">
        <f>'звіт 03.19-03.24'!BT312+'[9]побудинковий звіт'!BU312+'[8]побудинковий звіт'!BU312</f>
        <v>307527.55180198286</v>
      </c>
      <c r="BV312" s="116">
        <f t="shared" si="234"/>
        <v>85850.323602874763</v>
      </c>
      <c r="BW312" s="595">
        <f>'звіт 03.19-03.24'!BV312+'[9]побудинковий звіт'!BW312+'[8]побудинковий звіт'!BW312</f>
        <v>150587.90084434359</v>
      </c>
      <c r="BX312" s="595">
        <f>'звіт 03.19-03.24'!BW312+'[9]побудинковий звіт'!BX312+'[8]побудинковий звіт'!BX312</f>
        <v>152424.16754651337</v>
      </c>
      <c r="BY312" s="116">
        <f t="shared" si="235"/>
        <v>1836.2667021697853</v>
      </c>
      <c r="BZ312" s="595">
        <f>'звіт 03.19-03.24'!BY312+'[9]побудинковий звіт'!BZ312+'[8]побудинковий звіт'!BZ312</f>
        <v>103491.96243533379</v>
      </c>
      <c r="CA312" s="595">
        <f>'звіт 03.19-03.24'!BZ312+'[9]побудинковий звіт'!CA312+'[8]побудинковий звіт'!CA312</f>
        <v>55768.220991128735</v>
      </c>
      <c r="CB312" s="116">
        <f t="shared" si="236"/>
        <v>-47723.74144420505</v>
      </c>
      <c r="CC312" s="595">
        <f>'звіт 03.19-03.24'!CB312+'[9]побудинковий звіт'!CC312+'[8]побудинковий звіт'!CC312</f>
        <v>5207.5308699428542</v>
      </c>
      <c r="CD312" s="595">
        <f>'звіт 03.19-03.24'!CC312+'[9]побудинковий звіт'!CD312+'[8]побудинковий звіт'!CD312</f>
        <v>5301.5848073812504</v>
      </c>
      <c r="CE312" s="116">
        <f t="shared" si="237"/>
        <v>94.053937438396133</v>
      </c>
      <c r="CF312" s="595">
        <f>'звіт 03.19-03.24'!CE312+'[9]побудинковий звіт'!CF312+'[8]побудинковий звіт'!CF312</f>
        <v>640.54864021430228</v>
      </c>
      <c r="CG312" s="595">
        <f>'звіт 03.19-03.24'!CF312+'[9]побудинковий звіт'!CG312+'[8]побудинковий звіт'!CG312</f>
        <v>0</v>
      </c>
      <c r="CH312" s="116">
        <f t="shared" si="238"/>
        <v>-640.54864021430228</v>
      </c>
      <c r="CI312" s="595">
        <f>'звіт 03.19-03.24'!CH312+'[9]побудинковий звіт'!CI312+'[8]побудинковий звіт'!CI312</f>
        <v>44594.768883460798</v>
      </c>
      <c r="CJ312" s="595">
        <f>'звіт 03.19-03.24'!CI312+'[9]побудинковий звіт'!CJ312+'[8]побудинковий звіт'!CJ312</f>
        <v>26595.67178280804</v>
      </c>
      <c r="CK312" s="116">
        <f t="shared" si="239"/>
        <v>-17999.097100652758</v>
      </c>
      <c r="CL312" s="595">
        <f>'звіт 03.19-03.24'!CK312+'[9]побудинковий звіт'!CL312+'[8]побудинковий звіт'!CL312</f>
        <v>0</v>
      </c>
      <c r="CM312" s="595">
        <f>'звіт 03.19-03.24'!CL312+'[9]побудинковий звіт'!CM312+'[8]побудинковий звіт'!CM312</f>
        <v>0</v>
      </c>
      <c r="CN312" s="116">
        <f t="shared" si="240"/>
        <v>0</v>
      </c>
      <c r="CO312" s="88">
        <f t="shared" si="241"/>
        <v>44594.768883460798</v>
      </c>
      <c r="CP312" s="96">
        <f t="shared" si="241"/>
        <v>26595.67178280804</v>
      </c>
      <c r="CQ312" s="116">
        <f t="shared" si="242"/>
        <v>-17999.097100652758</v>
      </c>
      <c r="CR312" s="119">
        <f t="shared" si="253"/>
        <v>1165124.42250649</v>
      </c>
      <c r="CS312" s="96">
        <f t="shared" si="253"/>
        <v>1186727.4780510196</v>
      </c>
      <c r="CT312" s="116">
        <f t="shared" si="243"/>
        <v>21603.055544529576</v>
      </c>
      <c r="CU312" s="91">
        <f t="shared" si="244"/>
        <v>1398149.307007788</v>
      </c>
      <c r="CV312" s="98">
        <f t="shared" si="244"/>
        <v>1424072.9736612234</v>
      </c>
      <c r="CW312" s="117">
        <f t="shared" si="245"/>
        <v>25923.666653435444</v>
      </c>
      <c r="CX312" s="595">
        <f>'звіт 03.19-03.24'!CW312+'[9]побудинковий звіт'!CX312+'[8]побудинковий звіт'!CX312</f>
        <v>57991.999954611194</v>
      </c>
      <c r="CY312" s="595">
        <f>'звіт 03.19-03.24'!CX312+'[9]побудинковий звіт'!CY312+'[8]побудинковий звіт'!CY312</f>
        <v>32068.333301175735</v>
      </c>
      <c r="CZ312" s="116">
        <f t="shared" si="246"/>
        <v>-25923.666653435459</v>
      </c>
      <c r="DA312" s="99">
        <f>'[8]побудинковий звіт'!DA312</f>
        <v>25923.666653435328</v>
      </c>
      <c r="DB312" s="8">
        <v>2</v>
      </c>
      <c r="DC312" s="365">
        <f>'[8]побудинковий звіт'!DC312</f>
        <v>55727.07</v>
      </c>
      <c r="DD312" s="365">
        <f>'[8]побудинковий звіт'!DD312</f>
        <v>21015.709999999995</v>
      </c>
      <c r="DE312" s="365">
        <f>'[8]побудинковий звіт'!DE312</f>
        <v>36357.270000000004</v>
      </c>
      <c r="DF312" s="365">
        <f>'[8]побудинковий звіт'!DF312</f>
        <v>16072.059999999994</v>
      </c>
      <c r="DG312" s="101">
        <v>38204.589844673814</v>
      </c>
      <c r="DH312" s="296">
        <v>5</v>
      </c>
      <c r="DI312" s="103">
        <f>'[8]побудинковий звіт'!DK312</f>
        <v>7.4873672254519379</v>
      </c>
      <c r="DJ312" s="103">
        <f>'[8]побудинковий звіт'!DL312</f>
        <v>0</v>
      </c>
      <c r="DK312" s="103">
        <f>'[8]побудинковий звіт'!DM312</f>
        <v>6.2794670321847175</v>
      </c>
      <c r="DL312" s="104">
        <f>F312*DI312</f>
        <v>19369.744138571907</v>
      </c>
      <c r="DM312" s="104">
        <f>H312*DK312</f>
        <v>4951.799317569903</v>
      </c>
      <c r="DN312" s="105">
        <f t="shared" si="247"/>
        <v>24321.543456141808</v>
      </c>
      <c r="DO312" s="2"/>
      <c r="DP312" s="104">
        <f>'[10]побудинковий звіт'!DR312</f>
        <v>19369.8</v>
      </c>
      <c r="DQ312" s="104">
        <f>'[10]побудинковий звіт'!DS312</f>
        <v>4935.47</v>
      </c>
      <c r="DR312" s="104">
        <f t="shared" si="248"/>
        <v>24305.27</v>
      </c>
      <c r="DS312" s="106"/>
      <c r="DT312" s="104"/>
      <c r="DU312" s="479">
        <f>'звіт 03.19-03.24'!DV312+'[9]побудинковий звіт'!DW312+'[8]побудинковий звіт'!DW312</f>
        <v>4464.88</v>
      </c>
      <c r="DV312" s="2">
        <f>'[9]побудинковий звіт'!DX312+'[8]побудинковий звіт'!DX312</f>
        <v>0</v>
      </c>
      <c r="DW312" s="77">
        <f t="shared" si="249"/>
        <v>360160.97028098232</v>
      </c>
      <c r="DX312" s="77">
        <f t="shared" si="250"/>
        <v>367178.13962121389</v>
      </c>
      <c r="DY312" s="427">
        <f t="shared" si="251"/>
        <v>52429.33</v>
      </c>
      <c r="DZ312" s="161">
        <f>'[10]побудинковий звіт'!DY312</f>
        <v>6485.5414950158656</v>
      </c>
      <c r="EB312" s="110">
        <v>37796</v>
      </c>
      <c r="EC312" s="111">
        <f t="shared" si="252"/>
        <v>76000.589844673814</v>
      </c>
      <c r="EE312" s="112">
        <v>17817.52020772278</v>
      </c>
      <c r="EG312" s="99">
        <v>-24338.956152915875</v>
      </c>
    </row>
    <row r="313" spans="1:137" ht="19.95" customHeight="1" x14ac:dyDescent="0.3">
      <c r="A313" s="81">
        <v>150000889</v>
      </c>
      <c r="B313" s="82" t="s">
        <v>734</v>
      </c>
      <c r="C313" s="114" t="s">
        <v>735</v>
      </c>
      <c r="D313" s="114" t="s">
        <v>735</v>
      </c>
      <c r="E313" s="84">
        <f t="shared" si="210"/>
        <v>5272.67</v>
      </c>
      <c r="F313" s="597">
        <f>'[8]побудинковий звіт'!F313</f>
        <v>4417.47</v>
      </c>
      <c r="G313" s="104">
        <f>'[8]побудинковий звіт'!G313</f>
        <v>0</v>
      </c>
      <c r="H313" s="598">
        <f>'[8]побудинковий звіт'!H313</f>
        <v>855.19999999999993</v>
      </c>
      <c r="I313" s="595">
        <f>'звіт 03.19-03.24'!H313+'[9]побудинковий звіт'!I313+'[8]побудинковий звіт'!I313</f>
        <v>153367.09958676453</v>
      </c>
      <c r="J313" s="595">
        <f>'звіт 03.19-03.24'!I313+'[9]побудинковий звіт'!J313+'[8]побудинковий звіт'!J313</f>
        <v>153716.32571801727</v>
      </c>
      <c r="K313" s="116">
        <f t="shared" si="211"/>
        <v>349.22613125274074</v>
      </c>
      <c r="L313" s="595">
        <f>'звіт 03.19-03.24'!K313+'[9]побудинковий звіт'!L313+'[8]побудинковий звіт'!L313</f>
        <v>24760.176280713247</v>
      </c>
      <c r="M313" s="595">
        <f>'звіт 03.19-03.24'!L313+'[9]побудинковий звіт'!M313+'[8]побудинковий звіт'!M313</f>
        <v>24247.270096269673</v>
      </c>
      <c r="N313" s="116">
        <f t="shared" si="212"/>
        <v>-512.9061844435746</v>
      </c>
      <c r="O313" s="595">
        <f>'звіт 03.19-03.24'!N313+'[9]побудинковий звіт'!O313+'[8]побудинковий звіт'!O313</f>
        <v>46870.010402366257</v>
      </c>
      <c r="P313" s="595">
        <f>'звіт 03.19-03.24'!O313+'[9]побудинковий звіт'!P313+'[8]побудинковий звіт'!P313</f>
        <v>45420.388310986178</v>
      </c>
      <c r="Q313" s="116">
        <f t="shared" si="213"/>
        <v>-1449.6220913800789</v>
      </c>
      <c r="R313" s="595">
        <f>'звіт 03.19-03.24'!Q313+'[9]побудинковий звіт'!R313+'[8]побудинковий звіт'!R313</f>
        <v>10882.871556919223</v>
      </c>
      <c r="S313" s="595">
        <f>'звіт 03.19-03.24'!R313+'[9]побудинковий звіт'!S313+'[8]побудинковий звіт'!S313</f>
        <v>10546.521244283151</v>
      </c>
      <c r="T313" s="116">
        <f t="shared" si="214"/>
        <v>-336.35031263607198</v>
      </c>
      <c r="U313" s="595">
        <f>'звіт 03.19-03.24'!T313+'[9]побудинковий звіт'!U313+'[8]побудинковий звіт'!U313</f>
        <v>5781.835486480084</v>
      </c>
      <c r="V313" s="595">
        <f>'звіт 03.19-03.24'!U313+'[9]побудинковий звіт'!V313+'[8]побудинковий звіт'!V313</f>
        <v>10808.179911552801</v>
      </c>
      <c r="W313" s="116">
        <f t="shared" si="215"/>
        <v>5026.3444250727171</v>
      </c>
      <c r="X313" s="595">
        <f>'звіт 03.19-03.24'!W313+'[9]побудинковий звіт'!X313+'[8]побудинковий звіт'!X313</f>
        <v>40494.004224739459</v>
      </c>
      <c r="Y313" s="595">
        <f>'звіт 03.19-03.24'!X313+'[9]побудинковий звіт'!Y313+'[8]побудинковий звіт'!Y313</f>
        <v>40307.640619219252</v>
      </c>
      <c r="Z313" s="116">
        <f t="shared" si="216"/>
        <v>-186.36360552020778</v>
      </c>
      <c r="AA313" s="595">
        <f>'звіт 03.19-03.24'!Z313+'[9]побудинковий звіт'!AA313+'[8]побудинковий звіт'!AA313</f>
        <v>0</v>
      </c>
      <c r="AB313" s="595">
        <f>'звіт 03.19-03.24'!AA313+'[9]побудинковий звіт'!AB313+'[8]побудинковий звіт'!AB313</f>
        <v>0</v>
      </c>
      <c r="AC313" s="116">
        <f t="shared" si="217"/>
        <v>0</v>
      </c>
      <c r="AD313" s="595">
        <f>'звіт 03.19-03.24'!AC313+'[9]побудинковий звіт'!AD313+'[8]побудинковий звіт'!AD313</f>
        <v>159781.36117741326</v>
      </c>
      <c r="AE313" s="595">
        <f>'звіт 03.19-03.24'!AD313+'[9]побудинковий звіт'!AE313+'[8]побудинковий звіт'!AE313</f>
        <v>172747.13219633373</v>
      </c>
      <c r="AF313" s="117">
        <f t="shared" si="218"/>
        <v>12965.771018920466</v>
      </c>
      <c r="AG313" s="91">
        <f t="shared" si="219"/>
        <v>441937.35871539603</v>
      </c>
      <c r="AH313" s="92">
        <f t="shared" si="219"/>
        <v>457793.45809666207</v>
      </c>
      <c r="AI313" s="116">
        <f t="shared" si="220"/>
        <v>15856.099381266045</v>
      </c>
      <c r="AJ313" s="595">
        <f>'звіт 03.19-03.24'!AI313+'[9]побудинковий звіт'!AJ313+'[8]побудинковий звіт'!AJ313</f>
        <v>295872.78699810093</v>
      </c>
      <c r="AK313" s="595">
        <f>'звіт 03.19-03.24'!AJ313+'[9]побудинковий звіт'!AK313+'[8]побудинковий звіт'!AK313</f>
        <v>285262.10541488882</v>
      </c>
      <c r="AL313" s="116">
        <f t="shared" si="221"/>
        <v>-10610.681583212106</v>
      </c>
      <c r="AM313" s="595">
        <f>'звіт 03.19-03.24'!AL313+'[9]побудинковий звіт'!AM313+'[8]побудинковий звіт'!AM313</f>
        <v>8704.0668949999999</v>
      </c>
      <c r="AN313" s="595">
        <f>'звіт 03.19-03.24'!AM313+'[9]побудинковий звіт'!AN313+'[8]побудинковий звіт'!AN313</f>
        <v>4167.1409626798468</v>
      </c>
      <c r="AO313" s="116">
        <f t="shared" si="222"/>
        <v>-4536.9259323201532</v>
      </c>
      <c r="AP313" s="595">
        <f>'звіт 03.19-03.24'!AO313+'[9]побудинковий звіт'!AP313+'[8]побудинковий звіт'!AP313</f>
        <v>27980.641901895196</v>
      </c>
      <c r="AQ313" s="595">
        <f>'звіт 03.19-03.24'!AP313+'[9]побудинковий звіт'!AQ313+'[8]побудинковий звіт'!AQ313</f>
        <v>18720.008046018505</v>
      </c>
      <c r="AR313" s="116">
        <f t="shared" si="223"/>
        <v>-9260.6338558766911</v>
      </c>
      <c r="AS313" s="595">
        <f>'звіт 03.19-03.24'!AR313+'[9]побудинковий звіт'!AS313+'[8]побудинковий звіт'!AS313</f>
        <v>470508.00000711315</v>
      </c>
      <c r="AT313" s="595">
        <f>'звіт 03.19-03.24'!AS313+'[9]побудинковий звіт'!AT313+'[8]побудинковий звіт'!AT313</f>
        <v>368763.45994837774</v>
      </c>
      <c r="AU313" s="118">
        <f t="shared" si="224"/>
        <v>-101744.54005873541</v>
      </c>
      <c r="AV313" s="595">
        <f>'звіт 03.19-03.24'!AU313+'[9]побудинковий звіт'!AV313+'[8]побудинковий звіт'!AV313</f>
        <v>31363.975569657239</v>
      </c>
      <c r="AW313" s="595">
        <f>'звіт 03.19-03.24'!AV313+'[9]побудинковий звіт'!AW313+'[8]побудинковий звіт'!AW313</f>
        <v>16503.760155658012</v>
      </c>
      <c r="AX313" s="94">
        <f t="shared" si="225"/>
        <v>-14860.215413999227</v>
      </c>
      <c r="AY313" s="595">
        <f>'звіт 03.19-03.24'!AX313+'[9]побудинковий звіт'!AY313+'[8]побудинковий звіт'!AY313</f>
        <v>33132.736468972027</v>
      </c>
      <c r="AZ313" s="595">
        <f>'звіт 03.19-03.24'!AY313+'[9]побудинковий звіт'!AZ313+'[8]побудинковий звіт'!AZ313</f>
        <v>12347.395707252061</v>
      </c>
      <c r="BA313" s="117">
        <f t="shared" si="226"/>
        <v>-20785.340761719966</v>
      </c>
      <c r="BB313" s="595">
        <f>'звіт 03.19-03.24'!BA313+'[9]побудинковий звіт'!BB313+'[8]побудинковий звіт'!BB313</f>
        <v>18081.363669134393</v>
      </c>
      <c r="BC313" s="595">
        <f>'звіт 03.19-03.24'!BB313+'[9]побудинковий звіт'!BC313+'[8]побудинковий звіт'!BC313</f>
        <v>36323.145889914987</v>
      </c>
      <c r="BD313" s="94">
        <f t="shared" si="227"/>
        <v>18241.782220780595</v>
      </c>
      <c r="BE313" s="595">
        <f>'звіт 03.19-03.24'!BD313+'[9]побудинковий звіт'!BE313+'[8]побудинковий звіт'!BE313</f>
        <v>18753.708862163716</v>
      </c>
      <c r="BF313" s="595">
        <f>'звіт 03.19-03.24'!BE313+'[9]побудинковий звіт'!BF313+'[8]побудинковий звіт'!BF313</f>
        <v>7702.2187794728361</v>
      </c>
      <c r="BG313" s="95">
        <f t="shared" si="228"/>
        <v>-11051.49008269088</v>
      </c>
      <c r="BH313" s="595">
        <f>'звіт 03.19-03.24'!BG313+'[9]побудинковий звіт'!BH313+'[8]побудинковий звіт'!BH313</f>
        <v>8799.1678535379815</v>
      </c>
      <c r="BI313" s="595">
        <f>'звіт 03.19-03.24'!BH313+'[9]побудинковий звіт'!BI313+'[8]побудинковий звіт'!BI313</f>
        <v>0</v>
      </c>
      <c r="BJ313" s="94">
        <f t="shared" si="229"/>
        <v>-8799.1678535379815</v>
      </c>
      <c r="BK313" s="595">
        <f>'звіт 03.19-03.24'!BJ313+'[9]побудинковий звіт'!BK313+'[8]побудинковий звіт'!BK313</f>
        <v>17967.83319145803</v>
      </c>
      <c r="BL313" s="595">
        <f>'звіт 03.19-03.24'!BK313+'[9]побудинковий звіт'!BL313+'[8]побудинковий звіт'!BL313</f>
        <v>110370.5994229503</v>
      </c>
      <c r="BM313" s="95">
        <f t="shared" si="230"/>
        <v>92402.766231492264</v>
      </c>
      <c r="BN313" s="595">
        <f>'звіт 03.19-03.24'!BM313+'[9]побудинковий звіт'!BN313+'[8]побудинковий звіт'!BN313</f>
        <v>0</v>
      </c>
      <c r="BO313" s="595">
        <f>'звіт 03.19-03.24'!BN313+'[9]побудинковий звіт'!BO313+'[8]побудинковий звіт'!BO313</f>
        <v>0</v>
      </c>
      <c r="BP313" s="94">
        <f t="shared" si="231"/>
        <v>0</v>
      </c>
      <c r="BQ313" s="91">
        <f t="shared" si="232"/>
        <v>128098.78561492338</v>
      </c>
      <c r="BR313" s="96">
        <f t="shared" si="232"/>
        <v>183247.1199552482</v>
      </c>
      <c r="BS313" s="94">
        <f t="shared" si="233"/>
        <v>55148.334340324815</v>
      </c>
      <c r="BT313" s="595">
        <f>'звіт 03.19-03.24'!BS313+'[9]побудинковий звіт'!BT313+'[8]побудинковий звіт'!BT313</f>
        <v>393912.1953384073</v>
      </c>
      <c r="BU313" s="595">
        <f>'звіт 03.19-03.24'!BT313+'[9]побудинковий звіт'!BU313+'[8]побудинковий звіт'!BU313</f>
        <v>353139.91404881643</v>
      </c>
      <c r="BV313" s="116">
        <f t="shared" si="234"/>
        <v>-40772.281289590872</v>
      </c>
      <c r="BW313" s="595">
        <f>'звіт 03.19-03.24'!BV313+'[9]побудинковий звіт'!BW313+'[8]побудинковий звіт'!BW313</f>
        <v>404116.2266597788</v>
      </c>
      <c r="BX313" s="595">
        <f>'звіт 03.19-03.24'!BW313+'[9]побудинковий звіт'!BX313+'[8]побудинковий звіт'!BX313</f>
        <v>418660.94198672206</v>
      </c>
      <c r="BY313" s="116">
        <f t="shared" si="235"/>
        <v>14544.71532694326</v>
      </c>
      <c r="BZ313" s="595">
        <f>'звіт 03.19-03.24'!BY313+'[9]побудинковий звіт'!BZ313+'[8]побудинковий звіт'!BZ313</f>
        <v>42758.297451902072</v>
      </c>
      <c r="CA313" s="595">
        <f>'звіт 03.19-03.24'!BZ313+'[9]побудинковий звіт'!CA313+'[8]побудинковий звіт'!CA313</f>
        <v>70342.635466759515</v>
      </c>
      <c r="CB313" s="116">
        <f t="shared" si="236"/>
        <v>27584.338014857443</v>
      </c>
      <c r="CC313" s="595">
        <f>'звіт 03.19-03.24'!CB313+'[9]побудинковий звіт'!CC313+'[8]побудинковий звіт'!CC313</f>
        <v>5491.21259103375</v>
      </c>
      <c r="CD313" s="595">
        <f>'звіт 03.19-03.24'!CC313+'[9]побудинковий звіт'!CD313+'[8]побудинковий звіт'!CD313</f>
        <v>5500.8925069068609</v>
      </c>
      <c r="CE313" s="116">
        <f t="shared" si="237"/>
        <v>9.6799158731109856</v>
      </c>
      <c r="CF313" s="595">
        <f>'звіт 03.19-03.24'!CE313+'[9]побудинковий звіт'!CF313+'[8]побудинковий звіт'!CF313</f>
        <v>664.62941616220826</v>
      </c>
      <c r="CG313" s="595">
        <f>'звіт 03.19-03.24'!CF313+'[9]побудинковий звіт'!CG313+'[8]побудинковий звіт'!CG313</f>
        <v>0</v>
      </c>
      <c r="CH313" s="116">
        <f t="shared" si="238"/>
        <v>-664.62941616220826</v>
      </c>
      <c r="CI313" s="595">
        <f>'звіт 03.19-03.24'!CH313+'[9]побудинковий звіт'!CI313+'[8]побудинковий звіт'!CI313</f>
        <v>123394.77301514157</v>
      </c>
      <c r="CJ313" s="595">
        <f>'звіт 03.19-03.24'!CI313+'[9]побудинковий звіт'!CJ313+'[8]побудинковий звіт'!CJ313</f>
        <v>118724.9888552223</v>
      </c>
      <c r="CK313" s="116">
        <f t="shared" si="239"/>
        <v>-4669.7841599192761</v>
      </c>
      <c r="CL313" s="595">
        <f>'звіт 03.19-03.24'!CK313+'[9]побудинковий звіт'!CL313+'[8]побудинковий звіт'!CL313</f>
        <v>242718.22336223829</v>
      </c>
      <c r="CM313" s="595">
        <f>'звіт 03.19-03.24'!CL313+'[9]побудинковий звіт'!CM313+'[8]побудинковий звіт'!CM313</f>
        <v>212500.12143561238</v>
      </c>
      <c r="CN313" s="116">
        <f t="shared" si="240"/>
        <v>-30218.10192662591</v>
      </c>
      <c r="CO313" s="88">
        <f t="shared" si="241"/>
        <v>366112.99637737987</v>
      </c>
      <c r="CP313" s="96">
        <f t="shared" si="241"/>
        <v>331225.11029083468</v>
      </c>
      <c r="CQ313" s="116">
        <f t="shared" si="242"/>
        <v>-34887.886086545186</v>
      </c>
      <c r="CR313" s="119">
        <f t="shared" si="253"/>
        <v>2586157.1979670925</v>
      </c>
      <c r="CS313" s="96">
        <f t="shared" si="253"/>
        <v>2496822.7867239146</v>
      </c>
      <c r="CT313" s="116">
        <f t="shared" si="243"/>
        <v>-89334.41124317795</v>
      </c>
      <c r="CU313" s="91">
        <f t="shared" si="244"/>
        <v>3103388.637560511</v>
      </c>
      <c r="CV313" s="98">
        <f t="shared" si="244"/>
        <v>2996187.3440686972</v>
      </c>
      <c r="CW313" s="117">
        <f t="shared" si="245"/>
        <v>-107201.29349181382</v>
      </c>
      <c r="CX313" s="595">
        <f>'звіт 03.19-03.24'!CW313+'[9]побудинковий звіт'!CX313+'[8]побудинковий звіт'!CX313</f>
        <v>120205.85562664366</v>
      </c>
      <c r="CY313" s="595">
        <f>'звіт 03.19-03.24'!CX313+'[9]побудинковий звіт'!CY313+'[8]побудинковий звіт'!CY313</f>
        <v>227407.14911845722</v>
      </c>
      <c r="CZ313" s="116">
        <f t="shared" si="246"/>
        <v>107201.29349181356</v>
      </c>
      <c r="DA313" s="99">
        <f>'[8]побудинковий звіт'!DA313</f>
        <v>-107201.29349181356</v>
      </c>
      <c r="DB313" s="8">
        <v>2</v>
      </c>
      <c r="DC313" s="365">
        <f>'[8]побудинковий звіт'!DC313</f>
        <v>78520.81</v>
      </c>
      <c r="DD313" s="365">
        <f>'[8]побудинковий звіт'!DD313</f>
        <v>0</v>
      </c>
      <c r="DE313" s="365">
        <f>'[8]побудинковий звіт'!DE313</f>
        <v>30018.129999999997</v>
      </c>
      <c r="DF313" s="365">
        <f>'[8]побудинковий звіт'!DF313</f>
        <v>-5242.47</v>
      </c>
      <c r="DG313" s="101">
        <v>-34265.17088770587</v>
      </c>
      <c r="DH313" s="296">
        <v>16</v>
      </c>
      <c r="DI313" s="103">
        <f>'[8]побудинковий звіт'!DK313</f>
        <v>8.1045430552691222</v>
      </c>
      <c r="DJ313" s="103">
        <f>'[8]побудинковий звіт'!DL313</f>
        <v>10.96409028004641</v>
      </c>
      <c r="DK313" s="103">
        <f>'[8]побудинковий звіт'!DM313</f>
        <v>6.1300948562952104</v>
      </c>
      <c r="DL313" s="104">
        <f>DI313*G313+(F313-G313)*DJ313</f>
        <v>48433.539889396619</v>
      </c>
      <c r="DM313" s="104">
        <f>DK313*H313</f>
        <v>5242.4571211036637</v>
      </c>
      <c r="DN313" s="105">
        <f t="shared" si="247"/>
        <v>53675.997010500287</v>
      </c>
      <c r="DO313" s="2"/>
      <c r="DP313" s="104">
        <f>'[10]побудинковий звіт'!DR313</f>
        <v>48502.68</v>
      </c>
      <c r="DQ313" s="104">
        <f>'[10]побудинковий звіт'!DS313</f>
        <v>5242.47</v>
      </c>
      <c r="DR313" s="104">
        <f t="shared" si="248"/>
        <v>53745.15</v>
      </c>
      <c r="DS313" s="106"/>
      <c r="DT313" s="104"/>
      <c r="DU313" s="479">
        <f>'звіт 03.19-03.24'!DV313+'[9]побудинковий звіт'!DW313+'[8]побудинковий звіт'!DW313</f>
        <v>4464.88</v>
      </c>
      <c r="DV313" s="2">
        <f>'[9]побудинковий звіт'!DX313+'[8]побудинковий звіт'!DX313</f>
        <v>0</v>
      </c>
      <c r="DW313" s="77">
        <f t="shared" si="249"/>
        <v>718328.14274644386</v>
      </c>
      <c r="DX313" s="77">
        <f t="shared" si="250"/>
        <v>662412.69588435104</v>
      </c>
      <c r="DY313" s="427">
        <f t="shared" si="251"/>
        <v>24775.659999999996</v>
      </c>
      <c r="DZ313" s="161">
        <f>'[10]побудинковий звіт'!DY313</f>
        <v>12722.125911137875</v>
      </c>
      <c r="EB313" s="110">
        <v>72107</v>
      </c>
      <c r="EC313" s="111">
        <f t="shared" si="252"/>
        <v>37841.82911229413</v>
      </c>
      <c r="EE313" s="112">
        <v>-92817.58467616266</v>
      </c>
      <c r="EG313" s="99">
        <v>-155350.71135069637</v>
      </c>
    </row>
    <row r="314" spans="1:137" ht="19.95" customHeight="1" x14ac:dyDescent="0.3">
      <c r="A314" s="81">
        <v>150000890</v>
      </c>
      <c r="B314" s="82" t="s">
        <v>736</v>
      </c>
      <c r="C314" s="114" t="s">
        <v>737</v>
      </c>
      <c r="D314" s="114" t="s">
        <v>737</v>
      </c>
      <c r="E314" s="84">
        <f t="shared" si="210"/>
        <v>8461.5199999999986</v>
      </c>
      <c r="F314" s="597">
        <f>'[8]побудинковий звіт'!F314</f>
        <v>8246.2199999999993</v>
      </c>
      <c r="G314" s="104">
        <f>'[8]побудинковий звіт'!G314</f>
        <v>801.12</v>
      </c>
      <c r="H314" s="598">
        <f>'[8]побудинковий звіт'!H314</f>
        <v>215.29999999999998</v>
      </c>
      <c r="I314" s="595">
        <f>'звіт 03.19-03.24'!H314+'[9]побудинковий звіт'!I314+'[8]побудинковий звіт'!I314</f>
        <v>140293.4871435762</v>
      </c>
      <c r="J314" s="595">
        <f>'звіт 03.19-03.24'!I314+'[9]побудинковий звіт'!J314+'[8]побудинковий звіт'!J314</f>
        <v>142851.75363787528</v>
      </c>
      <c r="K314" s="116">
        <f t="shared" si="211"/>
        <v>2558.2664942990814</v>
      </c>
      <c r="L314" s="595">
        <f>'звіт 03.19-03.24'!K314+'[9]побудинковий звіт'!L314+'[8]побудинковий звіт'!L314</f>
        <v>29002.748360056645</v>
      </c>
      <c r="M314" s="595">
        <f>'звіт 03.19-03.24'!L314+'[9]побудинковий звіт'!M314+'[8]побудинковий звіт'!M314</f>
        <v>28482.376808901921</v>
      </c>
      <c r="N314" s="116">
        <f t="shared" si="212"/>
        <v>-520.37155115472342</v>
      </c>
      <c r="O314" s="595">
        <f>'звіт 03.19-03.24'!N314+'[9]побудинковий звіт'!O314+'[8]побудинковий звіт'!O314</f>
        <v>85996.743272658234</v>
      </c>
      <c r="P314" s="595">
        <f>'звіт 03.19-03.24'!O314+'[9]побудинковий звіт'!P314+'[8]побудинковий звіт'!P314</f>
        <v>83334.089935851123</v>
      </c>
      <c r="Q314" s="116">
        <f t="shared" si="213"/>
        <v>-2662.6533368071105</v>
      </c>
      <c r="R314" s="595">
        <f>'звіт 03.19-03.24'!Q314+'[9]побудинковий звіт'!R314+'[8]побудинковий звіт'!R314</f>
        <v>20181.983847798165</v>
      </c>
      <c r="S314" s="595">
        <f>'звіт 03.19-03.24'!R314+'[9]побудинковий звіт'!S314+'[8]побудинковий звіт'!S314</f>
        <v>19554.637775563537</v>
      </c>
      <c r="T314" s="116">
        <f t="shared" si="214"/>
        <v>-627.34607223462808</v>
      </c>
      <c r="U314" s="595">
        <f>'звіт 03.19-03.24'!T314+'[9]побудинковий звіт'!U314+'[8]побудинковий звіт'!U314</f>
        <v>9508.9550053417333</v>
      </c>
      <c r="V314" s="595">
        <f>'звіт 03.19-03.24'!U314+'[9]побудинковий звіт'!V314+'[8]побудинковий звіт'!V314</f>
        <v>19162.709106640141</v>
      </c>
      <c r="W314" s="116">
        <f t="shared" si="215"/>
        <v>9653.7541012984075</v>
      </c>
      <c r="X314" s="595">
        <f>'звіт 03.19-03.24'!W314+'[9]побудинковий звіт'!X314+'[8]побудинковий звіт'!X314</f>
        <v>89351.642179383605</v>
      </c>
      <c r="Y314" s="595">
        <f>'звіт 03.19-03.24'!X314+'[9]побудинковий звіт'!Y314+'[8]побудинковий звіт'!Y314</f>
        <v>83247.950658301197</v>
      </c>
      <c r="Z314" s="116">
        <f t="shared" si="216"/>
        <v>-6103.6915210824081</v>
      </c>
      <c r="AA314" s="595">
        <f>'звіт 03.19-03.24'!Z314+'[9]побудинковий звіт'!AA314+'[8]побудинковий звіт'!AA314</f>
        <v>8988.4727999999996</v>
      </c>
      <c r="AB314" s="595">
        <f>'звіт 03.19-03.24'!AA314+'[9]побудинковий звіт'!AB314+'[8]побудинковий звіт'!AB314</f>
        <v>0</v>
      </c>
      <c r="AC314" s="116">
        <f t="shared" si="217"/>
        <v>-8988.4727999999996</v>
      </c>
      <c r="AD314" s="595">
        <f>'звіт 03.19-03.24'!AC314+'[9]побудинковий звіт'!AD314+'[8]побудинковий звіт'!AD314</f>
        <v>252845.98612998397</v>
      </c>
      <c r="AE314" s="595">
        <f>'звіт 03.19-03.24'!AD314+'[9]побудинковий звіт'!AE314+'[8]побудинковий звіт'!AE314</f>
        <v>277294.61802647926</v>
      </c>
      <c r="AF314" s="117">
        <f t="shared" si="218"/>
        <v>24448.631896495295</v>
      </c>
      <c r="AG314" s="91">
        <f t="shared" si="219"/>
        <v>636170.01873879856</v>
      </c>
      <c r="AH314" s="92">
        <f t="shared" si="219"/>
        <v>653928.13594961236</v>
      </c>
      <c r="AI314" s="116">
        <f t="shared" si="220"/>
        <v>17758.117210813798</v>
      </c>
      <c r="AJ314" s="595">
        <f>'звіт 03.19-03.24'!AI314+'[9]побудинковий звіт'!AJ314+'[8]побудинковий звіт'!AJ314</f>
        <v>439622.33054948051</v>
      </c>
      <c r="AK314" s="595">
        <f>'звіт 03.19-03.24'!AJ314+'[9]побудинковий звіт'!AK314+'[8]побудинковий звіт'!AK314</f>
        <v>432980.72229942458</v>
      </c>
      <c r="AL314" s="116">
        <f t="shared" si="221"/>
        <v>-6641.6082500559278</v>
      </c>
      <c r="AM314" s="595">
        <f>'звіт 03.19-03.24'!AL314+'[9]побудинковий звіт'!AM314+'[8]побудинковий звіт'!AM314</f>
        <v>24680.188497169234</v>
      </c>
      <c r="AN314" s="595">
        <f>'звіт 03.19-03.24'!AM314+'[9]побудинковий звіт'!AN314+'[8]побудинковий звіт'!AN314</f>
        <v>25245.452255601362</v>
      </c>
      <c r="AO314" s="116">
        <f t="shared" si="222"/>
        <v>565.26375843212736</v>
      </c>
      <c r="AP314" s="595">
        <f>'звіт 03.19-03.24'!AO314+'[9]побудинковий звіт'!AP314+'[8]побудинковий звіт'!AP314</f>
        <v>43996.587451687417</v>
      </c>
      <c r="AQ314" s="595">
        <f>'звіт 03.19-03.24'!AP314+'[9]побудинковий звіт'!AQ314+'[8]побудинковий звіт'!AQ314</f>
        <v>48850.058576162701</v>
      </c>
      <c r="AR314" s="116">
        <f t="shared" si="223"/>
        <v>4853.4711244752834</v>
      </c>
      <c r="AS314" s="595">
        <f>'звіт 03.19-03.24'!AR314+'[9]побудинковий звіт'!AS314+'[8]побудинковий звіт'!AS314</f>
        <v>692901.05779434589</v>
      </c>
      <c r="AT314" s="595">
        <f>'звіт 03.19-03.24'!AS314+'[9]побудинковий звіт'!AT314+'[8]побудинковий звіт'!AT314</f>
        <v>479652.5316214842</v>
      </c>
      <c r="AU314" s="118">
        <f t="shared" si="224"/>
        <v>-213248.52617286169</v>
      </c>
      <c r="AV314" s="595">
        <f>'звіт 03.19-03.24'!AU314+'[9]побудинковий звіт'!AV314+'[8]побудинковий звіт'!AV314</f>
        <v>29347.731336887889</v>
      </c>
      <c r="AW314" s="595">
        <f>'звіт 03.19-03.24'!AV314+'[9]побудинковий звіт'!AW314+'[8]побудинковий звіт'!AW314</f>
        <v>30628.152934663671</v>
      </c>
      <c r="AX314" s="94">
        <f t="shared" si="225"/>
        <v>1280.4215977757813</v>
      </c>
      <c r="AY314" s="595">
        <f>'звіт 03.19-03.24'!AX314+'[9]побудинковий звіт'!AY314+'[8]побудинковий звіт'!AY314</f>
        <v>36973.181954994936</v>
      </c>
      <c r="AZ314" s="595">
        <f>'звіт 03.19-03.24'!AY314+'[9]побудинковий звіт'!AZ314+'[8]побудинковий звіт'!AZ314</f>
        <v>65300.993437919089</v>
      </c>
      <c r="BA314" s="117">
        <f t="shared" si="226"/>
        <v>28327.811482924153</v>
      </c>
      <c r="BB314" s="595">
        <f>'звіт 03.19-03.24'!BA314+'[9]побудинковий звіт'!BB314+'[8]побудинковий звіт'!BB314</f>
        <v>23690.972226784917</v>
      </c>
      <c r="BC314" s="595">
        <f>'звіт 03.19-03.24'!BB314+'[9]побудинковий звіт'!BC314+'[8]побудинковий звіт'!BC314</f>
        <v>16330.397270305224</v>
      </c>
      <c r="BD314" s="94">
        <f t="shared" si="227"/>
        <v>-7360.5749564796934</v>
      </c>
      <c r="BE314" s="595">
        <f>'звіт 03.19-03.24'!BD314+'[9]побудинковий звіт'!BE314+'[8]побудинковий звіт'!BE314</f>
        <v>34225.99852805063</v>
      </c>
      <c r="BF314" s="595">
        <f>'звіт 03.19-03.24'!BE314+'[9]побудинковий звіт'!BF314+'[8]побудинковий звіт'!BF314</f>
        <v>2068.6447352190635</v>
      </c>
      <c r="BG314" s="95">
        <f t="shared" si="228"/>
        <v>-32157.353792831567</v>
      </c>
      <c r="BH314" s="595">
        <f>'звіт 03.19-03.24'!BG314+'[9]побудинковий звіт'!BH314+'[8]побудинковий звіт'!BH314</f>
        <v>15093.486191386595</v>
      </c>
      <c r="BI314" s="595">
        <f>'звіт 03.19-03.24'!BH314+'[9]побудинковий звіт'!BI314+'[8]побудинковий звіт'!BI314</f>
        <v>2026</v>
      </c>
      <c r="BJ314" s="94">
        <f t="shared" si="229"/>
        <v>-13067.486191386595</v>
      </c>
      <c r="BK314" s="595">
        <f>'звіт 03.19-03.24'!BJ314+'[9]побудинковий звіт'!BK314+'[8]побудинковий звіт'!BK314</f>
        <v>35137.896175258589</v>
      </c>
      <c r="BL314" s="595">
        <f>'звіт 03.19-03.24'!BK314+'[9]побудинковий звіт'!BL314+'[8]побудинковий звіт'!BL314</f>
        <v>18580.098637118062</v>
      </c>
      <c r="BM314" s="95">
        <f t="shared" si="230"/>
        <v>-16557.797538140527</v>
      </c>
      <c r="BN314" s="595">
        <f>'звіт 03.19-03.24'!BM314+'[9]побудинковий звіт'!BN314+'[8]побудинковий звіт'!BN314</f>
        <v>2781.3558374420768</v>
      </c>
      <c r="BO314" s="595">
        <f>'звіт 03.19-03.24'!BN314+'[9]побудинковий звіт'!BO314+'[8]побудинковий звіт'!BO314</f>
        <v>4015</v>
      </c>
      <c r="BP314" s="94">
        <f t="shared" si="231"/>
        <v>1233.6441625579232</v>
      </c>
      <c r="BQ314" s="91">
        <f t="shared" si="232"/>
        <v>177250.62225080561</v>
      </c>
      <c r="BR314" s="96">
        <f t="shared" si="232"/>
        <v>138949.2870152251</v>
      </c>
      <c r="BS314" s="94">
        <f t="shared" si="233"/>
        <v>-38301.335235580511</v>
      </c>
      <c r="BT314" s="595">
        <f>'звіт 03.19-03.24'!BS314+'[9]побудинковий звіт'!BT314+'[8]побудинковий звіт'!BT314</f>
        <v>972853.98713276221</v>
      </c>
      <c r="BU314" s="595">
        <f>'звіт 03.19-03.24'!BT314+'[9]побудинковий звіт'!BU314+'[8]побудинковий звіт'!BU314</f>
        <v>1030449.2034766041</v>
      </c>
      <c r="BV314" s="116">
        <f t="shared" si="234"/>
        <v>57595.216343841865</v>
      </c>
      <c r="BW314" s="595">
        <f>'звіт 03.19-03.24'!BV314+'[9]побудинковий звіт'!BW314+'[8]побудинковий звіт'!BW314</f>
        <v>519093.10595867544</v>
      </c>
      <c r="BX314" s="595">
        <f>'звіт 03.19-03.24'!BW314+'[9]побудинковий звіт'!BX314+'[8]побудинковий звіт'!BX314</f>
        <v>548038.97140921932</v>
      </c>
      <c r="BY314" s="116">
        <f t="shared" si="235"/>
        <v>28945.865450543875</v>
      </c>
      <c r="BZ314" s="595">
        <f>'звіт 03.19-03.24'!BY314+'[9]побудинковий звіт'!BZ314+'[8]побудинковий звіт'!BZ314</f>
        <v>109584.30533858467</v>
      </c>
      <c r="CA314" s="595">
        <f>'звіт 03.19-03.24'!BZ314+'[9]побудинковий звіт'!CA314+'[8]побудинковий звіт'!CA314</f>
        <v>177466.62845127229</v>
      </c>
      <c r="CB314" s="116">
        <f t="shared" si="236"/>
        <v>67882.32311268762</v>
      </c>
      <c r="CC314" s="595">
        <f>'звіт 03.19-03.24'!CB314+'[9]побудинковий звіт'!CC314+'[8]побудинковий звіт'!CC314</f>
        <v>12032.799023412881</v>
      </c>
      <c r="CD314" s="595">
        <f>'звіт 03.19-03.24'!CC314+'[9]побудинковий звіт'!CD314+'[8]побудинковий звіт'!CD314</f>
        <v>12197.631210967389</v>
      </c>
      <c r="CE314" s="116">
        <f t="shared" si="237"/>
        <v>164.83218755450798</v>
      </c>
      <c r="CF314" s="595">
        <f>'звіт 03.19-03.24'!CE314+'[9]побудинковий звіт'!CF314+'[8]побудинковий звіт'!CF314</f>
        <v>1473.7434880118531</v>
      </c>
      <c r="CG314" s="595">
        <f>'звіт 03.19-03.24'!CF314+'[9]побудинковий звіт'!CG314+'[8]побудинковий звіт'!CG314</f>
        <v>5108.7167899536253</v>
      </c>
      <c r="CH314" s="116">
        <f t="shared" si="238"/>
        <v>3634.9733019417722</v>
      </c>
      <c r="CI314" s="595">
        <f>'звіт 03.19-03.24'!CH314+'[9]побудинковий звіт'!CI314+'[8]побудинковий звіт'!CI314</f>
        <v>82490.546480387609</v>
      </c>
      <c r="CJ314" s="595">
        <f>'звіт 03.19-03.24'!CI314+'[9]побудинковий звіт'!CJ314+'[8]побудинковий звіт'!CJ314</f>
        <v>53137.288226636978</v>
      </c>
      <c r="CK314" s="116">
        <f t="shared" si="239"/>
        <v>-29353.258253750631</v>
      </c>
      <c r="CL314" s="595">
        <f>'звіт 03.19-03.24'!CK314+'[9]побудинковий звіт'!CL314+'[8]побудинковий звіт'!CL314</f>
        <v>143268.39074144445</v>
      </c>
      <c r="CM314" s="595">
        <f>'звіт 03.19-03.24'!CL314+'[9]побудинковий звіт'!CM314+'[8]побудинковий звіт'!CM314</f>
        <v>140509.18479011278</v>
      </c>
      <c r="CN314" s="116">
        <f t="shared" si="240"/>
        <v>-2759.2059513316781</v>
      </c>
      <c r="CO314" s="88">
        <f t="shared" si="241"/>
        <v>225758.93722183205</v>
      </c>
      <c r="CP314" s="96">
        <f t="shared" si="241"/>
        <v>193646.47301674975</v>
      </c>
      <c r="CQ314" s="116">
        <f t="shared" si="242"/>
        <v>-32112.464205082302</v>
      </c>
      <c r="CR314" s="119">
        <f t="shared" si="253"/>
        <v>3855417.6834455668</v>
      </c>
      <c r="CS314" s="96">
        <f t="shared" si="253"/>
        <v>3746513.8120722766</v>
      </c>
      <c r="CT314" s="116">
        <f t="shared" si="243"/>
        <v>-108903.8713732902</v>
      </c>
      <c r="CU314" s="91">
        <f t="shared" si="244"/>
        <v>4626501.2201346802</v>
      </c>
      <c r="CV314" s="98">
        <f t="shared" si="244"/>
        <v>4495816.5744867316</v>
      </c>
      <c r="CW314" s="117">
        <f t="shared" si="245"/>
        <v>-130684.64564794861</v>
      </c>
      <c r="CX314" s="595">
        <f>'звіт 03.19-03.24'!CW314+'[9]побудинковий звіт'!CX314+'[8]побудинковий звіт'!CX314</f>
        <v>170947.42678164761</v>
      </c>
      <c r="CY314" s="595">
        <f>'звіт 03.19-03.24'!CX314+'[9]побудинковий звіт'!CY314+'[8]побудинковий звіт'!CY314</f>
        <v>301632.07242959552</v>
      </c>
      <c r="CZ314" s="116">
        <f t="shared" si="246"/>
        <v>130684.64564794791</v>
      </c>
      <c r="DA314" s="99">
        <f>'[8]побудинковий звіт'!DA314</f>
        <v>-130684.64564794797</v>
      </c>
      <c r="DB314" s="8">
        <v>2</v>
      </c>
      <c r="DC314" s="365">
        <f>'[8]побудинковий звіт'!DC314</f>
        <v>179833.94</v>
      </c>
      <c r="DD314" s="365">
        <f>'[8]побудинковий звіт'!DD314</f>
        <v>5960.4900000000007</v>
      </c>
      <c r="DE314" s="365">
        <f>'[8]побудинковий звіт'!DE314</f>
        <v>100273.86</v>
      </c>
      <c r="DF314" s="365">
        <f>'[8]побудинковий звіт'!DF314</f>
        <v>4577.7200000000012</v>
      </c>
      <c r="DG314" s="101">
        <v>-69225.241211770335</v>
      </c>
      <c r="DH314" s="296">
        <v>9</v>
      </c>
      <c r="DI314" s="103">
        <f>'[8]побудинковий звіт'!DK314</f>
        <v>7.7533011084020513</v>
      </c>
      <c r="DJ314" s="103">
        <f>'[8]побудинковий звіт'!DL314</f>
        <v>9.8206746535835983</v>
      </c>
      <c r="DK314" s="103">
        <f>'[8]побудинковий звіт'!DM314</f>
        <v>6.4224705101611157</v>
      </c>
      <c r="DL314" s="104">
        <f>DI314*G314+(F314-G314)*DJ314</f>
        <v>79327.229447358302</v>
      </c>
      <c r="DM314" s="104">
        <v>491.34</v>
      </c>
      <c r="DN314" s="105">
        <f t="shared" si="247"/>
        <v>79818.569447358299</v>
      </c>
      <c r="DO314" s="2"/>
      <c r="DP314" s="104">
        <f>'[10]побудинковий звіт'!DR314</f>
        <v>79552.22</v>
      </c>
      <c r="DQ314" s="104">
        <f>'[10]побудинковий звіт'!DS314</f>
        <v>1382.77</v>
      </c>
      <c r="DR314" s="104">
        <f t="shared" si="248"/>
        <v>80934.990000000005</v>
      </c>
      <c r="DS314" s="106"/>
      <c r="DT314" s="104"/>
      <c r="DU314" s="479">
        <f>'звіт 03.19-03.24'!DV314+'[9]побудинковий звіт'!DW314+'[8]побудинковий звіт'!DW314</f>
        <v>8054.86</v>
      </c>
      <c r="DV314" s="2">
        <f>'[9]побудинковий звіт'!DX314+'[8]побудинковий звіт'!DX314</f>
        <v>0</v>
      </c>
      <c r="DW314" s="77">
        <f t="shared" si="249"/>
        <v>1044182.0160541817</v>
      </c>
      <c r="DX314" s="77">
        <f t="shared" si="250"/>
        <v>742322.18236405123</v>
      </c>
      <c r="DY314" s="427">
        <f t="shared" si="251"/>
        <v>104851.58</v>
      </c>
      <c r="DZ314" s="161">
        <f>'[10]побудинковий звіт'!DY314</f>
        <v>15388.376395793273</v>
      </c>
      <c r="EB314" s="110">
        <v>18490</v>
      </c>
      <c r="EC314" s="111">
        <f t="shared" si="252"/>
        <v>-50735.241211770335</v>
      </c>
      <c r="EE314" s="112">
        <v>122792.85295810649</v>
      </c>
      <c r="EG314" s="99">
        <v>96299.44952606858</v>
      </c>
    </row>
    <row r="315" spans="1:137" ht="19.95" customHeight="1" x14ac:dyDescent="0.3">
      <c r="A315" s="81">
        <v>150001561</v>
      </c>
      <c r="B315" s="82" t="s">
        <v>738</v>
      </c>
      <c r="C315" s="114" t="s">
        <v>739</v>
      </c>
      <c r="D315" s="114" t="s">
        <v>739</v>
      </c>
      <c r="E315" s="84">
        <f t="shared" si="210"/>
        <v>3560.6</v>
      </c>
      <c r="F315" s="597">
        <f>'[8]побудинковий звіт'!F315</f>
        <v>3560.6</v>
      </c>
      <c r="G315" s="104">
        <f>'[8]побудинковий звіт'!G315</f>
        <v>191</v>
      </c>
      <c r="H315" s="598">
        <f>'[8]побудинковий звіт'!H315</f>
        <v>0</v>
      </c>
      <c r="I315" s="595">
        <f>'звіт 03.19-03.24'!H315+'[9]побудинковий звіт'!I315+'[8]побудинковий звіт'!I315</f>
        <v>142077.82644254106</v>
      </c>
      <c r="J315" s="595">
        <f>'звіт 03.19-03.24'!I315+'[9]побудинковий звіт'!J315+'[8]побудинковий звіт'!J315</f>
        <v>141391.71900745935</v>
      </c>
      <c r="K315" s="116">
        <f t="shared" si="211"/>
        <v>-686.10743508170708</v>
      </c>
      <c r="L315" s="595">
        <f>'звіт 03.19-03.24'!K315+'[9]побудинковий звіт'!L315+'[8]побудинковий звіт'!L315</f>
        <v>23390.154291890714</v>
      </c>
      <c r="M315" s="595">
        <f>'звіт 03.19-03.24'!L315+'[9]побудинковий звіт'!M315+'[8]побудинковий звіт'!M315</f>
        <v>22857.564348421482</v>
      </c>
      <c r="N315" s="116">
        <f t="shared" si="212"/>
        <v>-532.58994346923282</v>
      </c>
      <c r="O315" s="595">
        <f>'звіт 03.19-03.24'!N315+'[9]побудинковий звіт'!O315+'[8]побудинковий звіт'!O315</f>
        <v>0</v>
      </c>
      <c r="P315" s="595">
        <f>'звіт 03.19-03.24'!O315+'[9]побудинковий звіт'!P315+'[8]побудинковий звіт'!P315</f>
        <v>0</v>
      </c>
      <c r="Q315" s="116">
        <f t="shared" si="213"/>
        <v>0</v>
      </c>
      <c r="R315" s="595">
        <f>'звіт 03.19-03.24'!Q315+'[9]побудинковий звіт'!R315+'[8]побудинковий звіт'!R315</f>
        <v>0</v>
      </c>
      <c r="S315" s="595">
        <f>'звіт 03.19-03.24'!R315+'[9]побудинковий звіт'!S315+'[8]побудинковий звіт'!S315</f>
        <v>0</v>
      </c>
      <c r="T315" s="116">
        <f t="shared" si="214"/>
        <v>0</v>
      </c>
      <c r="U315" s="595">
        <f>'звіт 03.19-03.24'!T315+'[9]побудинковий звіт'!U315+'[8]побудинковий звіт'!U315</f>
        <v>2257.672130121965</v>
      </c>
      <c r="V315" s="595">
        <f>'звіт 03.19-03.24'!U315+'[9]побудинковий звіт'!V315+'[8]побудинковий звіт'!V315</f>
        <v>3787.0289745149676</v>
      </c>
      <c r="W315" s="116">
        <f t="shared" si="215"/>
        <v>1529.3568443930026</v>
      </c>
      <c r="X315" s="595">
        <f>'звіт 03.19-03.24'!W315+'[9]побудинковий звіт'!X315+'[8]побудинковий звіт'!X315</f>
        <v>46001.963344368181</v>
      </c>
      <c r="Y315" s="595">
        <f>'звіт 03.19-03.24'!X315+'[9]побудинковий звіт'!Y315+'[8]побудинковий звіт'!Y315</f>
        <v>43183.21435284186</v>
      </c>
      <c r="Z315" s="116">
        <f t="shared" si="216"/>
        <v>-2818.7489915263213</v>
      </c>
      <c r="AA315" s="595">
        <f>'звіт 03.19-03.24'!Z315+'[9]побудинковий звіт'!AA315+'[8]побудинковий звіт'!AA315</f>
        <v>3792.0960000000009</v>
      </c>
      <c r="AB315" s="595">
        <f>'звіт 03.19-03.24'!AA315+'[9]побудинковий звіт'!AB315+'[8]побудинковий звіт'!AB315</f>
        <v>0</v>
      </c>
      <c r="AC315" s="116">
        <f t="shared" si="217"/>
        <v>-3792.0960000000009</v>
      </c>
      <c r="AD315" s="595">
        <f>'звіт 03.19-03.24'!AC315+'[9]побудинковий звіт'!AD315+'[8]побудинковий звіт'!AD315</f>
        <v>101934.92708257353</v>
      </c>
      <c r="AE315" s="595">
        <f>'звіт 03.19-03.24'!AD315+'[9]побудинковий звіт'!AE315+'[8]побудинковий звіт'!AE315</f>
        <v>115665.91448747672</v>
      </c>
      <c r="AF315" s="117">
        <f t="shared" si="218"/>
        <v>13730.987404903193</v>
      </c>
      <c r="AG315" s="91">
        <f t="shared" si="219"/>
        <v>319454.63929149543</v>
      </c>
      <c r="AH315" s="92">
        <f t="shared" si="219"/>
        <v>326885.44117071439</v>
      </c>
      <c r="AI315" s="116">
        <f t="shared" si="220"/>
        <v>7430.8018792189541</v>
      </c>
      <c r="AJ315" s="595">
        <f>'звіт 03.19-03.24'!AI315+'[9]побудинковий звіт'!AJ315+'[8]побудинковий звіт'!AJ315</f>
        <v>73211.664518344449</v>
      </c>
      <c r="AK315" s="595">
        <f>'звіт 03.19-03.24'!AJ315+'[9]побудинковий звіт'!AK315+'[8]побудинковий звіт'!AK315</f>
        <v>73644.113532161602</v>
      </c>
      <c r="AL315" s="116">
        <f t="shared" si="221"/>
        <v>432.44901381715317</v>
      </c>
      <c r="AM315" s="595">
        <f>'звіт 03.19-03.24'!AL315+'[9]побудинковий звіт'!AM315+'[8]побудинковий звіт'!AM315</f>
        <v>10526.975399801824</v>
      </c>
      <c r="AN315" s="595">
        <f>'звіт 03.19-03.24'!AM315+'[9]побудинковий звіт'!AN315+'[8]побудинковий звіт'!AN315</f>
        <v>10915.763137146303</v>
      </c>
      <c r="AO315" s="116">
        <f t="shared" si="222"/>
        <v>388.78773734447896</v>
      </c>
      <c r="AP315" s="595">
        <f>'звіт 03.19-03.24'!AO315+'[9]побудинковий звіт'!AP315+'[8]побудинковий звіт'!AP315</f>
        <v>32174.64485050469</v>
      </c>
      <c r="AQ315" s="595">
        <f>'звіт 03.19-03.24'!AP315+'[9]побудинковий звіт'!AQ315+'[8]побудинковий звіт'!AQ315</f>
        <v>27275.329744732117</v>
      </c>
      <c r="AR315" s="116">
        <f t="shared" si="223"/>
        <v>-4899.3151057725736</v>
      </c>
      <c r="AS315" s="595">
        <f>'звіт 03.19-03.24'!AR315+'[9]побудинковий звіт'!AS315+'[8]побудинковий звіт'!AS315</f>
        <v>238412.64982957439</v>
      </c>
      <c r="AT315" s="595">
        <f>'звіт 03.19-03.24'!AS315+'[9]побудинковий звіт'!AT315+'[8]побудинковий звіт'!AT315</f>
        <v>171179.44093226266</v>
      </c>
      <c r="AU315" s="118">
        <f t="shared" si="224"/>
        <v>-67233.208897311735</v>
      </c>
      <c r="AV315" s="595">
        <f>'звіт 03.19-03.24'!AU315+'[9]побудинковий звіт'!AV315+'[8]побудинковий звіт'!AV315</f>
        <v>24155.707397192298</v>
      </c>
      <c r="AW315" s="595">
        <f>'звіт 03.19-03.24'!AV315+'[9]побудинковий звіт'!AW315+'[8]побудинковий звіт'!AW315</f>
        <v>525</v>
      </c>
      <c r="AX315" s="94">
        <f t="shared" si="225"/>
        <v>-23630.707397192298</v>
      </c>
      <c r="AY315" s="595">
        <f>'звіт 03.19-03.24'!AX315+'[9]побудинковий звіт'!AY315+'[8]побудинковий звіт'!AY315</f>
        <v>28249.864335552382</v>
      </c>
      <c r="AZ315" s="595">
        <f>'звіт 03.19-03.24'!AY315+'[9]побудинковий звіт'!AZ315+'[8]побудинковий звіт'!AZ315</f>
        <v>336</v>
      </c>
      <c r="BA315" s="117">
        <f t="shared" si="226"/>
        <v>-27913.864335552382</v>
      </c>
      <c r="BB315" s="595">
        <f>'звіт 03.19-03.24'!BA315+'[9]побудинковий звіт'!BB315+'[8]побудинковий звіт'!BB315</f>
        <v>0</v>
      </c>
      <c r="BC315" s="595">
        <f>'звіт 03.19-03.24'!BB315+'[9]побудинковий звіт'!BC315+'[8]побудинковий звіт'!BC315</f>
        <v>0</v>
      </c>
      <c r="BD315" s="94">
        <f t="shared" si="227"/>
        <v>0</v>
      </c>
      <c r="BE315" s="595">
        <f>'звіт 03.19-03.24'!BD315+'[9]побудинковий звіт'!BE315+'[8]побудинковий звіт'!BE315</f>
        <v>0</v>
      </c>
      <c r="BF315" s="595">
        <f>'звіт 03.19-03.24'!BE315+'[9]побудинковий звіт'!BF315+'[8]побудинковий звіт'!BF315</f>
        <v>0</v>
      </c>
      <c r="BG315" s="95">
        <f t="shared" si="228"/>
        <v>0</v>
      </c>
      <c r="BH315" s="595">
        <f>'звіт 03.19-03.24'!BG315+'[9]побудинковий звіт'!BH315+'[8]побудинковий звіт'!BH315</f>
        <v>3055.1577002390277</v>
      </c>
      <c r="BI315" s="595">
        <f>'звіт 03.19-03.24'!BH315+'[9]побудинковий звіт'!BI315+'[8]побудинковий звіт'!BI315</f>
        <v>3869.4917767572533</v>
      </c>
      <c r="BJ315" s="94">
        <f t="shared" si="229"/>
        <v>814.33407651822563</v>
      </c>
      <c r="BK315" s="595">
        <f>'звіт 03.19-03.24'!BJ315+'[9]побудинковий звіт'!BK315+'[8]побудинковий звіт'!BK315</f>
        <v>4655.4385462896644</v>
      </c>
      <c r="BL315" s="595">
        <f>'звіт 03.19-03.24'!BK315+'[9]побудинковий звіт'!BL315+'[8]побудинковий звіт'!BL315</f>
        <v>47650.860516970526</v>
      </c>
      <c r="BM315" s="95">
        <f t="shared" si="230"/>
        <v>42995.421970680865</v>
      </c>
      <c r="BN315" s="595">
        <f>'звіт 03.19-03.24'!BM315+'[9]побудинковий звіт'!BN315+'[8]побудинковий звіт'!BN315</f>
        <v>948.02400000000023</v>
      </c>
      <c r="BO315" s="595">
        <f>'звіт 03.19-03.24'!BN315+'[9]побудинковий звіт'!BO315+'[8]побудинковий звіт'!BO315</f>
        <v>8782.0509023480008</v>
      </c>
      <c r="BP315" s="94">
        <f t="shared" si="231"/>
        <v>7834.0269023480005</v>
      </c>
      <c r="BQ315" s="91">
        <f t="shared" si="232"/>
        <v>61064.191979273361</v>
      </c>
      <c r="BR315" s="96">
        <f t="shared" si="232"/>
        <v>61163.403196075786</v>
      </c>
      <c r="BS315" s="94">
        <f t="shared" si="233"/>
        <v>99.211216802425042</v>
      </c>
      <c r="BT315" s="595">
        <f>'звіт 03.19-03.24'!BS315+'[9]побудинковий звіт'!BT315+'[8]побудинковий звіт'!BT315</f>
        <v>148939.32694409575</v>
      </c>
      <c r="BU315" s="595">
        <f>'звіт 03.19-03.24'!BT315+'[9]побудинковий звіт'!BU315+'[8]побудинковий звіт'!BU315</f>
        <v>230248.13064141397</v>
      </c>
      <c r="BV315" s="116">
        <f t="shared" si="234"/>
        <v>81308.803697318217</v>
      </c>
      <c r="BW315" s="595">
        <f>'звіт 03.19-03.24'!BV315+'[9]побудинковий звіт'!BW315+'[8]побудинковий звіт'!BW315</f>
        <v>187287.98842488788</v>
      </c>
      <c r="BX315" s="595">
        <f>'звіт 03.19-03.24'!BW315+'[9]побудинковий звіт'!BX315+'[8]побудинковий звіт'!BX315</f>
        <v>192556.70326656086</v>
      </c>
      <c r="BY315" s="116">
        <f t="shared" si="235"/>
        <v>5268.714841672976</v>
      </c>
      <c r="BZ315" s="595">
        <f>'звіт 03.19-03.24'!BY315+'[9]побудинковий звіт'!BZ315+'[8]побудинковий звіт'!BZ315</f>
        <v>70530.396567782998</v>
      </c>
      <c r="CA315" s="595">
        <f>'звіт 03.19-03.24'!BZ315+'[9]побудинковий звіт'!CA315+'[8]побудинковий звіт'!CA315</f>
        <v>40228.988824289227</v>
      </c>
      <c r="CB315" s="116">
        <f t="shared" si="236"/>
        <v>-30301.407743493772</v>
      </c>
      <c r="CC315" s="595">
        <f>'звіт 03.19-03.24'!CB315+'[9]побудинковий звіт'!CC315+'[8]побудинковий звіт'!CC315</f>
        <v>667.58196490620799</v>
      </c>
      <c r="CD315" s="595">
        <f>'звіт 03.19-03.24'!CC315+'[9]побудинковий звіт'!CD315+'[8]побудинковий звіт'!CD315</f>
        <v>673.1957730240041</v>
      </c>
      <c r="CE315" s="116">
        <f t="shared" si="237"/>
        <v>5.6138081177961112</v>
      </c>
      <c r="CF315" s="595">
        <f>'звіт 03.19-03.24'!CE315+'[9]побудинковий звіт'!CF315+'[8]побудинковий звіт'!CF315</f>
        <v>82.115445982359802</v>
      </c>
      <c r="CG315" s="595">
        <f>'звіт 03.19-03.24'!CF315+'[9]побудинковий звіт'!CG315+'[8]побудинковий звіт'!CG315</f>
        <v>0</v>
      </c>
      <c r="CH315" s="116">
        <f t="shared" si="238"/>
        <v>-82.115445982359802</v>
      </c>
      <c r="CI315" s="595">
        <f>'звіт 03.19-03.24'!CH315+'[9]побудинковий звіт'!CI315+'[8]побудинковий звіт'!CI315</f>
        <v>28450.931010811229</v>
      </c>
      <c r="CJ315" s="595">
        <f>'звіт 03.19-03.24'!CI315+'[9]побудинковий звіт'!CJ315+'[8]побудинковий звіт'!CJ315</f>
        <v>26387.486759258369</v>
      </c>
      <c r="CK315" s="116">
        <f t="shared" si="239"/>
        <v>-2063.4442515528608</v>
      </c>
      <c r="CL315" s="595">
        <f>'звіт 03.19-03.24'!CK315+'[9]побудинковий звіт'!CL315+'[8]побудинковий звіт'!CL315</f>
        <v>66126.342801265855</v>
      </c>
      <c r="CM315" s="595">
        <f>'звіт 03.19-03.24'!CL315+'[9]побудинковий звіт'!CM315+'[8]побудинковий звіт'!CM315</f>
        <v>60774.616249039478</v>
      </c>
      <c r="CN315" s="116">
        <f t="shared" si="240"/>
        <v>-5351.726552226377</v>
      </c>
      <c r="CO315" s="88">
        <f t="shared" si="241"/>
        <v>94577.273812077081</v>
      </c>
      <c r="CP315" s="96">
        <f t="shared" si="241"/>
        <v>87162.103008297854</v>
      </c>
      <c r="CQ315" s="116">
        <f t="shared" si="242"/>
        <v>-7415.1708037792268</v>
      </c>
      <c r="CR315" s="119">
        <f t="shared" si="253"/>
        <v>1236929.4490287267</v>
      </c>
      <c r="CS315" s="96">
        <f t="shared" si="253"/>
        <v>1221932.6132266792</v>
      </c>
      <c r="CT315" s="116">
        <f t="shared" si="243"/>
        <v>-14996.835802047513</v>
      </c>
      <c r="CU315" s="91">
        <f t="shared" si="244"/>
        <v>1484315.338834472</v>
      </c>
      <c r="CV315" s="98">
        <f t="shared" si="244"/>
        <v>1466319.135872015</v>
      </c>
      <c r="CW315" s="117">
        <f t="shared" si="245"/>
        <v>-17996.20296245697</v>
      </c>
      <c r="CX315" s="595">
        <f>'звіт 03.19-03.24'!CW315+'[9]побудинковий звіт'!CX315+'[8]побудинковий звіт'!CX315</f>
        <v>52427.444287219303</v>
      </c>
      <c r="CY315" s="595">
        <f>'звіт 03.19-03.24'!CX315+'[9]побудинковий звіт'!CY315+'[8]побудинковий звіт'!CY315</f>
        <v>70423.647249676535</v>
      </c>
      <c r="CZ315" s="116">
        <f t="shared" si="246"/>
        <v>17996.202962457231</v>
      </c>
      <c r="DA315" s="99">
        <f>'[8]побудинковий звіт'!DA315</f>
        <v>-17996.202962457348</v>
      </c>
      <c r="DB315" s="8">
        <v>2</v>
      </c>
      <c r="DC315" s="365">
        <f>'[8]побудинковий звіт'!DC315</f>
        <v>77896.86</v>
      </c>
      <c r="DD315" s="365">
        <f>'[8]побудинковий звіт'!DD315</f>
        <v>0</v>
      </c>
      <c r="DE315" s="365">
        <f>'[8]побудинковий звіт'!DE315</f>
        <v>51547.78</v>
      </c>
      <c r="DF315" s="365">
        <f>'[8]побудинковий звіт'!DF315</f>
        <v>0</v>
      </c>
      <c r="DG315" s="101">
        <v>-122108.53280215821</v>
      </c>
      <c r="DH315" s="296">
        <v>9</v>
      </c>
      <c r="DI315" s="103">
        <f>'[8]побудинковий звіт'!DK315</f>
        <v>6.4201620091394016</v>
      </c>
      <c r="DJ315" s="103">
        <f>'[8]побудинковий звіт'!DL315</f>
        <v>7.3818616937169246</v>
      </c>
      <c r="DK315" s="103">
        <f>'[8]побудинковий звіт'!DM315</f>
        <v>5.2557361314935935</v>
      </c>
      <c r="DL315" s="104">
        <f>DI315*G315+(F315-G315)*DJ315</f>
        <v>26100.172106894173</v>
      </c>
      <c r="DM315" s="104">
        <f>DK315*H315</f>
        <v>0</v>
      </c>
      <c r="DN315" s="105">
        <f t="shared" si="247"/>
        <v>26100.172106894173</v>
      </c>
      <c r="DO315" s="2"/>
      <c r="DP315" s="104">
        <f>'[10]побудинковий звіт'!DR315</f>
        <v>26331.37</v>
      </c>
      <c r="DQ315" s="104">
        <f>'[10]побудинковий звіт'!DS315</f>
        <v>0</v>
      </c>
      <c r="DR315" s="104">
        <f t="shared" si="248"/>
        <v>26331.37</v>
      </c>
      <c r="DS315" s="106"/>
      <c r="DT315" s="104"/>
      <c r="DU315" s="479">
        <f>'звіт 03.19-03.24'!DV315+'[9]побудинковий звіт'!DW315+'[8]побудинковий звіт'!DW315</f>
        <v>4140.4799999999996</v>
      </c>
      <c r="DV315" s="2">
        <f>'[9]побудинковий звіт'!DX315+'[8]побудинковий звіт'!DX315</f>
        <v>0</v>
      </c>
      <c r="DW315" s="77">
        <f t="shared" si="249"/>
        <v>359372.21017061727</v>
      </c>
      <c r="DX315" s="77">
        <f t="shared" si="250"/>
        <v>278811.41295400611</v>
      </c>
      <c r="DY315" s="427">
        <f t="shared" si="251"/>
        <v>51547.78</v>
      </c>
      <c r="DZ315" s="161">
        <f>'[10]побудинковий звіт'!DY315</f>
        <v>5804.6088170587036</v>
      </c>
      <c r="EB315" s="110">
        <v>-2493</v>
      </c>
      <c r="EC315" s="111">
        <f t="shared" si="252"/>
        <v>-124601.53280215821</v>
      </c>
      <c r="EE315" s="112">
        <v>-141923.47729852295</v>
      </c>
      <c r="EG315" s="99">
        <v>-105738.91675394707</v>
      </c>
    </row>
    <row r="316" spans="1:137" ht="19.95" customHeight="1" x14ac:dyDescent="0.3">
      <c r="A316" s="81">
        <v>150000892</v>
      </c>
      <c r="B316" s="82" t="s">
        <v>740</v>
      </c>
      <c r="C316" s="114" t="s">
        <v>741</v>
      </c>
      <c r="D316" s="114" t="s">
        <v>741</v>
      </c>
      <c r="E316" s="84">
        <f t="shared" si="210"/>
        <v>4158.7</v>
      </c>
      <c r="F316" s="597">
        <f>'[8]побудинковий звіт'!F316</f>
        <v>4158.7</v>
      </c>
      <c r="G316" s="104">
        <f>'[8]побудинковий звіт'!G316</f>
        <v>391.15</v>
      </c>
      <c r="H316" s="598">
        <f>'[8]побудинковий звіт'!H316</f>
        <v>0</v>
      </c>
      <c r="I316" s="595">
        <f>'звіт 03.19-03.24'!H316+'[9]побудинковий звіт'!I316+'[8]побудинковий звіт'!I316</f>
        <v>115512.37369238179</v>
      </c>
      <c r="J316" s="595">
        <f>'звіт 03.19-03.24'!I316+'[9]побудинковий звіт'!J316+'[8]побудинковий звіт'!J316</f>
        <v>111609.50187071499</v>
      </c>
      <c r="K316" s="116">
        <f t="shared" si="211"/>
        <v>-3902.8718216668058</v>
      </c>
      <c r="L316" s="595">
        <f>'звіт 03.19-03.24'!K316+'[9]побудинковий звіт'!L316+'[8]побудинковий звіт'!L316</f>
        <v>19058.010912378079</v>
      </c>
      <c r="M316" s="595">
        <f>'звіт 03.19-03.24'!L316+'[9]побудинковий звіт'!M316+'[8]побудинковий звіт'!M316</f>
        <v>18239.510595995573</v>
      </c>
      <c r="N316" s="116">
        <f t="shared" si="212"/>
        <v>-818.50031638250584</v>
      </c>
      <c r="O316" s="595">
        <f>'звіт 03.19-03.24'!N316+'[9]побудинковий звіт'!O316+'[8]побудинковий звіт'!O316</f>
        <v>36993.387338914115</v>
      </c>
      <c r="P316" s="595">
        <f>'звіт 03.19-03.24'!O316+'[9]побудинковий звіт'!P316+'[8]побудинковий звіт'!P316</f>
        <v>37012.29707656028</v>
      </c>
      <c r="Q316" s="116">
        <f t="shared" si="213"/>
        <v>18.909737646165013</v>
      </c>
      <c r="R316" s="595">
        <f>'звіт 03.19-03.24'!Q316+'[9]побудинковий звіт'!R316+'[8]побудинковий звіт'!R316</f>
        <v>9163.9944985619459</v>
      </c>
      <c r="S316" s="595">
        <f>'звіт 03.19-03.24'!R316+'[9]побудинковий звіт'!S316+'[8]побудинковий звіт'!S316</f>
        <v>9162.2414536827382</v>
      </c>
      <c r="T316" s="116">
        <f t="shared" si="214"/>
        <v>-1.7530448792076641</v>
      </c>
      <c r="U316" s="595">
        <f>'звіт 03.19-03.24'!T316+'[9]побудинковий звіт'!U316+'[8]побудинковий звіт'!U316</f>
        <v>4884.1967634668308</v>
      </c>
      <c r="V316" s="595">
        <f>'звіт 03.19-03.24'!U316+'[9]побудинковий звіт'!V316+'[8]побудинковий звіт'!V316</f>
        <v>3707.3964385196086</v>
      </c>
      <c r="W316" s="116">
        <f t="shared" si="215"/>
        <v>-1176.8003249472222</v>
      </c>
      <c r="X316" s="595">
        <f>'звіт 03.19-03.24'!W316+'[9]побудинковий звіт'!X316+'[8]побудинковий звіт'!X316</f>
        <v>37181.535400274515</v>
      </c>
      <c r="Y316" s="595">
        <f>'звіт 03.19-03.24'!X316+'[9]побудинковий звіт'!Y316+'[8]побудинковий звіт'!Y316</f>
        <v>38585.149295488343</v>
      </c>
      <c r="Z316" s="116">
        <f t="shared" si="216"/>
        <v>1403.6138952138281</v>
      </c>
      <c r="AA316" s="595">
        <f>'звіт 03.19-03.24'!Z316+'[9]побудинковий звіт'!AA316+'[8]побудинковий звіт'!AA316</f>
        <v>4486.2119999999995</v>
      </c>
      <c r="AB316" s="595">
        <f>'звіт 03.19-03.24'!AA316+'[9]побудинковий звіт'!AB316+'[8]побудинковий звіт'!AB316</f>
        <v>0</v>
      </c>
      <c r="AC316" s="116">
        <f t="shared" si="217"/>
        <v>-4486.2119999999995</v>
      </c>
      <c r="AD316" s="595">
        <f>'звіт 03.19-03.24'!AC316+'[9]побудинковий звіт'!AD316+'[8]побудинковий звіт'!AD316</f>
        <v>124657.9051973296</v>
      </c>
      <c r="AE316" s="595">
        <f>'звіт 03.19-03.24'!AD316+'[9]побудинковий звіт'!AE316+'[8]побудинковий звіт'!AE316</f>
        <v>136397.49727684137</v>
      </c>
      <c r="AF316" s="117">
        <f t="shared" si="218"/>
        <v>11739.592079511771</v>
      </c>
      <c r="AG316" s="91">
        <f t="shared" si="219"/>
        <v>351937.61580330686</v>
      </c>
      <c r="AH316" s="92">
        <f t="shared" si="219"/>
        <v>354713.59400780289</v>
      </c>
      <c r="AI316" s="116">
        <f t="shared" si="220"/>
        <v>2775.9782044960302</v>
      </c>
      <c r="AJ316" s="595">
        <f>'звіт 03.19-03.24'!AI316+'[9]побудинковий звіт'!AJ316+'[8]побудинковий звіт'!AJ316</f>
        <v>341810.13208258228</v>
      </c>
      <c r="AK316" s="595">
        <f>'звіт 03.19-03.24'!AJ316+'[9]побудинковий звіт'!AK316+'[8]побудинковий звіт'!AK316</f>
        <v>337654.60431706195</v>
      </c>
      <c r="AL316" s="116">
        <f t="shared" si="221"/>
        <v>-4155.5277655203245</v>
      </c>
      <c r="AM316" s="595">
        <f>'звіт 03.19-03.24'!AL316+'[9]побудинковий звіт'!AM316+'[8]побудинковий звіт'!AM316</f>
        <v>0</v>
      </c>
      <c r="AN316" s="595">
        <f>'звіт 03.19-03.24'!AM316+'[9]побудинковий звіт'!AN316+'[8]побудинковий звіт'!AN316</f>
        <v>0</v>
      </c>
      <c r="AO316" s="116">
        <f t="shared" si="222"/>
        <v>0</v>
      </c>
      <c r="AP316" s="595">
        <f>'звіт 03.19-03.24'!AO316+'[9]побудинковий звіт'!AP316+'[8]побудинковий звіт'!AP316</f>
        <v>22004.481931472008</v>
      </c>
      <c r="AQ316" s="595">
        <f>'звіт 03.19-03.24'!AP316+'[9]побудинковий звіт'!AQ316+'[8]побудинковий звіт'!AQ316</f>
        <v>20987.514974001795</v>
      </c>
      <c r="AR316" s="116">
        <f t="shared" si="223"/>
        <v>-1016.9669574702129</v>
      </c>
      <c r="AS316" s="595">
        <f>'звіт 03.19-03.24'!AR316+'[9]побудинковий звіт'!AS316+'[8]побудинковий звіт'!AS316</f>
        <v>361864.85694620432</v>
      </c>
      <c r="AT316" s="595">
        <f>'звіт 03.19-03.24'!AS316+'[9]побудинковий звіт'!AT316+'[8]побудинковий звіт'!AT316</f>
        <v>320189.41412065848</v>
      </c>
      <c r="AU316" s="118">
        <f t="shared" si="224"/>
        <v>-41675.442825545848</v>
      </c>
      <c r="AV316" s="595">
        <f>'звіт 03.19-03.24'!AU316+'[9]побудинковий звіт'!AV316+'[8]побудинковий звіт'!AV316</f>
        <v>22424.876380247424</v>
      </c>
      <c r="AW316" s="595">
        <f>'звіт 03.19-03.24'!AV316+'[9]побудинковий звіт'!AW316+'[8]побудинковий звіт'!AW316</f>
        <v>8674.1006811357984</v>
      </c>
      <c r="AX316" s="94">
        <f t="shared" si="225"/>
        <v>-13750.775699111626</v>
      </c>
      <c r="AY316" s="595">
        <f>'звіт 03.19-03.24'!AX316+'[9]побудинковий звіт'!AY316+'[8]побудинковий звіт'!AY316</f>
        <v>26087.634669947416</v>
      </c>
      <c r="AZ316" s="595">
        <f>'звіт 03.19-03.24'!AY316+'[9]побудинковий звіт'!AZ316+'[8]побудинковий звіт'!AZ316</f>
        <v>28456.57299513866</v>
      </c>
      <c r="BA316" s="117">
        <f t="shared" si="226"/>
        <v>2368.9383251912441</v>
      </c>
      <c r="BB316" s="595">
        <f>'звіт 03.19-03.24'!BA316+'[9]побудинковий звіт'!BB316+'[8]побудинковий звіт'!BB316</f>
        <v>15094.288073380552</v>
      </c>
      <c r="BC316" s="595">
        <f>'звіт 03.19-03.24'!BB316+'[9]побудинковий звіт'!BC316+'[8]побудинковий звіт'!BC316</f>
        <v>5089.0843624900845</v>
      </c>
      <c r="BD316" s="94">
        <f t="shared" si="227"/>
        <v>-10005.203710890468</v>
      </c>
      <c r="BE316" s="595">
        <f>'звіт 03.19-03.24'!BD316+'[9]побудинковий звіт'!BE316+'[8]побудинковий звіт'!BE316</f>
        <v>15305.207824777153</v>
      </c>
      <c r="BF316" s="595">
        <f>'звіт 03.19-03.24'!BE316+'[9]побудинковий звіт'!BF316+'[8]побудинковий звіт'!BF316</f>
        <v>9226.0875243036244</v>
      </c>
      <c r="BG316" s="95">
        <f t="shared" si="228"/>
        <v>-6079.1203004735289</v>
      </c>
      <c r="BH316" s="595">
        <f>'звіт 03.19-03.24'!BG316+'[9]побудинковий звіт'!BH316+'[8]побудинковий звіт'!BH316</f>
        <v>7623.6444641995968</v>
      </c>
      <c r="BI316" s="595">
        <f>'звіт 03.19-03.24'!BH316+'[9]побудинковий звіт'!BI316+'[8]побудинковий звіт'!BI316</f>
        <v>22513.688769474342</v>
      </c>
      <c r="BJ316" s="94">
        <f t="shared" si="229"/>
        <v>14890.044305274745</v>
      </c>
      <c r="BK316" s="595">
        <f>'звіт 03.19-03.24'!BJ316+'[9]побудинковий звіт'!BK316+'[8]побудинковий звіт'!BK316</f>
        <v>12398.644113034065</v>
      </c>
      <c r="BL316" s="595">
        <f>'звіт 03.19-03.24'!BK316+'[9]побудинковий звіт'!BL316+'[8]побудинковий звіт'!BL316</f>
        <v>3796.3877892219357</v>
      </c>
      <c r="BM316" s="95">
        <f t="shared" si="230"/>
        <v>-8602.2563238121293</v>
      </c>
      <c r="BN316" s="595">
        <f>'звіт 03.19-03.24'!BM316+'[9]побудинковий звіт'!BN316+'[8]побудинковий звіт'!BN316</f>
        <v>2066.6416952292261</v>
      </c>
      <c r="BO316" s="595">
        <f>'звіт 03.19-03.24'!BN316+'[9]побудинковий звіт'!BO316+'[8]побудинковий звіт'!BO316</f>
        <v>0</v>
      </c>
      <c r="BP316" s="94">
        <f t="shared" si="231"/>
        <v>-2066.6416952292261</v>
      </c>
      <c r="BQ316" s="91">
        <f t="shared" si="232"/>
        <v>101000.93722081542</v>
      </c>
      <c r="BR316" s="96">
        <f t="shared" si="232"/>
        <v>77755.922121764437</v>
      </c>
      <c r="BS316" s="94">
        <f t="shared" si="233"/>
        <v>-23245.015099050986</v>
      </c>
      <c r="BT316" s="595">
        <f>'звіт 03.19-03.24'!BS316+'[9]побудинковий звіт'!BT316+'[8]побудинковий звіт'!BT316</f>
        <v>426679.63147767342</v>
      </c>
      <c r="BU316" s="595">
        <f>'звіт 03.19-03.24'!BT316+'[9]побудинковий звіт'!BU316+'[8]побудинковий звіт'!BU316</f>
        <v>434053.89017881703</v>
      </c>
      <c r="BV316" s="116">
        <f t="shared" si="234"/>
        <v>7374.2587011436117</v>
      </c>
      <c r="BW316" s="595">
        <f>'звіт 03.19-03.24'!BV316+'[9]побудинковий звіт'!BW316+'[8]побудинковий звіт'!BW316</f>
        <v>258535.36313887339</v>
      </c>
      <c r="BX316" s="595">
        <f>'звіт 03.19-03.24'!BW316+'[9]побудинковий звіт'!BX316+'[8]побудинковий звіт'!BX316</f>
        <v>279161.33580186777</v>
      </c>
      <c r="BY316" s="116">
        <f t="shared" si="235"/>
        <v>20625.972662994376</v>
      </c>
      <c r="BZ316" s="595">
        <f>'звіт 03.19-03.24'!BY316+'[9]побудинковий звіт'!BZ316+'[8]побудинковий звіт'!BZ316</f>
        <v>55017.3982572854</v>
      </c>
      <c r="CA316" s="595">
        <f>'звіт 03.19-03.24'!BZ316+'[9]побудинковий звіт'!CA316+'[8]побудинковий звіт'!CA316</f>
        <v>76378.791182231435</v>
      </c>
      <c r="CB316" s="116">
        <f t="shared" si="236"/>
        <v>21361.392924946034</v>
      </c>
      <c r="CC316" s="595">
        <f>'звіт 03.19-03.24'!CB316+'[9]побудинковий звіт'!CC316+'[8]побудинковий звіт'!CC316</f>
        <v>9578.3159502377548</v>
      </c>
      <c r="CD316" s="595">
        <f>'звіт 03.19-03.24'!CC316+'[9]побудинковий звіт'!CD316+'[8]побудинковий звіт'!CD316</f>
        <v>9680.9728890574988</v>
      </c>
      <c r="CE316" s="116">
        <f t="shared" si="237"/>
        <v>102.65693881974403</v>
      </c>
      <c r="CF316" s="595">
        <f>'звіт 03.19-03.24'!CE316+'[9]побудинковий звіт'!CF316+'[8]побудинковий звіт'!CF316</f>
        <v>1169.6755301176431</v>
      </c>
      <c r="CG316" s="595">
        <f>'звіт 03.19-03.24'!CF316+'[9]побудинковий звіт'!CG316+'[8]побудинковий звіт'!CG316</f>
        <v>0</v>
      </c>
      <c r="CH316" s="116">
        <f t="shared" si="238"/>
        <v>-1169.6755301176431</v>
      </c>
      <c r="CI316" s="595">
        <f>'звіт 03.19-03.24'!CH316+'[9]побудинковий звіт'!CI316+'[8]побудинковий звіт'!CI316</f>
        <v>81635.179044031509</v>
      </c>
      <c r="CJ316" s="595">
        <f>'звіт 03.19-03.24'!CI316+'[9]побудинковий звіт'!CJ316+'[8]побудинковий звіт'!CJ316</f>
        <v>74980.745937757674</v>
      </c>
      <c r="CK316" s="116">
        <f t="shared" si="239"/>
        <v>-6654.4331062738347</v>
      </c>
      <c r="CL316" s="595">
        <f>'звіт 03.19-03.24'!CK316+'[9]побудинковий звіт'!CL316+'[8]побудинковий звіт'!CL316</f>
        <v>69076.15763659052</v>
      </c>
      <c r="CM316" s="595">
        <f>'звіт 03.19-03.24'!CL316+'[9]побудинковий звіт'!CM316+'[8]побудинковий звіт'!CM316</f>
        <v>68012.239553139356</v>
      </c>
      <c r="CN316" s="116">
        <f t="shared" si="240"/>
        <v>-1063.9180834511644</v>
      </c>
      <c r="CO316" s="88">
        <f t="shared" si="241"/>
        <v>150711.33668062201</v>
      </c>
      <c r="CP316" s="96">
        <f t="shared" si="241"/>
        <v>142992.98549089703</v>
      </c>
      <c r="CQ316" s="116">
        <f t="shared" si="242"/>
        <v>-7718.3511897249846</v>
      </c>
      <c r="CR316" s="119">
        <f t="shared" si="253"/>
        <v>2080309.7450191902</v>
      </c>
      <c r="CS316" s="96">
        <f t="shared" si="253"/>
        <v>2053569.0250841603</v>
      </c>
      <c r="CT316" s="116">
        <f t="shared" si="243"/>
        <v>-26740.719935029978</v>
      </c>
      <c r="CU316" s="91">
        <f t="shared" si="244"/>
        <v>2496371.694023028</v>
      </c>
      <c r="CV316" s="98">
        <f t="shared" si="244"/>
        <v>2464282.8301009922</v>
      </c>
      <c r="CW316" s="117">
        <f t="shared" si="245"/>
        <v>-32088.863922035787</v>
      </c>
      <c r="CX316" s="595">
        <f>'звіт 03.19-03.24'!CW316+'[9]побудинковий звіт'!CX316+'[8]побудинковий звіт'!CX316</f>
        <v>77179.936557211957</v>
      </c>
      <c r="CY316" s="595">
        <f>'звіт 03.19-03.24'!CX316+'[9]побудинковий звіт'!CY316+'[8]побудинковий звіт'!CY316</f>
        <v>109268.80047924834</v>
      </c>
      <c r="CZ316" s="116">
        <f t="shared" si="246"/>
        <v>32088.863922036384</v>
      </c>
      <c r="DA316" s="99">
        <f>'[8]побудинковий звіт'!DA316</f>
        <v>-32088.86392203666</v>
      </c>
      <c r="DB316" s="8">
        <v>3</v>
      </c>
      <c r="DC316" s="365">
        <f>'[8]побудинковий звіт'!DC316</f>
        <v>106064.77</v>
      </c>
      <c r="DD316" s="365">
        <f>'[8]побудинковий звіт'!DD316</f>
        <v>0</v>
      </c>
      <c r="DE316" s="365">
        <f>'[8]побудинковий звіт'!DE316</f>
        <v>62775.590000000004</v>
      </c>
      <c r="DF316" s="365">
        <f>'[8]побудинковий звіт'!DF316</f>
        <v>0</v>
      </c>
      <c r="DG316" s="101">
        <v>79334.129765573191</v>
      </c>
      <c r="DH316" s="296">
        <v>9</v>
      </c>
      <c r="DI316" s="103">
        <f>'[8]побудинковий звіт'!DK316</f>
        <v>8.0097522517954243</v>
      </c>
      <c r="DJ316" s="103">
        <f>'[8]побудинковий звіт'!DL316</f>
        <v>10.661838454999675</v>
      </c>
      <c r="DK316" s="103">
        <f>'[8]побудинковий звіт'!DM316</f>
        <v>6.6630170544216814</v>
      </c>
      <c r="DL316" s="104">
        <f>DI316*G316+(F316-G316)*DJ316</f>
        <v>43302.0240644238</v>
      </c>
      <c r="DM316" s="104">
        <f>DK316*H316</f>
        <v>0</v>
      </c>
      <c r="DN316" s="105">
        <f t="shared" si="247"/>
        <v>43302.0240644238</v>
      </c>
      <c r="DO316" s="2"/>
      <c r="DP316" s="104">
        <f>'[10]побудинковий звіт'!DR316</f>
        <v>43289.18</v>
      </c>
      <c r="DQ316" s="104">
        <f>'[10]побудинковий звіт'!DS316</f>
        <v>0</v>
      </c>
      <c r="DR316" s="104">
        <f t="shared" si="248"/>
        <v>43289.18</v>
      </c>
      <c r="DS316" s="106"/>
      <c r="DT316" s="104"/>
      <c r="DU316" s="479">
        <f>'звіт 03.19-03.24'!DV316+'[9]побудинковий звіт'!DW316+'[8]побудинковий звіт'!DW316</f>
        <v>6384.880000000001</v>
      </c>
      <c r="DV316" s="2">
        <f>'[9]побудинковий звіт'!DX316+'[8]побудинковий звіт'!DX316</f>
        <v>0</v>
      </c>
      <c r="DW316" s="77">
        <f t="shared" si="249"/>
        <v>555438.95300042373</v>
      </c>
      <c r="DX316" s="77">
        <f t="shared" si="250"/>
        <v>477534.40349090751</v>
      </c>
      <c r="DY316" s="427">
        <f t="shared" si="251"/>
        <v>62775.590000000004</v>
      </c>
      <c r="DZ316" s="161">
        <f>'[10]побудинковий звіт'!DY316</f>
        <v>8850.4161530436086</v>
      </c>
      <c r="EB316" s="110">
        <v>25206</v>
      </c>
      <c r="EC316" s="111">
        <f t="shared" si="252"/>
        <v>104540.12976557319</v>
      </c>
      <c r="EE316" s="112">
        <v>60711.99662033288</v>
      </c>
      <c r="EG316" s="99">
        <v>46440.087534263323</v>
      </c>
    </row>
    <row r="317" spans="1:137" ht="19.95" customHeight="1" x14ac:dyDescent="0.3">
      <c r="A317" s="81">
        <v>150000893</v>
      </c>
      <c r="B317" s="82" t="s">
        <v>742</v>
      </c>
      <c r="C317" s="114" t="s">
        <v>743</v>
      </c>
      <c r="D317" s="114" t="s">
        <v>743</v>
      </c>
      <c r="E317" s="84">
        <f t="shared" si="210"/>
        <v>2749.1</v>
      </c>
      <c r="F317" s="597">
        <f>'[8]побудинковий звіт'!F317</f>
        <v>2749.1</v>
      </c>
      <c r="G317" s="104">
        <f>'[8]побудинковий звіт'!G317</f>
        <v>0</v>
      </c>
      <c r="H317" s="598">
        <f>'[8]побудинковий звіт'!H317</f>
        <v>0</v>
      </c>
      <c r="I317" s="595">
        <f>'звіт 03.19-03.24'!H317+'[9]побудинковий звіт'!I317+'[8]побудинковий звіт'!I317</f>
        <v>73966.194502427621</v>
      </c>
      <c r="J317" s="595">
        <f>'звіт 03.19-03.24'!I317+'[9]побудинковий звіт'!J317+'[8]побудинковий звіт'!J317</f>
        <v>71417.167646810587</v>
      </c>
      <c r="K317" s="116">
        <f t="shared" si="211"/>
        <v>-2549.026855617034</v>
      </c>
      <c r="L317" s="595">
        <f>'звіт 03.19-03.24'!K317+'[9]побудинковий звіт'!L317+'[8]побудинковий звіт'!L317</f>
        <v>14199.012944331645</v>
      </c>
      <c r="M317" s="595">
        <f>'звіт 03.19-03.24'!L317+'[9]побудинковий звіт'!M317+'[8]побудинковий звіт'!M317</f>
        <v>13476.866738264989</v>
      </c>
      <c r="N317" s="116">
        <f t="shared" si="212"/>
        <v>-722.1462060666563</v>
      </c>
      <c r="O317" s="595">
        <f>'звіт 03.19-03.24'!N317+'[9]побудинковий звіт'!O317+'[8]побудинковий звіт'!O317</f>
        <v>27375.759872233779</v>
      </c>
      <c r="P317" s="595">
        <f>'звіт 03.19-03.24'!O317+'[9]побудинковий звіт'!P317+'[8]побудинковий звіт'!P317</f>
        <v>27388.55054394589</v>
      </c>
      <c r="Q317" s="116">
        <f t="shared" si="213"/>
        <v>12.790671712111362</v>
      </c>
      <c r="R317" s="595">
        <f>'звіт 03.19-03.24'!Q317+'[9]побудинковий звіт'!R317+'[8]побудинковий звіт'!R317</f>
        <v>0</v>
      </c>
      <c r="S317" s="595">
        <f>'звіт 03.19-03.24'!R317+'[9]побудинковий звіт'!S317+'[8]побудинковий звіт'!S317</f>
        <v>0</v>
      </c>
      <c r="T317" s="116">
        <f t="shared" si="214"/>
        <v>0</v>
      </c>
      <c r="U317" s="595">
        <f>'звіт 03.19-03.24'!T317+'[9]побудинковий звіт'!U317+'[8]побудинковий звіт'!U317</f>
        <v>4782.5380129592613</v>
      </c>
      <c r="V317" s="595">
        <f>'звіт 03.19-03.24'!U317+'[9]побудинковий звіт'!V317+'[8]побудинковий звіт'!V317</f>
        <v>3460.6519070818949</v>
      </c>
      <c r="W317" s="116">
        <f t="shared" si="215"/>
        <v>-1321.8861058773664</v>
      </c>
      <c r="X317" s="595">
        <f>'звіт 03.19-03.24'!W317+'[9]побудинковий звіт'!X317+'[8]побудинковий звіт'!X317</f>
        <v>45120.064705436671</v>
      </c>
      <c r="Y317" s="595">
        <f>'звіт 03.19-03.24'!X317+'[9]побудинковий звіт'!Y317+'[8]побудинковий звіт'!Y317</f>
        <v>42007.727845831309</v>
      </c>
      <c r="Z317" s="116">
        <f t="shared" si="216"/>
        <v>-3112.3368596053624</v>
      </c>
      <c r="AA317" s="595">
        <f>'звіт 03.19-03.24'!Z317+'[9]побудинковий звіт'!AA317+'[8]побудинковий звіт'!AA317</f>
        <v>2969.6760000000008</v>
      </c>
      <c r="AB317" s="595">
        <f>'звіт 03.19-03.24'!AA317+'[9]побудинковий звіт'!AB317+'[8]побудинковий звіт'!AB317</f>
        <v>0</v>
      </c>
      <c r="AC317" s="116">
        <f t="shared" si="217"/>
        <v>-2969.6760000000008</v>
      </c>
      <c r="AD317" s="595">
        <f>'звіт 03.19-03.24'!AC317+'[9]побудинковий звіт'!AD317+'[8]побудинковий звіт'!AD317</f>
        <v>82486.083834990102</v>
      </c>
      <c r="AE317" s="595">
        <f>'звіт 03.19-03.24'!AD317+'[9]побудинковий звіт'!AE317+'[8]побудинковий звіт'!AE317</f>
        <v>90251.851570948784</v>
      </c>
      <c r="AF317" s="117">
        <f t="shared" si="218"/>
        <v>7765.7677359586814</v>
      </c>
      <c r="AG317" s="91">
        <f t="shared" si="219"/>
        <v>250899.32987237908</v>
      </c>
      <c r="AH317" s="92">
        <f t="shared" si="219"/>
        <v>248002.81625288347</v>
      </c>
      <c r="AI317" s="116">
        <f t="shared" si="220"/>
        <v>-2896.513619495614</v>
      </c>
      <c r="AJ317" s="595">
        <f>'звіт 03.19-03.24'!AI317+'[9]побудинковий звіт'!AJ317+'[8]побудинковий звіт'!AJ317</f>
        <v>0</v>
      </c>
      <c r="AK317" s="595">
        <f>'звіт 03.19-03.24'!AJ317+'[9]побудинковий звіт'!AK317+'[8]побудинковий звіт'!AK317</f>
        <v>0</v>
      </c>
      <c r="AL317" s="116">
        <f t="shared" si="221"/>
        <v>0</v>
      </c>
      <c r="AM317" s="595">
        <f>'звіт 03.19-03.24'!AL317+'[9]побудинковий звіт'!AM317+'[8]побудинковий звіт'!AM317</f>
        <v>0</v>
      </c>
      <c r="AN317" s="595">
        <f>'звіт 03.19-03.24'!AM317+'[9]побудинковий звіт'!AN317+'[8]побудинковий звіт'!AN317</f>
        <v>0</v>
      </c>
      <c r="AO317" s="116">
        <f t="shared" si="222"/>
        <v>0</v>
      </c>
      <c r="AP317" s="595">
        <f>'звіт 03.19-03.24'!AO317+'[9]побудинковий звіт'!AP317+'[8]побудинковий звіт'!AP317</f>
        <v>39083.756534863162</v>
      </c>
      <c r="AQ317" s="595">
        <f>'звіт 03.19-03.24'!AP317+'[9]побудинковий звіт'!AQ317+'[8]побудинковий звіт'!AQ317</f>
        <v>39489.558449027929</v>
      </c>
      <c r="AR317" s="116">
        <f t="shared" si="223"/>
        <v>405.80191416476737</v>
      </c>
      <c r="AS317" s="595">
        <f>'звіт 03.19-03.24'!AR317+'[9]побудинковий звіт'!AS317+'[8]побудинковий звіт'!AS317</f>
        <v>350028.91127513599</v>
      </c>
      <c r="AT317" s="595">
        <f>'звіт 03.19-03.24'!AS317+'[9]побудинковий звіт'!AT317+'[8]побудинковий звіт'!AT317</f>
        <v>451872.79712095478</v>
      </c>
      <c r="AU317" s="118">
        <f t="shared" si="224"/>
        <v>101843.88584581879</v>
      </c>
      <c r="AV317" s="595">
        <f>'звіт 03.19-03.24'!AU317+'[9]побудинковий звіт'!AV317+'[8]побудинковий звіт'!AV317</f>
        <v>18628.042827344019</v>
      </c>
      <c r="AW317" s="595">
        <f>'звіт 03.19-03.24'!AV317+'[9]побудинковий звіт'!AW317+'[8]побудинковий звіт'!AW317</f>
        <v>4528.7675703896621</v>
      </c>
      <c r="AX317" s="94">
        <f t="shared" si="225"/>
        <v>-14099.275256954357</v>
      </c>
      <c r="AY317" s="595">
        <f>'звіт 03.19-03.24'!AX317+'[9]побудинковий звіт'!AY317+'[8]побудинковий звіт'!AY317</f>
        <v>24266.89590955227</v>
      </c>
      <c r="AZ317" s="595">
        <f>'звіт 03.19-03.24'!AY317+'[9]побудинковий звіт'!AZ317+'[8]побудинковий звіт'!AZ317</f>
        <v>8238.1726554984525</v>
      </c>
      <c r="BA317" s="117">
        <f t="shared" si="226"/>
        <v>-16028.723254053817</v>
      </c>
      <c r="BB317" s="595">
        <f>'звіт 03.19-03.24'!BA317+'[9]побудинковий звіт'!BB317+'[8]побудинковий звіт'!BB317</f>
        <v>10256.987267104285</v>
      </c>
      <c r="BC317" s="595">
        <f>'звіт 03.19-03.24'!BB317+'[9]побудинковий звіт'!BC317+'[8]побудинковий звіт'!BC317</f>
        <v>18997.910910246988</v>
      </c>
      <c r="BD317" s="94">
        <f t="shared" si="227"/>
        <v>8740.9236431427034</v>
      </c>
      <c r="BE317" s="595">
        <f>'звіт 03.19-03.24'!BD317+'[9]побудинковий звіт'!BE317+'[8]побудинковий звіт'!BE317</f>
        <v>0</v>
      </c>
      <c r="BF317" s="595">
        <f>'звіт 03.19-03.24'!BE317+'[9]побудинковий звіт'!BF317+'[8]побудинковий звіт'!BF317</f>
        <v>0</v>
      </c>
      <c r="BG317" s="95">
        <f t="shared" si="228"/>
        <v>0</v>
      </c>
      <c r="BH317" s="595">
        <f>'звіт 03.19-03.24'!BG317+'[9]побудинковий звіт'!BH317+'[8]побудинковий звіт'!BH317</f>
        <v>8304.4776757062427</v>
      </c>
      <c r="BI317" s="595">
        <f>'звіт 03.19-03.24'!BH317+'[9]побудинковий звіт'!BI317+'[8]побудинковий звіт'!BI317</f>
        <v>32</v>
      </c>
      <c r="BJ317" s="94">
        <f t="shared" si="229"/>
        <v>-8272.4776757062427</v>
      </c>
      <c r="BK317" s="595">
        <f>'звіт 03.19-03.24'!BJ317+'[9]побудинковий звіт'!BK317+'[8]побудинковий звіт'!BK317</f>
        <v>14505.820898078873</v>
      </c>
      <c r="BL317" s="595">
        <f>'звіт 03.19-03.24'!BK317+'[9]побудинковий звіт'!BL317+'[8]побудинковий звіт'!BL317</f>
        <v>0</v>
      </c>
      <c r="BM317" s="95">
        <f t="shared" si="230"/>
        <v>-14505.820898078873</v>
      </c>
      <c r="BN317" s="595">
        <f>'звіт 03.19-03.24'!BM317+'[9]побудинковий звіт'!BN317+'[8]побудинковий звіт'!BN317</f>
        <v>1372.4781301528176</v>
      </c>
      <c r="BO317" s="595">
        <f>'звіт 03.19-03.24'!BN317+'[9]побудинковий звіт'!BO317+'[8]побудинковий звіт'!BO317</f>
        <v>2766.5617492762467</v>
      </c>
      <c r="BP317" s="94">
        <f t="shared" si="231"/>
        <v>1394.0836191234291</v>
      </c>
      <c r="BQ317" s="91">
        <f t="shared" si="232"/>
        <v>77334.702707938501</v>
      </c>
      <c r="BR317" s="96">
        <f t="shared" si="232"/>
        <v>34563.412885411351</v>
      </c>
      <c r="BS317" s="94">
        <f t="shared" si="233"/>
        <v>-42771.289822527149</v>
      </c>
      <c r="BT317" s="595">
        <f>'звіт 03.19-03.24'!BS317+'[9]побудинковий звіт'!BT317+'[8]побудинковий звіт'!BT317</f>
        <v>201407.57337493138</v>
      </c>
      <c r="BU317" s="595">
        <f>'звіт 03.19-03.24'!BT317+'[9]побудинковий звіт'!BU317+'[8]побудинковий звіт'!BU317</f>
        <v>152264.54266577092</v>
      </c>
      <c r="BV317" s="116">
        <f t="shared" si="234"/>
        <v>-49143.030709160463</v>
      </c>
      <c r="BW317" s="595">
        <f>'звіт 03.19-03.24'!BV317+'[9]побудинковий звіт'!BW317+'[8]побудинковий звіт'!BW317</f>
        <v>114636.70656547559</v>
      </c>
      <c r="BX317" s="595">
        <f>'звіт 03.19-03.24'!BW317+'[9]побудинковий звіт'!BX317+'[8]побудинковий звіт'!BX317</f>
        <v>68106.013890003698</v>
      </c>
      <c r="BY317" s="116">
        <f t="shared" si="235"/>
        <v>-46530.692675471888</v>
      </c>
      <c r="BZ317" s="595">
        <f>'звіт 03.19-03.24'!BY317+'[9]побудинковий звіт'!BZ317+'[8]побудинковий звіт'!BZ317</f>
        <v>45657.598738027969</v>
      </c>
      <c r="CA317" s="595">
        <f>'звіт 03.19-03.24'!BZ317+'[9]побудинковий звіт'!CA317+'[8]побудинковий звіт'!CA317</f>
        <v>20764.004494463894</v>
      </c>
      <c r="CB317" s="116">
        <f t="shared" si="236"/>
        <v>-24893.594243564075</v>
      </c>
      <c r="CC317" s="595">
        <f>'звіт 03.19-03.24'!CB317+'[9]побудинковий звіт'!CC317+'[8]побудинковий звіт'!CC317</f>
        <v>11621.016257135629</v>
      </c>
      <c r="CD317" s="595">
        <f>'звіт 03.19-03.24'!CC317+'[9]побудинковий звіт'!CD317+'[8]побудинковий звіт'!CD317</f>
        <v>11830.905043840265</v>
      </c>
      <c r="CE317" s="116">
        <f t="shared" si="237"/>
        <v>209.888786704636</v>
      </c>
      <c r="CF317" s="595">
        <f>'звіт 03.19-03.24'!CE317+'[9]побудинковий звіт'!CF317+'[8]побудинковий звіт'!CF317</f>
        <v>1429.434860267706</v>
      </c>
      <c r="CG317" s="595">
        <f>'звіт 03.19-03.24'!CF317+'[9]побудинковий звіт'!CG317+'[8]побудинковий звіт'!CG317</f>
        <v>1558.3004183064722</v>
      </c>
      <c r="CH317" s="116">
        <f t="shared" si="238"/>
        <v>128.86555803876627</v>
      </c>
      <c r="CI317" s="595">
        <f>'звіт 03.19-03.24'!CH317+'[9]побудинковий звіт'!CI317+'[8]побудинковий звіт'!CI317</f>
        <v>24517.380357375754</v>
      </c>
      <c r="CJ317" s="595">
        <f>'звіт 03.19-03.24'!CI317+'[9]побудинковий звіт'!CJ317+'[8]побудинковий звіт'!CJ317</f>
        <v>20589.034773407606</v>
      </c>
      <c r="CK317" s="116">
        <f t="shared" si="239"/>
        <v>-3928.3455839681483</v>
      </c>
      <c r="CL317" s="595">
        <f>'звіт 03.19-03.24'!CK317+'[9]побудинковий звіт'!CL317+'[8]побудинковий звіт'!CL317</f>
        <v>0</v>
      </c>
      <c r="CM317" s="595">
        <f>'звіт 03.19-03.24'!CL317+'[9]побудинковий звіт'!CM317+'[8]побудинковий звіт'!CM317</f>
        <v>0</v>
      </c>
      <c r="CN317" s="116">
        <f t="shared" si="240"/>
        <v>0</v>
      </c>
      <c r="CO317" s="88">
        <f t="shared" si="241"/>
        <v>24517.380357375754</v>
      </c>
      <c r="CP317" s="96">
        <f t="shared" si="241"/>
        <v>20589.034773407606</v>
      </c>
      <c r="CQ317" s="116">
        <f t="shared" si="242"/>
        <v>-3928.3455839681483</v>
      </c>
      <c r="CR317" s="119">
        <f t="shared" si="253"/>
        <v>1116616.4105435307</v>
      </c>
      <c r="CS317" s="96">
        <f t="shared" si="253"/>
        <v>1049041.3859940704</v>
      </c>
      <c r="CT317" s="116">
        <f t="shared" si="243"/>
        <v>-67575.024549460271</v>
      </c>
      <c r="CU317" s="91">
        <f t="shared" si="244"/>
        <v>1339939.6926522369</v>
      </c>
      <c r="CV317" s="98">
        <f t="shared" si="244"/>
        <v>1258849.6631928845</v>
      </c>
      <c r="CW317" s="117">
        <f t="shared" si="245"/>
        <v>-81090.029459352372</v>
      </c>
      <c r="CX317" s="595">
        <f>'звіт 03.19-03.24'!CW317+'[9]побудинковий звіт'!CX317+'[8]побудинковий звіт'!CX317</f>
        <v>66967.847952774056</v>
      </c>
      <c r="CY317" s="595">
        <f>'звіт 03.19-03.24'!CX317+'[9]побудинковий звіт'!CY317+'[8]побудинковий звіт'!CY317</f>
        <v>148057.87741212649</v>
      </c>
      <c r="CZ317" s="116">
        <f t="shared" si="246"/>
        <v>81090.02945935243</v>
      </c>
      <c r="DA317" s="99">
        <f>'[8]побудинковий звіт'!DA317</f>
        <v>-81090.029459352329</v>
      </c>
      <c r="DB317" s="8">
        <v>3</v>
      </c>
      <c r="DC317" s="365">
        <f>'[8]побудинковий звіт'!DC317</f>
        <v>66704.740000000005</v>
      </c>
      <c r="DD317" s="365">
        <f>'[8]побудинковий звіт'!DD317</f>
        <v>0</v>
      </c>
      <c r="DE317" s="365">
        <f>'[8]побудинковий звіт'!DE317</f>
        <v>42911.840000000004</v>
      </c>
      <c r="DF317" s="365">
        <f>'[8]побудинковий звіт'!DF317</f>
        <v>0</v>
      </c>
      <c r="DG317" s="101">
        <v>-51646.934576857893</v>
      </c>
      <c r="DH317" s="296">
        <v>5</v>
      </c>
      <c r="DI317" s="103">
        <f>'[8]побудинковий звіт'!DK317</f>
        <v>8.6547750377959005</v>
      </c>
      <c r="DJ317" s="103">
        <f>'[8]побудинковий звіт'!DL317</f>
        <v>0</v>
      </c>
      <c r="DK317" s="103">
        <f>'[8]побудинковий звіт'!DM317</f>
        <v>7.8018711004564727</v>
      </c>
      <c r="DL317" s="104">
        <f>F317*DI317</f>
        <v>23792.842056404708</v>
      </c>
      <c r="DM317" s="104">
        <f>H317*DK317</f>
        <v>0</v>
      </c>
      <c r="DN317" s="105">
        <f t="shared" si="247"/>
        <v>23792.842056404708</v>
      </c>
      <c r="DO317" s="2"/>
      <c r="DP317" s="104">
        <f>'[10]побудинковий звіт'!DR317</f>
        <v>23792.9</v>
      </c>
      <c r="DQ317" s="104">
        <f>'[10]побудинковий звіт'!DS317</f>
        <v>0</v>
      </c>
      <c r="DR317" s="104">
        <f t="shared" si="248"/>
        <v>23792.9</v>
      </c>
      <c r="DS317" s="106"/>
      <c r="DT317" s="104"/>
      <c r="DU317" s="479">
        <f>'звіт 03.19-03.24'!DV317+'[9]побудинковий звіт'!DW317+'[8]побудинковий звіт'!DW317</f>
        <v>6834.880000000001</v>
      </c>
      <c r="DV317" s="2">
        <f>'[9]побудинковий звіт'!DX317+'[8]побудинковий звіт'!DX317</f>
        <v>0</v>
      </c>
      <c r="DW317" s="77">
        <f t="shared" si="249"/>
        <v>512836.33677968936</v>
      </c>
      <c r="DX317" s="77">
        <f t="shared" si="250"/>
        <v>583723.45200763934</v>
      </c>
      <c r="DY317" s="427">
        <f t="shared" si="251"/>
        <v>42911.840000000004</v>
      </c>
      <c r="DZ317" s="161">
        <f>'[10]побудинковий звіт'!DY317</f>
        <v>9140.6164686834272</v>
      </c>
      <c r="EB317" s="110">
        <v>-69345</v>
      </c>
      <c r="EC317" s="111">
        <f t="shared" si="252"/>
        <v>-120991.93457685789</v>
      </c>
      <c r="EE317" s="112">
        <v>-119174.73563750873</v>
      </c>
      <c r="EG317" s="99">
        <v>93704.475154139378</v>
      </c>
    </row>
    <row r="318" spans="1:137" ht="19.95" customHeight="1" x14ac:dyDescent="0.3">
      <c r="A318" s="81">
        <v>150000894</v>
      </c>
      <c r="B318" s="82" t="s">
        <v>744</v>
      </c>
      <c r="C318" s="114" t="s">
        <v>745</v>
      </c>
      <c r="D318" s="114" t="s">
        <v>745</v>
      </c>
      <c r="E318" s="84">
        <f t="shared" si="210"/>
        <v>4409.3999999999996</v>
      </c>
      <c r="F318" s="597">
        <f>'[8]побудинковий звіт'!F318</f>
        <v>3582</v>
      </c>
      <c r="G318" s="104">
        <f>'[8]побудинковий звіт'!G318</f>
        <v>0</v>
      </c>
      <c r="H318" s="598">
        <f>'[8]побудинковий звіт'!H318</f>
        <v>827.4</v>
      </c>
      <c r="I318" s="595">
        <f>'звіт 03.19-03.24'!H318+'[9]побудинковий звіт'!I318+'[8]побудинковий звіт'!I318</f>
        <v>102727.93958018046</v>
      </c>
      <c r="J318" s="595">
        <f>'звіт 03.19-03.24'!I318+'[9]побудинковий звіт'!J318+'[8]побудинковий звіт'!J318</f>
        <v>98871.791571897353</v>
      </c>
      <c r="K318" s="116">
        <f t="shared" si="211"/>
        <v>-3856.1480082831113</v>
      </c>
      <c r="L318" s="595">
        <f>'звіт 03.19-03.24'!K318+'[9]побудинковий звіт'!L318+'[8]побудинковий звіт'!L318</f>
        <v>24097.095230000865</v>
      </c>
      <c r="M318" s="595">
        <f>'звіт 03.19-03.24'!L318+'[9]побудинковий звіт'!M318+'[8]побудинковий звіт'!M318</f>
        <v>23043.879516019661</v>
      </c>
      <c r="N318" s="116">
        <f t="shared" si="212"/>
        <v>-1053.2157139812043</v>
      </c>
      <c r="O318" s="595">
        <f>'звіт 03.19-03.24'!N318+'[9]побудинковий звіт'!O318+'[8]побудинковий звіт'!O318</f>
        <v>38520.548775573858</v>
      </c>
      <c r="P318" s="595">
        <f>'звіт 03.19-03.24'!O318+'[9]побудинковий звіт'!P318+'[8]побудинковий звіт'!P318</f>
        <v>38539.603091540986</v>
      </c>
      <c r="Q318" s="116">
        <f t="shared" si="213"/>
        <v>19.054315967128787</v>
      </c>
      <c r="R318" s="595">
        <f>'звіт 03.19-03.24'!Q318+'[9]побудинковий звіт'!R318+'[8]побудинковий звіт'!R318</f>
        <v>0</v>
      </c>
      <c r="S318" s="595">
        <f>'звіт 03.19-03.24'!R318+'[9]побудинковий звіт'!S318+'[8]побудинковий звіт'!S318</f>
        <v>0</v>
      </c>
      <c r="T318" s="116">
        <f t="shared" si="214"/>
        <v>0</v>
      </c>
      <c r="U318" s="595">
        <f>'звіт 03.19-03.24'!T318+'[9]побудинковий звіт'!U318+'[8]побудинковий звіт'!U318</f>
        <v>6625.1326808989525</v>
      </c>
      <c r="V318" s="595">
        <f>'звіт 03.19-03.24'!U318+'[9]побудинковий звіт'!V318+'[8]побудинковий звіт'!V318</f>
        <v>4905.0820979006685</v>
      </c>
      <c r="W318" s="116">
        <f t="shared" si="215"/>
        <v>-1720.050582998284</v>
      </c>
      <c r="X318" s="595">
        <f>'звіт 03.19-03.24'!W318+'[9]побудинковий звіт'!X318+'[8]побудинковий звіт'!X318</f>
        <v>86248.025087052796</v>
      </c>
      <c r="Y318" s="595">
        <f>'звіт 03.19-03.24'!X318+'[9]побудинковий звіт'!Y318+'[8]побудинковий звіт'!Y318</f>
        <v>78650.061402209423</v>
      </c>
      <c r="Z318" s="116">
        <f t="shared" si="216"/>
        <v>-7597.9636848433729</v>
      </c>
      <c r="AA318" s="595">
        <f>'звіт 03.19-03.24'!Z318+'[9]побудинковий звіт'!AA318+'[8]побудинковий звіт'!AA318</f>
        <v>4509.6372000000001</v>
      </c>
      <c r="AB318" s="595">
        <f>'звіт 03.19-03.24'!AA318+'[9]побудинковий звіт'!AB318+'[8]побудинковий звіт'!AB318</f>
        <v>0</v>
      </c>
      <c r="AC318" s="116">
        <f t="shared" si="217"/>
        <v>-4509.6372000000001</v>
      </c>
      <c r="AD318" s="595">
        <f>'звіт 03.19-03.24'!AC318+'[9]побудинковий звіт'!AD318+'[8]побудинковий звіт'!AD318</f>
        <v>129646.30502444766</v>
      </c>
      <c r="AE318" s="595">
        <f>'звіт 03.19-03.24'!AD318+'[9]побудинковий звіт'!AE318+'[8]побудинковий звіт'!AE318</f>
        <v>140080.93797978619</v>
      </c>
      <c r="AF318" s="117">
        <f t="shared" si="218"/>
        <v>10434.632955338529</v>
      </c>
      <c r="AG318" s="91">
        <f t="shared" si="219"/>
        <v>392374.6835781546</v>
      </c>
      <c r="AH318" s="92">
        <f t="shared" si="219"/>
        <v>384091.3556593543</v>
      </c>
      <c r="AI318" s="116">
        <f t="shared" si="220"/>
        <v>-8283.3279188002925</v>
      </c>
      <c r="AJ318" s="595">
        <f>'звіт 03.19-03.24'!AI318+'[9]побудинковий звіт'!AJ318+'[8]побудинковий звіт'!AJ318</f>
        <v>0</v>
      </c>
      <c r="AK318" s="595">
        <f>'звіт 03.19-03.24'!AJ318+'[9]побудинковий звіт'!AK318+'[8]побудинковий звіт'!AK318</f>
        <v>0</v>
      </c>
      <c r="AL318" s="116">
        <f t="shared" si="221"/>
        <v>0</v>
      </c>
      <c r="AM318" s="595">
        <f>'звіт 03.19-03.24'!AL318+'[9]побудинковий звіт'!AM318+'[8]побудинковий звіт'!AM318</f>
        <v>0</v>
      </c>
      <c r="AN318" s="595">
        <f>'звіт 03.19-03.24'!AM318+'[9]побудинковий звіт'!AN318+'[8]побудинковий звіт'!AN318</f>
        <v>0</v>
      </c>
      <c r="AO318" s="116">
        <f t="shared" si="222"/>
        <v>0</v>
      </c>
      <c r="AP318" s="595">
        <f>'звіт 03.19-03.24'!AO318+'[9]побудинковий звіт'!AP318+'[8]побудинковий звіт'!AP318</f>
        <v>54819.351291542887</v>
      </c>
      <c r="AQ318" s="595">
        <f>'звіт 03.19-03.24'!AP318+'[9]побудинковий звіт'!AQ318+'[8]побудинковий звіт'!AQ318</f>
        <v>50464.327568733162</v>
      </c>
      <c r="AR318" s="116">
        <f t="shared" si="223"/>
        <v>-4355.0237228097249</v>
      </c>
      <c r="AS318" s="595">
        <f>'звіт 03.19-03.24'!AR318+'[9]побудинковий звіт'!AS318+'[8]побудинковий звіт'!AS318</f>
        <v>393563.25501098076</v>
      </c>
      <c r="AT318" s="595">
        <f>'звіт 03.19-03.24'!AS318+'[9]побудинковий звіт'!AT318+'[8]побудинковий звіт'!AT318</f>
        <v>477451.60099934496</v>
      </c>
      <c r="AU318" s="118">
        <f t="shared" si="224"/>
        <v>83888.345988364192</v>
      </c>
      <c r="AV318" s="595">
        <f>'звіт 03.19-03.24'!AU318+'[9]побудинковий звіт'!AV318+'[8]побудинковий звіт'!AV318</f>
        <v>26608.113089895556</v>
      </c>
      <c r="AW318" s="595">
        <f>'звіт 03.19-03.24'!AV318+'[9]побудинковий звіт'!AW318+'[8]побудинковий звіт'!AW318</f>
        <v>8270.8389282397911</v>
      </c>
      <c r="AX318" s="94">
        <f t="shared" si="225"/>
        <v>-18337.274161655765</v>
      </c>
      <c r="AY318" s="595">
        <f>'звіт 03.19-03.24'!AX318+'[9]побудинковий звіт'!AY318+'[8]побудинковий звіт'!AY318</f>
        <v>41331.107920670976</v>
      </c>
      <c r="AZ318" s="595">
        <f>'звіт 03.19-03.24'!AY318+'[9]побудинковий звіт'!AZ318+'[8]побудинковий звіт'!AZ318</f>
        <v>1947.7018894141208</v>
      </c>
      <c r="BA318" s="117">
        <f t="shared" si="226"/>
        <v>-39383.406031256854</v>
      </c>
      <c r="BB318" s="595">
        <f>'звіт 03.19-03.24'!BA318+'[9]побудинковий звіт'!BB318+'[8]побудинковий звіт'!BB318</f>
        <v>13181.412461581827</v>
      </c>
      <c r="BC318" s="595">
        <f>'звіт 03.19-03.24'!BB318+'[9]побудинковий звіт'!BC318+'[8]побудинковий звіт'!BC318</f>
        <v>4548.3186811482501</v>
      </c>
      <c r="BD318" s="94">
        <f t="shared" si="227"/>
        <v>-8633.0937804335772</v>
      </c>
      <c r="BE318" s="595">
        <f>'звіт 03.19-03.24'!BD318+'[9]побудинковий звіт'!BE318+'[8]побудинковий звіт'!BE318</f>
        <v>0</v>
      </c>
      <c r="BF318" s="595">
        <f>'звіт 03.19-03.24'!BE318+'[9]побудинковий звіт'!BF318+'[8]побудинковий звіт'!BF318</f>
        <v>0</v>
      </c>
      <c r="BG318" s="95">
        <f t="shared" si="228"/>
        <v>0</v>
      </c>
      <c r="BH318" s="595">
        <f>'звіт 03.19-03.24'!BG318+'[9]побудинковий звіт'!BH318+'[8]побудинковий звіт'!BH318</f>
        <v>12133.356397303885</v>
      </c>
      <c r="BI318" s="595">
        <f>'звіт 03.19-03.24'!BH318+'[9]побудинковий звіт'!BI318+'[8]побудинковий звіт'!BI318</f>
        <v>32</v>
      </c>
      <c r="BJ318" s="94">
        <f t="shared" si="229"/>
        <v>-12101.356397303885</v>
      </c>
      <c r="BK318" s="595">
        <f>'звіт 03.19-03.24'!BJ318+'[9]побудинковий звіт'!BK318+'[8]побудинковий звіт'!BK318</f>
        <v>25899.270327405877</v>
      </c>
      <c r="BL318" s="595">
        <f>'звіт 03.19-03.24'!BK318+'[9]побудинковий звіт'!BL318+'[8]побудинковий звіт'!BL318</f>
        <v>2268</v>
      </c>
      <c r="BM318" s="95">
        <f t="shared" si="230"/>
        <v>-23631.270327405877</v>
      </c>
      <c r="BN318" s="595">
        <f>'звіт 03.19-03.24'!BM318+'[9]побудинковий звіт'!BN318+'[8]побудинковий звіт'!BN318</f>
        <v>2072.4979952292265</v>
      </c>
      <c r="BO318" s="595">
        <f>'звіт 03.19-03.24'!BN318+'[9]побудинковий звіт'!BO318+'[8]побудинковий звіт'!BO318</f>
        <v>11687.024298487751</v>
      </c>
      <c r="BP318" s="94">
        <f t="shared" si="231"/>
        <v>9614.5263032585244</v>
      </c>
      <c r="BQ318" s="91">
        <f t="shared" si="232"/>
        <v>121225.75819208733</v>
      </c>
      <c r="BR318" s="96">
        <f t="shared" si="232"/>
        <v>28753.883797289913</v>
      </c>
      <c r="BS318" s="94">
        <f t="shared" si="233"/>
        <v>-92471.874394797429</v>
      </c>
      <c r="BT318" s="595">
        <f>'звіт 03.19-03.24'!BS318+'[9]побудинковий звіт'!BT318+'[8]побудинковий звіт'!BT318</f>
        <v>250428.02066712917</v>
      </c>
      <c r="BU318" s="595">
        <f>'звіт 03.19-03.24'!BT318+'[9]побудинковий звіт'!BU318+'[8]побудинковий звіт'!BU318</f>
        <v>299573.48346757411</v>
      </c>
      <c r="BV318" s="116">
        <f t="shared" si="234"/>
        <v>49145.462800444948</v>
      </c>
      <c r="BW318" s="595">
        <f>'звіт 03.19-03.24'!BV318+'[9]побудинковий звіт'!BW318+'[8]побудинковий звіт'!BW318</f>
        <v>174849.54560910456</v>
      </c>
      <c r="BX318" s="595">
        <f>'звіт 03.19-03.24'!BW318+'[9]побудинковий звіт'!BX318+'[8]побудинковий звіт'!BX318</f>
        <v>185612.91255379404</v>
      </c>
      <c r="BY318" s="116">
        <f t="shared" si="235"/>
        <v>10763.366944689478</v>
      </c>
      <c r="BZ318" s="595">
        <f>'звіт 03.19-03.24'!BY318+'[9]побудинковий звіт'!BZ318+'[8]побудинковий звіт'!BZ318</f>
        <v>49773.761501850066</v>
      </c>
      <c r="CA318" s="595">
        <f>'звіт 03.19-03.24'!BZ318+'[9]побудинковий звіт'!CA318+'[8]побудинковий звіт'!CA318</f>
        <v>47560.91520186991</v>
      </c>
      <c r="CB318" s="116">
        <f t="shared" si="236"/>
        <v>-2212.8462999801559</v>
      </c>
      <c r="CC318" s="595">
        <f>'звіт 03.19-03.24'!CB318+'[9]побудинковий звіт'!CC318+'[8]побудинковий звіт'!CC318</f>
        <v>16011.982794050977</v>
      </c>
      <c r="CD318" s="595">
        <f>'звіт 03.19-03.24'!CC318+'[9]побудинковий звіт'!CD318+'[8]побудинковий звіт'!CD318</f>
        <v>16301.177436500193</v>
      </c>
      <c r="CE318" s="116">
        <f t="shared" si="237"/>
        <v>289.19464244921619</v>
      </c>
      <c r="CF318" s="595">
        <f>'звіт 03.19-03.24'!CE318+'[9]побудинковий звіт'!CF318+'[8]побудинковий звіт'!CF318</f>
        <v>1969.5425840032915</v>
      </c>
      <c r="CG318" s="595">
        <f>'звіт 03.19-03.24'!CF318+'[9]побудинковий звіт'!CG318+'[8]побудинковий звіт'!CG318</f>
        <v>3798.3956386272675</v>
      </c>
      <c r="CH318" s="116">
        <f t="shared" si="238"/>
        <v>1828.853054623976</v>
      </c>
      <c r="CI318" s="595">
        <f>'звіт 03.19-03.24'!CH318+'[9]побудинковий звіт'!CI318+'[8]побудинковий звіт'!CI318</f>
        <v>66066.731783080671</v>
      </c>
      <c r="CJ318" s="595">
        <f>'звіт 03.19-03.24'!CI318+'[9]побудинковий звіт'!CJ318+'[8]побудинковий звіт'!CJ318</f>
        <v>48690.486006043939</v>
      </c>
      <c r="CK318" s="116">
        <f t="shared" si="239"/>
        <v>-17376.245777036733</v>
      </c>
      <c r="CL318" s="595">
        <f>'звіт 03.19-03.24'!CK318+'[9]побудинковий звіт'!CL318+'[8]побудинковий звіт'!CL318</f>
        <v>0</v>
      </c>
      <c r="CM318" s="595">
        <f>'звіт 03.19-03.24'!CL318+'[9]побудинковий звіт'!CM318+'[8]побудинковий звіт'!CM318</f>
        <v>0</v>
      </c>
      <c r="CN318" s="116">
        <f t="shared" si="240"/>
        <v>0</v>
      </c>
      <c r="CO318" s="88">
        <f t="shared" si="241"/>
        <v>66066.731783080671</v>
      </c>
      <c r="CP318" s="96">
        <f t="shared" si="241"/>
        <v>48690.486006043939</v>
      </c>
      <c r="CQ318" s="116">
        <f t="shared" si="242"/>
        <v>-17376.245777036733</v>
      </c>
      <c r="CR318" s="119">
        <f t="shared" si="253"/>
        <v>1521082.6330119842</v>
      </c>
      <c r="CS318" s="96">
        <f t="shared" si="253"/>
        <v>1542298.5383291314</v>
      </c>
      <c r="CT318" s="116">
        <f t="shared" si="243"/>
        <v>21215.905317147262</v>
      </c>
      <c r="CU318" s="91">
        <f t="shared" si="244"/>
        <v>1825299.1596143809</v>
      </c>
      <c r="CV318" s="98">
        <f t="shared" si="244"/>
        <v>1850758.2459949576</v>
      </c>
      <c r="CW318" s="117">
        <f t="shared" si="245"/>
        <v>25459.086380576715</v>
      </c>
      <c r="CX318" s="595">
        <f>'звіт 03.19-03.24'!CW318+'[9]побудинковий звіт'!CX318+'[8]побудинковий звіт'!CX318</f>
        <v>108479.94858019493</v>
      </c>
      <c r="CY318" s="595">
        <f>'звіт 03.19-03.24'!CX318+'[9]побудинковий звіт'!CY318+'[8]побудинковий звіт'!CY318</f>
        <v>83020.862199617943</v>
      </c>
      <c r="CZ318" s="116">
        <f t="shared" si="246"/>
        <v>-25459.086380576991</v>
      </c>
      <c r="DA318" s="99">
        <f>'[8]побудинковий звіт'!DA318</f>
        <v>25459.086380577122</v>
      </c>
      <c r="DB318" s="8">
        <v>3</v>
      </c>
      <c r="DC318" s="365">
        <f>'[8]побудинковий звіт'!DC318</f>
        <v>105776.15</v>
      </c>
      <c r="DD318" s="365">
        <f>'[8]побудинковий звіт'!DD318</f>
        <v>136.43000000000006</v>
      </c>
      <c r="DE318" s="365">
        <f>'[8]побудинковий звіт'!DE318</f>
        <v>78092.37999999999</v>
      </c>
      <c r="DF318" s="365">
        <f>'[8]побудинковий звіт'!DF318</f>
        <v>-5171.1999999999989</v>
      </c>
      <c r="DG318" s="101">
        <v>-18247.232318330673</v>
      </c>
      <c r="DH318" s="296">
        <v>5</v>
      </c>
      <c r="DI318" s="103">
        <f>'[8]побудинковий звіт'!DK318</f>
        <v>7.7261722130816439</v>
      </c>
      <c r="DJ318" s="103">
        <f>'[8]побудинковий звіт'!DL318</f>
        <v>0</v>
      </c>
      <c r="DK318" s="103">
        <f>'[8]побудинковий звіт'!DM318</f>
        <v>6.7321212123773488</v>
      </c>
      <c r="DL318" s="104">
        <f>F318*DI318</f>
        <v>27675.148867258449</v>
      </c>
      <c r="DM318" s="104">
        <f>H318*DK318</f>
        <v>5570.1570911210183</v>
      </c>
      <c r="DN318" s="105">
        <f t="shared" si="247"/>
        <v>33245.305958379467</v>
      </c>
      <c r="DO318" s="2"/>
      <c r="DP318" s="104">
        <f>'[10]побудинковий звіт'!DR318</f>
        <v>27683.77</v>
      </c>
      <c r="DQ318" s="104">
        <f>'[10]побудинковий звіт'!DS318</f>
        <v>5307.6299999999992</v>
      </c>
      <c r="DR318" s="104">
        <f t="shared" si="248"/>
        <v>32991.4</v>
      </c>
      <c r="DS318" s="106"/>
      <c r="DT318" s="104"/>
      <c r="DU318" s="479">
        <f>'звіт 03.19-03.24'!DV318+'[9]побудинковий звіт'!DW318+'[8]побудинковий звіт'!DW318</f>
        <v>6832.7199999999993</v>
      </c>
      <c r="DV318" s="2">
        <f>'[9]побудинковий звіт'!DX318+'[8]побудинковий звіт'!DX318</f>
        <v>0</v>
      </c>
      <c r="DW318" s="77">
        <f t="shared" si="249"/>
        <v>617746.81584368169</v>
      </c>
      <c r="DX318" s="77">
        <f t="shared" si="250"/>
        <v>607446.58175596187</v>
      </c>
      <c r="DY318" s="427">
        <f t="shared" si="251"/>
        <v>72921.179999999993</v>
      </c>
      <c r="DZ318" s="161">
        <f>'[10]побудинковий звіт'!DY318</f>
        <v>12087.519573043421</v>
      </c>
      <c r="EB318" s="110">
        <v>-75017</v>
      </c>
      <c r="EC318" s="111">
        <f t="shared" si="252"/>
        <v>-93264.232318330673</v>
      </c>
      <c r="EE318" s="112">
        <v>-60076.900153525312</v>
      </c>
      <c r="EG318" s="99">
        <v>74567.546370926982</v>
      </c>
    </row>
    <row r="319" spans="1:137" ht="19.95" customHeight="1" x14ac:dyDescent="0.3">
      <c r="A319" s="81">
        <v>150000895</v>
      </c>
      <c r="B319" s="82" t="s">
        <v>746</v>
      </c>
      <c r="C319" s="114" t="s">
        <v>747</v>
      </c>
      <c r="D319" s="114" t="s">
        <v>747</v>
      </c>
      <c r="E319" s="84">
        <f t="shared" si="210"/>
        <v>2741.6</v>
      </c>
      <c r="F319" s="597">
        <f>'[8]побудинковий звіт'!F319</f>
        <v>2741.6</v>
      </c>
      <c r="G319" s="104">
        <f>'[8]побудинковий звіт'!G319</f>
        <v>0</v>
      </c>
      <c r="H319" s="598">
        <f>'[8]побудинковий звіт'!H319</f>
        <v>0</v>
      </c>
      <c r="I319" s="595">
        <f>'звіт 03.19-03.24'!H319+'[9]побудинковий звіт'!I319+'[8]побудинковий звіт'!I319</f>
        <v>73484.346375146939</v>
      </c>
      <c r="J319" s="595">
        <f>'звіт 03.19-03.24'!I319+'[9]побудинковий звіт'!J319+'[8]побудинковий звіт'!J319</f>
        <v>70819.05251204659</v>
      </c>
      <c r="K319" s="116">
        <f t="shared" si="211"/>
        <v>-2665.293863100349</v>
      </c>
      <c r="L319" s="595">
        <f>'звіт 03.19-03.24'!K319+'[9]побудинковий звіт'!L319+'[8]побудинковий звіт'!L319</f>
        <v>14413.626664078873</v>
      </c>
      <c r="M319" s="595">
        <f>'звіт 03.19-03.24'!L319+'[9]побудинковий звіт'!M319+'[8]побудинковий звіт'!M319</f>
        <v>13724.565669784162</v>
      </c>
      <c r="N319" s="116">
        <f t="shared" si="212"/>
        <v>-689.06099429471033</v>
      </c>
      <c r="O319" s="595">
        <f>'звіт 03.19-03.24'!N319+'[9]побудинковий звіт'!O319+'[8]побудинковий звіт'!O319</f>
        <v>27199.81924293382</v>
      </c>
      <c r="P319" s="595">
        <f>'звіт 03.19-03.24'!O319+'[9]побудинковий звіт'!P319+'[8]побудинковий звіт'!P319</f>
        <v>27207.455067071041</v>
      </c>
      <c r="Q319" s="116">
        <f t="shared" si="213"/>
        <v>7.635824137221789</v>
      </c>
      <c r="R319" s="595">
        <f>'звіт 03.19-03.24'!Q319+'[9]побудинковий звіт'!R319+'[8]побудинковий звіт'!R319</f>
        <v>0</v>
      </c>
      <c r="S319" s="595">
        <f>'звіт 03.19-03.24'!R319+'[9]побудинковий звіт'!S319+'[8]побудинковий звіт'!S319</f>
        <v>0</v>
      </c>
      <c r="T319" s="116">
        <f t="shared" si="214"/>
        <v>0</v>
      </c>
      <c r="U319" s="595">
        <f>'звіт 03.19-03.24'!T319+'[9]побудинковий звіт'!U319+'[8]побудинковий звіт'!U319</f>
        <v>1565.7480277937534</v>
      </c>
      <c r="V319" s="595">
        <f>'звіт 03.19-03.24'!U319+'[9]побудинковий звіт'!V319+'[8]побудинковий звіт'!V319</f>
        <v>838.90041822882176</v>
      </c>
      <c r="W319" s="116">
        <f t="shared" si="215"/>
        <v>-726.84760956493164</v>
      </c>
      <c r="X319" s="595">
        <f>'звіт 03.19-03.24'!W319+'[9]побудинковий звіт'!X319+'[8]побудинковий звіт'!X319</f>
        <v>43715.129478486808</v>
      </c>
      <c r="Y319" s="595">
        <f>'звіт 03.19-03.24'!X319+'[9]побудинковий звіт'!Y319+'[8]побудинковий звіт'!Y319</f>
        <v>40946.918757097352</v>
      </c>
      <c r="Z319" s="116">
        <f t="shared" si="216"/>
        <v>-2768.210721389456</v>
      </c>
      <c r="AA319" s="595">
        <f>'звіт 03.19-03.24'!Z319+'[9]побудинковий звіт'!AA319+'[8]побудинковий звіт'!AA319</f>
        <v>2960.82</v>
      </c>
      <c r="AB319" s="595">
        <f>'звіт 03.19-03.24'!AA319+'[9]побудинковий звіт'!AB319+'[8]побудинковий звіт'!AB319</f>
        <v>0</v>
      </c>
      <c r="AC319" s="116">
        <f t="shared" si="217"/>
        <v>-2960.82</v>
      </c>
      <c r="AD319" s="595">
        <f>'звіт 03.19-03.24'!AC319+'[9]побудинковий звіт'!AD319+'[8]побудинковий звіт'!AD319</f>
        <v>82251.786814781095</v>
      </c>
      <c r="AE319" s="595">
        <f>'звіт 03.19-03.24'!AD319+'[9]побудинковий звіт'!AE319+'[8]побудинковий звіт'!AE319</f>
        <v>89997.905599333433</v>
      </c>
      <c r="AF319" s="117">
        <f t="shared" si="218"/>
        <v>7746.1187845523382</v>
      </c>
      <c r="AG319" s="91">
        <f t="shared" si="219"/>
        <v>245591.27660322131</v>
      </c>
      <c r="AH319" s="92">
        <f t="shared" si="219"/>
        <v>243534.79802356139</v>
      </c>
      <c r="AI319" s="116">
        <f t="shared" si="220"/>
        <v>-2056.4785796599172</v>
      </c>
      <c r="AJ319" s="595">
        <f>'звіт 03.19-03.24'!AI319+'[9]побудинковий звіт'!AJ319+'[8]побудинковий звіт'!AJ319</f>
        <v>0</v>
      </c>
      <c r="AK319" s="595">
        <f>'звіт 03.19-03.24'!AJ319+'[9]побудинковий звіт'!AK319+'[8]побудинковий звіт'!AK319</f>
        <v>0</v>
      </c>
      <c r="AL319" s="116">
        <f t="shared" si="221"/>
        <v>0</v>
      </c>
      <c r="AM319" s="595">
        <f>'звіт 03.19-03.24'!AL319+'[9]побудинковий звіт'!AM319+'[8]побудинковий звіт'!AM319</f>
        <v>0</v>
      </c>
      <c r="AN319" s="595">
        <f>'звіт 03.19-03.24'!AM319+'[9]побудинковий звіт'!AN319+'[8]побудинковий звіт'!AN319</f>
        <v>0</v>
      </c>
      <c r="AO319" s="116">
        <f t="shared" si="222"/>
        <v>0</v>
      </c>
      <c r="AP319" s="595">
        <f>'звіт 03.19-03.24'!AO319+'[9]побудинковий звіт'!AP319+'[8]побудинковий звіт'!AP319</f>
        <v>35487.852084226564</v>
      </c>
      <c r="AQ319" s="595">
        <f>'звіт 03.19-03.24'!AP319+'[9]побудинковий звіт'!AQ319+'[8]побудинковий звіт'!AQ319</f>
        <v>37496.881823120057</v>
      </c>
      <c r="AR319" s="116">
        <f t="shared" si="223"/>
        <v>2009.0297388934923</v>
      </c>
      <c r="AS319" s="595">
        <f>'звіт 03.19-03.24'!AR319+'[9]побудинковий звіт'!AS319+'[8]побудинковий звіт'!AS319</f>
        <v>304729.43046766578</v>
      </c>
      <c r="AT319" s="595">
        <f>'звіт 03.19-03.24'!AS319+'[9]побудинковий звіт'!AT319+'[8]побудинковий звіт'!AT319</f>
        <v>228517.20506720353</v>
      </c>
      <c r="AU319" s="118">
        <f t="shared" si="224"/>
        <v>-76212.225400462252</v>
      </c>
      <c r="AV319" s="595">
        <f>'звіт 03.19-03.24'!AU319+'[9]побудинковий звіт'!AV319+'[8]побудинковий звіт'!AV319</f>
        <v>17465.929537383679</v>
      </c>
      <c r="AW319" s="595">
        <f>'звіт 03.19-03.24'!AV319+'[9]побудинковий звіт'!AW319+'[8]побудинковий звіт'!AW319</f>
        <v>55248.592577829862</v>
      </c>
      <c r="AX319" s="94">
        <f t="shared" si="225"/>
        <v>37782.663040446183</v>
      </c>
      <c r="AY319" s="595">
        <f>'звіт 03.19-03.24'!AX319+'[9]побудинковий звіт'!AY319+'[8]побудинковий звіт'!AY319</f>
        <v>24455.267969508266</v>
      </c>
      <c r="AZ319" s="595">
        <f>'звіт 03.19-03.24'!AY319+'[9]побудинковий звіт'!AZ319+'[8]побудинковий звіт'!AZ319</f>
        <v>15251.426574573527</v>
      </c>
      <c r="BA319" s="117">
        <f t="shared" si="226"/>
        <v>-9203.8413949347396</v>
      </c>
      <c r="BB319" s="595">
        <f>'звіт 03.19-03.24'!BA319+'[9]побудинковий звіт'!BB319+'[8]побудинковий звіт'!BB319</f>
        <v>9959.4691796018033</v>
      </c>
      <c r="BC319" s="595">
        <f>'звіт 03.19-03.24'!BB319+'[9]побудинковий звіт'!BC319+'[8]побудинковий звіт'!BC319</f>
        <v>6059.5868986739188</v>
      </c>
      <c r="BD319" s="94">
        <f t="shared" si="227"/>
        <v>-3899.8822809278845</v>
      </c>
      <c r="BE319" s="595">
        <f>'звіт 03.19-03.24'!BD319+'[9]побудинковий звіт'!BE319+'[8]побудинковий звіт'!BE319</f>
        <v>0</v>
      </c>
      <c r="BF319" s="595">
        <f>'звіт 03.19-03.24'!BE319+'[9]побудинковий звіт'!BF319+'[8]побудинковий звіт'!BF319</f>
        <v>0</v>
      </c>
      <c r="BG319" s="95">
        <f t="shared" si="228"/>
        <v>0</v>
      </c>
      <c r="BH319" s="595">
        <f>'звіт 03.19-03.24'!BG319+'[9]побудинковий звіт'!BH319+'[8]побудинковий звіт'!BH319</f>
        <v>922.81163091883468</v>
      </c>
      <c r="BI319" s="595">
        <f>'звіт 03.19-03.24'!BH319+'[9]побудинковий звіт'!BI319+'[8]побудинковий звіт'!BI319</f>
        <v>0</v>
      </c>
      <c r="BJ319" s="94">
        <f t="shared" si="229"/>
        <v>-922.81163091883468</v>
      </c>
      <c r="BK319" s="595">
        <f>'звіт 03.19-03.24'!BJ319+'[9]побудинковий звіт'!BK319+'[8]побудинковий звіт'!BK319</f>
        <v>13980.624132099441</v>
      </c>
      <c r="BL319" s="595">
        <f>'звіт 03.19-03.24'!BK319+'[9]побудинковий звіт'!BL319+'[8]побудинковий звіт'!BL319</f>
        <v>23560.518955461695</v>
      </c>
      <c r="BM319" s="95">
        <f t="shared" si="230"/>
        <v>9579.8948233622541</v>
      </c>
      <c r="BN319" s="595">
        <f>'звіт 03.19-03.24'!BM319+'[9]побудинковий звіт'!BN319+'[8]побудинковий звіт'!BN319</f>
        <v>1370.2641301528174</v>
      </c>
      <c r="BO319" s="595">
        <f>'звіт 03.19-03.24'!BN319+'[9]побудинковий звіт'!BO319+'[8]побудинковий звіт'!BO319</f>
        <v>3089.3021136974285</v>
      </c>
      <c r="BP319" s="94">
        <f t="shared" si="231"/>
        <v>1719.0379835446111</v>
      </c>
      <c r="BQ319" s="91">
        <f t="shared" si="232"/>
        <v>68154.366579664842</v>
      </c>
      <c r="BR319" s="96">
        <f t="shared" si="232"/>
        <v>103209.42712023643</v>
      </c>
      <c r="BS319" s="94">
        <f t="shared" si="233"/>
        <v>35055.060540571591</v>
      </c>
      <c r="BT319" s="595">
        <f>'звіт 03.19-03.24'!BS319+'[9]побудинковий звіт'!BT319+'[8]побудинковий звіт'!BT319</f>
        <v>180497.20270598543</v>
      </c>
      <c r="BU319" s="595">
        <f>'звіт 03.19-03.24'!BT319+'[9]побудинковий звіт'!BU319+'[8]побудинковий звіт'!BU319</f>
        <v>226853.50368241689</v>
      </c>
      <c r="BV319" s="116">
        <f t="shared" si="234"/>
        <v>46356.300976431463</v>
      </c>
      <c r="BW319" s="595">
        <f>'звіт 03.19-03.24'!BV319+'[9]побудинковий звіт'!BW319+'[8]побудинковий звіт'!BW319</f>
        <v>113997.28387228106</v>
      </c>
      <c r="BX319" s="595">
        <f>'звіт 03.19-03.24'!BW319+'[9]побудинковий звіт'!BX319+'[8]побудинковий звіт'!BX319</f>
        <v>126897.16274474606</v>
      </c>
      <c r="BY319" s="116">
        <f t="shared" si="235"/>
        <v>12899.878872465008</v>
      </c>
      <c r="BZ319" s="595">
        <f>'звіт 03.19-03.24'!BY319+'[9]побудинковий звіт'!BZ319+'[8]побудинковий звіт'!BZ319</f>
        <v>43145.955271014798</v>
      </c>
      <c r="CA319" s="595">
        <f>'звіт 03.19-03.24'!BZ319+'[9]побудинковий звіт'!CA319+'[8]побудинковий звіт'!CA319</f>
        <v>36849.372951741934</v>
      </c>
      <c r="CB319" s="116">
        <f t="shared" si="236"/>
        <v>-6296.582319272864</v>
      </c>
      <c r="CC319" s="595">
        <f>'звіт 03.19-03.24'!CB319+'[9]побудинковий звіт'!CC319+'[8]побудинковий звіт'!CC319</f>
        <v>11581.470346018019</v>
      </c>
      <c r="CD319" s="595">
        <f>'звіт 03.19-03.24'!CC319+'[9]побудинковий звіт'!CD319+'[8]побудинковий звіт'!CD319</f>
        <v>11790.64488853609</v>
      </c>
      <c r="CE319" s="116">
        <f t="shared" si="237"/>
        <v>209.17454251807067</v>
      </c>
      <c r="CF319" s="595">
        <f>'звіт 03.19-03.24'!CE319+'[9]побудинковий звіт'!CF319+'[8]побудинковий звіт'!CF319</f>
        <v>1424.5705435262291</v>
      </c>
      <c r="CG319" s="595">
        <f>'звіт 03.19-03.24'!CF319+'[9]побудинковий звіт'!CG319+'[8]побудинковий звіт'!CG319</f>
        <v>383.95189242909805</v>
      </c>
      <c r="CH319" s="116">
        <f t="shared" si="238"/>
        <v>-1040.6186510971311</v>
      </c>
      <c r="CI319" s="595">
        <f>'звіт 03.19-03.24'!CH319+'[9]побудинковий звіт'!CI319+'[8]побудинковий звіт'!CI319</f>
        <v>51396.124850851782</v>
      </c>
      <c r="CJ319" s="595">
        <f>'звіт 03.19-03.24'!CI319+'[9]побудинковий звіт'!CJ319+'[8]побудинковий звіт'!CJ319</f>
        <v>44030.740856365686</v>
      </c>
      <c r="CK319" s="116">
        <f t="shared" si="239"/>
        <v>-7365.3839944860956</v>
      </c>
      <c r="CL319" s="595">
        <f>'звіт 03.19-03.24'!CK319+'[9]побудинковий звіт'!CL319+'[8]побудинковий звіт'!CL319</f>
        <v>0</v>
      </c>
      <c r="CM319" s="595">
        <f>'звіт 03.19-03.24'!CL319+'[9]побудинковий звіт'!CM319+'[8]побудинковий звіт'!CM319</f>
        <v>0</v>
      </c>
      <c r="CN319" s="116">
        <f t="shared" si="240"/>
        <v>0</v>
      </c>
      <c r="CO319" s="88">
        <f t="shared" si="241"/>
        <v>51396.124850851782</v>
      </c>
      <c r="CP319" s="96">
        <f t="shared" si="241"/>
        <v>44030.740856365686</v>
      </c>
      <c r="CQ319" s="116">
        <f t="shared" si="242"/>
        <v>-7365.3839944860956</v>
      </c>
      <c r="CR319" s="119">
        <f t="shared" si="253"/>
        <v>1056005.5333244558</v>
      </c>
      <c r="CS319" s="96">
        <f t="shared" si="253"/>
        <v>1059563.6890503571</v>
      </c>
      <c r="CT319" s="116">
        <f t="shared" si="243"/>
        <v>3558.1557259012479</v>
      </c>
      <c r="CU319" s="91">
        <f t="shared" si="244"/>
        <v>1267206.639989347</v>
      </c>
      <c r="CV319" s="98">
        <f t="shared" si="244"/>
        <v>1271476.4268604284</v>
      </c>
      <c r="CW319" s="117">
        <f t="shared" si="245"/>
        <v>4269.786871081451</v>
      </c>
      <c r="CX319" s="595">
        <f>'звіт 03.19-03.24'!CW319+'[9]побудинковий звіт'!CX319+'[8]побудинковий звіт'!CX319</f>
        <v>63362.124781958046</v>
      </c>
      <c r="CY319" s="595">
        <f>'звіт 03.19-03.24'!CX319+'[9]побудинковий звіт'!CY319+'[8]побудинковий звіт'!CY319</f>
        <v>59092.337910876246</v>
      </c>
      <c r="CZ319" s="116">
        <f t="shared" si="246"/>
        <v>-4269.7868710818002</v>
      </c>
      <c r="DA319" s="99">
        <f>'[8]побудинковий звіт'!DA319</f>
        <v>4269.7868710818439</v>
      </c>
      <c r="DB319" s="8">
        <v>3</v>
      </c>
      <c r="DC319" s="365">
        <f>'[8]побудинковий звіт'!DC319</f>
        <v>58195.12</v>
      </c>
      <c r="DD319" s="365">
        <f>'[8]побудинковий звіт'!DD319</f>
        <v>0</v>
      </c>
      <c r="DE319" s="365">
        <f>'[8]побудинковий звіт'!DE319</f>
        <v>35753.740000000005</v>
      </c>
      <c r="DF319" s="365">
        <f>'[8]побудинковий звіт'!DF319</f>
        <v>0</v>
      </c>
      <c r="DG319" s="101">
        <v>-60501.847575890191</v>
      </c>
      <c r="DH319" s="296">
        <v>5</v>
      </c>
      <c r="DI319" s="103">
        <f>'[8]побудинковий звіт'!DK319</f>
        <v>8.1855151919008158</v>
      </c>
      <c r="DJ319" s="103">
        <f>'[8]побудинковий звіт'!DL319</f>
        <v>0</v>
      </c>
      <c r="DK319" s="103">
        <f>'[8]побудинковий звіт'!DM319</f>
        <v>7.3256505788503974</v>
      </c>
      <c r="DL319" s="104">
        <f>F319*DI319</f>
        <v>22441.408450115276</v>
      </c>
      <c r="DM319" s="104">
        <f>H319*DK319</f>
        <v>0</v>
      </c>
      <c r="DN319" s="105">
        <f t="shared" si="247"/>
        <v>22441.408450115276</v>
      </c>
      <c r="DO319" s="2"/>
      <c r="DP319" s="104">
        <f>'[10]побудинковий звіт'!DR319</f>
        <v>22441.38</v>
      </c>
      <c r="DQ319" s="104">
        <f>'[10]побудинковий звіт'!DS319</f>
        <v>0</v>
      </c>
      <c r="DR319" s="104">
        <f t="shared" si="248"/>
        <v>22441.38</v>
      </c>
      <c r="DS319" s="106"/>
      <c r="DT319" s="104"/>
      <c r="DU319" s="479">
        <f>'звіт 03.19-03.24'!DV319+'[9]побудинковий звіт'!DW319+'[8]побудинковий звіт'!DW319</f>
        <v>6384.880000000001</v>
      </c>
      <c r="DV319" s="2">
        <f>'[9]побудинковий звіт'!DX319+'[8]побудинковий звіт'!DX319</f>
        <v>0</v>
      </c>
      <c r="DW319" s="77">
        <f t="shared" si="249"/>
        <v>447460.55645679677</v>
      </c>
      <c r="DX319" s="77">
        <f t="shared" si="250"/>
        <v>398071.95862492791</v>
      </c>
      <c r="DY319" s="427">
        <f t="shared" si="251"/>
        <v>35753.740000000005</v>
      </c>
      <c r="DZ319" s="161">
        <f>'[10]побудинковий звіт'!DY319</f>
        <v>7940.9083166331602</v>
      </c>
      <c r="EB319" s="110">
        <v>-3303</v>
      </c>
      <c r="EC319" s="111">
        <f t="shared" si="252"/>
        <v>-63804.847575890191</v>
      </c>
      <c r="EE319" s="112">
        <v>-85813.663074946919</v>
      </c>
      <c r="EG319" s="99">
        <v>13018.779276426547</v>
      </c>
    </row>
    <row r="320" spans="1:137" ht="19.95" customHeight="1" x14ac:dyDescent="0.3">
      <c r="A320" s="81">
        <v>150000922</v>
      </c>
      <c r="B320" s="82" t="s">
        <v>748</v>
      </c>
      <c r="C320" s="114" t="s">
        <v>749</v>
      </c>
      <c r="D320" s="114" t="s">
        <v>749</v>
      </c>
      <c r="E320" s="84">
        <f t="shared" si="210"/>
        <v>4244.42</v>
      </c>
      <c r="F320" s="597">
        <f>'[8]побудинковий звіт'!F320</f>
        <v>4244.42</v>
      </c>
      <c r="G320" s="104">
        <f>'[8]побудинковий звіт'!G320</f>
        <v>410.5</v>
      </c>
      <c r="H320" s="598">
        <f>'[8]побудинковий звіт'!H320</f>
        <v>0</v>
      </c>
      <c r="I320" s="595">
        <f>'звіт 03.19-03.24'!H320+'[9]побудинковий звіт'!I320+'[8]побудинковий звіт'!I320</f>
        <v>114896.69457853306</v>
      </c>
      <c r="J320" s="595">
        <f>'звіт 03.19-03.24'!I320+'[9]побудинковий звіт'!J320+'[8]побудинковий звіт'!J320</f>
        <v>111401.23472269245</v>
      </c>
      <c r="K320" s="116">
        <f t="shared" si="211"/>
        <v>-3495.4598558406142</v>
      </c>
      <c r="L320" s="595">
        <f>'звіт 03.19-03.24'!K320+'[9]побудинковий звіт'!L320+'[8]побудинковий звіт'!L320</f>
        <v>19056.970644911929</v>
      </c>
      <c r="M320" s="595">
        <f>'звіт 03.19-03.24'!L320+'[9]побудинковий звіт'!M320+'[8]побудинковий звіт'!M320</f>
        <v>18180.375734221339</v>
      </c>
      <c r="N320" s="116">
        <f t="shared" si="212"/>
        <v>-876.59491069059004</v>
      </c>
      <c r="O320" s="595">
        <f>'звіт 03.19-03.24'!N320+'[9]побудинковий звіт'!O320+'[8]побудинковий звіт'!O320</f>
        <v>37819.390084317354</v>
      </c>
      <c r="P320" s="595">
        <f>'звіт 03.19-03.24'!O320+'[9]побудинковий звіт'!P320+'[8]побудинковий звіт'!P320</f>
        <v>37844.489781643832</v>
      </c>
      <c r="Q320" s="116">
        <f t="shared" si="213"/>
        <v>25.099697326477326</v>
      </c>
      <c r="R320" s="595">
        <f>'звіт 03.19-03.24'!Q320+'[9]побудинковий звіт'!R320+'[8]побудинковий звіт'!R320</f>
        <v>9379.5343509915037</v>
      </c>
      <c r="S320" s="595">
        <f>'звіт 03.19-03.24'!R320+'[9]побудинковий звіт'!S320+'[8]побудинковий звіт'!S320</f>
        <v>9381.0341939043283</v>
      </c>
      <c r="T320" s="116">
        <f t="shared" si="214"/>
        <v>1.4998429128245334</v>
      </c>
      <c r="U320" s="595">
        <f>'звіт 03.19-03.24'!T320+'[9]побудинковий звіт'!U320+'[8]побудинковий звіт'!U320</f>
        <v>5145.1547680991243</v>
      </c>
      <c r="V320" s="595">
        <f>'звіт 03.19-03.24'!U320+'[9]побудинковий звіт'!V320+'[8]побудинковий звіт'!V320</f>
        <v>3773.6946647725072</v>
      </c>
      <c r="W320" s="116">
        <f t="shared" si="215"/>
        <v>-1371.4601033266172</v>
      </c>
      <c r="X320" s="595">
        <f>'звіт 03.19-03.24'!W320+'[9]побудинковий звіт'!X320+'[8]побудинковий звіт'!X320</f>
        <v>37580.254200926815</v>
      </c>
      <c r="Y320" s="595">
        <f>'звіт 03.19-03.24'!X320+'[9]побудинковий звіт'!Y320+'[8]побудинковий звіт'!Y320</f>
        <v>38082.486587784078</v>
      </c>
      <c r="Z320" s="116">
        <f t="shared" si="216"/>
        <v>502.23238685726392</v>
      </c>
      <c r="AA320" s="595">
        <f>'звіт 03.19-03.24'!Z320+'[9]побудинковий звіт'!AA320+'[8]побудинковий звіт'!AA320</f>
        <v>4663.9260000000004</v>
      </c>
      <c r="AB320" s="595">
        <f>'звіт 03.19-03.24'!AA320+'[9]побудинковий звіт'!AB320+'[8]побудинковий звіт'!AB320</f>
        <v>0</v>
      </c>
      <c r="AC320" s="116">
        <f t="shared" si="217"/>
        <v>-4663.9260000000004</v>
      </c>
      <c r="AD320" s="595">
        <f>'звіт 03.19-03.24'!AC320+'[9]побудинковий звіт'!AD320+'[8]побудинковий звіт'!AD320</f>
        <v>128063.38687362056</v>
      </c>
      <c r="AE320" s="595">
        <f>'звіт 03.19-03.24'!AD320+'[9]побудинковий звіт'!AE320+'[8]побудинковий звіт'!AE320</f>
        <v>139768.77276510169</v>
      </c>
      <c r="AF320" s="117">
        <f t="shared" si="218"/>
        <v>11705.385891481128</v>
      </c>
      <c r="AG320" s="91">
        <f t="shared" si="219"/>
        <v>356605.31150140037</v>
      </c>
      <c r="AH320" s="92">
        <f t="shared" si="219"/>
        <v>358432.08845012018</v>
      </c>
      <c r="AI320" s="116">
        <f t="shared" si="220"/>
        <v>1826.7769487198093</v>
      </c>
      <c r="AJ320" s="595">
        <f>'звіт 03.19-03.24'!AI320+'[9]побудинковий звіт'!AJ320+'[8]побудинковий звіт'!AJ320</f>
        <v>354694.32335758227</v>
      </c>
      <c r="AK320" s="595">
        <f>'звіт 03.19-03.24'!AJ320+'[9]побудинковий звіт'!AK320+'[8]побудинковий звіт'!AK320</f>
        <v>349268.98689412011</v>
      </c>
      <c r="AL320" s="116">
        <f t="shared" si="221"/>
        <v>-5425.3364634621539</v>
      </c>
      <c r="AM320" s="595">
        <f>'звіт 03.19-03.24'!AL320+'[9]побудинковий звіт'!AM320+'[8]побудинковий звіт'!AM320</f>
        <v>0</v>
      </c>
      <c r="AN320" s="595">
        <f>'звіт 03.19-03.24'!AM320+'[9]побудинковий звіт'!AN320+'[8]побудинковий звіт'!AN320</f>
        <v>532.29792490015552</v>
      </c>
      <c r="AO320" s="116">
        <f t="shared" si="222"/>
        <v>532.29792490015552</v>
      </c>
      <c r="AP320" s="595">
        <f>'звіт 03.19-03.24'!AO320+'[9]побудинковий звіт'!AP320+'[8]побудинковий звіт'!AP320</f>
        <v>21703.204536479392</v>
      </c>
      <c r="AQ320" s="595">
        <f>'звіт 03.19-03.24'!AP320+'[9]побудинковий звіт'!AQ320+'[8]побудинковий звіт'!AQ320</f>
        <v>16565.10282975532</v>
      </c>
      <c r="AR320" s="116">
        <f t="shared" si="223"/>
        <v>-5138.1017067240718</v>
      </c>
      <c r="AS320" s="595">
        <f>'звіт 03.19-03.24'!AR320+'[9]побудинковий звіт'!AS320+'[8]побудинковий звіт'!AS320</f>
        <v>407165.51014938491</v>
      </c>
      <c r="AT320" s="595">
        <f>'звіт 03.19-03.24'!AS320+'[9]побудинковий звіт'!AT320+'[8]побудинковий звіт'!AT320</f>
        <v>471086.91996962443</v>
      </c>
      <c r="AU320" s="118">
        <f t="shared" si="224"/>
        <v>63921.409820239525</v>
      </c>
      <c r="AV320" s="595">
        <f>'звіт 03.19-03.24'!AU320+'[9]побудинковий звіт'!AV320+'[8]побудинковий звіт'!AV320</f>
        <v>22732.16012138623</v>
      </c>
      <c r="AW320" s="595">
        <f>'звіт 03.19-03.24'!AV320+'[9]побудинковий звіт'!AW320+'[8]побудинковий звіт'!AW320</f>
        <v>5473</v>
      </c>
      <c r="AX320" s="94">
        <f t="shared" si="225"/>
        <v>-17259.16012138623</v>
      </c>
      <c r="AY320" s="595">
        <f>'звіт 03.19-03.24'!AX320+'[9]побудинковий звіт'!AY320+'[8]побудинковий звіт'!AY320</f>
        <v>26157.818082028043</v>
      </c>
      <c r="AZ320" s="595">
        <f>'звіт 03.19-03.24'!AY320+'[9]побудинковий звіт'!AZ320+'[8]побудинковий звіт'!AZ320</f>
        <v>23129.682589485205</v>
      </c>
      <c r="BA320" s="117">
        <f t="shared" si="226"/>
        <v>-3028.1354925428386</v>
      </c>
      <c r="BB320" s="595">
        <f>'звіт 03.19-03.24'!BA320+'[9]побудинковий звіт'!BB320+'[8]побудинковий звіт'!BB320</f>
        <v>15973.211975550748</v>
      </c>
      <c r="BC320" s="595">
        <f>'звіт 03.19-03.24'!BB320+'[9]побудинковий звіт'!BC320+'[8]побудинковий звіт'!BC320</f>
        <v>1411</v>
      </c>
      <c r="BD320" s="94">
        <f t="shared" si="227"/>
        <v>-14562.211975550748</v>
      </c>
      <c r="BE320" s="595">
        <f>'звіт 03.19-03.24'!BD320+'[9]побудинковий звіт'!BE320+'[8]побудинковий звіт'!BE320</f>
        <v>15736.366369629632</v>
      </c>
      <c r="BF320" s="595">
        <f>'звіт 03.19-03.24'!BE320+'[9]побудинковий звіт'!BF320+'[8]побудинковий звіт'!BF320</f>
        <v>1558.8421518724895</v>
      </c>
      <c r="BG320" s="95">
        <f t="shared" si="228"/>
        <v>-14177.524217757142</v>
      </c>
      <c r="BH320" s="595">
        <f>'звіт 03.19-03.24'!BG320+'[9]побудинковий звіт'!BH320+'[8]побудинковий звіт'!BH320</f>
        <v>7777.4464026860696</v>
      </c>
      <c r="BI320" s="595">
        <f>'звіт 03.19-03.24'!BH320+'[9]побудинковий звіт'!BI320+'[8]побудинковий звіт'!BI320</f>
        <v>3796</v>
      </c>
      <c r="BJ320" s="94">
        <f t="shared" si="229"/>
        <v>-3981.4464026860696</v>
      </c>
      <c r="BK320" s="595">
        <f>'звіт 03.19-03.24'!BJ320+'[9]побудинковий звіт'!BK320+'[8]побудинковий звіт'!BK320</f>
        <v>11971.357896264934</v>
      </c>
      <c r="BL320" s="595">
        <f>'звіт 03.19-03.24'!BK320+'[9]побудинковий звіт'!BL320+'[8]побудинковий звіт'!BL320</f>
        <v>19127</v>
      </c>
      <c r="BM320" s="95">
        <f t="shared" si="230"/>
        <v>7155.6421037350665</v>
      </c>
      <c r="BN320" s="595">
        <f>'звіт 03.19-03.24'!BM320+'[9]побудинковий звіт'!BN320+'[8]побудинковий звіт'!BN320</f>
        <v>2111.0701952292266</v>
      </c>
      <c r="BO320" s="595">
        <f>'звіт 03.19-03.24'!BN320+'[9]побудинковий звіт'!BO320+'[8]побудинковий звіт'!BO320</f>
        <v>5244.3237699569527</v>
      </c>
      <c r="BP320" s="94">
        <f t="shared" si="231"/>
        <v>3133.2535747277261</v>
      </c>
      <c r="BQ320" s="91">
        <f t="shared" si="232"/>
        <v>102459.43104277487</v>
      </c>
      <c r="BR320" s="96">
        <f t="shared" si="232"/>
        <v>59739.848511314645</v>
      </c>
      <c r="BS320" s="94">
        <f t="shared" si="233"/>
        <v>-42719.582531460226</v>
      </c>
      <c r="BT320" s="595">
        <f>'звіт 03.19-03.24'!BS320+'[9]побудинковий звіт'!BT320+'[8]побудинковий звіт'!BT320</f>
        <v>367839.4841503991</v>
      </c>
      <c r="BU320" s="595">
        <f>'звіт 03.19-03.24'!BT320+'[9]побудинковий звіт'!BU320+'[8]побудинковий звіт'!BU320</f>
        <v>355784.05399025115</v>
      </c>
      <c r="BV320" s="116">
        <f t="shared" si="234"/>
        <v>-12055.430160147953</v>
      </c>
      <c r="BW320" s="595">
        <f>'звіт 03.19-03.24'!BV320+'[9]побудинковий звіт'!BW320+'[8]побудинковий звіт'!BW320</f>
        <v>252101.50890086111</v>
      </c>
      <c r="BX320" s="595">
        <f>'звіт 03.19-03.24'!BW320+'[9]побудинковий звіт'!BX320+'[8]побудинковий звіт'!BX320</f>
        <v>273575.18812086899</v>
      </c>
      <c r="BY320" s="116">
        <f t="shared" si="235"/>
        <v>21473.679220007878</v>
      </c>
      <c r="BZ320" s="595">
        <f>'звіт 03.19-03.24'!BY320+'[9]побудинковий звіт'!BZ320+'[8]побудинковий звіт'!BZ320</f>
        <v>45322.463132268123</v>
      </c>
      <c r="CA320" s="595">
        <f>'звіт 03.19-03.24'!BZ320+'[9]побудинковий звіт'!CA320+'[8]побудинковий звіт'!CA320</f>
        <v>70050.683760745422</v>
      </c>
      <c r="CB320" s="116">
        <f t="shared" si="236"/>
        <v>24728.220628477298</v>
      </c>
      <c r="CC320" s="595">
        <f>'звіт 03.19-03.24'!CB320+'[9]побудинковий звіт'!CC320+'[8]побудинковий звіт'!CC320</f>
        <v>12294.000021668546</v>
      </c>
      <c r="CD320" s="595">
        <f>'звіт 03.19-03.24'!CC320+'[9]побудинковий звіт'!CD320+'[8]побудинковий звіт'!CD320</f>
        <v>12456.731220350683</v>
      </c>
      <c r="CE320" s="116">
        <f t="shared" si="237"/>
        <v>162.73119868213689</v>
      </c>
      <c r="CF320" s="595">
        <f>'звіт 03.19-03.24'!CE320+'[9]побудинковий звіт'!CF320+'[8]побудинковий звіт'!CF320</f>
        <v>1505.0484967441312</v>
      </c>
      <c r="CG320" s="595">
        <f>'звіт 03.19-03.24'!CF320+'[9]побудинковий звіт'!CG320+'[8]побудинковий звіт'!CG320</f>
        <v>0</v>
      </c>
      <c r="CH320" s="116">
        <f t="shared" si="238"/>
        <v>-1505.0484967441312</v>
      </c>
      <c r="CI320" s="595">
        <f>'звіт 03.19-03.24'!CH320+'[9]побудинковий звіт'!CI320+'[8]побудинковий звіт'!CI320</f>
        <v>126191.55462638914</v>
      </c>
      <c r="CJ320" s="595">
        <f>'звіт 03.19-03.24'!CI320+'[9]побудинковий звіт'!CJ320+'[8]побудинковий звіт'!CJ320</f>
        <v>111844.20882741277</v>
      </c>
      <c r="CK320" s="116">
        <f t="shared" si="239"/>
        <v>-14347.34579897637</v>
      </c>
      <c r="CL320" s="595">
        <f>'звіт 03.19-03.24'!CK320+'[9]побудинковий звіт'!CL320+'[8]побудинковий звіт'!CL320</f>
        <v>68958.709959136657</v>
      </c>
      <c r="CM320" s="595">
        <f>'звіт 03.19-03.24'!CL320+'[9]побудинковий звіт'!CM320+'[8]побудинковий звіт'!CM320</f>
        <v>73930.976525004575</v>
      </c>
      <c r="CN320" s="116">
        <f t="shared" si="240"/>
        <v>4972.266565867918</v>
      </c>
      <c r="CO320" s="88">
        <f t="shared" si="241"/>
        <v>195150.26458552579</v>
      </c>
      <c r="CP320" s="96">
        <f t="shared" si="241"/>
        <v>185775.18535241735</v>
      </c>
      <c r="CQ320" s="116">
        <f t="shared" si="242"/>
        <v>-9375.0792331084376</v>
      </c>
      <c r="CR320" s="119">
        <f t="shared" si="253"/>
        <v>2116840.5498750885</v>
      </c>
      <c r="CS320" s="96">
        <f t="shared" si="253"/>
        <v>2153267.0870244685</v>
      </c>
      <c r="CT320" s="116">
        <f t="shared" si="243"/>
        <v>36426.537149379961</v>
      </c>
      <c r="CU320" s="91">
        <f t="shared" si="244"/>
        <v>2540208.6598501061</v>
      </c>
      <c r="CV320" s="98">
        <f t="shared" si="244"/>
        <v>2583920.5044293622</v>
      </c>
      <c r="CW320" s="117">
        <f t="shared" si="245"/>
        <v>43711.84457925614</v>
      </c>
      <c r="CX320" s="595">
        <f>'звіт 03.19-03.24'!CW320+'[9]побудинковий звіт'!CX320+'[8]побудинковий звіт'!CX320</f>
        <v>81219.087003879569</v>
      </c>
      <c r="CY320" s="595">
        <f>'звіт 03.19-03.24'!CX320+'[9]побудинковий звіт'!CY320+'[8]побудинковий звіт'!CY320</f>
        <v>37507.242424623779</v>
      </c>
      <c r="CZ320" s="116">
        <f t="shared" si="246"/>
        <v>-43711.84457925579</v>
      </c>
      <c r="DA320" s="99">
        <f>'[8]побудинковий звіт'!DA320</f>
        <v>43711.844579256052</v>
      </c>
      <c r="DB320" s="8">
        <v>3</v>
      </c>
      <c r="DC320" s="365">
        <f>'[8]побудинковий звіт'!DC320</f>
        <v>69441.55</v>
      </c>
      <c r="DD320" s="365">
        <f>'[8]побудинковий звіт'!DD320</f>
        <v>0</v>
      </c>
      <c r="DE320" s="365">
        <f>'[8]побудинковий звіт'!DE320</f>
        <v>25394.670000000006</v>
      </c>
      <c r="DF320" s="365">
        <f>'[8]побудинковий звіт'!DF320</f>
        <v>0</v>
      </c>
      <c r="DG320" s="101">
        <v>-80896.614168663509</v>
      </c>
      <c r="DH320" s="296">
        <v>9</v>
      </c>
      <c r="DI320" s="103">
        <f>'[8]побудинковий звіт'!DK320</f>
        <v>7.9718684868463505</v>
      </c>
      <c r="DJ320" s="103">
        <f>'[8]побудинковий звіт'!DL320</f>
        <v>10.625038256535507</v>
      </c>
      <c r="DK320" s="103">
        <f>'[8]побудинковий звіт'!DM320</f>
        <v>6.6997151817991467</v>
      </c>
      <c r="DL320" s="104">
        <f>DI320*G320+(F320-G320)*DJ320</f>
        <v>44007.99868634704</v>
      </c>
      <c r="DM320" s="104">
        <f>DK320*H320</f>
        <v>0</v>
      </c>
      <c r="DN320" s="105">
        <f t="shared" si="247"/>
        <v>44007.99868634704</v>
      </c>
      <c r="DO320" s="2"/>
      <c r="DP320" s="104">
        <f>'[10]побудинковий звіт'!DR320</f>
        <v>44025.63</v>
      </c>
      <c r="DQ320" s="104">
        <f>'[10]побудинковий звіт'!DS320</f>
        <v>0</v>
      </c>
      <c r="DR320" s="104">
        <f t="shared" si="248"/>
        <v>44025.63</v>
      </c>
      <c r="DS320" s="106"/>
      <c r="DT320" s="104"/>
      <c r="DU320" s="479">
        <f>'звіт 03.19-03.24'!DV320+'[9]побудинковий звіт'!DW320+'[8]побудинковий звіт'!DW320</f>
        <v>6384.880000000001</v>
      </c>
      <c r="DV320" s="2">
        <f>'[9]побудинковий звіт'!DX320+'[8]побудинковий звіт'!DX320</f>
        <v>0</v>
      </c>
      <c r="DW320" s="77">
        <f t="shared" si="249"/>
        <v>611549.92943059176</v>
      </c>
      <c r="DX320" s="77">
        <f t="shared" si="250"/>
        <v>636992.12217712693</v>
      </c>
      <c r="DY320" s="427">
        <f t="shared" si="251"/>
        <v>25394.670000000006</v>
      </c>
      <c r="DZ320" s="161">
        <f>'[10]побудинковий звіт'!DY320</f>
        <v>10197.791393449463</v>
      </c>
      <c r="EB320" s="110">
        <v>9175</v>
      </c>
      <c r="EC320" s="111">
        <f t="shared" si="252"/>
        <v>-71721.614168663509</v>
      </c>
      <c r="EE320" s="112">
        <v>-141030.18256281081</v>
      </c>
      <c r="EG320" s="99">
        <v>66490.914720015338</v>
      </c>
    </row>
    <row r="321" spans="1:137" ht="19.95" customHeight="1" x14ac:dyDescent="0.3">
      <c r="A321" s="81">
        <v>150000896</v>
      </c>
      <c r="B321" s="82" t="s">
        <v>750</v>
      </c>
      <c r="C321" s="114" t="s">
        <v>751</v>
      </c>
      <c r="D321" s="114" t="s">
        <v>751</v>
      </c>
      <c r="E321" s="84">
        <f t="shared" si="210"/>
        <v>2712.45</v>
      </c>
      <c r="F321" s="597">
        <f>'[8]побудинковий звіт'!F321</f>
        <v>2712.45</v>
      </c>
      <c r="G321" s="104">
        <f>'[8]побудинковий звіт'!G321</f>
        <v>0</v>
      </c>
      <c r="H321" s="598">
        <f>'[8]побудинковий звіт'!H321</f>
        <v>0</v>
      </c>
      <c r="I321" s="595">
        <f>'звіт 03.19-03.24'!H321+'[9]побудинковий звіт'!I321+'[8]побудинковий звіт'!I321</f>
        <v>74911.238075811445</v>
      </c>
      <c r="J321" s="595">
        <f>'звіт 03.19-03.24'!I321+'[9]побудинковий звіт'!J321+'[8]побудинковий звіт'!J321</f>
        <v>72397.91692280292</v>
      </c>
      <c r="K321" s="116">
        <f t="shared" si="211"/>
        <v>-2513.3211530085246</v>
      </c>
      <c r="L321" s="595">
        <f>'звіт 03.19-03.24'!K321+'[9]побудинковий звіт'!L321+'[8]побудинковий звіт'!L321</f>
        <v>14250.366147773195</v>
      </c>
      <c r="M321" s="595">
        <f>'звіт 03.19-03.24'!L321+'[9]побудинковий звіт'!M321+'[8]побудинковий звіт'!M321</f>
        <v>13540.659581017897</v>
      </c>
      <c r="N321" s="116">
        <f t="shared" si="212"/>
        <v>-709.7065667552979</v>
      </c>
      <c r="O321" s="595">
        <f>'звіт 03.19-03.24'!N321+'[9]побудинковий звіт'!O321+'[8]побудинковий звіт'!O321</f>
        <v>27933.608344717984</v>
      </c>
      <c r="P321" s="595">
        <f>'звіт 03.19-03.24'!O321+'[9]побудинковий звіт'!P321+'[8]побудинковий звіт'!P321</f>
        <v>27947.076259611007</v>
      </c>
      <c r="Q321" s="116">
        <f t="shared" si="213"/>
        <v>13.46791489302268</v>
      </c>
      <c r="R321" s="595">
        <f>'звіт 03.19-03.24'!Q321+'[9]побудинковий звіт'!R321+'[8]побудинковий звіт'!R321</f>
        <v>0</v>
      </c>
      <c r="S321" s="595">
        <f>'звіт 03.19-03.24'!R321+'[9]побудинковий звіт'!S321+'[8]побудинковий звіт'!S321</f>
        <v>0</v>
      </c>
      <c r="T321" s="116">
        <f t="shared" si="214"/>
        <v>0</v>
      </c>
      <c r="U321" s="595">
        <f>'звіт 03.19-03.24'!T321+'[9]побудинковий звіт'!U321+'[8]побудинковий звіт'!U321</f>
        <v>2296.4304407641721</v>
      </c>
      <c r="V321" s="595">
        <f>'звіт 03.19-03.24'!U321+'[9]побудинковий звіт'!V321+'[8]побудинковий звіт'!V321</f>
        <v>1219.7214512470111</v>
      </c>
      <c r="W321" s="116">
        <f t="shared" si="215"/>
        <v>-1076.7089895171609</v>
      </c>
      <c r="X321" s="595">
        <f>'звіт 03.19-03.24'!W321+'[9]побудинковий звіт'!X321+'[8]побудинковий звіт'!X321</f>
        <v>44897.720161679346</v>
      </c>
      <c r="Y321" s="595">
        <f>'звіт 03.19-03.24'!X321+'[9]побудинковий звіт'!Y321+'[8]побудинковий звіт'!Y321</f>
        <v>41778.056340876406</v>
      </c>
      <c r="Z321" s="116">
        <f t="shared" si="216"/>
        <v>-3119.6638208029399</v>
      </c>
      <c r="AA321" s="595">
        <f>'звіт 03.19-03.24'!Z321+'[9]побудинковий звіт'!AA321+'[8]побудинковий звіт'!AA321</f>
        <v>2929.1220000000008</v>
      </c>
      <c r="AB321" s="595">
        <f>'звіт 03.19-03.24'!AA321+'[9]побудинковий звіт'!AB321+'[8]побудинковий звіт'!AB321</f>
        <v>0</v>
      </c>
      <c r="AC321" s="116">
        <f t="shared" si="217"/>
        <v>-2929.1220000000008</v>
      </c>
      <c r="AD321" s="595">
        <f>'звіт 03.19-03.24'!AC321+'[9]побудинковий звіт'!AD321+'[8]побудинковий звіт'!AD321</f>
        <v>81372.156570492007</v>
      </c>
      <c r="AE321" s="595">
        <f>'звіт 03.19-03.24'!AD321+'[9]побудинковий звіт'!AE321+'[8]побудинковий звіт'!AE321</f>
        <v>89035.553618680904</v>
      </c>
      <c r="AF321" s="117">
        <f t="shared" si="218"/>
        <v>7663.3970481888973</v>
      </c>
      <c r="AG321" s="91">
        <f t="shared" si="219"/>
        <v>248590.64174123813</v>
      </c>
      <c r="AH321" s="92">
        <f t="shared" si="219"/>
        <v>245918.98417423613</v>
      </c>
      <c r="AI321" s="116">
        <f t="shared" si="220"/>
        <v>-2671.6575670019956</v>
      </c>
      <c r="AJ321" s="595">
        <f>'звіт 03.19-03.24'!AI321+'[9]побудинковий звіт'!AJ321+'[8]побудинковий звіт'!AJ321</f>
        <v>0</v>
      </c>
      <c r="AK321" s="595">
        <f>'звіт 03.19-03.24'!AJ321+'[9]побудинковий звіт'!AK321+'[8]побудинковий звіт'!AK321</f>
        <v>0</v>
      </c>
      <c r="AL321" s="116">
        <f t="shared" si="221"/>
        <v>0</v>
      </c>
      <c r="AM321" s="595">
        <f>'звіт 03.19-03.24'!AL321+'[9]побудинковий звіт'!AM321+'[8]побудинковий звіт'!AM321</f>
        <v>0</v>
      </c>
      <c r="AN321" s="595">
        <f>'звіт 03.19-03.24'!AM321+'[9]побудинковий звіт'!AN321+'[8]побудинковий звіт'!AN321</f>
        <v>0</v>
      </c>
      <c r="AO321" s="116">
        <f t="shared" si="222"/>
        <v>0</v>
      </c>
      <c r="AP321" s="595">
        <f>'звіт 03.19-03.24'!AO321+'[9]побудинковий звіт'!AP321+'[8]побудинковий звіт'!AP321</f>
        <v>35496.851083073132</v>
      </c>
      <c r="AQ321" s="595">
        <f>'звіт 03.19-03.24'!AP321+'[9]побудинковий звіт'!AQ321+'[8]побудинковий звіт'!AQ321</f>
        <v>39474.421970333526</v>
      </c>
      <c r="AR321" s="116">
        <f t="shared" si="223"/>
        <v>3977.5708872603936</v>
      </c>
      <c r="AS321" s="595">
        <f>'звіт 03.19-03.24'!AR321+'[9]побудинковий звіт'!AS321+'[8]побудинковий звіт'!AS321</f>
        <v>293822.21275654493</v>
      </c>
      <c r="AT321" s="595">
        <f>'звіт 03.19-03.24'!AS321+'[9]побудинковий звіт'!AT321+'[8]побудинковий звіт'!AT321</f>
        <v>205379.26194748594</v>
      </c>
      <c r="AU321" s="118">
        <f t="shared" si="224"/>
        <v>-88442.950809058995</v>
      </c>
      <c r="AV321" s="595">
        <f>'звіт 03.19-03.24'!AU321+'[9]побудинковий звіт'!AV321+'[8]побудинковий звіт'!AV321</f>
        <v>17954.775742722173</v>
      </c>
      <c r="AW321" s="595">
        <f>'звіт 03.19-03.24'!AV321+'[9]побудинковий звіт'!AW321+'[8]побудинковий звіт'!AW321</f>
        <v>28337.561033908925</v>
      </c>
      <c r="AX321" s="94">
        <f t="shared" si="225"/>
        <v>10382.785291186752</v>
      </c>
      <c r="AY321" s="595">
        <f>'звіт 03.19-03.24'!AX321+'[9]побудинковий звіт'!AY321+'[8]побудинковий звіт'!AY321</f>
        <v>22890.403737970366</v>
      </c>
      <c r="AZ321" s="595">
        <f>'звіт 03.19-03.24'!AY321+'[9]побудинковий звіт'!AZ321+'[8]побудинковий звіт'!AZ321</f>
        <v>21833.707108229341</v>
      </c>
      <c r="BA321" s="117">
        <f t="shared" si="226"/>
        <v>-1056.6966297410254</v>
      </c>
      <c r="BB321" s="595">
        <f>'звіт 03.19-03.24'!BA321+'[9]побудинковий звіт'!BB321+'[8]побудинковий звіт'!BB321</f>
        <v>11025.160614386852</v>
      </c>
      <c r="BC321" s="595">
        <f>'звіт 03.19-03.24'!BB321+'[9]побудинковий звіт'!BC321+'[8]побудинковий звіт'!BC321</f>
        <v>5231.6792625645066</v>
      </c>
      <c r="BD321" s="94">
        <f t="shared" si="227"/>
        <v>-5793.4813518223455</v>
      </c>
      <c r="BE321" s="595">
        <f>'звіт 03.19-03.24'!BD321+'[9]побудинковий звіт'!BE321+'[8]побудинковий звіт'!BE321</f>
        <v>0</v>
      </c>
      <c r="BF321" s="595">
        <f>'звіт 03.19-03.24'!BE321+'[9]побудинковий звіт'!BF321+'[8]побудинковий звіт'!BF321</f>
        <v>648</v>
      </c>
      <c r="BG321" s="95">
        <f t="shared" si="228"/>
        <v>648</v>
      </c>
      <c r="BH321" s="595">
        <f>'звіт 03.19-03.24'!BG321+'[9]побудинковий звіт'!BH321+'[8]побудинковий звіт'!BH321</f>
        <v>1353.4570586809571</v>
      </c>
      <c r="BI321" s="595">
        <f>'звіт 03.19-03.24'!BH321+'[9]побудинковий звіт'!BI321+'[8]побудинковий звіт'!BI321</f>
        <v>0</v>
      </c>
      <c r="BJ321" s="94">
        <f t="shared" si="229"/>
        <v>-1353.4570586809571</v>
      </c>
      <c r="BK321" s="595">
        <f>'звіт 03.19-03.24'!BJ321+'[9]побудинковий звіт'!BK321+'[8]побудинковий звіт'!BK321</f>
        <v>15451.374518297551</v>
      </c>
      <c r="BL321" s="595">
        <f>'звіт 03.19-03.24'!BK321+'[9]побудинковий звіт'!BL321+'[8]побудинковий звіт'!BL321</f>
        <v>5274</v>
      </c>
      <c r="BM321" s="95">
        <f t="shared" si="230"/>
        <v>-10177.374518297551</v>
      </c>
      <c r="BN321" s="595">
        <f>'звіт 03.19-03.24'!BM321+'[9]побудинковий звіт'!BN321+'[8]побудинковий звіт'!BN321</f>
        <v>1362.3396301528176</v>
      </c>
      <c r="BO321" s="595">
        <f>'звіт 03.19-03.24'!BN321+'[9]побудинковий звіт'!BO321+'[8]побудинковий звіт'!BO321</f>
        <v>3529.4487595704632</v>
      </c>
      <c r="BP321" s="94">
        <f t="shared" si="231"/>
        <v>2167.1091294176458</v>
      </c>
      <c r="BQ321" s="91">
        <f t="shared" si="232"/>
        <v>70037.511302210711</v>
      </c>
      <c r="BR321" s="96">
        <f t="shared" si="232"/>
        <v>64854.396164273239</v>
      </c>
      <c r="BS321" s="94">
        <f t="shared" si="233"/>
        <v>-5183.1151379374714</v>
      </c>
      <c r="BT321" s="595">
        <f>'звіт 03.19-03.24'!BS321+'[9]побудинковий звіт'!BT321+'[8]побудинковий звіт'!BT321</f>
        <v>214200.86877436368</v>
      </c>
      <c r="BU321" s="595">
        <f>'звіт 03.19-03.24'!BT321+'[9]побудинковий звіт'!BU321+'[8]побудинковий звіт'!BU321</f>
        <v>266142.06248306058</v>
      </c>
      <c r="BV321" s="116">
        <f t="shared" si="234"/>
        <v>51941.193708696897</v>
      </c>
      <c r="BW321" s="595">
        <f>'звіт 03.19-03.24'!BV321+'[9]побудинковий звіт'!BW321+'[8]побудинковий звіт'!BW321</f>
        <v>115047.8741489283</v>
      </c>
      <c r="BX321" s="595">
        <f>'звіт 03.19-03.24'!BW321+'[9]побудинковий звіт'!BX321+'[8]побудинковий звіт'!BX321</f>
        <v>123792.30599409086</v>
      </c>
      <c r="BY321" s="116">
        <f t="shared" si="235"/>
        <v>8744.4318451625586</v>
      </c>
      <c r="BZ321" s="595">
        <f>'звіт 03.19-03.24'!BY321+'[9]побудинковий звіт'!BZ321+'[8]побудинковий звіт'!BZ321</f>
        <v>48462.623252126039</v>
      </c>
      <c r="CA321" s="595">
        <f>'звіт 03.19-03.24'!BZ321+'[9]побудинковий звіт'!CA321+'[8]побудинковий звіт'!CA321</f>
        <v>41679.949464312915</v>
      </c>
      <c r="CB321" s="116">
        <f t="shared" si="236"/>
        <v>-6782.6737878131244</v>
      </c>
      <c r="CC321" s="595">
        <f>'звіт 03.19-03.24'!CB321+'[9]побудинковий звіт'!CC321+'[8]побудинковий звіт'!CC321</f>
        <v>11588.713903995009</v>
      </c>
      <c r="CD321" s="595">
        <f>'звіт 03.19-03.24'!CC321+'[9]побудинковий звіт'!CD321+'[8]побудинковий звіт'!CD321</f>
        <v>11798.019273418538</v>
      </c>
      <c r="CE321" s="116">
        <f t="shared" si="237"/>
        <v>209.30536942352956</v>
      </c>
      <c r="CF321" s="595">
        <f>'звіт 03.19-03.24'!CE321+'[9]побудинковий звіт'!CF321+'[8]побудинковий звіт'!CF321</f>
        <v>1425.4615322363015</v>
      </c>
      <c r="CG321" s="595">
        <f>'звіт 03.19-03.24'!CF321+'[9]побудинковий звіт'!CG321+'[8]побудинковий звіт'!CG321</f>
        <v>0</v>
      </c>
      <c r="CH321" s="116">
        <f t="shared" si="238"/>
        <v>-1425.4615322363015</v>
      </c>
      <c r="CI321" s="595">
        <f>'звіт 03.19-03.24'!CH321+'[9]побудинковий звіт'!CI321+'[8]побудинковий звіт'!CI321</f>
        <v>87763.849043865601</v>
      </c>
      <c r="CJ321" s="595">
        <f>'звіт 03.19-03.24'!CI321+'[9]побудинковий звіт'!CJ321+'[8]побудинковий звіт'!CJ321</f>
        <v>71282.53734547316</v>
      </c>
      <c r="CK321" s="116">
        <f t="shared" si="239"/>
        <v>-16481.311698392441</v>
      </c>
      <c r="CL321" s="595">
        <f>'звіт 03.19-03.24'!CK321+'[9]побудинковий звіт'!CL321+'[8]побудинковий звіт'!CL321</f>
        <v>0</v>
      </c>
      <c r="CM321" s="595">
        <f>'звіт 03.19-03.24'!CL321+'[9]побудинковий звіт'!CM321+'[8]побудинковий звіт'!CM321</f>
        <v>0</v>
      </c>
      <c r="CN321" s="116">
        <f t="shared" si="240"/>
        <v>0</v>
      </c>
      <c r="CO321" s="88">
        <f t="shared" si="241"/>
        <v>87763.849043865601</v>
      </c>
      <c r="CP321" s="96">
        <f t="shared" si="241"/>
        <v>71282.53734547316</v>
      </c>
      <c r="CQ321" s="116">
        <f t="shared" si="242"/>
        <v>-16481.311698392441</v>
      </c>
      <c r="CR321" s="119">
        <f t="shared" si="253"/>
        <v>1126436.6075385818</v>
      </c>
      <c r="CS321" s="96">
        <f t="shared" si="253"/>
        <v>1070321.938816685</v>
      </c>
      <c r="CT321" s="116">
        <f t="shared" si="243"/>
        <v>-56114.668721896829</v>
      </c>
      <c r="CU321" s="91">
        <f t="shared" si="244"/>
        <v>1351723.9290462981</v>
      </c>
      <c r="CV321" s="98">
        <f t="shared" si="244"/>
        <v>1284386.326580022</v>
      </c>
      <c r="CW321" s="117">
        <f t="shared" si="245"/>
        <v>-67337.602466276148</v>
      </c>
      <c r="CX321" s="595">
        <f>'звіт 03.19-03.24'!CW321+'[9]побудинковий звіт'!CX321+'[8]побудинковий звіт'!CX321</f>
        <v>67614.618062407768</v>
      </c>
      <c r="CY321" s="595">
        <f>'звіт 03.19-03.24'!CX321+'[9]побудинковий звіт'!CY321+'[8]побудинковий звіт'!CY321</f>
        <v>134952.22052868418</v>
      </c>
      <c r="CZ321" s="116">
        <f t="shared" si="246"/>
        <v>67337.60246627641</v>
      </c>
      <c r="DA321" s="99">
        <f>'[8]побудинковий звіт'!DA321</f>
        <v>-67337.602466276236</v>
      </c>
      <c r="DB321" s="8">
        <v>3</v>
      </c>
      <c r="DC321" s="365">
        <f>'[8]побудинковий звіт'!DC321</f>
        <v>86349.66</v>
      </c>
      <c r="DD321" s="365">
        <f>'[8]побудинковий звіт'!DD321</f>
        <v>0</v>
      </c>
      <c r="DE321" s="365">
        <f>'[8]побудинковий звіт'!DE321</f>
        <v>62468.770000000004</v>
      </c>
      <c r="DF321" s="365">
        <f>'[8]побудинковий звіт'!DF321</f>
        <v>0</v>
      </c>
      <c r="DG321" s="101">
        <v>83591.975209226483</v>
      </c>
      <c r="DH321" s="296">
        <v>5</v>
      </c>
      <c r="DI321" s="103">
        <f>'[8]побудинковий звіт'!DK321</f>
        <v>8.797003930619816</v>
      </c>
      <c r="DJ321" s="103">
        <f>'[8]побудинковий звіт'!DL321</f>
        <v>0</v>
      </c>
      <c r="DK321" s="103">
        <f>'[8]побудинковий звіт'!DM321</f>
        <v>7.9208474808007558</v>
      </c>
      <c r="DL321" s="104">
        <f>F321*DI321</f>
        <v>23861.433311609719</v>
      </c>
      <c r="DM321" s="104">
        <f>H321*DK321</f>
        <v>0</v>
      </c>
      <c r="DN321" s="105">
        <f t="shared" si="247"/>
        <v>23861.433311609719</v>
      </c>
      <c r="DO321" s="2"/>
      <c r="DP321" s="104">
        <f>'[10]побудинковий звіт'!DR321</f>
        <v>23870.34</v>
      </c>
      <c r="DQ321" s="104">
        <f>'[10]побудинковий звіт'!DS321</f>
        <v>0</v>
      </c>
      <c r="DR321" s="104">
        <f t="shared" si="248"/>
        <v>23870.34</v>
      </c>
      <c r="DS321" s="106"/>
      <c r="DT321" s="104"/>
      <c r="DU321" s="479">
        <f>'звіт 03.19-03.24'!DV321+'[9]побудинковий звіт'!DW321+'[8]побудинковий звіт'!DW321</f>
        <v>6060.48</v>
      </c>
      <c r="DV321" s="2">
        <f>'[9]побудинковий звіт'!DX321+'[8]побудинковий звіт'!DX321</f>
        <v>0</v>
      </c>
      <c r="DW321" s="77">
        <f t="shared" si="249"/>
        <v>436631.66887050681</v>
      </c>
      <c r="DX321" s="77">
        <f t="shared" si="250"/>
        <v>324280.38973411097</v>
      </c>
      <c r="DY321" s="427">
        <f t="shared" si="251"/>
        <v>62468.770000000004</v>
      </c>
      <c r="DZ321" s="161">
        <f>'[10]побудинковий звіт'!DY321</f>
        <v>7169.0136307726361</v>
      </c>
      <c r="EB321" s="110">
        <v>-34770</v>
      </c>
      <c r="EC321" s="111">
        <f t="shared" si="252"/>
        <v>48821.975209226483</v>
      </c>
      <c r="EE321" s="112">
        <v>65748.603627886478</v>
      </c>
      <c r="EG321" s="99">
        <v>43059.725392208173</v>
      </c>
    </row>
    <row r="322" spans="1:137" ht="19.95" customHeight="1" x14ac:dyDescent="0.3">
      <c r="A322" s="81">
        <v>150000898</v>
      </c>
      <c r="B322" s="82" t="s">
        <v>752</v>
      </c>
      <c r="C322" s="114" t="s">
        <v>753</v>
      </c>
      <c r="D322" s="114" t="s">
        <v>753</v>
      </c>
      <c r="E322" s="84">
        <f t="shared" si="210"/>
        <v>472.1</v>
      </c>
      <c r="F322" s="597">
        <f>'[8]побудинковий звіт'!F322</f>
        <v>472.1</v>
      </c>
      <c r="G322" s="104">
        <f>'[8]побудинковий звіт'!G322</f>
        <v>0</v>
      </c>
      <c r="H322" s="598">
        <f>'[8]побудинковий звіт'!H322</f>
        <v>0</v>
      </c>
      <c r="I322" s="595">
        <f>'звіт 03.19-03.24'!H322+'[9]побудинковий звіт'!I322+'[8]побудинковий звіт'!I322</f>
        <v>13058.432525217579</v>
      </c>
      <c r="J322" s="595">
        <f>'звіт 03.19-03.24'!I322+'[9]побудинковий звіт'!J322+'[8]побудинковий звіт'!J322</f>
        <v>12605.975650844599</v>
      </c>
      <c r="K322" s="116">
        <f t="shared" si="211"/>
        <v>-452.45687437297966</v>
      </c>
      <c r="L322" s="595">
        <f>'звіт 03.19-03.24'!K322+'[9]побудинковий звіт'!L322+'[8]побудинковий звіт'!L322</f>
        <v>3179.9080226212527</v>
      </c>
      <c r="M322" s="595">
        <f>'звіт 03.19-03.24'!L322+'[9]побудинковий звіт'!M322+'[8]побудинковий звіт'!M322</f>
        <v>3018.9395809307298</v>
      </c>
      <c r="N322" s="116">
        <f t="shared" si="212"/>
        <v>-160.96844169052292</v>
      </c>
      <c r="O322" s="595">
        <f>'звіт 03.19-03.24'!N322+'[9]побудинковий звіт'!O322+'[8]побудинковий звіт'!O322</f>
        <v>4456.2112357320457</v>
      </c>
      <c r="P322" s="595">
        <f>'звіт 03.19-03.24'!O322+'[9]побудинковий звіт'!P322+'[8]побудинковий звіт'!P322</f>
        <v>4458.4417195394881</v>
      </c>
      <c r="Q322" s="116">
        <f t="shared" si="213"/>
        <v>2.2304838074423969</v>
      </c>
      <c r="R322" s="595">
        <f>'звіт 03.19-03.24'!Q322+'[9]побудинковий звіт'!R322+'[8]побудинковий звіт'!R322</f>
        <v>0</v>
      </c>
      <c r="S322" s="595">
        <f>'звіт 03.19-03.24'!R322+'[9]побудинковий звіт'!S322+'[8]побудинковий звіт'!S322</f>
        <v>0</v>
      </c>
      <c r="T322" s="116">
        <f t="shared" si="214"/>
        <v>0</v>
      </c>
      <c r="U322" s="595">
        <f>'звіт 03.19-03.24'!T322+'[9]побудинковий звіт'!U322+'[8]побудинковий звіт'!U322</f>
        <v>0</v>
      </c>
      <c r="V322" s="595">
        <f>'звіт 03.19-03.24'!U322+'[9]побудинковий звіт'!V322+'[8]побудинковий звіт'!V322</f>
        <v>22.855347475559377</v>
      </c>
      <c r="W322" s="116">
        <f t="shared" si="215"/>
        <v>22.855347475559377</v>
      </c>
      <c r="X322" s="595">
        <f>'звіт 03.19-03.24'!W322+'[9]побудинковий звіт'!X322+'[8]побудинковий звіт'!X322</f>
        <v>5174.2842686178383</v>
      </c>
      <c r="Y322" s="595">
        <f>'звіт 03.19-03.24'!X322+'[9]побудинковий звіт'!Y322+'[8]побудинковий звіт'!Y322</f>
        <v>6567.971435926248</v>
      </c>
      <c r="Z322" s="116">
        <f t="shared" si="216"/>
        <v>1393.6871673084097</v>
      </c>
      <c r="AA322" s="595">
        <f>'звіт 03.19-03.24'!Z322+'[9]побудинковий звіт'!AA322+'[8]побудинковий звіт'!AA322</f>
        <v>509.86800000000011</v>
      </c>
      <c r="AB322" s="595">
        <f>'звіт 03.19-03.24'!AA322+'[9]побудинковий звіт'!AB322+'[8]побудинковий звіт'!AB322</f>
        <v>0</v>
      </c>
      <c r="AC322" s="116">
        <f t="shared" si="217"/>
        <v>-509.86800000000011</v>
      </c>
      <c r="AD322" s="595">
        <f>'звіт 03.19-03.24'!AC322+'[9]побудинковий звіт'!AD322+'[8]побудинковий звіт'!AD322</f>
        <v>14164.392122874928</v>
      </c>
      <c r="AE322" s="595">
        <f>'звіт 03.19-03.24'!AD322+'[9]побудинковий звіт'!AE322+'[8]побудинковий звіт'!AE322</f>
        <v>15498.331277409638</v>
      </c>
      <c r="AF322" s="117">
        <f t="shared" si="218"/>
        <v>1333.9391545347098</v>
      </c>
      <c r="AG322" s="91">
        <f t="shared" si="219"/>
        <v>40543.096175063634</v>
      </c>
      <c r="AH322" s="92">
        <f t="shared" si="219"/>
        <v>42172.515012126263</v>
      </c>
      <c r="AI322" s="116">
        <f t="shared" si="220"/>
        <v>1629.4188370626289</v>
      </c>
      <c r="AJ322" s="595">
        <f>'звіт 03.19-03.24'!AI322+'[9]побудинковий звіт'!AJ322+'[8]побудинковий звіт'!AJ322</f>
        <v>0</v>
      </c>
      <c r="AK322" s="595">
        <f>'звіт 03.19-03.24'!AJ322+'[9]побудинковий звіт'!AK322+'[8]побудинковий звіт'!AK322</f>
        <v>0</v>
      </c>
      <c r="AL322" s="116">
        <f t="shared" si="221"/>
        <v>0</v>
      </c>
      <c r="AM322" s="595">
        <f>'звіт 03.19-03.24'!AL322+'[9]побудинковий звіт'!AM322+'[8]побудинковий звіт'!AM322</f>
        <v>0</v>
      </c>
      <c r="AN322" s="595">
        <f>'звіт 03.19-03.24'!AM322+'[9]побудинковий звіт'!AN322+'[8]побудинковий звіт'!AN322</f>
        <v>0</v>
      </c>
      <c r="AO322" s="116">
        <f t="shared" si="222"/>
        <v>0</v>
      </c>
      <c r="AP322" s="595">
        <f>'звіт 03.19-03.24'!AO322+'[9]побудинковий звіт'!AP322+'[8]побудинковий звіт'!AP322</f>
        <v>8727.6433590610668</v>
      </c>
      <c r="AQ322" s="595">
        <f>'звіт 03.19-03.24'!AP322+'[9]побудинковий звіт'!AQ322+'[8]побудинковий звіт'!AQ322</f>
        <v>7021.6685668827758</v>
      </c>
      <c r="AR322" s="116">
        <f t="shared" si="223"/>
        <v>-1705.974792178291</v>
      </c>
      <c r="AS322" s="595">
        <f>'звіт 03.19-03.24'!AR322+'[9]побудинковий звіт'!AS322+'[8]побудинковий звіт'!AS322</f>
        <v>46239.02578025595</v>
      </c>
      <c r="AT322" s="595">
        <f>'звіт 03.19-03.24'!AS322+'[9]побудинковий звіт'!AT322+'[8]побудинковий звіт'!AT322</f>
        <v>96627.906132992808</v>
      </c>
      <c r="AU322" s="118">
        <f t="shared" si="224"/>
        <v>50388.880352736858</v>
      </c>
      <c r="AV322" s="595">
        <f>'звіт 03.19-03.24'!AU322+'[9]побудинковий звіт'!AV322+'[8]побудинковий звіт'!AV322</f>
        <v>3418.3166208472117</v>
      </c>
      <c r="AW322" s="595">
        <f>'звіт 03.19-03.24'!AV322+'[9]побудинковий звіт'!AW322+'[8]побудинковий звіт'!AW322</f>
        <v>0</v>
      </c>
      <c r="AX322" s="94">
        <f t="shared" si="225"/>
        <v>-3418.3166208472117</v>
      </c>
      <c r="AY322" s="595">
        <f>'звіт 03.19-03.24'!AX322+'[9]побудинковий звіт'!AY322+'[8]побудинковий звіт'!AY322</f>
        <v>5084.5251965922989</v>
      </c>
      <c r="AZ322" s="595">
        <f>'звіт 03.19-03.24'!AY322+'[9]побудинковий звіт'!AZ322+'[8]побудинковий звіт'!AZ322</f>
        <v>0</v>
      </c>
      <c r="BA322" s="117">
        <f t="shared" si="226"/>
        <v>-5084.5251965922989</v>
      </c>
      <c r="BB322" s="595">
        <f>'звіт 03.19-03.24'!BA322+'[9]побудинковий звіт'!BB322+'[8]побудинковий звіт'!BB322</f>
        <v>1170.1749499092859</v>
      </c>
      <c r="BC322" s="595">
        <f>'звіт 03.19-03.24'!BB322+'[9]побудинковий звіт'!BC322+'[8]побудинковий звіт'!BC322</f>
        <v>0</v>
      </c>
      <c r="BD322" s="94">
        <f t="shared" si="227"/>
        <v>-1170.1749499092859</v>
      </c>
      <c r="BE322" s="595">
        <f>'звіт 03.19-03.24'!BD322+'[9]побудинковий звіт'!BE322+'[8]побудинковий звіт'!BE322</f>
        <v>0</v>
      </c>
      <c r="BF322" s="595">
        <f>'звіт 03.19-03.24'!BE322+'[9]побудинковий звіт'!BF322+'[8]побудинковий звіт'!BF322</f>
        <v>0</v>
      </c>
      <c r="BG322" s="95">
        <f t="shared" si="228"/>
        <v>0</v>
      </c>
      <c r="BH322" s="595">
        <f>'звіт 03.19-03.24'!BG322+'[9]побудинковий звіт'!BH322+'[8]побудинковий звіт'!BH322</f>
        <v>0</v>
      </c>
      <c r="BI322" s="595">
        <f>'звіт 03.19-03.24'!BH322+'[9]побудинковий звіт'!BI322+'[8]побудинковий звіт'!BI322</f>
        <v>0</v>
      </c>
      <c r="BJ322" s="94">
        <f t="shared" si="229"/>
        <v>0</v>
      </c>
      <c r="BK322" s="595">
        <f>'звіт 03.19-03.24'!BJ322+'[9]побудинковий звіт'!BK322+'[8]побудинковий звіт'!BK322</f>
        <v>849.33210658885332</v>
      </c>
      <c r="BL322" s="595">
        <f>'звіт 03.19-03.24'!BK322+'[9]побудинковий звіт'!BL322+'[8]побудинковий звіт'!BL322</f>
        <v>1967</v>
      </c>
      <c r="BM322" s="95">
        <f t="shared" si="230"/>
        <v>1117.6678934111467</v>
      </c>
      <c r="BN322" s="595">
        <f>'звіт 03.19-03.24'!BM322+'[9]побудинковий звіт'!BN322+'[8]побудинковий звіт'!BN322</f>
        <v>284.98178253820436</v>
      </c>
      <c r="BO322" s="595">
        <f>'звіт 03.19-03.24'!BN322+'[9]побудинковий звіт'!BO322+'[8]побудинковий звіт'!BO322</f>
        <v>934.49465035000003</v>
      </c>
      <c r="BP322" s="94">
        <f t="shared" si="231"/>
        <v>649.51286781179567</v>
      </c>
      <c r="BQ322" s="91">
        <f t="shared" si="232"/>
        <v>10807.330656475855</v>
      </c>
      <c r="BR322" s="96">
        <f t="shared" si="232"/>
        <v>2901.49465035</v>
      </c>
      <c r="BS322" s="94">
        <f t="shared" si="233"/>
        <v>-7905.8360061258554</v>
      </c>
      <c r="BT322" s="595">
        <f>'звіт 03.19-03.24'!BS322+'[9]побудинковий звіт'!BT322+'[8]побудинковий звіт'!BT322</f>
        <v>30156.971318995958</v>
      </c>
      <c r="BU322" s="595">
        <f>'звіт 03.19-03.24'!BT322+'[9]побудинковий звіт'!BU322+'[8]побудинковий звіт'!BU322</f>
        <v>34823.05272779621</v>
      </c>
      <c r="BV322" s="116">
        <f t="shared" si="234"/>
        <v>4666.0814088002517</v>
      </c>
      <c r="BW322" s="595">
        <f>'звіт 03.19-03.24'!BV322+'[9]побудинковий звіт'!BW322+'[8]побудинковий звіт'!BW322</f>
        <v>23959.256543040188</v>
      </c>
      <c r="BX322" s="595">
        <f>'звіт 03.19-03.24'!BW322+'[9]побудинковий звіт'!BX322+'[8]побудинковий звіт'!BX322</f>
        <v>29283.950497115162</v>
      </c>
      <c r="BY322" s="116">
        <f t="shared" si="235"/>
        <v>5324.6939540749736</v>
      </c>
      <c r="BZ322" s="595">
        <f>'звіт 03.19-03.24'!BY322+'[9]побудинковий звіт'!BZ322+'[8]побудинковий звіт'!BZ322</f>
        <v>4037.2020175698258</v>
      </c>
      <c r="CA322" s="595">
        <f>'звіт 03.19-03.24'!BZ322+'[9]побудинковий звіт'!CA322+'[8]побудинковий звіт'!CA322</f>
        <v>6507.3382383292665</v>
      </c>
      <c r="CB322" s="116">
        <f t="shared" si="236"/>
        <v>2470.1362207594407</v>
      </c>
      <c r="CC322" s="595">
        <f>'звіт 03.19-03.24'!CB322+'[9]побудинковий звіт'!CC322+'[8]побудинковий звіт'!CC322</f>
        <v>0</v>
      </c>
      <c r="CD322" s="595">
        <f>'звіт 03.19-03.24'!CC322+'[9]побудинковий звіт'!CD322+'[8]побудинковий звіт'!CD322</f>
        <v>0</v>
      </c>
      <c r="CE322" s="116">
        <f t="shared" si="237"/>
        <v>0</v>
      </c>
      <c r="CF322" s="595">
        <f>'звіт 03.19-03.24'!CE322+'[9]побудинковий звіт'!CF322+'[8]побудинковий звіт'!CF322</f>
        <v>0</v>
      </c>
      <c r="CG322" s="595">
        <f>'звіт 03.19-03.24'!CF322+'[9]побудинковий звіт'!CG322+'[8]побудинковий звіт'!CG322</f>
        <v>0</v>
      </c>
      <c r="CH322" s="116">
        <f t="shared" si="238"/>
        <v>0</v>
      </c>
      <c r="CI322" s="595">
        <f>'звіт 03.19-03.24'!CH322+'[9]побудинковий звіт'!CI322+'[8]побудинковий звіт'!CI322</f>
        <v>9345.1653747063719</v>
      </c>
      <c r="CJ322" s="595">
        <f>'звіт 03.19-03.24'!CI322+'[9]побудинковий звіт'!CJ322+'[8]побудинковий звіт'!CJ322</f>
        <v>6153.5413191740708</v>
      </c>
      <c r="CK322" s="116">
        <f t="shared" si="239"/>
        <v>-3191.6240555323011</v>
      </c>
      <c r="CL322" s="595">
        <f>'звіт 03.19-03.24'!CK322+'[9]побудинковий звіт'!CL322+'[8]побудинковий звіт'!CL322</f>
        <v>0</v>
      </c>
      <c r="CM322" s="595">
        <f>'звіт 03.19-03.24'!CL322+'[9]побудинковий звіт'!CM322+'[8]побудинковий звіт'!CM322</f>
        <v>0</v>
      </c>
      <c r="CN322" s="116">
        <f t="shared" si="240"/>
        <v>0</v>
      </c>
      <c r="CO322" s="88">
        <f t="shared" si="241"/>
        <v>9345.1653747063719</v>
      </c>
      <c r="CP322" s="96">
        <f t="shared" si="241"/>
        <v>6153.5413191740708</v>
      </c>
      <c r="CQ322" s="116">
        <f t="shared" si="242"/>
        <v>-3191.6240555323011</v>
      </c>
      <c r="CR322" s="119">
        <f t="shared" si="253"/>
        <v>173815.69122516888</v>
      </c>
      <c r="CS322" s="96">
        <f t="shared" si="253"/>
        <v>225491.46714476656</v>
      </c>
      <c r="CT322" s="116">
        <f t="shared" si="243"/>
        <v>51675.775919597683</v>
      </c>
      <c r="CU322" s="91">
        <f t="shared" si="244"/>
        <v>208578.82947020265</v>
      </c>
      <c r="CV322" s="98">
        <f t="shared" si="244"/>
        <v>270589.76057371986</v>
      </c>
      <c r="CW322" s="117">
        <f t="shared" si="245"/>
        <v>62010.931103517214</v>
      </c>
      <c r="CX322" s="595">
        <f>'звіт 03.19-03.24'!CW322+'[9]побудинковий звіт'!CX322+'[8]побудинковий звіт'!CX322</f>
        <v>5380.8139880504095</v>
      </c>
      <c r="CY322" s="595">
        <f>'звіт 03.19-03.24'!CX322+'[9]побудинковий звіт'!CY322+'[8]побудинковий звіт'!CY322</f>
        <v>-56630.117115466848</v>
      </c>
      <c r="CZ322" s="116">
        <f t="shared" si="246"/>
        <v>-62010.931103517258</v>
      </c>
      <c r="DA322" s="99">
        <f>'[8]побудинковий звіт'!DA322</f>
        <v>62010.931103517214</v>
      </c>
      <c r="DB322" s="8">
        <v>3</v>
      </c>
      <c r="DC322" s="365">
        <f>'[8]побудинковий звіт'!DC322</f>
        <v>3600.43</v>
      </c>
      <c r="DD322" s="365">
        <f>'[8]побудинковий звіт'!DD322</f>
        <v>0</v>
      </c>
      <c r="DE322" s="365">
        <f>'[8]побудинковий звіт'!DE322</f>
        <v>0</v>
      </c>
      <c r="DF322" s="365">
        <f>'[8]побудинковий звіт'!DF322</f>
        <v>0</v>
      </c>
      <c r="DG322" s="101">
        <v>-20019.278165131131</v>
      </c>
      <c r="DH322" s="296">
        <v>2</v>
      </c>
      <c r="DI322" s="103">
        <f>'[8]побудинковий звіт'!DK322</f>
        <v>7.6264420039828673</v>
      </c>
      <c r="DJ322" s="103">
        <f>'[8]побудинковий звіт'!DL322</f>
        <v>0</v>
      </c>
      <c r="DK322" s="103">
        <f>'[8]побудинковий звіт'!DM322</f>
        <v>6.4470616410577799</v>
      </c>
      <c r="DL322" s="104">
        <f>F322*DI322</f>
        <v>3600.4432700803118</v>
      </c>
      <c r="DM322" s="104">
        <f>H322*DK322</f>
        <v>0</v>
      </c>
      <c r="DN322" s="105">
        <f t="shared" si="247"/>
        <v>3600.4432700803118</v>
      </c>
      <c r="DO322" s="2"/>
      <c r="DP322" s="104">
        <f>'[10]побудинковий звіт'!DR322</f>
        <v>3600.43</v>
      </c>
      <c r="DQ322" s="104">
        <f>'[10]побудинковий звіт'!DS322</f>
        <v>0</v>
      </c>
      <c r="DR322" s="104">
        <f t="shared" si="248"/>
        <v>3600.43</v>
      </c>
      <c r="DS322" s="106"/>
      <c r="DT322" s="104"/>
      <c r="DU322" s="479">
        <f>'звіт 03.19-03.24'!DV322+'[9]побудинковий звіт'!DW322+'[8]побудинковий звіт'!DW322</f>
        <v>2265.88</v>
      </c>
      <c r="DV322" s="2">
        <f>'[9]побудинковий звіт'!DX322+'[8]побудинковий звіт'!DX322</f>
        <v>0</v>
      </c>
      <c r="DW322" s="77">
        <f t="shared" si="249"/>
        <v>68455.627724078164</v>
      </c>
      <c r="DX322" s="77">
        <f t="shared" si="250"/>
        <v>119435.28094001136</v>
      </c>
      <c r="DY322" s="427">
        <f t="shared" si="251"/>
        <v>0</v>
      </c>
      <c r="DZ322" s="161">
        <f>'[10]побудинковий звіт'!DY322</f>
        <v>1020.5170305537542</v>
      </c>
      <c r="EB322" s="110">
        <v>-3912</v>
      </c>
      <c r="EC322" s="111">
        <f t="shared" si="252"/>
        <v>-23931.278165131131</v>
      </c>
      <c r="EE322" s="112">
        <v>-24096.828227311067</v>
      </c>
      <c r="EG322" s="99">
        <v>1699.2758505230231</v>
      </c>
    </row>
    <row r="323" spans="1:137" ht="19.95" customHeight="1" x14ac:dyDescent="0.3">
      <c r="A323" s="81">
        <v>150000899</v>
      </c>
      <c r="B323" s="82" t="s">
        <v>754</v>
      </c>
      <c r="C323" s="114" t="s">
        <v>755</v>
      </c>
      <c r="D323" s="114" t="s">
        <v>755</v>
      </c>
      <c r="E323" s="84">
        <f t="shared" si="210"/>
        <v>6211.85</v>
      </c>
      <c r="F323" s="597">
        <f>'[8]побудинковий звіт'!F323</f>
        <v>6211.85</v>
      </c>
      <c r="G323" s="104">
        <f>'[8]побудинковий звіт'!G323</f>
        <v>656.15</v>
      </c>
      <c r="H323" s="598">
        <f>'[8]побудинковий звіт'!H323</f>
        <v>0</v>
      </c>
      <c r="I323" s="595">
        <f>'звіт 03.19-03.24'!H323+'[9]побудинковий звіт'!I323+'[8]побудинковий звіт'!I323</f>
        <v>178687.41408569773</v>
      </c>
      <c r="J323" s="595">
        <f>'звіт 03.19-03.24'!I323+'[9]побудинковий звіт'!J323+'[8]побудинковий звіт'!J323</f>
        <v>172978.55182071045</v>
      </c>
      <c r="K323" s="116">
        <f t="shared" si="211"/>
        <v>-5708.862264987285</v>
      </c>
      <c r="L323" s="595">
        <f>'звіт 03.19-03.24'!K323+'[9]побудинковий звіт'!L323+'[8]побудинковий звіт'!L323</f>
        <v>29006.158161639436</v>
      </c>
      <c r="M323" s="595">
        <f>'звіт 03.19-03.24'!L323+'[9]побудинковий звіт'!M323+'[8]побудинковий звіт'!M323</f>
        <v>27690.437108727536</v>
      </c>
      <c r="N323" s="116">
        <f t="shared" si="212"/>
        <v>-1315.7210529119002</v>
      </c>
      <c r="O323" s="595">
        <f>'звіт 03.19-03.24'!N323+'[9]побудинковий звіт'!O323+'[8]побудинковий звіт'!O323</f>
        <v>54872.42612584692</v>
      </c>
      <c r="P323" s="595">
        <f>'звіт 03.19-03.24'!O323+'[9]побудинковий звіт'!P323+'[8]побудинковий звіт'!P323</f>
        <v>54891.235944044565</v>
      </c>
      <c r="Q323" s="116">
        <f t="shared" si="213"/>
        <v>18.809818197645654</v>
      </c>
      <c r="R323" s="595">
        <f>'звіт 03.19-03.24'!Q323+'[9]побудинковий звіт'!R323+'[8]побудинковий звіт'!R323</f>
        <v>13411.256696450053</v>
      </c>
      <c r="S323" s="595">
        <f>'звіт 03.19-03.24'!R323+'[9]побудинковий звіт'!S323+'[8]побудинковий звіт'!S323</f>
        <v>13407.818867882654</v>
      </c>
      <c r="T323" s="116">
        <f t="shared" si="214"/>
        <v>-3.437828567399265</v>
      </c>
      <c r="U323" s="595">
        <f>'звіт 03.19-03.24'!T323+'[9]побудинковий звіт'!U323+'[8]побудинковий звіт'!U323</f>
        <v>7327.0560945424004</v>
      </c>
      <c r="V323" s="595">
        <f>'звіт 03.19-03.24'!U323+'[9]побудинковий звіт'!V323+'[8]побудинковий звіт'!V323</f>
        <v>5557.8836655356126</v>
      </c>
      <c r="W323" s="116">
        <f t="shared" si="215"/>
        <v>-1769.1724290067878</v>
      </c>
      <c r="X323" s="595">
        <f>'звіт 03.19-03.24'!W323+'[9]побудинковий звіт'!X323+'[8]побудинковий звіт'!X323</f>
        <v>64897.963326871184</v>
      </c>
      <c r="Y323" s="595">
        <f>'звіт 03.19-03.24'!X323+'[9]побудинковий звіт'!Y323+'[8]побудинковий звіт'!Y323</f>
        <v>60051.795239157786</v>
      </c>
      <c r="Z323" s="116">
        <f t="shared" si="216"/>
        <v>-4846.1680877133986</v>
      </c>
      <c r="AA323" s="595">
        <f>'звіт 03.19-03.24'!Z323+'[9]побудинковий звіт'!AA323+'[8]побудинковий звіт'!AA323</f>
        <v>6707.8260000000018</v>
      </c>
      <c r="AB323" s="595">
        <f>'звіт 03.19-03.24'!AA323+'[9]побудинковий звіт'!AB323+'[8]побудинковий звіт'!AB323</f>
        <v>0</v>
      </c>
      <c r="AC323" s="116">
        <f t="shared" si="217"/>
        <v>-6707.8260000000018</v>
      </c>
      <c r="AD323" s="595">
        <f>'звіт 03.19-03.24'!AC323+'[9]побудинковий звіт'!AD323+'[8]побудинковий звіт'!AD323</f>
        <v>186365.94393336764</v>
      </c>
      <c r="AE323" s="595">
        <f>'звіт 03.19-03.24'!AD323+'[9]побудинковий звіт'!AE323+'[8]побудинковий звіт'!AE323</f>
        <v>203924.59072019602</v>
      </c>
      <c r="AF323" s="117">
        <f t="shared" si="218"/>
        <v>17558.64678682838</v>
      </c>
      <c r="AG323" s="91">
        <f t="shared" si="219"/>
        <v>541276.04442441533</v>
      </c>
      <c r="AH323" s="92">
        <f t="shared" si="219"/>
        <v>538502.31336625456</v>
      </c>
      <c r="AI323" s="116">
        <f t="shared" si="220"/>
        <v>-2773.7310581607744</v>
      </c>
      <c r="AJ323" s="595">
        <f>'звіт 03.19-03.24'!AI323+'[9]побудинковий звіт'!AJ323+'[8]побудинковий звіт'!AJ323</f>
        <v>523631.02261725959</v>
      </c>
      <c r="AK323" s="595">
        <f>'звіт 03.19-03.24'!AJ323+'[9]побудинковий звіт'!AK323+'[8]побудинковий звіт'!AK323</f>
        <v>516180.86896731477</v>
      </c>
      <c r="AL323" s="116">
        <f t="shared" si="221"/>
        <v>-7450.1536499448121</v>
      </c>
      <c r="AM323" s="595">
        <f>'звіт 03.19-03.24'!AL323+'[9]побудинковий звіт'!AM323+'[8]побудинковий звіт'!AM323</f>
        <v>3332.9484227264229</v>
      </c>
      <c r="AN323" s="595">
        <f>'звіт 03.19-03.24'!AM323+'[9]побудинковий звіт'!AN323+'[8]побудинковий звіт'!AN323</f>
        <v>4302.6364808579474</v>
      </c>
      <c r="AO323" s="116">
        <f t="shared" si="222"/>
        <v>969.68805813152449</v>
      </c>
      <c r="AP323" s="595">
        <f>'звіт 03.19-03.24'!AO323+'[9]побудинковий звіт'!AP323+'[8]побудинковий звіт'!AP323</f>
        <v>34707.08123615251</v>
      </c>
      <c r="AQ323" s="595">
        <f>'звіт 03.19-03.24'!AP323+'[9]побудинковий звіт'!AQ323+'[8]побудинковий звіт'!AQ323</f>
        <v>32645.414842886432</v>
      </c>
      <c r="AR323" s="116">
        <f t="shared" si="223"/>
        <v>-2061.6663932660776</v>
      </c>
      <c r="AS323" s="595">
        <f>'звіт 03.19-03.24'!AR323+'[9]побудинковий звіт'!AS323+'[8]побудинковий звіт'!AS323</f>
        <v>629352.78195449174</v>
      </c>
      <c r="AT323" s="595">
        <f>'звіт 03.19-03.24'!AS323+'[9]побудинковий звіт'!AT323+'[8]побудинковий звіт'!AT323</f>
        <v>720055.66122708446</v>
      </c>
      <c r="AU323" s="118">
        <f t="shared" si="224"/>
        <v>90702.87927259272</v>
      </c>
      <c r="AV323" s="595">
        <f>'звіт 03.19-03.24'!AU323+'[9]побудинковий звіт'!AV323+'[8]побудинковий звіт'!AV323</f>
        <v>35860.861352631342</v>
      </c>
      <c r="AW323" s="595">
        <f>'звіт 03.19-03.24'!AV323+'[9]побудинковий звіт'!AW323+'[8]побудинковий звіт'!AW323</f>
        <v>11420.740738501521</v>
      </c>
      <c r="AX323" s="94">
        <f t="shared" si="225"/>
        <v>-24440.120614129821</v>
      </c>
      <c r="AY323" s="595">
        <f>'звіт 03.19-03.24'!AX323+'[9]побудинковий звіт'!AY323+'[8]побудинковий звіт'!AY323</f>
        <v>39643.750356534088</v>
      </c>
      <c r="AZ323" s="595">
        <f>'звіт 03.19-03.24'!AY323+'[9]побудинковий звіт'!AZ323+'[8]побудинковий звіт'!AZ323</f>
        <v>17400.045880254635</v>
      </c>
      <c r="BA323" s="117">
        <f t="shared" si="226"/>
        <v>-22243.704476279454</v>
      </c>
      <c r="BB323" s="595">
        <f>'звіт 03.19-03.24'!BA323+'[9]побудинковий звіт'!BB323+'[8]побудинковий звіт'!BB323</f>
        <v>24059.885330876918</v>
      </c>
      <c r="BC323" s="595">
        <f>'звіт 03.19-03.24'!BB323+'[9]побудинковий звіт'!BC323+'[8]побудинковий звіт'!BC323</f>
        <v>6021.9726328938996</v>
      </c>
      <c r="BD323" s="94">
        <f t="shared" si="227"/>
        <v>-18037.912697983018</v>
      </c>
      <c r="BE323" s="595">
        <f>'звіт 03.19-03.24'!BD323+'[9]побудинковий звіт'!BE323+'[8]побудинковий звіт'!BE323</f>
        <v>22693.974445404845</v>
      </c>
      <c r="BF323" s="595">
        <f>'звіт 03.19-03.24'!BE323+'[9]побудинковий звіт'!BF323+'[8]побудинковий звіт'!BF323</f>
        <v>2759.8220140035119</v>
      </c>
      <c r="BG323" s="95">
        <f t="shared" si="228"/>
        <v>-19934.152431401333</v>
      </c>
      <c r="BH323" s="595">
        <f>'звіт 03.19-03.24'!BG323+'[9]побудинковий звіт'!BH323+'[8]побудинковий звіт'!BH323</f>
        <v>11435.751542494148</v>
      </c>
      <c r="BI323" s="595">
        <f>'звіт 03.19-03.24'!BH323+'[9]побудинковий звіт'!BI323+'[8]побудинковий звіт'!BI323</f>
        <v>33</v>
      </c>
      <c r="BJ323" s="94">
        <f t="shared" si="229"/>
        <v>-11402.751542494148</v>
      </c>
      <c r="BK323" s="595">
        <f>'звіт 03.19-03.24'!BJ323+'[9]побудинковий звіт'!BK323+'[8]побудинковий звіт'!BK323</f>
        <v>19161.865988390757</v>
      </c>
      <c r="BL323" s="595">
        <f>'звіт 03.19-03.24'!BK323+'[9]побудинковий звіт'!BL323+'[8]побудинковий звіт'!BL323</f>
        <v>28841.673038353179</v>
      </c>
      <c r="BM323" s="95">
        <f t="shared" si="230"/>
        <v>9679.8070499624228</v>
      </c>
      <c r="BN323" s="595">
        <f>'звіт 03.19-03.24'!BM323+'[9]побудинковий звіт'!BN323+'[8]побудинковий звіт'!BN323</f>
        <v>3068.3370790874724</v>
      </c>
      <c r="BO323" s="595">
        <f>'звіт 03.19-03.24'!BN323+'[9]побудинковий звіт'!BO323+'[8]побудинковий звіт'!BO323</f>
        <v>6791.1842891599999</v>
      </c>
      <c r="BP323" s="94">
        <f t="shared" si="231"/>
        <v>3722.8472100725276</v>
      </c>
      <c r="BQ323" s="91">
        <f t="shared" si="232"/>
        <v>155924.42609541956</v>
      </c>
      <c r="BR323" s="96">
        <f t="shared" si="232"/>
        <v>73268.438593166749</v>
      </c>
      <c r="BS323" s="94">
        <f t="shared" si="233"/>
        <v>-82655.987502252814</v>
      </c>
      <c r="BT323" s="595">
        <f>'звіт 03.19-03.24'!BS323+'[9]побудинковий звіт'!BT323+'[8]побудинковий звіт'!BT323</f>
        <v>654935.90106538183</v>
      </c>
      <c r="BU323" s="595">
        <f>'звіт 03.19-03.24'!BT323+'[9]побудинковий звіт'!BU323+'[8]побудинковий звіт'!BU323</f>
        <v>548457.89937408397</v>
      </c>
      <c r="BV323" s="116">
        <f t="shared" si="234"/>
        <v>-106478.00169129786</v>
      </c>
      <c r="BW323" s="595">
        <f>'звіт 03.19-03.24'!BV323+'[9]побудинковий звіт'!BW323+'[8]побудинковий звіт'!BW323</f>
        <v>323535.58392531954</v>
      </c>
      <c r="BX323" s="595">
        <f>'звіт 03.19-03.24'!BW323+'[9]побудинковий звіт'!BX323+'[8]побудинковий звіт'!BX323</f>
        <v>311998.53951983905</v>
      </c>
      <c r="BY323" s="116">
        <f t="shared" si="235"/>
        <v>-11537.044405480498</v>
      </c>
      <c r="BZ323" s="595">
        <f>'звіт 03.19-03.24'!BY323+'[9]побудинковий звіт'!BZ323+'[8]побудинковий звіт'!BZ323</f>
        <v>49355.490077536924</v>
      </c>
      <c r="CA323" s="595">
        <f>'звіт 03.19-03.24'!BZ323+'[9]побудинковий звіт'!CA323+'[8]побудинковий звіт'!CA323</f>
        <v>95502.760822796903</v>
      </c>
      <c r="CB323" s="116">
        <f t="shared" si="236"/>
        <v>46147.270745259979</v>
      </c>
      <c r="CC323" s="595">
        <f>'звіт 03.19-03.24'!CB323+'[9]побудинковий звіт'!CC323+'[8]побудинковий звіт'!CC323</f>
        <v>12981.557248643505</v>
      </c>
      <c r="CD323" s="595">
        <f>'звіт 03.19-03.24'!CC323+'[9]побудинковий звіт'!CD323+'[8]побудинковий звіт'!CD323</f>
        <v>13114.446628785199</v>
      </c>
      <c r="CE323" s="116">
        <f t="shared" si="237"/>
        <v>132.88938014169435</v>
      </c>
      <c r="CF323" s="595">
        <f>'звіт 03.19-03.24'!CE323+'[9]побудинковий звіт'!CF323+'[8]побудинковий звіт'!CF323</f>
        <v>1584.5150573722212</v>
      </c>
      <c r="CG323" s="595">
        <f>'звіт 03.19-03.24'!CF323+'[9]побудинковий звіт'!CG323+'[8]побудинковий звіт'!CG323</f>
        <v>0</v>
      </c>
      <c r="CH323" s="116">
        <f t="shared" si="238"/>
        <v>-1584.5150573722212</v>
      </c>
      <c r="CI323" s="595">
        <f>'звіт 03.19-03.24'!CH323+'[9]побудинковий звіт'!CI323+'[8]побудинковий звіт'!CI323</f>
        <v>230445.28312023863</v>
      </c>
      <c r="CJ323" s="595">
        <f>'звіт 03.19-03.24'!CI323+'[9]побудинковий звіт'!CJ323+'[8]побудинковий звіт'!CJ323</f>
        <v>161278.19529219979</v>
      </c>
      <c r="CK323" s="116">
        <f t="shared" si="239"/>
        <v>-69167.087828038842</v>
      </c>
      <c r="CL323" s="595">
        <f>'звіт 03.19-03.24'!CK323+'[9]побудинковий звіт'!CL323+'[8]побудинковий звіт'!CL323</f>
        <v>128760.6638852449</v>
      </c>
      <c r="CM323" s="595">
        <f>'звіт 03.19-03.24'!CL323+'[9]побудинковий звіт'!CM323+'[8]побудинковий звіт'!CM323</f>
        <v>121305.70512762599</v>
      </c>
      <c r="CN323" s="116">
        <f t="shared" si="240"/>
        <v>-7454.9587576189078</v>
      </c>
      <c r="CO323" s="88">
        <f t="shared" si="241"/>
        <v>359205.94700548355</v>
      </c>
      <c r="CP323" s="96">
        <f t="shared" si="241"/>
        <v>282583.9004198258</v>
      </c>
      <c r="CQ323" s="116">
        <f t="shared" si="242"/>
        <v>-76622.04658565775</v>
      </c>
      <c r="CR323" s="119">
        <f t="shared" si="253"/>
        <v>3289823.2991302032</v>
      </c>
      <c r="CS323" s="96">
        <f t="shared" si="253"/>
        <v>3136612.8802428953</v>
      </c>
      <c r="CT323" s="116">
        <f t="shared" si="243"/>
        <v>-153210.41888730787</v>
      </c>
      <c r="CU323" s="91">
        <f t="shared" si="244"/>
        <v>3947787.9589562435</v>
      </c>
      <c r="CV323" s="98">
        <f t="shared" si="244"/>
        <v>3763935.4562914744</v>
      </c>
      <c r="CW323" s="117">
        <f t="shared" si="245"/>
        <v>-183852.50266476907</v>
      </c>
      <c r="CX323" s="595">
        <f>'звіт 03.19-03.24'!CW323+'[9]побудинковий звіт'!CX323+'[8]побудинковий звіт'!CX323</f>
        <v>131344.957557733</v>
      </c>
      <c r="CY323" s="595">
        <f>'звіт 03.19-03.24'!CX323+'[9]побудинковий звіт'!CY323+'[8]побудинковий звіт'!CY323</f>
        <v>315197.46022250073</v>
      </c>
      <c r="CZ323" s="116">
        <f t="shared" si="246"/>
        <v>183852.50266476773</v>
      </c>
      <c r="DA323" s="99">
        <f>'[8]побудинковий звіт'!DA323</f>
        <v>-183852.50266476802</v>
      </c>
      <c r="DB323" s="8">
        <v>3</v>
      </c>
      <c r="DC323" s="365">
        <f>'[8]побудинковий звіт'!DC323</f>
        <v>149199.39000000001</v>
      </c>
      <c r="DD323" s="365">
        <f>'[8]побудинковий звіт'!DD323</f>
        <v>0</v>
      </c>
      <c r="DE323" s="365">
        <f>'[8]побудинковий звіт'!DE323</f>
        <v>80784.760000000009</v>
      </c>
      <c r="DF323" s="365">
        <f>'[8]побудинковий звіт'!DF323</f>
        <v>0</v>
      </c>
      <c r="DG323" s="101">
        <v>-155325.77018735255</v>
      </c>
      <c r="DH323" s="296">
        <v>9</v>
      </c>
      <c r="DI323" s="103">
        <f>'[8]побудинковий звіт'!DK323</f>
        <v>8.6547520342139315</v>
      </c>
      <c r="DJ323" s="103">
        <f>'[8]побудинковий звіт'!DL323</f>
        <v>11.289988256620733</v>
      </c>
      <c r="DK323" s="103">
        <f>'[8]побудинковий звіт'!DM323</f>
        <v>7.5060255393045789</v>
      </c>
      <c r="DL323" s="104">
        <f t="shared" ref="DL323:DL334" si="256">DI323*G323+(F323-G323)*DJ323</f>
        <v>68402.603304557284</v>
      </c>
      <c r="DM323" s="104">
        <f t="shared" ref="DM323:DM334" si="257">DK323*H323</f>
        <v>0</v>
      </c>
      <c r="DN323" s="105">
        <f t="shared" si="247"/>
        <v>68402.603304557284</v>
      </c>
      <c r="DO323" s="2"/>
      <c r="DP323" s="104">
        <f>'[10]побудинковий звіт'!DR323</f>
        <v>68414.63</v>
      </c>
      <c r="DQ323" s="104">
        <f>'[10]побудинковий звіт'!DS323</f>
        <v>0</v>
      </c>
      <c r="DR323" s="104">
        <f t="shared" si="248"/>
        <v>68414.63</v>
      </c>
      <c r="DS323" s="106"/>
      <c r="DT323" s="104"/>
      <c r="DU323" s="479">
        <f>'звіт 03.19-03.24'!DV323+'[9]побудинковий звіт'!DW323+'[8]побудинковий звіт'!DW323</f>
        <v>8833.82</v>
      </c>
      <c r="DV323" s="2">
        <f>'[9]побудинковий звіт'!DX323+'[8]побудинковий звіт'!DX323</f>
        <v>0</v>
      </c>
      <c r="DW323" s="77">
        <f t="shared" si="249"/>
        <v>942332.64965989359</v>
      </c>
      <c r="DX323" s="77">
        <f t="shared" si="250"/>
        <v>951988.91978430143</v>
      </c>
      <c r="DY323" s="427">
        <f t="shared" si="251"/>
        <v>80784.760000000009</v>
      </c>
      <c r="DZ323" s="161">
        <f>'[10]побудинковий звіт'!DY323</f>
        <v>17814.443893291591</v>
      </c>
      <c r="EB323" s="110">
        <v>147657</v>
      </c>
      <c r="EC323" s="111">
        <f t="shared" si="252"/>
        <v>-7668.7701873525511</v>
      </c>
      <c r="EE323" s="112">
        <v>-185748.50449745543</v>
      </c>
      <c r="EG323" s="99">
        <v>-162184.7495890524</v>
      </c>
    </row>
    <row r="324" spans="1:137" ht="19.95" customHeight="1" x14ac:dyDescent="0.3">
      <c r="A324" s="81">
        <v>150000900</v>
      </c>
      <c r="B324" s="82" t="s">
        <v>756</v>
      </c>
      <c r="C324" s="114" t="s">
        <v>757</v>
      </c>
      <c r="D324" s="114" t="s">
        <v>757</v>
      </c>
      <c r="E324" s="84">
        <f t="shared" si="210"/>
        <v>4358.51</v>
      </c>
      <c r="F324" s="597">
        <f>'[8]побудинковий звіт'!F324</f>
        <v>3895.01</v>
      </c>
      <c r="G324" s="104">
        <f>'[8]побудинковий звіт'!G324</f>
        <v>0</v>
      </c>
      <c r="H324" s="598">
        <f>'[8]побудинковий звіт'!H324</f>
        <v>463.5</v>
      </c>
      <c r="I324" s="595">
        <f>'звіт 03.19-03.24'!H324+'[9]побудинковий звіт'!I324+'[8]побудинковий звіт'!I324</f>
        <v>78869.726685555201</v>
      </c>
      <c r="J324" s="595">
        <f>'звіт 03.19-03.24'!I324+'[9]побудинковий звіт'!J324+'[8]побудинковий звіт'!J324</f>
        <v>76795.949434533351</v>
      </c>
      <c r="K324" s="116">
        <f t="shared" si="211"/>
        <v>-2073.7772510218492</v>
      </c>
      <c r="L324" s="595">
        <f>'звіт 03.19-03.24'!K324+'[9]побудинковий звіт'!L324+'[8]побудинковий звіт'!L324</f>
        <v>10642.777650694439</v>
      </c>
      <c r="M324" s="595">
        <f>'звіт 03.19-03.24'!L324+'[9]побудинковий звіт'!M324+'[8]побудинковий звіт'!M324</f>
        <v>10241.804188196957</v>
      </c>
      <c r="N324" s="116">
        <f t="shared" si="212"/>
        <v>-400.97346249748261</v>
      </c>
      <c r="O324" s="595">
        <f>'звіт 03.19-03.24'!N324+'[9]побудинковий звіт'!O324+'[8]побудинковий звіт'!O324</f>
        <v>35270.994756008513</v>
      </c>
      <c r="P324" s="595">
        <f>'звіт 03.19-03.24'!O324+'[9]побудинковий звіт'!P324+'[8]побудинковий звіт'!P324</f>
        <v>35287.28279543441</v>
      </c>
      <c r="Q324" s="116">
        <f t="shared" si="213"/>
        <v>16.288039425897296</v>
      </c>
      <c r="R324" s="595">
        <f>'звіт 03.19-03.24'!Q324+'[9]побудинковий звіт'!R324+'[8]побудинковий звіт'!R324</f>
        <v>8983.9731319480361</v>
      </c>
      <c r="S324" s="595">
        <f>'звіт 03.19-03.24'!R324+'[9]побудинковий звіт'!S324+'[8]побудинковий звіт'!S324</f>
        <v>8982.4854263874731</v>
      </c>
      <c r="T324" s="116">
        <f t="shared" si="214"/>
        <v>-1.4877055605629721</v>
      </c>
      <c r="U324" s="595">
        <f>'звіт 03.19-03.24'!T324+'[9]побудинковий звіт'!U324+'[8]побудинковий звіт'!U324</f>
        <v>4981.8994172539069</v>
      </c>
      <c r="V324" s="595">
        <f>'звіт 03.19-03.24'!U324+'[9]побудинковий звіт'!V324+'[8]побудинковий звіт'!V324</f>
        <v>3710.312559476547</v>
      </c>
      <c r="W324" s="116">
        <f t="shared" si="215"/>
        <v>-1271.5868577773599</v>
      </c>
      <c r="X324" s="595">
        <f>'звіт 03.19-03.24'!W324+'[9]побудинковий звіт'!X324+'[8]побудинковий звіт'!X324</f>
        <v>38065.583751222155</v>
      </c>
      <c r="Y324" s="595">
        <f>'звіт 03.19-03.24'!X324+'[9]побудинковий звіт'!Y324+'[8]побудинковий звіт'!Y324</f>
        <v>38377.968049478339</v>
      </c>
      <c r="Z324" s="116">
        <f t="shared" si="216"/>
        <v>312.38429825618368</v>
      </c>
      <c r="AA324" s="595">
        <f>'звіт 03.19-03.24'!Z324+'[9]побудинковий звіт'!AA324+'[8]побудинковий звіт'!AA324</f>
        <v>0</v>
      </c>
      <c r="AB324" s="595">
        <f>'звіт 03.19-03.24'!AA324+'[9]побудинковий звіт'!AB324+'[8]побудинковий звіт'!AB324</f>
        <v>0</v>
      </c>
      <c r="AC324" s="116">
        <f t="shared" si="217"/>
        <v>0</v>
      </c>
      <c r="AD324" s="595">
        <f>'звіт 03.19-03.24'!AC324+'[9]побудинковий звіт'!AD324+'[8]побудинковий звіт'!AD324</f>
        <v>130928.88480631838</v>
      </c>
      <c r="AE324" s="595">
        <f>'звіт 03.19-03.24'!AD324+'[9]побудинковий звіт'!AE324+'[8]побудинковий звіт'!AE324</f>
        <v>141384.58098203273</v>
      </c>
      <c r="AF324" s="117">
        <f t="shared" si="218"/>
        <v>10455.696175714344</v>
      </c>
      <c r="AG324" s="91">
        <f t="shared" si="219"/>
        <v>307743.84019900067</v>
      </c>
      <c r="AH324" s="92">
        <f t="shared" si="219"/>
        <v>314780.38343553978</v>
      </c>
      <c r="AI324" s="116">
        <f t="shared" si="220"/>
        <v>7036.5432365391171</v>
      </c>
      <c r="AJ324" s="595">
        <f>'звіт 03.19-03.24'!AI324+'[9]побудинковий звіт'!AJ324+'[8]побудинковий звіт'!AJ324</f>
        <v>241565.19941902233</v>
      </c>
      <c r="AK324" s="595">
        <f>'звіт 03.19-03.24'!AJ324+'[9]побудинковий звіт'!AK324+'[8]побудинковий звіт'!AK324</f>
        <v>236651.84465413773</v>
      </c>
      <c r="AL324" s="116">
        <f t="shared" si="221"/>
        <v>-4913.3547648845997</v>
      </c>
      <c r="AM324" s="595">
        <f>'звіт 03.19-03.24'!AL324+'[9]побудинковий звіт'!AM324+'[8]побудинковий звіт'!AM324</f>
        <v>6169.9718702264227</v>
      </c>
      <c r="AN324" s="595">
        <f>'звіт 03.19-03.24'!AM324+'[9]побудинковий звіт'!AN324+'[8]побудинковий звіт'!AN324</f>
        <v>5469.0284860130723</v>
      </c>
      <c r="AO324" s="116">
        <f t="shared" si="222"/>
        <v>-700.94338421335033</v>
      </c>
      <c r="AP324" s="595">
        <f>'звіт 03.19-03.24'!AO324+'[9]побудинковий звіт'!AP324+'[8]побудинковий звіт'!AP324</f>
        <v>19816.843895199145</v>
      </c>
      <c r="AQ324" s="595">
        <f>'звіт 03.19-03.24'!AP324+'[9]побудинковий звіт'!AQ324+'[8]побудинковий звіт'!AQ324</f>
        <v>20044.944912447405</v>
      </c>
      <c r="AR324" s="116">
        <f t="shared" si="223"/>
        <v>228.10101724826018</v>
      </c>
      <c r="AS324" s="595">
        <f>'звіт 03.19-03.24'!AR324+'[9]побудинковий звіт'!AS324+'[8]побудинковий звіт'!AS324</f>
        <v>405092.75424697634</v>
      </c>
      <c r="AT324" s="595">
        <f>'звіт 03.19-03.24'!AS324+'[9]побудинковий звіт'!AT324+'[8]побудинковий звіт'!AT324</f>
        <v>424977.06052382424</v>
      </c>
      <c r="AU324" s="118">
        <f t="shared" si="224"/>
        <v>19884.306276847899</v>
      </c>
      <c r="AV324" s="595">
        <f>'звіт 03.19-03.24'!AU324+'[9]побудинковий звіт'!AV324+'[8]побудинковий звіт'!AV324</f>
        <v>36022.762001014547</v>
      </c>
      <c r="AW324" s="595">
        <f>'звіт 03.19-03.24'!AV324+'[9]побудинковий звіт'!AW324+'[8]побудинковий звіт'!AW324</f>
        <v>4004</v>
      </c>
      <c r="AX324" s="94">
        <f t="shared" si="225"/>
        <v>-32018.762001014547</v>
      </c>
      <c r="AY324" s="595">
        <f>'звіт 03.19-03.24'!AX324+'[9]побудинковий звіт'!AY324+'[8]побудинковий звіт'!AY324</f>
        <v>13303.092940497785</v>
      </c>
      <c r="AZ324" s="595">
        <f>'звіт 03.19-03.24'!AY324+'[9]побудинковий звіт'!AZ324+'[8]побудинковий звіт'!AZ324</f>
        <v>8426.6341009156313</v>
      </c>
      <c r="BA324" s="117">
        <f t="shared" si="226"/>
        <v>-4876.4588395821538</v>
      </c>
      <c r="BB324" s="595">
        <f>'звіт 03.19-03.24'!BA324+'[9]побудинковий звіт'!BB324+'[8]побудинковий звіт'!BB324</f>
        <v>14598.465928008172</v>
      </c>
      <c r="BC324" s="595">
        <f>'звіт 03.19-03.24'!BB324+'[9]побудинковий звіт'!BC324+'[8]побудинковий звіт'!BC324</f>
        <v>9352.5142952903443</v>
      </c>
      <c r="BD324" s="94">
        <f t="shared" si="227"/>
        <v>-5245.951632717828</v>
      </c>
      <c r="BE324" s="595">
        <f>'звіт 03.19-03.24'!BD324+'[9]побудинковий звіт'!BE324+'[8]побудинковий звіт'!BE324</f>
        <v>15456.813814112043</v>
      </c>
      <c r="BF324" s="595">
        <f>'звіт 03.19-03.24'!BE324+'[9]побудинковий звіт'!BF324+'[8]побудинковий звіт'!BF324</f>
        <v>9214.2099999999991</v>
      </c>
      <c r="BG324" s="95">
        <f t="shared" si="228"/>
        <v>-6242.6038141120443</v>
      </c>
      <c r="BH324" s="595">
        <f>'звіт 03.19-03.24'!BG324+'[9]побудинковий звіт'!BH324+'[8]побудинковий звіт'!BH324</f>
        <v>7788.9457311975166</v>
      </c>
      <c r="BI324" s="595">
        <f>'звіт 03.19-03.24'!BH324+'[9]побудинковий звіт'!BI324+'[8]побудинковий звіт'!BI324</f>
        <v>1388.5</v>
      </c>
      <c r="BJ324" s="94">
        <f t="shared" si="229"/>
        <v>-6400.4457311975166</v>
      </c>
      <c r="BK324" s="595">
        <f>'звіт 03.19-03.24'!BJ324+'[9]побудинковий звіт'!BK324+'[8]побудинковий звіт'!BK324</f>
        <v>9656.4127334023142</v>
      </c>
      <c r="BL324" s="595">
        <f>'звіт 03.19-03.24'!BK324+'[9]побудинковий звіт'!BL324+'[8]побудинковий звіт'!BL324</f>
        <v>67741.627521299888</v>
      </c>
      <c r="BM324" s="95">
        <f t="shared" si="230"/>
        <v>58085.214787897574</v>
      </c>
      <c r="BN324" s="595">
        <f>'звіт 03.19-03.24'!BM324+'[9]побудинковий звіт'!BN324+'[8]побудинковий звіт'!BN324</f>
        <v>0</v>
      </c>
      <c r="BO324" s="595">
        <f>'звіт 03.19-03.24'!BN324+'[9]побудинковий звіт'!BO324+'[8]побудинковий звіт'!BO324</f>
        <v>0</v>
      </c>
      <c r="BP324" s="94">
        <f t="shared" si="231"/>
        <v>0</v>
      </c>
      <c r="BQ324" s="91">
        <f t="shared" si="232"/>
        <v>96826.493148232374</v>
      </c>
      <c r="BR324" s="96">
        <f t="shared" si="232"/>
        <v>100127.48591750587</v>
      </c>
      <c r="BS324" s="94">
        <f t="shared" si="233"/>
        <v>3300.9927692734927</v>
      </c>
      <c r="BT324" s="595">
        <f>'звіт 03.19-03.24'!BS324+'[9]побудинковий звіт'!BT324+'[8]побудинковий звіт'!BT324</f>
        <v>286051.67552979855</v>
      </c>
      <c r="BU324" s="595">
        <f>'звіт 03.19-03.24'!BT324+'[9]побудинковий звіт'!BU324+'[8]побудинковий звіт'!BU324</f>
        <v>275343.17361019133</v>
      </c>
      <c r="BV324" s="116">
        <f t="shared" si="234"/>
        <v>-10708.501919607224</v>
      </c>
      <c r="BW324" s="595">
        <f>'звіт 03.19-03.24'!BV324+'[9]побудинковий звіт'!BW324+'[8]побудинковий звіт'!BW324</f>
        <v>219019.95488679441</v>
      </c>
      <c r="BX324" s="595">
        <f>'звіт 03.19-03.24'!BW324+'[9]побудинковий звіт'!BX324+'[8]побудинковий звіт'!BX324</f>
        <v>234784.41717549184</v>
      </c>
      <c r="BY324" s="116">
        <f t="shared" si="235"/>
        <v>15764.462288697425</v>
      </c>
      <c r="BZ324" s="595">
        <f>'звіт 03.19-03.24'!BY324+'[9]побудинковий звіт'!BZ324+'[8]побудинковий звіт'!BZ324</f>
        <v>17187.354534971884</v>
      </c>
      <c r="CA324" s="595">
        <f>'звіт 03.19-03.24'!BZ324+'[9]побудинковий звіт'!CA324+'[8]побудинковий звіт'!CA324</f>
        <v>56943.901619246179</v>
      </c>
      <c r="CB324" s="116">
        <f t="shared" si="236"/>
        <v>39756.547084274294</v>
      </c>
      <c r="CC324" s="595">
        <f>'звіт 03.19-03.24'!CB324+'[9]побудинковий звіт'!CC324+'[8]побудинковий звіт'!CC324</f>
        <v>7787.6718227347419</v>
      </c>
      <c r="CD324" s="595">
        <f>'звіт 03.19-03.24'!CC324+'[9]побудинковий звіт'!CD324+'[8]побудинковий звіт'!CD324</f>
        <v>7832.7925913565086</v>
      </c>
      <c r="CE324" s="116">
        <f t="shared" si="237"/>
        <v>45.120768621766729</v>
      </c>
      <c r="CF324" s="595">
        <f>'звіт 03.19-03.24'!CE324+'[9]побудинковий звіт'!CF324+'[8]побудинковий звіт'!CF324</f>
        <v>946.37449475270978</v>
      </c>
      <c r="CG324" s="595">
        <f>'звіт 03.19-03.24'!CF324+'[9]побудинковий звіт'!CG324+'[8]побудинковий звіт'!CG324</f>
        <v>0</v>
      </c>
      <c r="CH324" s="116">
        <f t="shared" si="238"/>
        <v>-946.37449475270978</v>
      </c>
      <c r="CI324" s="595">
        <f>'звіт 03.19-03.24'!CH324+'[9]побудинковий звіт'!CI324+'[8]побудинковий звіт'!CI324</f>
        <v>110493.71189765583</v>
      </c>
      <c r="CJ324" s="595">
        <f>'звіт 03.19-03.24'!CI324+'[9]побудинковий звіт'!CJ324+'[8]побудинковий звіт'!CJ324</f>
        <v>102337.74708774443</v>
      </c>
      <c r="CK324" s="116">
        <f t="shared" si="239"/>
        <v>-8155.9648099113983</v>
      </c>
      <c r="CL324" s="595">
        <f>'звіт 03.19-03.24'!CK324+'[9]побудинковий звіт'!CL324+'[8]побудинковий звіт'!CL324</f>
        <v>167803.29781202789</v>
      </c>
      <c r="CM324" s="595">
        <f>'звіт 03.19-03.24'!CL324+'[9]побудинковий звіт'!CM324+'[8]побудинковий звіт'!CM324</f>
        <v>153494.48409637611</v>
      </c>
      <c r="CN324" s="116">
        <f t="shared" si="240"/>
        <v>-14308.813715651777</v>
      </c>
      <c r="CO324" s="88">
        <f t="shared" si="241"/>
        <v>278297.00970968371</v>
      </c>
      <c r="CP324" s="96">
        <f t="shared" si="241"/>
        <v>255832.23118412052</v>
      </c>
      <c r="CQ324" s="116">
        <f t="shared" si="242"/>
        <v>-22464.77852556319</v>
      </c>
      <c r="CR324" s="119">
        <f t="shared" si="253"/>
        <v>1886505.1437573931</v>
      </c>
      <c r="CS324" s="96">
        <f t="shared" si="253"/>
        <v>1932787.2641098744</v>
      </c>
      <c r="CT324" s="116">
        <f t="shared" si="243"/>
        <v>46282.120352481259</v>
      </c>
      <c r="CU324" s="91">
        <f t="shared" si="244"/>
        <v>2263806.1725088716</v>
      </c>
      <c r="CV324" s="98">
        <f t="shared" si="244"/>
        <v>2319344.7169318493</v>
      </c>
      <c r="CW324" s="117">
        <f t="shared" si="245"/>
        <v>55538.544422977604</v>
      </c>
      <c r="CX324" s="595">
        <f>'звіт 03.19-03.24'!CW324+'[9]побудинковий звіт'!CX324+'[8]побудинковий звіт'!CX324</f>
        <v>53078.381698934558</v>
      </c>
      <c r="CY324" s="595">
        <f>'звіт 03.19-03.24'!CX324+'[9]побудинковий звіт'!CY324+'[8]побудинковий звіт'!CY324</f>
        <v>-2460.1627240428861</v>
      </c>
      <c r="CZ324" s="116">
        <f t="shared" si="246"/>
        <v>-55538.544422977444</v>
      </c>
      <c r="DA324" s="99">
        <f>'[8]побудинковий звіт'!DA324</f>
        <v>55538.544422977371</v>
      </c>
      <c r="DB324" s="8">
        <v>3</v>
      </c>
      <c r="DC324" s="365">
        <f>'[8]побудинковий звіт'!DC324</f>
        <v>71277.59</v>
      </c>
      <c r="DD324" s="365">
        <f>'[8]побудинковий звіт'!DD324</f>
        <v>-1376.4</v>
      </c>
      <c r="DE324" s="365">
        <f>'[8]побудинковий звіт'!DE324</f>
        <v>34486.75</v>
      </c>
      <c r="DF324" s="365">
        <f>'[8]побудинковий звіт'!DF324</f>
        <v>-4125.04</v>
      </c>
      <c r="DG324" s="101">
        <v>77.014510803855956</v>
      </c>
      <c r="DH324" s="296">
        <v>14</v>
      </c>
      <c r="DI324" s="103">
        <f>'[8]побудинковий звіт'!DK324</f>
        <v>7.0745907135665433</v>
      </c>
      <c r="DJ324" s="103">
        <f>'[8]побудинковий звіт'!DL324</f>
        <v>9.4241036941083891</v>
      </c>
      <c r="DK324" s="103">
        <f>'[8]побудинковий звіт'!DM324</f>
        <v>5.9302372572221804</v>
      </c>
      <c r="DL324" s="104">
        <f t="shared" si="256"/>
        <v>36706.978129589115</v>
      </c>
      <c r="DM324" s="104">
        <f t="shared" si="257"/>
        <v>2748.6649687224808</v>
      </c>
      <c r="DN324" s="105">
        <f t="shared" si="247"/>
        <v>39455.643098311593</v>
      </c>
      <c r="DO324" s="2"/>
      <c r="DP324" s="104">
        <f>'[10]побудинковий звіт'!DR324</f>
        <v>36790.839999999997</v>
      </c>
      <c r="DQ324" s="104">
        <f>'[10]побудинковий звіт'!DS324</f>
        <v>2748.64</v>
      </c>
      <c r="DR324" s="104">
        <f t="shared" si="248"/>
        <v>39539.479999999996</v>
      </c>
      <c r="DS324" s="106"/>
      <c r="DT324" s="104"/>
      <c r="DU324" s="479">
        <f>'звіт 03.19-03.24'!DV324+'[9]побудинковий звіт'!DW324+'[8]побудинковий звіт'!DW324</f>
        <v>8128.2400000000016</v>
      </c>
      <c r="DV324" s="2">
        <f>'[9]побудинковий звіт'!DX324+'[8]побудинковий звіт'!DX324</f>
        <v>0</v>
      </c>
      <c r="DW324" s="77">
        <f t="shared" si="249"/>
        <v>602303.09687425045</v>
      </c>
      <c r="DX324" s="77">
        <f t="shared" si="250"/>
        <v>630125.45572959608</v>
      </c>
      <c r="DY324" s="427">
        <f t="shared" si="251"/>
        <v>30361.71</v>
      </c>
      <c r="DZ324" s="161">
        <f>'[10]побудинковий звіт'!DY324</f>
        <v>10935.209074258093</v>
      </c>
      <c r="EB324" s="110">
        <v>-2650</v>
      </c>
      <c r="EC324" s="111">
        <f t="shared" si="252"/>
        <v>-2572.985489196144</v>
      </c>
      <c r="EE324" s="112">
        <v>22203.496364204853</v>
      </c>
      <c r="EG324" s="99">
        <v>-35636.966777893365</v>
      </c>
    </row>
    <row r="325" spans="1:137" ht="19.95" customHeight="1" x14ac:dyDescent="0.3">
      <c r="A325" s="81">
        <v>150000901</v>
      </c>
      <c r="B325" s="82" t="s">
        <v>758</v>
      </c>
      <c r="C325" s="114" t="s">
        <v>759</v>
      </c>
      <c r="D325" s="114" t="s">
        <v>759</v>
      </c>
      <c r="E325" s="84">
        <f t="shared" si="210"/>
        <v>10089.4</v>
      </c>
      <c r="F325" s="597">
        <f>'[8]побудинковий звіт'!F325</f>
        <v>8353.4</v>
      </c>
      <c r="G325" s="104">
        <f>'[8]побудинковий звіт'!G325</f>
        <v>0</v>
      </c>
      <c r="H325" s="598">
        <f>'[8]побудинковий звіт'!H325</f>
        <v>1736</v>
      </c>
      <c r="I325" s="595">
        <f>'звіт 03.19-03.24'!H325+'[9]побудинковий звіт'!I325+'[8]побудинковий звіт'!I325</f>
        <v>240472.22353140957</v>
      </c>
      <c r="J325" s="595">
        <f>'звіт 03.19-03.24'!I325+'[9]побудинковий звіт'!J325+'[8]побудинковий звіт'!J325</f>
        <v>232777.4567789748</v>
      </c>
      <c r="K325" s="116">
        <f t="shared" si="211"/>
        <v>-7694.766752434778</v>
      </c>
      <c r="L325" s="595">
        <f>'звіт 03.19-03.24'!K325+'[9]побудинковий звіт'!L325+'[8]побудинковий звіт'!L325</f>
        <v>41992.623797977139</v>
      </c>
      <c r="M325" s="595">
        <f>'звіт 03.19-03.24'!L325+'[9]побудинковий звіт'!M325+'[8]побудинковий звіт'!M325</f>
        <v>40120.091348404014</v>
      </c>
      <c r="N325" s="116">
        <f t="shared" si="212"/>
        <v>-1872.5324495731256</v>
      </c>
      <c r="O325" s="595">
        <f>'звіт 03.19-03.24'!N325+'[9]побудинковий звіт'!O325+'[8]побудинковий звіт'!O325</f>
        <v>80168.057240857117</v>
      </c>
      <c r="P325" s="595">
        <f>'звіт 03.19-03.24'!O325+'[9]побудинковий звіт'!P325+'[8]побудинковий звіт'!P325</f>
        <v>80188.314981090472</v>
      </c>
      <c r="Q325" s="116">
        <f t="shared" si="213"/>
        <v>20.257740233355435</v>
      </c>
      <c r="R325" s="595">
        <f>'звіт 03.19-03.24'!Q325+'[9]побудинковий звіт'!R325+'[8]побудинковий звіт'!R325</f>
        <v>19805.706956124643</v>
      </c>
      <c r="S325" s="595">
        <f>'звіт 03.19-03.24'!R325+'[9]побудинковий звіт'!S325+'[8]побудинковий звіт'!S325</f>
        <v>19791.45207343925</v>
      </c>
      <c r="T325" s="116">
        <f t="shared" si="214"/>
        <v>-14.254882685392658</v>
      </c>
      <c r="U325" s="595">
        <f>'звіт 03.19-03.24'!T325+'[9]побудинковий звіт'!U325+'[8]побудинковий звіт'!U325</f>
        <v>10431.742153811327</v>
      </c>
      <c r="V325" s="595">
        <f>'звіт 03.19-03.24'!U325+'[9]побудинковий звіт'!V325+'[8]побудинковий звіт'!V325</f>
        <v>7859.96545073173</v>
      </c>
      <c r="W325" s="116">
        <f t="shared" si="215"/>
        <v>-2571.7767030795967</v>
      </c>
      <c r="X325" s="595">
        <f>'звіт 03.19-03.24'!W325+'[9]побудинковий звіт'!X325+'[8]побудинковий звіт'!X325</f>
        <v>85192.920608936009</v>
      </c>
      <c r="Y325" s="595">
        <f>'звіт 03.19-03.24'!X325+'[9]побудинковий звіт'!Y325+'[8]побудинковий звіт'!Y325</f>
        <v>85658.957776555864</v>
      </c>
      <c r="Z325" s="116">
        <f t="shared" si="216"/>
        <v>466.03716761985561</v>
      </c>
      <c r="AA325" s="595">
        <f>'звіт 03.19-03.24'!Z325+'[9]побудинковий звіт'!AA325+'[8]побудинковий звіт'!AA325</f>
        <v>10715.328</v>
      </c>
      <c r="AB325" s="595">
        <f>'звіт 03.19-03.24'!AA325+'[9]побудинковий звіт'!AB325+'[8]побудинковий звіт'!AB325</f>
        <v>0</v>
      </c>
      <c r="AC325" s="116">
        <f t="shared" si="217"/>
        <v>-10715.328</v>
      </c>
      <c r="AD325" s="595">
        <f>'звіт 03.19-03.24'!AC325+'[9]побудинковий звіт'!AD325+'[8]побудинковий звіт'!AD325</f>
        <v>302523.96284505271</v>
      </c>
      <c r="AE325" s="595">
        <f>'звіт 03.19-03.24'!AD325+'[9]побудинковий звіт'!AE325+'[8]побудинковий звіт'!AE325</f>
        <v>325680.48262020882</v>
      </c>
      <c r="AF325" s="117">
        <f t="shared" si="218"/>
        <v>23156.519775156106</v>
      </c>
      <c r="AG325" s="91">
        <f t="shared" si="219"/>
        <v>791302.56513416849</v>
      </c>
      <c r="AH325" s="92">
        <f t="shared" si="219"/>
        <v>792076.72102940502</v>
      </c>
      <c r="AI325" s="116">
        <f t="shared" si="220"/>
        <v>774.15589523653034</v>
      </c>
      <c r="AJ325" s="595">
        <f>'звіт 03.19-03.24'!AI325+'[9]побудинковий звіт'!AJ325+'[8]побудинковий звіт'!AJ325</f>
        <v>522629.71302693477</v>
      </c>
      <c r="AK325" s="595">
        <f>'звіт 03.19-03.24'!AJ325+'[9]побудинковий звіт'!AK325+'[8]побудинковий звіт'!AK325</f>
        <v>515149.46844207181</v>
      </c>
      <c r="AL325" s="116">
        <f t="shared" si="221"/>
        <v>-7480.2445848629577</v>
      </c>
      <c r="AM325" s="595">
        <f>'звіт 03.19-03.24'!AL325+'[9]побудинковий звіт'!AM325+'[8]побудинковий звіт'!AM325</f>
        <v>0</v>
      </c>
      <c r="AN325" s="595">
        <f>'звіт 03.19-03.24'!AM325+'[9]побудинковий звіт'!AN325+'[8]побудинковий звіт'!AN325</f>
        <v>1064.595849800311</v>
      </c>
      <c r="AO325" s="116">
        <f t="shared" si="222"/>
        <v>1064.595849800311</v>
      </c>
      <c r="AP325" s="595">
        <f>'звіт 03.19-03.24'!AO325+'[9]побудинковий звіт'!AP325+'[8]побудинковий звіт'!AP325</f>
        <v>40937.28460654334</v>
      </c>
      <c r="AQ325" s="595">
        <f>'звіт 03.19-03.24'!AP325+'[9]побудинковий звіт'!AQ325+'[8]побудинковий звіт'!AQ325</f>
        <v>38408.563474226365</v>
      </c>
      <c r="AR325" s="116">
        <f t="shared" si="223"/>
        <v>-2528.7211323169759</v>
      </c>
      <c r="AS325" s="595">
        <f>'звіт 03.19-03.24'!AR325+'[9]побудинковий звіт'!AS325+'[8]побудинковий звіт'!AS325</f>
        <v>930803.86038629967</v>
      </c>
      <c r="AT325" s="595">
        <f>'звіт 03.19-03.24'!AS325+'[9]побудинковий звіт'!AT325+'[8]побудинковий звіт'!AT325</f>
        <v>973409.32950308791</v>
      </c>
      <c r="AU325" s="118">
        <f t="shared" si="224"/>
        <v>42605.469116788241</v>
      </c>
      <c r="AV325" s="595">
        <f>'звіт 03.19-03.24'!AU325+'[9]побудинковий звіт'!AV325+'[8]побудинковий звіт'!AV325</f>
        <v>52973.5406225318</v>
      </c>
      <c r="AW325" s="595">
        <f>'звіт 03.19-03.24'!AV325+'[9]побудинковий звіт'!AW325+'[8]побудинковий звіт'!AW325</f>
        <v>19574.242254414388</v>
      </c>
      <c r="AX325" s="94">
        <f t="shared" si="225"/>
        <v>-33399.298368117408</v>
      </c>
      <c r="AY325" s="595">
        <f>'звіт 03.19-03.24'!AX325+'[9]побудинковий звіт'!AY325+'[8]побудинковий звіт'!AY325</f>
        <v>55909.479472041807</v>
      </c>
      <c r="AZ325" s="595">
        <f>'звіт 03.19-03.24'!AY325+'[9]побудинковий звіт'!AZ325+'[8]побудинковий звіт'!AZ325</f>
        <v>21865.119556159309</v>
      </c>
      <c r="BA325" s="117">
        <f t="shared" si="226"/>
        <v>-34044.359915882495</v>
      </c>
      <c r="BB325" s="595">
        <f>'звіт 03.19-03.24'!BA325+'[9]побудинковий звіт'!BB325+'[8]побудинковий звіт'!BB325</f>
        <v>34084.190574331253</v>
      </c>
      <c r="BC325" s="595">
        <f>'звіт 03.19-03.24'!BB325+'[9]побудинковий звіт'!BC325+'[8]побудинковий звіт'!BC325</f>
        <v>24732.691958007443</v>
      </c>
      <c r="BD325" s="94">
        <f t="shared" si="227"/>
        <v>-9351.49861632381</v>
      </c>
      <c r="BE325" s="595">
        <f>'звіт 03.19-03.24'!BD325+'[9]побудинковий звіт'!BE325+'[8]побудинковий звіт'!BE325</f>
        <v>35005.700767848633</v>
      </c>
      <c r="BF325" s="595">
        <f>'звіт 03.19-03.24'!BE325+'[9]побудинковий звіт'!BF325+'[8]побудинковий звіт'!BF325</f>
        <v>12116</v>
      </c>
      <c r="BG325" s="95">
        <f t="shared" si="228"/>
        <v>-22889.700767848633</v>
      </c>
      <c r="BH325" s="595">
        <f>'звіт 03.19-03.24'!BG325+'[9]побудинковий звіт'!BH325+'[8]побудинковий звіт'!BH325</f>
        <v>16284.962681133213</v>
      </c>
      <c r="BI325" s="595">
        <f>'звіт 03.19-03.24'!BH325+'[9]побудинковий звіт'!BI325+'[8]побудинковий звіт'!BI325</f>
        <v>8490.0085951419278</v>
      </c>
      <c r="BJ325" s="94">
        <f t="shared" si="229"/>
        <v>-7794.954085991285</v>
      </c>
      <c r="BK325" s="595">
        <f>'звіт 03.19-03.24'!BJ325+'[9]побудинковий звіт'!BK325+'[8]побудинковий звіт'!BK325</f>
        <v>26490.157211367834</v>
      </c>
      <c r="BL325" s="595">
        <f>'звіт 03.19-03.24'!BK325+'[9]побудинковий звіт'!BL325+'[8]побудинковий звіт'!BL325</f>
        <v>13568.731313843296</v>
      </c>
      <c r="BM325" s="95">
        <f t="shared" si="230"/>
        <v>-12921.425897524538</v>
      </c>
      <c r="BN325" s="595">
        <f>'звіт 03.19-03.24'!BM325+'[9]побудинковий звіт'!BN325+'[8]побудинковий звіт'!BN325</f>
        <v>4569.0093904584528</v>
      </c>
      <c r="BO325" s="595">
        <f>'звіт 03.19-03.24'!BN325+'[9]побудинковий звіт'!BO325+'[8]побудинковий звіт'!BO325</f>
        <v>6356.8062330399998</v>
      </c>
      <c r="BP325" s="94">
        <f t="shared" si="231"/>
        <v>1787.796842581547</v>
      </c>
      <c r="BQ325" s="91">
        <f t="shared" si="232"/>
        <v>225317.04071971303</v>
      </c>
      <c r="BR325" s="96">
        <f t="shared" si="232"/>
        <v>106703.59991060637</v>
      </c>
      <c r="BS325" s="94">
        <f t="shared" si="233"/>
        <v>-118613.44080910666</v>
      </c>
      <c r="BT325" s="595">
        <f>'звіт 03.19-03.24'!BS325+'[9]побудинковий звіт'!BT325+'[8]побудинковий звіт'!BT325</f>
        <v>769660.09526764264</v>
      </c>
      <c r="BU325" s="595">
        <f>'звіт 03.19-03.24'!BT325+'[9]побудинковий звіт'!BU325+'[8]побудинковий звіт'!BU325</f>
        <v>761338.27383734589</v>
      </c>
      <c r="BV325" s="116">
        <f t="shared" si="234"/>
        <v>-8321.8214302967535</v>
      </c>
      <c r="BW325" s="595">
        <f>'звіт 03.19-03.24'!BV325+'[9]побудинковий звіт'!BW325+'[8]побудинковий звіт'!BW325</f>
        <v>535637.03883211408</v>
      </c>
      <c r="BX325" s="595">
        <f>'звіт 03.19-03.24'!BW325+'[9]побудинковий звіт'!BX325+'[8]побудинковий звіт'!BX325</f>
        <v>586469.04105173994</v>
      </c>
      <c r="BY325" s="116">
        <f t="shared" si="235"/>
        <v>50832.002219625865</v>
      </c>
      <c r="BZ325" s="595">
        <f>'звіт 03.19-03.24'!BY325+'[9]побудинковий звіт'!BZ325+'[8]побудинковий звіт'!BZ325</f>
        <v>48577.635312985665</v>
      </c>
      <c r="CA325" s="595">
        <f>'звіт 03.19-03.24'!BZ325+'[9]побудинковий звіт'!CA325+'[8]побудинковий звіт'!CA325</f>
        <v>145459.57870024364</v>
      </c>
      <c r="CB325" s="116">
        <f t="shared" si="236"/>
        <v>96881.943387257983</v>
      </c>
      <c r="CC325" s="595">
        <f>'звіт 03.19-03.24'!CB325+'[9]побудинковий звіт'!CC325+'[8]побудинковий звіт'!CC325</f>
        <v>16290.686454637626</v>
      </c>
      <c r="CD325" s="595">
        <f>'звіт 03.19-03.24'!CC325+'[9]побудинковий звіт'!CD325+'[8]побудинковий звіт'!CD325</f>
        <v>16319.31443715702</v>
      </c>
      <c r="CE325" s="116">
        <f t="shared" si="237"/>
        <v>28.627982519394209</v>
      </c>
      <c r="CF325" s="595">
        <f>'звіт 03.19-03.24'!CE325+'[9]побудинковий звіт'!CF325+'[8]побудинковий звіт'!CF325</f>
        <v>1971.7339346145516</v>
      </c>
      <c r="CG325" s="595">
        <f>'звіт 03.19-03.24'!CF325+'[9]побудинковий звіт'!CG325+'[8]побудинковий звіт'!CG325</f>
        <v>0</v>
      </c>
      <c r="CH325" s="116">
        <f t="shared" si="238"/>
        <v>-1971.7339346145516</v>
      </c>
      <c r="CI325" s="595">
        <f>'звіт 03.19-03.24'!CH325+'[9]побудинковий звіт'!CI325+'[8]побудинковий звіт'!CI325</f>
        <v>149765.90009035647</v>
      </c>
      <c r="CJ325" s="595">
        <f>'звіт 03.19-03.24'!CI325+'[9]побудинковий звіт'!CJ325+'[8]побудинковий звіт'!CJ325</f>
        <v>113465.07160025972</v>
      </c>
      <c r="CK325" s="116">
        <f t="shared" si="239"/>
        <v>-36300.828490096756</v>
      </c>
      <c r="CL325" s="595">
        <f>'звіт 03.19-03.24'!CK325+'[9]побудинковий звіт'!CL325+'[8]побудинковий звіт'!CL325</f>
        <v>148609.77306430144</v>
      </c>
      <c r="CM325" s="595">
        <f>'звіт 03.19-03.24'!CL325+'[9]побудинковий звіт'!CM325+'[8]побудинковий звіт'!CM325</f>
        <v>155826.17429279734</v>
      </c>
      <c r="CN325" s="116">
        <f t="shared" si="240"/>
        <v>7216.4012284959026</v>
      </c>
      <c r="CO325" s="88">
        <f t="shared" si="241"/>
        <v>298375.67315465794</v>
      </c>
      <c r="CP325" s="96">
        <f t="shared" si="241"/>
        <v>269291.24589305709</v>
      </c>
      <c r="CQ325" s="116">
        <f t="shared" si="242"/>
        <v>-29084.427261600853</v>
      </c>
      <c r="CR325" s="119">
        <f t="shared" si="253"/>
        <v>4181503.3268303117</v>
      </c>
      <c r="CS325" s="96">
        <f t="shared" si="253"/>
        <v>4205689.7321287403</v>
      </c>
      <c r="CT325" s="116">
        <f t="shared" si="243"/>
        <v>24186.40529842861</v>
      </c>
      <c r="CU325" s="91">
        <f t="shared" si="244"/>
        <v>5017803.9921963736</v>
      </c>
      <c r="CV325" s="98">
        <f t="shared" si="244"/>
        <v>5046827.6785544883</v>
      </c>
      <c r="CW325" s="117">
        <f t="shared" si="245"/>
        <v>29023.686358114704</v>
      </c>
      <c r="CX325" s="595">
        <f>'звіт 03.19-03.24'!CW325+'[9]побудинковий звіт'!CX325+'[8]побудинковий звіт'!CX325</f>
        <v>107655.05728952843</v>
      </c>
      <c r="CY325" s="595">
        <f>'звіт 03.19-03.24'!CX325+'[9]побудинковий звіт'!CY325+'[8]побудинковий звіт'!CY325</f>
        <v>78631.370931413228</v>
      </c>
      <c r="CZ325" s="116">
        <f t="shared" si="246"/>
        <v>-29023.686358115199</v>
      </c>
      <c r="DA325" s="99">
        <f>'[8]побудинковий звіт'!DA325</f>
        <v>29023.686358115316</v>
      </c>
      <c r="DB325" s="8">
        <v>3</v>
      </c>
      <c r="DC325" s="365">
        <f>'[8]побудинковий звіт'!DC325</f>
        <v>262300.82</v>
      </c>
      <c r="DD325" s="365">
        <f>'[8]побудинковий звіт'!DD325</f>
        <v>157951.60999999999</v>
      </c>
      <c r="DE325" s="365">
        <f>'[8]побудинковий звіт'!DE325</f>
        <v>185513.69</v>
      </c>
      <c r="DF325" s="365">
        <f>'[8]побудинковий звіт'!DF325</f>
        <v>148777.93</v>
      </c>
      <c r="DG325" s="101">
        <v>56523.941999984439</v>
      </c>
      <c r="DH325" s="296">
        <v>10</v>
      </c>
      <c r="DI325" s="103">
        <f>'[8]побудинковий звіт'!DK325</f>
        <v>7.2958814534340899</v>
      </c>
      <c r="DJ325" s="103">
        <f>'[8]побудинковий звіт'!DL325</f>
        <v>9.1888989670177477</v>
      </c>
      <c r="DK325" s="103">
        <f>'[8]побудинковий звіт'!DM325</f>
        <v>5.8893470295298558</v>
      </c>
      <c r="DL325" s="104">
        <f t="shared" si="256"/>
        <v>76758.548631086043</v>
      </c>
      <c r="DM325" s="104">
        <f t="shared" si="257"/>
        <v>10223.90644326383</v>
      </c>
      <c r="DN325" s="105">
        <f t="shared" si="247"/>
        <v>86982.455074349869</v>
      </c>
      <c r="DO325" s="2"/>
      <c r="DP325" s="104">
        <f>'[10]побудинковий звіт'!DR325</f>
        <v>76771.5</v>
      </c>
      <c r="DQ325" s="104">
        <f>'[10]побудинковий звіт'!DS325</f>
        <v>9173.68</v>
      </c>
      <c r="DR325" s="104">
        <f t="shared" si="248"/>
        <v>85945.18</v>
      </c>
      <c r="DS325" s="106"/>
      <c r="DT325" s="104"/>
      <c r="DU325" s="479">
        <f>'звіт 03.19-03.24'!DV325+'[9]побудинковий звіт'!DW325+'[8]побудинковий звіт'!DW325</f>
        <v>8895.48</v>
      </c>
      <c r="DV325" s="2">
        <f>'[9]побудинковий звіт'!DX325+'[8]побудинковий звіт'!DX325</f>
        <v>0</v>
      </c>
      <c r="DW325" s="77">
        <f t="shared" si="249"/>
        <v>1387345.0813272153</v>
      </c>
      <c r="DX325" s="77">
        <f t="shared" si="250"/>
        <v>1296135.5152964329</v>
      </c>
      <c r="DY325" s="427">
        <f t="shared" si="251"/>
        <v>334291.62</v>
      </c>
      <c r="DZ325" s="161">
        <f>'[10]побудинковий звіт'!DY325</f>
        <v>24479.194330133498</v>
      </c>
      <c r="EB325" s="110">
        <v>-111974</v>
      </c>
      <c r="EC325" s="111">
        <f t="shared" si="252"/>
        <v>-55450.058000015561</v>
      </c>
      <c r="EE325" s="112">
        <v>130074.86268615143</v>
      </c>
      <c r="EG325" s="99">
        <v>35144.106128755986</v>
      </c>
    </row>
    <row r="326" spans="1:137" ht="19.95" customHeight="1" x14ac:dyDescent="0.3">
      <c r="A326" s="81">
        <v>150000902</v>
      </c>
      <c r="B326" s="82" t="s">
        <v>760</v>
      </c>
      <c r="C326" s="114" t="s">
        <v>761</v>
      </c>
      <c r="D326" s="114" t="s">
        <v>761</v>
      </c>
      <c r="E326" s="84">
        <f t="shared" si="210"/>
        <v>3581.3</v>
      </c>
      <c r="F326" s="597">
        <f>'[8]побудинковий звіт'!F326</f>
        <v>3581.3</v>
      </c>
      <c r="G326" s="104">
        <f>'[8]побудинковий звіт'!G326</f>
        <v>455.7</v>
      </c>
      <c r="H326" s="598">
        <f>'[8]побудинковий звіт'!H326</f>
        <v>0</v>
      </c>
      <c r="I326" s="595">
        <f>'звіт 03.19-03.24'!H326+'[9]побудинковий звіт'!I326+'[8]побудинковий звіт'!I326</f>
        <v>75145.414284183833</v>
      </c>
      <c r="J326" s="595">
        <f>'звіт 03.19-03.24'!I326+'[9]побудинковий звіт'!J326+'[8]побудинковий звіт'!J326</f>
        <v>73183.556386978074</v>
      </c>
      <c r="K326" s="116">
        <f t="shared" si="211"/>
        <v>-1961.8578972057585</v>
      </c>
      <c r="L326" s="595">
        <f>'звіт 03.19-03.24'!K326+'[9]побудинковий звіт'!L326+'[8]побудинковий звіт'!L326</f>
        <v>18935.080646023682</v>
      </c>
      <c r="M326" s="595">
        <f>'звіт 03.19-03.24'!L326+'[9]побудинковий звіт'!M326+'[8]побудинковий звіт'!M326</f>
        <v>18085.021368600879</v>
      </c>
      <c r="N326" s="116">
        <f t="shared" si="212"/>
        <v>-850.05927742280255</v>
      </c>
      <c r="O326" s="595">
        <f>'звіт 03.19-03.24'!N326+'[9]побудинковий звіт'!O326+'[8]побудинковий звіт'!O326</f>
        <v>31860.557955572189</v>
      </c>
      <c r="P326" s="595">
        <f>'звіт 03.19-03.24'!O326+'[9]побудинковий звіт'!P326+'[8]побудинковий звіт'!P326</f>
        <v>31872.99302561404</v>
      </c>
      <c r="Q326" s="116">
        <f t="shared" si="213"/>
        <v>12.43507004185085</v>
      </c>
      <c r="R326" s="595">
        <f>'звіт 03.19-03.24'!Q326+'[9]побудинковий звіт'!R326+'[8]побудинковий звіт'!R326</f>
        <v>7853.3451982505876</v>
      </c>
      <c r="S326" s="595">
        <f>'звіт 03.19-03.24'!R326+'[9]побудинковий звіт'!S326+'[8]побудинковий звіт'!S326</f>
        <v>7854.92344695259</v>
      </c>
      <c r="T326" s="116">
        <f t="shared" si="214"/>
        <v>1.5782487020023837</v>
      </c>
      <c r="U326" s="595">
        <f>'звіт 03.19-03.24'!T326+'[9]побудинковий звіт'!U326+'[8]побудинковий звіт'!U326</f>
        <v>4910.2925639300611</v>
      </c>
      <c r="V326" s="595">
        <f>'звіт 03.19-03.24'!U326+'[9]побудинковий звіт'!V326+'[8]побудинковий звіт'!V326</f>
        <v>3787.3046574899963</v>
      </c>
      <c r="W326" s="116">
        <f t="shared" si="215"/>
        <v>-1122.9879064400648</v>
      </c>
      <c r="X326" s="595">
        <f>'звіт 03.19-03.24'!W326+'[9]побудинковий звіт'!X326+'[8]побудинковий звіт'!X326</f>
        <v>54305.353977251274</v>
      </c>
      <c r="Y326" s="595">
        <f>'звіт 03.19-03.24'!X326+'[9]побудинковий звіт'!Y326+'[8]побудинковий звіт'!Y326</f>
        <v>57154.755757096755</v>
      </c>
      <c r="Z326" s="116">
        <f t="shared" si="216"/>
        <v>2849.4017798454806</v>
      </c>
      <c r="AA326" s="595">
        <f>'звіт 03.19-03.24'!Z326+'[9]побудинковий звіт'!AA326+'[8]побудинковий звіт'!AA326</f>
        <v>3867.8039999999992</v>
      </c>
      <c r="AB326" s="595">
        <f>'звіт 03.19-03.24'!AA326+'[9]побудинковий звіт'!AB326+'[8]побудинковий звіт'!AB326</f>
        <v>0</v>
      </c>
      <c r="AC326" s="116">
        <f t="shared" si="217"/>
        <v>-3867.8039999999992</v>
      </c>
      <c r="AD326" s="595">
        <f>'звіт 03.19-03.24'!AC326+'[9]побудинковий звіт'!AD326+'[8]побудинковий звіт'!AD326</f>
        <v>107448.46547941734</v>
      </c>
      <c r="AE326" s="595">
        <f>'звіт 03.19-03.24'!AD326+'[9]побудинковий звіт'!AE326+'[8]побудинковий звіт'!AE326</f>
        <v>117568.67994871244</v>
      </c>
      <c r="AF326" s="117">
        <f t="shared" si="218"/>
        <v>10120.214469295097</v>
      </c>
      <c r="AG326" s="91">
        <f t="shared" si="219"/>
        <v>304326.31410462898</v>
      </c>
      <c r="AH326" s="92">
        <f t="shared" si="219"/>
        <v>309507.23459144472</v>
      </c>
      <c r="AI326" s="116">
        <f t="shared" si="220"/>
        <v>5180.9204868157394</v>
      </c>
      <c r="AJ326" s="595">
        <f>'звіт 03.19-03.24'!AI326+'[9]побудинковий звіт'!AJ326+'[8]побудинковий звіт'!AJ326</f>
        <v>214812.33402608271</v>
      </c>
      <c r="AK326" s="595">
        <f>'звіт 03.19-03.24'!AJ326+'[9]побудинковий звіт'!AK326+'[8]побудинковий звіт'!AK326</f>
        <v>211674.9334066982</v>
      </c>
      <c r="AL326" s="116">
        <f t="shared" si="221"/>
        <v>-3137.4006193845125</v>
      </c>
      <c r="AM326" s="595">
        <f>'звіт 03.19-03.24'!AL326+'[9]побудинковий звіт'!AM326+'[8]побудинковий звіт'!AM326</f>
        <v>6169.9718702264227</v>
      </c>
      <c r="AN326" s="595">
        <f>'звіт 03.19-03.24'!AM326+'[9]побудинковий звіт'!AN326+'[8]побудинковий звіт'!AN326</f>
        <v>6907.7323849379982</v>
      </c>
      <c r="AO326" s="116">
        <f t="shared" si="222"/>
        <v>737.76051471157552</v>
      </c>
      <c r="AP326" s="595">
        <f>'звіт 03.19-03.24'!AO326+'[9]побудинковий звіт'!AP326+'[8]побудинковий звіт'!AP326</f>
        <v>19782.212490645456</v>
      </c>
      <c r="AQ326" s="595">
        <f>'звіт 03.19-03.24'!AP326+'[9]побудинковий звіт'!AQ326+'[8]побудинковий звіт'!AQ326</f>
        <v>21375.493050686488</v>
      </c>
      <c r="AR326" s="116">
        <f t="shared" si="223"/>
        <v>1593.280560041032</v>
      </c>
      <c r="AS326" s="595">
        <f>'звіт 03.19-03.24'!AR326+'[9]побудинковий звіт'!AS326+'[8]побудинковий звіт'!AS326</f>
        <v>458061.87224670651</v>
      </c>
      <c r="AT326" s="595">
        <f>'звіт 03.19-03.24'!AS326+'[9]побудинковий звіт'!AT326+'[8]побудинковий звіт'!AT326</f>
        <v>299812.1633991978</v>
      </c>
      <c r="AU326" s="118">
        <f t="shared" si="224"/>
        <v>-158249.70884750871</v>
      </c>
      <c r="AV326" s="595">
        <f>'звіт 03.19-03.24'!AU326+'[9]побудинковий звіт'!AV326+'[8]побудинковий звіт'!AV326</f>
        <v>16090.663476806812</v>
      </c>
      <c r="AW326" s="595">
        <f>'звіт 03.19-03.24'!AV326+'[9]побудинковий звіт'!AW326+'[8]побудинковий звіт'!AW326</f>
        <v>2795.5592261573311</v>
      </c>
      <c r="AX326" s="94">
        <f t="shared" si="225"/>
        <v>-13295.104250649481</v>
      </c>
      <c r="AY326" s="595">
        <f>'звіт 03.19-03.24'!AX326+'[9]побудинковий звіт'!AY326+'[8]побудинковий звіт'!AY326</f>
        <v>24223.905074706257</v>
      </c>
      <c r="AZ326" s="595">
        <f>'звіт 03.19-03.24'!AY326+'[9]побудинковий звіт'!AZ326+'[8]побудинковий звіт'!AZ326</f>
        <v>10593.475848147431</v>
      </c>
      <c r="BA326" s="117">
        <f t="shared" si="226"/>
        <v>-13630.429226558826</v>
      </c>
      <c r="BB326" s="595">
        <f>'звіт 03.19-03.24'!BA326+'[9]побудинковий звіт'!BB326+'[8]побудинковий звіт'!BB326</f>
        <v>13260.204056108176</v>
      </c>
      <c r="BC326" s="595">
        <f>'звіт 03.19-03.24'!BB326+'[9]побудинковий звіт'!BC326+'[8]побудинковий звіт'!BC326</f>
        <v>2754</v>
      </c>
      <c r="BD326" s="94">
        <f t="shared" si="227"/>
        <v>-10506.204056108176</v>
      </c>
      <c r="BE326" s="595">
        <f>'звіт 03.19-03.24'!BD326+'[9]побудинковий звіт'!BE326+'[8]побудинковий звіт'!BE326</f>
        <v>13288.535962946906</v>
      </c>
      <c r="BF326" s="595">
        <f>'звіт 03.19-03.24'!BE326+'[9]побудинковий звіт'!BF326+'[8]побудинковий звіт'!BF326</f>
        <v>986</v>
      </c>
      <c r="BG326" s="95">
        <f t="shared" si="228"/>
        <v>-12302.535962946906</v>
      </c>
      <c r="BH326" s="595">
        <f>'звіт 03.19-03.24'!BG326+'[9]побудинковий звіт'!BH326+'[8]побудинковий звіт'!BH326</f>
        <v>7639.0246580482444</v>
      </c>
      <c r="BI326" s="595">
        <f>'звіт 03.19-03.24'!BH326+'[9]побудинковий звіт'!BI326+'[8]побудинковий звіт'!BI326</f>
        <v>6654.9562993772506</v>
      </c>
      <c r="BJ326" s="94">
        <f t="shared" si="229"/>
        <v>-984.0683586709938</v>
      </c>
      <c r="BK326" s="595">
        <f>'звіт 03.19-03.24'!BJ326+'[9]побудинковий звіт'!BK326+'[8]побудинковий звіт'!BK326</f>
        <v>18331.970402488052</v>
      </c>
      <c r="BL326" s="595">
        <f>'звіт 03.19-03.24'!BK326+'[9]побудинковий звіт'!BL326+'[8]побудинковий звіт'!BL326</f>
        <v>11466.381947791975</v>
      </c>
      <c r="BM326" s="95">
        <f t="shared" si="230"/>
        <v>-6865.588454696077</v>
      </c>
      <c r="BN326" s="595">
        <f>'звіт 03.19-03.24'!BM326+'[9]побудинковий звіт'!BN326+'[8]побудинковий звіт'!BN326</f>
        <v>1597.0101301528171</v>
      </c>
      <c r="BO326" s="595">
        <f>'звіт 03.19-03.24'!BN326+'[9]побудинковий звіт'!BO326+'[8]побудинковий звіт'!BO326</f>
        <v>4885.756744614202</v>
      </c>
      <c r="BP326" s="94">
        <f t="shared" si="231"/>
        <v>3288.746614461385</v>
      </c>
      <c r="BQ326" s="91">
        <f t="shared" si="232"/>
        <v>94431.313761257261</v>
      </c>
      <c r="BR326" s="96">
        <f t="shared" si="232"/>
        <v>40136.130066088183</v>
      </c>
      <c r="BS326" s="94">
        <f t="shared" si="233"/>
        <v>-54295.183695169078</v>
      </c>
      <c r="BT326" s="595">
        <f>'звіт 03.19-03.24'!BS326+'[9]побудинковий звіт'!BT326+'[8]побудинковий звіт'!BT326</f>
        <v>230598.54315489717</v>
      </c>
      <c r="BU326" s="595">
        <f>'звіт 03.19-03.24'!BT326+'[9]побудинковий звіт'!BU326+'[8]побудинковий звіт'!BU326</f>
        <v>256719.25463833942</v>
      </c>
      <c r="BV326" s="116">
        <f t="shared" si="234"/>
        <v>26120.711483442254</v>
      </c>
      <c r="BW326" s="595">
        <f>'звіт 03.19-03.24'!BV326+'[9]побудинковий звіт'!BW326+'[8]побудинковий звіт'!BW326</f>
        <v>283647.22048510966</v>
      </c>
      <c r="BX326" s="595">
        <f>'звіт 03.19-03.24'!BW326+'[9]побудинковий звіт'!BX326+'[8]побудинковий звіт'!BX326</f>
        <v>280427.82717029954</v>
      </c>
      <c r="BY326" s="116">
        <f t="shared" si="235"/>
        <v>-3219.3933148101205</v>
      </c>
      <c r="BZ326" s="595">
        <f>'звіт 03.19-03.24'!BY326+'[9]побудинковий звіт'!BZ326+'[8]побудинковий звіт'!BZ326</f>
        <v>57861.017070185444</v>
      </c>
      <c r="CA326" s="595">
        <f>'звіт 03.19-03.24'!BZ326+'[9]побудинковий звіт'!CA326+'[8]побудинковий звіт'!CA326</f>
        <v>44635.827774325262</v>
      </c>
      <c r="CB326" s="116">
        <f t="shared" si="236"/>
        <v>-13225.189295860182</v>
      </c>
      <c r="CC326" s="595">
        <f>'звіт 03.19-03.24'!CB326+'[9]побудинковий звіт'!CC326+'[8]побудинковий звіт'!CC326</f>
        <v>9692.9946146209804</v>
      </c>
      <c r="CD326" s="595">
        <f>'звіт 03.19-03.24'!CC326+'[9]побудинковий звіт'!CD326+'[8]побудинковий звіт'!CD326</f>
        <v>9841.8142025746674</v>
      </c>
      <c r="CE326" s="116">
        <f t="shared" si="237"/>
        <v>148.81958795368701</v>
      </c>
      <c r="CF326" s="595">
        <f>'звіт 03.19-03.24'!CE326+'[9]побудинковий звіт'!CF326+'[8]побудинковий звіт'!CF326</f>
        <v>1189.1087163076029</v>
      </c>
      <c r="CG326" s="595">
        <f>'звіт 03.19-03.24'!CF326+'[9]побудинковий звіт'!CG326+'[8]побудинковий звіт'!CG326</f>
        <v>1348.4158082403526</v>
      </c>
      <c r="CH326" s="116">
        <f t="shared" si="238"/>
        <v>159.3070919327497</v>
      </c>
      <c r="CI326" s="595">
        <f>'звіт 03.19-03.24'!CH326+'[9]побудинковий звіт'!CI326+'[8]побудинковий звіт'!CI326</f>
        <v>31421.411624199776</v>
      </c>
      <c r="CJ326" s="595">
        <f>'звіт 03.19-03.24'!CI326+'[9]побудинковий звіт'!CJ326+'[8]побудинковий звіт'!CJ326</f>
        <v>26537.949233753669</v>
      </c>
      <c r="CK326" s="116">
        <f t="shared" si="239"/>
        <v>-4883.4623904461077</v>
      </c>
      <c r="CL326" s="595">
        <f>'звіт 03.19-03.24'!CK326+'[9]побудинковий звіт'!CL326+'[8]побудинковий звіт'!CL326</f>
        <v>60182.261918816563</v>
      </c>
      <c r="CM326" s="595">
        <f>'звіт 03.19-03.24'!CL326+'[9]побудинковий звіт'!CM326+'[8]побудинковий звіт'!CM326</f>
        <v>45851.151029078123</v>
      </c>
      <c r="CN326" s="116">
        <f t="shared" si="240"/>
        <v>-14331.11088973844</v>
      </c>
      <c r="CO326" s="88">
        <f t="shared" si="241"/>
        <v>91603.673543016339</v>
      </c>
      <c r="CP326" s="96">
        <f t="shared" si="241"/>
        <v>72389.100262831795</v>
      </c>
      <c r="CQ326" s="116">
        <f t="shared" si="242"/>
        <v>-19214.573280184544</v>
      </c>
      <c r="CR326" s="119">
        <f t="shared" si="253"/>
        <v>1772176.5760836846</v>
      </c>
      <c r="CS326" s="96">
        <f t="shared" si="253"/>
        <v>1554775.9267556646</v>
      </c>
      <c r="CT326" s="116">
        <f t="shared" si="243"/>
        <v>-217400.64932801994</v>
      </c>
      <c r="CU326" s="91">
        <f t="shared" si="244"/>
        <v>2126611.8913004212</v>
      </c>
      <c r="CV326" s="98">
        <f t="shared" si="244"/>
        <v>1865731.1121067975</v>
      </c>
      <c r="CW326" s="117">
        <f t="shared" si="245"/>
        <v>-260880.77919362369</v>
      </c>
      <c r="CX326" s="595">
        <f>'звіт 03.19-03.24'!CW326+'[9]побудинковий звіт'!CX326+'[8]побудинковий звіт'!CX326</f>
        <v>81037.4517040434</v>
      </c>
      <c r="CY326" s="595">
        <f>'звіт 03.19-03.24'!CX326+'[9]побудинковий звіт'!CY326+'[8]побудинковий звіт'!CY326</f>
        <v>341918.23089766764</v>
      </c>
      <c r="CZ326" s="116">
        <f t="shared" si="246"/>
        <v>260880.77919362424</v>
      </c>
      <c r="DA326" s="99">
        <f>'[8]побудинковий звіт'!DA326</f>
        <v>-260880.7791936241</v>
      </c>
      <c r="DB326" s="8">
        <v>3</v>
      </c>
      <c r="DC326" s="365">
        <f>'[8]побудинковий звіт'!DC326</f>
        <v>100027.22</v>
      </c>
      <c r="DD326" s="365">
        <f>'[8]побудинковий звіт'!DD326</f>
        <v>0</v>
      </c>
      <c r="DE326" s="365">
        <f>'[8]побудинковий звіт'!DE326</f>
        <v>62864.69</v>
      </c>
      <c r="DF326" s="365">
        <f>'[8]побудинковий звіт'!DF326</f>
        <v>0</v>
      </c>
      <c r="DG326" s="101">
        <v>-105706.56490860891</v>
      </c>
      <c r="DH326" s="296">
        <v>9</v>
      </c>
      <c r="DI326" s="103">
        <f>'[8]побудинковий звіт'!DK326</f>
        <v>8.6732415343402582</v>
      </c>
      <c r="DJ326" s="103">
        <f>'[8]побудинковий звіт'!DL326</f>
        <v>10.625234747775217</v>
      </c>
      <c r="DK326" s="103">
        <f>'[8]побудинковий звіт'!DM326</f>
        <v>7.0042042462515921</v>
      </c>
      <c r="DL326" s="104">
        <f t="shared" si="256"/>
        <v>37162.629894845079</v>
      </c>
      <c r="DM326" s="104">
        <f t="shared" si="257"/>
        <v>0</v>
      </c>
      <c r="DN326" s="105">
        <f t="shared" si="247"/>
        <v>37162.629894845079</v>
      </c>
      <c r="DO326" s="2"/>
      <c r="DP326" s="104">
        <f>'[10]побудинковий звіт'!DR326</f>
        <v>37162.53</v>
      </c>
      <c r="DQ326" s="104">
        <f>'[10]побудинковий звіт'!DS326</f>
        <v>0</v>
      </c>
      <c r="DR326" s="104">
        <f t="shared" si="248"/>
        <v>37162.53</v>
      </c>
      <c r="DS326" s="106"/>
      <c r="DT326" s="104"/>
      <c r="DU326" s="479">
        <f>'звіт 03.19-03.24'!DV326+'[9]побудинковий звіт'!DW326+'[8]побудинковий звіт'!DW326</f>
        <v>6180.880000000001</v>
      </c>
      <c r="DV326" s="2">
        <f>'[9]побудинковий звіт'!DX326+'[8]побудинковий звіт'!DX326</f>
        <v>0</v>
      </c>
      <c r="DW326" s="77">
        <f t="shared" si="249"/>
        <v>662991.8232095564</v>
      </c>
      <c r="DX326" s="77">
        <f t="shared" si="250"/>
        <v>407937.95215834316</v>
      </c>
      <c r="DY326" s="427">
        <f t="shared" si="251"/>
        <v>62864.69</v>
      </c>
      <c r="DZ326" s="161">
        <f>'[10]побудинковий звіт'!DY326</f>
        <v>12685.779030415244</v>
      </c>
      <c r="EB326" s="110">
        <v>228775</v>
      </c>
      <c r="EC326" s="111">
        <f t="shared" si="252"/>
        <v>123068.43509139109</v>
      </c>
      <c r="EE326" s="112">
        <v>-107415.68047357199</v>
      </c>
      <c r="EG326" s="99">
        <v>-157481.12179061209</v>
      </c>
    </row>
    <row r="327" spans="1:137" ht="19.95" customHeight="1" x14ac:dyDescent="0.3">
      <c r="A327" s="81">
        <v>150000903</v>
      </c>
      <c r="B327" s="82" t="s">
        <v>762</v>
      </c>
      <c r="C327" s="114" t="s">
        <v>763</v>
      </c>
      <c r="D327" s="114" t="s">
        <v>763</v>
      </c>
      <c r="E327" s="84">
        <f t="shared" si="210"/>
        <v>4073.8</v>
      </c>
      <c r="F327" s="597">
        <f>'[8]побудинковий звіт'!F327</f>
        <v>4073.8</v>
      </c>
      <c r="G327" s="104">
        <f>'[8]побудинковий звіт'!G327</f>
        <v>501.2</v>
      </c>
      <c r="H327" s="598">
        <f>'[8]побудинковий звіт'!H327</f>
        <v>0</v>
      </c>
      <c r="I327" s="595">
        <f>'звіт 03.19-03.24'!H327+'[9]побудинковий звіт'!I327+'[8]побудинковий звіт'!I327</f>
        <v>75714.767642892504</v>
      </c>
      <c r="J327" s="595">
        <f>'звіт 03.19-03.24'!I327+'[9]побудинковий звіт'!J327+'[8]побудинковий звіт'!J327</f>
        <v>74637.29491783191</v>
      </c>
      <c r="K327" s="116">
        <f t="shared" si="211"/>
        <v>-1077.4727250605938</v>
      </c>
      <c r="L327" s="595">
        <f>'звіт 03.19-03.24'!K327+'[9]побудинковий звіт'!L327+'[8]побудинковий звіт'!L327</f>
        <v>11070.215660681557</v>
      </c>
      <c r="M327" s="595">
        <f>'звіт 03.19-03.24'!L327+'[9]побудинковий звіт'!M327+'[8]побудинковий звіт'!M327</f>
        <v>10644.972153212599</v>
      </c>
      <c r="N327" s="116">
        <f t="shared" si="212"/>
        <v>-425.24350746895834</v>
      </c>
      <c r="O327" s="595">
        <f>'звіт 03.19-03.24'!N327+'[9]побудинковий звіт'!O327+'[8]побудинковий звіт'!O327</f>
        <v>36579.767290571996</v>
      </c>
      <c r="P327" s="595">
        <f>'звіт 03.19-03.24'!O327+'[9]побудинковий звіт'!P327+'[8]побудинковий звіт'!P327</f>
        <v>36602.548561479423</v>
      </c>
      <c r="Q327" s="116">
        <f t="shared" si="213"/>
        <v>22.781270907427825</v>
      </c>
      <c r="R327" s="595">
        <f>'звіт 03.19-03.24'!Q327+'[9]побудинковий звіт'!R327+'[8]побудинковий звіт'!R327</f>
        <v>9489.768909137254</v>
      </c>
      <c r="S327" s="595">
        <f>'звіт 03.19-03.24'!R327+'[9]побудинковий звіт'!S327+'[8]побудинковий звіт'!S327</f>
        <v>9489.4224133078242</v>
      </c>
      <c r="T327" s="116">
        <f t="shared" si="214"/>
        <v>-0.34649582942984125</v>
      </c>
      <c r="U327" s="595">
        <f>'звіт 03.19-03.24'!T327+'[9]побудинковий звіт'!U327+'[8]побудинковий звіт'!U327</f>
        <v>4910.2925639300611</v>
      </c>
      <c r="V327" s="595">
        <f>'звіт 03.19-03.24'!U327+'[9]побудинковий звіт'!V327+'[8]побудинковий звіт'!V327</f>
        <v>3878.8760637648561</v>
      </c>
      <c r="W327" s="116">
        <f t="shared" si="215"/>
        <v>-1031.416500165205</v>
      </c>
      <c r="X327" s="595">
        <f>'звіт 03.19-03.24'!W327+'[9]побудинковий звіт'!X327+'[8]побудинковий звіт'!X327</f>
        <v>54750.075409864105</v>
      </c>
      <c r="Y327" s="595">
        <f>'звіт 03.19-03.24'!X327+'[9]побудинковий звіт'!Y327+'[8]побудинковий звіт'!Y327</f>
        <v>52668.499976586783</v>
      </c>
      <c r="Z327" s="116">
        <f t="shared" si="216"/>
        <v>-2081.5754332773213</v>
      </c>
      <c r="AA327" s="595">
        <f>'звіт 03.19-03.24'!Z327+'[9]побудинковий звіт'!AA327+'[8]побудинковий звіт'!AA327</f>
        <v>4399.1640000000007</v>
      </c>
      <c r="AB327" s="595">
        <f>'звіт 03.19-03.24'!AA327+'[9]побудинковий звіт'!AB327+'[8]побудинковий звіт'!AB327</f>
        <v>0</v>
      </c>
      <c r="AC327" s="116">
        <f t="shared" si="217"/>
        <v>-4399.1640000000007</v>
      </c>
      <c r="AD327" s="595">
        <f>'звіт 03.19-03.24'!AC327+'[9]побудинковий звіт'!AD327+'[8]побудинковий звіт'!AD327</f>
        <v>122220.06413521882</v>
      </c>
      <c r="AE327" s="595">
        <f>'звіт 03.19-03.24'!AD327+'[9]побудинковий звіт'!AE327+'[8]побудинковий звіт'!AE327</f>
        <v>133734.17661790506</v>
      </c>
      <c r="AF327" s="117">
        <f t="shared" si="218"/>
        <v>11514.112482686236</v>
      </c>
      <c r="AG327" s="91">
        <f t="shared" si="219"/>
        <v>319134.11561229627</v>
      </c>
      <c r="AH327" s="92">
        <f t="shared" si="219"/>
        <v>321655.79070408846</v>
      </c>
      <c r="AI327" s="116">
        <f t="shared" si="220"/>
        <v>2521.6750917921891</v>
      </c>
      <c r="AJ327" s="595">
        <f>'звіт 03.19-03.24'!AI327+'[9]побудинковий звіт'!AJ327+'[8]побудинковий звіт'!AJ327</f>
        <v>252865.95253874178</v>
      </c>
      <c r="AK327" s="595">
        <f>'звіт 03.19-03.24'!AJ327+'[9]побудинковий звіт'!AK327+'[8]побудинковий звіт'!AK327</f>
        <v>250123.52917945216</v>
      </c>
      <c r="AL327" s="116">
        <f t="shared" si="221"/>
        <v>-2742.4233592896198</v>
      </c>
      <c r="AM327" s="595">
        <f>'звіт 03.19-03.24'!AL327+'[9]побудинковий звіт'!AM327+'[8]побудинковий звіт'!AM327</f>
        <v>3332.9484227264229</v>
      </c>
      <c r="AN327" s="595">
        <f>'звіт 03.19-03.24'!AM327+'[9]побудинковий звіт'!AN327+'[8]побудинковий звіт'!AN327</f>
        <v>3637.442300725837</v>
      </c>
      <c r="AO327" s="116">
        <f t="shared" si="222"/>
        <v>304.49387799941405</v>
      </c>
      <c r="AP327" s="595">
        <f>'звіт 03.19-03.24'!AO327+'[9]побудинковий звіт'!AP327+'[8]побудинковий звіт'!AP327</f>
        <v>19779.899173374539</v>
      </c>
      <c r="AQ327" s="595">
        <f>'звіт 03.19-03.24'!AP327+'[9]побудинковий звіт'!AQ327+'[8]побудинковий звіт'!AQ327</f>
        <v>20662.060413400159</v>
      </c>
      <c r="AR327" s="116">
        <f t="shared" si="223"/>
        <v>882.16124002561992</v>
      </c>
      <c r="AS327" s="595">
        <f>'звіт 03.19-03.24'!AR327+'[9]побудинковий звіт'!AS327+'[8]побудинковий звіт'!AS327</f>
        <v>528189.22787733341</v>
      </c>
      <c r="AT327" s="595">
        <f>'звіт 03.19-03.24'!AS327+'[9]побудинковий звіт'!AT327+'[8]побудинковий звіт'!AT327</f>
        <v>459268.52629284072</v>
      </c>
      <c r="AU327" s="118">
        <f t="shared" si="224"/>
        <v>-68920.701584492694</v>
      </c>
      <c r="AV327" s="595">
        <f>'звіт 03.19-03.24'!AU327+'[9]побудинковий звіт'!AV327+'[8]побудинковий звіт'!AV327</f>
        <v>15631.688375373091</v>
      </c>
      <c r="AW327" s="595">
        <f>'звіт 03.19-03.24'!AV327+'[9]побудинковий звіт'!AW327+'[8]побудинковий звіт'!AW327</f>
        <v>17555.875585768292</v>
      </c>
      <c r="AX327" s="94">
        <f t="shared" si="225"/>
        <v>1924.187210395201</v>
      </c>
      <c r="AY327" s="595">
        <f>'звіт 03.19-03.24'!AX327+'[9]побудинковий звіт'!AY327+'[8]побудинковий звіт'!AY327</f>
        <v>14342.970866183929</v>
      </c>
      <c r="AZ327" s="595">
        <f>'звіт 03.19-03.24'!AY327+'[9]побудинковий звіт'!AZ327+'[8]побудинковий звіт'!AZ327</f>
        <v>41048.103608688565</v>
      </c>
      <c r="BA327" s="117">
        <f t="shared" si="226"/>
        <v>26705.132742504637</v>
      </c>
      <c r="BB327" s="595">
        <f>'звіт 03.19-03.24'!BA327+'[9]побудинковий звіт'!BB327+'[8]побудинковий звіт'!BB327</f>
        <v>14554.524750849432</v>
      </c>
      <c r="BC327" s="595">
        <f>'звіт 03.19-03.24'!BB327+'[9]побудинковий звіт'!BC327+'[8]побудинковий звіт'!BC327</f>
        <v>9725</v>
      </c>
      <c r="BD327" s="94">
        <f t="shared" si="227"/>
        <v>-4829.5247508494322</v>
      </c>
      <c r="BE327" s="595">
        <f>'звіт 03.19-03.24'!BD327+'[9]побудинковий звіт'!BE327+'[8]побудинковий звіт'!BE327</f>
        <v>16187.765998498071</v>
      </c>
      <c r="BF327" s="595">
        <f>'звіт 03.19-03.24'!BE327+'[9]побудинковий звіт'!BF327+'[8]побудинковий звіт'!BF327</f>
        <v>5504.8583255913518</v>
      </c>
      <c r="BG327" s="95">
        <f t="shared" si="228"/>
        <v>-10682.90767290672</v>
      </c>
      <c r="BH327" s="595">
        <f>'звіт 03.19-03.24'!BG327+'[9]побудинковий звіт'!BH327+'[8]побудинковий звіт'!BH327</f>
        <v>7639.0246580482444</v>
      </c>
      <c r="BI327" s="595">
        <f>'звіт 03.19-03.24'!BH327+'[9]побудинковий звіт'!BI327+'[8]побудинковий звіт'!BI327</f>
        <v>14919.73</v>
      </c>
      <c r="BJ327" s="94">
        <f t="shared" si="229"/>
        <v>7280.7053419517551</v>
      </c>
      <c r="BK327" s="595">
        <f>'звіт 03.19-03.24'!BJ327+'[9]побудинковий звіт'!BK327+'[8]побудинковий звіт'!BK327</f>
        <v>17339.775170456331</v>
      </c>
      <c r="BL327" s="595">
        <f>'звіт 03.19-03.24'!BK327+'[9]побудинковий звіт'!BL327+'[8]побудинковий звіт'!BL327</f>
        <v>15736.742216722912</v>
      </c>
      <c r="BM327" s="95">
        <f t="shared" si="230"/>
        <v>-1603.0329537334183</v>
      </c>
      <c r="BN327" s="595">
        <f>'звіт 03.19-03.24'!BM327+'[9]побудинковий звіт'!BN327+'[8]побудинковий звіт'!BN327</f>
        <v>1729.8501301528174</v>
      </c>
      <c r="BO327" s="595">
        <f>'звіт 03.19-03.24'!BN327+'[9]побудинковий звіт'!BO327+'[8]побудинковий звіт'!BO327</f>
        <v>5361.4028103199998</v>
      </c>
      <c r="BP327" s="94">
        <f t="shared" si="231"/>
        <v>3631.5526801671822</v>
      </c>
      <c r="BQ327" s="91">
        <f t="shared" si="232"/>
        <v>87425.599949561918</v>
      </c>
      <c r="BR327" s="96">
        <f t="shared" si="232"/>
        <v>109851.71254709111</v>
      </c>
      <c r="BS327" s="94">
        <f t="shared" si="233"/>
        <v>22426.112597529194</v>
      </c>
      <c r="BT327" s="595">
        <f>'звіт 03.19-03.24'!BS327+'[9]побудинковий звіт'!BT327+'[8]побудинковий звіт'!BT327</f>
        <v>300587.70740567485</v>
      </c>
      <c r="BU327" s="595">
        <f>'звіт 03.19-03.24'!BT327+'[9]побудинковий звіт'!BU327+'[8]побудинковий звіт'!BU327</f>
        <v>298015.19824474468</v>
      </c>
      <c r="BV327" s="116">
        <f t="shared" si="234"/>
        <v>-2572.5091609301744</v>
      </c>
      <c r="BW327" s="595">
        <f>'звіт 03.19-03.24'!BV327+'[9]побудинковий звіт'!BW327+'[8]побудинковий звіт'!BW327</f>
        <v>261154.94665865458</v>
      </c>
      <c r="BX327" s="595">
        <f>'звіт 03.19-03.24'!BW327+'[9]побудинковий звіт'!BX327+'[8]побудинковий звіт'!BX327</f>
        <v>224003.41307210381</v>
      </c>
      <c r="BY327" s="116">
        <f t="shared" si="235"/>
        <v>-37151.533586550766</v>
      </c>
      <c r="BZ327" s="595">
        <f>'звіт 03.19-03.24'!BY327+'[9]побудинковий звіт'!BZ327+'[8]побудинковий звіт'!BZ327</f>
        <v>74137.402298904693</v>
      </c>
      <c r="CA327" s="595">
        <f>'звіт 03.19-03.24'!BZ327+'[9]побудинковий звіт'!CA327+'[8]побудинковий звіт'!CA327</f>
        <v>53831.641083152164</v>
      </c>
      <c r="CB327" s="116">
        <f t="shared" si="236"/>
        <v>-20305.761215752529</v>
      </c>
      <c r="CC327" s="595">
        <f>'звіт 03.19-03.24'!CB327+'[9]побудинковий звіт'!CC327+'[8]побудинковий звіт'!CC327</f>
        <v>11319.858581885084</v>
      </c>
      <c r="CD327" s="595">
        <f>'звіт 03.19-03.24'!CC327+'[9]побудинковий звіт'!CD327+'[8]побудинковий звіт'!CD327</f>
        <v>11498.061185632494</v>
      </c>
      <c r="CE327" s="116">
        <f t="shared" si="237"/>
        <v>178.20260374740974</v>
      </c>
      <c r="CF327" s="595">
        <f>'звіт 03.19-03.24'!CE327+'[9]побудинковий звіт'!CF327+'[8]побудинковий звіт'!CF327</f>
        <v>1389.2199644347027</v>
      </c>
      <c r="CG327" s="595">
        <f>'звіт 03.19-03.24'!CF327+'[9]побудинковий звіт'!CG327+'[8]побудинковий звіт'!CG327</f>
        <v>779.15020915323612</v>
      </c>
      <c r="CH327" s="116">
        <f t="shared" si="238"/>
        <v>-610.06975528146654</v>
      </c>
      <c r="CI327" s="595">
        <f>'звіт 03.19-03.24'!CH327+'[9]побудинковий звіт'!CI327+'[8]побудинковий звіт'!CI327</f>
        <v>53474.265181577946</v>
      </c>
      <c r="CJ327" s="595">
        <f>'звіт 03.19-03.24'!CI327+'[9]побудинковий звіт'!CJ327+'[8]побудинковий звіт'!CJ327</f>
        <v>39257.118307739067</v>
      </c>
      <c r="CK327" s="116">
        <f t="shared" si="239"/>
        <v>-14217.146873838879</v>
      </c>
      <c r="CL327" s="595">
        <f>'звіт 03.19-03.24'!CK327+'[9]побудинковий звіт'!CL327+'[8]побудинковий звіт'!CL327</f>
        <v>65013.949609824245</v>
      </c>
      <c r="CM327" s="595">
        <f>'звіт 03.19-03.24'!CL327+'[9]побудинковий звіт'!CM327+'[8]побудинковий звіт'!CM327</f>
        <v>60616.436191734436</v>
      </c>
      <c r="CN327" s="116">
        <f t="shared" si="240"/>
        <v>-4397.5134180898094</v>
      </c>
      <c r="CO327" s="88">
        <f t="shared" si="241"/>
        <v>118488.21479140219</v>
      </c>
      <c r="CP327" s="96">
        <f t="shared" si="241"/>
        <v>99873.55449947351</v>
      </c>
      <c r="CQ327" s="116">
        <f t="shared" si="242"/>
        <v>-18614.660291928682</v>
      </c>
      <c r="CR327" s="119">
        <f t="shared" si="253"/>
        <v>1977805.0932749903</v>
      </c>
      <c r="CS327" s="96">
        <f t="shared" si="253"/>
        <v>1853200.0797318586</v>
      </c>
      <c r="CT327" s="116">
        <f t="shared" si="243"/>
        <v>-124605.01354313176</v>
      </c>
      <c r="CU327" s="91">
        <f t="shared" si="244"/>
        <v>2373366.1119299885</v>
      </c>
      <c r="CV327" s="98">
        <f t="shared" si="244"/>
        <v>2223840.0956782303</v>
      </c>
      <c r="CW327" s="117">
        <f t="shared" si="245"/>
        <v>-149526.01625175821</v>
      </c>
      <c r="CX327" s="595">
        <f>'звіт 03.19-03.24'!CW327+'[9]побудинковий звіт'!CX327+'[8]побудинковий звіт'!CX327</f>
        <v>72990.568113204674</v>
      </c>
      <c r="CY327" s="595">
        <f>'звіт 03.19-03.24'!CX327+'[9]побудинковий звіт'!CY327+'[8]побудинковий звіт'!CY327</f>
        <v>222516.5843649634</v>
      </c>
      <c r="CZ327" s="116">
        <f t="shared" si="246"/>
        <v>149526.01625175873</v>
      </c>
      <c r="DA327" s="99">
        <f>'[8]побудинковий звіт'!DA327</f>
        <v>-149526.01625175856</v>
      </c>
      <c r="DB327" s="8">
        <v>3</v>
      </c>
      <c r="DC327" s="365">
        <f>'[8]побудинковий звіт'!DC327</f>
        <v>86564.96</v>
      </c>
      <c r="DD327" s="365">
        <f>'[8]побудинковий звіт'!DD327</f>
        <v>0</v>
      </c>
      <c r="DE327" s="365">
        <f>'[8]побудинковий звіт'!DE327</f>
        <v>45367.110000000008</v>
      </c>
      <c r="DF327" s="365">
        <f>'[8]побудинковий звіт'!DF327</f>
        <v>0</v>
      </c>
      <c r="DG327" s="101">
        <v>-91636.838918660535</v>
      </c>
      <c r="DH327" s="296">
        <v>9</v>
      </c>
      <c r="DI327" s="103">
        <f>'[8]побудинковий звіт'!DK327</f>
        <v>8.4809318324036482</v>
      </c>
      <c r="DJ327" s="103">
        <f>'[8]побудинковий звіт'!DL327</f>
        <v>10.352028425238695</v>
      </c>
      <c r="DK327" s="103">
        <f>'[8]побудинковий звіт'!DM327</f>
        <v>7.1979993188468825</v>
      </c>
      <c r="DL327" s="104">
        <f t="shared" si="256"/>
        <v>41234.299786408475</v>
      </c>
      <c r="DM327" s="104">
        <f t="shared" si="257"/>
        <v>0</v>
      </c>
      <c r="DN327" s="105">
        <f t="shared" si="247"/>
        <v>41234.299786408475</v>
      </c>
      <c r="DO327" s="2"/>
      <c r="DP327" s="104">
        <f>'[10]побудинковий звіт'!DR327</f>
        <v>41211.31</v>
      </c>
      <c r="DQ327" s="104">
        <f>'[10]побудинковий звіт'!DS327</f>
        <v>0</v>
      </c>
      <c r="DR327" s="104">
        <f t="shared" si="248"/>
        <v>41211.31</v>
      </c>
      <c r="DS327" s="106"/>
      <c r="DT327" s="104"/>
      <c r="DU327" s="479">
        <f>'звіт 03.19-03.24'!DV327+'[9]побудинковий звіт'!DW327+'[8]побудинковий звіт'!DW327</f>
        <v>6180.880000000001</v>
      </c>
      <c r="DV327" s="2">
        <f>'[9]побудинковий звіт'!DX327+'[8]побудинковий звіт'!DX327</f>
        <v>0</v>
      </c>
      <c r="DW327" s="77">
        <f t="shared" si="249"/>
        <v>738737.7933922743</v>
      </c>
      <c r="DX327" s="77">
        <f t="shared" si="250"/>
        <v>682944.2866079181</v>
      </c>
      <c r="DY327" s="427">
        <f t="shared" si="251"/>
        <v>45367.110000000008</v>
      </c>
      <c r="DZ327" s="161">
        <f>'[10]побудинковий звіт'!DY327</f>
        <v>15002.971397356825</v>
      </c>
      <c r="EB327" s="110">
        <v>51293</v>
      </c>
      <c r="EC327" s="111">
        <f t="shared" si="252"/>
        <v>-40343.838918660535</v>
      </c>
      <c r="EE327" s="112">
        <v>-175245.42900368694</v>
      </c>
      <c r="EG327" s="99">
        <v>-84284.335749923426</v>
      </c>
    </row>
    <row r="328" spans="1:137" ht="19.95" customHeight="1" x14ac:dyDescent="0.3">
      <c r="A328" s="81">
        <v>150000904</v>
      </c>
      <c r="B328" s="82" t="s">
        <v>764</v>
      </c>
      <c r="C328" s="114" t="s">
        <v>765</v>
      </c>
      <c r="D328" s="114" t="s">
        <v>765</v>
      </c>
      <c r="E328" s="84">
        <f t="shared" si="210"/>
        <v>4388.5</v>
      </c>
      <c r="F328" s="597">
        <f>'[8]побудинковий звіт'!F328</f>
        <v>4388.5</v>
      </c>
      <c r="G328" s="104">
        <f>'[8]побудинковий звіт'!G328</f>
        <v>446.3</v>
      </c>
      <c r="H328" s="598">
        <f>'[8]побудинковий звіт'!H328</f>
        <v>0</v>
      </c>
      <c r="I328" s="595">
        <f>'звіт 03.19-03.24'!H328+'[9]побудинковий звіт'!I328+'[8]побудинковий звіт'!I328</f>
        <v>111354.75806895358</v>
      </c>
      <c r="J328" s="595">
        <f>'звіт 03.19-03.24'!I328+'[9]побудинковий звіт'!J328+'[8]побудинковий звіт'!J328</f>
        <v>107652.20420561856</v>
      </c>
      <c r="K328" s="116">
        <f t="shared" si="211"/>
        <v>-3702.5538633350225</v>
      </c>
      <c r="L328" s="595">
        <f>'звіт 03.19-03.24'!K328+'[9]побудинковий звіт'!L328+'[8]побудинковий звіт'!L328</f>
        <v>19373.610563652641</v>
      </c>
      <c r="M328" s="595">
        <f>'звіт 03.19-03.24'!L328+'[9]побудинковий звіт'!M328+'[8]побудинковий звіт'!M328</f>
        <v>18485.731849836429</v>
      </c>
      <c r="N328" s="116">
        <f t="shared" si="212"/>
        <v>-887.87871381621153</v>
      </c>
      <c r="O328" s="595">
        <f>'звіт 03.19-03.24'!N328+'[9]побудинковий звіт'!O328+'[8]побудинковий звіт'!O328</f>
        <v>38955.382994654858</v>
      </c>
      <c r="P328" s="595">
        <f>'звіт 03.19-03.24'!O328+'[9]побудинковий звіт'!P328+'[8]побудинковий звіт'!P328</f>
        <v>38964.95011788905</v>
      </c>
      <c r="Q328" s="116">
        <f t="shared" si="213"/>
        <v>9.5671232341919676</v>
      </c>
      <c r="R328" s="595">
        <f>'звіт 03.19-03.24'!Q328+'[9]побудинковий звіт'!R328+'[8]побудинковий звіт'!R328</f>
        <v>9399.1871715539328</v>
      </c>
      <c r="S328" s="595">
        <f>'звіт 03.19-03.24'!R328+'[9]побудинковий звіт'!S328+'[8]побудинковий звіт'!S328</f>
        <v>9406.8557067668971</v>
      </c>
      <c r="T328" s="116">
        <f t="shared" si="214"/>
        <v>7.6685352129643434</v>
      </c>
      <c r="U328" s="595">
        <f>'звіт 03.19-03.24'!T328+'[9]побудинковий звіт'!U328+'[8]побудинковий звіт'!U328</f>
        <v>4988.5799653197482</v>
      </c>
      <c r="V328" s="595">
        <f>'звіт 03.19-03.24'!U328+'[9]побудинковий звіт'!V328+'[8]побудинковий звіт'!V328</f>
        <v>3766.7925934735531</v>
      </c>
      <c r="W328" s="116">
        <f t="shared" si="215"/>
        <v>-1221.7873718461951</v>
      </c>
      <c r="X328" s="595">
        <f>'звіт 03.19-03.24'!W328+'[9]побудинковий звіт'!X328+'[8]побудинковий звіт'!X328</f>
        <v>38971.075848446868</v>
      </c>
      <c r="Y328" s="595">
        <f>'звіт 03.19-03.24'!X328+'[9]побудинковий звіт'!Y328+'[8]побудинковий звіт'!Y328</f>
        <v>35758.619446154342</v>
      </c>
      <c r="Z328" s="116">
        <f t="shared" si="216"/>
        <v>-3212.456402292526</v>
      </c>
      <c r="AA328" s="595">
        <f>'звіт 03.19-03.24'!Z328+'[9]побудинковий звіт'!AA328+'[8]побудинковий звіт'!AA328</f>
        <v>4738.2839999999997</v>
      </c>
      <c r="AB328" s="595">
        <f>'звіт 03.19-03.24'!AA328+'[9]побудинковий звіт'!AB328+'[8]побудинковий звіт'!AB328</f>
        <v>0</v>
      </c>
      <c r="AC328" s="116">
        <f t="shared" si="217"/>
        <v>-4738.2839999999997</v>
      </c>
      <c r="AD328" s="595">
        <f>'звіт 03.19-03.24'!AC328+'[9]побудинковий звіт'!AD328+'[8]побудинковий звіт'!AD328</f>
        <v>131638.46648445417</v>
      </c>
      <c r="AE328" s="595">
        <f>'звіт 03.19-03.24'!AD328+'[9]побудинковий звіт'!AE328+'[8]побудинковий звіт'!AE328</f>
        <v>144036.66049309133</v>
      </c>
      <c r="AF328" s="117">
        <f t="shared" si="218"/>
        <v>12398.194008637161</v>
      </c>
      <c r="AG328" s="91">
        <f t="shared" si="219"/>
        <v>359419.34509703581</v>
      </c>
      <c r="AH328" s="92">
        <f t="shared" si="219"/>
        <v>358071.81441283016</v>
      </c>
      <c r="AI328" s="116">
        <f t="shared" si="220"/>
        <v>-1347.5306842056452</v>
      </c>
      <c r="AJ328" s="595">
        <f>'звіт 03.19-03.24'!AI328+'[9]побудинковий звіт'!AJ328+'[8]побудинковий звіт'!AJ328</f>
        <v>177210.20661819988</v>
      </c>
      <c r="AK328" s="595">
        <f>'звіт 03.19-03.24'!AJ328+'[9]побудинковий звіт'!AK328+'[8]побудинковий звіт'!AK328</f>
        <v>180779.84832308622</v>
      </c>
      <c r="AL328" s="116">
        <f t="shared" si="221"/>
        <v>3569.6417048863368</v>
      </c>
      <c r="AM328" s="595">
        <f>'звіт 03.19-03.24'!AL328+'[9]побудинковий звіт'!AM328+'[8]побудинковий звіт'!AM328</f>
        <v>11650.851947813055</v>
      </c>
      <c r="AN328" s="595">
        <f>'звіт 03.19-03.24'!AM328+'[9]побудинковий звіт'!AN328+'[8]побудинковий звіт'!AN328</f>
        <v>13290.562631248522</v>
      </c>
      <c r="AO328" s="116">
        <f t="shared" si="222"/>
        <v>1639.7106834354672</v>
      </c>
      <c r="AP328" s="595">
        <f>'звіт 03.19-03.24'!AO328+'[9]побудинковий звіт'!AP328+'[8]побудинковий звіт'!AP328</f>
        <v>23234.40272837472</v>
      </c>
      <c r="AQ328" s="595">
        <f>'звіт 03.19-03.24'!AP328+'[9]побудинковий звіт'!AQ328+'[8]побудинковий звіт'!AQ328</f>
        <v>21410.874373754457</v>
      </c>
      <c r="AR328" s="116">
        <f t="shared" si="223"/>
        <v>-1823.5283546202627</v>
      </c>
      <c r="AS328" s="595">
        <f>'звіт 03.19-03.24'!AR328+'[9]побудинковий звіт'!AS328+'[8]побудинковий звіт'!AS328</f>
        <v>484872.81962345721</v>
      </c>
      <c r="AT328" s="595">
        <f>'звіт 03.19-03.24'!AS328+'[9]побудинковий звіт'!AT328+'[8]побудинковий звіт'!AT328</f>
        <v>489694.64095591306</v>
      </c>
      <c r="AU328" s="118">
        <f t="shared" si="224"/>
        <v>4821.8213324558455</v>
      </c>
      <c r="AV328" s="595">
        <f>'звіт 03.19-03.24'!AU328+'[9]побудинковий звіт'!AV328+'[8]побудинковий звіт'!AV328</f>
        <v>22716.59142855979</v>
      </c>
      <c r="AW328" s="595">
        <f>'звіт 03.19-03.24'!AV328+'[9]побудинковий звіт'!AW328+'[8]побудинковий звіт'!AW328</f>
        <v>1973</v>
      </c>
      <c r="AX328" s="94">
        <f t="shared" si="225"/>
        <v>-20743.59142855979</v>
      </c>
      <c r="AY328" s="595">
        <f>'звіт 03.19-03.24'!AX328+'[9]побудинковий звіт'!AY328+'[8]побудинковий звіт'!AY328</f>
        <v>26482.707668044812</v>
      </c>
      <c r="AZ328" s="595">
        <f>'звіт 03.19-03.24'!AY328+'[9]побудинковий звіт'!AZ328+'[8]побудинковий звіт'!AZ328</f>
        <v>7053.7566325546286</v>
      </c>
      <c r="BA328" s="117">
        <f t="shared" si="226"/>
        <v>-19428.951035490183</v>
      </c>
      <c r="BB328" s="595">
        <f>'звіт 03.19-03.24'!BA328+'[9]побудинковий звіт'!BB328+'[8]побудинковий звіт'!BB328</f>
        <v>16535.81205064918</v>
      </c>
      <c r="BC328" s="595">
        <f>'звіт 03.19-03.24'!BB328+'[9]побудинковий звіт'!BC328+'[8]побудинковий звіт'!BC328</f>
        <v>46993.151783506124</v>
      </c>
      <c r="BD328" s="94">
        <f t="shared" si="227"/>
        <v>30457.339732856944</v>
      </c>
      <c r="BE328" s="595">
        <f>'звіт 03.19-03.24'!BD328+'[9]побудинковий звіт'!BE328+'[8]побудинковий звіт'!BE328</f>
        <v>16322.794899494644</v>
      </c>
      <c r="BF328" s="595">
        <f>'звіт 03.19-03.24'!BE328+'[9]побудинковий звіт'!BF328+'[8]побудинковий звіт'!BF328</f>
        <v>4033.1251358473251</v>
      </c>
      <c r="BG328" s="95">
        <f t="shared" si="228"/>
        <v>-12289.669763647318</v>
      </c>
      <c r="BH328" s="595">
        <f>'звіт 03.19-03.24'!BG328+'[9]побудинковий звіт'!BH328+'[8]побудинковий звіт'!BH328</f>
        <v>7685.1652395941856</v>
      </c>
      <c r="BI328" s="595">
        <f>'звіт 03.19-03.24'!BH328+'[9]побудинковий звіт'!BI328+'[8]побудинковий звіт'!BI328</f>
        <v>7547.899884688265</v>
      </c>
      <c r="BJ328" s="94">
        <f t="shared" si="229"/>
        <v>-137.2653549059205</v>
      </c>
      <c r="BK328" s="595">
        <f>'звіт 03.19-03.24'!BJ328+'[9]побудинковий звіт'!BK328+'[8]побудинковий звіт'!BK328</f>
        <v>14605.837135976386</v>
      </c>
      <c r="BL328" s="595">
        <f>'звіт 03.19-03.24'!BK328+'[9]побудинковий звіт'!BL328+'[8]побудинковий звіт'!BL328</f>
        <v>15519.64269261502</v>
      </c>
      <c r="BM328" s="95">
        <f t="shared" si="230"/>
        <v>913.80555663863379</v>
      </c>
      <c r="BN328" s="595">
        <f>'звіт 03.19-03.24'!BM328+'[9]побудинковий звіт'!BN328+'[8]побудинковий звіт'!BN328</f>
        <v>2129.6596952292261</v>
      </c>
      <c r="BO328" s="595">
        <f>'звіт 03.19-03.24'!BN328+'[9]побудинковий звіт'!BO328+'[8]побудинковий звіт'!BO328</f>
        <v>3008.4290945600001</v>
      </c>
      <c r="BP328" s="94">
        <f t="shared" si="231"/>
        <v>878.76939933077392</v>
      </c>
      <c r="BQ328" s="91">
        <f t="shared" si="232"/>
        <v>106478.56811754825</v>
      </c>
      <c r="BR328" s="96">
        <f t="shared" si="232"/>
        <v>86129.005223771353</v>
      </c>
      <c r="BS328" s="94">
        <f t="shared" si="233"/>
        <v>-20349.562893776892</v>
      </c>
      <c r="BT328" s="595">
        <f>'звіт 03.19-03.24'!BS328+'[9]побудинковий звіт'!BT328+'[8]побудинковий звіт'!BT328</f>
        <v>311328.4812463565</v>
      </c>
      <c r="BU328" s="595">
        <f>'звіт 03.19-03.24'!BT328+'[9]побудинковий звіт'!BU328+'[8]побудинковий звіт'!BU328</f>
        <v>231465.21830764832</v>
      </c>
      <c r="BV328" s="116">
        <f t="shared" si="234"/>
        <v>-79863.262938708183</v>
      </c>
      <c r="BW328" s="595">
        <f>'звіт 03.19-03.24'!BV328+'[9]побудинковий звіт'!BW328+'[8]побудинковий звіт'!BW328</f>
        <v>207872.08051537321</v>
      </c>
      <c r="BX328" s="595">
        <f>'звіт 03.19-03.24'!BW328+'[9]побудинковий звіт'!BX328+'[8]побудинковий звіт'!BX328</f>
        <v>127546.09405812566</v>
      </c>
      <c r="BY328" s="116">
        <f t="shared" si="235"/>
        <v>-80325.986457247549</v>
      </c>
      <c r="BZ328" s="595">
        <f>'звіт 03.19-03.24'!BY328+'[9]побудинковий звіт'!BZ328+'[8]побудинковий звіт'!BZ328</f>
        <v>68160.364324796799</v>
      </c>
      <c r="CA328" s="595">
        <f>'звіт 03.19-03.24'!BZ328+'[9]побудинковий звіт'!CA328+'[8]побудинковий звіт'!CA328</f>
        <v>40928.963799017103</v>
      </c>
      <c r="CB328" s="116">
        <f t="shared" si="236"/>
        <v>-27231.400525779696</v>
      </c>
      <c r="CC328" s="595">
        <f>'звіт 03.19-03.24'!CB328+'[9]побудинковий звіт'!CC328+'[8]побудинковий звіт'!CC328</f>
        <v>10628.599883358424</v>
      </c>
      <c r="CD328" s="595">
        <f>'звіт 03.19-03.24'!CC328+'[9]побудинковий звіт'!CD328+'[8]побудинковий звіт'!CD328</f>
        <v>10762.61577438299</v>
      </c>
      <c r="CE328" s="116">
        <f t="shared" si="237"/>
        <v>134.01589102456637</v>
      </c>
      <c r="CF328" s="595">
        <f>'звіт 03.19-03.24'!CE328+'[9]побудинковий звіт'!CF328+'[8]побудинковий звіт'!CF328</f>
        <v>1300.3619011869291</v>
      </c>
      <c r="CG328" s="595">
        <f>'звіт 03.19-03.24'!CF328+'[9]побудинковий звіт'!CG328+'[8]побудинковий звіт'!CG328</f>
        <v>0</v>
      </c>
      <c r="CH328" s="116">
        <f t="shared" si="238"/>
        <v>-1300.3619011869291</v>
      </c>
      <c r="CI328" s="595">
        <f>'звіт 03.19-03.24'!CH328+'[9]побудинковий звіт'!CI328+'[8]побудинковий звіт'!CI328</f>
        <v>61435.727049583744</v>
      </c>
      <c r="CJ328" s="595">
        <f>'звіт 03.19-03.24'!CI328+'[9]побудинковий звіт'!CJ328+'[8]побудинковий звіт'!CJ328</f>
        <v>60482.859825517575</v>
      </c>
      <c r="CK328" s="116">
        <f t="shared" si="239"/>
        <v>-952.867224066169</v>
      </c>
      <c r="CL328" s="595">
        <f>'звіт 03.19-03.24'!CK328+'[9]побудинковий звіт'!CL328+'[8]побудинковий звіт'!CL328</f>
        <v>50016.327075487367</v>
      </c>
      <c r="CM328" s="595">
        <f>'звіт 03.19-03.24'!CL328+'[9]побудинковий звіт'!CM328+'[8]побудинковий звіт'!CM328</f>
        <v>39537.731860885127</v>
      </c>
      <c r="CN328" s="116">
        <f t="shared" si="240"/>
        <v>-10478.595214602239</v>
      </c>
      <c r="CO328" s="88">
        <f t="shared" si="241"/>
        <v>111452.05412507111</v>
      </c>
      <c r="CP328" s="96">
        <f t="shared" si="241"/>
        <v>100020.59168640271</v>
      </c>
      <c r="CQ328" s="116">
        <f t="shared" si="242"/>
        <v>-11431.462438668401</v>
      </c>
      <c r="CR328" s="119">
        <f t="shared" si="253"/>
        <v>1873608.1361285718</v>
      </c>
      <c r="CS328" s="96">
        <f t="shared" si="253"/>
        <v>1660100.2295461807</v>
      </c>
      <c r="CT328" s="116">
        <f t="shared" si="243"/>
        <v>-213507.90658239112</v>
      </c>
      <c r="CU328" s="91">
        <f t="shared" si="244"/>
        <v>2248329.7633542861</v>
      </c>
      <c r="CV328" s="98">
        <f t="shared" si="244"/>
        <v>1992120.2754554166</v>
      </c>
      <c r="CW328" s="117">
        <f t="shared" si="245"/>
        <v>-256209.48789886944</v>
      </c>
      <c r="CX328" s="595">
        <f>'звіт 03.19-03.24'!CW328+'[9]побудинковий звіт'!CX328+'[8]побудинковий звіт'!CX328</f>
        <v>74501.91328997977</v>
      </c>
      <c r="CY328" s="595">
        <f>'звіт 03.19-03.24'!CX328+'[9]побудинковий звіт'!CY328+'[8]побудинковий звіт'!CY328</f>
        <v>330711.40118884924</v>
      </c>
      <c r="CZ328" s="116">
        <f t="shared" si="246"/>
        <v>256209.48789886947</v>
      </c>
      <c r="DA328" s="99">
        <f>'[8]побудинковий звіт'!DA328</f>
        <v>-256209.4878988695</v>
      </c>
      <c r="DB328" s="8">
        <v>3</v>
      </c>
      <c r="DC328" s="365">
        <f>'[8]побудинковий звіт'!DC328</f>
        <v>70275.62</v>
      </c>
      <c r="DD328" s="365">
        <f>'[8]побудинковий звіт'!DD328</f>
        <v>0</v>
      </c>
      <c r="DE328" s="365">
        <f>'[8]побудинковий звіт'!DE328</f>
        <v>31705.919999999998</v>
      </c>
      <c r="DF328" s="365">
        <f>'[8]побудинковий звіт'!DF328</f>
        <v>0</v>
      </c>
      <c r="DG328" s="101">
        <v>38777.349451368907</v>
      </c>
      <c r="DH328" s="296">
        <v>10</v>
      </c>
      <c r="DI328" s="103">
        <f>'[8]побудинковий звіт'!DK328</f>
        <v>7.543398130088617</v>
      </c>
      <c r="DJ328" s="103">
        <f>'[8]побудинковий звіт'!DL328</f>
        <v>8.9298056005489101</v>
      </c>
      <c r="DK328" s="103">
        <f>'[8]побудинковий звіт'!DM328</f>
        <v>6.6318634776074372</v>
      </c>
      <c r="DL328" s="104">
        <f t="shared" si="256"/>
        <v>38569.698223942461</v>
      </c>
      <c r="DM328" s="104">
        <f t="shared" si="257"/>
        <v>0</v>
      </c>
      <c r="DN328" s="105">
        <f t="shared" si="247"/>
        <v>38569.698223942461</v>
      </c>
      <c r="DO328" s="2"/>
      <c r="DP328" s="104">
        <f>'[10]побудинковий звіт'!DR328</f>
        <v>38569.699999999997</v>
      </c>
      <c r="DQ328" s="104">
        <f>'[10]побудинковий звіт'!DS328</f>
        <v>0</v>
      </c>
      <c r="DR328" s="104">
        <f t="shared" si="248"/>
        <v>38569.699999999997</v>
      </c>
      <c r="DS328" s="106"/>
      <c r="DT328" s="104"/>
      <c r="DU328" s="479">
        <f>'звіт 03.19-03.24'!DV328+'[9]побудинковий звіт'!DW328+'[8]побудинковий звіт'!DW328</f>
        <v>6180.880000000001</v>
      </c>
      <c r="DV328" s="2">
        <f>'[9]побудинковий звіт'!DX328+'[8]побудинковий звіт'!DX328</f>
        <v>0</v>
      </c>
      <c r="DW328" s="77">
        <f t="shared" si="249"/>
        <v>709621.66528920655</v>
      </c>
      <c r="DX328" s="77">
        <f t="shared" si="250"/>
        <v>690988.37541562133</v>
      </c>
      <c r="DY328" s="427">
        <f t="shared" si="251"/>
        <v>31705.919999999998</v>
      </c>
      <c r="DZ328" s="161">
        <f>'[10]побудинковий звіт'!DY328</f>
        <v>13323.449299678652</v>
      </c>
      <c r="EB328" s="110">
        <v>-22407</v>
      </c>
      <c r="EC328" s="111">
        <f t="shared" si="252"/>
        <v>16370.349451368907</v>
      </c>
      <c r="EE328" s="112">
        <v>-64288.898872674283</v>
      </c>
      <c r="EG328" s="99">
        <v>-45986.558130190781</v>
      </c>
    </row>
    <row r="329" spans="1:137" ht="19.95" customHeight="1" x14ac:dyDescent="0.3">
      <c r="A329" s="81">
        <v>150000905</v>
      </c>
      <c r="B329" s="82" t="s">
        <v>766</v>
      </c>
      <c r="C329" s="114" t="s">
        <v>767</v>
      </c>
      <c r="D329" s="114" t="s">
        <v>767</v>
      </c>
      <c r="E329" s="84">
        <f t="shared" ref="E329:E353" si="258">F329+H329</f>
        <v>5221.3</v>
      </c>
      <c r="F329" s="597">
        <f>'[8]побудинковий звіт'!F329</f>
        <v>5045.5</v>
      </c>
      <c r="G329" s="104">
        <f>'[8]побудинковий звіт'!G329</f>
        <v>0</v>
      </c>
      <c r="H329" s="598">
        <f>'[8]побудинковий звіт'!H329</f>
        <v>175.8</v>
      </c>
      <c r="I329" s="595">
        <f>'звіт 03.19-03.24'!H329+'[9]побудинковий звіт'!I329+'[8]побудинковий звіт'!I329</f>
        <v>79296.740895306895</v>
      </c>
      <c r="J329" s="595">
        <f>'звіт 03.19-03.24'!I329+'[9]побудинковий звіт'!J329+'[8]побудинковий звіт'!J329</f>
        <v>78079.694171026451</v>
      </c>
      <c r="K329" s="116">
        <f t="shared" ref="K329:K354" si="259">J329-I329</f>
        <v>-1217.0467242804443</v>
      </c>
      <c r="L329" s="595">
        <f>'звіт 03.19-03.24'!K329+'[9]побудинковий звіт'!L329+'[8]побудинковий звіт'!L329</f>
        <v>14139.080423157433</v>
      </c>
      <c r="M329" s="595">
        <f>'звіт 03.19-03.24'!L329+'[9]побудинковий звіт'!M329+'[8]побудинковий звіт'!M329</f>
        <v>13564.378598843497</v>
      </c>
      <c r="N329" s="116">
        <f t="shared" ref="N329:N354" si="260">M329-L329</f>
        <v>-574.7018243139355</v>
      </c>
      <c r="O329" s="595">
        <f>'звіт 03.19-03.24'!N329+'[9]побудинковий звіт'!O329+'[8]побудинковий звіт'!O329</f>
        <v>45852.680404382321</v>
      </c>
      <c r="P329" s="595">
        <f>'звіт 03.19-03.24'!O329+'[9]побудинковий звіт'!P329+'[8]побудинковий звіт'!P329</f>
        <v>45870.664606535283</v>
      </c>
      <c r="Q329" s="116">
        <f t="shared" ref="Q329:Q354" si="261">P329-O329</f>
        <v>17.984202152962098</v>
      </c>
      <c r="R329" s="595">
        <f>'звіт 03.19-03.24'!Q329+'[9]побудинковий звіт'!R329+'[8]побудинковий звіт'!R329</f>
        <v>10637.197158674453</v>
      </c>
      <c r="S329" s="595">
        <f>'звіт 03.19-03.24'!R329+'[9]побудинковий звіт'!S329+'[8]побудинковий звіт'!S329</f>
        <v>10642.282802874361</v>
      </c>
      <c r="T329" s="116">
        <f t="shared" ref="T329:T354" si="262">S329-R329</f>
        <v>5.0856441999076196</v>
      </c>
      <c r="U329" s="595">
        <f>'звіт 03.19-03.24'!T329+'[9]побудинковий звіт'!U329+'[8]побудинковий звіт'!U329</f>
        <v>4981.8994172539069</v>
      </c>
      <c r="V329" s="595">
        <f>'звіт 03.19-03.24'!U329+'[9]побудинковий звіт'!V329+'[8]побудинковий звіт'!V329</f>
        <v>3748.1281972434354</v>
      </c>
      <c r="W329" s="116">
        <f t="shared" ref="W329:W354" si="263">V329-U329</f>
        <v>-1233.7712200104716</v>
      </c>
      <c r="X329" s="595">
        <f>'звіт 03.19-03.24'!W329+'[9]побудинковий звіт'!X329+'[8]побудинковий звіт'!X329</f>
        <v>46038.815120342151</v>
      </c>
      <c r="Y329" s="595">
        <f>'звіт 03.19-03.24'!X329+'[9]побудинковий звіт'!Y329+'[8]побудинковий звіт'!Y329</f>
        <v>46176.339577969731</v>
      </c>
      <c r="Z329" s="116">
        <f t="shared" ref="Z329:Z354" si="264">Y329-X329</f>
        <v>137.52445762757998</v>
      </c>
      <c r="AA329" s="595">
        <f>'звіт 03.19-03.24'!Z329+'[9]побудинковий звіт'!AA329+'[8]побудинковий звіт'!AA329</f>
        <v>0</v>
      </c>
      <c r="AB329" s="595">
        <f>'звіт 03.19-03.24'!AA329+'[9]побудинковий звіт'!AB329+'[8]побудинковий звіт'!AB329</f>
        <v>0</v>
      </c>
      <c r="AC329" s="116">
        <f t="shared" ref="AC329:AC354" si="265">AB329-AA329</f>
        <v>0</v>
      </c>
      <c r="AD329" s="595">
        <f>'звіт 03.19-03.24'!AC329+'[9]побудинковий звіт'!AD329+'[8]побудинковий звіт'!AD329</f>
        <v>157056.84625416342</v>
      </c>
      <c r="AE329" s="595">
        <f>'звіт 03.19-03.24'!AD329+'[9]побудинковий звіт'!AE329+'[8]побудинковий звіт'!AE329</f>
        <v>171079.59401953046</v>
      </c>
      <c r="AF329" s="117">
        <f t="shared" ref="AF329:AF354" si="266">AE329-AD329</f>
        <v>14022.747765367036</v>
      </c>
      <c r="AG329" s="91">
        <f t="shared" ref="AG329:AH353" si="267">I329+L329+O329+R329+U329+X329+AA329+AD329</f>
        <v>358003.25967328058</v>
      </c>
      <c r="AH329" s="92">
        <f t="shared" si="267"/>
        <v>369161.0819740232</v>
      </c>
      <c r="AI329" s="116">
        <f t="shared" ref="AI329:AI354" si="268">AH329-AG329</f>
        <v>11157.822300742613</v>
      </c>
      <c r="AJ329" s="595">
        <f>'звіт 03.19-03.24'!AI329+'[9]побудинковий звіт'!AJ329+'[8]побудинковий звіт'!AJ329</f>
        <v>231832.82735266682</v>
      </c>
      <c r="AK329" s="595">
        <f>'звіт 03.19-03.24'!AJ329+'[9]побудинковий звіт'!AK329+'[8]побудинковий звіт'!AK329</f>
        <v>226639.73172062458</v>
      </c>
      <c r="AL329" s="116">
        <f t="shared" ref="AL329:AL354" si="269">AK329-AJ329</f>
        <v>-5193.095632042241</v>
      </c>
      <c r="AM329" s="595">
        <f>'звіт 03.19-03.24'!AL329+'[9]побудинковий звіт'!AM329+'[8]побудинковий звіт'!AM329</f>
        <v>0</v>
      </c>
      <c r="AN329" s="595">
        <f>'звіт 03.19-03.24'!AM329+'[9]побудинковий звіт'!AN329+'[8]побудинковий звіт'!AN329</f>
        <v>0</v>
      </c>
      <c r="AO329" s="116">
        <f t="shared" ref="AO329:AO354" si="270">AN329-AM329</f>
        <v>0</v>
      </c>
      <c r="AP329" s="595">
        <f>'звіт 03.19-03.24'!AO329+'[9]побудинковий звіт'!AP329+'[8]побудинковий звіт'!AP329</f>
        <v>20765.783136046859</v>
      </c>
      <c r="AQ329" s="595">
        <f>'звіт 03.19-03.24'!AP329+'[9]побудинковий звіт'!AQ329+'[8]побудинковий звіт'!AQ329</f>
        <v>12881.262226462055</v>
      </c>
      <c r="AR329" s="116">
        <f t="shared" ref="AR329:AR354" si="271">AQ329-AP329</f>
        <v>-7884.520909584804</v>
      </c>
      <c r="AS329" s="595">
        <f>'звіт 03.19-03.24'!AR329+'[9]побудинковий звіт'!AS329+'[8]побудинковий звіт'!AS329</f>
        <v>547643.56696755218</v>
      </c>
      <c r="AT329" s="595">
        <f>'звіт 03.19-03.24'!AS329+'[9]побудинковий звіт'!AT329+'[8]побудинковий звіт'!AT329</f>
        <v>629520.11513444514</v>
      </c>
      <c r="AU329" s="118">
        <f t="shared" ref="AU329:AU354" si="272">AT329-AS329</f>
        <v>81876.548166892957</v>
      </c>
      <c r="AV329" s="595">
        <f>'звіт 03.19-03.24'!AU329+'[9]побудинковий звіт'!AV329+'[8]побудинковий звіт'!AV329</f>
        <v>18481.827747193955</v>
      </c>
      <c r="AW329" s="595">
        <f>'звіт 03.19-03.24'!AV329+'[9]побудинковий звіт'!AW329+'[8]побудинковий звіт'!AW329</f>
        <v>381</v>
      </c>
      <c r="AX329" s="94">
        <f t="shared" ref="AX329:AX354" si="273">AW329-AV329</f>
        <v>-18100.827747193955</v>
      </c>
      <c r="AY329" s="595">
        <f>'звіт 03.19-03.24'!AX329+'[9]побудинковий звіт'!AY329+'[8]побудинковий звіт'!AY329</f>
        <v>19056.171949624775</v>
      </c>
      <c r="AZ329" s="595">
        <f>'звіт 03.19-03.24'!AY329+'[9]побудинковий звіт'!AZ329+'[8]побудинковий звіт'!AZ329</f>
        <v>0</v>
      </c>
      <c r="BA329" s="117">
        <f t="shared" ref="BA329:BA354" si="274">AZ329-AY329</f>
        <v>-19056.171949624775</v>
      </c>
      <c r="BB329" s="595">
        <f>'звіт 03.19-03.24'!BA329+'[9]побудинковий звіт'!BB329+'[8]побудинковий звіт'!BB329</f>
        <v>20955.815385185851</v>
      </c>
      <c r="BC329" s="595">
        <f>'звіт 03.19-03.24'!BB329+'[9]побудинковий звіт'!BC329+'[8]побудинковий звіт'!BC329</f>
        <v>6481.2818500922403</v>
      </c>
      <c r="BD329" s="94">
        <f t="shared" ref="BD329:BD354" si="275">BC329-BB329</f>
        <v>-14474.533535093611</v>
      </c>
      <c r="BE329" s="595">
        <f>'звіт 03.19-03.24'!BD329+'[9]побудинковий звіт'!BE329+'[8]побудинковий звіт'!BE329</f>
        <v>18280.460408205097</v>
      </c>
      <c r="BF329" s="595">
        <f>'звіт 03.19-03.24'!BE329+'[9]побудинковий звіт'!BF329+'[8]побудинковий звіт'!BF329</f>
        <v>1756.05</v>
      </c>
      <c r="BG329" s="95">
        <f t="shared" ref="BG329:BG354" si="276">BF329-BE329</f>
        <v>-16524.410408205098</v>
      </c>
      <c r="BH329" s="595">
        <f>'звіт 03.19-03.24'!BG329+'[9]побудинковий звіт'!BH329+'[8]побудинковий звіт'!BH329</f>
        <v>7788.9457311975166</v>
      </c>
      <c r="BI329" s="595">
        <f>'звіт 03.19-03.24'!BH329+'[9]побудинковий звіт'!BI329+'[8]побудинковий звіт'!BI329</f>
        <v>0</v>
      </c>
      <c r="BJ329" s="94">
        <f t="shared" ref="BJ329:BJ354" si="277">BI329-BH329</f>
        <v>-7788.9457311975166</v>
      </c>
      <c r="BK329" s="595">
        <f>'звіт 03.19-03.24'!BJ329+'[9]побудинковий звіт'!BK329+'[8]побудинковий звіт'!BK329</f>
        <v>15117.767721381304</v>
      </c>
      <c r="BL329" s="595">
        <f>'звіт 03.19-03.24'!BK329+'[9]побудинковий звіт'!BL329+'[8]побудинковий звіт'!BL329</f>
        <v>25765.02952582348</v>
      </c>
      <c r="BM329" s="95">
        <f t="shared" ref="BM329:BM354" si="278">BL329-BK329</f>
        <v>10647.261804442176</v>
      </c>
      <c r="BN329" s="595">
        <f>'звіт 03.19-03.24'!BM329+'[9]побудинковий звіт'!BN329+'[8]побудинковий звіт'!BN329</f>
        <v>0</v>
      </c>
      <c r="BO329" s="595">
        <f>'звіт 03.19-03.24'!BN329+'[9]побудинковий звіт'!BO329+'[8]побудинковий звіт'!BO329</f>
        <v>0</v>
      </c>
      <c r="BP329" s="94">
        <f t="shared" ref="BP329:BP354" si="279">BO329-BN329</f>
        <v>0</v>
      </c>
      <c r="BQ329" s="91">
        <f t="shared" ref="BQ329:BR353" si="280">AV329+AY329+BB329+BE329+BH329+BK329+BN329</f>
        <v>99680.988942788492</v>
      </c>
      <c r="BR329" s="96">
        <f t="shared" si="280"/>
        <v>34383.361375915716</v>
      </c>
      <c r="BS329" s="94">
        <f t="shared" ref="BS329:BS354" si="281">BR329-BQ329</f>
        <v>-65297.627566872776</v>
      </c>
      <c r="BT329" s="595">
        <f>'звіт 03.19-03.24'!BS329+'[9]побудинковий звіт'!BT329+'[8]побудинковий звіт'!BT329</f>
        <v>274860.97460818861</v>
      </c>
      <c r="BU329" s="595">
        <f>'звіт 03.19-03.24'!BT329+'[9]побудинковий звіт'!BU329+'[8]побудинковий звіт'!BU329</f>
        <v>276258.54871056322</v>
      </c>
      <c r="BV329" s="116">
        <f t="shared" ref="BV329:BV354" si="282">BU329-BT329</f>
        <v>1397.5741023746086</v>
      </c>
      <c r="BW329" s="595">
        <f>'звіт 03.19-03.24'!BV329+'[9]побудинковий звіт'!BW329+'[8]побудинковий звіт'!BW329</f>
        <v>331066.04274716845</v>
      </c>
      <c r="BX329" s="595">
        <f>'звіт 03.19-03.24'!BW329+'[9]побудинковий звіт'!BX329+'[8]побудинковий звіт'!BX329</f>
        <v>334011.60352303443</v>
      </c>
      <c r="BY329" s="116">
        <f t="shared" ref="BY329:BY354" si="283">BX329-BW329</f>
        <v>2945.5607758659753</v>
      </c>
      <c r="BZ329" s="595">
        <f>'звіт 03.19-03.24'!BY329+'[9]побудинковий звіт'!BZ329+'[8]побудинковий звіт'!BZ329</f>
        <v>37601.397706191921</v>
      </c>
      <c r="CA329" s="595">
        <f>'звіт 03.19-03.24'!BZ329+'[9]побудинковий звіт'!CA329+'[8]побудинковий звіт'!CA329</f>
        <v>47934.280948370229</v>
      </c>
      <c r="CB329" s="116">
        <f t="shared" ref="CB329:CB354" si="284">CA329-BZ329</f>
        <v>10332.883242178308</v>
      </c>
      <c r="CC329" s="595">
        <f>'звіт 03.19-03.24'!CB329+'[9]побудинковий звіт'!CC329+'[8]побудинковий звіт'!CC329</f>
        <v>8474.176083219354</v>
      </c>
      <c r="CD329" s="595">
        <f>'звіт 03.19-03.24'!CC329+'[9]побудинковий звіт'!CD329+'[8]побудинковий звіт'!CD329</f>
        <v>8580.1964645775497</v>
      </c>
      <c r="CE329" s="116">
        <f t="shared" ref="CE329:CE354" si="285">CD329-CC329</f>
        <v>106.02038135819566</v>
      </c>
      <c r="CF329" s="595">
        <f>'звіт 03.19-03.24'!CE329+'[9]побудинковий звіт'!CF329+'[8]побудинковий звіт'!CF329</f>
        <v>1036.6774045573575</v>
      </c>
      <c r="CG329" s="595">
        <f>'звіт 03.19-03.24'!CF329+'[9]побудинковий звіт'!CG329+'[8]побудинковий звіт'!CG329</f>
        <v>0</v>
      </c>
      <c r="CH329" s="116">
        <f t="shared" ref="CH329:CH354" si="286">CG329-CF329</f>
        <v>-1036.6774045573575</v>
      </c>
      <c r="CI329" s="595">
        <f>'звіт 03.19-03.24'!CH329+'[9]побудинковий звіт'!CI329+'[8]побудинковий звіт'!CI329</f>
        <v>124443.40338014757</v>
      </c>
      <c r="CJ329" s="595">
        <f>'звіт 03.19-03.24'!CI329+'[9]побудинковий звіт'!CJ329+'[8]побудинковий звіт'!CJ329</f>
        <v>100578.25469829202</v>
      </c>
      <c r="CK329" s="116">
        <f t="shared" ref="CK329:CK354" si="287">CJ329-CI329</f>
        <v>-23865.148681855557</v>
      </c>
      <c r="CL329" s="595">
        <f>'звіт 03.19-03.24'!CK329+'[9]побудинковий звіт'!CL329+'[8]побудинковий звіт'!CL329</f>
        <v>101738.25676863434</v>
      </c>
      <c r="CM329" s="595">
        <f>'звіт 03.19-03.24'!CL329+'[9]побудинковий звіт'!CM329+'[8]побудинковий звіт'!CM329</f>
        <v>94396.026635150658</v>
      </c>
      <c r="CN329" s="116">
        <f t="shared" ref="CN329:CN354" si="288">CM329-CL329</f>
        <v>-7342.2301334836811</v>
      </c>
      <c r="CO329" s="88">
        <f t="shared" ref="CO329:CP353" si="289">CI329+CL329</f>
        <v>226181.6601487819</v>
      </c>
      <c r="CP329" s="96">
        <f t="shared" si="289"/>
        <v>194974.28133344266</v>
      </c>
      <c r="CQ329" s="116">
        <f t="shared" ref="CQ329:CQ354" si="290">CP329-CO329</f>
        <v>-31207.378815339238</v>
      </c>
      <c r="CR329" s="119">
        <f t="shared" si="253"/>
        <v>2137147.354770442</v>
      </c>
      <c r="CS329" s="96">
        <f t="shared" si="253"/>
        <v>2134344.4634114588</v>
      </c>
      <c r="CT329" s="116">
        <f t="shared" ref="CT329:CT354" si="291">CS329-CR329</f>
        <v>-2802.8913589832373</v>
      </c>
      <c r="CU329" s="91">
        <f t="shared" ref="CU329:CV353" si="292">CR329*1.2</f>
        <v>2564576.8257245305</v>
      </c>
      <c r="CV329" s="98">
        <f t="shared" si="292"/>
        <v>2561213.3560937503</v>
      </c>
      <c r="CW329" s="117">
        <f t="shared" ref="CW329:CW354" si="293">CV329-CU329</f>
        <v>-3363.4696307801642</v>
      </c>
      <c r="CX329" s="595">
        <f>'звіт 03.19-03.24'!CW329+'[9]побудинковий звіт'!CX329+'[8]побудинковий звіт'!CX329</f>
        <v>94488.687227815113</v>
      </c>
      <c r="CY329" s="595">
        <f>'звіт 03.19-03.24'!CX329+'[9]побудинковий звіт'!CY329+'[8]побудинковий звіт'!CY329</f>
        <v>97852.156858595336</v>
      </c>
      <c r="CZ329" s="116">
        <f t="shared" ref="CZ329:CZ354" si="294">CY329-CX329</f>
        <v>3363.4696307802224</v>
      </c>
      <c r="DA329" s="99">
        <f>'[8]побудинковий звіт'!DA329</f>
        <v>-3363.4696307805425</v>
      </c>
      <c r="DB329" s="8">
        <v>3</v>
      </c>
      <c r="DC329" s="365">
        <f>'[8]побудинковий звіт'!DC329</f>
        <v>78420.100000000006</v>
      </c>
      <c r="DD329" s="365">
        <f>'[8]побудинковий звіт'!DD329</f>
        <v>1960.7399999999998</v>
      </c>
      <c r="DE329" s="365">
        <f>'[8]побудинковий звіт'!DE329</f>
        <v>34854.240000000005</v>
      </c>
      <c r="DF329" s="365">
        <f>'[8]побудинковий звіт'!DF329</f>
        <v>934.23999999999978</v>
      </c>
      <c r="DG329" s="101">
        <v>-64753.89736678882</v>
      </c>
      <c r="DH329" s="296">
        <v>14</v>
      </c>
      <c r="DI329" s="103">
        <f>'[8]побудинковий звіт'!DK329</f>
        <v>7.1076007775859509</v>
      </c>
      <c r="DJ329" s="103">
        <f>'[8]побудинковий звіт'!DL329</f>
        <v>8.6346032205628411</v>
      </c>
      <c r="DK329" s="103">
        <f>'[8]побудинковий звіт'!DM329</f>
        <v>5.8390969416046543</v>
      </c>
      <c r="DL329" s="104">
        <f t="shared" si="256"/>
        <v>43565.890549349817</v>
      </c>
      <c r="DM329" s="104">
        <f t="shared" si="257"/>
        <v>1026.5132423340983</v>
      </c>
      <c r="DN329" s="105">
        <f t="shared" ref="DN329:DN354" si="295">DL329+DM329</f>
        <v>44592.403791683915</v>
      </c>
      <c r="DO329" s="2"/>
      <c r="DP329" s="104">
        <f>'[10]побудинковий звіт'!DR329</f>
        <v>43565.86</v>
      </c>
      <c r="DQ329" s="104">
        <f>'[10]побудинковий звіт'!DS329</f>
        <v>1026.5</v>
      </c>
      <c r="DR329" s="104">
        <f t="shared" ref="DR329:DR354" si="296">DP329+DQ329</f>
        <v>44592.36</v>
      </c>
      <c r="DS329" s="106"/>
      <c r="DT329" s="104"/>
      <c r="DU329" s="479">
        <f>'звіт 03.19-03.24'!DV329+'[9]побудинковий звіт'!DW329+'[8]побудинковий звіт'!DW329</f>
        <v>6089.32</v>
      </c>
      <c r="DV329" s="2">
        <f>'[9]побудинковий звіт'!DX329+'[8]побудинковий звіт'!DX329</f>
        <v>0</v>
      </c>
      <c r="DW329" s="77">
        <f t="shared" ref="DW329:DW353" si="297">(AS329+BQ329)*1.2</f>
        <v>776789.46709240868</v>
      </c>
      <c r="DX329" s="77">
        <f t="shared" ref="DX329:DX353" si="298">(AT329+BR329)*1.2</f>
        <v>796684.17181243293</v>
      </c>
      <c r="DY329" s="427">
        <f t="shared" ref="DY329:DY353" si="299">DE329+DF329</f>
        <v>35788.480000000003</v>
      </c>
      <c r="DZ329" s="161">
        <f>'[10]побудинковий звіт'!DY329</f>
        <v>15702.075205330464</v>
      </c>
      <c r="EB329" s="110">
        <v>90696</v>
      </c>
      <c r="EC329" s="111">
        <f t="shared" ref="EC329:EC354" si="300">EB329+DG329</f>
        <v>25942.10263321118</v>
      </c>
      <c r="EE329" s="112">
        <v>-61120.858878045139</v>
      </c>
      <c r="EG329" s="99">
        <v>-136023.58750499817</v>
      </c>
    </row>
    <row r="330" spans="1:137" ht="19.95" customHeight="1" x14ac:dyDescent="0.3">
      <c r="A330" s="81">
        <v>150000906</v>
      </c>
      <c r="B330" s="82" t="s">
        <v>768</v>
      </c>
      <c r="C330" s="114" t="s">
        <v>769</v>
      </c>
      <c r="D330" s="114" t="s">
        <v>769</v>
      </c>
      <c r="E330" s="84">
        <f t="shared" si="258"/>
        <v>3937.18</v>
      </c>
      <c r="F330" s="597">
        <f>'[8]побудинковий звіт'!F330</f>
        <v>3937.18</v>
      </c>
      <c r="G330" s="104">
        <f>'[8]побудинковий звіт'!G330</f>
        <v>436.6</v>
      </c>
      <c r="H330" s="598">
        <f>'[8]побудинковий звіт'!H330</f>
        <v>0</v>
      </c>
      <c r="I330" s="595">
        <f>'звіт 03.19-03.24'!H330+'[9]побудинковий звіт'!I330+'[8]побудинковий звіт'!I330</f>
        <v>76549.238504758818</v>
      </c>
      <c r="J330" s="595">
        <f>'звіт 03.19-03.24'!I330+'[9]побудинковий звіт'!J330+'[8]побудинковий звіт'!J330</f>
        <v>74765.676372663685</v>
      </c>
      <c r="K330" s="116">
        <f t="shared" si="259"/>
        <v>-1783.5621320951323</v>
      </c>
      <c r="L330" s="595">
        <f>'звіт 03.19-03.24'!K330+'[9]побудинковий звіт'!L330+'[8]побудинковий звіт'!L330</f>
        <v>18941.672954425027</v>
      </c>
      <c r="M330" s="595">
        <f>'звіт 03.19-03.24'!L330+'[9]побудинковий звіт'!M330+'[8]побудинковий звіт'!M330</f>
        <v>18089.548274499513</v>
      </c>
      <c r="N330" s="116">
        <f t="shared" si="260"/>
        <v>-852.12467992551319</v>
      </c>
      <c r="O330" s="595">
        <f>'звіт 03.19-03.24'!N330+'[9]побудинковий звіт'!O330+'[8]побудинковий звіт'!O330</f>
        <v>34467.92303643615</v>
      </c>
      <c r="P330" s="595">
        <f>'звіт 03.19-03.24'!O330+'[9]побудинковий звіт'!P330+'[8]побудинковий звіт'!P330</f>
        <v>34481.700556650125</v>
      </c>
      <c r="Q330" s="116">
        <f t="shared" si="261"/>
        <v>13.77752021397464</v>
      </c>
      <c r="R330" s="595">
        <f>'звіт 03.19-03.24'!Q330+'[9]побудинковий звіт'!R330+'[8]побудинковий звіт'!R330</f>
        <v>8330.5992947055256</v>
      </c>
      <c r="S330" s="595">
        <f>'звіт 03.19-03.24'!R330+'[9]побудинковий звіт'!S330+'[8]побудинковий звіт'!S330</f>
        <v>8332.3377471410568</v>
      </c>
      <c r="T330" s="116">
        <f t="shared" si="262"/>
        <v>1.7384524355311441</v>
      </c>
      <c r="U330" s="595">
        <f>'звіт 03.19-03.24'!T330+'[9]побудинковий звіт'!U330+'[8]побудинковий звіт'!U330</f>
        <v>4910.2925639300611</v>
      </c>
      <c r="V330" s="595">
        <f>'звіт 03.19-03.24'!U330+'[9]побудинковий звіт'!V330+'[8]побудинковий звіт'!V330</f>
        <v>3702.6941117996175</v>
      </c>
      <c r="W330" s="116">
        <f t="shared" si="263"/>
        <v>-1207.5984521304435</v>
      </c>
      <c r="X330" s="595">
        <f>'звіт 03.19-03.24'!W330+'[9]побудинковий звіт'!X330+'[8]побудинковий звіт'!X330</f>
        <v>56979.315751056209</v>
      </c>
      <c r="Y330" s="595">
        <f>'звіт 03.19-03.24'!X330+'[9]побудинковий звіт'!Y330+'[8]побудинковий звіт'!Y330</f>
        <v>52907.385950457065</v>
      </c>
      <c r="Z330" s="116">
        <f t="shared" si="264"/>
        <v>-4071.9298005991441</v>
      </c>
      <c r="AA330" s="595">
        <f>'звіт 03.19-03.24'!Z330+'[9]побудинковий звіт'!AA330+'[8]побудинковий звіт'!AA330</f>
        <v>4250.4912000000004</v>
      </c>
      <c r="AB330" s="595">
        <f>'звіт 03.19-03.24'!AA330+'[9]побудинковий звіт'!AB330+'[8]побудинковий звіт'!AB330</f>
        <v>0</v>
      </c>
      <c r="AC330" s="116">
        <f t="shared" si="265"/>
        <v>-4250.4912000000004</v>
      </c>
      <c r="AD330" s="595">
        <f>'звіт 03.19-03.24'!AC330+'[9]побудинковий звіт'!AD330+'[8]побудинковий звіт'!AD330</f>
        <v>118099.82299291945</v>
      </c>
      <c r="AE330" s="595">
        <f>'звіт 03.19-03.24'!AD330+'[9]побудинковий звіт'!AE330+'[8]побудинковий звіт'!AE330</f>
        <v>129221.71598673266</v>
      </c>
      <c r="AF330" s="117">
        <f t="shared" si="266"/>
        <v>11121.892993813206</v>
      </c>
      <c r="AG330" s="91">
        <f t="shared" si="267"/>
        <v>322529.35629823123</v>
      </c>
      <c r="AH330" s="92">
        <f t="shared" si="267"/>
        <v>321501.05899994372</v>
      </c>
      <c r="AI330" s="116">
        <f t="shared" si="268"/>
        <v>-1028.2972982875071</v>
      </c>
      <c r="AJ330" s="595">
        <f>'звіт 03.19-03.24'!AI330+'[9]побудинковий звіт'!AJ330+'[8]побудинковий звіт'!AJ330</f>
        <v>269823.59402290691</v>
      </c>
      <c r="AK330" s="595">
        <f>'звіт 03.19-03.24'!AJ330+'[9]побудинковий звіт'!AK330+'[8]побудинковий звіт'!AK330</f>
        <v>265923.49557824997</v>
      </c>
      <c r="AL330" s="116">
        <f t="shared" si="269"/>
        <v>-3900.0984446569346</v>
      </c>
      <c r="AM330" s="595">
        <f>'звіт 03.19-03.24'!AL330+'[9]побудинковий звіт'!AM330+'[8]побудинковий звіт'!AM330</f>
        <v>0</v>
      </c>
      <c r="AN330" s="595">
        <f>'звіт 03.19-03.24'!AM330+'[9]побудинковий звіт'!AN330+'[8]побудинковий звіт'!AN330</f>
        <v>532.29792490015552</v>
      </c>
      <c r="AO330" s="116">
        <f t="shared" si="270"/>
        <v>532.29792490015552</v>
      </c>
      <c r="AP330" s="595">
        <f>'звіт 03.19-03.24'!AO330+'[9]побудинковий звіт'!AP330+'[8]побудинковий звіт'!AP330</f>
        <v>22245.668575678392</v>
      </c>
      <c r="AQ330" s="595">
        <f>'звіт 03.19-03.24'!AP330+'[9]побудинковий звіт'!AQ330+'[8]побудинковий звіт'!AQ330</f>
        <v>21333.804534449577</v>
      </c>
      <c r="AR330" s="116">
        <f t="shared" si="271"/>
        <v>-911.86404122881504</v>
      </c>
      <c r="AS330" s="595">
        <f>'звіт 03.19-03.24'!AR330+'[9]побудинковий звіт'!AS330+'[8]побудинковий звіт'!AS330</f>
        <v>546894.23415911326</v>
      </c>
      <c r="AT330" s="595">
        <f>'звіт 03.19-03.24'!AS330+'[9]побудинковий звіт'!AT330+'[8]побудинковий звіт'!AT330</f>
        <v>615985.88665738655</v>
      </c>
      <c r="AU330" s="118">
        <f t="shared" si="272"/>
        <v>69091.652498273295</v>
      </c>
      <c r="AV330" s="595">
        <f>'звіт 03.19-03.24'!AU330+'[9]побудинковий звіт'!AV330+'[8]побудинковий звіт'!AV330</f>
        <v>14529.210113214864</v>
      </c>
      <c r="AW330" s="595">
        <f>'звіт 03.19-03.24'!AV330+'[9]побудинковий звіт'!AW330+'[8]побудинковий звіт'!AW330</f>
        <v>1586</v>
      </c>
      <c r="AX330" s="94">
        <f t="shared" si="273"/>
        <v>-12943.210113214864</v>
      </c>
      <c r="AY330" s="595">
        <f>'звіт 03.19-03.24'!AX330+'[9]побудинковий звіт'!AY330+'[8]побудинковий звіт'!AY330</f>
        <v>23640.93251064471</v>
      </c>
      <c r="AZ330" s="595">
        <f>'звіт 03.19-03.24'!AY330+'[9]побудинковий звіт'!AZ330+'[8]побудинковий звіт'!AZ330</f>
        <v>15288.413938329733</v>
      </c>
      <c r="BA330" s="117">
        <f t="shared" si="274"/>
        <v>-8352.5185723149771</v>
      </c>
      <c r="BB330" s="595">
        <f>'звіт 03.19-03.24'!BA330+'[9]побудинковий звіт'!BB330+'[8]побудинковий звіт'!BB330</f>
        <v>11688.523642100728</v>
      </c>
      <c r="BC330" s="595">
        <f>'звіт 03.19-03.24'!BB330+'[9]побудинковий звіт'!BC330+'[8]побудинковий звіт'!BC330</f>
        <v>3731.0136860985126</v>
      </c>
      <c r="BD330" s="94">
        <f t="shared" si="275"/>
        <v>-7957.5099560022154</v>
      </c>
      <c r="BE330" s="595">
        <f>'звіт 03.19-03.24'!BD330+'[9]побудинковий звіт'!BE330+'[8]побудинковий звіт'!BE330</f>
        <v>13617.7181608023</v>
      </c>
      <c r="BF330" s="595">
        <f>'звіт 03.19-03.24'!BE330+'[9]побудинковий звіт'!BF330+'[8]побудинковий звіт'!BF330</f>
        <v>546</v>
      </c>
      <c r="BG330" s="95">
        <f t="shared" si="276"/>
        <v>-13071.7181608023</v>
      </c>
      <c r="BH330" s="595">
        <f>'звіт 03.19-03.24'!BG330+'[9]побудинковий звіт'!BH330+'[8]побудинковий звіт'!BH330</f>
        <v>7123.2077978819507</v>
      </c>
      <c r="BI330" s="595">
        <f>'звіт 03.19-03.24'!BH330+'[9]побудинковий звіт'!BI330+'[8]побудинковий звіт'!BI330</f>
        <v>13594</v>
      </c>
      <c r="BJ330" s="94">
        <f t="shared" si="277"/>
        <v>6470.7922021180493</v>
      </c>
      <c r="BK330" s="595">
        <f>'звіт 03.19-03.24'!BJ330+'[9]побудинковий звіт'!BK330+'[8]побудинковий звіт'!BK330</f>
        <v>17084.75996113988</v>
      </c>
      <c r="BL330" s="595">
        <f>'звіт 03.19-03.24'!BK330+'[9]побудинковий звіт'!BL330+'[8]побудинковий звіт'!BL330</f>
        <v>2300.3001998359414</v>
      </c>
      <c r="BM330" s="95">
        <f t="shared" si="278"/>
        <v>-14784.459761303939</v>
      </c>
      <c r="BN330" s="595">
        <f>'звіт 03.19-03.24'!BM330+'[9]побудинковий звіт'!BN330+'[8]побудинковий звіт'!BN330</f>
        <v>1692.6819301528174</v>
      </c>
      <c r="BO330" s="595">
        <f>'звіт 03.19-03.24'!BN330+'[9]побудинковий звіт'!BO330+'[8]побудинковий звіт'!BO330</f>
        <v>4962.5748764399996</v>
      </c>
      <c r="BP330" s="94">
        <f t="shared" si="279"/>
        <v>3269.892946287182</v>
      </c>
      <c r="BQ330" s="91">
        <f t="shared" si="280"/>
        <v>89377.034115937247</v>
      </c>
      <c r="BR330" s="96">
        <f t="shared" si="280"/>
        <v>42008.302700704182</v>
      </c>
      <c r="BS330" s="94">
        <f t="shared" si="281"/>
        <v>-47368.731415233065</v>
      </c>
      <c r="BT330" s="595">
        <f>'звіт 03.19-03.24'!BS330+'[9]побудинковий звіт'!BT330+'[8]побудинковий звіт'!BT330</f>
        <v>263860.00649883534</v>
      </c>
      <c r="BU330" s="595">
        <f>'звіт 03.19-03.24'!BT330+'[9]побудинковий звіт'!BU330+'[8]побудинковий звіт'!BU330</f>
        <v>291072.73398208397</v>
      </c>
      <c r="BV330" s="116">
        <f t="shared" si="282"/>
        <v>27212.727483248629</v>
      </c>
      <c r="BW330" s="595">
        <f>'звіт 03.19-03.24'!BV330+'[9]побудинковий звіт'!BW330+'[8]побудинковий звіт'!BW330</f>
        <v>271754.37172188429</v>
      </c>
      <c r="BX330" s="595">
        <f>'звіт 03.19-03.24'!BW330+'[9]побудинковий звіт'!BX330+'[8]побудинковий звіт'!BX330</f>
        <v>268317.31059861509</v>
      </c>
      <c r="BY330" s="116">
        <f t="shared" si="283"/>
        <v>-3437.0611232692027</v>
      </c>
      <c r="BZ330" s="595">
        <f>'звіт 03.19-03.24'!BY330+'[9]побудинковий звіт'!BZ330+'[8]побудинковий звіт'!BZ330</f>
        <v>65412.858706997184</v>
      </c>
      <c r="CA330" s="595">
        <f>'звіт 03.19-03.24'!BZ330+'[9]побудинковий звіт'!CA330+'[8]побудинковий звіт'!CA330</f>
        <v>49971.62262639487</v>
      </c>
      <c r="CB330" s="116">
        <f t="shared" si="284"/>
        <v>-15441.236080602313</v>
      </c>
      <c r="CC330" s="595">
        <f>'звіт 03.19-03.24'!CB330+'[9]побудинковий звіт'!CC330+'[8]побудинковий звіт'!CC330</f>
        <v>9434.0592025459955</v>
      </c>
      <c r="CD330" s="595">
        <f>'звіт 03.19-03.24'!CC330+'[9]побудинковий звіт'!CD330+'[8]побудинковий звіт'!CD330</f>
        <v>9578.7280392008597</v>
      </c>
      <c r="CE330" s="116">
        <f t="shared" si="285"/>
        <v>144.66883665486421</v>
      </c>
      <c r="CF330" s="595">
        <f>'звіт 03.19-03.24'!CE330+'[9]побудинковий звіт'!CF330+'[8]побудинковий звіт'!CF330</f>
        <v>1157.3220920563674</v>
      </c>
      <c r="CG330" s="595">
        <f>'звіт 03.19-03.24'!CF330+'[9]побудинковий звіт'!CG330+'[8]побудинковий звіт'!CG330</f>
        <v>779.15020915323612</v>
      </c>
      <c r="CH330" s="116">
        <f t="shared" si="286"/>
        <v>-378.17188290313129</v>
      </c>
      <c r="CI330" s="595">
        <f>'звіт 03.19-03.24'!CH330+'[9]побудинковий звіт'!CI330+'[8]побудинковий звіт'!CI330</f>
        <v>37859.464882782959</v>
      </c>
      <c r="CJ330" s="595">
        <f>'звіт 03.19-03.24'!CI330+'[9]побудинковий звіт'!CJ330+'[8]побудинковий звіт'!CJ330</f>
        <v>26486.760425352179</v>
      </c>
      <c r="CK330" s="116">
        <f t="shared" si="287"/>
        <v>-11372.70445743078</v>
      </c>
      <c r="CL330" s="595">
        <f>'звіт 03.19-03.24'!CK330+'[9]побудинковий звіт'!CL330+'[8]побудинковий звіт'!CL330</f>
        <v>58626.237673305826</v>
      </c>
      <c r="CM330" s="595">
        <f>'звіт 03.19-03.24'!CL330+'[9]побудинковий звіт'!CM330+'[8]побудинковий звіт'!CM330</f>
        <v>50975.675848632578</v>
      </c>
      <c r="CN330" s="116">
        <f t="shared" si="288"/>
        <v>-7650.5618246732483</v>
      </c>
      <c r="CO330" s="88">
        <f t="shared" si="289"/>
        <v>96485.702556088785</v>
      </c>
      <c r="CP330" s="96">
        <f t="shared" si="289"/>
        <v>77462.436273984757</v>
      </c>
      <c r="CQ330" s="116">
        <f t="shared" si="290"/>
        <v>-19023.266282104029</v>
      </c>
      <c r="CR330" s="119">
        <f t="shared" ref="CR330:CS353" si="301">AG330+AJ330+AM330+AP330+AS330+BQ330+BT330+BW330+BZ330+CC330+CF330+CO330</f>
        <v>1958974.2079502749</v>
      </c>
      <c r="CS330" s="96">
        <f t="shared" si="301"/>
        <v>1964466.8281250675</v>
      </c>
      <c r="CT330" s="116">
        <f t="shared" si="291"/>
        <v>5492.6201747925952</v>
      </c>
      <c r="CU330" s="91">
        <f t="shared" si="292"/>
        <v>2350769.0495403297</v>
      </c>
      <c r="CV330" s="98">
        <f t="shared" si="292"/>
        <v>2357360.1937500811</v>
      </c>
      <c r="CW330" s="117">
        <f t="shared" si="293"/>
        <v>6591.1442097513936</v>
      </c>
      <c r="CX330" s="595">
        <f>'звіт 03.19-03.24'!CW330+'[9]побудинковий звіт'!CX330+'[8]побудинковий звіт'!CX330</f>
        <v>78249.243484317005</v>
      </c>
      <c r="CY330" s="595">
        <f>'звіт 03.19-03.24'!CX330+'[9]побудинковий звіт'!CY330+'[8]побудинковий звіт'!CY330</f>
        <v>71658.099274566222</v>
      </c>
      <c r="CZ330" s="116">
        <f t="shared" si="294"/>
        <v>-6591.1442097507825</v>
      </c>
      <c r="DA330" s="99">
        <f>'[8]побудинковий звіт'!DA330</f>
        <v>6591.1442097504842</v>
      </c>
      <c r="DB330" s="8">
        <v>3</v>
      </c>
      <c r="DC330" s="365">
        <f>'[8]побудинковий звіт'!DC330</f>
        <v>82212.52</v>
      </c>
      <c r="DD330" s="365">
        <f>'[8]побудинковий звіт'!DD330</f>
        <v>0</v>
      </c>
      <c r="DE330" s="365">
        <f>'[8]побудинковий звіт'!DE330</f>
        <v>41454.030000000006</v>
      </c>
      <c r="DF330" s="365">
        <f>'[8]побудинковий звіт'!DF330</f>
        <v>0</v>
      </c>
      <c r="DG330" s="101">
        <v>55113.339395980351</v>
      </c>
      <c r="DH330" s="296">
        <v>9</v>
      </c>
      <c r="DI330" s="103">
        <f>'[8]побудинковий звіт'!DK330</f>
        <v>8.4300525856395492</v>
      </c>
      <c r="DJ330" s="103">
        <f>'[8]побудинковий звіт'!DL330</f>
        <v>10.593430625712054</v>
      </c>
      <c r="DK330" s="103">
        <f>'[8]побудинковий звіт'!DM330</f>
        <v>7.1130132208325394</v>
      </c>
      <c r="DL330" s="104">
        <f t="shared" si="256"/>
        <v>40763.712338645331</v>
      </c>
      <c r="DM330" s="104">
        <f t="shared" si="257"/>
        <v>0</v>
      </c>
      <c r="DN330" s="105">
        <f t="shared" si="295"/>
        <v>40763.712338645331</v>
      </c>
      <c r="DO330" s="2"/>
      <c r="DP330" s="104">
        <f>'[10]побудинковий звіт'!DR330</f>
        <v>40758.49</v>
      </c>
      <c r="DQ330" s="104">
        <f>'[10]побудинковий звіт'!DS330</f>
        <v>0</v>
      </c>
      <c r="DR330" s="104">
        <f t="shared" si="296"/>
        <v>40758.49</v>
      </c>
      <c r="DS330" s="106"/>
      <c r="DT330" s="104"/>
      <c r="DU330" s="479">
        <f>'звіт 03.19-03.24'!DV330+'[9]побудинковий звіт'!DW330+'[8]побудинковий звіт'!DW330</f>
        <v>6180.880000000001</v>
      </c>
      <c r="DV330" s="2">
        <f>'[9]побудинковий звіт'!DX330+'[8]побудинковий звіт'!DX330</f>
        <v>0</v>
      </c>
      <c r="DW330" s="77">
        <f t="shared" si="297"/>
        <v>763525.52193006047</v>
      </c>
      <c r="DX330" s="77">
        <f t="shared" si="298"/>
        <v>789593.02722970885</v>
      </c>
      <c r="DY330" s="427">
        <f t="shared" si="299"/>
        <v>41454.030000000006</v>
      </c>
      <c r="DZ330" s="161">
        <f>'[10]побудинковий звіт'!DY330</f>
        <v>14744.160946017366</v>
      </c>
      <c r="EB330" s="110">
        <v>-46390</v>
      </c>
      <c r="EC330" s="111">
        <f t="shared" si="300"/>
        <v>8723.3393959803507</v>
      </c>
      <c r="EE330" s="112">
        <v>7286.150284875439</v>
      </c>
      <c r="EG330" s="99">
        <v>34052.56443905268</v>
      </c>
    </row>
    <row r="331" spans="1:137" ht="19.95" customHeight="1" x14ac:dyDescent="0.3">
      <c r="A331" s="81">
        <v>150000907</v>
      </c>
      <c r="B331" s="82" t="s">
        <v>770</v>
      </c>
      <c r="C331" s="114" t="s">
        <v>771</v>
      </c>
      <c r="D331" s="114" t="s">
        <v>771</v>
      </c>
      <c r="E331" s="84">
        <f t="shared" si="258"/>
        <v>6309.2</v>
      </c>
      <c r="F331" s="597">
        <f>'[8]побудинковий звіт'!F331</f>
        <v>6309.2</v>
      </c>
      <c r="G331" s="104">
        <f>'[8]побудинковий звіт'!G331</f>
        <v>689.99</v>
      </c>
      <c r="H331" s="598">
        <f>'[8]побудинковий звіт'!H331</f>
        <v>0</v>
      </c>
      <c r="I331" s="595">
        <f>'звіт 03.19-03.24'!H331+'[9]побудинковий звіт'!I331+'[8]побудинковий звіт'!I331</f>
        <v>174805.66257017112</v>
      </c>
      <c r="J331" s="595">
        <f>'звіт 03.19-03.24'!I331+'[9]побудинковий звіт'!J331+'[8]побудинковий звіт'!J331</f>
        <v>168911.71771292656</v>
      </c>
      <c r="K331" s="116">
        <f t="shared" si="259"/>
        <v>-5893.9448572445544</v>
      </c>
      <c r="L331" s="595">
        <f>'звіт 03.19-03.24'!K331+'[9]побудинковий звіт'!L331+'[8]побудинковий звіт'!L331</f>
        <v>29495.795096663111</v>
      </c>
      <c r="M331" s="595">
        <f>'звіт 03.19-03.24'!L331+'[9]побудинковий звіт'!M331+'[8]побудинковий звіт'!M331</f>
        <v>29194.414312078938</v>
      </c>
      <c r="N331" s="116">
        <f t="shared" si="260"/>
        <v>-301.38078458417294</v>
      </c>
      <c r="O331" s="595">
        <f>'звіт 03.19-03.24'!N331+'[9]побудинковий звіт'!O331+'[8]побудинковий звіт'!O331</f>
        <v>56343.068499496861</v>
      </c>
      <c r="P331" s="595">
        <f>'звіт 03.19-03.24'!O331+'[9]побудинковий звіт'!P331+'[8]побудинковий звіт'!P331</f>
        <v>56364.132260938255</v>
      </c>
      <c r="Q331" s="116">
        <f t="shared" si="261"/>
        <v>21.063761441393581</v>
      </c>
      <c r="R331" s="595">
        <f>'звіт 03.19-03.24'!Q331+'[9]побудинковий звіт'!R331+'[8]побудинковий звіт'!R331</f>
        <v>13321.981942769633</v>
      </c>
      <c r="S331" s="595">
        <f>'звіт 03.19-03.24'!R331+'[9]побудинковий звіт'!S331+'[8]побудинковий звіт'!S331</f>
        <v>13328.070790833135</v>
      </c>
      <c r="T331" s="116">
        <f t="shared" si="262"/>
        <v>6.0888480635021551</v>
      </c>
      <c r="U331" s="595">
        <f>'звіт 03.19-03.24'!T331+'[9]побудинковий звіт'!U331+'[8]побудинковий звіт'!U331</f>
        <v>7327.0560945424004</v>
      </c>
      <c r="V331" s="595">
        <f>'звіт 03.19-03.24'!U331+'[9]побудинковий звіт'!V331+'[8]побудинковий звіт'!V331</f>
        <v>5455.0288495036866</v>
      </c>
      <c r="W331" s="116">
        <f t="shared" si="263"/>
        <v>-1872.0272450387138</v>
      </c>
      <c r="X331" s="595">
        <f>'звіт 03.19-03.24'!W331+'[9]побудинковий звіт'!X331+'[8]побудинковий звіт'!X331</f>
        <v>64656.888857695798</v>
      </c>
      <c r="Y331" s="595">
        <f>'звіт 03.19-03.24'!X331+'[9]побудинковий звіт'!Y331+'[8]побудинковий звіт'!Y331</f>
        <v>65401.395622984761</v>
      </c>
      <c r="Z331" s="116">
        <f t="shared" si="264"/>
        <v>744.50676528896292</v>
      </c>
      <c r="AA331" s="595">
        <f>'звіт 03.19-03.24'!Z331+'[9]побудинковий звіт'!AA331+'[8]побудинковий звіт'!AA331</f>
        <v>6812.7480000000005</v>
      </c>
      <c r="AB331" s="595">
        <f>'звіт 03.19-03.24'!AA331+'[9]побудинковий звіт'!AB331+'[8]побудинковий звіт'!AB331</f>
        <v>0</v>
      </c>
      <c r="AC331" s="116">
        <f t="shared" si="265"/>
        <v>-6812.7480000000005</v>
      </c>
      <c r="AD331" s="595">
        <f>'звіт 03.19-03.24'!AC331+'[9]побудинковий звіт'!AD331+'[8]побудинковий звіт'!AD331</f>
        <v>189261.8116609366</v>
      </c>
      <c r="AE331" s="595">
        <f>'звіт 03.19-03.24'!AD331+'[9]побудинковий звіт'!AE331+'[8]побудинковий звіт'!AE331</f>
        <v>207084.59815117842</v>
      </c>
      <c r="AF331" s="117">
        <f t="shared" si="266"/>
        <v>17822.786490241822</v>
      </c>
      <c r="AG331" s="91">
        <f t="shared" si="267"/>
        <v>542025.01272227545</v>
      </c>
      <c r="AH331" s="92">
        <f t="shared" si="267"/>
        <v>545739.35770044371</v>
      </c>
      <c r="AI331" s="116">
        <f t="shared" si="268"/>
        <v>3714.3449781682575</v>
      </c>
      <c r="AJ331" s="595">
        <f>'звіт 03.19-03.24'!AI331+'[9]побудинковий звіт'!AJ331+'[8]побудинковий звіт'!AJ331</f>
        <v>532041.35554450529</v>
      </c>
      <c r="AK331" s="595">
        <f>'звіт 03.19-03.24'!AJ331+'[9]побудинковий звіт'!AK331+'[8]побудинковий звіт'!AK331</f>
        <v>524599.61191472737</v>
      </c>
      <c r="AL331" s="116">
        <f t="shared" si="269"/>
        <v>-7441.7436297779204</v>
      </c>
      <c r="AM331" s="595">
        <f>'звіт 03.19-03.24'!AL331+'[9]побудинковий звіт'!AM331+'[8]побудинковий звіт'!AM331</f>
        <v>0</v>
      </c>
      <c r="AN331" s="595">
        <f>'звіт 03.19-03.24'!AM331+'[9]побудинковий звіт'!AN331+'[8]побудинковий звіт'!AN331</f>
        <v>532.29792490015552</v>
      </c>
      <c r="AO331" s="116">
        <f t="shared" si="270"/>
        <v>532.29792490015552</v>
      </c>
      <c r="AP331" s="595">
        <f>'звіт 03.19-03.24'!AO331+'[9]побудинковий звіт'!AP331+'[8]побудинковий звіт'!AP331</f>
        <v>33475.481285875248</v>
      </c>
      <c r="AQ331" s="595">
        <f>'звіт 03.19-03.24'!AP331+'[9]побудинковий звіт'!AQ331+'[8]побудинковий звіт'!AQ331</f>
        <v>32462.502628770104</v>
      </c>
      <c r="AR331" s="116">
        <f t="shared" si="271"/>
        <v>-1012.9786571051445</v>
      </c>
      <c r="AS331" s="595">
        <f>'звіт 03.19-03.24'!AR331+'[9]побудинковий звіт'!AS331+'[8]побудинковий звіт'!AS331</f>
        <v>702110.62423994113</v>
      </c>
      <c r="AT331" s="595">
        <f>'звіт 03.19-03.24'!AS331+'[9]побудинковий звіт'!AT331+'[8]побудинковий звіт'!AT331</f>
        <v>637079.05833468027</v>
      </c>
      <c r="AU331" s="118">
        <f t="shared" si="272"/>
        <v>-65031.565905260853</v>
      </c>
      <c r="AV331" s="595">
        <f>'звіт 03.19-03.24'!AU331+'[9]побудинковий звіт'!AV331+'[8]побудинковий звіт'!AV331</f>
        <v>34707.285465470755</v>
      </c>
      <c r="AW331" s="595">
        <f>'звіт 03.19-03.24'!AV331+'[9]побудинковий звіт'!AW331+'[8]побудинковий звіт'!AW331</f>
        <v>1206.95</v>
      </c>
      <c r="AX331" s="94">
        <f t="shared" si="273"/>
        <v>-33500.335465470758</v>
      </c>
      <c r="AY331" s="595">
        <f>'звіт 03.19-03.24'!AX331+'[9]побудинковий звіт'!AY331+'[8]побудинковий звіт'!AY331</f>
        <v>38039.662911113417</v>
      </c>
      <c r="AZ331" s="595">
        <f>'звіт 03.19-03.24'!AY331+'[9]побудинковий звіт'!AZ331+'[8]побудинковий звіт'!AZ331</f>
        <v>42395.34</v>
      </c>
      <c r="BA331" s="117">
        <f t="shared" si="274"/>
        <v>4355.6770888865794</v>
      </c>
      <c r="BB331" s="595">
        <f>'звіт 03.19-03.24'!BA331+'[9]побудинковий звіт'!BB331+'[8]побудинковий звіт'!BB331</f>
        <v>39073.017116105955</v>
      </c>
      <c r="BC331" s="595">
        <f>'звіт 03.19-03.24'!BB331+'[9]побудинковий звіт'!BC331+'[8]побудинковий звіт'!BC331</f>
        <v>32062.609426201005</v>
      </c>
      <c r="BD331" s="94">
        <f t="shared" si="275"/>
        <v>-7010.4076899049505</v>
      </c>
      <c r="BE331" s="595">
        <f>'звіт 03.19-03.24'!BD331+'[9]побудинковий звіт'!BE331+'[8]побудинковий звіт'!BE331</f>
        <v>26234.354169032351</v>
      </c>
      <c r="BF331" s="595">
        <f>'звіт 03.19-03.24'!BE331+'[9]побудинковий звіт'!BF331+'[8]побудинковий звіт'!BF331</f>
        <v>31113.71403039217</v>
      </c>
      <c r="BG331" s="95">
        <f t="shared" si="276"/>
        <v>4879.3598613598188</v>
      </c>
      <c r="BH331" s="595">
        <f>'звіт 03.19-03.24'!BG331+'[9]побудинковий звіт'!BH331+'[8]побудинковий звіт'!BH331</f>
        <v>11435.751542494148</v>
      </c>
      <c r="BI331" s="595">
        <f>'звіт 03.19-03.24'!BH331+'[9]побудинковий звіт'!BI331+'[8]побудинковий звіт'!BI331</f>
        <v>8690.6348865336349</v>
      </c>
      <c r="BJ331" s="94">
        <f t="shared" si="277"/>
        <v>-2745.1166559605135</v>
      </c>
      <c r="BK331" s="595">
        <f>'звіт 03.19-03.24'!BJ331+'[9]побудинковий звіт'!BK331+'[8]побудинковий звіт'!BK331</f>
        <v>25372.704232337011</v>
      </c>
      <c r="BL331" s="595">
        <f>'звіт 03.19-03.24'!BK331+'[9]побудинковий звіт'!BL331+'[8]побудинковий звіт'!BL331</f>
        <v>62337.935325215411</v>
      </c>
      <c r="BM331" s="95">
        <f t="shared" si="278"/>
        <v>36965.231092878399</v>
      </c>
      <c r="BN331" s="595">
        <f>'звіт 03.19-03.24'!BM331+'[9]побудинковий звіт'!BN331+'[8]побудинковий звіт'!BN331</f>
        <v>3094.567579087472</v>
      </c>
      <c r="BO331" s="595">
        <f>'звіт 03.19-03.24'!BN331+'[9]побудинковий звіт'!BO331+'[8]побудинковий звіт'!BO331</f>
        <v>2997</v>
      </c>
      <c r="BP331" s="94">
        <f t="shared" si="279"/>
        <v>-97.567579087472041</v>
      </c>
      <c r="BQ331" s="91">
        <f t="shared" si="280"/>
        <v>177957.34301564112</v>
      </c>
      <c r="BR331" s="96">
        <f t="shared" si="280"/>
        <v>180804.18366834219</v>
      </c>
      <c r="BS331" s="94">
        <f t="shared" si="281"/>
        <v>2846.8406527010666</v>
      </c>
      <c r="BT331" s="595">
        <f>'звіт 03.19-03.24'!BS331+'[9]побудинковий звіт'!BT331+'[8]побудинковий звіт'!BT331</f>
        <v>382492.53200715047</v>
      </c>
      <c r="BU331" s="595">
        <f>'звіт 03.19-03.24'!BT331+'[9]побудинковий звіт'!BU331+'[8]побудинковий звіт'!BU331</f>
        <v>451133.80512216268</v>
      </c>
      <c r="BV331" s="116">
        <f t="shared" si="282"/>
        <v>68641.273115012213</v>
      </c>
      <c r="BW331" s="595">
        <f>'звіт 03.19-03.24'!BV331+'[9]побудинковий звіт'!BW331+'[8]побудинковий звіт'!BW331</f>
        <v>242281.40618225391</v>
      </c>
      <c r="BX331" s="595">
        <f>'звіт 03.19-03.24'!BW331+'[9]побудинковий звіт'!BX331+'[8]побудинковий звіт'!BX331</f>
        <v>254419.37938330614</v>
      </c>
      <c r="BY331" s="116">
        <f t="shared" si="283"/>
        <v>12137.973201052228</v>
      </c>
      <c r="BZ331" s="595">
        <f>'звіт 03.19-03.24'!BY331+'[9]побудинковий звіт'!BZ331+'[8]побудинковий звіт'!BZ331</f>
        <v>72345.041744367045</v>
      </c>
      <c r="CA331" s="595">
        <f>'звіт 03.19-03.24'!BZ331+'[9]побудинковий звіт'!CA331+'[8]побудинковий звіт'!CA331</f>
        <v>63848.802457646576</v>
      </c>
      <c r="CB331" s="116">
        <f t="shared" si="284"/>
        <v>-8496.239286720469</v>
      </c>
      <c r="CC331" s="595">
        <f>'звіт 03.19-03.24'!CB331+'[9]побудинковий звіт'!CC331+'[8]побудинковий звіт'!CC331</f>
        <v>15503.656604076867</v>
      </c>
      <c r="CD331" s="595">
        <f>'звіт 03.19-03.24'!CC331+'[9]побудинковий звіт'!CD331+'[8]побудинковий звіт'!CD331</f>
        <v>15695.481337641861</v>
      </c>
      <c r="CE331" s="116">
        <f t="shared" si="285"/>
        <v>191.82473356499395</v>
      </c>
      <c r="CF331" s="595">
        <f>'звіт 03.19-03.24'!CE331+'[9]побудинковий звіт'!CF331+'[8]побудинковий звіт'!CF331</f>
        <v>1896.3611058976048</v>
      </c>
      <c r="CG331" s="595">
        <f>'звіт 03.19-03.24'!CF331+'[9]побудинковий звіт'!CG331+'[8]побудинковий звіт'!CG331</f>
        <v>2253.1337683125976</v>
      </c>
      <c r="CH331" s="116">
        <f t="shared" si="286"/>
        <v>356.77266241499274</v>
      </c>
      <c r="CI331" s="595">
        <f>'звіт 03.19-03.24'!CH331+'[9]побудинковий звіт'!CI331+'[8]побудинковий звіт'!CI331</f>
        <v>214859.58420228257</v>
      </c>
      <c r="CJ331" s="595">
        <f>'звіт 03.19-03.24'!CI331+'[9]побудинковий звіт'!CJ331+'[8]побудинковий звіт'!CJ331</f>
        <v>154684.1397353074</v>
      </c>
      <c r="CK331" s="116">
        <f t="shared" si="287"/>
        <v>-60175.444466975168</v>
      </c>
      <c r="CL331" s="595">
        <f>'звіт 03.19-03.24'!CK331+'[9]побудинковий звіт'!CL331+'[8]побудинковий звіт'!CL331</f>
        <v>104133.0826410243</v>
      </c>
      <c r="CM331" s="595">
        <f>'звіт 03.19-03.24'!CL331+'[9]побудинковий звіт'!CM331+'[8]побудинковий звіт'!CM331</f>
        <v>106585.90938797386</v>
      </c>
      <c r="CN331" s="116">
        <f t="shared" si="288"/>
        <v>2452.8267469495622</v>
      </c>
      <c r="CO331" s="88">
        <f t="shared" si="289"/>
        <v>318992.66684330686</v>
      </c>
      <c r="CP331" s="96">
        <f t="shared" si="289"/>
        <v>261270.04912328126</v>
      </c>
      <c r="CQ331" s="116">
        <f t="shared" si="290"/>
        <v>-57722.617720025592</v>
      </c>
      <c r="CR331" s="119">
        <f t="shared" si="301"/>
        <v>3021121.4812952909</v>
      </c>
      <c r="CS331" s="96">
        <f t="shared" si="301"/>
        <v>2969837.6633642148</v>
      </c>
      <c r="CT331" s="116">
        <f t="shared" si="291"/>
        <v>-51283.817931076046</v>
      </c>
      <c r="CU331" s="91">
        <f t="shared" si="292"/>
        <v>3625345.777554349</v>
      </c>
      <c r="CV331" s="98">
        <f t="shared" si="292"/>
        <v>3563805.1960370578</v>
      </c>
      <c r="CW331" s="117">
        <f t="shared" si="293"/>
        <v>-61540.581517291255</v>
      </c>
      <c r="CX331" s="595">
        <f>'звіт 03.19-03.24'!CW331+'[9]побудинковий звіт'!CX331+'[8]побудинковий звіт'!CX331</f>
        <v>122137.02343799012</v>
      </c>
      <c r="CY331" s="595">
        <f>'звіт 03.19-03.24'!CX331+'[9]побудинковий звіт'!CY331+'[8]побудинковий звіт'!CY331</f>
        <v>183677.60495528107</v>
      </c>
      <c r="CZ331" s="116">
        <f t="shared" si="294"/>
        <v>61540.58151729095</v>
      </c>
      <c r="DA331" s="99">
        <f>'[8]побудинковий звіт'!DA331</f>
        <v>-61540.581517291343</v>
      </c>
      <c r="DB331" s="8">
        <v>3</v>
      </c>
      <c r="DC331" s="365">
        <f>'[8]побудинковий звіт'!DC331</f>
        <v>73777.600000000006</v>
      </c>
      <c r="DD331" s="365">
        <f>'[8]побудинковий звіт'!DD331</f>
        <v>0</v>
      </c>
      <c r="DE331" s="365">
        <f>'[8]побудинковий звіт'!DE331</f>
        <v>12374.340000000004</v>
      </c>
      <c r="DF331" s="365">
        <f>'[8]побудинковий звіт'!DF331</f>
        <v>0</v>
      </c>
      <c r="DG331" s="101">
        <v>-8178.6311680877116</v>
      </c>
      <c r="DH331" s="296">
        <v>9</v>
      </c>
      <c r="DI331" s="103">
        <f>'[8]побудинковий звіт'!DK331</f>
        <v>7.3782950850425717</v>
      </c>
      <c r="DJ331" s="103">
        <f>'[8]побудинковий звіт'!DL331</f>
        <v>10.021445041756982</v>
      </c>
      <c r="DK331" s="103">
        <f>'[8]побудинковий звіт'!DM331</f>
        <v>6.6097601721448127</v>
      </c>
      <c r="DL331" s="104">
        <f t="shared" si="256"/>
        <v>61403.55401881977</v>
      </c>
      <c r="DM331" s="104">
        <f t="shared" si="257"/>
        <v>0</v>
      </c>
      <c r="DN331" s="105">
        <f t="shared" si="295"/>
        <v>61403.55401881977</v>
      </c>
      <c r="DO331" s="2"/>
      <c r="DP331" s="104">
        <f>'[10]побудинковий звіт'!DR331</f>
        <v>61403.26</v>
      </c>
      <c r="DQ331" s="104">
        <f>'[10]побудинковий звіт'!DS331</f>
        <v>0</v>
      </c>
      <c r="DR331" s="104">
        <f t="shared" si="296"/>
        <v>61403.26</v>
      </c>
      <c r="DS331" s="106"/>
      <c r="DT331" s="104"/>
      <c r="DU331" s="479">
        <f>'звіт 03.19-03.24'!DV331+'[9]побудинковий звіт'!DW331+'[8]побудинковий звіт'!DW331</f>
        <v>10483.82</v>
      </c>
      <c r="DV331" s="2">
        <f>'[9]побудинковий звіт'!DX331+'[8]побудинковий звіт'!DX331</f>
        <v>0</v>
      </c>
      <c r="DW331" s="77">
        <f t="shared" si="297"/>
        <v>1056081.5607066986</v>
      </c>
      <c r="DX331" s="77">
        <f t="shared" si="298"/>
        <v>981459.89040362695</v>
      </c>
      <c r="DY331" s="427">
        <f t="shared" si="299"/>
        <v>12374.340000000004</v>
      </c>
      <c r="DZ331" s="161">
        <f>'[10]побудинковий звіт'!DY331</f>
        <v>17883.839305109133</v>
      </c>
      <c r="EB331" s="110">
        <v>54762</v>
      </c>
      <c r="EC331" s="111">
        <f t="shared" si="300"/>
        <v>46583.368831912288</v>
      </c>
      <c r="EE331" s="112">
        <v>-18992.483769719922</v>
      </c>
      <c r="EG331" s="99">
        <v>-12196.267629554579</v>
      </c>
    </row>
    <row r="332" spans="1:137" ht="19.95" customHeight="1" x14ac:dyDescent="0.3">
      <c r="A332" s="81">
        <v>150000908</v>
      </c>
      <c r="B332" s="82" t="s">
        <v>772</v>
      </c>
      <c r="C332" s="114" t="s">
        <v>773</v>
      </c>
      <c r="D332" s="114" t="s">
        <v>773</v>
      </c>
      <c r="E332" s="84">
        <f t="shared" si="258"/>
        <v>6324.72</v>
      </c>
      <c r="F332" s="597">
        <f>'[8]побудинковий звіт'!F332</f>
        <v>6280.52</v>
      </c>
      <c r="G332" s="104">
        <f>'[8]побудинковий звіт'!G332</f>
        <v>653.29</v>
      </c>
      <c r="H332" s="598">
        <f>'[8]побудинковий звіт'!H332</f>
        <v>44.2</v>
      </c>
      <c r="I332" s="595">
        <f>'звіт 03.19-03.24'!H332+'[9]побудинковий звіт'!I332+'[8]побудинковий звіт'!I332</f>
        <v>173188.87249489638</v>
      </c>
      <c r="J332" s="595">
        <f>'звіт 03.19-03.24'!I332+'[9]побудинковий звіт'!J332+'[8]побудинковий звіт'!J332</f>
        <v>167325.72707172204</v>
      </c>
      <c r="K332" s="116">
        <f t="shared" si="259"/>
        <v>-5863.145423174341</v>
      </c>
      <c r="L332" s="595">
        <f>'звіт 03.19-03.24'!K332+'[9]побудинковий звіт'!L332+'[8]побудинковий звіт'!L332</f>
        <v>29823.348819156065</v>
      </c>
      <c r="M332" s="595">
        <f>'звіт 03.19-03.24'!L332+'[9]побудинковий звіт'!M332+'[8]побудинковий звіт'!M332</f>
        <v>28503.9045847364</v>
      </c>
      <c r="N332" s="116">
        <f t="shared" si="260"/>
        <v>-1319.444234419665</v>
      </c>
      <c r="O332" s="595">
        <f>'звіт 03.19-03.24'!N332+'[9]побудинковий звіт'!O332+'[8]побудинковий звіт'!O332</f>
        <v>56471.577122968461</v>
      </c>
      <c r="P332" s="595">
        <f>'звіт 03.19-03.24'!O332+'[9]побудинковий звіт'!P332+'[8]побудинковий звіт'!P332</f>
        <v>56505.488104496777</v>
      </c>
      <c r="Q332" s="116">
        <f t="shared" si="261"/>
        <v>33.91098152831546</v>
      </c>
      <c r="R332" s="595">
        <f>'звіт 03.19-03.24'!Q332+'[9]побудинковий звіт'!R332+'[8]побудинковий звіт'!R332</f>
        <v>13269.632587149968</v>
      </c>
      <c r="S332" s="595">
        <f>'звіт 03.19-03.24'!R332+'[9]побудинковий звіт'!S332+'[8]побудинковий звіт'!S332</f>
        <v>13272.673541355511</v>
      </c>
      <c r="T332" s="116">
        <f t="shared" si="262"/>
        <v>3.0409542055422207</v>
      </c>
      <c r="U332" s="595">
        <f>'звіт 03.19-03.24'!T332+'[9]побудинковий звіт'!U332+'[8]побудинковий звіт'!U332</f>
        <v>7327.0560945424004</v>
      </c>
      <c r="V332" s="595">
        <f>'звіт 03.19-03.24'!U332+'[9]побудинковий звіт'!V332+'[8]побудинковий звіт'!V332</f>
        <v>5455.0397774710818</v>
      </c>
      <c r="W332" s="116">
        <f t="shared" si="263"/>
        <v>-1872.0163170713186</v>
      </c>
      <c r="X332" s="595">
        <f>'звіт 03.19-03.24'!W332+'[9]побудинковий звіт'!X332+'[8]побудинковий звіт'!X332</f>
        <v>61269.976058452477</v>
      </c>
      <c r="Y332" s="595">
        <f>'звіт 03.19-03.24'!X332+'[9]побудинковий звіт'!Y332+'[8]побудинковий звіт'!Y332</f>
        <v>58655.090362986542</v>
      </c>
      <c r="Z332" s="116">
        <f t="shared" si="264"/>
        <v>-2614.885695465935</v>
      </c>
      <c r="AA332" s="595">
        <f>'звіт 03.19-03.24'!Z332+'[9]побудинковий звіт'!AA332+'[8]побудинковий звіт'!AA332</f>
        <v>6822.1764000000003</v>
      </c>
      <c r="AB332" s="595">
        <f>'звіт 03.19-03.24'!AA332+'[9]побудинковий звіт'!AB332+'[8]побудинковий звіт'!AB332</f>
        <v>0</v>
      </c>
      <c r="AC332" s="116">
        <f t="shared" si="265"/>
        <v>-6822.1764000000003</v>
      </c>
      <c r="AD332" s="595">
        <f>'звіт 03.19-03.24'!AC332+'[9]побудинковий звіт'!AD332+'[8]побудинковий звіт'!AD332</f>
        <v>189793.67253651534</v>
      </c>
      <c r="AE332" s="595">
        <f>'звіт 03.19-03.24'!AD332+'[9]побудинковий звіт'!AE332+'[8]побудинковий звіт'!AE332</f>
        <v>207591.00688442163</v>
      </c>
      <c r="AF332" s="117">
        <f t="shared" si="266"/>
        <v>17797.33434790629</v>
      </c>
      <c r="AG332" s="91">
        <f t="shared" si="267"/>
        <v>537966.31211368111</v>
      </c>
      <c r="AH332" s="92">
        <f t="shared" si="267"/>
        <v>537308.93032719009</v>
      </c>
      <c r="AI332" s="116">
        <f t="shared" si="268"/>
        <v>-657.38178649102338</v>
      </c>
      <c r="AJ332" s="595">
        <f>'звіт 03.19-03.24'!AI332+'[9]побудинковий звіт'!AJ332+'[8]побудинковий звіт'!AJ332</f>
        <v>508107.87595016987</v>
      </c>
      <c r="AK332" s="595">
        <f>'звіт 03.19-03.24'!AJ332+'[9]побудинковий звіт'!AK332+'[8]побудинковий звіт'!AK332</f>
        <v>491153.92953530134</v>
      </c>
      <c r="AL332" s="116">
        <f t="shared" si="269"/>
        <v>-16953.946414868522</v>
      </c>
      <c r="AM332" s="595">
        <f>'звіт 03.19-03.24'!AL332+'[9]побудинковий звіт'!AM332+'[8]побудинковий звіт'!AM332</f>
        <v>6666.0368454528452</v>
      </c>
      <c r="AN332" s="595">
        <f>'звіт 03.19-03.24'!AM332+'[9]побудинковий звіт'!AN332+'[8]побудинковий звіт'!AN332</f>
        <v>8691.9652064549227</v>
      </c>
      <c r="AO332" s="116">
        <f t="shared" si="270"/>
        <v>2025.9283610020775</v>
      </c>
      <c r="AP332" s="595">
        <f>'звіт 03.19-03.24'!AO332+'[9]побудинковий звіт'!AP332+'[8]побудинковий звіт'!AP332</f>
        <v>32857.239901226501</v>
      </c>
      <c r="AQ332" s="595">
        <f>'звіт 03.19-03.24'!AP332+'[9]побудинковий звіт'!AQ332+'[8]побудинковий звіт'!AQ332</f>
        <v>31691.190094201218</v>
      </c>
      <c r="AR332" s="116">
        <f t="shared" si="271"/>
        <v>-1166.0498070252834</v>
      </c>
      <c r="AS332" s="595">
        <f>'звіт 03.19-03.24'!AR332+'[9]побудинковий звіт'!AS332+'[8]побудинковий звіт'!AS332</f>
        <v>714691.48036032461</v>
      </c>
      <c r="AT332" s="595">
        <f>'звіт 03.19-03.24'!AS332+'[9]побудинковий звіт'!AT332+'[8]побудинковий звіт'!AT332</f>
        <v>680806.37884557794</v>
      </c>
      <c r="AU332" s="118">
        <f t="shared" si="272"/>
        <v>-33885.101514746668</v>
      </c>
      <c r="AV332" s="595">
        <f>'звіт 03.19-03.24'!AU332+'[9]побудинковий звіт'!AV332+'[8]побудинковий звіт'!AV332</f>
        <v>34965.744753156447</v>
      </c>
      <c r="AW332" s="595">
        <f>'звіт 03.19-03.24'!AV332+'[9]побудинковий звіт'!AW332+'[8]побудинковий звіт'!AW332</f>
        <v>12496.965672548638</v>
      </c>
      <c r="AX332" s="94">
        <f t="shared" si="273"/>
        <v>-22468.779080607808</v>
      </c>
      <c r="AY332" s="595">
        <f>'звіт 03.19-03.24'!AX332+'[9]побудинковий звіт'!AY332+'[8]побудинковий звіт'!AY332</f>
        <v>38646.752180373798</v>
      </c>
      <c r="AZ332" s="595">
        <f>'звіт 03.19-03.24'!AY332+'[9]побудинковий звіт'!AZ332+'[8]побудинковий звіт'!AZ332</f>
        <v>26425.062535820703</v>
      </c>
      <c r="BA332" s="117">
        <f t="shared" si="274"/>
        <v>-12221.689644553095</v>
      </c>
      <c r="BB332" s="595">
        <f>'звіт 03.19-03.24'!BA332+'[9]побудинковий звіт'!BB332+'[8]побудинковий звіт'!BB332</f>
        <v>38842.374312777742</v>
      </c>
      <c r="BC332" s="595">
        <f>'звіт 03.19-03.24'!BB332+'[9]побудинковий звіт'!BC332+'[8]побудинковий звіт'!BC332</f>
        <v>19968.042389828817</v>
      </c>
      <c r="BD332" s="94">
        <f t="shared" si="275"/>
        <v>-18874.331922948924</v>
      </c>
      <c r="BE332" s="595">
        <f>'звіт 03.19-03.24'!BD332+'[9]побудинковий звіт'!BE332+'[8]побудинковий звіт'!BE332</f>
        <v>26240.380048979376</v>
      </c>
      <c r="BF332" s="595">
        <f>'звіт 03.19-03.24'!BE332+'[9]побудинковий звіт'!BF332+'[8]побудинковий звіт'!BF332</f>
        <v>23345.75808127816</v>
      </c>
      <c r="BG332" s="95">
        <f t="shared" si="276"/>
        <v>-2894.6219677012159</v>
      </c>
      <c r="BH332" s="595">
        <f>'звіт 03.19-03.24'!BG332+'[9]побудинковий звіт'!BH332+'[8]побудинковий звіт'!BH332</f>
        <v>11435.751542494148</v>
      </c>
      <c r="BI332" s="595">
        <f>'звіт 03.19-03.24'!BH332+'[9]побудинковий звіт'!BI332+'[8]побудинковий звіт'!BI332</f>
        <v>890</v>
      </c>
      <c r="BJ332" s="94">
        <f t="shared" si="277"/>
        <v>-10545.751542494148</v>
      </c>
      <c r="BK332" s="595">
        <f>'звіт 03.19-03.24'!BJ332+'[9]побудинковий звіт'!BK332+'[8]побудинковий звіт'!BK332</f>
        <v>25544.833760601236</v>
      </c>
      <c r="BL332" s="595">
        <f>'звіт 03.19-03.24'!BK332+'[9]побудинковий звіт'!BL332+'[8]побудинковий звіт'!BL332</f>
        <v>17050.658006646776</v>
      </c>
      <c r="BM332" s="95">
        <f t="shared" si="278"/>
        <v>-8494.1757539544597</v>
      </c>
      <c r="BN332" s="595">
        <f>'звіт 03.19-03.24'!BM332+'[9]побудинковий звіт'!BN332+'[8]побудинковий звіт'!BN332</f>
        <v>3096.9246790874722</v>
      </c>
      <c r="BO332" s="595">
        <f>'звіт 03.19-03.24'!BN332+'[9]побудинковий звіт'!BO332+'[8]побудинковий звіт'!BO332</f>
        <v>2878</v>
      </c>
      <c r="BP332" s="94">
        <f t="shared" si="279"/>
        <v>-218.92467908747221</v>
      </c>
      <c r="BQ332" s="91">
        <f t="shared" si="280"/>
        <v>178772.76127747021</v>
      </c>
      <c r="BR332" s="96">
        <f t="shared" si="280"/>
        <v>103054.48668612308</v>
      </c>
      <c r="BS332" s="94">
        <f t="shared" si="281"/>
        <v>-75718.27459134713</v>
      </c>
      <c r="BT332" s="595">
        <f>'звіт 03.19-03.24'!BS332+'[9]побудинковий звіт'!BT332+'[8]побудинковий звіт'!BT332</f>
        <v>380382.59319184232</v>
      </c>
      <c r="BU332" s="595">
        <f>'звіт 03.19-03.24'!BT332+'[9]побудинковий звіт'!BU332+'[8]побудинковий звіт'!BU332</f>
        <v>413608.99791123066</v>
      </c>
      <c r="BV332" s="116">
        <f t="shared" si="282"/>
        <v>33226.404719388345</v>
      </c>
      <c r="BW332" s="595">
        <f>'звіт 03.19-03.24'!BV332+'[9]побудинковий звіт'!BW332+'[8]побудинковий звіт'!BW332</f>
        <v>265783.20402627875</v>
      </c>
      <c r="BX332" s="595">
        <f>'звіт 03.19-03.24'!BW332+'[9]побудинковий звіт'!BX332+'[8]побудинковий звіт'!BX332</f>
        <v>271162.63375007466</v>
      </c>
      <c r="BY332" s="116">
        <f t="shared" si="283"/>
        <v>5379.4297237959108</v>
      </c>
      <c r="BZ332" s="595">
        <f>'звіт 03.19-03.24'!BY332+'[9]побудинковий звіт'!BZ332+'[8]побудинковий звіт'!BZ332</f>
        <v>71578.559213100831</v>
      </c>
      <c r="CA332" s="595">
        <f>'звіт 03.19-03.24'!BZ332+'[9]побудинковий звіт'!CA332+'[8]побудинковий звіт'!CA332</f>
        <v>61441.693895576311</v>
      </c>
      <c r="CB332" s="116">
        <f t="shared" si="284"/>
        <v>-10136.86531752452</v>
      </c>
      <c r="CC332" s="595">
        <f>'звіт 03.19-03.24'!CB332+'[9]побудинковий звіт'!CC332+'[8]побудинковий звіт'!CC332</f>
        <v>16413.995647130789</v>
      </c>
      <c r="CD332" s="595">
        <f>'звіт 03.19-03.24'!CC332+'[9]побудинковий звіт'!CD332+'[8]побудинковий звіт'!CD332</f>
        <v>16622.262140435952</v>
      </c>
      <c r="CE332" s="116">
        <f t="shared" si="285"/>
        <v>208.26649330516375</v>
      </c>
      <c r="CF332" s="595">
        <f>'звіт 03.19-03.24'!CE332+'[9]побудинковий звіт'!CF332+'[8]побудинковий звіт'!CF332</f>
        <v>2008.3367140553685</v>
      </c>
      <c r="CG332" s="595">
        <f>'звіт 03.19-03.24'!CF332+'[9]побудинковий звіт'!CG332+'[8]побудинковий звіт'!CG332</f>
        <v>3240.2691337791075</v>
      </c>
      <c r="CH332" s="116">
        <f t="shared" si="286"/>
        <v>1231.932419723739</v>
      </c>
      <c r="CI332" s="595">
        <f>'звіт 03.19-03.24'!CH332+'[9]побудинковий звіт'!CI332+'[8]побудинковий звіт'!CI332</f>
        <v>121602.37403989572</v>
      </c>
      <c r="CJ332" s="595">
        <f>'звіт 03.19-03.24'!CI332+'[9]побудинковий звіт'!CJ332+'[8]побудинковий звіт'!CJ332</f>
        <v>86613.288736428614</v>
      </c>
      <c r="CK332" s="116">
        <f t="shared" si="287"/>
        <v>-34989.085303467102</v>
      </c>
      <c r="CL332" s="595">
        <f>'звіт 03.19-03.24'!CK332+'[9]побудинковий звіт'!CL332+'[8]побудинковий звіт'!CL332</f>
        <v>96820.582545256024</v>
      </c>
      <c r="CM332" s="595">
        <f>'звіт 03.19-03.24'!CL332+'[9]побудинковий звіт'!CM332+'[8]побудинковий звіт'!CM332</f>
        <v>98171.413506506433</v>
      </c>
      <c r="CN332" s="116">
        <f t="shared" si="288"/>
        <v>1350.830961250409</v>
      </c>
      <c r="CO332" s="88">
        <f t="shared" si="289"/>
        <v>218422.95658515173</v>
      </c>
      <c r="CP332" s="96">
        <f t="shared" si="289"/>
        <v>184784.70224293505</v>
      </c>
      <c r="CQ332" s="116">
        <f t="shared" si="290"/>
        <v>-33638.254342216678</v>
      </c>
      <c r="CR332" s="119">
        <f t="shared" si="301"/>
        <v>2933651.351825885</v>
      </c>
      <c r="CS332" s="96">
        <f t="shared" si="301"/>
        <v>2803567.4397688806</v>
      </c>
      <c r="CT332" s="116">
        <f t="shared" si="291"/>
        <v>-130083.9120570044</v>
      </c>
      <c r="CU332" s="91">
        <f t="shared" si="292"/>
        <v>3520381.6221910617</v>
      </c>
      <c r="CV332" s="98">
        <f t="shared" si="292"/>
        <v>3364280.9277226566</v>
      </c>
      <c r="CW332" s="117">
        <f t="shared" si="293"/>
        <v>-156100.6944684051</v>
      </c>
      <c r="CX332" s="595">
        <f>'звіт 03.19-03.24'!CW332+'[9]побудинковий звіт'!CX332+'[8]побудинковий звіт'!CX332</f>
        <v>109246.70486426222</v>
      </c>
      <c r="CY332" s="595">
        <f>'звіт 03.19-03.24'!CX332+'[9]побудинковий звіт'!CY332+'[8]побудинковий звіт'!CY332</f>
        <v>265347.39933266805</v>
      </c>
      <c r="CZ332" s="116">
        <f t="shared" si="294"/>
        <v>156100.69446840583</v>
      </c>
      <c r="DA332" s="99">
        <f>'[8]побудинковий звіт'!DA332</f>
        <v>-156100.6944684058</v>
      </c>
      <c r="DB332" s="8">
        <v>3</v>
      </c>
      <c r="DC332" s="365">
        <f>'[8]побудинковий звіт'!DC332</f>
        <v>112256.48</v>
      </c>
      <c r="DD332" s="365">
        <f>'[8]побудинковий звіт'!DD332</f>
        <v>0</v>
      </c>
      <c r="DE332" s="365">
        <f>'[8]побудинковий звіт'!DE332</f>
        <v>53216.99</v>
      </c>
      <c r="DF332" s="365">
        <f>'[8]побудинковий звіт'!DF332</f>
        <v>-290.41000000000003</v>
      </c>
      <c r="DG332" s="101">
        <v>-60486.519906925038</v>
      </c>
      <c r="DH332" s="296">
        <v>9</v>
      </c>
      <c r="DI332" s="103">
        <f>'[8]побудинковий звіт'!DK332</f>
        <v>7.4177480777308054</v>
      </c>
      <c r="DJ332" s="103">
        <f>'[8]побудинковий звіт'!DL332</f>
        <v>9.6305829673265624</v>
      </c>
      <c r="DK332" s="103">
        <f>'[8]побудинковий звіт'!DM332</f>
        <v>6.5704141753041121</v>
      </c>
      <c r="DL332" s="104">
        <f t="shared" si="256"/>
        <v>59039.446032929809</v>
      </c>
      <c r="DM332" s="104">
        <f t="shared" si="257"/>
        <v>290.41230654844179</v>
      </c>
      <c r="DN332" s="105">
        <f t="shared" si="295"/>
        <v>59329.858339478247</v>
      </c>
      <c r="DO332" s="2"/>
      <c r="DP332" s="104">
        <f>'[10]побудинковий звіт'!DR332</f>
        <v>59039.49</v>
      </c>
      <c r="DQ332" s="104">
        <f>'[10]побудинковий звіт'!DS332</f>
        <v>290.41000000000003</v>
      </c>
      <c r="DR332" s="104">
        <f t="shared" si="296"/>
        <v>59329.9</v>
      </c>
      <c r="DS332" s="106"/>
      <c r="DT332" s="104"/>
      <c r="DU332" s="479">
        <f>'звіт 03.19-03.24'!DV332+'[9]побудинковий звіт'!DW332+'[8]побудинковий звіт'!DW332</f>
        <v>10424.900000000001</v>
      </c>
      <c r="DV332" s="2">
        <f>'[9]побудинковий звіт'!DX332+'[8]побудинковий звіт'!DX332</f>
        <v>4274.3999999999996</v>
      </c>
      <c r="DW332" s="77">
        <f t="shared" si="297"/>
        <v>1072157.0899653537</v>
      </c>
      <c r="DX332" s="77">
        <f t="shared" si="298"/>
        <v>940633.03863804124</v>
      </c>
      <c r="DY332" s="427">
        <f t="shared" si="299"/>
        <v>52926.579999999994</v>
      </c>
      <c r="DZ332" s="161">
        <f>'[10]побудинковий звіт'!DY332</f>
        <v>19398.704320944133</v>
      </c>
      <c r="EB332" s="110">
        <f>75394-904</f>
        <v>74490</v>
      </c>
      <c r="EC332" s="111">
        <f t="shared" si="300"/>
        <v>14003.480093074962</v>
      </c>
      <c r="EE332" s="112">
        <v>166753.84911948023</v>
      </c>
      <c r="EG332" s="99">
        <v>72105.597145306645</v>
      </c>
    </row>
    <row r="333" spans="1:137" ht="19.95" customHeight="1" x14ac:dyDescent="0.3">
      <c r="A333" s="81">
        <v>150000909</v>
      </c>
      <c r="B333" s="82" t="s">
        <v>774</v>
      </c>
      <c r="C333" s="114" t="s">
        <v>775</v>
      </c>
      <c r="D333" s="114" t="s">
        <v>775</v>
      </c>
      <c r="E333" s="84">
        <f t="shared" si="258"/>
        <v>6336.6</v>
      </c>
      <c r="F333" s="597">
        <f>'[8]побудинковий звіт'!F333</f>
        <v>6336.6</v>
      </c>
      <c r="G333" s="104">
        <f>'[8]побудинковий звіт'!G333</f>
        <v>691.97</v>
      </c>
      <c r="H333" s="598">
        <f>'[8]побудинковий звіт'!H333</f>
        <v>0</v>
      </c>
      <c r="I333" s="595">
        <f>'звіт 03.19-03.24'!H333+'[9]побудинковий звіт'!I333+'[8]побудинковий звіт'!I333</f>
        <v>174975.65263858551</v>
      </c>
      <c r="J333" s="595">
        <f>'звіт 03.19-03.24'!I333+'[9]побудинковий звіт'!J333+'[8]побудинковий звіт'!J333</f>
        <v>169079.21071973839</v>
      </c>
      <c r="K333" s="116">
        <f t="shared" si="259"/>
        <v>-5896.441918847122</v>
      </c>
      <c r="L333" s="595">
        <f>'звіт 03.19-03.24'!K333+'[9]побудинковий звіт'!L333+'[8]побудинковий звіт'!L333</f>
        <v>29418.806245000269</v>
      </c>
      <c r="M333" s="595">
        <f>'звіт 03.19-03.24'!L333+'[9]побудинковий звіт'!M333+'[8]побудинковий звіт'!M333</f>
        <v>28241.121941875947</v>
      </c>
      <c r="N333" s="116">
        <f t="shared" si="260"/>
        <v>-1177.6843031243225</v>
      </c>
      <c r="O333" s="595">
        <f>'звіт 03.19-03.24'!N333+'[9]побудинковий звіт'!O333+'[8]побудинковий звіт'!O333</f>
        <v>56653.647520159866</v>
      </c>
      <c r="P333" s="595">
        <f>'звіт 03.19-03.24'!O333+'[9]побудинковий звіт'!P333+'[8]побудинковий звіт'!P333</f>
        <v>56677.964904224435</v>
      </c>
      <c r="Q333" s="116">
        <f t="shared" si="261"/>
        <v>24.317384064568614</v>
      </c>
      <c r="R333" s="595">
        <f>'звіт 03.19-03.24'!Q333+'[9]побудинковий звіт'!R333+'[8]побудинковий звіт'!R333</f>
        <v>13766.647008160215</v>
      </c>
      <c r="S333" s="595">
        <f>'звіт 03.19-03.24'!R333+'[9]побудинковий звіт'!S333+'[8]побудинковий звіт'!S333</f>
        <v>13761.048957129442</v>
      </c>
      <c r="T333" s="116">
        <f t="shared" si="262"/>
        <v>-5.5980510307726945</v>
      </c>
      <c r="U333" s="595">
        <f>'звіт 03.19-03.24'!T333+'[9]побудинковий звіт'!U333+'[8]побудинковий звіт'!U333</f>
        <v>7327.0560945424004</v>
      </c>
      <c r="V333" s="595">
        <f>'звіт 03.19-03.24'!U333+'[9]побудинковий звіт'!V333+'[8]побудинковий звіт'!V333</f>
        <v>5533.367947797381</v>
      </c>
      <c r="W333" s="116">
        <f t="shared" si="263"/>
        <v>-1793.6881467450194</v>
      </c>
      <c r="X333" s="595">
        <f>'звіт 03.19-03.24'!W333+'[9]побудинковий звіт'!X333+'[8]побудинковий звіт'!X333</f>
        <v>60180.27259410236</v>
      </c>
      <c r="Y333" s="595">
        <f>'звіт 03.19-03.24'!X333+'[9]побудинковий звіт'!Y333+'[8]побудинковий звіт'!Y333</f>
        <v>56759.594469162548</v>
      </c>
      <c r="Z333" s="116">
        <f t="shared" si="264"/>
        <v>-3420.6781249398118</v>
      </c>
      <c r="AA333" s="595">
        <f>'звіт 03.19-03.24'!Z333+'[9]побудинковий звіт'!AA333+'[8]побудинковий звіт'!AA333</f>
        <v>6842.3616000000002</v>
      </c>
      <c r="AB333" s="595">
        <f>'звіт 03.19-03.24'!AA333+'[9]побудинковий звіт'!AB333+'[8]побудинковий звіт'!AB333</f>
        <v>0</v>
      </c>
      <c r="AC333" s="116">
        <f t="shared" si="265"/>
        <v>-6842.3616000000002</v>
      </c>
      <c r="AD333" s="595">
        <f>'звіт 03.19-03.24'!AC333+'[9]побудинковий звіт'!AD333+'[8]побудинковий звіт'!AD333</f>
        <v>190084.9242830663</v>
      </c>
      <c r="AE333" s="595">
        <f>'звіт 03.19-03.24'!AD333+'[9]побудинковий звіт'!AE333+'[8]побудинковий звіт'!AE333</f>
        <v>207987.18764042057</v>
      </c>
      <c r="AF333" s="117">
        <f t="shared" si="266"/>
        <v>17902.26335735427</v>
      </c>
      <c r="AG333" s="91">
        <f t="shared" si="267"/>
        <v>539249.36798361689</v>
      </c>
      <c r="AH333" s="92">
        <f t="shared" si="267"/>
        <v>538039.49658034882</v>
      </c>
      <c r="AI333" s="116">
        <f t="shared" si="268"/>
        <v>-1209.8714032680728</v>
      </c>
      <c r="AJ333" s="595">
        <f>'звіт 03.19-03.24'!AI333+'[9]побудинковий звіт'!AJ333+'[8]побудинковий звіт'!AJ333</f>
        <v>333465.48474026669</v>
      </c>
      <c r="AK333" s="595">
        <f>'звіт 03.19-03.24'!AJ333+'[9]побудинковий звіт'!AK333+'[8]побудинковий звіт'!AK333</f>
        <v>330322.55856278737</v>
      </c>
      <c r="AL333" s="116">
        <f t="shared" si="269"/>
        <v>-3142.9261774793267</v>
      </c>
      <c r="AM333" s="595">
        <f>'звіт 03.19-03.24'!AL333+'[9]побудинковий звіт'!AM333+'[8]побудинковий звіт'!AM333</f>
        <v>12449.896626942815</v>
      </c>
      <c r="AN333" s="595">
        <f>'звіт 03.19-03.24'!AM333+'[9]побудинковий звіт'!AN333+'[8]побудинковий звіт'!AN333</f>
        <v>5996.2844145437757</v>
      </c>
      <c r="AO333" s="116">
        <f t="shared" si="270"/>
        <v>-6453.612212399039</v>
      </c>
      <c r="AP333" s="595">
        <f>'звіт 03.19-03.24'!AO333+'[9]побудинковий звіт'!AP333+'[8]побудинковий звіт'!AP333</f>
        <v>33481.912697213796</v>
      </c>
      <c r="AQ333" s="595">
        <f>'звіт 03.19-03.24'!AP333+'[9]побудинковий звіт'!AQ333+'[8]побудинковий звіт'!AQ333</f>
        <v>32311.957471470403</v>
      </c>
      <c r="AR333" s="116">
        <f t="shared" si="271"/>
        <v>-1169.9552257433934</v>
      </c>
      <c r="AS333" s="595">
        <f>'звіт 03.19-03.24'!AR333+'[9]побудинковий звіт'!AS333+'[8]побудинковий звіт'!AS333</f>
        <v>696674.92041326477</v>
      </c>
      <c r="AT333" s="595">
        <f>'звіт 03.19-03.24'!AS333+'[9]побудинковий звіт'!AT333+'[8]побудинковий звіт'!AT333</f>
        <v>621958.30413337925</v>
      </c>
      <c r="AU333" s="118">
        <f t="shared" si="272"/>
        <v>-74716.616279885522</v>
      </c>
      <c r="AV333" s="595">
        <f>'звіт 03.19-03.24'!AU333+'[9]побудинковий звіт'!AV333+'[8]побудинковий звіт'!AV333</f>
        <v>34087.795518849227</v>
      </c>
      <c r="AW333" s="595">
        <f>'звіт 03.19-03.24'!AV333+'[9]побудинковий звіт'!AW333+'[8]побудинковий звіт'!AW333</f>
        <v>12864.162832431844</v>
      </c>
      <c r="AX333" s="94">
        <f t="shared" si="273"/>
        <v>-21223.632686417383</v>
      </c>
      <c r="AY333" s="595">
        <f>'звіт 03.19-03.24'!AX333+'[9]побудинковий звіт'!AY333+'[8]побудинковий звіт'!AY333</f>
        <v>37925.942783384278</v>
      </c>
      <c r="AZ333" s="595">
        <f>'звіт 03.19-03.24'!AY333+'[9]побудинковий звіт'!AZ333+'[8]побудинковий звіт'!AZ333</f>
        <v>36199.599999999999</v>
      </c>
      <c r="BA333" s="117">
        <f t="shared" si="274"/>
        <v>-1726.3427833842798</v>
      </c>
      <c r="BB333" s="595">
        <f>'звіт 03.19-03.24'!BA333+'[9]побудинковий звіт'!BB333+'[8]побудинковий звіт'!BB333</f>
        <v>40768.131509365041</v>
      </c>
      <c r="BC333" s="595">
        <f>'звіт 03.19-03.24'!BB333+'[9]побудинковий звіт'!BC333+'[8]побудинковий звіт'!BC333</f>
        <v>48894.878401633454</v>
      </c>
      <c r="BD333" s="94">
        <f t="shared" si="275"/>
        <v>8126.7468922684129</v>
      </c>
      <c r="BE333" s="595">
        <f>'звіт 03.19-03.24'!BD333+'[9]побудинковий звіт'!BE333+'[8]побудинковий звіт'!BE333</f>
        <v>29565.055056580055</v>
      </c>
      <c r="BF333" s="595">
        <f>'звіт 03.19-03.24'!BE333+'[9]побудинковий звіт'!BF333+'[8]побудинковий звіт'!BF333</f>
        <v>31867.247504453197</v>
      </c>
      <c r="BG333" s="95">
        <f t="shared" si="276"/>
        <v>2302.1924478731416</v>
      </c>
      <c r="BH333" s="595">
        <f>'звіт 03.19-03.24'!BG333+'[9]побудинковий звіт'!BH333+'[8]побудинковий звіт'!BH333</f>
        <v>11435.751542494148</v>
      </c>
      <c r="BI333" s="595">
        <f>'звіт 03.19-03.24'!BH333+'[9]побудинковий звіт'!BI333+'[8]побудинковий звіт'!BI333</f>
        <v>7501.5</v>
      </c>
      <c r="BJ333" s="94">
        <f t="shared" si="277"/>
        <v>-3934.2515424941485</v>
      </c>
      <c r="BK333" s="595">
        <f>'звіт 03.19-03.24'!BJ333+'[9]побудинковий звіт'!BK333+'[8]побудинковий звіт'!BK333</f>
        <v>25101.101936066545</v>
      </c>
      <c r="BL333" s="595">
        <f>'звіт 03.19-03.24'!BK333+'[9]побудинковий звіт'!BL333+'[8]побудинковий звіт'!BL333</f>
        <v>34379.578814466418</v>
      </c>
      <c r="BM333" s="95">
        <f t="shared" si="278"/>
        <v>9278.4768783998734</v>
      </c>
      <c r="BN333" s="595">
        <f>'звіт 03.19-03.24'!BM333+'[9]побудинковий звіт'!BN333+'[8]побудинковий звіт'!BN333</f>
        <v>3101.9709790874722</v>
      </c>
      <c r="BO333" s="595">
        <f>'звіт 03.19-03.24'!BN333+'[9]побудинковий звіт'!BO333+'[8]побудинковий звіт'!BO333</f>
        <v>8175.1790823560004</v>
      </c>
      <c r="BP333" s="94">
        <f t="shared" si="279"/>
        <v>5073.2081032685282</v>
      </c>
      <c r="BQ333" s="91">
        <f t="shared" si="280"/>
        <v>181985.74932582676</v>
      </c>
      <c r="BR333" s="96">
        <f t="shared" si="280"/>
        <v>179882.14663534093</v>
      </c>
      <c r="BS333" s="94">
        <f t="shared" si="281"/>
        <v>-2103.60269048583</v>
      </c>
      <c r="BT333" s="595">
        <f>'звіт 03.19-03.24'!BS333+'[9]побудинковий звіт'!BT333+'[8]побудинковий звіт'!BT333</f>
        <v>352028.16340696428</v>
      </c>
      <c r="BU333" s="595">
        <f>'звіт 03.19-03.24'!BT333+'[9]побудинковий звіт'!BU333+'[8]побудинковий звіт'!BU333</f>
        <v>412350.52225563035</v>
      </c>
      <c r="BV333" s="116">
        <f t="shared" si="282"/>
        <v>60322.358848666074</v>
      </c>
      <c r="BW333" s="595">
        <f>'звіт 03.19-03.24'!BV333+'[9]побудинковий звіт'!BW333+'[8]побудинковий звіт'!BW333</f>
        <v>273337.60034421767</v>
      </c>
      <c r="BX333" s="595">
        <f>'звіт 03.19-03.24'!BW333+'[9]побудинковий звіт'!BX333+'[8]побудинковий звіт'!BX333</f>
        <v>281234.32394003577</v>
      </c>
      <c r="BY333" s="116">
        <f t="shared" si="283"/>
        <v>7896.7235958180972</v>
      </c>
      <c r="BZ333" s="595">
        <f>'звіт 03.19-03.24'!BY333+'[9]побудинковий звіт'!BZ333+'[8]побудинковий звіт'!BZ333</f>
        <v>77198.531549738866</v>
      </c>
      <c r="CA333" s="595">
        <f>'звіт 03.19-03.24'!BZ333+'[9]побудинковий звіт'!CA333+'[8]побудинковий звіт'!CA333</f>
        <v>59068.38193947183</v>
      </c>
      <c r="CB333" s="116">
        <f t="shared" si="284"/>
        <v>-18130.149610267035</v>
      </c>
      <c r="CC333" s="595">
        <f>'звіт 03.19-03.24'!CB333+'[9]побудинковий звіт'!CC333+'[8]побудинковий звіт'!CC333</f>
        <v>16408.683623573972</v>
      </c>
      <c r="CD333" s="595">
        <f>'звіт 03.19-03.24'!CC333+'[9]побудинковий звіт'!CD333+'[8]побудинковий звіт'!CD333</f>
        <v>16618.275986445438</v>
      </c>
      <c r="CE333" s="116">
        <f t="shared" si="285"/>
        <v>209.59236287146632</v>
      </c>
      <c r="CF333" s="595">
        <f>'звіт 03.19-03.24'!CE333+'[9]побудинковий звіт'!CF333+'[8]побудинковий звіт'!CF333</f>
        <v>2007.8550985364102</v>
      </c>
      <c r="CG333" s="595">
        <f>'звіт 03.19-03.24'!CF333+'[9]побудинковий звіт'!CG333+'[8]побудинковий звіт'!CG333</f>
        <v>1101.7677194636176</v>
      </c>
      <c r="CH333" s="116">
        <f t="shared" si="286"/>
        <v>-906.0873790727926</v>
      </c>
      <c r="CI333" s="595">
        <f>'звіт 03.19-03.24'!CH333+'[9]побудинковий звіт'!CI333+'[8]побудинковий звіт'!CI333</f>
        <v>94802.371498830733</v>
      </c>
      <c r="CJ333" s="595">
        <f>'звіт 03.19-03.24'!CI333+'[9]побудинковий звіт'!CJ333+'[8]побудинковий звіт'!CJ333</f>
        <v>94861.270937216279</v>
      </c>
      <c r="CK333" s="116">
        <f t="shared" si="287"/>
        <v>58.899438385546091</v>
      </c>
      <c r="CL333" s="595">
        <f>'звіт 03.19-03.24'!CK333+'[9]побудинковий звіт'!CL333+'[8]побудинковий звіт'!CL333</f>
        <v>134995.45402356578</v>
      </c>
      <c r="CM333" s="595">
        <f>'звіт 03.19-03.24'!CL333+'[9]побудинковий звіт'!CM333+'[8]побудинковий звіт'!CM333</f>
        <v>142292.1308250108</v>
      </c>
      <c r="CN333" s="116">
        <f t="shared" si="288"/>
        <v>7296.6768014450208</v>
      </c>
      <c r="CO333" s="88">
        <f t="shared" si="289"/>
        <v>229797.82552239651</v>
      </c>
      <c r="CP333" s="96">
        <f t="shared" si="289"/>
        <v>237153.40176222706</v>
      </c>
      <c r="CQ333" s="116">
        <f t="shared" si="290"/>
        <v>7355.5762398305524</v>
      </c>
      <c r="CR333" s="119">
        <f t="shared" si="301"/>
        <v>2748085.9913325594</v>
      </c>
      <c r="CS333" s="96">
        <f t="shared" si="301"/>
        <v>2716037.4214011445</v>
      </c>
      <c r="CT333" s="116">
        <f t="shared" si="291"/>
        <v>-32048.56993141491</v>
      </c>
      <c r="CU333" s="91">
        <f t="shared" si="292"/>
        <v>3297703.1895990712</v>
      </c>
      <c r="CV333" s="98">
        <f t="shared" si="292"/>
        <v>3259244.9056813731</v>
      </c>
      <c r="CW333" s="117">
        <f t="shared" si="293"/>
        <v>-38458.283917698078</v>
      </c>
      <c r="CX333" s="595">
        <f>'звіт 03.19-03.24'!CW333+'[9]побудинковий звіт'!CX333+'[8]побудинковий звіт'!CX333</f>
        <v>110543.76094396677</v>
      </c>
      <c r="CY333" s="595">
        <f>'звіт 03.19-03.24'!CX333+'[9]побудинковий звіт'!CY333+'[8]побудинковий звіт'!CY333</f>
        <v>149002.04486166479</v>
      </c>
      <c r="CZ333" s="116">
        <f t="shared" si="294"/>
        <v>38458.28391769802</v>
      </c>
      <c r="DA333" s="99">
        <f>'[8]побудинковий звіт'!DA333</f>
        <v>-38458.283917698071</v>
      </c>
      <c r="DB333" s="8">
        <v>3</v>
      </c>
      <c r="DC333" s="365">
        <f>'[8]побудинковий звіт'!DC333</f>
        <v>122752.72</v>
      </c>
      <c r="DD333" s="365">
        <f>'[8]побудинковий звіт'!DD333</f>
        <v>0</v>
      </c>
      <c r="DE333" s="365">
        <f>'[8]побудинковий звіт'!DE333</f>
        <v>65725.040000000008</v>
      </c>
      <c r="DF333" s="365">
        <f>'[8]побудинковий звіт'!DF333</f>
        <v>0</v>
      </c>
      <c r="DG333" s="101">
        <v>10758.305046991212</v>
      </c>
      <c r="DH333" s="296">
        <v>9</v>
      </c>
      <c r="DI333" s="103">
        <f>'[8]побудинковий звіт'!DK333</f>
        <v>7.3259359668589692</v>
      </c>
      <c r="DJ333" s="103">
        <f>'[8]побудинковий звіт'!DL333</f>
        <v>9.2048707157791654</v>
      </c>
      <c r="DK333" s="103">
        <f>'[8]побудинковий звіт'!DM333</f>
        <v>6.4580004185193491</v>
      </c>
      <c r="DL333" s="104">
        <f t="shared" si="256"/>
        <v>57027.417299395951</v>
      </c>
      <c r="DM333" s="104">
        <f t="shared" si="257"/>
        <v>0</v>
      </c>
      <c r="DN333" s="105">
        <f t="shared" si="295"/>
        <v>57027.417299395951</v>
      </c>
      <c r="DO333" s="2"/>
      <c r="DP333" s="104">
        <f>'[10]побудинковий звіт'!DR333</f>
        <v>57028.04</v>
      </c>
      <c r="DQ333" s="104">
        <f>'[10]побудинковий звіт'!DS333</f>
        <v>0</v>
      </c>
      <c r="DR333" s="104">
        <f t="shared" si="296"/>
        <v>57028.04</v>
      </c>
      <c r="DS333" s="106"/>
      <c r="DT333" s="104"/>
      <c r="DU333" s="479">
        <f>'звіт 03.19-03.24'!DV333+'[9]побудинковий звіт'!DW333+'[8]побудинковий звіт'!DW333</f>
        <v>10036.560000000001</v>
      </c>
      <c r="DV333" s="2">
        <f>'[9]побудинковий звіт'!DX333+'[8]побудинковий звіт'!DX333</f>
        <v>0</v>
      </c>
      <c r="DW333" s="77">
        <f t="shared" si="297"/>
        <v>1054392.8036869098</v>
      </c>
      <c r="DX333" s="77">
        <f t="shared" si="298"/>
        <v>962208.5409224641</v>
      </c>
      <c r="DY333" s="427">
        <f t="shared" si="299"/>
        <v>65725.040000000008</v>
      </c>
      <c r="DZ333" s="161">
        <f>'[10]побудинковий звіт'!DY333</f>
        <v>18333.742590180897</v>
      </c>
      <c r="EB333" s="110">
        <v>-22231</v>
      </c>
      <c r="EC333" s="111">
        <f t="shared" si="300"/>
        <v>-11472.694953008788</v>
      </c>
      <c r="EE333" s="112">
        <v>45540.932300624503</v>
      </c>
      <c r="EG333" s="99">
        <v>-46698.559288593817</v>
      </c>
    </row>
    <row r="334" spans="1:137" ht="19.95" customHeight="1" x14ac:dyDescent="0.3">
      <c r="A334" s="81">
        <v>150000910</v>
      </c>
      <c r="B334" s="82" t="s">
        <v>776</v>
      </c>
      <c r="C334" s="114" t="s">
        <v>777</v>
      </c>
      <c r="D334" s="114" t="s">
        <v>777</v>
      </c>
      <c r="E334" s="84">
        <f t="shared" si="258"/>
        <v>6347.25</v>
      </c>
      <c r="F334" s="597">
        <f>'[8]побудинковий звіт'!F334</f>
        <v>6232.15</v>
      </c>
      <c r="G334" s="104">
        <f>'[8]побудинковий звіт'!G334</f>
        <v>576.05999999999995</v>
      </c>
      <c r="H334" s="598">
        <f>'[8]побудинковий звіт'!H334</f>
        <v>115.1</v>
      </c>
      <c r="I334" s="595">
        <f>'звіт 03.19-03.24'!H334+'[9]побудинковий звіт'!I334+'[8]побудинковий звіт'!I334</f>
        <v>172305.81704775308</v>
      </c>
      <c r="J334" s="595">
        <f>'звіт 03.19-03.24'!I334+'[9]побудинковий звіт'!J334+'[8]побудинковий звіт'!J334</f>
        <v>166696.36102134691</v>
      </c>
      <c r="K334" s="116">
        <f t="shared" si="259"/>
        <v>-5609.4560264061729</v>
      </c>
      <c r="L334" s="595">
        <f>'звіт 03.19-03.24'!K334+'[9]побудинковий звіт'!L334+'[8]побудинковий звіт'!L334</f>
        <v>28019.74400898565</v>
      </c>
      <c r="M334" s="595">
        <f>'звіт 03.19-03.24'!L334+'[9]побудинковий звіт'!M334+'[8]побудинковий звіт'!M334</f>
        <v>26833.042925243957</v>
      </c>
      <c r="N334" s="116">
        <f t="shared" si="260"/>
        <v>-1186.7010837416929</v>
      </c>
      <c r="O334" s="595">
        <f>'звіт 03.19-03.24'!N334+'[9]побудинковий звіт'!O334+'[8]побудинковий звіт'!O334</f>
        <v>56677.287225663342</v>
      </c>
      <c r="P334" s="595">
        <f>'звіт 03.19-03.24'!O334+'[9]побудинковий звіт'!P334+'[8]побудинковий звіт'!P334</f>
        <v>56709.111314624999</v>
      </c>
      <c r="Q334" s="116">
        <f t="shared" si="261"/>
        <v>31.824088961657253</v>
      </c>
      <c r="R334" s="595">
        <f>'звіт 03.19-03.24'!Q334+'[9]побудинковий звіт'!R334+'[8]побудинковий звіт'!R334</f>
        <v>13387.492915872366</v>
      </c>
      <c r="S334" s="595">
        <f>'звіт 03.19-03.24'!R334+'[9]побудинковий звіт'!S334+'[8]побудинковий звіт'!S334</f>
        <v>13402.347394846031</v>
      </c>
      <c r="T334" s="116">
        <f t="shared" si="262"/>
        <v>14.8544789736643</v>
      </c>
      <c r="U334" s="595">
        <f>'звіт 03.19-03.24'!T334+'[9]побудинковий звіт'!U334+'[8]побудинковий звіт'!U334</f>
        <v>7327.0560945424004</v>
      </c>
      <c r="V334" s="595">
        <f>'звіт 03.19-03.24'!U334+'[9]побудинковий звіт'!V334+'[8]побудинковий звіт'!V334</f>
        <v>5492.0906931632353</v>
      </c>
      <c r="W334" s="116">
        <f t="shared" si="263"/>
        <v>-1834.9654013791651</v>
      </c>
      <c r="X334" s="595">
        <f>'звіт 03.19-03.24'!W334+'[9]побудинковий звіт'!X334+'[8]побудинковий звіт'!X334</f>
        <v>60681.781989453688</v>
      </c>
      <c r="Y334" s="595">
        <f>'звіт 03.19-03.24'!X334+'[9]побудинковий звіт'!Y334+'[8]побудинковий звіт'!Y334</f>
        <v>55971.315944120004</v>
      </c>
      <c r="Z334" s="116">
        <f t="shared" si="264"/>
        <v>-4710.4660453336837</v>
      </c>
      <c r="AA334" s="595">
        <f>'звіт 03.19-03.24'!Z334+'[9]побудинковий звіт'!AA334+'[8]побудинковий звіт'!AA334</f>
        <v>6855.03</v>
      </c>
      <c r="AB334" s="595">
        <f>'звіт 03.19-03.24'!AA334+'[9]побудинковий звіт'!AB334+'[8]побудинковий звіт'!AB334</f>
        <v>0</v>
      </c>
      <c r="AC334" s="116">
        <f t="shared" si="265"/>
        <v>-6855.03</v>
      </c>
      <c r="AD334" s="595">
        <f>'звіт 03.19-03.24'!AC334+'[9]побудинковий звіт'!AD334+'[8]побудинковий звіт'!AD334</f>
        <v>190722.0748754931</v>
      </c>
      <c r="AE334" s="595">
        <f>'звіт 03.19-03.24'!AD334+'[9]побудинковий звіт'!AE334+'[8]побудинковий звіт'!AE334</f>
        <v>208372.77380098947</v>
      </c>
      <c r="AF334" s="117">
        <f t="shared" si="266"/>
        <v>17650.69892549637</v>
      </c>
      <c r="AG334" s="91">
        <f t="shared" si="267"/>
        <v>535976.28415776358</v>
      </c>
      <c r="AH334" s="92">
        <f t="shared" si="267"/>
        <v>533477.04309433454</v>
      </c>
      <c r="AI334" s="116">
        <f t="shared" si="268"/>
        <v>-2499.2410634290427</v>
      </c>
      <c r="AJ334" s="595">
        <f>'звіт 03.19-03.24'!AI334+'[9]побудинковий звіт'!AJ334+'[8]побудинковий звіт'!AJ334</f>
        <v>314657.16139687685</v>
      </c>
      <c r="AK334" s="595">
        <f>'звіт 03.19-03.24'!AJ334+'[9]побудинковий звіт'!AK334+'[8]побудинковий звіт'!AK334</f>
        <v>310114.89911120484</v>
      </c>
      <c r="AL334" s="116">
        <f t="shared" si="269"/>
        <v>-4542.2622856720118</v>
      </c>
      <c r="AM334" s="595">
        <f>'звіт 03.19-03.24'!AL334+'[9]побудинковий звіт'!AM334+'[8]побудинковий звіт'!AM334</f>
        <v>18510.076626942817</v>
      </c>
      <c r="AN334" s="595">
        <f>'звіт 03.19-03.24'!AM334+'[9]побудинковий звіт'!AN334+'[8]побудинковий звіт'!AN334</f>
        <v>18213.938128235422</v>
      </c>
      <c r="AO334" s="116">
        <f t="shared" si="270"/>
        <v>-296.13849870739432</v>
      </c>
      <c r="AP334" s="595">
        <f>'звіт 03.19-03.24'!AO334+'[9]побудинковий звіт'!AP334+'[8]побудинковий звіт'!AP334</f>
        <v>32861.612265531221</v>
      </c>
      <c r="AQ334" s="595">
        <f>'звіт 03.19-03.24'!AP334+'[9]побудинковий звіт'!AQ334+'[8]побудинковий звіт'!AQ334</f>
        <v>31498.336549778909</v>
      </c>
      <c r="AR334" s="116">
        <f t="shared" si="271"/>
        <v>-1363.275715752312</v>
      </c>
      <c r="AS334" s="595">
        <f>'звіт 03.19-03.24'!AR334+'[9]побудинковий звіт'!AS334+'[8]побудинковий звіт'!AS334</f>
        <v>654461.29908388783</v>
      </c>
      <c r="AT334" s="595">
        <f>'звіт 03.19-03.24'!AS334+'[9]побудинковий звіт'!AT334+'[8]побудинковий звіт'!AT334</f>
        <v>716965.29418200441</v>
      </c>
      <c r="AU334" s="118">
        <f t="shared" si="272"/>
        <v>62503.995098116575</v>
      </c>
      <c r="AV334" s="595">
        <f>'звіт 03.19-03.24'!AU334+'[9]побудинковий звіт'!AV334+'[8]побудинковий звіт'!AV334</f>
        <v>34893.955382791741</v>
      </c>
      <c r="AW334" s="595">
        <f>'звіт 03.19-03.24'!AV334+'[9]побудинковий звіт'!AW334+'[8]побудинковий звіт'!AW334</f>
        <v>12066.088070698814</v>
      </c>
      <c r="AX334" s="94">
        <f t="shared" si="273"/>
        <v>-22827.867312092927</v>
      </c>
      <c r="AY334" s="595">
        <f>'звіт 03.19-03.24'!AX334+'[9]побудинковий звіт'!AY334+'[8]побудинковий звіт'!AY334</f>
        <v>37983.326553576255</v>
      </c>
      <c r="AZ334" s="595">
        <f>'звіт 03.19-03.24'!AY334+'[9]побудинковий звіт'!AZ334+'[8]побудинковий звіт'!AZ334</f>
        <v>29565.55913200937</v>
      </c>
      <c r="BA334" s="117">
        <f t="shared" si="274"/>
        <v>-8417.7674215668849</v>
      </c>
      <c r="BB334" s="595">
        <f>'звіт 03.19-03.24'!BA334+'[9]побудинковий звіт'!BB334+'[8]побудинковий звіт'!BB334</f>
        <v>35609.273096381788</v>
      </c>
      <c r="BC334" s="595">
        <f>'звіт 03.19-03.24'!BB334+'[9]побудинковий звіт'!BC334+'[8]побудинковий звіт'!BC334</f>
        <v>23193.792656944719</v>
      </c>
      <c r="BD334" s="94">
        <f t="shared" si="275"/>
        <v>-12415.480439437069</v>
      </c>
      <c r="BE334" s="595">
        <f>'звіт 03.19-03.24'!BD334+'[9]побудинковий звіт'!BE334+'[8]побудинковий звіт'!BE334</f>
        <v>26409.478277286402</v>
      </c>
      <c r="BF334" s="595">
        <f>'звіт 03.19-03.24'!BE334+'[9]побудинковий звіт'!BF334+'[8]побудинковий звіт'!BF334</f>
        <v>16507.353706094513</v>
      </c>
      <c r="BG334" s="95">
        <f t="shared" si="276"/>
        <v>-9902.1245711918891</v>
      </c>
      <c r="BH334" s="595">
        <f>'звіт 03.19-03.24'!BG334+'[9]побудинковий звіт'!BH334+'[8]побудинковий звіт'!BH334</f>
        <v>11435.751542494148</v>
      </c>
      <c r="BI334" s="595">
        <f>'звіт 03.19-03.24'!BH334+'[9]побудинковий звіт'!BI334+'[8]побудинковий звіт'!BI334</f>
        <v>874</v>
      </c>
      <c r="BJ334" s="94">
        <f t="shared" si="277"/>
        <v>-10561.751542494148</v>
      </c>
      <c r="BK334" s="595">
        <f>'звіт 03.19-03.24'!BJ334+'[9]побудинковий звіт'!BK334+'[8]побудинковий звіт'!BK334</f>
        <v>25245.169153820727</v>
      </c>
      <c r="BL334" s="595">
        <f>'звіт 03.19-03.24'!BK334+'[9]побудинковий звіт'!BL334+'[8]побудинковий звіт'!BL334</f>
        <v>32674.492505400522</v>
      </c>
      <c r="BM334" s="95">
        <f t="shared" si="278"/>
        <v>7429.3233515797947</v>
      </c>
      <c r="BN334" s="595">
        <f>'звіт 03.19-03.24'!BM334+'[9]побудинковий звіт'!BN334+'[8]побудинковий звіт'!BN334</f>
        <v>3105.1380790874719</v>
      </c>
      <c r="BO334" s="595">
        <f>'звіт 03.19-03.24'!BN334+'[9]побудинковий звіт'!BO334+'[8]побудинковий звіт'!BO334</f>
        <v>6462</v>
      </c>
      <c r="BP334" s="94">
        <f t="shared" si="279"/>
        <v>3356.8619209125281</v>
      </c>
      <c r="BQ334" s="91">
        <f t="shared" si="280"/>
        <v>174682.09208543855</v>
      </c>
      <c r="BR334" s="96">
        <f t="shared" si="280"/>
        <v>121343.28607114794</v>
      </c>
      <c r="BS334" s="94">
        <f t="shared" si="281"/>
        <v>-53338.806014290603</v>
      </c>
      <c r="BT334" s="595">
        <f>'звіт 03.19-03.24'!BS334+'[9]побудинковий звіт'!BT334+'[8]побудинковий звіт'!BT334</f>
        <v>360997.48484995688</v>
      </c>
      <c r="BU334" s="595">
        <f>'звіт 03.19-03.24'!BT334+'[9]побудинковий звіт'!BU334+'[8]побудинковий звіт'!BU334</f>
        <v>418193.88011169306</v>
      </c>
      <c r="BV334" s="116">
        <f t="shared" si="282"/>
        <v>57196.395261736179</v>
      </c>
      <c r="BW334" s="595">
        <f>'звіт 03.19-03.24'!BV334+'[9]побудинковий звіт'!BW334+'[8]побудинковий звіт'!BW334</f>
        <v>237928.33972219002</v>
      </c>
      <c r="BX334" s="595">
        <f>'звіт 03.19-03.24'!BW334+'[9]побудинковий звіт'!BX334+'[8]побудинковий звіт'!BX334</f>
        <v>245737.55756303258</v>
      </c>
      <c r="BY334" s="116">
        <f t="shared" si="283"/>
        <v>7809.2178408425534</v>
      </c>
      <c r="BZ334" s="595">
        <f>'звіт 03.19-03.24'!BY334+'[9]побудинковий звіт'!BZ334+'[8]побудинковий звіт'!BZ334</f>
        <v>78060.653506460949</v>
      </c>
      <c r="CA334" s="595">
        <f>'звіт 03.19-03.24'!BZ334+'[9]побудинковий звіт'!CA334+'[8]побудинковий звіт'!CA334</f>
        <v>59229.719626731909</v>
      </c>
      <c r="CB334" s="116">
        <f t="shared" si="284"/>
        <v>-18830.93387972904</v>
      </c>
      <c r="CC334" s="595">
        <f>'звіт 03.19-03.24'!CB334+'[9]побудинковий звіт'!CC334+'[8]побудинковий звіт'!CC334</f>
        <v>15272.595791305295</v>
      </c>
      <c r="CD334" s="595">
        <f>'звіт 03.19-03.24'!CC334+'[9]побудинковий звіт'!CD334+'[8]побудинковий звіт'!CD334</f>
        <v>15456.312098211129</v>
      </c>
      <c r="CE334" s="116">
        <f t="shared" si="285"/>
        <v>183.71630690583333</v>
      </c>
      <c r="CF334" s="595">
        <f>'звіт 03.19-03.24'!CE334+'[9]побудинковий звіт'!CF334+'[8]побудинковий звіт'!CF334</f>
        <v>1867.4641747601177</v>
      </c>
      <c r="CG334" s="595">
        <f>'звіт 03.19-03.24'!CF334+'[9]побудинковий звіт'!CG334+'[8]побудинковий звіт'!CG334</f>
        <v>773.52699700571611</v>
      </c>
      <c r="CH334" s="116">
        <f t="shared" si="286"/>
        <v>-1093.9371777544015</v>
      </c>
      <c r="CI334" s="595">
        <f>'звіт 03.19-03.24'!CH334+'[9]побудинковий звіт'!CI334+'[8]побудинковий звіт'!CI334</f>
        <v>216574.50302123136</v>
      </c>
      <c r="CJ334" s="595">
        <f>'звіт 03.19-03.24'!CI334+'[9]побудинковий звіт'!CJ334+'[8]побудинковий звіт'!CJ334</f>
        <v>199111.76633670376</v>
      </c>
      <c r="CK334" s="116">
        <f t="shared" si="287"/>
        <v>-17462.736684527597</v>
      </c>
      <c r="CL334" s="595">
        <f>'звіт 03.19-03.24'!CK334+'[9]побудинковий звіт'!CL334+'[8]побудинковий звіт'!CL334</f>
        <v>106091.46862522705</v>
      </c>
      <c r="CM334" s="595">
        <f>'звіт 03.19-03.24'!CL334+'[9]побудинковий звіт'!CM334+'[8]побудинковий звіт'!CM334</f>
        <v>109674.91729901003</v>
      </c>
      <c r="CN334" s="116">
        <f t="shared" si="288"/>
        <v>3583.4486737829866</v>
      </c>
      <c r="CO334" s="88">
        <f t="shared" si="289"/>
        <v>322665.97164645838</v>
      </c>
      <c r="CP334" s="96">
        <f t="shared" si="289"/>
        <v>308786.68363571377</v>
      </c>
      <c r="CQ334" s="116">
        <f t="shared" si="290"/>
        <v>-13879.288010744611</v>
      </c>
      <c r="CR334" s="119">
        <f t="shared" si="301"/>
        <v>2747941.0353075722</v>
      </c>
      <c r="CS334" s="96">
        <f t="shared" si="301"/>
        <v>2779790.4771690937</v>
      </c>
      <c r="CT334" s="116">
        <f t="shared" si="291"/>
        <v>31849.441861521453</v>
      </c>
      <c r="CU334" s="91">
        <f t="shared" si="292"/>
        <v>3297529.2423690865</v>
      </c>
      <c r="CV334" s="98">
        <f t="shared" si="292"/>
        <v>3335748.5726029123</v>
      </c>
      <c r="CW334" s="117">
        <f t="shared" si="293"/>
        <v>38219.330233825836</v>
      </c>
      <c r="CX334" s="595">
        <f>'звіт 03.19-03.24'!CW334+'[9]побудинковий звіт'!CX334+'[8]побудинковий звіт'!CX334</f>
        <v>111347.98174132218</v>
      </c>
      <c r="CY334" s="595">
        <f>'звіт 03.19-03.24'!CX334+'[9]побудинковий звіт'!CY334+'[8]побудинковий звіт'!CY334</f>
        <v>73128.651507495961</v>
      </c>
      <c r="CZ334" s="116">
        <f t="shared" si="294"/>
        <v>-38219.330233826215</v>
      </c>
      <c r="DA334" s="99">
        <f>'[8]побудинковий звіт'!DA334</f>
        <v>38219.330233825982</v>
      </c>
      <c r="DB334" s="8">
        <v>3</v>
      </c>
      <c r="DC334" s="365">
        <f>'[8]побудинковий звіт'!DC334</f>
        <v>129900.57</v>
      </c>
      <c r="DD334" s="365">
        <f>'[8]побудинковий звіт'!DD334</f>
        <v>705.56</v>
      </c>
      <c r="DE334" s="365">
        <f>'[8]побудинковий звіт'!DE334</f>
        <v>75132.700000000012</v>
      </c>
      <c r="DF334" s="365">
        <f>'[8]побудинковий звіт'!DF334</f>
        <v>0</v>
      </c>
      <c r="DG334" s="101">
        <v>15834.641803115141</v>
      </c>
      <c r="DH334" s="296">
        <v>9</v>
      </c>
      <c r="DI334" s="103">
        <f>'[8]побудинковий звіт'!DK334</f>
        <v>6.8907134369906746</v>
      </c>
      <c r="DJ334" s="103">
        <f>'[8]побудинковий звіт'!DL334</f>
        <v>8.968651389174136</v>
      </c>
      <c r="DK334" s="103">
        <f>'[8]побудинковий звіт'!DM334</f>
        <v>6.130049130651634</v>
      </c>
      <c r="DL334" s="104">
        <f t="shared" si="256"/>
        <v>54696.963818306787</v>
      </c>
      <c r="DM334" s="104">
        <f t="shared" si="257"/>
        <v>705.56865493800308</v>
      </c>
      <c r="DN334" s="105">
        <f t="shared" si="295"/>
        <v>55402.532473244792</v>
      </c>
      <c r="DO334" s="2"/>
      <c r="DP334" s="104">
        <f>'[10]побудинковий звіт'!DR334</f>
        <v>54767.87</v>
      </c>
      <c r="DQ334" s="104">
        <f>'[10]побудинковий звіт'!DS334</f>
        <v>705.56</v>
      </c>
      <c r="DR334" s="104">
        <f t="shared" si="296"/>
        <v>55473.43</v>
      </c>
      <c r="DS334" s="106"/>
      <c r="DT334" s="104"/>
      <c r="DU334" s="479">
        <f>'звіт 03.19-03.24'!DV334+'[9]побудинковий звіт'!DW334+'[8]побудинковий звіт'!DW334</f>
        <v>10036.560000000001</v>
      </c>
      <c r="DV334" s="2">
        <f>'[9]побудинковий звіт'!DX334+'[8]побудинковий звіт'!DX334</f>
        <v>0</v>
      </c>
      <c r="DW334" s="77">
        <f t="shared" si="297"/>
        <v>994972.06940319156</v>
      </c>
      <c r="DX334" s="77">
        <f t="shared" si="298"/>
        <v>1005970.2963037828</v>
      </c>
      <c r="DY334" s="427">
        <f t="shared" si="299"/>
        <v>75132.700000000012</v>
      </c>
      <c r="DZ334" s="161">
        <f>'[10]побудинковий звіт'!DY334</f>
        <v>14629.209021730176</v>
      </c>
      <c r="EB334" s="110">
        <v>44811</v>
      </c>
      <c r="EC334" s="111">
        <f t="shared" si="300"/>
        <v>60645.641803115141</v>
      </c>
      <c r="EE334" s="112">
        <v>-61725.675027022167</v>
      </c>
      <c r="EG334" s="99">
        <v>19415.207448279747</v>
      </c>
    </row>
    <row r="335" spans="1:137" ht="19.95" customHeight="1" x14ac:dyDescent="0.3">
      <c r="A335" s="81">
        <v>150000911</v>
      </c>
      <c r="B335" s="82" t="s">
        <v>778</v>
      </c>
      <c r="C335" s="114" t="s">
        <v>779</v>
      </c>
      <c r="D335" s="114" t="s">
        <v>779</v>
      </c>
      <c r="E335" s="84">
        <f t="shared" si="258"/>
        <v>5865.08</v>
      </c>
      <c r="F335" s="597">
        <f>'[8]побудинковий звіт'!F335</f>
        <v>5865.08</v>
      </c>
      <c r="G335" s="104">
        <f>'[8]побудинковий звіт'!G335</f>
        <v>0</v>
      </c>
      <c r="H335" s="598">
        <f>'[8]побудинковий звіт'!H335</f>
        <v>0</v>
      </c>
      <c r="I335" s="595">
        <f>'звіт 03.19-03.24'!H335+'[9]побудинковий звіт'!I335+'[8]побудинковий звіт'!I335</f>
        <v>142042.58585342838</v>
      </c>
      <c r="J335" s="595">
        <f>'звіт 03.19-03.24'!I335+'[9]побудинковий звіт'!J335+'[8]побудинковий звіт'!J335</f>
        <v>137549.40677976262</v>
      </c>
      <c r="K335" s="116">
        <f t="shared" si="259"/>
        <v>-4493.1790736657567</v>
      </c>
      <c r="L335" s="595">
        <f>'звіт 03.19-03.24'!K335+'[9]побудинковий звіт'!L335+'[8]побудинковий звіт'!L335</f>
        <v>30044.790982945833</v>
      </c>
      <c r="M335" s="595">
        <f>'звіт 03.19-03.24'!L335+'[9]побудинковий звіт'!M335+'[8]побудинковий звіт'!M335</f>
        <v>28717.305115299438</v>
      </c>
      <c r="N335" s="116">
        <f t="shared" si="260"/>
        <v>-1327.4858676463955</v>
      </c>
      <c r="O335" s="595">
        <f>'звіт 03.19-03.24'!N335+'[9]побудинковий звіт'!O335+'[8]побудинковий звіт'!O335</f>
        <v>60087.387101244924</v>
      </c>
      <c r="P335" s="595">
        <f>'звіт 03.19-03.24'!O335+'[9]побудинковий звіт'!P335+'[8]побудинковий звіт'!P335</f>
        <v>60117.948847543725</v>
      </c>
      <c r="Q335" s="116">
        <f t="shared" si="261"/>
        <v>30.561746298801154</v>
      </c>
      <c r="R335" s="595">
        <f>'звіт 03.19-03.24'!Q335+'[9]побудинковий звіт'!R335+'[8]побудинковий звіт'!R335</f>
        <v>0</v>
      </c>
      <c r="S335" s="595">
        <f>'звіт 03.19-03.24'!R335+'[9]побудинковий звіт'!S335+'[8]побудинковий звіт'!S335</f>
        <v>0</v>
      </c>
      <c r="T335" s="116">
        <f t="shared" si="262"/>
        <v>0</v>
      </c>
      <c r="U335" s="595">
        <f>'звіт 03.19-03.24'!T335+'[9]побудинковий звіт'!U335+'[8]побудинковий звіт'!U335</f>
        <v>9528.8626272409565</v>
      </c>
      <c r="V335" s="595">
        <f>'звіт 03.19-03.24'!U335+'[9]побудинковий звіт'!V335+'[8]побудинковий звіт'!V335</f>
        <v>7728.5541226217156</v>
      </c>
      <c r="W335" s="116">
        <f t="shared" si="263"/>
        <v>-1800.3085046192409</v>
      </c>
      <c r="X335" s="595">
        <f>'звіт 03.19-03.24'!W335+'[9]побудинковий звіт'!X335+'[8]побудинковий звіт'!X335</f>
        <v>124788.902557357</v>
      </c>
      <c r="Y335" s="595">
        <f>'звіт 03.19-03.24'!X335+'[9]побудинковий звіт'!Y335+'[8]побудинковий звіт'!Y335</f>
        <v>116810.20441989329</v>
      </c>
      <c r="Z335" s="116">
        <f t="shared" si="264"/>
        <v>-7978.6981374637107</v>
      </c>
      <c r="AA335" s="595">
        <f>'звіт 03.19-03.24'!Z335+'[9]побудинковий звіт'!AA335+'[8]побудинковий звіт'!AA335</f>
        <v>6333.2064</v>
      </c>
      <c r="AB335" s="595">
        <f>'звіт 03.19-03.24'!AA335+'[9]побудинковий звіт'!AB335+'[8]побудинковий звіт'!AB335</f>
        <v>0</v>
      </c>
      <c r="AC335" s="116">
        <f t="shared" si="265"/>
        <v>-6333.2064</v>
      </c>
      <c r="AD335" s="595">
        <f>'звіт 03.19-03.24'!AC335+'[9]побудинковий звіт'!AD335+'[8]побудинковий звіт'!AD335</f>
        <v>175944.19823461445</v>
      </c>
      <c r="AE335" s="595">
        <f>'звіт 03.19-03.24'!AD335+'[9]побудинковий звіт'!AE335+'[8]побудинковий звіт'!AE335</f>
        <v>192515.75227368472</v>
      </c>
      <c r="AF335" s="117">
        <f t="shared" si="266"/>
        <v>16571.554039070266</v>
      </c>
      <c r="AG335" s="91">
        <f t="shared" si="267"/>
        <v>548769.93375683157</v>
      </c>
      <c r="AH335" s="92">
        <f t="shared" si="267"/>
        <v>543439.17155880551</v>
      </c>
      <c r="AI335" s="116">
        <f t="shared" si="268"/>
        <v>-5330.7621980260592</v>
      </c>
      <c r="AJ335" s="595">
        <f>'звіт 03.19-03.24'!AI335+'[9]побудинковий звіт'!AJ335+'[8]побудинковий звіт'!AJ335</f>
        <v>0</v>
      </c>
      <c r="AK335" s="595">
        <f>'звіт 03.19-03.24'!AJ335+'[9]побудинковий звіт'!AK335+'[8]побудинковий звіт'!AK335</f>
        <v>0</v>
      </c>
      <c r="AL335" s="116">
        <f t="shared" si="269"/>
        <v>0</v>
      </c>
      <c r="AM335" s="595">
        <f>'звіт 03.19-03.24'!AL335+'[9]побудинковий звіт'!AM335+'[8]побудинковий звіт'!AM335</f>
        <v>0</v>
      </c>
      <c r="AN335" s="595">
        <f>'звіт 03.19-03.24'!AM335+'[9]побудинковий звіт'!AN335+'[8]побудинковий звіт'!AN335</f>
        <v>0</v>
      </c>
      <c r="AO335" s="116">
        <f t="shared" si="270"/>
        <v>0</v>
      </c>
      <c r="AP335" s="595">
        <f>'звіт 03.19-03.24'!AO335+'[9]побудинковий звіт'!AP335+'[8]побудинковий звіт'!AP335</f>
        <v>77584.053890787414</v>
      </c>
      <c r="AQ335" s="595">
        <f>'звіт 03.19-03.24'!AP335+'[9]побудинковий звіт'!AQ335+'[8]побудинковий звіт'!AQ335</f>
        <v>79003.403158285582</v>
      </c>
      <c r="AR335" s="116">
        <f t="shared" si="271"/>
        <v>1419.349267498168</v>
      </c>
      <c r="AS335" s="595">
        <f>'звіт 03.19-03.24'!AR335+'[9]побудинковий звіт'!AS335+'[8]побудинковий звіт'!AS335</f>
        <v>649089.10442222527</v>
      </c>
      <c r="AT335" s="595">
        <f>'звіт 03.19-03.24'!AS335+'[9]побудинковий звіт'!AT335+'[8]побудинковий звіт'!AT335</f>
        <v>738421.15096639632</v>
      </c>
      <c r="AU335" s="118">
        <f t="shared" si="272"/>
        <v>89332.046544171055</v>
      </c>
      <c r="AV335" s="595">
        <f>'звіт 03.19-03.24'!AU335+'[9]побудинковий звіт'!AV335+'[8]побудинковий звіт'!AV335</f>
        <v>34025.210596505953</v>
      </c>
      <c r="AW335" s="595">
        <f>'звіт 03.19-03.24'!AV335+'[9]побудинковий звіт'!AW335+'[8]побудинковий звіт'!AW335</f>
        <v>23643.990422449999</v>
      </c>
      <c r="AX335" s="94">
        <f t="shared" si="273"/>
        <v>-10381.220174055954</v>
      </c>
      <c r="AY335" s="595">
        <f>'звіт 03.19-03.24'!AX335+'[9]побудинковий звіт'!AY335+'[8]побудинковий звіт'!AY335</f>
        <v>48780.989141133527</v>
      </c>
      <c r="AZ335" s="595">
        <f>'звіт 03.19-03.24'!AY335+'[9]побудинковий звіт'!AZ335+'[8]побудинковий звіт'!AZ335</f>
        <v>25214.526823117434</v>
      </c>
      <c r="BA335" s="117">
        <f t="shared" si="274"/>
        <v>-23566.462318016092</v>
      </c>
      <c r="BB335" s="595">
        <f>'звіт 03.19-03.24'!BA335+'[9]побудинковий звіт'!BB335+'[8]побудинковий звіт'!BB335</f>
        <v>20752.79473231165</v>
      </c>
      <c r="BC335" s="595">
        <f>'звіт 03.19-03.24'!BB335+'[9]побудинковий звіт'!BC335+'[8]побудинковий звіт'!BC335</f>
        <v>53086.612376072175</v>
      </c>
      <c r="BD335" s="94">
        <f t="shared" si="275"/>
        <v>32333.817643760525</v>
      </c>
      <c r="BE335" s="595">
        <f>'звіт 03.19-03.24'!BD335+'[9]побудинковий звіт'!BE335+'[8]побудинковий звіт'!BE335</f>
        <v>0</v>
      </c>
      <c r="BF335" s="595">
        <f>'звіт 03.19-03.24'!BE335+'[9]побудинковий звіт'!BF335+'[8]побудинковий звіт'!BF335</f>
        <v>0</v>
      </c>
      <c r="BG335" s="95">
        <f t="shared" si="276"/>
        <v>0</v>
      </c>
      <c r="BH335" s="595">
        <f>'звіт 03.19-03.24'!BG335+'[9]побудинковий звіт'!BH335+'[8]побудинковий звіт'!BH335</f>
        <v>21113.942909528003</v>
      </c>
      <c r="BI335" s="595">
        <f>'звіт 03.19-03.24'!BH335+'[9]побудинковий звіт'!BI335+'[8]побудинковий звіт'!BI335</f>
        <v>0</v>
      </c>
      <c r="BJ335" s="94">
        <f t="shared" si="277"/>
        <v>-21113.942909528003</v>
      </c>
      <c r="BK335" s="595">
        <f>'звіт 03.19-03.24'!BJ335+'[9]побудинковий звіт'!BK335+'[8]побудинковий звіт'!BK335</f>
        <v>46710.417910302123</v>
      </c>
      <c r="BL335" s="595">
        <f>'звіт 03.19-03.24'!BK335+'[9]побудинковий звіт'!BL335+'[8]побудинковий звіт'!BL335</f>
        <v>4839</v>
      </c>
      <c r="BM335" s="95">
        <f t="shared" si="278"/>
        <v>-41871.417910302123</v>
      </c>
      <c r="BN335" s="595">
        <f>'звіт 03.19-03.24'!BM335+'[9]побудинковий звіт'!BN335+'[8]побудинковий звіт'!BN335</f>
        <v>2843.4198603056348</v>
      </c>
      <c r="BO335" s="595">
        <f>'звіт 03.19-03.24'!BN335+'[9]побудинковий звіт'!BO335+'[8]побудинковий звіт'!BO335</f>
        <v>5998.03</v>
      </c>
      <c r="BP335" s="94">
        <f t="shared" si="279"/>
        <v>3154.610139694365</v>
      </c>
      <c r="BQ335" s="91">
        <f t="shared" si="280"/>
        <v>174226.77515008691</v>
      </c>
      <c r="BR335" s="96">
        <f t="shared" si="280"/>
        <v>112782.15962163961</v>
      </c>
      <c r="BS335" s="94">
        <f t="shared" si="281"/>
        <v>-61444.615528447292</v>
      </c>
      <c r="BT335" s="595">
        <f>'звіт 03.19-03.24'!BS335+'[9]побудинковий звіт'!BT335+'[8]побудинковий звіт'!BT335</f>
        <v>354677.24713653233</v>
      </c>
      <c r="BU335" s="595">
        <f>'звіт 03.19-03.24'!BT335+'[9]побудинковий звіт'!BU335+'[8]побудинковий звіт'!BU335</f>
        <v>435119.35430984199</v>
      </c>
      <c r="BV335" s="116">
        <f t="shared" si="282"/>
        <v>80442.107173309661</v>
      </c>
      <c r="BW335" s="595">
        <f>'звіт 03.19-03.24'!BV335+'[9]побудинковий звіт'!BW335+'[8]побудинковий звіт'!BW335</f>
        <v>231567.8210682082</v>
      </c>
      <c r="BX335" s="595">
        <f>'звіт 03.19-03.24'!BW335+'[9]побудинковий звіт'!BX335+'[8]побудинковий звіт'!BX335</f>
        <v>210974.06967437279</v>
      </c>
      <c r="BY335" s="116">
        <f t="shared" si="283"/>
        <v>-20593.75139383541</v>
      </c>
      <c r="BZ335" s="595">
        <f>'звіт 03.19-03.24'!BY335+'[9]побудинковий звіт'!BZ335+'[8]побудинковий звіт'!BZ335</f>
        <v>71344.586138651517</v>
      </c>
      <c r="CA335" s="595">
        <f>'звіт 03.19-03.24'!BZ335+'[9]побудинковий звіт'!CA335+'[8]побудинковий звіт'!CA335</f>
        <v>64047.840318063965</v>
      </c>
      <c r="CB335" s="116">
        <f t="shared" si="284"/>
        <v>-7296.7458205875519</v>
      </c>
      <c r="CC335" s="595">
        <f>'звіт 03.19-03.24'!CB335+'[9]побудинковий звіт'!CC335+'[8]побудинковий звіт'!CC335</f>
        <v>17417.820357098335</v>
      </c>
      <c r="CD335" s="595">
        <f>'звіт 03.19-03.24'!CC335+'[9]побудинковий звіт'!CD335+'[8]побудинковий звіт'!CD335</f>
        <v>17732.406026793604</v>
      </c>
      <c r="CE335" s="116">
        <f t="shared" si="285"/>
        <v>314.58566969526873</v>
      </c>
      <c r="CF335" s="595">
        <f>'звіт 03.19-03.24'!CE335+'[9]побудинковий звіт'!CF335+'[8]побудинковий звіт'!CF335</f>
        <v>2142.4666360852057</v>
      </c>
      <c r="CG335" s="595">
        <f>'звіт 03.19-03.24'!CF335+'[9]побудинковий звіт'!CG335+'[8]побудинковий звіт'!CG335</f>
        <v>8361.2147099130143</v>
      </c>
      <c r="CH335" s="116">
        <f t="shared" si="286"/>
        <v>6218.7480738278082</v>
      </c>
      <c r="CI335" s="595">
        <f>'звіт 03.19-03.24'!CH335+'[9]побудинковий звіт'!CI335+'[8]побудинковий звіт'!CI335</f>
        <v>86389.287982180889</v>
      </c>
      <c r="CJ335" s="595">
        <f>'звіт 03.19-03.24'!CI335+'[9]побудинковий звіт'!CJ335+'[8]побудинковий звіт'!CJ335</f>
        <v>58453.929253967683</v>
      </c>
      <c r="CK335" s="116">
        <f t="shared" si="287"/>
        <v>-27935.358728213207</v>
      </c>
      <c r="CL335" s="595">
        <f>'звіт 03.19-03.24'!CK335+'[9]побудинковий звіт'!CL335+'[8]побудинковий звіт'!CL335</f>
        <v>0</v>
      </c>
      <c r="CM335" s="595">
        <f>'звіт 03.19-03.24'!CL335+'[9]побудинковий звіт'!CM335+'[8]побудинковий звіт'!CM335</f>
        <v>0</v>
      </c>
      <c r="CN335" s="116">
        <f t="shared" si="288"/>
        <v>0</v>
      </c>
      <c r="CO335" s="88">
        <f t="shared" si="289"/>
        <v>86389.287982180889</v>
      </c>
      <c r="CP335" s="96">
        <f t="shared" si="289"/>
        <v>58453.929253967683</v>
      </c>
      <c r="CQ335" s="116">
        <f t="shared" si="290"/>
        <v>-27935.358728213207</v>
      </c>
      <c r="CR335" s="119">
        <f t="shared" si="301"/>
        <v>2213209.0965386876</v>
      </c>
      <c r="CS335" s="96">
        <f t="shared" si="301"/>
        <v>2268334.6995980795</v>
      </c>
      <c r="CT335" s="116">
        <f t="shared" si="291"/>
        <v>55125.603059391957</v>
      </c>
      <c r="CU335" s="91">
        <f t="shared" si="292"/>
        <v>2655850.9158464251</v>
      </c>
      <c r="CV335" s="98">
        <f t="shared" si="292"/>
        <v>2722001.6395176952</v>
      </c>
      <c r="CW335" s="117">
        <f t="shared" si="293"/>
        <v>66150.723671270069</v>
      </c>
      <c r="CX335" s="595">
        <f>'звіт 03.19-03.24'!CW335+'[9]побудинковий звіт'!CX335+'[8]побудинковий звіт'!CX335</f>
        <v>129265.5416421952</v>
      </c>
      <c r="CY335" s="595">
        <f>'звіт 03.19-03.24'!CX335+'[9]побудинковий звіт'!CY335+'[8]побудинковий звіт'!CY335</f>
        <v>63114.817970924109</v>
      </c>
      <c r="CZ335" s="116">
        <f t="shared" si="294"/>
        <v>-66150.723671271087</v>
      </c>
      <c r="DA335" s="99">
        <f>'[8]побудинковий звіт'!DA335</f>
        <v>66150.723671271058</v>
      </c>
      <c r="DB335" s="8">
        <v>3</v>
      </c>
      <c r="DC335" s="365">
        <f>'[8]побудинковий звіт'!DC335</f>
        <v>87557</v>
      </c>
      <c r="DD335" s="365">
        <f>'[8]побудинковий звіт'!DD335</f>
        <v>0</v>
      </c>
      <c r="DE335" s="365">
        <f>'[8]побудинковий звіт'!DE335</f>
        <v>41540.14</v>
      </c>
      <c r="DF335" s="365">
        <f>'[8]побудинковий звіт'!DF335</f>
        <v>0</v>
      </c>
      <c r="DG335" s="101">
        <v>34500.365588630782</v>
      </c>
      <c r="DH335" s="296">
        <v>5</v>
      </c>
      <c r="DI335" s="103">
        <f>'[8]побудинковий звіт'!DK335</f>
        <v>7.8447328223455042</v>
      </c>
      <c r="DJ335" s="103">
        <f>'[8]побудинковий звіт'!DL335</f>
        <v>0</v>
      </c>
      <c r="DK335" s="103">
        <f>'[8]побудинковий звіт'!DM335</f>
        <v>7.0278492285946648</v>
      </c>
      <c r="DL335" s="104">
        <f t="shared" ref="DL335:DL348" si="302">F335*DI335</f>
        <v>46009.985581682166</v>
      </c>
      <c r="DM335" s="104">
        <f t="shared" ref="DM335:DM348" si="303">H335*DK335</f>
        <v>0</v>
      </c>
      <c r="DN335" s="105">
        <f t="shared" si="295"/>
        <v>46009.985581682166</v>
      </c>
      <c r="DO335" s="2"/>
      <c r="DP335" s="104">
        <f>'[10]побудинковий звіт'!DR335</f>
        <v>46009.79</v>
      </c>
      <c r="DQ335" s="104">
        <f>'[10]побудинковий звіт'!DS335</f>
        <v>0</v>
      </c>
      <c r="DR335" s="104">
        <f t="shared" si="296"/>
        <v>46009.79</v>
      </c>
      <c r="DS335" s="106"/>
      <c r="DT335" s="104"/>
      <c r="DU335" s="479">
        <f>'звіт 03.19-03.24'!DV335+'[9]побудинковий звіт'!DW335+'[8]побудинковий звіт'!DW335</f>
        <v>8895.48</v>
      </c>
      <c r="DV335" s="2">
        <f>'[9]побудинковий звіт'!DX335+'[8]побудинковий звіт'!DX335</f>
        <v>0</v>
      </c>
      <c r="DW335" s="77">
        <f t="shared" si="297"/>
        <v>987979.05548677454</v>
      </c>
      <c r="DX335" s="77">
        <f t="shared" si="298"/>
        <v>1021443.9727056432</v>
      </c>
      <c r="DY335" s="427">
        <f t="shared" si="299"/>
        <v>41540.14</v>
      </c>
      <c r="DZ335" s="161">
        <f>'[10]побудинковий звіт'!DY335</f>
        <v>15786.025807368527</v>
      </c>
      <c r="EB335" s="110">
        <v>-53443</v>
      </c>
      <c r="EC335" s="111">
        <f t="shared" si="300"/>
        <v>-18942.634411369218</v>
      </c>
      <c r="EE335" s="112">
        <v>1851.2654784140686</v>
      </c>
      <c r="EG335" s="99">
        <v>27232.779992180927</v>
      </c>
    </row>
    <row r="336" spans="1:137" ht="19.95" customHeight="1" x14ac:dyDescent="0.3">
      <c r="A336" s="81">
        <v>150000912</v>
      </c>
      <c r="B336" s="82" t="s">
        <v>780</v>
      </c>
      <c r="C336" s="114" t="s">
        <v>781</v>
      </c>
      <c r="D336" s="114" t="s">
        <v>781</v>
      </c>
      <c r="E336" s="84">
        <f t="shared" si="258"/>
        <v>4467.0200000000004</v>
      </c>
      <c r="F336" s="597">
        <f>'[8]побудинковий звіт'!F336</f>
        <v>4467.0200000000004</v>
      </c>
      <c r="G336" s="104">
        <f>'[8]побудинковий звіт'!G336</f>
        <v>0</v>
      </c>
      <c r="H336" s="598">
        <f>'[8]побудинковий звіт'!H336</f>
        <v>0</v>
      </c>
      <c r="I336" s="595">
        <f>'звіт 03.19-03.24'!H336+'[9]побудинковий звіт'!I336+'[8]побудинковий звіт'!I336</f>
        <v>113588.73416478977</v>
      </c>
      <c r="J336" s="595">
        <f>'звіт 03.19-03.24'!I336+'[9]побудинковий звіт'!J336+'[8]побудинковий звіт'!J336</f>
        <v>109805.42438234834</v>
      </c>
      <c r="K336" s="116">
        <f t="shared" si="259"/>
        <v>-3783.309782441429</v>
      </c>
      <c r="L336" s="595">
        <f>'звіт 03.19-03.24'!K336+'[9]побудинковий звіт'!L336+'[8]побудинковий звіт'!L336</f>
        <v>21453.333161150167</v>
      </c>
      <c r="M336" s="595">
        <f>'звіт 03.19-03.24'!L336+'[9]побудинковий звіт'!M336+'[8]побудинковий звіт'!M336</f>
        <v>20444.166741737186</v>
      </c>
      <c r="N336" s="116">
        <f t="shared" si="260"/>
        <v>-1009.1664194129808</v>
      </c>
      <c r="O336" s="595">
        <f>'звіт 03.19-03.24'!N336+'[9]побудинковий звіт'!O336+'[8]побудинковий звіт'!O336</f>
        <v>43024.913201492367</v>
      </c>
      <c r="P336" s="595">
        <f>'звіт 03.19-03.24'!O336+'[9]побудинковий звіт'!P336+'[8]побудинковий звіт'!P336</f>
        <v>43037.564509570562</v>
      </c>
      <c r="Q336" s="116">
        <f t="shared" si="261"/>
        <v>12.651308078195143</v>
      </c>
      <c r="R336" s="595">
        <f>'звіт 03.19-03.24'!Q336+'[9]побудинковий звіт'!R336+'[8]побудинковий звіт'!R336</f>
        <v>0</v>
      </c>
      <c r="S336" s="595">
        <f>'звіт 03.19-03.24'!R336+'[9]побудинковий звіт'!S336+'[8]побудинковий звіт'!S336</f>
        <v>0</v>
      </c>
      <c r="T336" s="116">
        <f t="shared" si="262"/>
        <v>0</v>
      </c>
      <c r="U336" s="595">
        <f>'звіт 03.19-03.24'!T336+'[9]побудинковий звіт'!U336+'[8]побудинковий звіт'!U336</f>
        <v>4553.5557883698511</v>
      </c>
      <c r="V336" s="595">
        <f>'звіт 03.19-03.24'!U336+'[9]побудинковий звіт'!V336+'[8]побудинковий звіт'!V336</f>
        <v>3679.961118496055</v>
      </c>
      <c r="W336" s="116">
        <f t="shared" si="263"/>
        <v>-873.59466987379619</v>
      </c>
      <c r="X336" s="595">
        <f>'звіт 03.19-03.24'!W336+'[9]побудинковий звіт'!X336+'[8]побудинковий звіт'!X336</f>
        <v>81581.853962760943</v>
      </c>
      <c r="Y336" s="595">
        <f>'звіт 03.19-03.24'!X336+'[9]побудинковий звіт'!Y336+'[8]побудинковий звіт'!Y336</f>
        <v>76697.213163332359</v>
      </c>
      <c r="Z336" s="116">
        <f t="shared" si="264"/>
        <v>-4884.6407994285837</v>
      </c>
      <c r="AA336" s="595">
        <f>'звіт 03.19-03.24'!Z336+'[9]побудинковий звіт'!AA336+'[8]побудинковий звіт'!AA336</f>
        <v>4824.8135999999995</v>
      </c>
      <c r="AB336" s="595">
        <f>'звіт 03.19-03.24'!AA336+'[9]побудинковий звіт'!AB336+'[8]побудинковий звіт'!AB336</f>
        <v>0</v>
      </c>
      <c r="AC336" s="116">
        <f t="shared" si="265"/>
        <v>-4824.8135999999995</v>
      </c>
      <c r="AD336" s="595">
        <f>'звіт 03.19-03.24'!AC336+'[9]побудинковий звіт'!AD336+'[8]побудинковий звіт'!AD336</f>
        <v>134033.69991534512</v>
      </c>
      <c r="AE336" s="595">
        <f>'звіт 03.19-03.24'!AD336+'[9]побудинковий звіт'!AE336+'[8]побудинковий звіт'!AE336</f>
        <v>146657.32020124752</v>
      </c>
      <c r="AF336" s="117">
        <f t="shared" si="266"/>
        <v>12623.620285902405</v>
      </c>
      <c r="AG336" s="91">
        <f t="shared" si="267"/>
        <v>403060.90379390825</v>
      </c>
      <c r="AH336" s="92">
        <f t="shared" si="267"/>
        <v>400321.65011673205</v>
      </c>
      <c r="AI336" s="116">
        <f t="shared" si="268"/>
        <v>-2739.2536771761952</v>
      </c>
      <c r="AJ336" s="595">
        <f>'звіт 03.19-03.24'!AI336+'[9]побудинковий звіт'!AJ336+'[8]побудинковий звіт'!AJ336</f>
        <v>0</v>
      </c>
      <c r="AK336" s="595">
        <f>'звіт 03.19-03.24'!AJ336+'[9]побудинковий звіт'!AK336+'[8]побудинковий звіт'!AK336</f>
        <v>0</v>
      </c>
      <c r="AL336" s="116">
        <f t="shared" si="269"/>
        <v>0</v>
      </c>
      <c r="AM336" s="595">
        <f>'звіт 03.19-03.24'!AL336+'[9]побудинковий звіт'!AM336+'[8]побудинковий звіт'!AM336</f>
        <v>0</v>
      </c>
      <c r="AN336" s="595">
        <f>'звіт 03.19-03.24'!AM336+'[9]побудинковий звіт'!AN336+'[8]побудинковий звіт'!AN336</f>
        <v>0</v>
      </c>
      <c r="AO336" s="116">
        <f t="shared" si="270"/>
        <v>0</v>
      </c>
      <c r="AP336" s="595">
        <f>'звіт 03.19-03.24'!AO336+'[9]побудинковий звіт'!AP336+'[8]побудинковий звіт'!AP336</f>
        <v>58642.481862541434</v>
      </c>
      <c r="AQ336" s="595">
        <f>'звіт 03.19-03.24'!AP336+'[9]побудинковий звіт'!AQ336+'[8]побудинковий звіт'!AQ336</f>
        <v>70207.169778661832</v>
      </c>
      <c r="AR336" s="116">
        <f t="shared" si="271"/>
        <v>11564.687916120398</v>
      </c>
      <c r="AS336" s="595">
        <f>'звіт 03.19-03.24'!AR336+'[9]побудинковий звіт'!AS336+'[8]побудинковий звіт'!AS336</f>
        <v>502548.33090822765</v>
      </c>
      <c r="AT336" s="595">
        <f>'звіт 03.19-03.24'!AS336+'[9]побудинковий звіт'!AT336+'[8]побудинковий звіт'!AT336</f>
        <v>340369.90912994568</v>
      </c>
      <c r="AU336" s="118">
        <f t="shared" si="272"/>
        <v>-162178.42177828198</v>
      </c>
      <c r="AV336" s="595">
        <f>'звіт 03.19-03.24'!AU336+'[9]побудинковий звіт'!AV336+'[8]побудинковий звіт'!AV336</f>
        <v>27163.107795400749</v>
      </c>
      <c r="AW336" s="595">
        <f>'звіт 03.19-03.24'!AV336+'[9]побудинковий звіт'!AW336+'[8]побудинковий звіт'!AW336</f>
        <v>22210.681118444678</v>
      </c>
      <c r="AX336" s="94">
        <f t="shared" si="273"/>
        <v>-4952.4266769560709</v>
      </c>
      <c r="AY336" s="595">
        <f>'звіт 03.19-03.24'!AX336+'[9]побудинковий звіт'!AY336+'[8]побудинковий звіт'!AY336</f>
        <v>37384.499166971858</v>
      </c>
      <c r="AZ336" s="595">
        <f>'звіт 03.19-03.24'!AY336+'[9]побудинковий звіт'!AZ336+'[8]побудинковий звіт'!AZ336</f>
        <v>103116.57976552991</v>
      </c>
      <c r="BA336" s="117">
        <f t="shared" si="274"/>
        <v>65732.080598558052</v>
      </c>
      <c r="BB336" s="595">
        <f>'звіт 03.19-03.24'!BA336+'[9]побудинковий звіт'!BB336+'[8]побудинковий звіт'!BB336</f>
        <v>15835.942676477234</v>
      </c>
      <c r="BC336" s="595">
        <f>'звіт 03.19-03.24'!BB336+'[9]побудинковий звіт'!BC336+'[8]побудинковий звіт'!BC336</f>
        <v>42560.46655892564</v>
      </c>
      <c r="BD336" s="94">
        <f t="shared" si="275"/>
        <v>26724.523882448404</v>
      </c>
      <c r="BE336" s="595">
        <f>'звіт 03.19-03.24'!BD336+'[9]побудинковий звіт'!BE336+'[8]побудинковий звіт'!BE336</f>
        <v>0</v>
      </c>
      <c r="BF336" s="595">
        <f>'звіт 03.19-03.24'!BE336+'[9]побудинковий звіт'!BF336+'[8]побудинковий звіт'!BF336</f>
        <v>0</v>
      </c>
      <c r="BG336" s="95">
        <f t="shared" si="276"/>
        <v>0</v>
      </c>
      <c r="BH336" s="595">
        <f>'звіт 03.19-03.24'!BG336+'[9]побудинковий звіт'!BH336+'[8]побудинковий звіт'!BH336</f>
        <v>10089.563096343822</v>
      </c>
      <c r="BI336" s="595">
        <f>'звіт 03.19-03.24'!BH336+'[9]побудинковий звіт'!BI336+'[8]побудинковий звіт'!BI336</f>
        <v>17</v>
      </c>
      <c r="BJ336" s="94">
        <f t="shared" si="277"/>
        <v>-10072.563096343822</v>
      </c>
      <c r="BK336" s="595">
        <f>'звіт 03.19-03.24'!BJ336+'[9]побудинковий звіт'!BK336+'[8]побудинковий звіт'!BK336</f>
        <v>28567.414760127213</v>
      </c>
      <c r="BL336" s="595">
        <f>'звіт 03.19-03.24'!BK336+'[9]побудинковий звіт'!BL336+'[8]побудинковий звіт'!BL336</f>
        <v>18015.312684216402</v>
      </c>
      <c r="BM336" s="95">
        <f t="shared" si="278"/>
        <v>-10552.102075910811</v>
      </c>
      <c r="BN336" s="595">
        <f>'звіт 03.19-03.24'!BM336+'[9]побудинковий звіт'!BN336+'[8]побудинковий звіт'!BN336</f>
        <v>2098.7871677164912</v>
      </c>
      <c r="BO336" s="595">
        <f>'звіт 03.19-03.24'!BN336+'[9]побудинковий звіт'!BO336+'[8]побудинковий звіт'!BO336</f>
        <v>4794.3527601587357</v>
      </c>
      <c r="BP336" s="94">
        <f t="shared" si="279"/>
        <v>2695.5655924422445</v>
      </c>
      <c r="BQ336" s="91">
        <f t="shared" si="280"/>
        <v>121139.31466303737</v>
      </c>
      <c r="BR336" s="96">
        <f t="shared" si="280"/>
        <v>190714.39288727535</v>
      </c>
      <c r="BS336" s="94">
        <f t="shared" si="281"/>
        <v>69575.078224237979</v>
      </c>
      <c r="BT336" s="595">
        <f>'звіт 03.19-03.24'!BS336+'[9]побудинковий звіт'!BT336+'[8]побудинковий звіт'!BT336</f>
        <v>303452.22190276155</v>
      </c>
      <c r="BU336" s="595">
        <f>'звіт 03.19-03.24'!BT336+'[9]побудинковий звіт'!BU336+'[8]побудинковий звіт'!BU336</f>
        <v>352374.71897445916</v>
      </c>
      <c r="BV336" s="116">
        <f t="shared" si="282"/>
        <v>48922.497071697609</v>
      </c>
      <c r="BW336" s="595">
        <f>'звіт 03.19-03.24'!BV336+'[9]побудинковий звіт'!BW336+'[8]побудинковий звіт'!BW336</f>
        <v>169161.60251100783</v>
      </c>
      <c r="BX336" s="595">
        <f>'звіт 03.19-03.24'!BW336+'[9]побудинковий звіт'!BX336+'[8]побудинковий звіт'!BX336</f>
        <v>155021.44296245996</v>
      </c>
      <c r="BY336" s="116">
        <f t="shared" si="283"/>
        <v>-14140.159548547876</v>
      </c>
      <c r="BZ336" s="595">
        <f>'звіт 03.19-03.24'!BY336+'[9]побудинковий звіт'!BZ336+'[8]побудинковий звіт'!BZ336</f>
        <v>66243.619931849098</v>
      </c>
      <c r="CA336" s="595">
        <f>'звіт 03.19-03.24'!BZ336+'[9]побудинковий звіт'!CA336+'[8]побудинковий звіт'!CA336</f>
        <v>55574.016984554226</v>
      </c>
      <c r="CB336" s="116">
        <f t="shared" si="284"/>
        <v>-10669.602947294872</v>
      </c>
      <c r="CC336" s="595">
        <f>'звіт 03.19-03.24'!CB336+'[9]побудинковий звіт'!CC336+'[8]побудинковий звіт'!CC336</f>
        <v>16393.933648459195</v>
      </c>
      <c r="CD336" s="595">
        <f>'звіт 03.19-03.24'!CC336+'[9]побудинковий звіт'!CD336+'[8]побудинковий звіт'!CD336</f>
        <v>16690.026758274656</v>
      </c>
      <c r="CE336" s="116">
        <f t="shared" si="285"/>
        <v>296.0931098154615</v>
      </c>
      <c r="CF336" s="595">
        <f>'звіт 03.19-03.24'!CE336+'[9]побудинковий звіт'!CF336+'[8]побудинковий звіт'!CF336</f>
        <v>2016.5241778776567</v>
      </c>
      <c r="CG336" s="595">
        <f>'звіт 03.19-03.24'!CF336+'[9]побудинковий звіт'!CG336+'[8]побудинковий звіт'!CG336</f>
        <v>2475.1967817164823</v>
      </c>
      <c r="CH336" s="116">
        <f t="shared" si="286"/>
        <v>458.67260383882558</v>
      </c>
      <c r="CI336" s="595">
        <f>'звіт 03.19-03.24'!CH336+'[9]побудинковий звіт'!CI336+'[8]побудинковий звіт'!CI336</f>
        <v>59163.102705500409</v>
      </c>
      <c r="CJ336" s="595">
        <f>'звіт 03.19-03.24'!CI336+'[9]побудинковий звіт'!CJ336+'[8]побудинковий звіт'!CJ336</f>
        <v>42339.916034163696</v>
      </c>
      <c r="CK336" s="116">
        <f t="shared" si="287"/>
        <v>-16823.186671336713</v>
      </c>
      <c r="CL336" s="595">
        <f>'звіт 03.19-03.24'!CK336+'[9]побудинковий звіт'!CL336+'[8]побудинковий звіт'!CL336</f>
        <v>0</v>
      </c>
      <c r="CM336" s="595">
        <f>'звіт 03.19-03.24'!CL336+'[9]побудинковий звіт'!CM336+'[8]побудинковий звіт'!CM336</f>
        <v>0</v>
      </c>
      <c r="CN336" s="116">
        <f t="shared" si="288"/>
        <v>0</v>
      </c>
      <c r="CO336" s="88">
        <f t="shared" si="289"/>
        <v>59163.102705500409</v>
      </c>
      <c r="CP336" s="96">
        <f t="shared" si="289"/>
        <v>42339.916034163696</v>
      </c>
      <c r="CQ336" s="116">
        <f t="shared" si="290"/>
        <v>-16823.186671336713</v>
      </c>
      <c r="CR336" s="119">
        <f t="shared" si="301"/>
        <v>1701822.0361051706</v>
      </c>
      <c r="CS336" s="96">
        <f t="shared" si="301"/>
        <v>1626088.4404082433</v>
      </c>
      <c r="CT336" s="116">
        <f t="shared" si="291"/>
        <v>-75733.595696927281</v>
      </c>
      <c r="CU336" s="91">
        <f t="shared" si="292"/>
        <v>2042186.4433262045</v>
      </c>
      <c r="CV336" s="98">
        <f t="shared" si="292"/>
        <v>1951306.128489892</v>
      </c>
      <c r="CW336" s="117">
        <f t="shared" si="293"/>
        <v>-90880.314836312551</v>
      </c>
      <c r="CX336" s="595">
        <f>'звіт 03.19-03.24'!CW336+'[9]побудинковий звіт'!CX336+'[8]побудинковий звіт'!CX336</f>
        <v>102072.88593851108</v>
      </c>
      <c r="CY336" s="595">
        <f>'звіт 03.19-03.24'!CX336+'[9]побудинковий звіт'!CY336+'[8]побудинковий звіт'!CY336</f>
        <v>192953.20077482387</v>
      </c>
      <c r="CZ336" s="116">
        <f t="shared" si="294"/>
        <v>90880.314836312784</v>
      </c>
      <c r="DA336" s="99">
        <f>'[8]побудинковий звіт'!DA336</f>
        <v>-90880.314836312653</v>
      </c>
      <c r="DB336" s="8">
        <v>3</v>
      </c>
      <c r="DC336" s="365">
        <f>'[8]побудинковий звіт'!DC336</f>
        <v>84939</v>
      </c>
      <c r="DD336" s="365">
        <f>'[8]побудинковий звіт'!DD336</f>
        <v>0</v>
      </c>
      <c r="DE336" s="365">
        <f>'[8]побудинковий звіт'!DE336</f>
        <v>48608.22</v>
      </c>
      <c r="DF336" s="365">
        <f>'[8]побудинковий звіт'!DF336</f>
        <v>0</v>
      </c>
      <c r="DG336" s="101">
        <v>-267.25506978714839</v>
      </c>
      <c r="DH336" s="296">
        <v>5</v>
      </c>
      <c r="DI336" s="103">
        <f>'[8]побудинковий звіт'!DK336</f>
        <v>8.1223629099364683</v>
      </c>
      <c r="DJ336" s="103">
        <f>'[8]побудинковий звіт'!DL336</f>
        <v>0</v>
      </c>
      <c r="DK336" s="103">
        <f>'[8]побудинковий звіт'!DM336</f>
        <v>7.3355364195120245</v>
      </c>
      <c r="DL336" s="104">
        <f t="shared" si="302"/>
        <v>36282.757565944405</v>
      </c>
      <c r="DM336" s="104">
        <f t="shared" si="303"/>
        <v>0</v>
      </c>
      <c r="DN336" s="105">
        <f t="shared" si="295"/>
        <v>36282.757565944405</v>
      </c>
      <c r="DO336" s="2"/>
      <c r="DP336" s="104">
        <f>'[10]побудинковий звіт'!DR336</f>
        <v>36293.43</v>
      </c>
      <c r="DQ336" s="104">
        <f>'[10]побудинковий звіт'!DS336</f>
        <v>0</v>
      </c>
      <c r="DR336" s="104">
        <f t="shared" si="296"/>
        <v>36293.43</v>
      </c>
      <c r="DS336" s="106"/>
      <c r="DT336" s="104"/>
      <c r="DU336" s="479">
        <f>'звіт 03.19-03.24'!DV336+'[9]побудинковий звіт'!DW336+'[8]побудинковий звіт'!DW336</f>
        <v>6549.6200000000008</v>
      </c>
      <c r="DV336" s="2">
        <f>'[9]побудинковий звіт'!DX336+'[8]побудинковий звіт'!DX336</f>
        <v>0</v>
      </c>
      <c r="DW336" s="77">
        <f t="shared" si="297"/>
        <v>748425.17468551802</v>
      </c>
      <c r="DX336" s="77">
        <f t="shared" si="298"/>
        <v>637301.16242066515</v>
      </c>
      <c r="DY336" s="427">
        <f t="shared" si="299"/>
        <v>48608.22</v>
      </c>
      <c r="DZ336" s="161">
        <f>'[10]побудинковий звіт'!DY336</f>
        <v>11472.424750919303</v>
      </c>
      <c r="EB336" s="110">
        <v>168</v>
      </c>
      <c r="EC336" s="111">
        <f t="shared" si="300"/>
        <v>-99.255069787148386</v>
      </c>
      <c r="EE336" s="112">
        <v>68366.303031111092</v>
      </c>
      <c r="EG336" s="99">
        <v>27308.388176747263</v>
      </c>
    </row>
    <row r="337" spans="1:137" ht="19.95" customHeight="1" x14ac:dyDescent="0.3">
      <c r="A337" s="81">
        <v>150000913</v>
      </c>
      <c r="B337" s="82" t="s">
        <v>782</v>
      </c>
      <c r="C337" s="114" t="s">
        <v>783</v>
      </c>
      <c r="D337" s="114" t="s">
        <v>783</v>
      </c>
      <c r="E337" s="84">
        <f t="shared" si="258"/>
        <v>2778.22</v>
      </c>
      <c r="F337" s="597">
        <f>'[8]побудинковий звіт'!F337</f>
        <v>2778.22</v>
      </c>
      <c r="G337" s="104">
        <f>'[8]побудинковий звіт'!G337</f>
        <v>0</v>
      </c>
      <c r="H337" s="598">
        <f>'[8]побудинковий звіт'!H337</f>
        <v>0</v>
      </c>
      <c r="I337" s="595">
        <f>'звіт 03.19-03.24'!H337+'[9]побудинковий звіт'!I337+'[8]побудинковий звіт'!I337</f>
        <v>76098.15793494058</v>
      </c>
      <c r="J337" s="595">
        <f>'звіт 03.19-03.24'!I337+'[9]побудинковий звіт'!J337+'[8]побудинковий звіт'!J337</f>
        <v>73527.523871762038</v>
      </c>
      <c r="K337" s="116">
        <f t="shared" si="259"/>
        <v>-2570.6340631785424</v>
      </c>
      <c r="L337" s="595">
        <f>'звіт 03.19-03.24'!K337+'[9]побудинковий звіт'!L337+'[8]побудинковий звіт'!L337</f>
        <v>14173.935390214865</v>
      </c>
      <c r="M337" s="595">
        <f>'звіт 03.19-03.24'!L337+'[9]побудинковий звіт'!M337+'[8]побудинковий звіт'!M337</f>
        <v>13555.402557165862</v>
      </c>
      <c r="N337" s="116">
        <f t="shared" si="260"/>
        <v>-618.53283304900287</v>
      </c>
      <c r="O337" s="595">
        <f>'звіт 03.19-03.24'!N337+'[9]побудинковий звіт'!O337+'[8]побудинковий звіт'!O337</f>
        <v>28328.126521958638</v>
      </c>
      <c r="P337" s="595">
        <f>'звіт 03.19-03.24'!O337+'[9]побудинковий звіт'!P337+'[8]побудинковий звіт'!P337</f>
        <v>28336.29825348797</v>
      </c>
      <c r="Q337" s="116">
        <f t="shared" si="261"/>
        <v>8.171731529331737</v>
      </c>
      <c r="R337" s="595">
        <f>'звіт 03.19-03.24'!Q337+'[9]побудинковий звіт'!R337+'[8]побудинковий звіт'!R337</f>
        <v>0</v>
      </c>
      <c r="S337" s="595">
        <f>'звіт 03.19-03.24'!R337+'[9]побудинковий звіт'!S337+'[8]побудинковий звіт'!S337</f>
        <v>0</v>
      </c>
      <c r="T337" s="116">
        <f t="shared" si="262"/>
        <v>0</v>
      </c>
      <c r="U337" s="595">
        <f>'звіт 03.19-03.24'!T337+'[9]побудинковий звіт'!U337+'[8]побудинковий звіт'!U337</f>
        <v>4553.5557883698511</v>
      </c>
      <c r="V337" s="595">
        <f>'звіт 03.19-03.24'!U337+'[9]побудинковий звіт'!V337+'[8]побудинковий звіт'!V337</f>
        <v>3679.961118496055</v>
      </c>
      <c r="W337" s="116">
        <f t="shared" si="263"/>
        <v>-873.59466987379619</v>
      </c>
      <c r="X337" s="595">
        <f>'звіт 03.19-03.24'!W337+'[9]побудинковий звіт'!X337+'[8]побудинковий звіт'!X337</f>
        <v>44945.383119942111</v>
      </c>
      <c r="Y337" s="595">
        <f>'звіт 03.19-03.24'!X337+'[9]побудинковий звіт'!Y337+'[8]побудинковий звіт'!Y337</f>
        <v>42768.835353636197</v>
      </c>
      <c r="Z337" s="116">
        <f t="shared" si="264"/>
        <v>-2176.5477663059137</v>
      </c>
      <c r="AA337" s="595">
        <f>'звіт 03.19-03.24'!Z337+'[9]побудинковий звіт'!AA337+'[8]побудинковий звіт'!AA337</f>
        <v>3001.9895999999999</v>
      </c>
      <c r="AB337" s="595">
        <f>'звіт 03.19-03.24'!AA337+'[9]побудинковий звіт'!AB337+'[8]побудинковий звіт'!AB337</f>
        <v>0</v>
      </c>
      <c r="AC337" s="116">
        <f t="shared" si="265"/>
        <v>-3001.9895999999999</v>
      </c>
      <c r="AD337" s="595">
        <f>'звіт 03.19-03.24'!AC337+'[9]побудинковий звіт'!AD337+'[8]побудинковий звіт'!AD337</f>
        <v>83390.339988038992</v>
      </c>
      <c r="AE337" s="595">
        <f>'звіт 03.19-03.24'!AD337+'[9]побудинковий звіт'!AE337+'[8]побудинковий звіт'!AE337</f>
        <v>91245.536302392749</v>
      </c>
      <c r="AF337" s="117">
        <f t="shared" si="266"/>
        <v>7855.1963143537578</v>
      </c>
      <c r="AG337" s="91">
        <f t="shared" si="267"/>
        <v>254491.48834346503</v>
      </c>
      <c r="AH337" s="92">
        <f t="shared" si="267"/>
        <v>253113.55745694085</v>
      </c>
      <c r="AI337" s="116">
        <f t="shared" si="268"/>
        <v>-1377.9308865241765</v>
      </c>
      <c r="AJ337" s="595">
        <f>'звіт 03.19-03.24'!AI337+'[9]побудинковий звіт'!AJ337+'[8]побудинковий звіт'!AJ337</f>
        <v>0</v>
      </c>
      <c r="AK337" s="595">
        <f>'звіт 03.19-03.24'!AJ337+'[9]побудинковий звіт'!AK337+'[8]побудинковий звіт'!AK337</f>
        <v>0</v>
      </c>
      <c r="AL337" s="116">
        <f t="shared" si="269"/>
        <v>0</v>
      </c>
      <c r="AM337" s="595">
        <f>'звіт 03.19-03.24'!AL337+'[9]побудинковий звіт'!AM337+'[8]побудинковий звіт'!AM337</f>
        <v>0</v>
      </c>
      <c r="AN337" s="595">
        <f>'звіт 03.19-03.24'!AM337+'[9]побудинковий звіт'!AN337+'[8]побудинковий звіт'!AN337</f>
        <v>0</v>
      </c>
      <c r="AO337" s="116">
        <f t="shared" si="270"/>
        <v>0</v>
      </c>
      <c r="AP337" s="595">
        <f>'звіт 03.19-03.24'!AO337+'[9]побудинковий звіт'!AP337+'[8]побудинковий звіт'!AP337</f>
        <v>39095.068850980642</v>
      </c>
      <c r="AQ337" s="595">
        <f>'звіт 03.19-03.24'!AP337+'[9]побудинковий звіт'!AQ337+'[8]побудинковий звіт'!AQ337</f>
        <v>40353.486518730133</v>
      </c>
      <c r="AR337" s="116">
        <f t="shared" si="271"/>
        <v>1258.4176677494906</v>
      </c>
      <c r="AS337" s="595">
        <f>'звіт 03.19-03.24'!AR337+'[9]побудинковий звіт'!AS337+'[8]побудинковий звіт'!AS337</f>
        <v>323126.47393991984</v>
      </c>
      <c r="AT337" s="595">
        <f>'звіт 03.19-03.24'!AS337+'[9]побудинковий звіт'!AT337+'[8]побудинковий звіт'!AT337</f>
        <v>248450.17086637681</v>
      </c>
      <c r="AU337" s="118">
        <f t="shared" si="272"/>
        <v>-74676.303073543037</v>
      </c>
      <c r="AV337" s="595">
        <f>'звіт 03.19-03.24'!AU337+'[9]побудинковий звіт'!AV337+'[8]побудинковий звіт'!AV337</f>
        <v>18206.223708794441</v>
      </c>
      <c r="AW337" s="595">
        <f>'звіт 03.19-03.24'!AV337+'[9]побудинковий звіт'!AW337+'[8]побудинковий звіт'!AW337</f>
        <v>10290.681794979049</v>
      </c>
      <c r="AX337" s="94">
        <f t="shared" si="273"/>
        <v>-7915.541913815392</v>
      </c>
      <c r="AY337" s="595">
        <f>'звіт 03.19-03.24'!AX337+'[9]побудинковий звіт'!AY337+'[8]побудинковий звіт'!AY337</f>
        <v>22827.426971950284</v>
      </c>
      <c r="AZ337" s="595">
        <f>'звіт 03.19-03.24'!AY337+'[9]побудинковий звіт'!AZ337+'[8]побудинковий звіт'!AZ337</f>
        <v>17989.810764149104</v>
      </c>
      <c r="BA337" s="117">
        <f t="shared" si="274"/>
        <v>-4837.6162078011803</v>
      </c>
      <c r="BB337" s="595">
        <f>'звіт 03.19-03.24'!BA337+'[9]побудинковий звіт'!BB337+'[8]побудинковий звіт'!BB337</f>
        <v>9626.0197885542439</v>
      </c>
      <c r="BC337" s="595">
        <f>'звіт 03.19-03.24'!BB337+'[9]побудинковий звіт'!BC337+'[8]побудинковий звіт'!BC337</f>
        <v>25135.349447616303</v>
      </c>
      <c r="BD337" s="94">
        <f t="shared" si="275"/>
        <v>15509.329659062059</v>
      </c>
      <c r="BE337" s="595">
        <f>'звіт 03.19-03.24'!BD337+'[9]побудинковий звіт'!BE337+'[8]побудинковий звіт'!BE337</f>
        <v>0</v>
      </c>
      <c r="BF337" s="595">
        <f>'звіт 03.19-03.24'!BE337+'[9]побудинковий звіт'!BF337+'[8]побудинковий звіт'!BF337</f>
        <v>0</v>
      </c>
      <c r="BG337" s="95">
        <f t="shared" si="276"/>
        <v>0</v>
      </c>
      <c r="BH337" s="595">
        <f>'звіт 03.19-03.24'!BG337+'[9]побудинковий звіт'!BH337+'[8]побудинковий звіт'!BH337</f>
        <v>10089.563096343822</v>
      </c>
      <c r="BI337" s="595">
        <f>'звіт 03.19-03.24'!BH337+'[9]побудинковий звіт'!BI337+'[8]побудинковий звіт'!BI337</f>
        <v>0</v>
      </c>
      <c r="BJ337" s="94">
        <f t="shared" si="277"/>
        <v>-10089.563096343822</v>
      </c>
      <c r="BK337" s="595">
        <f>'звіт 03.19-03.24'!BJ337+'[9]побудинковий звіт'!BK337+'[8]побудинковий звіт'!BK337</f>
        <v>14169.586613791775</v>
      </c>
      <c r="BL337" s="595">
        <f>'звіт 03.19-03.24'!BK337+'[9]побудинковий звіт'!BL337+'[8]побудинковий звіт'!BL337</f>
        <v>3416.3762178347433</v>
      </c>
      <c r="BM337" s="95">
        <f t="shared" si="278"/>
        <v>-10753.21039595703</v>
      </c>
      <c r="BN337" s="595">
        <f>'звіт 03.19-03.24'!BM337+'[9]побудинковий звіт'!BN337+'[8]побудинковий звіт'!BN337</f>
        <v>1380.5565301528172</v>
      </c>
      <c r="BO337" s="595">
        <f>'звіт 03.19-03.24'!BN337+'[9]побудинковий звіт'!BO337+'[8]побудинковий звіт'!BO337</f>
        <v>3505.16</v>
      </c>
      <c r="BP337" s="94">
        <f t="shared" si="279"/>
        <v>2124.6034698471826</v>
      </c>
      <c r="BQ337" s="91">
        <f t="shared" si="280"/>
        <v>76299.376709587377</v>
      </c>
      <c r="BR337" s="96">
        <f t="shared" si="280"/>
        <v>60337.378224579195</v>
      </c>
      <c r="BS337" s="94">
        <f t="shared" si="281"/>
        <v>-15961.998485008182</v>
      </c>
      <c r="BT337" s="595">
        <f>'звіт 03.19-03.24'!BS337+'[9]побудинковий звіт'!BT337+'[8]побудинковий звіт'!BT337</f>
        <v>209147.48769333816</v>
      </c>
      <c r="BU337" s="595">
        <f>'звіт 03.19-03.24'!BT337+'[9]побудинковий звіт'!BU337+'[8]побудинковий звіт'!BU337</f>
        <v>282043.12783830229</v>
      </c>
      <c r="BV337" s="116">
        <f t="shared" si="282"/>
        <v>72895.640144964127</v>
      </c>
      <c r="BW337" s="595">
        <f>'звіт 03.19-03.24'!BV337+'[9]побудинковий звіт'!BW337+'[8]побудинковий звіт'!BW337</f>
        <v>113456.80504482299</v>
      </c>
      <c r="BX337" s="595">
        <f>'звіт 03.19-03.24'!BW337+'[9]побудинковий звіт'!BX337+'[8]побудинковий звіт'!BX337</f>
        <v>114799.40713122954</v>
      </c>
      <c r="BY337" s="116">
        <f t="shared" si="283"/>
        <v>1342.6020864065504</v>
      </c>
      <c r="BZ337" s="595">
        <f>'звіт 03.19-03.24'!BY337+'[9]побудинковий звіт'!BZ337+'[8]побудинковий звіт'!BZ337</f>
        <v>66806.562345324433</v>
      </c>
      <c r="CA337" s="595">
        <f>'звіт 03.19-03.24'!BZ337+'[9]побудинковий звіт'!CA337+'[8]побудинковий звіт'!CA337</f>
        <v>50975.062416619432</v>
      </c>
      <c r="CB337" s="116">
        <f t="shared" si="284"/>
        <v>-15831.499928705001</v>
      </c>
      <c r="CC337" s="595">
        <f>'звіт 03.19-03.24'!CB337+'[9]побудинковий звіт'!CC337+'[8]побудинковий звіт'!CC337</f>
        <v>11532.918930388478</v>
      </c>
      <c r="CD337" s="595">
        <f>'звіт 03.19-03.24'!CC337+'[9]побудинковий звіт'!CD337+'[8]побудинковий звіт'!CD337</f>
        <v>11741.21657905374</v>
      </c>
      <c r="CE337" s="116">
        <f t="shared" si="285"/>
        <v>208.29764866526239</v>
      </c>
      <c r="CF337" s="595">
        <f>'звіт 03.19-03.24'!CE337+'[9]побудинковий звіт'!CF337+'[8]побудинковий звіт'!CF337</f>
        <v>1418.5985110911483</v>
      </c>
      <c r="CG337" s="595">
        <f>'звіт 03.19-03.24'!CF337+'[9]побудинковий звіт'!CG337+'[8]побудинковий звіт'!CG337</f>
        <v>377.06110218417371</v>
      </c>
      <c r="CH337" s="116">
        <f t="shared" si="286"/>
        <v>-1041.5374089069746</v>
      </c>
      <c r="CI337" s="595">
        <f>'звіт 03.19-03.24'!CH337+'[9]побудинковий звіт'!CI337+'[8]побудинковий звіт'!CI337</f>
        <v>36553.224938512176</v>
      </c>
      <c r="CJ337" s="595">
        <f>'звіт 03.19-03.24'!CI337+'[9]побудинковий звіт'!CJ337+'[8]побудинковий звіт'!CJ337</f>
        <v>28176.999227841625</v>
      </c>
      <c r="CK337" s="116">
        <f t="shared" si="287"/>
        <v>-8376.2257106705511</v>
      </c>
      <c r="CL337" s="595">
        <f>'звіт 03.19-03.24'!CK337+'[9]побудинковий звіт'!CL337+'[8]побудинковий звіт'!CL337</f>
        <v>0</v>
      </c>
      <c r="CM337" s="595">
        <f>'звіт 03.19-03.24'!CL337+'[9]побудинковий звіт'!CM337+'[8]побудинковий звіт'!CM337</f>
        <v>0</v>
      </c>
      <c r="CN337" s="116">
        <f t="shared" si="288"/>
        <v>0</v>
      </c>
      <c r="CO337" s="88">
        <f t="shared" si="289"/>
        <v>36553.224938512176</v>
      </c>
      <c r="CP337" s="96">
        <f t="shared" si="289"/>
        <v>28176.999227841625</v>
      </c>
      <c r="CQ337" s="116">
        <f t="shared" si="290"/>
        <v>-8376.2257106705511</v>
      </c>
      <c r="CR337" s="119">
        <f t="shared" si="301"/>
        <v>1131928.0053074304</v>
      </c>
      <c r="CS337" s="96">
        <f t="shared" si="301"/>
        <v>1090367.4673618579</v>
      </c>
      <c r="CT337" s="116">
        <f t="shared" si="291"/>
        <v>-41560.53794557252</v>
      </c>
      <c r="CU337" s="91">
        <f t="shared" si="292"/>
        <v>1358313.6063689163</v>
      </c>
      <c r="CV337" s="98">
        <f t="shared" si="292"/>
        <v>1308440.9608342294</v>
      </c>
      <c r="CW337" s="117">
        <f t="shared" si="293"/>
        <v>-49872.645534686977</v>
      </c>
      <c r="CX337" s="595">
        <f>'звіт 03.19-03.24'!CW337+'[9]побудинковий звіт'!CX337+'[8]побудинковий звіт'!CX337</f>
        <v>65787.998793199935</v>
      </c>
      <c r="CY337" s="595">
        <f>'звіт 03.19-03.24'!CX337+'[9]побудинковий звіт'!CY337+'[8]побудинковий звіт'!CY337</f>
        <v>115660.64432788717</v>
      </c>
      <c r="CZ337" s="116">
        <f t="shared" si="294"/>
        <v>49872.645534687239</v>
      </c>
      <c r="DA337" s="99">
        <f>'[8]побудинковий звіт'!DA337</f>
        <v>-49872.645534687072</v>
      </c>
      <c r="DB337" s="8">
        <v>3</v>
      </c>
      <c r="DC337" s="365">
        <f>'[8]побудинковий звіт'!DC337</f>
        <v>49781.33</v>
      </c>
      <c r="DD337" s="365">
        <f>'[8]побудинковий звіт'!DD337</f>
        <v>0</v>
      </c>
      <c r="DE337" s="365">
        <f>'[8]побудинковий звіт'!DE337</f>
        <v>26089.88</v>
      </c>
      <c r="DF337" s="365">
        <f>'[8]побудинковий звіт'!DF337</f>
        <v>0</v>
      </c>
      <c r="DG337" s="101">
        <v>14876.36309153639</v>
      </c>
      <c r="DH337" s="296">
        <v>5</v>
      </c>
      <c r="DI337" s="103">
        <f>'[8]побудинковий звіт'!DK337</f>
        <v>8.5290738740287573</v>
      </c>
      <c r="DJ337" s="103">
        <f>'[8]побудинковий звіт'!DL337</f>
        <v>0</v>
      </c>
      <c r="DK337" s="103">
        <f>'[8]побудинковий звіт'!DM337</f>
        <v>7.6899568580041704</v>
      </c>
      <c r="DL337" s="104">
        <f t="shared" si="302"/>
        <v>23695.643618304173</v>
      </c>
      <c r="DM337" s="104">
        <f t="shared" si="303"/>
        <v>0</v>
      </c>
      <c r="DN337" s="105">
        <f t="shared" si="295"/>
        <v>23695.643618304173</v>
      </c>
      <c r="DO337" s="2"/>
      <c r="DP337" s="104">
        <f>'[10]побудинковий звіт'!DR337</f>
        <v>23695.71</v>
      </c>
      <c r="DQ337" s="104">
        <f>'[10]побудинковий звіт'!DS337</f>
        <v>0</v>
      </c>
      <c r="DR337" s="104">
        <f t="shared" si="296"/>
        <v>23695.71</v>
      </c>
      <c r="DS337" s="106"/>
      <c r="DT337" s="104"/>
      <c r="DU337" s="479">
        <f>'звіт 03.19-03.24'!DV337+'[9]побудинковий звіт'!DW337+'[8]побудинковий звіт'!DW337</f>
        <v>6492.119999999999</v>
      </c>
      <c r="DV337" s="2">
        <f>'[9]побудинковий звіт'!DX337+'[8]побудинковий звіт'!DX337</f>
        <v>0</v>
      </c>
      <c r="DW337" s="77">
        <f t="shared" si="297"/>
        <v>479311.02077940869</v>
      </c>
      <c r="DX337" s="77">
        <f t="shared" si="298"/>
        <v>370545.05890914716</v>
      </c>
      <c r="DY337" s="427">
        <f t="shared" si="299"/>
        <v>26089.88</v>
      </c>
      <c r="DZ337" s="161">
        <f>'[10]побудинковий звіт'!DY337</f>
        <v>7164.8554680227007</v>
      </c>
      <c r="EB337" s="110">
        <v>-40415</v>
      </c>
      <c r="EC337" s="111">
        <f t="shared" si="300"/>
        <v>-25538.63690846361</v>
      </c>
      <c r="EE337" s="112">
        <v>45723.993412927659</v>
      </c>
      <c r="EG337" s="99">
        <v>59362.611739102103</v>
      </c>
    </row>
    <row r="338" spans="1:137" ht="19.95" customHeight="1" x14ac:dyDescent="0.3">
      <c r="A338" s="81">
        <v>150000914</v>
      </c>
      <c r="B338" s="82" t="s">
        <v>784</v>
      </c>
      <c r="C338" s="114" t="s">
        <v>785</v>
      </c>
      <c r="D338" s="114" t="s">
        <v>785</v>
      </c>
      <c r="E338" s="84">
        <f t="shared" si="258"/>
        <v>2763.5</v>
      </c>
      <c r="F338" s="597">
        <f>'[8]побудинковий звіт'!F338</f>
        <v>2763.5</v>
      </c>
      <c r="G338" s="104">
        <f>'[8]побудинковий звіт'!G338</f>
        <v>0</v>
      </c>
      <c r="H338" s="598">
        <f>'[8]побудинковий звіт'!H338</f>
        <v>0</v>
      </c>
      <c r="I338" s="595">
        <f>'звіт 03.19-03.24'!H338+'[9]побудинковий звіт'!I338+'[8]побудинковий звіт'!I338</f>
        <v>73592.109886214996</v>
      </c>
      <c r="J338" s="595">
        <f>'звіт 03.19-03.24'!I338+'[9]побудинковий звіт'!J338+'[8]побудинковий звіт'!J338</f>
        <v>71036.534626641602</v>
      </c>
      <c r="K338" s="116">
        <f t="shared" si="259"/>
        <v>-2555.5752595733939</v>
      </c>
      <c r="L338" s="595">
        <f>'звіт 03.19-03.24'!K338+'[9]побудинковий звіт'!L338+'[8]побудинковий звіт'!L338</f>
        <v>14199.012944331645</v>
      </c>
      <c r="M338" s="595">
        <f>'звіт 03.19-03.24'!L338+'[9]побудинковий звіт'!M338+'[8]побудинковий звіт'!M338</f>
        <v>13518.703671654275</v>
      </c>
      <c r="N338" s="116">
        <f t="shared" si="260"/>
        <v>-680.30927267737025</v>
      </c>
      <c r="O338" s="595">
        <f>'звіт 03.19-03.24'!N338+'[9]побудинковий звіт'!O338+'[8]побудинковий звіт'!O338</f>
        <v>28328.126521958638</v>
      </c>
      <c r="P338" s="595">
        <f>'звіт 03.19-03.24'!O338+'[9]побудинковий звіт'!P338+'[8]побудинковий звіт'!P338</f>
        <v>28339.973064700556</v>
      </c>
      <c r="Q338" s="116">
        <f t="shared" si="261"/>
        <v>11.846542741917801</v>
      </c>
      <c r="R338" s="595">
        <f>'звіт 03.19-03.24'!Q338+'[9]побудинковий звіт'!R338+'[8]побудинковий звіт'!R338</f>
        <v>0</v>
      </c>
      <c r="S338" s="595">
        <f>'звіт 03.19-03.24'!R338+'[9]побудинковий звіт'!S338+'[8]побудинковий звіт'!S338</f>
        <v>0</v>
      </c>
      <c r="T338" s="116">
        <f t="shared" si="262"/>
        <v>0</v>
      </c>
      <c r="U338" s="595">
        <f>'звіт 03.19-03.24'!T338+'[9]побудинковий звіт'!U338+'[8]побудинковий звіт'!U338</f>
        <v>4553.5557883698511</v>
      </c>
      <c r="V338" s="595">
        <f>'звіт 03.19-03.24'!U338+'[9]побудинковий звіт'!V338+'[8]побудинковий звіт'!V338</f>
        <v>3679.961118496055</v>
      </c>
      <c r="W338" s="116">
        <f t="shared" si="263"/>
        <v>-873.59466987379619</v>
      </c>
      <c r="X338" s="595">
        <f>'звіт 03.19-03.24'!W338+'[9]побудинковий звіт'!X338+'[8]побудинковий звіт'!X338</f>
        <v>44945.383119942111</v>
      </c>
      <c r="Y338" s="595">
        <f>'звіт 03.19-03.24'!X338+'[9]побудинковий звіт'!Y338+'[8]побудинковий звіт'!Y338</f>
        <v>41380.669690309893</v>
      </c>
      <c r="Z338" s="116">
        <f t="shared" si="264"/>
        <v>-3564.7134296322183</v>
      </c>
      <c r="AA338" s="595">
        <f>'звіт 03.19-03.24'!Z338+'[9]побудинковий звіт'!AA338+'[8]побудинковий звіт'!AA338</f>
        <v>2983.2839999999997</v>
      </c>
      <c r="AB338" s="595">
        <f>'звіт 03.19-03.24'!AA338+'[9]побудинковий звіт'!AB338+'[8]побудинковий звіт'!AB338</f>
        <v>0</v>
      </c>
      <c r="AC338" s="116">
        <f t="shared" si="265"/>
        <v>-2983.2839999999997</v>
      </c>
      <c r="AD338" s="595">
        <f>'звіт 03.19-03.24'!AC338+'[9]побудинковий звіт'!AD338+'[8]побудинковий звіт'!AD338</f>
        <v>82883.872960206179</v>
      </c>
      <c r="AE338" s="595">
        <f>'звіт 03.19-03.24'!AD338+'[9]побудинковий звіт'!AE338+'[8]побудинковий звіт'!AE338</f>
        <v>90690.360290187993</v>
      </c>
      <c r="AF338" s="117">
        <f t="shared" si="266"/>
        <v>7806.4873299818137</v>
      </c>
      <c r="AG338" s="91">
        <f t="shared" si="267"/>
        <v>251485.34522102342</v>
      </c>
      <c r="AH338" s="92">
        <f t="shared" si="267"/>
        <v>248646.20246199035</v>
      </c>
      <c r="AI338" s="116">
        <f t="shared" si="268"/>
        <v>-2839.1427590330713</v>
      </c>
      <c r="AJ338" s="595">
        <f>'звіт 03.19-03.24'!AI338+'[9]побудинковий звіт'!AJ338+'[8]побудинковий звіт'!AJ338</f>
        <v>0</v>
      </c>
      <c r="AK338" s="595">
        <f>'звіт 03.19-03.24'!AJ338+'[9]побудинковий звіт'!AK338+'[8]побудинковий звіт'!AK338</f>
        <v>0</v>
      </c>
      <c r="AL338" s="116">
        <f t="shared" si="269"/>
        <v>0</v>
      </c>
      <c r="AM338" s="595">
        <f>'звіт 03.19-03.24'!AL338+'[9]побудинковий звіт'!AM338+'[8]побудинковий звіт'!AM338</f>
        <v>0</v>
      </c>
      <c r="AN338" s="595">
        <f>'звіт 03.19-03.24'!AM338+'[9]побудинковий звіт'!AN338+'[8]побудинковий звіт'!AN338</f>
        <v>0</v>
      </c>
      <c r="AO338" s="116">
        <f t="shared" si="270"/>
        <v>0</v>
      </c>
      <c r="AP338" s="595">
        <f>'звіт 03.19-03.24'!AO338+'[9]побудинковий звіт'!AP338+'[8]побудинковий звіт'!AP338</f>
        <v>39086.335564749206</v>
      </c>
      <c r="AQ338" s="595">
        <f>'звіт 03.19-03.24'!AP338+'[9]побудинковий звіт'!AQ338+'[8]побудинковий звіт'!AQ338</f>
        <v>40498.063296017775</v>
      </c>
      <c r="AR338" s="116">
        <f t="shared" si="271"/>
        <v>1411.7277312685692</v>
      </c>
      <c r="AS338" s="595">
        <f>'звіт 03.19-03.24'!AR338+'[9]побудинковий звіт'!AS338+'[8]побудинковий звіт'!AS338</f>
        <v>334873.43493724999</v>
      </c>
      <c r="AT338" s="595">
        <f>'звіт 03.19-03.24'!AS338+'[9]побудинковий звіт'!AT338+'[8]побудинковий звіт'!AT338</f>
        <v>292560.57386799908</v>
      </c>
      <c r="AU338" s="118">
        <f t="shared" si="272"/>
        <v>-42312.86106925091</v>
      </c>
      <c r="AV338" s="595">
        <f>'звіт 03.19-03.24'!AU338+'[9]побудинковий звіт'!AV338+'[8]побудинковий звіт'!AV338</f>
        <v>17520.871117295927</v>
      </c>
      <c r="AW338" s="595">
        <f>'звіт 03.19-03.24'!AV338+'[9]побудинковий звіт'!AW338+'[8]побудинковий звіт'!AW338</f>
        <v>77608.071851692497</v>
      </c>
      <c r="AX338" s="94">
        <f t="shared" si="273"/>
        <v>60087.200734396567</v>
      </c>
      <c r="AY338" s="595">
        <f>'звіт 03.19-03.24'!AX338+'[9]побудинковий звіт'!AY338+'[8]побудинковий звіт'!AY338</f>
        <v>24266.89590955227</v>
      </c>
      <c r="AZ338" s="595">
        <f>'звіт 03.19-03.24'!AY338+'[9]побудинковий звіт'!AZ338+'[8]побудинковий звіт'!AZ338</f>
        <v>9577.5828860426172</v>
      </c>
      <c r="BA338" s="117">
        <f t="shared" si="274"/>
        <v>-14689.313023509652</v>
      </c>
      <c r="BB338" s="595">
        <f>'звіт 03.19-03.24'!BA338+'[9]побудинковий звіт'!BB338+'[8]побудинковий звіт'!BB338</f>
        <v>9626.0197885542439</v>
      </c>
      <c r="BC338" s="595">
        <f>'звіт 03.19-03.24'!BB338+'[9]побудинковий звіт'!BC338+'[8]побудинковий звіт'!BC338</f>
        <v>20144.600082538098</v>
      </c>
      <c r="BD338" s="94">
        <f t="shared" si="275"/>
        <v>10518.580293983854</v>
      </c>
      <c r="BE338" s="595">
        <f>'звіт 03.19-03.24'!BD338+'[9]побудинковий звіт'!BE338+'[8]побудинковий звіт'!BE338</f>
        <v>0</v>
      </c>
      <c r="BF338" s="595">
        <f>'звіт 03.19-03.24'!BE338+'[9]побудинковий звіт'!BF338+'[8]побудинковий звіт'!BF338</f>
        <v>3112</v>
      </c>
      <c r="BG338" s="95">
        <f t="shared" si="276"/>
        <v>3112</v>
      </c>
      <c r="BH338" s="595">
        <f>'звіт 03.19-03.24'!BG338+'[9]побудинковий звіт'!BH338+'[8]побудинковий звіт'!BH338</f>
        <v>10089.563096343822</v>
      </c>
      <c r="BI338" s="595">
        <f>'звіт 03.19-03.24'!BH338+'[9]побудинковий звіт'!BI338+'[8]побудинковий звіт'!BI338</f>
        <v>0</v>
      </c>
      <c r="BJ338" s="94">
        <f t="shared" si="277"/>
        <v>-10089.563096343822</v>
      </c>
      <c r="BK338" s="595">
        <f>'звіт 03.19-03.24'!BJ338+'[9]побудинковий звіт'!BK338+'[8]побудинковий звіт'!BK338</f>
        <v>14169.586613791775</v>
      </c>
      <c r="BL338" s="595">
        <f>'звіт 03.19-03.24'!BK338+'[9]побудинковий звіт'!BL338+'[8]побудинковий звіт'!BL338</f>
        <v>3107.6420229238038</v>
      </c>
      <c r="BM338" s="95">
        <f t="shared" si="278"/>
        <v>-11061.94459086797</v>
      </c>
      <c r="BN338" s="595">
        <f>'звіт 03.19-03.24'!BM338+'[9]побудинковий звіт'!BN338+'[8]побудинковий звіт'!BN338</f>
        <v>1375.8801301528174</v>
      </c>
      <c r="BO338" s="595">
        <f>'звіт 03.19-03.24'!BN338+'[9]побудинковий звіт'!BO338+'[8]побудинковий звіт'!BO338</f>
        <v>6177.7639905359538</v>
      </c>
      <c r="BP338" s="94">
        <f t="shared" si="279"/>
        <v>4801.8838603831364</v>
      </c>
      <c r="BQ338" s="91">
        <f t="shared" si="280"/>
        <v>77048.816655690855</v>
      </c>
      <c r="BR338" s="96">
        <f t="shared" si="280"/>
        <v>119727.66083373295</v>
      </c>
      <c r="BS338" s="94">
        <f t="shared" si="281"/>
        <v>42678.844178042098</v>
      </c>
      <c r="BT338" s="595">
        <f>'звіт 03.19-03.24'!BS338+'[9]побудинковий звіт'!BT338+'[8]побудинковий звіт'!BT338</f>
        <v>194160.74612812829</v>
      </c>
      <c r="BU338" s="595">
        <f>'звіт 03.19-03.24'!BT338+'[9]побудинковий звіт'!BU338+'[8]побудинковий звіт'!BU338</f>
        <v>274422.38922402868</v>
      </c>
      <c r="BV338" s="116">
        <f t="shared" si="282"/>
        <v>80261.643095900392</v>
      </c>
      <c r="BW338" s="595">
        <f>'звіт 03.19-03.24'!BV338+'[9]побудинковий звіт'!BW338+'[8]побудинковий звіт'!BW338</f>
        <v>113508.70861609679</v>
      </c>
      <c r="BX338" s="595">
        <f>'звіт 03.19-03.24'!BW338+'[9]побудинковий звіт'!BX338+'[8]побудинковий звіт'!BX338</f>
        <v>120170.23072796334</v>
      </c>
      <c r="BY338" s="116">
        <f t="shared" si="283"/>
        <v>6661.5221118665504</v>
      </c>
      <c r="BZ338" s="595">
        <f>'звіт 03.19-03.24'!BY338+'[9]побудинковий звіт'!BZ338+'[8]побудинковий звіт'!BZ338</f>
        <v>63505.132374791283</v>
      </c>
      <c r="CA338" s="595">
        <f>'звіт 03.19-03.24'!BZ338+'[9]побудинковий звіт'!CA338+'[8]побудинковий звіт'!CA338</f>
        <v>48168.687318035089</v>
      </c>
      <c r="CB338" s="116">
        <f t="shared" si="284"/>
        <v>-15336.445056756194</v>
      </c>
      <c r="CC338" s="595">
        <f>'звіт 03.19-03.24'!CB338+'[9]побудинковий звіт'!CC338+'[8]побудинковий звіт'!CC338</f>
        <v>10244.740241507874</v>
      </c>
      <c r="CD338" s="595">
        <f>'звіт 03.19-03.24'!CC338+'[9]побудинковий звіт'!CD338+'[8]побудинковий звіт'!CD338</f>
        <v>10429.771916175217</v>
      </c>
      <c r="CE338" s="116">
        <f t="shared" si="285"/>
        <v>185.0316746673434</v>
      </c>
      <c r="CF338" s="595">
        <f>'звіт 03.19-03.24'!CE338+'[9]побудинковий звіт'!CF338+'[8]побудинковий звіт'!CF338</f>
        <v>1260.1470053539263</v>
      </c>
      <c r="CG338" s="595">
        <f>'звіт 03.19-03.24'!CF338+'[9]побудинковий звіт'!CG338+'[8]побудинковий звіт'!CG338</f>
        <v>2347.7460917422086</v>
      </c>
      <c r="CH338" s="116">
        <f t="shared" si="286"/>
        <v>1087.5990863882823</v>
      </c>
      <c r="CI338" s="595">
        <f>'звіт 03.19-03.24'!CH338+'[9]побудинковий звіт'!CI338+'[8]побудинковий звіт'!CI338</f>
        <v>44652.649317772259</v>
      </c>
      <c r="CJ338" s="595">
        <f>'звіт 03.19-03.24'!CI338+'[9]побудинковий звіт'!CJ338+'[8]побудинковий звіт'!CJ338</f>
        <v>44266.555031727643</v>
      </c>
      <c r="CK338" s="116">
        <f t="shared" si="287"/>
        <v>-386.09428604461573</v>
      </c>
      <c r="CL338" s="595">
        <f>'звіт 03.19-03.24'!CK338+'[9]побудинковий звіт'!CL338+'[8]побудинковий звіт'!CL338</f>
        <v>0</v>
      </c>
      <c r="CM338" s="595">
        <f>'звіт 03.19-03.24'!CL338+'[9]побудинковий звіт'!CM338+'[8]побудинковий звіт'!CM338</f>
        <v>0</v>
      </c>
      <c r="CN338" s="116">
        <f t="shared" si="288"/>
        <v>0</v>
      </c>
      <c r="CO338" s="88">
        <f t="shared" si="289"/>
        <v>44652.649317772259</v>
      </c>
      <c r="CP338" s="96">
        <f t="shared" si="289"/>
        <v>44266.555031727643</v>
      </c>
      <c r="CQ338" s="116">
        <f t="shared" si="290"/>
        <v>-386.09428604461573</v>
      </c>
      <c r="CR338" s="119">
        <f t="shared" si="301"/>
        <v>1129826.0560623638</v>
      </c>
      <c r="CS338" s="96">
        <f t="shared" si="301"/>
        <v>1201237.8807694125</v>
      </c>
      <c r="CT338" s="116">
        <f t="shared" si="291"/>
        <v>71411.824707048712</v>
      </c>
      <c r="CU338" s="91">
        <f t="shared" si="292"/>
        <v>1355791.2672748365</v>
      </c>
      <c r="CV338" s="98">
        <f t="shared" si="292"/>
        <v>1441485.456923295</v>
      </c>
      <c r="CW338" s="117">
        <f t="shared" si="293"/>
        <v>85694.189648458501</v>
      </c>
      <c r="CX338" s="595">
        <f>'звіт 03.19-03.24'!CW338+'[9]побудинковий звіт'!CX338+'[8]побудинковий звіт'!CX338</f>
        <v>67988.633883398492</v>
      </c>
      <c r="CY338" s="595">
        <f>'звіт 03.19-03.24'!CX338+'[9]побудинковий звіт'!CY338+'[8]побудинковий звіт'!CY338</f>
        <v>-17705.555765059587</v>
      </c>
      <c r="CZ338" s="116">
        <f t="shared" si="294"/>
        <v>-85694.189648458079</v>
      </c>
      <c r="DA338" s="99">
        <f>'[8]побудинковий звіт'!DA338</f>
        <v>85694.189648458239</v>
      </c>
      <c r="DB338" s="8">
        <v>3</v>
      </c>
      <c r="DC338" s="365">
        <f>'[8]побудинковий звіт'!DC338</f>
        <v>38563.279999999999</v>
      </c>
      <c r="DD338" s="365">
        <f>'[8]побудинковий звіт'!DD338</f>
        <v>0</v>
      </c>
      <c r="DE338" s="365">
        <f>'[8]побудинковий звіт'!DE338</f>
        <v>14878.199999999997</v>
      </c>
      <c r="DF338" s="365">
        <f>'[8]побудинковий звіт'!DF338</f>
        <v>0</v>
      </c>
      <c r="DG338" s="101">
        <v>-12299.695603485801</v>
      </c>
      <c r="DH338" s="296">
        <v>5</v>
      </c>
      <c r="DI338" s="103">
        <f>'[8]побудинковий звіт'!DK338</f>
        <v>8.5706860638392488</v>
      </c>
      <c r="DJ338" s="103">
        <f>'[8]побудинковий звіт'!DL338</f>
        <v>0</v>
      </c>
      <c r="DK338" s="103">
        <f>'[8]побудинковий звіт'!DM338</f>
        <v>7.726786044263994</v>
      </c>
      <c r="DL338" s="104">
        <f t="shared" si="302"/>
        <v>23685.090937419765</v>
      </c>
      <c r="DM338" s="104">
        <f t="shared" si="303"/>
        <v>0</v>
      </c>
      <c r="DN338" s="105">
        <f t="shared" si="295"/>
        <v>23685.090937419765</v>
      </c>
      <c r="DO338" s="2"/>
      <c r="DP338" s="104">
        <f>'[10]побудинковий звіт'!DR338</f>
        <v>23685.08</v>
      </c>
      <c r="DQ338" s="104">
        <f>'[10]побудинковий звіт'!DS338</f>
        <v>0</v>
      </c>
      <c r="DR338" s="104">
        <f t="shared" si="296"/>
        <v>23685.08</v>
      </c>
      <c r="DS338" s="106"/>
      <c r="DT338" s="104"/>
      <c r="DU338" s="479">
        <f>'звіт 03.19-03.24'!DV338+'[9]побудинковий звіт'!DW338+'[8]побудинковий звіт'!DW338</f>
        <v>6492.119999999999</v>
      </c>
      <c r="DV338" s="2">
        <f>'[9]побудинковий звіт'!DX338+'[8]побудинковий звіт'!DX338</f>
        <v>0</v>
      </c>
      <c r="DW338" s="77">
        <f t="shared" si="297"/>
        <v>494306.70191152894</v>
      </c>
      <c r="DX338" s="77">
        <f t="shared" si="298"/>
        <v>494745.88164207846</v>
      </c>
      <c r="DY338" s="427">
        <f t="shared" si="299"/>
        <v>14878.199999999997</v>
      </c>
      <c r="DZ338" s="161">
        <f>'[10]побудинковий звіт'!DY338</f>
        <v>8049.9523645907266</v>
      </c>
      <c r="EB338" s="110">
        <v>-23754</v>
      </c>
      <c r="EC338" s="111">
        <f t="shared" si="300"/>
        <v>-36053.695603485801</v>
      </c>
      <c r="EE338" s="112">
        <v>-2068.8520619917508</v>
      </c>
      <c r="EG338" s="99">
        <v>6205.5102060910758</v>
      </c>
    </row>
    <row r="339" spans="1:137" ht="19.95" customHeight="1" x14ac:dyDescent="0.3">
      <c r="A339" s="81">
        <v>150000915</v>
      </c>
      <c r="B339" s="82" t="s">
        <v>786</v>
      </c>
      <c r="C339" s="114" t="s">
        <v>787</v>
      </c>
      <c r="D339" s="114" t="s">
        <v>787</v>
      </c>
      <c r="E339" s="84">
        <f t="shared" si="258"/>
        <v>2745.7</v>
      </c>
      <c r="F339" s="597">
        <f>'[8]побудинковий звіт'!F339</f>
        <v>2745.7</v>
      </c>
      <c r="G339" s="104">
        <f>'[8]побудинковий звіт'!G339</f>
        <v>0</v>
      </c>
      <c r="H339" s="598">
        <f>'[8]побудинковий звіт'!H339</f>
        <v>0</v>
      </c>
      <c r="I339" s="595">
        <f>'звіт 03.19-03.24'!H339+'[9]побудинковий звіт'!I339+'[8]побудинковий звіт'!I339</f>
        <v>75830.799894597018</v>
      </c>
      <c r="J339" s="595">
        <f>'звіт 03.19-03.24'!I339+'[9]побудинковий звіт'!J339+'[8]побудинковий звіт'!J339</f>
        <v>73096.680061255101</v>
      </c>
      <c r="K339" s="116">
        <f t="shared" si="259"/>
        <v>-2734.1198333419161</v>
      </c>
      <c r="L339" s="595">
        <f>'звіт 03.19-03.24'!K339+'[9]побудинковий звіт'!L339+'[8]побудинковий звіт'!L339</f>
        <v>14173.935390214865</v>
      </c>
      <c r="M339" s="595">
        <f>'звіт 03.19-03.24'!L339+'[9]побудинковий звіт'!M339+'[8]побудинковий звіт'!M339</f>
        <v>13518.141890270605</v>
      </c>
      <c r="N339" s="116">
        <f t="shared" si="260"/>
        <v>-655.79349994426047</v>
      </c>
      <c r="O339" s="595">
        <f>'звіт 03.19-03.24'!N339+'[9]побудинковий звіт'!O339+'[8]побудинковий звіт'!O339</f>
        <v>28328.126521958638</v>
      </c>
      <c r="P339" s="595">
        <f>'звіт 03.19-03.24'!O339+'[9]побудинковий звіт'!P339+'[8]побудинковий звіт'!P339</f>
        <v>28341.492695676567</v>
      </c>
      <c r="Q339" s="116">
        <f t="shared" si="261"/>
        <v>13.366173717928177</v>
      </c>
      <c r="R339" s="595">
        <f>'звіт 03.19-03.24'!Q339+'[9]побудинковий звіт'!R339+'[8]побудинковий звіт'!R339</f>
        <v>0</v>
      </c>
      <c r="S339" s="595">
        <f>'звіт 03.19-03.24'!R339+'[9]побудинковий звіт'!S339+'[8]побудинковий звіт'!S339</f>
        <v>0</v>
      </c>
      <c r="T339" s="116">
        <f t="shared" si="262"/>
        <v>0</v>
      </c>
      <c r="U339" s="595">
        <f>'звіт 03.19-03.24'!T339+'[9]побудинковий звіт'!U339+'[8]побудинковий звіт'!U339</f>
        <v>4553.5557883698511</v>
      </c>
      <c r="V339" s="595">
        <f>'звіт 03.19-03.24'!U339+'[9]побудинковий звіт'!V339+'[8]побудинковий звіт'!V339</f>
        <v>3679.961118496055</v>
      </c>
      <c r="W339" s="116">
        <f t="shared" si="263"/>
        <v>-873.59466987379619</v>
      </c>
      <c r="X339" s="595">
        <f>'звіт 03.19-03.24'!W339+'[9]побудинковий звіт'!X339+'[8]побудинковий звіт'!X339</f>
        <v>44939.814174824773</v>
      </c>
      <c r="Y339" s="595">
        <f>'звіт 03.19-03.24'!X339+'[9]побудинковий звіт'!Y339+'[8]побудинковий звіт'!Y339</f>
        <v>45929.22451998858</v>
      </c>
      <c r="Z339" s="116">
        <f t="shared" si="264"/>
        <v>989.41034516380751</v>
      </c>
      <c r="AA339" s="595">
        <f>'звіт 03.19-03.24'!Z339+'[9]побудинковий звіт'!AA339+'[8]побудинковий звіт'!AA339</f>
        <v>2962.8720000000008</v>
      </c>
      <c r="AB339" s="595">
        <f>'звіт 03.19-03.24'!AA339+'[9]побудинковий звіт'!AB339+'[8]побудинковий звіт'!AB339</f>
        <v>0</v>
      </c>
      <c r="AC339" s="116">
        <f t="shared" si="265"/>
        <v>-2962.8720000000008</v>
      </c>
      <c r="AD339" s="595">
        <f>'звіт 03.19-03.24'!AC339+'[9]побудинковий звіт'!AD339+'[8]побудинковий звіт'!AD339</f>
        <v>82323.646584522328</v>
      </c>
      <c r="AE339" s="595">
        <f>'звіт 03.19-03.24'!AD339+'[9]побудинковий звіт'!AE339+'[8]побудинковий звіт'!AE339</f>
        <v>90077.125287403062</v>
      </c>
      <c r="AF339" s="117">
        <f t="shared" si="266"/>
        <v>7753.4787028807332</v>
      </c>
      <c r="AG339" s="91">
        <f t="shared" si="267"/>
        <v>253112.75035448748</v>
      </c>
      <c r="AH339" s="92">
        <f t="shared" si="267"/>
        <v>254642.62557308999</v>
      </c>
      <c r="AI339" s="116">
        <f t="shared" si="268"/>
        <v>1529.8752186025085</v>
      </c>
      <c r="AJ339" s="595">
        <f>'звіт 03.19-03.24'!AI339+'[9]побудинковий звіт'!AJ339+'[8]побудинковий звіт'!AJ339</f>
        <v>0</v>
      </c>
      <c r="AK339" s="595">
        <f>'звіт 03.19-03.24'!AJ339+'[9]побудинковий звіт'!AK339+'[8]побудинковий звіт'!AK339</f>
        <v>0</v>
      </c>
      <c r="AL339" s="116">
        <f t="shared" si="269"/>
        <v>0</v>
      </c>
      <c r="AM339" s="595">
        <f>'звіт 03.19-03.24'!AL339+'[9]побудинковий звіт'!AM339+'[8]побудинковий звіт'!AM339</f>
        <v>0</v>
      </c>
      <c r="AN339" s="595">
        <f>'звіт 03.19-03.24'!AM339+'[9]побудинковий звіт'!AN339+'[8]побудинковий звіт'!AN339</f>
        <v>0</v>
      </c>
      <c r="AO339" s="116">
        <f t="shared" si="270"/>
        <v>0</v>
      </c>
      <c r="AP339" s="595">
        <f>'звіт 03.19-03.24'!AO339+'[9]побудинковий звіт'!AP339+'[8]побудинковий звіт'!AP339</f>
        <v>39086.335564749206</v>
      </c>
      <c r="AQ339" s="595">
        <f>'звіт 03.19-03.24'!AP339+'[9]побудинковий звіт'!AQ339+'[8]побудинковий звіт'!AQ339</f>
        <v>39571.470415045726</v>
      </c>
      <c r="AR339" s="116">
        <f t="shared" si="271"/>
        <v>485.13485029651929</v>
      </c>
      <c r="AS339" s="595">
        <f>'звіт 03.19-03.24'!AR339+'[9]побудинковий звіт'!AS339+'[8]побудинковий звіт'!AS339</f>
        <v>295834.77678030543</v>
      </c>
      <c r="AT339" s="595">
        <f>'звіт 03.19-03.24'!AS339+'[9]побудинковий звіт'!AT339+'[8]побудинковий звіт'!AT339</f>
        <v>285203.96023261955</v>
      </c>
      <c r="AU339" s="118">
        <f t="shared" si="272"/>
        <v>-10630.816547685885</v>
      </c>
      <c r="AV339" s="595">
        <f>'звіт 03.19-03.24'!AU339+'[9]побудинковий звіт'!AV339+'[8]побудинковий звіт'!AV339</f>
        <v>18152.821101800277</v>
      </c>
      <c r="AW339" s="595">
        <f>'звіт 03.19-03.24'!AV339+'[9]побудинковий звіт'!AW339+'[8]побудинковий звіт'!AW339</f>
        <v>9272.4708976497786</v>
      </c>
      <c r="AX339" s="94">
        <f t="shared" si="273"/>
        <v>-8880.350204150498</v>
      </c>
      <c r="AY339" s="595">
        <f>'звіт 03.19-03.24'!AX339+'[9]побудинковий звіт'!AY339+'[8]побудинковий звіт'!AY339</f>
        <v>22827.426971950284</v>
      </c>
      <c r="AZ339" s="595">
        <f>'звіт 03.19-03.24'!AY339+'[9]побудинковий звіт'!AZ339+'[8]побудинковий звіт'!AZ339</f>
        <v>10453.720000000001</v>
      </c>
      <c r="BA339" s="117">
        <f t="shared" si="274"/>
        <v>-12373.706971950283</v>
      </c>
      <c r="BB339" s="595">
        <f>'звіт 03.19-03.24'!BA339+'[9]побудинковий звіт'!BB339+'[8]побудинковий звіт'!BB339</f>
        <v>9626.0197885542439</v>
      </c>
      <c r="BC339" s="595">
        <f>'звіт 03.19-03.24'!BB339+'[9]побудинковий звіт'!BC339+'[8]побудинковий звіт'!BC339</f>
        <v>16227.130210522109</v>
      </c>
      <c r="BD339" s="94">
        <f t="shared" si="275"/>
        <v>6601.1104219678655</v>
      </c>
      <c r="BE339" s="595">
        <f>'звіт 03.19-03.24'!BD339+'[9]побудинковий звіт'!BE339+'[8]побудинковий звіт'!BE339</f>
        <v>0</v>
      </c>
      <c r="BF339" s="595">
        <f>'звіт 03.19-03.24'!BE339+'[9]побудинковий звіт'!BF339+'[8]побудинковий звіт'!BF339</f>
        <v>0</v>
      </c>
      <c r="BG339" s="95">
        <f t="shared" si="276"/>
        <v>0</v>
      </c>
      <c r="BH339" s="595">
        <f>'звіт 03.19-03.24'!BG339+'[9]побудинковий звіт'!BH339+'[8]побудинковий звіт'!BH339</f>
        <v>10089.563096343822</v>
      </c>
      <c r="BI339" s="595">
        <f>'звіт 03.19-03.24'!BH339+'[9]побудинковий звіт'!BI339+'[8]побудинковий звіт'!BI339</f>
        <v>0</v>
      </c>
      <c r="BJ339" s="94">
        <f t="shared" si="277"/>
        <v>-10089.563096343822</v>
      </c>
      <c r="BK339" s="595">
        <f>'звіт 03.19-03.24'!BJ339+'[9]побудинковий звіт'!BK339+'[8]побудинковий звіт'!BK339</f>
        <v>14166.937205012486</v>
      </c>
      <c r="BL339" s="595">
        <f>'звіт 03.19-03.24'!BK339+'[9]побудинковий звіт'!BL339+'[8]побудинковий звіт'!BL339</f>
        <v>5934.6437541782852</v>
      </c>
      <c r="BM339" s="95">
        <f t="shared" si="278"/>
        <v>-8232.2934508342005</v>
      </c>
      <c r="BN339" s="595">
        <f>'звіт 03.19-03.24'!BM339+'[9]побудинковий звіт'!BN339+'[8]побудинковий звіт'!BN339</f>
        <v>1370.7771301528176</v>
      </c>
      <c r="BO339" s="595">
        <f>'звіт 03.19-03.24'!BN339+'[9]побудинковий звіт'!BO339+'[8]побудинковий звіт'!BO339</f>
        <v>6193.6829796211987</v>
      </c>
      <c r="BP339" s="94">
        <f t="shared" si="279"/>
        <v>4822.9058494683813</v>
      </c>
      <c r="BQ339" s="91">
        <f t="shared" si="280"/>
        <v>76233.545293813921</v>
      </c>
      <c r="BR339" s="96">
        <f t="shared" si="280"/>
        <v>48081.647841971375</v>
      </c>
      <c r="BS339" s="94">
        <f t="shared" si="281"/>
        <v>-28151.897451842546</v>
      </c>
      <c r="BT339" s="595">
        <f>'звіт 03.19-03.24'!BS339+'[9]побудинковий звіт'!BT339+'[8]побудинковий звіт'!BT339</f>
        <v>253442.75963656598</v>
      </c>
      <c r="BU339" s="595">
        <f>'звіт 03.19-03.24'!BT339+'[9]побудинковий звіт'!BU339+'[8]побудинковий звіт'!BU339</f>
        <v>300400.02246949717</v>
      </c>
      <c r="BV339" s="116">
        <f t="shared" si="282"/>
        <v>46957.262832931185</v>
      </c>
      <c r="BW339" s="595">
        <f>'звіт 03.19-03.24'!BV339+'[9]побудинковий звіт'!BW339+'[8]побудинковий звіт'!BW339</f>
        <v>111734.98105930623</v>
      </c>
      <c r="BX339" s="595">
        <f>'звіт 03.19-03.24'!BW339+'[9]побудинковий звіт'!BX339+'[8]побудинковий звіт'!BX339</f>
        <v>110050.66829666066</v>
      </c>
      <c r="BY339" s="116">
        <f t="shared" si="283"/>
        <v>-1684.312762645568</v>
      </c>
      <c r="BZ339" s="595">
        <f>'звіт 03.19-03.24'!BY339+'[9]побудинковий звіт'!BZ339+'[8]побудинковий звіт'!BZ339</f>
        <v>64725.960929331894</v>
      </c>
      <c r="CA339" s="595">
        <f>'звіт 03.19-03.24'!BZ339+'[9]побудинковий звіт'!CA339+'[8]побудинковий звіт'!CA339</f>
        <v>46995.181943804535</v>
      </c>
      <c r="CB339" s="116">
        <f t="shared" si="284"/>
        <v>-17730.778985527359</v>
      </c>
      <c r="CC339" s="595">
        <f>'звіт 03.19-03.24'!CB339+'[9]побудинковий звіт'!CC339+'[8]побудинковий звіт'!CC339</f>
        <v>10242.782523135716</v>
      </c>
      <c r="CD339" s="595">
        <f>'звіт 03.19-03.24'!CC339+'[9]побудинковий звіт'!CD339+'[8]побудинковий звіт'!CD339</f>
        <v>10427.778839179964</v>
      </c>
      <c r="CE339" s="116">
        <f t="shared" si="285"/>
        <v>184.99631604424758</v>
      </c>
      <c r="CF339" s="595">
        <f>'звіт 03.19-03.24'!CE339+'[9]побудинковий звіт'!CF339+'[8]побудинковий звіт'!CF339</f>
        <v>1259.9061975944469</v>
      </c>
      <c r="CG339" s="595">
        <f>'звіт 03.19-03.24'!CF339+'[9]побудинковий звіт'!CG339+'[8]побудинковий звіт'!CG339</f>
        <v>6151.2578735701845</v>
      </c>
      <c r="CH339" s="116">
        <f t="shared" si="286"/>
        <v>4891.3516759757376</v>
      </c>
      <c r="CI339" s="595">
        <f>'звіт 03.19-03.24'!CH339+'[9]побудинковий звіт'!CI339+'[8]побудинковий звіт'!CI339</f>
        <v>45953.468676002871</v>
      </c>
      <c r="CJ339" s="595">
        <f>'звіт 03.19-03.24'!CI339+'[9]побудинковий звіт'!CJ339+'[8]побудинковий звіт'!CJ339</f>
        <v>34564.934215593254</v>
      </c>
      <c r="CK339" s="116">
        <f t="shared" si="287"/>
        <v>-11388.534460409617</v>
      </c>
      <c r="CL339" s="595">
        <f>'звіт 03.19-03.24'!CK339+'[9]побудинковий звіт'!CL339+'[8]побудинковий звіт'!CL339</f>
        <v>0</v>
      </c>
      <c r="CM339" s="595">
        <f>'звіт 03.19-03.24'!CL339+'[9]побудинковий звіт'!CM339+'[8]побудинковий звіт'!CM339</f>
        <v>0</v>
      </c>
      <c r="CN339" s="116">
        <f t="shared" si="288"/>
        <v>0</v>
      </c>
      <c r="CO339" s="88">
        <f t="shared" si="289"/>
        <v>45953.468676002871</v>
      </c>
      <c r="CP339" s="96">
        <f t="shared" si="289"/>
        <v>34564.934215593254</v>
      </c>
      <c r="CQ339" s="116">
        <f t="shared" si="290"/>
        <v>-11388.534460409617</v>
      </c>
      <c r="CR339" s="119">
        <f t="shared" si="301"/>
        <v>1151627.2670152932</v>
      </c>
      <c r="CS339" s="96">
        <f t="shared" si="301"/>
        <v>1136089.5477010321</v>
      </c>
      <c r="CT339" s="116">
        <f t="shared" si="291"/>
        <v>-15537.719314261107</v>
      </c>
      <c r="CU339" s="91">
        <f t="shared" si="292"/>
        <v>1381952.7204183519</v>
      </c>
      <c r="CV339" s="98">
        <f t="shared" si="292"/>
        <v>1363307.4572412386</v>
      </c>
      <c r="CW339" s="117">
        <f t="shared" si="293"/>
        <v>-18645.263177113375</v>
      </c>
      <c r="CX339" s="595">
        <f>'звіт 03.19-03.24'!CW339+'[9]побудинковий звіт'!CX339+'[8]побудинковий звіт'!CX339</f>
        <v>49553.153199230961</v>
      </c>
      <c r="CY339" s="595">
        <f>'звіт 03.19-03.24'!CX339+'[9]побудинковий звіт'!CY339+'[8]побудинковий звіт'!CY339</f>
        <v>68198.416376343972</v>
      </c>
      <c r="CZ339" s="116">
        <f t="shared" si="294"/>
        <v>18645.263177113011</v>
      </c>
      <c r="DA339" s="99">
        <f>'[8]побудинковий звіт'!DA339</f>
        <v>-18645.263177112771</v>
      </c>
      <c r="DB339" s="8">
        <v>3</v>
      </c>
      <c r="DC339" s="365">
        <f>'[8]побудинковий звіт'!DC339</f>
        <v>72946.94</v>
      </c>
      <c r="DD339" s="365">
        <f>'[8]побудинковий звіт'!DD339</f>
        <v>0</v>
      </c>
      <c r="DE339" s="365">
        <f>'[8]побудинковий звіт'!DE339</f>
        <v>48844.31</v>
      </c>
      <c r="DF339" s="365">
        <f>'[8]побудинковий звіт'!DF339</f>
        <v>0</v>
      </c>
      <c r="DG339" s="101">
        <v>32606.442490176822</v>
      </c>
      <c r="DH339" s="296">
        <v>5</v>
      </c>
      <c r="DI339" s="103">
        <f>'[8]побудинковий звіт'!DK339</f>
        <v>8.7783236794065278</v>
      </c>
      <c r="DJ339" s="103">
        <f>'[8]побудинковий звіт'!DL339</f>
        <v>0</v>
      </c>
      <c r="DK339" s="103">
        <f>'[8]побудинковий звіт'!DM339</f>
        <v>7.9417458643846528</v>
      </c>
      <c r="DL339" s="104">
        <f t="shared" si="302"/>
        <v>24102.643326546502</v>
      </c>
      <c r="DM339" s="104">
        <f t="shared" si="303"/>
        <v>0</v>
      </c>
      <c r="DN339" s="105">
        <f t="shared" si="295"/>
        <v>24102.643326546502</v>
      </c>
      <c r="DO339" s="2"/>
      <c r="DP339" s="104">
        <f>'[10]побудинковий звіт'!DR339</f>
        <v>24102.63</v>
      </c>
      <c r="DQ339" s="104">
        <f>'[10]побудинковий звіт'!DS339</f>
        <v>0</v>
      </c>
      <c r="DR339" s="104">
        <f t="shared" si="296"/>
        <v>24102.63</v>
      </c>
      <c r="DS339" s="106"/>
      <c r="DT339" s="104"/>
      <c r="DU339" s="479">
        <f>'звіт 03.19-03.24'!DV339+'[9]побудинковий звіт'!DW339+'[8]побудинковий звіт'!DW339</f>
        <v>6291.0599999999995</v>
      </c>
      <c r="DV339" s="2">
        <f>'[9]побудинковий звіт'!DX339+'[8]побудинковий звіт'!DX339</f>
        <v>0</v>
      </c>
      <c r="DW339" s="77">
        <f t="shared" si="297"/>
        <v>446481.98648894322</v>
      </c>
      <c r="DX339" s="77">
        <f t="shared" si="298"/>
        <v>399942.72968950908</v>
      </c>
      <c r="DY339" s="427">
        <f t="shared" si="299"/>
        <v>48844.31</v>
      </c>
      <c r="DZ339" s="161">
        <f>'[10]побудинковий звіт'!DY339</f>
        <v>6839.6237800174722</v>
      </c>
      <c r="EB339" s="110">
        <v>-28720</v>
      </c>
      <c r="EC339" s="111">
        <f t="shared" si="300"/>
        <v>3886.4424901768216</v>
      </c>
      <c r="EE339" s="112">
        <v>17137.811946616559</v>
      </c>
      <c r="EG339" s="99">
        <v>22517.297855860052</v>
      </c>
    </row>
    <row r="340" spans="1:137" ht="19.95" customHeight="1" x14ac:dyDescent="0.3">
      <c r="A340" s="81">
        <v>150000916</v>
      </c>
      <c r="B340" s="82" t="s">
        <v>788</v>
      </c>
      <c r="C340" s="114" t="s">
        <v>789</v>
      </c>
      <c r="D340" s="114" t="s">
        <v>789</v>
      </c>
      <c r="E340" s="84">
        <f t="shared" si="258"/>
        <v>5790.5</v>
      </c>
      <c r="F340" s="597">
        <f>'[8]побудинковий звіт'!F340</f>
        <v>5601.9</v>
      </c>
      <c r="G340" s="104">
        <f>'[8]побудинковий звіт'!G340</f>
        <v>0</v>
      </c>
      <c r="H340" s="598">
        <f>'[8]побудинковий звіт'!H340</f>
        <v>188.6</v>
      </c>
      <c r="I340" s="595">
        <f>'звіт 03.19-03.24'!H340+'[9]побудинковий звіт'!I340+'[8]побудинковий звіт'!I340</f>
        <v>144074.53276355489</v>
      </c>
      <c r="J340" s="595">
        <f>'звіт 03.19-03.24'!I340+'[9]побудинковий звіт'!J340+'[8]побудинковий звіт'!J340</f>
        <v>139270.19433265811</v>
      </c>
      <c r="K340" s="116">
        <f t="shared" si="259"/>
        <v>-4804.3384308967798</v>
      </c>
      <c r="L340" s="595">
        <f>'звіт 03.19-03.24'!K340+'[9]побудинковий звіт'!L340+'[8]побудинковий звіт'!L340</f>
        <v>28798.171982325759</v>
      </c>
      <c r="M340" s="595">
        <f>'звіт 03.19-03.24'!L340+'[9]побудинковий звіт'!M340+'[8]побудинковий звіт'!M340</f>
        <v>27527.742552470605</v>
      </c>
      <c r="N340" s="116">
        <f t="shared" si="260"/>
        <v>-1270.429429855154</v>
      </c>
      <c r="O340" s="595">
        <f>'звіт 03.19-03.24'!N340+'[9]побудинковий звіт'!O340+'[8]побудинковий звіт'!O340</f>
        <v>59465.869230893499</v>
      </c>
      <c r="P340" s="595">
        <f>'звіт 03.19-03.24'!O340+'[9]побудинковий звіт'!P340+'[8]побудинковий звіт'!P340</f>
        <v>59497.399223801316</v>
      </c>
      <c r="Q340" s="116">
        <f t="shared" si="261"/>
        <v>31.529992907817359</v>
      </c>
      <c r="R340" s="595">
        <f>'звіт 03.19-03.24'!Q340+'[9]побудинковий звіт'!R340+'[8]побудинковий звіт'!R340</f>
        <v>0</v>
      </c>
      <c r="S340" s="595">
        <f>'звіт 03.19-03.24'!R340+'[9]побудинковий звіт'!S340+'[8]побудинковий звіт'!S340</f>
        <v>0</v>
      </c>
      <c r="T340" s="116">
        <f t="shared" si="262"/>
        <v>0</v>
      </c>
      <c r="U340" s="595">
        <f>'звіт 03.19-03.24'!T340+'[9]побудинковий звіт'!U340+'[8]побудинковий звіт'!U340</f>
        <v>9528.8626272409565</v>
      </c>
      <c r="V340" s="595">
        <f>'звіт 03.19-03.24'!U340+'[9]побудинковий звіт'!V340+'[8]побудинковий звіт'!V340</f>
        <v>7701.1690613721657</v>
      </c>
      <c r="W340" s="116">
        <f t="shared" si="263"/>
        <v>-1827.6935658687908</v>
      </c>
      <c r="X340" s="595">
        <f>'звіт 03.19-03.24'!W340+'[9]побудинковий звіт'!X340+'[8]побудинковий звіт'!X340</f>
        <v>126137.05236045543</v>
      </c>
      <c r="Y340" s="595">
        <f>'звіт 03.19-03.24'!X340+'[9]побудинковий звіт'!Y340+'[8]побудинковий звіт'!Y340</f>
        <v>121263.25579458079</v>
      </c>
      <c r="Z340" s="116">
        <f t="shared" si="264"/>
        <v>-4873.7965658746398</v>
      </c>
      <c r="AA340" s="595">
        <f>'звіт 03.19-03.24'!Z340+'[9]побудинковий звіт'!AA340+'[8]побудинковий звіт'!AA340</f>
        <v>6320.9160000000011</v>
      </c>
      <c r="AB340" s="595">
        <f>'звіт 03.19-03.24'!AA340+'[9]побудинковий звіт'!AB340+'[8]побудинковий звіт'!AB340</f>
        <v>0</v>
      </c>
      <c r="AC340" s="116">
        <f t="shared" si="265"/>
        <v>-6320.9160000000011</v>
      </c>
      <c r="AD340" s="595">
        <f>'звіт 03.19-03.24'!AC340+'[9]побудинковий звіт'!AD340+'[8]побудинковий звіт'!AD340</f>
        <v>174798.98394520555</v>
      </c>
      <c r="AE340" s="595">
        <f>'звіт 03.19-03.24'!AD340+'[9]побудинковий звіт'!AE340+'[8]побудинковий звіт'!AE340</f>
        <v>190409.36498624491</v>
      </c>
      <c r="AF340" s="117">
        <f t="shared" si="266"/>
        <v>15610.381041039363</v>
      </c>
      <c r="AG340" s="91">
        <f t="shared" si="267"/>
        <v>549124.38890967611</v>
      </c>
      <c r="AH340" s="92">
        <f t="shared" si="267"/>
        <v>545669.12595112796</v>
      </c>
      <c r="AI340" s="116">
        <f t="shared" si="268"/>
        <v>-3455.2629585481482</v>
      </c>
      <c r="AJ340" s="595">
        <f>'звіт 03.19-03.24'!AI340+'[9]побудинковий звіт'!AJ340+'[8]побудинковий звіт'!AJ340</f>
        <v>0</v>
      </c>
      <c r="AK340" s="595">
        <f>'звіт 03.19-03.24'!AJ340+'[9]побудинковий звіт'!AK340+'[8]побудинковий звіт'!AK340</f>
        <v>0</v>
      </c>
      <c r="AL340" s="116">
        <f t="shared" si="269"/>
        <v>0</v>
      </c>
      <c r="AM340" s="595">
        <f>'звіт 03.19-03.24'!AL340+'[9]побудинковий звіт'!AM340+'[8]побудинковий звіт'!AM340</f>
        <v>0</v>
      </c>
      <c r="AN340" s="595">
        <f>'звіт 03.19-03.24'!AM340+'[9]побудинковий звіт'!AN340+'[8]побудинковий звіт'!AN340</f>
        <v>0</v>
      </c>
      <c r="AO340" s="116">
        <f t="shared" si="270"/>
        <v>0</v>
      </c>
      <c r="AP340" s="595">
        <f>'звіт 03.19-03.24'!AO340+'[9]побудинковий звіт'!AP340+'[8]побудинковий звіт'!AP340</f>
        <v>74644.012495733841</v>
      </c>
      <c r="AQ340" s="595">
        <f>'звіт 03.19-03.24'!AP340+'[9]побудинковий звіт'!AQ340+'[8]побудинковий звіт'!AQ340</f>
        <v>71399.321672911479</v>
      </c>
      <c r="AR340" s="116">
        <f t="shared" si="271"/>
        <v>-3244.690822822362</v>
      </c>
      <c r="AS340" s="595">
        <f>'звіт 03.19-03.24'!AR340+'[9]побудинковий звіт'!AS340+'[8]побудинковий звіт'!AS340</f>
        <v>663410.80491467437</v>
      </c>
      <c r="AT340" s="595">
        <f>'звіт 03.19-03.24'!AS340+'[9]побудинковий звіт'!AT340+'[8]побудинковий звіт'!AT340</f>
        <v>567486.49855196872</v>
      </c>
      <c r="AU340" s="118">
        <f t="shared" si="272"/>
        <v>-95924.306362705654</v>
      </c>
      <c r="AV340" s="595">
        <f>'звіт 03.19-03.24'!AU340+'[9]побудинковий звіт'!AV340+'[8]побудинковий звіт'!AV340</f>
        <v>36178.462826374649</v>
      </c>
      <c r="AW340" s="595">
        <f>'звіт 03.19-03.24'!AV340+'[9]побудинковий звіт'!AW340+'[8]побудинковий звіт'!AW340</f>
        <v>92073.848162004462</v>
      </c>
      <c r="AX340" s="94">
        <f t="shared" si="273"/>
        <v>55895.385335629813</v>
      </c>
      <c r="AY340" s="595">
        <f>'звіт 03.19-03.24'!AX340+'[9]побудинковий звіт'!AY340+'[8]побудинковий звіт'!AY340</f>
        <v>48168.742178313143</v>
      </c>
      <c r="AZ340" s="595">
        <f>'звіт 03.19-03.24'!AY340+'[9]побудинковий звіт'!AZ340+'[8]побудинковий звіт'!AZ340</f>
        <v>31194.845333113204</v>
      </c>
      <c r="BA340" s="117">
        <f t="shared" si="274"/>
        <v>-16973.896845199939</v>
      </c>
      <c r="BB340" s="595">
        <f>'звіт 03.19-03.24'!BA340+'[9]побудинковий звіт'!BB340+'[8]побудинковий звіт'!BB340</f>
        <v>20686.920656899161</v>
      </c>
      <c r="BC340" s="595">
        <f>'звіт 03.19-03.24'!BB340+'[9]побудинковий звіт'!BC340+'[8]побудинковий звіт'!BC340</f>
        <v>65209.414394128333</v>
      </c>
      <c r="BD340" s="94">
        <f t="shared" si="275"/>
        <v>44522.493737229175</v>
      </c>
      <c r="BE340" s="595">
        <f>'звіт 03.19-03.24'!BD340+'[9]побудинковий звіт'!BE340+'[8]побудинковий звіт'!BE340</f>
        <v>0</v>
      </c>
      <c r="BF340" s="595">
        <f>'звіт 03.19-03.24'!BE340+'[9]побудинковий звіт'!BF340+'[8]побудинковий звіт'!BF340</f>
        <v>0</v>
      </c>
      <c r="BG340" s="95">
        <f t="shared" si="276"/>
        <v>0</v>
      </c>
      <c r="BH340" s="595">
        <f>'звіт 03.19-03.24'!BG340+'[9]побудинковий звіт'!BH340+'[8]побудинковий звіт'!BH340</f>
        <v>21113.942909528003</v>
      </c>
      <c r="BI340" s="595">
        <f>'звіт 03.19-03.24'!BH340+'[9]побудинковий звіт'!BI340+'[8]побудинковий звіт'!BI340</f>
        <v>0</v>
      </c>
      <c r="BJ340" s="94">
        <f t="shared" si="277"/>
        <v>-21113.942909528003</v>
      </c>
      <c r="BK340" s="595">
        <f>'звіт 03.19-03.24'!BJ340+'[9]побудинковий звіт'!BK340+'[8]побудинковий звіт'!BK340</f>
        <v>46652.575939743285</v>
      </c>
      <c r="BL340" s="595">
        <f>'звіт 03.19-03.24'!BK340+'[9]побудинковий звіт'!BL340+'[8]побудинковий звіт'!BL340</f>
        <v>53953.76617515726</v>
      </c>
      <c r="BM340" s="95">
        <f t="shared" si="278"/>
        <v>7301.1902354139747</v>
      </c>
      <c r="BN340" s="595">
        <f>'звіт 03.19-03.24'!BM340+'[9]побудинковий звіт'!BN340+'[8]побудинковий звіт'!BN340</f>
        <v>2840.3472603056352</v>
      </c>
      <c r="BO340" s="595">
        <f>'звіт 03.19-03.24'!BN340+'[9]побудинковий звіт'!BO340+'[8]побудинковий звіт'!BO340</f>
        <v>6253.656309808176</v>
      </c>
      <c r="BP340" s="94">
        <f t="shared" si="279"/>
        <v>3413.3090495025408</v>
      </c>
      <c r="BQ340" s="91">
        <f t="shared" si="280"/>
        <v>175640.99177116388</v>
      </c>
      <c r="BR340" s="96">
        <f t="shared" si="280"/>
        <v>248685.5303742114</v>
      </c>
      <c r="BS340" s="94">
        <f t="shared" si="281"/>
        <v>73044.53860304752</v>
      </c>
      <c r="BT340" s="595">
        <f>'звіт 03.19-03.24'!BS340+'[9]побудинковий звіт'!BT340+'[8]побудинковий звіт'!BT340</f>
        <v>350920.54304338852</v>
      </c>
      <c r="BU340" s="595">
        <f>'звіт 03.19-03.24'!BT340+'[9]побудинковий звіт'!BU340+'[8]побудинковий звіт'!BU340</f>
        <v>426710.86101226253</v>
      </c>
      <c r="BV340" s="116">
        <f t="shared" si="282"/>
        <v>75790.317968874006</v>
      </c>
      <c r="BW340" s="595">
        <f>'звіт 03.19-03.24'!BV340+'[9]побудинковий звіт'!BW340+'[8]побудинковий звіт'!BW340</f>
        <v>233404.1415725039</v>
      </c>
      <c r="BX340" s="595">
        <f>'звіт 03.19-03.24'!BW340+'[9]побудинковий звіт'!BX340+'[8]побудинковий звіт'!BX340</f>
        <v>222697.61722144077</v>
      </c>
      <c r="BY340" s="116">
        <f t="shared" si="283"/>
        <v>-10706.524351063126</v>
      </c>
      <c r="BZ340" s="595">
        <f>'звіт 03.19-03.24'!BY340+'[9]побудинковий звіт'!BZ340+'[8]побудинковий звіт'!BZ340</f>
        <v>69633.358694850293</v>
      </c>
      <c r="CA340" s="595">
        <f>'звіт 03.19-03.24'!BZ340+'[9]побудинковий звіт'!CA340+'[8]побудинковий звіт'!CA340</f>
        <v>63749.736018212476</v>
      </c>
      <c r="CB340" s="116">
        <f t="shared" si="284"/>
        <v>-5883.6226766378168</v>
      </c>
      <c r="CC340" s="595">
        <f>'звіт 03.19-03.24'!CB340+'[9]побудинковий звіт'!CC340+'[8]побудинковий звіт'!CC340</f>
        <v>15495.340915638224</v>
      </c>
      <c r="CD340" s="595">
        <f>'звіт 03.19-03.24'!CC340+'[9]побудинковий звіт'!CD340+'[8]побудинковий звіт'!CD340</f>
        <v>15775.204417452103</v>
      </c>
      <c r="CE340" s="116">
        <f t="shared" si="285"/>
        <v>279.86350181387934</v>
      </c>
      <c r="CF340" s="595">
        <f>'звіт 03.19-03.24'!CE340+'[9]побудинковий звіт'!CF340+'[8]побудинковий звіт'!CF340</f>
        <v>1905.993416276767</v>
      </c>
      <c r="CG340" s="595">
        <f>'звіт 03.19-03.24'!CF340+'[9]побудинковий звіт'!CG340+'[8]побудинковий звіт'!CG340</f>
        <v>4239.793364998277</v>
      </c>
      <c r="CH340" s="116">
        <f t="shared" si="286"/>
        <v>2333.7999487215102</v>
      </c>
      <c r="CI340" s="595">
        <f>'звіт 03.19-03.24'!CH340+'[9]побудинковий звіт'!CI340+'[8]побудинковий звіт'!CI340</f>
        <v>30064.869223705151</v>
      </c>
      <c r="CJ340" s="595">
        <f>'звіт 03.19-03.24'!CI340+'[9]побудинковий звіт'!CJ340+'[8]побудинковий звіт'!CJ340</f>
        <v>36995.637467784305</v>
      </c>
      <c r="CK340" s="116">
        <f t="shared" si="287"/>
        <v>6930.7682440791541</v>
      </c>
      <c r="CL340" s="595">
        <f>'звіт 03.19-03.24'!CK340+'[9]побудинковий звіт'!CL340+'[8]побудинковий звіт'!CL340</f>
        <v>0</v>
      </c>
      <c r="CM340" s="595">
        <f>'звіт 03.19-03.24'!CL340+'[9]побудинковий звіт'!CM340+'[8]побудинковий звіт'!CM340</f>
        <v>0</v>
      </c>
      <c r="CN340" s="116">
        <f t="shared" si="288"/>
        <v>0</v>
      </c>
      <c r="CO340" s="88">
        <f t="shared" si="289"/>
        <v>30064.869223705151</v>
      </c>
      <c r="CP340" s="96">
        <f t="shared" si="289"/>
        <v>36995.637467784305</v>
      </c>
      <c r="CQ340" s="116">
        <f t="shared" si="290"/>
        <v>6930.7682440791541</v>
      </c>
      <c r="CR340" s="119">
        <f t="shared" si="301"/>
        <v>2164244.4449576107</v>
      </c>
      <c r="CS340" s="96">
        <f t="shared" si="301"/>
        <v>2203409.3260523705</v>
      </c>
      <c r="CT340" s="116">
        <f t="shared" si="291"/>
        <v>39164.881094759796</v>
      </c>
      <c r="CU340" s="91">
        <f t="shared" si="292"/>
        <v>2597093.3339491328</v>
      </c>
      <c r="CV340" s="98">
        <f t="shared" si="292"/>
        <v>2644091.1912628445</v>
      </c>
      <c r="CW340" s="117">
        <f t="shared" si="293"/>
        <v>46997.857313711662</v>
      </c>
      <c r="CX340" s="595">
        <f>'звіт 03.19-03.24'!CW340+'[9]побудинковий звіт'!CX340+'[8]побудинковий звіт'!CX340</f>
        <v>123572.10489679198</v>
      </c>
      <c r="CY340" s="595">
        <f>'звіт 03.19-03.24'!CX340+'[9]побудинковий звіт'!CY340+'[8]побудинковий звіт'!CY340</f>
        <v>76574.247583081116</v>
      </c>
      <c r="CZ340" s="116">
        <f t="shared" si="294"/>
        <v>-46997.857313710861</v>
      </c>
      <c r="DA340" s="99">
        <f>'[8]побудинковий звіт'!DA340</f>
        <v>46997.85731371041</v>
      </c>
      <c r="DB340" s="8">
        <v>3</v>
      </c>
      <c r="DC340" s="365">
        <f>'[8]побудинковий звіт'!DC340</f>
        <v>130924.88</v>
      </c>
      <c r="DD340" s="365">
        <f>'[8]побудинковий звіт'!DD340</f>
        <v>3069.1</v>
      </c>
      <c r="DE340" s="365">
        <f>'[8]побудинковий звіт'!DE340</f>
        <v>86832.41</v>
      </c>
      <c r="DF340" s="365">
        <f>'[8]побудинковий звіт'!DF340</f>
        <v>1746.3999999999996</v>
      </c>
      <c r="DG340" s="101">
        <v>44701.070894868812</v>
      </c>
      <c r="DH340" s="296">
        <v>5</v>
      </c>
      <c r="DI340" s="103">
        <f>'[8]побудинковий звіт'!DK340</f>
        <v>7.8693440968051283</v>
      </c>
      <c r="DJ340" s="103">
        <f>'[8]побудинковий звіт'!DL340</f>
        <v>0</v>
      </c>
      <c r="DK340" s="103">
        <f>'[8]побудинковий звіт'!DM340</f>
        <v>7.013204499743031</v>
      </c>
      <c r="DL340" s="104">
        <f t="shared" si="302"/>
        <v>44083.278695892644</v>
      </c>
      <c r="DM340" s="104">
        <f t="shared" si="303"/>
        <v>1322.6903686515357</v>
      </c>
      <c r="DN340" s="105">
        <f t="shared" si="295"/>
        <v>45405.969064544181</v>
      </c>
      <c r="DO340" s="2"/>
      <c r="DP340" s="104">
        <f>'[10]побудинковий звіт'!DR340</f>
        <v>44092.47</v>
      </c>
      <c r="DQ340" s="104">
        <f>'[10]побудинковий звіт'!DS340</f>
        <v>1322.7000000000003</v>
      </c>
      <c r="DR340" s="104">
        <f t="shared" si="296"/>
        <v>45415.17</v>
      </c>
      <c r="DS340" s="106"/>
      <c r="DT340" s="104"/>
      <c r="DU340" s="479">
        <f>'звіт 03.19-03.24'!DV340+'[9]побудинковий звіт'!DW340+'[8]побудинковий звіт'!DW340</f>
        <v>9053.880000000001</v>
      </c>
      <c r="DV340" s="2">
        <f>'[9]побудинковий звіт'!DX340+'[8]побудинковий звіт'!DX340</f>
        <v>0</v>
      </c>
      <c r="DW340" s="77">
        <f t="shared" si="297"/>
        <v>1006862.1560230058</v>
      </c>
      <c r="DX340" s="77">
        <f t="shared" si="298"/>
        <v>979406.43471141602</v>
      </c>
      <c r="DY340" s="427">
        <f t="shared" si="299"/>
        <v>88578.81</v>
      </c>
      <c r="DZ340" s="161">
        <f>'[10]побудинковий звіт'!DY340</f>
        <v>16509.252532860501</v>
      </c>
      <c r="EB340" s="110">
        <v>-104844</v>
      </c>
      <c r="EC340" s="111">
        <f t="shared" si="300"/>
        <v>-60142.929105131188</v>
      </c>
      <c r="EE340" s="112">
        <v>81014.87445947816</v>
      </c>
      <c r="EG340" s="99">
        <v>84474.450710383797</v>
      </c>
    </row>
    <row r="341" spans="1:137" ht="19.95" customHeight="1" x14ac:dyDescent="0.3">
      <c r="A341" s="81">
        <v>150000917</v>
      </c>
      <c r="B341" s="82" t="s">
        <v>790</v>
      </c>
      <c r="C341" s="114" t="s">
        <v>791</v>
      </c>
      <c r="D341" s="114" t="s">
        <v>791</v>
      </c>
      <c r="E341" s="84">
        <f t="shared" si="258"/>
        <v>4446.8999999999996</v>
      </c>
      <c r="F341" s="597">
        <f>'[8]побудинковий звіт'!F341</f>
        <v>4446.8999999999996</v>
      </c>
      <c r="G341" s="104">
        <f>'[8]побудинковий звіт'!G341</f>
        <v>0</v>
      </c>
      <c r="H341" s="598">
        <f>'[8]побудинковий звіт'!H341</f>
        <v>0</v>
      </c>
      <c r="I341" s="595">
        <f>'звіт 03.19-03.24'!H341+'[9]побудинковий звіт'!I341+'[8]побудинковий звіт'!I341</f>
        <v>110908.37305933502</v>
      </c>
      <c r="J341" s="595">
        <f>'звіт 03.19-03.24'!I341+'[9]побудинковий звіт'!J341+'[8]побудинковий звіт'!J341</f>
        <v>107100.50077577896</v>
      </c>
      <c r="K341" s="116">
        <f t="shared" si="259"/>
        <v>-3807.872283556062</v>
      </c>
      <c r="L341" s="595">
        <f>'звіт 03.19-03.24'!K341+'[9]побудинковий звіт'!L341+'[8]побудинковий звіт'!L341</f>
        <v>21474.039305631228</v>
      </c>
      <c r="M341" s="595">
        <f>'звіт 03.19-03.24'!L341+'[9]побудинковий звіт'!M341+'[8]побудинковий звіт'!M341</f>
        <v>20448.362200389827</v>
      </c>
      <c r="N341" s="116">
        <f t="shared" si="260"/>
        <v>-1025.6771052414006</v>
      </c>
      <c r="O341" s="595">
        <f>'звіт 03.19-03.24'!N341+'[9]побудинковий звіт'!O341+'[8]побудинковий звіт'!O341</f>
        <v>44504.548114975623</v>
      </c>
      <c r="P341" s="595">
        <f>'звіт 03.19-03.24'!O341+'[9]побудинковий звіт'!P341+'[8]побудинковий звіт'!P341</f>
        <v>44519.336920522313</v>
      </c>
      <c r="Q341" s="116">
        <f t="shared" si="261"/>
        <v>14.788805546690128</v>
      </c>
      <c r="R341" s="595">
        <f>'звіт 03.19-03.24'!Q341+'[9]побудинковий звіт'!R341+'[8]побудинковий звіт'!R341</f>
        <v>0</v>
      </c>
      <c r="S341" s="595">
        <f>'звіт 03.19-03.24'!R341+'[9]побудинковий звіт'!S341+'[8]побудинковий звіт'!S341</f>
        <v>0</v>
      </c>
      <c r="T341" s="116">
        <f t="shared" si="262"/>
        <v>0</v>
      </c>
      <c r="U341" s="595">
        <f>'звіт 03.19-03.24'!T341+'[9]побудинковий звіт'!U341+'[8]побудинковий звіт'!U341</f>
        <v>6156.445214302963</v>
      </c>
      <c r="V341" s="595">
        <f>'звіт 03.19-03.24'!U341+'[9]побудинковий звіт'!V341+'[8]побудинковий звіт'!V341</f>
        <v>4975.5779046384678</v>
      </c>
      <c r="W341" s="116">
        <f t="shared" si="263"/>
        <v>-1180.8673096644952</v>
      </c>
      <c r="X341" s="595">
        <f>'звіт 03.19-03.24'!W341+'[9]побудинковий звіт'!X341+'[8]побудинковий звіт'!X341</f>
        <v>80449.518347794699</v>
      </c>
      <c r="Y341" s="595">
        <f>'звіт 03.19-03.24'!X341+'[9]побудинковий звіт'!Y341+'[8]побудинковий звіт'!Y341</f>
        <v>75073.542324048496</v>
      </c>
      <c r="Z341" s="116">
        <f t="shared" si="264"/>
        <v>-5375.9760237462033</v>
      </c>
      <c r="AA341" s="595">
        <f>'звіт 03.19-03.24'!Z341+'[9]побудинковий звіт'!AA341+'[8]побудинковий звіт'!AA341</f>
        <v>4801.3560000000007</v>
      </c>
      <c r="AB341" s="595">
        <f>'звіт 03.19-03.24'!AA341+'[9]побудинковий звіт'!AB341+'[8]побудинковий звіт'!AB341</f>
        <v>0</v>
      </c>
      <c r="AC341" s="116">
        <f t="shared" si="265"/>
        <v>-4801.3560000000007</v>
      </c>
      <c r="AD341" s="595">
        <f>'звіт 03.19-03.24'!AC341+'[9]побудинковий звіт'!AD341+'[8]побудинковий звіт'!AD341</f>
        <v>133387.67991863473</v>
      </c>
      <c r="AE341" s="595">
        <f>'звіт 03.19-03.24'!AD341+'[9]побудинковий звіт'!AE341+'[8]побудинковий звіт'!AE341</f>
        <v>145949.38903254102</v>
      </c>
      <c r="AF341" s="117">
        <f t="shared" si="266"/>
        <v>12561.709113906283</v>
      </c>
      <c r="AG341" s="91">
        <f t="shared" si="267"/>
        <v>401681.95996067428</v>
      </c>
      <c r="AH341" s="92">
        <f t="shared" si="267"/>
        <v>398066.70915791905</v>
      </c>
      <c r="AI341" s="116">
        <f t="shared" si="268"/>
        <v>-3615.2508027552394</v>
      </c>
      <c r="AJ341" s="595">
        <f>'звіт 03.19-03.24'!AI341+'[9]побудинковий звіт'!AJ341+'[8]побудинковий звіт'!AJ341</f>
        <v>0</v>
      </c>
      <c r="AK341" s="595">
        <f>'звіт 03.19-03.24'!AJ341+'[9]побудинковий звіт'!AK341+'[8]побудинковий звіт'!AK341</f>
        <v>0</v>
      </c>
      <c r="AL341" s="116">
        <f t="shared" si="269"/>
        <v>0</v>
      </c>
      <c r="AM341" s="595">
        <f>'звіт 03.19-03.24'!AL341+'[9]побудинковий звіт'!AM341+'[8]побудинковий звіт'!AM341</f>
        <v>0</v>
      </c>
      <c r="AN341" s="595">
        <f>'звіт 03.19-03.24'!AM341+'[9]побудинковий звіт'!AN341+'[8]побудинковий звіт'!AN341</f>
        <v>0</v>
      </c>
      <c r="AO341" s="116">
        <f t="shared" si="270"/>
        <v>0</v>
      </c>
      <c r="AP341" s="595">
        <f>'звіт 03.19-03.24'!AO341+'[9]побудинковий звіт'!AP341+'[8]побудинковий звіт'!AP341</f>
        <v>58633.73713393198</v>
      </c>
      <c r="AQ341" s="595">
        <f>'звіт 03.19-03.24'!AP341+'[9]побудинковий звіт'!AQ341+'[8]побудинковий звіт'!AQ341</f>
        <v>55937.728222559628</v>
      </c>
      <c r="AR341" s="116">
        <f t="shared" si="271"/>
        <v>-2696.0089113723516</v>
      </c>
      <c r="AS341" s="595">
        <f>'звіт 03.19-03.24'!AR341+'[9]побудинковий звіт'!AS341+'[8]побудинковий звіт'!AS341</f>
        <v>472300.04159429716</v>
      </c>
      <c r="AT341" s="595">
        <f>'звіт 03.19-03.24'!AS341+'[9]побудинковий звіт'!AT341+'[8]побудинковий звіт'!AT341</f>
        <v>287942.11085794045</v>
      </c>
      <c r="AU341" s="118">
        <f t="shared" si="272"/>
        <v>-184357.93073635671</v>
      </c>
      <c r="AV341" s="595">
        <f>'звіт 03.19-03.24'!AU341+'[9]побудинковий звіт'!AV341+'[8]побудинковий звіт'!AV341</f>
        <v>27885.626422580481</v>
      </c>
      <c r="AW341" s="595">
        <f>'звіт 03.19-03.24'!AV341+'[9]побудинковий звіт'!AW341+'[8]побудинковий звіт'!AW341</f>
        <v>7261.7654439607559</v>
      </c>
      <c r="AX341" s="94">
        <f t="shared" si="273"/>
        <v>-20623.860978619727</v>
      </c>
      <c r="AY341" s="595">
        <f>'звіт 03.19-03.24'!AX341+'[9]побудинковий звіт'!AY341+'[8]побудинковий звіт'!AY341</f>
        <v>37424.373116990144</v>
      </c>
      <c r="AZ341" s="595">
        <f>'звіт 03.19-03.24'!AY341+'[9]побудинковий звіт'!AZ341+'[8]побудинковий звіт'!AZ341</f>
        <v>16181</v>
      </c>
      <c r="BA341" s="117">
        <f t="shared" si="274"/>
        <v>-21243.373116990144</v>
      </c>
      <c r="BB341" s="595">
        <f>'звіт 03.19-03.24'!BA341+'[9]побудинковий звіт'!BB341+'[8]побудинковий звіт'!BB341</f>
        <v>15941.646957821251</v>
      </c>
      <c r="BC341" s="595">
        <f>'звіт 03.19-03.24'!BB341+'[9]побудинковий звіт'!BC341+'[8]побудинковий звіт'!BC341</f>
        <v>6874</v>
      </c>
      <c r="BD341" s="94">
        <f t="shared" si="275"/>
        <v>-9067.6469578212509</v>
      </c>
      <c r="BE341" s="595">
        <f>'звіт 03.19-03.24'!BD341+'[9]побудинковий звіт'!BE341+'[8]побудинковий звіт'!BE341</f>
        <v>0</v>
      </c>
      <c r="BF341" s="595">
        <f>'звіт 03.19-03.24'!BE341+'[9]побудинковий звіт'!BF341+'[8]побудинковий звіт'!BF341</f>
        <v>0</v>
      </c>
      <c r="BG341" s="95">
        <f t="shared" si="276"/>
        <v>0</v>
      </c>
      <c r="BH341" s="595">
        <f>'звіт 03.19-03.24'!BG341+'[9]побудинковий звіт'!BH341+'[8]побудинковий звіт'!BH341</f>
        <v>13639.4243720757</v>
      </c>
      <c r="BI341" s="595">
        <f>'звіт 03.19-03.24'!BH341+'[9]побудинковий звіт'!BI341+'[8]побудинковий звіт'!BI341</f>
        <v>49.5</v>
      </c>
      <c r="BJ341" s="94">
        <f t="shared" si="277"/>
        <v>-13589.9243720757</v>
      </c>
      <c r="BK341" s="595">
        <f>'звіт 03.19-03.24'!BJ341+'[9]побудинковий звіт'!BK341+'[8]побудинковий звіт'!BK341</f>
        <v>28775.046862397234</v>
      </c>
      <c r="BL341" s="595">
        <f>'звіт 03.19-03.24'!BK341+'[9]побудинковий звіт'!BL341+'[8]побудинковий звіт'!BL341</f>
        <v>8557.5311960287563</v>
      </c>
      <c r="BM341" s="95">
        <f t="shared" si="278"/>
        <v>-20217.515666368476</v>
      </c>
      <c r="BN341" s="595">
        <f>'звіт 03.19-03.24'!BM341+'[9]побудинковий звіт'!BN341+'[8]побудинковий звіт'!BN341</f>
        <v>2040.4178402037569</v>
      </c>
      <c r="BO341" s="595">
        <f>'звіт 03.19-03.24'!BN341+'[9]побудинковий звіт'!BO341+'[8]побудинковий звіт'!BO341</f>
        <v>5059.13</v>
      </c>
      <c r="BP341" s="94">
        <f t="shared" si="279"/>
        <v>3018.7121597962432</v>
      </c>
      <c r="BQ341" s="91">
        <f t="shared" si="280"/>
        <v>125706.53557206855</v>
      </c>
      <c r="BR341" s="96">
        <f t="shared" si="280"/>
        <v>43982.926639989513</v>
      </c>
      <c r="BS341" s="94">
        <f t="shared" si="281"/>
        <v>-81723.608932079034</v>
      </c>
      <c r="BT341" s="595">
        <f>'звіт 03.19-03.24'!BS341+'[9]побудинковий звіт'!BT341+'[8]побудинковий звіт'!BT341</f>
        <v>362772.37560746464</v>
      </c>
      <c r="BU341" s="595">
        <f>'звіт 03.19-03.24'!BT341+'[9]побудинковий звіт'!BU341+'[8]побудинковий звіт'!BU341</f>
        <v>463664.93398323527</v>
      </c>
      <c r="BV341" s="116">
        <f t="shared" si="282"/>
        <v>100892.55837577063</v>
      </c>
      <c r="BW341" s="595">
        <f>'звіт 03.19-03.24'!BV341+'[9]побудинковий звіт'!BW341+'[8]побудинковий звіт'!BW341</f>
        <v>169486.80076651881</v>
      </c>
      <c r="BX341" s="595">
        <f>'звіт 03.19-03.24'!BW341+'[9]побудинковий звіт'!BX341+'[8]побудинковий звіт'!BX341</f>
        <v>181658.62155690353</v>
      </c>
      <c r="BY341" s="116">
        <f t="shared" si="283"/>
        <v>12171.820790384721</v>
      </c>
      <c r="BZ341" s="595">
        <f>'звіт 03.19-03.24'!BY341+'[9]побудинковий звіт'!BZ341+'[8]побудинковий звіт'!BZ341</f>
        <v>63199.643380517184</v>
      </c>
      <c r="CA341" s="595">
        <f>'звіт 03.19-03.24'!BZ341+'[9]побудинковий звіт'!CA341+'[8]побудинковий звіт'!CA341</f>
        <v>73339.035840724886</v>
      </c>
      <c r="CB341" s="116">
        <f t="shared" si="284"/>
        <v>10139.392460207702</v>
      </c>
      <c r="CC341" s="595">
        <f>'звіт 03.19-03.24'!CB341+'[9]побудинковий звіт'!CC341+'[8]побудинковий звіт'!CC341</f>
        <v>18386.890951317026</v>
      </c>
      <c r="CD341" s="595">
        <f>'звіт 03.19-03.24'!CC341+'[9]побудинковий звіт'!CD341+'[8]побудинковий звіт'!CD341</f>
        <v>18718.979139445379</v>
      </c>
      <c r="CE341" s="116">
        <f t="shared" si="285"/>
        <v>332.08818812835307</v>
      </c>
      <c r="CF341" s="595">
        <f>'звіт 03.19-03.24'!CE341+'[9]побудинковий звіт'!CF341+'[8]побудинковий звіт'!CF341</f>
        <v>2261.666477027341</v>
      </c>
      <c r="CG341" s="595">
        <f>'звіт 03.19-03.24'!CF341+'[9]побудинковий звіт'!CG341+'[8]побудинковий звіт'!CG341</f>
        <v>0</v>
      </c>
      <c r="CH341" s="116">
        <f t="shared" si="286"/>
        <v>-2261.666477027341</v>
      </c>
      <c r="CI341" s="595">
        <f>'звіт 03.19-03.24'!CH341+'[9]побудинковий звіт'!CI341+'[8]побудинковий звіт'!CI341</f>
        <v>36803.117571030481</v>
      </c>
      <c r="CJ341" s="595">
        <f>'звіт 03.19-03.24'!CI341+'[9]побудинковий звіт'!CJ341+'[8]побудинковий звіт'!CJ341</f>
        <v>26484.561021818467</v>
      </c>
      <c r="CK341" s="116">
        <f t="shared" si="287"/>
        <v>-10318.556549212015</v>
      </c>
      <c r="CL341" s="595">
        <f>'звіт 03.19-03.24'!CK341+'[9]побудинковий звіт'!CL341+'[8]побудинковий звіт'!CL341</f>
        <v>0</v>
      </c>
      <c r="CM341" s="595">
        <f>'звіт 03.19-03.24'!CL341+'[9]побудинковий звіт'!CM341+'[8]побудинковий звіт'!CM341</f>
        <v>0</v>
      </c>
      <c r="CN341" s="116">
        <f t="shared" si="288"/>
        <v>0</v>
      </c>
      <c r="CO341" s="88">
        <f t="shared" si="289"/>
        <v>36803.117571030481</v>
      </c>
      <c r="CP341" s="96">
        <f t="shared" si="289"/>
        <v>26484.561021818467</v>
      </c>
      <c r="CQ341" s="116">
        <f t="shared" si="290"/>
        <v>-10318.556549212015</v>
      </c>
      <c r="CR341" s="119">
        <f t="shared" si="301"/>
        <v>1711232.7690148475</v>
      </c>
      <c r="CS341" s="96">
        <f t="shared" si="301"/>
        <v>1549795.6064205361</v>
      </c>
      <c r="CT341" s="116">
        <f t="shared" si="291"/>
        <v>-161437.1625943114</v>
      </c>
      <c r="CU341" s="91">
        <f t="shared" si="292"/>
        <v>2053479.3228178169</v>
      </c>
      <c r="CV341" s="98">
        <f t="shared" si="292"/>
        <v>1859754.7277046433</v>
      </c>
      <c r="CW341" s="117">
        <f t="shared" si="293"/>
        <v>-193724.59511317359</v>
      </c>
      <c r="CX341" s="595">
        <f>'звіт 03.19-03.24'!CW341+'[9]побудинковий звіт'!CX341+'[8]побудинковий звіт'!CX341</f>
        <v>102860.92729976379</v>
      </c>
      <c r="CY341" s="595">
        <f>'звіт 03.19-03.24'!CX341+'[9]побудинковий звіт'!CY341+'[8]побудинковий звіт'!CY341</f>
        <v>296585.52241293737</v>
      </c>
      <c r="CZ341" s="116">
        <f t="shared" si="294"/>
        <v>193724.59511317359</v>
      </c>
      <c r="DA341" s="99">
        <f>'[8]побудинковий звіт'!DA341</f>
        <v>-193724.59511317351</v>
      </c>
      <c r="DB341" s="8">
        <v>3</v>
      </c>
      <c r="DC341" s="365">
        <f>'[8]побудинковий звіт'!DC341</f>
        <v>160999.54999999999</v>
      </c>
      <c r="DD341" s="365">
        <f>'[8]побудинковий звіт'!DD341</f>
        <v>0</v>
      </c>
      <c r="DE341" s="365">
        <f>'[8]побудинковий звіт'!DE341</f>
        <v>124446.90999999999</v>
      </c>
      <c r="DF341" s="365">
        <f>'[8]побудинковий звіт'!DF341</f>
        <v>0</v>
      </c>
      <c r="DG341" s="101">
        <v>-101296.01292653487</v>
      </c>
      <c r="DH341" s="296">
        <v>5</v>
      </c>
      <c r="DI341" s="103">
        <f>'[8]побудинковий звіт'!DK341</f>
        <v>8.2198362419243942</v>
      </c>
      <c r="DJ341" s="103">
        <f>'[8]побудинковий звіт'!DL341</f>
        <v>0</v>
      </c>
      <c r="DK341" s="103">
        <f>'[8]побудинковий звіт'!DM341</f>
        <v>7.4313916652449672</v>
      </c>
      <c r="DL341" s="104">
        <f t="shared" si="302"/>
        <v>36552.789784213586</v>
      </c>
      <c r="DM341" s="104">
        <f t="shared" si="303"/>
        <v>0</v>
      </c>
      <c r="DN341" s="105">
        <f t="shared" si="295"/>
        <v>36552.789784213586</v>
      </c>
      <c r="DO341" s="2"/>
      <c r="DP341" s="104">
        <f>'[10]побудинковий звіт'!DR341</f>
        <v>36552.639999999999</v>
      </c>
      <c r="DQ341" s="104">
        <f>'[10]побудинковий звіт'!DS341</f>
        <v>0</v>
      </c>
      <c r="DR341" s="104">
        <f t="shared" si="296"/>
        <v>36552.639999999999</v>
      </c>
      <c r="DS341" s="106"/>
      <c r="DT341" s="104"/>
      <c r="DU341" s="479">
        <f>'звіт 03.19-03.24'!DV341+'[9]побудинковий звіт'!DW341+'[8]побудинковий звіт'!DW341</f>
        <v>8726.6999999999989</v>
      </c>
      <c r="DV341" s="2">
        <f>'[9]побудинковий звіт'!DX341+'[8]побудинковий звіт'!DX341</f>
        <v>0</v>
      </c>
      <c r="DW341" s="77">
        <f t="shared" si="297"/>
        <v>717607.89259963878</v>
      </c>
      <c r="DX341" s="77">
        <f t="shared" si="298"/>
        <v>398310.04499751597</v>
      </c>
      <c r="DY341" s="427">
        <f t="shared" si="299"/>
        <v>124446.90999999999</v>
      </c>
      <c r="DZ341" s="161">
        <f>'[10]побудинковий звіт'!DY341</f>
        <v>11998.121285945974</v>
      </c>
      <c r="EB341" s="110">
        <v>36711</v>
      </c>
      <c r="EC341" s="111">
        <f t="shared" si="300"/>
        <v>-64585.012926534866</v>
      </c>
      <c r="EE341" s="112">
        <v>-92397.718904788926</v>
      </c>
      <c r="EG341" s="99">
        <v>-6322.6184242285963</v>
      </c>
    </row>
    <row r="342" spans="1:137" ht="19.95" customHeight="1" x14ac:dyDescent="0.3">
      <c r="A342" s="81">
        <v>150000918</v>
      </c>
      <c r="B342" s="82" t="s">
        <v>792</v>
      </c>
      <c r="C342" s="114" t="s">
        <v>793</v>
      </c>
      <c r="D342" s="114" t="s">
        <v>793</v>
      </c>
      <c r="E342" s="84">
        <f t="shared" si="258"/>
        <v>4596.3999999999996</v>
      </c>
      <c r="F342" s="597">
        <f>'[8]побудинковий звіт'!F342</f>
        <v>4596.3999999999996</v>
      </c>
      <c r="G342" s="104">
        <f>'[8]побудинковий звіт'!G342</f>
        <v>0</v>
      </c>
      <c r="H342" s="598">
        <f>'[8]побудинковий звіт'!H342</f>
        <v>0</v>
      </c>
      <c r="I342" s="595">
        <f>'звіт 03.19-03.24'!H342+'[9]побудинковий звіт'!I342+'[8]побудинковий звіт'!I342</f>
        <v>116658.57274264772</v>
      </c>
      <c r="J342" s="595">
        <f>'звіт 03.19-03.24'!I342+'[9]побудинковий звіт'!J342+'[8]побудинковий звіт'!J342</f>
        <v>112696.33146431769</v>
      </c>
      <c r="K342" s="116">
        <f t="shared" si="259"/>
        <v>-3962.2412783300388</v>
      </c>
      <c r="L342" s="595">
        <f>'звіт 03.19-03.24'!K342+'[9]побудинковий звіт'!L342+'[8]побудинковий звіт'!L342</f>
        <v>24354.796981610139</v>
      </c>
      <c r="M342" s="595">
        <f>'звіт 03.19-03.24'!L342+'[9]побудинковий звіт'!M342+'[8]побудинковий звіт'!M342</f>
        <v>23358.795401889147</v>
      </c>
      <c r="N342" s="116">
        <f t="shared" si="260"/>
        <v>-996.00157972099259</v>
      </c>
      <c r="O342" s="595">
        <f>'звіт 03.19-03.24'!N342+'[9]побудинковий звіт'!O342+'[8]побудинковий звіт'!O342</f>
        <v>46050.960956856034</v>
      </c>
      <c r="P342" s="595">
        <f>'звіт 03.19-03.24'!O342+'[9]побудинковий звіт'!P342+'[8]побудинковий звіт'!P342</f>
        <v>46077.848056055758</v>
      </c>
      <c r="Q342" s="116">
        <f t="shared" si="261"/>
        <v>26.887099199724616</v>
      </c>
      <c r="R342" s="595">
        <f>'звіт 03.19-03.24'!Q342+'[9]побудинковий звіт'!R342+'[8]побудинковий звіт'!R342</f>
        <v>0</v>
      </c>
      <c r="S342" s="595">
        <f>'звіт 03.19-03.24'!R342+'[9]побудинковий звіт'!S342+'[8]побудинковий звіт'!S342</f>
        <v>0</v>
      </c>
      <c r="T342" s="116">
        <f t="shared" si="262"/>
        <v>0</v>
      </c>
      <c r="U342" s="595">
        <f>'звіт 03.19-03.24'!T342+'[9]побудинковий звіт'!U342+'[8]побудинковий звіт'!U342</f>
        <v>6156.445214302963</v>
      </c>
      <c r="V342" s="595">
        <f>'звіт 03.19-03.24'!U342+'[9]побудинковий звіт'!V342+'[8]побудинковий звіт'!V342</f>
        <v>4975.5779046384678</v>
      </c>
      <c r="W342" s="116">
        <f t="shared" si="263"/>
        <v>-1180.8673096644952</v>
      </c>
      <c r="X342" s="595">
        <f>'звіт 03.19-03.24'!W342+'[9]побудинковий звіт'!X342+'[8]побудинковий звіт'!X342</f>
        <v>83505.688580094356</v>
      </c>
      <c r="Y342" s="595">
        <f>'звіт 03.19-03.24'!X342+'[9]побудинковий звіт'!Y342+'[8]побудинковий звіт'!Y342</f>
        <v>79185.381872643979</v>
      </c>
      <c r="Z342" s="116">
        <f t="shared" si="264"/>
        <v>-4320.3067074503779</v>
      </c>
      <c r="AA342" s="595">
        <f>'звіт 03.19-03.24'!Z342+'[9]побудинковий звіт'!AA342+'[8]побудинковий звіт'!AA342</f>
        <v>4955.6880000000019</v>
      </c>
      <c r="AB342" s="595">
        <f>'звіт 03.19-03.24'!AA342+'[9]побудинковий звіт'!AB342+'[8]побудинковий звіт'!AB342</f>
        <v>0</v>
      </c>
      <c r="AC342" s="116">
        <f t="shared" si="265"/>
        <v>-4955.6880000000019</v>
      </c>
      <c r="AD342" s="595">
        <f>'звіт 03.19-03.24'!AC342+'[9]побудинковий звіт'!AD342+'[8]побудинковий звіт'!AD342</f>
        <v>137755.22955025331</v>
      </c>
      <c r="AE342" s="595">
        <f>'звіт 03.19-03.24'!AD342+'[9]побудинковий звіт'!AE342+'[8]побудинковий звіт'!AE342</f>
        <v>150734.88361287303</v>
      </c>
      <c r="AF342" s="117">
        <f t="shared" si="266"/>
        <v>12979.654062619724</v>
      </c>
      <c r="AG342" s="91">
        <f t="shared" si="267"/>
        <v>419437.38202576456</v>
      </c>
      <c r="AH342" s="92">
        <f t="shared" si="267"/>
        <v>417028.81831241807</v>
      </c>
      <c r="AI342" s="116">
        <f t="shared" si="268"/>
        <v>-2408.5637133464916</v>
      </c>
      <c r="AJ342" s="595">
        <f>'звіт 03.19-03.24'!AI342+'[9]побудинковий звіт'!AJ342+'[8]побудинковий звіт'!AJ342</f>
        <v>0</v>
      </c>
      <c r="AK342" s="595">
        <f>'звіт 03.19-03.24'!AJ342+'[9]побудинковий звіт'!AK342+'[8]побудинковий звіт'!AK342</f>
        <v>0</v>
      </c>
      <c r="AL342" s="116">
        <f t="shared" si="269"/>
        <v>0</v>
      </c>
      <c r="AM342" s="595">
        <f>'звіт 03.19-03.24'!AL342+'[9]побудинковий звіт'!AM342+'[8]побудинковий звіт'!AM342</f>
        <v>0</v>
      </c>
      <c r="AN342" s="595">
        <f>'звіт 03.19-03.24'!AM342+'[9]побудинковий звіт'!AN342+'[8]побудинковий звіт'!AN342</f>
        <v>0</v>
      </c>
      <c r="AO342" s="116">
        <f t="shared" si="270"/>
        <v>0</v>
      </c>
      <c r="AP342" s="595">
        <f>'звіт 03.19-03.24'!AO342+'[9]побудинковий звіт'!AP342+'[8]побудинковий звіт'!AP342</f>
        <v>87547.075798912891</v>
      </c>
      <c r="AQ342" s="595">
        <f>'звіт 03.19-03.24'!AP342+'[9]побудинковий звіт'!AQ342+'[8]побудинковий звіт'!AQ342</f>
        <v>88365.315033005099</v>
      </c>
      <c r="AR342" s="116">
        <f t="shared" si="271"/>
        <v>818.23923409220879</v>
      </c>
      <c r="AS342" s="595">
        <f>'звіт 03.19-03.24'!AR342+'[9]побудинковий звіт'!AS342+'[8]побудинковий звіт'!AS342</f>
        <v>412623.63028676994</v>
      </c>
      <c r="AT342" s="595">
        <f>'звіт 03.19-03.24'!AS342+'[9]побудинковий звіт'!AT342+'[8]побудинковий звіт'!AT342</f>
        <v>511931.14891523798</v>
      </c>
      <c r="AU342" s="118">
        <f t="shared" si="272"/>
        <v>99307.518628468039</v>
      </c>
      <c r="AV342" s="595">
        <f>'звіт 03.19-03.24'!AU342+'[9]побудинковий звіт'!AV342+'[8]побудинковий звіт'!AV342</f>
        <v>29408.864174269456</v>
      </c>
      <c r="AW342" s="595">
        <f>'звіт 03.19-03.24'!AV342+'[9]побудинковий звіт'!AW342+'[8]побудинковий звіт'!AW342</f>
        <v>12682.053369379893</v>
      </c>
      <c r="AX342" s="94">
        <f t="shared" si="273"/>
        <v>-16726.810804889563</v>
      </c>
      <c r="AY342" s="595">
        <f>'звіт 03.19-03.24'!AX342+'[9]побудинковий звіт'!AY342+'[8]побудинковий звіт'!AY342</f>
        <v>41970.898265741867</v>
      </c>
      <c r="AZ342" s="595">
        <f>'звіт 03.19-03.24'!AY342+'[9]побудинковий звіт'!AZ342+'[8]побудинковий звіт'!AZ342</f>
        <v>11387.647057107924</v>
      </c>
      <c r="BA342" s="117">
        <f t="shared" si="274"/>
        <v>-30583.251208633941</v>
      </c>
      <c r="BB342" s="595">
        <f>'звіт 03.19-03.24'!BA342+'[9]побудинковий звіт'!BB342+'[8]побудинковий звіт'!BB342</f>
        <v>17017.285228998204</v>
      </c>
      <c r="BC342" s="595">
        <f>'звіт 03.19-03.24'!BB342+'[9]побудинковий звіт'!BC342+'[8]побудинковий звіт'!BC342</f>
        <v>9723</v>
      </c>
      <c r="BD342" s="94">
        <f t="shared" si="275"/>
        <v>-7294.2852289982038</v>
      </c>
      <c r="BE342" s="595">
        <f>'звіт 03.19-03.24'!BD342+'[9]побудинковий звіт'!BE342+'[8]побудинковий звіт'!BE342</f>
        <v>0</v>
      </c>
      <c r="BF342" s="595">
        <f>'звіт 03.19-03.24'!BE342+'[9]побудинковий звіт'!BF342+'[8]побудинковий звіт'!BF342</f>
        <v>0</v>
      </c>
      <c r="BG342" s="95">
        <f t="shared" si="276"/>
        <v>0</v>
      </c>
      <c r="BH342" s="595">
        <f>'звіт 03.19-03.24'!BG342+'[9]побудинковий звіт'!BH342+'[8]побудинковий звіт'!BH342</f>
        <v>13639.4243720757</v>
      </c>
      <c r="BI342" s="595">
        <f>'звіт 03.19-03.24'!BH342+'[9]побудинковий звіт'!BI342+'[8]побудинковий звіт'!BI342</f>
        <v>32.5</v>
      </c>
      <c r="BJ342" s="94">
        <f t="shared" si="277"/>
        <v>-13606.9243720757</v>
      </c>
      <c r="BK342" s="595">
        <f>'звіт 03.19-03.24'!BJ342+'[9]побудинковий звіт'!BK342+'[8]побудинковий звіт'!BK342</f>
        <v>30129.454470453529</v>
      </c>
      <c r="BL342" s="595">
        <f>'звіт 03.19-03.24'!BK342+'[9]побудинковий звіт'!BL342+'[8]побудинковий звіт'!BL342</f>
        <v>11207.718275769495</v>
      </c>
      <c r="BM342" s="95">
        <f t="shared" si="278"/>
        <v>-18921.736194684032</v>
      </c>
      <c r="BN342" s="595">
        <f>'звіт 03.19-03.24'!BM342+'[9]побудинковий звіт'!BN342+'[8]побудинковий звіт'!BN342</f>
        <v>2341.5254777674309</v>
      </c>
      <c r="BO342" s="595">
        <f>'звіт 03.19-03.24'!BN342+'[9]побудинковий звіт'!BO342+'[8]побудинковий звіт'!BO342</f>
        <v>5120</v>
      </c>
      <c r="BP342" s="94">
        <f t="shared" si="279"/>
        <v>2778.4745222325691</v>
      </c>
      <c r="BQ342" s="91">
        <f t="shared" si="280"/>
        <v>134507.4519893062</v>
      </c>
      <c r="BR342" s="96">
        <f t="shared" si="280"/>
        <v>50152.918702257317</v>
      </c>
      <c r="BS342" s="94">
        <f t="shared" si="281"/>
        <v>-84354.533287048878</v>
      </c>
      <c r="BT342" s="595">
        <f>'звіт 03.19-03.24'!BS342+'[9]побудинковий звіт'!BT342+'[8]побудинковий звіт'!BT342</f>
        <v>288934.12790275732</v>
      </c>
      <c r="BU342" s="595">
        <f>'звіт 03.19-03.24'!BT342+'[9]побудинковий звіт'!BU342+'[8]побудинковий звіт'!BU342</f>
        <v>369172.32554160018</v>
      </c>
      <c r="BV342" s="116">
        <f t="shared" si="282"/>
        <v>80238.197638842859</v>
      </c>
      <c r="BW342" s="595">
        <f>'звіт 03.19-03.24'!BV342+'[9]побудинковий звіт'!BW342+'[8]побудинковий звіт'!BW342</f>
        <v>166936.42043359645</v>
      </c>
      <c r="BX342" s="595">
        <f>'звіт 03.19-03.24'!BW342+'[9]побудинковий звіт'!BX342+'[8]побудинковий звіт'!BX342</f>
        <v>184185.96767627011</v>
      </c>
      <c r="BY342" s="116">
        <f t="shared" si="283"/>
        <v>17249.547242673667</v>
      </c>
      <c r="BZ342" s="595">
        <f>'звіт 03.19-03.24'!BY342+'[9]побудинковий звіт'!BZ342+'[8]побудинковий звіт'!BZ342</f>
        <v>70252.1613951209</v>
      </c>
      <c r="CA342" s="595">
        <f>'звіт 03.19-03.24'!BZ342+'[9]побудинковий звіт'!CA342+'[8]побудинковий звіт'!CA342</f>
        <v>64826.177814219292</v>
      </c>
      <c r="CB342" s="116">
        <f t="shared" si="284"/>
        <v>-5425.9835809016076</v>
      </c>
      <c r="CC342" s="595">
        <f>'звіт 03.19-03.24'!CB342+'[9]побудинковий звіт'!CC342+'[8]побудинковий звіт'!CC342</f>
        <v>10700.888622220917</v>
      </c>
      <c r="CD342" s="595">
        <f>'звіт 03.19-03.24'!CC342+'[9]побудинковий звіт'!CD342+'[8]побудинковий звіт'!CD342</f>
        <v>10894.158856069893</v>
      </c>
      <c r="CE342" s="116">
        <f t="shared" si="285"/>
        <v>193.2702338489762</v>
      </c>
      <c r="CF342" s="595">
        <f>'звіт 03.19-03.24'!CE342+'[9]побудинковий звіт'!CF342+'[8]побудинковий звіт'!CF342</f>
        <v>1316.2552133125475</v>
      </c>
      <c r="CG342" s="595">
        <f>'звіт 03.19-03.24'!CF342+'[9]побудинковий звіт'!CG342+'[8]побудинковий звіт'!CG342</f>
        <v>872.49298803881425</v>
      </c>
      <c r="CH342" s="116">
        <f t="shared" si="286"/>
        <v>-443.76222527373329</v>
      </c>
      <c r="CI342" s="595">
        <f>'звіт 03.19-03.24'!CH342+'[9]побудинковий звіт'!CI342+'[8]побудинковий звіт'!CI342</f>
        <v>57259.691601684935</v>
      </c>
      <c r="CJ342" s="595">
        <f>'звіт 03.19-03.24'!CI342+'[9]побудинковий звіт'!CJ342+'[8]побудинковий звіт'!CJ342</f>
        <v>44108.66566922691</v>
      </c>
      <c r="CK342" s="116">
        <f t="shared" si="287"/>
        <v>-13151.025932458026</v>
      </c>
      <c r="CL342" s="595">
        <f>'звіт 03.19-03.24'!CK342+'[9]побудинковий звіт'!CL342+'[8]побудинковий звіт'!CL342</f>
        <v>0</v>
      </c>
      <c r="CM342" s="595">
        <f>'звіт 03.19-03.24'!CL342+'[9]побудинковий звіт'!CM342+'[8]побудинковий звіт'!CM342</f>
        <v>0</v>
      </c>
      <c r="CN342" s="116">
        <f t="shared" si="288"/>
        <v>0</v>
      </c>
      <c r="CO342" s="88">
        <f t="shared" si="289"/>
        <v>57259.691601684935</v>
      </c>
      <c r="CP342" s="96">
        <f t="shared" si="289"/>
        <v>44108.66566922691</v>
      </c>
      <c r="CQ342" s="116">
        <f t="shared" si="290"/>
        <v>-13151.025932458026</v>
      </c>
      <c r="CR342" s="119">
        <f t="shared" si="301"/>
        <v>1649515.0852694467</v>
      </c>
      <c r="CS342" s="96">
        <f t="shared" si="301"/>
        <v>1741537.9895083436</v>
      </c>
      <c r="CT342" s="116">
        <f t="shared" si="291"/>
        <v>92022.90423889691</v>
      </c>
      <c r="CU342" s="91">
        <f t="shared" si="292"/>
        <v>1979418.1023233361</v>
      </c>
      <c r="CV342" s="98">
        <f t="shared" si="292"/>
        <v>2089845.5874100123</v>
      </c>
      <c r="CW342" s="117">
        <f t="shared" si="293"/>
        <v>110427.4850866762</v>
      </c>
      <c r="CX342" s="595">
        <f>'звіт 03.19-03.24'!CW342+'[9]побудинковий звіт'!CX342+'[8]побудинковий звіт'!CX342</f>
        <v>96656.004503182892</v>
      </c>
      <c r="CY342" s="595">
        <f>'звіт 03.19-03.24'!CX342+'[9]побудинковий звіт'!CY342+'[8]побудинковий звіт'!CY342</f>
        <v>-13771.480583493918</v>
      </c>
      <c r="CZ342" s="116">
        <f t="shared" si="294"/>
        <v>-110427.48508667681</v>
      </c>
      <c r="DA342" s="99">
        <f>'[8]побудинковий звіт'!DA342</f>
        <v>110427.48508667681</v>
      </c>
      <c r="DB342" s="8">
        <v>3</v>
      </c>
      <c r="DC342" s="365">
        <f>'[8]побудинковий звіт'!DC342</f>
        <v>124943.99</v>
      </c>
      <c r="DD342" s="365">
        <f>'[8]побудинковий звіт'!DD342</f>
        <v>0</v>
      </c>
      <c r="DE342" s="365">
        <f>'[8]побудинковий звіт'!DE342</f>
        <v>90477.150000000009</v>
      </c>
      <c r="DF342" s="365">
        <f>'[8]побудинковий звіт'!DF342</f>
        <v>0</v>
      </c>
      <c r="DG342" s="101">
        <v>30854.195938611403</v>
      </c>
      <c r="DH342" s="296">
        <v>5</v>
      </c>
      <c r="DI342" s="103">
        <f>'[8]побудинковий звіт'!DK342</f>
        <v>7.48710234054938</v>
      </c>
      <c r="DJ342" s="103">
        <f>'[8]побудинковий звіт'!DL342</f>
        <v>0</v>
      </c>
      <c r="DK342" s="103">
        <f>'[8]побудинковий звіт'!DM342</f>
        <v>6.7328010586403986</v>
      </c>
      <c r="DL342" s="104">
        <f t="shared" si="302"/>
        <v>34413.717198101171</v>
      </c>
      <c r="DM342" s="104">
        <f t="shared" si="303"/>
        <v>0</v>
      </c>
      <c r="DN342" s="105">
        <f t="shared" si="295"/>
        <v>34413.717198101171</v>
      </c>
      <c r="DO342" s="2"/>
      <c r="DP342" s="104">
        <f>'[10]побудинковий звіт'!DR342</f>
        <v>34413.68</v>
      </c>
      <c r="DQ342" s="104">
        <f>'[10]побудинковий звіт'!DS342</f>
        <v>0</v>
      </c>
      <c r="DR342" s="104">
        <f t="shared" si="296"/>
        <v>34413.68</v>
      </c>
      <c r="DS342" s="106"/>
      <c r="DT342" s="104"/>
      <c r="DU342" s="479">
        <f>'звіт 03.19-03.24'!DV342+'[9]побудинковий звіт'!DW342+'[8]побудинковий звіт'!DW342</f>
        <v>8726.6999999999989</v>
      </c>
      <c r="DV342" s="2">
        <f>'[9]побудинковий звіт'!DX342+'[8]побудинковий звіт'!DX342</f>
        <v>0</v>
      </c>
      <c r="DW342" s="77">
        <f t="shared" si="297"/>
        <v>656557.29873129132</v>
      </c>
      <c r="DX342" s="77">
        <f t="shared" si="298"/>
        <v>674500.88114099437</v>
      </c>
      <c r="DY342" s="427">
        <f t="shared" si="299"/>
        <v>90477.150000000009</v>
      </c>
      <c r="DZ342" s="161">
        <f>'[10]побудинковий звіт'!DY342</f>
        <v>11425.960509791286</v>
      </c>
      <c r="EB342" s="110">
        <v>-94274</v>
      </c>
      <c r="EC342" s="111">
        <f t="shared" si="300"/>
        <v>-63419.804061388597</v>
      </c>
      <c r="EE342" s="112">
        <v>81988.004660498715</v>
      </c>
      <c r="EG342" s="99">
        <v>290800.50100286416</v>
      </c>
    </row>
    <row r="343" spans="1:137" ht="19.95" customHeight="1" x14ac:dyDescent="0.3">
      <c r="A343" s="81">
        <v>150000919</v>
      </c>
      <c r="B343" s="82" t="s">
        <v>794</v>
      </c>
      <c r="C343" s="114" t="s">
        <v>795</v>
      </c>
      <c r="D343" s="114" t="s">
        <v>795</v>
      </c>
      <c r="E343" s="84">
        <f t="shared" si="258"/>
        <v>4567.8</v>
      </c>
      <c r="F343" s="597">
        <f>'[8]побудинковий звіт'!F343</f>
        <v>4567.8</v>
      </c>
      <c r="G343" s="104">
        <f>'[8]побудинковий звіт'!G343</f>
        <v>0</v>
      </c>
      <c r="H343" s="598">
        <f>'[8]побудинковий звіт'!H343</f>
        <v>0</v>
      </c>
      <c r="I343" s="595">
        <f>'звіт 03.19-03.24'!H343+'[9]побудинковий звіт'!I343+'[8]побудинковий звіт'!I343</f>
        <v>118964.75793452006</v>
      </c>
      <c r="J343" s="595">
        <f>'звіт 03.19-03.24'!I343+'[9]побудинковий звіт'!J343+'[8]побудинковий звіт'!J343</f>
        <v>114872.12289510953</v>
      </c>
      <c r="K343" s="116">
        <f t="shared" si="259"/>
        <v>-4092.6350394105393</v>
      </c>
      <c r="L343" s="595">
        <f>'звіт 03.19-03.24'!K343+'[9]побудинковий звіт'!L343+'[8]побудинковий звіт'!L343</f>
        <v>24351.695088393011</v>
      </c>
      <c r="M343" s="595">
        <f>'звіт 03.19-03.24'!L343+'[9]побудинковий звіт'!M343+'[8]побудинковий звіт'!M343</f>
        <v>23354.965047772766</v>
      </c>
      <c r="N343" s="116">
        <f t="shared" si="260"/>
        <v>-996.73004062024484</v>
      </c>
      <c r="O343" s="595">
        <f>'звіт 03.19-03.24'!N343+'[9]побудинковий звіт'!O343+'[8]побудинковий звіт'!O343</f>
        <v>45271.037019839809</v>
      </c>
      <c r="P343" s="595">
        <f>'звіт 03.19-03.24'!O343+'[9]побудинковий звіт'!P343+'[8]побудинковий звіт'!P343</f>
        <v>45296.761528175426</v>
      </c>
      <c r="Q343" s="116">
        <f t="shared" si="261"/>
        <v>25.724508335617429</v>
      </c>
      <c r="R343" s="595">
        <f>'звіт 03.19-03.24'!Q343+'[9]побудинковий звіт'!R343+'[8]побудинковий звіт'!R343</f>
        <v>0</v>
      </c>
      <c r="S343" s="595">
        <f>'звіт 03.19-03.24'!R343+'[9]побудинковий звіт'!S343+'[8]побудинковий звіт'!S343</f>
        <v>0</v>
      </c>
      <c r="T343" s="116">
        <f t="shared" si="262"/>
        <v>0</v>
      </c>
      <c r="U343" s="595">
        <f>'звіт 03.19-03.24'!T343+'[9]побудинковий звіт'!U343+'[8]побудинковий звіт'!U343</f>
        <v>6156.445214302963</v>
      </c>
      <c r="V343" s="595">
        <f>'звіт 03.19-03.24'!U343+'[9]побудинковий звіт'!V343+'[8]побудинковий звіт'!V343</f>
        <v>4975.5779046384678</v>
      </c>
      <c r="W343" s="116">
        <f t="shared" si="263"/>
        <v>-1180.8673096644952</v>
      </c>
      <c r="X343" s="595">
        <f>'звіт 03.19-03.24'!W343+'[9]побудинковий звіт'!X343+'[8]побудинковий звіт'!X343</f>
        <v>84954.67428251513</v>
      </c>
      <c r="Y343" s="595">
        <f>'звіт 03.19-03.24'!X343+'[9]побудинковий звіт'!Y343+'[8]побудинковий звіт'!Y343</f>
        <v>79607.293033027207</v>
      </c>
      <c r="Z343" s="116">
        <f t="shared" si="264"/>
        <v>-5347.3812494879239</v>
      </c>
      <c r="AA343" s="595">
        <f>'звіт 03.19-03.24'!Z343+'[9]побудинковий звіт'!AA343+'[8]побудинковий звіт'!AA343</f>
        <v>4932.2519999999995</v>
      </c>
      <c r="AB343" s="595">
        <f>'звіт 03.19-03.24'!AA343+'[9]побудинковий звіт'!AB343+'[8]побудинковий звіт'!AB343</f>
        <v>7782.2094351421647</v>
      </c>
      <c r="AC343" s="116">
        <f t="shared" si="265"/>
        <v>2849.9574351421652</v>
      </c>
      <c r="AD343" s="595">
        <f>'звіт 03.19-03.24'!AC343+'[9]побудинковий звіт'!AD343+'[8]побудинковий звіт'!AD343</f>
        <v>137021.85491227577</v>
      </c>
      <c r="AE343" s="595">
        <f>'звіт 03.19-03.24'!AD343+'[9]побудинковий звіт'!AE343+'[8]побудинковий звіт'!AE343</f>
        <v>149926.6393581038</v>
      </c>
      <c r="AF343" s="117">
        <f t="shared" si="266"/>
        <v>12904.784445828031</v>
      </c>
      <c r="AG343" s="91">
        <f t="shared" si="267"/>
        <v>421652.71645184676</v>
      </c>
      <c r="AH343" s="92">
        <f t="shared" si="267"/>
        <v>425815.56920196931</v>
      </c>
      <c r="AI343" s="116">
        <f t="shared" si="268"/>
        <v>4162.8527501225471</v>
      </c>
      <c r="AJ343" s="595">
        <f>'звіт 03.19-03.24'!AI343+'[9]побудинковий звіт'!AJ343+'[8]побудинковий звіт'!AJ343</f>
        <v>0</v>
      </c>
      <c r="AK343" s="595">
        <f>'звіт 03.19-03.24'!AJ343+'[9]побудинковий звіт'!AK343+'[8]побудинковий звіт'!AK343</f>
        <v>0</v>
      </c>
      <c r="AL343" s="116">
        <f t="shared" si="269"/>
        <v>0</v>
      </c>
      <c r="AM343" s="595">
        <f>'звіт 03.19-03.24'!AL343+'[9]побудинковий звіт'!AM343+'[8]побудинковий звіт'!AM343</f>
        <v>0</v>
      </c>
      <c r="AN343" s="595">
        <f>'звіт 03.19-03.24'!AM343+'[9]побудинковий звіт'!AN343+'[8]побудинковий звіт'!AN343</f>
        <v>0</v>
      </c>
      <c r="AO343" s="116">
        <f t="shared" si="270"/>
        <v>0</v>
      </c>
      <c r="AP343" s="595">
        <f>'звіт 03.19-03.24'!AO343+'[9]побудинковий звіт'!AP343+'[8]побудинковий звіт'!AP343</f>
        <v>89361.366133112315</v>
      </c>
      <c r="AQ343" s="595">
        <f>'звіт 03.19-03.24'!AP343+'[9]побудинковий звіт'!AQ343+'[8]побудинковий звіт'!AQ343</f>
        <v>94197.939769496952</v>
      </c>
      <c r="AR343" s="116">
        <f t="shared" si="271"/>
        <v>4836.5736363846372</v>
      </c>
      <c r="AS343" s="595">
        <f>'звіт 03.19-03.24'!AR343+'[9]побудинковий звіт'!AS343+'[8]побудинковий звіт'!AS343</f>
        <v>413453.27452711959</v>
      </c>
      <c r="AT343" s="595">
        <f>'звіт 03.19-03.24'!AS343+'[9]побудинковий звіт'!AT343+'[8]побудинковий звіт'!AT343</f>
        <v>317719.92451915151</v>
      </c>
      <c r="AU343" s="118">
        <f t="shared" si="272"/>
        <v>-95733.350007968082</v>
      </c>
      <c r="AV343" s="595">
        <f>'звіт 03.19-03.24'!AU343+'[9]побудинковий звіт'!AV343+'[8]побудинковий звіт'!AV343</f>
        <v>27745.67186977878</v>
      </c>
      <c r="AW343" s="595">
        <f>'звіт 03.19-03.24'!AV343+'[9]побудинковий звіт'!AW343+'[8]побудинковий звіт'!AW343</f>
        <v>21138.475641566216</v>
      </c>
      <c r="AX343" s="94">
        <f t="shared" si="273"/>
        <v>-6607.1962282125642</v>
      </c>
      <c r="AY343" s="595">
        <f>'звіт 03.19-03.24'!AX343+'[9]побудинковий звіт'!AY343+'[8]побудинковий звіт'!AY343</f>
        <v>41964.189251006741</v>
      </c>
      <c r="AZ343" s="595">
        <f>'звіт 03.19-03.24'!AY343+'[9]побудинковий звіт'!AZ343+'[8]побудинковий звіт'!AZ343</f>
        <v>21759.789432620753</v>
      </c>
      <c r="BA343" s="117">
        <f t="shared" si="274"/>
        <v>-20204.399818385988</v>
      </c>
      <c r="BB343" s="595">
        <f>'звіт 03.19-03.24'!BA343+'[9]побудинковий звіт'!BB343+'[8]побудинковий звіт'!BB343</f>
        <v>16429.738834300719</v>
      </c>
      <c r="BC343" s="595">
        <f>'звіт 03.19-03.24'!BB343+'[9]побудинковий звіт'!BC343+'[8]побудинковий звіт'!BC343</f>
        <v>42168.534687104708</v>
      </c>
      <c r="BD343" s="94">
        <f t="shared" si="275"/>
        <v>25738.795852803989</v>
      </c>
      <c r="BE343" s="595">
        <f>'звіт 03.19-03.24'!BD343+'[9]побудинковий звіт'!BE343+'[8]побудинковий звіт'!BE343</f>
        <v>0</v>
      </c>
      <c r="BF343" s="595">
        <f>'звіт 03.19-03.24'!BE343+'[9]побудинковий звіт'!BF343+'[8]побудинковий звіт'!BF343</f>
        <v>0</v>
      </c>
      <c r="BG343" s="95">
        <f t="shared" si="276"/>
        <v>0</v>
      </c>
      <c r="BH343" s="595">
        <f>'звіт 03.19-03.24'!BG343+'[9]побудинковий звіт'!BH343+'[8]побудинковий звіт'!BH343</f>
        <v>13639.4243720757</v>
      </c>
      <c r="BI343" s="595">
        <f>'звіт 03.19-03.24'!BH343+'[9]побудинковий звіт'!BI343+'[8]побудинковий звіт'!BI343</f>
        <v>17</v>
      </c>
      <c r="BJ343" s="94">
        <f t="shared" si="277"/>
        <v>-13622.4243720757</v>
      </c>
      <c r="BK343" s="595">
        <f>'звіт 03.19-03.24'!BJ343+'[9]побудинковий звіт'!BK343+'[8]побудинковий звіт'!BK343</f>
        <v>30147.922906095733</v>
      </c>
      <c r="BL343" s="595">
        <f>'звіт 03.19-03.24'!BK343+'[9]побудинковий звіт'!BL343+'[8]побудинковий звіт'!BL343</f>
        <v>6209.685699014015</v>
      </c>
      <c r="BM343" s="95">
        <f t="shared" si="278"/>
        <v>-23938.237207081718</v>
      </c>
      <c r="BN343" s="595">
        <f>'звіт 03.19-03.24'!BM343+'[9]побудинковий звіт'!BN343+'[8]побудинковий звіт'!BN343</f>
        <v>2335.6664777674305</v>
      </c>
      <c r="BO343" s="595">
        <f>'звіт 03.19-03.24'!BN343+'[9]побудинковий звіт'!BO343+'[8]побудинковий звіт'!BO343</f>
        <v>7812.2878470556298</v>
      </c>
      <c r="BP343" s="94">
        <f t="shared" si="279"/>
        <v>5476.6213692881993</v>
      </c>
      <c r="BQ343" s="91">
        <f t="shared" si="280"/>
        <v>132262.6137110251</v>
      </c>
      <c r="BR343" s="96">
        <f t="shared" si="280"/>
        <v>99105.773307361334</v>
      </c>
      <c r="BS343" s="94">
        <f t="shared" si="281"/>
        <v>-33156.840403663766</v>
      </c>
      <c r="BT343" s="595">
        <f>'звіт 03.19-03.24'!BS343+'[9]побудинковий звіт'!BT343+'[8]побудинковий звіт'!BT343</f>
        <v>273891.32248113968</v>
      </c>
      <c r="BU343" s="595">
        <f>'звіт 03.19-03.24'!BT343+'[9]побудинковий звіт'!BU343+'[8]побудинковий звіт'!BU343</f>
        <v>340913.3464827679</v>
      </c>
      <c r="BV343" s="116">
        <f t="shared" si="282"/>
        <v>67022.024001628219</v>
      </c>
      <c r="BW343" s="595">
        <f>'звіт 03.19-03.24'!BV343+'[9]побудинковий звіт'!BW343+'[8]побудинковий звіт'!BW343</f>
        <v>166072.30676918151</v>
      </c>
      <c r="BX343" s="595">
        <f>'звіт 03.19-03.24'!BW343+'[9]побудинковий звіт'!BX343+'[8]побудинковий звіт'!BX343</f>
        <v>182110.97233987832</v>
      </c>
      <c r="BY343" s="116">
        <f t="shared" si="283"/>
        <v>16038.665570696816</v>
      </c>
      <c r="BZ343" s="595">
        <f>'звіт 03.19-03.24'!BY343+'[9]побудинковий звіт'!BZ343+'[8]побудинковий звіт'!BZ343</f>
        <v>56257.332318356028</v>
      </c>
      <c r="CA343" s="595">
        <f>'звіт 03.19-03.24'!BZ343+'[9]побудинковий звіт'!CA343+'[8]побудинковий звіт'!CA343</f>
        <v>63391.708457989895</v>
      </c>
      <c r="CB343" s="116">
        <f t="shared" si="284"/>
        <v>7134.3761396338668</v>
      </c>
      <c r="CC343" s="595">
        <f>'звіт 03.19-03.24'!CB343+'[9]побудинковий звіт'!CC343+'[8]побудинковий звіт'!CC343</f>
        <v>21299.975889089565</v>
      </c>
      <c r="CD343" s="595">
        <f>'звіт 03.19-03.24'!CC343+'[9]побудинковий звіт'!CD343+'[8]побудинковий звіт'!CD343</f>
        <v>21684.677708386469</v>
      </c>
      <c r="CE343" s="116">
        <f t="shared" si="285"/>
        <v>384.70181929690443</v>
      </c>
      <c r="CF343" s="595">
        <f>'звіт 03.19-03.24'!CE343+'[9]побудинковий звіт'!CF343+'[8]побудинковий звіт'!CF343</f>
        <v>2619.9884231321839</v>
      </c>
      <c r="CG343" s="595">
        <f>'звіт 03.19-03.24'!CF343+'[9]побудинковий звіт'!CG343+'[8]побудинковий звіт'!CG343</f>
        <v>377.06110218417371</v>
      </c>
      <c r="CH343" s="116">
        <f t="shared" si="286"/>
        <v>-2242.9273209480102</v>
      </c>
      <c r="CI343" s="595">
        <f>'звіт 03.19-03.24'!CH343+'[9]побудинковий звіт'!CI343+'[8]побудинковий звіт'!CI343</f>
        <v>58446.778483838018</v>
      </c>
      <c r="CJ343" s="595">
        <f>'звіт 03.19-03.24'!CI343+'[9]побудинковий звіт'!CJ343+'[8]побудинковий звіт'!CJ343</f>
        <v>42439.099633894024</v>
      </c>
      <c r="CK343" s="116">
        <f t="shared" si="287"/>
        <v>-16007.678849943994</v>
      </c>
      <c r="CL343" s="595">
        <f>'звіт 03.19-03.24'!CK343+'[9]побудинковий звіт'!CL343+'[8]побудинковий звіт'!CL343</f>
        <v>0</v>
      </c>
      <c r="CM343" s="595">
        <f>'звіт 03.19-03.24'!CL343+'[9]побудинковий звіт'!CM343+'[8]побудинковий звіт'!CM343</f>
        <v>0</v>
      </c>
      <c r="CN343" s="116">
        <f t="shared" si="288"/>
        <v>0</v>
      </c>
      <c r="CO343" s="88">
        <f t="shared" si="289"/>
        <v>58446.778483838018</v>
      </c>
      <c r="CP343" s="96">
        <f t="shared" si="289"/>
        <v>42439.099633894024</v>
      </c>
      <c r="CQ343" s="116">
        <f t="shared" si="290"/>
        <v>-16007.678849943994</v>
      </c>
      <c r="CR343" s="119">
        <f t="shared" si="301"/>
        <v>1635317.6751878408</v>
      </c>
      <c r="CS343" s="96">
        <f t="shared" si="301"/>
        <v>1587756.0725230798</v>
      </c>
      <c r="CT343" s="116">
        <f t="shared" si="291"/>
        <v>-47561.602664761012</v>
      </c>
      <c r="CU343" s="91">
        <f t="shared" si="292"/>
        <v>1962381.2102254089</v>
      </c>
      <c r="CV343" s="98">
        <f t="shared" si="292"/>
        <v>1905307.2870276957</v>
      </c>
      <c r="CW343" s="117">
        <f t="shared" si="293"/>
        <v>-57073.923197713215</v>
      </c>
      <c r="CX343" s="595">
        <f>'звіт 03.19-03.24'!CW343+'[9]побудинковий звіт'!CX343+'[8]побудинковий звіт'!CX343</f>
        <v>98184.820296538703</v>
      </c>
      <c r="CY343" s="595">
        <f>'звіт 03.19-03.24'!CX343+'[9]побудинковий звіт'!CY343+'[8]побудинковий звіт'!CY343</f>
        <v>155258.74349425198</v>
      </c>
      <c r="CZ343" s="116">
        <f t="shared" si="294"/>
        <v>57073.923197713273</v>
      </c>
      <c r="DA343" s="99">
        <f>'[8]побудинковий звіт'!DA343</f>
        <v>-57073.923197713229</v>
      </c>
      <c r="DB343" s="8">
        <v>3</v>
      </c>
      <c r="DC343" s="365">
        <f>'[8]побудинковий звіт'!DC343</f>
        <v>98906.89</v>
      </c>
      <c r="DD343" s="365">
        <f>'[8]побудинковий звіт'!DD343</f>
        <v>0</v>
      </c>
      <c r="DE343" s="365">
        <f>'[8]побудинковий звіт'!DE343</f>
        <v>64070.38</v>
      </c>
      <c r="DF343" s="365">
        <f>'[8]побудинковий звіт'!DF343</f>
        <v>0</v>
      </c>
      <c r="DG343" s="101">
        <v>-24393.00896280515</v>
      </c>
      <c r="DH343" s="296">
        <v>5</v>
      </c>
      <c r="DI343" s="103">
        <f>'[8]побудинковий звіт'!DK343</f>
        <v>7.6191697546239041</v>
      </c>
      <c r="DJ343" s="103">
        <f>'[8]побудинковий звіт'!DL343</f>
        <v>0</v>
      </c>
      <c r="DK343" s="103">
        <f>'[8]побудинковий звіт'!DM343</f>
        <v>6.8641223384512502</v>
      </c>
      <c r="DL343" s="104">
        <f t="shared" si="302"/>
        <v>34802.843605171074</v>
      </c>
      <c r="DM343" s="104">
        <f t="shared" si="303"/>
        <v>0</v>
      </c>
      <c r="DN343" s="105">
        <f t="shared" si="295"/>
        <v>34802.843605171074</v>
      </c>
      <c r="DO343" s="2"/>
      <c r="DP343" s="104">
        <f>'[10]побудинковий звіт'!DR343</f>
        <v>34828.129999999997</v>
      </c>
      <c r="DQ343" s="104">
        <f>'[10]побудинковий звіт'!DS343</f>
        <v>0</v>
      </c>
      <c r="DR343" s="104">
        <f t="shared" si="296"/>
        <v>34828.129999999997</v>
      </c>
      <c r="DS343" s="106"/>
      <c r="DT343" s="104"/>
      <c r="DU343" s="479">
        <f>'звіт 03.19-03.24'!DV343+'[9]побудинковий звіт'!DW343+'[8]побудинковий звіт'!DW343</f>
        <v>8074.86</v>
      </c>
      <c r="DV343" s="2">
        <f>'[9]побудинковий звіт'!DX343+'[8]побудинковий звіт'!DX343</f>
        <v>0</v>
      </c>
      <c r="DW343" s="77">
        <f t="shared" si="297"/>
        <v>654859.06588577363</v>
      </c>
      <c r="DX343" s="77">
        <f t="shared" si="298"/>
        <v>500190.83739181538</v>
      </c>
      <c r="DY343" s="427">
        <f t="shared" si="299"/>
        <v>64070.38</v>
      </c>
      <c r="DZ343" s="161">
        <f>'[10]побудинковий звіт'!DY343</f>
        <v>11359.981114606098</v>
      </c>
      <c r="EB343" s="110">
        <v>-37623</v>
      </c>
      <c r="EC343" s="111">
        <f t="shared" si="300"/>
        <v>-62016.00896280515</v>
      </c>
      <c r="EE343" s="112">
        <v>-35358.454504328445</v>
      </c>
      <c r="EG343" s="99">
        <v>-6042.1565856448287</v>
      </c>
    </row>
    <row r="344" spans="1:137" ht="19.95" customHeight="1" x14ac:dyDescent="0.3">
      <c r="A344" s="81">
        <v>150000920</v>
      </c>
      <c r="B344" s="82" t="s">
        <v>796</v>
      </c>
      <c r="C344" s="114" t="s">
        <v>797</v>
      </c>
      <c r="D344" s="114" t="s">
        <v>797</v>
      </c>
      <c r="E344" s="84">
        <f t="shared" si="258"/>
        <v>4553.3</v>
      </c>
      <c r="F344" s="597">
        <f>'[8]побудинковий звіт'!F344</f>
        <v>4553.3</v>
      </c>
      <c r="G344" s="104">
        <f>'[8]побудинковий звіт'!G344</f>
        <v>0</v>
      </c>
      <c r="H344" s="598">
        <f>'[8]побудинковий звіт'!H344</f>
        <v>0</v>
      </c>
      <c r="I344" s="595">
        <f>'звіт 03.19-03.24'!H344+'[9]побудинковий звіт'!I344+'[8]побудинковий звіт'!I344</f>
        <v>116507.61837513404</v>
      </c>
      <c r="J344" s="595">
        <f>'звіт 03.19-03.24'!I344+'[9]побудинковий звіт'!J344+'[8]побудинковий звіт'!J344</f>
        <v>112489.65374518807</v>
      </c>
      <c r="K344" s="116">
        <f t="shared" si="259"/>
        <v>-4017.964629945971</v>
      </c>
      <c r="L344" s="595">
        <f>'звіт 03.19-03.24'!K344+'[9]побудинковий звіт'!L344+'[8]побудинковий звіт'!L344</f>
        <v>24354.796981610139</v>
      </c>
      <c r="M344" s="595">
        <f>'звіт 03.19-03.24'!L344+'[9]побудинковий звіт'!M344+'[8]побудинковий звіт'!M344</f>
        <v>23394.769545065687</v>
      </c>
      <c r="N344" s="116">
        <f t="shared" si="260"/>
        <v>-960.02743654445294</v>
      </c>
      <c r="O344" s="595">
        <f>'звіт 03.19-03.24'!N344+'[9]побудинковий звіт'!O344+'[8]побудинковий звіт'!O344</f>
        <v>45602.038000135901</v>
      </c>
      <c r="P344" s="595">
        <f>'звіт 03.19-03.24'!O344+'[9]побудинковий звіт'!P344+'[8]побудинковий звіт'!P344</f>
        <v>45629.815571829196</v>
      </c>
      <c r="Q344" s="116">
        <f t="shared" si="261"/>
        <v>27.777571693295613</v>
      </c>
      <c r="R344" s="595">
        <f>'звіт 03.19-03.24'!Q344+'[9]побудинковий звіт'!R344+'[8]побудинковий звіт'!R344</f>
        <v>0</v>
      </c>
      <c r="S344" s="595">
        <f>'звіт 03.19-03.24'!R344+'[9]побудинковий звіт'!S344+'[8]побудинковий звіт'!S344</f>
        <v>0</v>
      </c>
      <c r="T344" s="116">
        <f t="shared" si="262"/>
        <v>0</v>
      </c>
      <c r="U344" s="595">
        <f>'звіт 03.19-03.24'!T344+'[9]побудинковий звіт'!U344+'[8]побудинковий звіт'!U344</f>
        <v>6156.445214302963</v>
      </c>
      <c r="V344" s="595">
        <f>'звіт 03.19-03.24'!U344+'[9]побудинковий звіт'!V344+'[8]побудинковий звіт'!V344</f>
        <v>4975.5779046384678</v>
      </c>
      <c r="W344" s="116">
        <f t="shared" si="263"/>
        <v>-1180.8673096644952</v>
      </c>
      <c r="X344" s="595">
        <f>'звіт 03.19-03.24'!W344+'[9]побудинковий звіт'!X344+'[8]побудинковий звіт'!X344</f>
        <v>85020.264422620297</v>
      </c>
      <c r="Y344" s="595">
        <f>'звіт 03.19-03.24'!X344+'[9]побудинковий звіт'!Y344+'[8]побудинковий звіт'!Y344</f>
        <v>78887.993198898723</v>
      </c>
      <c r="Z344" s="116">
        <f t="shared" si="264"/>
        <v>-6132.2712237215746</v>
      </c>
      <c r="AA344" s="595">
        <f>'звіт 03.19-03.24'!Z344+'[9]побудинковий звіт'!AA344+'[8]побудинковий звіт'!AA344</f>
        <v>4918.2119999999995</v>
      </c>
      <c r="AB344" s="595">
        <f>'звіт 03.19-03.24'!AA344+'[9]побудинковий звіт'!AB344+'[8]побудинковий звіт'!AB344</f>
        <v>7782.2094351421647</v>
      </c>
      <c r="AC344" s="116">
        <f t="shared" si="265"/>
        <v>2863.9974351421652</v>
      </c>
      <c r="AD344" s="595">
        <f>'звіт 03.19-03.24'!AC344+'[9]побудинковий звіт'!AD344+'[8]побудинковий звіт'!AD344</f>
        <v>136623.99910390202</v>
      </c>
      <c r="AE344" s="595">
        <f>'звіт 03.19-03.24'!AD344+'[9]побудинковий звіт'!AE344+'[8]побудинковий звіт'!AE344</f>
        <v>149491.47282525006</v>
      </c>
      <c r="AF344" s="117">
        <f t="shared" si="266"/>
        <v>12867.47372134804</v>
      </c>
      <c r="AG344" s="91">
        <f t="shared" si="267"/>
        <v>419183.37409770541</v>
      </c>
      <c r="AH344" s="92">
        <f t="shared" si="267"/>
        <v>422651.49222601234</v>
      </c>
      <c r="AI344" s="116">
        <f t="shared" si="268"/>
        <v>3468.1181283069309</v>
      </c>
      <c r="AJ344" s="595">
        <f>'звіт 03.19-03.24'!AI344+'[9]побудинковий звіт'!AJ344+'[8]побудинковий звіт'!AJ344</f>
        <v>0</v>
      </c>
      <c r="AK344" s="595">
        <f>'звіт 03.19-03.24'!AJ344+'[9]побудинковий звіт'!AK344+'[8]побудинковий звіт'!AK344</f>
        <v>0</v>
      </c>
      <c r="AL344" s="116">
        <f t="shared" si="269"/>
        <v>0</v>
      </c>
      <c r="AM344" s="595">
        <f>'звіт 03.19-03.24'!AL344+'[9]побудинковий звіт'!AM344+'[8]побудинковий звіт'!AM344</f>
        <v>0</v>
      </c>
      <c r="AN344" s="595">
        <f>'звіт 03.19-03.24'!AM344+'[9]побудинковий звіт'!AN344+'[8]побудинковий звіт'!AN344</f>
        <v>0</v>
      </c>
      <c r="AO344" s="116">
        <f t="shared" si="270"/>
        <v>0</v>
      </c>
      <c r="AP344" s="595">
        <f>'звіт 03.19-03.24'!AO344+'[9]побудинковий звіт'!AP344+'[8]побудинковий звіт'!AP344</f>
        <v>89334.879591288132</v>
      </c>
      <c r="AQ344" s="595">
        <f>'звіт 03.19-03.24'!AP344+'[9]побудинковий звіт'!AQ344+'[8]побудинковий звіт'!AQ344</f>
        <v>69879.50087963944</v>
      </c>
      <c r="AR344" s="116">
        <f t="shared" si="271"/>
        <v>-19455.378711648693</v>
      </c>
      <c r="AS344" s="595">
        <f>'звіт 03.19-03.24'!AR344+'[9]побудинковий звіт'!AS344+'[8]побудинковий звіт'!AS344</f>
        <v>460963.28726843424</v>
      </c>
      <c r="AT344" s="595">
        <f>'звіт 03.19-03.24'!AS344+'[9]побудинковий звіт'!AT344+'[8]побудинковий звіт'!AT344</f>
        <v>340816.08263442002</v>
      </c>
      <c r="AU344" s="118">
        <f t="shared" si="272"/>
        <v>-120147.20463401423</v>
      </c>
      <c r="AV344" s="595">
        <f>'звіт 03.19-03.24'!AU344+'[9]побудинковий звіт'!AV344+'[8]побудинковий звіт'!AV344</f>
        <v>28517.017378679739</v>
      </c>
      <c r="AW344" s="595">
        <f>'звіт 03.19-03.24'!AV344+'[9]побудинковий звіт'!AW344+'[8]побудинковий звіт'!AW344</f>
        <v>6132.6199934669112</v>
      </c>
      <c r="AX344" s="94">
        <f t="shared" si="273"/>
        <v>-22384.397385212826</v>
      </c>
      <c r="AY344" s="595">
        <f>'звіт 03.19-03.24'!AX344+'[9]побудинковий звіт'!AY344+'[8]побудинковий звіт'!AY344</f>
        <v>41970.898265741867</v>
      </c>
      <c r="AZ344" s="595">
        <f>'звіт 03.19-03.24'!AY344+'[9]побудинковий звіт'!AZ344+'[8]побудинковий звіт'!AZ344</f>
        <v>22880.990767349685</v>
      </c>
      <c r="BA344" s="117">
        <f t="shared" si="274"/>
        <v>-19089.907498392182</v>
      </c>
      <c r="BB344" s="595">
        <f>'звіт 03.19-03.24'!BA344+'[9]побудинковий звіт'!BB344+'[8]побудинковий звіт'!BB344</f>
        <v>16772.378773013883</v>
      </c>
      <c r="BC344" s="595">
        <f>'звіт 03.19-03.24'!BB344+'[9]побудинковий звіт'!BC344+'[8]побудинковий звіт'!BC344</f>
        <v>17440.92104619872</v>
      </c>
      <c r="BD344" s="94">
        <f t="shared" si="275"/>
        <v>668.54227318483754</v>
      </c>
      <c r="BE344" s="595">
        <f>'звіт 03.19-03.24'!BD344+'[9]побудинковий звіт'!BE344+'[8]побудинковий звіт'!BE344</f>
        <v>0</v>
      </c>
      <c r="BF344" s="595">
        <f>'звіт 03.19-03.24'!BE344+'[9]побудинковий звіт'!BF344+'[8]побудинковий звіт'!BF344</f>
        <v>0</v>
      </c>
      <c r="BG344" s="95">
        <f t="shared" si="276"/>
        <v>0</v>
      </c>
      <c r="BH344" s="595">
        <f>'звіт 03.19-03.24'!BG344+'[9]побудинковий звіт'!BH344+'[8]побудинковий звіт'!BH344</f>
        <v>13639.4243720757</v>
      </c>
      <c r="BI344" s="595">
        <f>'звіт 03.19-03.24'!BH344+'[9]побудинковий звіт'!BI344+'[8]побудинковий звіт'!BI344</f>
        <v>0</v>
      </c>
      <c r="BJ344" s="94">
        <f t="shared" si="277"/>
        <v>-13639.4243720757</v>
      </c>
      <c r="BK344" s="595">
        <f>'звіт 03.19-03.24'!BJ344+'[9]побудинковий звіт'!BK344+'[8]побудинковий звіт'!BK344</f>
        <v>30178.108144677219</v>
      </c>
      <c r="BL344" s="595">
        <f>'звіт 03.19-03.24'!BK344+'[9]побудинковий звіт'!BL344+'[8]побудинковий звіт'!BL344</f>
        <v>11943.197548702097</v>
      </c>
      <c r="BM344" s="95">
        <f t="shared" si="278"/>
        <v>-18234.910595975121</v>
      </c>
      <c r="BN344" s="595">
        <f>'звіт 03.19-03.24'!BM344+'[9]побудинковий звіт'!BN344+'[8]побудинковий звіт'!BN344</f>
        <v>2332.1564777674303</v>
      </c>
      <c r="BO344" s="595">
        <f>'звіт 03.19-03.24'!BN344+'[9]побудинковий звіт'!BO344+'[8]побудинковий звіт'!BO344</f>
        <v>6109.7352990395975</v>
      </c>
      <c r="BP344" s="94">
        <f t="shared" si="279"/>
        <v>3777.5788212721673</v>
      </c>
      <c r="BQ344" s="91">
        <f t="shared" si="280"/>
        <v>133409.98341195582</v>
      </c>
      <c r="BR344" s="96">
        <f t="shared" si="280"/>
        <v>64507.464654757008</v>
      </c>
      <c r="BS344" s="94">
        <f t="shared" si="281"/>
        <v>-68902.518757198821</v>
      </c>
      <c r="BT344" s="595">
        <f>'звіт 03.19-03.24'!BS344+'[9]побудинковий звіт'!BT344+'[8]побудинковий звіт'!BT344</f>
        <v>267557.24712872528</v>
      </c>
      <c r="BU344" s="595">
        <f>'звіт 03.19-03.24'!BT344+'[9]побудинковий звіт'!BU344+'[8]побудинковий звіт'!BU344</f>
        <v>352534.91852279147</v>
      </c>
      <c r="BV344" s="116">
        <f t="shared" si="282"/>
        <v>84977.671394066187</v>
      </c>
      <c r="BW344" s="595">
        <f>'звіт 03.19-03.24'!BV344+'[9]побудинковий звіт'!BW344+'[8]побудинковий звіт'!BW344</f>
        <v>169709.19408466399</v>
      </c>
      <c r="BX344" s="595">
        <f>'звіт 03.19-03.24'!BW344+'[9]побудинковий звіт'!BX344+'[8]побудинковий звіт'!BX344</f>
        <v>190572.65879308718</v>
      </c>
      <c r="BY344" s="116">
        <f t="shared" si="283"/>
        <v>20863.464708423184</v>
      </c>
      <c r="BZ344" s="595">
        <f>'звіт 03.19-03.24'!BY344+'[9]побудинковий звіт'!BZ344+'[8]побудинковий звіт'!BZ344</f>
        <v>58463.094837407967</v>
      </c>
      <c r="CA344" s="595">
        <f>'звіт 03.19-03.24'!BZ344+'[9]побудинковий звіт'!CA344+'[8]побудинковий звіт'!CA344</f>
        <v>53595.559386173692</v>
      </c>
      <c r="CB344" s="116">
        <f t="shared" si="284"/>
        <v>-4867.5354512342747</v>
      </c>
      <c r="CC344" s="595">
        <f>'звіт 03.19-03.24'!CB344+'[9]побудинковий звіт'!CC344+'[8]побудинковий звіт'!CC344</f>
        <v>21327.383946299793</v>
      </c>
      <c r="CD344" s="595">
        <f>'звіт 03.19-03.24'!CC344+'[9]побудинковий звіт'!CD344+'[8]побудинковий звіт'!CD344</f>
        <v>21712.580786320053</v>
      </c>
      <c r="CE344" s="116">
        <f t="shared" si="285"/>
        <v>385.19684002026042</v>
      </c>
      <c r="CF344" s="595">
        <f>'звіт 03.19-03.24'!CE344+'[9]побудинковий звіт'!CF344+'[8]побудинковий звіт'!CF344</f>
        <v>2623.3597317648901</v>
      </c>
      <c r="CG344" s="595">
        <f>'звіт 03.19-03.24'!CF344+'[9]побудинковий звіт'!CG344+'[8]побудинковий звіт'!CG344</f>
        <v>2739.8174054830606</v>
      </c>
      <c r="CH344" s="116">
        <f t="shared" si="286"/>
        <v>116.45767371817055</v>
      </c>
      <c r="CI344" s="595">
        <f>'звіт 03.19-03.24'!CH344+'[9]побудинковий звіт'!CI344+'[8]побудинковий звіт'!CI344</f>
        <v>85568.13400669572</v>
      </c>
      <c r="CJ344" s="595">
        <f>'звіт 03.19-03.24'!CI344+'[9]побудинковий звіт'!CJ344+'[8]побудинковий звіт'!CJ344</f>
        <v>71964.921303660056</v>
      </c>
      <c r="CK344" s="116">
        <f t="shared" si="287"/>
        <v>-13603.212703035664</v>
      </c>
      <c r="CL344" s="595">
        <f>'звіт 03.19-03.24'!CK344+'[9]побудинковий звіт'!CL344+'[8]побудинковий звіт'!CL344</f>
        <v>0</v>
      </c>
      <c r="CM344" s="595">
        <f>'звіт 03.19-03.24'!CL344+'[9]побудинковий звіт'!CM344+'[8]побудинковий звіт'!CM344</f>
        <v>0</v>
      </c>
      <c r="CN344" s="116">
        <f t="shared" si="288"/>
        <v>0</v>
      </c>
      <c r="CO344" s="88">
        <f t="shared" si="289"/>
        <v>85568.13400669572</v>
      </c>
      <c r="CP344" s="96">
        <f t="shared" si="289"/>
        <v>71964.921303660056</v>
      </c>
      <c r="CQ344" s="116">
        <f t="shared" si="290"/>
        <v>-13603.212703035664</v>
      </c>
      <c r="CR344" s="119">
        <f t="shared" si="301"/>
        <v>1708139.9381049417</v>
      </c>
      <c r="CS344" s="96">
        <f t="shared" si="301"/>
        <v>1590974.9965923445</v>
      </c>
      <c r="CT344" s="116">
        <f t="shared" si="291"/>
        <v>-117164.94151259726</v>
      </c>
      <c r="CU344" s="91">
        <f t="shared" si="292"/>
        <v>2049767.9257259299</v>
      </c>
      <c r="CV344" s="98">
        <f t="shared" si="292"/>
        <v>1909169.9959108133</v>
      </c>
      <c r="CW344" s="117">
        <f t="shared" si="293"/>
        <v>-140597.92981511657</v>
      </c>
      <c r="CX344" s="595">
        <f>'звіт 03.19-03.24'!CW344+'[9]побудинковий звіт'!CX344+'[8]побудинковий звіт'!CX344</f>
        <v>73070.510480436351</v>
      </c>
      <c r="CY344" s="595">
        <f>'звіт 03.19-03.24'!CX344+'[9]побудинковий звіт'!CY344+'[8]побудинковий звіт'!CY344</f>
        <v>213668.44029555278</v>
      </c>
      <c r="CZ344" s="116">
        <f t="shared" si="294"/>
        <v>140597.92981511643</v>
      </c>
      <c r="DA344" s="99">
        <f>'[8]побудинковий звіт'!DA344</f>
        <v>-140597.92981511619</v>
      </c>
      <c r="DB344" s="8">
        <v>3</v>
      </c>
      <c r="DC344" s="365">
        <f>'[8]побудинковий звіт'!DC344</f>
        <v>85956.95</v>
      </c>
      <c r="DD344" s="365">
        <f>'[8]побудинковий звіт'!DD344</f>
        <v>0</v>
      </c>
      <c r="DE344" s="365">
        <f>'[8]побудинковий звіт'!DE344</f>
        <v>49992.18</v>
      </c>
      <c r="DF344" s="365">
        <f>'[8]побудинковий звіт'!DF344</f>
        <v>0</v>
      </c>
      <c r="DG344" s="101">
        <v>-19191.690125896595</v>
      </c>
      <c r="DH344" s="296">
        <v>5</v>
      </c>
      <c r="DI344" s="103">
        <f>'[8]побудинковий звіт'!DK344</f>
        <v>7.8986039132955721</v>
      </c>
      <c r="DJ344" s="103">
        <f>'[8]побудинковий звіт'!DL344</f>
        <v>0</v>
      </c>
      <c r="DK344" s="103">
        <f>'[8]побудинковий звіт'!DM344</f>
        <v>7.0960274222428144</v>
      </c>
      <c r="DL344" s="104">
        <f t="shared" si="302"/>
        <v>35964.713198408732</v>
      </c>
      <c r="DM344" s="104">
        <f t="shared" si="303"/>
        <v>0</v>
      </c>
      <c r="DN344" s="105">
        <f t="shared" si="295"/>
        <v>35964.713198408732</v>
      </c>
      <c r="DO344" s="2"/>
      <c r="DP344" s="104">
        <f>'[10]побудинковий звіт'!DR344</f>
        <v>35964.769999999997</v>
      </c>
      <c r="DQ344" s="104">
        <f>'[10]побудинковий звіт'!DS344</f>
        <v>0</v>
      </c>
      <c r="DR344" s="104">
        <f t="shared" si="296"/>
        <v>35964.769999999997</v>
      </c>
      <c r="DS344" s="106"/>
      <c r="DT344" s="104"/>
      <c r="DU344" s="479">
        <f>'звіт 03.19-03.24'!DV344+'[9]побудинковий звіт'!DW344+'[8]побудинковий звіт'!DW344</f>
        <v>8539.84</v>
      </c>
      <c r="DV344" s="2">
        <f>'[9]побудинковий звіт'!DX344+'[8]побудинковий звіт'!DX344</f>
        <v>0</v>
      </c>
      <c r="DW344" s="77">
        <f t="shared" si="297"/>
        <v>713247.92481646803</v>
      </c>
      <c r="DX344" s="77">
        <f t="shared" si="298"/>
        <v>486388.25674701238</v>
      </c>
      <c r="DY344" s="427">
        <f t="shared" si="299"/>
        <v>49992.18</v>
      </c>
      <c r="DZ344" s="161">
        <f>'[10]побудинковий звіт'!DY344</f>
        <v>11801.197999719023</v>
      </c>
      <c r="EB344" s="110">
        <v>16426</v>
      </c>
      <c r="EC344" s="111">
        <f t="shared" si="300"/>
        <v>-2765.6901258965954</v>
      </c>
      <c r="EE344" s="112">
        <v>-27202.03360669719</v>
      </c>
      <c r="EG344" s="99">
        <v>-5275.6495127927883</v>
      </c>
    </row>
    <row r="345" spans="1:137" ht="19.95" customHeight="1" x14ac:dyDescent="0.3">
      <c r="A345" s="81">
        <v>150000921</v>
      </c>
      <c r="B345" s="82" t="s">
        <v>798</v>
      </c>
      <c r="C345" s="114" t="s">
        <v>799</v>
      </c>
      <c r="D345" s="114" t="s">
        <v>799</v>
      </c>
      <c r="E345" s="84">
        <f t="shared" si="258"/>
        <v>6174.13</v>
      </c>
      <c r="F345" s="597">
        <f>'[8]побудинковий звіт'!F345</f>
        <v>6129.03</v>
      </c>
      <c r="G345" s="104">
        <f>'[8]побудинковий звіт'!G345</f>
        <v>0</v>
      </c>
      <c r="H345" s="598">
        <f>'[8]побудинковий звіт'!H345</f>
        <v>45.1</v>
      </c>
      <c r="I345" s="595">
        <f>'звіт 03.19-03.24'!H345+'[9]побудинковий звіт'!I345+'[8]побудинковий звіт'!I345</f>
        <v>150019.80872698585</v>
      </c>
      <c r="J345" s="595">
        <f>'звіт 03.19-03.24'!I345+'[9]побудинковий звіт'!J345+'[8]побудинковий звіт'!J345</f>
        <v>145082.28665679574</v>
      </c>
      <c r="K345" s="116">
        <f t="shared" si="259"/>
        <v>-4937.5220701901126</v>
      </c>
      <c r="L345" s="595">
        <f>'звіт 03.19-03.24'!K345+'[9]побудинковий звіт'!L345+'[8]побудинковий звіт'!L345</f>
        <v>31351.739991764534</v>
      </c>
      <c r="M345" s="595">
        <f>'звіт 03.19-03.24'!L345+'[9]побудинковий звіт'!M345+'[8]побудинковий звіт'!M345</f>
        <v>29894.554761496707</v>
      </c>
      <c r="N345" s="116">
        <f t="shared" si="260"/>
        <v>-1457.1852302678271</v>
      </c>
      <c r="O345" s="595">
        <f>'звіт 03.19-03.24'!N345+'[9]побудинковий звіт'!O345+'[8]побудинковий звіт'!O345</f>
        <v>62812.680915626705</v>
      </c>
      <c r="P345" s="595">
        <f>'звіт 03.19-03.24'!O345+'[9]побудинковий звіт'!P345+'[8]побудинковий звіт'!P345</f>
        <v>62849.045538459242</v>
      </c>
      <c r="Q345" s="116">
        <f t="shared" si="261"/>
        <v>36.364622832537862</v>
      </c>
      <c r="R345" s="595">
        <f>'звіт 03.19-03.24'!Q345+'[9]побудинковий звіт'!R345+'[8]побудинковий звіт'!R345</f>
        <v>0</v>
      </c>
      <c r="S345" s="595">
        <f>'звіт 03.19-03.24'!R345+'[9]побудинковий звіт'!S345+'[8]побудинковий звіт'!S345</f>
        <v>0</v>
      </c>
      <c r="T345" s="116">
        <f t="shared" si="262"/>
        <v>0</v>
      </c>
      <c r="U345" s="595">
        <f>'звіт 03.19-03.24'!T345+'[9]побудинковий звіт'!U345+'[8]побудинковий звіт'!U345</f>
        <v>12176.395371479168</v>
      </c>
      <c r="V345" s="595">
        <f>'звіт 03.19-03.24'!U345+'[9]побудинковий звіт'!V345+'[8]побудинковий звіт'!V345</f>
        <v>9078.2451182682962</v>
      </c>
      <c r="W345" s="116">
        <f t="shared" si="263"/>
        <v>-3098.1502532108716</v>
      </c>
      <c r="X345" s="595">
        <f>'звіт 03.19-03.24'!W345+'[9]побудинковий звіт'!X345+'[8]побудинковий звіт'!X345</f>
        <v>135918.51646022609</v>
      </c>
      <c r="Y345" s="595">
        <f>'звіт 03.19-03.24'!X345+'[9]побудинковий звіт'!Y345+'[8]побудинковий звіт'!Y345</f>
        <v>126351.08813025459</v>
      </c>
      <c r="Z345" s="116">
        <f t="shared" si="264"/>
        <v>-9567.4283299715025</v>
      </c>
      <c r="AA345" s="595">
        <f>'звіт 03.19-03.24'!Z345+'[9]побудинковий звіт'!AA345+'[8]побудинковий звіт'!AA345</f>
        <v>6667.7363999999989</v>
      </c>
      <c r="AB345" s="595">
        <f>'звіт 03.19-03.24'!AA345+'[9]побудинковий звіт'!AB345+'[8]побудинковий звіт'!AB345</f>
        <v>0</v>
      </c>
      <c r="AC345" s="116">
        <f t="shared" si="265"/>
        <v>-6667.7363999999989</v>
      </c>
      <c r="AD345" s="595">
        <f>'звіт 03.19-03.24'!AC345+'[9]побудинковий звіт'!AD345+'[8]побудинковий звіт'!AD345</f>
        <v>185348.19349930508</v>
      </c>
      <c r="AE345" s="595">
        <f>'звіт 03.19-03.24'!AD345+'[9]побудинковий звіт'!AE345+'[8]побудинковий звіт'!AE345</f>
        <v>202687.94951180843</v>
      </c>
      <c r="AF345" s="117">
        <f t="shared" si="266"/>
        <v>17339.756012503349</v>
      </c>
      <c r="AG345" s="91">
        <f t="shared" si="267"/>
        <v>584295.07136538741</v>
      </c>
      <c r="AH345" s="92">
        <f t="shared" si="267"/>
        <v>575943.16971708299</v>
      </c>
      <c r="AI345" s="116">
        <f t="shared" si="268"/>
        <v>-8351.9016483044252</v>
      </c>
      <c r="AJ345" s="595">
        <f>'звіт 03.19-03.24'!AI345+'[9]побудинковий звіт'!AJ345+'[8]побудинковий звіт'!AJ345</f>
        <v>0</v>
      </c>
      <c r="AK345" s="595">
        <f>'звіт 03.19-03.24'!AJ345+'[9]побудинковий звіт'!AK345+'[8]побудинковий звіт'!AK345</f>
        <v>0</v>
      </c>
      <c r="AL345" s="116">
        <f t="shared" si="269"/>
        <v>0</v>
      </c>
      <c r="AM345" s="595">
        <f>'звіт 03.19-03.24'!AL345+'[9]побудинковий звіт'!AM345+'[8]побудинковий звіт'!AM345</f>
        <v>0</v>
      </c>
      <c r="AN345" s="595">
        <f>'звіт 03.19-03.24'!AM345+'[9]побудинковий звіт'!AN345+'[8]побудинковий звіт'!AN345</f>
        <v>0</v>
      </c>
      <c r="AO345" s="116">
        <f t="shared" si="270"/>
        <v>0</v>
      </c>
      <c r="AP345" s="595">
        <f>'звіт 03.19-03.24'!AO345+'[9]побудинковий звіт'!AP345+'[8]побудинковий звіт'!AP345</f>
        <v>114408.24407454077</v>
      </c>
      <c r="AQ345" s="595">
        <f>'звіт 03.19-03.24'!AP345+'[9]побудинковий звіт'!AQ345+'[8]побудинковий звіт'!AQ345</f>
        <v>80552.539999434652</v>
      </c>
      <c r="AR345" s="116">
        <f t="shared" si="271"/>
        <v>-33855.704075106114</v>
      </c>
      <c r="AS345" s="595">
        <f>'звіт 03.19-03.24'!AR345+'[9]побудинковий звіт'!AS345+'[8]побудинковий звіт'!AS345</f>
        <v>415743.30478289252</v>
      </c>
      <c r="AT345" s="595">
        <f>'звіт 03.19-03.24'!AS345+'[9]побудинковий звіт'!AT345+'[8]побудинковий звіт'!AT345</f>
        <v>299645.8691672603</v>
      </c>
      <c r="AU345" s="118">
        <f t="shared" si="272"/>
        <v>-116097.43561563222</v>
      </c>
      <c r="AV345" s="595">
        <f>'звіт 03.19-03.24'!AU345+'[9]побудинковий звіт'!AV345+'[8]побудинковий звіт'!AV345</f>
        <v>35822.321912810192</v>
      </c>
      <c r="AW345" s="595">
        <f>'звіт 03.19-03.24'!AV345+'[9]побудинковий звіт'!AW345+'[8]побудинковий звіт'!AW345</f>
        <v>11238.798781685246</v>
      </c>
      <c r="AX345" s="94">
        <f t="shared" si="273"/>
        <v>-24583.523131124944</v>
      </c>
      <c r="AY345" s="595">
        <f>'звіт 03.19-03.24'!AX345+'[9]побудинковий звіт'!AY345+'[8]побудинковий звіт'!AY345</f>
        <v>54049.54939401133</v>
      </c>
      <c r="AZ345" s="595">
        <f>'звіт 03.19-03.24'!AY345+'[9]побудинковий звіт'!AZ345+'[8]побудинковий звіт'!AZ345</f>
        <v>25219.769657367251</v>
      </c>
      <c r="BA345" s="117">
        <f t="shared" si="274"/>
        <v>-28829.779736644079</v>
      </c>
      <c r="BB345" s="595">
        <f>'звіт 03.19-03.24'!BA345+'[9]побудинковий звіт'!BB345+'[8]побудинковий звіт'!BB345</f>
        <v>21957.171056567655</v>
      </c>
      <c r="BC345" s="595">
        <f>'звіт 03.19-03.24'!BB345+'[9]побудинковий звіт'!BC345+'[8]побудинковий звіт'!BC345</f>
        <v>28585.622860010164</v>
      </c>
      <c r="BD345" s="94">
        <f t="shared" si="275"/>
        <v>6628.4518034425091</v>
      </c>
      <c r="BE345" s="595">
        <f>'звіт 03.19-03.24'!BD345+'[9]побудинковий звіт'!BE345+'[8]побудинковий звіт'!BE345</f>
        <v>0</v>
      </c>
      <c r="BF345" s="595">
        <f>'звіт 03.19-03.24'!BE345+'[9]побудинковий звіт'!BF345+'[8]побудинковий звіт'!BF345</f>
        <v>0</v>
      </c>
      <c r="BG345" s="95">
        <f t="shared" si="276"/>
        <v>0</v>
      </c>
      <c r="BH345" s="595">
        <f>'звіт 03.19-03.24'!BG345+'[9]побудинковий звіт'!BH345+'[8]побудинковий звіт'!BH345</f>
        <v>22959.566171365674</v>
      </c>
      <c r="BI345" s="595">
        <f>'звіт 03.19-03.24'!BH345+'[9]побудинковий звіт'!BI345+'[8]побудинковий звіт'!BI345</f>
        <v>3432.9291168422033</v>
      </c>
      <c r="BJ345" s="94">
        <f t="shared" si="277"/>
        <v>-19526.637054523471</v>
      </c>
      <c r="BK345" s="595">
        <f>'звіт 03.19-03.24'!BJ345+'[9]побудинковий звіт'!BK345+'[8]побудинковий звіт'!BK345</f>
        <v>50668.989790469226</v>
      </c>
      <c r="BL345" s="595">
        <f>'звіт 03.19-03.24'!BK345+'[9]побудинковий звіт'!BL345+'[8]побудинковий звіт'!BL345</f>
        <v>11760.208908295115</v>
      </c>
      <c r="BM345" s="95">
        <f t="shared" si="278"/>
        <v>-38908.780882174113</v>
      </c>
      <c r="BN345" s="595">
        <f>'звіт 03.19-03.24'!BM345+'[9]побудинковий звіт'!BN345+'[8]побудинковий звіт'!BN345</f>
        <v>2927.0523603056345</v>
      </c>
      <c r="BO345" s="595">
        <f>'звіт 03.19-03.24'!BN345+'[9]побудинковий звіт'!BO345+'[8]побудинковий звіт'!BO345</f>
        <v>6699.0320288471912</v>
      </c>
      <c r="BP345" s="94">
        <f t="shared" si="279"/>
        <v>3771.9796685415567</v>
      </c>
      <c r="BQ345" s="91">
        <f t="shared" si="280"/>
        <v>188384.65068552972</v>
      </c>
      <c r="BR345" s="96">
        <f t="shared" si="280"/>
        <v>86936.361353047163</v>
      </c>
      <c r="BS345" s="94">
        <f t="shared" si="281"/>
        <v>-101448.28933248256</v>
      </c>
      <c r="BT345" s="595">
        <f>'звіт 03.19-03.24'!BS345+'[9]побудинковий звіт'!BT345+'[8]побудинковий звіт'!BT345</f>
        <v>388234.31128513278</v>
      </c>
      <c r="BU345" s="595">
        <f>'звіт 03.19-03.24'!BT345+'[9]побудинковий звіт'!BU345+'[8]побудинковий звіт'!BU345</f>
        <v>503183.88333852455</v>
      </c>
      <c r="BV345" s="116">
        <f t="shared" si="282"/>
        <v>114949.57205339178</v>
      </c>
      <c r="BW345" s="595">
        <f>'звіт 03.19-03.24'!BV345+'[9]побудинковий звіт'!BW345+'[8]побудинковий звіт'!BW345</f>
        <v>225957.9698796586</v>
      </c>
      <c r="BX345" s="595">
        <f>'звіт 03.19-03.24'!BW345+'[9]побудинковий звіт'!BX345+'[8]побудинковий звіт'!BX345</f>
        <v>252651.19623685157</v>
      </c>
      <c r="BY345" s="116">
        <f t="shared" si="283"/>
        <v>26693.226357192965</v>
      </c>
      <c r="BZ345" s="595">
        <f>'звіт 03.19-03.24'!BY345+'[9]побудинковий звіт'!BZ345+'[8]побудинковий звіт'!BZ345</f>
        <v>72124.915872594604</v>
      </c>
      <c r="CA345" s="595">
        <f>'звіт 03.19-03.24'!BZ345+'[9]побудинковий звіт'!CA345+'[8]побудинковий звіт'!CA345</f>
        <v>75101.37853402413</v>
      </c>
      <c r="CB345" s="116">
        <f t="shared" si="284"/>
        <v>2976.4626614295266</v>
      </c>
      <c r="CC345" s="595">
        <f>'звіт 03.19-03.24'!CB345+'[9]побудинковий звіт'!CC345+'[8]побудинковий звіт'!CC345</f>
        <v>25086.203220845007</v>
      </c>
      <c r="CD345" s="595">
        <f>'звіт 03.19-03.24'!CC345+'[9]побудинковий звіт'!CD345+'[8]побудинковий звіт'!CD345</f>
        <v>25539.288617211787</v>
      </c>
      <c r="CE345" s="116">
        <f t="shared" si="285"/>
        <v>453.08539636677961</v>
      </c>
      <c r="CF345" s="595">
        <f>'звіт 03.19-03.24'!CE345+'[9]побудинковий звіт'!CF345+'[8]побудинковий звіт'!CF345</f>
        <v>3085.7106299646866</v>
      </c>
      <c r="CG345" s="595">
        <f>'звіт 03.19-03.24'!CF345+'[9]побудинковий звіт'!CG345+'[8]побудинковий звіт'!CG345</f>
        <v>925.02458328078581</v>
      </c>
      <c r="CH345" s="116">
        <f t="shared" si="286"/>
        <v>-2160.6860466839007</v>
      </c>
      <c r="CI345" s="595">
        <f>'звіт 03.19-03.24'!CH345+'[9]побудинковий звіт'!CI345+'[8]побудинковий звіт'!CI345</f>
        <v>95131.583832065924</v>
      </c>
      <c r="CJ345" s="595">
        <f>'звіт 03.19-03.24'!CI345+'[9]побудинковий звіт'!CJ345+'[8]побудинковий звіт'!CJ345</f>
        <v>81637.206532666401</v>
      </c>
      <c r="CK345" s="116">
        <f t="shared" si="287"/>
        <v>-13494.377299399523</v>
      </c>
      <c r="CL345" s="595">
        <f>'звіт 03.19-03.24'!CK345+'[9]побудинковий звіт'!CL345+'[8]побудинковий звіт'!CL345</f>
        <v>0</v>
      </c>
      <c r="CM345" s="595">
        <f>'звіт 03.19-03.24'!CL345+'[9]побудинковий звіт'!CM345+'[8]побудинковий звіт'!CM345</f>
        <v>0</v>
      </c>
      <c r="CN345" s="116">
        <f t="shared" si="288"/>
        <v>0</v>
      </c>
      <c r="CO345" s="88">
        <f t="shared" si="289"/>
        <v>95131.583832065924</v>
      </c>
      <c r="CP345" s="96">
        <f t="shared" si="289"/>
        <v>81637.206532666401</v>
      </c>
      <c r="CQ345" s="116">
        <f t="shared" si="290"/>
        <v>-13494.377299399523</v>
      </c>
      <c r="CR345" s="119">
        <f t="shared" si="301"/>
        <v>2112451.9656286119</v>
      </c>
      <c r="CS345" s="96">
        <f t="shared" si="301"/>
        <v>1982115.9180793844</v>
      </c>
      <c r="CT345" s="116">
        <f t="shared" si="291"/>
        <v>-130336.04754922749</v>
      </c>
      <c r="CU345" s="91">
        <f t="shared" si="292"/>
        <v>2534942.358754334</v>
      </c>
      <c r="CV345" s="98">
        <f t="shared" si="292"/>
        <v>2378539.101695261</v>
      </c>
      <c r="CW345" s="117">
        <f t="shared" si="293"/>
        <v>-156403.25705907308</v>
      </c>
      <c r="CX345" s="595">
        <f>'звіт 03.19-03.24'!CW345+'[9]побудинковий звіт'!CX345+'[8]побудинковий звіт'!CX345</f>
        <v>126768.0151129202</v>
      </c>
      <c r="CY345" s="595">
        <f>'звіт 03.19-03.24'!CX345+'[9]побудинковий звіт'!CY345+'[8]побудинковий звіт'!CY345</f>
        <v>283171.27217199351</v>
      </c>
      <c r="CZ345" s="116">
        <f t="shared" si="294"/>
        <v>156403.25705907331</v>
      </c>
      <c r="DA345" s="99">
        <f>'[8]побудинковий звіт'!DA345</f>
        <v>-156403.25705907328</v>
      </c>
      <c r="DB345" s="8">
        <v>3</v>
      </c>
      <c r="DC345" s="365">
        <f>'[8]побудинковий звіт'!DC345</f>
        <v>98578.22</v>
      </c>
      <c r="DD345" s="365">
        <f>'[8]побудинковий звіт'!DD345</f>
        <v>285.33999999999997</v>
      </c>
      <c r="DE345" s="365">
        <f>'[8]побудинковий звіт'!DE345</f>
        <v>53898.57</v>
      </c>
      <c r="DF345" s="365">
        <f>'[8]побудинковий звіт'!DF345</f>
        <v>-8.6800000000000068</v>
      </c>
      <c r="DG345" s="101">
        <v>-115497.79046819056</v>
      </c>
      <c r="DH345" s="296">
        <v>5</v>
      </c>
      <c r="DI345" s="103">
        <f>'[8]побудинковий звіт'!DK345</f>
        <v>7.2839356487330598</v>
      </c>
      <c r="DJ345" s="103">
        <f>'[8]побудинковий звіт'!DL345</f>
        <v>0</v>
      </c>
      <c r="DK345" s="103">
        <f>'[8]побудинковий звіт'!DM345</f>
        <v>6.5195377705101913</v>
      </c>
      <c r="DL345" s="104">
        <f t="shared" si="302"/>
        <v>44643.460109154381</v>
      </c>
      <c r="DM345" s="104">
        <f t="shared" si="303"/>
        <v>294.03115345000964</v>
      </c>
      <c r="DN345" s="105">
        <f t="shared" si="295"/>
        <v>44937.491262604388</v>
      </c>
      <c r="DO345" s="2"/>
      <c r="DP345" s="104">
        <f>'[10]побудинковий звіт'!DR345</f>
        <v>44643.22</v>
      </c>
      <c r="DQ345" s="104">
        <f>'[10]побудинковий звіт'!DS345</f>
        <v>294.02</v>
      </c>
      <c r="DR345" s="104">
        <f t="shared" si="296"/>
        <v>44937.24</v>
      </c>
      <c r="DS345" s="106"/>
      <c r="DT345" s="104"/>
      <c r="DU345" s="479">
        <f>'звіт 03.19-03.24'!DV345+'[9]побудинковий звіт'!DW345+'[8]побудинковий звіт'!DW345</f>
        <v>10296.459999999999</v>
      </c>
      <c r="DV345" s="2">
        <f>'[9]побудинковий звіт'!DX345+'[8]побудинковий звіт'!DX345</f>
        <v>0</v>
      </c>
      <c r="DW345" s="77">
        <f t="shared" si="297"/>
        <v>724953.5465621067</v>
      </c>
      <c r="DX345" s="77">
        <f t="shared" si="298"/>
        <v>463898.67662436893</v>
      </c>
      <c r="DY345" s="427">
        <f t="shared" si="299"/>
        <v>53889.89</v>
      </c>
      <c r="DZ345" s="161">
        <f>'[10]побудинковий звіт'!DY345</f>
        <v>11578.560983844278</v>
      </c>
      <c r="EB345" s="110">
        <v>105638</v>
      </c>
      <c r="EC345" s="111">
        <f t="shared" si="300"/>
        <v>-9859.7904681905638</v>
      </c>
      <c r="EE345" s="112">
        <v>4678.8853245668288</v>
      </c>
      <c r="EG345" s="99">
        <v>-45351.182756897499</v>
      </c>
    </row>
    <row r="346" spans="1:137" ht="19.95" customHeight="1" x14ac:dyDescent="0.3">
      <c r="A346" s="81">
        <v>150000878</v>
      </c>
      <c r="B346" s="82" t="s">
        <v>800</v>
      </c>
      <c r="C346" s="114" t="s">
        <v>801</v>
      </c>
      <c r="D346" s="114" t="s">
        <v>801</v>
      </c>
      <c r="E346" s="84">
        <f t="shared" si="258"/>
        <v>2114.4899999999998</v>
      </c>
      <c r="F346" s="597">
        <f>'[8]побудинковий звіт'!F346</f>
        <v>1684.76</v>
      </c>
      <c r="G346" s="104">
        <f>'[8]побудинковий звіт'!G346</f>
        <v>0</v>
      </c>
      <c r="H346" s="598">
        <f>'[8]побудинковий звіт'!H346</f>
        <v>429.73</v>
      </c>
      <c r="I346" s="595">
        <f>'звіт 03.19-03.24'!H346+'[9]побудинковий звіт'!I346+'[8]побудинковий звіт'!I346</f>
        <v>44954.584856364752</v>
      </c>
      <c r="J346" s="595">
        <f>'звіт 03.19-03.24'!I346+'[9]побудинковий звіт'!J346+'[8]побудинковий звіт'!J346</f>
        <v>45254.60460479802</v>
      </c>
      <c r="K346" s="116">
        <f t="shared" si="259"/>
        <v>300.01974843326752</v>
      </c>
      <c r="L346" s="595">
        <f>'звіт 03.19-03.24'!K346+'[9]побудинковий звіт'!L346+'[8]побудинковий звіт'!L346</f>
        <v>7555.0949804514239</v>
      </c>
      <c r="M346" s="595">
        <f>'звіт 03.19-03.24'!L346+'[9]побудинковий звіт'!M346+'[8]побудинковий звіт'!M346</f>
        <v>7403.8638989989413</v>
      </c>
      <c r="N346" s="116">
        <f t="shared" si="260"/>
        <v>-151.23108145248261</v>
      </c>
      <c r="O346" s="595">
        <f>'звіт 03.19-03.24'!N346+'[9]побудинковий звіт'!O346+'[8]побудинковий звіт'!O346</f>
        <v>23578.643682144822</v>
      </c>
      <c r="P346" s="595">
        <f>'звіт 03.19-03.24'!O346+'[9]побудинковий звіт'!P346+'[8]побудинковий звіт'!P346</f>
        <v>22850.468225374705</v>
      </c>
      <c r="Q346" s="116">
        <f t="shared" si="261"/>
        <v>-728.17545677011731</v>
      </c>
      <c r="R346" s="595">
        <f>'звіт 03.19-03.24'!Q346+'[9]побудинковий звіт'!R346+'[8]побудинковий звіт'!R346</f>
        <v>0</v>
      </c>
      <c r="S346" s="595">
        <f>'звіт 03.19-03.24'!R346+'[9]побудинковий звіт'!S346+'[8]побудинковий звіт'!S346</f>
        <v>0</v>
      </c>
      <c r="T346" s="116">
        <f t="shared" si="262"/>
        <v>0</v>
      </c>
      <c r="U346" s="595">
        <f>'звіт 03.19-03.24'!T346+'[9]побудинковий звіт'!U346+'[8]побудинковий звіт'!U346</f>
        <v>1252.598422235003</v>
      </c>
      <c r="V346" s="595">
        <f>'звіт 03.19-03.24'!U346+'[9]побудинковий звіт'!V346+'[8]побудинковий звіт'!V346</f>
        <v>652.83605660260991</v>
      </c>
      <c r="W346" s="116">
        <f t="shared" si="263"/>
        <v>-599.76236563239308</v>
      </c>
      <c r="X346" s="595">
        <f>'звіт 03.19-03.24'!W346+'[9]побудинковий звіт'!X346+'[8]побудинковий звіт'!X346</f>
        <v>30826.249147785631</v>
      </c>
      <c r="Y346" s="595">
        <f>'звіт 03.19-03.24'!X346+'[9]побудинковий звіт'!Y346+'[8]побудинковий звіт'!Y346</f>
        <v>25184.61516500427</v>
      </c>
      <c r="Z346" s="116">
        <f t="shared" si="264"/>
        <v>-5641.6339827813608</v>
      </c>
      <c r="AA346" s="595">
        <f>'звіт 03.19-03.24'!Z346+'[9]побудинковий звіт'!AA346+'[8]побудинковий звіт'!AA346</f>
        <v>2622.9528</v>
      </c>
      <c r="AB346" s="595">
        <f>'звіт 03.19-03.24'!AA346+'[9]побудинковий звіт'!AB346+'[8]побудинковий звіт'!AB346</f>
        <v>0</v>
      </c>
      <c r="AC346" s="116">
        <f t="shared" si="265"/>
        <v>-2622.9528</v>
      </c>
      <c r="AD346" s="595">
        <f>'звіт 03.19-03.24'!AC346+'[9]побудинковий звіт'!AD346+'[8]побудинковий звіт'!AD346</f>
        <v>71267.280354301314</v>
      </c>
      <c r="AE346" s="595">
        <f>'звіт 03.19-03.24'!AD346+'[9]побудинковий звіт'!AE346+'[8]побудинковий звіт'!AE346</f>
        <v>72666.606292705983</v>
      </c>
      <c r="AF346" s="117">
        <f t="shared" si="266"/>
        <v>1399.3259384046687</v>
      </c>
      <c r="AG346" s="91">
        <f t="shared" si="267"/>
        <v>182057.40424328297</v>
      </c>
      <c r="AH346" s="92">
        <f t="shared" si="267"/>
        <v>174012.99424348451</v>
      </c>
      <c r="AI346" s="116">
        <f t="shared" si="268"/>
        <v>-8044.4099997984595</v>
      </c>
      <c r="AJ346" s="595">
        <f>'звіт 03.19-03.24'!AI346+'[9]побудинковий звіт'!AJ346+'[8]побудинковий звіт'!AJ346</f>
        <v>0</v>
      </c>
      <c r="AK346" s="595">
        <f>'звіт 03.19-03.24'!AJ346+'[9]побудинковий звіт'!AK346+'[8]побудинковий звіт'!AK346</f>
        <v>0</v>
      </c>
      <c r="AL346" s="116">
        <f t="shared" si="269"/>
        <v>0</v>
      </c>
      <c r="AM346" s="595">
        <f>'звіт 03.19-03.24'!AL346+'[9]побудинковий звіт'!AM346+'[8]побудинковий звіт'!AM346</f>
        <v>0</v>
      </c>
      <c r="AN346" s="595">
        <f>'звіт 03.19-03.24'!AM346+'[9]побудинковий звіт'!AN346+'[8]побудинковий звіт'!AN346</f>
        <v>0</v>
      </c>
      <c r="AO346" s="116">
        <f t="shared" si="270"/>
        <v>0</v>
      </c>
      <c r="AP346" s="595">
        <f>'звіт 03.19-03.24'!AO346+'[9]побудинковий звіт'!AP346+'[8]побудинковий звіт'!AP346</f>
        <v>25061.987758359421</v>
      </c>
      <c r="AQ346" s="595">
        <f>'звіт 03.19-03.24'!AP346+'[9]побудинковий звіт'!AQ346+'[8]побудинковий звіт'!AQ346</f>
        <v>21624.33228740847</v>
      </c>
      <c r="AR346" s="116">
        <f t="shared" si="271"/>
        <v>-3437.655470950951</v>
      </c>
      <c r="AS346" s="595">
        <f>'звіт 03.19-03.24'!AR346+'[9]побудинковий звіт'!AS346+'[8]побудинковий звіт'!AS346</f>
        <v>139846.07533953438</v>
      </c>
      <c r="AT346" s="595">
        <f>'звіт 03.19-03.24'!AS346+'[9]побудинковий звіт'!AT346+'[8]побудинковий звіт'!AT346</f>
        <v>227452.2022899368</v>
      </c>
      <c r="AU346" s="118">
        <f t="shared" si="272"/>
        <v>87606.126950402424</v>
      </c>
      <c r="AV346" s="595">
        <f>'звіт 03.19-03.24'!AU346+'[9]побудинковий звіт'!AV346+'[8]побудинковий звіт'!AV346</f>
        <v>12158.628976479193</v>
      </c>
      <c r="AW346" s="595">
        <f>'звіт 03.19-03.24'!AV346+'[9]побудинковий звіт'!AW346+'[8]побудинковий звіт'!AW346</f>
        <v>1639.74</v>
      </c>
      <c r="AX346" s="94">
        <f t="shared" si="273"/>
        <v>-10518.888976479193</v>
      </c>
      <c r="AY346" s="595">
        <f>'звіт 03.19-03.24'!AX346+'[9]побудинковий звіт'!AY346+'[8]побудинковий звіт'!AY346</f>
        <v>12378.511603723677</v>
      </c>
      <c r="AZ346" s="595">
        <f>'звіт 03.19-03.24'!AY346+'[9]побудинковий звіт'!AZ346+'[8]побудинковий звіт'!AZ346</f>
        <v>12</v>
      </c>
      <c r="BA346" s="117">
        <f t="shared" si="274"/>
        <v>-12366.511603723677</v>
      </c>
      <c r="BB346" s="595">
        <f>'звіт 03.19-03.24'!BA346+'[9]побудинковий звіт'!BB346+'[8]побудинковий звіт'!BB346</f>
        <v>10717.102804235765</v>
      </c>
      <c r="BC346" s="595">
        <f>'звіт 03.19-03.24'!BB346+'[9]побудинковий звіт'!BC346+'[8]побудинковий звіт'!BC346</f>
        <v>3618</v>
      </c>
      <c r="BD346" s="94">
        <f t="shared" si="275"/>
        <v>-7099.1028042357648</v>
      </c>
      <c r="BE346" s="595">
        <f>'звіт 03.19-03.24'!BD346+'[9]побудинковий звіт'!BE346+'[8]побудинковий звіт'!BE346</f>
        <v>0</v>
      </c>
      <c r="BF346" s="595">
        <f>'звіт 03.19-03.24'!BE346+'[9]побудинковий звіт'!BF346+'[8]побудинковий звіт'!BF346</f>
        <v>0</v>
      </c>
      <c r="BG346" s="95">
        <f t="shared" si="276"/>
        <v>0</v>
      </c>
      <c r="BH346" s="595">
        <f>'звіт 03.19-03.24'!BG346+'[9]побудинковий звіт'!BH346+'[8]побудинковий звіт'!BH346</f>
        <v>738.24930473506754</v>
      </c>
      <c r="BI346" s="595">
        <f>'звіт 03.19-03.24'!BH346+'[9]побудинковий звіт'!BI346+'[8]побудинковий звіт'!BI346</f>
        <v>0</v>
      </c>
      <c r="BJ346" s="94">
        <f t="shared" si="277"/>
        <v>-738.24930473506754</v>
      </c>
      <c r="BK346" s="595">
        <f>'звіт 03.19-03.24'!BJ346+'[9]побудинковий звіт'!BK346+'[8]побудинковий звіт'!BK346</f>
        <v>8235.2287656220869</v>
      </c>
      <c r="BL346" s="595">
        <f>'звіт 03.19-03.24'!BK346+'[9]побудинковий звіт'!BL346+'[8]побудинковий звіт'!BL346</f>
        <v>913</v>
      </c>
      <c r="BM346" s="95">
        <f t="shared" si="278"/>
        <v>-7322.2287656220869</v>
      </c>
      <c r="BN346" s="595">
        <f>'звіт 03.19-03.24'!BM346+'[9]побудинковий звіт'!BN346+'[8]побудинковий звіт'!BN346</f>
        <v>1169.2363910745462</v>
      </c>
      <c r="BO346" s="595">
        <f>'звіт 03.19-03.24'!BN346+'[9]побудинковий звіт'!BO346+'[8]побудинковий звіт'!BO346</f>
        <v>3527</v>
      </c>
      <c r="BP346" s="94">
        <f t="shared" si="279"/>
        <v>2357.7636089254538</v>
      </c>
      <c r="BQ346" s="91">
        <f t="shared" si="280"/>
        <v>45396.957845870333</v>
      </c>
      <c r="BR346" s="96">
        <f t="shared" si="280"/>
        <v>9709.74</v>
      </c>
      <c r="BS346" s="94">
        <f t="shared" si="281"/>
        <v>-35687.217845870335</v>
      </c>
      <c r="BT346" s="595">
        <f>'звіт 03.19-03.24'!BS346+'[9]побудинковий звіт'!BT346+'[8]побудинковий звіт'!BT346</f>
        <v>217018.81268335923</v>
      </c>
      <c r="BU346" s="595">
        <f>'звіт 03.19-03.24'!BT346+'[9]побудинковий звіт'!BU346+'[8]побудинковий звіт'!BU346</f>
        <v>273800.27216982713</v>
      </c>
      <c r="BV346" s="116">
        <f t="shared" si="282"/>
        <v>56781.459486467909</v>
      </c>
      <c r="BW346" s="595">
        <f>'звіт 03.19-03.24'!BV346+'[9]побудинковий звіт'!BW346+'[8]побудинковий звіт'!BW346</f>
        <v>145592.73669826429</v>
      </c>
      <c r="BX346" s="595">
        <f>'звіт 03.19-03.24'!BW346+'[9]побудинковий звіт'!BX346+'[8]побудинковий звіт'!BX346</f>
        <v>151212.44237051433</v>
      </c>
      <c r="BY346" s="116">
        <f t="shared" si="283"/>
        <v>5619.705672250042</v>
      </c>
      <c r="BZ346" s="595">
        <f>'звіт 03.19-03.24'!BY346+'[9]побудинковий звіт'!BZ346+'[8]побудинковий звіт'!BZ346</f>
        <v>53086.804112450562</v>
      </c>
      <c r="CA346" s="595">
        <f>'звіт 03.19-03.24'!BZ346+'[9]побудинковий звіт'!CA346+'[8]побудинковий звіт'!CA346</f>
        <v>47167.1549428785</v>
      </c>
      <c r="CB346" s="116">
        <f t="shared" si="284"/>
        <v>-5919.6491695720615</v>
      </c>
      <c r="CC346" s="595">
        <f>'звіт 03.19-03.24'!CB346+'[9]побудинковий звіт'!CC346+'[8]побудинковий звіт'!CC346</f>
        <v>3602.201804772501</v>
      </c>
      <c r="CD346" s="595">
        <f>'звіт 03.19-03.24'!CC346+'[9]побудинковий звіт'!CD346+'[8]побудинковий звіт'!CD346</f>
        <v>3667.2616712712411</v>
      </c>
      <c r="CE346" s="116">
        <f t="shared" si="285"/>
        <v>65.059866498740121</v>
      </c>
      <c r="CF346" s="595">
        <f>'звіт 03.19-03.24'!CE346+'[9]побудинковий звіт'!CF346+'[8]побудинковий звіт'!CF346</f>
        <v>443.08627744147213</v>
      </c>
      <c r="CG346" s="595">
        <f>'звіт 03.19-03.24'!CF346+'[9]побудинковий звіт'!CG346+'[8]побудинковий звіт'!CG346</f>
        <v>0</v>
      </c>
      <c r="CH346" s="116">
        <f t="shared" si="286"/>
        <v>-443.08627744147213</v>
      </c>
      <c r="CI346" s="595">
        <f>'звіт 03.19-03.24'!CH346+'[9]побудинковий звіт'!CI346+'[8]побудинковий звіт'!CI346</f>
        <v>21768.951517158213</v>
      </c>
      <c r="CJ346" s="595">
        <f>'звіт 03.19-03.24'!CI346+'[9]побудинковий звіт'!CJ346+'[8]побудинковий звіт'!CJ346</f>
        <v>20939.981504441934</v>
      </c>
      <c r="CK346" s="116">
        <f t="shared" si="287"/>
        <v>-828.9700127162796</v>
      </c>
      <c r="CL346" s="595">
        <f>'звіт 03.19-03.24'!CK346+'[9]побудинковий звіт'!CL346+'[8]побудинковий звіт'!CL346</f>
        <v>0</v>
      </c>
      <c r="CM346" s="595">
        <f>'звіт 03.19-03.24'!CL346+'[9]побудинковий звіт'!CM346+'[8]побудинковий звіт'!CM346</f>
        <v>0</v>
      </c>
      <c r="CN346" s="116">
        <f t="shared" si="288"/>
        <v>0</v>
      </c>
      <c r="CO346" s="88">
        <f t="shared" si="289"/>
        <v>21768.951517158213</v>
      </c>
      <c r="CP346" s="96">
        <f t="shared" si="289"/>
        <v>20939.981504441934</v>
      </c>
      <c r="CQ346" s="116">
        <f t="shared" si="290"/>
        <v>-828.9700127162796</v>
      </c>
      <c r="CR346" s="119">
        <f t="shared" si="301"/>
        <v>833875.01828049333</v>
      </c>
      <c r="CS346" s="96">
        <f t="shared" si="301"/>
        <v>929586.38147976308</v>
      </c>
      <c r="CT346" s="116">
        <f t="shared" si="291"/>
        <v>95711.363199269748</v>
      </c>
      <c r="CU346" s="91">
        <f t="shared" si="292"/>
        <v>1000650.0219365919</v>
      </c>
      <c r="CV346" s="98">
        <f t="shared" si="292"/>
        <v>1115503.6577757157</v>
      </c>
      <c r="CW346" s="117">
        <f t="shared" si="293"/>
        <v>114853.63583912374</v>
      </c>
      <c r="CX346" s="595">
        <f>'звіт 03.19-03.24'!CW346+'[9]побудинковий звіт'!CX346+'[8]побудинковий звіт'!CX346</f>
        <v>-11510.091038694363</v>
      </c>
      <c r="CY346" s="595">
        <f>'звіт 03.19-03.24'!CX346+'[9]побудинковий звіт'!CY346+'[8]побудинковий звіт'!CY346</f>
        <v>-126363.72687781797</v>
      </c>
      <c r="CZ346" s="116">
        <f t="shared" si="294"/>
        <v>-114853.63583912361</v>
      </c>
      <c r="DA346" s="99">
        <f>'[8]побудинковий звіт'!DA346</f>
        <v>114853.63583912366</v>
      </c>
      <c r="DB346" s="8">
        <v>2</v>
      </c>
      <c r="DC346" s="365">
        <f>'[8]побудинковий звіт'!DC346</f>
        <v>48447.07</v>
      </c>
      <c r="DD346" s="365">
        <f>'[8]побудинковий звіт'!DD346</f>
        <v>19461.03</v>
      </c>
      <c r="DE346" s="365">
        <f>'[8]побудинковий звіт'!DE346</f>
        <v>34974.020000000004</v>
      </c>
      <c r="DF346" s="365">
        <f>'[8]побудинковий звіт'!DF346</f>
        <v>16892.629999999997</v>
      </c>
      <c r="DG346" s="101">
        <v>904.10185699764406</v>
      </c>
      <c r="DH346" s="296">
        <v>4</v>
      </c>
      <c r="DI346" s="103">
        <f>'[8]побудинковий звіт'!DK346</f>
        <v>7.9970230109244014</v>
      </c>
      <c r="DJ346" s="103">
        <f>'[8]побудинковий звіт'!DL346</f>
        <v>0</v>
      </c>
      <c r="DK346" s="103">
        <f>'[8]побудинковий звіт'!DM346</f>
        <v>6.2320124793657383</v>
      </c>
      <c r="DL346" s="104">
        <f t="shared" si="302"/>
        <v>13473.064487884994</v>
      </c>
      <c r="DM346" s="104">
        <f t="shared" si="303"/>
        <v>2678.0827227578388</v>
      </c>
      <c r="DN346" s="105">
        <f t="shared" si="295"/>
        <v>16151.147210642834</v>
      </c>
      <c r="DO346" s="2"/>
      <c r="DP346" s="104">
        <f>'[10]побудинковий звіт'!DR346</f>
        <v>13473.05</v>
      </c>
      <c r="DQ346" s="104">
        <f>'[10]побудинковий звіт'!DS346</f>
        <v>2568.4</v>
      </c>
      <c r="DR346" s="104">
        <f t="shared" si="296"/>
        <v>16041.449999999999</v>
      </c>
      <c r="DS346" s="106"/>
      <c r="DT346" s="104"/>
      <c r="DU346" s="479">
        <f>'звіт 03.19-03.24'!DV346+'[9]побудинковий звіт'!DW346+'[8]побудинковий звіт'!DW346</f>
        <v>4464.88</v>
      </c>
      <c r="DV346" s="2">
        <f>'[9]побудинковий звіт'!DX346+'[8]побудинковий звіт'!DX346</f>
        <v>0</v>
      </c>
      <c r="DW346" s="77">
        <f t="shared" si="297"/>
        <v>222291.63982248565</v>
      </c>
      <c r="DX346" s="77">
        <f t="shared" si="298"/>
        <v>284594.33074792416</v>
      </c>
      <c r="DY346" s="427">
        <f t="shared" si="299"/>
        <v>51866.65</v>
      </c>
      <c r="DZ346" s="161">
        <f>'[10]побудинковий звіт'!DY346</f>
        <v>3204.5115222242935</v>
      </c>
      <c r="EB346" s="110">
        <v>-7399</v>
      </c>
      <c r="EC346" s="111">
        <f t="shared" si="300"/>
        <v>-6494.8981430023559</v>
      </c>
      <c r="EE346" s="112">
        <v>59225.397221633655</v>
      </c>
      <c r="EG346" s="99">
        <v>50239.472603825168</v>
      </c>
    </row>
    <row r="347" spans="1:137" ht="19.95" customHeight="1" x14ac:dyDescent="0.3">
      <c r="A347" s="81">
        <v>150000879</v>
      </c>
      <c r="B347" s="82" t="s">
        <v>802</v>
      </c>
      <c r="C347" s="114" t="s">
        <v>803</v>
      </c>
      <c r="D347" s="114" t="s">
        <v>803</v>
      </c>
      <c r="E347" s="84">
        <f t="shared" si="258"/>
        <v>4509.08</v>
      </c>
      <c r="F347" s="597">
        <f>'[8]побудинковий звіт'!F347</f>
        <v>3612.98</v>
      </c>
      <c r="G347" s="104">
        <f>'[8]побудинковий звіт'!G347</f>
        <v>0</v>
      </c>
      <c r="H347" s="598">
        <f>'[8]побудинковий звіт'!H347</f>
        <v>896.1</v>
      </c>
      <c r="I347" s="595">
        <f>'звіт 03.19-03.24'!H347+'[9]побудинковий звіт'!I347+'[8]побудинковий звіт'!I347</f>
        <v>91464.03793635215</v>
      </c>
      <c r="J347" s="595">
        <f>'звіт 03.19-03.24'!I347+'[9]побудинковий звіт'!J347+'[8]побудинковий звіт'!J347</f>
        <v>92382.732942341681</v>
      </c>
      <c r="K347" s="116">
        <f t="shared" si="259"/>
        <v>918.69500598953164</v>
      </c>
      <c r="L347" s="595">
        <f>'звіт 03.19-03.24'!K347+'[9]побудинковий звіт'!L347+'[8]побудинковий звіт'!L347</f>
        <v>17257.933812181713</v>
      </c>
      <c r="M347" s="595">
        <f>'звіт 03.19-03.24'!L347+'[9]побудинковий звіт'!M347+'[8]побудинковий звіт'!M347</f>
        <v>16818.985859824948</v>
      </c>
      <c r="N347" s="116">
        <f t="shared" si="260"/>
        <v>-438.94795235676429</v>
      </c>
      <c r="O347" s="595">
        <f>'звіт 03.19-03.24'!N347+'[9]побудинковий звіт'!O347+'[8]побудинковий звіт'!O347</f>
        <v>45001.445750377643</v>
      </c>
      <c r="P347" s="595">
        <f>'звіт 03.19-03.24'!O347+'[9]побудинковий звіт'!P347+'[8]побудинковий звіт'!P347</f>
        <v>43607.207406738824</v>
      </c>
      <c r="Q347" s="116">
        <f t="shared" si="261"/>
        <v>-1394.2383436388191</v>
      </c>
      <c r="R347" s="595">
        <f>'звіт 03.19-03.24'!Q347+'[9]побудинковий звіт'!R347+'[8]побудинковий звіт'!R347</f>
        <v>0</v>
      </c>
      <c r="S347" s="595">
        <f>'звіт 03.19-03.24'!R347+'[9]побудинковий звіт'!S347+'[8]побудинковий звіт'!S347</f>
        <v>0</v>
      </c>
      <c r="T347" s="116">
        <f t="shared" si="262"/>
        <v>0</v>
      </c>
      <c r="U347" s="595">
        <f>'звіт 03.19-03.24'!T347+'[9]побудинковий звіт'!U347+'[8]побудинковий звіт'!U347</f>
        <v>2348.6220416906308</v>
      </c>
      <c r="V347" s="595">
        <f>'звіт 03.19-03.24'!U347+'[9]побудинковий звіт'!V347+'[8]побудинковий звіт'!V347</f>
        <v>1224.0676061298939</v>
      </c>
      <c r="W347" s="116">
        <f t="shared" si="263"/>
        <v>-1124.5544355607369</v>
      </c>
      <c r="X347" s="595">
        <f>'звіт 03.19-03.24'!W347+'[9]побудинковий звіт'!X347+'[8]побудинковий звіт'!X347</f>
        <v>68651.48622238313</v>
      </c>
      <c r="Y347" s="595">
        <f>'звіт 03.19-03.24'!X347+'[9]побудинковий звіт'!Y347+'[8]побудинковий звіт'!Y347</f>
        <v>60885.841953007824</v>
      </c>
      <c r="Z347" s="116">
        <f t="shared" si="264"/>
        <v>-7765.6442693753052</v>
      </c>
      <c r="AA347" s="595">
        <f>'звіт 03.19-03.24'!Z347+'[9]побудинковий звіт'!AA347+'[8]побудинковий звіт'!AA347</f>
        <v>4918.5684000000001</v>
      </c>
      <c r="AB347" s="595">
        <f>'звіт 03.19-03.24'!AA347+'[9]побудинковий звіт'!AB347+'[8]побудинковий звіт'!AB347</f>
        <v>0</v>
      </c>
      <c r="AC347" s="116">
        <f t="shared" si="265"/>
        <v>-4918.5684000000001</v>
      </c>
      <c r="AD347" s="595">
        <f>'звіт 03.19-03.24'!AC347+'[9]побудинковий звіт'!AD347+'[8]побудинковий звіт'!AD347</f>
        <v>137806.78427401767</v>
      </c>
      <c r="AE347" s="595">
        <f>'звіт 03.19-03.24'!AD347+'[9]побудинковий звіт'!AE347+'[8]побудинковий звіт'!AE347</f>
        <v>148181.29684400826</v>
      </c>
      <c r="AF347" s="117">
        <f t="shared" si="266"/>
        <v>10374.512569990591</v>
      </c>
      <c r="AG347" s="91">
        <f t="shared" si="267"/>
        <v>367448.87843700289</v>
      </c>
      <c r="AH347" s="92">
        <f t="shared" si="267"/>
        <v>363100.13261205144</v>
      </c>
      <c r="AI347" s="116">
        <f t="shared" si="268"/>
        <v>-4348.7458249514457</v>
      </c>
      <c r="AJ347" s="595">
        <f>'звіт 03.19-03.24'!AI347+'[9]побудинковий звіт'!AJ347+'[8]побудинковий звіт'!AJ347</f>
        <v>0</v>
      </c>
      <c r="AK347" s="595">
        <f>'звіт 03.19-03.24'!AJ347+'[9]побудинковий звіт'!AK347+'[8]побудинковий звіт'!AK347</f>
        <v>0</v>
      </c>
      <c r="AL347" s="116">
        <f t="shared" si="269"/>
        <v>0</v>
      </c>
      <c r="AM347" s="595">
        <f>'звіт 03.19-03.24'!AL347+'[9]побудинковий звіт'!AM347+'[8]побудинковий звіт'!AM347</f>
        <v>0</v>
      </c>
      <c r="AN347" s="595">
        <f>'звіт 03.19-03.24'!AM347+'[9]побудинковий звіт'!AN347+'[8]побудинковий звіт'!AN347</f>
        <v>0</v>
      </c>
      <c r="AO347" s="116">
        <f t="shared" si="270"/>
        <v>0</v>
      </c>
      <c r="AP347" s="595">
        <f>'звіт 03.19-03.24'!AO347+'[9]побудинковий звіт'!AP347+'[8]побудинковий звіт'!AP347</f>
        <v>73402.638445306889</v>
      </c>
      <c r="AQ347" s="595">
        <f>'звіт 03.19-03.24'!AP347+'[9]побудинковий звіт'!AQ347+'[8]побудинковий звіт'!AQ347</f>
        <v>67501.843256368884</v>
      </c>
      <c r="AR347" s="116">
        <f t="shared" si="271"/>
        <v>-5900.7951889380056</v>
      </c>
      <c r="AS347" s="595">
        <f>'звіт 03.19-03.24'!AR347+'[9]побудинковий звіт'!AS347+'[8]побудинковий звіт'!AS347</f>
        <v>256970.83296476907</v>
      </c>
      <c r="AT347" s="595">
        <f>'звіт 03.19-03.24'!AS347+'[9]побудинковий звіт'!AT347+'[8]побудинковий звіт'!AT347</f>
        <v>440808.74793957773</v>
      </c>
      <c r="AU347" s="118">
        <f t="shared" si="272"/>
        <v>183837.91497480866</v>
      </c>
      <c r="AV347" s="595">
        <f>'звіт 03.19-03.24'!AU347+'[9]побудинковий звіт'!AV347+'[8]побудинковий звіт'!AV347</f>
        <v>21941.47141544753</v>
      </c>
      <c r="AW347" s="595">
        <f>'звіт 03.19-03.24'!AV347+'[9]побудинковий звіт'!AW347+'[8]побудинковий звіт'!AW347</f>
        <v>32137.512974293128</v>
      </c>
      <c r="AX347" s="94">
        <f t="shared" si="273"/>
        <v>10196.041558845598</v>
      </c>
      <c r="AY347" s="595">
        <f>'звіт 03.19-03.24'!AX347+'[9]побудинковий звіт'!AY347+'[8]побудинковий звіт'!AY347</f>
        <v>27675.644190928109</v>
      </c>
      <c r="AZ347" s="595">
        <f>'звіт 03.19-03.24'!AY347+'[9]побудинковий звіт'!AZ347+'[8]побудинковий звіт'!AZ347</f>
        <v>699</v>
      </c>
      <c r="BA347" s="117">
        <f t="shared" si="274"/>
        <v>-26976.644190928109</v>
      </c>
      <c r="BB347" s="595">
        <f>'звіт 03.19-03.24'!BA347+'[9]побудинковий звіт'!BB347+'[8]побудинковий звіт'!BB347</f>
        <v>16105.680429839855</v>
      </c>
      <c r="BC347" s="595">
        <f>'звіт 03.19-03.24'!BB347+'[9]побудинковий звіт'!BC347+'[8]побудинковий звіт'!BC347</f>
        <v>20087.202110274338</v>
      </c>
      <c r="BD347" s="94">
        <f t="shared" si="275"/>
        <v>3981.5216804344836</v>
      </c>
      <c r="BE347" s="595">
        <f>'звіт 03.19-03.24'!BD347+'[9]побудинковий звіт'!BE347+'[8]побудинковий звіт'!BE347</f>
        <v>0</v>
      </c>
      <c r="BF347" s="595">
        <f>'звіт 03.19-03.24'!BE347+'[9]побудинковий звіт'!BF347+'[8]побудинковий звіт'!BF347</f>
        <v>0</v>
      </c>
      <c r="BG347" s="95">
        <f t="shared" si="276"/>
        <v>0</v>
      </c>
      <c r="BH347" s="595">
        <f>'звіт 03.19-03.24'!BG347+'[9]побудинковий звіт'!BH347+'[8]побудинковий звіт'!BH347</f>
        <v>1384.2174463782517</v>
      </c>
      <c r="BI347" s="595">
        <f>'звіт 03.19-03.24'!BH347+'[9]побудинковий звіт'!BI347+'[8]побудинковий звіт'!BI347</f>
        <v>464.00837060753145</v>
      </c>
      <c r="BJ347" s="94">
        <f t="shared" si="277"/>
        <v>-920.20907577072023</v>
      </c>
      <c r="BK347" s="595">
        <f>'звіт 03.19-03.24'!BJ347+'[9]побудинковий звіт'!BK347+'[8]побудинковий звіт'!BK347</f>
        <v>22525.897267950255</v>
      </c>
      <c r="BL347" s="595">
        <f>'звіт 03.19-03.24'!BK347+'[9]побудинковий звіт'!BL347+'[8]побудинковий звіт'!BL347</f>
        <v>2926.3784977691012</v>
      </c>
      <c r="BM347" s="95">
        <f t="shared" si="278"/>
        <v>-19599.518770181152</v>
      </c>
      <c r="BN347" s="595">
        <f>'звіт 03.19-03.24'!BM347+'[9]побудинковий звіт'!BN347+'[8]побудинковий звіт'!BN347</f>
        <v>2738.8962413535619</v>
      </c>
      <c r="BO347" s="595">
        <f>'звіт 03.19-03.24'!BN347+'[9]побудинковий звіт'!BO347+'[8]побудинковий звіт'!BO347</f>
        <v>10806</v>
      </c>
      <c r="BP347" s="94">
        <f t="shared" si="279"/>
        <v>8067.1037586464381</v>
      </c>
      <c r="BQ347" s="91">
        <f t="shared" si="280"/>
        <v>92371.806991897553</v>
      </c>
      <c r="BR347" s="96">
        <f t="shared" si="280"/>
        <v>67120.101952944096</v>
      </c>
      <c r="BS347" s="94">
        <f t="shared" si="281"/>
        <v>-25251.705038953456</v>
      </c>
      <c r="BT347" s="595">
        <f>'звіт 03.19-03.24'!BS347+'[9]побудинковий звіт'!BT347+'[8]побудинковий звіт'!BT347</f>
        <v>230855.30599730206</v>
      </c>
      <c r="BU347" s="595">
        <f>'звіт 03.19-03.24'!BT347+'[9]побудинковий звіт'!BU347+'[8]побудинковий звіт'!BU347</f>
        <v>306161.20446019724</v>
      </c>
      <c r="BV347" s="116">
        <f t="shared" si="282"/>
        <v>75305.898462895188</v>
      </c>
      <c r="BW347" s="595">
        <f>'звіт 03.19-03.24'!BV347+'[9]побудинковий звіт'!BW347+'[8]побудинковий звіт'!BW347</f>
        <v>137820.17390001402</v>
      </c>
      <c r="BX347" s="595">
        <f>'звіт 03.19-03.24'!BW347+'[9]побудинковий звіт'!BX347+'[8]побудинковий звіт'!BX347</f>
        <v>135561.52441752638</v>
      </c>
      <c r="BY347" s="116">
        <f t="shared" si="283"/>
        <v>-2258.6494824876427</v>
      </c>
      <c r="BZ347" s="595">
        <f>'звіт 03.19-03.24'!BY347+'[9]побудинковий звіт'!BZ347+'[8]побудинковий звіт'!BZ347</f>
        <v>92714.122175253418</v>
      </c>
      <c r="CA347" s="595">
        <f>'звіт 03.19-03.24'!BZ347+'[9]побудинковий звіт'!CA347+'[8]побудинковий звіт'!CA347</f>
        <v>46424.161960165147</v>
      </c>
      <c r="CB347" s="116">
        <f t="shared" si="284"/>
        <v>-46289.960215088271</v>
      </c>
      <c r="CC347" s="595">
        <f>'звіт 03.19-03.24'!CB347+'[9]побудинковий звіт'!CC347+'[8]побудинковий звіт'!CC347</f>
        <v>0</v>
      </c>
      <c r="CD347" s="595">
        <f>'звіт 03.19-03.24'!CC347+'[9]побудинковий звіт'!CD347+'[8]побудинковий звіт'!CD347</f>
        <v>0</v>
      </c>
      <c r="CE347" s="116">
        <f t="shared" si="285"/>
        <v>0</v>
      </c>
      <c r="CF347" s="595">
        <f>'звіт 03.19-03.24'!CE347+'[9]побудинковий звіт'!CF347+'[8]побудинковий звіт'!CF347</f>
        <v>0</v>
      </c>
      <c r="CG347" s="595">
        <f>'звіт 03.19-03.24'!CF347+'[9]побудинковий звіт'!CG347+'[8]побудинковий звіт'!CG347</f>
        <v>0</v>
      </c>
      <c r="CH347" s="116">
        <f t="shared" si="286"/>
        <v>0</v>
      </c>
      <c r="CI347" s="595">
        <f>'звіт 03.19-03.24'!CH347+'[9]побудинковий звіт'!CI347+'[8]побудинковий звіт'!CI347</f>
        <v>34423.042465452076</v>
      </c>
      <c r="CJ347" s="595">
        <f>'звіт 03.19-03.24'!CI347+'[9]побудинковий звіт'!CJ347+'[8]побудинковий звіт'!CJ347</f>
        <v>26815.89964656494</v>
      </c>
      <c r="CK347" s="116">
        <f t="shared" si="287"/>
        <v>-7607.1428188871359</v>
      </c>
      <c r="CL347" s="595">
        <f>'звіт 03.19-03.24'!CK347+'[9]побудинковий звіт'!CL347+'[8]побудинковий звіт'!CL347</f>
        <v>0</v>
      </c>
      <c r="CM347" s="595">
        <f>'звіт 03.19-03.24'!CL347+'[9]побудинковий звіт'!CM347+'[8]побудинковий звіт'!CM347</f>
        <v>0</v>
      </c>
      <c r="CN347" s="116">
        <f t="shared" si="288"/>
        <v>0</v>
      </c>
      <c r="CO347" s="88">
        <f t="shared" si="289"/>
        <v>34423.042465452076</v>
      </c>
      <c r="CP347" s="96">
        <f t="shared" si="289"/>
        <v>26815.89964656494</v>
      </c>
      <c r="CQ347" s="116">
        <f t="shared" si="290"/>
        <v>-7607.1428188871359</v>
      </c>
      <c r="CR347" s="119">
        <f t="shared" si="301"/>
        <v>1286006.801376998</v>
      </c>
      <c r="CS347" s="96">
        <f t="shared" si="301"/>
        <v>1453493.6162453957</v>
      </c>
      <c r="CT347" s="116">
        <f t="shared" si="291"/>
        <v>167486.81486839778</v>
      </c>
      <c r="CU347" s="91">
        <f t="shared" si="292"/>
        <v>1543208.1616523976</v>
      </c>
      <c r="CV347" s="98">
        <f t="shared" si="292"/>
        <v>1744192.3394944749</v>
      </c>
      <c r="CW347" s="117">
        <f t="shared" si="293"/>
        <v>200984.17784207733</v>
      </c>
      <c r="CX347" s="595">
        <f>'звіт 03.19-03.24'!CW347+'[9]побудинковий звіт'!CX347+'[8]побудинковий звіт'!CX347</f>
        <v>48511.553444858771</v>
      </c>
      <c r="CY347" s="595">
        <f>'звіт 03.19-03.24'!CX347+'[9]побудинковий звіт'!CY347+'[8]побудинковий звіт'!CY347</f>
        <v>-152472.6243972184</v>
      </c>
      <c r="CZ347" s="116">
        <f t="shared" si="294"/>
        <v>-200984.17784207716</v>
      </c>
      <c r="DA347" s="99">
        <f>'[8]побудинковий звіт'!DA347</f>
        <v>200984.17784207736</v>
      </c>
      <c r="DB347" s="8">
        <v>2</v>
      </c>
      <c r="DC347" s="365">
        <f>'[8]побудинковий звіт'!DC347</f>
        <v>52317.47</v>
      </c>
      <c r="DD347" s="365">
        <f>'[8]побудинковий звіт'!DD347</f>
        <v>3873.0699999999997</v>
      </c>
      <c r="DE347" s="365">
        <f>'[8]побудинковий звіт'!DE347</f>
        <v>30450.95</v>
      </c>
      <c r="DF347" s="365">
        <f>'[8]побудинковий звіт'!DF347</f>
        <v>-1226.1500000000005</v>
      </c>
      <c r="DG347" s="101">
        <v>-24666.010875037871</v>
      </c>
      <c r="DH347" s="296">
        <v>5</v>
      </c>
      <c r="DI347" s="103">
        <f>'[8]побудинковий звіт'!DK347</f>
        <v>6.0521933450964189</v>
      </c>
      <c r="DJ347" s="103">
        <f>'[8]побудинковий звіт'!DL347</f>
        <v>0</v>
      </c>
      <c r="DK347" s="103">
        <f>'[8]побудинковий звіт'!DM347</f>
        <v>5.2165901156293035</v>
      </c>
      <c r="DL347" s="104">
        <f t="shared" si="302"/>
        <v>21866.453511966462</v>
      </c>
      <c r="DM347" s="104">
        <f t="shared" si="303"/>
        <v>4674.5864026154186</v>
      </c>
      <c r="DN347" s="105">
        <f t="shared" si="295"/>
        <v>26541.039914581881</v>
      </c>
      <c r="DO347" s="2"/>
      <c r="DP347" s="104">
        <f>'[10]побудинковий звіт'!DR347</f>
        <v>21866.52</v>
      </c>
      <c r="DQ347" s="104">
        <f>'[10]побудинковий звіт'!DS347</f>
        <v>5099.22</v>
      </c>
      <c r="DR347" s="104">
        <f t="shared" si="296"/>
        <v>26965.74</v>
      </c>
      <c r="DS347" s="106"/>
      <c r="DT347" s="104"/>
      <c r="DU347" s="479">
        <f>'звіт 03.19-03.24'!DV347+'[9]побудинковий звіт'!DW347+'[8]побудинковий звіт'!DW347</f>
        <v>5421.4</v>
      </c>
      <c r="DV347" s="2">
        <f>'[9]побудинковий звіт'!DX347+'[8]побудинковий звіт'!DX347</f>
        <v>0</v>
      </c>
      <c r="DW347" s="77">
        <f t="shared" si="297"/>
        <v>419211.16794799996</v>
      </c>
      <c r="DX347" s="77">
        <f t="shared" si="298"/>
        <v>609514.61987102625</v>
      </c>
      <c r="DY347" s="427">
        <f t="shared" si="299"/>
        <v>29224.799999999999</v>
      </c>
      <c r="DZ347" s="161">
        <f>'[10]побудинковий звіт'!DY347</f>
        <v>7107.0425066873886</v>
      </c>
      <c r="EB347" s="110">
        <v>12324</v>
      </c>
      <c r="EC347" s="111">
        <f t="shared" si="300"/>
        <v>-12342.010875037871</v>
      </c>
      <c r="EE347" s="112">
        <v>360540.81979379262</v>
      </c>
      <c r="EG347" s="99">
        <v>331438.51820540102</v>
      </c>
    </row>
    <row r="348" spans="1:137" ht="19.95" customHeight="1" x14ac:dyDescent="0.3">
      <c r="A348" s="81">
        <v>150000880</v>
      </c>
      <c r="B348" s="82" t="s">
        <v>804</v>
      </c>
      <c r="C348" s="114" t="s">
        <v>805</v>
      </c>
      <c r="D348" s="114" t="s">
        <v>805</v>
      </c>
      <c r="E348" s="84">
        <f t="shared" si="258"/>
        <v>2732.15</v>
      </c>
      <c r="F348" s="597">
        <f>'[8]побудинковий звіт'!F348</f>
        <v>1891.75</v>
      </c>
      <c r="G348" s="104">
        <f>'[8]побудинковий звіт'!G348</f>
        <v>0</v>
      </c>
      <c r="H348" s="598">
        <f>'[8]побудинковий звіт'!H348</f>
        <v>840.40000000000009</v>
      </c>
      <c r="I348" s="595">
        <f>'звіт 03.19-03.24'!H348+'[9]побудинковий звіт'!I348+'[8]побудинковий звіт'!I348</f>
        <v>59936.970730988316</v>
      </c>
      <c r="J348" s="595">
        <f>'звіт 03.19-03.24'!I348+'[9]побудинковий звіт'!J348+'[8]побудинковий звіт'!J348</f>
        <v>59909.773650368232</v>
      </c>
      <c r="K348" s="116">
        <f t="shared" si="259"/>
        <v>-27.197080620084307</v>
      </c>
      <c r="L348" s="595">
        <f>'звіт 03.19-03.24'!K348+'[9]побудинковий звіт'!L348+'[8]побудинковий звіт'!L348</f>
        <v>12225.751677539607</v>
      </c>
      <c r="M348" s="595">
        <f>'звіт 03.19-03.24'!L348+'[9]побудинковий звіт'!M348+'[8]побудинковий звіт'!M348</f>
        <v>11913.661123123746</v>
      </c>
      <c r="N348" s="116">
        <f t="shared" si="260"/>
        <v>-312.09055441586133</v>
      </c>
      <c r="O348" s="595">
        <f>'звіт 03.19-03.24'!N348+'[9]побудинковий звіт'!O348+'[8]побудинковий звіт'!O348</f>
        <v>27091.578405948214</v>
      </c>
      <c r="P348" s="595">
        <f>'звіт 03.19-03.24'!O348+'[9]побудинковий звіт'!P348+'[8]побудинковий звіт'!P348</f>
        <v>26252.726773815695</v>
      </c>
      <c r="Q348" s="116">
        <f t="shared" si="261"/>
        <v>-838.85163213251872</v>
      </c>
      <c r="R348" s="595">
        <f>'звіт 03.19-03.24'!Q348+'[9]побудинковий звіт'!R348+'[8]побудинковий звіт'!R348</f>
        <v>0</v>
      </c>
      <c r="S348" s="595">
        <f>'звіт 03.19-03.24'!R348+'[9]побудинковий звіт'!S348+'[8]побудинковий звіт'!S348</f>
        <v>0</v>
      </c>
      <c r="T348" s="116">
        <f t="shared" si="262"/>
        <v>0</v>
      </c>
      <c r="U348" s="595">
        <f>'звіт 03.19-03.24'!T348+'[9]побудинковий звіт'!U348+'[8]побудинковий звіт'!U348</f>
        <v>1565.7480277937534</v>
      </c>
      <c r="V348" s="595">
        <f>'звіт 03.19-03.24'!U348+'[9]побудинковий звіт'!V348+'[8]побудинковий звіт'!V348</f>
        <v>816.04507075326239</v>
      </c>
      <c r="W348" s="116">
        <f t="shared" si="263"/>
        <v>-749.70295704049101</v>
      </c>
      <c r="X348" s="595">
        <f>'звіт 03.19-03.24'!W348+'[9]побудинковий звіт'!X348+'[8]побудинковий звіт'!X348</f>
        <v>46359.572945800013</v>
      </c>
      <c r="Y348" s="595">
        <f>'звіт 03.19-03.24'!X348+'[9]побудинковий звіт'!Y348+'[8]побудинковий звіт'!Y348</f>
        <v>39803.592544074039</v>
      </c>
      <c r="Z348" s="116">
        <f t="shared" si="264"/>
        <v>-6555.9804017259739</v>
      </c>
      <c r="AA348" s="595">
        <f>'звіт 03.19-03.24'!Z348+'[9]побудинковий звіт'!AA348+'[8]побудинковий звіт'!AA348</f>
        <v>2944.4580000000005</v>
      </c>
      <c r="AB348" s="595">
        <f>'звіт 03.19-03.24'!AA348+'[9]побудинковий звіт'!AB348+'[8]побудинковий звіт'!AB348</f>
        <v>0</v>
      </c>
      <c r="AC348" s="116">
        <f t="shared" si="265"/>
        <v>-2944.4580000000005</v>
      </c>
      <c r="AD348" s="595">
        <f>'звіт 03.19-03.24'!AC348+'[9]побудинковий звіт'!AD348+'[8]побудинковий звіт'!AD348</f>
        <v>83302.211568310173</v>
      </c>
      <c r="AE348" s="595">
        <f>'звіт 03.19-03.24'!AD348+'[9]побудинковий звіт'!AE348+'[8]побудинковий звіт'!AE348</f>
        <v>89593.874926689663</v>
      </c>
      <c r="AF348" s="117">
        <f t="shared" si="266"/>
        <v>6291.6633583794901</v>
      </c>
      <c r="AG348" s="91">
        <f t="shared" si="267"/>
        <v>233426.2913563801</v>
      </c>
      <c r="AH348" s="92">
        <f t="shared" si="267"/>
        <v>228289.67408882463</v>
      </c>
      <c r="AI348" s="116">
        <f t="shared" si="268"/>
        <v>-5136.6172675554699</v>
      </c>
      <c r="AJ348" s="595">
        <f>'звіт 03.19-03.24'!AI348+'[9]побудинковий звіт'!AJ348+'[8]побудинковий звіт'!AJ348</f>
        <v>0</v>
      </c>
      <c r="AK348" s="595">
        <f>'звіт 03.19-03.24'!AJ348+'[9]побудинковий звіт'!AK348+'[8]побудинковий звіт'!AK348</f>
        <v>0</v>
      </c>
      <c r="AL348" s="116">
        <f t="shared" si="269"/>
        <v>0</v>
      </c>
      <c r="AM348" s="595">
        <f>'звіт 03.19-03.24'!AL348+'[9]побудинковий звіт'!AM348+'[8]побудинковий звіт'!AM348</f>
        <v>0</v>
      </c>
      <c r="AN348" s="595">
        <f>'звіт 03.19-03.24'!AM348+'[9]побудинковий звіт'!AN348+'[8]побудинковий звіт'!AN348</f>
        <v>0</v>
      </c>
      <c r="AO348" s="116">
        <f t="shared" si="270"/>
        <v>0</v>
      </c>
      <c r="AP348" s="595">
        <f>'звіт 03.19-03.24'!AO348+'[9]побудинковий звіт'!AP348+'[8]побудинковий звіт'!AP348</f>
        <v>26794.188409323495</v>
      </c>
      <c r="AQ348" s="595">
        <f>'звіт 03.19-03.24'!AP348+'[9]побудинковий звіт'!AQ348+'[8]побудинковий звіт'!AQ348</f>
        <v>20241.526187723044</v>
      </c>
      <c r="AR348" s="116">
        <f t="shared" si="271"/>
        <v>-6552.6622216004507</v>
      </c>
      <c r="AS348" s="595">
        <f>'звіт 03.19-03.24'!AR348+'[9]побудинковий звіт'!AS348+'[8]побудинковий звіт'!AS348</f>
        <v>187375.48994811339</v>
      </c>
      <c r="AT348" s="595">
        <f>'звіт 03.19-03.24'!AS348+'[9]побудинковий звіт'!AT348+'[8]побудинковий звіт'!AT348</f>
        <v>161580.09538859359</v>
      </c>
      <c r="AU348" s="118">
        <f t="shared" si="272"/>
        <v>-25795.394559519802</v>
      </c>
      <c r="AV348" s="595">
        <f>'звіт 03.19-03.24'!AU348+'[9]побудинковий звіт'!AV348+'[8]побудинковий звіт'!AV348</f>
        <v>17082.336836795504</v>
      </c>
      <c r="AW348" s="595">
        <f>'звіт 03.19-03.24'!AV348+'[9]побудинковий звіт'!AW348+'[8]побудинковий звіт'!AW348</f>
        <v>2481</v>
      </c>
      <c r="AX348" s="94">
        <f t="shared" si="273"/>
        <v>-14601.336836795504</v>
      </c>
      <c r="AY348" s="595">
        <f>'звіт 03.19-03.24'!AX348+'[9]побудинковий звіт'!AY348+'[8]побудинковий звіт'!AY348</f>
        <v>19598.402180800662</v>
      </c>
      <c r="AZ348" s="595">
        <f>'звіт 03.19-03.24'!AY348+'[9]побудинковий звіт'!AZ348+'[8]побудинковий звіт'!AZ348</f>
        <v>2836</v>
      </c>
      <c r="BA348" s="117">
        <f t="shared" si="274"/>
        <v>-16762.402180800662</v>
      </c>
      <c r="BB348" s="595">
        <f>'звіт 03.19-03.24'!BA348+'[9]побудинковий звіт'!BB348+'[8]побудинковий звіт'!BB348</f>
        <v>10667.158609779737</v>
      </c>
      <c r="BC348" s="595">
        <f>'звіт 03.19-03.24'!BB348+'[9]побудинковий звіт'!BC348+'[8]побудинковий звіт'!BC348</f>
        <v>12242.041183964659</v>
      </c>
      <c r="BD348" s="94">
        <f t="shared" si="275"/>
        <v>1574.8825741849214</v>
      </c>
      <c r="BE348" s="595">
        <f>'звіт 03.19-03.24'!BD348+'[9]побудинковий звіт'!BE348+'[8]побудинковий звіт'!BE348</f>
        <v>0</v>
      </c>
      <c r="BF348" s="595">
        <f>'звіт 03.19-03.24'!BE348+'[9]побудинковий звіт'!BF348+'[8]побудинковий звіт'!BF348</f>
        <v>0</v>
      </c>
      <c r="BG348" s="95">
        <f t="shared" si="276"/>
        <v>0</v>
      </c>
      <c r="BH348" s="595">
        <f>'звіт 03.19-03.24'!BG348+'[9]побудинковий звіт'!BH348+'[8]побудинковий звіт'!BH348</f>
        <v>922.81163091883468</v>
      </c>
      <c r="BI348" s="595">
        <f>'звіт 03.19-03.24'!BH348+'[9]побудинковий звіт'!BI348+'[8]побудинковий звіт'!BI348</f>
        <v>6312</v>
      </c>
      <c r="BJ348" s="94">
        <f t="shared" si="277"/>
        <v>5389.1883690811655</v>
      </c>
      <c r="BK348" s="595">
        <f>'звіт 03.19-03.24'!BJ348+'[9]побудинковий звіт'!BK348+'[8]побудинковий звіт'!BK348</f>
        <v>14990.725255209098</v>
      </c>
      <c r="BL348" s="595">
        <f>'звіт 03.19-03.24'!BK348+'[9]побудинковий звіт'!BL348+'[8]побудинковий звіт'!BL348</f>
        <v>1758</v>
      </c>
      <c r="BM348" s="95">
        <f t="shared" si="278"/>
        <v>-13232.725255209098</v>
      </c>
      <c r="BN348" s="595">
        <f>'звіт 03.19-03.24'!BM348+'[9]побудинковий звіт'!BN348+'[8]побудинковий звіт'!BN348</f>
        <v>1420.2537054909344</v>
      </c>
      <c r="BO348" s="595">
        <f>'звіт 03.19-03.24'!BN348+'[9]побудинковий звіт'!BO348+'[8]побудинковий звіт'!BO348</f>
        <v>4165</v>
      </c>
      <c r="BP348" s="94">
        <f t="shared" si="279"/>
        <v>2744.7462945090656</v>
      </c>
      <c r="BQ348" s="91">
        <f t="shared" si="280"/>
        <v>64681.688218994765</v>
      </c>
      <c r="BR348" s="96">
        <f t="shared" si="280"/>
        <v>29794.041183964659</v>
      </c>
      <c r="BS348" s="94">
        <f t="shared" si="281"/>
        <v>-34887.64703503011</v>
      </c>
      <c r="BT348" s="595">
        <f>'звіт 03.19-03.24'!BS348+'[9]побудинковий звіт'!BT348+'[8]побудинковий звіт'!BT348</f>
        <v>171548.40409411868</v>
      </c>
      <c r="BU348" s="595">
        <f>'звіт 03.19-03.24'!BT348+'[9]побудинковий звіт'!BU348+'[8]побудинковий звіт'!BU348</f>
        <v>248390.91820631345</v>
      </c>
      <c r="BV348" s="116">
        <f t="shared" si="282"/>
        <v>76842.514112194767</v>
      </c>
      <c r="BW348" s="595">
        <f>'звіт 03.19-03.24'!BV348+'[9]побудинковий звіт'!BW348+'[8]побудинковий звіт'!BW348</f>
        <v>119571.23001842895</v>
      </c>
      <c r="BX348" s="595">
        <f>'звіт 03.19-03.24'!BW348+'[9]побудинковий звіт'!BX348+'[8]побудинковий звіт'!BX348</f>
        <v>125791.65853550029</v>
      </c>
      <c r="BY348" s="116">
        <f t="shared" si="283"/>
        <v>6220.428517071341</v>
      </c>
      <c r="BZ348" s="595">
        <f>'звіт 03.19-03.24'!BY348+'[9]побудинковий звіт'!BZ348+'[8]побудинковий звіт'!BZ348</f>
        <v>93783.045194670849</v>
      </c>
      <c r="CA348" s="595">
        <f>'звіт 03.19-03.24'!BZ348+'[9]побудинковий звіт'!CA348+'[8]побудинковий звіт'!CA348</f>
        <v>45171.987756403047</v>
      </c>
      <c r="CB348" s="116">
        <f t="shared" si="284"/>
        <v>-48611.057438267802</v>
      </c>
      <c r="CC348" s="595">
        <f>'звіт 03.19-03.24'!CB348+'[9]побудинковий звіт'!CC348+'[8]побудинковий звіт'!CC348</f>
        <v>6362.5847095166437</v>
      </c>
      <c r="CD348" s="595">
        <f>'звіт 03.19-03.24'!CC348+'[9]побудинковий звіт'!CD348+'[8]побудинковий звіт'!CD348</f>
        <v>6477.5002345823541</v>
      </c>
      <c r="CE348" s="116">
        <f t="shared" si="285"/>
        <v>114.91552506571043</v>
      </c>
      <c r="CF348" s="595">
        <f>'звіт 03.19-03.24'!CE348+'[9]побудинковий звіт'!CF348+'[8]побудинковий звіт'!CF348</f>
        <v>782.62521830694811</v>
      </c>
      <c r="CG348" s="595">
        <f>'звіт 03.19-03.24'!CF348+'[9]побудинковий звіт'!CG348+'[8]побудинковий звіт'!CG348</f>
        <v>497.0549326694786</v>
      </c>
      <c r="CH348" s="116">
        <f t="shared" si="286"/>
        <v>-285.57028563746951</v>
      </c>
      <c r="CI348" s="595">
        <f>'звіт 03.19-03.24'!CH348+'[9]побудинковий звіт'!CI348+'[8]побудинковий звіт'!CI348</f>
        <v>51520.781840908159</v>
      </c>
      <c r="CJ348" s="595">
        <f>'звіт 03.19-03.24'!CI348+'[9]побудинковий звіт'!CJ348+'[8]побудинковий звіт'!CJ348</f>
        <v>40555.421090611868</v>
      </c>
      <c r="CK348" s="116">
        <f t="shared" si="287"/>
        <v>-10965.360750296291</v>
      </c>
      <c r="CL348" s="595">
        <f>'звіт 03.19-03.24'!CK348+'[9]побудинковий звіт'!CL348+'[8]побудинковий звіт'!CL348</f>
        <v>0</v>
      </c>
      <c r="CM348" s="595">
        <f>'звіт 03.19-03.24'!CL348+'[9]побудинковий звіт'!CM348+'[8]побудинковий звіт'!CM348</f>
        <v>0</v>
      </c>
      <c r="CN348" s="116">
        <f t="shared" si="288"/>
        <v>0</v>
      </c>
      <c r="CO348" s="88">
        <f t="shared" si="289"/>
        <v>51520.781840908159</v>
      </c>
      <c r="CP348" s="96">
        <f t="shared" si="289"/>
        <v>40555.421090611868</v>
      </c>
      <c r="CQ348" s="116">
        <f t="shared" si="290"/>
        <v>-10965.360750296291</v>
      </c>
      <c r="CR348" s="119">
        <f t="shared" si="301"/>
        <v>955846.32900876191</v>
      </c>
      <c r="CS348" s="96">
        <f t="shared" si="301"/>
        <v>906789.87760518643</v>
      </c>
      <c r="CT348" s="116">
        <f t="shared" si="291"/>
        <v>-49056.451403575484</v>
      </c>
      <c r="CU348" s="91">
        <f t="shared" si="292"/>
        <v>1147015.5948105142</v>
      </c>
      <c r="CV348" s="98">
        <f t="shared" si="292"/>
        <v>1088147.8531262237</v>
      </c>
      <c r="CW348" s="117">
        <f t="shared" si="293"/>
        <v>-58867.74168429058</v>
      </c>
      <c r="CX348" s="595">
        <f>'звіт 03.19-03.24'!CW348+'[9]побудинковий звіт'!CX348+'[8]побудинковий звіт'!CX348</f>
        <v>26919.016472048213</v>
      </c>
      <c r="CY348" s="595">
        <f>'звіт 03.19-03.24'!CX348+'[9]побудинковий звіт'!CY348+'[8]побудинковий звіт'!CY348</f>
        <v>85786.758156338896</v>
      </c>
      <c r="CZ348" s="116">
        <f t="shared" si="294"/>
        <v>58867.741684290682</v>
      </c>
      <c r="DA348" s="99">
        <f>'[8]побудинковий звіт'!DA348</f>
        <v>-58867.74168429077</v>
      </c>
      <c r="DB348" s="8">
        <v>2</v>
      </c>
      <c r="DC348" s="365">
        <f>'[8]побудинковий звіт'!DC348</f>
        <v>16112.06</v>
      </c>
      <c r="DD348" s="365">
        <f>'[8]побудинковий звіт'!DD348</f>
        <v>3259.31</v>
      </c>
      <c r="DE348" s="365">
        <f>'[8]побудинковий звіт'!DE348</f>
        <v>1528.0100000000002</v>
      </c>
      <c r="DF348" s="365">
        <f>'[8]побудинковий звіт'!DF348</f>
        <v>-2079.1000000000008</v>
      </c>
      <c r="DG348" s="101">
        <v>-87813.469464516966</v>
      </c>
      <c r="DH348" s="296">
        <v>4</v>
      </c>
      <c r="DI348" s="103">
        <f>'[8]побудинковий звіт'!DK348</f>
        <v>7.709332045006752</v>
      </c>
      <c r="DJ348" s="103">
        <f>'[8]побудинковий звіт'!DL348</f>
        <v>0</v>
      </c>
      <c r="DK348" s="103">
        <f>'[8]побудинковий звіт'!DM348</f>
        <v>6.3521746420943002</v>
      </c>
      <c r="DL348" s="104">
        <f t="shared" si="302"/>
        <v>14584.128896141523</v>
      </c>
      <c r="DM348" s="104">
        <f t="shared" si="303"/>
        <v>5338.3675692160505</v>
      </c>
      <c r="DN348" s="105">
        <f t="shared" si="295"/>
        <v>19922.496465357573</v>
      </c>
      <c r="DO348" s="2"/>
      <c r="DP348" s="104">
        <f>'[10]побудинковий звіт'!DR348</f>
        <v>14584.05</v>
      </c>
      <c r="DQ348" s="104">
        <f>'[10]побудинковий звіт'!DS348</f>
        <v>5338.4100000000008</v>
      </c>
      <c r="DR348" s="104">
        <f t="shared" si="296"/>
        <v>19922.46</v>
      </c>
      <c r="DS348" s="106"/>
      <c r="DT348" s="104"/>
      <c r="DU348" s="479">
        <f>'звіт 03.19-03.24'!DV348+'[9]побудинковий звіт'!DW348+'[8]побудинковий звіт'!DW348</f>
        <v>4464.88</v>
      </c>
      <c r="DV348" s="2">
        <f>'[9]побудинковий звіт'!DX348+'[8]побудинковий звіт'!DX348</f>
        <v>0</v>
      </c>
      <c r="DW348" s="77">
        <f t="shared" si="297"/>
        <v>302468.6138005298</v>
      </c>
      <c r="DX348" s="77">
        <f t="shared" si="298"/>
        <v>229648.9638870699</v>
      </c>
      <c r="DY348" s="427">
        <f t="shared" si="299"/>
        <v>-551.0900000000006</v>
      </c>
      <c r="DZ348" s="161">
        <f>'[10]побудинковий звіт'!DY348</f>
        <v>4797.6915591626039</v>
      </c>
      <c r="EB348" s="110">
        <v>83912</v>
      </c>
      <c r="EC348" s="111">
        <f t="shared" si="300"/>
        <v>-3901.4694645169657</v>
      </c>
      <c r="EE348" s="112">
        <v>-83532.763863410262</v>
      </c>
      <c r="EG348" s="99">
        <v>-100536.02818466049</v>
      </c>
    </row>
    <row r="349" spans="1:137" ht="19.95" customHeight="1" x14ac:dyDescent="0.3">
      <c r="A349" s="81">
        <v>150000881</v>
      </c>
      <c r="B349" s="82" t="s">
        <v>806</v>
      </c>
      <c r="C349" s="114" t="s">
        <v>807</v>
      </c>
      <c r="D349" s="114" t="s">
        <v>807</v>
      </c>
      <c r="E349" s="84">
        <f t="shared" si="258"/>
        <v>2405.4</v>
      </c>
      <c r="F349" s="597">
        <f>'[8]побудинковий звіт'!F349</f>
        <v>2076.5</v>
      </c>
      <c r="G349" s="104">
        <f>'[8]побудинковий звіт'!G349</f>
        <v>0</v>
      </c>
      <c r="H349" s="598">
        <f>'[8]побудинковий звіт'!H349</f>
        <v>328.9</v>
      </c>
      <c r="I349" s="595">
        <f>'звіт 03.19-03.24'!H349+'[9]побудинковий звіт'!I349+'[8]побудинковий звіт'!I349</f>
        <v>46842.647528592934</v>
      </c>
      <c r="J349" s="595">
        <f>'звіт 03.19-03.24'!I349+'[9]побудинковий звіт'!J349+'[8]побудинковий звіт'!J349</f>
        <v>47425.394447802668</v>
      </c>
      <c r="K349" s="116">
        <f t="shared" si="259"/>
        <v>582.74691920973419</v>
      </c>
      <c r="L349" s="595">
        <f>'звіт 03.19-03.24'!K349+'[9]побудинковий звіт'!L349+'[8]побудинковий звіт'!L349</f>
        <v>6956.0232391236304</v>
      </c>
      <c r="M349" s="595">
        <f>'звіт 03.19-03.24'!L349+'[9]побудинковий звіт'!M349+'[8]побудинковий звіт'!M349</f>
        <v>6781.6711277466229</v>
      </c>
      <c r="N349" s="116">
        <f t="shared" si="260"/>
        <v>-174.35211137700753</v>
      </c>
      <c r="O349" s="595">
        <f>'звіт 03.19-03.24'!N349+'[9]побудинковий звіт'!O349+'[8]побудинковий звіт'!O349</f>
        <v>22729.800329911188</v>
      </c>
      <c r="P349" s="595">
        <f>'звіт 03.19-03.24'!O349+'[9]побудинковий звіт'!P349+'[8]побудинковий звіт'!P349</f>
        <v>22026.182167938307</v>
      </c>
      <c r="Q349" s="116">
        <f t="shared" si="261"/>
        <v>-703.61816197288135</v>
      </c>
      <c r="R349" s="595">
        <f>'звіт 03.19-03.24'!Q349+'[9]побудинковий звіт'!R349+'[8]побудинковий звіт'!R349</f>
        <v>5262.0515365779456</v>
      </c>
      <c r="S349" s="595">
        <f>'звіт 03.19-03.24'!R349+'[9]побудинковий звіт'!S349+'[8]побудинковий звіт'!S349</f>
        <v>5098.6862780716419</v>
      </c>
      <c r="T349" s="116">
        <f t="shared" si="262"/>
        <v>-163.36525850630369</v>
      </c>
      <c r="U349" s="595">
        <f>'звіт 03.19-03.24'!T349+'[9]побудинковий звіт'!U349+'[8]побудинковий звіт'!U349</f>
        <v>2429.8114308439553</v>
      </c>
      <c r="V349" s="595">
        <f>'звіт 03.19-03.24'!U349+'[9]побудинковий звіт'!V349+'[8]побудинковий звіт'!V349</f>
        <v>7832.6345436218862</v>
      </c>
      <c r="W349" s="116">
        <f t="shared" si="263"/>
        <v>5402.8231127779309</v>
      </c>
      <c r="X349" s="595">
        <f>'звіт 03.19-03.24'!W349+'[9]побудинковий звіт'!X349+'[8]побудинковий звіт'!X349</f>
        <v>25084.287722154055</v>
      </c>
      <c r="Y349" s="595">
        <f>'звіт 03.19-03.24'!X349+'[9]побудинковий звіт'!Y349+'[8]побудинковий звіт'!Y349</f>
        <v>20577.136047770502</v>
      </c>
      <c r="Z349" s="116">
        <f t="shared" si="264"/>
        <v>-4507.1516743835527</v>
      </c>
      <c r="AA349" s="595">
        <f>'звіт 03.19-03.24'!Z349+'[9]побудинковий звіт'!AA349+'[8]побудинковий звіт'!AA349</f>
        <v>2597.8320000000003</v>
      </c>
      <c r="AB349" s="595">
        <f>'звіт 03.19-03.24'!AA349+'[9]побудинковий звіт'!AB349+'[8]побудинковий звіт'!AB349</f>
        <v>0</v>
      </c>
      <c r="AC349" s="116">
        <f t="shared" si="265"/>
        <v>-2597.8320000000003</v>
      </c>
      <c r="AD349" s="595">
        <f>'звіт 03.19-03.24'!AC349+'[9]побудинковий звіт'!AD349+'[8]побудинковий звіт'!AD349</f>
        <v>73022.505906341336</v>
      </c>
      <c r="AE349" s="595">
        <f>'звіт 03.19-03.24'!AD349+'[9]побудинковий звіт'!AE349+'[8]побудинковий звіт'!AE349</f>
        <v>78312.124830802451</v>
      </c>
      <c r="AF349" s="117">
        <f t="shared" si="266"/>
        <v>5289.618924461116</v>
      </c>
      <c r="AG349" s="91">
        <f t="shared" si="267"/>
        <v>184924.95969354501</v>
      </c>
      <c r="AH349" s="92">
        <f t="shared" si="267"/>
        <v>188053.82944375408</v>
      </c>
      <c r="AI349" s="116">
        <f t="shared" si="268"/>
        <v>3128.8697502090654</v>
      </c>
      <c r="AJ349" s="595">
        <f>'звіт 03.19-03.24'!AI349+'[9]побудинковий звіт'!AJ349+'[8]побудинковий звіт'!AJ349</f>
        <v>125899.33019540329</v>
      </c>
      <c r="AK349" s="595">
        <f>'звіт 03.19-03.24'!AJ349+'[9]побудинковий звіт'!AK349+'[8]побудинковий звіт'!AK349</f>
        <v>122544.10249206272</v>
      </c>
      <c r="AL349" s="116">
        <f t="shared" si="269"/>
        <v>-3355.2277033405699</v>
      </c>
      <c r="AM349" s="595">
        <f>'звіт 03.19-03.24'!AL349+'[9]побудинковий звіт'!AM349+'[8]побудинковий звіт'!AM349</f>
        <v>2837.0234474999997</v>
      </c>
      <c r="AN349" s="595">
        <f>'звіт 03.19-03.24'!AM349+'[9]побудинковий звіт'!AN349+'[8]побудинковий звіт'!AN349</f>
        <v>0</v>
      </c>
      <c r="AO349" s="116">
        <f t="shared" si="270"/>
        <v>-2837.0234474999997</v>
      </c>
      <c r="AP349" s="595">
        <f>'звіт 03.19-03.24'!AO349+'[9]побудинковий звіт'!AP349+'[8]побудинковий звіт'!AP349</f>
        <v>14935.193845855625</v>
      </c>
      <c r="AQ349" s="595">
        <f>'звіт 03.19-03.24'!AP349+'[9]побудинковий звіт'!AQ349+'[8]побудинковий звіт'!AQ349</f>
        <v>15965.711305153091</v>
      </c>
      <c r="AR349" s="116">
        <f t="shared" si="271"/>
        <v>1030.5174592974654</v>
      </c>
      <c r="AS349" s="595">
        <f>'звіт 03.19-03.24'!AR349+'[9]побудинковий звіт'!AS349+'[8]побудинковий звіт'!AS349</f>
        <v>189796.50427626155</v>
      </c>
      <c r="AT349" s="595">
        <f>'звіт 03.19-03.24'!AS349+'[9]побудинковий звіт'!AT349+'[8]побудинковий звіт'!AT349</f>
        <v>101567.65883642368</v>
      </c>
      <c r="AU349" s="118">
        <f t="shared" si="272"/>
        <v>-88228.845439837867</v>
      </c>
      <c r="AV349" s="595">
        <f>'звіт 03.19-03.24'!AU349+'[9]побудинковий звіт'!AV349+'[8]побудинковий звіт'!AV349</f>
        <v>7281.6647656886435</v>
      </c>
      <c r="AW349" s="595">
        <f>'звіт 03.19-03.24'!AV349+'[9]побудинковий звіт'!AW349+'[8]побудинковий звіт'!AW349</f>
        <v>775</v>
      </c>
      <c r="AX349" s="94">
        <f t="shared" si="273"/>
        <v>-6506.6647656886435</v>
      </c>
      <c r="AY349" s="595">
        <f>'звіт 03.19-03.24'!AX349+'[9]побудинковий звіт'!AY349+'[8]побудинковий звіт'!AY349</f>
        <v>7273.6529422788999</v>
      </c>
      <c r="AZ349" s="595">
        <f>'звіт 03.19-03.24'!AY349+'[9]побудинковий звіт'!AZ349+'[8]побудинковий звіт'!AZ349</f>
        <v>0</v>
      </c>
      <c r="BA349" s="117">
        <f t="shared" si="274"/>
        <v>-7273.6529422788999</v>
      </c>
      <c r="BB349" s="595">
        <f>'звіт 03.19-03.24'!BA349+'[9]побудинковий звіт'!BB349+'[8]побудинковий звіт'!BB349</f>
        <v>4319.9862825161536</v>
      </c>
      <c r="BC349" s="595">
        <f>'звіт 03.19-03.24'!BB349+'[9]побудинковий звіт'!BC349+'[8]побудинковий звіт'!BC349</f>
        <v>1953</v>
      </c>
      <c r="BD349" s="94">
        <f t="shared" si="275"/>
        <v>-2366.9862825161536</v>
      </c>
      <c r="BE349" s="595">
        <f>'звіт 03.19-03.24'!BD349+'[9]побудинковий звіт'!BE349+'[8]побудинковий звіт'!BE349</f>
        <v>7902.2267843086556</v>
      </c>
      <c r="BF349" s="595">
        <f>'звіт 03.19-03.24'!BE349+'[9]побудинковий звіт'!BF349+'[8]побудинковий звіт'!BF349</f>
        <v>0</v>
      </c>
      <c r="BG349" s="95">
        <f t="shared" si="276"/>
        <v>-7902.2267843086556</v>
      </c>
      <c r="BH349" s="595">
        <f>'звіт 03.19-03.24'!BG349+'[9]побудинковий звіт'!BH349+'[8]побудинковий звіт'!BH349</f>
        <v>3417.5551347716223</v>
      </c>
      <c r="BI349" s="595">
        <f>'звіт 03.19-03.24'!BH349+'[9]побудинковий звіт'!BI349+'[8]побудинковий звіт'!BI349</f>
        <v>0</v>
      </c>
      <c r="BJ349" s="94">
        <f t="shared" si="277"/>
        <v>-3417.5551347716223</v>
      </c>
      <c r="BK349" s="595">
        <f>'звіт 03.19-03.24'!BJ349+'[9]побудинковий звіт'!BK349+'[8]побудинковий звіт'!BK349</f>
        <v>3342.670579994794</v>
      </c>
      <c r="BL349" s="595">
        <f>'звіт 03.19-03.24'!BK349+'[9]побудинковий звіт'!BL349+'[8]побудинковий звіт'!BL349</f>
        <v>34020.912317616814</v>
      </c>
      <c r="BM349" s="95">
        <f t="shared" si="278"/>
        <v>30678.241737622018</v>
      </c>
      <c r="BN349" s="595">
        <f>'звіт 03.19-03.24'!BM349+'[9]побудинковий звіт'!BN349+'[8]побудинковий звіт'!BN349</f>
        <v>891.50571583370754</v>
      </c>
      <c r="BO349" s="595">
        <f>'звіт 03.19-03.24'!BN349+'[9]побудинковий звіт'!BO349+'[8]побудинковий звіт'!BO349</f>
        <v>417</v>
      </c>
      <c r="BP349" s="94">
        <f t="shared" si="279"/>
        <v>-474.50571583370754</v>
      </c>
      <c r="BQ349" s="91">
        <f t="shared" si="280"/>
        <v>34429.262205392479</v>
      </c>
      <c r="BR349" s="96">
        <f t="shared" si="280"/>
        <v>37165.912317616814</v>
      </c>
      <c r="BS349" s="94">
        <f t="shared" si="281"/>
        <v>2736.6501122243353</v>
      </c>
      <c r="BT349" s="595">
        <f>'звіт 03.19-03.24'!BS349+'[9]побудинковий звіт'!BT349+'[8]побудинковий звіт'!BT349</f>
        <v>274261.01829706371</v>
      </c>
      <c r="BU349" s="595">
        <f>'звіт 03.19-03.24'!BT349+'[9]побудинковий звіт'!BU349+'[8]побудинковий звіт'!BU349</f>
        <v>277791.81455818651</v>
      </c>
      <c r="BV349" s="116">
        <f t="shared" si="282"/>
        <v>3530.7962611227995</v>
      </c>
      <c r="BW349" s="595">
        <f>'звіт 03.19-03.24'!BV349+'[9]побудинковий звіт'!BW349+'[8]побудинковий звіт'!BW349</f>
        <v>151431.56015592004</v>
      </c>
      <c r="BX349" s="595">
        <f>'звіт 03.19-03.24'!BW349+'[9]побудинковий звіт'!BX349+'[8]побудинковий звіт'!BX349</f>
        <v>158819.41018080979</v>
      </c>
      <c r="BY349" s="116">
        <f t="shared" si="283"/>
        <v>7387.8500248897471</v>
      </c>
      <c r="BZ349" s="595">
        <f>'звіт 03.19-03.24'!BY349+'[9]побудинковий звіт'!BZ349+'[8]побудинковий звіт'!BZ349</f>
        <v>67884.265307060807</v>
      </c>
      <c r="CA349" s="595">
        <f>'звіт 03.19-03.24'!BZ349+'[9]побудинковий звіт'!CA349+'[8]побудинковий звіт'!CA349</f>
        <v>52982.901220307671</v>
      </c>
      <c r="CB349" s="116">
        <f t="shared" si="284"/>
        <v>-14901.364086753136</v>
      </c>
      <c r="CC349" s="595">
        <f>'звіт 03.19-03.24'!CB349+'[9]побудинковий звіт'!CC349+'[8]побудинковий звіт'!CC349</f>
        <v>122.71042451249998</v>
      </c>
      <c r="CD349" s="595">
        <f>'звіт 03.19-03.24'!CC349+'[9]побудинковий звіт'!CD349+'[8]побудинковий звіт'!CD349</f>
        <v>0</v>
      </c>
      <c r="CE349" s="116">
        <f t="shared" si="285"/>
        <v>-122.71042451249998</v>
      </c>
      <c r="CF349" s="595">
        <f>'звіт 03.19-03.24'!CE349+'[9]побудинковий звіт'!CF349+'[8]побудинковий звіт'!CF349</f>
        <v>0</v>
      </c>
      <c r="CG349" s="595">
        <f>'звіт 03.19-03.24'!CF349+'[9]побудинковий звіт'!CG349+'[8]побудинковий звіт'!CG349</f>
        <v>0</v>
      </c>
      <c r="CH349" s="116">
        <f t="shared" si="286"/>
        <v>0</v>
      </c>
      <c r="CI349" s="595">
        <f>'звіт 03.19-03.24'!CH349+'[9]побудинковий звіт'!CI349+'[8]побудинковий звіт'!CI349</f>
        <v>29538.293027456453</v>
      </c>
      <c r="CJ349" s="595">
        <f>'звіт 03.19-03.24'!CI349+'[9]побудинковий звіт'!CJ349+'[8]побудинковий звіт'!CJ349</f>
        <v>22252.740598291355</v>
      </c>
      <c r="CK349" s="116">
        <f t="shared" si="287"/>
        <v>-7285.5524291650981</v>
      </c>
      <c r="CL349" s="595">
        <f>'звіт 03.19-03.24'!CK349+'[9]побудинковий звіт'!CL349+'[8]побудинковий звіт'!CL349</f>
        <v>59645.679901681964</v>
      </c>
      <c r="CM349" s="595">
        <f>'звіт 03.19-03.24'!CL349+'[9]побудинковий звіт'!CM349+'[8]побудинковий звіт'!CM349</f>
        <v>56500.519821616457</v>
      </c>
      <c r="CN349" s="116">
        <f t="shared" si="288"/>
        <v>-3145.1600800655069</v>
      </c>
      <c r="CO349" s="88">
        <f t="shared" si="289"/>
        <v>89183.972929138414</v>
      </c>
      <c r="CP349" s="96">
        <f t="shared" si="289"/>
        <v>78753.260419907805</v>
      </c>
      <c r="CQ349" s="116">
        <f t="shared" si="290"/>
        <v>-10430.712509230609</v>
      </c>
      <c r="CR349" s="119">
        <f t="shared" si="301"/>
        <v>1135705.8007776535</v>
      </c>
      <c r="CS349" s="96">
        <f t="shared" si="301"/>
        <v>1033644.6007742221</v>
      </c>
      <c r="CT349" s="116">
        <f t="shared" si="291"/>
        <v>-102061.20000343141</v>
      </c>
      <c r="CU349" s="91">
        <f t="shared" si="292"/>
        <v>1362846.960933184</v>
      </c>
      <c r="CV349" s="98">
        <f t="shared" si="292"/>
        <v>1240373.5209290665</v>
      </c>
      <c r="CW349" s="117">
        <f t="shared" si="293"/>
        <v>-122473.44000411755</v>
      </c>
      <c r="CX349" s="595">
        <f>'звіт 03.19-03.24'!CW349+'[9]побудинковий звіт'!CX349+'[8]побудинковий звіт'!CX349</f>
        <v>38255.399028620668</v>
      </c>
      <c r="CY349" s="595">
        <f>'звіт 03.19-03.24'!CX349+'[9]побудинковий звіт'!CY349+'[8]побудинковий звіт'!CY349</f>
        <v>160728.83903273803</v>
      </c>
      <c r="CZ349" s="116">
        <f t="shared" si="294"/>
        <v>122473.44000411736</v>
      </c>
      <c r="DA349" s="99">
        <f>'[8]побудинковий звіт'!DA349</f>
        <v>-122473.4400041175</v>
      </c>
      <c r="DB349" s="8">
        <v>2</v>
      </c>
      <c r="DC349" s="365">
        <f>'[8]побудинковий звіт'!DC349</f>
        <v>39843.199999999997</v>
      </c>
      <c r="DD349" s="365">
        <f>'[8]побудинковий звіт'!DD349</f>
        <v>419.52000000000004</v>
      </c>
      <c r="DE349" s="365">
        <f>'[8]побудинковий звіт'!DE349</f>
        <v>18192.019999999997</v>
      </c>
      <c r="DF349" s="365">
        <f>'[8]побудинковий звіт'!DF349</f>
        <v>-1680.8600000000001</v>
      </c>
      <c r="DG349" s="101">
        <v>-68374.375359572761</v>
      </c>
      <c r="DH349" s="296">
        <v>9</v>
      </c>
      <c r="DI349" s="103">
        <f>'[8]побудинковий звіт'!DK349</f>
        <v>7.8868585812326746</v>
      </c>
      <c r="DJ349" s="103">
        <f>'[8]побудинковий звіт'!DL349</f>
        <v>10.427408049654879</v>
      </c>
      <c r="DK349" s="103">
        <f>'[8]побудинковий звіт'!DM349</f>
        <v>6.386088659631211</v>
      </c>
      <c r="DL349" s="104">
        <f>DI349*G349+(F349-G349)*DJ349</f>
        <v>21652.512815108355</v>
      </c>
      <c r="DM349" s="104">
        <f>DK349*H349</f>
        <v>2100.384560152705</v>
      </c>
      <c r="DN349" s="105">
        <f t="shared" si="295"/>
        <v>23752.897375261062</v>
      </c>
      <c r="DO349" s="2"/>
      <c r="DP349" s="104">
        <f>'[10]побудинковий звіт'!DR349</f>
        <v>21652.54</v>
      </c>
      <c r="DQ349" s="104">
        <f>'[10]побудинковий звіт'!DS349</f>
        <v>2100.38</v>
      </c>
      <c r="DR349" s="104">
        <f t="shared" si="296"/>
        <v>23752.920000000002</v>
      </c>
      <c r="DS349" s="106"/>
      <c r="DT349" s="104"/>
      <c r="DU349" s="479">
        <f>'звіт 03.19-03.24'!DV349+'[9]побудинковий звіт'!DW349+'[8]побудинковий звіт'!DW349</f>
        <v>4464.88</v>
      </c>
      <c r="DV349" s="2">
        <f>'[9]побудинковий звіт'!DX349+'[8]побудинковий звіт'!DX349</f>
        <v>1100</v>
      </c>
      <c r="DW349" s="77">
        <f t="shared" si="297"/>
        <v>269070.91977798479</v>
      </c>
      <c r="DX349" s="77">
        <f t="shared" si="298"/>
        <v>166480.28538484857</v>
      </c>
      <c r="DY349" s="427">
        <f t="shared" si="299"/>
        <v>16511.159999999996</v>
      </c>
      <c r="DZ349" s="161">
        <f>'[10]побудинковий звіт'!DY349</f>
        <v>4149.9369401783733</v>
      </c>
      <c r="EB349" s="110">
        <v>165951</v>
      </c>
      <c r="EC349" s="111">
        <f t="shared" si="300"/>
        <v>97576.624640427239</v>
      </c>
      <c r="EE349" s="112">
        <v>-28136.490887376975</v>
      </c>
      <c r="EG349" s="99">
        <v>-60994.557087333553</v>
      </c>
    </row>
    <row r="350" spans="1:137" ht="19.95" customHeight="1" x14ac:dyDescent="0.3">
      <c r="A350" s="81">
        <v>150000882</v>
      </c>
      <c r="B350" s="82" t="s">
        <v>808</v>
      </c>
      <c r="C350" s="114" t="s">
        <v>809</v>
      </c>
      <c r="D350" s="114" t="s">
        <v>809</v>
      </c>
      <c r="E350" s="84">
        <f t="shared" si="258"/>
        <v>3011.4300000000003</v>
      </c>
      <c r="F350" s="597">
        <f>'[8]побудинковий звіт'!F350</f>
        <v>2322.13</v>
      </c>
      <c r="G350" s="104">
        <f>'[8]побудинковий звіт'!G350</f>
        <v>0</v>
      </c>
      <c r="H350" s="598">
        <f>'[8]побудинковий звіт'!H350</f>
        <v>689.30000000000007</v>
      </c>
      <c r="I350" s="595">
        <f>'звіт 03.19-03.24'!H350+'[9]побудинковий звіт'!I350+'[8]побудинковий звіт'!I350</f>
        <v>58951.920396806127</v>
      </c>
      <c r="J350" s="595">
        <f>'звіт 03.19-03.24'!I350+'[9]побудинковий звіт'!J350+'[8]побудинковий звіт'!J350</f>
        <v>59494.792265502576</v>
      </c>
      <c r="K350" s="116">
        <f t="shared" si="259"/>
        <v>542.87186869644938</v>
      </c>
      <c r="L350" s="595">
        <f>'звіт 03.19-03.24'!K350+'[9]побудинковий звіт'!L350+'[8]побудинковий звіт'!L350</f>
        <v>12317.317378711732</v>
      </c>
      <c r="M350" s="595">
        <f>'звіт 03.19-03.24'!L350+'[9]побудинковий звіт'!M350+'[8]побудинковий звіт'!M350</f>
        <v>12044.149787938257</v>
      </c>
      <c r="N350" s="116">
        <f t="shared" si="260"/>
        <v>-273.16759077347524</v>
      </c>
      <c r="O350" s="595">
        <f>'звіт 03.19-03.24'!N350+'[9]побудинковий звіт'!O350+'[8]побудинковий звіт'!O350</f>
        <v>29705.329785249858</v>
      </c>
      <c r="P350" s="595">
        <f>'звіт 03.19-03.24'!O350+'[9]побудинковий звіт'!P350+'[8]побудинковий звіт'!P350</f>
        <v>28785.528834827219</v>
      </c>
      <c r="Q350" s="116">
        <f t="shared" si="261"/>
        <v>-919.80095042263929</v>
      </c>
      <c r="R350" s="595">
        <f>'звіт 03.19-03.24'!Q350+'[9]побудинковий звіт'!R350+'[8]побудинковий звіт'!R350</f>
        <v>0</v>
      </c>
      <c r="S350" s="595">
        <f>'звіт 03.19-03.24'!R350+'[9]побудинковий звіт'!S350+'[8]побудинковий звіт'!S350</f>
        <v>0</v>
      </c>
      <c r="T350" s="116">
        <f t="shared" si="262"/>
        <v>0</v>
      </c>
      <c r="U350" s="595">
        <f>'звіт 03.19-03.24'!T350+'[9]побудинковий звіт'!U350+'[8]побудинковий звіт'!U350</f>
        <v>1565.7480277937534</v>
      </c>
      <c r="V350" s="595">
        <f>'звіт 03.19-03.24'!U350+'[9]побудинковий звіт'!V350+'[8]побудинковий звіт'!V350</f>
        <v>816.04507075326239</v>
      </c>
      <c r="W350" s="116">
        <f t="shared" si="263"/>
        <v>-749.70295704049101</v>
      </c>
      <c r="X350" s="595">
        <f>'звіт 03.19-03.24'!W350+'[9]побудинковий звіт'!X350+'[8]побудинковий звіт'!X350</f>
        <v>37302.204994343512</v>
      </c>
      <c r="Y350" s="595">
        <f>'звіт 03.19-03.24'!X350+'[9]побудинковий звіт'!Y350+'[8]побудинковий звіт'!Y350</f>
        <v>33229.506476372793</v>
      </c>
      <c r="Z350" s="116">
        <f t="shared" si="264"/>
        <v>-4072.698517970719</v>
      </c>
      <c r="AA350" s="595">
        <f>'звіт 03.19-03.24'!Z350+'[9]побудинковий звіт'!AA350+'[8]побудинковий звіт'!AA350</f>
        <v>3308.6555999999991</v>
      </c>
      <c r="AB350" s="595">
        <f>'звіт 03.19-03.24'!AA350+'[9]побудинковий звіт'!AB350+'[8]побудинковий звіт'!AB350</f>
        <v>0</v>
      </c>
      <c r="AC350" s="116">
        <f t="shared" si="265"/>
        <v>-3308.6555999999991</v>
      </c>
      <c r="AD350" s="595">
        <f>'звіт 03.19-03.24'!AC350+'[9]побудинковий звіт'!AD350+'[8]побудинковий звіт'!AD350</f>
        <v>92290.631078311795</v>
      </c>
      <c r="AE350" s="595">
        <f>'звіт 03.19-03.24'!AD350+'[9]побудинковий звіт'!AE350+'[8]побудинковий звіт'!AE350</f>
        <v>98903.717896652612</v>
      </c>
      <c r="AF350" s="117">
        <f t="shared" si="266"/>
        <v>6613.0868183408165</v>
      </c>
      <c r="AG350" s="91">
        <f t="shared" si="267"/>
        <v>235441.80726121677</v>
      </c>
      <c r="AH350" s="92">
        <f t="shared" si="267"/>
        <v>233273.7403320467</v>
      </c>
      <c r="AI350" s="116">
        <f t="shared" si="268"/>
        <v>-2168.066929170076</v>
      </c>
      <c r="AJ350" s="595">
        <f>'звіт 03.19-03.24'!AI350+'[9]побудинковий звіт'!AJ350+'[8]побудинковий звіт'!AJ350</f>
        <v>0</v>
      </c>
      <c r="AK350" s="595">
        <f>'звіт 03.19-03.24'!AJ350+'[9]побудинковий звіт'!AK350+'[8]побудинковий звіт'!AK350</f>
        <v>0</v>
      </c>
      <c r="AL350" s="116">
        <f t="shared" si="269"/>
        <v>0</v>
      </c>
      <c r="AM350" s="595">
        <f>'звіт 03.19-03.24'!AL350+'[9]побудинковий звіт'!AM350+'[8]побудинковий звіт'!AM350</f>
        <v>0</v>
      </c>
      <c r="AN350" s="595">
        <f>'звіт 03.19-03.24'!AM350+'[9]побудинковий звіт'!AN350+'[8]побудинковий звіт'!AN350</f>
        <v>0</v>
      </c>
      <c r="AO350" s="116">
        <f t="shared" si="270"/>
        <v>0</v>
      </c>
      <c r="AP350" s="595">
        <f>'звіт 03.19-03.24'!AO350+'[9]побудинковий звіт'!AP350+'[8]побудинковий звіт'!AP350</f>
        <v>43902.186480103854</v>
      </c>
      <c r="AQ350" s="595">
        <f>'звіт 03.19-03.24'!AP350+'[9]побудинковий звіт'!AQ350+'[8]побудинковий звіт'!AQ350</f>
        <v>37800.774309425964</v>
      </c>
      <c r="AR350" s="116">
        <f t="shared" si="271"/>
        <v>-6101.4121706778897</v>
      </c>
      <c r="AS350" s="595">
        <f>'звіт 03.19-03.24'!AR350+'[9]побудинковий звіт'!AS350+'[8]побудинковий звіт'!AS350</f>
        <v>212030.67301677374</v>
      </c>
      <c r="AT350" s="595">
        <f>'звіт 03.19-03.24'!AS350+'[9]побудинковий звіт'!AT350+'[8]побудинковий звіт'!AT350</f>
        <v>285946.95990267547</v>
      </c>
      <c r="AU350" s="118">
        <f t="shared" si="272"/>
        <v>73916.286885901733</v>
      </c>
      <c r="AV350" s="595">
        <f>'звіт 03.19-03.24'!AU350+'[9]побудинковий звіт'!AV350+'[8]побудинковий звіт'!AV350</f>
        <v>14844.332329028624</v>
      </c>
      <c r="AW350" s="595">
        <f>'звіт 03.19-03.24'!AV350+'[9]побудинковий звіт'!AW350+'[8]побудинковий звіт'!AW350</f>
        <v>20087</v>
      </c>
      <c r="AX350" s="94">
        <f t="shared" si="273"/>
        <v>5242.6676709713756</v>
      </c>
      <c r="AY350" s="595">
        <f>'звіт 03.19-03.24'!AX350+'[9]побудинковий звіт'!AY350+'[8]побудинковий звіт'!AY350</f>
        <v>21067.119490196892</v>
      </c>
      <c r="AZ350" s="595">
        <f>'звіт 03.19-03.24'!AY350+'[9]побудинковий звіт'!AZ350+'[8]побудинковий звіт'!AZ350</f>
        <v>26</v>
      </c>
      <c r="BA350" s="117">
        <f t="shared" si="274"/>
        <v>-21041.119490196892</v>
      </c>
      <c r="BB350" s="595">
        <f>'звіт 03.19-03.24'!BA350+'[9]побудинковий звіт'!BB350+'[8]побудинковий звіт'!BB350</f>
        <v>12934.181631566797</v>
      </c>
      <c r="BC350" s="595">
        <f>'звіт 03.19-03.24'!BB350+'[9]побудинковий звіт'!BC350+'[8]побудинковий звіт'!BC350</f>
        <v>6060.2301248988852</v>
      </c>
      <c r="BD350" s="94">
        <f t="shared" si="275"/>
        <v>-6873.9515066679114</v>
      </c>
      <c r="BE350" s="595">
        <f>'звіт 03.19-03.24'!BD350+'[9]побудинковий звіт'!BE350+'[8]побудинковий звіт'!BE350</f>
        <v>0</v>
      </c>
      <c r="BF350" s="595">
        <f>'звіт 03.19-03.24'!BE350+'[9]побудинковий звіт'!BF350+'[8]побудинковий звіт'!BF350</f>
        <v>0</v>
      </c>
      <c r="BG350" s="95">
        <f t="shared" si="276"/>
        <v>0</v>
      </c>
      <c r="BH350" s="595">
        <f>'звіт 03.19-03.24'!BG350+'[9]побудинковий звіт'!BH350+'[8]побудинковий звіт'!BH350</f>
        <v>922.81163091883468</v>
      </c>
      <c r="BI350" s="595">
        <f>'звіт 03.19-03.24'!BH350+'[9]побудинковий звіт'!BI350+'[8]побудинковий звіт'!BI350</f>
        <v>0</v>
      </c>
      <c r="BJ350" s="94">
        <f t="shared" si="277"/>
        <v>-922.81163091883468</v>
      </c>
      <c r="BK350" s="595">
        <f>'звіт 03.19-03.24'!BJ350+'[9]побудинковий звіт'!BK350+'[8]побудинковий звіт'!BK350</f>
        <v>10220.942687988536</v>
      </c>
      <c r="BL350" s="595">
        <f>'звіт 03.19-03.24'!BK350+'[9]побудинковий звіт'!BL350+'[8]побудинковий звіт'!BL350</f>
        <v>2554</v>
      </c>
      <c r="BM350" s="95">
        <f t="shared" si="278"/>
        <v>-7666.9426879885359</v>
      </c>
      <c r="BN350" s="595">
        <f>'звіт 03.19-03.24'!BM350+'[9]побудинковий звіт'!BN350+'[8]побудинковий звіт'!BN350</f>
        <v>1192.3356708510701</v>
      </c>
      <c r="BO350" s="595">
        <f>'звіт 03.19-03.24'!BN350+'[9]побудинковий звіт'!BO350+'[8]побудинковий звіт'!BO350</f>
        <v>3317</v>
      </c>
      <c r="BP350" s="94">
        <f t="shared" si="279"/>
        <v>2124.6643291489299</v>
      </c>
      <c r="BQ350" s="91">
        <f t="shared" si="280"/>
        <v>61181.723440550755</v>
      </c>
      <c r="BR350" s="96">
        <f t="shared" si="280"/>
        <v>32044.230124898884</v>
      </c>
      <c r="BS350" s="94">
        <f t="shared" si="281"/>
        <v>-29137.493315651871</v>
      </c>
      <c r="BT350" s="595">
        <f>'звіт 03.19-03.24'!BS350+'[9]побудинковий звіт'!BT350+'[8]побудинковий звіт'!BT350</f>
        <v>184889.5628350476</v>
      </c>
      <c r="BU350" s="595">
        <f>'звіт 03.19-03.24'!BT350+'[9]побудинковий звіт'!BU350+'[8]побудинковий звіт'!BU350</f>
        <v>230617.50382323086</v>
      </c>
      <c r="BV350" s="116">
        <f t="shared" si="282"/>
        <v>45727.940988183254</v>
      </c>
      <c r="BW350" s="595">
        <f>'звіт 03.19-03.24'!BV350+'[9]побудинковий звіт'!BW350+'[8]побудинковий звіт'!BW350</f>
        <v>84120.790408744506</v>
      </c>
      <c r="BX350" s="595">
        <f>'звіт 03.19-03.24'!BW350+'[9]побудинковий звіт'!BX350+'[8]побудинковий звіт'!BX350</f>
        <v>82580.585717068083</v>
      </c>
      <c r="BY350" s="116">
        <f t="shared" si="283"/>
        <v>-1540.204691676423</v>
      </c>
      <c r="BZ350" s="595">
        <f>'звіт 03.19-03.24'!BY350+'[9]побудинковий звіт'!BZ350+'[8]побудинковий звіт'!BZ350</f>
        <v>76090.241592279606</v>
      </c>
      <c r="CA350" s="595">
        <f>'звіт 03.19-03.24'!BZ350+'[9]побудинковий звіт'!CA350+'[8]побудинковий звіт'!CA350</f>
        <v>32114.505435042713</v>
      </c>
      <c r="CB350" s="116">
        <f t="shared" si="284"/>
        <v>-43975.736157236897</v>
      </c>
      <c r="CC350" s="595">
        <f>'звіт 03.19-03.24'!CB350+'[9]побудинковий звіт'!CC350+'[8]побудинковий звіт'!CC350</f>
        <v>3504.3158861645516</v>
      </c>
      <c r="CD350" s="595">
        <f>'звіт 03.19-03.24'!CC350+'[9]побудинковий звіт'!CD350+'[8]побудинковий звіт'!CD350</f>
        <v>3567.6078215084353</v>
      </c>
      <c r="CE350" s="116">
        <f t="shared" si="285"/>
        <v>63.291935343883779</v>
      </c>
      <c r="CF350" s="595">
        <f>'звіт 03.19-03.24'!CE350+'[9]побудинковий звіт'!CF350+'[8]побудинковий звіт'!CF350</f>
        <v>431.0458894675192</v>
      </c>
      <c r="CG350" s="595">
        <f>'звіт 03.19-03.24'!CF350+'[9]побудинковий звіт'!CG350+'[8]побудинковий звіт'!CG350</f>
        <v>0</v>
      </c>
      <c r="CH350" s="116">
        <f t="shared" si="286"/>
        <v>-431.0458894675192</v>
      </c>
      <c r="CI350" s="595">
        <f>'звіт 03.19-03.24'!CH350+'[9]побудинковий звіт'!CI350+'[8]побудинковий звіт'!CI350</f>
        <v>33346.026174051229</v>
      </c>
      <c r="CJ350" s="595">
        <f>'звіт 03.19-03.24'!CI350+'[9]побудинковий звіт'!CJ350+'[8]побудинковий звіт'!CJ350</f>
        <v>26164.883904325721</v>
      </c>
      <c r="CK350" s="116">
        <f t="shared" si="287"/>
        <v>-7181.1422697255075</v>
      </c>
      <c r="CL350" s="595">
        <f>'звіт 03.19-03.24'!CK350+'[9]побудинковий звіт'!CL350+'[8]побудинковий звіт'!CL350</f>
        <v>0</v>
      </c>
      <c r="CM350" s="595">
        <f>'звіт 03.19-03.24'!CL350+'[9]побудинковий звіт'!CM350+'[8]побудинковий звіт'!CM350</f>
        <v>0</v>
      </c>
      <c r="CN350" s="116">
        <f t="shared" si="288"/>
        <v>0</v>
      </c>
      <c r="CO350" s="88">
        <f t="shared" si="289"/>
        <v>33346.026174051229</v>
      </c>
      <c r="CP350" s="96">
        <f t="shared" si="289"/>
        <v>26164.883904325721</v>
      </c>
      <c r="CQ350" s="116">
        <f t="shared" si="290"/>
        <v>-7181.1422697255075</v>
      </c>
      <c r="CR350" s="119">
        <f t="shared" si="301"/>
        <v>934938.37298440002</v>
      </c>
      <c r="CS350" s="96">
        <f t="shared" si="301"/>
        <v>964110.79137022281</v>
      </c>
      <c r="CT350" s="116">
        <f t="shared" si="291"/>
        <v>29172.418385822792</v>
      </c>
      <c r="CU350" s="91">
        <f t="shared" si="292"/>
        <v>1121926.0475812799</v>
      </c>
      <c r="CV350" s="98">
        <f t="shared" si="292"/>
        <v>1156932.9496442673</v>
      </c>
      <c r="CW350" s="117">
        <f t="shared" si="293"/>
        <v>35006.902062987443</v>
      </c>
      <c r="CX350" s="595">
        <f>'звіт 03.19-03.24'!CW350+'[9]побудинковий звіт'!CX350+'[8]побудинковий звіт'!CX350</f>
        <v>52709.652955228579</v>
      </c>
      <c r="CY350" s="595">
        <f>'звіт 03.19-03.24'!CX350+'[9]побудинковий звіт'!CY350+'[8]побудинковий звіт'!CY350</f>
        <v>17702.7508922415</v>
      </c>
      <c r="CZ350" s="116">
        <f t="shared" si="294"/>
        <v>-35006.902062987079</v>
      </c>
      <c r="DA350" s="99">
        <f>'[8]побудинковий звіт'!DA350</f>
        <v>35006.902062987036</v>
      </c>
      <c r="DB350" s="8">
        <v>2</v>
      </c>
      <c r="DC350" s="365">
        <f>'[8]побудинковий звіт'!DC350</f>
        <v>27572.04</v>
      </c>
      <c r="DD350" s="365">
        <f>'[8]побудинковий звіт'!DD350</f>
        <v>5964.92</v>
      </c>
      <c r="DE350" s="365">
        <f>'[8]побудинковий звіт'!DE350</f>
        <v>11893.25</v>
      </c>
      <c r="DF350" s="365">
        <f>'[8]побудинковий звіт'!DF350</f>
        <v>1841.83</v>
      </c>
      <c r="DG350" s="101">
        <v>7256.8740348016145</v>
      </c>
      <c r="DH350" s="296">
        <v>5</v>
      </c>
      <c r="DI350" s="103">
        <f>'[8]побудинковий звіт'!DK350</f>
        <v>6.7518985170599288</v>
      </c>
      <c r="DJ350" s="103">
        <f>'[8]побудинковий звіт'!DL350</f>
        <v>0</v>
      </c>
      <c r="DK350" s="103">
        <f>'[8]побудинковий звіт'!DM350</f>
        <v>5.9772279470564795</v>
      </c>
      <c r="DL350" s="104">
        <f>F350*DI350</f>
        <v>15678.786103420372</v>
      </c>
      <c r="DM350" s="104">
        <f>H350*DK350</f>
        <v>4120.1032239060314</v>
      </c>
      <c r="DN350" s="105">
        <f t="shared" si="295"/>
        <v>19798.889327326404</v>
      </c>
      <c r="DO350" s="2"/>
      <c r="DP350" s="104">
        <f>'[10]побудинковий звіт'!DR350</f>
        <v>15678.79</v>
      </c>
      <c r="DQ350" s="104">
        <f>'[10]побудинковий звіт'!DS350</f>
        <v>4123.09</v>
      </c>
      <c r="DR350" s="104">
        <f t="shared" si="296"/>
        <v>19801.88</v>
      </c>
      <c r="DS350" s="106"/>
      <c r="DT350" s="104"/>
      <c r="DU350" s="479">
        <f>'звіт 03.19-03.24'!DV350+'[9]побудинковий звіт'!DW350+'[8]побудинковий звіт'!DW350</f>
        <v>4464.88</v>
      </c>
      <c r="DV350" s="2">
        <f>'[9]побудинковий звіт'!DX350+'[8]побудинковий звіт'!DX350</f>
        <v>0</v>
      </c>
      <c r="DW350" s="77">
        <f t="shared" si="297"/>
        <v>327854.8757487894</v>
      </c>
      <c r="DX350" s="77">
        <f t="shared" si="298"/>
        <v>381589.42803308921</v>
      </c>
      <c r="DY350" s="427">
        <f t="shared" si="299"/>
        <v>13735.08</v>
      </c>
      <c r="DZ350" s="161">
        <f>'[10]побудинковий звіт'!DY350</f>
        <v>5940.638469415685</v>
      </c>
      <c r="EB350" s="110">
        <v>-42307</v>
      </c>
      <c r="EC350" s="111">
        <f t="shared" si="300"/>
        <v>-35050.125965198386</v>
      </c>
      <c r="EE350" s="112">
        <v>-3424.5198124293802</v>
      </c>
      <c r="EG350" s="99">
        <v>-2592.7895113926188</v>
      </c>
    </row>
    <row r="351" spans="1:137" ht="19.95" customHeight="1" x14ac:dyDescent="0.3">
      <c r="A351" s="81">
        <v>150000883</v>
      </c>
      <c r="B351" s="82" t="s">
        <v>810</v>
      </c>
      <c r="C351" s="114" t="s">
        <v>811</v>
      </c>
      <c r="D351" s="114" t="s">
        <v>811</v>
      </c>
      <c r="E351" s="84">
        <f t="shared" si="258"/>
        <v>1851.98</v>
      </c>
      <c r="F351" s="597">
        <f>'[8]побудинковий звіт'!F351</f>
        <v>1851.98</v>
      </c>
      <c r="G351" s="104">
        <f>'[8]побудинковий звіт'!G351</f>
        <v>0</v>
      </c>
      <c r="H351" s="598">
        <f>'[8]побудинковий звіт'!H351</f>
        <v>0</v>
      </c>
      <c r="I351" s="595">
        <f>'звіт 03.19-03.24'!H351+'[9]побудинковий звіт'!I351+'[8]побудинковий звіт'!I351</f>
        <v>42908.675361198679</v>
      </c>
      <c r="J351" s="595">
        <f>'звіт 03.19-03.24'!I351+'[9]побудинковий звіт'!J351+'[8]побудинковий звіт'!J351</f>
        <v>43167.140704356621</v>
      </c>
      <c r="K351" s="116">
        <f t="shared" si="259"/>
        <v>258.4653431579427</v>
      </c>
      <c r="L351" s="595">
        <f>'звіт 03.19-03.24'!K351+'[9]побудинковий звіт'!L351+'[8]побудинковий звіт'!L351</f>
        <v>7309.9063342069276</v>
      </c>
      <c r="M351" s="595">
        <f>'звіт 03.19-03.24'!L351+'[9]побудинковий звіт'!M351+'[8]побудинковий звіт'!M351</f>
        <v>7140.6814043879194</v>
      </c>
      <c r="N351" s="116">
        <f t="shared" si="260"/>
        <v>-169.22492981900814</v>
      </c>
      <c r="O351" s="595">
        <f>'звіт 03.19-03.24'!N351+'[9]побудинковий звіт'!O351+'[8]побудинковий звіт'!O351</f>
        <v>18866.893972065693</v>
      </c>
      <c r="P351" s="595">
        <f>'звіт 03.19-03.24'!O351+'[9]побудинковий звіт'!P351+'[8]побудинковий звіт'!P351</f>
        <v>18283.907728404982</v>
      </c>
      <c r="Q351" s="116">
        <f t="shared" si="261"/>
        <v>-582.9862436607109</v>
      </c>
      <c r="R351" s="595">
        <f>'звіт 03.19-03.24'!Q351+'[9]побудинковий звіт'!R351+'[8]побудинковий звіт'!R351</f>
        <v>0</v>
      </c>
      <c r="S351" s="595">
        <f>'звіт 03.19-03.24'!R351+'[9]побудинковий звіт'!S351+'[8]побудинковий звіт'!S351</f>
        <v>0</v>
      </c>
      <c r="T351" s="116">
        <f t="shared" si="262"/>
        <v>0</v>
      </c>
      <c r="U351" s="595">
        <f>'звіт 03.19-03.24'!T351+'[9]побудинковий звіт'!U351+'[8]побудинковий звіт'!U351</f>
        <v>1174.3110208453154</v>
      </c>
      <c r="V351" s="595">
        <f>'звіт 03.19-03.24'!U351+'[9]побудинковий звіт'!V351+'[8]побудинковий звіт'!V351</f>
        <v>612.03380306494694</v>
      </c>
      <c r="W351" s="116">
        <f t="shared" si="263"/>
        <v>-562.27721778036846</v>
      </c>
      <c r="X351" s="595">
        <f>'звіт 03.19-03.24'!W351+'[9]побудинковий звіт'!X351+'[8]побудинковий звіт'!X351</f>
        <v>21143.490182339614</v>
      </c>
      <c r="Y351" s="595">
        <f>'звіт 03.19-03.24'!X351+'[9]побудинковий звіт'!Y351+'[8]побудинковий звіт'!Y351</f>
        <v>19443.303001197106</v>
      </c>
      <c r="Z351" s="116">
        <f t="shared" si="264"/>
        <v>-1700.1871811425081</v>
      </c>
      <c r="AA351" s="595">
        <f>'звіт 03.19-03.24'!Z351+'[9]побудинковий звіт'!AA351+'[8]побудинковий звіт'!AA351</f>
        <v>2000.0951999999997</v>
      </c>
      <c r="AB351" s="595">
        <f>'звіт 03.19-03.24'!AA351+'[9]побудинковий звіт'!AB351+'[8]побудинковий звіт'!AB351</f>
        <v>0</v>
      </c>
      <c r="AC351" s="116">
        <f t="shared" si="265"/>
        <v>-2000.0951999999997</v>
      </c>
      <c r="AD351" s="595">
        <f>'звіт 03.19-03.24'!AC351+'[9]побудинковий звіт'!AD351+'[8]побудинковий звіт'!AD351</f>
        <v>55563.201676881596</v>
      </c>
      <c r="AE351" s="595">
        <f>'звіт 03.19-03.24'!AD351+'[9]побудинковий звіт'!AE351+'[8]побудинковий звіт'!AE351</f>
        <v>60796.439426856727</v>
      </c>
      <c r="AF351" s="117">
        <f t="shared" si="266"/>
        <v>5233.237749975131</v>
      </c>
      <c r="AG351" s="91">
        <f t="shared" si="267"/>
        <v>148966.57374753783</v>
      </c>
      <c r="AH351" s="92">
        <f t="shared" si="267"/>
        <v>149443.5060682683</v>
      </c>
      <c r="AI351" s="116">
        <f t="shared" si="268"/>
        <v>476.93232073046966</v>
      </c>
      <c r="AJ351" s="595">
        <f>'звіт 03.19-03.24'!AI351+'[9]побудинковий звіт'!AJ351+'[8]побудинковий звіт'!AJ351</f>
        <v>0</v>
      </c>
      <c r="AK351" s="595">
        <f>'звіт 03.19-03.24'!AJ351+'[9]побудинковий звіт'!AK351+'[8]побудинковий звіт'!AK351</f>
        <v>0</v>
      </c>
      <c r="AL351" s="116">
        <f t="shared" si="269"/>
        <v>0</v>
      </c>
      <c r="AM351" s="595">
        <f>'звіт 03.19-03.24'!AL351+'[9]побудинковий звіт'!AM351+'[8]побудинковий звіт'!AM351</f>
        <v>0</v>
      </c>
      <c r="AN351" s="595">
        <f>'звіт 03.19-03.24'!AM351+'[9]побудинковий звіт'!AN351+'[8]побудинковий звіт'!AN351</f>
        <v>0</v>
      </c>
      <c r="AO351" s="116">
        <f t="shared" si="270"/>
        <v>0</v>
      </c>
      <c r="AP351" s="595">
        <f>'звіт 03.19-03.24'!AO351+'[9]побудинковий звіт'!AP351+'[8]побудинковий звіт'!AP351</f>
        <v>35772.192139176404</v>
      </c>
      <c r="AQ351" s="595">
        <f>'звіт 03.19-03.24'!AP351+'[9]побудинковий звіт'!AQ351+'[8]побудинковий звіт'!AQ351</f>
        <v>31441.707998295642</v>
      </c>
      <c r="AR351" s="116">
        <f t="shared" si="271"/>
        <v>-4330.4841408807624</v>
      </c>
      <c r="AS351" s="595">
        <f>'звіт 03.19-03.24'!AR351+'[9]побудинковий звіт'!AS351+'[8]побудинковий звіт'!AS351</f>
        <v>127967.58743039277</v>
      </c>
      <c r="AT351" s="595">
        <f>'звіт 03.19-03.24'!AS351+'[9]побудинковий звіт'!AT351+'[8]побудинковий звіт'!AT351</f>
        <v>114359.2456619116</v>
      </c>
      <c r="AU351" s="118">
        <f t="shared" si="272"/>
        <v>-13608.341768481172</v>
      </c>
      <c r="AV351" s="595">
        <f>'звіт 03.19-03.24'!AU351+'[9]побудинковий звіт'!AV351+'[8]побудинковий звіт'!AV351</f>
        <v>10204.662010278527</v>
      </c>
      <c r="AW351" s="595">
        <f>'звіт 03.19-03.24'!AV351+'[9]побудинковий звіт'!AW351+'[8]побудинковий звіт'!AW351</f>
        <v>1148</v>
      </c>
      <c r="AX351" s="94">
        <f t="shared" si="273"/>
        <v>-9056.6620102785273</v>
      </c>
      <c r="AY351" s="595">
        <f>'звіт 03.19-03.24'!AX351+'[9]побудинковий звіт'!AY351+'[8]побудинковий звіт'!AY351</f>
        <v>11829.226390306492</v>
      </c>
      <c r="AZ351" s="595">
        <f>'звіт 03.19-03.24'!AY351+'[9]побудинковий звіт'!AZ351+'[8]побудинковий звіт'!AZ351</f>
        <v>0</v>
      </c>
      <c r="BA351" s="117">
        <f t="shared" si="274"/>
        <v>-11829.226390306492</v>
      </c>
      <c r="BB351" s="595">
        <f>'звіт 03.19-03.24'!BA351+'[9]побудинковий звіт'!BB351+'[8]побудинковий звіт'!BB351</f>
        <v>7270.4717613504263</v>
      </c>
      <c r="BC351" s="595">
        <f>'звіт 03.19-03.24'!BB351+'[9]побудинковий звіт'!BC351+'[8]побудинковий звіт'!BC351</f>
        <v>12898.813930334314</v>
      </c>
      <c r="BD351" s="94">
        <f t="shared" si="275"/>
        <v>5628.3421689838879</v>
      </c>
      <c r="BE351" s="595">
        <f>'звіт 03.19-03.24'!BD351+'[9]побудинковий звіт'!BE351+'[8]побудинковий звіт'!BE351</f>
        <v>0</v>
      </c>
      <c r="BF351" s="595">
        <f>'звіт 03.19-03.24'!BE351+'[9]побудинковий звіт'!BF351+'[8]побудинковий звіт'!BF351</f>
        <v>0</v>
      </c>
      <c r="BG351" s="95">
        <f t="shared" si="276"/>
        <v>0</v>
      </c>
      <c r="BH351" s="595">
        <f>'звіт 03.19-03.24'!BG351+'[9]побудинковий звіт'!BH351+'[8]побудинковий звіт'!BH351</f>
        <v>692.10872318912584</v>
      </c>
      <c r="BI351" s="595">
        <f>'звіт 03.19-03.24'!BH351+'[9]побудинковий звіт'!BI351+'[8]побудинковий звіт'!BI351</f>
        <v>393.54378863526256</v>
      </c>
      <c r="BJ351" s="94">
        <f t="shared" si="277"/>
        <v>-298.56493455386328</v>
      </c>
      <c r="BK351" s="595">
        <f>'звіт 03.19-03.24'!BJ351+'[9]побудинковий звіт'!BK351+'[8]побудинковий звіт'!BK351</f>
        <v>5037.6903872130879</v>
      </c>
      <c r="BL351" s="595">
        <f>'звіт 03.19-03.24'!BK351+'[9]побудинковий звіт'!BL351+'[8]побудинковий звіт'!BL351</f>
        <v>709</v>
      </c>
      <c r="BM351" s="95">
        <f t="shared" si="278"/>
        <v>-4328.6903872130879</v>
      </c>
      <c r="BN351" s="595">
        <f>'звіт 03.19-03.24'!BM351+'[9]побудинковий звіт'!BN351+'[8]побудинковий звіт'!BN351</f>
        <v>725.00741439206865</v>
      </c>
      <c r="BO351" s="595">
        <f>'звіт 03.19-03.24'!BN351+'[9]побудинковий звіт'!BO351+'[8]побудинковий звіт'!BO351</f>
        <v>2533</v>
      </c>
      <c r="BP351" s="94">
        <f t="shared" si="279"/>
        <v>1807.9925856079312</v>
      </c>
      <c r="BQ351" s="91">
        <f t="shared" si="280"/>
        <v>35759.166686729732</v>
      </c>
      <c r="BR351" s="96">
        <f t="shared" si="280"/>
        <v>17682.357718969579</v>
      </c>
      <c r="BS351" s="94">
        <f t="shared" si="281"/>
        <v>-18076.808967760153</v>
      </c>
      <c r="BT351" s="595">
        <f>'звіт 03.19-03.24'!BS351+'[9]побудинковий звіт'!BT351+'[8]побудинковий звіт'!BT351</f>
        <v>161187.77062990874</v>
      </c>
      <c r="BU351" s="595">
        <f>'звіт 03.19-03.24'!BT351+'[9]побудинковий звіт'!BU351+'[8]побудинковий звіт'!BU351</f>
        <v>205411.57873849288</v>
      </c>
      <c r="BV351" s="116">
        <f t="shared" si="282"/>
        <v>44223.80810858414</v>
      </c>
      <c r="BW351" s="595">
        <f>'звіт 03.19-03.24'!BV351+'[9]побудинковий звіт'!BW351+'[8]побудинковий звіт'!BW351</f>
        <v>51063.013072875459</v>
      </c>
      <c r="BX351" s="595">
        <f>'звіт 03.19-03.24'!BW351+'[9]побудинковий звіт'!BX351+'[8]побудинковий звіт'!BX351</f>
        <v>58117.331299353194</v>
      </c>
      <c r="BY351" s="116">
        <f t="shared" si="283"/>
        <v>7054.3182264777352</v>
      </c>
      <c r="BZ351" s="595">
        <f>'звіт 03.19-03.24'!BY351+'[9]побудинковий звіт'!BZ351+'[8]побудинковий звіт'!BZ351</f>
        <v>53015.003376060398</v>
      </c>
      <c r="CA351" s="595">
        <f>'звіт 03.19-03.24'!BZ351+'[9]побудинковий звіт'!CA351+'[8]побудинковий звіт'!CA351</f>
        <v>34751.553045228509</v>
      </c>
      <c r="CB351" s="116">
        <f t="shared" si="284"/>
        <v>-18263.450330831889</v>
      </c>
      <c r="CC351" s="595">
        <f>'звіт 03.19-03.24'!CB351+'[9]побудинковий звіт'!CC351+'[8]побудинковий звіт'!CC351</f>
        <v>0</v>
      </c>
      <c r="CD351" s="595">
        <f>'звіт 03.19-03.24'!CC351+'[9]побудинковий звіт'!CD351+'[8]побудинковий звіт'!CD351</f>
        <v>0</v>
      </c>
      <c r="CE351" s="116">
        <f t="shared" si="285"/>
        <v>0</v>
      </c>
      <c r="CF351" s="595">
        <f>'звіт 03.19-03.24'!CE351+'[9]побудинковий звіт'!CF351+'[8]побудинковий звіт'!CF351</f>
        <v>0</v>
      </c>
      <c r="CG351" s="595">
        <f>'звіт 03.19-03.24'!CF351+'[9]побудинковий звіт'!CG351+'[8]побудинковий звіт'!CG351</f>
        <v>0</v>
      </c>
      <c r="CH351" s="116">
        <f t="shared" si="286"/>
        <v>0</v>
      </c>
      <c r="CI351" s="595">
        <f>'звіт 03.19-03.24'!CH351+'[9]побудинковий звіт'!CI351+'[8]побудинковий звіт'!CI351</f>
        <v>4561.8673183969086</v>
      </c>
      <c r="CJ351" s="595">
        <f>'звіт 03.19-03.24'!CI351+'[9]побудинковий звіт'!CJ351+'[8]побудинковий звіт'!CJ351</f>
        <v>3686.2333282820255</v>
      </c>
      <c r="CK351" s="116">
        <f t="shared" si="287"/>
        <v>-875.63399011488309</v>
      </c>
      <c r="CL351" s="595">
        <f>'звіт 03.19-03.24'!CK351+'[9]побудинковий звіт'!CL351+'[8]побудинковий звіт'!CL351</f>
        <v>0</v>
      </c>
      <c r="CM351" s="595">
        <f>'звіт 03.19-03.24'!CL351+'[9]побудинковий звіт'!CM351+'[8]побудинковий звіт'!CM351</f>
        <v>0</v>
      </c>
      <c r="CN351" s="116">
        <f t="shared" si="288"/>
        <v>0</v>
      </c>
      <c r="CO351" s="88">
        <f t="shared" si="289"/>
        <v>4561.8673183969086</v>
      </c>
      <c r="CP351" s="96">
        <f t="shared" si="289"/>
        <v>3686.2333282820255</v>
      </c>
      <c r="CQ351" s="116">
        <f t="shared" si="290"/>
        <v>-875.63399011488309</v>
      </c>
      <c r="CR351" s="119">
        <f t="shared" si="301"/>
        <v>618293.17440107826</v>
      </c>
      <c r="CS351" s="96">
        <f t="shared" si="301"/>
        <v>614893.51385880169</v>
      </c>
      <c r="CT351" s="116">
        <f t="shared" si="291"/>
        <v>-3399.6605422765715</v>
      </c>
      <c r="CU351" s="91">
        <f t="shared" si="292"/>
        <v>741951.80928129388</v>
      </c>
      <c r="CV351" s="98">
        <f t="shared" si="292"/>
        <v>737872.21663056198</v>
      </c>
      <c r="CW351" s="117">
        <f t="shared" si="293"/>
        <v>-4079.5926507319091</v>
      </c>
      <c r="CX351" s="595">
        <f>'звіт 03.19-03.24'!CW351+'[9]побудинковий звіт'!CX351+'[8]побудинковий звіт'!CX351</f>
        <v>26467.021420241799</v>
      </c>
      <c r="CY351" s="595">
        <f>'звіт 03.19-03.24'!CX351+'[9]побудинковий звіт'!CY351+'[8]побудинковий звіт'!CY351</f>
        <v>48606.614070973614</v>
      </c>
      <c r="CZ351" s="116">
        <f t="shared" si="294"/>
        <v>22139.592650731815</v>
      </c>
      <c r="DA351" s="99">
        <f>'[8]побудинковий звіт'!DA351</f>
        <v>-22139.592650731851</v>
      </c>
      <c r="DB351" s="8">
        <v>2</v>
      </c>
      <c r="DC351" s="365">
        <f>'[8]побудинковий звіт'!DC351</f>
        <v>23591.66</v>
      </c>
      <c r="DD351" s="365">
        <f>'[8]побудинковий звіт'!DD351</f>
        <v>0</v>
      </c>
      <c r="DE351" s="365">
        <f>'[8]побудинковий звіт'!DE351</f>
        <v>10640</v>
      </c>
      <c r="DF351" s="365">
        <f>'[8]побудинковий звіт'!DF351</f>
        <v>0</v>
      </c>
      <c r="DG351" s="101">
        <v>43605.571724454756</v>
      </c>
      <c r="DH351" s="296">
        <v>5</v>
      </c>
      <c r="DI351" s="103">
        <f>'[8]побудинковий звіт'!DK351</f>
        <v>6.9933988360880432</v>
      </c>
      <c r="DJ351" s="103">
        <f>'[8]побудинковий звіт'!DL351</f>
        <v>0</v>
      </c>
      <c r="DK351" s="103">
        <f>'[8]побудинковий звіт'!DM351</f>
        <v>6.4272201856842139</v>
      </c>
      <c r="DL351" s="104">
        <f>F351*DI351</f>
        <v>12951.634776458335</v>
      </c>
      <c r="DM351" s="104">
        <f>H351*DK351</f>
        <v>0</v>
      </c>
      <c r="DN351" s="105">
        <f t="shared" si="295"/>
        <v>12951.634776458335</v>
      </c>
      <c r="DO351" s="2"/>
      <c r="DP351" s="104">
        <f>'[10]побудинковий звіт'!DR351</f>
        <v>12951.66</v>
      </c>
      <c r="DQ351" s="104">
        <f>'[10]побудинковий звіт'!DS351</f>
        <v>0</v>
      </c>
      <c r="DR351" s="104">
        <f t="shared" si="296"/>
        <v>12951.66</v>
      </c>
      <c r="DS351" s="106"/>
      <c r="DT351" s="104"/>
      <c r="DU351" s="479">
        <f>'звіт 03.19-03.24'!DV351+'[9]побудинковий звіт'!DW351+'[8]побудинковий звіт'!DW351</f>
        <v>4464.88</v>
      </c>
      <c r="DV351" s="2">
        <f>'[9]побудинковий звіт'!DX351+'[8]побудинковий звіт'!DX351</f>
        <v>15050</v>
      </c>
      <c r="DW351" s="77">
        <f t="shared" si="297"/>
        <v>196472.104940547</v>
      </c>
      <c r="DX351" s="77">
        <f t="shared" si="298"/>
        <v>158449.92405705742</v>
      </c>
      <c r="DY351" s="427">
        <f t="shared" si="299"/>
        <v>10640</v>
      </c>
      <c r="DZ351" s="161">
        <f>'[10]побудинковий звіт'!DY351</f>
        <v>3398.0723905489399</v>
      </c>
      <c r="EB351" s="110">
        <v>6052</v>
      </c>
      <c r="EC351" s="111">
        <f t="shared" si="300"/>
        <v>49657.571724454756</v>
      </c>
      <c r="EE351" s="112">
        <v>36701.128831912705</v>
      </c>
      <c r="EG351" s="99">
        <v>20028.025356739774</v>
      </c>
    </row>
    <row r="352" spans="1:137" ht="19.95" customHeight="1" x14ac:dyDescent="0.3">
      <c r="A352" s="81">
        <v>150000884</v>
      </c>
      <c r="B352" s="82" t="s">
        <v>812</v>
      </c>
      <c r="C352" s="114" t="s">
        <v>813</v>
      </c>
      <c r="D352" s="114" t="s">
        <v>813</v>
      </c>
      <c r="E352" s="84">
        <f t="shared" si="258"/>
        <v>3396.3</v>
      </c>
      <c r="F352" s="597">
        <f>'[8]побудинковий звіт'!F352</f>
        <v>2555.1</v>
      </c>
      <c r="G352" s="104">
        <f>'[8]побудинковий звіт'!G352</f>
        <v>0</v>
      </c>
      <c r="H352" s="598">
        <f>'[8]побудинковий звіт'!H352</f>
        <v>841.2</v>
      </c>
      <c r="I352" s="595">
        <f>'звіт 03.19-03.24'!H352+'[9]побудинковий звіт'!I352+'[8]побудинковий звіт'!I352</f>
        <v>76222.2408471339</v>
      </c>
      <c r="J352" s="595">
        <f>'звіт 03.19-03.24'!I352+'[9]побудинковий звіт'!J352+'[8]побудинковий звіт'!J352</f>
        <v>76573.936013271494</v>
      </c>
      <c r="K352" s="116">
        <f t="shared" si="259"/>
        <v>351.69516613759333</v>
      </c>
      <c r="L352" s="595">
        <f>'звіт 03.19-03.24'!K352+'[9]побудинковий звіт'!L352+'[8]побудинковий звіт'!L352</f>
        <v>15780.658914975342</v>
      </c>
      <c r="M352" s="595">
        <f>'звіт 03.19-03.24'!L352+'[9]побудинковий звіт'!M352+'[8]побудинковий звіт'!M352</f>
        <v>15510.549442613352</v>
      </c>
      <c r="N352" s="116">
        <f t="shared" si="260"/>
        <v>-270.1094723619899</v>
      </c>
      <c r="O352" s="595">
        <f>'звіт 03.19-03.24'!N352+'[9]побудинковий звіт'!O352+'[8]побудинковий звіт'!O352</f>
        <v>32270.789453587673</v>
      </c>
      <c r="P352" s="595">
        <f>'звіт 03.19-03.24'!O352+'[9]побудинковий звіт'!P352+'[8]побудинковий звіт'!P352</f>
        <v>31272.269305083159</v>
      </c>
      <c r="Q352" s="116">
        <f t="shared" si="261"/>
        <v>-998.52014850451451</v>
      </c>
      <c r="R352" s="595">
        <f>'звіт 03.19-03.24'!Q352+'[9]побудинковий звіт'!R352+'[8]побудинковий звіт'!R352</f>
        <v>0</v>
      </c>
      <c r="S352" s="595">
        <f>'звіт 03.19-03.24'!R352+'[9]побудинковий звіт'!S352+'[8]побудинковий звіт'!S352</f>
        <v>0</v>
      </c>
      <c r="T352" s="116">
        <f t="shared" si="262"/>
        <v>0</v>
      </c>
      <c r="U352" s="595">
        <f>'звіт 03.19-03.24'!T352+'[9]побудинковий звіт'!U352+'[8]побудинковий звіт'!U352</f>
        <v>1957.1850347421914</v>
      </c>
      <c r="V352" s="595">
        <f>'звіт 03.19-03.24'!U352+'[9]побудинковий звіт'!V352+'[8]побудинковий звіт'!V352</f>
        <v>1020.0563384415782</v>
      </c>
      <c r="W352" s="116">
        <f t="shared" si="263"/>
        <v>-937.12869630061323</v>
      </c>
      <c r="X352" s="595">
        <f>'звіт 03.19-03.24'!W352+'[9]побудинковий звіт'!X352+'[8]побудинковий звіт'!X352</f>
        <v>49214.352886268898</v>
      </c>
      <c r="Y352" s="595">
        <f>'звіт 03.19-03.24'!X352+'[9]побудинковий звіт'!Y352+'[8]побудинковий звіт'!Y352</f>
        <v>44952.680516764769</v>
      </c>
      <c r="Z352" s="116">
        <f t="shared" si="264"/>
        <v>-4261.6723695041292</v>
      </c>
      <c r="AA352" s="595">
        <f>'звіт 03.19-03.24'!Z352+'[9]побудинковий звіт'!AA352+'[8]побудинковий звіт'!AA352</f>
        <v>3671.7300000000005</v>
      </c>
      <c r="AB352" s="595">
        <f>'звіт 03.19-03.24'!AA352+'[9]побудинковий звіт'!AB352+'[8]побудинковий звіт'!AB352</f>
        <v>0</v>
      </c>
      <c r="AC352" s="116">
        <f t="shared" si="265"/>
        <v>-3671.7300000000005</v>
      </c>
      <c r="AD352" s="595">
        <f>'звіт 03.19-03.24'!AC352+'[9]побудинковий звіт'!AD352+'[8]побудинковий звіт'!AD352</f>
        <v>103696.03679007851</v>
      </c>
      <c r="AE352" s="595">
        <f>'звіт 03.19-03.24'!AD352+'[9]побудинковий звіт'!AE352+'[8]побудинковий звіт'!AE352</f>
        <v>111222.54973099197</v>
      </c>
      <c r="AF352" s="117">
        <f t="shared" si="266"/>
        <v>7526.5129409134679</v>
      </c>
      <c r="AG352" s="91">
        <f t="shared" si="267"/>
        <v>282812.99392678647</v>
      </c>
      <c r="AH352" s="92">
        <f t="shared" si="267"/>
        <v>280552.04134716629</v>
      </c>
      <c r="AI352" s="116">
        <f t="shared" si="268"/>
        <v>-2260.9525796201779</v>
      </c>
      <c r="AJ352" s="595">
        <f>'звіт 03.19-03.24'!AI352+'[9]побудинковий звіт'!AJ352+'[8]побудинковий звіт'!AJ352</f>
        <v>0</v>
      </c>
      <c r="AK352" s="595">
        <f>'звіт 03.19-03.24'!AJ352+'[9]побудинковий звіт'!AK352+'[8]побудинковий звіт'!AK352</f>
        <v>0</v>
      </c>
      <c r="AL352" s="116">
        <f t="shared" si="269"/>
        <v>0</v>
      </c>
      <c r="AM352" s="595">
        <f>'звіт 03.19-03.24'!AL352+'[9]побудинковий звіт'!AM352+'[8]побудинковий звіт'!AM352</f>
        <v>0</v>
      </c>
      <c r="AN352" s="595">
        <f>'звіт 03.19-03.24'!AM352+'[9]побудинковий звіт'!AN352+'[8]побудинковий звіт'!AN352</f>
        <v>0</v>
      </c>
      <c r="AO352" s="116">
        <f t="shared" si="270"/>
        <v>0</v>
      </c>
      <c r="AP352" s="595">
        <f>'звіт 03.19-03.24'!AO352+'[9]побудинковий звіт'!AP352+'[8]побудинковий звіт'!AP352</f>
        <v>57270.963953367376</v>
      </c>
      <c r="AQ352" s="595">
        <f>'звіт 03.19-03.24'!AP352+'[9]побудинковий звіт'!AQ352+'[8]побудинковий звіт'!AQ352</f>
        <v>51534.382537614576</v>
      </c>
      <c r="AR352" s="116">
        <f t="shared" si="271"/>
        <v>-5736.5814157528002</v>
      </c>
      <c r="AS352" s="595">
        <f>'звіт 03.19-03.24'!AR352+'[9]побудинковий звіт'!AS352+'[8]побудинковий звіт'!AS352</f>
        <v>262493.74594883434</v>
      </c>
      <c r="AT352" s="595">
        <f>'звіт 03.19-03.24'!AS352+'[9]побудинковий звіт'!AT352+'[8]побудинковий звіт'!AT352</f>
        <v>228531.63093894126</v>
      </c>
      <c r="AU352" s="118">
        <f t="shared" si="272"/>
        <v>-33962.115009893081</v>
      </c>
      <c r="AV352" s="595">
        <f>'звіт 03.19-03.24'!AU352+'[9]побудинковий звіт'!AV352+'[8]побудинковий звіт'!AV352</f>
        <v>19022.785565177364</v>
      </c>
      <c r="AW352" s="595">
        <f>'звіт 03.19-03.24'!AV352+'[9]побудинковий звіт'!AW352+'[8]побудинковий звіт'!AW352</f>
        <v>9115.3010518233714</v>
      </c>
      <c r="AX352" s="94">
        <f t="shared" si="273"/>
        <v>-9907.484513353993</v>
      </c>
      <c r="AY352" s="595">
        <f>'звіт 03.19-03.24'!AX352+'[9]побудинковий звіт'!AY352+'[8]побудинковий звіт'!AY352</f>
        <v>27684.455996191762</v>
      </c>
      <c r="AZ352" s="595">
        <f>'звіт 03.19-03.24'!AY352+'[9]побудинковий звіт'!AZ352+'[8]побудинковий звіт'!AZ352</f>
        <v>2990</v>
      </c>
      <c r="BA352" s="117">
        <f t="shared" si="274"/>
        <v>-24694.455996191762</v>
      </c>
      <c r="BB352" s="595">
        <f>'звіт 03.19-03.24'!BA352+'[9]побудинковий звіт'!BB352+'[8]побудинковий звіт'!BB352</f>
        <v>13844.957713151613</v>
      </c>
      <c r="BC352" s="595">
        <f>'звіт 03.19-03.24'!BB352+'[9]побудинковий звіт'!BC352+'[8]побудинковий звіт'!BC352</f>
        <v>1351</v>
      </c>
      <c r="BD352" s="94">
        <f t="shared" si="275"/>
        <v>-12493.957713151613</v>
      </c>
      <c r="BE352" s="595">
        <f>'звіт 03.19-03.24'!BD352+'[9]побудинковий звіт'!BE352+'[8]побудинковий звіт'!BE352</f>
        <v>0</v>
      </c>
      <c r="BF352" s="595">
        <f>'звіт 03.19-03.24'!BE352+'[9]побудинковий звіт'!BF352+'[8]побудинковий звіт'!BF352</f>
        <v>0</v>
      </c>
      <c r="BG352" s="95">
        <f t="shared" si="276"/>
        <v>0</v>
      </c>
      <c r="BH352" s="595">
        <f>'звіт 03.19-03.24'!BG352+'[9]побудинковий звіт'!BH352+'[8]побудинковий звіт'!BH352</f>
        <v>1153.5145386485431</v>
      </c>
      <c r="BI352" s="595">
        <f>'звіт 03.19-03.24'!BH352+'[9]побудинковий звіт'!BI352+'[8]побудинковий звіт'!BI352</f>
        <v>0</v>
      </c>
      <c r="BJ352" s="94">
        <f t="shared" si="277"/>
        <v>-1153.5145386485431</v>
      </c>
      <c r="BK352" s="595">
        <f>'звіт 03.19-03.24'!BJ352+'[9]побудинковий звіт'!BK352+'[8]побудинковий звіт'!BK352</f>
        <v>15297.802242604623</v>
      </c>
      <c r="BL352" s="595">
        <f>'звіт 03.19-03.24'!BK352+'[9]побудинковий звіт'!BL352+'[8]побудинковий звіт'!BL352</f>
        <v>4736.7077130865327</v>
      </c>
      <c r="BM352" s="95">
        <f t="shared" si="278"/>
        <v>-10561.09452951809</v>
      </c>
      <c r="BN352" s="595">
        <f>'звіт 03.19-03.24'!BM352+'[9]побудинковий звіт'!BN352+'[8]побудинковий звіт'!BN352</f>
        <v>1770.3499981692494</v>
      </c>
      <c r="BO352" s="595">
        <f>'звіт 03.19-03.24'!BN352+'[9]побудинковий звіт'!BO352+'[8]побудинковий звіт'!BO352</f>
        <v>7121</v>
      </c>
      <c r="BP352" s="94">
        <f t="shared" si="279"/>
        <v>5350.6500018307506</v>
      </c>
      <c r="BQ352" s="91">
        <f t="shared" si="280"/>
        <v>78773.866053943158</v>
      </c>
      <c r="BR352" s="96">
        <f t="shared" si="280"/>
        <v>25314.008764909904</v>
      </c>
      <c r="BS352" s="94">
        <f t="shared" si="281"/>
        <v>-53459.857289033258</v>
      </c>
      <c r="BT352" s="595">
        <f>'звіт 03.19-03.24'!BS352+'[9]побудинковий звіт'!BT352+'[8]побудинковий звіт'!BT352</f>
        <v>118162.37469712189</v>
      </c>
      <c r="BU352" s="595">
        <f>'звіт 03.19-03.24'!BT352+'[9]побудинковий звіт'!BU352+'[8]побудинковий звіт'!BU352</f>
        <v>205358.30527311572</v>
      </c>
      <c r="BV352" s="116">
        <f t="shared" si="282"/>
        <v>87195.930575993829</v>
      </c>
      <c r="BW352" s="595">
        <f>'звіт 03.19-03.24'!BV352+'[9]побудинковий звіт'!BW352+'[8]побудинковий звіт'!BW352</f>
        <v>134375.75339309467</v>
      </c>
      <c r="BX352" s="595">
        <f>'звіт 03.19-03.24'!BW352+'[9]побудинковий звіт'!BX352+'[8]побудинковий звіт'!BX352</f>
        <v>143874.68156284743</v>
      </c>
      <c r="BY352" s="116">
        <f t="shared" si="283"/>
        <v>9498.9281697527622</v>
      </c>
      <c r="BZ352" s="595">
        <f>'звіт 03.19-03.24'!BY352+'[9]побудинковий звіт'!BZ352+'[8]побудинковий звіт'!BZ352</f>
        <v>81049.014888367499</v>
      </c>
      <c r="CA352" s="595">
        <f>'звіт 03.19-03.24'!BZ352+'[9]побудинковий звіт'!CA352+'[8]побудинковий звіт'!CA352</f>
        <v>36105.794181531943</v>
      </c>
      <c r="CB352" s="116">
        <f t="shared" si="284"/>
        <v>-44943.220706835556</v>
      </c>
      <c r="CC352" s="595">
        <f>'звіт 03.19-03.24'!CB352+'[9]побудинковий звіт'!CC352+'[8]побудинковий звіт'!CC352</f>
        <v>4659.3697257383428</v>
      </c>
      <c r="CD352" s="595">
        <f>'звіт 03.19-03.24'!CC352+'[9]побудинковий звіт'!CD352+'[8]побудинковий звіт'!CD352</f>
        <v>4743.5232487095409</v>
      </c>
      <c r="CE352" s="116">
        <f t="shared" si="285"/>
        <v>84.153522971198072</v>
      </c>
      <c r="CF352" s="595">
        <f>'звіт 03.19-03.24'!CE352+'[9]побудинковий звіт'!CF352+'[8]побудинковий звіт'!CF352</f>
        <v>573.12246756016498</v>
      </c>
      <c r="CG352" s="595">
        <f>'звіт 03.19-03.24'!CF352+'[9]побудинковий звіт'!CG352+'[8]побудинковий звіт'!CG352</f>
        <v>0</v>
      </c>
      <c r="CH352" s="116">
        <f t="shared" si="286"/>
        <v>-573.12246756016498</v>
      </c>
      <c r="CI352" s="595">
        <f>'звіт 03.19-03.24'!CH352+'[9]побудинковий звіт'!CI352+'[8]побудинковий звіт'!CI352</f>
        <v>39828.506575799722</v>
      </c>
      <c r="CJ352" s="595">
        <f>'звіт 03.19-03.24'!CI352+'[9]побудинковий звіт'!CJ352+'[8]побудинковий звіт'!CJ352</f>
        <v>30692.900900724588</v>
      </c>
      <c r="CK352" s="116">
        <f t="shared" si="287"/>
        <v>-9135.6056750751341</v>
      </c>
      <c r="CL352" s="595">
        <f>'звіт 03.19-03.24'!CK352+'[9]побудинковий звіт'!CL352+'[8]побудинковий звіт'!CL352</f>
        <v>0</v>
      </c>
      <c r="CM352" s="595">
        <f>'звіт 03.19-03.24'!CL352+'[9]побудинковий звіт'!CM352+'[8]побудинковий звіт'!CM352</f>
        <v>0</v>
      </c>
      <c r="CN352" s="116">
        <f t="shared" si="288"/>
        <v>0</v>
      </c>
      <c r="CO352" s="88">
        <f t="shared" si="289"/>
        <v>39828.506575799722</v>
      </c>
      <c r="CP352" s="96">
        <f t="shared" si="289"/>
        <v>30692.900900724588</v>
      </c>
      <c r="CQ352" s="116">
        <f t="shared" si="290"/>
        <v>-9135.6056750751341</v>
      </c>
      <c r="CR352" s="119">
        <f t="shared" si="301"/>
        <v>1059999.7116306135</v>
      </c>
      <c r="CS352" s="96">
        <f t="shared" si="301"/>
        <v>1006707.2687555613</v>
      </c>
      <c r="CT352" s="116">
        <f t="shared" si="291"/>
        <v>-53292.44287505222</v>
      </c>
      <c r="CU352" s="91">
        <f t="shared" si="292"/>
        <v>1271999.6539567362</v>
      </c>
      <c r="CV352" s="98">
        <f t="shared" si="292"/>
        <v>1208048.7225066735</v>
      </c>
      <c r="CW352" s="117">
        <f t="shared" si="293"/>
        <v>-63950.931450062664</v>
      </c>
      <c r="CX352" s="595">
        <f>'звіт 03.19-03.24'!CW352+'[9]побудинковий звіт'!CX352+'[8]побудинковий звіт'!CX352</f>
        <v>29807.596399080532</v>
      </c>
      <c r="CY352" s="595">
        <f>'звіт 03.19-03.24'!CX352+'[9]побудинковий звіт'!CY352+'[8]побудинковий звіт'!CY352</f>
        <v>93758.527849143502</v>
      </c>
      <c r="CZ352" s="116">
        <f t="shared" si="294"/>
        <v>63950.93145006297</v>
      </c>
      <c r="DA352" s="99">
        <f>'[8]побудинковий звіт'!DA352</f>
        <v>-63950.931450062897</v>
      </c>
      <c r="DB352" s="8">
        <v>2</v>
      </c>
      <c r="DC352" s="365">
        <f>'[8]побудинковий звіт'!DC352</f>
        <v>20825.39</v>
      </c>
      <c r="DD352" s="365">
        <f>'[8]побудинковий звіт'!DD352</f>
        <v>7800.1399999999994</v>
      </c>
      <c r="DE352" s="365">
        <f>'[8]побудинковий звіт'!DE352</f>
        <v>3599.2000000000007</v>
      </c>
      <c r="DF352" s="365">
        <f>'[8]побудинковий звіт'!DF352</f>
        <v>3063.59</v>
      </c>
      <c r="DG352" s="101">
        <v>33336.06155793817</v>
      </c>
      <c r="DH352" s="296">
        <v>5</v>
      </c>
      <c r="DI352" s="103">
        <f>'[8]побудинковий звіт'!DK352</f>
        <v>6.7418637608642786</v>
      </c>
      <c r="DJ352" s="103">
        <f>'[8]побудинковий звіт'!DL352</f>
        <v>0</v>
      </c>
      <c r="DK352" s="103">
        <f>'[8]побудинковий звіт'!DM352</f>
        <v>5.630713297008203</v>
      </c>
      <c r="DL352" s="104">
        <f>F352*DI352</f>
        <v>17226.136095384318</v>
      </c>
      <c r="DM352" s="104">
        <f>H352*DK352</f>
        <v>4736.5560254433003</v>
      </c>
      <c r="DN352" s="105">
        <f t="shared" si="295"/>
        <v>21962.692120827618</v>
      </c>
      <c r="DO352" s="2"/>
      <c r="DP352" s="104">
        <f>'[10]побудинковий звіт'!DR352</f>
        <v>17226.189999999999</v>
      </c>
      <c r="DQ352" s="104">
        <f>'[10]побудинковий звіт'!DS352</f>
        <v>4736.5499999999993</v>
      </c>
      <c r="DR352" s="104">
        <f t="shared" si="296"/>
        <v>21962.739999999998</v>
      </c>
      <c r="DS352" s="106"/>
      <c r="DT352" s="104"/>
      <c r="DU352" s="479">
        <f>'звіт 03.19-03.24'!DV352+'[9]побудинковий звіт'!DW352+'[8]побудинковий звіт'!DW352</f>
        <v>4464.88</v>
      </c>
      <c r="DV352" s="2">
        <f>'[9]побудинковий звіт'!DX352+'[8]побудинковий звіт'!DX352</f>
        <v>0</v>
      </c>
      <c r="DW352" s="77">
        <f t="shared" si="297"/>
        <v>409521.13440333301</v>
      </c>
      <c r="DX352" s="77">
        <f t="shared" si="298"/>
        <v>304614.76764462137</v>
      </c>
      <c r="DY352" s="427">
        <f t="shared" si="299"/>
        <v>6662.7900000000009</v>
      </c>
      <c r="DZ352" s="161">
        <f>'[10]побудинковий звіт'!DY352</f>
        <v>6886.9322047311089</v>
      </c>
      <c r="EB352" s="110">
        <v>49128</v>
      </c>
      <c r="EC352" s="111">
        <f t="shared" si="300"/>
        <v>82464.06155793817</v>
      </c>
      <c r="EE352" s="112">
        <v>3846.9263859946259</v>
      </c>
      <c r="EG352" s="99">
        <v>-36900.613123619172</v>
      </c>
    </row>
    <row r="353" spans="1:137" ht="19.95" customHeight="1" thickBot="1" x14ac:dyDescent="0.35">
      <c r="A353" s="81">
        <v>150000885</v>
      </c>
      <c r="B353" s="127" t="s">
        <v>814</v>
      </c>
      <c r="C353" s="128" t="s">
        <v>815</v>
      </c>
      <c r="D353" s="128" t="s">
        <v>815</v>
      </c>
      <c r="E353" s="129">
        <f t="shared" si="258"/>
        <v>1494.66</v>
      </c>
      <c r="F353" s="599">
        <f>'[8]побудинковий звіт'!F353</f>
        <v>1448.46</v>
      </c>
      <c r="G353" s="131">
        <f>'[8]побудинковий звіт'!G353</f>
        <v>0</v>
      </c>
      <c r="H353" s="600">
        <f>'[8]побудинковий звіт'!H353</f>
        <v>46.2</v>
      </c>
      <c r="I353" s="595">
        <f>'звіт 03.19-03.24'!H353+'[9]побудинковий звіт'!I353+'[8]побудинковий звіт'!I353</f>
        <v>36702.177447019749</v>
      </c>
      <c r="J353" s="595">
        <f>'звіт 03.19-03.24'!I353+'[9]побудинковий звіт'!J353+'[8]побудинковий звіт'!J353</f>
        <v>36821.087187328674</v>
      </c>
      <c r="K353" s="132">
        <f t="shared" si="259"/>
        <v>118.90974030892539</v>
      </c>
      <c r="L353" s="595">
        <f>'звіт 03.19-03.24'!K353+'[9]побудинковий звіт'!L353+'[8]побудинковий звіт'!L353</f>
        <v>6550.002138473802</v>
      </c>
      <c r="M353" s="595">
        <f>'звіт 03.19-03.24'!L353+'[9]побудинковий звіт'!M353+'[8]побудинковий звіт'!M353</f>
        <v>6398.7108708607893</v>
      </c>
      <c r="N353" s="132">
        <f t="shared" si="260"/>
        <v>-151.29126761301268</v>
      </c>
      <c r="O353" s="595">
        <f>'звіт 03.19-03.24'!N353+'[9]побудинковий звіт'!O353+'[8]побудинковий звіт'!O353</f>
        <v>14981.998280661644</v>
      </c>
      <c r="P353" s="595">
        <f>'звіт 03.19-03.24'!O353+'[9]побудинковий звіт'!P353+'[8]побудинковий звіт'!P353</f>
        <v>14519.706160386369</v>
      </c>
      <c r="Q353" s="132">
        <f t="shared" si="261"/>
        <v>-462.29212027527501</v>
      </c>
      <c r="R353" s="595">
        <f>'звіт 03.19-03.24'!Q353+'[9]побудинковий звіт'!R353+'[8]побудинковий звіт'!R353</f>
        <v>0</v>
      </c>
      <c r="S353" s="595">
        <f>'звіт 03.19-03.24'!R353+'[9]побудинковий звіт'!S353+'[8]побудинковий звіт'!S353</f>
        <v>0</v>
      </c>
      <c r="T353" s="132">
        <f t="shared" si="262"/>
        <v>0</v>
      </c>
      <c r="U353" s="595">
        <f>'звіт 03.19-03.24'!T353+'[9]побудинковий звіт'!U353+'[8]побудинковий звіт'!U353</f>
        <v>939.44881667625202</v>
      </c>
      <c r="V353" s="595">
        <f>'звіт 03.19-03.24'!U353+'[9]побудинковий звіт'!V353+'[8]побудинковий звіт'!V353</f>
        <v>489.62704245195749</v>
      </c>
      <c r="W353" s="132">
        <f t="shared" si="263"/>
        <v>-449.82177422429453</v>
      </c>
      <c r="X353" s="595">
        <f>'звіт 03.19-03.24'!W353+'[9]побудинковий звіт'!X353+'[8]побудинковий звіт'!X353</f>
        <v>19860.587660466284</v>
      </c>
      <c r="Y353" s="595">
        <f>'звіт 03.19-03.24'!X353+'[9]побудинковий звіт'!Y353+'[8]побудинковий звіт'!Y353</f>
        <v>18697.58693323849</v>
      </c>
      <c r="Z353" s="132">
        <f t="shared" si="264"/>
        <v>-1163.0007272277944</v>
      </c>
      <c r="AA353" s="595">
        <f>'звіт 03.19-03.24'!Z353+'[9]побудинковий звіт'!AA353+'[8]побудинковий звіт'!AA353</f>
        <v>1614.1680000000001</v>
      </c>
      <c r="AB353" s="595">
        <f>'звіт 03.19-03.24'!AA353+'[9]побудинковий звіт'!AB353+'[8]побудинковий звіт'!AB353</f>
        <v>0</v>
      </c>
      <c r="AC353" s="132">
        <f t="shared" si="265"/>
        <v>-1614.1680000000001</v>
      </c>
      <c r="AD353" s="595">
        <f>'звіт 03.19-03.24'!AC353+'[9]побудинковий звіт'!AD353+'[8]побудинковий звіт'!AD353</f>
        <v>44968.058582461606</v>
      </c>
      <c r="AE353" s="595">
        <f>'звіт 03.19-03.24'!AD353+'[9]побудинковий звіт'!AE353+'[8]побудинковий звіт'!AE353</f>
        <v>49066.293145116098</v>
      </c>
      <c r="AF353" s="133">
        <f t="shared" si="266"/>
        <v>4098.234562654492</v>
      </c>
      <c r="AG353" s="134">
        <f t="shared" si="267"/>
        <v>125616.44092575935</v>
      </c>
      <c r="AH353" s="135">
        <f t="shared" si="267"/>
        <v>125993.01133938238</v>
      </c>
      <c r="AI353" s="132">
        <f t="shared" si="268"/>
        <v>376.57041362303426</v>
      </c>
      <c r="AJ353" s="595">
        <f>'звіт 03.19-03.24'!AI353+'[9]побудинковий звіт'!AJ353+'[8]побудинковий звіт'!AJ353</f>
        <v>0</v>
      </c>
      <c r="AK353" s="595">
        <f>'звіт 03.19-03.24'!AJ353+'[9]побудинковий звіт'!AK353+'[8]побудинковий звіт'!AK353</f>
        <v>0</v>
      </c>
      <c r="AL353" s="132">
        <f t="shared" si="269"/>
        <v>0</v>
      </c>
      <c r="AM353" s="595">
        <f>'звіт 03.19-03.24'!AL353+'[9]побудинковий звіт'!AM353+'[8]побудинковий звіт'!AM353</f>
        <v>0</v>
      </c>
      <c r="AN353" s="595">
        <f>'звіт 03.19-03.24'!AM353+'[9]побудинковий звіт'!AN353+'[8]побудинковий звіт'!AN353</f>
        <v>0</v>
      </c>
      <c r="AO353" s="132">
        <f t="shared" si="270"/>
        <v>0</v>
      </c>
      <c r="AP353" s="595">
        <f>'звіт 03.19-03.24'!AO353+'[9]побудинковий звіт'!AP353+'[8]побудинковий звіт'!AP353</f>
        <v>28556.687741426926</v>
      </c>
      <c r="AQ353" s="595">
        <f>'звіт 03.19-03.24'!AP353+'[9]побудинковий звіт'!AQ353+'[8]побудинковий звіт'!AQ353</f>
        <v>24185.892945852363</v>
      </c>
      <c r="AR353" s="132">
        <f t="shared" si="271"/>
        <v>-4370.7947955745622</v>
      </c>
      <c r="AS353" s="595">
        <f>'звіт 03.19-03.24'!AR353+'[9]побудинковий звіт'!AS353+'[8]побудинковий звіт'!AS353</f>
        <v>126448.0996155631</v>
      </c>
      <c r="AT353" s="595">
        <f>'звіт 03.19-03.24'!AS353+'[9]побудинковий звіт'!AT353+'[8]побудинковий звіт'!AT353</f>
        <v>92177.195924622356</v>
      </c>
      <c r="AU353" s="136">
        <f t="shared" si="272"/>
        <v>-34270.903690940744</v>
      </c>
      <c r="AV353" s="595">
        <f>'звіт 03.19-03.24'!AU353+'[9]побудинковий звіт'!AV353+'[8]побудинковий звіт'!AV353</f>
        <v>8969.9318651317153</v>
      </c>
      <c r="AW353" s="595">
        <f>'звіт 03.19-03.24'!AV353+'[9]побудинковий звіт'!AW353+'[8]побудинковий звіт'!AW353</f>
        <v>2510.88</v>
      </c>
      <c r="AX353" s="89">
        <f t="shared" si="273"/>
        <v>-6459.0518651317152</v>
      </c>
      <c r="AY353" s="595">
        <f>'звіт 03.19-03.24'!AX353+'[9]побудинковий звіт'!AY353+'[8]побудинковий звіт'!AY353</f>
        <v>11439.821264665617</v>
      </c>
      <c r="AZ353" s="595">
        <f>'звіт 03.19-03.24'!AY353+'[9]побудинковий звіт'!AZ353+'[8]побудинковий звіт'!AZ353</f>
        <v>0</v>
      </c>
      <c r="BA353" s="133">
        <f t="shared" si="274"/>
        <v>-11439.821264665617</v>
      </c>
      <c r="BB353" s="595">
        <f>'звіт 03.19-03.24'!BA353+'[9]побудинковий звіт'!BB353+'[8]побудинковий звіт'!BB353</f>
        <v>5686.3622046615747</v>
      </c>
      <c r="BC353" s="595">
        <f>'звіт 03.19-03.24'!BB353+'[9]побудинковий звіт'!BC353+'[8]побудинковий звіт'!BC353</f>
        <v>1143</v>
      </c>
      <c r="BD353" s="89">
        <f t="shared" si="275"/>
        <v>-4543.3622046615747</v>
      </c>
      <c r="BE353" s="595">
        <f>'звіт 03.19-03.24'!BD353+'[9]побудинковий звіт'!BE353+'[8]побудинковий звіт'!BE353</f>
        <v>0</v>
      </c>
      <c r="BF353" s="595">
        <f>'звіт 03.19-03.24'!BE353+'[9]побудинковий звіт'!BF353+'[8]побудинковий звіт'!BF353</f>
        <v>0</v>
      </c>
      <c r="BG353" s="90">
        <f t="shared" si="276"/>
        <v>0</v>
      </c>
      <c r="BH353" s="595">
        <f>'звіт 03.19-03.24'!BG353+'[9]побудинковий звіт'!BH353+'[8]побудинковий звіт'!BH353</f>
        <v>553.6869785513004</v>
      </c>
      <c r="BI353" s="595">
        <f>'звіт 03.19-03.24'!BH353+'[9]побудинковий звіт'!BI353+'[8]побудинковий звіт'!BI353</f>
        <v>0</v>
      </c>
      <c r="BJ353" s="89">
        <f t="shared" si="277"/>
        <v>-553.6869785513004</v>
      </c>
      <c r="BK353" s="595">
        <f>'звіт 03.19-03.24'!BJ353+'[9]побудинковий звіт'!BK353+'[8]побудинковий звіт'!BK353</f>
        <v>4875.1953989745816</v>
      </c>
      <c r="BL353" s="595">
        <f>'звіт 03.19-03.24'!BK353+'[9]побудинковий звіт'!BL353+'[8]побудинковий звіт'!BL353</f>
        <v>1110</v>
      </c>
      <c r="BM353" s="90">
        <f t="shared" si="278"/>
        <v>-3765.1953989745816</v>
      </c>
      <c r="BN353" s="595">
        <f>'звіт 03.19-03.24'!BM353+'[9]побудинковий звіт'!BN353+'[8]побудинковий звіт'!BN353</f>
        <v>755.58753897288693</v>
      </c>
      <c r="BO353" s="595">
        <f>'звіт 03.19-03.24'!BN353+'[9]побудинковий звіт'!BO353+'[8]побудинковий звіт'!BO353</f>
        <v>2755</v>
      </c>
      <c r="BP353" s="89">
        <f t="shared" si="279"/>
        <v>1999.4124610271131</v>
      </c>
      <c r="BQ353" s="137">
        <f t="shared" si="280"/>
        <v>32280.585250957676</v>
      </c>
      <c r="BR353" s="138">
        <f t="shared" si="280"/>
        <v>7518.88</v>
      </c>
      <c r="BS353" s="89">
        <f t="shared" si="281"/>
        <v>-24761.705250957675</v>
      </c>
      <c r="BT353" s="595">
        <f>'звіт 03.19-03.24'!BS353+'[9]побудинковий звіт'!BT353+'[8]побудинковий звіт'!BT353</f>
        <v>131221.08767986752</v>
      </c>
      <c r="BU353" s="595">
        <f>'звіт 03.19-03.24'!BT353+'[9]побудинковий звіт'!BU353+'[8]побудинковий звіт'!BU353</f>
        <v>172809.40529590272</v>
      </c>
      <c r="BV353" s="132">
        <f t="shared" si="282"/>
        <v>41588.317616035201</v>
      </c>
      <c r="BW353" s="595">
        <f>'звіт 03.19-03.24'!BV353+'[9]побудинковий звіт'!BW353+'[8]побудинковий звіт'!BW353</f>
        <v>60630.472976358375</v>
      </c>
      <c r="BX353" s="595">
        <f>'звіт 03.19-03.24'!BW353+'[9]побудинковий звіт'!BX353+'[8]побудинковий звіт'!BX353</f>
        <v>63308.392456946538</v>
      </c>
      <c r="BY353" s="132">
        <f t="shared" si="283"/>
        <v>2677.9194805881634</v>
      </c>
      <c r="BZ353" s="595">
        <f>'звіт 03.19-03.24'!BY353+'[9]побудинковий звіт'!BZ353+'[8]побудинковий звіт'!BZ353</f>
        <v>45645.853279401636</v>
      </c>
      <c r="CA353" s="595">
        <f>'звіт 03.19-03.24'!BZ353+'[9]побудинковий звіт'!CA353+'[8]побудинковий звіт'!CA353</f>
        <v>23357.656561387616</v>
      </c>
      <c r="CB353" s="132">
        <f t="shared" si="284"/>
        <v>-22288.19671801402</v>
      </c>
      <c r="CC353" s="595">
        <f>'звіт 03.19-03.24'!CB353+'[9]побудинковий звіт'!CC353+'[8]побудинковий звіт'!CC353</f>
        <v>1644.4834326135326</v>
      </c>
      <c r="CD353" s="595">
        <f>'звіт 03.19-03.24'!CC353+'[9]побудинковий звіт'!CD353+'[8]побудинковий звіт'!CD353</f>
        <v>1674.1846760151316</v>
      </c>
      <c r="CE353" s="132">
        <f t="shared" si="285"/>
        <v>29.701243401598958</v>
      </c>
      <c r="CF353" s="595">
        <f>'звіт 03.19-03.24'!CE353+'[9]побудинковий звіт'!CF353+'[8]побудинковий звіт'!CF353</f>
        <v>202.27851796241117</v>
      </c>
      <c r="CG353" s="595">
        <f>'звіт 03.19-03.24'!CF353+'[9]побудинковий звіт'!CG353+'[8]побудинковий звіт'!CG353</f>
        <v>0</v>
      </c>
      <c r="CH353" s="132">
        <f t="shared" si="286"/>
        <v>-202.27851796241117</v>
      </c>
      <c r="CI353" s="595">
        <f>'звіт 03.19-03.24'!CH353+'[9]побудинковий звіт'!CI353+'[8]побудинковий звіт'!CI353</f>
        <v>15491.958144723139</v>
      </c>
      <c r="CJ353" s="595">
        <f>'звіт 03.19-03.24'!CI353+'[9]побудинковий звіт'!CJ353+'[8]побудинковий звіт'!CJ353</f>
        <v>13005.769543139244</v>
      </c>
      <c r="CK353" s="132">
        <f t="shared" si="287"/>
        <v>-2486.1886015838954</v>
      </c>
      <c r="CL353" s="595">
        <f>'звіт 03.19-03.24'!CK353+'[9]побудинковий звіт'!CL353+'[8]побудинковий звіт'!CL353</f>
        <v>0</v>
      </c>
      <c r="CM353" s="595">
        <f>'звіт 03.19-03.24'!CL353+'[9]побудинковий звіт'!CM353+'[8]побудинковий звіт'!CM353</f>
        <v>0</v>
      </c>
      <c r="CN353" s="132">
        <f t="shared" si="288"/>
        <v>0</v>
      </c>
      <c r="CO353" s="139">
        <f t="shared" si="289"/>
        <v>15491.958144723139</v>
      </c>
      <c r="CP353" s="96">
        <f t="shared" si="289"/>
        <v>13005.769543139244</v>
      </c>
      <c r="CQ353" s="132">
        <f t="shared" si="290"/>
        <v>-2486.1886015838954</v>
      </c>
      <c r="CR353" s="140">
        <f t="shared" si="301"/>
        <v>567737.94756463368</v>
      </c>
      <c r="CS353" s="96">
        <f t="shared" si="301"/>
        <v>524030.38874324836</v>
      </c>
      <c r="CT353" s="132">
        <f t="shared" si="291"/>
        <v>-43707.558821385319</v>
      </c>
      <c r="CU353" s="91">
        <f t="shared" si="292"/>
        <v>681285.53707756044</v>
      </c>
      <c r="CV353" s="98">
        <f t="shared" si="292"/>
        <v>628836.46649189806</v>
      </c>
      <c r="CW353" s="133">
        <f t="shared" si="293"/>
        <v>-52449.070585662383</v>
      </c>
      <c r="CX353" s="595">
        <f>'звіт 03.19-03.24'!CW353+'[9]побудинковий звіт'!CX353+'[8]побудинковий звіт'!CX353</f>
        <v>25943.884882018934</v>
      </c>
      <c r="CY353" s="595">
        <f>'звіт 03.19-03.24'!CX353+'[9]побудинковий звіт'!CY353+'[8]побудинковий звіт'!CY353</f>
        <v>78392.955467681357</v>
      </c>
      <c r="CZ353" s="132">
        <f t="shared" si="294"/>
        <v>52449.070585662426</v>
      </c>
      <c r="DA353" s="99">
        <f>'[8]побудинковий звіт'!DA353</f>
        <v>-52449.070585662295</v>
      </c>
      <c r="DB353" s="8">
        <v>2</v>
      </c>
      <c r="DC353" s="365">
        <f>'[8]побудинковий звіт'!DC353</f>
        <v>12681.9</v>
      </c>
      <c r="DD353" s="365">
        <f>'[8]побудинковий звіт'!DD353</f>
        <v>-328.2</v>
      </c>
      <c r="DE353" s="365">
        <f>'[8]побудинковий звіт'!DE353</f>
        <v>1086.0299999999988</v>
      </c>
      <c r="DF353" s="365">
        <f>'[8]побудинковий звіт'!DF353</f>
        <v>-656.4</v>
      </c>
      <c r="DG353" s="101">
        <v>-55904.216103311774</v>
      </c>
      <c r="DH353" s="301">
        <v>4</v>
      </c>
      <c r="DI353" s="103">
        <f>'[8]побудинковий звіт'!DK353</f>
        <v>8.0052408947880487</v>
      </c>
      <c r="DJ353" s="103">
        <f>'[8]побудинковий звіт'!DL353</f>
        <v>0</v>
      </c>
      <c r="DK353" s="103">
        <f>'[8]побудинковий звіт'!DM353</f>
        <v>7.1038795746682535</v>
      </c>
      <c r="DL353" s="104">
        <f>F353*DI353</f>
        <v>11595.271226464698</v>
      </c>
      <c r="DM353" s="104">
        <f>H353*DK353</f>
        <v>328.19923634967336</v>
      </c>
      <c r="DN353" s="105">
        <f t="shared" si="295"/>
        <v>11923.470462814372</v>
      </c>
      <c r="DO353" s="2"/>
      <c r="DP353" s="104">
        <f>'[10]побудинковий звіт'!DR353</f>
        <v>11595.23</v>
      </c>
      <c r="DQ353" s="104">
        <f>'[10]побудинковий звіт'!DS353</f>
        <v>328.2</v>
      </c>
      <c r="DR353" s="104">
        <f t="shared" si="296"/>
        <v>11923.43</v>
      </c>
      <c r="DS353" s="106"/>
      <c r="DT353" s="104"/>
      <c r="DU353" s="479">
        <f>'звіт 03.19-03.24'!DV353+'[9]побудинковий звіт'!DW353+'[8]побудинковий звіт'!DW353</f>
        <v>4169.32</v>
      </c>
      <c r="DV353" s="2">
        <f>'[9]побудинковий звіт'!DX353+'[8]побудинковий звіт'!DX353</f>
        <v>0</v>
      </c>
      <c r="DW353" s="77">
        <f t="shared" si="297"/>
        <v>190474.42183982494</v>
      </c>
      <c r="DX353" s="77">
        <f t="shared" si="298"/>
        <v>119635.29110954683</v>
      </c>
      <c r="DY353" s="427">
        <f t="shared" si="299"/>
        <v>429.62999999999886</v>
      </c>
      <c r="DZ353" s="161">
        <f>'[10]побудинковий звіт'!DY353</f>
        <v>3400.6318426455664</v>
      </c>
      <c r="EB353" s="110">
        <v>26197</v>
      </c>
      <c r="EC353" s="111">
        <f t="shared" si="300"/>
        <v>-29707.216103311774</v>
      </c>
      <c r="EE353" s="112">
        <v>-27526.684765904767</v>
      </c>
      <c r="EG353" s="99">
        <v>-40953.445009421383</v>
      </c>
    </row>
    <row r="354" spans="1:137" s="168" customFormat="1" ht="24.75" customHeight="1" thickBot="1" x14ac:dyDescent="0.35">
      <c r="A354" s="143"/>
      <c r="B354" s="144"/>
      <c r="C354" s="145" t="s">
        <v>816</v>
      </c>
      <c r="D354" s="145"/>
      <c r="E354" s="146">
        <f t="shared" ref="E354:J354" si="304">SUM(E9:E353)</f>
        <v>990602.53</v>
      </c>
      <c r="F354" s="147">
        <f t="shared" si="304"/>
        <v>935054.67999999993</v>
      </c>
      <c r="G354" s="148">
        <f t="shared" si="304"/>
        <v>51257.040000000008</v>
      </c>
      <c r="H354" s="149">
        <f t="shared" si="304"/>
        <v>55547.850000000006</v>
      </c>
      <c r="I354" s="150">
        <f t="shared" si="304"/>
        <v>21705848.482838355</v>
      </c>
      <c r="J354" s="151">
        <f t="shared" si="304"/>
        <v>20901773.452815413</v>
      </c>
      <c r="K354" s="154">
        <f t="shared" si="259"/>
        <v>-804075.03002294153</v>
      </c>
      <c r="L354" s="153">
        <f>SUM(L9:L353)</f>
        <v>4153346.4121891535</v>
      </c>
      <c r="M354" s="151">
        <f>SUM(M9:M353)</f>
        <v>3936372.3053648029</v>
      </c>
      <c r="N354" s="154">
        <f t="shared" si="260"/>
        <v>-216974.10682435054</v>
      </c>
      <c r="O354" s="150">
        <f>SUM(O9:O353)</f>
        <v>9332703.0392860305</v>
      </c>
      <c r="P354" s="151">
        <f>SUM(P9:P353)</f>
        <v>9157785.3974734582</v>
      </c>
      <c r="Q354" s="152">
        <f t="shared" si="261"/>
        <v>-174917.64181257226</v>
      </c>
      <c r="R354" s="153">
        <f>SUM(R9:R353)</f>
        <v>1267345.9330337734</v>
      </c>
      <c r="S354" s="151">
        <f>SUM(S9:S353)</f>
        <v>1244710.0555151692</v>
      </c>
      <c r="T354" s="154">
        <f t="shared" si="262"/>
        <v>-22635.877518604277</v>
      </c>
      <c r="U354" s="150">
        <f>SUM(U9:U353)</f>
        <v>1060643.4309839976</v>
      </c>
      <c r="V354" s="151">
        <f>SUM(V9:V353)</f>
        <v>825999.58097584627</v>
      </c>
      <c r="W354" s="152">
        <f t="shared" si="263"/>
        <v>-234643.85000815138</v>
      </c>
      <c r="X354" s="153">
        <f>SUM(X9:X353)</f>
        <v>13026971.337924965</v>
      </c>
      <c r="Y354" s="151">
        <f>SUM(Y9:Y353)</f>
        <v>11854433.259120183</v>
      </c>
      <c r="Z354" s="154">
        <f t="shared" si="264"/>
        <v>-1172538.0788047817</v>
      </c>
      <c r="AA354" s="153">
        <f>SUM(AA9:AA353)</f>
        <v>1044195.2375999994</v>
      </c>
      <c r="AB354" s="151">
        <f>SUM(AB9:AB353)</f>
        <v>55313.594486820453</v>
      </c>
      <c r="AC354" s="154">
        <f t="shared" si="265"/>
        <v>-988881.6431131789</v>
      </c>
      <c r="AD354" s="150">
        <f>SUM(AD9:AD353)</f>
        <v>29442406.764410771</v>
      </c>
      <c r="AE354" s="151">
        <f>SUM(AE9:AE353)</f>
        <v>32221945.146640085</v>
      </c>
      <c r="AF354" s="152">
        <f t="shared" si="266"/>
        <v>2779538.3822293133</v>
      </c>
      <c r="AG354" s="153">
        <f>SUM(AG9:AG353)</f>
        <v>81033460.638266981</v>
      </c>
      <c r="AH354" s="151">
        <f>SUM(AH9:AH353)</f>
        <v>80198332.792391747</v>
      </c>
      <c r="AI354" s="154">
        <f t="shared" si="268"/>
        <v>-835127.84587523341</v>
      </c>
      <c r="AJ354" s="150">
        <f>SUM(AJ9:AJ353)</f>
        <v>30382123.525608685</v>
      </c>
      <c r="AK354" s="151">
        <f>SUM(AK9:AK353)</f>
        <v>29808267.665852174</v>
      </c>
      <c r="AL354" s="152">
        <f t="shared" si="269"/>
        <v>-573855.8597565107</v>
      </c>
      <c r="AM354" s="153">
        <f>SUM(AM9:AM353)</f>
        <v>896994.97422410513</v>
      </c>
      <c r="AN354" s="151">
        <f>SUM(AN9:AN353)</f>
        <v>799535.27627393464</v>
      </c>
      <c r="AO354" s="152">
        <f t="shared" si="270"/>
        <v>-97459.697950170492</v>
      </c>
      <c r="AP354" s="153">
        <f>SUM(AP9:AP353)</f>
        <v>9560161.8544563223</v>
      </c>
      <c r="AQ354" s="151">
        <f>SUM(AQ9:AQ353)</f>
        <v>8457312.2432252616</v>
      </c>
      <c r="AR354" s="152">
        <f t="shared" si="271"/>
        <v>-1102849.6112310607</v>
      </c>
      <c r="AS354" s="153">
        <f>SUM(AS9:AS353)</f>
        <v>92722847.020009324</v>
      </c>
      <c r="AT354" s="151">
        <f>SUM(AT9:AT353)</f>
        <v>93576007.207735196</v>
      </c>
      <c r="AU354" s="154">
        <f t="shared" si="272"/>
        <v>853160.1877258718</v>
      </c>
      <c r="AV354" s="153">
        <f>SUM(AV9:AV353)</f>
        <v>4856949.7508868854</v>
      </c>
      <c r="AW354" s="151">
        <f>SUM(AW9:AW353)</f>
        <v>2973574.1293474413</v>
      </c>
      <c r="AX354" s="154">
        <f t="shared" si="273"/>
        <v>-1883375.6215394442</v>
      </c>
      <c r="AY354" s="150">
        <f>SUM(AY9:AY353)</f>
        <v>6077628.8424759386</v>
      </c>
      <c r="AZ354" s="151">
        <f>SUM(AZ9:AZ353)</f>
        <v>3620945.333745352</v>
      </c>
      <c r="BA354" s="152">
        <f t="shared" si="274"/>
        <v>-2456683.5087305866</v>
      </c>
      <c r="BB354" s="153">
        <f>SUM(BB9:BB353)</f>
        <v>3235128.2026443924</v>
      </c>
      <c r="BC354" s="151">
        <f>SUM(BC9:BC353)</f>
        <v>2655616.5848212377</v>
      </c>
      <c r="BD354" s="154">
        <f t="shared" si="275"/>
        <v>-579511.61782315467</v>
      </c>
      <c r="BE354" s="150">
        <f>SUM(BE9:BE353)</f>
        <v>2087726.4064972871</v>
      </c>
      <c r="BF354" s="151">
        <f>SUM(BF9:BF353)</f>
        <v>964205.59949694097</v>
      </c>
      <c r="BG354" s="152">
        <f t="shared" si="276"/>
        <v>-1123520.807000346</v>
      </c>
      <c r="BH354" s="153">
        <f>SUM(BH9:BH353)</f>
        <v>1603180.7629546768</v>
      </c>
      <c r="BI354" s="151">
        <f>SUM(BI9:BI353)</f>
        <v>603044.56196711469</v>
      </c>
      <c r="BJ354" s="154">
        <f t="shared" si="277"/>
        <v>-1000136.2009875621</v>
      </c>
      <c r="BK354" s="150">
        <f>SUM(BK9:BK353)</f>
        <v>4156357.6594513636</v>
      </c>
      <c r="BL354" s="151">
        <f>SUM(BL9:BL353)</f>
        <v>3203346.0284531652</v>
      </c>
      <c r="BM354" s="152">
        <f t="shared" si="278"/>
        <v>-953011.63099819841</v>
      </c>
      <c r="BN354" s="153">
        <f>SUM(BN9:BN353)</f>
        <v>547947.06581133569</v>
      </c>
      <c r="BO354" s="151">
        <f>SUM(BO9:BO353)</f>
        <v>1132193.5878978083</v>
      </c>
      <c r="BP354" s="154">
        <f t="shared" si="279"/>
        <v>584246.5220864726</v>
      </c>
      <c r="BQ354" s="153">
        <f>SUM(BQ9:BQ353)</f>
        <v>22564918.690721881</v>
      </c>
      <c r="BR354" s="151">
        <f>SUM(BR9:BR353)</f>
        <v>15152925.825729067</v>
      </c>
      <c r="BS354" s="154">
        <f t="shared" si="281"/>
        <v>-7411992.8649928141</v>
      </c>
      <c r="BT354" s="153">
        <f>SUM(BT9:BT353)</f>
        <v>75215425.432495654</v>
      </c>
      <c r="BU354" s="151">
        <f>SUM(BU9:BU353)</f>
        <v>86595417.451448709</v>
      </c>
      <c r="BV354" s="152">
        <f t="shared" si="282"/>
        <v>11379992.018953055</v>
      </c>
      <c r="BW354" s="153">
        <f>SUM(BW9:BW353)</f>
        <v>47108902.321029119</v>
      </c>
      <c r="BX354" s="151">
        <f>SUM(BX9:BX353)</f>
        <v>48154079.115641996</v>
      </c>
      <c r="BY354" s="152">
        <f t="shared" si="283"/>
        <v>1045176.7946128771</v>
      </c>
      <c r="BZ354" s="153">
        <f>SUM(BZ9:BZ353)</f>
        <v>19478058.8929254</v>
      </c>
      <c r="CA354" s="151">
        <f>SUM(CA9:CA353)</f>
        <v>15025915.686994007</v>
      </c>
      <c r="CB354" s="152">
        <f t="shared" si="284"/>
        <v>-4452143.2059313934</v>
      </c>
      <c r="CC354" s="153">
        <f>SUM(CC9:CC353)</f>
        <v>2172166.8970963256</v>
      </c>
      <c r="CD354" s="151">
        <f>SUM(CD9:CD353)</f>
        <v>2205373.876574554</v>
      </c>
      <c r="CE354" s="152">
        <f t="shared" si="285"/>
        <v>33206.979478228372</v>
      </c>
      <c r="CF354" s="153">
        <f>SUM(CF9:CF353)</f>
        <v>266450.88091291121</v>
      </c>
      <c r="CG354" s="151">
        <f>SUM(CG9:CG353)</f>
        <v>237655.54773175099</v>
      </c>
      <c r="CH354" s="154">
        <f t="shared" si="286"/>
        <v>-28795.333181160211</v>
      </c>
      <c r="CI354" s="153">
        <f>SUM(CI9:CI353)</f>
        <v>16220825.454087537</v>
      </c>
      <c r="CJ354" s="151">
        <f>SUM(CJ9:CJ353)</f>
        <v>13069303.055380329</v>
      </c>
      <c r="CK354" s="152">
        <f t="shared" si="287"/>
        <v>-3151522.3987072073</v>
      </c>
      <c r="CL354" s="153">
        <f>SUM(CL9:CL353)</f>
        <v>9896366.0246136561</v>
      </c>
      <c r="CM354" s="151">
        <f>SUM(CM9:CM353)</f>
        <v>9647380.495428713</v>
      </c>
      <c r="CN354" s="154">
        <f t="shared" si="288"/>
        <v>-248985.52918494307</v>
      </c>
      <c r="CO354" s="150">
        <f>SUM(CO9:CO353)</f>
        <v>26117191.478701197</v>
      </c>
      <c r="CP354" s="151">
        <f>SUM(CP9:CP353)</f>
        <v>22716683.550809044</v>
      </c>
      <c r="CQ354" s="152">
        <f t="shared" si="290"/>
        <v>-3400507.9278921522</v>
      </c>
      <c r="CR354" s="153">
        <f>SUM(CR9:CR353)</f>
        <v>407518702.60644794</v>
      </c>
      <c r="CS354" s="151">
        <f>SUM(CS9:CS353)</f>
        <v>402927506.24040729</v>
      </c>
      <c r="CT354" s="152">
        <f t="shared" si="291"/>
        <v>-4591196.366040647</v>
      </c>
      <c r="CU354" s="153">
        <f>SUM(CU9:CU353)</f>
        <v>489022443.12773758</v>
      </c>
      <c r="CV354" s="151">
        <f>SUM(CV9:CV353)</f>
        <v>483513007.48848891</v>
      </c>
      <c r="CW354" s="152">
        <f t="shared" si="293"/>
        <v>-5509435.6392486691</v>
      </c>
      <c r="CX354" s="153">
        <f>SUM(CX9:CX353)</f>
        <v>18390618.756402798</v>
      </c>
      <c r="CY354" s="151">
        <f>SUM(CY9:CY353)</f>
        <v>23915099.327481195</v>
      </c>
      <c r="CZ354" s="155">
        <f t="shared" si="294"/>
        <v>5524480.5710783973</v>
      </c>
      <c r="DA354" s="156">
        <f>SUM(DA9:DA353)</f>
        <v>-5480730.7402731925</v>
      </c>
      <c r="DB354" s="8"/>
      <c r="DC354" s="157">
        <f t="shared" ref="DC354:DG354" si="305">SUM(DC9:DC353)</f>
        <v>20853913.799999993</v>
      </c>
      <c r="DD354" s="302">
        <f t="shared" si="305"/>
        <v>1241283.6700000002</v>
      </c>
      <c r="DE354" s="158">
        <f t="shared" si="305"/>
        <v>12654984.049999995</v>
      </c>
      <c r="DF354" s="159">
        <f t="shared" si="305"/>
        <v>891569.54999999958</v>
      </c>
      <c r="DG354" s="160">
        <f t="shared" si="305"/>
        <v>187327.04510002912</v>
      </c>
      <c r="DH354" s="161"/>
      <c r="DI354" s="162"/>
      <c r="DJ354" s="162"/>
      <c r="DK354" s="163"/>
      <c r="DL354" s="164">
        <f>SUM(DL9:DL353)</f>
        <v>8196350.2070860248</v>
      </c>
      <c r="DM354" s="164">
        <f>SUM(DM9:DM353)</f>
        <v>349074.30983878183</v>
      </c>
      <c r="DN354" s="165">
        <f t="shared" si="295"/>
        <v>8545424.5169248059</v>
      </c>
      <c r="DO354" s="2"/>
      <c r="DP354" s="164">
        <f>SUM(DP9:DP353)</f>
        <v>8198628.8399999989</v>
      </c>
      <c r="DQ354" s="166">
        <f>SUM(DQ9:DQ353)</f>
        <v>351520.3</v>
      </c>
      <c r="DR354" s="165">
        <f t="shared" si="296"/>
        <v>8550149.1399999987</v>
      </c>
      <c r="DS354" s="106"/>
      <c r="DT354" s="104"/>
      <c r="DU354" s="303">
        <f>SUM(DU9:DU353)</f>
        <v>1572781.7999999975</v>
      </c>
      <c r="DV354" s="303"/>
      <c r="DW354" s="161">
        <f>SUM(DW9:DW353)</f>
        <v>138345318.85287747</v>
      </c>
      <c r="DX354" s="161">
        <f>SUM(DX9:DX353)</f>
        <v>130474719.6401571</v>
      </c>
      <c r="DY354" s="427">
        <f>SUM(DY9:DY353)</f>
        <v>13546553.600000005</v>
      </c>
      <c r="DZ354" s="427">
        <f>SUM(DZ9:DZ353)</f>
        <v>2363676.8725872706</v>
      </c>
      <c r="EB354" s="169">
        <f>SUM(EB9:EB353)</f>
        <v>2962608</v>
      </c>
      <c r="EC354" s="111">
        <f t="shared" si="300"/>
        <v>3149935.0451000291</v>
      </c>
      <c r="EE354" s="169">
        <f>SUM(EE9:EE353)</f>
        <v>2822546.2609803164</v>
      </c>
      <c r="EG354" s="169">
        <f>SUM(EG9:EG353)</f>
        <v>3478936.05972374</v>
      </c>
    </row>
    <row r="355" spans="1:137" x14ac:dyDescent="0.3">
      <c r="E355" s="2">
        <f>F354+H354</f>
        <v>990602.52999999991</v>
      </c>
      <c r="CU355" s="170">
        <f>CX3</f>
        <v>0</v>
      </c>
      <c r="CX355" s="20">
        <f>CU354+CX354</f>
        <v>507413061.88414037</v>
      </c>
      <c r="DN355" s="171">
        <f>CX355</f>
        <v>507413061.88414037</v>
      </c>
      <c r="DP355" s="172"/>
      <c r="DQ355" s="166">
        <f>DP354+DQ354</f>
        <v>8550149.1399999987</v>
      </c>
      <c r="DR355" s="172"/>
      <c r="DS355" s="110"/>
      <c r="DT355" s="77"/>
    </row>
    <row r="356" spans="1:137" x14ac:dyDescent="0.3">
      <c r="CX356" s="12">
        <f>CU354+CX354</f>
        <v>507413061.88414037</v>
      </c>
      <c r="DP356" s="172"/>
      <c r="DQ356" s="182"/>
      <c r="DR356" s="172"/>
      <c r="DS356" s="110"/>
      <c r="DT356" s="77"/>
    </row>
    <row r="357" spans="1:137" s="6" customFormat="1" ht="13.8" x14ac:dyDescent="0.3">
      <c r="A357" s="173"/>
      <c r="C357" s="77" t="s">
        <v>817</v>
      </c>
      <c r="D357" s="77"/>
      <c r="E357" s="77">
        <f t="shared" ref="E357:BP357" si="306">SUMIF($DB$9:$DB$353,1,E9:E353)</f>
        <v>337087.95</v>
      </c>
      <c r="F357" s="77">
        <f t="shared" si="306"/>
        <v>330467.23000000004</v>
      </c>
      <c r="G357" s="77">
        <f t="shared" si="306"/>
        <v>29681.09</v>
      </c>
      <c r="H357" s="77">
        <f t="shared" si="306"/>
        <v>6620.7199999999993</v>
      </c>
      <c r="I357" s="77">
        <f t="shared" si="306"/>
        <v>6725638.641207261</v>
      </c>
      <c r="J357" s="77">
        <f t="shared" si="306"/>
        <v>6109737.8025504733</v>
      </c>
      <c r="K357" s="77">
        <f t="shared" si="306"/>
        <v>-615900.83865678613</v>
      </c>
      <c r="L357" s="77">
        <f t="shared" si="306"/>
        <v>1258512.6874759889</v>
      </c>
      <c r="M357" s="77">
        <f t="shared" si="306"/>
        <v>1129820.8389737264</v>
      </c>
      <c r="N357" s="77">
        <f t="shared" si="306"/>
        <v>-128691.84850226261</v>
      </c>
      <c r="O357" s="77">
        <f t="shared" si="306"/>
        <v>3450616.3703956455</v>
      </c>
      <c r="P357" s="77">
        <f t="shared" si="306"/>
        <v>3352819.3279287484</v>
      </c>
      <c r="Q357" s="77">
        <f t="shared" si="306"/>
        <v>-97797.042466895567</v>
      </c>
      <c r="R357" s="77">
        <f t="shared" si="306"/>
        <v>676149.52872430161</v>
      </c>
      <c r="S357" s="77">
        <f t="shared" si="306"/>
        <v>657909.51530468673</v>
      </c>
      <c r="T357" s="77">
        <f t="shared" si="306"/>
        <v>-18240.013419614545</v>
      </c>
      <c r="U357" s="77">
        <f t="shared" si="306"/>
        <v>515672.10658382101</v>
      </c>
      <c r="V357" s="77">
        <f t="shared" si="306"/>
        <v>328045.12338562205</v>
      </c>
      <c r="W357" s="77">
        <f t="shared" si="306"/>
        <v>-187626.98319819901</v>
      </c>
      <c r="X357" s="77">
        <f t="shared" si="306"/>
        <v>4202360.8073009932</v>
      </c>
      <c r="Y357" s="77">
        <f t="shared" si="306"/>
        <v>3539402.3734246921</v>
      </c>
      <c r="Z357" s="77">
        <f t="shared" si="306"/>
        <v>-662958.43387630046</v>
      </c>
      <c r="AA357" s="77">
        <f t="shared" si="306"/>
        <v>363303.05760000012</v>
      </c>
      <c r="AB357" s="77">
        <f t="shared" si="306"/>
        <v>10713.888936250052</v>
      </c>
      <c r="AC357" s="77">
        <f t="shared" si="306"/>
        <v>-352589.16866375</v>
      </c>
      <c r="AD357" s="77">
        <f t="shared" si="306"/>
        <v>10059871.399524296</v>
      </c>
      <c r="AE357" s="77">
        <f t="shared" si="306"/>
        <v>11017862.626546083</v>
      </c>
      <c r="AF357" s="77">
        <f t="shared" si="306"/>
        <v>957991.22702178522</v>
      </c>
      <c r="AG357" s="77">
        <f t="shared" si="306"/>
        <v>27252124.598812297</v>
      </c>
      <c r="AH357" s="77">
        <f t="shared" si="306"/>
        <v>26146311.497050293</v>
      </c>
      <c r="AI357" s="77">
        <f t="shared" si="306"/>
        <v>-1105813.1017620224</v>
      </c>
      <c r="AJ357" s="77">
        <f t="shared" si="306"/>
        <v>16547175.564024664</v>
      </c>
      <c r="AK357" s="77">
        <f t="shared" si="306"/>
        <v>16171642.941976687</v>
      </c>
      <c r="AL357" s="77">
        <f t="shared" si="306"/>
        <v>-375532.62204797805</v>
      </c>
      <c r="AM357" s="77">
        <f t="shared" si="306"/>
        <v>606339.57731745765</v>
      </c>
      <c r="AN357" s="77">
        <f t="shared" si="306"/>
        <v>518652.94665518607</v>
      </c>
      <c r="AO357" s="77">
        <f t="shared" si="306"/>
        <v>-87686.630662271578</v>
      </c>
      <c r="AP357" s="77">
        <f t="shared" si="306"/>
        <v>2050733.9156236041</v>
      </c>
      <c r="AQ357" s="77">
        <f t="shared" si="306"/>
        <v>1920966.573076623</v>
      </c>
      <c r="AR357" s="77">
        <f t="shared" si="306"/>
        <v>-129767.34254698177</v>
      </c>
      <c r="AS357" s="77">
        <f t="shared" si="306"/>
        <v>32740031.095145319</v>
      </c>
      <c r="AT357" s="77">
        <f t="shared" si="306"/>
        <v>36227244.51598081</v>
      </c>
      <c r="AU357" s="77">
        <f t="shared" si="306"/>
        <v>3487213.4208355164</v>
      </c>
      <c r="AV357" s="77">
        <f t="shared" si="306"/>
        <v>1366533.9744150769</v>
      </c>
      <c r="AW357" s="77">
        <f t="shared" si="306"/>
        <v>914827.01530534623</v>
      </c>
      <c r="AX357" s="77">
        <f t="shared" si="306"/>
        <v>-451706.95910973131</v>
      </c>
      <c r="AY357" s="77">
        <f t="shared" si="306"/>
        <v>1595507.1270020674</v>
      </c>
      <c r="AZ357" s="77">
        <f t="shared" si="306"/>
        <v>1739205.770443992</v>
      </c>
      <c r="BA357" s="77">
        <f t="shared" si="306"/>
        <v>143698.64344192456</v>
      </c>
      <c r="BB357" s="77">
        <f t="shared" si="306"/>
        <v>849238.63459055766</v>
      </c>
      <c r="BC357" s="77">
        <f t="shared" si="306"/>
        <v>673720.20076062961</v>
      </c>
      <c r="BD357" s="77">
        <f t="shared" si="306"/>
        <v>-175518.43382992788</v>
      </c>
      <c r="BE357" s="77">
        <f t="shared" si="306"/>
        <v>1064389.6074597382</v>
      </c>
      <c r="BF357" s="77">
        <f t="shared" si="306"/>
        <v>590520.44516325823</v>
      </c>
      <c r="BG357" s="77">
        <f t="shared" si="306"/>
        <v>-473869.16229647945</v>
      </c>
      <c r="BH357" s="77">
        <f t="shared" si="306"/>
        <v>803506.8286546598</v>
      </c>
      <c r="BI357" s="77">
        <f t="shared" si="306"/>
        <v>260047.62866453599</v>
      </c>
      <c r="BJ357" s="77">
        <f t="shared" si="306"/>
        <v>-543459.19999012374</v>
      </c>
      <c r="BK357" s="77">
        <f t="shared" si="306"/>
        <v>1324969.373852306</v>
      </c>
      <c r="BL357" s="77">
        <f t="shared" si="306"/>
        <v>1134610.9089282947</v>
      </c>
      <c r="BM357" s="77">
        <f t="shared" si="306"/>
        <v>-190358.46492401086</v>
      </c>
      <c r="BN357" s="77">
        <f t="shared" si="306"/>
        <v>256966.10802268583</v>
      </c>
      <c r="BO357" s="77">
        <f t="shared" si="306"/>
        <v>438180.33446412941</v>
      </c>
      <c r="BP357" s="77">
        <f t="shared" si="306"/>
        <v>181214.22644144366</v>
      </c>
      <c r="BQ357" s="77">
        <f t="shared" ref="BQ357:DF357" si="307">SUMIF($DB$9:$DB$353,1,BQ9:BQ353)</f>
        <v>7261111.6539970925</v>
      </c>
      <c r="BR357" s="77">
        <f t="shared" si="307"/>
        <v>5751112.3037301861</v>
      </c>
      <c r="BS357" s="77">
        <f t="shared" si="307"/>
        <v>-1509999.3502669046</v>
      </c>
      <c r="BT357" s="77">
        <f t="shared" si="307"/>
        <v>30995936.215597738</v>
      </c>
      <c r="BU357" s="77">
        <f t="shared" si="307"/>
        <v>32385179.587342363</v>
      </c>
      <c r="BV357" s="77">
        <f t="shared" si="307"/>
        <v>1389243.3717446206</v>
      </c>
      <c r="BW357" s="77">
        <f t="shared" si="307"/>
        <v>18564085.515513398</v>
      </c>
      <c r="BX357" s="77">
        <f t="shared" si="307"/>
        <v>18686235.995477069</v>
      </c>
      <c r="BY357" s="77">
        <f t="shared" si="307"/>
        <v>122150.47996367152</v>
      </c>
      <c r="BZ357" s="77">
        <f t="shared" si="307"/>
        <v>6608129.5685228603</v>
      </c>
      <c r="CA357" s="77">
        <f t="shared" si="307"/>
        <v>5700946.0574617377</v>
      </c>
      <c r="CB357" s="77">
        <f t="shared" si="307"/>
        <v>-907183.51106112311</v>
      </c>
      <c r="CC357" s="77">
        <f t="shared" si="307"/>
        <v>649523.13044645812</v>
      </c>
      <c r="CD357" s="77">
        <f t="shared" si="307"/>
        <v>658014.16515328293</v>
      </c>
      <c r="CE357" s="77">
        <f t="shared" si="307"/>
        <v>8491.0347068251267</v>
      </c>
      <c r="CF357" s="77">
        <f t="shared" si="307"/>
        <v>79502.681792011965</v>
      </c>
      <c r="CG357" s="77">
        <f t="shared" si="307"/>
        <v>83099.260117682396</v>
      </c>
      <c r="CH357" s="77">
        <f t="shared" si="307"/>
        <v>3596.5783256704221</v>
      </c>
      <c r="CI357" s="77">
        <f t="shared" si="307"/>
        <v>6115274.7215357414</v>
      </c>
      <c r="CJ357" s="77">
        <f t="shared" si="307"/>
        <v>4924328.2944627274</v>
      </c>
      <c r="CK357" s="77">
        <f t="shared" si="307"/>
        <v>-1190946.4270730154</v>
      </c>
      <c r="CL357" s="77">
        <f t="shared" si="307"/>
        <v>5389255.5456317263</v>
      </c>
      <c r="CM357" s="77">
        <f t="shared" si="307"/>
        <v>5049387.6848122962</v>
      </c>
      <c r="CN357" s="77">
        <f t="shared" si="307"/>
        <v>-339867.86081942916</v>
      </c>
      <c r="CO357" s="77">
        <f t="shared" si="307"/>
        <v>11504530.267167466</v>
      </c>
      <c r="CP357" s="77">
        <f t="shared" si="307"/>
        <v>9973715.9792750236</v>
      </c>
      <c r="CQ357" s="77">
        <f t="shared" si="307"/>
        <v>-1530814.2878924438</v>
      </c>
      <c r="CR357" s="77">
        <f t="shared" si="307"/>
        <v>154859223.78396037</v>
      </c>
      <c r="CS357" s="77">
        <f t="shared" si="307"/>
        <v>154223121.8232969</v>
      </c>
      <c r="CT357" s="77">
        <f t="shared" si="307"/>
        <v>-636101.96066341992</v>
      </c>
      <c r="CU357" s="77">
        <f t="shared" si="307"/>
        <v>185831068.54075238</v>
      </c>
      <c r="CV357" s="77">
        <f t="shared" si="307"/>
        <v>185067746.18795627</v>
      </c>
      <c r="CW357" s="77">
        <f t="shared" si="307"/>
        <v>-763322.35279610218</v>
      </c>
      <c r="CX357" s="77">
        <f t="shared" si="307"/>
        <v>6689568.5793157034</v>
      </c>
      <c r="CY357" s="77">
        <f t="shared" si="307"/>
        <v>7452761.4749444723</v>
      </c>
      <c r="CZ357" s="77">
        <f t="shared" si="307"/>
        <v>763192.89562876616</v>
      </c>
      <c r="DA357" s="77">
        <f t="shared" si="307"/>
        <v>-763321.78386938199</v>
      </c>
      <c r="DB357" s="77">
        <f t="shared" si="307"/>
        <v>77</v>
      </c>
      <c r="DC357" s="77">
        <f t="shared" si="307"/>
        <v>7523337.4000000004</v>
      </c>
      <c r="DD357" s="77">
        <f t="shared" si="307"/>
        <v>113552.39999999997</v>
      </c>
      <c r="DE357" s="77">
        <f t="shared" si="307"/>
        <v>4331246.8600000003</v>
      </c>
      <c r="DF357" s="77">
        <f t="shared" si="307"/>
        <v>69472.78</v>
      </c>
      <c r="DG357" s="11"/>
      <c r="DN357" s="6">
        <f>CX2</f>
        <v>0</v>
      </c>
      <c r="DP357" s="77">
        <f t="shared" ref="DP357:DR357" si="308">SUMIF($DB$9:$DB$353,1,DP9:DP353)</f>
        <v>3191426.0899999989</v>
      </c>
      <c r="DQ357" s="77">
        <f t="shared" si="308"/>
        <v>43530.78</v>
      </c>
      <c r="DR357" s="77">
        <f t="shared" si="308"/>
        <v>3234956.8699999987</v>
      </c>
      <c r="DS357" s="110"/>
      <c r="DT357" s="77"/>
      <c r="DU357" s="304">
        <f>SUMIF($DB$9:$DB$353,1,DU9:DU353)</f>
        <v>318912.96000000002</v>
      </c>
      <c r="DV357" s="516"/>
      <c r="DY357" s="12"/>
      <c r="DZ357" s="77">
        <f t="shared" ref="DZ357" si="309">SUMIF($DB$9:$DB$353,1,DZ9:DZ353)</f>
        <v>800023.67145503138</v>
      </c>
      <c r="EB357" s="77">
        <f>SUMIF($DB$9:$DB$353,1,EB9:EB353)</f>
        <v>690502</v>
      </c>
      <c r="EE357" s="77">
        <f>SUMIF($DB$9:$DB$353,1,EE9:EE353)</f>
        <v>515166.09614678693</v>
      </c>
    </row>
    <row r="358" spans="1:137" s="6" customFormat="1" ht="13.8" x14ac:dyDescent="0.3">
      <c r="A358" s="173"/>
      <c r="C358" s="77" t="s">
        <v>818</v>
      </c>
      <c r="D358" s="77"/>
      <c r="E358" s="77">
        <f t="shared" ref="E358:BP358" si="310">SUMIF($DB$9:$DB$353,2,E9:E353)</f>
        <v>342057.13</v>
      </c>
      <c r="F358" s="77">
        <f t="shared" si="310"/>
        <v>303382.61999999988</v>
      </c>
      <c r="G358" s="77">
        <f t="shared" si="310"/>
        <v>5909.67</v>
      </c>
      <c r="H358" s="77">
        <f t="shared" si="310"/>
        <v>38674.51</v>
      </c>
      <c r="I358" s="77">
        <f t="shared" si="310"/>
        <v>7703580.1338454876</v>
      </c>
      <c r="J358" s="77">
        <f t="shared" si="310"/>
        <v>7742015.4436719771</v>
      </c>
      <c r="K358" s="77">
        <f t="shared" si="310"/>
        <v>38435.309826490331</v>
      </c>
      <c r="L358" s="77">
        <f t="shared" si="310"/>
        <v>1503544.9000907158</v>
      </c>
      <c r="M358" s="77">
        <f t="shared" si="310"/>
        <v>1472529.6187783573</v>
      </c>
      <c r="N358" s="77">
        <f t="shared" si="310"/>
        <v>-31015.281312358107</v>
      </c>
      <c r="O358" s="77">
        <f t="shared" si="310"/>
        <v>3097634.4044028986</v>
      </c>
      <c r="P358" s="77">
        <f t="shared" si="310"/>
        <v>3019028.180532245</v>
      </c>
      <c r="Q358" s="77">
        <f t="shared" si="310"/>
        <v>-78606.223870654227</v>
      </c>
      <c r="R358" s="77">
        <f t="shared" si="310"/>
        <v>207180.56697244727</v>
      </c>
      <c r="S358" s="77">
        <f t="shared" si="310"/>
        <v>202568.73566540735</v>
      </c>
      <c r="T358" s="77">
        <f t="shared" si="310"/>
        <v>-4611.8313070399245</v>
      </c>
      <c r="U358" s="77">
        <f t="shared" si="310"/>
        <v>208585.10795718303</v>
      </c>
      <c r="V358" s="77">
        <f t="shared" si="310"/>
        <v>240671.08014239813</v>
      </c>
      <c r="W358" s="77">
        <f t="shared" si="310"/>
        <v>32085.972185215007</v>
      </c>
      <c r="X358" s="77">
        <f t="shared" si="310"/>
        <v>4659247.8810880594</v>
      </c>
      <c r="Y358" s="77">
        <f t="shared" si="310"/>
        <v>4326555.0252551148</v>
      </c>
      <c r="Z358" s="77">
        <f t="shared" si="310"/>
        <v>-332692.85583294614</v>
      </c>
      <c r="AA358" s="77">
        <f t="shared" si="310"/>
        <v>358536.28560000018</v>
      </c>
      <c r="AB358" s="77">
        <f t="shared" si="310"/>
        <v>27284.819561829943</v>
      </c>
      <c r="AC358" s="77">
        <f t="shared" si="310"/>
        <v>-331251.4660381701</v>
      </c>
      <c r="AD358" s="77">
        <f t="shared" si="310"/>
        <v>10198836.130069669</v>
      </c>
      <c r="AE358" s="77">
        <f t="shared" si="310"/>
        <v>11109924.768295664</v>
      </c>
      <c r="AF358" s="77">
        <f t="shared" si="310"/>
        <v>911088.63822599337</v>
      </c>
      <c r="AG358" s="77">
        <f t="shared" si="310"/>
        <v>27937145.410026457</v>
      </c>
      <c r="AH358" s="77">
        <f t="shared" si="310"/>
        <v>28140577.671902988</v>
      </c>
      <c r="AI358" s="77">
        <f t="shared" si="310"/>
        <v>203432.26187653013</v>
      </c>
      <c r="AJ358" s="77">
        <f t="shared" si="310"/>
        <v>3829034.5632041343</v>
      </c>
      <c r="AK358" s="77">
        <f t="shared" si="310"/>
        <v>3771019.2543264003</v>
      </c>
      <c r="AL358" s="77">
        <f t="shared" si="310"/>
        <v>-58015.308877734293</v>
      </c>
      <c r="AM358" s="77">
        <f t="shared" si="310"/>
        <v>135973.61874119911</v>
      </c>
      <c r="AN358" s="77">
        <f t="shared" si="310"/>
        <v>115871.94471937703</v>
      </c>
      <c r="AO358" s="77">
        <f t="shared" si="310"/>
        <v>-20101.674021822088</v>
      </c>
      <c r="AP358" s="77">
        <f t="shared" si="310"/>
        <v>4517230.5758973258</v>
      </c>
      <c r="AQ358" s="77">
        <f t="shared" si="310"/>
        <v>3799657.257044022</v>
      </c>
      <c r="AR358" s="77">
        <f t="shared" si="310"/>
        <v>-717573.31885330309</v>
      </c>
      <c r="AS358" s="77">
        <f t="shared" si="310"/>
        <v>27475994.249840584</v>
      </c>
      <c r="AT358" s="77">
        <f t="shared" si="310"/>
        <v>26305301.069026787</v>
      </c>
      <c r="AU358" s="77">
        <f t="shared" si="310"/>
        <v>-1170693.1808137833</v>
      </c>
      <c r="AV358" s="77">
        <f t="shared" si="310"/>
        <v>1849940.8687538435</v>
      </c>
      <c r="AW358" s="77">
        <f t="shared" si="310"/>
        <v>899304.41512449249</v>
      </c>
      <c r="AX358" s="77">
        <f t="shared" si="310"/>
        <v>-950636.45362935076</v>
      </c>
      <c r="AY358" s="77">
        <f t="shared" si="310"/>
        <v>2409999.8660515714</v>
      </c>
      <c r="AZ358" s="77">
        <f t="shared" si="310"/>
        <v>577038.02028736961</v>
      </c>
      <c r="BA358" s="77">
        <f t="shared" si="310"/>
        <v>-1832961.8457642032</v>
      </c>
      <c r="BB358" s="77">
        <f t="shared" si="310"/>
        <v>1272106.0118220418</v>
      </c>
      <c r="BC358" s="77">
        <f t="shared" si="310"/>
        <v>649039.79824193916</v>
      </c>
      <c r="BD358" s="77">
        <f t="shared" si="310"/>
        <v>-623066.21358010324</v>
      </c>
      <c r="BE358" s="77">
        <f t="shared" si="310"/>
        <v>356579.74678459216</v>
      </c>
      <c r="BF358" s="77">
        <f t="shared" si="310"/>
        <v>83024.593524813798</v>
      </c>
      <c r="BG358" s="77">
        <f t="shared" si="310"/>
        <v>-273555.1532597784</v>
      </c>
      <c r="BH358" s="77">
        <f t="shared" si="310"/>
        <v>215213.46652286808</v>
      </c>
      <c r="BI358" s="77">
        <f t="shared" si="310"/>
        <v>124060.92392837034</v>
      </c>
      <c r="BJ358" s="77">
        <f t="shared" si="310"/>
        <v>-91152.542594497703</v>
      </c>
      <c r="BK358" s="77">
        <f t="shared" si="310"/>
        <v>1422329.9305216544</v>
      </c>
      <c r="BL358" s="77">
        <f t="shared" si="310"/>
        <v>1072006.9820769955</v>
      </c>
      <c r="BM358" s="77">
        <f t="shared" si="310"/>
        <v>-350322.9484446593</v>
      </c>
      <c r="BN358" s="77">
        <f t="shared" si="310"/>
        <v>152237.3998334037</v>
      </c>
      <c r="BO358" s="77">
        <f t="shared" si="310"/>
        <v>408066.41204365989</v>
      </c>
      <c r="BP358" s="77">
        <f t="shared" si="310"/>
        <v>255829.01221025619</v>
      </c>
      <c r="BQ358" s="77">
        <f t="shared" ref="BQ358:DF358" si="311">SUMIF($DB$9:$DB$353,2,BQ9:BQ353)</f>
        <v>7678407.2902899748</v>
      </c>
      <c r="BR358" s="77">
        <f t="shared" si="311"/>
        <v>3812541.1452276423</v>
      </c>
      <c r="BS358" s="77">
        <f t="shared" si="311"/>
        <v>-3865866.1450623372</v>
      </c>
      <c r="BT358" s="77">
        <f t="shared" si="311"/>
        <v>23767577.197706539</v>
      </c>
      <c r="BU358" s="77">
        <f t="shared" si="311"/>
        <v>31381545.875391934</v>
      </c>
      <c r="BV358" s="77">
        <f t="shared" si="311"/>
        <v>7613968.6776854061</v>
      </c>
      <c r="BW358" s="77">
        <f t="shared" si="311"/>
        <v>14323213.025621308</v>
      </c>
      <c r="BX358" s="77">
        <f t="shared" si="311"/>
        <v>15040678.635543726</v>
      </c>
      <c r="BY358" s="77">
        <f t="shared" si="311"/>
        <v>717465.60992242547</v>
      </c>
      <c r="BZ358" s="77">
        <f t="shared" si="311"/>
        <v>8782395.4904394783</v>
      </c>
      <c r="CA358" s="77">
        <f t="shared" si="311"/>
        <v>5538649.1631417917</v>
      </c>
      <c r="CB358" s="77">
        <f t="shared" si="311"/>
        <v>-3243746.3272976838</v>
      </c>
      <c r="CC358" s="77">
        <f t="shared" si="311"/>
        <v>742316.74348537938</v>
      </c>
      <c r="CD358" s="77">
        <f t="shared" si="311"/>
        <v>754938.92674796877</v>
      </c>
      <c r="CE358" s="77">
        <f t="shared" si="311"/>
        <v>12622.183262588675</v>
      </c>
      <c r="CF358" s="77">
        <f t="shared" si="311"/>
        <v>91214.67947031722</v>
      </c>
      <c r="CG358" s="77">
        <f t="shared" si="311"/>
        <v>59640.833849812559</v>
      </c>
      <c r="CH358" s="77">
        <f t="shared" si="311"/>
        <v>-31573.845620504668</v>
      </c>
      <c r="CI358" s="77">
        <f t="shared" si="311"/>
        <v>4371070.2876393758</v>
      </c>
      <c r="CJ358" s="77">
        <f t="shared" si="311"/>
        <v>3463069.7770118271</v>
      </c>
      <c r="CK358" s="77">
        <f t="shared" si="311"/>
        <v>-908000.5106275474</v>
      </c>
      <c r="CL358" s="77">
        <f t="shared" si="311"/>
        <v>1340902.6245123011</v>
      </c>
      <c r="CM358" s="77">
        <f t="shared" si="311"/>
        <v>1400793.7822394718</v>
      </c>
      <c r="CN358" s="77">
        <f t="shared" si="311"/>
        <v>59891.157727170903</v>
      </c>
      <c r="CO358" s="77">
        <f t="shared" si="311"/>
        <v>5711972.9121516785</v>
      </c>
      <c r="CP358" s="77">
        <f t="shared" si="311"/>
        <v>4863863.559251301</v>
      </c>
      <c r="CQ358" s="77">
        <f t="shared" si="311"/>
        <v>-848109.35290037678</v>
      </c>
      <c r="CR358" s="77">
        <f t="shared" si="311"/>
        <v>124992475.75687435</v>
      </c>
      <c r="CS358" s="77">
        <f t="shared" si="311"/>
        <v>123584285.33617377</v>
      </c>
      <c r="CT358" s="77">
        <f t="shared" si="311"/>
        <v>-1408190.4207005925</v>
      </c>
      <c r="CU358" s="77">
        <f t="shared" si="311"/>
        <v>149990970.9082492</v>
      </c>
      <c r="CV358" s="77">
        <f t="shared" si="311"/>
        <v>148301142.40340859</v>
      </c>
      <c r="CW358" s="77">
        <f t="shared" si="311"/>
        <v>-1689828.5048407111</v>
      </c>
      <c r="CX358" s="77">
        <f t="shared" si="311"/>
        <v>5875531.5786819719</v>
      </c>
      <c r="CY358" s="77">
        <f t="shared" si="311"/>
        <v>7580422.442106056</v>
      </c>
      <c r="CZ358" s="77">
        <f t="shared" si="311"/>
        <v>1704890.8634240851</v>
      </c>
      <c r="DA358" s="77">
        <f t="shared" si="311"/>
        <v>-1707888.504840709</v>
      </c>
      <c r="DB358" s="77">
        <f t="shared" si="311"/>
        <v>290</v>
      </c>
      <c r="DC358" s="77">
        <f t="shared" si="311"/>
        <v>6918186.1799999969</v>
      </c>
      <c r="DD358" s="77">
        <f t="shared" si="311"/>
        <v>879858.41000000027</v>
      </c>
      <c r="DE358" s="77">
        <f t="shared" si="311"/>
        <v>4526180.24</v>
      </c>
      <c r="DF358" s="77">
        <f t="shared" si="311"/>
        <v>631998.49999999965</v>
      </c>
      <c r="DG358" s="11"/>
      <c r="DN358" s="6">
        <f>DN357-DN354</f>
        <v>-8545424.5169248059</v>
      </c>
      <c r="DP358" s="77">
        <f t="shared" ref="DP358:DR358" si="312">SUMIF($DB$9:$DB$353,2,DP9:DP353)</f>
        <v>2391885.92</v>
      </c>
      <c r="DQ358" s="77">
        <f t="shared" si="312"/>
        <v>249881.51</v>
      </c>
      <c r="DR358" s="77">
        <f t="shared" si="312"/>
        <v>2641767.4300000002</v>
      </c>
      <c r="DS358" s="110"/>
      <c r="DT358" s="77"/>
      <c r="DU358" s="304">
        <f>SUMIF($DB$9:$DB$353,2,DU9:DU353)</f>
        <v>651177.28</v>
      </c>
      <c r="DV358" s="516"/>
      <c r="DW358" s="12"/>
      <c r="DX358" s="12"/>
      <c r="DY358" s="12"/>
      <c r="DZ358" s="77">
        <f t="shared" ref="DZ358" si="313">SUMIF($DB$9:$DB$353,2,DZ9:DZ353)</f>
        <v>712873.53316692752</v>
      </c>
      <c r="EB358" s="77">
        <f>SUMIF($DB$9:$DB$353,2,EB9:EB353)</f>
        <v>1613082</v>
      </c>
      <c r="EE358" s="77">
        <f>SUMIF($DB$9:$DB$353,2,EE9:EE353)</f>
        <v>2848786.7126503866</v>
      </c>
    </row>
    <row r="359" spans="1:137" s="175" customFormat="1" ht="13.8" x14ac:dyDescent="0.3">
      <c r="A359" s="173"/>
      <c r="C359" s="176" t="s">
        <v>819</v>
      </c>
      <c r="D359" s="176"/>
      <c r="E359" s="77">
        <f t="shared" ref="E359:BP359" si="314">SUMIF($DB$9:$DB$353,3,E9:E353)</f>
        <v>311457.45000000013</v>
      </c>
      <c r="F359" s="77">
        <f t="shared" si="314"/>
        <v>301204.83000000013</v>
      </c>
      <c r="G359" s="77">
        <f t="shared" si="314"/>
        <v>15666.280000000002</v>
      </c>
      <c r="H359" s="77">
        <f t="shared" si="314"/>
        <v>10252.620000000001</v>
      </c>
      <c r="I359" s="77">
        <f t="shared" si="314"/>
        <v>7276629.7077855961</v>
      </c>
      <c r="J359" s="77">
        <f t="shared" si="314"/>
        <v>7050020.2065929594</v>
      </c>
      <c r="K359" s="77">
        <f t="shared" si="314"/>
        <v>-226609.50119263743</v>
      </c>
      <c r="L359" s="77">
        <f t="shared" si="314"/>
        <v>1391288.8246224453</v>
      </c>
      <c r="M359" s="77">
        <f t="shared" si="314"/>
        <v>1334021.8476127209</v>
      </c>
      <c r="N359" s="77">
        <f t="shared" si="314"/>
        <v>-57266.977009724185</v>
      </c>
      <c r="O359" s="77">
        <f t="shared" si="314"/>
        <v>2784452.2644874868</v>
      </c>
      <c r="P359" s="77">
        <f t="shared" si="314"/>
        <v>2785937.8890124657</v>
      </c>
      <c r="Q359" s="77">
        <f t="shared" si="314"/>
        <v>1485.6245249792169</v>
      </c>
      <c r="R359" s="77">
        <f t="shared" si="314"/>
        <v>384015.83733702486</v>
      </c>
      <c r="S359" s="77">
        <f t="shared" si="314"/>
        <v>384231.80454507563</v>
      </c>
      <c r="T359" s="77">
        <f t="shared" si="314"/>
        <v>215.96720805084789</v>
      </c>
      <c r="U359" s="77">
        <f t="shared" si="314"/>
        <v>336386.21644299419</v>
      </c>
      <c r="V359" s="77">
        <f t="shared" si="314"/>
        <v>257283.37744782551</v>
      </c>
      <c r="W359" s="77">
        <f t="shared" si="314"/>
        <v>-79102.838995168582</v>
      </c>
      <c r="X359" s="77">
        <f t="shared" si="314"/>
        <v>4165362.6495358991</v>
      </c>
      <c r="Y359" s="77">
        <f t="shared" si="314"/>
        <v>3988475.8604403706</v>
      </c>
      <c r="Z359" s="77">
        <f t="shared" si="314"/>
        <v>-176886.78909552918</v>
      </c>
      <c r="AA359" s="77">
        <f t="shared" si="314"/>
        <v>322355.89439999999</v>
      </c>
      <c r="AB359" s="77">
        <f t="shared" si="314"/>
        <v>17314.885988740465</v>
      </c>
      <c r="AC359" s="77">
        <f t="shared" si="314"/>
        <v>-305041.00841125951</v>
      </c>
      <c r="AD359" s="77">
        <f t="shared" si="314"/>
        <v>9183699.234816784</v>
      </c>
      <c r="AE359" s="77">
        <f t="shared" si="314"/>
        <v>10094157.751798321</v>
      </c>
      <c r="AF359" s="77">
        <f t="shared" si="314"/>
        <v>910458.51698154141</v>
      </c>
      <c r="AG359" s="77">
        <f t="shared" si="314"/>
        <v>25844190.629428215</v>
      </c>
      <c r="AH359" s="77">
        <f t="shared" si="314"/>
        <v>25911443.623438478</v>
      </c>
      <c r="AI359" s="77">
        <f t="shared" si="314"/>
        <v>67252.994010252878</v>
      </c>
      <c r="AJ359" s="77">
        <f t="shared" si="314"/>
        <v>10005913.398379892</v>
      </c>
      <c r="AK359" s="77">
        <f t="shared" si="314"/>
        <v>9865605.4695490878</v>
      </c>
      <c r="AL359" s="77">
        <f t="shared" si="314"/>
        <v>-140307.92883080686</v>
      </c>
      <c r="AM359" s="77">
        <f t="shared" si="314"/>
        <v>154681.77816544814</v>
      </c>
      <c r="AN359" s="77">
        <f t="shared" si="314"/>
        <v>165010.38489937162</v>
      </c>
      <c r="AO359" s="77">
        <f t="shared" si="314"/>
        <v>10328.606733923443</v>
      </c>
      <c r="AP359" s="77">
        <f t="shared" si="314"/>
        <v>2992197.3629353992</v>
      </c>
      <c r="AQ359" s="77">
        <f t="shared" si="314"/>
        <v>2736688.4131046198</v>
      </c>
      <c r="AR359" s="77">
        <f t="shared" si="314"/>
        <v>-255508.94983077783</v>
      </c>
      <c r="AS359" s="77">
        <f t="shared" si="314"/>
        <v>32506821.675023485</v>
      </c>
      <c r="AT359" s="77">
        <f t="shared" si="314"/>
        <v>31043461.622727636</v>
      </c>
      <c r="AU359" s="77">
        <f t="shared" si="314"/>
        <v>-1463360.0522958497</v>
      </c>
      <c r="AV359" s="77">
        <f t="shared" si="314"/>
        <v>1640474.9077179648</v>
      </c>
      <c r="AW359" s="77">
        <f t="shared" si="314"/>
        <v>1159442.6989176034</v>
      </c>
      <c r="AX359" s="77">
        <f t="shared" si="314"/>
        <v>-481032.20880036126</v>
      </c>
      <c r="AY359" s="77">
        <f t="shared" si="314"/>
        <v>2072121.8494222935</v>
      </c>
      <c r="AZ359" s="77">
        <f t="shared" si="314"/>
        <v>1304701.5430139895</v>
      </c>
      <c r="BA359" s="77">
        <f t="shared" si="314"/>
        <v>-767420.30640830414</v>
      </c>
      <c r="BB359" s="77">
        <f t="shared" si="314"/>
        <v>1113783.5562317912</v>
      </c>
      <c r="BC359" s="77">
        <f t="shared" si="314"/>
        <v>1332856.58581867</v>
      </c>
      <c r="BD359" s="77">
        <f t="shared" si="314"/>
        <v>219073.02958687887</v>
      </c>
      <c r="BE359" s="77">
        <f t="shared" si="314"/>
        <v>666757.05225295736</v>
      </c>
      <c r="BF359" s="77">
        <f t="shared" si="314"/>
        <v>290660.56080886902</v>
      </c>
      <c r="BG359" s="77">
        <f t="shared" si="314"/>
        <v>-376096.49144408834</v>
      </c>
      <c r="BH359" s="77">
        <f t="shared" si="314"/>
        <v>584460.46777714859</v>
      </c>
      <c r="BI359" s="77">
        <f t="shared" si="314"/>
        <v>218936.0093742082</v>
      </c>
      <c r="BJ359" s="77">
        <f t="shared" si="314"/>
        <v>-365524.45840294019</v>
      </c>
      <c r="BK359" s="77">
        <f t="shared" si="314"/>
        <v>1409058.3550774041</v>
      </c>
      <c r="BL359" s="77">
        <f t="shared" si="314"/>
        <v>996728.13744787383</v>
      </c>
      <c r="BM359" s="77">
        <f t="shared" si="314"/>
        <v>-412330.21762953087</v>
      </c>
      <c r="BN359" s="77">
        <f t="shared" si="314"/>
        <v>138743.55795524636</v>
      </c>
      <c r="BO359" s="77">
        <f t="shared" si="314"/>
        <v>285946.84139001952</v>
      </c>
      <c r="BP359" s="77">
        <f t="shared" si="314"/>
        <v>147203.28343477307</v>
      </c>
      <c r="BQ359" s="77">
        <f t="shared" ref="BQ359:DF359" si="315">SUMIF($DB$9:$DB$353,3,BQ9:BQ353)</f>
        <v>7625399.7464348087</v>
      </c>
      <c r="BR359" s="77">
        <f t="shared" si="315"/>
        <v>5589272.376771233</v>
      </c>
      <c r="BS359" s="77">
        <f t="shared" si="315"/>
        <v>-2036127.3696635738</v>
      </c>
      <c r="BT359" s="77">
        <f t="shared" si="315"/>
        <v>20451912.019191373</v>
      </c>
      <c r="BU359" s="77">
        <f t="shared" si="315"/>
        <v>22828691.988714363</v>
      </c>
      <c r="BV359" s="77">
        <f t="shared" si="315"/>
        <v>2376779.9695229824</v>
      </c>
      <c r="BW359" s="77">
        <f t="shared" si="315"/>
        <v>14221603.7798944</v>
      </c>
      <c r="BX359" s="77">
        <f t="shared" si="315"/>
        <v>14427164.484621234</v>
      </c>
      <c r="BY359" s="77">
        <f t="shared" si="315"/>
        <v>205560.7047268211</v>
      </c>
      <c r="BZ359" s="77">
        <f t="shared" si="315"/>
        <v>4087533.8339630486</v>
      </c>
      <c r="CA359" s="77">
        <f t="shared" si="315"/>
        <v>3786320.4663904733</v>
      </c>
      <c r="CB359" s="77">
        <f t="shared" si="315"/>
        <v>-301213.3675725729</v>
      </c>
      <c r="CC359" s="77">
        <f t="shared" si="315"/>
        <v>780327.02316448838</v>
      </c>
      <c r="CD359" s="77">
        <f t="shared" si="315"/>
        <v>792420.78467330185</v>
      </c>
      <c r="CE359" s="77">
        <f t="shared" si="315"/>
        <v>12093.761508813541</v>
      </c>
      <c r="CF359" s="77">
        <f t="shared" si="315"/>
        <v>95733.519650581729</v>
      </c>
      <c r="CG359" s="77">
        <f t="shared" si="315"/>
        <v>94915.453764256032</v>
      </c>
      <c r="CH359" s="77">
        <f t="shared" si="315"/>
        <v>-818.06588632573948</v>
      </c>
      <c r="CI359" s="77">
        <f t="shared" si="315"/>
        <v>5734480.4449124252</v>
      </c>
      <c r="CJ359" s="77">
        <f t="shared" si="315"/>
        <v>4681904.9839057783</v>
      </c>
      <c r="CK359" s="77">
        <f t="shared" si="315"/>
        <v>-1052575.4610066495</v>
      </c>
      <c r="CL359" s="77">
        <f t="shared" si="315"/>
        <v>3166207.854469629</v>
      </c>
      <c r="CM359" s="77">
        <f t="shared" si="315"/>
        <v>3197199.0283769439</v>
      </c>
      <c r="CN359" s="77">
        <f t="shared" si="315"/>
        <v>30991.173907316057</v>
      </c>
      <c r="CO359" s="77">
        <f t="shared" si="315"/>
        <v>8900688.299382057</v>
      </c>
      <c r="CP359" s="77">
        <f t="shared" si="315"/>
        <v>7879104.0122827208</v>
      </c>
      <c r="CQ359" s="77">
        <f t="shared" si="315"/>
        <v>-1021584.2870993335</v>
      </c>
      <c r="CR359" s="77">
        <f t="shared" si="315"/>
        <v>127667003.06561325</v>
      </c>
      <c r="CS359" s="77">
        <f t="shared" si="315"/>
        <v>125120099.08093677</v>
      </c>
      <c r="CT359" s="77">
        <f t="shared" si="315"/>
        <v>-2546903.9846764458</v>
      </c>
      <c r="CU359" s="77">
        <f t="shared" si="315"/>
        <v>153200403.67873576</v>
      </c>
      <c r="CV359" s="77">
        <f t="shared" si="315"/>
        <v>150144118.89712408</v>
      </c>
      <c r="CW359" s="77">
        <f t="shared" si="315"/>
        <v>-3056284.7816117341</v>
      </c>
      <c r="CX359" s="77">
        <f t="shared" si="315"/>
        <v>5825518.598405119</v>
      </c>
      <c r="CY359" s="77">
        <f t="shared" si="315"/>
        <v>8881915.4104306642</v>
      </c>
      <c r="CZ359" s="77">
        <f t="shared" si="315"/>
        <v>3056396.8120255498</v>
      </c>
      <c r="DA359" s="77">
        <f t="shared" si="315"/>
        <v>-3009520.4515631027</v>
      </c>
      <c r="DB359" s="77">
        <f t="shared" si="315"/>
        <v>297</v>
      </c>
      <c r="DC359" s="77">
        <f t="shared" si="315"/>
        <v>6412390.2200000007</v>
      </c>
      <c r="DD359" s="77">
        <f t="shared" si="315"/>
        <v>247872.86</v>
      </c>
      <c r="DE359" s="77">
        <f t="shared" si="315"/>
        <v>3797556.95</v>
      </c>
      <c r="DF359" s="77">
        <f t="shared" si="315"/>
        <v>190098.27</v>
      </c>
      <c r="DG359" s="11"/>
      <c r="DP359" s="77">
        <f t="shared" ref="DP359:DR359" si="316">SUMIF($DB$9:$DB$353,3,DP9:DP353)</f>
        <v>2615316.830000001</v>
      </c>
      <c r="DQ359" s="77">
        <f t="shared" si="316"/>
        <v>58108.009999999995</v>
      </c>
      <c r="DR359" s="77">
        <f t="shared" si="316"/>
        <v>2673424.8400000003</v>
      </c>
      <c r="DS359" s="110"/>
      <c r="DT359" s="77"/>
      <c r="DU359" s="304">
        <f>SUMIF($DB$9:$DB$353,3,DU9:DU353)</f>
        <v>602691.55999999982</v>
      </c>
      <c r="DV359" s="516"/>
      <c r="DY359" s="12"/>
      <c r="DZ359" s="77">
        <f t="shared" ref="DZ359" si="317">SUMIF($DB$9:$DB$353,3,DZ9:DZ353)</f>
        <v>850779.66796531354</v>
      </c>
      <c r="EB359" s="77">
        <f>SUMIF($DB$9:$DB$353,3,EB9:EB353)</f>
        <v>659024</v>
      </c>
      <c r="EE359" s="77">
        <f>SUMIF($DB$9:$DB$353,3,EE9:EE353)</f>
        <v>-541406.54781685711</v>
      </c>
    </row>
    <row r="360" spans="1:137" s="111" customFormat="1" x14ac:dyDescent="0.3">
      <c r="A360" s="177"/>
      <c r="C360" s="178" t="s">
        <v>820</v>
      </c>
      <c r="D360" s="178"/>
      <c r="E360" s="161">
        <f t="shared" ref="E360:J360" si="318">SUM(E357:E359)</f>
        <v>990602.53000000026</v>
      </c>
      <c r="F360" s="161">
        <f t="shared" si="318"/>
        <v>935054.67999999993</v>
      </c>
      <c r="G360" s="161">
        <f t="shared" si="318"/>
        <v>51257.040000000008</v>
      </c>
      <c r="H360" s="161">
        <f t="shared" si="318"/>
        <v>55547.850000000006</v>
      </c>
      <c r="I360" s="161">
        <f t="shared" si="318"/>
        <v>21705848.482838344</v>
      </c>
      <c r="J360" s="161">
        <f t="shared" si="318"/>
        <v>20901773.45281541</v>
      </c>
      <c r="K360" s="161">
        <f>J360-I360</f>
        <v>-804075.03002293408</v>
      </c>
      <c r="L360" s="161">
        <f>SUM(L357:L359)</f>
        <v>4153346.4121891498</v>
      </c>
      <c r="M360" s="161">
        <f>SUM(M357:M359)</f>
        <v>3936372.3053648043</v>
      </c>
      <c r="N360" s="161">
        <f>M360-L360</f>
        <v>-216974.10682434542</v>
      </c>
      <c r="O360" s="161">
        <f>SUM(O357:O359)</f>
        <v>9332703.0392860305</v>
      </c>
      <c r="P360" s="161">
        <f>SUM(P357:P359)</f>
        <v>9157785.3974734582</v>
      </c>
      <c r="Q360" s="161">
        <f>P360-O360</f>
        <v>-174917.64181257226</v>
      </c>
      <c r="R360" s="161">
        <f>SUM(R357:R359)</f>
        <v>1267345.9330337737</v>
      </c>
      <c r="S360" s="161">
        <f>SUM(S357:S359)</f>
        <v>1244710.0555151696</v>
      </c>
      <c r="T360" s="161">
        <f>S360-R360</f>
        <v>-22635.877518604044</v>
      </c>
      <c r="U360" s="161">
        <f>SUM(U357:U359)</f>
        <v>1060643.4309839983</v>
      </c>
      <c r="V360" s="161">
        <f>SUM(V357:V359)</f>
        <v>825999.58097584569</v>
      </c>
      <c r="W360" s="161">
        <f>V360-U360</f>
        <v>-234643.85000815266</v>
      </c>
      <c r="X360" s="161">
        <f>SUM(X357:X359)</f>
        <v>13026971.33792495</v>
      </c>
      <c r="Y360" s="161">
        <f>SUM(Y357:Y359)</f>
        <v>11854433.259120177</v>
      </c>
      <c r="Z360" s="161">
        <f>Y360-X360</f>
        <v>-1172538.0788047723</v>
      </c>
      <c r="AA360" s="161">
        <f>SUM(AA357:AA359)</f>
        <v>1044195.2376000002</v>
      </c>
      <c r="AB360" s="161">
        <f>SUM(AB357:AB359)</f>
        <v>55313.594486820468</v>
      </c>
      <c r="AC360" s="161">
        <f>AB360-AA360</f>
        <v>-988881.64311317971</v>
      </c>
      <c r="AD360" s="161">
        <f>SUM(AD357:AD359)</f>
        <v>29442406.764410749</v>
      </c>
      <c r="AE360" s="161">
        <f>SUM(AE357:AE359)</f>
        <v>32221945.146640066</v>
      </c>
      <c r="AF360" s="161">
        <f>AE360-AD360</f>
        <v>2779538.382229317</v>
      </c>
      <c r="AG360" s="161">
        <f>SUM(AG357:AG359)</f>
        <v>81033460.638266981</v>
      </c>
      <c r="AH360" s="161">
        <f>SUM(AH357:AH359)</f>
        <v>80198332.792391762</v>
      </c>
      <c r="AI360" s="161">
        <f>AH360-AG360</f>
        <v>-835127.84587521851</v>
      </c>
      <c r="AJ360" s="161">
        <f>SUM(AJ357:AJ359)</f>
        <v>30382123.525608692</v>
      </c>
      <c r="AK360" s="161">
        <f>SUM(AK357:AK359)</f>
        <v>29808267.665852174</v>
      </c>
      <c r="AL360" s="161">
        <f>AK360-AJ360</f>
        <v>-573855.85975651816</v>
      </c>
      <c r="AM360" s="161">
        <f>SUM(AM357:AM359)</f>
        <v>896994.9742241049</v>
      </c>
      <c r="AN360" s="161">
        <f>SUM(AN357:AN359)</f>
        <v>799535.27627393475</v>
      </c>
      <c r="AO360" s="161">
        <f>AN360-AM360</f>
        <v>-97459.697950170143</v>
      </c>
      <c r="AP360" s="161">
        <f>SUM(AP357:AP359)</f>
        <v>9560161.8544563297</v>
      </c>
      <c r="AQ360" s="161">
        <f>SUM(AQ357:AQ359)</f>
        <v>8457312.2432252653</v>
      </c>
      <c r="AR360" s="161">
        <f>AQ360-AP360</f>
        <v>-1102849.6112310644</v>
      </c>
      <c r="AS360" s="161">
        <f>SUM(AS357:AS359)</f>
        <v>92722847.020009384</v>
      </c>
      <c r="AT360" s="161">
        <f>SUM(AT357:AT359)</f>
        <v>93576007.207735226</v>
      </c>
      <c r="AU360" s="161">
        <f>AT360-AS360</f>
        <v>853160.187725842</v>
      </c>
      <c r="AV360" s="161">
        <f>SUM(AV357:AV359)</f>
        <v>4856949.7508868854</v>
      </c>
      <c r="AW360" s="161">
        <f>SUM(AW357:AW359)</f>
        <v>2973574.1293474417</v>
      </c>
      <c r="AX360" s="161">
        <f>AW360-AV360</f>
        <v>-1883375.6215394437</v>
      </c>
      <c r="AY360" s="161">
        <f>SUM(AY357:AY359)</f>
        <v>6077628.8424759321</v>
      </c>
      <c r="AZ360" s="161">
        <f>SUM(AZ357:AZ359)</f>
        <v>3620945.3337453511</v>
      </c>
      <c r="BA360" s="161">
        <f>AZ360-AY360</f>
        <v>-2456683.508730581</v>
      </c>
      <c r="BB360" s="161">
        <f>SUM(BB357:BB359)</f>
        <v>3235128.2026443905</v>
      </c>
      <c r="BC360" s="161">
        <f>SUM(BC357:BC359)</f>
        <v>2655616.5848212391</v>
      </c>
      <c r="BD360" s="161">
        <f>BC360-BB360</f>
        <v>-579511.61782315141</v>
      </c>
      <c r="BE360" s="161">
        <f>SUM(BE357:BE359)</f>
        <v>2087726.4064972878</v>
      </c>
      <c r="BF360" s="161">
        <f>SUM(BF357:BF359)</f>
        <v>964205.59949694108</v>
      </c>
      <c r="BG360" s="161">
        <f>BF360-BE360</f>
        <v>-1123520.8070003467</v>
      </c>
      <c r="BH360" s="161">
        <f>SUM(BH357:BH359)</f>
        <v>1603180.7629546765</v>
      </c>
      <c r="BI360" s="161">
        <f>SUM(BI357:BI359)</f>
        <v>603044.56196711457</v>
      </c>
      <c r="BJ360" s="161">
        <f>BI360-BH360</f>
        <v>-1000136.200987562</v>
      </c>
      <c r="BK360" s="161">
        <f>SUM(BK357:BK359)</f>
        <v>4156357.6594513645</v>
      </c>
      <c r="BL360" s="161">
        <f>SUM(BL357:BL359)</f>
        <v>3203346.0284531638</v>
      </c>
      <c r="BM360" s="161">
        <f>BL360-BK360</f>
        <v>-953011.63099820074</v>
      </c>
      <c r="BN360" s="161">
        <f>SUM(BN357:BN359)</f>
        <v>547947.06581133581</v>
      </c>
      <c r="BO360" s="161">
        <f>SUM(BO357:BO359)</f>
        <v>1132193.5878978088</v>
      </c>
      <c r="BP360" s="161">
        <f>BO360-BN360</f>
        <v>584246.52208647295</v>
      </c>
      <c r="BQ360" s="161">
        <f>SUM(BQ357:BQ359)</f>
        <v>22564918.690721877</v>
      </c>
      <c r="BR360" s="161">
        <f>SUM(BR357:BR359)</f>
        <v>15152925.825729061</v>
      </c>
      <c r="BS360" s="179">
        <f>BR360-BQ360</f>
        <v>-7411992.864992816</v>
      </c>
      <c r="BT360" s="161">
        <f>SUM(BT357:BT359)</f>
        <v>75215425.432495654</v>
      </c>
      <c r="BU360" s="161">
        <f>SUM(BU357:BU359)</f>
        <v>86595417.451448664</v>
      </c>
      <c r="BV360" s="161">
        <f>BU360-BT360</f>
        <v>11379992.01895301</v>
      </c>
      <c r="BW360" s="161">
        <f>SUM(BW357:BW359)</f>
        <v>47108902.321029112</v>
      </c>
      <c r="BX360" s="161">
        <f>SUM(BX357:BX359)</f>
        <v>48154079.115642034</v>
      </c>
      <c r="BY360" s="161">
        <f>BX360-BW360</f>
        <v>1045176.7946129218</v>
      </c>
      <c r="BZ360" s="161">
        <f>SUM(BZ357:BZ359)</f>
        <v>19478058.892925385</v>
      </c>
      <c r="CA360" s="161">
        <f>SUM(CA357:CA359)</f>
        <v>15025915.686994003</v>
      </c>
      <c r="CB360" s="161">
        <f>CA360-BZ360</f>
        <v>-4452143.2059313823</v>
      </c>
      <c r="CC360" s="161">
        <f>SUM(CC357:CC359)</f>
        <v>2172166.8970963256</v>
      </c>
      <c r="CD360" s="161">
        <f>SUM(CD357:CD359)</f>
        <v>2205373.8765745535</v>
      </c>
      <c r="CE360" s="161">
        <f>CD360-CC360</f>
        <v>33206.979478227906</v>
      </c>
      <c r="CF360" s="161">
        <f>SUM(CF357:CF359)</f>
        <v>266450.88091291091</v>
      </c>
      <c r="CG360" s="161">
        <f>SUM(CG357:CG359)</f>
        <v>237655.54773175099</v>
      </c>
      <c r="CH360" s="161">
        <f>CG360-CF360</f>
        <v>-28795.33318115992</v>
      </c>
      <c r="CI360" s="161">
        <f>SUM(CI357:CI359)</f>
        <v>16220825.454087544</v>
      </c>
      <c r="CJ360" s="161">
        <f>SUM(CJ357:CJ359)</f>
        <v>13069303.055380333</v>
      </c>
      <c r="CK360" s="161">
        <f>CJ360-CI360</f>
        <v>-3151522.398707211</v>
      </c>
      <c r="CL360" s="161">
        <f>SUM(CL357:CL359)</f>
        <v>9896366.0246136561</v>
      </c>
      <c r="CM360" s="161">
        <f>SUM(CM357:CM359)</f>
        <v>9647380.4954287112</v>
      </c>
      <c r="CN360" s="161">
        <f>CM360-CL360</f>
        <v>-248985.52918494493</v>
      </c>
      <c r="CO360" s="161">
        <f>SUM(CO357:CO359)</f>
        <v>26117191.4787012</v>
      </c>
      <c r="CP360" s="161">
        <f>SUM(CP357:CP359)</f>
        <v>22716683.550809044</v>
      </c>
      <c r="CQ360" s="118">
        <f>CP360-CO360</f>
        <v>-3400507.9278921559</v>
      </c>
      <c r="CR360" s="161">
        <f>SUM(CR357:CR359)</f>
        <v>407518702.60644799</v>
      </c>
      <c r="CS360" s="161">
        <f>SUM(CS357:CS359)</f>
        <v>402927506.24040747</v>
      </c>
      <c r="CT360" s="118">
        <f>CS360-CR360</f>
        <v>-4591196.3660405278</v>
      </c>
      <c r="CU360" s="161">
        <f>SUM(CU357:CU359)</f>
        <v>489022443.12773728</v>
      </c>
      <c r="CV360" s="161">
        <f>SUM(CV357:CV359)</f>
        <v>483513007.48848891</v>
      </c>
      <c r="CW360" s="180">
        <f>CV360-CU360</f>
        <v>-5509435.6392483711</v>
      </c>
      <c r="CX360" s="161">
        <f>SUM(CX357:CX359)</f>
        <v>18390618.756402794</v>
      </c>
      <c r="CY360" s="161">
        <f>SUM(CY357:CY359)</f>
        <v>23915099.327481195</v>
      </c>
      <c r="CZ360" s="161">
        <f>CY360-CX360</f>
        <v>5524480.5710784011</v>
      </c>
      <c r="DA360" s="161">
        <f>SUM(DA357:DA359)</f>
        <v>-5480730.7402731944</v>
      </c>
      <c r="DB360" s="7"/>
      <c r="DC360" s="161">
        <f>SUM(DC357:DC359)</f>
        <v>20853913.799999997</v>
      </c>
      <c r="DD360" s="161">
        <f>SUM(DD357:DD359)</f>
        <v>1241283.6700000004</v>
      </c>
      <c r="DE360" s="161">
        <f>SUM(DE357:DE359)</f>
        <v>12654984.050000001</v>
      </c>
      <c r="DF360" s="161">
        <f>SUM(DF357:DF359)</f>
        <v>891569.5499999997</v>
      </c>
      <c r="DG360" s="26"/>
      <c r="DH360" s="7"/>
      <c r="DL360" s="7"/>
      <c r="DM360" s="7"/>
      <c r="DP360" s="161">
        <f>SUM(DP357:DP359)</f>
        <v>8198628.8399999999</v>
      </c>
      <c r="DQ360" s="161">
        <f t="shared" ref="DQ360:DR360" si="319">SUM(DQ357:DQ359)</f>
        <v>351520.30000000005</v>
      </c>
      <c r="DR360" s="161">
        <f t="shared" si="319"/>
        <v>8550149.1399999987</v>
      </c>
      <c r="DS360" s="305"/>
      <c r="DT360" s="161"/>
      <c r="DU360" s="306">
        <f>SUM(DU357:DU359)</f>
        <v>1572781.7999999998</v>
      </c>
      <c r="DV360" s="306"/>
      <c r="DW360" s="7"/>
      <c r="DX360" s="7"/>
      <c r="DY360" s="181"/>
      <c r="DZ360" s="161">
        <f t="shared" ref="DZ360" si="320">SUM(DZ357:DZ359)</f>
        <v>2363676.8725872724</v>
      </c>
      <c r="EB360" s="105">
        <f>SUM(EB357:EB359)</f>
        <v>2962608</v>
      </c>
      <c r="EE360" s="105">
        <f>SUM(EE357:EE359)</f>
        <v>2822546.2609803164</v>
      </c>
    </row>
    <row r="361" spans="1:137" x14ac:dyDescent="0.3">
      <c r="CX361" s="3">
        <f>CX360/CU360*100</f>
        <v>3.7606901308615379</v>
      </c>
      <c r="DP361" s="172"/>
      <c r="DQ361" s="182"/>
      <c r="DR361" s="172"/>
      <c r="DS361" s="110"/>
      <c r="DT361" s="77"/>
    </row>
    <row r="362" spans="1:137" x14ac:dyDescent="0.3">
      <c r="C362" s="168" t="s">
        <v>821</v>
      </c>
      <c r="DP362" s="172"/>
      <c r="DQ362" s="182"/>
      <c r="DR362" s="172"/>
      <c r="DS362" s="110"/>
      <c r="DT362" s="77"/>
    </row>
    <row r="363" spans="1:137" x14ac:dyDescent="0.3">
      <c r="A363" s="183"/>
      <c r="C363" s="172" t="s">
        <v>817</v>
      </c>
      <c r="D363" s="184"/>
      <c r="E363" s="126"/>
      <c r="F363" s="104"/>
      <c r="G363" s="185"/>
      <c r="H363" s="186"/>
      <c r="I363" s="77"/>
      <c r="J363" s="187">
        <f>J357/I357</f>
        <v>0.90842492861819402</v>
      </c>
      <c r="K363" s="187"/>
      <c r="L363" s="187"/>
      <c r="M363" s="187">
        <f>M357/L357</f>
        <v>0.89774290733583262</v>
      </c>
      <c r="N363" s="187"/>
      <c r="O363" s="187"/>
      <c r="P363" s="187">
        <f>P357/O357</f>
        <v>0.97165809467956488</v>
      </c>
      <c r="Q363" s="187"/>
      <c r="R363" s="187"/>
      <c r="S363" s="187">
        <f>S357/R357</f>
        <v>0.97302369868684446</v>
      </c>
      <c r="T363" s="187"/>
      <c r="U363" s="187"/>
      <c r="V363" s="187">
        <f>V357/U357</f>
        <v>0.63615060655273059</v>
      </c>
      <c r="W363" s="187"/>
      <c r="X363" s="187"/>
      <c r="Y363" s="187">
        <f>Y357/X357</f>
        <v>0.84224142945448499</v>
      </c>
      <c r="Z363" s="187"/>
      <c r="AA363" s="187"/>
      <c r="AB363" s="187">
        <f>AB357/AA357</f>
        <v>2.9490225067266399E-2</v>
      </c>
      <c r="AC363" s="187"/>
      <c r="AD363" s="187"/>
      <c r="AE363" s="187">
        <f>AE357/AD357</f>
        <v>1.0952289735102467</v>
      </c>
      <c r="AF363" s="187"/>
      <c r="AG363" s="188"/>
      <c r="AH363" s="187">
        <f>AH357/AG357</f>
        <v>0.95942286636212581</v>
      </c>
      <c r="AI363" s="187"/>
      <c r="AJ363" s="187"/>
      <c r="AK363" s="187">
        <f>AK357/AJ357</f>
        <v>0.97730533403752451</v>
      </c>
      <c r="AL363" s="187"/>
      <c r="AM363" s="187"/>
      <c r="AN363" s="187">
        <f>AN357/AM357</f>
        <v>0.85538362669609802</v>
      </c>
      <c r="AO363" s="187"/>
      <c r="AP363" s="187"/>
      <c r="AQ363" s="187">
        <f>AQ357/AP357</f>
        <v>0.93672151147530991</v>
      </c>
      <c r="AR363" s="187"/>
      <c r="AS363" s="187"/>
      <c r="AT363" s="187">
        <f>AT357/AS357</f>
        <v>1.106512220794823</v>
      </c>
      <c r="AU363" s="187"/>
      <c r="AV363" s="187"/>
      <c r="AW363" s="187">
        <f>AW357/AV357</f>
        <v>0.66945061918195148</v>
      </c>
      <c r="AX363" s="187"/>
      <c r="AY363" s="187"/>
      <c r="AZ363" s="187">
        <f>AZ357/AY357</f>
        <v>1.0900645575378483</v>
      </c>
      <c r="BA363" s="187"/>
      <c r="BB363" s="187"/>
      <c r="BC363" s="187">
        <f>BC357/BB357</f>
        <v>0.79332259899533364</v>
      </c>
      <c r="BD363" s="187"/>
      <c r="BE363" s="187"/>
      <c r="BF363" s="187">
        <f>BF357/BE357</f>
        <v>0.55479726692614795</v>
      </c>
      <c r="BG363" s="187"/>
      <c r="BH363" s="187"/>
      <c r="BI363" s="187">
        <f>BI357/BH357</f>
        <v>0.32364084459611009</v>
      </c>
      <c r="BJ363" s="187"/>
      <c r="BK363" s="187"/>
      <c r="BL363" s="187">
        <f>BL357/BK357</f>
        <v>0.85632991321863516</v>
      </c>
      <c r="BM363" s="187"/>
      <c r="BN363" s="187"/>
      <c r="BO363" s="187">
        <f>BO357/BN357</f>
        <v>1.705206720979116</v>
      </c>
      <c r="BP363" s="187"/>
      <c r="BQ363" s="188"/>
      <c r="BR363" s="187">
        <f>BR357/BQ357</f>
        <v>0.79204295124208934</v>
      </c>
      <c r="BS363" s="187"/>
      <c r="BT363" s="187"/>
      <c r="BU363" s="187">
        <f>BU357/BT357</f>
        <v>1.044820177783355</v>
      </c>
      <c r="BV363" s="187"/>
      <c r="BW363" s="188"/>
      <c r="BX363" s="187">
        <f>BX357/BW357</f>
        <v>1.0065799352120843</v>
      </c>
      <c r="BY363" s="187"/>
      <c r="BZ363" s="187"/>
      <c r="CA363" s="187">
        <f>CA357/BZ357</f>
        <v>0.86271705152659273</v>
      </c>
      <c r="CB363" s="187"/>
      <c r="CC363" s="187"/>
      <c r="CD363" s="187">
        <f>CD357/CC357</f>
        <v>1.0130727210607393</v>
      </c>
      <c r="CE363" s="187"/>
      <c r="CF363" s="187"/>
      <c r="CG363" s="187">
        <f>CG357/CF357</f>
        <v>1.045238452899985</v>
      </c>
      <c r="CH363" s="187"/>
      <c r="CI363" s="187"/>
      <c r="CJ363" s="187">
        <f>CJ357/CI357</f>
        <v>0.80525054371164384</v>
      </c>
      <c r="CK363" s="187"/>
      <c r="CL363" s="187"/>
      <c r="CM363" s="187">
        <f>CM357/CL357</f>
        <v>0.93693602800206588</v>
      </c>
      <c r="CN363" s="187"/>
      <c r="CO363" s="187"/>
      <c r="CP363" s="187">
        <f>CP357/CO357</f>
        <v>0.86693813199299408</v>
      </c>
      <c r="CQ363" s="187"/>
      <c r="CR363" s="187"/>
      <c r="CS363" s="187">
        <f>CS357/CR357</f>
        <v>0.99589238570928862</v>
      </c>
      <c r="CT363" s="187"/>
      <c r="CU363" s="187"/>
      <c r="CV363" s="187">
        <f>CV357/CU357</f>
        <v>0.99589238570928895</v>
      </c>
      <c r="CW363" s="77"/>
      <c r="CX363" s="77"/>
      <c r="CY363" s="189"/>
      <c r="CZ363" s="77"/>
      <c r="DC363" s="366">
        <f>'[8]побудинковий звіт'!DC354</f>
        <v>20853913.799999993</v>
      </c>
      <c r="DD363" s="366" t="e">
        <f>'[8]побудинковий звіт'!DD354</f>
        <v>#N/A</v>
      </c>
      <c r="DE363" s="366">
        <f>'[8]побудинковий звіт'!DE354</f>
        <v>12654984.049999995</v>
      </c>
      <c r="DF363" s="366">
        <f>'[8]побудинковий звіт'!DF354</f>
        <v>891569.54999999958</v>
      </c>
      <c r="DS363" s="190"/>
      <c r="DT363" s="96"/>
    </row>
    <row r="364" spans="1:137" x14ac:dyDescent="0.3">
      <c r="A364" s="183"/>
      <c r="C364" s="172" t="s">
        <v>818</v>
      </c>
      <c r="D364" s="184"/>
      <c r="E364" s="126"/>
      <c r="F364" s="104"/>
      <c r="G364" s="185"/>
      <c r="H364" s="186"/>
      <c r="I364" s="77"/>
      <c r="J364" s="187">
        <f>J358/I358</f>
        <v>1.0049892789013286</v>
      </c>
      <c r="K364" s="187"/>
      <c r="L364" s="187"/>
      <c r="M364" s="187">
        <f>M358/L358</f>
        <v>0.97937189550475856</v>
      </c>
      <c r="N364" s="187"/>
      <c r="O364" s="187"/>
      <c r="P364" s="187">
        <f>P358/O358</f>
        <v>0.97462378912149061</v>
      </c>
      <c r="Q364" s="187"/>
      <c r="R364" s="187"/>
      <c r="S364" s="187">
        <f>S358/R358</f>
        <v>0.97774003916277896</v>
      </c>
      <c r="T364" s="187"/>
      <c r="U364" s="187"/>
      <c r="V364" s="187">
        <f>V358/U358</f>
        <v>1.1538267640458852</v>
      </c>
      <c r="W364" s="187"/>
      <c r="X364" s="187"/>
      <c r="Y364" s="187">
        <f>Y358/X358</f>
        <v>0.92859515863421893</v>
      </c>
      <c r="Z364" s="187"/>
      <c r="AA364" s="187"/>
      <c r="AB364" s="187">
        <f>AB358/AA358</f>
        <v>7.6100580771537751E-2</v>
      </c>
      <c r="AC364" s="187"/>
      <c r="AD364" s="187"/>
      <c r="AE364" s="187">
        <f>AE358/AD358</f>
        <v>1.0893326088003112</v>
      </c>
      <c r="AF364" s="187"/>
      <c r="AG364" s="188"/>
      <c r="AH364" s="187">
        <f>AH358/AG358</f>
        <v>1.0072817841225654</v>
      </c>
      <c r="AI364" s="187"/>
      <c r="AJ364" s="187"/>
      <c r="AK364" s="187">
        <f>AK358/AJ358</f>
        <v>0.98484858051811708</v>
      </c>
      <c r="AL364" s="187"/>
      <c r="AM364" s="187"/>
      <c r="AN364" s="187">
        <f>AN358/AM358</f>
        <v>0.85216489633859094</v>
      </c>
      <c r="AO364" s="187"/>
      <c r="AP364" s="187"/>
      <c r="AQ364" s="187">
        <f>AQ358/AP358</f>
        <v>0.84114751133535814</v>
      </c>
      <c r="AR364" s="187"/>
      <c r="AS364" s="187"/>
      <c r="AT364" s="187">
        <f>AT358/AS358</f>
        <v>0.95739214493318692</v>
      </c>
      <c r="AU364" s="187"/>
      <c r="AV364" s="187"/>
      <c r="AW364" s="187">
        <f>AW358/AV358</f>
        <v>0.48612603262842752</v>
      </c>
      <c r="AX364" s="187"/>
      <c r="AY364" s="187"/>
      <c r="AZ364" s="187">
        <f>AZ358/AY358</f>
        <v>0.23943487649763281</v>
      </c>
      <c r="BA364" s="187"/>
      <c r="BB364" s="187"/>
      <c r="BC364" s="187">
        <f>BC358/BB358</f>
        <v>0.51020889156267502</v>
      </c>
      <c r="BD364" s="187"/>
      <c r="BE364" s="187"/>
      <c r="BF364" s="187">
        <f>BF358/BE358</f>
        <v>0.23283597644980239</v>
      </c>
      <c r="BG364" s="187"/>
      <c r="BH364" s="187"/>
      <c r="BI364" s="187">
        <f>BI358/BH358</f>
        <v>0.57645520948470907</v>
      </c>
      <c r="BJ364" s="187"/>
      <c r="BK364" s="187"/>
      <c r="BL364" s="187">
        <f>BL358/BK358</f>
        <v>0.75369782992883072</v>
      </c>
      <c r="BM364" s="187"/>
      <c r="BN364" s="187"/>
      <c r="BO364" s="187">
        <f>BO358/BN358</f>
        <v>2.6804609937519608</v>
      </c>
      <c r="BP364" s="187"/>
      <c r="BQ364" s="188"/>
      <c r="BR364" s="187">
        <f>BR358/BQ358</f>
        <v>0.49652760020283604</v>
      </c>
      <c r="BS364" s="187"/>
      <c r="BT364" s="187"/>
      <c r="BU364" s="187">
        <f>BU358/BT358</f>
        <v>1.3203510654178126</v>
      </c>
      <c r="BV364" s="187"/>
      <c r="BW364" s="188"/>
      <c r="BX364" s="187">
        <f>BX358/BW358</f>
        <v>1.0500911079545503</v>
      </c>
      <c r="BY364" s="187"/>
      <c r="BZ364" s="187"/>
      <c r="CA364" s="187">
        <f>CA358/BZ358</f>
        <v>0.63065358069688038</v>
      </c>
      <c r="CB364" s="187"/>
      <c r="CC364" s="187"/>
      <c r="CD364" s="187">
        <f>CD358/CC358</f>
        <v>1.0170037701201846</v>
      </c>
      <c r="CE364" s="187"/>
      <c r="CF364" s="187"/>
      <c r="CG364" s="187">
        <f>CG358/CF358</f>
        <v>0.65385126819659201</v>
      </c>
      <c r="CH364" s="187"/>
      <c r="CI364" s="187"/>
      <c r="CJ364" s="187">
        <f>CJ358/CI358</f>
        <v>0.79227043930288288</v>
      </c>
      <c r="CK364" s="187"/>
      <c r="CL364" s="187"/>
      <c r="CM364" s="187">
        <f>CM358/CL358</f>
        <v>1.0446648075947751</v>
      </c>
      <c r="CN364" s="187"/>
      <c r="CO364" s="187"/>
      <c r="CP364" s="187">
        <f>CP358/CO358</f>
        <v>0.8515207677025034</v>
      </c>
      <c r="CQ364" s="187"/>
      <c r="CR364" s="187"/>
      <c r="CS364" s="187">
        <f>CS358/CR358</f>
        <v>0.98873379847728049</v>
      </c>
      <c r="CT364" s="187"/>
      <c r="CU364" s="187"/>
      <c r="CV364" s="187">
        <f>CV358/CU358</f>
        <v>0.98873379847728105</v>
      </c>
      <c r="CW364" s="77"/>
      <c r="CX364" s="77"/>
      <c r="CY364" s="189"/>
      <c r="CZ364" s="77"/>
      <c r="DD364" s="367"/>
      <c r="DG364" s="17">
        <f>SUMIF(DG9:DG353,"&gt;0")</f>
        <v>6716602.6627537683</v>
      </c>
      <c r="DP364" s="3">
        <f>'[11]побудинковий звіт'!DR354</f>
        <v>8198149.1200000001</v>
      </c>
      <c r="DQ364" s="3">
        <f>'[11]побудинковий звіт'!DS354</f>
        <v>356628.1999999999</v>
      </c>
      <c r="DS364" s="110"/>
      <c r="DT364" s="77"/>
      <c r="EB364" s="174">
        <f>SUMIF(EB9:EB353,"&gt;0")</f>
        <v>6485180</v>
      </c>
      <c r="EC364" s="174">
        <f>SUMIF(EC9:EC353,"&gt;0")</f>
        <v>7674686.0128145032</v>
      </c>
      <c r="EE364" s="174">
        <f>SUMIF(EE9:EE353,"&gt;0")</f>
        <v>9263763.1361495666</v>
      </c>
    </row>
    <row r="365" spans="1:137" x14ac:dyDescent="0.3">
      <c r="A365" s="183"/>
      <c r="C365" s="172" t="s">
        <v>819</v>
      </c>
      <c r="D365" s="184"/>
      <c r="E365" s="126"/>
      <c r="F365" s="104"/>
      <c r="G365" s="185"/>
      <c r="H365" s="186"/>
      <c r="I365" s="77"/>
      <c r="J365" s="187">
        <f>J359/I359</f>
        <v>0.96885790396202554</v>
      </c>
      <c r="K365" s="187"/>
      <c r="L365" s="187"/>
      <c r="M365" s="187">
        <f>M359/L359</f>
        <v>0.95883890102742331</v>
      </c>
      <c r="N365" s="187"/>
      <c r="O365" s="187"/>
      <c r="P365" s="187">
        <f>P359/O359</f>
        <v>1.0005335428241764</v>
      </c>
      <c r="Q365" s="187"/>
      <c r="R365" s="187"/>
      <c r="S365" s="187">
        <f>S359/R359</f>
        <v>1.0005623914095534</v>
      </c>
      <c r="T365" s="187"/>
      <c r="U365" s="187"/>
      <c r="V365" s="187">
        <f>V359/U359</f>
        <v>0.76484518351668584</v>
      </c>
      <c r="W365" s="187"/>
      <c r="X365" s="187"/>
      <c r="Y365" s="187">
        <f>Y359/X359</f>
        <v>0.95753388024564035</v>
      </c>
      <c r="Z365" s="187"/>
      <c r="AA365" s="187"/>
      <c r="AB365" s="187">
        <f>AB359/AA359</f>
        <v>5.3713570279112187E-2</v>
      </c>
      <c r="AC365" s="187"/>
      <c r="AD365" s="187"/>
      <c r="AE365" s="187">
        <f>AE359/AD359</f>
        <v>1.0991385381535419</v>
      </c>
      <c r="AF365" s="187"/>
      <c r="AG365" s="188"/>
      <c r="AH365" s="187">
        <f>AH359/AG359</f>
        <v>1.0026022480245012</v>
      </c>
      <c r="AI365" s="187"/>
      <c r="AJ365" s="187"/>
      <c r="AK365" s="187">
        <f>AK359/AJ359</f>
        <v>0.98597749918028255</v>
      </c>
      <c r="AL365" s="187"/>
      <c r="AM365" s="187"/>
      <c r="AN365" s="187">
        <f>AN359/AM359</f>
        <v>1.0667732609258989</v>
      </c>
      <c r="AO365" s="187"/>
      <c r="AP365" s="187"/>
      <c r="AQ365" s="187">
        <f>AQ359/AP359</f>
        <v>0.91460825646202681</v>
      </c>
      <c r="AR365" s="187"/>
      <c r="AS365" s="187"/>
      <c r="AT365" s="187">
        <f>AT359/AS359</f>
        <v>0.95498298581985896</v>
      </c>
      <c r="AU365" s="187"/>
      <c r="AV365" s="187"/>
      <c r="AW365" s="187">
        <f>AW359/AV359</f>
        <v>0.70677258973164259</v>
      </c>
      <c r="AX365" s="187"/>
      <c r="AY365" s="187"/>
      <c r="AZ365" s="187">
        <f>AZ359/AY359</f>
        <v>0.62964518393440017</v>
      </c>
      <c r="BA365" s="187"/>
      <c r="BB365" s="187"/>
      <c r="BC365" s="187">
        <f>BC359/BB359</f>
        <v>1.1966926413674643</v>
      </c>
      <c r="BD365" s="187"/>
      <c r="BE365" s="187"/>
      <c r="BF365" s="187">
        <f>BF359/BE359</f>
        <v>0.43593173829468079</v>
      </c>
      <c r="BG365" s="187"/>
      <c r="BH365" s="187"/>
      <c r="BI365" s="187">
        <f>BI359/BH359</f>
        <v>0.37459506920438501</v>
      </c>
      <c r="BJ365" s="187"/>
      <c r="BK365" s="187"/>
      <c r="BL365" s="187">
        <f>BL359/BK359</f>
        <v>0.70737179468562206</v>
      </c>
      <c r="BM365" s="187"/>
      <c r="BN365" s="187"/>
      <c r="BO365" s="187">
        <f>BO359/BN359</f>
        <v>2.0609738254100098</v>
      </c>
      <c r="BP365" s="187"/>
      <c r="BQ365" s="188"/>
      <c r="BR365" s="187">
        <f>BR359/BQ359</f>
        <v>0.73298090101892033</v>
      </c>
      <c r="BS365" s="187"/>
      <c r="BT365" s="187"/>
      <c r="BU365" s="187">
        <f>BU359/BT359</f>
        <v>1.1162130937827575</v>
      </c>
      <c r="BV365" s="187"/>
      <c r="BW365" s="188"/>
      <c r="BX365" s="187">
        <f>BX359/BW359</f>
        <v>1.0144541155771365</v>
      </c>
      <c r="BY365" s="187"/>
      <c r="BZ365" s="187"/>
      <c r="CA365" s="187">
        <f>CA359/BZ359</f>
        <v>0.92630926622066989</v>
      </c>
      <c r="CB365" s="187"/>
      <c r="CC365" s="187"/>
      <c r="CD365" s="187">
        <f>CD359/CC359</f>
        <v>1.0154983246123774</v>
      </c>
      <c r="CE365" s="187"/>
      <c r="CF365" s="187"/>
      <c r="CG365" s="187">
        <f>CG359/CF359</f>
        <v>0.99145476015807665</v>
      </c>
      <c r="CH365" s="187"/>
      <c r="CI365" s="187"/>
      <c r="CJ365" s="187">
        <f>CJ359/CI359</f>
        <v>0.81644798144869746</v>
      </c>
      <c r="CK365" s="187"/>
      <c r="CL365" s="187"/>
      <c r="CM365" s="187">
        <f>CM359/CL359</f>
        <v>1.0097881046765662</v>
      </c>
      <c r="CN365" s="187"/>
      <c r="CO365" s="187"/>
      <c r="CP365" s="187">
        <f>CP359/CO359</f>
        <v>0.88522412506342218</v>
      </c>
      <c r="CQ365" s="187"/>
      <c r="CR365" s="187"/>
      <c r="CS365" s="187">
        <f>CS359/CR359</f>
        <v>0.98005041300008022</v>
      </c>
      <c r="CT365" s="187"/>
      <c r="CU365" s="187"/>
      <c r="CV365" s="187">
        <f>CV359/CU359</f>
        <v>0.98005041300008078</v>
      </c>
      <c r="CW365" s="77"/>
      <c r="CX365" s="77"/>
      <c r="CY365" s="189"/>
      <c r="CZ365" s="77"/>
      <c r="DG365" s="17">
        <f>SUMIF(DG9:DG353,"&lt;0")</f>
        <v>-6529275.6176537443</v>
      </c>
      <c r="DS365" s="110"/>
      <c r="DT365" s="77"/>
      <c r="EB365" s="174">
        <f>SUMIF(EB9:EB353,"&lt;0")</f>
        <v>-3522572</v>
      </c>
      <c r="EC365" s="174">
        <f>SUMIF(EC9:EC353,"&lt;0")</f>
        <v>-4524750.9677144773</v>
      </c>
      <c r="EE365" s="174">
        <f>SUMIF(EE9:EE353,"&lt;0")</f>
        <v>-6441216.8751692502</v>
      </c>
    </row>
    <row r="366" spans="1:137" x14ac:dyDescent="0.3">
      <c r="A366" s="183"/>
      <c r="C366" s="163" t="s">
        <v>820</v>
      </c>
      <c r="D366" s="184"/>
      <c r="E366" s="126"/>
      <c r="F366" s="104"/>
      <c r="G366" s="185"/>
      <c r="H366" s="186"/>
      <c r="I366" s="77"/>
      <c r="J366" s="188">
        <f>J360/I360</f>
        <v>0.9629558351216414</v>
      </c>
      <c r="K366" s="187"/>
      <c r="L366" s="187"/>
      <c r="M366" s="188">
        <f>M360/L360</f>
        <v>0.94775920780708911</v>
      </c>
      <c r="N366" s="187"/>
      <c r="O366" s="187"/>
      <c r="P366" s="188">
        <f>P360/O360</f>
        <v>0.98125755838621931</v>
      </c>
      <c r="Q366" s="187"/>
      <c r="R366" s="187"/>
      <c r="S366" s="188">
        <f>S360/R360</f>
        <v>0.98213914849245754</v>
      </c>
      <c r="T366" s="187"/>
      <c r="U366" s="187"/>
      <c r="V366" s="188">
        <f>V360/U360</f>
        <v>0.77877216493910228</v>
      </c>
      <c r="W366" s="187"/>
      <c r="X366" s="187"/>
      <c r="Y366" s="188">
        <f>Y360/X360</f>
        <v>0.90999150543985574</v>
      </c>
      <c r="Z366" s="187"/>
      <c r="AA366" s="187"/>
      <c r="AB366" s="188">
        <f>AB360/AA360</f>
        <v>5.2972463860258903E-2</v>
      </c>
      <c r="AC366" s="187"/>
      <c r="AD366" s="187"/>
      <c r="AE366" s="188">
        <f>AE360/AD360</f>
        <v>1.0944059500458079</v>
      </c>
      <c r="AF366" s="187"/>
      <c r="AG366" s="188"/>
      <c r="AH366" s="188">
        <f>AH360/AG360</f>
        <v>0.98969403701511371</v>
      </c>
      <c r="AI366" s="187"/>
      <c r="AJ366" s="187"/>
      <c r="AK366" s="188">
        <f>AK360/AJ360</f>
        <v>0.98111205560490788</v>
      </c>
      <c r="AL366" s="187"/>
      <c r="AM366" s="187"/>
      <c r="AN366" s="188">
        <f>AN360/AM360</f>
        <v>0.89134866888805908</v>
      </c>
      <c r="AO366" s="187"/>
      <c r="AP366" s="187"/>
      <c r="AQ366" s="188">
        <f>AQ360/AP360</f>
        <v>0.88464111507516086</v>
      </c>
      <c r="AR366" s="187"/>
      <c r="AS366" s="187"/>
      <c r="AT366" s="188">
        <f>AT360/AS360</f>
        <v>1.009201186278736</v>
      </c>
      <c r="AU366" s="187"/>
      <c r="AV366" s="187"/>
      <c r="AW366" s="188">
        <f>AW360/AV360</f>
        <v>0.61223077895843236</v>
      </c>
      <c r="AX366" s="187"/>
      <c r="AY366" s="187"/>
      <c r="AZ366" s="188">
        <f>AZ360/AY360</f>
        <v>0.59578257040622995</v>
      </c>
      <c r="BA366" s="187"/>
      <c r="BB366" s="187"/>
      <c r="BC366" s="188">
        <f>BC360/BB360</f>
        <v>0.82086904087774348</v>
      </c>
      <c r="BD366" s="187"/>
      <c r="BE366" s="187"/>
      <c r="BF366" s="188">
        <f>BF360/BE360</f>
        <v>0.46184480710508929</v>
      </c>
      <c r="BG366" s="187"/>
      <c r="BH366" s="187"/>
      <c r="BI366" s="188">
        <f>BI360/BH360</f>
        <v>0.37615506367210771</v>
      </c>
      <c r="BJ366" s="187"/>
      <c r="BK366" s="187"/>
      <c r="BL366" s="188">
        <f>BL360/BK360</f>
        <v>0.77070990778883131</v>
      </c>
      <c r="BM366" s="187"/>
      <c r="BN366" s="187"/>
      <c r="BO366" s="188">
        <f>BO360/BN360</f>
        <v>2.0662462827889936</v>
      </c>
      <c r="BP366" s="187"/>
      <c r="BQ366" s="188"/>
      <c r="BR366" s="188">
        <f>BR360/BQ360</f>
        <v>0.67152583323774884</v>
      </c>
      <c r="BS366" s="187"/>
      <c r="BT366" s="187"/>
      <c r="BU366" s="188">
        <f>BU360/BT360</f>
        <v>1.1512986459029781</v>
      </c>
      <c r="BV366" s="187"/>
      <c r="BW366" s="188"/>
      <c r="BX366" s="188">
        <f>BX360/BW360</f>
        <v>1.0221863966918703</v>
      </c>
      <c r="BY366" s="187"/>
      <c r="BZ366" s="187"/>
      <c r="CA366" s="188">
        <f>CA360/BZ360</f>
        <v>0.77142777776750415</v>
      </c>
      <c r="CB366" s="187"/>
      <c r="CC366" s="187"/>
      <c r="CD366" s="188">
        <f>CD360/CC360</f>
        <v>1.0152874898897584</v>
      </c>
      <c r="CE366" s="187"/>
      <c r="CF366" s="187"/>
      <c r="CG366" s="188">
        <f>CG360/CF360</f>
        <v>0.89193005073767562</v>
      </c>
      <c r="CH366" s="187"/>
      <c r="CI366" s="187"/>
      <c r="CJ366" s="188">
        <f>CJ360/CI360</f>
        <v>0.80571134264236555</v>
      </c>
      <c r="CK366" s="187"/>
      <c r="CL366" s="187"/>
      <c r="CM366" s="188">
        <f>CM360/CL360</f>
        <v>0.97484071137166084</v>
      </c>
      <c r="CN366" s="187"/>
      <c r="CO366" s="187"/>
      <c r="CP366" s="188">
        <f>CP360/CO360</f>
        <v>0.86979810096865506</v>
      </c>
      <c r="CQ366" s="187"/>
      <c r="CR366" s="187"/>
      <c r="CS366" s="188">
        <f>CS360/CR360</f>
        <v>0.98873377752560632</v>
      </c>
      <c r="CT366" s="187"/>
      <c r="CU366" s="187"/>
      <c r="CV366" s="188">
        <f>CV360/CU360</f>
        <v>0.98873377752560687</v>
      </c>
      <c r="CW366" s="77"/>
      <c r="CX366" s="77"/>
      <c r="CY366" s="191"/>
      <c r="CZ366" s="77"/>
      <c r="DG366" s="192">
        <f>SUM(DG364:DG365)</f>
        <v>187327.04510002397</v>
      </c>
      <c r="DS366" s="110"/>
      <c r="DT366" s="77"/>
      <c r="EB366" s="105">
        <f>SUM(EB364:EB365)</f>
        <v>2962608</v>
      </c>
      <c r="EC366" s="105">
        <f>SUM(EC364:EC365)</f>
        <v>3149935.0451000258</v>
      </c>
      <c r="EE366" s="105">
        <f>SUM(EE364:EE365)</f>
        <v>2822546.2609803164</v>
      </c>
    </row>
    <row r="368" spans="1:137" x14ac:dyDescent="0.3">
      <c r="B368" s="184"/>
      <c r="C368" s="193" t="s">
        <v>822</v>
      </c>
      <c r="CW368" s="192"/>
      <c r="CX368" s="194"/>
    </row>
    <row r="369" spans="2:137" x14ac:dyDescent="0.3">
      <c r="B369" s="183"/>
      <c r="C369" s="172"/>
      <c r="CV369" s="6"/>
      <c r="CW369" s="174"/>
      <c r="CX369" s="307"/>
    </row>
    <row r="370" spans="2:137" x14ac:dyDescent="0.3">
      <c r="B370" s="183"/>
      <c r="C370" s="172"/>
      <c r="CW370" s="174"/>
      <c r="CX370" s="195"/>
      <c r="DD370" s="362"/>
    </row>
    <row r="371" spans="2:137" x14ac:dyDescent="0.3">
      <c r="B371" s="183"/>
      <c r="C371" s="172"/>
      <c r="CW371" s="105"/>
      <c r="CX371" s="194"/>
      <c r="DD371" s="362"/>
    </row>
    <row r="372" spans="2:137" x14ac:dyDescent="0.3">
      <c r="B372" s="184"/>
      <c r="C372" s="193"/>
    </row>
    <row r="375" spans="2:137" x14ac:dyDescent="0.3">
      <c r="C375" s="163" t="s">
        <v>822</v>
      </c>
      <c r="D375" s="163"/>
      <c r="BZ375" s="7"/>
    </row>
    <row r="376" spans="2:137" ht="13.8" x14ac:dyDescent="0.3">
      <c r="C376" s="163" t="s">
        <v>823</v>
      </c>
      <c r="D376" s="163">
        <f>COUNTIF($DH$9:$DH$353,1)</f>
        <v>43</v>
      </c>
      <c r="E376" s="480">
        <f>SUMIF($DH$9:$DH$353,1,E$9:E$353)</f>
        <v>9065.4</v>
      </c>
      <c r="F376" s="480">
        <f t="shared" ref="F376:BQ376" si="321">SUMIF($DH$9:$DH$353,1,F$9:F$353)</f>
        <v>8778.5</v>
      </c>
      <c r="G376" s="480">
        <f t="shared" si="321"/>
        <v>0</v>
      </c>
      <c r="H376" s="480">
        <f t="shared" si="321"/>
        <v>286.89999999999998</v>
      </c>
      <c r="I376" s="480">
        <f t="shared" si="321"/>
        <v>0</v>
      </c>
      <c r="J376" s="480">
        <f t="shared" si="321"/>
        <v>0</v>
      </c>
      <c r="K376" s="480">
        <f t="shared" si="321"/>
        <v>0</v>
      </c>
      <c r="L376" s="480">
        <f t="shared" si="321"/>
        <v>0</v>
      </c>
      <c r="M376" s="480">
        <f t="shared" si="321"/>
        <v>0</v>
      </c>
      <c r="N376" s="480">
        <f t="shared" si="321"/>
        <v>0</v>
      </c>
      <c r="O376" s="480">
        <f t="shared" si="321"/>
        <v>6516.2986754586946</v>
      </c>
      <c r="P376" s="480">
        <f t="shared" si="321"/>
        <v>6409.235589907601</v>
      </c>
      <c r="Q376" s="480">
        <f t="shared" si="321"/>
        <v>-107.06308555109399</v>
      </c>
      <c r="R376" s="480">
        <f t="shared" si="321"/>
        <v>0</v>
      </c>
      <c r="S376" s="480">
        <f t="shared" si="321"/>
        <v>7.1107074056553783</v>
      </c>
      <c r="T376" s="480">
        <f t="shared" si="321"/>
        <v>7.1107074056553783</v>
      </c>
      <c r="U376" s="480">
        <f t="shared" si="321"/>
        <v>0</v>
      </c>
      <c r="V376" s="480">
        <f t="shared" si="321"/>
        <v>0</v>
      </c>
      <c r="W376" s="480">
        <f t="shared" si="321"/>
        <v>0</v>
      </c>
      <c r="X376" s="480">
        <f t="shared" si="321"/>
        <v>494.42404569011006</v>
      </c>
      <c r="Y376" s="480">
        <f t="shared" si="321"/>
        <v>8103.708612705057</v>
      </c>
      <c r="Z376" s="480">
        <f t="shared" si="321"/>
        <v>7609.2845670149472</v>
      </c>
      <c r="AA376" s="480">
        <f t="shared" si="321"/>
        <v>9609.8507999999983</v>
      </c>
      <c r="AB376" s="480">
        <f t="shared" si="321"/>
        <v>0</v>
      </c>
      <c r="AC376" s="480">
        <f t="shared" si="321"/>
        <v>-9609.8507999999983</v>
      </c>
      <c r="AD376" s="480">
        <f t="shared" si="321"/>
        <v>75642.588329912949</v>
      </c>
      <c r="AE376" s="480">
        <f t="shared" si="321"/>
        <v>178650.34713588664</v>
      </c>
      <c r="AF376" s="480">
        <f t="shared" si="321"/>
        <v>103007.75880597363</v>
      </c>
      <c r="AG376" s="480">
        <f t="shared" si="321"/>
        <v>92263.161851061741</v>
      </c>
      <c r="AH376" s="480">
        <f t="shared" si="321"/>
        <v>193170.40204590495</v>
      </c>
      <c r="AI376" s="480">
        <f t="shared" si="321"/>
        <v>100907.24019484315</v>
      </c>
      <c r="AJ376" s="480">
        <f t="shared" si="321"/>
        <v>0</v>
      </c>
      <c r="AK376" s="480">
        <f t="shared" si="321"/>
        <v>0</v>
      </c>
      <c r="AL376" s="480">
        <f t="shared" si="321"/>
        <v>0</v>
      </c>
      <c r="AM376" s="480">
        <f t="shared" si="321"/>
        <v>0</v>
      </c>
      <c r="AN376" s="480">
        <f t="shared" si="321"/>
        <v>0</v>
      </c>
      <c r="AO376" s="480">
        <f t="shared" si="321"/>
        <v>0</v>
      </c>
      <c r="AP376" s="480">
        <f t="shared" si="321"/>
        <v>85874.960396927578</v>
      </c>
      <c r="AQ376" s="480">
        <f t="shared" si="321"/>
        <v>59663.456132445521</v>
      </c>
      <c r="AR376" s="480">
        <f t="shared" si="321"/>
        <v>-26211.504264482108</v>
      </c>
      <c r="AS376" s="480">
        <f t="shared" si="321"/>
        <v>728750.7717894424</v>
      </c>
      <c r="AT376" s="480">
        <f t="shared" si="321"/>
        <v>133694.62156881133</v>
      </c>
      <c r="AU376" s="480">
        <f t="shared" si="321"/>
        <v>-595056.15022063081</v>
      </c>
      <c r="AV376" s="480">
        <f t="shared" si="321"/>
        <v>7.8517833333333336</v>
      </c>
      <c r="AW376" s="480">
        <f t="shared" si="321"/>
        <v>0</v>
      </c>
      <c r="AX376" s="480">
        <f t="shared" si="321"/>
        <v>-7.8517833333333336</v>
      </c>
      <c r="AY376" s="480">
        <f t="shared" si="321"/>
        <v>0</v>
      </c>
      <c r="AZ376" s="480">
        <f t="shared" si="321"/>
        <v>0</v>
      </c>
      <c r="BA376" s="480">
        <f t="shared" si="321"/>
        <v>0</v>
      </c>
      <c r="BB376" s="480">
        <f t="shared" si="321"/>
        <v>2583.6571419545903</v>
      </c>
      <c r="BC376" s="480">
        <f t="shared" si="321"/>
        <v>1328</v>
      </c>
      <c r="BD376" s="480">
        <f t="shared" si="321"/>
        <v>-1255.6571419545903</v>
      </c>
      <c r="BE376" s="480">
        <f t="shared" si="321"/>
        <v>0</v>
      </c>
      <c r="BF376" s="480">
        <f t="shared" si="321"/>
        <v>0</v>
      </c>
      <c r="BG376" s="480">
        <f t="shared" si="321"/>
        <v>0</v>
      </c>
      <c r="BH376" s="480">
        <f t="shared" si="321"/>
        <v>0</v>
      </c>
      <c r="BI376" s="480">
        <f t="shared" si="321"/>
        <v>1228</v>
      </c>
      <c r="BJ376" s="480">
        <f t="shared" si="321"/>
        <v>1228</v>
      </c>
      <c r="BK376" s="480">
        <f t="shared" si="321"/>
        <v>65.105926419310222</v>
      </c>
      <c r="BL376" s="480">
        <f t="shared" si="321"/>
        <v>2050</v>
      </c>
      <c r="BM376" s="480">
        <f t="shared" si="321"/>
        <v>1984.8940735806898</v>
      </c>
      <c r="BN376" s="480">
        <f t="shared" si="321"/>
        <v>2638.6783597230301</v>
      </c>
      <c r="BO376" s="480">
        <f t="shared" si="321"/>
        <v>28791.920789378473</v>
      </c>
      <c r="BP376" s="480">
        <f t="shared" si="321"/>
        <v>26153.242429655453</v>
      </c>
      <c r="BQ376" s="480">
        <f t="shared" si="321"/>
        <v>5295.2932114302612</v>
      </c>
      <c r="BR376" s="480">
        <f t="shared" ref="BR376:EC376" si="322">SUMIF($DH$9:$DH$353,1,BR$9:BR$353)</f>
        <v>33397.920789378477</v>
      </c>
      <c r="BS376" s="480">
        <f t="shared" si="322"/>
        <v>28102.62757794822</v>
      </c>
      <c r="BT376" s="480">
        <f t="shared" si="322"/>
        <v>52783.007342726203</v>
      </c>
      <c r="BU376" s="480">
        <f t="shared" si="322"/>
        <v>121766.05606047405</v>
      </c>
      <c r="BV376" s="480">
        <f t="shared" si="322"/>
        <v>68983.048717747879</v>
      </c>
      <c r="BW376" s="480">
        <f t="shared" si="322"/>
        <v>0</v>
      </c>
      <c r="BX376" s="480">
        <f t="shared" si="322"/>
        <v>1228.9832818343448</v>
      </c>
      <c r="BY376" s="480">
        <f t="shared" si="322"/>
        <v>1228.9832818343448</v>
      </c>
      <c r="BZ376" s="480">
        <f t="shared" si="322"/>
        <v>18935.197397433807</v>
      </c>
      <c r="CA376" s="480">
        <f t="shared" si="322"/>
        <v>21650.849955281428</v>
      </c>
      <c r="CB376" s="480">
        <f t="shared" si="322"/>
        <v>2715.6525578476139</v>
      </c>
      <c r="CC376" s="480">
        <f t="shared" si="322"/>
        <v>0</v>
      </c>
      <c r="CD376" s="480">
        <f t="shared" si="322"/>
        <v>0</v>
      </c>
      <c r="CE376" s="480">
        <f t="shared" si="322"/>
        <v>0</v>
      </c>
      <c r="CF376" s="480">
        <f t="shared" si="322"/>
        <v>0</v>
      </c>
      <c r="CG376" s="480">
        <f t="shared" si="322"/>
        <v>0</v>
      </c>
      <c r="CH376" s="480">
        <f t="shared" si="322"/>
        <v>0</v>
      </c>
      <c r="CI376" s="480">
        <f t="shared" si="322"/>
        <v>4407.1371310487584</v>
      </c>
      <c r="CJ376" s="480">
        <f t="shared" si="322"/>
        <v>2655.2015139754239</v>
      </c>
      <c r="CK376" s="480">
        <f t="shared" si="322"/>
        <v>-1751.9356170733347</v>
      </c>
      <c r="CL376" s="480">
        <f t="shared" si="322"/>
        <v>0</v>
      </c>
      <c r="CM376" s="480">
        <f t="shared" si="322"/>
        <v>0</v>
      </c>
      <c r="CN376" s="480">
        <f t="shared" si="322"/>
        <v>0</v>
      </c>
      <c r="CO376" s="480">
        <f t="shared" si="322"/>
        <v>4407.1371310487584</v>
      </c>
      <c r="CP376" s="480">
        <f t="shared" si="322"/>
        <v>2655.2015139754239</v>
      </c>
      <c r="CQ376" s="480">
        <f t="shared" si="322"/>
        <v>-1751.9356170733347</v>
      </c>
      <c r="CR376" s="480">
        <f t="shared" si="322"/>
        <v>988309.52912007051</v>
      </c>
      <c r="CS376" s="480">
        <f t="shared" si="322"/>
        <v>567227.4913481056</v>
      </c>
      <c r="CT376" s="480">
        <f t="shared" si="322"/>
        <v>-421082.03777196514</v>
      </c>
      <c r="CU376" s="480">
        <f t="shared" si="322"/>
        <v>1185971.4349440846</v>
      </c>
      <c r="CV376" s="480">
        <f t="shared" si="322"/>
        <v>680672.98961772653</v>
      </c>
      <c r="CW376" s="480">
        <f t="shared" si="322"/>
        <v>-505298.44532635814</v>
      </c>
      <c r="CX376" s="480">
        <f t="shared" si="322"/>
        <v>59295.378258875331</v>
      </c>
      <c r="CY376" s="480">
        <f t="shared" si="322"/>
        <v>564681.70100383973</v>
      </c>
      <c r="CZ376" s="480">
        <f t="shared" si="322"/>
        <v>505386.32274496445</v>
      </c>
      <c r="DA376" s="480">
        <f t="shared" si="322"/>
        <v>-458534.11527772661</v>
      </c>
      <c r="DB376" s="480"/>
      <c r="DC376" s="480">
        <f t="shared" si="322"/>
        <v>21120.770000000004</v>
      </c>
      <c r="DD376" s="480">
        <f t="shared" si="322"/>
        <v>2954.52</v>
      </c>
      <c r="DE376" s="480">
        <f t="shared" si="322"/>
        <v>1749.7299999999971</v>
      </c>
      <c r="DF376" s="480">
        <f t="shared" si="322"/>
        <v>2531.21</v>
      </c>
      <c r="DG376" s="480">
        <f t="shared" si="322"/>
        <v>-165401.04715699819</v>
      </c>
      <c r="DH376" s="480"/>
      <c r="DI376" s="480"/>
      <c r="DJ376" s="480"/>
      <c r="DK376" s="480"/>
      <c r="DL376" s="480">
        <f t="shared" si="322"/>
        <v>20408.736998840366</v>
      </c>
      <c r="DM376" s="480">
        <f t="shared" si="322"/>
        <v>526.14994096179066</v>
      </c>
      <c r="DN376" s="480">
        <f t="shared" si="322"/>
        <v>20934.886939802156</v>
      </c>
      <c r="DO376" s="480"/>
      <c r="DP376" s="480">
        <f t="shared" si="322"/>
        <v>20481.120000000003</v>
      </c>
      <c r="DQ376" s="480">
        <f t="shared" si="322"/>
        <v>526.14</v>
      </c>
      <c r="DR376" s="480">
        <f t="shared" si="322"/>
        <v>21007.26</v>
      </c>
      <c r="DS376" s="480">
        <f t="shared" si="322"/>
        <v>0</v>
      </c>
      <c r="DT376" s="480"/>
      <c r="DU376" s="480">
        <f t="shared" si="322"/>
        <v>20587.04</v>
      </c>
      <c r="DV376" s="126"/>
      <c r="DW376" s="480">
        <f t="shared" si="322"/>
        <v>880855.27800104697</v>
      </c>
      <c r="DX376" s="480">
        <f t="shared" si="322"/>
        <v>200511.05082982776</v>
      </c>
      <c r="DY376" s="480">
        <f t="shared" si="322"/>
        <v>4280.9399999999987</v>
      </c>
      <c r="DZ376" s="480">
        <f t="shared" si="322"/>
        <v>15832.245967214547</v>
      </c>
      <c r="EA376" s="480"/>
      <c r="EB376" s="480">
        <f t="shared" si="322"/>
        <v>-58923</v>
      </c>
      <c r="EC376" s="480">
        <f t="shared" si="322"/>
        <v>-224324.04715699822</v>
      </c>
      <c r="ED376" s="480"/>
      <c r="EE376" s="480">
        <f t="shared" ref="EE376:EG376" si="323">SUMIF($DH$9:$DH$353,1,EE$9:EE$353)</f>
        <v>-213210.98777794838</v>
      </c>
      <c r="EF376" s="480"/>
      <c r="EG376" s="480">
        <f t="shared" si="323"/>
        <v>-283896.6655320634</v>
      </c>
    </row>
    <row r="377" spans="2:137" ht="13.8" x14ac:dyDescent="0.3">
      <c r="C377" s="163" t="s">
        <v>824</v>
      </c>
      <c r="D377" s="163">
        <f>COUNTIF($DH$9:$DH$353,2)</f>
        <v>44</v>
      </c>
      <c r="E377" s="480">
        <f>SUMIF($DH$9:$DH$353,2,E$9:E$353)</f>
        <v>20429.829999999998</v>
      </c>
      <c r="F377" s="480">
        <f t="shared" ref="F377:BQ377" si="324">SUMIF($DH$9:$DH$353,2,F$9:F$353)</f>
        <v>17683.63</v>
      </c>
      <c r="G377" s="480">
        <f t="shared" si="324"/>
        <v>0</v>
      </c>
      <c r="H377" s="480">
        <f t="shared" si="324"/>
        <v>2746.2</v>
      </c>
      <c r="I377" s="480">
        <f t="shared" si="324"/>
        <v>568149.25630251993</v>
      </c>
      <c r="J377" s="480">
        <f t="shared" si="324"/>
        <v>559463.27980752976</v>
      </c>
      <c r="K377" s="480">
        <f t="shared" si="324"/>
        <v>-8685.976494990211</v>
      </c>
      <c r="L377" s="480">
        <f t="shared" si="324"/>
        <v>136212.41914274372</v>
      </c>
      <c r="M377" s="480">
        <f t="shared" si="324"/>
        <v>131802.00333398522</v>
      </c>
      <c r="N377" s="480">
        <f t="shared" si="324"/>
        <v>-4410.4158087584801</v>
      </c>
      <c r="O377" s="480">
        <f t="shared" si="324"/>
        <v>167937.87354371979</v>
      </c>
      <c r="P377" s="480">
        <f t="shared" si="324"/>
        <v>163101.90003354615</v>
      </c>
      <c r="Q377" s="480">
        <f t="shared" si="324"/>
        <v>-4835.9735101736851</v>
      </c>
      <c r="R377" s="480">
        <f t="shared" si="324"/>
        <v>3779.7168217413246</v>
      </c>
      <c r="S377" s="480">
        <f t="shared" si="324"/>
        <v>4996.6480662470512</v>
      </c>
      <c r="T377" s="480">
        <f t="shared" si="324"/>
        <v>1216.9312445057265</v>
      </c>
      <c r="U377" s="480">
        <f t="shared" si="324"/>
        <v>939.44881667625202</v>
      </c>
      <c r="V377" s="480">
        <f t="shared" si="324"/>
        <v>512.48238992751692</v>
      </c>
      <c r="W377" s="480">
        <f t="shared" si="324"/>
        <v>-426.96642674873516</v>
      </c>
      <c r="X377" s="480">
        <f t="shared" si="324"/>
        <v>274130.98537914403</v>
      </c>
      <c r="Y377" s="480">
        <f t="shared" si="324"/>
        <v>295701.83520257258</v>
      </c>
      <c r="Z377" s="480">
        <f t="shared" si="324"/>
        <v>21570.849823428653</v>
      </c>
      <c r="AA377" s="480">
        <f t="shared" si="324"/>
        <v>22177.143600000003</v>
      </c>
      <c r="AB377" s="480">
        <f t="shared" si="324"/>
        <v>0</v>
      </c>
      <c r="AC377" s="480">
        <f t="shared" si="324"/>
        <v>-22177.143600000003</v>
      </c>
      <c r="AD377" s="480">
        <f t="shared" si="324"/>
        <v>617221.10664906865</v>
      </c>
      <c r="AE377" s="480">
        <f t="shared" si="324"/>
        <v>671091.74424404569</v>
      </c>
      <c r="AF377" s="480">
        <f t="shared" si="324"/>
        <v>53870.637594976892</v>
      </c>
      <c r="AG377" s="480">
        <f t="shared" si="324"/>
        <v>1790547.9502556131</v>
      </c>
      <c r="AH377" s="480">
        <f t="shared" si="324"/>
        <v>1826669.8930778541</v>
      </c>
      <c r="AI377" s="480">
        <f t="shared" si="324"/>
        <v>36121.942822240184</v>
      </c>
      <c r="AJ377" s="480">
        <f t="shared" si="324"/>
        <v>0</v>
      </c>
      <c r="AK377" s="480">
        <f t="shared" si="324"/>
        <v>0</v>
      </c>
      <c r="AL377" s="480">
        <f t="shared" si="324"/>
        <v>0</v>
      </c>
      <c r="AM377" s="480">
        <f t="shared" si="324"/>
        <v>0</v>
      </c>
      <c r="AN377" s="480">
        <f t="shared" si="324"/>
        <v>0</v>
      </c>
      <c r="AO377" s="480">
        <f t="shared" si="324"/>
        <v>0</v>
      </c>
      <c r="AP377" s="480">
        <f t="shared" si="324"/>
        <v>259409.67241654525</v>
      </c>
      <c r="AQ377" s="480">
        <f t="shared" si="324"/>
        <v>206404.97821787844</v>
      </c>
      <c r="AR377" s="480">
        <f t="shared" si="324"/>
        <v>-53004.694198666817</v>
      </c>
      <c r="AS377" s="480">
        <f t="shared" si="324"/>
        <v>1832148.0672156268</v>
      </c>
      <c r="AT377" s="480">
        <f t="shared" si="324"/>
        <v>1890150.6877032223</v>
      </c>
      <c r="AU377" s="480">
        <f t="shared" si="324"/>
        <v>58002.620487595806</v>
      </c>
      <c r="AV377" s="480">
        <f t="shared" si="324"/>
        <v>173630.59747694159</v>
      </c>
      <c r="AW377" s="480">
        <f t="shared" si="324"/>
        <v>22683.012159939426</v>
      </c>
      <c r="AX377" s="480">
        <f t="shared" si="324"/>
        <v>-150947.5853170022</v>
      </c>
      <c r="AY377" s="480">
        <f t="shared" si="324"/>
        <v>222141.75440536413</v>
      </c>
      <c r="AZ377" s="480">
        <f t="shared" si="324"/>
        <v>5988.2379834900221</v>
      </c>
      <c r="BA377" s="480">
        <f t="shared" si="324"/>
        <v>-216153.51642187411</v>
      </c>
      <c r="BB377" s="480">
        <f t="shared" si="324"/>
        <v>61711.821504648447</v>
      </c>
      <c r="BC377" s="480">
        <f t="shared" si="324"/>
        <v>52329.850981645723</v>
      </c>
      <c r="BD377" s="480">
        <f t="shared" si="324"/>
        <v>-9381.9705230027557</v>
      </c>
      <c r="BE377" s="480">
        <f t="shared" si="324"/>
        <v>6968.9914879043645</v>
      </c>
      <c r="BF377" s="480">
        <f t="shared" si="324"/>
        <v>2497.991549462</v>
      </c>
      <c r="BG377" s="480">
        <f t="shared" si="324"/>
        <v>-4470.9999384423645</v>
      </c>
      <c r="BH377" s="480">
        <f t="shared" si="324"/>
        <v>553.6869785513004</v>
      </c>
      <c r="BI377" s="480">
        <f t="shared" si="324"/>
        <v>5478.7198717688207</v>
      </c>
      <c r="BJ377" s="480">
        <f t="shared" si="324"/>
        <v>4925.0328932175198</v>
      </c>
      <c r="BK377" s="480">
        <f t="shared" si="324"/>
        <v>58059.038015202124</v>
      </c>
      <c r="BL377" s="480">
        <f t="shared" si="324"/>
        <v>51657.032419688265</v>
      </c>
      <c r="BM377" s="480">
        <f t="shared" si="324"/>
        <v>-6402.005595513855</v>
      </c>
      <c r="BN377" s="480">
        <f t="shared" si="324"/>
        <v>21028.559669289254</v>
      </c>
      <c r="BO377" s="480">
        <f t="shared" si="324"/>
        <v>32118.673681694272</v>
      </c>
      <c r="BP377" s="480">
        <f t="shared" si="324"/>
        <v>11090.114012405014</v>
      </c>
      <c r="BQ377" s="480">
        <f t="shared" si="324"/>
        <v>544094.44953790121</v>
      </c>
      <c r="BR377" s="480">
        <f t="shared" ref="BR377:EC377" si="325">SUMIF($DH$9:$DH$353,2,BR$9:BR$353)</f>
        <v>172753.5186476885</v>
      </c>
      <c r="BS377" s="480">
        <f t="shared" si="325"/>
        <v>-371340.93089021277</v>
      </c>
      <c r="BT377" s="480">
        <f t="shared" si="325"/>
        <v>1628896.4052377276</v>
      </c>
      <c r="BU377" s="480">
        <f t="shared" si="325"/>
        <v>2174800.9896094473</v>
      </c>
      <c r="BV377" s="480">
        <f t="shared" si="325"/>
        <v>545904.58437172021</v>
      </c>
      <c r="BW377" s="480">
        <f t="shared" si="325"/>
        <v>848644.80473318731</v>
      </c>
      <c r="BX377" s="480">
        <f t="shared" si="325"/>
        <v>949305.41163208941</v>
      </c>
      <c r="BY377" s="480">
        <f t="shared" si="325"/>
        <v>100660.60689890254</v>
      </c>
      <c r="BZ377" s="480">
        <f t="shared" si="325"/>
        <v>537470.55058346549</v>
      </c>
      <c r="CA377" s="480">
        <f t="shared" si="325"/>
        <v>389473.08916838031</v>
      </c>
      <c r="CB377" s="480">
        <f t="shared" si="325"/>
        <v>-147997.46141508521</v>
      </c>
      <c r="CC377" s="480">
        <f t="shared" si="325"/>
        <v>24637.885713620606</v>
      </c>
      <c r="CD377" s="480">
        <f t="shared" si="325"/>
        <v>25082.873985298134</v>
      </c>
      <c r="CE377" s="480">
        <f t="shared" si="325"/>
        <v>444.98827167752791</v>
      </c>
      <c r="CF377" s="480">
        <f t="shared" si="325"/>
        <v>3030.5656530439819</v>
      </c>
      <c r="CG377" s="480">
        <f t="shared" si="325"/>
        <v>6062.6242401753989</v>
      </c>
      <c r="CH377" s="480">
        <f t="shared" si="325"/>
        <v>3032.0585871314161</v>
      </c>
      <c r="CI377" s="480">
        <f t="shared" si="325"/>
        <v>298819.72512577032</v>
      </c>
      <c r="CJ377" s="480">
        <f t="shared" si="325"/>
        <v>205905.09247409381</v>
      </c>
      <c r="CK377" s="480">
        <f t="shared" si="325"/>
        <v>-92914.632651676569</v>
      </c>
      <c r="CL377" s="480">
        <f t="shared" si="325"/>
        <v>0</v>
      </c>
      <c r="CM377" s="480">
        <f t="shared" si="325"/>
        <v>0</v>
      </c>
      <c r="CN377" s="480">
        <f t="shared" si="325"/>
        <v>0</v>
      </c>
      <c r="CO377" s="480">
        <f t="shared" si="325"/>
        <v>298819.72512577032</v>
      </c>
      <c r="CP377" s="480">
        <f t="shared" si="325"/>
        <v>205905.09247409381</v>
      </c>
      <c r="CQ377" s="480">
        <f t="shared" si="325"/>
        <v>-92914.632651676569</v>
      </c>
      <c r="CR377" s="480">
        <f t="shared" si="325"/>
        <v>7767700.0764725041</v>
      </c>
      <c r="CS377" s="480">
        <f t="shared" si="325"/>
        <v>7846609.1587561257</v>
      </c>
      <c r="CT377" s="480">
        <f t="shared" si="325"/>
        <v>78909.082283626456</v>
      </c>
      <c r="CU377" s="480">
        <f t="shared" si="325"/>
        <v>9321240.0917670019</v>
      </c>
      <c r="CV377" s="480">
        <f t="shared" si="325"/>
        <v>9415930.9905073531</v>
      </c>
      <c r="CW377" s="480">
        <f t="shared" si="325"/>
        <v>94690.898740351739</v>
      </c>
      <c r="CX377" s="480">
        <f t="shared" si="325"/>
        <v>315672.36449483654</v>
      </c>
      <c r="CY377" s="480">
        <f t="shared" si="325"/>
        <v>220982.24909245345</v>
      </c>
      <c r="CZ377" s="480">
        <f t="shared" si="325"/>
        <v>-94690.11540238309</v>
      </c>
      <c r="DA377" s="480">
        <f t="shared" si="325"/>
        <v>94690.898740351782</v>
      </c>
      <c r="DB377" s="480"/>
      <c r="DC377" s="480">
        <f t="shared" si="325"/>
        <v>565876.66</v>
      </c>
      <c r="DD377" s="480">
        <f t="shared" si="325"/>
        <v>87079.15</v>
      </c>
      <c r="DE377" s="480">
        <f t="shared" si="325"/>
        <v>424106.73</v>
      </c>
      <c r="DF377" s="480">
        <f t="shared" si="325"/>
        <v>66944.23</v>
      </c>
      <c r="DG377" s="480">
        <f t="shared" si="325"/>
        <v>35697.379230395614</v>
      </c>
      <c r="DH377" s="480"/>
      <c r="DI377" s="480"/>
      <c r="DJ377" s="480"/>
      <c r="DK377" s="480"/>
      <c r="DL377" s="480">
        <f t="shared" si="325"/>
        <v>141353.76205395019</v>
      </c>
      <c r="DM377" s="480">
        <f t="shared" si="325"/>
        <v>19901.867975561723</v>
      </c>
      <c r="DN377" s="480">
        <f t="shared" si="325"/>
        <v>161255.6300295119</v>
      </c>
      <c r="DO377" s="480"/>
      <c r="DP377" s="480">
        <f t="shared" si="325"/>
        <v>142077.38999999996</v>
      </c>
      <c r="DQ377" s="480">
        <f t="shared" si="325"/>
        <v>20134.920000000002</v>
      </c>
      <c r="DR377" s="480">
        <f t="shared" si="325"/>
        <v>162212.30999999997</v>
      </c>
      <c r="DS377" s="480">
        <f t="shared" si="325"/>
        <v>0</v>
      </c>
      <c r="DT377" s="480"/>
      <c r="DU377" s="480">
        <f t="shared" si="325"/>
        <v>114019.28000000003</v>
      </c>
      <c r="DV377" s="126"/>
      <c r="DW377" s="480">
        <f t="shared" si="325"/>
        <v>2851491.0201042332</v>
      </c>
      <c r="DX377" s="480">
        <f t="shared" si="325"/>
        <v>2475485.0476210923</v>
      </c>
      <c r="DY377" s="480">
        <f t="shared" si="325"/>
        <v>491050.96</v>
      </c>
      <c r="DZ377" s="480">
        <f t="shared" si="325"/>
        <v>45530.96162825379</v>
      </c>
      <c r="EA377" s="480"/>
      <c r="EB377" s="480">
        <f t="shared" si="325"/>
        <v>132156</v>
      </c>
      <c r="EC377" s="480">
        <f t="shared" si="325"/>
        <v>167853.3792303956</v>
      </c>
      <c r="ED377" s="480"/>
      <c r="EE377" s="480">
        <f t="shared" ref="EE377:EG377" si="326">SUMIF($DH$9:$DH$353,2,EE$9:EE$353)</f>
        <v>471179.07463482226</v>
      </c>
      <c r="EF377" s="480"/>
      <c r="EG377" s="480">
        <f t="shared" si="326"/>
        <v>592565.83139946382</v>
      </c>
    </row>
    <row r="378" spans="2:137" ht="13.8" x14ac:dyDescent="0.3">
      <c r="C378" s="163" t="s">
        <v>825</v>
      </c>
      <c r="D378" s="163">
        <f>COUNTIF($DH$9:$DH$353,3)</f>
        <v>9</v>
      </c>
      <c r="E378" s="480">
        <f>SUMIF($DH$9:$DH$353,3,E$9:E$353)</f>
        <v>12540.59</v>
      </c>
      <c r="F378" s="480">
        <f t="shared" ref="F378:BQ378" si="327">SUMIF($DH$9:$DH$353,3,F$9:F$353)</f>
        <v>10454.259999999998</v>
      </c>
      <c r="G378" s="480">
        <f t="shared" si="327"/>
        <v>0</v>
      </c>
      <c r="H378" s="480">
        <f t="shared" si="327"/>
        <v>2086.33</v>
      </c>
      <c r="I378" s="480">
        <f t="shared" si="327"/>
        <v>310356.28999760642</v>
      </c>
      <c r="J378" s="480">
        <f t="shared" si="327"/>
        <v>304017.05737925228</v>
      </c>
      <c r="K378" s="480">
        <f t="shared" si="327"/>
        <v>-6339.2326183541372</v>
      </c>
      <c r="L378" s="480">
        <f t="shared" si="327"/>
        <v>65823.641233366972</v>
      </c>
      <c r="M378" s="480">
        <f t="shared" si="327"/>
        <v>63579.980341396724</v>
      </c>
      <c r="N378" s="480">
        <f t="shared" si="327"/>
        <v>-2243.6608919702571</v>
      </c>
      <c r="O378" s="480">
        <f t="shared" si="327"/>
        <v>110507.55276780459</v>
      </c>
      <c r="P378" s="480">
        <f t="shared" si="327"/>
        <v>107087.80802849554</v>
      </c>
      <c r="Q378" s="480">
        <f t="shared" si="327"/>
        <v>-3419.7447393090388</v>
      </c>
      <c r="R378" s="480">
        <f t="shared" si="327"/>
        <v>3708.1834895485554</v>
      </c>
      <c r="S378" s="480">
        <f t="shared" si="327"/>
        <v>3593.8089403142158</v>
      </c>
      <c r="T378" s="480">
        <f t="shared" si="327"/>
        <v>-114.37454923433961</v>
      </c>
      <c r="U378" s="480">
        <f t="shared" si="327"/>
        <v>7705.030472993245</v>
      </c>
      <c r="V378" s="480">
        <f t="shared" si="327"/>
        <v>4147.6616661036396</v>
      </c>
      <c r="W378" s="480">
        <f t="shared" si="327"/>
        <v>-3557.3688068896054</v>
      </c>
      <c r="X378" s="480">
        <f t="shared" si="327"/>
        <v>222785.67849386871</v>
      </c>
      <c r="Y378" s="480">
        <f t="shared" si="327"/>
        <v>191597.99710553052</v>
      </c>
      <c r="Z378" s="480">
        <f t="shared" si="327"/>
        <v>-31187.68138833818</v>
      </c>
      <c r="AA378" s="480">
        <f t="shared" si="327"/>
        <v>13230.097199999998</v>
      </c>
      <c r="AB378" s="480">
        <f t="shared" si="327"/>
        <v>0</v>
      </c>
      <c r="AC378" s="480">
        <f t="shared" si="327"/>
        <v>-13230.097199999998</v>
      </c>
      <c r="AD378" s="480">
        <f t="shared" si="327"/>
        <v>373736.72235953319</v>
      </c>
      <c r="AE378" s="480">
        <f t="shared" si="327"/>
        <v>406863.52149396541</v>
      </c>
      <c r="AF378" s="480">
        <f t="shared" si="327"/>
        <v>33126.799134432251</v>
      </c>
      <c r="AG378" s="480">
        <f t="shared" si="327"/>
        <v>1107853.1960147216</v>
      </c>
      <c r="AH378" s="480">
        <f t="shared" si="327"/>
        <v>1080887.8349550583</v>
      </c>
      <c r="AI378" s="480">
        <f t="shared" si="327"/>
        <v>-26965.361059663315</v>
      </c>
      <c r="AJ378" s="480">
        <f t="shared" si="327"/>
        <v>0</v>
      </c>
      <c r="AK378" s="480">
        <f t="shared" si="327"/>
        <v>0</v>
      </c>
      <c r="AL378" s="480">
        <f t="shared" si="327"/>
        <v>0</v>
      </c>
      <c r="AM378" s="480">
        <f t="shared" si="327"/>
        <v>0</v>
      </c>
      <c r="AN378" s="480">
        <f t="shared" si="327"/>
        <v>0</v>
      </c>
      <c r="AO378" s="480">
        <f t="shared" si="327"/>
        <v>0</v>
      </c>
      <c r="AP378" s="480">
        <f t="shared" si="327"/>
        <v>169660.89706484441</v>
      </c>
      <c r="AQ378" s="480">
        <f t="shared" si="327"/>
        <v>137377.50011337319</v>
      </c>
      <c r="AR378" s="480">
        <f t="shared" si="327"/>
        <v>-32283.396951471223</v>
      </c>
      <c r="AS378" s="480">
        <f t="shared" si="327"/>
        <v>1014872.2267600482</v>
      </c>
      <c r="AT378" s="480">
        <f t="shared" si="327"/>
        <v>911579.12009529269</v>
      </c>
      <c r="AU378" s="480">
        <f t="shared" si="327"/>
        <v>-103293.10666475561</v>
      </c>
      <c r="AV378" s="480">
        <f t="shared" si="327"/>
        <v>80005.948448462572</v>
      </c>
      <c r="AW378" s="480">
        <f t="shared" si="327"/>
        <v>20599.990294254105</v>
      </c>
      <c r="AX378" s="480">
        <f t="shared" si="327"/>
        <v>-59405.958154208463</v>
      </c>
      <c r="AY378" s="480">
        <f t="shared" si="327"/>
        <v>105693.44535991187</v>
      </c>
      <c r="AZ378" s="480">
        <f t="shared" si="327"/>
        <v>48259.601507239422</v>
      </c>
      <c r="BA378" s="480">
        <f t="shared" si="327"/>
        <v>-57433.843852672442</v>
      </c>
      <c r="BB378" s="480">
        <f t="shared" si="327"/>
        <v>47439.040078816193</v>
      </c>
      <c r="BC378" s="480">
        <f t="shared" si="327"/>
        <v>59229.635020471193</v>
      </c>
      <c r="BD378" s="480">
        <f t="shared" si="327"/>
        <v>11790.594941654997</v>
      </c>
      <c r="BE378" s="480">
        <f t="shared" si="327"/>
        <v>7040.8883418754067</v>
      </c>
      <c r="BF378" s="480">
        <f t="shared" si="327"/>
        <v>0</v>
      </c>
      <c r="BG378" s="480">
        <f t="shared" si="327"/>
        <v>-7040.8883418754067</v>
      </c>
      <c r="BH378" s="480">
        <f t="shared" si="327"/>
        <v>6186.7854026086879</v>
      </c>
      <c r="BI378" s="480">
        <f t="shared" si="327"/>
        <v>8358.5671375637321</v>
      </c>
      <c r="BJ378" s="480">
        <f t="shared" si="327"/>
        <v>2171.7817349550437</v>
      </c>
      <c r="BK378" s="480">
        <f t="shared" si="327"/>
        <v>66143.117439582449</v>
      </c>
      <c r="BL378" s="480">
        <f t="shared" si="327"/>
        <v>35736.55137544762</v>
      </c>
      <c r="BM378" s="480">
        <f t="shared" si="327"/>
        <v>-30406.566064134815</v>
      </c>
      <c r="BN378" s="480">
        <f t="shared" si="327"/>
        <v>7208.0598248912229</v>
      </c>
      <c r="BO378" s="480">
        <f t="shared" si="327"/>
        <v>16155.661311178044</v>
      </c>
      <c r="BP378" s="480">
        <f t="shared" si="327"/>
        <v>8947.6014862868196</v>
      </c>
      <c r="BQ378" s="480">
        <f t="shared" si="327"/>
        <v>319717.28489614837</v>
      </c>
      <c r="BR378" s="480">
        <f t="shared" ref="BR378:EC378" si="328">SUMIF($DH$9:$DH$353,3,BR$9:BR$353)</f>
        <v>188340.0066461541</v>
      </c>
      <c r="BS378" s="480">
        <f t="shared" si="328"/>
        <v>-131377.27824999427</v>
      </c>
      <c r="BT378" s="480">
        <f t="shared" si="328"/>
        <v>1054636.9649723226</v>
      </c>
      <c r="BU378" s="480">
        <f t="shared" si="328"/>
        <v>1437959.8117062924</v>
      </c>
      <c r="BV378" s="480">
        <f t="shared" si="328"/>
        <v>383322.8467339701</v>
      </c>
      <c r="BW378" s="480">
        <f t="shared" si="328"/>
        <v>678818.62081182608</v>
      </c>
      <c r="BX378" s="480">
        <f t="shared" si="328"/>
        <v>711640.84696913534</v>
      </c>
      <c r="BY378" s="480">
        <f t="shared" si="328"/>
        <v>32822.226157309276</v>
      </c>
      <c r="BZ378" s="480">
        <f t="shared" si="328"/>
        <v>411418.57260620012</v>
      </c>
      <c r="CA378" s="480">
        <f t="shared" si="328"/>
        <v>245272.00593713028</v>
      </c>
      <c r="CB378" s="480">
        <f t="shared" si="328"/>
        <v>-166146.56666906978</v>
      </c>
      <c r="CC378" s="480">
        <f t="shared" si="328"/>
        <v>41797.287245593951</v>
      </c>
      <c r="CD378" s="480">
        <f t="shared" si="328"/>
        <v>42552.193848717929</v>
      </c>
      <c r="CE378" s="480">
        <f t="shared" si="328"/>
        <v>754.90660312397881</v>
      </c>
      <c r="CF378" s="480">
        <f t="shared" si="328"/>
        <v>5141.2456648779516</v>
      </c>
      <c r="CG378" s="480">
        <f t="shared" si="328"/>
        <v>0</v>
      </c>
      <c r="CH378" s="480">
        <f t="shared" si="328"/>
        <v>-5141.2456648779516</v>
      </c>
      <c r="CI378" s="480">
        <f t="shared" si="328"/>
        <v>153799.96073405826</v>
      </c>
      <c r="CJ378" s="480">
        <f t="shared" si="328"/>
        <v>109293.66902321018</v>
      </c>
      <c r="CK378" s="480">
        <f t="shared" si="328"/>
        <v>-44506.291710848061</v>
      </c>
      <c r="CL378" s="480">
        <f t="shared" si="328"/>
        <v>0</v>
      </c>
      <c r="CM378" s="480">
        <f t="shared" si="328"/>
        <v>0</v>
      </c>
      <c r="CN378" s="480">
        <f t="shared" si="328"/>
        <v>0</v>
      </c>
      <c r="CO378" s="480">
        <f t="shared" si="328"/>
        <v>153799.96073405826</v>
      </c>
      <c r="CP378" s="480">
        <f t="shared" si="328"/>
        <v>109293.66902321018</v>
      </c>
      <c r="CQ378" s="480">
        <f t="shared" si="328"/>
        <v>-44506.291710848061</v>
      </c>
      <c r="CR378" s="480">
        <f t="shared" si="328"/>
        <v>4957716.2567706415</v>
      </c>
      <c r="CS378" s="480">
        <f t="shared" si="328"/>
        <v>4864902.989294365</v>
      </c>
      <c r="CT378" s="480">
        <f t="shared" si="328"/>
        <v>-92813.267476276582</v>
      </c>
      <c r="CU378" s="480">
        <f t="shared" si="328"/>
        <v>5949259.5081247697</v>
      </c>
      <c r="CV378" s="480">
        <f t="shared" si="328"/>
        <v>5837883.5871532373</v>
      </c>
      <c r="CW378" s="480">
        <f t="shared" si="328"/>
        <v>-111375.92097153189</v>
      </c>
      <c r="CX378" s="480">
        <f t="shared" si="328"/>
        <v>217440.79793003117</v>
      </c>
      <c r="CY378" s="480">
        <f t="shared" si="328"/>
        <v>318297.27310493815</v>
      </c>
      <c r="CZ378" s="480">
        <f t="shared" si="328"/>
        <v>100856.47517490698</v>
      </c>
      <c r="DA378" s="480">
        <f t="shared" si="328"/>
        <v>-100856.47517490693</v>
      </c>
      <c r="DB378" s="480"/>
      <c r="DC378" s="480">
        <f t="shared" si="328"/>
        <v>344585.51</v>
      </c>
      <c r="DD378" s="480">
        <f t="shared" si="328"/>
        <v>65004.75</v>
      </c>
      <c r="DE378" s="480">
        <f t="shared" si="328"/>
        <v>254384.92</v>
      </c>
      <c r="DF378" s="480">
        <f t="shared" si="328"/>
        <v>50318.87000000001</v>
      </c>
      <c r="DG378" s="480">
        <f t="shared" si="328"/>
        <v>81955.206643362893</v>
      </c>
      <c r="DH378" s="480"/>
      <c r="DI378" s="480"/>
      <c r="DJ378" s="480"/>
      <c r="DK378" s="480"/>
      <c r="DL378" s="480">
        <f t="shared" si="328"/>
        <v>90181.355955677282</v>
      </c>
      <c r="DM378" s="480">
        <f t="shared" si="328"/>
        <v>14390.489191949309</v>
      </c>
      <c r="DN378" s="480">
        <f t="shared" si="328"/>
        <v>104571.84514762661</v>
      </c>
      <c r="DO378" s="480"/>
      <c r="DP378" s="480">
        <f t="shared" si="328"/>
        <v>90195.8</v>
      </c>
      <c r="DQ378" s="480">
        <f t="shared" si="328"/>
        <v>14546.879999999997</v>
      </c>
      <c r="DR378" s="480">
        <f t="shared" si="328"/>
        <v>104742.68</v>
      </c>
      <c r="DS378" s="480">
        <f t="shared" si="328"/>
        <v>0</v>
      </c>
      <c r="DT378" s="480"/>
      <c r="DU378" s="480">
        <f t="shared" si="328"/>
        <v>37941.199999999997</v>
      </c>
      <c r="DV378" s="126"/>
      <c r="DW378" s="480">
        <f t="shared" si="328"/>
        <v>1601507.4139874359</v>
      </c>
      <c r="DX378" s="480">
        <f t="shared" si="328"/>
        <v>1319902.9520897362</v>
      </c>
      <c r="DY378" s="480">
        <f t="shared" si="328"/>
        <v>304703.78999999998</v>
      </c>
      <c r="DZ378" s="480">
        <f t="shared" si="328"/>
        <v>26886.85409688819</v>
      </c>
      <c r="EA378" s="480"/>
      <c r="EB378" s="480">
        <f t="shared" si="328"/>
        <v>88508</v>
      </c>
      <c r="EC378" s="480">
        <f t="shared" si="328"/>
        <v>170463.20664336288</v>
      </c>
      <c r="ED378" s="480"/>
      <c r="EE378" s="480">
        <f t="shared" ref="EE378:EG378" si="329">SUMIF($DH$9:$DH$353,3,EE$9:EE$353)</f>
        <v>141190.36350263411</v>
      </c>
      <c r="EF378" s="480"/>
      <c r="EG378" s="480">
        <f t="shared" si="329"/>
        <v>138497.72778789577</v>
      </c>
    </row>
    <row r="379" spans="2:137" ht="13.8" x14ac:dyDescent="0.3">
      <c r="C379" s="163" t="s">
        <v>826</v>
      </c>
      <c r="D379" s="163">
        <f>COUNTIF($DH$9:$DH$353,4)</f>
        <v>37</v>
      </c>
      <c r="E379" s="480">
        <f>SUMIF($DH$9:$DH$353,4,E$9:E$353)</f>
        <v>84942.169999999984</v>
      </c>
      <c r="F379" s="480">
        <f t="shared" ref="F379:BQ379" si="330">SUMIF($DH$9:$DH$353,4,F$9:F$353)</f>
        <v>72423.13</v>
      </c>
      <c r="G379" s="480">
        <f t="shared" si="330"/>
        <v>0</v>
      </c>
      <c r="H379" s="480">
        <f t="shared" si="330"/>
        <v>12519.039999999999</v>
      </c>
      <c r="I379" s="480">
        <f t="shared" si="330"/>
        <v>2016500.1504811361</v>
      </c>
      <c r="J379" s="480">
        <f t="shared" si="330"/>
        <v>2014640.6230095483</v>
      </c>
      <c r="K379" s="480">
        <f t="shared" si="330"/>
        <v>-1859.5274715874875</v>
      </c>
      <c r="L379" s="480">
        <f t="shared" si="330"/>
        <v>383089.2767740158</v>
      </c>
      <c r="M379" s="480">
        <f t="shared" si="330"/>
        <v>373517.28361014707</v>
      </c>
      <c r="N379" s="480">
        <f t="shared" si="330"/>
        <v>-9571.9931638686194</v>
      </c>
      <c r="O379" s="480">
        <f t="shared" si="330"/>
        <v>767364.27949282515</v>
      </c>
      <c r="P379" s="480">
        <f t="shared" si="330"/>
        <v>745829.13686103967</v>
      </c>
      <c r="Q379" s="480">
        <f t="shared" si="330"/>
        <v>-21535.14263178558</v>
      </c>
      <c r="R379" s="480">
        <f t="shared" si="330"/>
        <v>29222.285503711631</v>
      </c>
      <c r="S379" s="480">
        <f t="shared" si="330"/>
        <v>28648.183079038034</v>
      </c>
      <c r="T379" s="480">
        <f t="shared" si="330"/>
        <v>-574.10242467359694</v>
      </c>
      <c r="U379" s="480">
        <f t="shared" si="330"/>
        <v>47102.919836128756</v>
      </c>
      <c r="V379" s="480">
        <f t="shared" si="330"/>
        <v>24549.355878493971</v>
      </c>
      <c r="W379" s="480">
        <f t="shared" si="330"/>
        <v>-22553.563957634771</v>
      </c>
      <c r="X379" s="480">
        <f t="shared" si="330"/>
        <v>1327848.9589909995</v>
      </c>
      <c r="Y379" s="480">
        <f t="shared" si="330"/>
        <v>1205373.9214339526</v>
      </c>
      <c r="Z379" s="480">
        <f t="shared" si="330"/>
        <v>-122475.03755704666</v>
      </c>
      <c r="AA379" s="480">
        <f t="shared" si="330"/>
        <v>89550.316799999986</v>
      </c>
      <c r="AB379" s="480">
        <f t="shared" si="330"/>
        <v>9500.9447702272973</v>
      </c>
      <c r="AC379" s="480">
        <f t="shared" si="330"/>
        <v>-80049.372029772698</v>
      </c>
      <c r="AD379" s="480">
        <f t="shared" si="330"/>
        <v>2535166.2879526354</v>
      </c>
      <c r="AE379" s="480">
        <f t="shared" si="330"/>
        <v>2749847.1192690702</v>
      </c>
      <c r="AF379" s="480">
        <f t="shared" si="330"/>
        <v>214680.83131643568</v>
      </c>
      <c r="AG379" s="480">
        <f t="shared" si="330"/>
        <v>7195844.4758314509</v>
      </c>
      <c r="AH379" s="480">
        <f t="shared" si="330"/>
        <v>7151906.5679115178</v>
      </c>
      <c r="AI379" s="480">
        <f t="shared" si="330"/>
        <v>-43937.907919933976</v>
      </c>
      <c r="AJ379" s="480">
        <f t="shared" si="330"/>
        <v>0</v>
      </c>
      <c r="AK379" s="480">
        <f t="shared" si="330"/>
        <v>0</v>
      </c>
      <c r="AL379" s="480">
        <f t="shared" si="330"/>
        <v>0</v>
      </c>
      <c r="AM379" s="480">
        <f t="shared" si="330"/>
        <v>0</v>
      </c>
      <c r="AN379" s="480">
        <f t="shared" si="330"/>
        <v>0</v>
      </c>
      <c r="AO379" s="480">
        <f t="shared" si="330"/>
        <v>0</v>
      </c>
      <c r="AP379" s="480">
        <f t="shared" si="330"/>
        <v>1182169.6997998976</v>
      </c>
      <c r="AQ379" s="480">
        <f t="shared" si="330"/>
        <v>1002863.1811739055</v>
      </c>
      <c r="AR379" s="480">
        <f t="shared" si="330"/>
        <v>-179306.51862599162</v>
      </c>
      <c r="AS379" s="480">
        <f t="shared" si="330"/>
        <v>6436946.0213069888</v>
      </c>
      <c r="AT379" s="480">
        <f t="shared" si="330"/>
        <v>6488941.8132244702</v>
      </c>
      <c r="AU379" s="480">
        <f t="shared" si="330"/>
        <v>51995.79191748194</v>
      </c>
      <c r="AV379" s="480">
        <f t="shared" si="330"/>
        <v>506041.77068145806</v>
      </c>
      <c r="AW379" s="480">
        <f t="shared" si="330"/>
        <v>250673.0001106603</v>
      </c>
      <c r="AX379" s="480">
        <f t="shared" si="330"/>
        <v>-255368.77057079779</v>
      </c>
      <c r="AY379" s="480">
        <f t="shared" si="330"/>
        <v>634440.79682620917</v>
      </c>
      <c r="AZ379" s="480">
        <f t="shared" si="330"/>
        <v>73542.47633108095</v>
      </c>
      <c r="BA379" s="480">
        <f t="shared" si="330"/>
        <v>-560898.3204951284</v>
      </c>
      <c r="BB379" s="480">
        <f t="shared" si="330"/>
        <v>319780.65017493023</v>
      </c>
      <c r="BC379" s="480">
        <f t="shared" si="330"/>
        <v>161235.85972436582</v>
      </c>
      <c r="BD379" s="480">
        <f t="shared" si="330"/>
        <v>-158544.79045056444</v>
      </c>
      <c r="BE379" s="480">
        <f t="shared" si="330"/>
        <v>56534.420810502859</v>
      </c>
      <c r="BF379" s="480">
        <f t="shared" si="330"/>
        <v>5166.8986845043501</v>
      </c>
      <c r="BG379" s="480">
        <f t="shared" si="330"/>
        <v>-51367.522125998512</v>
      </c>
      <c r="BH379" s="480">
        <f t="shared" si="330"/>
        <v>27761.249896808273</v>
      </c>
      <c r="BI379" s="480">
        <f t="shared" si="330"/>
        <v>45014.224609607074</v>
      </c>
      <c r="BJ379" s="480">
        <f t="shared" si="330"/>
        <v>17252.974712798812</v>
      </c>
      <c r="BK379" s="480">
        <f t="shared" si="330"/>
        <v>418448.85138259706</v>
      </c>
      <c r="BL379" s="480">
        <f t="shared" si="330"/>
        <v>147879.22278292137</v>
      </c>
      <c r="BM379" s="480">
        <f t="shared" si="330"/>
        <v>-270569.62859967566</v>
      </c>
      <c r="BN379" s="480">
        <f t="shared" si="330"/>
        <v>38301.619080060147</v>
      </c>
      <c r="BO379" s="480">
        <f t="shared" si="330"/>
        <v>100543.9286733214</v>
      </c>
      <c r="BP379" s="480">
        <f t="shared" si="330"/>
        <v>62242.309593261234</v>
      </c>
      <c r="BQ379" s="480">
        <f t="shared" si="330"/>
        <v>2001309.3588525665</v>
      </c>
      <c r="BR379" s="480">
        <f t="shared" ref="BR379:EC379" si="331">SUMIF($DH$9:$DH$353,4,BR$9:BR$353)</f>
        <v>784055.6109164611</v>
      </c>
      <c r="BS379" s="480">
        <f t="shared" si="331"/>
        <v>-1217253.7479361047</v>
      </c>
      <c r="BT379" s="480">
        <f t="shared" si="331"/>
        <v>6066966.46256145</v>
      </c>
      <c r="BU379" s="480">
        <f t="shared" si="331"/>
        <v>8461352.0110468548</v>
      </c>
      <c r="BV379" s="480">
        <f t="shared" si="331"/>
        <v>2394385.5484854048</v>
      </c>
      <c r="BW379" s="480">
        <f t="shared" si="331"/>
        <v>3571858.4006448854</v>
      </c>
      <c r="BX379" s="480">
        <f t="shared" si="331"/>
        <v>3768887.5097958553</v>
      </c>
      <c r="BY379" s="480">
        <f t="shared" si="331"/>
        <v>197029.1091509689</v>
      </c>
      <c r="BZ379" s="480">
        <f t="shared" si="331"/>
        <v>2429663.2931142547</v>
      </c>
      <c r="CA379" s="480">
        <f t="shared" si="331"/>
        <v>1509178.8802694418</v>
      </c>
      <c r="CB379" s="480">
        <f t="shared" si="331"/>
        <v>-920484.4128448125</v>
      </c>
      <c r="CC379" s="480">
        <f t="shared" si="331"/>
        <v>221341.20533099058</v>
      </c>
      <c r="CD379" s="480">
        <f t="shared" si="331"/>
        <v>225333.19189660132</v>
      </c>
      <c r="CE379" s="480">
        <f t="shared" si="331"/>
        <v>3991.9865656107286</v>
      </c>
      <c r="CF379" s="480">
        <f t="shared" si="331"/>
        <v>27225.917932910215</v>
      </c>
      <c r="CG379" s="480">
        <f t="shared" si="331"/>
        <v>17841.247943344737</v>
      </c>
      <c r="CH379" s="480">
        <f t="shared" si="331"/>
        <v>-9384.6699895654783</v>
      </c>
      <c r="CI379" s="480">
        <f t="shared" si="331"/>
        <v>982300.69902722782</v>
      </c>
      <c r="CJ379" s="480">
        <f t="shared" si="331"/>
        <v>728270.12256479147</v>
      </c>
      <c r="CK379" s="480">
        <f t="shared" si="331"/>
        <v>-254030.57646243658</v>
      </c>
      <c r="CL379" s="480">
        <f t="shared" si="331"/>
        <v>0</v>
      </c>
      <c r="CM379" s="480">
        <f t="shared" si="331"/>
        <v>0</v>
      </c>
      <c r="CN379" s="480">
        <f t="shared" si="331"/>
        <v>0</v>
      </c>
      <c r="CO379" s="480">
        <f t="shared" si="331"/>
        <v>982300.69902722782</v>
      </c>
      <c r="CP379" s="480">
        <f t="shared" si="331"/>
        <v>728270.12256479147</v>
      </c>
      <c r="CQ379" s="480">
        <f t="shared" si="331"/>
        <v>-254030.57646243658</v>
      </c>
      <c r="CR379" s="480">
        <f t="shared" si="331"/>
        <v>30115625.534402627</v>
      </c>
      <c r="CS379" s="480">
        <f t="shared" si="331"/>
        <v>30138630.136743251</v>
      </c>
      <c r="CT379" s="480">
        <f t="shared" si="331"/>
        <v>23004.602340620011</v>
      </c>
      <c r="CU379" s="480">
        <f t="shared" si="331"/>
        <v>36138750.641283154</v>
      </c>
      <c r="CV379" s="480">
        <f t="shared" si="331"/>
        <v>36166356.164091893</v>
      </c>
      <c r="CW379" s="480">
        <f t="shared" si="331"/>
        <v>27605.522808744572</v>
      </c>
      <c r="CX379" s="480">
        <f t="shared" si="331"/>
        <v>1344413.7125432859</v>
      </c>
      <c r="CY379" s="480">
        <f t="shared" si="331"/>
        <v>1316808.1897345397</v>
      </c>
      <c r="CZ379" s="480">
        <f t="shared" si="331"/>
        <v>-27605.522808746289</v>
      </c>
      <c r="DA379" s="480">
        <f t="shared" si="331"/>
        <v>27605.522808746973</v>
      </c>
      <c r="DB379" s="480"/>
      <c r="DC379" s="480">
        <f t="shared" si="331"/>
        <v>1607192.31</v>
      </c>
      <c r="DD379" s="480">
        <f t="shared" si="331"/>
        <v>337496.54000000004</v>
      </c>
      <c r="DE379" s="480">
        <f t="shared" si="331"/>
        <v>1054582.8199999998</v>
      </c>
      <c r="DF379" s="480">
        <f t="shared" si="331"/>
        <v>253085.03</v>
      </c>
      <c r="DG379" s="480">
        <f t="shared" si="331"/>
        <v>167607.51941597703</v>
      </c>
      <c r="DH379" s="480"/>
      <c r="DI379" s="480"/>
      <c r="DJ379" s="480"/>
      <c r="DK379" s="480"/>
      <c r="DL379" s="480">
        <f t="shared" si="331"/>
        <v>552723.32693213993</v>
      </c>
      <c r="DM379" s="480">
        <f t="shared" si="331"/>
        <v>81886.474849177859</v>
      </c>
      <c r="DN379" s="480">
        <f t="shared" si="331"/>
        <v>634609.80178131792</v>
      </c>
      <c r="DO379" s="480"/>
      <c r="DP379" s="480">
        <f t="shared" si="331"/>
        <v>552587.29999999993</v>
      </c>
      <c r="DQ379" s="480">
        <f t="shared" si="331"/>
        <v>82766.969999999972</v>
      </c>
      <c r="DR379" s="480">
        <f t="shared" si="331"/>
        <v>635354.27</v>
      </c>
      <c r="DS379" s="480">
        <f t="shared" si="331"/>
        <v>0</v>
      </c>
      <c r="DT379" s="480"/>
      <c r="DU379" s="480">
        <f t="shared" si="331"/>
        <v>163388.14000000001</v>
      </c>
      <c r="DV379" s="126"/>
      <c r="DW379" s="480">
        <f t="shared" si="331"/>
        <v>10125906.456191463</v>
      </c>
      <c r="DX379" s="480">
        <f t="shared" si="331"/>
        <v>8727596.9089691173</v>
      </c>
      <c r="DY379" s="480">
        <f t="shared" si="331"/>
        <v>1307667.8499999994</v>
      </c>
      <c r="DZ379" s="480">
        <f t="shared" si="331"/>
        <v>176820.27258191825</v>
      </c>
      <c r="EA379" s="480"/>
      <c r="EB379" s="480">
        <f t="shared" si="331"/>
        <v>627297</v>
      </c>
      <c r="EC379" s="480">
        <f t="shared" si="331"/>
        <v>794904.51941597706</v>
      </c>
      <c r="ED379" s="480"/>
      <c r="EE379" s="480">
        <f t="shared" ref="EE379:EG379" si="332">SUMIF($DH$9:$DH$353,4,EE$9:EE$353)</f>
        <v>486620.41865547671</v>
      </c>
      <c r="EF379" s="480"/>
      <c r="EG379" s="480">
        <f t="shared" si="332"/>
        <v>918370.60223797197</v>
      </c>
    </row>
    <row r="380" spans="2:137" ht="13.8" x14ac:dyDescent="0.3">
      <c r="C380" s="163" t="s">
        <v>827</v>
      </c>
      <c r="D380" s="163">
        <f>COUNTIF($DH$9:$DH$353,5)</f>
        <v>96</v>
      </c>
      <c r="E380" s="480">
        <f>SUMIF($DH$9:$DH$353,5,E$9:E$353)</f>
        <v>332694.20000000007</v>
      </c>
      <c r="F380" s="480">
        <f t="shared" ref="F380:BQ380" si="333">SUMIF($DH$9:$DH$353,5,F$9:F$353)</f>
        <v>304730.44</v>
      </c>
      <c r="G380" s="480">
        <f t="shared" si="333"/>
        <v>0</v>
      </c>
      <c r="H380" s="480">
        <f t="shared" si="333"/>
        <v>27963.759999999998</v>
      </c>
      <c r="I380" s="480">
        <f t="shared" si="333"/>
        <v>7786648.4247403787</v>
      </c>
      <c r="J380" s="480">
        <f t="shared" si="333"/>
        <v>7599505.8187028924</v>
      </c>
      <c r="K380" s="480">
        <f t="shared" si="333"/>
        <v>-187142.6060374841</v>
      </c>
      <c r="L380" s="480">
        <f t="shared" si="333"/>
        <v>1579021.5989389094</v>
      </c>
      <c r="M380" s="480">
        <f t="shared" si="333"/>
        <v>1514587.5759633102</v>
      </c>
      <c r="N380" s="480">
        <f t="shared" si="333"/>
        <v>-64434.022975598753</v>
      </c>
      <c r="O380" s="480">
        <f t="shared" si="333"/>
        <v>3186593.8662565593</v>
      </c>
      <c r="P380" s="480">
        <f t="shared" si="333"/>
        <v>3137766.1261577737</v>
      </c>
      <c r="Q380" s="480">
        <f t="shared" si="333"/>
        <v>-48827.740098784983</v>
      </c>
      <c r="R380" s="480">
        <f t="shared" si="333"/>
        <v>99636.735749201267</v>
      </c>
      <c r="S380" s="480">
        <f t="shared" si="333"/>
        <v>97038.42168962452</v>
      </c>
      <c r="T380" s="480">
        <f t="shared" si="333"/>
        <v>-2598.31405957676</v>
      </c>
      <c r="U380" s="480">
        <f t="shared" si="333"/>
        <v>283023.70531545772</v>
      </c>
      <c r="V380" s="480">
        <f t="shared" si="333"/>
        <v>223894.24569523317</v>
      </c>
      <c r="W380" s="480">
        <f t="shared" si="333"/>
        <v>-59129.459620224559</v>
      </c>
      <c r="X380" s="480">
        <f t="shared" si="333"/>
        <v>5247097.397910268</v>
      </c>
      <c r="Y380" s="480">
        <f t="shared" si="333"/>
        <v>4829146.8619483504</v>
      </c>
      <c r="Z380" s="480">
        <f t="shared" si="333"/>
        <v>-417950.53596191562</v>
      </c>
      <c r="AA380" s="480">
        <f t="shared" si="333"/>
        <v>357338.33639999985</v>
      </c>
      <c r="AB380" s="480">
        <f t="shared" si="333"/>
        <v>37982.00008747806</v>
      </c>
      <c r="AC380" s="480">
        <f t="shared" si="333"/>
        <v>-319356.33631252183</v>
      </c>
      <c r="AD380" s="480">
        <f t="shared" si="333"/>
        <v>9987996.2747155111</v>
      </c>
      <c r="AE380" s="480">
        <f t="shared" si="333"/>
        <v>10874625.790339382</v>
      </c>
      <c r="AF380" s="480">
        <f t="shared" si="333"/>
        <v>886629.51562387613</v>
      </c>
      <c r="AG380" s="480">
        <f t="shared" si="333"/>
        <v>28527356.340026278</v>
      </c>
      <c r="AH380" s="480">
        <f t="shared" si="333"/>
        <v>28314546.840584047</v>
      </c>
      <c r="AI380" s="480">
        <f t="shared" si="333"/>
        <v>-212809.49944223082</v>
      </c>
      <c r="AJ380" s="480">
        <f t="shared" si="333"/>
        <v>0</v>
      </c>
      <c r="AK380" s="480">
        <f t="shared" si="333"/>
        <v>0</v>
      </c>
      <c r="AL380" s="480">
        <f t="shared" si="333"/>
        <v>0</v>
      </c>
      <c r="AM380" s="480">
        <f t="shared" si="333"/>
        <v>0</v>
      </c>
      <c r="AN380" s="480">
        <f t="shared" si="333"/>
        <v>0</v>
      </c>
      <c r="AO380" s="480">
        <f t="shared" si="333"/>
        <v>0</v>
      </c>
      <c r="AP380" s="480">
        <f t="shared" si="333"/>
        <v>5110146.3988345256</v>
      </c>
      <c r="AQ380" s="480">
        <f t="shared" si="333"/>
        <v>4425748.3214457026</v>
      </c>
      <c r="AR380" s="480">
        <f t="shared" si="333"/>
        <v>-684398.07738881989</v>
      </c>
      <c r="AS380" s="480">
        <f t="shared" si="333"/>
        <v>27926624.870372154</v>
      </c>
      <c r="AT380" s="480">
        <f t="shared" si="333"/>
        <v>26712207.730996937</v>
      </c>
      <c r="AU380" s="480">
        <f t="shared" si="333"/>
        <v>-1214417.1393752159</v>
      </c>
      <c r="AV380" s="480">
        <f t="shared" si="333"/>
        <v>1909884.6635063486</v>
      </c>
      <c r="AW380" s="480">
        <f t="shared" si="333"/>
        <v>1376504.0377829759</v>
      </c>
      <c r="AX380" s="480">
        <f t="shared" si="333"/>
        <v>-533380.62572337314</v>
      </c>
      <c r="AY380" s="480">
        <f t="shared" si="333"/>
        <v>2662296.5434775087</v>
      </c>
      <c r="AZ380" s="480">
        <f t="shared" si="333"/>
        <v>1134462.0507466756</v>
      </c>
      <c r="BA380" s="480">
        <f t="shared" si="333"/>
        <v>-1527834.4927308343</v>
      </c>
      <c r="BB380" s="480">
        <f t="shared" si="333"/>
        <v>1267746.2481404701</v>
      </c>
      <c r="BC380" s="480">
        <f t="shared" si="333"/>
        <v>1148575.7789266375</v>
      </c>
      <c r="BD380" s="480">
        <f t="shared" si="333"/>
        <v>-119170.46921383317</v>
      </c>
      <c r="BE380" s="480">
        <f t="shared" si="333"/>
        <v>187210.73547136158</v>
      </c>
      <c r="BF380" s="480">
        <f t="shared" si="333"/>
        <v>69355.127976550051</v>
      </c>
      <c r="BG380" s="480">
        <f t="shared" si="333"/>
        <v>-117855.60749481156</v>
      </c>
      <c r="BH380" s="480">
        <f t="shared" si="333"/>
        <v>448443.35462172673</v>
      </c>
      <c r="BI380" s="480">
        <f t="shared" si="333"/>
        <v>110076.47795151063</v>
      </c>
      <c r="BJ380" s="480">
        <f t="shared" si="333"/>
        <v>-338366.87667021621</v>
      </c>
      <c r="BK380" s="480">
        <f t="shared" si="333"/>
        <v>1733337.7039927905</v>
      </c>
      <c r="BL380" s="480">
        <f t="shared" si="333"/>
        <v>1032564.2304835165</v>
      </c>
      <c r="BM380" s="480">
        <f t="shared" si="333"/>
        <v>-700773.47350927431</v>
      </c>
      <c r="BN380" s="480">
        <f t="shared" si="333"/>
        <v>202716.52924281079</v>
      </c>
      <c r="BO380" s="480">
        <f t="shared" si="333"/>
        <v>395175.64174021967</v>
      </c>
      <c r="BP380" s="480">
        <f t="shared" si="333"/>
        <v>192459.11249740876</v>
      </c>
      <c r="BQ380" s="480">
        <f t="shared" si="333"/>
        <v>8411635.7784530185</v>
      </c>
      <c r="BR380" s="480">
        <f t="shared" ref="BR380:EC380" si="334">SUMIF($DH$9:$DH$353,5,BR$9:BR$353)</f>
        <v>5266713.3456080835</v>
      </c>
      <c r="BS380" s="480">
        <f t="shared" si="334"/>
        <v>-3144922.4328449345</v>
      </c>
      <c r="BT380" s="480">
        <f t="shared" si="334"/>
        <v>21597399.135703556</v>
      </c>
      <c r="BU380" s="480">
        <f t="shared" si="334"/>
        <v>29106360.234803166</v>
      </c>
      <c r="BV380" s="480">
        <f t="shared" si="334"/>
        <v>7508961.0990996053</v>
      </c>
      <c r="BW380" s="480">
        <f t="shared" si="334"/>
        <v>11882498.017156165</v>
      </c>
      <c r="BX380" s="480">
        <f t="shared" si="334"/>
        <v>12355724.146579212</v>
      </c>
      <c r="BY380" s="480">
        <f t="shared" si="334"/>
        <v>473226.12942303199</v>
      </c>
      <c r="BZ380" s="480">
        <f t="shared" si="334"/>
        <v>8064608.6504047373</v>
      </c>
      <c r="CA380" s="480">
        <f t="shared" si="334"/>
        <v>4948585.5160955433</v>
      </c>
      <c r="CB380" s="480">
        <f t="shared" si="334"/>
        <v>-3116023.134309195</v>
      </c>
      <c r="CC380" s="480">
        <f t="shared" si="334"/>
        <v>867014.83590593061</v>
      </c>
      <c r="CD380" s="480">
        <f t="shared" si="334"/>
        <v>882463.73926607321</v>
      </c>
      <c r="CE380" s="480">
        <f t="shared" si="334"/>
        <v>15448.903360142933</v>
      </c>
      <c r="CF380" s="480">
        <f t="shared" si="334"/>
        <v>106621.03724290612</v>
      </c>
      <c r="CG380" s="480">
        <f t="shared" si="334"/>
        <v>117506.48212069183</v>
      </c>
      <c r="CH380" s="480">
        <f t="shared" si="334"/>
        <v>10885.444877785676</v>
      </c>
      <c r="CI380" s="480">
        <f t="shared" si="334"/>
        <v>4238810.4506900711</v>
      </c>
      <c r="CJ380" s="480">
        <f t="shared" si="334"/>
        <v>3289696.2300031455</v>
      </c>
      <c r="CK380" s="480">
        <f t="shared" si="334"/>
        <v>-949114.22068692744</v>
      </c>
      <c r="CL380" s="480">
        <f t="shared" si="334"/>
        <v>0</v>
      </c>
      <c r="CM380" s="480">
        <f t="shared" si="334"/>
        <v>0</v>
      </c>
      <c r="CN380" s="480">
        <f t="shared" si="334"/>
        <v>0</v>
      </c>
      <c r="CO380" s="480">
        <f t="shared" si="334"/>
        <v>4238810.4506900711</v>
      </c>
      <c r="CP380" s="480">
        <f t="shared" si="334"/>
        <v>3289696.2300031455</v>
      </c>
      <c r="CQ380" s="480">
        <f t="shared" si="334"/>
        <v>-949114.22068692744</v>
      </c>
      <c r="CR380" s="480">
        <f t="shared" si="334"/>
        <v>116732715.51478936</v>
      </c>
      <c r="CS380" s="480">
        <f t="shared" si="334"/>
        <v>115419552.58750257</v>
      </c>
      <c r="CT380" s="480">
        <f t="shared" si="334"/>
        <v>-1313162.9272867539</v>
      </c>
      <c r="CU380" s="480">
        <f t="shared" si="334"/>
        <v>140079258.61774719</v>
      </c>
      <c r="CV380" s="480">
        <f t="shared" si="334"/>
        <v>138503463.10500309</v>
      </c>
      <c r="CW380" s="480">
        <f t="shared" si="334"/>
        <v>-1575795.5127441057</v>
      </c>
      <c r="CX380" s="480">
        <f t="shared" si="334"/>
        <v>6091681.9450918427</v>
      </c>
      <c r="CY380" s="480">
        <f t="shared" si="334"/>
        <v>7682434.2978359479</v>
      </c>
      <c r="CZ380" s="480">
        <f t="shared" si="334"/>
        <v>1590752.3527441062</v>
      </c>
      <c r="DA380" s="480">
        <f t="shared" si="334"/>
        <v>-1593855.5127441033</v>
      </c>
      <c r="DB380" s="480"/>
      <c r="DC380" s="480">
        <f t="shared" si="334"/>
        <v>6372504.4000000004</v>
      </c>
      <c r="DD380" s="480">
        <f t="shared" si="334"/>
        <v>448572.89999999997</v>
      </c>
      <c r="DE380" s="480">
        <f t="shared" si="334"/>
        <v>4079866.0800000019</v>
      </c>
      <c r="DF380" s="480">
        <f t="shared" si="334"/>
        <v>278936.7300000001</v>
      </c>
      <c r="DG380" s="480">
        <f t="shared" si="334"/>
        <v>1015153.1454898797</v>
      </c>
      <c r="DH380" s="480"/>
      <c r="DI380" s="480"/>
      <c r="DJ380" s="480"/>
      <c r="DK380" s="480"/>
      <c r="DL380" s="480">
        <f t="shared" si="334"/>
        <v>2292309.9762764643</v>
      </c>
      <c r="DM380" s="480">
        <f t="shared" si="334"/>
        <v>171651.23049571918</v>
      </c>
      <c r="DN380" s="480">
        <f t="shared" si="334"/>
        <v>2463961.2067721845</v>
      </c>
      <c r="DO380" s="480"/>
      <c r="DP380" s="480">
        <f t="shared" si="334"/>
        <v>2292205.2799999998</v>
      </c>
      <c r="DQ380" s="480">
        <f t="shared" si="334"/>
        <v>173382.24</v>
      </c>
      <c r="DR380" s="480">
        <f t="shared" si="334"/>
        <v>2465587.5200000009</v>
      </c>
      <c r="DS380" s="480">
        <f t="shared" si="334"/>
        <v>0</v>
      </c>
      <c r="DT380" s="480"/>
      <c r="DU380" s="480">
        <f t="shared" si="334"/>
        <v>543561.45999999985</v>
      </c>
      <c r="DV380" s="126"/>
      <c r="DW380" s="480">
        <f t="shared" si="334"/>
        <v>43605912.778590202</v>
      </c>
      <c r="DX380" s="480">
        <f t="shared" si="334"/>
        <v>38374705.291926019</v>
      </c>
      <c r="DY380" s="480">
        <f t="shared" si="334"/>
        <v>4358802.8100000005</v>
      </c>
      <c r="DZ380" s="480">
        <f t="shared" si="334"/>
        <v>732870.97019422043</v>
      </c>
      <c r="EA380" s="480"/>
      <c r="EB380" s="480">
        <f t="shared" si="334"/>
        <v>-388634</v>
      </c>
      <c r="EC380" s="480">
        <f t="shared" si="334"/>
        <v>626519.14548988105</v>
      </c>
      <c r="ED380" s="480"/>
      <c r="EE380" s="480">
        <f t="shared" ref="EE380:EG380" si="335">SUMIF($DH$9:$DH$353,5,EE$9:EE$353)</f>
        <v>2526975.0561409844</v>
      </c>
      <c r="EF380" s="480"/>
      <c r="EG380" s="480">
        <f t="shared" si="335"/>
        <v>2563385.9046896468</v>
      </c>
    </row>
    <row r="381" spans="2:137" ht="13.8" x14ac:dyDescent="0.3">
      <c r="C381" s="163" t="s">
        <v>828</v>
      </c>
      <c r="D381" s="163">
        <f>COUNTIF($DH$9:$DH$353,6)</f>
        <v>1</v>
      </c>
      <c r="E381" s="480">
        <f>SUMIF($DH$9:$DH$353,6,E$9:E$353)</f>
        <v>3630</v>
      </c>
      <c r="F381" s="480">
        <f t="shared" ref="F381:BQ381" si="336">SUMIF($DH$9:$DH$353,6,F$9:F$353)</f>
        <v>2148</v>
      </c>
      <c r="G381" s="480">
        <f t="shared" si="336"/>
        <v>0</v>
      </c>
      <c r="H381" s="480">
        <f t="shared" si="336"/>
        <v>1482</v>
      </c>
      <c r="I381" s="480">
        <f t="shared" si="336"/>
        <v>55042.188745360116</v>
      </c>
      <c r="J381" s="480">
        <f t="shared" si="336"/>
        <v>55715.613873759714</v>
      </c>
      <c r="K381" s="480">
        <f t="shared" si="336"/>
        <v>673.42512839959818</v>
      </c>
      <c r="L381" s="480">
        <f t="shared" si="336"/>
        <v>11087.037710478837</v>
      </c>
      <c r="M381" s="480">
        <f t="shared" si="336"/>
        <v>11035.263559725865</v>
      </c>
      <c r="N381" s="480">
        <f t="shared" si="336"/>
        <v>-51.774150752971764</v>
      </c>
      <c r="O381" s="480">
        <f t="shared" si="336"/>
        <v>38116.745893584986</v>
      </c>
      <c r="P381" s="480">
        <f t="shared" si="336"/>
        <v>36937.075668629048</v>
      </c>
      <c r="Q381" s="480">
        <f t="shared" si="336"/>
        <v>-1179.6702249559385</v>
      </c>
      <c r="R381" s="480">
        <f t="shared" si="336"/>
        <v>7937.8321794424637</v>
      </c>
      <c r="S381" s="480">
        <f t="shared" si="336"/>
        <v>7690.1203462299081</v>
      </c>
      <c r="T381" s="480">
        <f t="shared" si="336"/>
        <v>-247.71183321255558</v>
      </c>
      <c r="U381" s="480">
        <f t="shared" si="336"/>
        <v>2539.9874611852242</v>
      </c>
      <c r="V381" s="480">
        <f t="shared" si="336"/>
        <v>4885.5870863932032</v>
      </c>
      <c r="W381" s="480">
        <f t="shared" si="336"/>
        <v>2345.599625207979</v>
      </c>
      <c r="X381" s="480">
        <f t="shared" si="336"/>
        <v>26350.088431241358</v>
      </c>
      <c r="Y381" s="480">
        <f t="shared" si="336"/>
        <v>26806.281029116399</v>
      </c>
      <c r="Z381" s="480">
        <f t="shared" si="336"/>
        <v>456.19259787504052</v>
      </c>
      <c r="AA381" s="480">
        <f t="shared" si="336"/>
        <v>3883.0320000000002</v>
      </c>
      <c r="AB381" s="480">
        <f t="shared" si="336"/>
        <v>0</v>
      </c>
      <c r="AC381" s="480">
        <f t="shared" si="336"/>
        <v>-3883.0320000000002</v>
      </c>
      <c r="AD381" s="480">
        <f t="shared" si="336"/>
        <v>110978.02611497119</v>
      </c>
      <c r="AE381" s="480">
        <f t="shared" si="336"/>
        <v>118991.94644437049</v>
      </c>
      <c r="AF381" s="480">
        <f t="shared" si="336"/>
        <v>8013.920329399305</v>
      </c>
      <c r="AG381" s="480">
        <f t="shared" si="336"/>
        <v>255934.93853626418</v>
      </c>
      <c r="AH381" s="480">
        <f t="shared" si="336"/>
        <v>262061.88800822463</v>
      </c>
      <c r="AI381" s="480">
        <f t="shared" si="336"/>
        <v>6126.9494719604554</v>
      </c>
      <c r="AJ381" s="480">
        <f t="shared" si="336"/>
        <v>0</v>
      </c>
      <c r="AK381" s="480">
        <f t="shared" si="336"/>
        <v>0</v>
      </c>
      <c r="AL381" s="480">
        <f t="shared" si="336"/>
        <v>0</v>
      </c>
      <c r="AM381" s="480">
        <f t="shared" si="336"/>
        <v>0</v>
      </c>
      <c r="AN381" s="480">
        <f t="shared" si="336"/>
        <v>0</v>
      </c>
      <c r="AO381" s="480">
        <f t="shared" si="336"/>
        <v>0</v>
      </c>
      <c r="AP381" s="480">
        <f t="shared" si="336"/>
        <v>8098.8396311325087</v>
      </c>
      <c r="AQ381" s="480">
        <f t="shared" si="336"/>
        <v>7037.4636527456296</v>
      </c>
      <c r="AR381" s="480">
        <f t="shared" si="336"/>
        <v>-1061.3759783868791</v>
      </c>
      <c r="AS381" s="480">
        <f t="shared" si="336"/>
        <v>294248.72186840791</v>
      </c>
      <c r="AT381" s="480">
        <f t="shared" si="336"/>
        <v>172180.41160399435</v>
      </c>
      <c r="AU381" s="480">
        <f t="shared" si="336"/>
        <v>-122068.31026441357</v>
      </c>
      <c r="AV381" s="480">
        <f t="shared" si="336"/>
        <v>15885.862681397823</v>
      </c>
      <c r="AW381" s="480">
        <f t="shared" si="336"/>
        <v>1950</v>
      </c>
      <c r="AX381" s="480">
        <f t="shared" si="336"/>
        <v>-13935.862681397823</v>
      </c>
      <c r="AY381" s="480">
        <f t="shared" si="336"/>
        <v>19478.506747005333</v>
      </c>
      <c r="AZ381" s="480">
        <f t="shared" si="336"/>
        <v>4890</v>
      </c>
      <c r="BA381" s="480">
        <f t="shared" si="336"/>
        <v>-14588.506747005333</v>
      </c>
      <c r="BB381" s="480">
        <f t="shared" si="336"/>
        <v>15674.106914428579</v>
      </c>
      <c r="BC381" s="480">
        <f t="shared" si="336"/>
        <v>9563.0944083643353</v>
      </c>
      <c r="BD381" s="480">
        <f t="shared" si="336"/>
        <v>-6111.012506064244</v>
      </c>
      <c r="BE381" s="480">
        <f t="shared" si="336"/>
        <v>14463.740166080122</v>
      </c>
      <c r="BF381" s="480">
        <f t="shared" si="336"/>
        <v>0</v>
      </c>
      <c r="BG381" s="480">
        <f t="shared" si="336"/>
        <v>-14463.740166080122</v>
      </c>
      <c r="BH381" s="480">
        <f t="shared" si="336"/>
        <v>4651.6821957523634</v>
      </c>
      <c r="BI381" s="480">
        <f t="shared" si="336"/>
        <v>0</v>
      </c>
      <c r="BJ381" s="480">
        <f t="shared" si="336"/>
        <v>-4651.6821957523634</v>
      </c>
      <c r="BK381" s="480">
        <f t="shared" si="336"/>
        <v>5879.602879193897</v>
      </c>
      <c r="BL381" s="480">
        <f t="shared" si="336"/>
        <v>20227.211020427487</v>
      </c>
      <c r="BM381" s="480">
        <f t="shared" si="336"/>
        <v>14347.60814123359</v>
      </c>
      <c r="BN381" s="480">
        <f t="shared" si="336"/>
        <v>1422.5629012470829</v>
      </c>
      <c r="BO381" s="480">
        <f t="shared" si="336"/>
        <v>5934.5907324580003</v>
      </c>
      <c r="BP381" s="480">
        <f t="shared" si="336"/>
        <v>4512.0278312109176</v>
      </c>
      <c r="BQ381" s="480">
        <f t="shared" si="336"/>
        <v>77456.064485105206</v>
      </c>
      <c r="BR381" s="480">
        <f t="shared" ref="BR381:EC381" si="337">SUMIF($DH$9:$DH$353,6,BR$9:BR$353)</f>
        <v>42564.896161249824</v>
      </c>
      <c r="BS381" s="480">
        <f t="shared" si="337"/>
        <v>-34891.168323855381</v>
      </c>
      <c r="BT381" s="480">
        <f t="shared" si="337"/>
        <v>91247.722734580035</v>
      </c>
      <c r="BU381" s="480">
        <f t="shared" si="337"/>
        <v>156984.66248548566</v>
      </c>
      <c r="BV381" s="480">
        <f t="shared" si="337"/>
        <v>65736.939750905629</v>
      </c>
      <c r="BW381" s="480">
        <f t="shared" si="337"/>
        <v>103373.14653775581</v>
      </c>
      <c r="BX381" s="480">
        <f t="shared" si="337"/>
        <v>114173.00140501297</v>
      </c>
      <c r="BY381" s="480">
        <f t="shared" si="337"/>
        <v>10799.854867257163</v>
      </c>
      <c r="BZ381" s="480">
        <f t="shared" si="337"/>
        <v>66337.282625944019</v>
      </c>
      <c r="CA381" s="480">
        <f t="shared" si="337"/>
        <v>33673.437780266642</v>
      </c>
      <c r="CB381" s="480">
        <f t="shared" si="337"/>
        <v>-32663.844845677377</v>
      </c>
      <c r="CC381" s="480">
        <f t="shared" si="337"/>
        <v>0</v>
      </c>
      <c r="CD381" s="480">
        <f t="shared" si="337"/>
        <v>0</v>
      </c>
      <c r="CE381" s="480">
        <f t="shared" si="337"/>
        <v>0</v>
      </c>
      <c r="CF381" s="480">
        <f t="shared" si="337"/>
        <v>0</v>
      </c>
      <c r="CG381" s="480">
        <f t="shared" si="337"/>
        <v>0</v>
      </c>
      <c r="CH381" s="480">
        <f t="shared" si="337"/>
        <v>0</v>
      </c>
      <c r="CI381" s="480">
        <f t="shared" si="337"/>
        <v>26591.186091578358</v>
      </c>
      <c r="CJ381" s="480">
        <f t="shared" si="337"/>
        <v>31013.798850458352</v>
      </c>
      <c r="CK381" s="480">
        <f t="shared" si="337"/>
        <v>4422.6127588799936</v>
      </c>
      <c r="CL381" s="480">
        <f t="shared" si="337"/>
        <v>0</v>
      </c>
      <c r="CM381" s="480">
        <f t="shared" si="337"/>
        <v>0</v>
      </c>
      <c r="CN381" s="480">
        <f t="shared" si="337"/>
        <v>0</v>
      </c>
      <c r="CO381" s="480">
        <f t="shared" si="337"/>
        <v>26591.186091578358</v>
      </c>
      <c r="CP381" s="480">
        <f t="shared" si="337"/>
        <v>31013.798850458352</v>
      </c>
      <c r="CQ381" s="480">
        <f t="shared" si="337"/>
        <v>4422.6127588799936</v>
      </c>
      <c r="CR381" s="480">
        <f t="shared" si="337"/>
        <v>923287.90251076804</v>
      </c>
      <c r="CS381" s="480">
        <f t="shared" si="337"/>
        <v>819689.55994743807</v>
      </c>
      <c r="CT381" s="480">
        <f t="shared" si="337"/>
        <v>-103598.34256332996</v>
      </c>
      <c r="CU381" s="480">
        <f t="shared" si="337"/>
        <v>1107945.4830129216</v>
      </c>
      <c r="CV381" s="480">
        <f t="shared" si="337"/>
        <v>983627.47193692566</v>
      </c>
      <c r="CW381" s="480">
        <f t="shared" si="337"/>
        <v>-124318.01107599598</v>
      </c>
      <c r="CX381" s="480">
        <f t="shared" si="337"/>
        <v>42975.338141871485</v>
      </c>
      <c r="CY381" s="480">
        <f t="shared" si="337"/>
        <v>167293.34921786742</v>
      </c>
      <c r="CZ381" s="480">
        <f t="shared" si="337"/>
        <v>124318.01107599594</v>
      </c>
      <c r="DA381" s="480">
        <f t="shared" si="337"/>
        <v>-124318.01107599598</v>
      </c>
      <c r="DB381" s="480"/>
      <c r="DC381" s="480">
        <f t="shared" si="337"/>
        <v>67537.17</v>
      </c>
      <c r="DD381" s="480">
        <f t="shared" si="337"/>
        <v>9063.2899999999991</v>
      </c>
      <c r="DE381" s="480">
        <f t="shared" si="337"/>
        <v>55277</v>
      </c>
      <c r="DF381" s="480">
        <f t="shared" si="337"/>
        <v>2131.9699999999993</v>
      </c>
      <c r="DG381" s="480">
        <f t="shared" si="337"/>
        <v>-14731.985914494726</v>
      </c>
      <c r="DH381" s="480"/>
      <c r="DI381" s="480"/>
      <c r="DJ381" s="480"/>
      <c r="DK381" s="480"/>
      <c r="DL381" s="480">
        <f t="shared" si="337"/>
        <v>12260.070439459898</v>
      </c>
      <c r="DM381" s="480">
        <f t="shared" si="337"/>
        <v>6931.2797493394428</v>
      </c>
      <c r="DN381" s="480">
        <f t="shared" si="337"/>
        <v>19191.350188799341</v>
      </c>
      <c r="DO381" s="480"/>
      <c r="DP381" s="480">
        <f t="shared" si="337"/>
        <v>12260.17</v>
      </c>
      <c r="DQ381" s="480">
        <f t="shared" si="337"/>
        <v>6931.32</v>
      </c>
      <c r="DR381" s="480">
        <f t="shared" si="337"/>
        <v>19191.489999999998</v>
      </c>
      <c r="DS381" s="480">
        <f t="shared" si="337"/>
        <v>0</v>
      </c>
      <c r="DT381" s="480"/>
      <c r="DU381" s="480">
        <f t="shared" si="337"/>
        <v>5790.48</v>
      </c>
      <c r="DV381" s="126"/>
      <c r="DW381" s="480">
        <f t="shared" si="337"/>
        <v>446045.74362421577</v>
      </c>
      <c r="DX381" s="480">
        <f t="shared" si="337"/>
        <v>257694.36931829297</v>
      </c>
      <c r="DY381" s="480">
        <f t="shared" si="337"/>
        <v>57408.97</v>
      </c>
      <c r="DZ381" s="480">
        <f t="shared" si="337"/>
        <v>7603.7036241505666</v>
      </c>
      <c r="EA381" s="480"/>
      <c r="EB381" s="480">
        <f t="shared" si="337"/>
        <v>-50391</v>
      </c>
      <c r="EC381" s="480">
        <f t="shared" si="337"/>
        <v>-65122.985914494726</v>
      </c>
      <c r="ED381" s="480"/>
      <c r="EE381" s="480">
        <f t="shared" ref="EE381:EG381" si="338">SUMIF($DH$9:$DH$353,6,EE$9:EE$353)</f>
        <v>-53568.822705524748</v>
      </c>
      <c r="EF381" s="480"/>
      <c r="EG381" s="480">
        <f t="shared" si="338"/>
        <v>-4998.4271165810715</v>
      </c>
    </row>
    <row r="382" spans="2:137" ht="13.8" x14ac:dyDescent="0.3">
      <c r="C382" s="163" t="s">
        <v>829</v>
      </c>
      <c r="D382" s="163">
        <f>COUNTIF($DH$9:$DH$353,8)</f>
        <v>4</v>
      </c>
      <c r="E382" s="480">
        <f>SUMIF($DH$9:$DH$353,8,E$9:E$353)</f>
        <v>24443.64</v>
      </c>
      <c r="F382" s="480">
        <f t="shared" ref="F382:BQ382" si="339">SUMIF($DH$9:$DH$353,8,F$9:F$353)</f>
        <v>24443.64</v>
      </c>
      <c r="G382" s="480">
        <f t="shared" si="339"/>
        <v>2954.4500000000003</v>
      </c>
      <c r="H382" s="480">
        <f t="shared" si="339"/>
        <v>0</v>
      </c>
      <c r="I382" s="480">
        <f t="shared" si="339"/>
        <v>310019.61608876125</v>
      </c>
      <c r="J382" s="480">
        <f t="shared" si="339"/>
        <v>287457.87880582944</v>
      </c>
      <c r="K382" s="480">
        <f t="shared" si="339"/>
        <v>-22561.737282931848</v>
      </c>
      <c r="L382" s="480">
        <f t="shared" si="339"/>
        <v>82263.295311080976</v>
      </c>
      <c r="M382" s="480">
        <f t="shared" si="339"/>
        <v>74094.540757127485</v>
      </c>
      <c r="N382" s="480">
        <f t="shared" si="339"/>
        <v>-8168.7545539534822</v>
      </c>
      <c r="O382" s="480">
        <f t="shared" si="339"/>
        <v>255723.78724871273</v>
      </c>
      <c r="P382" s="480">
        <f t="shared" si="339"/>
        <v>247808.62293258301</v>
      </c>
      <c r="Q382" s="480">
        <f t="shared" si="339"/>
        <v>-7915.1643161297179</v>
      </c>
      <c r="R382" s="480">
        <f t="shared" si="339"/>
        <v>52576.076369986498</v>
      </c>
      <c r="S382" s="480">
        <f t="shared" si="339"/>
        <v>50946.048120978259</v>
      </c>
      <c r="T382" s="480">
        <f t="shared" si="339"/>
        <v>-1630.0282490082409</v>
      </c>
      <c r="U382" s="480">
        <f t="shared" si="339"/>
        <v>39949.253634446133</v>
      </c>
      <c r="V382" s="480">
        <f t="shared" si="339"/>
        <v>25663.045667449951</v>
      </c>
      <c r="W382" s="480">
        <f t="shared" si="339"/>
        <v>-14286.207966996186</v>
      </c>
      <c r="X382" s="480">
        <f t="shared" si="339"/>
        <v>308788.32661204028</v>
      </c>
      <c r="Y382" s="480">
        <f t="shared" si="339"/>
        <v>260299.45227550255</v>
      </c>
      <c r="Z382" s="480">
        <f t="shared" si="339"/>
        <v>-48488.874336537774</v>
      </c>
      <c r="AA382" s="480">
        <f t="shared" si="339"/>
        <v>26395.189200000001</v>
      </c>
      <c r="AB382" s="480">
        <f t="shared" si="339"/>
        <v>3308.0986734266485</v>
      </c>
      <c r="AC382" s="480">
        <f t="shared" si="339"/>
        <v>-23087.090526573353</v>
      </c>
      <c r="AD382" s="480">
        <f t="shared" si="339"/>
        <v>733248.89631238626</v>
      </c>
      <c r="AE382" s="480">
        <f t="shared" si="339"/>
        <v>802311.42262475449</v>
      </c>
      <c r="AF382" s="480">
        <f t="shared" si="339"/>
        <v>69062.526312368107</v>
      </c>
      <c r="AG382" s="480">
        <f t="shared" si="339"/>
        <v>1808964.4407774145</v>
      </c>
      <c r="AH382" s="480">
        <f t="shared" si="339"/>
        <v>1751889.1098576519</v>
      </c>
      <c r="AI382" s="480">
        <f t="shared" si="339"/>
        <v>-57075.330919762549</v>
      </c>
      <c r="AJ382" s="480">
        <f t="shared" si="339"/>
        <v>1451691.0639294956</v>
      </c>
      <c r="AK382" s="480">
        <f t="shared" si="339"/>
        <v>1412101.1094561201</v>
      </c>
      <c r="AL382" s="480">
        <f t="shared" si="339"/>
        <v>-39589.954473375547</v>
      </c>
      <c r="AM382" s="480">
        <f t="shared" si="339"/>
        <v>82331.234718322739</v>
      </c>
      <c r="AN382" s="480">
        <f t="shared" si="339"/>
        <v>52796.50388397435</v>
      </c>
      <c r="AO382" s="480">
        <f t="shared" si="339"/>
        <v>-29534.730834348396</v>
      </c>
      <c r="AP382" s="480">
        <f t="shared" si="339"/>
        <v>128059.01179711474</v>
      </c>
      <c r="AQ382" s="480">
        <f t="shared" si="339"/>
        <v>122219.65494139183</v>
      </c>
      <c r="AR382" s="480">
        <f t="shared" si="339"/>
        <v>-5839.3568557229155</v>
      </c>
      <c r="AS382" s="480">
        <f t="shared" si="339"/>
        <v>2725559.8462315761</v>
      </c>
      <c r="AT382" s="480">
        <f t="shared" si="339"/>
        <v>2714685.3596924464</v>
      </c>
      <c r="AU382" s="480">
        <f t="shared" si="339"/>
        <v>-10874.486539129866</v>
      </c>
      <c r="AV382" s="480">
        <f t="shared" si="339"/>
        <v>54816.009114827015</v>
      </c>
      <c r="AW382" s="480">
        <f t="shared" si="339"/>
        <v>78620.24490545546</v>
      </c>
      <c r="AX382" s="480">
        <f t="shared" si="339"/>
        <v>23804.23579062846</v>
      </c>
      <c r="AY382" s="480">
        <f t="shared" si="339"/>
        <v>85088.38895788895</v>
      </c>
      <c r="AZ382" s="480">
        <f t="shared" si="339"/>
        <v>118193.56589848547</v>
      </c>
      <c r="BA382" s="480">
        <f t="shared" si="339"/>
        <v>33105.176940596517</v>
      </c>
      <c r="BB382" s="480">
        <f t="shared" si="339"/>
        <v>39879.871392127614</v>
      </c>
      <c r="BC382" s="480">
        <f t="shared" si="339"/>
        <v>8031.9479984278096</v>
      </c>
      <c r="BD382" s="480">
        <f t="shared" si="339"/>
        <v>-31847.923393699806</v>
      </c>
      <c r="BE382" s="480">
        <f t="shared" si="339"/>
        <v>76711.108453103399</v>
      </c>
      <c r="BF382" s="480">
        <f t="shared" si="339"/>
        <v>3326.5372810456429</v>
      </c>
      <c r="BG382" s="480">
        <f t="shared" si="339"/>
        <v>-73384.571172057753</v>
      </c>
      <c r="BH382" s="480">
        <f t="shared" si="339"/>
        <v>58632.100027926906</v>
      </c>
      <c r="BI382" s="480">
        <f t="shared" si="339"/>
        <v>36.544793054250661</v>
      </c>
      <c r="BJ382" s="480">
        <f t="shared" si="339"/>
        <v>-58595.555234872656</v>
      </c>
      <c r="BK382" s="480">
        <f t="shared" si="339"/>
        <v>64898.631788073384</v>
      </c>
      <c r="BL382" s="480">
        <f t="shared" si="339"/>
        <v>43259.417001058035</v>
      </c>
      <c r="BM382" s="480">
        <f t="shared" si="339"/>
        <v>-21639.214787015349</v>
      </c>
      <c r="BN382" s="480">
        <f t="shared" si="339"/>
        <v>22830.711030995448</v>
      </c>
      <c r="BO382" s="480">
        <f t="shared" si="339"/>
        <v>41008.132004325002</v>
      </c>
      <c r="BP382" s="480">
        <f t="shared" si="339"/>
        <v>18177.420973329554</v>
      </c>
      <c r="BQ382" s="480">
        <f t="shared" si="339"/>
        <v>402856.82076494273</v>
      </c>
      <c r="BR382" s="480">
        <f t="shared" ref="BR382:EC382" si="340">SUMIF($DH$9:$DH$353,8,BR$9:BR$353)</f>
        <v>292476.38988185168</v>
      </c>
      <c r="BS382" s="480">
        <f t="shared" si="340"/>
        <v>-110380.43088309103</v>
      </c>
      <c r="BT382" s="480">
        <f t="shared" si="340"/>
        <v>2335511.9954989036</v>
      </c>
      <c r="BU382" s="480">
        <f t="shared" si="340"/>
        <v>2412777.7304084105</v>
      </c>
      <c r="BV382" s="480">
        <f t="shared" si="340"/>
        <v>77265.734909506922</v>
      </c>
      <c r="BW382" s="480">
        <f t="shared" si="340"/>
        <v>1267892.2187784319</v>
      </c>
      <c r="BX382" s="480">
        <f t="shared" si="340"/>
        <v>1414588.1821020597</v>
      </c>
      <c r="BY382" s="480">
        <f t="shared" si="340"/>
        <v>146695.96332362783</v>
      </c>
      <c r="BZ382" s="480">
        <f t="shared" si="340"/>
        <v>391170.92598125443</v>
      </c>
      <c r="CA382" s="480">
        <f t="shared" si="340"/>
        <v>446819.53627364273</v>
      </c>
      <c r="CB382" s="480">
        <f t="shared" si="340"/>
        <v>55648.610292388272</v>
      </c>
      <c r="CC382" s="480">
        <f t="shared" si="340"/>
        <v>60541.326861687667</v>
      </c>
      <c r="CD382" s="480">
        <f t="shared" si="340"/>
        <v>61480.446072665203</v>
      </c>
      <c r="CE382" s="480">
        <f t="shared" si="340"/>
        <v>939.11921097753475</v>
      </c>
      <c r="CF382" s="480">
        <f t="shared" si="340"/>
        <v>7428.1969566505923</v>
      </c>
      <c r="CG382" s="480">
        <f t="shared" si="340"/>
        <v>1308.1645554983111</v>
      </c>
      <c r="CH382" s="480">
        <f t="shared" si="340"/>
        <v>-6120.0324011522825</v>
      </c>
      <c r="CI382" s="480">
        <f t="shared" si="340"/>
        <v>667959.95703956892</v>
      </c>
      <c r="CJ382" s="480">
        <f t="shared" si="340"/>
        <v>523508.63743470516</v>
      </c>
      <c r="CK382" s="480">
        <f t="shared" si="340"/>
        <v>-144451.3196048637</v>
      </c>
      <c r="CL382" s="480">
        <f t="shared" si="340"/>
        <v>444705.05406574218</v>
      </c>
      <c r="CM382" s="480">
        <f t="shared" si="340"/>
        <v>424817.56948969333</v>
      </c>
      <c r="CN382" s="480">
        <f t="shared" si="340"/>
        <v>-19887.484576048846</v>
      </c>
      <c r="CO382" s="480">
        <f t="shared" si="340"/>
        <v>1112665.0111053111</v>
      </c>
      <c r="CP382" s="480">
        <f t="shared" si="340"/>
        <v>948326.20692439843</v>
      </c>
      <c r="CQ382" s="480">
        <f t="shared" si="340"/>
        <v>-164338.80418091264</v>
      </c>
      <c r="CR382" s="480">
        <f t="shared" si="340"/>
        <v>11774672.093401108</v>
      </c>
      <c r="CS382" s="480">
        <f t="shared" si="340"/>
        <v>11631468.39405011</v>
      </c>
      <c r="CT382" s="480">
        <f t="shared" si="340"/>
        <v>-143203.69935099501</v>
      </c>
      <c r="CU382" s="480">
        <f t="shared" si="340"/>
        <v>14129606.512081327</v>
      </c>
      <c r="CV382" s="480">
        <f t="shared" si="340"/>
        <v>13957762.072860135</v>
      </c>
      <c r="CW382" s="480">
        <f t="shared" si="340"/>
        <v>-171844.43922119448</v>
      </c>
      <c r="CX382" s="480">
        <f t="shared" si="340"/>
        <v>501876.06663290877</v>
      </c>
      <c r="CY382" s="480">
        <f t="shared" si="340"/>
        <v>673720.50585410267</v>
      </c>
      <c r="CZ382" s="480">
        <f t="shared" si="340"/>
        <v>171844.43922119372</v>
      </c>
      <c r="DA382" s="480">
        <f t="shared" si="340"/>
        <v>-171844.4392211946</v>
      </c>
      <c r="DB382" s="480"/>
      <c r="DC382" s="480">
        <f t="shared" si="340"/>
        <v>487626.67999999993</v>
      </c>
      <c r="DD382" s="480">
        <f t="shared" si="340"/>
        <v>0</v>
      </c>
      <c r="DE382" s="480">
        <f t="shared" si="340"/>
        <v>242613.45</v>
      </c>
      <c r="DF382" s="480">
        <f t="shared" si="340"/>
        <v>0</v>
      </c>
      <c r="DG382" s="480">
        <f t="shared" si="340"/>
        <v>-124104.46403414756</v>
      </c>
      <c r="DH382" s="480"/>
      <c r="DI382" s="480"/>
      <c r="DJ382" s="480"/>
      <c r="DK382" s="480"/>
      <c r="DL382" s="480">
        <f t="shared" si="340"/>
        <v>245076.93010687007</v>
      </c>
      <c r="DM382" s="480">
        <f t="shared" si="340"/>
        <v>0</v>
      </c>
      <c r="DN382" s="480">
        <f t="shared" si="340"/>
        <v>245076.93010687007</v>
      </c>
      <c r="DO382" s="480"/>
      <c r="DP382" s="480">
        <f t="shared" si="340"/>
        <v>245021.34</v>
      </c>
      <c r="DQ382" s="480">
        <f t="shared" si="340"/>
        <v>0</v>
      </c>
      <c r="DR382" s="480">
        <f t="shared" si="340"/>
        <v>245021.34</v>
      </c>
      <c r="DS382" s="480">
        <f t="shared" si="340"/>
        <v>0</v>
      </c>
      <c r="DT382" s="480"/>
      <c r="DU382" s="480">
        <f t="shared" si="340"/>
        <v>21536.660000000003</v>
      </c>
      <c r="DV382" s="126"/>
      <c r="DW382" s="480">
        <f t="shared" si="340"/>
        <v>3754100.0003958228</v>
      </c>
      <c r="DX382" s="480">
        <f t="shared" si="340"/>
        <v>3608594.0994891576</v>
      </c>
      <c r="DY382" s="480">
        <f t="shared" si="340"/>
        <v>242613.45</v>
      </c>
      <c r="DZ382" s="480">
        <f t="shared" si="340"/>
        <v>62509.586500957543</v>
      </c>
      <c r="EA382" s="480"/>
      <c r="EB382" s="480">
        <f t="shared" si="340"/>
        <v>252477</v>
      </c>
      <c r="EC382" s="480">
        <f t="shared" si="340"/>
        <v>128372.53596585244</v>
      </c>
      <c r="ED382" s="480"/>
      <c r="EE382" s="480">
        <f t="shared" ref="EE382:EG382" si="341">SUMIF($DH$9:$DH$353,8,EE$9:EE$353)</f>
        <v>186619.26021725649</v>
      </c>
      <c r="EF382" s="480"/>
      <c r="EG382" s="480">
        <f t="shared" si="341"/>
        <v>-11903.590323227341</v>
      </c>
    </row>
    <row r="383" spans="2:137" ht="13.8" x14ac:dyDescent="0.3">
      <c r="C383" s="163" t="s">
        <v>830</v>
      </c>
      <c r="D383" s="163">
        <f>COUNTIF($DH$9:$DH$353,9)</f>
        <v>69</v>
      </c>
      <c r="E383" s="480">
        <f>SUMIF($DH$9:$DH$353,9,E$9:E$353)</f>
        <v>403830.48</v>
      </c>
      <c r="F383" s="480">
        <f t="shared" ref="F383:BQ383" si="342">SUMIF($DH$9:$DH$353,9,F$9:F$353)</f>
        <v>399743.56999999995</v>
      </c>
      <c r="G383" s="480">
        <f t="shared" si="342"/>
        <v>41871.900000000009</v>
      </c>
      <c r="H383" s="480">
        <f t="shared" si="342"/>
        <v>4086.91</v>
      </c>
      <c r="I383" s="480">
        <f t="shared" si="342"/>
        <v>8325421.8078517029</v>
      </c>
      <c r="J383" s="480">
        <f t="shared" si="342"/>
        <v>7886271.4746196512</v>
      </c>
      <c r="K383" s="480">
        <f t="shared" si="342"/>
        <v>-439150.33323205402</v>
      </c>
      <c r="L383" s="480">
        <f t="shared" si="342"/>
        <v>1514423.297736048</v>
      </c>
      <c r="M383" s="480">
        <f t="shared" si="342"/>
        <v>1412773.2621346775</v>
      </c>
      <c r="N383" s="480">
        <f t="shared" si="342"/>
        <v>-101650.03560137071</v>
      </c>
      <c r="O383" s="480">
        <f t="shared" si="342"/>
        <v>3859614.2355675953</v>
      </c>
      <c r="P383" s="480">
        <f t="shared" si="342"/>
        <v>3785950.9204496564</v>
      </c>
      <c r="Q383" s="480">
        <f t="shared" si="342"/>
        <v>-73663.315117937716</v>
      </c>
      <c r="R383" s="480">
        <f t="shared" si="342"/>
        <v>862449.47580972465</v>
      </c>
      <c r="S383" s="480">
        <f t="shared" si="342"/>
        <v>846572.08887208067</v>
      </c>
      <c r="T383" s="480">
        <f t="shared" si="342"/>
        <v>-15877.38693764362</v>
      </c>
      <c r="U383" s="480">
        <f t="shared" si="342"/>
        <v>579925.45537250477</v>
      </c>
      <c r="V383" s="480">
        <f t="shared" si="342"/>
        <v>459443.6366013948</v>
      </c>
      <c r="W383" s="480">
        <f t="shared" si="342"/>
        <v>-120481.81877111029</v>
      </c>
      <c r="X383" s="480">
        <f t="shared" si="342"/>
        <v>4735257.5095839631</v>
      </c>
      <c r="Y383" s="480">
        <f t="shared" si="342"/>
        <v>4227122.3395491727</v>
      </c>
      <c r="Z383" s="480">
        <f t="shared" si="342"/>
        <v>-508135.17003479192</v>
      </c>
      <c r="AA383" s="480">
        <f t="shared" si="342"/>
        <v>431925.50160000002</v>
      </c>
      <c r="AB383" s="480">
        <f t="shared" si="342"/>
        <v>4522.5509556884526</v>
      </c>
      <c r="AC383" s="480">
        <f t="shared" si="342"/>
        <v>-427402.95064431161</v>
      </c>
      <c r="AD383" s="480">
        <f t="shared" si="342"/>
        <v>12052611.510771129</v>
      </c>
      <c r="AE383" s="480">
        <f t="shared" si="342"/>
        <v>13194758.775568875</v>
      </c>
      <c r="AF383" s="480">
        <f t="shared" si="342"/>
        <v>1142147.2647977374</v>
      </c>
      <c r="AG383" s="480">
        <f t="shared" si="342"/>
        <v>32361628.794292662</v>
      </c>
      <c r="AH383" s="480">
        <f t="shared" si="342"/>
        <v>31817415.048751187</v>
      </c>
      <c r="AI383" s="480">
        <f t="shared" si="342"/>
        <v>-544213.745541482</v>
      </c>
      <c r="AJ383" s="480">
        <f t="shared" si="342"/>
        <v>24297340.682019126</v>
      </c>
      <c r="AK383" s="480">
        <f t="shared" si="342"/>
        <v>23878541.921450593</v>
      </c>
      <c r="AL383" s="480">
        <f t="shared" si="342"/>
        <v>-418798.7605685356</v>
      </c>
      <c r="AM383" s="480">
        <f t="shared" si="342"/>
        <v>711903.7488727665</v>
      </c>
      <c r="AN383" s="480">
        <f t="shared" si="342"/>
        <v>647123.31657747994</v>
      </c>
      <c r="AO383" s="480">
        <f t="shared" si="342"/>
        <v>-64780.432295286664</v>
      </c>
      <c r="AP383" s="480">
        <f t="shared" si="342"/>
        <v>2141482.8283790546</v>
      </c>
      <c r="AQ383" s="480">
        <f t="shared" si="342"/>
        <v>2059926.3941529703</v>
      </c>
      <c r="AR383" s="480">
        <f t="shared" si="342"/>
        <v>-81556.434226084981</v>
      </c>
      <c r="AS383" s="480">
        <f t="shared" si="342"/>
        <v>42571156.404323451</v>
      </c>
      <c r="AT383" s="480">
        <f t="shared" si="342"/>
        <v>43980475.391464598</v>
      </c>
      <c r="AU383" s="480">
        <f t="shared" si="342"/>
        <v>1409318.9871411456</v>
      </c>
      <c r="AV383" s="480">
        <f t="shared" si="342"/>
        <v>1627397.6077942539</v>
      </c>
      <c r="AW383" s="480">
        <f t="shared" si="342"/>
        <v>1016996.5894488593</v>
      </c>
      <c r="AX383" s="480">
        <f t="shared" si="342"/>
        <v>-610401.01834539394</v>
      </c>
      <c r="AY383" s="480">
        <f t="shared" si="342"/>
        <v>1861355.0258835703</v>
      </c>
      <c r="AZ383" s="480">
        <f t="shared" si="342"/>
        <v>2026897.3239583983</v>
      </c>
      <c r="BA383" s="480">
        <f t="shared" si="342"/>
        <v>165542.29807482814</v>
      </c>
      <c r="BB383" s="480">
        <f t="shared" si="342"/>
        <v>1163229.6722867053</v>
      </c>
      <c r="BC383" s="480">
        <f t="shared" si="342"/>
        <v>898225.94572736451</v>
      </c>
      <c r="BD383" s="480">
        <f t="shared" si="342"/>
        <v>-265003.72655934072</v>
      </c>
      <c r="BE383" s="480">
        <f t="shared" si="342"/>
        <v>1391554.9970943248</v>
      </c>
      <c r="BF383" s="480">
        <f t="shared" si="342"/>
        <v>718249.47622563702</v>
      </c>
      <c r="BG383" s="480">
        <f t="shared" si="342"/>
        <v>-673305.52086868696</v>
      </c>
      <c r="BH383" s="480">
        <f t="shared" si="342"/>
        <v>900424.03238827933</v>
      </c>
      <c r="BI383" s="480">
        <f t="shared" si="342"/>
        <v>368540.6425680411</v>
      </c>
      <c r="BJ383" s="480">
        <f t="shared" si="342"/>
        <v>-531883.38982023811</v>
      </c>
      <c r="BK383" s="480">
        <f t="shared" si="342"/>
        <v>1517207.9140972754</v>
      </c>
      <c r="BL383" s="480">
        <f t="shared" si="342"/>
        <v>1394097.2670560803</v>
      </c>
      <c r="BM383" s="480">
        <f t="shared" si="342"/>
        <v>-123110.64704119501</v>
      </c>
      <c r="BN383" s="480">
        <f t="shared" si="342"/>
        <v>213031.90125862573</v>
      </c>
      <c r="BO383" s="480">
        <f t="shared" si="342"/>
        <v>447077.95708661783</v>
      </c>
      <c r="BP383" s="480">
        <f t="shared" si="342"/>
        <v>234046.05582799224</v>
      </c>
      <c r="BQ383" s="480">
        <f t="shared" si="342"/>
        <v>8674201.1508030314</v>
      </c>
      <c r="BR383" s="480">
        <f t="shared" ref="BR383:EC383" si="343">SUMIF($DH$9:$DH$353,9,BR$9:BR$353)</f>
        <v>6870085.2020709999</v>
      </c>
      <c r="BS383" s="480">
        <f t="shared" si="343"/>
        <v>-1804115.9487320348</v>
      </c>
      <c r="BT383" s="480">
        <f t="shared" si="343"/>
        <v>34628608.386990532</v>
      </c>
      <c r="BU383" s="480">
        <f t="shared" si="343"/>
        <v>34919132.546948992</v>
      </c>
      <c r="BV383" s="480">
        <f t="shared" si="343"/>
        <v>290524.15995844221</v>
      </c>
      <c r="BW383" s="480">
        <f t="shared" si="343"/>
        <v>22845747.958248619</v>
      </c>
      <c r="BX383" s="480">
        <f t="shared" si="343"/>
        <v>22894827.516465127</v>
      </c>
      <c r="BY383" s="480">
        <f t="shared" si="343"/>
        <v>49079.558216504549</v>
      </c>
      <c r="BZ383" s="480">
        <f t="shared" si="343"/>
        <v>6198618.0108738346</v>
      </c>
      <c r="CA383" s="480">
        <f t="shared" si="343"/>
        <v>5999036.9121724544</v>
      </c>
      <c r="CB383" s="480">
        <f t="shared" si="343"/>
        <v>-199581.09870138182</v>
      </c>
      <c r="CC383" s="480">
        <f t="shared" si="343"/>
        <v>802470.29839746561</v>
      </c>
      <c r="CD383" s="480">
        <f t="shared" si="343"/>
        <v>812738.3397118469</v>
      </c>
      <c r="CE383" s="480">
        <f t="shared" si="343"/>
        <v>10268.041314381251</v>
      </c>
      <c r="CF383" s="480">
        <f t="shared" si="343"/>
        <v>98189.125598904051</v>
      </c>
      <c r="CG383" s="480">
        <f t="shared" si="343"/>
        <v>82124.083905417065</v>
      </c>
      <c r="CH383" s="480">
        <f t="shared" si="343"/>
        <v>-16065.041693487023</v>
      </c>
      <c r="CI383" s="480">
        <f t="shared" si="343"/>
        <v>7933307.711939184</v>
      </c>
      <c r="CJ383" s="480">
        <f t="shared" si="343"/>
        <v>6543259.0825771783</v>
      </c>
      <c r="CK383" s="480">
        <f t="shared" si="343"/>
        <v>-1390048.6293620055</v>
      </c>
      <c r="CL383" s="480">
        <f t="shared" si="343"/>
        <v>7371244.3737766705</v>
      </c>
      <c r="CM383" s="480">
        <f t="shared" si="343"/>
        <v>7240845.8914308371</v>
      </c>
      <c r="CN383" s="480">
        <f t="shared" si="343"/>
        <v>-130398.48234583202</v>
      </c>
      <c r="CO383" s="480">
        <f t="shared" si="343"/>
        <v>15304552.085715855</v>
      </c>
      <c r="CP383" s="480">
        <f t="shared" si="343"/>
        <v>13784104.974008011</v>
      </c>
      <c r="CQ383" s="480">
        <f t="shared" si="343"/>
        <v>-1520447.1117078376</v>
      </c>
      <c r="CR383" s="480">
        <f t="shared" si="343"/>
        <v>190635899.47451529</v>
      </c>
      <c r="CS383" s="480">
        <f t="shared" si="343"/>
        <v>187745531.64767963</v>
      </c>
      <c r="CT383" s="480">
        <f t="shared" si="343"/>
        <v>-2890367.82683565</v>
      </c>
      <c r="CU383" s="480">
        <f t="shared" si="343"/>
        <v>228763079.36941844</v>
      </c>
      <c r="CV383" s="480">
        <f t="shared" si="343"/>
        <v>225294637.97721559</v>
      </c>
      <c r="CW383" s="480">
        <f t="shared" si="343"/>
        <v>-3468441.3922027778</v>
      </c>
      <c r="CX383" s="480">
        <f t="shared" si="343"/>
        <v>8071377.6517199762</v>
      </c>
      <c r="CY383" s="480">
        <f t="shared" si="343"/>
        <v>11547743.520792659</v>
      </c>
      <c r="CZ383" s="480">
        <f t="shared" si="343"/>
        <v>3476365.8690726827</v>
      </c>
      <c r="DA383" s="480">
        <f t="shared" si="343"/>
        <v>-3476365.8690726822</v>
      </c>
      <c r="DB383" s="480"/>
      <c r="DC383" s="480">
        <f t="shared" si="343"/>
        <v>9365483.7200000063</v>
      </c>
      <c r="DD383" s="480">
        <f t="shared" si="343"/>
        <v>100526.52</v>
      </c>
      <c r="DE383" s="480">
        <f t="shared" si="343"/>
        <v>5405411.7400000021</v>
      </c>
      <c r="DF383" s="480">
        <f t="shared" si="343"/>
        <v>73014.75</v>
      </c>
      <c r="DG383" s="480">
        <f t="shared" si="343"/>
        <v>-1103837.9487070856</v>
      </c>
      <c r="DH383" s="480"/>
      <c r="DI383" s="480"/>
      <c r="DJ383" s="480"/>
      <c r="DK383" s="480"/>
      <c r="DL383" s="480">
        <f t="shared" si="343"/>
        <v>3957478.3929724731</v>
      </c>
      <c r="DM383" s="480">
        <f t="shared" si="343"/>
        <v>27016.515364293991</v>
      </c>
      <c r="DN383" s="480">
        <f t="shared" si="343"/>
        <v>3984494.9083367665</v>
      </c>
      <c r="DO383" s="480"/>
      <c r="DP383" s="480">
        <f t="shared" si="343"/>
        <v>3958956.9199999995</v>
      </c>
      <c r="DQ383" s="480">
        <f t="shared" si="343"/>
        <v>27511.77</v>
      </c>
      <c r="DR383" s="480">
        <f t="shared" si="343"/>
        <v>3986468.6899999995</v>
      </c>
      <c r="DS383" s="480">
        <f t="shared" si="343"/>
        <v>0</v>
      </c>
      <c r="DT383" s="480"/>
      <c r="DU383" s="480">
        <f t="shared" si="343"/>
        <v>566535.54</v>
      </c>
      <c r="DV383" s="126"/>
      <c r="DW383" s="480">
        <f t="shared" si="343"/>
        <v>61494429.066151768</v>
      </c>
      <c r="DX383" s="480">
        <f t="shared" si="343"/>
        <v>61020672.71224273</v>
      </c>
      <c r="DY383" s="480">
        <f t="shared" si="343"/>
        <v>5478426.4900000012</v>
      </c>
      <c r="DZ383" s="480">
        <f t="shared" si="343"/>
        <v>1064051.8210864326</v>
      </c>
      <c r="EA383" s="480"/>
      <c r="EB383" s="480">
        <f t="shared" si="343"/>
        <v>2178135</v>
      </c>
      <c r="EC383" s="480">
        <f t="shared" si="343"/>
        <v>1074297.0512929142</v>
      </c>
      <c r="ED383" s="480"/>
      <c r="EE383" s="480">
        <f t="shared" ref="EE383:EG383" si="344">SUMIF($DH$9:$DH$353,9,EE$9:EE$353)</f>
        <v>-991004.64471961663</v>
      </c>
      <c r="EF383" s="480"/>
      <c r="EG383" s="480">
        <f t="shared" si="344"/>
        <v>-677219.34327572573</v>
      </c>
    </row>
    <row r="384" spans="2:137" ht="13.8" x14ac:dyDescent="0.3">
      <c r="C384" s="163" t="s">
        <v>831</v>
      </c>
      <c r="D384" s="163">
        <f>COUNTIF($DH$9:$DH$353,10)</f>
        <v>15</v>
      </c>
      <c r="E384" s="480">
        <f>SUMIF($DH$9:$DH$353,10,E$9:E$353)</f>
        <v>84173.74</v>
      </c>
      <c r="F384" s="480">
        <f t="shared" ref="F384:BQ384" si="345">SUMIF($DH$9:$DH$353,10,F$9:F$353)</f>
        <v>81291.53</v>
      </c>
      <c r="G384" s="480">
        <f t="shared" si="345"/>
        <v>6430.6900000000014</v>
      </c>
      <c r="H384" s="480">
        <f t="shared" si="345"/>
        <v>2882.21</v>
      </c>
      <c r="I384" s="480">
        <f t="shared" si="345"/>
        <v>2022177.1814632502</v>
      </c>
      <c r="J384" s="480">
        <f t="shared" si="345"/>
        <v>1886109.7372933684</v>
      </c>
      <c r="K384" s="480">
        <f t="shared" si="345"/>
        <v>-136067.44416988138</v>
      </c>
      <c r="L384" s="480">
        <f t="shared" si="345"/>
        <v>331883.81098794023</v>
      </c>
      <c r="M384" s="480">
        <f t="shared" si="345"/>
        <v>306928.94278112357</v>
      </c>
      <c r="N384" s="480">
        <f t="shared" si="345"/>
        <v>-24954.868206816638</v>
      </c>
      <c r="O384" s="480">
        <f t="shared" si="345"/>
        <v>812334.7142770132</v>
      </c>
      <c r="P384" s="480">
        <f t="shared" si="345"/>
        <v>800316.23603887181</v>
      </c>
      <c r="Q384" s="480">
        <f t="shared" si="345"/>
        <v>-12018.47823814159</v>
      </c>
      <c r="R384" s="480">
        <f t="shared" si="345"/>
        <v>177531.58526287548</v>
      </c>
      <c r="S384" s="480">
        <f t="shared" si="345"/>
        <v>175046.33621970631</v>
      </c>
      <c r="T384" s="480">
        <f t="shared" si="345"/>
        <v>-2485.2490431691658</v>
      </c>
      <c r="U384" s="480">
        <f t="shared" si="345"/>
        <v>83711.995753617855</v>
      </c>
      <c r="V384" s="480">
        <f t="shared" si="345"/>
        <v>64636.94532257659</v>
      </c>
      <c r="W384" s="480">
        <f t="shared" si="345"/>
        <v>-19075.050431041262</v>
      </c>
      <c r="X384" s="480">
        <f t="shared" si="345"/>
        <v>759619.56538143381</v>
      </c>
      <c r="Y384" s="480">
        <f t="shared" si="345"/>
        <v>685418.91371660645</v>
      </c>
      <c r="Z384" s="480">
        <f t="shared" si="345"/>
        <v>-74200.651664827426</v>
      </c>
      <c r="AA384" s="480">
        <f t="shared" si="345"/>
        <v>90085.77</v>
      </c>
      <c r="AB384" s="480">
        <f t="shared" si="345"/>
        <v>0</v>
      </c>
      <c r="AC384" s="480">
        <f t="shared" si="345"/>
        <v>-90085.77</v>
      </c>
      <c r="AD384" s="480">
        <f t="shared" si="345"/>
        <v>2508038.2589677046</v>
      </c>
      <c r="AE384" s="480">
        <f t="shared" si="345"/>
        <v>2739593.1723218244</v>
      </c>
      <c r="AF384" s="480">
        <f t="shared" si="345"/>
        <v>231554.91335411911</v>
      </c>
      <c r="AG384" s="480">
        <f t="shared" si="345"/>
        <v>6785382.8820938356</v>
      </c>
      <c r="AH384" s="480">
        <f t="shared" si="345"/>
        <v>6658050.2836940773</v>
      </c>
      <c r="AI384" s="480">
        <f t="shared" si="345"/>
        <v>-127332.5983997584</v>
      </c>
      <c r="AJ384" s="480">
        <f t="shared" si="345"/>
        <v>3863820.9658902809</v>
      </c>
      <c r="AK384" s="480">
        <f t="shared" si="345"/>
        <v>3769070.9531558114</v>
      </c>
      <c r="AL384" s="480">
        <f t="shared" si="345"/>
        <v>-94750.012734469186</v>
      </c>
      <c r="AM384" s="480">
        <f t="shared" si="345"/>
        <v>87885.951867789263</v>
      </c>
      <c r="AN384" s="480">
        <f t="shared" si="345"/>
        <v>89979.286363787629</v>
      </c>
      <c r="AO384" s="480">
        <f t="shared" si="345"/>
        <v>2093.3344959983415</v>
      </c>
      <c r="AP384" s="480">
        <f t="shared" si="345"/>
        <v>406696.27720314451</v>
      </c>
      <c r="AQ384" s="480">
        <f t="shared" si="345"/>
        <v>384425.07820992218</v>
      </c>
      <c r="AR384" s="480">
        <f t="shared" si="345"/>
        <v>-22271.198993222395</v>
      </c>
      <c r="AS384" s="480">
        <f t="shared" si="345"/>
        <v>7769295.7689200379</v>
      </c>
      <c r="AT384" s="480">
        <f t="shared" si="345"/>
        <v>9148831.4357788358</v>
      </c>
      <c r="AU384" s="480">
        <f t="shared" si="345"/>
        <v>1379535.6668587977</v>
      </c>
      <c r="AV384" s="480">
        <f t="shared" si="345"/>
        <v>403410.87408199685</v>
      </c>
      <c r="AW384" s="480">
        <f t="shared" si="345"/>
        <v>184658.49448963991</v>
      </c>
      <c r="AX384" s="480">
        <f t="shared" si="345"/>
        <v>-218752.37959235691</v>
      </c>
      <c r="AY384" s="480">
        <f t="shared" si="345"/>
        <v>421642.37945938023</v>
      </c>
      <c r="AZ384" s="480">
        <f t="shared" si="345"/>
        <v>187938.04751181393</v>
      </c>
      <c r="BA384" s="480">
        <f t="shared" si="345"/>
        <v>-233704.33194756621</v>
      </c>
      <c r="BB384" s="480">
        <f t="shared" si="345"/>
        <v>263447.49002798105</v>
      </c>
      <c r="BC384" s="480">
        <f t="shared" si="345"/>
        <v>264939.52999866439</v>
      </c>
      <c r="BD384" s="480">
        <f t="shared" si="345"/>
        <v>1492.0399706833559</v>
      </c>
      <c r="BE384" s="480">
        <f t="shared" si="345"/>
        <v>294750.54158765462</v>
      </c>
      <c r="BF384" s="480">
        <f t="shared" si="345"/>
        <v>146937.08900026901</v>
      </c>
      <c r="BG384" s="480">
        <f t="shared" si="345"/>
        <v>-147813.45258738563</v>
      </c>
      <c r="BH384" s="480">
        <f t="shared" si="345"/>
        <v>132150.81212708988</v>
      </c>
      <c r="BI384" s="480">
        <f t="shared" si="345"/>
        <v>62922.885035568972</v>
      </c>
      <c r="BJ384" s="480">
        <f t="shared" si="345"/>
        <v>-69227.927091520905</v>
      </c>
      <c r="BK384" s="480">
        <f t="shared" si="345"/>
        <v>249575.68028398836</v>
      </c>
      <c r="BL384" s="480">
        <f t="shared" si="345"/>
        <v>271997.83984395029</v>
      </c>
      <c r="BM384" s="480">
        <f t="shared" si="345"/>
        <v>22422.159559961896</v>
      </c>
      <c r="BN384" s="480">
        <f t="shared" si="345"/>
        <v>38768.44444369321</v>
      </c>
      <c r="BO384" s="480">
        <f t="shared" si="345"/>
        <v>65387.081878616162</v>
      </c>
      <c r="BP384" s="480">
        <f t="shared" si="345"/>
        <v>26618.637434922948</v>
      </c>
      <c r="BQ384" s="480">
        <f t="shared" si="345"/>
        <v>1803746.2220117843</v>
      </c>
      <c r="BR384" s="480">
        <f t="shared" ref="BR384:EC384" si="346">SUMIF($DH$9:$DH$353,10,BR$9:BR$353)</f>
        <v>1184780.9677585226</v>
      </c>
      <c r="BS384" s="480">
        <f t="shared" si="346"/>
        <v>-618965.25425326149</v>
      </c>
      <c r="BT384" s="480">
        <f t="shared" si="346"/>
        <v>6804550.5059774499</v>
      </c>
      <c r="BU384" s="480">
        <f t="shared" si="346"/>
        <v>6899541.7720099781</v>
      </c>
      <c r="BV384" s="480">
        <f t="shared" si="346"/>
        <v>94991.266032529471</v>
      </c>
      <c r="BW384" s="480">
        <f t="shared" si="346"/>
        <v>4955866.929824492</v>
      </c>
      <c r="BX384" s="480">
        <f t="shared" si="346"/>
        <v>4956246.5547264656</v>
      </c>
      <c r="BY384" s="480">
        <f t="shared" si="346"/>
        <v>379.62490197486477</v>
      </c>
      <c r="BZ384" s="480">
        <f t="shared" si="346"/>
        <v>1262289.3596451944</v>
      </c>
      <c r="CA384" s="480">
        <f t="shared" si="346"/>
        <v>1257004.6413074897</v>
      </c>
      <c r="CB384" s="480">
        <f t="shared" si="346"/>
        <v>-5284.7183377049951</v>
      </c>
      <c r="CC384" s="480">
        <f t="shared" si="346"/>
        <v>132610.99714404912</v>
      </c>
      <c r="CD384" s="480">
        <f t="shared" si="346"/>
        <v>133809.21023050943</v>
      </c>
      <c r="CE384" s="480">
        <f t="shared" si="346"/>
        <v>1198.21308646031</v>
      </c>
      <c r="CF384" s="480">
        <f t="shared" si="346"/>
        <v>16167.110548145713</v>
      </c>
      <c r="CG384" s="480">
        <f t="shared" si="346"/>
        <v>12812.944966623656</v>
      </c>
      <c r="CH384" s="480">
        <f t="shared" si="346"/>
        <v>-3354.1655815220602</v>
      </c>
      <c r="CI384" s="480">
        <f t="shared" si="346"/>
        <v>1556496.738016092</v>
      </c>
      <c r="CJ384" s="480">
        <f t="shared" si="346"/>
        <v>1314060.2302975168</v>
      </c>
      <c r="CK384" s="480">
        <f t="shared" si="346"/>
        <v>-242436.5077185749</v>
      </c>
      <c r="CL384" s="480">
        <f t="shared" si="346"/>
        <v>1568156.8188283427</v>
      </c>
      <c r="CM384" s="480">
        <f t="shared" si="346"/>
        <v>1521326.4023410429</v>
      </c>
      <c r="CN384" s="480">
        <f t="shared" si="346"/>
        <v>-46830.416487299837</v>
      </c>
      <c r="CO384" s="480">
        <f t="shared" si="346"/>
        <v>3124653.5568444342</v>
      </c>
      <c r="CP384" s="480">
        <f t="shared" si="346"/>
        <v>2835386.6326385601</v>
      </c>
      <c r="CQ384" s="480">
        <f t="shared" si="346"/>
        <v>-289266.92420587473</v>
      </c>
      <c r="CR384" s="480">
        <f t="shared" si="346"/>
        <v>37012966.527970634</v>
      </c>
      <c r="CS384" s="480">
        <f t="shared" si="346"/>
        <v>37329939.760840587</v>
      </c>
      <c r="CT384" s="480">
        <f t="shared" si="346"/>
        <v>316973.23286994558</v>
      </c>
      <c r="CU384" s="480">
        <f t="shared" si="346"/>
        <v>44415559.833564766</v>
      </c>
      <c r="CV384" s="480">
        <f t="shared" si="346"/>
        <v>44795927.713008694</v>
      </c>
      <c r="CW384" s="480">
        <f t="shared" si="346"/>
        <v>380367.87944393605</v>
      </c>
      <c r="CX384" s="480">
        <f t="shared" si="346"/>
        <v>1478112.5770357745</v>
      </c>
      <c r="CY384" s="480">
        <f t="shared" si="346"/>
        <v>1100339.0975918379</v>
      </c>
      <c r="CZ384" s="480">
        <f t="shared" si="346"/>
        <v>-377773.47944393661</v>
      </c>
      <c r="DA384" s="480">
        <f t="shared" si="346"/>
        <v>377773.47944393515</v>
      </c>
      <c r="DB384" s="480"/>
      <c r="DC384" s="480">
        <f t="shared" si="346"/>
        <v>1793768.08</v>
      </c>
      <c r="DD384" s="480">
        <f t="shared" si="346"/>
        <v>190001.65999999997</v>
      </c>
      <c r="DE384" s="480">
        <f t="shared" si="346"/>
        <v>1037632.4600000001</v>
      </c>
      <c r="DF384" s="480">
        <f t="shared" si="346"/>
        <v>173040.03</v>
      </c>
      <c r="DG384" s="480">
        <f t="shared" si="346"/>
        <v>393931.29387682973</v>
      </c>
      <c r="DH384" s="480"/>
      <c r="DI384" s="480"/>
      <c r="DJ384" s="480"/>
      <c r="DK384" s="480"/>
      <c r="DL384" s="480">
        <f t="shared" si="346"/>
        <v>755851.24678181123</v>
      </c>
      <c r="DM384" s="480">
        <f t="shared" si="346"/>
        <v>17752.66693961827</v>
      </c>
      <c r="DN384" s="480">
        <f t="shared" si="346"/>
        <v>773603.91372142965</v>
      </c>
      <c r="DO384" s="480"/>
      <c r="DP384" s="480">
        <f t="shared" si="346"/>
        <v>755984.14</v>
      </c>
      <c r="DQ384" s="480">
        <f t="shared" si="346"/>
        <v>16702.45</v>
      </c>
      <c r="DR384" s="480">
        <f t="shared" si="346"/>
        <v>772686.58999999985</v>
      </c>
      <c r="DS384" s="480">
        <f t="shared" si="346"/>
        <v>0</v>
      </c>
      <c r="DT384" s="480"/>
      <c r="DU384" s="480">
        <f t="shared" si="346"/>
        <v>80739.559999999983</v>
      </c>
      <c r="DV384" s="126"/>
      <c r="DW384" s="480">
        <f t="shared" si="346"/>
        <v>11487650.389118183</v>
      </c>
      <c r="DX384" s="480">
        <f t="shared" si="346"/>
        <v>12400334.884244828</v>
      </c>
      <c r="DY384" s="480">
        <f t="shared" si="346"/>
        <v>1210672.49</v>
      </c>
      <c r="DZ384" s="480">
        <f t="shared" si="346"/>
        <v>192211.04671651009</v>
      </c>
      <c r="EA384" s="480"/>
      <c r="EB384" s="480">
        <f t="shared" si="346"/>
        <v>21830</v>
      </c>
      <c r="EC384" s="480">
        <f t="shared" si="346"/>
        <v>415761.29387682973</v>
      </c>
      <c r="ED384" s="480"/>
      <c r="EE384" s="480">
        <f t="shared" ref="EE384:EG384" si="347">SUMIF($DH$9:$DH$353,10,EE$9:EE$353)</f>
        <v>399481.49022223364</v>
      </c>
      <c r="EF384" s="480"/>
      <c r="EG384" s="480">
        <f t="shared" si="347"/>
        <v>571145.28548994695</v>
      </c>
    </row>
    <row r="385" spans="1:137" ht="13.8" x14ac:dyDescent="0.3">
      <c r="C385" s="163" t="s">
        <v>832</v>
      </c>
      <c r="D385" s="163">
        <f>COUNTIF($DH$9:$DH$353,14)</f>
        <v>2</v>
      </c>
      <c r="E385" s="480">
        <f>SUMIF($DH$9:$DH$353,14,E$9:E$353)</f>
        <v>9579.8100000000013</v>
      </c>
      <c r="F385" s="480">
        <f t="shared" ref="F385:BQ385" si="348">SUMIF($DH$9:$DH$353,14,F$9:F$353)</f>
        <v>8940.51</v>
      </c>
      <c r="G385" s="480">
        <f t="shared" si="348"/>
        <v>0</v>
      </c>
      <c r="H385" s="480">
        <f t="shared" si="348"/>
        <v>639.29999999999995</v>
      </c>
      <c r="I385" s="480">
        <f t="shared" si="348"/>
        <v>158166.46758086211</v>
      </c>
      <c r="J385" s="480">
        <f t="shared" si="348"/>
        <v>154875.6436055598</v>
      </c>
      <c r="K385" s="480">
        <f t="shared" si="348"/>
        <v>-3290.8239753022935</v>
      </c>
      <c r="L385" s="480">
        <f t="shared" si="348"/>
        <v>24781.858073851872</v>
      </c>
      <c r="M385" s="480">
        <f t="shared" si="348"/>
        <v>23806.182787040452</v>
      </c>
      <c r="N385" s="480">
        <f t="shared" si="348"/>
        <v>-975.67528681141812</v>
      </c>
      <c r="O385" s="480">
        <f t="shared" si="348"/>
        <v>81123.675160390834</v>
      </c>
      <c r="P385" s="480">
        <f t="shared" si="348"/>
        <v>81157.947401969694</v>
      </c>
      <c r="Q385" s="480">
        <f t="shared" si="348"/>
        <v>34.272241578859393</v>
      </c>
      <c r="R385" s="480">
        <f t="shared" si="348"/>
        <v>19621.170290622489</v>
      </c>
      <c r="S385" s="480">
        <f t="shared" si="348"/>
        <v>19624.768229261834</v>
      </c>
      <c r="T385" s="480">
        <f t="shared" si="348"/>
        <v>3.5979386393446475</v>
      </c>
      <c r="U385" s="480">
        <f t="shared" si="348"/>
        <v>9963.7988345078138</v>
      </c>
      <c r="V385" s="480">
        <f t="shared" si="348"/>
        <v>7458.4407567199823</v>
      </c>
      <c r="W385" s="480">
        <f t="shared" si="348"/>
        <v>-2505.3580777878315</v>
      </c>
      <c r="X385" s="480">
        <f t="shared" si="348"/>
        <v>84104.398871564306</v>
      </c>
      <c r="Y385" s="480">
        <f t="shared" si="348"/>
        <v>84554.30762744807</v>
      </c>
      <c r="Z385" s="480">
        <f t="shared" si="348"/>
        <v>449.90875588376366</v>
      </c>
      <c r="AA385" s="480">
        <f t="shared" si="348"/>
        <v>0</v>
      </c>
      <c r="AB385" s="480">
        <f t="shared" si="348"/>
        <v>0</v>
      </c>
      <c r="AC385" s="480">
        <f t="shared" si="348"/>
        <v>0</v>
      </c>
      <c r="AD385" s="480">
        <f t="shared" si="348"/>
        <v>287985.7310604818</v>
      </c>
      <c r="AE385" s="480">
        <f t="shared" si="348"/>
        <v>312464.17500156316</v>
      </c>
      <c r="AF385" s="480">
        <f t="shared" si="348"/>
        <v>24478.443941081379</v>
      </c>
      <c r="AG385" s="480">
        <f t="shared" si="348"/>
        <v>665747.09987228131</v>
      </c>
      <c r="AH385" s="480">
        <f t="shared" si="348"/>
        <v>683941.46540956292</v>
      </c>
      <c r="AI385" s="480">
        <f t="shared" si="348"/>
        <v>18194.36553728173</v>
      </c>
      <c r="AJ385" s="480">
        <f t="shared" si="348"/>
        <v>473398.02677168918</v>
      </c>
      <c r="AK385" s="480">
        <f t="shared" si="348"/>
        <v>463291.57637476234</v>
      </c>
      <c r="AL385" s="480">
        <f t="shared" si="348"/>
        <v>-10106.450396926841</v>
      </c>
      <c r="AM385" s="480">
        <f t="shared" si="348"/>
        <v>6169.9718702264227</v>
      </c>
      <c r="AN385" s="480">
        <f t="shared" si="348"/>
        <v>5469.0284860130723</v>
      </c>
      <c r="AO385" s="480">
        <f t="shared" si="348"/>
        <v>-700.94338421335033</v>
      </c>
      <c r="AP385" s="480">
        <f t="shared" si="348"/>
        <v>40582.627031246004</v>
      </c>
      <c r="AQ385" s="480">
        <f t="shared" si="348"/>
        <v>32926.207138909464</v>
      </c>
      <c r="AR385" s="480">
        <f t="shared" si="348"/>
        <v>-7656.4198923365439</v>
      </c>
      <c r="AS385" s="480">
        <f t="shared" si="348"/>
        <v>952736.32121452852</v>
      </c>
      <c r="AT385" s="480">
        <f t="shared" si="348"/>
        <v>1054497.1756582693</v>
      </c>
      <c r="AU385" s="480">
        <f t="shared" si="348"/>
        <v>101760.85444374086</v>
      </c>
      <c r="AV385" s="480">
        <f t="shared" si="348"/>
        <v>54504.589748208498</v>
      </c>
      <c r="AW385" s="480">
        <f t="shared" si="348"/>
        <v>4385</v>
      </c>
      <c r="AX385" s="480">
        <f t="shared" si="348"/>
        <v>-50119.589748208498</v>
      </c>
      <c r="AY385" s="480">
        <f t="shared" si="348"/>
        <v>32359.264890122562</v>
      </c>
      <c r="AZ385" s="480">
        <f t="shared" si="348"/>
        <v>8426.6341009156313</v>
      </c>
      <c r="BA385" s="480">
        <f t="shared" si="348"/>
        <v>-23932.630789206931</v>
      </c>
      <c r="BB385" s="480">
        <f t="shared" si="348"/>
        <v>35554.28131319402</v>
      </c>
      <c r="BC385" s="480">
        <f t="shared" si="348"/>
        <v>15833.796145382585</v>
      </c>
      <c r="BD385" s="480">
        <f t="shared" si="348"/>
        <v>-19720.485167811439</v>
      </c>
      <c r="BE385" s="480">
        <f t="shared" si="348"/>
        <v>33737.274222317137</v>
      </c>
      <c r="BF385" s="480">
        <f t="shared" si="348"/>
        <v>10970.259999999998</v>
      </c>
      <c r="BG385" s="480">
        <f t="shared" si="348"/>
        <v>-22767.014222317142</v>
      </c>
      <c r="BH385" s="480">
        <f t="shared" si="348"/>
        <v>15577.891462395033</v>
      </c>
      <c r="BI385" s="480">
        <f t="shared" si="348"/>
        <v>1388.5</v>
      </c>
      <c r="BJ385" s="480">
        <f t="shared" si="348"/>
        <v>-14189.391462395033</v>
      </c>
      <c r="BK385" s="480">
        <f t="shared" si="348"/>
        <v>24774.180454783618</v>
      </c>
      <c r="BL385" s="480">
        <f t="shared" si="348"/>
        <v>93506.657047123372</v>
      </c>
      <c r="BM385" s="480">
        <f t="shared" si="348"/>
        <v>68732.47659233975</v>
      </c>
      <c r="BN385" s="480">
        <f t="shared" si="348"/>
        <v>0</v>
      </c>
      <c r="BO385" s="480">
        <f t="shared" si="348"/>
        <v>0</v>
      </c>
      <c r="BP385" s="480">
        <f t="shared" si="348"/>
        <v>0</v>
      </c>
      <c r="BQ385" s="480">
        <f t="shared" si="348"/>
        <v>196507.48209102085</v>
      </c>
      <c r="BR385" s="480">
        <f t="shared" ref="BR385:EC385" si="349">SUMIF($DH$9:$DH$353,14,BR$9:BR$353)</f>
        <v>134510.84729342157</v>
      </c>
      <c r="BS385" s="480">
        <f t="shared" si="349"/>
        <v>-61996.634797599283</v>
      </c>
      <c r="BT385" s="480">
        <f t="shared" si="349"/>
        <v>560912.65013798722</v>
      </c>
      <c r="BU385" s="480">
        <f t="shared" si="349"/>
        <v>551601.72232075455</v>
      </c>
      <c r="BV385" s="480">
        <f t="shared" si="349"/>
        <v>-9310.9278172326158</v>
      </c>
      <c r="BW385" s="480">
        <f t="shared" si="349"/>
        <v>550085.99763396289</v>
      </c>
      <c r="BX385" s="480">
        <f t="shared" si="349"/>
        <v>568796.02069852629</v>
      </c>
      <c r="BY385" s="480">
        <f t="shared" si="349"/>
        <v>18710.0230645634</v>
      </c>
      <c r="BZ385" s="480">
        <f t="shared" si="349"/>
        <v>54788.752241163806</v>
      </c>
      <c r="CA385" s="480">
        <f t="shared" si="349"/>
        <v>104878.1825676164</v>
      </c>
      <c r="CB385" s="480">
        <f t="shared" si="349"/>
        <v>50089.430326452602</v>
      </c>
      <c r="CC385" s="480">
        <f t="shared" si="349"/>
        <v>16261.847905954095</v>
      </c>
      <c r="CD385" s="480">
        <f t="shared" si="349"/>
        <v>16412.989055934057</v>
      </c>
      <c r="CE385" s="480">
        <f t="shared" si="349"/>
        <v>151.14114997996239</v>
      </c>
      <c r="CF385" s="480">
        <f t="shared" si="349"/>
        <v>1983.0518993100673</v>
      </c>
      <c r="CG385" s="480">
        <f t="shared" si="349"/>
        <v>0</v>
      </c>
      <c r="CH385" s="480">
        <f t="shared" si="349"/>
        <v>-1983.0518993100673</v>
      </c>
      <c r="CI385" s="480">
        <f t="shared" si="349"/>
        <v>234937.11527780339</v>
      </c>
      <c r="CJ385" s="480">
        <f t="shared" si="349"/>
        <v>202916.00178603645</v>
      </c>
      <c r="CK385" s="480">
        <f t="shared" si="349"/>
        <v>-32021.113491766955</v>
      </c>
      <c r="CL385" s="480">
        <f t="shared" si="349"/>
        <v>269541.55458066222</v>
      </c>
      <c r="CM385" s="480">
        <f t="shared" si="349"/>
        <v>247890.51073152677</v>
      </c>
      <c r="CN385" s="480">
        <f t="shared" si="349"/>
        <v>-21651.043849135458</v>
      </c>
      <c r="CO385" s="480">
        <f t="shared" si="349"/>
        <v>504478.66985846561</v>
      </c>
      <c r="CP385" s="480">
        <f t="shared" si="349"/>
        <v>450806.51251756318</v>
      </c>
      <c r="CQ385" s="480">
        <f t="shared" si="349"/>
        <v>-53672.157340902428</v>
      </c>
      <c r="CR385" s="480">
        <f t="shared" si="349"/>
        <v>4023652.4985278351</v>
      </c>
      <c r="CS385" s="480">
        <f t="shared" si="349"/>
        <v>4067131.7275213329</v>
      </c>
      <c r="CT385" s="480">
        <f t="shared" si="349"/>
        <v>43479.228993498022</v>
      </c>
      <c r="CU385" s="480">
        <f t="shared" si="349"/>
        <v>4828382.9982334021</v>
      </c>
      <c r="CV385" s="480">
        <f t="shared" si="349"/>
        <v>4880558.0730255991</v>
      </c>
      <c r="CW385" s="480">
        <f t="shared" si="349"/>
        <v>52175.07479219744</v>
      </c>
      <c r="CX385" s="480">
        <f t="shared" si="349"/>
        <v>147567.06892674966</v>
      </c>
      <c r="CY385" s="480">
        <f t="shared" si="349"/>
        <v>95391.994134552457</v>
      </c>
      <c r="CZ385" s="480">
        <f t="shared" si="349"/>
        <v>-52175.074792197222</v>
      </c>
      <c r="DA385" s="480">
        <f t="shared" si="349"/>
        <v>52175.074792196829</v>
      </c>
      <c r="DB385" s="480"/>
      <c r="DC385" s="480">
        <f t="shared" si="349"/>
        <v>149697.69</v>
      </c>
      <c r="DD385" s="480">
        <f t="shared" si="349"/>
        <v>584.33999999999969</v>
      </c>
      <c r="DE385" s="480">
        <f t="shared" si="349"/>
        <v>69340.990000000005</v>
      </c>
      <c r="DF385" s="480">
        <f t="shared" si="349"/>
        <v>-3190.8</v>
      </c>
      <c r="DG385" s="480">
        <f t="shared" si="349"/>
        <v>-64676.882855984964</v>
      </c>
      <c r="DH385" s="480"/>
      <c r="DI385" s="480"/>
      <c r="DJ385" s="480"/>
      <c r="DK385" s="480"/>
      <c r="DL385" s="480">
        <f t="shared" si="349"/>
        <v>80272.868678938932</v>
      </c>
      <c r="DM385" s="480">
        <f t="shared" si="349"/>
        <v>3775.1782110565791</v>
      </c>
      <c r="DN385" s="480">
        <f t="shared" si="349"/>
        <v>84048.046889995516</v>
      </c>
      <c r="DO385" s="480"/>
      <c r="DP385" s="480">
        <f t="shared" si="349"/>
        <v>80356.7</v>
      </c>
      <c r="DQ385" s="480">
        <f t="shared" si="349"/>
        <v>3775.14</v>
      </c>
      <c r="DR385" s="480">
        <f t="shared" si="349"/>
        <v>84131.839999999997</v>
      </c>
      <c r="DS385" s="480">
        <f t="shared" si="349"/>
        <v>0</v>
      </c>
      <c r="DT385" s="480"/>
      <c r="DU385" s="480">
        <f t="shared" si="349"/>
        <v>14217.560000000001</v>
      </c>
      <c r="DV385" s="126"/>
      <c r="DW385" s="480">
        <f t="shared" si="349"/>
        <v>1379092.5639666591</v>
      </c>
      <c r="DX385" s="480">
        <f t="shared" si="349"/>
        <v>1426809.6275420291</v>
      </c>
      <c r="DY385" s="480">
        <f t="shared" si="349"/>
        <v>66150.19</v>
      </c>
      <c r="DZ385" s="480">
        <f t="shared" si="349"/>
        <v>26637.284279588559</v>
      </c>
      <c r="EA385" s="480"/>
      <c r="EB385" s="480">
        <f t="shared" si="349"/>
        <v>88046</v>
      </c>
      <c r="EC385" s="480">
        <f t="shared" si="349"/>
        <v>23369.117144015036</v>
      </c>
      <c r="ED385" s="480"/>
      <c r="EE385" s="480">
        <f t="shared" ref="EE385:EG385" si="350">SUMIF($DH$9:$DH$353,14,EE$9:EE$353)</f>
        <v>-38917.362513840286</v>
      </c>
      <c r="EF385" s="480"/>
      <c r="EG385" s="480">
        <f t="shared" si="350"/>
        <v>-171660.55428289153</v>
      </c>
    </row>
    <row r="386" spans="1:137" ht="13.8" x14ac:dyDescent="0.3">
      <c r="C386" s="163" t="s">
        <v>833</v>
      </c>
      <c r="D386" s="163">
        <f>COUNTIF($DH$9:$DH$353,16)</f>
        <v>1</v>
      </c>
      <c r="E386" s="480">
        <f>SUMIF($DH$9:$DH$353,16,E$9:E$353)</f>
        <v>5272.67</v>
      </c>
      <c r="F386" s="480">
        <f t="shared" ref="F386:BQ386" si="351">SUMIF($DH$9:$DH$353,16,F$9:F$353)</f>
        <v>4417.47</v>
      </c>
      <c r="G386" s="480">
        <f t="shared" si="351"/>
        <v>0</v>
      </c>
      <c r="H386" s="480">
        <f t="shared" si="351"/>
        <v>855.19999999999993</v>
      </c>
      <c r="I386" s="480">
        <f t="shared" si="351"/>
        <v>153367.09958676453</v>
      </c>
      <c r="J386" s="480">
        <f t="shared" si="351"/>
        <v>153716.32571801727</v>
      </c>
      <c r="K386" s="480">
        <f t="shared" si="351"/>
        <v>349.22613125274074</v>
      </c>
      <c r="L386" s="480">
        <f t="shared" si="351"/>
        <v>24760.176280713247</v>
      </c>
      <c r="M386" s="480">
        <f t="shared" si="351"/>
        <v>24247.270096269673</v>
      </c>
      <c r="N386" s="480">
        <f t="shared" si="351"/>
        <v>-512.9061844435746</v>
      </c>
      <c r="O386" s="480">
        <f t="shared" si="351"/>
        <v>46870.010402366257</v>
      </c>
      <c r="P386" s="480">
        <f t="shared" si="351"/>
        <v>45420.388310986178</v>
      </c>
      <c r="Q386" s="480">
        <f t="shared" si="351"/>
        <v>-1449.6220913800789</v>
      </c>
      <c r="R386" s="480">
        <f t="shared" si="351"/>
        <v>10882.871556919223</v>
      </c>
      <c r="S386" s="480">
        <f t="shared" si="351"/>
        <v>10546.521244283151</v>
      </c>
      <c r="T386" s="480">
        <f t="shared" si="351"/>
        <v>-336.35031263607198</v>
      </c>
      <c r="U386" s="480">
        <f t="shared" si="351"/>
        <v>5781.835486480084</v>
      </c>
      <c r="V386" s="480">
        <f t="shared" si="351"/>
        <v>10808.179911552801</v>
      </c>
      <c r="W386" s="480">
        <f t="shared" si="351"/>
        <v>5026.3444250727171</v>
      </c>
      <c r="X386" s="480">
        <f t="shared" si="351"/>
        <v>40494.004224739459</v>
      </c>
      <c r="Y386" s="480">
        <f t="shared" si="351"/>
        <v>40307.640619219252</v>
      </c>
      <c r="Z386" s="480">
        <f t="shared" si="351"/>
        <v>-186.36360552020778</v>
      </c>
      <c r="AA386" s="480">
        <f t="shared" si="351"/>
        <v>0</v>
      </c>
      <c r="AB386" s="480">
        <f t="shared" si="351"/>
        <v>0</v>
      </c>
      <c r="AC386" s="480">
        <f t="shared" si="351"/>
        <v>0</v>
      </c>
      <c r="AD386" s="480">
        <f t="shared" si="351"/>
        <v>159781.36117741326</v>
      </c>
      <c r="AE386" s="480">
        <f t="shared" si="351"/>
        <v>172747.13219633373</v>
      </c>
      <c r="AF386" s="480">
        <f t="shared" si="351"/>
        <v>12965.771018920466</v>
      </c>
      <c r="AG386" s="480">
        <f t="shared" si="351"/>
        <v>441937.35871539603</v>
      </c>
      <c r="AH386" s="480">
        <f t="shared" si="351"/>
        <v>457793.45809666207</v>
      </c>
      <c r="AI386" s="480">
        <f t="shared" si="351"/>
        <v>15856.099381266045</v>
      </c>
      <c r="AJ386" s="480">
        <f t="shared" si="351"/>
        <v>295872.78699810093</v>
      </c>
      <c r="AK386" s="480">
        <f t="shared" si="351"/>
        <v>285262.10541488882</v>
      </c>
      <c r="AL386" s="480">
        <f t="shared" si="351"/>
        <v>-10610.681583212106</v>
      </c>
      <c r="AM386" s="480">
        <f t="shared" si="351"/>
        <v>8704.0668949999999</v>
      </c>
      <c r="AN386" s="480">
        <f t="shared" si="351"/>
        <v>4167.1409626798468</v>
      </c>
      <c r="AO386" s="480">
        <f t="shared" si="351"/>
        <v>-4536.9259323201532</v>
      </c>
      <c r="AP386" s="480">
        <f t="shared" si="351"/>
        <v>27980.641901895196</v>
      </c>
      <c r="AQ386" s="480">
        <f t="shared" si="351"/>
        <v>18720.008046018505</v>
      </c>
      <c r="AR386" s="480">
        <f t="shared" si="351"/>
        <v>-9260.6338558766911</v>
      </c>
      <c r="AS386" s="480">
        <f t="shared" si="351"/>
        <v>470508.00000711315</v>
      </c>
      <c r="AT386" s="480">
        <f t="shared" si="351"/>
        <v>368763.45994837774</v>
      </c>
      <c r="AU386" s="480">
        <f t="shared" si="351"/>
        <v>-101744.54005873541</v>
      </c>
      <c r="AV386" s="480">
        <f t="shared" si="351"/>
        <v>31363.975569657239</v>
      </c>
      <c r="AW386" s="480">
        <f t="shared" si="351"/>
        <v>16503.760155658012</v>
      </c>
      <c r="AX386" s="480">
        <f t="shared" si="351"/>
        <v>-14860.215413999227</v>
      </c>
      <c r="AY386" s="480">
        <f t="shared" si="351"/>
        <v>33132.736468972027</v>
      </c>
      <c r="AZ386" s="480">
        <f t="shared" si="351"/>
        <v>12347.395707252061</v>
      </c>
      <c r="BA386" s="480">
        <f t="shared" si="351"/>
        <v>-20785.340761719966</v>
      </c>
      <c r="BB386" s="480">
        <f t="shared" si="351"/>
        <v>18081.363669134393</v>
      </c>
      <c r="BC386" s="480">
        <f t="shared" si="351"/>
        <v>36323.145889914987</v>
      </c>
      <c r="BD386" s="480">
        <f t="shared" si="351"/>
        <v>18241.782220780595</v>
      </c>
      <c r="BE386" s="480">
        <f t="shared" si="351"/>
        <v>18753.708862163716</v>
      </c>
      <c r="BF386" s="480">
        <f t="shared" si="351"/>
        <v>7702.2187794728361</v>
      </c>
      <c r="BG386" s="480">
        <f t="shared" si="351"/>
        <v>-11051.49008269088</v>
      </c>
      <c r="BH386" s="480">
        <f t="shared" si="351"/>
        <v>8799.1678535379815</v>
      </c>
      <c r="BI386" s="480">
        <f t="shared" si="351"/>
        <v>0</v>
      </c>
      <c r="BJ386" s="480">
        <f t="shared" si="351"/>
        <v>-8799.1678535379815</v>
      </c>
      <c r="BK386" s="480">
        <f t="shared" si="351"/>
        <v>17967.83319145803</v>
      </c>
      <c r="BL386" s="480">
        <f t="shared" si="351"/>
        <v>110370.5994229503</v>
      </c>
      <c r="BM386" s="480">
        <f t="shared" si="351"/>
        <v>92402.766231492264</v>
      </c>
      <c r="BN386" s="480">
        <f t="shared" si="351"/>
        <v>0</v>
      </c>
      <c r="BO386" s="480">
        <f t="shared" si="351"/>
        <v>0</v>
      </c>
      <c r="BP386" s="480">
        <f t="shared" si="351"/>
        <v>0</v>
      </c>
      <c r="BQ386" s="480">
        <f t="shared" si="351"/>
        <v>128098.78561492338</v>
      </c>
      <c r="BR386" s="480">
        <f t="shared" ref="BR386:EC386" si="352">SUMIF($DH$9:$DH$353,16,BR$9:BR$353)</f>
        <v>183247.1199552482</v>
      </c>
      <c r="BS386" s="480">
        <f t="shared" si="352"/>
        <v>55148.334340324815</v>
      </c>
      <c r="BT386" s="480">
        <f t="shared" si="352"/>
        <v>393912.1953384073</v>
      </c>
      <c r="BU386" s="480">
        <f t="shared" si="352"/>
        <v>353139.91404881643</v>
      </c>
      <c r="BV386" s="480">
        <f t="shared" si="352"/>
        <v>-40772.281289590872</v>
      </c>
      <c r="BW386" s="480">
        <f t="shared" si="352"/>
        <v>404116.2266597788</v>
      </c>
      <c r="BX386" s="480">
        <f t="shared" si="352"/>
        <v>418660.94198672206</v>
      </c>
      <c r="BY386" s="480">
        <f t="shared" si="352"/>
        <v>14544.71532694326</v>
      </c>
      <c r="BZ386" s="480">
        <f t="shared" si="352"/>
        <v>42758.297451902072</v>
      </c>
      <c r="CA386" s="480">
        <f t="shared" si="352"/>
        <v>70342.635466759515</v>
      </c>
      <c r="CB386" s="480">
        <f t="shared" si="352"/>
        <v>27584.338014857443</v>
      </c>
      <c r="CC386" s="480">
        <f t="shared" si="352"/>
        <v>5491.21259103375</v>
      </c>
      <c r="CD386" s="480">
        <f t="shared" si="352"/>
        <v>5500.8925069068609</v>
      </c>
      <c r="CE386" s="480">
        <f t="shared" si="352"/>
        <v>9.6799158731109856</v>
      </c>
      <c r="CF386" s="480">
        <f t="shared" si="352"/>
        <v>664.62941616220826</v>
      </c>
      <c r="CG386" s="480">
        <f t="shared" si="352"/>
        <v>0</v>
      </c>
      <c r="CH386" s="480">
        <f t="shared" si="352"/>
        <v>-664.62941616220826</v>
      </c>
      <c r="CI386" s="480">
        <f t="shared" si="352"/>
        <v>123394.77301514157</v>
      </c>
      <c r="CJ386" s="480">
        <f t="shared" si="352"/>
        <v>118724.9888552223</v>
      </c>
      <c r="CK386" s="480">
        <f t="shared" si="352"/>
        <v>-4669.7841599192761</v>
      </c>
      <c r="CL386" s="480">
        <f t="shared" si="352"/>
        <v>242718.22336223829</v>
      </c>
      <c r="CM386" s="480">
        <f t="shared" si="352"/>
        <v>212500.12143561238</v>
      </c>
      <c r="CN386" s="480">
        <f t="shared" si="352"/>
        <v>-30218.10192662591</v>
      </c>
      <c r="CO386" s="480">
        <f t="shared" si="352"/>
        <v>366112.99637737987</v>
      </c>
      <c r="CP386" s="480">
        <f t="shared" si="352"/>
        <v>331225.11029083468</v>
      </c>
      <c r="CQ386" s="480">
        <f t="shared" si="352"/>
        <v>-34887.886086545186</v>
      </c>
      <c r="CR386" s="480">
        <f t="shared" si="352"/>
        <v>2586157.1979670925</v>
      </c>
      <c r="CS386" s="480">
        <f t="shared" si="352"/>
        <v>2496822.7867239146</v>
      </c>
      <c r="CT386" s="480">
        <f t="shared" si="352"/>
        <v>-89334.41124317795</v>
      </c>
      <c r="CU386" s="480">
        <f t="shared" si="352"/>
        <v>3103388.637560511</v>
      </c>
      <c r="CV386" s="480">
        <f t="shared" si="352"/>
        <v>2996187.3440686972</v>
      </c>
      <c r="CW386" s="480">
        <f t="shared" si="352"/>
        <v>-107201.29349181382</v>
      </c>
      <c r="CX386" s="480">
        <f t="shared" si="352"/>
        <v>120205.85562664366</v>
      </c>
      <c r="CY386" s="480">
        <f t="shared" si="352"/>
        <v>227407.14911845722</v>
      </c>
      <c r="CZ386" s="480">
        <f t="shared" si="352"/>
        <v>107201.29349181356</v>
      </c>
      <c r="DA386" s="480">
        <f t="shared" si="352"/>
        <v>-107201.29349181356</v>
      </c>
      <c r="DB386" s="480"/>
      <c r="DC386" s="480">
        <f t="shared" si="352"/>
        <v>78520.81</v>
      </c>
      <c r="DD386" s="480">
        <f t="shared" si="352"/>
        <v>0</v>
      </c>
      <c r="DE386" s="480">
        <f t="shared" si="352"/>
        <v>30018.129999999997</v>
      </c>
      <c r="DF386" s="480">
        <f t="shared" si="352"/>
        <v>-5242.47</v>
      </c>
      <c r="DG386" s="480">
        <f t="shared" si="352"/>
        <v>-34265.17088770587</v>
      </c>
      <c r="DH386" s="480"/>
      <c r="DI386" s="480"/>
      <c r="DJ386" s="480"/>
      <c r="DK386" s="480"/>
      <c r="DL386" s="480">
        <f t="shared" si="352"/>
        <v>48433.539889396619</v>
      </c>
      <c r="DM386" s="480">
        <f t="shared" si="352"/>
        <v>5242.4571211036637</v>
      </c>
      <c r="DN386" s="480">
        <f t="shared" si="352"/>
        <v>53675.997010500287</v>
      </c>
      <c r="DO386" s="480"/>
      <c r="DP386" s="480">
        <f t="shared" si="352"/>
        <v>48502.68</v>
      </c>
      <c r="DQ386" s="480">
        <f t="shared" si="352"/>
        <v>5242.47</v>
      </c>
      <c r="DR386" s="480">
        <f t="shared" si="352"/>
        <v>53745.15</v>
      </c>
      <c r="DS386" s="480">
        <f t="shared" si="352"/>
        <v>0</v>
      </c>
      <c r="DT386" s="480"/>
      <c r="DU386" s="480">
        <f t="shared" si="352"/>
        <v>4464.88</v>
      </c>
      <c r="DV386" s="126"/>
      <c r="DW386" s="480">
        <f t="shared" si="352"/>
        <v>718328.14274644386</v>
      </c>
      <c r="DX386" s="480">
        <f t="shared" si="352"/>
        <v>662412.69588435104</v>
      </c>
      <c r="DY386" s="480">
        <f t="shared" si="352"/>
        <v>24775.659999999996</v>
      </c>
      <c r="DZ386" s="480">
        <f t="shared" si="352"/>
        <v>12722.125911137875</v>
      </c>
      <c r="EA386" s="480"/>
      <c r="EB386" s="480">
        <f t="shared" si="352"/>
        <v>72107</v>
      </c>
      <c r="EC386" s="480">
        <f t="shared" si="352"/>
        <v>37841.82911229413</v>
      </c>
      <c r="ED386" s="480"/>
      <c r="EE386" s="480">
        <f t="shared" ref="EE386:EG386" si="353">SUMIF($DH$9:$DH$353,16,EE$9:EE$353)</f>
        <v>-92817.58467616266</v>
      </c>
      <c r="EF386" s="480"/>
      <c r="EG386" s="480">
        <f t="shared" si="353"/>
        <v>-155350.71135069637</v>
      </c>
    </row>
    <row r="387" spans="1:137" s="168" customFormat="1" ht="13.8" x14ac:dyDescent="0.3">
      <c r="A387" s="481"/>
      <c r="C387" s="163" t="s">
        <v>883</v>
      </c>
      <c r="D387" s="163">
        <f>SUM(D376:D386)</f>
        <v>321</v>
      </c>
      <c r="E387" s="178">
        <f>SUM(E376:E386)</f>
        <v>990602.53000000014</v>
      </c>
      <c r="F387" s="178">
        <f t="shared" ref="F387:BQ387" si="354">SUM(F376:F386)</f>
        <v>935054.67999999993</v>
      </c>
      <c r="G387" s="178">
        <f t="shared" si="354"/>
        <v>51257.040000000008</v>
      </c>
      <c r="H387" s="178">
        <f t="shared" si="354"/>
        <v>55547.85</v>
      </c>
      <c r="I387" s="178">
        <f t="shared" si="354"/>
        <v>21705848.482838344</v>
      </c>
      <c r="J387" s="178">
        <f t="shared" si="354"/>
        <v>20901773.452815406</v>
      </c>
      <c r="K387" s="178">
        <f t="shared" si="354"/>
        <v>-804075.03002293326</v>
      </c>
      <c r="L387" s="178">
        <f t="shared" si="354"/>
        <v>4153346.4121891488</v>
      </c>
      <c r="M387" s="178">
        <f t="shared" si="354"/>
        <v>3936372.3053648039</v>
      </c>
      <c r="N387" s="178">
        <f t="shared" si="354"/>
        <v>-216974.1068243449</v>
      </c>
      <c r="O387" s="178">
        <f t="shared" si="354"/>
        <v>9332703.0392860305</v>
      </c>
      <c r="P387" s="178">
        <f t="shared" si="354"/>
        <v>9157785.3974734563</v>
      </c>
      <c r="Q387" s="178">
        <f t="shared" si="354"/>
        <v>-174917.64181257057</v>
      </c>
      <c r="R387" s="178">
        <f t="shared" si="354"/>
        <v>1267345.9330337737</v>
      </c>
      <c r="S387" s="178">
        <f t="shared" si="354"/>
        <v>1244710.0555151694</v>
      </c>
      <c r="T387" s="178">
        <f t="shared" si="354"/>
        <v>-22635.877518603622</v>
      </c>
      <c r="U387" s="178">
        <f t="shared" si="354"/>
        <v>1060643.4309839976</v>
      </c>
      <c r="V387" s="178">
        <f t="shared" si="354"/>
        <v>825999.58097584569</v>
      </c>
      <c r="W387" s="178">
        <f t="shared" si="354"/>
        <v>-234643.85000815254</v>
      </c>
      <c r="X387" s="178">
        <f t="shared" si="354"/>
        <v>13026971.337924954</v>
      </c>
      <c r="Y387" s="178">
        <f t="shared" si="354"/>
        <v>11854433.259120176</v>
      </c>
      <c r="Z387" s="178">
        <f t="shared" si="354"/>
        <v>-1172538.0788047754</v>
      </c>
      <c r="AA387" s="178">
        <f t="shared" si="354"/>
        <v>1044195.2375999999</v>
      </c>
      <c r="AB387" s="178">
        <f t="shared" si="354"/>
        <v>55313.594486820453</v>
      </c>
      <c r="AC387" s="178">
        <f t="shared" si="354"/>
        <v>-988881.6431131796</v>
      </c>
      <c r="AD387" s="178">
        <f t="shared" si="354"/>
        <v>29442406.764410749</v>
      </c>
      <c r="AE387" s="178">
        <f t="shared" si="354"/>
        <v>32221945.146640066</v>
      </c>
      <c r="AF387" s="178">
        <f t="shared" si="354"/>
        <v>2779538.3822293207</v>
      </c>
      <c r="AG387" s="178">
        <f t="shared" si="354"/>
        <v>81033460.638266966</v>
      </c>
      <c r="AH387" s="178">
        <f t="shared" si="354"/>
        <v>80198332.792391747</v>
      </c>
      <c r="AI387" s="178">
        <f t="shared" si="354"/>
        <v>-835127.84587523947</v>
      </c>
      <c r="AJ387" s="178">
        <f t="shared" si="354"/>
        <v>30382123.525608692</v>
      </c>
      <c r="AK387" s="178">
        <f t="shared" si="354"/>
        <v>29808267.665852178</v>
      </c>
      <c r="AL387" s="178">
        <f t="shared" si="354"/>
        <v>-573855.8597565192</v>
      </c>
      <c r="AM387" s="178">
        <f t="shared" si="354"/>
        <v>896994.97422410501</v>
      </c>
      <c r="AN387" s="178">
        <f t="shared" si="354"/>
        <v>799535.27627393487</v>
      </c>
      <c r="AO387" s="178">
        <f t="shared" si="354"/>
        <v>-97459.69795017023</v>
      </c>
      <c r="AP387" s="178">
        <f t="shared" si="354"/>
        <v>9560161.8544563279</v>
      </c>
      <c r="AQ387" s="178">
        <f t="shared" si="354"/>
        <v>8457312.2432252634</v>
      </c>
      <c r="AR387" s="178">
        <f t="shared" si="354"/>
        <v>-1102849.6112310621</v>
      </c>
      <c r="AS387" s="178">
        <f t="shared" si="354"/>
        <v>92722847.020009354</v>
      </c>
      <c r="AT387" s="178">
        <f t="shared" si="354"/>
        <v>93576007.207735255</v>
      </c>
      <c r="AU387" s="178">
        <f t="shared" si="354"/>
        <v>853160.18772588077</v>
      </c>
      <c r="AV387" s="178">
        <f t="shared" si="354"/>
        <v>4856949.7508868854</v>
      </c>
      <c r="AW387" s="178">
        <f t="shared" si="354"/>
        <v>2973574.1293474426</v>
      </c>
      <c r="AX387" s="178">
        <f t="shared" si="354"/>
        <v>-1883375.621539443</v>
      </c>
      <c r="AY387" s="178">
        <f t="shared" si="354"/>
        <v>6077628.842475933</v>
      </c>
      <c r="AZ387" s="178">
        <f t="shared" si="354"/>
        <v>3620945.3337453515</v>
      </c>
      <c r="BA387" s="178">
        <f t="shared" si="354"/>
        <v>-2456683.5087305824</v>
      </c>
      <c r="BB387" s="178">
        <f t="shared" si="354"/>
        <v>3235128.2026443901</v>
      </c>
      <c r="BC387" s="178">
        <f t="shared" si="354"/>
        <v>2655616.5848212391</v>
      </c>
      <c r="BD387" s="178">
        <f t="shared" si="354"/>
        <v>-579511.6178231521</v>
      </c>
      <c r="BE387" s="178">
        <f t="shared" si="354"/>
        <v>2087726.4064972883</v>
      </c>
      <c r="BF387" s="178">
        <f t="shared" si="354"/>
        <v>964205.59949694085</v>
      </c>
      <c r="BG387" s="178">
        <f t="shared" si="354"/>
        <v>-1123520.8070003465</v>
      </c>
      <c r="BH387" s="178">
        <f t="shared" si="354"/>
        <v>1603180.7629546763</v>
      </c>
      <c r="BI387" s="178">
        <f t="shared" si="354"/>
        <v>603044.56196711457</v>
      </c>
      <c r="BJ387" s="178">
        <f t="shared" si="354"/>
        <v>-1000136.2009875618</v>
      </c>
      <c r="BK387" s="178">
        <f t="shared" si="354"/>
        <v>4156357.6594513645</v>
      </c>
      <c r="BL387" s="178">
        <f t="shared" si="354"/>
        <v>3203346.0284531633</v>
      </c>
      <c r="BM387" s="178">
        <f t="shared" si="354"/>
        <v>-953011.63099820085</v>
      </c>
      <c r="BN387" s="178">
        <f t="shared" si="354"/>
        <v>547947.06581133592</v>
      </c>
      <c r="BO387" s="178">
        <f t="shared" si="354"/>
        <v>1132193.587897809</v>
      </c>
      <c r="BP387" s="178">
        <f t="shared" si="354"/>
        <v>584246.52208647295</v>
      </c>
      <c r="BQ387" s="178">
        <f t="shared" si="354"/>
        <v>22564918.690721869</v>
      </c>
      <c r="BR387" s="178">
        <f t="shared" ref="BR387:EC387" si="355">SUM(BR376:BR386)</f>
        <v>15152925.825729061</v>
      </c>
      <c r="BS387" s="178">
        <f t="shared" si="355"/>
        <v>-7411992.8649928151</v>
      </c>
      <c r="BT387" s="178">
        <f t="shared" si="355"/>
        <v>75215425.432495654</v>
      </c>
      <c r="BU387" s="178">
        <f t="shared" si="355"/>
        <v>86595417.451448679</v>
      </c>
      <c r="BV387" s="178">
        <f t="shared" si="355"/>
        <v>11379992.01895301</v>
      </c>
      <c r="BW387" s="178">
        <f t="shared" si="355"/>
        <v>47108902.321029112</v>
      </c>
      <c r="BX387" s="178">
        <f t="shared" si="355"/>
        <v>48154079.115642041</v>
      </c>
      <c r="BY387" s="178">
        <f t="shared" si="355"/>
        <v>1045176.794612918</v>
      </c>
      <c r="BZ387" s="178">
        <f t="shared" si="355"/>
        <v>19478058.892925385</v>
      </c>
      <c r="CA387" s="178">
        <f t="shared" si="355"/>
        <v>15025915.686994007</v>
      </c>
      <c r="CB387" s="178">
        <f t="shared" si="355"/>
        <v>-4452143.2059313813</v>
      </c>
      <c r="CC387" s="178">
        <f t="shared" si="355"/>
        <v>2172166.8970963261</v>
      </c>
      <c r="CD387" s="178">
        <f t="shared" si="355"/>
        <v>2205373.8765745526</v>
      </c>
      <c r="CE387" s="178">
        <f t="shared" si="355"/>
        <v>33206.979478227338</v>
      </c>
      <c r="CF387" s="178">
        <f t="shared" si="355"/>
        <v>266450.88091291091</v>
      </c>
      <c r="CG387" s="178">
        <f t="shared" si="355"/>
        <v>237655.54773175099</v>
      </c>
      <c r="CH387" s="178">
        <f t="shared" si="355"/>
        <v>-28795.333181159978</v>
      </c>
      <c r="CI387" s="178">
        <f t="shared" si="355"/>
        <v>16220825.454087542</v>
      </c>
      <c r="CJ387" s="178">
        <f t="shared" si="355"/>
        <v>13069303.055380333</v>
      </c>
      <c r="CK387" s="178">
        <f t="shared" si="355"/>
        <v>-3151522.3987072124</v>
      </c>
      <c r="CL387" s="178">
        <f t="shared" si="355"/>
        <v>9896366.024613658</v>
      </c>
      <c r="CM387" s="178">
        <f t="shared" si="355"/>
        <v>9647380.495428713</v>
      </c>
      <c r="CN387" s="178">
        <f t="shared" si="355"/>
        <v>-248985.52918494208</v>
      </c>
      <c r="CO387" s="178">
        <f t="shared" si="355"/>
        <v>26117191.4787012</v>
      </c>
      <c r="CP387" s="178">
        <f t="shared" si="355"/>
        <v>22716683.550809041</v>
      </c>
      <c r="CQ387" s="178">
        <f t="shared" si="355"/>
        <v>-3400507.9278921541</v>
      </c>
      <c r="CR387" s="178">
        <f t="shared" si="355"/>
        <v>407518702.60644788</v>
      </c>
      <c r="CS387" s="178">
        <f t="shared" si="355"/>
        <v>402927506.24040747</v>
      </c>
      <c r="CT387" s="178">
        <f t="shared" si="355"/>
        <v>-4591196.3660404589</v>
      </c>
      <c r="CU387" s="178">
        <f t="shared" si="355"/>
        <v>489022443.12773752</v>
      </c>
      <c r="CV387" s="178">
        <f t="shared" si="355"/>
        <v>483513007.48848891</v>
      </c>
      <c r="CW387" s="178">
        <f t="shared" si="355"/>
        <v>-5509435.6392485481</v>
      </c>
      <c r="CX387" s="178">
        <f t="shared" si="355"/>
        <v>18390618.756402794</v>
      </c>
      <c r="CY387" s="178">
        <f t="shared" si="355"/>
        <v>23915099.327481199</v>
      </c>
      <c r="CZ387" s="178">
        <f t="shared" si="355"/>
        <v>5524480.5710784001</v>
      </c>
      <c r="DA387" s="178">
        <f t="shared" si="355"/>
        <v>-5480730.7402731925</v>
      </c>
      <c r="DB387" s="178"/>
      <c r="DC387" s="178">
        <f t="shared" si="355"/>
        <v>20853913.800000004</v>
      </c>
      <c r="DD387" s="178">
        <f t="shared" si="355"/>
        <v>1241283.67</v>
      </c>
      <c r="DE387" s="178">
        <f t="shared" si="355"/>
        <v>12654984.050000004</v>
      </c>
      <c r="DF387" s="178">
        <f t="shared" si="355"/>
        <v>891569.55</v>
      </c>
      <c r="DG387" s="178">
        <f t="shared" si="355"/>
        <v>187327.04510002822</v>
      </c>
      <c r="DH387" s="178"/>
      <c r="DI387" s="178"/>
      <c r="DJ387" s="178"/>
      <c r="DK387" s="178"/>
      <c r="DL387" s="178">
        <f t="shared" si="355"/>
        <v>8196350.2070860201</v>
      </c>
      <c r="DM387" s="178">
        <f t="shared" si="355"/>
        <v>349074.30983878177</v>
      </c>
      <c r="DN387" s="178">
        <f t="shared" si="355"/>
        <v>8545424.5169248059</v>
      </c>
      <c r="DO387" s="178"/>
      <c r="DP387" s="178">
        <f t="shared" si="355"/>
        <v>8198628.839999998</v>
      </c>
      <c r="DQ387" s="178">
        <f t="shared" si="355"/>
        <v>351520.3</v>
      </c>
      <c r="DR387" s="178">
        <f t="shared" si="355"/>
        <v>8550149.1400000006</v>
      </c>
      <c r="DS387" s="178">
        <f t="shared" si="355"/>
        <v>0</v>
      </c>
      <c r="DT387" s="178"/>
      <c r="DU387" s="178">
        <f t="shared" si="355"/>
        <v>1572781.7999999998</v>
      </c>
      <c r="DV387" s="515"/>
      <c r="DW387" s="178">
        <f t="shared" si="355"/>
        <v>138345318.8528775</v>
      </c>
      <c r="DX387" s="178">
        <f t="shared" si="355"/>
        <v>130474719.64015718</v>
      </c>
      <c r="DY387" s="178">
        <f t="shared" si="355"/>
        <v>13546553.600000001</v>
      </c>
      <c r="DZ387" s="178">
        <f t="shared" si="355"/>
        <v>2363676.8725872729</v>
      </c>
      <c r="EA387" s="178"/>
      <c r="EB387" s="178">
        <f t="shared" si="355"/>
        <v>2962608</v>
      </c>
      <c r="EC387" s="178">
        <f t="shared" si="355"/>
        <v>3149935.0451000291</v>
      </c>
      <c r="ED387" s="178"/>
      <c r="EE387" s="178">
        <f t="shared" ref="EE387:EG387" si="356">SUM(EE376:EE386)</f>
        <v>2822546.260980315</v>
      </c>
      <c r="EF387" s="178"/>
      <c r="EG387" s="178">
        <f t="shared" si="356"/>
        <v>3478936.05972374</v>
      </c>
    </row>
  </sheetData>
  <autoFilter ref="A8:EG366" xr:uid="{E2C7B118-1FF6-4C12-A473-44514A292BEE}"/>
  <mergeCells count="57">
    <mergeCell ref="AP6:AR7"/>
    <mergeCell ref="A6:A8"/>
    <mergeCell ref="B6:B8"/>
    <mergeCell ref="C6:C8"/>
    <mergeCell ref="D6:D8"/>
    <mergeCell ref="E6:E8"/>
    <mergeCell ref="F6:F8"/>
    <mergeCell ref="G6:G8"/>
    <mergeCell ref="H6:H8"/>
    <mergeCell ref="I6:AI6"/>
    <mergeCell ref="AJ6:AL7"/>
    <mergeCell ref="AM6:AO7"/>
    <mergeCell ref="AS6:AU7"/>
    <mergeCell ref="AV6:BS6"/>
    <mergeCell ref="BT6:BV7"/>
    <mergeCell ref="BW6:BY7"/>
    <mergeCell ref="BZ6:CB7"/>
    <mergeCell ref="AV7:AX7"/>
    <mergeCell ref="AY7:BA7"/>
    <mergeCell ref="BB7:BD7"/>
    <mergeCell ref="BE7:BG7"/>
    <mergeCell ref="BH7:BJ7"/>
    <mergeCell ref="BK7:BM7"/>
    <mergeCell ref="BN7:BP7"/>
    <mergeCell ref="BQ7:BS7"/>
    <mergeCell ref="CR6:CT7"/>
    <mergeCell ref="CU6:CW7"/>
    <mergeCell ref="CX6:CZ7"/>
    <mergeCell ref="DA6:DA8"/>
    <mergeCell ref="CO7:CQ7"/>
    <mergeCell ref="DC6:DD6"/>
    <mergeCell ref="DE6:DE8"/>
    <mergeCell ref="DF6:DF8"/>
    <mergeCell ref="DG6:DG8"/>
    <mergeCell ref="DI6:DI8"/>
    <mergeCell ref="DC7:DD7"/>
    <mergeCell ref="EG6:EG8"/>
    <mergeCell ref="I7:K7"/>
    <mergeCell ref="L7:N7"/>
    <mergeCell ref="O7:Q7"/>
    <mergeCell ref="R7:T7"/>
    <mergeCell ref="U7:W7"/>
    <mergeCell ref="X7:Z7"/>
    <mergeCell ref="AA7:AC7"/>
    <mergeCell ref="AD7:AF7"/>
    <mergeCell ref="AG7:AI7"/>
    <mergeCell ref="DJ6:DJ8"/>
    <mergeCell ref="DK6:DK8"/>
    <mergeCell ref="DL6:DN6"/>
    <mergeCell ref="DW6:DX6"/>
    <mergeCell ref="EB6:EB8"/>
    <mergeCell ref="EE6:EE8"/>
    <mergeCell ref="CI7:CK7"/>
    <mergeCell ref="CF6:CH7"/>
    <mergeCell ref="CI6:CQ6"/>
    <mergeCell ref="CC6:CE7"/>
    <mergeCell ref="CL7:CN7"/>
  </mergeCells>
  <conditionalFormatting sqref="A129">
    <cfRule type="duplicateValues" dxfId="3" priority="1"/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75FA4-8980-4C1A-8120-895E28DF137C}">
  <sheetPr codeName="Лист5">
    <tabColor theme="8" tint="-0.249977111117893"/>
  </sheetPr>
  <dimension ref="A1:BD378"/>
  <sheetViews>
    <sheetView zoomScale="90" zoomScaleNormal="9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L13" sqref="L13"/>
    </sheetView>
  </sheetViews>
  <sheetFormatPr defaultColWidth="8.6640625" defaultRowHeight="13.8" x14ac:dyDescent="0.3"/>
  <cols>
    <col min="1" max="1" width="16.44140625" style="318" customWidth="1"/>
    <col min="2" max="2" width="37.6640625" style="319" customWidth="1"/>
    <col min="3" max="3" width="11.6640625" style="318" customWidth="1"/>
    <col min="4" max="4" width="12.5546875" style="320" customWidth="1"/>
    <col min="5" max="5" width="15.44140625" style="318" customWidth="1"/>
    <col min="6" max="8" width="13.33203125" style="175" customWidth="1"/>
    <col min="9" max="9" width="12.33203125" style="175" customWidth="1"/>
    <col min="10" max="10" width="10.88671875" style="175" customWidth="1"/>
    <col min="11" max="11" width="9.44140625" style="321" customWidth="1"/>
    <col min="12" max="12" width="7.109375" style="175" customWidth="1"/>
    <col min="13" max="13" width="11.77734375" style="175" customWidth="1"/>
    <col min="14" max="14" width="9" style="175" customWidth="1"/>
    <col min="15" max="15" width="8.109375" style="175" customWidth="1"/>
    <col min="16" max="16" width="12.5546875" style="175" customWidth="1"/>
    <col min="17" max="17" width="8" style="322" customWidth="1"/>
    <col min="18" max="18" width="6.33203125" style="175" customWidth="1"/>
    <col min="19" max="19" width="11" style="175" bestFit="1" customWidth="1"/>
    <col min="20" max="20" width="9" style="323" customWidth="1"/>
    <col min="21" max="21" width="11.109375" style="175" customWidth="1"/>
    <col min="22" max="22" width="9.88671875" style="175" customWidth="1"/>
    <col min="23" max="23" width="6.33203125" style="175" customWidth="1"/>
    <col min="24" max="24" width="12.44140625" style="175" customWidth="1"/>
    <col min="25" max="25" width="13.44140625" style="175" customWidth="1"/>
    <col min="26" max="26" width="11.33203125" style="175" customWidth="1"/>
    <col min="27" max="27" width="10.44140625" style="175" customWidth="1"/>
    <col min="28" max="28" width="11.33203125" style="175" customWidth="1"/>
    <col min="29" max="29" width="11.77734375" style="175" customWidth="1"/>
    <col min="30" max="30" width="12.5546875" style="175" customWidth="1"/>
    <col min="31" max="32" width="9.88671875" style="175" bestFit="1" customWidth="1"/>
    <col min="33" max="33" width="12.109375" style="175" customWidth="1"/>
    <col min="34" max="35" width="9.88671875" style="175" bestFit="1" customWidth="1"/>
    <col min="36" max="36" width="16" style="175" customWidth="1"/>
    <col min="37" max="38" width="9.88671875" style="175" bestFit="1" customWidth="1"/>
    <col min="39" max="39" width="14" style="175" customWidth="1"/>
    <col min="40" max="40" width="9.88671875" style="175" bestFit="1" customWidth="1"/>
    <col min="41" max="41" width="8.77734375" style="175" bestFit="1" customWidth="1"/>
    <col min="42" max="42" width="9.88671875" style="175" customWidth="1"/>
    <col min="43" max="43" width="9.88671875" style="175" bestFit="1" customWidth="1"/>
    <col min="44" max="44" width="8.77734375" style="175" bestFit="1" customWidth="1"/>
    <col min="45" max="45" width="11.33203125" style="175" customWidth="1"/>
    <col min="46" max="47" width="9.88671875" style="175" bestFit="1" customWidth="1"/>
    <col min="48" max="48" width="11.5546875" style="175" customWidth="1"/>
    <col min="49" max="50" width="8.77734375" style="175" bestFit="1" customWidth="1"/>
    <col min="51" max="52" width="12" style="175" customWidth="1"/>
    <col min="53" max="53" width="12.44140625" style="175" customWidth="1"/>
    <col min="54" max="54" width="10.88671875" style="175" customWidth="1"/>
    <col min="55" max="55" width="8.6640625" style="318"/>
    <col min="56" max="56" width="8.77734375" style="324" bestFit="1" customWidth="1"/>
    <col min="57" max="16384" width="8.6640625" style="318"/>
  </cols>
  <sheetData>
    <row r="1" spans="1:56" x14ac:dyDescent="0.3">
      <c r="A1" s="318" t="s">
        <v>0</v>
      </c>
      <c r="J1" s="175" t="str">
        <f>звіт!E1</f>
        <v>01.03.2019 - 01.03.2026</v>
      </c>
    </row>
    <row r="3" spans="1:56" ht="17.399999999999999" x14ac:dyDescent="0.3">
      <c r="A3" s="325" t="s">
        <v>834</v>
      </c>
      <c r="J3" s="326" t="str">
        <f>звіт!E3</f>
        <v>на 01.03.2026</v>
      </c>
      <c r="K3" s="327"/>
    </row>
    <row r="4" spans="1:56" x14ac:dyDescent="0.3">
      <c r="AR4" s="328"/>
      <c r="AU4" s="328"/>
    </row>
    <row r="5" spans="1:56" x14ac:dyDescent="0.3">
      <c r="B5" s="423">
        <v>1</v>
      </c>
      <c r="C5" s="330">
        <f>B5+1</f>
        <v>2</v>
      </c>
      <c r="D5" s="330">
        <f>C5+1</f>
        <v>3</v>
      </c>
      <c r="E5" s="330">
        <f t="shared" ref="E5:BD5" si="0">D5+1</f>
        <v>4</v>
      </c>
      <c r="F5" s="330">
        <f t="shared" si="0"/>
        <v>5</v>
      </c>
      <c r="G5" s="330">
        <f t="shared" si="0"/>
        <v>6</v>
      </c>
      <c r="H5" s="330">
        <f t="shared" si="0"/>
        <v>7</v>
      </c>
      <c r="I5" s="330">
        <f t="shared" si="0"/>
        <v>8</v>
      </c>
      <c r="J5" s="330">
        <f t="shared" si="0"/>
        <v>9</v>
      </c>
      <c r="K5" s="330">
        <f t="shared" si="0"/>
        <v>10</v>
      </c>
      <c r="L5" s="330">
        <f t="shared" si="0"/>
        <v>11</v>
      </c>
      <c r="M5" s="330">
        <f t="shared" si="0"/>
        <v>12</v>
      </c>
      <c r="N5" s="330">
        <f t="shared" si="0"/>
        <v>13</v>
      </c>
      <c r="O5" s="330">
        <f t="shared" si="0"/>
        <v>14</v>
      </c>
      <c r="P5" s="330">
        <f t="shared" si="0"/>
        <v>15</v>
      </c>
      <c r="Q5" s="330">
        <f t="shared" si="0"/>
        <v>16</v>
      </c>
      <c r="R5" s="330">
        <f t="shared" si="0"/>
        <v>17</v>
      </c>
      <c r="S5" s="330">
        <f t="shared" si="0"/>
        <v>18</v>
      </c>
      <c r="T5" s="330">
        <f t="shared" si="0"/>
        <v>19</v>
      </c>
      <c r="U5" s="330">
        <f t="shared" si="0"/>
        <v>20</v>
      </c>
      <c r="V5" s="330">
        <f t="shared" si="0"/>
        <v>21</v>
      </c>
      <c r="W5" s="330">
        <f t="shared" si="0"/>
        <v>22</v>
      </c>
      <c r="X5" s="330">
        <f t="shared" si="0"/>
        <v>23</v>
      </c>
      <c r="Y5" s="330">
        <f t="shared" si="0"/>
        <v>24</v>
      </c>
      <c r="Z5" s="330">
        <f t="shared" si="0"/>
        <v>25</v>
      </c>
      <c r="AA5" s="330">
        <f t="shared" si="0"/>
        <v>26</v>
      </c>
      <c r="AB5" s="330">
        <f t="shared" si="0"/>
        <v>27</v>
      </c>
      <c r="AC5" s="330">
        <f t="shared" si="0"/>
        <v>28</v>
      </c>
      <c r="AD5" s="330">
        <f t="shared" si="0"/>
        <v>29</v>
      </c>
      <c r="AE5" s="330">
        <f t="shared" si="0"/>
        <v>30</v>
      </c>
      <c r="AF5" s="330">
        <f t="shared" si="0"/>
        <v>31</v>
      </c>
      <c r="AG5" s="330">
        <f t="shared" si="0"/>
        <v>32</v>
      </c>
      <c r="AH5" s="330">
        <f t="shared" si="0"/>
        <v>33</v>
      </c>
      <c r="AI5" s="330">
        <f t="shared" si="0"/>
        <v>34</v>
      </c>
      <c r="AJ5" s="330">
        <f t="shared" si="0"/>
        <v>35</v>
      </c>
      <c r="AK5" s="330">
        <f t="shared" si="0"/>
        <v>36</v>
      </c>
      <c r="AL5" s="330">
        <f t="shared" si="0"/>
        <v>37</v>
      </c>
      <c r="AM5" s="330">
        <f t="shared" si="0"/>
        <v>38</v>
      </c>
      <c r="AN5" s="330">
        <f t="shared" si="0"/>
        <v>39</v>
      </c>
      <c r="AO5" s="330">
        <f t="shared" si="0"/>
        <v>40</v>
      </c>
      <c r="AP5" s="330">
        <f t="shared" si="0"/>
        <v>41</v>
      </c>
      <c r="AQ5" s="330">
        <f t="shared" si="0"/>
        <v>42</v>
      </c>
      <c r="AR5" s="330">
        <f t="shared" si="0"/>
        <v>43</v>
      </c>
      <c r="AS5" s="330">
        <f t="shared" si="0"/>
        <v>44</v>
      </c>
      <c r="AT5" s="330">
        <f t="shared" si="0"/>
        <v>45</v>
      </c>
      <c r="AU5" s="330">
        <f t="shared" si="0"/>
        <v>46</v>
      </c>
      <c r="AV5" s="330">
        <f t="shared" si="0"/>
        <v>47</v>
      </c>
      <c r="AW5" s="330">
        <f t="shared" si="0"/>
        <v>48</v>
      </c>
      <c r="AX5" s="330">
        <f t="shared" si="0"/>
        <v>49</v>
      </c>
      <c r="AY5" s="330">
        <f t="shared" si="0"/>
        <v>50</v>
      </c>
      <c r="AZ5" s="330">
        <f t="shared" si="0"/>
        <v>51</v>
      </c>
      <c r="BA5" s="330">
        <f t="shared" si="0"/>
        <v>52</v>
      </c>
      <c r="BB5" s="330">
        <f t="shared" si="0"/>
        <v>53</v>
      </c>
      <c r="BC5" s="330">
        <f t="shared" si="0"/>
        <v>54</v>
      </c>
      <c r="BD5" s="330">
        <f t="shared" si="0"/>
        <v>55</v>
      </c>
    </row>
    <row r="6" spans="1:56" ht="20.399999999999999" x14ac:dyDescent="0.3">
      <c r="AX6" s="329"/>
    </row>
    <row r="7" spans="1:56" ht="26.85" customHeight="1" x14ac:dyDescent="0.3">
      <c r="A7" s="769" t="s">
        <v>835</v>
      </c>
      <c r="B7" s="771" t="s">
        <v>836</v>
      </c>
      <c r="C7" s="769" t="s">
        <v>48</v>
      </c>
      <c r="D7" s="773" t="s">
        <v>837</v>
      </c>
      <c r="E7" s="775" t="s">
        <v>14</v>
      </c>
      <c r="F7" s="777" t="s">
        <v>838</v>
      </c>
      <c r="G7" s="781"/>
      <c r="H7" s="781"/>
      <c r="I7" s="781"/>
      <c r="J7" s="781"/>
      <c r="K7" s="781"/>
      <c r="L7" s="781"/>
      <c r="M7" s="781"/>
      <c r="N7" s="781"/>
      <c r="O7" s="781"/>
      <c r="P7" s="781"/>
      <c r="Q7" s="781"/>
      <c r="R7" s="781"/>
      <c r="S7" s="781"/>
      <c r="T7" s="781"/>
      <c r="U7" s="781"/>
      <c r="V7" s="781"/>
      <c r="W7" s="781"/>
      <c r="X7" s="781"/>
      <c r="Y7" s="781"/>
      <c r="Z7" s="781"/>
      <c r="AA7" s="781"/>
      <c r="AB7" s="781"/>
      <c r="AC7" s="781"/>
      <c r="AD7" s="781"/>
      <c r="AE7" s="777" t="s">
        <v>839</v>
      </c>
      <c r="AF7" s="778"/>
      <c r="AG7" s="778"/>
      <c r="AH7" s="778"/>
      <c r="AI7" s="778"/>
      <c r="AJ7" s="778"/>
      <c r="AK7" s="778"/>
      <c r="AL7" s="778"/>
      <c r="AM7" s="778"/>
      <c r="AN7" s="778"/>
      <c r="AO7" s="778"/>
      <c r="AP7" s="778"/>
      <c r="AQ7" s="778"/>
      <c r="AR7" s="778"/>
      <c r="AS7" s="778"/>
      <c r="AT7" s="778"/>
      <c r="AU7" s="778"/>
      <c r="AV7" s="778"/>
      <c r="AW7" s="778"/>
      <c r="AX7" s="778"/>
      <c r="AY7" s="778"/>
      <c r="AZ7" s="778"/>
      <c r="BA7" s="778"/>
      <c r="BB7" s="778"/>
    </row>
    <row r="8" spans="1:56" ht="22.2" customHeight="1" x14ac:dyDescent="0.3">
      <c r="A8" s="769"/>
      <c r="B8" s="771"/>
      <c r="C8" s="769"/>
      <c r="D8" s="773"/>
      <c r="E8" s="775"/>
      <c r="F8" s="779" t="s">
        <v>840</v>
      </c>
      <c r="G8" s="779" t="s">
        <v>841</v>
      </c>
      <c r="H8" s="779" t="s">
        <v>842</v>
      </c>
      <c r="I8" s="779" t="s">
        <v>843</v>
      </c>
      <c r="J8" s="780"/>
      <c r="K8" s="780"/>
      <c r="L8" s="780"/>
      <c r="M8" s="780"/>
      <c r="N8" s="780"/>
      <c r="O8" s="780"/>
      <c r="P8" s="780"/>
      <c r="Q8" s="780"/>
      <c r="R8" s="780"/>
      <c r="S8" s="780"/>
      <c r="T8" s="780"/>
      <c r="U8" s="780"/>
      <c r="V8" s="780"/>
      <c r="W8" s="780"/>
      <c r="X8" s="780"/>
      <c r="Y8" s="780"/>
      <c r="Z8" s="780"/>
      <c r="AA8" s="780"/>
      <c r="AB8" s="780"/>
      <c r="AC8" s="780"/>
      <c r="AD8" s="780"/>
      <c r="AE8" s="779" t="s">
        <v>844</v>
      </c>
      <c r="AF8" s="779"/>
      <c r="AG8" s="779"/>
      <c r="AH8" s="779" t="s">
        <v>845</v>
      </c>
      <c r="AI8" s="780"/>
      <c r="AJ8" s="780"/>
      <c r="AK8" s="779" t="s">
        <v>846</v>
      </c>
      <c r="AL8" s="780"/>
      <c r="AM8" s="780"/>
      <c r="AN8" s="779" t="s">
        <v>847</v>
      </c>
      <c r="AO8" s="780"/>
      <c r="AP8" s="780"/>
      <c r="AQ8" s="779" t="s">
        <v>848</v>
      </c>
      <c r="AR8" s="780"/>
      <c r="AS8" s="780"/>
      <c r="AT8" s="779" t="s">
        <v>849</v>
      </c>
      <c r="AU8" s="780"/>
      <c r="AV8" s="780"/>
      <c r="AW8" s="779" t="s">
        <v>850</v>
      </c>
      <c r="AX8" s="780"/>
      <c r="AY8" s="780"/>
      <c r="AZ8" s="779" t="s">
        <v>820</v>
      </c>
      <c r="BA8" s="780"/>
      <c r="BB8" s="784"/>
      <c r="BD8" s="330" t="s">
        <v>851</v>
      </c>
    </row>
    <row r="9" spans="1:56" ht="36.6" customHeight="1" x14ac:dyDescent="0.3">
      <c r="A9" s="769"/>
      <c r="B9" s="771"/>
      <c r="C9" s="769"/>
      <c r="D9" s="773"/>
      <c r="E9" s="775"/>
      <c r="F9" s="780"/>
      <c r="G9" s="780"/>
      <c r="H9" s="780"/>
      <c r="I9" s="782" t="s">
        <v>852</v>
      </c>
      <c r="J9" s="783"/>
      <c r="K9" s="783"/>
      <c r="L9" s="782" t="s">
        <v>853</v>
      </c>
      <c r="M9" s="783"/>
      <c r="N9" s="783"/>
      <c r="O9" s="782" t="s">
        <v>854</v>
      </c>
      <c r="P9" s="783"/>
      <c r="Q9" s="783"/>
      <c r="R9" s="782" t="s">
        <v>855</v>
      </c>
      <c r="S9" s="783"/>
      <c r="T9" s="783"/>
      <c r="U9" s="782" t="s">
        <v>856</v>
      </c>
      <c r="V9" s="783"/>
      <c r="W9" s="782" t="s">
        <v>857</v>
      </c>
      <c r="X9" s="783"/>
      <c r="Y9" s="782" t="s">
        <v>858</v>
      </c>
      <c r="Z9" s="783"/>
      <c r="AA9" s="332" t="s">
        <v>859</v>
      </c>
      <c r="AB9" s="333" t="s">
        <v>860</v>
      </c>
      <c r="AC9" s="331" t="s">
        <v>861</v>
      </c>
      <c r="AD9" s="331" t="s">
        <v>862</v>
      </c>
      <c r="AE9" s="779"/>
      <c r="AF9" s="779"/>
      <c r="AG9" s="779"/>
      <c r="AH9" s="780"/>
      <c r="AI9" s="780"/>
      <c r="AJ9" s="780"/>
      <c r="AK9" s="780"/>
      <c r="AL9" s="780"/>
      <c r="AM9" s="780"/>
      <c r="AN9" s="780"/>
      <c r="AO9" s="780"/>
      <c r="AP9" s="780"/>
      <c r="AQ9" s="780"/>
      <c r="AR9" s="780"/>
      <c r="AS9" s="780"/>
      <c r="AT9" s="780"/>
      <c r="AU9" s="780"/>
      <c r="AV9" s="780"/>
      <c r="AW9" s="780"/>
      <c r="AX9" s="780"/>
      <c r="AY9" s="780"/>
      <c r="AZ9" s="780"/>
      <c r="BA9" s="780"/>
      <c r="BB9" s="784"/>
      <c r="BD9" s="330" t="s">
        <v>863</v>
      </c>
    </row>
    <row r="10" spans="1:56" ht="33.9" customHeight="1" x14ac:dyDescent="0.3">
      <c r="A10" s="770"/>
      <c r="B10" s="772"/>
      <c r="C10" s="770"/>
      <c r="D10" s="774"/>
      <c r="E10" s="776"/>
      <c r="F10" s="780"/>
      <c r="G10" s="780"/>
      <c r="H10" s="780"/>
      <c r="I10" s="334" t="s">
        <v>864</v>
      </c>
      <c r="J10" s="334" t="s">
        <v>865</v>
      </c>
      <c r="K10" s="335" t="s">
        <v>866</v>
      </c>
      <c r="L10" s="334" t="s">
        <v>867</v>
      </c>
      <c r="M10" s="334" t="s">
        <v>865</v>
      </c>
      <c r="N10" s="336" t="s">
        <v>866</v>
      </c>
      <c r="O10" s="334" t="s">
        <v>868</v>
      </c>
      <c r="P10" s="334" t="s">
        <v>865</v>
      </c>
      <c r="Q10" s="336" t="s">
        <v>866</v>
      </c>
      <c r="R10" s="334" t="s">
        <v>867</v>
      </c>
      <c r="S10" s="334" t="s">
        <v>865</v>
      </c>
      <c r="T10" s="337" t="s">
        <v>866</v>
      </c>
      <c r="U10" s="334" t="s">
        <v>865</v>
      </c>
      <c r="V10" s="335" t="s">
        <v>866</v>
      </c>
      <c r="W10" s="334" t="s">
        <v>869</v>
      </c>
      <c r="X10" s="334" t="s">
        <v>865</v>
      </c>
      <c r="Y10" s="334" t="s">
        <v>865</v>
      </c>
      <c r="Z10" s="335" t="s">
        <v>866</v>
      </c>
      <c r="AA10" s="334" t="s">
        <v>865</v>
      </c>
      <c r="AB10" s="334" t="s">
        <v>865</v>
      </c>
      <c r="AC10" s="334" t="s">
        <v>865</v>
      </c>
      <c r="AD10" s="334" t="s">
        <v>865</v>
      </c>
      <c r="AE10" s="334" t="s">
        <v>74</v>
      </c>
      <c r="AF10" s="334" t="s">
        <v>73</v>
      </c>
      <c r="AG10" s="334" t="s">
        <v>866</v>
      </c>
      <c r="AH10" s="334" t="s">
        <v>74</v>
      </c>
      <c r="AI10" s="334" t="s">
        <v>73</v>
      </c>
      <c r="AJ10" s="334" t="s">
        <v>866</v>
      </c>
      <c r="AK10" s="334" t="s">
        <v>74</v>
      </c>
      <c r="AL10" s="334" t="s">
        <v>73</v>
      </c>
      <c r="AM10" s="334" t="s">
        <v>866</v>
      </c>
      <c r="AN10" s="334" t="s">
        <v>74</v>
      </c>
      <c r="AO10" s="334" t="s">
        <v>73</v>
      </c>
      <c r="AP10" s="334" t="s">
        <v>866</v>
      </c>
      <c r="AQ10" s="334" t="s">
        <v>74</v>
      </c>
      <c r="AR10" s="334" t="s">
        <v>73</v>
      </c>
      <c r="AS10" s="334" t="s">
        <v>866</v>
      </c>
      <c r="AT10" s="334" t="s">
        <v>74</v>
      </c>
      <c r="AU10" s="334" t="s">
        <v>73</v>
      </c>
      <c r="AV10" s="334" t="s">
        <v>866</v>
      </c>
      <c r="AW10" s="334" t="s">
        <v>74</v>
      </c>
      <c r="AX10" s="334" t="s">
        <v>73</v>
      </c>
      <c r="AY10" s="334" t="s">
        <v>866</v>
      </c>
      <c r="AZ10" s="334" t="s">
        <v>74</v>
      </c>
      <c r="BA10" s="334" t="s">
        <v>73</v>
      </c>
      <c r="BB10" s="334" t="s">
        <v>75</v>
      </c>
      <c r="BD10" s="330"/>
    </row>
    <row r="11" spans="1:56" ht="24.9" customHeight="1" x14ac:dyDescent="0.3">
      <c r="A11" s="338">
        <v>150001053</v>
      </c>
      <c r="B11" s="83" t="s">
        <v>87</v>
      </c>
      <c r="C11" s="339">
        <v>2</v>
      </c>
      <c r="D11" s="340" t="s">
        <v>870</v>
      </c>
      <c r="E11" s="341">
        <f>'[8]поточний ремонт'!E11</f>
        <v>372.8</v>
      </c>
      <c r="F11" s="176">
        <f>'ПР 03.19-03.24'!F11+'[9]поточний ремонт'!F11+'[8]поточний ремонт'!F11</f>
        <v>40695.100556063539</v>
      </c>
      <c r="G11" s="176">
        <f t="shared" ref="G11:G74" si="1">J11+M11+P11+S11+U11+X11+Y11+AA11+AB11+AC11+AD11</f>
        <v>33890.862747258361</v>
      </c>
      <c r="H11" s="176">
        <f t="shared" ref="H11:H74" si="2">G11-F11</f>
        <v>-6804.2378088051773</v>
      </c>
      <c r="I11" s="176">
        <f>'ПР 03.19-03.24'!I11+'[9]поточний ремонт'!I11+'[8]поточний ремонт'!I11</f>
        <v>0</v>
      </c>
      <c r="J11" s="176">
        <f>'ПР 03.19-03.24'!J11+'[9]поточний ремонт'!J11+'[8]поточний ремонт'!J11</f>
        <v>0</v>
      </c>
      <c r="K11" s="342"/>
      <c r="L11" s="176">
        <f>'ПР 03.19-03.24'!L11+'[9]поточний ремонт'!L11+'[8]поточний ремонт'!L11</f>
        <v>1</v>
      </c>
      <c r="M11" s="176">
        <f>'ПР 03.19-03.24'!M11+'[9]поточний ремонт'!M11+'[8]поточний ремонт'!M11</f>
        <v>26835</v>
      </c>
      <c r="N11" s="176"/>
      <c r="O11" s="176">
        <f>'ПР 03.19-03.24'!O11+'[9]поточний ремонт'!O11+'[8]поточний ремонт'!O11</f>
        <v>0</v>
      </c>
      <c r="P11" s="176">
        <f>'ПР 03.19-03.24'!P11+'[9]поточний ремонт'!P11+'[8]поточний ремонт'!P11</f>
        <v>0</v>
      </c>
      <c r="Q11" s="334"/>
      <c r="R11" s="176">
        <f>'ПР 03.19-03.24'!R11+'[9]поточний ремонт'!R11+'[8]поточний ремонт'!R11</f>
        <v>0</v>
      </c>
      <c r="S11" s="176">
        <f>'ПР 03.19-03.24'!S11+'[9]поточний ремонт'!S11+'[8]поточний ремонт'!S11</f>
        <v>0</v>
      </c>
      <c r="T11" s="343"/>
      <c r="U11" s="176">
        <f>'ПР 03.19-03.24'!U11+'[9]поточний ремонт'!U11+'[8]поточний ремонт'!U11</f>
        <v>0</v>
      </c>
      <c r="V11" s="176">
        <f>'ПР 03.19-03.24'!V11+'[9]поточний ремонт'!V11+'[8]поточний ремонт'!V11</f>
        <v>0</v>
      </c>
      <c r="W11" s="176">
        <f>'ПР 03.19-03.24'!W11+'[9]поточний ремонт'!W11+'[8]поточний ремонт'!W11</f>
        <v>0</v>
      </c>
      <c r="X11" s="176">
        <f>'ПР 03.19-03.24'!X11+'[9]поточний ремонт'!X11+'[8]поточний ремонт'!X11</f>
        <v>0</v>
      </c>
      <c r="Y11" s="176">
        <f>'ПР 03.19-03.24'!Y11+'[9]поточний ремонт'!Y11+'[8]поточний ремонт'!Y11</f>
        <v>0</v>
      </c>
      <c r="Z11" s="176">
        <f>'ПР 03.19-03.24'!Z11+'[9]поточний ремонт'!Z11+'[8]поточний ремонт'!Z11</f>
        <v>0</v>
      </c>
      <c r="AA11" s="176">
        <f>'ПР 03.19-03.24'!AA11+'[9]поточний ремонт'!AA11+'[8]поточний ремонт'!AA11</f>
        <v>0</v>
      </c>
      <c r="AB11" s="176">
        <f>'ПР 03.19-03.24'!AB11+'[9]поточний ремонт'!AB11+'[8]поточний ремонт'!AB11</f>
        <v>0</v>
      </c>
      <c r="AC11" s="176">
        <f>'ПР 03.19-03.24'!AC11+'[9]поточний ремонт'!AC11+'[8]поточний ремонт'!AC11</f>
        <v>6092</v>
      </c>
      <c r="AD11" s="176">
        <f>'ПР 03.19-03.24'!AD11+'[9]поточний ремонт'!AD11+'[8]поточний ремонт'!AD11</f>
        <v>963.86274725836415</v>
      </c>
      <c r="AE11" s="176">
        <f>'ПР 03.19-03.24'!AE11+'[9]поточний ремонт'!AE11+'[8]поточний ремонт'!AE11</f>
        <v>3786.8689434645898</v>
      </c>
      <c r="AF11" s="176">
        <f>'ПР 03.19-03.24'!AF11+'[9]поточний ремонт'!AF11+'[8]поточний ремонт'!AF11</f>
        <v>0</v>
      </c>
      <c r="AG11" s="176"/>
      <c r="AH11" s="176">
        <f>'ПР 03.19-03.24'!AH11+'[9]поточний ремонт'!AH11+'[8]поточний ремонт'!AH11</f>
        <v>3905.6221389434058</v>
      </c>
      <c r="AI11" s="176">
        <f>'ПР 03.19-03.24'!AI11+'[9]поточний ремонт'!AI11+'[8]поточний ремонт'!AI11</f>
        <v>0</v>
      </c>
      <c r="AJ11" s="176"/>
      <c r="AK11" s="176">
        <f>'ПР 03.19-03.24'!AK11+'[9]поточний ремонт'!AK11+'[8]поточний ремонт'!AK11</f>
        <v>1694.4127911392493</v>
      </c>
      <c r="AL11" s="176">
        <f>'ПР 03.19-03.24'!AL11+'[9]поточний ремонт'!AL11+'[8]поточний ремонт'!AL11</f>
        <v>633</v>
      </c>
      <c r="AM11" s="176"/>
      <c r="AN11" s="176">
        <f>'ПР 03.19-03.24'!AN11+'[9]поточний ремонт'!AN11+'[8]поточний ремонт'!AN11</f>
        <v>0</v>
      </c>
      <c r="AO11" s="176">
        <f>'ПР 03.19-03.24'!AO11+'[9]поточний ремонт'!AO11+'[8]поточний ремонт'!AO11</f>
        <v>0</v>
      </c>
      <c r="AP11" s="176"/>
      <c r="AQ11" s="176">
        <f>'ПР 03.19-03.24'!AQ11+'[9]поточний ремонт'!AQ11+'[8]поточний ремонт'!AQ11</f>
        <v>0</v>
      </c>
      <c r="AR11" s="176">
        <f>'ПР 03.19-03.24'!AR11+'[9]поточний ремонт'!AR11+'[8]поточний ремонт'!AR11</f>
        <v>0</v>
      </c>
      <c r="AS11" s="176"/>
      <c r="AT11" s="176">
        <f>'ПР 03.19-03.24'!AT11+'[9]поточний ремонт'!AT11+'[8]поточний ремонт'!AT11</f>
        <v>1134.4942136236027</v>
      </c>
      <c r="AU11" s="176">
        <f>'ПР 03.19-03.24'!AU11+'[9]поточний ремонт'!AU11+'[8]поточний ремонт'!AU11</f>
        <v>0</v>
      </c>
      <c r="AV11" s="176"/>
      <c r="AW11" s="176">
        <f>'ПР 03.19-03.24'!AW11+'[9]поточний ремонт'!AW11+'[8]поточний ремонт'!AW11</f>
        <v>231.918318781837</v>
      </c>
      <c r="AX11" s="176">
        <f>'ПР 03.19-03.24'!AX11+'[9]поточний ремонт'!AX11+'[8]поточний ремонт'!AX11</f>
        <v>0</v>
      </c>
      <c r="AY11" s="176"/>
      <c r="AZ11" s="176">
        <f t="shared" ref="AZ11:BA74" si="3">AE11+AH11+AK11+AN11+AQ11+AT11+AW11</f>
        <v>10753.316405952684</v>
      </c>
      <c r="BA11" s="176">
        <f t="shared" si="3"/>
        <v>633</v>
      </c>
      <c r="BB11" s="176">
        <f t="shared" ref="BB11:BB74" si="4">BA11-AZ11</f>
        <v>-10120.316405952684</v>
      </c>
      <c r="BD11" s="324">
        <v>3</v>
      </c>
    </row>
    <row r="12" spans="1:56" ht="24.9" customHeight="1" x14ac:dyDescent="0.3">
      <c r="A12" s="338">
        <v>150000753</v>
      </c>
      <c r="B12" s="114" t="s">
        <v>89</v>
      </c>
      <c r="C12" s="339">
        <v>5</v>
      </c>
      <c r="D12" s="340" t="s">
        <v>870</v>
      </c>
      <c r="E12" s="341">
        <f>'[8]поточний ремонт'!E12</f>
        <v>1841.15</v>
      </c>
      <c r="F12" s="176">
        <f>'ПР 03.19-03.24'!F12+'[9]поточний ремонт'!F12+'[8]поточний ремонт'!F12</f>
        <v>167985.18898773968</v>
      </c>
      <c r="G12" s="176">
        <f t="shared" si="1"/>
        <v>135366.54579668192</v>
      </c>
      <c r="H12" s="176">
        <f t="shared" si="2"/>
        <v>-32618.643191057752</v>
      </c>
      <c r="I12" s="176">
        <f>'ПР 03.19-03.24'!I12+'[9]поточний ремонт'!I12+'[8]поточний ремонт'!I12</f>
        <v>21.36</v>
      </c>
      <c r="J12" s="176">
        <f>'ПР 03.19-03.24'!J12+'[9]поточний ремонт'!J12+'[8]поточний ремонт'!J12</f>
        <v>9020.6838204131636</v>
      </c>
      <c r="K12" s="342"/>
      <c r="L12" s="176">
        <f>'ПР 03.19-03.24'!L12+'[9]поточний ремонт'!L12+'[8]поточний ремонт'!L12</f>
        <v>2</v>
      </c>
      <c r="M12" s="176">
        <f>'ПР 03.19-03.24'!M12+'[9]поточний ремонт'!M12+'[8]поточний ремонт'!M12</f>
        <v>107843.21</v>
      </c>
      <c r="N12" s="176"/>
      <c r="O12" s="176">
        <f>'ПР 03.19-03.24'!O12+'[9]поточний ремонт'!O12+'[8]поточний ремонт'!O12</f>
        <v>0</v>
      </c>
      <c r="P12" s="176">
        <f>'ПР 03.19-03.24'!P12+'[9]поточний ремонт'!P12+'[8]поточний ремонт'!P12</f>
        <v>0</v>
      </c>
      <c r="Q12" s="334"/>
      <c r="R12" s="176">
        <f>'ПР 03.19-03.24'!R12+'[9]поточний ремонт'!R12+'[8]поточний ремонт'!R12</f>
        <v>0</v>
      </c>
      <c r="S12" s="176">
        <f>'ПР 03.19-03.24'!S12+'[9]поточний ремонт'!S12+'[8]поточний ремонт'!S12</f>
        <v>0</v>
      </c>
      <c r="T12" s="343"/>
      <c r="U12" s="176">
        <f>'ПР 03.19-03.24'!U12+'[9]поточний ремонт'!U12+'[8]поточний ремонт'!U12</f>
        <v>0</v>
      </c>
      <c r="V12" s="176">
        <f>'ПР 03.19-03.24'!V12+'[9]поточний ремонт'!V12+'[8]поточний ремонт'!V12</f>
        <v>0</v>
      </c>
      <c r="W12" s="176">
        <f>'ПР 03.19-03.24'!W12+'[9]поточний ремонт'!W12+'[8]поточний ремонт'!W12</f>
        <v>0</v>
      </c>
      <c r="X12" s="176">
        <f>'ПР 03.19-03.24'!X12+'[9]поточний ремонт'!X12+'[8]поточний ремонт'!X12</f>
        <v>0</v>
      </c>
      <c r="Y12" s="176">
        <f>'ПР 03.19-03.24'!Y12+'[9]поточний ремонт'!Y12+'[8]поточний ремонт'!Y12</f>
        <v>167</v>
      </c>
      <c r="Z12" s="176">
        <f>'ПР 03.19-03.24'!Z12+'[9]поточний ремонт'!Z12+'[8]поточний ремонт'!Z12</f>
        <v>0</v>
      </c>
      <c r="AA12" s="176">
        <f>'ПР 03.19-03.24'!AA12+'[9]поточний ремонт'!AA12+'[8]поточний ремонт'!AA12</f>
        <v>0</v>
      </c>
      <c r="AB12" s="176">
        <f>'ПР 03.19-03.24'!AB12+'[9]поточний ремонт'!AB12+'[8]поточний ремонт'!AB12</f>
        <v>3747.2925068229565</v>
      </c>
      <c r="AC12" s="176">
        <f>'ПР 03.19-03.24'!AC12+'[9]поточний ремонт'!AC12+'[8]поточний ремонт'!AC12</f>
        <v>7973.4154920247729</v>
      </c>
      <c r="AD12" s="176">
        <f>'ПР 03.19-03.24'!AD12+'[9]поточний ремонт'!AD12+'[8]поточний ремонт'!AD12</f>
        <v>6614.9439774210332</v>
      </c>
      <c r="AE12" s="176">
        <f>'ПР 03.19-03.24'!AE12+'[9]поточний ремонт'!AE12+'[8]поточний ремонт'!AE12</f>
        <v>13262.220673275116</v>
      </c>
      <c r="AF12" s="176">
        <f>'ПР 03.19-03.24'!AF12+'[9]поточний ремонт'!AF12+'[8]поточний ремонт'!AF12</f>
        <v>7579.0676727380678</v>
      </c>
      <c r="AG12" s="176"/>
      <c r="AH12" s="176">
        <f>'ПР 03.19-03.24'!AH12+'[9]поточний ремонт'!AH12+'[8]поточний ремонт'!AH12</f>
        <v>20236.664970975879</v>
      </c>
      <c r="AI12" s="176">
        <f>'ПР 03.19-03.24'!AI12+'[9]поточний ремонт'!AI12+'[8]поточний ремонт'!AI12</f>
        <v>92</v>
      </c>
      <c r="AJ12" s="176"/>
      <c r="AK12" s="176">
        <f>'ПР 03.19-03.24'!AK12+'[9]поточний ремонт'!AK12+'[8]поточний ремонт'!AK12</f>
        <v>9070.7692072392638</v>
      </c>
      <c r="AL12" s="176">
        <f>'ПР 03.19-03.24'!AL12+'[9]поточний ремонт'!AL12+'[8]поточний ремонт'!AL12</f>
        <v>2525</v>
      </c>
      <c r="AM12" s="176"/>
      <c r="AN12" s="176">
        <f>'ПР 03.19-03.24'!AN12+'[9]поточний ремонт'!AN12+'[8]поточний ремонт'!AN12</f>
        <v>0</v>
      </c>
      <c r="AO12" s="176">
        <f>'ПР 03.19-03.24'!AO12+'[9]поточний ремонт'!AO12+'[8]поточний ремонт'!AO12</f>
        <v>0</v>
      </c>
      <c r="AP12" s="176"/>
      <c r="AQ12" s="176">
        <f>'ПР 03.19-03.24'!AQ12+'[9]поточний ремонт'!AQ12+'[8]поточний ремонт'!AQ12</f>
        <v>922.81163091883468</v>
      </c>
      <c r="AR12" s="176">
        <f>'ПР 03.19-03.24'!AR12+'[9]поточний ремонт'!AR12+'[8]поточний ремонт'!AR12</f>
        <v>538.44584269462018</v>
      </c>
      <c r="AS12" s="176"/>
      <c r="AT12" s="176">
        <f>'ПР 03.19-03.24'!AT12+'[9]поточний ремонт'!AT12+'[8]поточний ремонт'!AT12</f>
        <v>8423.4325064619552</v>
      </c>
      <c r="AU12" s="176">
        <f>'ПР 03.19-03.24'!AU12+'[9]поточний ремонт'!AU12+'[8]поточний ремонт'!AU12</f>
        <v>3170.7967459379233</v>
      </c>
      <c r="AV12" s="176"/>
      <c r="AW12" s="176">
        <f>'ПР 03.19-03.24'!AW12+'[9]поточний ремонт'!AW12+'[8]поточний ремонт'!AW12</f>
        <v>2772.0009352944362</v>
      </c>
      <c r="AX12" s="176">
        <f>'ПР 03.19-03.24'!AX12+'[9]поточний ремонт'!AX12+'[8]поточний ремонт'!AX12</f>
        <v>5581.6815762670003</v>
      </c>
      <c r="AY12" s="176"/>
      <c r="AZ12" s="176">
        <f t="shared" si="3"/>
        <v>54687.899924165482</v>
      </c>
      <c r="BA12" s="176">
        <f t="shared" si="3"/>
        <v>19486.991837637612</v>
      </c>
      <c r="BB12" s="176">
        <f t="shared" si="4"/>
        <v>-35200.908086527867</v>
      </c>
      <c r="BD12" s="324">
        <v>2</v>
      </c>
    </row>
    <row r="13" spans="1:56" ht="24.9" customHeight="1" x14ac:dyDescent="0.3">
      <c r="A13" s="338">
        <v>150000754</v>
      </c>
      <c r="B13" s="114" t="s">
        <v>91</v>
      </c>
      <c r="C13" s="339">
        <v>5</v>
      </c>
      <c r="D13" s="340" t="s">
        <v>870</v>
      </c>
      <c r="E13" s="341">
        <f>'[8]поточний ремонт'!E13</f>
        <v>2801.88</v>
      </c>
      <c r="F13" s="176">
        <f>'ПР 03.19-03.24'!F13+'[9]поточний ремонт'!F13+'[8]поточний ремонт'!F13</f>
        <v>328119.51242401451</v>
      </c>
      <c r="G13" s="176">
        <f t="shared" si="1"/>
        <v>290022.50912859821</v>
      </c>
      <c r="H13" s="176">
        <f t="shared" si="2"/>
        <v>-38097.003295416303</v>
      </c>
      <c r="I13" s="176">
        <f>'ПР 03.19-03.24'!I13+'[9]поточний ремонт'!I13+'[8]поточний ремонт'!I13</f>
        <v>41</v>
      </c>
      <c r="J13" s="176">
        <f>'ПР 03.19-03.24'!J13+'[9]поточний ремонт'!J13+'[8]поточний ремонт'!J13</f>
        <v>7114</v>
      </c>
      <c r="K13" s="342"/>
      <c r="L13" s="176">
        <f>'ПР 03.19-03.24'!L13+'[9]поточний ремонт'!L13+'[8]поточний ремонт'!L13</f>
        <v>1</v>
      </c>
      <c r="M13" s="176">
        <f>'ПР 03.19-03.24'!M13+'[9]поточний ремонт'!M13+'[8]поточний ремонт'!M13</f>
        <v>49648</v>
      </c>
      <c r="N13" s="176"/>
      <c r="O13" s="176">
        <f>'ПР 03.19-03.24'!O13+'[9]поточний ремонт'!O13+'[8]поточний ремонт'!O13</f>
        <v>517.5</v>
      </c>
      <c r="P13" s="176">
        <f>'ПР 03.19-03.24'!P13+'[9]поточний ремонт'!P13+'[8]поточний ремонт'!P13</f>
        <v>138168</v>
      </c>
      <c r="Q13" s="334"/>
      <c r="R13" s="176">
        <f>'ПР 03.19-03.24'!R13+'[9]поточний ремонт'!R13+'[8]поточний ремонт'!R13</f>
        <v>0</v>
      </c>
      <c r="S13" s="176">
        <f>'ПР 03.19-03.24'!S13+'[9]поточний ремонт'!S13+'[8]поточний ремонт'!S13</f>
        <v>0</v>
      </c>
      <c r="T13" s="343"/>
      <c r="U13" s="176">
        <f>'ПР 03.19-03.24'!U13+'[9]поточний ремонт'!U13+'[8]поточний ремонт'!U13</f>
        <v>0</v>
      </c>
      <c r="V13" s="176">
        <f>'ПР 03.19-03.24'!V13+'[9]поточний ремонт'!V13+'[8]поточний ремонт'!V13</f>
        <v>0</v>
      </c>
      <c r="W13" s="176">
        <f>'ПР 03.19-03.24'!W13+'[9]поточний ремонт'!W13+'[8]поточний ремонт'!W13</f>
        <v>73</v>
      </c>
      <c r="X13" s="176">
        <f>'ПР 03.19-03.24'!X13+'[9]поточний ремонт'!X13+'[8]поточний ремонт'!X13</f>
        <v>34658.380405201809</v>
      </c>
      <c r="Y13" s="176">
        <f>'ПР 03.19-03.24'!Y13+'[9]поточний ремонт'!Y13+'[8]поточний ремонт'!Y13</f>
        <v>8653</v>
      </c>
      <c r="Z13" s="176">
        <f>'ПР 03.19-03.24'!Z13+'[9]поточний ремонт'!Z13+'[8]поточний ремонт'!Z13</f>
        <v>0</v>
      </c>
      <c r="AA13" s="176">
        <f>'ПР 03.19-03.24'!AA13+'[9]поточний ремонт'!AA13+'[8]поточний ремонт'!AA13</f>
        <v>0</v>
      </c>
      <c r="AB13" s="176">
        <f>'ПР 03.19-03.24'!AB13+'[9]поточний ремонт'!AB13+'[8]поточний ремонт'!AB13</f>
        <v>432</v>
      </c>
      <c r="AC13" s="176">
        <f>'ПР 03.19-03.24'!AC13+'[9]поточний ремонт'!AC13+'[8]поточний ремонт'!AC13</f>
        <v>32493</v>
      </c>
      <c r="AD13" s="176">
        <f>'ПР 03.19-03.24'!AD13+'[9]поточний ремонт'!AD13+'[8]поточний ремонт'!AD13</f>
        <v>18856.128723396407</v>
      </c>
      <c r="AE13" s="176">
        <f>'ПР 03.19-03.24'!AE13+'[9]поточний ремонт'!AE13+'[8]поточний ремонт'!AE13</f>
        <v>17770.737809257178</v>
      </c>
      <c r="AF13" s="176">
        <f>'ПР 03.19-03.24'!AF13+'[9]поточний ремонт'!AF13+'[8]поточний ремонт'!AF13</f>
        <v>1773</v>
      </c>
      <c r="AG13" s="176"/>
      <c r="AH13" s="176">
        <f>'ПР 03.19-03.24'!AH13+'[9]поточний ремонт'!AH13+'[8]поточний ремонт'!AH13</f>
        <v>24083.583863143107</v>
      </c>
      <c r="AI13" s="176">
        <f>'ПР 03.19-03.24'!AI13+'[9]поточний ремонт'!AI13+'[8]поточний ремонт'!AI13</f>
        <v>40</v>
      </c>
      <c r="AJ13" s="176"/>
      <c r="AK13" s="176">
        <f>'ПР 03.19-03.24'!AK13+'[9]поточний ремонт'!AK13+'[8]поточний ремонт'!AK13</f>
        <v>13256.514883823475</v>
      </c>
      <c r="AL13" s="176">
        <f>'ПР 03.19-03.24'!AL13+'[9]поточний ремонт'!AL13+'[8]поточний ремонт'!AL13</f>
        <v>2896.687138098408</v>
      </c>
      <c r="AM13" s="176"/>
      <c r="AN13" s="176">
        <f>'ПР 03.19-03.24'!AN13+'[9]поточний ремонт'!AN13+'[8]поточний ремонт'!AN13</f>
        <v>0</v>
      </c>
      <c r="AO13" s="176">
        <f>'ПР 03.19-03.24'!AO13+'[9]поточний ремонт'!AO13+'[8]поточний ремонт'!AO13</f>
        <v>0</v>
      </c>
      <c r="AP13" s="176"/>
      <c r="AQ13" s="176">
        <f>'ПР 03.19-03.24'!AQ13+'[9]поточний ремонт'!AQ13+'[8]поточний ремонт'!AQ13</f>
        <v>8089.1549618251811</v>
      </c>
      <c r="AR13" s="176">
        <f>'ПР 03.19-03.24'!AR13+'[9]поточний ремонт'!AR13+'[8]поточний ремонт'!AR13</f>
        <v>0</v>
      </c>
      <c r="AS13" s="176"/>
      <c r="AT13" s="176">
        <f>'ПР 03.19-03.24'!AT13+'[9]поточний ремонт'!AT13+'[8]поточний ремонт'!AT13</f>
        <v>13071.629634034087</v>
      </c>
      <c r="AU13" s="176">
        <f>'ПР 03.19-03.24'!AU13+'[9]поточний ремонт'!AU13+'[8]поточний ремонт'!AU13</f>
        <v>9492.3554001924495</v>
      </c>
      <c r="AV13" s="176"/>
      <c r="AW13" s="176">
        <f>'ПР 03.19-03.24'!AW13+'[9]поточний ремонт'!AW13+'[8]поточний ремонт'!AW13</f>
        <v>1163.9711650358765</v>
      </c>
      <c r="AX13" s="176">
        <f>'ПР 03.19-03.24'!AX13+'[9]поточний ремонт'!AX13+'[8]поточний ремонт'!AX13</f>
        <v>0</v>
      </c>
      <c r="AY13" s="176"/>
      <c r="AZ13" s="176">
        <f t="shared" si="3"/>
        <v>77435.592317118906</v>
      </c>
      <c r="BA13" s="176">
        <f t="shared" si="3"/>
        <v>14202.042538290858</v>
      </c>
      <c r="BB13" s="176">
        <f t="shared" si="4"/>
        <v>-63233.549778828048</v>
      </c>
      <c r="BD13" s="324">
        <v>2</v>
      </c>
    </row>
    <row r="14" spans="1:56" ht="24.9" customHeight="1" x14ac:dyDescent="0.3">
      <c r="A14" s="338">
        <v>150000702</v>
      </c>
      <c r="B14" s="114" t="s">
        <v>1020</v>
      </c>
      <c r="C14" s="339">
        <v>9</v>
      </c>
      <c r="D14" s="340" t="s">
        <v>870</v>
      </c>
      <c r="E14" s="341">
        <f>'[8]поточний ремонт'!E14</f>
        <v>6095.61</v>
      </c>
      <c r="F14" s="176">
        <f>'ПР 03.19-03.24'!F14+'[9]поточний ремонт'!F14+'[8]поточний ремонт'!F14</f>
        <v>824620.53612071986</v>
      </c>
      <c r="G14" s="176">
        <f t="shared" si="1"/>
        <v>1114431.3862008485</v>
      </c>
      <c r="H14" s="176">
        <f t="shared" si="2"/>
        <v>289810.85008012864</v>
      </c>
      <c r="I14" s="176">
        <f>'ПР 03.19-03.24'!I14+'[9]поточний ремонт'!I14+'[8]поточний ремонт'!I14</f>
        <v>427.71000000000004</v>
      </c>
      <c r="J14" s="176">
        <f>'ПР 03.19-03.24'!J14+'[9]поточний ремонт'!J14+'[8]поточний ремонт'!J14</f>
        <v>207333.87645119568</v>
      </c>
      <c r="K14" s="342"/>
      <c r="L14" s="176">
        <f>'ПР 03.19-03.24'!L14+'[9]поточний ремонт'!L14+'[8]поточний ремонт'!L14</f>
        <v>24</v>
      </c>
      <c r="M14" s="176">
        <f>'ПР 03.19-03.24'!M14+'[9]поточний ремонт'!M14+'[8]поточний ремонт'!M14</f>
        <v>129011.40108506002</v>
      </c>
      <c r="N14" s="344"/>
      <c r="O14" s="176">
        <f>'ПР 03.19-03.24'!O14+'[9]поточний ремонт'!O14+'[8]поточний ремонт'!O14</f>
        <v>931</v>
      </c>
      <c r="P14" s="176">
        <f>'ПР 03.19-03.24'!P14+'[9]поточний ремонт'!P14+'[8]поточний ремонт'!P14</f>
        <v>179953</v>
      </c>
      <c r="Q14" s="334"/>
      <c r="R14" s="176">
        <f>'ПР 03.19-03.24'!R14+'[9]поточний ремонт'!R14+'[8]поточний ремонт'!R14</f>
        <v>16</v>
      </c>
      <c r="S14" s="176">
        <f>'ПР 03.19-03.24'!S14+'[9]поточний ремонт'!S14+'[8]поточний ремонт'!S14</f>
        <v>269468.71982763585</v>
      </c>
      <c r="T14" s="343"/>
      <c r="U14" s="176">
        <f>'ПР 03.19-03.24'!U14+'[9]поточний ремонт'!U14+'[8]поточний ремонт'!U14</f>
        <v>9732</v>
      </c>
      <c r="V14" s="176">
        <f>'ПР 03.19-03.24'!V14+'[9]поточний ремонт'!V14+'[8]поточний ремонт'!V14</f>
        <v>0</v>
      </c>
      <c r="W14" s="176">
        <f>'ПР 03.19-03.24'!W14+'[9]поточний ремонт'!W14+'[8]поточний ремонт'!W14</f>
        <v>59.5</v>
      </c>
      <c r="X14" s="176">
        <f>'ПР 03.19-03.24'!X14+'[9]поточний ремонт'!X14+'[8]поточний ремонт'!X14</f>
        <v>5999</v>
      </c>
      <c r="Y14" s="176">
        <f>'ПР 03.19-03.24'!Y14+'[9]поточний ремонт'!Y14+'[8]поточний ремонт'!Y14</f>
        <v>10101.709999999999</v>
      </c>
      <c r="Z14" s="176">
        <f>'ПР 03.19-03.24'!Z14+'[9]поточний ремонт'!Z14+'[8]поточний ремонт'!Z14</f>
        <v>0</v>
      </c>
      <c r="AA14" s="176">
        <f>'ПР 03.19-03.24'!AA14+'[9]поточний ремонт'!AA14+'[8]поточний ремонт'!AA14</f>
        <v>296</v>
      </c>
      <c r="AB14" s="176">
        <f>'ПР 03.19-03.24'!AB14+'[9]поточний ремонт'!AB14+'[8]поточний ремонт'!AB14</f>
        <v>5384.6240440372958</v>
      </c>
      <c r="AC14" s="176">
        <f>'ПР 03.19-03.24'!AC14+'[9]поточний ремонт'!AC14+'[8]поточний ремонт'!AC14</f>
        <v>288059.93579268537</v>
      </c>
      <c r="AD14" s="176">
        <f>'ПР 03.19-03.24'!AD14+'[9]поточний ремонт'!AD14+'[8]поточний ремонт'!AD14</f>
        <v>9091.1190002340645</v>
      </c>
      <c r="AE14" s="176">
        <f>'ПР 03.19-03.24'!AE14+'[9]поточний ремонт'!AE14+'[8]поточний ремонт'!AE14</f>
        <v>30875.041462101392</v>
      </c>
      <c r="AF14" s="176">
        <f>'ПР 03.19-03.24'!AF14+'[9]поточний ремонт'!AF14+'[8]поточний ремонт'!AF14</f>
        <v>1748</v>
      </c>
      <c r="AG14" s="176"/>
      <c r="AH14" s="176">
        <f>'ПР 03.19-03.24'!AH14+'[9]поточний ремонт'!AH14+'[8]поточний ремонт'!AH14</f>
        <v>34807.794102938773</v>
      </c>
      <c r="AI14" s="176">
        <f>'ПР 03.19-03.24'!AI14+'[9]поточний ремонт'!AI14+'[8]поточний ремонт'!AI14</f>
        <v>16455.784479464914</v>
      </c>
      <c r="AJ14" s="176"/>
      <c r="AK14" s="176">
        <f>'ПР 03.19-03.24'!AK14+'[9]поточний ремонт'!AK14+'[8]поточний ремонт'!AK14</f>
        <v>20941.71370325419</v>
      </c>
      <c r="AL14" s="176">
        <f>'ПР 03.19-03.24'!AL14+'[9]поточний ремонт'!AL14+'[8]поточний ремонт'!AL14</f>
        <v>3712.2612450103406</v>
      </c>
      <c r="AM14" s="176"/>
      <c r="AN14" s="176">
        <f>'ПР 03.19-03.24'!AN14+'[9]поточний ремонт'!AN14+'[8]поточний ремонт'!AN14</f>
        <v>21062.892998005649</v>
      </c>
      <c r="AO14" s="176">
        <f>'ПР 03.19-03.24'!AO14+'[9]поточний ремонт'!AO14+'[8]поточний ремонт'!AO14</f>
        <v>0</v>
      </c>
      <c r="AP14" s="176"/>
      <c r="AQ14" s="176">
        <f>'ПР 03.19-03.24'!AQ14+'[9]поточний ремонт'!AQ14+'[8]поточний ремонт'!AQ14</f>
        <v>10662.026571655148</v>
      </c>
      <c r="AR14" s="176">
        <f>'ПР 03.19-03.24'!AR14+'[9]поточний ремонт'!AR14+'[8]поточний ремонт'!AR14</f>
        <v>108.5</v>
      </c>
      <c r="AS14" s="176"/>
      <c r="AT14" s="176">
        <f>'ПР 03.19-03.24'!AT14+'[9]поточний ремонт'!AT14+'[8]поточний ремонт'!AT14</f>
        <v>25093.406278143892</v>
      </c>
      <c r="AU14" s="176">
        <f>'ПР 03.19-03.24'!AU14+'[9]поточний ремонт'!AU14+'[8]поточний ремонт'!AU14</f>
        <v>3755.9857535862261</v>
      </c>
      <c r="AV14" s="176"/>
      <c r="AW14" s="176">
        <f>'ПР 03.19-03.24'!AW14+'[9]поточний ремонт'!AW14+'[8]поточний ремонт'!AW14</f>
        <v>2590.8709952292261</v>
      </c>
      <c r="AX14" s="176">
        <f>'ПР 03.19-03.24'!AX14+'[9]поточний ремонт'!AX14+'[8]поточний ремонт'!AX14</f>
        <v>0</v>
      </c>
      <c r="AY14" s="176"/>
      <c r="AZ14" s="176">
        <f t="shared" si="3"/>
        <v>146033.74611132828</v>
      </c>
      <c r="BA14" s="176">
        <f t="shared" si="3"/>
        <v>25780.531478061479</v>
      </c>
      <c r="BB14" s="176">
        <f t="shared" si="4"/>
        <v>-120253.21463326679</v>
      </c>
      <c r="BD14" s="324">
        <v>3</v>
      </c>
    </row>
    <row r="15" spans="1:56" ht="24.9" customHeight="1" x14ac:dyDescent="0.3">
      <c r="A15" s="338">
        <v>150000703</v>
      </c>
      <c r="B15" s="114" t="s">
        <v>1021</v>
      </c>
      <c r="C15" s="339">
        <v>9</v>
      </c>
      <c r="D15" s="340" t="s">
        <v>870</v>
      </c>
      <c r="E15" s="341">
        <f>'[8]поточний ремонт'!E15</f>
        <v>6323.6</v>
      </c>
      <c r="F15" s="176">
        <f>'ПР 03.19-03.24'!F15+'[9]поточний ремонт'!F15+'[8]поточний ремонт'!F15</f>
        <v>859091.31204483693</v>
      </c>
      <c r="G15" s="176">
        <f t="shared" si="1"/>
        <v>1017127.1849194646</v>
      </c>
      <c r="H15" s="176">
        <f t="shared" si="2"/>
        <v>158035.8728746277</v>
      </c>
      <c r="I15" s="176">
        <f>'ПР 03.19-03.24'!I15+'[9]поточний ремонт'!I15+'[8]поточний ремонт'!I15</f>
        <v>669</v>
      </c>
      <c r="J15" s="176">
        <f>'ПР 03.19-03.24'!J15+'[9]поточний ремонт'!J15+'[8]поточний ремонт'!J15</f>
        <v>368728.18570621149</v>
      </c>
      <c r="K15" s="345"/>
      <c r="L15" s="176">
        <f>'ПР 03.19-03.24'!L15+'[9]поточний ремонт'!L15+'[8]поточний ремонт'!L15</f>
        <v>0</v>
      </c>
      <c r="M15" s="176">
        <f>'ПР 03.19-03.24'!M15+'[9]поточний ремонт'!M15+'[8]поточний ремонт'!M15</f>
        <v>2112</v>
      </c>
      <c r="N15" s="176"/>
      <c r="O15" s="176">
        <f>'ПР 03.19-03.24'!O15+'[9]поточний ремонт'!O15+'[8]поточний ремонт'!O15</f>
        <v>557</v>
      </c>
      <c r="P15" s="176">
        <f>'ПР 03.19-03.24'!P15+'[9]поточний ремонт'!P15+'[8]поточний ремонт'!P15</f>
        <v>139030.07123769724</v>
      </c>
      <c r="Q15" s="334"/>
      <c r="R15" s="176">
        <f>'ПР 03.19-03.24'!R15+'[9]поточний ремонт'!R15+'[8]поточний ремонт'!R15</f>
        <v>23</v>
      </c>
      <c r="S15" s="176">
        <f>'ПР 03.19-03.24'!S15+'[9]поточний ремонт'!S15+'[8]поточний ремонт'!S15</f>
        <v>302216.59981601359</v>
      </c>
      <c r="T15" s="342"/>
      <c r="U15" s="176">
        <f>'ПР 03.19-03.24'!U15+'[9]поточний ремонт'!U15+'[8]поточний ремонт'!U15</f>
        <v>2213</v>
      </c>
      <c r="V15" s="176">
        <f>'ПР 03.19-03.24'!V15+'[9]поточний ремонт'!V15+'[8]поточний ремонт'!V15</f>
        <v>0</v>
      </c>
      <c r="W15" s="176">
        <f>'ПР 03.19-03.24'!W15+'[9]поточний ремонт'!W15+'[8]поточний ремонт'!W15</f>
        <v>80</v>
      </c>
      <c r="X15" s="176">
        <f>'ПР 03.19-03.24'!X15+'[9]поточний ремонт'!X15+'[8]поточний ремонт'!X15</f>
        <v>17713.674484521674</v>
      </c>
      <c r="Y15" s="176">
        <f>'ПР 03.19-03.24'!Y15+'[9]поточний ремонт'!Y15+'[8]поточний ремонт'!Y15</f>
        <v>93581.549922750593</v>
      </c>
      <c r="Z15" s="176">
        <f>'ПР 03.19-03.24'!Z15+'[9]поточний ремонт'!Z15+'[8]поточний ремонт'!Z15</f>
        <v>0</v>
      </c>
      <c r="AA15" s="176">
        <f>'ПР 03.19-03.24'!AA15+'[9]поточний ремонт'!AA15+'[8]поточний ремонт'!AA15</f>
        <v>0</v>
      </c>
      <c r="AB15" s="176">
        <f>'ПР 03.19-03.24'!AB15+'[9]поточний ремонт'!AB15+'[8]поточний ремонт'!AB15</f>
        <v>17727.766023882035</v>
      </c>
      <c r="AC15" s="176">
        <f>'ПР 03.19-03.24'!AC15+'[9]поточний ремонт'!AC15+'[8]поточний ремонт'!AC15</f>
        <v>19919.491279323443</v>
      </c>
      <c r="AD15" s="176">
        <f>'ПР 03.19-03.24'!AD15+'[9]поточний ремонт'!AD15+'[8]поточний ремонт'!AD15</f>
        <v>53884.8464490646</v>
      </c>
      <c r="AE15" s="176">
        <f>'ПР 03.19-03.24'!AE15+'[9]поточний ремонт'!AE15+'[8]поточний ремонт'!AE15</f>
        <v>30529.002298379623</v>
      </c>
      <c r="AF15" s="176">
        <f>'ПР 03.19-03.24'!AF15+'[9]поточний ремонт'!AF15+'[8]поточний ремонт'!AF15</f>
        <v>6738.0072934296431</v>
      </c>
      <c r="AG15" s="176"/>
      <c r="AH15" s="176">
        <f>'ПР 03.19-03.24'!AH15+'[9]поточний ремонт'!AH15+'[8]поточний ремонт'!AH15</f>
        <v>34991.851410819276</v>
      </c>
      <c r="AI15" s="176">
        <f>'ПР 03.19-03.24'!AI15+'[9]поточний ремонт'!AI15+'[8]поточний ремонт'!AI15</f>
        <v>24085.812984157783</v>
      </c>
      <c r="AJ15" s="176"/>
      <c r="AK15" s="176">
        <f>'ПР 03.19-03.24'!AK15+'[9]поточний ремонт'!AK15+'[8]поточний ремонт'!AK15</f>
        <v>21071.322035500001</v>
      </c>
      <c r="AL15" s="176">
        <f>'ПР 03.19-03.24'!AL15+'[9]поточний ремонт'!AL15+'[8]поточний ремонт'!AL15</f>
        <v>5545.9172761429991</v>
      </c>
      <c r="AM15" s="176"/>
      <c r="AN15" s="176">
        <f>'ПР 03.19-03.24'!AN15+'[9]поточний ремонт'!AN15+'[8]поточний ремонт'!AN15</f>
        <v>21306.558217108519</v>
      </c>
      <c r="AO15" s="176">
        <f>'ПР 03.19-03.24'!AO15+'[9]поточний ремонт'!AO15+'[8]поточний ремонт'!AO15</f>
        <v>417</v>
      </c>
      <c r="AP15" s="176"/>
      <c r="AQ15" s="176">
        <f>'ПР 03.19-03.24'!AQ15+'[9]поточний ремонт'!AQ15+'[8]поточний ремонт'!AQ15</f>
        <v>10662.026571655148</v>
      </c>
      <c r="AR15" s="176">
        <f>'ПР 03.19-03.24'!AR15+'[9]поточний ремонт'!AR15+'[8]поточний ремонт'!AR15</f>
        <v>15344.807573224418</v>
      </c>
      <c r="AS15" s="176"/>
      <c r="AT15" s="176">
        <f>'ПР 03.19-03.24'!AT15+'[9]поточний ремонт'!AT15+'[8]поточний ремонт'!AT15</f>
        <v>23355.544562703133</v>
      </c>
      <c r="AU15" s="176">
        <f>'ПР 03.19-03.24'!AU15+'[9]поточний ремонт'!AU15+'[8]поточний ремонт'!AU15</f>
        <v>31087.682940087361</v>
      </c>
      <c r="AV15" s="176"/>
      <c r="AW15" s="176">
        <f>'ПР 03.19-03.24'!AW15+'[9]поточний ремонт'!AW15+'[8]поточний ремонт'!AW15</f>
        <v>2519.3083764473895</v>
      </c>
      <c r="AX15" s="176">
        <f>'ПР 03.19-03.24'!AX15+'[9]поточний ремонт'!AX15+'[8]поточний ремонт'!AX15</f>
        <v>3674</v>
      </c>
      <c r="AY15" s="176"/>
      <c r="AZ15" s="176">
        <f t="shared" si="3"/>
        <v>144435.6134726131</v>
      </c>
      <c r="BA15" s="176">
        <f t="shared" si="3"/>
        <v>86893.228067042204</v>
      </c>
      <c r="BB15" s="176">
        <f t="shared" si="4"/>
        <v>-57542.385405570894</v>
      </c>
      <c r="BD15" s="324">
        <v>3</v>
      </c>
    </row>
    <row r="16" spans="1:56" ht="24.9" customHeight="1" x14ac:dyDescent="0.3">
      <c r="A16" s="338">
        <v>150000636</v>
      </c>
      <c r="B16" s="114" t="s">
        <v>293</v>
      </c>
      <c r="C16" s="339">
        <v>5</v>
      </c>
      <c r="D16" s="340" t="s">
        <v>870</v>
      </c>
      <c r="E16" s="341">
        <f>'[8]поточний ремонт'!E16</f>
        <v>3179.26</v>
      </c>
      <c r="F16" s="176">
        <f>'ПР 03.19-03.24'!F16+'[9]поточний ремонт'!F16+'[8]поточний ремонт'!F16</f>
        <v>269625.74864061002</v>
      </c>
      <c r="G16" s="176">
        <f t="shared" si="1"/>
        <v>226653.05758075329</v>
      </c>
      <c r="H16" s="176">
        <f t="shared" si="2"/>
        <v>-42972.691059856734</v>
      </c>
      <c r="I16" s="176">
        <f>'ПР 03.19-03.24'!I16+'[9]поточний ремонт'!I16+'[8]поточний ремонт'!I16</f>
        <v>102</v>
      </c>
      <c r="J16" s="176">
        <f>'ПР 03.19-03.24'!J16+'[9]поточний ремонт'!J16+'[8]поточний ремонт'!J16</f>
        <v>31111.743516478324</v>
      </c>
      <c r="K16" s="342"/>
      <c r="L16" s="176">
        <f>'ПР 03.19-03.24'!L16+'[9]поточний ремонт'!L16+'[8]поточний ремонт'!L16</f>
        <v>3.5</v>
      </c>
      <c r="M16" s="176">
        <f>'ПР 03.19-03.24'!M16+'[9]поточний ремонт'!M16+'[8]поточний ремонт'!M16</f>
        <v>136831</v>
      </c>
      <c r="N16" s="343"/>
      <c r="O16" s="176">
        <f>'ПР 03.19-03.24'!O16+'[9]поточний ремонт'!O16+'[8]поточний ремонт'!O16</f>
        <v>0</v>
      </c>
      <c r="P16" s="176">
        <f>'ПР 03.19-03.24'!P16+'[9]поточний ремонт'!P16+'[8]поточний ремонт'!P16</f>
        <v>0</v>
      </c>
      <c r="Q16" s="334"/>
      <c r="R16" s="176">
        <f>'ПР 03.19-03.24'!R16+'[9]поточний ремонт'!R16+'[8]поточний ремонт'!R16</f>
        <v>0</v>
      </c>
      <c r="S16" s="176">
        <f>'ПР 03.19-03.24'!S16+'[9]поточний ремонт'!S16+'[8]поточний ремонт'!S16</f>
        <v>0</v>
      </c>
      <c r="T16" s="343"/>
      <c r="U16" s="176">
        <f>'ПР 03.19-03.24'!U16+'[9]поточний ремонт'!U16+'[8]поточний ремонт'!U16</f>
        <v>0</v>
      </c>
      <c r="V16" s="176">
        <f>'ПР 03.19-03.24'!V16+'[9]поточний ремонт'!V16+'[8]поточний ремонт'!V16</f>
        <v>0</v>
      </c>
      <c r="W16" s="176">
        <f>'ПР 03.19-03.24'!W16+'[9]поточний ремонт'!W16+'[8]поточний ремонт'!W16</f>
        <v>16</v>
      </c>
      <c r="X16" s="176">
        <f>'ПР 03.19-03.24'!X16+'[9]поточний ремонт'!X16+'[8]поточний ремонт'!X16</f>
        <v>8879</v>
      </c>
      <c r="Y16" s="176">
        <f>'ПР 03.19-03.24'!Y16+'[9]поточний ремонт'!Y16+'[8]поточний ремонт'!Y16</f>
        <v>37447.141531077024</v>
      </c>
      <c r="Z16" s="176">
        <f>'ПР 03.19-03.24'!Z16+'[9]поточний ремонт'!Z16+'[8]поточний ремонт'!Z16</f>
        <v>0</v>
      </c>
      <c r="AA16" s="176">
        <f>'ПР 03.19-03.24'!AA16+'[9]поточний ремонт'!AA16+'[8]поточний ремонт'!AA16</f>
        <v>0</v>
      </c>
      <c r="AB16" s="176">
        <f>'ПР 03.19-03.24'!AB16+'[9]поточний ремонт'!AB16+'[8]поточний ремонт'!AB16</f>
        <v>1553.5594546272382</v>
      </c>
      <c r="AC16" s="176">
        <f>'ПР 03.19-03.24'!AC16+'[9]поточний ремонт'!AC16+'[8]поточний ремонт'!AC16</f>
        <v>2950</v>
      </c>
      <c r="AD16" s="176">
        <f>'ПР 03.19-03.24'!AD16+'[9]поточний ремонт'!AD16+'[8]поточний ремонт'!AD16</f>
        <v>7880.6130785706628</v>
      </c>
      <c r="AE16" s="176">
        <f>'ПР 03.19-03.24'!AE16+'[9]поточний ремонт'!AE16+'[8]поточний ремонт'!AE16</f>
        <v>18160.621429220308</v>
      </c>
      <c r="AF16" s="176">
        <f>'ПР 03.19-03.24'!AF16+'[9]поточний ремонт'!AF16+'[8]поточний ремонт'!AF16</f>
        <v>88378.815271475643</v>
      </c>
      <c r="AG16" s="176"/>
      <c r="AH16" s="176">
        <f>'ПР 03.19-03.24'!AH16+'[9]поточний ремонт'!AH16+'[8]поточний ремонт'!AH16</f>
        <v>26655.469061092885</v>
      </c>
      <c r="AI16" s="176">
        <f>'ПР 03.19-03.24'!AI16+'[9]поточний ремонт'!AI16+'[8]поточний ремонт'!AI16</f>
        <v>12001.678668081746</v>
      </c>
      <c r="AJ16" s="176"/>
      <c r="AK16" s="176">
        <f>'ПР 03.19-03.24'!AK16+'[9]поточний ремонт'!AK16+'[8]поточний ремонт'!AK16</f>
        <v>10943.062078861491</v>
      </c>
      <c r="AL16" s="176">
        <f>'ПР 03.19-03.24'!AL16+'[9]поточний ремонт'!AL16+'[8]поточний ремонт'!AL16</f>
        <v>3807.3491210635002</v>
      </c>
      <c r="AM16" s="176"/>
      <c r="AN16" s="176">
        <f>'ПР 03.19-03.24'!AN16+'[9]поточний ремонт'!AN16+'[8]поточний ремонт'!AN16</f>
        <v>0</v>
      </c>
      <c r="AO16" s="176">
        <f>'ПР 03.19-03.24'!AO16+'[9]поточний ремонт'!AO16+'[8]поточний ремонт'!AO16</f>
        <v>0</v>
      </c>
      <c r="AP16" s="176"/>
      <c r="AQ16" s="176">
        <f>'ПР 03.19-03.24'!AQ16+'[9]поточний ремонт'!AQ16+'[8]поточний ремонт'!AQ16</f>
        <v>7473.9472078792915</v>
      </c>
      <c r="AR16" s="176">
        <f>'ПР 03.19-03.24'!AR16+'[9]поточний ремонт'!AR16+'[8]поточний ремонт'!AR16</f>
        <v>0</v>
      </c>
      <c r="AS16" s="176"/>
      <c r="AT16" s="176">
        <f>'ПР 03.19-03.24'!AT16+'[9]поточний ремонт'!AT16+'[8]поточний ремонт'!AT16</f>
        <v>15933.197035035566</v>
      </c>
      <c r="AU16" s="176">
        <f>'ПР 03.19-03.24'!AU16+'[9]поточний ремонт'!AU16+'[8]поточний ремонт'!AU16</f>
        <v>17930</v>
      </c>
      <c r="AV16" s="176"/>
      <c r="AW16" s="176">
        <f>'ПР 03.19-03.24'!AW16+'[9]поточний ремонт'!AW16+'[8]поточний ремонт'!AW16</f>
        <v>1697.5367402037566</v>
      </c>
      <c r="AX16" s="176">
        <f>'ПР 03.19-03.24'!AX16+'[9]поточний ремонт'!AX16+'[8]поточний ремонт'!AX16</f>
        <v>3369.4998712157189</v>
      </c>
      <c r="AY16" s="176"/>
      <c r="AZ16" s="176">
        <f t="shared" si="3"/>
        <v>80863.83355229329</v>
      </c>
      <c r="BA16" s="176">
        <f t="shared" si="3"/>
        <v>125487.34293183661</v>
      </c>
      <c r="BB16" s="176">
        <f t="shared" si="4"/>
        <v>44623.50937954332</v>
      </c>
      <c r="BD16" s="324">
        <v>3</v>
      </c>
    </row>
    <row r="17" spans="1:56" ht="24.9" customHeight="1" x14ac:dyDescent="0.3">
      <c r="A17" s="338">
        <v>150000736</v>
      </c>
      <c r="B17" s="114" t="s">
        <v>582</v>
      </c>
      <c r="C17" s="339">
        <v>4</v>
      </c>
      <c r="D17" s="340" t="s">
        <v>870</v>
      </c>
      <c r="E17" s="341">
        <f>'[8]поточний ремонт'!E17</f>
        <v>2915.8</v>
      </c>
      <c r="F17" s="176">
        <f>'ПР 03.19-03.24'!F17+'[9]поточний ремонт'!F17+'[8]поточний ремонт'!F17</f>
        <v>227486.26102743417</v>
      </c>
      <c r="G17" s="176">
        <f t="shared" si="1"/>
        <v>203921.4156841457</v>
      </c>
      <c r="H17" s="176">
        <f t="shared" si="2"/>
        <v>-23564.845343288471</v>
      </c>
      <c r="I17" s="176">
        <f>'ПР 03.19-03.24'!I17+'[9]поточний ремонт'!I17+'[8]поточний ремонт'!I17</f>
        <v>4.5999999999999996</v>
      </c>
      <c r="J17" s="176">
        <f>'ПР 03.19-03.24'!J17+'[9]поточний ремонт'!J17+'[8]поточний ремонт'!J17</f>
        <v>2803.8425065675574</v>
      </c>
      <c r="K17" s="342"/>
      <c r="L17" s="176">
        <f>'ПР 03.19-03.24'!L17+'[9]поточний ремонт'!L17+'[8]поточний ремонт'!L17</f>
        <v>3</v>
      </c>
      <c r="M17" s="176">
        <f>'ПР 03.19-03.24'!M17+'[9]поточний ремонт'!M17+'[8]поточний ремонт'!M17</f>
        <v>121196</v>
      </c>
      <c r="N17" s="344"/>
      <c r="O17" s="176">
        <f>'ПР 03.19-03.24'!O17+'[9]поточний ремонт'!O17+'[8]поточний ремонт'!O17</f>
        <v>0</v>
      </c>
      <c r="P17" s="176">
        <f>'ПР 03.19-03.24'!P17+'[9]поточний ремонт'!P17+'[8]поточний ремонт'!P17</f>
        <v>0</v>
      </c>
      <c r="Q17" s="334"/>
      <c r="R17" s="176">
        <f>'ПР 03.19-03.24'!R17+'[9]поточний ремонт'!R17+'[8]поточний ремонт'!R17</f>
        <v>0</v>
      </c>
      <c r="S17" s="176">
        <f>'ПР 03.19-03.24'!S17+'[9]поточний ремонт'!S17+'[8]поточний ремонт'!S17</f>
        <v>0</v>
      </c>
      <c r="T17" s="343"/>
      <c r="U17" s="176">
        <f>'ПР 03.19-03.24'!U17+'[9]поточний ремонт'!U17+'[8]поточний ремонт'!U17</f>
        <v>0</v>
      </c>
      <c r="V17" s="176">
        <f>'ПР 03.19-03.24'!V17+'[9]поточний ремонт'!V17+'[8]поточний ремонт'!V17</f>
        <v>0</v>
      </c>
      <c r="W17" s="176">
        <f>'ПР 03.19-03.24'!W17+'[9]поточний ремонт'!W17+'[8]поточний ремонт'!W17</f>
        <v>20</v>
      </c>
      <c r="X17" s="176">
        <f>'ПР 03.19-03.24'!X17+'[9]поточний ремонт'!X17+'[8]поточний ремонт'!X17</f>
        <v>13812</v>
      </c>
      <c r="Y17" s="176">
        <f>'ПР 03.19-03.24'!Y17+'[9]поточний ремонт'!Y17+'[8]поточний ремонт'!Y17</f>
        <v>60560.270000000004</v>
      </c>
      <c r="Z17" s="176">
        <f>'ПР 03.19-03.24'!Z17+'[9]поточний ремонт'!Z17+'[8]поточний ремонт'!Z17</f>
        <v>0</v>
      </c>
      <c r="AA17" s="176">
        <f>'ПР 03.19-03.24'!AA17+'[9]поточний ремонт'!AA17+'[8]поточний ремонт'!AA17</f>
        <v>0</v>
      </c>
      <c r="AB17" s="176">
        <f>'ПР 03.19-03.24'!AB17+'[9]поточний ремонт'!AB17+'[8]поточний ремонт'!AB17</f>
        <v>929.96038901695192</v>
      </c>
      <c r="AC17" s="176">
        <f>'ПР 03.19-03.24'!AC17+'[9]поточний ремонт'!AC17+'[8]поточний ремонт'!AC17</f>
        <v>2437</v>
      </c>
      <c r="AD17" s="176">
        <f>'ПР 03.19-03.24'!AD17+'[9]поточний ремонт'!AD17+'[8]поточний ремонт'!AD17</f>
        <v>2182.3427885611891</v>
      </c>
      <c r="AE17" s="176">
        <f>'ПР 03.19-03.24'!AE17+'[9]поточний ремонт'!AE17+'[8]поточний ремонт'!AE17</f>
        <v>13560.252235763444</v>
      </c>
      <c r="AF17" s="176">
        <f>'ПР 03.19-03.24'!AF17+'[9]поточний ремонт'!AF17+'[8]поточний ремонт'!AF17</f>
        <v>4973</v>
      </c>
      <c r="AG17" s="176"/>
      <c r="AH17" s="176">
        <f>'ПР 03.19-03.24'!AH17+'[9]поточний ремонт'!AH17+'[8]поточний ремонт'!AH17</f>
        <v>22557.904310904465</v>
      </c>
      <c r="AI17" s="176">
        <f>'ПР 03.19-03.24'!AI17+'[9]поточний ремонт'!AI17+'[8]поточний ремонт'!AI17</f>
        <v>4940</v>
      </c>
      <c r="AJ17" s="176"/>
      <c r="AK17" s="176">
        <f>'ПР 03.19-03.24'!AK17+'[9]поточний ремонт'!AK17+'[8]поточний ремонт'!AK17</f>
        <v>12170.071587210277</v>
      </c>
      <c r="AL17" s="176">
        <f>'ПР 03.19-03.24'!AL17+'[9]поточний ремонт'!AL17+'[8]поточний ремонт'!AL17</f>
        <v>4913.2085221648513</v>
      </c>
      <c r="AM17" s="176"/>
      <c r="AN17" s="176">
        <f>'ПР 03.19-03.24'!AN17+'[9]поточний ремонт'!AN17+'[8]поточний ремонт'!AN17</f>
        <v>0</v>
      </c>
      <c r="AO17" s="176">
        <f>'ПР 03.19-03.24'!AO17+'[9]поточний ремонт'!AO17+'[8]поточний ремонт'!AO17</f>
        <v>0</v>
      </c>
      <c r="AP17" s="176"/>
      <c r="AQ17" s="176">
        <f>'ПР 03.19-03.24'!AQ17+'[9]поточний ремонт'!AQ17+'[8]поточний ремонт'!AQ17</f>
        <v>922.81163091883468</v>
      </c>
      <c r="AR17" s="176">
        <f>'ПР 03.19-03.24'!AR17+'[9]поточний ремонт'!AR17+'[8]поточний ремонт'!AR17</f>
        <v>1067.3185707928915</v>
      </c>
      <c r="AS17" s="176"/>
      <c r="AT17" s="176">
        <f>'ПР 03.19-03.24'!AT17+'[9]поточний ремонт'!AT17+'[8]поточний ремонт'!AT17</f>
        <v>14535.42191038292</v>
      </c>
      <c r="AU17" s="176">
        <f>'ПР 03.19-03.24'!AU17+'[9]поточний ремонт'!AU17+'[8]поточний ремонт'!AU17</f>
        <v>3140</v>
      </c>
      <c r="AV17" s="176"/>
      <c r="AW17" s="176">
        <f>'ПР 03.19-03.24'!AW17+'[9]поточний ремонт'!AW17+'[8]поточний ремонт'!AW17</f>
        <v>936.94129267831499</v>
      </c>
      <c r="AX17" s="176">
        <f>'ПР 03.19-03.24'!AX17+'[9]поточний ремонт'!AX17+'[8]поточний ремонт'!AX17</f>
        <v>1086.7894557032</v>
      </c>
      <c r="AY17" s="176"/>
      <c r="AZ17" s="176">
        <f t="shared" si="3"/>
        <v>64683.402967858259</v>
      </c>
      <c r="BA17" s="176">
        <f t="shared" si="3"/>
        <v>20120.316548660947</v>
      </c>
      <c r="BB17" s="176">
        <f t="shared" si="4"/>
        <v>-44563.086419197309</v>
      </c>
      <c r="BD17" s="324">
        <v>2</v>
      </c>
    </row>
    <row r="18" spans="1:56" ht="24.9" customHeight="1" x14ac:dyDescent="0.3">
      <c r="A18" s="338">
        <v>150000743</v>
      </c>
      <c r="B18" s="114" t="s">
        <v>585</v>
      </c>
      <c r="C18" s="339">
        <v>4</v>
      </c>
      <c r="D18" s="340" t="s">
        <v>870</v>
      </c>
      <c r="E18" s="341">
        <f>'[8]поточний ремонт'!E18</f>
        <v>2296.6</v>
      </c>
      <c r="F18" s="176">
        <f>'ПР 03.19-03.24'!F18+'[9]поточний ремонт'!F18+'[8]поточний ремонт'!F18</f>
        <v>156093.23246674467</v>
      </c>
      <c r="G18" s="176">
        <f t="shared" si="1"/>
        <v>291646.15519898356</v>
      </c>
      <c r="H18" s="176">
        <f t="shared" si="2"/>
        <v>135552.92273223889</v>
      </c>
      <c r="I18" s="176">
        <f>'ПР 03.19-03.24'!I18+'[9]поточний ремонт'!I18+'[8]поточний ремонт'!I18</f>
        <v>422.13</v>
      </c>
      <c r="J18" s="176">
        <f>'ПР 03.19-03.24'!J18+'[9]поточний ремонт'!J18+'[8]поточний ремонт'!J18</f>
        <v>218121.0337115482</v>
      </c>
      <c r="K18" s="342"/>
      <c r="L18" s="176">
        <f>'ПР 03.19-03.24'!L18+'[9]поточний ремонт'!L18+'[8]поточний ремонт'!L18</f>
        <v>1</v>
      </c>
      <c r="M18" s="176">
        <f>'ПР 03.19-03.24'!M18+'[9]поточний ремонт'!M18+'[8]поточний ремонт'!M18</f>
        <v>60016</v>
      </c>
      <c r="N18" s="176"/>
      <c r="O18" s="176">
        <f>'ПР 03.19-03.24'!O18+'[9]поточний ремонт'!O18+'[8]поточний ремонт'!O18</f>
        <v>0</v>
      </c>
      <c r="P18" s="176">
        <f>'ПР 03.19-03.24'!P18+'[9]поточний ремонт'!P18+'[8]поточний ремонт'!P18</f>
        <v>0</v>
      </c>
      <c r="Q18" s="334"/>
      <c r="R18" s="176">
        <f>'ПР 03.19-03.24'!R18+'[9]поточний ремонт'!R18+'[8]поточний ремонт'!R18</f>
        <v>0</v>
      </c>
      <c r="S18" s="176">
        <f>'ПР 03.19-03.24'!S18+'[9]поточний ремонт'!S18+'[8]поточний ремонт'!S18</f>
        <v>0</v>
      </c>
      <c r="T18" s="343"/>
      <c r="U18" s="176">
        <f>'ПР 03.19-03.24'!U18+'[9]поточний ремонт'!U18+'[8]поточний ремонт'!U18</f>
        <v>0</v>
      </c>
      <c r="V18" s="176">
        <f>'ПР 03.19-03.24'!V18+'[9]поточний ремонт'!V18+'[8]поточний ремонт'!V18</f>
        <v>0</v>
      </c>
      <c r="W18" s="176">
        <f>'ПР 03.19-03.24'!W18+'[9]поточний ремонт'!W18+'[8]поточний ремонт'!W18</f>
        <v>31</v>
      </c>
      <c r="X18" s="176">
        <f>'ПР 03.19-03.24'!X18+'[9]поточний ремонт'!X18+'[8]поточний ремонт'!X18</f>
        <v>9181.1214874353627</v>
      </c>
      <c r="Y18" s="176">
        <f>'ПР 03.19-03.24'!Y18+'[9]поточний ремонт'!Y18+'[8]поточний ремонт'!Y18</f>
        <v>0</v>
      </c>
      <c r="Z18" s="176">
        <f>'ПР 03.19-03.24'!Z18+'[9]поточний ремонт'!Z18+'[8]поточний ремонт'!Z18</f>
        <v>0</v>
      </c>
      <c r="AA18" s="176">
        <f>'ПР 03.19-03.24'!AA18+'[9]поточний ремонт'!AA18+'[8]поточний ремонт'!AA18</f>
        <v>0</v>
      </c>
      <c r="AB18" s="176">
        <f>'ПР 03.19-03.24'!AB18+'[9]поточний ремонт'!AB18+'[8]поточний ремонт'!AB18</f>
        <v>1726</v>
      </c>
      <c r="AC18" s="176">
        <f>'ПР 03.19-03.24'!AC18+'[9]поточний ремонт'!AC18+'[8]поточний ремонт'!AC18</f>
        <v>1495</v>
      </c>
      <c r="AD18" s="176">
        <f>'ПР 03.19-03.24'!AD18+'[9]поточний ремонт'!AD18+'[8]поточний ремонт'!AD18</f>
        <v>1107</v>
      </c>
      <c r="AE18" s="176">
        <f>'ПР 03.19-03.24'!AE18+'[9]поточний ремонт'!AE18+'[8]поточний ремонт'!AE18</f>
        <v>12887.902625039917</v>
      </c>
      <c r="AF18" s="176">
        <f>'ПР 03.19-03.24'!AF18+'[9]поточний ремонт'!AF18+'[8]поточний ремонт'!AF18</f>
        <v>3130.1649457707531</v>
      </c>
      <c r="AG18" s="176"/>
      <c r="AH18" s="176">
        <f>'ПР 03.19-03.24'!AH18+'[9]поточний ремонт'!AH18+'[8]поточний ремонт'!AH18</f>
        <v>15943.091208312964</v>
      </c>
      <c r="AI18" s="176">
        <f>'ПР 03.19-03.24'!AI18+'[9]поточний ремонт'!AI18+'[8]поточний ремонт'!AI18</f>
        <v>27</v>
      </c>
      <c r="AJ18" s="176"/>
      <c r="AK18" s="176">
        <f>'ПР 03.19-03.24'!AK18+'[9]поточний ремонт'!AK18+'[8]поточний ремонт'!AK18</f>
        <v>7454.0452732706508</v>
      </c>
      <c r="AL18" s="176">
        <f>'ПР 03.19-03.24'!AL18+'[9]поточний ремонт'!AL18+'[8]поточний ремонт'!AL18</f>
        <v>1894.4525042026278</v>
      </c>
      <c r="AM18" s="176"/>
      <c r="AN18" s="176">
        <f>'ПР 03.19-03.24'!AN18+'[9]поточний ремонт'!AN18+'[8]поточний ремонт'!AN18</f>
        <v>0</v>
      </c>
      <c r="AO18" s="176">
        <f>'ПР 03.19-03.24'!AO18+'[9]поточний ремонт'!AO18+'[8]поточний ремонт'!AO18</f>
        <v>0</v>
      </c>
      <c r="AP18" s="176"/>
      <c r="AQ18" s="176">
        <f>'ПР 03.19-03.24'!AQ18+'[9]поточний ремонт'!AQ18+'[8]поточний ремонт'!AQ18</f>
        <v>738.24930473506754</v>
      </c>
      <c r="AR18" s="176">
        <f>'ПР 03.19-03.24'!AR18+'[9]поточний ремонт'!AR18+'[8]поточний ремонт'!AR18</f>
        <v>0</v>
      </c>
      <c r="AS18" s="176"/>
      <c r="AT18" s="176">
        <f>'ПР 03.19-03.24'!AT18+'[9]поточний ремонт'!AT18+'[8]поточний ремонт'!AT18</f>
        <v>8665.2837421424756</v>
      </c>
      <c r="AU18" s="176">
        <f>'ПР 03.19-03.24'!AU18+'[9]поточний ремонт'!AU18+'[8]поточний ремонт'!AU18</f>
        <v>1733.0473232175486</v>
      </c>
      <c r="AV18" s="176"/>
      <c r="AW18" s="176">
        <f>'ПР 03.19-03.24'!AW18+'[9]поточний ремонт'!AW18+'[8]поточний ремонт'!AW18</f>
        <v>824.61569266210211</v>
      </c>
      <c r="AX18" s="176">
        <f>'ПР 03.19-03.24'!AX18+'[9]поточний ремонт'!AX18+'[8]поточний ремонт'!AX18</f>
        <v>2172.4575555682</v>
      </c>
      <c r="AY18" s="176"/>
      <c r="AZ18" s="176">
        <f t="shared" si="3"/>
        <v>46513.187846163179</v>
      </c>
      <c r="BA18" s="176">
        <f t="shared" si="3"/>
        <v>8957.1223287591292</v>
      </c>
      <c r="BB18" s="176">
        <f t="shared" si="4"/>
        <v>-37556.065517404051</v>
      </c>
      <c r="BD18" s="324">
        <v>2</v>
      </c>
    </row>
    <row r="19" spans="1:56" ht="24.9" customHeight="1" x14ac:dyDescent="0.3">
      <c r="A19" s="338">
        <v>150000737</v>
      </c>
      <c r="B19" s="114" t="s">
        <v>588</v>
      </c>
      <c r="C19" s="339">
        <v>4</v>
      </c>
      <c r="D19" s="340" t="s">
        <v>870</v>
      </c>
      <c r="E19" s="341">
        <f>'[8]поточний ремонт'!E19</f>
        <v>2573.6</v>
      </c>
      <c r="F19" s="176">
        <f>'ПР 03.19-03.24'!F19+'[9]поточний ремонт'!F19+'[8]поточний ремонт'!F19</f>
        <v>242320.38148194941</v>
      </c>
      <c r="G19" s="176">
        <f t="shared" si="1"/>
        <v>373371.80068069749</v>
      </c>
      <c r="H19" s="176">
        <f t="shared" si="2"/>
        <v>131051.41919874807</v>
      </c>
      <c r="I19" s="176">
        <f>'ПР 03.19-03.24'!I19+'[9]поточний ремонт'!I19+'[8]поточний ремонт'!I19</f>
        <v>115</v>
      </c>
      <c r="J19" s="176">
        <f>'ПР 03.19-03.24'!J19+'[9]поточний ремонт'!J19+'[8]поточний ремонт'!J19</f>
        <v>34161.149346315018</v>
      </c>
      <c r="K19" s="345"/>
      <c r="L19" s="176">
        <f>'ПР 03.19-03.24'!L19+'[9]поточний ремонт'!L19+'[8]поточний ремонт'!L19</f>
        <v>2</v>
      </c>
      <c r="M19" s="176">
        <f>'ПР 03.19-03.24'!M19+'[9]поточний ремонт'!M19+'[8]поточний ремонт'!M19</f>
        <v>113742</v>
      </c>
      <c r="N19" s="344"/>
      <c r="O19" s="176">
        <f>'ПР 03.19-03.24'!O19+'[9]поточний ремонт'!O19+'[8]поточний ремонт'!O19</f>
        <v>0</v>
      </c>
      <c r="P19" s="176">
        <f>'ПР 03.19-03.24'!P19+'[9]поточний ремонт'!P19+'[8]поточний ремонт'!P19</f>
        <v>0</v>
      </c>
      <c r="Q19" s="334"/>
      <c r="R19" s="176">
        <f>'ПР 03.19-03.24'!R19+'[9]поточний ремонт'!R19+'[8]поточний ремонт'!R19</f>
        <v>0</v>
      </c>
      <c r="S19" s="176">
        <f>'ПР 03.19-03.24'!S19+'[9]поточний ремонт'!S19+'[8]поточний ремонт'!S19</f>
        <v>0</v>
      </c>
      <c r="T19" s="343"/>
      <c r="U19" s="176">
        <f>'ПР 03.19-03.24'!U19+'[9]поточний ремонт'!U19+'[8]поточний ремонт'!U19</f>
        <v>0</v>
      </c>
      <c r="V19" s="176">
        <f>'ПР 03.19-03.24'!V19+'[9]поточний ремонт'!V19+'[8]поточний ремонт'!V19</f>
        <v>0</v>
      </c>
      <c r="W19" s="176">
        <f>'ПР 03.19-03.24'!W19+'[9]поточний ремонт'!W19+'[8]поточний ремонт'!W19</f>
        <v>0</v>
      </c>
      <c r="X19" s="176">
        <f>'ПР 03.19-03.24'!X19+'[9]поточний ремонт'!X19+'[8]поточний ремонт'!X19</f>
        <v>0</v>
      </c>
      <c r="Y19" s="176">
        <f>'ПР 03.19-03.24'!Y19+'[9]поточний ремонт'!Y19+'[8]поточний ремонт'!Y19</f>
        <v>145124.65072171003</v>
      </c>
      <c r="Z19" s="176">
        <f>'ПР 03.19-03.24'!Z19+'[9]поточний ремонт'!Z19+'[8]поточний ремонт'!Z19</f>
        <v>0</v>
      </c>
      <c r="AA19" s="176">
        <f>'ПР 03.19-03.24'!AA19+'[9]поточний ремонт'!AA19+'[8]поточний ремонт'!AA19</f>
        <v>26897</v>
      </c>
      <c r="AB19" s="176">
        <f>'ПР 03.19-03.24'!AB19+'[9]поточний ремонт'!AB19+'[8]поточний ремонт'!AB19</f>
        <v>5653</v>
      </c>
      <c r="AC19" s="176">
        <f>'ПР 03.19-03.24'!AC19+'[9]поточний ремонт'!AC19+'[8]поточний ремонт'!AC19</f>
        <v>43463.280612672497</v>
      </c>
      <c r="AD19" s="176">
        <f>'ПР 03.19-03.24'!AD19+'[9]поточний ремонт'!AD19+'[8]поточний ремонт'!AD19</f>
        <v>4330.72</v>
      </c>
      <c r="AE19" s="176">
        <f>'ПР 03.19-03.24'!AE19+'[9]поточний ремонт'!AE19+'[8]поточний ремонт'!AE19</f>
        <v>16157.655271802676</v>
      </c>
      <c r="AF19" s="176">
        <f>'ПР 03.19-03.24'!AF19+'[9]поточний ремонт'!AF19+'[8]поточний ремонт'!AF19</f>
        <v>4584.6786762779439</v>
      </c>
      <c r="AG19" s="176"/>
      <c r="AH19" s="176">
        <f>'ПР 03.19-03.24'!AH19+'[9]поточний ремонт'!AH19+'[8]поточний ремонт'!AH19</f>
        <v>20691.543755006747</v>
      </c>
      <c r="AI19" s="176">
        <f>'ПР 03.19-03.24'!AI19+'[9]поточний ремонт'!AI19+'[8]поточний ремонт'!AI19</f>
        <v>638</v>
      </c>
      <c r="AJ19" s="176"/>
      <c r="AK19" s="176">
        <f>'ПР 03.19-03.24'!AK19+'[9]поточний ремонт'!AK19+'[8]поточний ремонт'!AK19</f>
        <v>9123.813709573702</v>
      </c>
      <c r="AL19" s="176">
        <f>'ПР 03.19-03.24'!AL19+'[9]поточний ремонт'!AL19+'[8]поточний ремонт'!AL19</f>
        <v>8664.2911962155595</v>
      </c>
      <c r="AM19" s="176"/>
      <c r="AN19" s="176">
        <f>'ПР 03.19-03.24'!AN19+'[9]поточний ремонт'!AN19+'[8]поточний ремонт'!AN19</f>
        <v>0</v>
      </c>
      <c r="AO19" s="176">
        <f>'ПР 03.19-03.24'!AO19+'[9]поточний ремонт'!AO19+'[8]поточний ремонт'!AO19</f>
        <v>0</v>
      </c>
      <c r="AP19" s="176"/>
      <c r="AQ19" s="176">
        <f>'ПР 03.19-03.24'!AQ19+'[9]поточний ремонт'!AQ19+'[8]поточний ремонт'!AQ19</f>
        <v>922.81163091883468</v>
      </c>
      <c r="AR19" s="176">
        <f>'ПР 03.19-03.24'!AR19+'[9]поточний ремонт'!AR19+'[8]поточний ремонт'!AR19</f>
        <v>1059.0296082014213</v>
      </c>
      <c r="AS19" s="176"/>
      <c r="AT19" s="176">
        <f>'ПР 03.19-03.24'!AT19+'[9]поточний ремонт'!AT19+'[8]поточний ремонт'!AT19</f>
        <v>14119.692654498014</v>
      </c>
      <c r="AU19" s="176">
        <f>'ПР 03.19-03.24'!AU19+'[9]поточний ремонт'!AU19+'[8]поточний ремонт'!AU19</f>
        <v>927.47732037862625</v>
      </c>
      <c r="AV19" s="176"/>
      <c r="AW19" s="176">
        <f>'ПР 03.19-03.24'!AW19+'[9]поточний ремонт'!AW19+'[8]поточний ремонт'!AW19</f>
        <v>899.51369266210168</v>
      </c>
      <c r="AX19" s="176">
        <f>'ПР 03.19-03.24'!AX19+'[9]поточний ремонт'!AX19+'[8]поточний ремонт'!AX19</f>
        <v>5838.335840192347</v>
      </c>
      <c r="AY19" s="176"/>
      <c r="AZ19" s="176">
        <f t="shared" si="3"/>
        <v>61915.030714462075</v>
      </c>
      <c r="BA19" s="176">
        <f t="shared" si="3"/>
        <v>21711.812641265897</v>
      </c>
      <c r="BB19" s="176">
        <f t="shared" si="4"/>
        <v>-40203.218073196178</v>
      </c>
      <c r="BD19" s="324">
        <v>2</v>
      </c>
    </row>
    <row r="20" spans="1:56" ht="24.9" customHeight="1" x14ac:dyDescent="0.3">
      <c r="A20" s="338">
        <v>150000738</v>
      </c>
      <c r="B20" s="114" t="s">
        <v>591</v>
      </c>
      <c r="C20" s="339">
        <v>5</v>
      </c>
      <c r="D20" s="340" t="s">
        <v>870</v>
      </c>
      <c r="E20" s="341">
        <f>'[8]поточний ремонт'!E20</f>
        <v>3566.7</v>
      </c>
      <c r="F20" s="176">
        <f>'ПР 03.19-03.24'!F20+'[9]поточний ремонт'!F20+'[8]поточний ремонт'!F20</f>
        <v>391788.23329102946</v>
      </c>
      <c r="G20" s="176">
        <f t="shared" si="1"/>
        <v>284581.14122302079</v>
      </c>
      <c r="H20" s="176">
        <f t="shared" si="2"/>
        <v>-107207.09206800867</v>
      </c>
      <c r="I20" s="176">
        <f>'ПР 03.19-03.24'!I20+'[9]поточний ремонт'!I20+'[8]поточний ремонт'!I20</f>
        <v>263.3</v>
      </c>
      <c r="J20" s="176">
        <f>'ПР 03.19-03.24'!J20+'[9]поточний ремонт'!J20+'[8]поточний ремонт'!J20</f>
        <v>46642.894116485702</v>
      </c>
      <c r="K20" s="342"/>
      <c r="L20" s="176">
        <f>'ПР 03.19-03.24'!L20+'[9]поточний ремонт'!L20+'[8]поточний ремонт'!L20</f>
        <v>1</v>
      </c>
      <c r="M20" s="176">
        <f>'ПР 03.19-03.24'!M20+'[9]поточний ремонт'!M20+'[8]поточний ремонт'!M20</f>
        <v>44019</v>
      </c>
      <c r="N20" s="344"/>
      <c r="O20" s="176">
        <f>'ПР 03.19-03.24'!O20+'[9]поточний ремонт'!O20+'[8]поточний ремонт'!O20</f>
        <v>177.5</v>
      </c>
      <c r="P20" s="176">
        <f>'ПР 03.19-03.24'!P20+'[9]поточний ремонт'!P20+'[8]поточний ремонт'!P20</f>
        <v>49049.783765914981</v>
      </c>
      <c r="Q20" s="334"/>
      <c r="R20" s="176">
        <f>'ПР 03.19-03.24'!R20+'[9]поточний ремонт'!R20+'[8]поточний ремонт'!R20</f>
        <v>0</v>
      </c>
      <c r="S20" s="176">
        <f>'ПР 03.19-03.24'!S20+'[9]поточний ремонт'!S20+'[8]поточний ремонт'!S20</f>
        <v>0</v>
      </c>
      <c r="T20" s="343"/>
      <c r="U20" s="176">
        <f>'ПР 03.19-03.24'!U20+'[9]поточний ремонт'!U20+'[8]поточний ремонт'!U20</f>
        <v>0</v>
      </c>
      <c r="V20" s="176">
        <f>'ПР 03.19-03.24'!V20+'[9]поточний ремонт'!V20+'[8]поточний ремонт'!V20</f>
        <v>0</v>
      </c>
      <c r="W20" s="176">
        <f>'ПР 03.19-03.24'!W20+'[9]поточний ремонт'!W20+'[8]поточний ремонт'!W20</f>
        <v>59.5</v>
      </c>
      <c r="X20" s="176">
        <f>'ПР 03.19-03.24'!X20+'[9]поточний ремонт'!X20+'[8]поточний ремонт'!X20</f>
        <v>37395</v>
      </c>
      <c r="Y20" s="176">
        <f>'ПР 03.19-03.24'!Y20+'[9]поточний ремонт'!Y20+'[8]поточний ремонт'!Y20</f>
        <v>53113.31551059278</v>
      </c>
      <c r="Z20" s="176">
        <f>'ПР 03.19-03.24'!Z20+'[9]поточний ремонт'!Z20+'[8]поточний ремонт'!Z20</f>
        <v>0</v>
      </c>
      <c r="AA20" s="176">
        <f>'ПР 03.19-03.24'!AA20+'[9]поточний ремонт'!AA20+'[8]поточний ремонт'!AA20</f>
        <v>0</v>
      </c>
      <c r="AB20" s="176">
        <f>'ПР 03.19-03.24'!AB20+'[9]поточний ремонт'!AB20+'[8]поточний ремонт'!AB20</f>
        <v>21808.034721508669</v>
      </c>
      <c r="AC20" s="176">
        <f>'ПР 03.19-03.24'!AC20+'[9]поточний ремонт'!AC20+'[8]поточний ремонт'!AC20</f>
        <v>7755.2419120408013</v>
      </c>
      <c r="AD20" s="176">
        <f>'ПР 03.19-03.24'!AD20+'[9]поточний ремонт'!AD20+'[8]поточний ремонт'!AD20</f>
        <v>24797.871196477827</v>
      </c>
      <c r="AE20" s="176">
        <f>'ПР 03.19-03.24'!AE20+'[9]поточний ремонт'!AE20+'[8]поточний ремонт'!AE20</f>
        <v>20310.599157751971</v>
      </c>
      <c r="AF20" s="176">
        <f>'ПР 03.19-03.24'!AF20+'[9]поточний ремонт'!AF20+'[8]поточний ремонт'!AF20</f>
        <v>6607.8776569193533</v>
      </c>
      <c r="AG20" s="176"/>
      <c r="AH20" s="176">
        <f>'ПР 03.19-03.24'!AH20+'[9]поточний ремонт'!AH20+'[8]поточний ремонт'!AH20</f>
        <v>23599.204776111219</v>
      </c>
      <c r="AI20" s="176">
        <f>'ПР 03.19-03.24'!AI20+'[9]поточний ремонт'!AI20+'[8]поточний ремонт'!AI20</f>
        <v>7870.4236724061475</v>
      </c>
      <c r="AJ20" s="176"/>
      <c r="AK20" s="176">
        <f>'ПР 03.19-03.24'!AK20+'[9]поточний ремонт'!AK20+'[8]поточний ремонт'!AK20</f>
        <v>16512.256734542094</v>
      </c>
      <c r="AL20" s="176">
        <f>'ПР 03.19-03.24'!AL20+'[9]поточний ремонт'!AL20+'[8]поточний ремонт'!AL20</f>
        <v>0</v>
      </c>
      <c r="AM20" s="176"/>
      <c r="AN20" s="176">
        <f>'ПР 03.19-03.24'!AN20+'[9]поточний ремонт'!AN20+'[8]поточний ремонт'!AN20</f>
        <v>0</v>
      </c>
      <c r="AO20" s="176">
        <f>'ПР 03.19-03.24'!AO20+'[9]поточний ремонт'!AO20+'[8]поточний ремонт'!AO20</f>
        <v>0</v>
      </c>
      <c r="AP20" s="176"/>
      <c r="AQ20" s="176">
        <f>'ПР 03.19-03.24'!AQ20+'[9]поточний ремонт'!AQ20+'[8]поточний ремонт'!AQ20</f>
        <v>922.81163091883468</v>
      </c>
      <c r="AR20" s="176">
        <f>'ПР 03.19-03.24'!AR20+'[9]поточний ремонт'!AR20+'[8]поточний ремонт'!AR20</f>
        <v>3604.9169815906803</v>
      </c>
      <c r="AS20" s="176"/>
      <c r="AT20" s="176">
        <f>'ПР 03.19-03.24'!AT20+'[9]поточний ремонт'!AT20+'[8]поточний ремонт'!AT20</f>
        <v>15622.873002580916</v>
      </c>
      <c r="AU20" s="176">
        <f>'ПР 03.19-03.24'!AU20+'[9]поточний ремонт'!AU20+'[8]поточний ремонт'!AU20</f>
        <v>36619.838163091503</v>
      </c>
      <c r="AV20" s="176"/>
      <c r="AW20" s="176">
        <f>'ПР 03.19-03.24'!AW20+'[9]поточний ремонт'!AW20+'[8]поточний ремонт'!AW20</f>
        <v>1124.8396521016593</v>
      </c>
      <c r="AX20" s="176">
        <f>'ПР 03.19-03.24'!AX20+'[9]поточний ремонт'!AX20+'[8]поточний ремонт'!AX20</f>
        <v>7231.9178803111272</v>
      </c>
      <c r="AY20" s="176"/>
      <c r="AZ20" s="176">
        <f t="shared" si="3"/>
        <v>78092.584954006699</v>
      </c>
      <c r="BA20" s="176">
        <f t="shared" si="3"/>
        <v>61934.974354318809</v>
      </c>
      <c r="BB20" s="176">
        <f t="shared" si="4"/>
        <v>-16157.61059968789</v>
      </c>
      <c r="BD20" s="324">
        <v>2</v>
      </c>
    </row>
    <row r="21" spans="1:56" ht="24.9" customHeight="1" x14ac:dyDescent="0.3">
      <c r="A21" s="338">
        <v>150000739</v>
      </c>
      <c r="B21" s="114" t="s">
        <v>594</v>
      </c>
      <c r="C21" s="339">
        <v>4</v>
      </c>
      <c r="D21" s="340" t="s">
        <v>870</v>
      </c>
      <c r="E21" s="341">
        <f>'[8]поточний ремонт'!E21</f>
        <v>3627.2000000000003</v>
      </c>
      <c r="F21" s="176">
        <f>'ПР 03.19-03.24'!F21+'[9]поточний ремонт'!F21+'[8]поточний ремонт'!F21</f>
        <v>277124.73084214696</v>
      </c>
      <c r="G21" s="176">
        <f t="shared" si="1"/>
        <v>444701.88217506179</v>
      </c>
      <c r="H21" s="176">
        <f t="shared" si="2"/>
        <v>167577.15133291483</v>
      </c>
      <c r="I21" s="176">
        <f>'ПР 03.19-03.24'!I21+'[9]поточний ремонт'!I21+'[8]поточний ремонт'!I21</f>
        <v>620.18000000000006</v>
      </c>
      <c r="J21" s="176">
        <f>'ПР 03.19-03.24'!J21+'[9]поточний ремонт'!J21+'[8]поточний ремонт'!J21</f>
        <v>308015.89570026787</v>
      </c>
      <c r="K21" s="342"/>
      <c r="L21" s="176">
        <f>'ПР 03.19-03.24'!L21+'[9]поточний ремонт'!L21+'[8]поточний ремонт'!L21</f>
        <v>0</v>
      </c>
      <c r="M21" s="176">
        <f>'ПР 03.19-03.24'!M21+'[9]поточний ремонт'!M21+'[8]поточний ремонт'!M21</f>
        <v>2538</v>
      </c>
      <c r="N21" s="176"/>
      <c r="O21" s="176">
        <f>'ПР 03.19-03.24'!O21+'[9]поточний ремонт'!O21+'[8]поточний ремонт'!O21</f>
        <v>0</v>
      </c>
      <c r="P21" s="176">
        <f>'ПР 03.19-03.24'!P21+'[9]поточний ремонт'!P21+'[8]поточний ремонт'!P21</f>
        <v>0</v>
      </c>
      <c r="Q21" s="334"/>
      <c r="R21" s="176">
        <f>'ПР 03.19-03.24'!R21+'[9]поточний ремонт'!R21+'[8]поточний ремонт'!R21</f>
        <v>0</v>
      </c>
      <c r="S21" s="176">
        <f>'ПР 03.19-03.24'!S21+'[9]поточний ремонт'!S21+'[8]поточний ремонт'!S21</f>
        <v>0</v>
      </c>
      <c r="T21" s="343"/>
      <c r="U21" s="176">
        <f>'ПР 03.19-03.24'!U21+'[9]поточний ремонт'!U21+'[8]поточний ремонт'!U21</f>
        <v>0</v>
      </c>
      <c r="V21" s="176">
        <f>'ПР 03.19-03.24'!V21+'[9]поточний ремонт'!V21+'[8]поточний ремонт'!V21</f>
        <v>0</v>
      </c>
      <c r="W21" s="176">
        <f>'ПР 03.19-03.24'!W21+'[9]поточний ремонт'!W21+'[8]поточний ремонт'!W21</f>
        <v>9.1999999999999993</v>
      </c>
      <c r="X21" s="176">
        <f>'ПР 03.19-03.24'!X21+'[9]поточний ремонт'!X21+'[8]поточний ремонт'!X21</f>
        <v>13967.008897038148</v>
      </c>
      <c r="Y21" s="176">
        <f>'ПР 03.19-03.24'!Y21+'[9]поточний ремонт'!Y21+'[8]поточний ремонт'!Y21</f>
        <v>81292.399999999994</v>
      </c>
      <c r="Z21" s="176">
        <f>'ПР 03.19-03.24'!Z21+'[9]поточний ремонт'!Z21+'[8]поточний ремонт'!Z21</f>
        <v>0</v>
      </c>
      <c r="AA21" s="176">
        <f>'ПР 03.19-03.24'!AA21+'[9]поточний ремонт'!AA21+'[8]поточний ремонт'!AA21</f>
        <v>7210</v>
      </c>
      <c r="AB21" s="176">
        <f>'ПР 03.19-03.24'!AB21+'[9]поточний ремонт'!AB21+'[8]поточний ремонт'!AB21</f>
        <v>7280.5951743933001</v>
      </c>
      <c r="AC21" s="176">
        <f>'ПР 03.19-03.24'!AC21+'[9]поточний ремонт'!AC21+'[8]поточний ремонт'!AC21</f>
        <v>1663</v>
      </c>
      <c r="AD21" s="176">
        <f>'ПР 03.19-03.24'!AD21+'[9]поточний ремонт'!AD21+'[8]поточний ремонт'!AD21</f>
        <v>22734.982403362428</v>
      </c>
      <c r="AE21" s="176">
        <f>'ПР 03.19-03.24'!AE21+'[9]поточний ремонт'!AE21+'[8]поточний ремонт'!AE21</f>
        <v>21320.729271541066</v>
      </c>
      <c r="AF21" s="176">
        <f>'ПР 03.19-03.24'!AF21+'[9]поточний ремонт'!AF21+'[8]поточний ремонт'!AF21</f>
        <v>18839</v>
      </c>
      <c r="AG21" s="176"/>
      <c r="AH21" s="176">
        <f>'ПР 03.19-03.24'!AH21+'[9]поточний ремонт'!AH21+'[8]поточний ремонт'!AH21</f>
        <v>26237.277665140617</v>
      </c>
      <c r="AI21" s="176">
        <f>'ПР 03.19-03.24'!AI21+'[9]поточний ремонт'!AI21+'[8]поточний ремонт'!AI21</f>
        <v>122</v>
      </c>
      <c r="AJ21" s="176"/>
      <c r="AK21" s="176">
        <f>'ПР 03.19-03.24'!AK21+'[9]поточний ремонт'!AK21+'[8]поточний ремонт'!AK21</f>
        <v>14826.534004603409</v>
      </c>
      <c r="AL21" s="176">
        <f>'ПР 03.19-03.24'!AL21+'[9]поточний ремонт'!AL21+'[8]поточний ремонт'!AL21</f>
        <v>3486</v>
      </c>
      <c r="AM21" s="176"/>
      <c r="AN21" s="176">
        <f>'ПР 03.19-03.24'!AN21+'[9]поточний ремонт'!AN21+'[8]поточний ремонт'!AN21</f>
        <v>0</v>
      </c>
      <c r="AO21" s="176">
        <f>'ПР 03.19-03.24'!AO21+'[9]поточний ремонт'!AO21+'[8]поточний ремонт'!AO21</f>
        <v>0</v>
      </c>
      <c r="AP21" s="176"/>
      <c r="AQ21" s="176">
        <f>'ПР 03.19-03.24'!AQ21+'[9]поточний ремонт'!AQ21+'[8]поточний ремонт'!AQ21</f>
        <v>553.6869785513004</v>
      </c>
      <c r="AR21" s="176">
        <f>'ПР 03.19-03.24'!AR21+'[9]поточний ремонт'!AR21+'[8]поточний ремонт'!AR21</f>
        <v>2509</v>
      </c>
      <c r="AS21" s="176"/>
      <c r="AT21" s="176">
        <f>'ПР 03.19-03.24'!AT21+'[9]поточний ремонт'!AT21+'[8]поточний ремонт'!AT21</f>
        <v>22048.66762315678</v>
      </c>
      <c r="AU21" s="176">
        <f>'ПР 03.19-03.24'!AU21+'[9]поточний ремонт'!AU21+'[8]поточний ремонт'!AU21</f>
        <v>4004.7829392513991</v>
      </c>
      <c r="AV21" s="176"/>
      <c r="AW21" s="176">
        <f>'ПР 03.19-03.24'!AW21+'[9]поточний ремонт'!AW21+'[8]поточний ремонт'!AW21</f>
        <v>1104.7410724062001</v>
      </c>
      <c r="AX21" s="176">
        <f>'ПР 03.19-03.24'!AX21+'[9]поточний ремонт'!AX21+'[8]поточний ремонт'!AX21</f>
        <v>769.58382970000002</v>
      </c>
      <c r="AY21" s="176"/>
      <c r="AZ21" s="176">
        <f t="shared" si="3"/>
        <v>86091.636615399373</v>
      </c>
      <c r="BA21" s="176">
        <f t="shared" si="3"/>
        <v>29730.3667689514</v>
      </c>
      <c r="BB21" s="176">
        <f t="shared" si="4"/>
        <v>-56361.269846447976</v>
      </c>
      <c r="BD21" s="324">
        <v>2</v>
      </c>
    </row>
    <row r="22" spans="1:56" ht="24.9" customHeight="1" x14ac:dyDescent="0.3">
      <c r="A22" s="338">
        <v>150000740</v>
      </c>
      <c r="B22" s="114" t="s">
        <v>597</v>
      </c>
      <c r="C22" s="339">
        <v>3</v>
      </c>
      <c r="D22" s="340" t="s">
        <v>870</v>
      </c>
      <c r="E22" s="341">
        <f>'[8]поточний ремонт'!E22</f>
        <v>1366.3</v>
      </c>
      <c r="F22" s="176">
        <f>'ПР 03.19-03.24'!F22+'[9]поточний ремонт'!F22+'[8]поточний ремонт'!F22</f>
        <v>108949.82156591982</v>
      </c>
      <c r="G22" s="176">
        <f t="shared" si="1"/>
        <v>91753.855575796246</v>
      </c>
      <c r="H22" s="176">
        <f t="shared" si="2"/>
        <v>-17195.965990123572</v>
      </c>
      <c r="I22" s="176">
        <f>'ПР 03.19-03.24'!I22+'[9]поточний ремонт'!I22+'[8]поточний ремонт'!I22</f>
        <v>14</v>
      </c>
      <c r="J22" s="176">
        <f>'ПР 03.19-03.24'!J22+'[9]поточний ремонт'!J22+'[8]поточний ремонт'!J22</f>
        <v>3206.1835422240815</v>
      </c>
      <c r="K22" s="342"/>
      <c r="L22" s="176">
        <f>'ПР 03.19-03.24'!L22+'[9]поточний ремонт'!L22+'[8]поточний ремонт'!L22</f>
        <v>1</v>
      </c>
      <c r="M22" s="176">
        <f>'ПР 03.19-03.24'!M22+'[9]поточний ремонт'!M22+'[8]поточний ремонт'!M22</f>
        <v>36629</v>
      </c>
      <c r="N22" s="176"/>
      <c r="O22" s="176">
        <f>'ПР 03.19-03.24'!O22+'[9]поточний ремонт'!O22+'[8]поточний ремонт'!O22</f>
        <v>0</v>
      </c>
      <c r="P22" s="176">
        <f>'ПР 03.19-03.24'!P22+'[9]поточний ремонт'!P22+'[8]поточний ремонт'!P22</f>
        <v>0</v>
      </c>
      <c r="Q22" s="334"/>
      <c r="R22" s="176">
        <f>'ПР 03.19-03.24'!R22+'[9]поточний ремонт'!R22+'[8]поточний ремонт'!R22</f>
        <v>0</v>
      </c>
      <c r="S22" s="176">
        <f>'ПР 03.19-03.24'!S22+'[9]поточний ремонт'!S22+'[8]поточний ремонт'!S22</f>
        <v>0</v>
      </c>
      <c r="T22" s="343"/>
      <c r="U22" s="176">
        <f>'ПР 03.19-03.24'!U22+'[9]поточний ремонт'!U22+'[8]поточний ремонт'!U22</f>
        <v>0</v>
      </c>
      <c r="V22" s="176">
        <f>'ПР 03.19-03.24'!V22+'[9]поточний ремонт'!V22+'[8]поточний ремонт'!V22</f>
        <v>0</v>
      </c>
      <c r="W22" s="176">
        <f>'ПР 03.19-03.24'!W22+'[9]поточний ремонт'!W22+'[8]поточний ремонт'!W22</f>
        <v>0</v>
      </c>
      <c r="X22" s="176">
        <f>'ПР 03.19-03.24'!X22+'[9]поточний ремонт'!X22+'[8]поточний ремонт'!X22</f>
        <v>0</v>
      </c>
      <c r="Y22" s="176">
        <f>'ПР 03.19-03.24'!Y22+'[9]поточний ремонт'!Y22+'[8]поточний ремонт'!Y22</f>
        <v>21598.315127099679</v>
      </c>
      <c r="Z22" s="176">
        <f>'ПР 03.19-03.24'!Z22+'[9]поточний ремонт'!Z22+'[8]поточний ремонт'!Z22</f>
        <v>0</v>
      </c>
      <c r="AA22" s="176">
        <f>'ПР 03.19-03.24'!AA22+'[9]поточний ремонт'!AA22+'[8]поточний ремонт'!AA22</f>
        <v>0</v>
      </c>
      <c r="AB22" s="176">
        <f>'ПР 03.19-03.24'!AB22+'[9]поточний ремонт'!AB22+'[8]поточний ремонт'!AB22</f>
        <v>3651</v>
      </c>
      <c r="AC22" s="176">
        <f>'ПР 03.19-03.24'!AC22+'[9]поточний ремонт'!AC22+'[8]поточний ремонт'!AC22</f>
        <v>23470.603569878225</v>
      </c>
      <c r="AD22" s="176">
        <f>'ПР 03.19-03.24'!AD22+'[9]поточний ремонт'!AD22+'[8]поточний ремонт'!AD22</f>
        <v>3198.7533365942618</v>
      </c>
      <c r="AE22" s="176">
        <f>'ПР 03.19-03.24'!AE22+'[9]поточний ремонт'!AE22+'[8]поточний ремонт'!AE22</f>
        <v>10154.732035858458</v>
      </c>
      <c r="AF22" s="176">
        <f>'ПР 03.19-03.24'!AF22+'[9]поточний ремонт'!AF22+'[8]поточний ремонт'!AF22</f>
        <v>0</v>
      </c>
      <c r="AG22" s="176"/>
      <c r="AH22" s="176">
        <f>'ПР 03.19-03.24'!AH22+'[9]поточний ремонт'!AH22+'[8]поточний ремонт'!AH22</f>
        <v>15654.927944356681</v>
      </c>
      <c r="AI22" s="176">
        <f>'ПР 03.19-03.24'!AI22+'[9]поточний ремонт'!AI22+'[8]поточний ремонт'!AI22</f>
        <v>2149</v>
      </c>
      <c r="AJ22" s="176"/>
      <c r="AK22" s="176">
        <f>'ПР 03.19-03.24'!AK22+'[9]поточний ремонт'!AK22+'[8]поточний ремонт'!AK22</f>
        <v>5501.8430113193335</v>
      </c>
      <c r="AL22" s="176">
        <f>'ПР 03.19-03.24'!AL22+'[9]поточний ремонт'!AL22+'[8]поточний ремонт'!AL22</f>
        <v>3892</v>
      </c>
      <c r="AM22" s="176"/>
      <c r="AN22" s="176">
        <f>'ПР 03.19-03.24'!AN22+'[9]поточний ремонт'!AN22+'[8]поточний ремонт'!AN22</f>
        <v>0</v>
      </c>
      <c r="AO22" s="176">
        <f>'ПР 03.19-03.24'!AO22+'[9]поточний ремонт'!AO22+'[8]поточний ремонт'!AO22</f>
        <v>0</v>
      </c>
      <c r="AP22" s="176"/>
      <c r="AQ22" s="176">
        <f>'ПР 03.19-03.24'!AQ22+'[9]поточний ремонт'!AQ22+'[8]поточний ремонт'!AQ22</f>
        <v>369.12465236753377</v>
      </c>
      <c r="AR22" s="176">
        <f>'ПР 03.19-03.24'!AR22+'[9]поточний ремонт'!AR22+'[8]поточний ремонт'!AR22</f>
        <v>3236.8943754023921</v>
      </c>
      <c r="AS22" s="176"/>
      <c r="AT22" s="176">
        <f>'ПР 03.19-03.24'!AT22+'[9]поточний ремонт'!AT22+'[8]поточний ремонт'!AT22</f>
        <v>7334.3659395272207</v>
      </c>
      <c r="AU22" s="176">
        <f>'ПР 03.19-03.24'!AU22+'[9]поточний ремонт'!AU22+'[8]поточний ремонт'!AU22</f>
        <v>1459.41165023136</v>
      </c>
      <c r="AV22" s="176"/>
      <c r="AW22" s="176">
        <f>'ПР 03.19-03.24'!AW22+'[9]поточний ремонт'!AW22+'[8]поточний ремонт'!AW22</f>
        <v>497.4840724062002</v>
      </c>
      <c r="AX22" s="176">
        <f>'ПР 03.19-03.24'!AX22+'[9]поточний ремонт'!AX22+'[8]поточний ремонт'!AX22</f>
        <v>4163.972744114968</v>
      </c>
      <c r="AY22" s="176"/>
      <c r="AZ22" s="176">
        <f t="shared" si="3"/>
        <v>39512.477655835428</v>
      </c>
      <c r="BA22" s="176">
        <f t="shared" si="3"/>
        <v>14901.27876974872</v>
      </c>
      <c r="BB22" s="176">
        <f t="shared" si="4"/>
        <v>-24611.198886086706</v>
      </c>
      <c r="BD22" s="324">
        <v>2</v>
      </c>
    </row>
    <row r="23" spans="1:56" ht="24.9" customHeight="1" x14ac:dyDescent="0.3">
      <c r="A23" s="338">
        <v>150000744</v>
      </c>
      <c r="B23" s="114" t="s">
        <v>600</v>
      </c>
      <c r="C23" s="339">
        <v>4</v>
      </c>
      <c r="D23" s="340" t="s">
        <v>870</v>
      </c>
      <c r="E23" s="341">
        <f>'[8]поточний ремонт'!E23</f>
        <v>1588.6</v>
      </c>
      <c r="F23" s="176">
        <f>'ПР 03.19-03.24'!F23+'[9]поточний ремонт'!F23+'[8]поточний ремонт'!F23</f>
        <v>105266.81652496164</v>
      </c>
      <c r="G23" s="176">
        <f t="shared" si="1"/>
        <v>53452.302783833889</v>
      </c>
      <c r="H23" s="176">
        <f t="shared" si="2"/>
        <v>-51814.513741127754</v>
      </c>
      <c r="I23" s="176">
        <f>'ПР 03.19-03.24'!I23+'[9]поточний ремонт'!I23+'[8]поточний ремонт'!I23</f>
        <v>2.8</v>
      </c>
      <c r="J23" s="176">
        <f>'ПР 03.19-03.24'!J23+'[9]поточний ремонт'!J23+'[8]поточний ремонт'!J23</f>
        <v>535</v>
      </c>
      <c r="K23" s="342"/>
      <c r="L23" s="176">
        <f>'ПР 03.19-03.24'!L23+'[9]поточний ремонт'!L23+'[8]поточний ремонт'!L23</f>
        <v>0</v>
      </c>
      <c r="M23" s="176">
        <f>'ПР 03.19-03.24'!M23+'[9]поточний ремонт'!M23+'[8]поточний ремонт'!M23</f>
        <v>2655.9468496855816</v>
      </c>
      <c r="N23" s="176"/>
      <c r="O23" s="176">
        <f>'ПР 03.19-03.24'!O23+'[9]поточний ремонт'!O23+'[8]поточний ремонт'!O23</f>
        <v>0</v>
      </c>
      <c r="P23" s="176">
        <f>'ПР 03.19-03.24'!P23+'[9]поточний ремонт'!P23+'[8]поточний ремонт'!P23</f>
        <v>0</v>
      </c>
      <c r="Q23" s="334"/>
      <c r="R23" s="176">
        <f>'ПР 03.19-03.24'!R23+'[9]поточний ремонт'!R23+'[8]поточний ремонт'!R23</f>
        <v>0</v>
      </c>
      <c r="S23" s="176">
        <f>'ПР 03.19-03.24'!S23+'[9]поточний ремонт'!S23+'[8]поточний ремонт'!S23</f>
        <v>0</v>
      </c>
      <c r="T23" s="343"/>
      <c r="U23" s="176">
        <f>'ПР 03.19-03.24'!U23+'[9]поточний ремонт'!U23+'[8]поточний ремонт'!U23</f>
        <v>0</v>
      </c>
      <c r="V23" s="176">
        <f>'ПР 03.19-03.24'!V23+'[9]поточний ремонт'!V23+'[8]поточний ремонт'!V23</f>
        <v>0</v>
      </c>
      <c r="W23" s="176">
        <f>'ПР 03.19-03.24'!W23+'[9]поточний ремонт'!W23+'[8]поточний ремонт'!W23</f>
        <v>0</v>
      </c>
      <c r="X23" s="176">
        <f>'ПР 03.19-03.24'!X23+'[9]поточний ремонт'!X23+'[8]поточний ремонт'!X23</f>
        <v>3964</v>
      </c>
      <c r="Y23" s="176">
        <f>'ПР 03.19-03.24'!Y23+'[9]поточний ремонт'!Y23+'[8]поточний ремонт'!Y23</f>
        <v>31335.613771441094</v>
      </c>
      <c r="Z23" s="176">
        <f>'ПР 03.19-03.24'!Z23+'[9]поточний ремонт'!Z23+'[8]поточний ремонт'!Z23</f>
        <v>0</v>
      </c>
      <c r="AA23" s="176">
        <f>'ПР 03.19-03.24'!AA23+'[9]поточний ремонт'!AA23+'[8]поточний ремонт'!AA23</f>
        <v>0</v>
      </c>
      <c r="AB23" s="176">
        <f>'ПР 03.19-03.24'!AB23+'[9]поточний ремонт'!AB23+'[8]поточний ремонт'!AB23</f>
        <v>4318.2444516558107</v>
      </c>
      <c r="AC23" s="176">
        <f>'ПР 03.19-03.24'!AC23+'[9]поточний ремонт'!AC23+'[8]поточний ремонт'!AC23</f>
        <v>5432.341026818609</v>
      </c>
      <c r="AD23" s="176">
        <f>'ПР 03.19-03.24'!AD23+'[9]поточний ремонт'!AD23+'[8]поточний ремонт'!AD23</f>
        <v>5211.1566842327884</v>
      </c>
      <c r="AE23" s="176">
        <f>'ПР 03.19-03.24'!AE23+'[9]поточний ремонт'!AE23+'[8]поточний ремонт'!AE23</f>
        <v>9628.6272933157979</v>
      </c>
      <c r="AF23" s="176">
        <f>'ПР 03.19-03.24'!AF23+'[9]поточний ремонт'!AF23+'[8]поточний ремонт'!AF23</f>
        <v>2715.6369068731519</v>
      </c>
      <c r="AG23" s="176"/>
      <c r="AH23" s="176">
        <f>'ПР 03.19-03.24'!AH23+'[9]поточний ремонт'!AH23+'[8]поточний ремонт'!AH23</f>
        <v>12171.190586543038</v>
      </c>
      <c r="AI23" s="176">
        <f>'ПР 03.19-03.24'!AI23+'[9]поточний ремонт'!AI23+'[8]поточний ремонт'!AI23</f>
        <v>1885</v>
      </c>
      <c r="AJ23" s="176"/>
      <c r="AK23" s="176">
        <f>'ПР 03.19-03.24'!AK23+'[9]поточний ремонт'!AK23+'[8]поточний ремонт'!AK23</f>
        <v>6064.7288083367966</v>
      </c>
      <c r="AL23" s="176">
        <f>'ПР 03.19-03.24'!AL23+'[9]поточний ремонт'!AL23+'[8]поточний ремонт'!AL23</f>
        <v>2538.5329861559608</v>
      </c>
      <c r="AM23" s="176"/>
      <c r="AN23" s="176">
        <f>'ПР 03.19-03.24'!AN23+'[9]поточний ремонт'!AN23+'[8]поточний ремонт'!AN23</f>
        <v>0</v>
      </c>
      <c r="AO23" s="176">
        <f>'ПР 03.19-03.24'!AO23+'[9]поточний ремонт'!AO23+'[8]поточний ремонт'!AO23</f>
        <v>0</v>
      </c>
      <c r="AP23" s="176"/>
      <c r="AQ23" s="176">
        <f>'ПР 03.19-03.24'!AQ23+'[9]поточний ремонт'!AQ23+'[8]поточний ремонт'!AQ23</f>
        <v>369.12465236753377</v>
      </c>
      <c r="AR23" s="176">
        <f>'ПР 03.19-03.24'!AR23+'[9]поточний ремонт'!AR23+'[8]поточний ремонт'!AR23</f>
        <v>0</v>
      </c>
      <c r="AS23" s="176"/>
      <c r="AT23" s="176">
        <f>'ПР 03.19-03.24'!AT23+'[9]поточний ремонт'!AT23+'[8]поточний ремонт'!AT23</f>
        <v>4393.6465487900323</v>
      </c>
      <c r="AU23" s="176">
        <f>'ПР 03.19-03.24'!AU23+'[9]поточний ремонт'!AU23+'[8]поточний ремонт'!AU23</f>
        <v>0</v>
      </c>
      <c r="AV23" s="176"/>
      <c r="AW23" s="176">
        <f>'ПР 03.19-03.24'!AW23+'[9]поточний ремонт'!AW23+'[8]поточний ремонт'!AW23</f>
        <v>498.65067242241309</v>
      </c>
      <c r="AX23" s="176">
        <f>'ПР 03.19-03.24'!AX23+'[9]поточний ремонт'!AX23+'[8]поточний ремонт'!AX23</f>
        <v>1399.8707557903615</v>
      </c>
      <c r="AY23" s="176"/>
      <c r="AZ23" s="176">
        <f t="shared" si="3"/>
        <v>33125.968561775611</v>
      </c>
      <c r="BA23" s="176">
        <f t="shared" si="3"/>
        <v>8539.0406488194749</v>
      </c>
      <c r="BB23" s="176">
        <f t="shared" si="4"/>
        <v>-24586.927912956136</v>
      </c>
      <c r="BD23" s="324">
        <v>2</v>
      </c>
    </row>
    <row r="24" spans="1:56" ht="24.9" customHeight="1" x14ac:dyDescent="0.3">
      <c r="A24" s="338">
        <v>150000741</v>
      </c>
      <c r="B24" s="114" t="s">
        <v>603</v>
      </c>
      <c r="C24" s="339">
        <v>4</v>
      </c>
      <c r="D24" s="340" t="s">
        <v>870</v>
      </c>
      <c r="E24" s="341">
        <f>'[8]поточний ремонт'!E24</f>
        <v>2593.7999999999997</v>
      </c>
      <c r="F24" s="176">
        <f>'ПР 03.19-03.24'!F24+'[9]поточний ремонт'!F24+'[8]поточний ремонт'!F24</f>
        <v>235470.46935894509</v>
      </c>
      <c r="G24" s="176">
        <f t="shared" si="1"/>
        <v>286843.0413248032</v>
      </c>
      <c r="H24" s="176">
        <f t="shared" si="2"/>
        <v>51372.571965858107</v>
      </c>
      <c r="I24" s="176">
        <f>'ПР 03.19-03.24'!I24+'[9]поточний ремонт'!I24+'[8]поточний ремонт'!I24</f>
        <v>4</v>
      </c>
      <c r="J24" s="176">
        <f>'ПР 03.19-03.24'!J24+'[9]поточний ремонт'!J24+'[8]поточний ремонт'!J24</f>
        <v>10044</v>
      </c>
      <c r="K24" s="342"/>
      <c r="L24" s="176">
        <f>'ПР 03.19-03.24'!L24+'[9]поточний ремонт'!L24+'[8]поточний ремонт'!L24</f>
        <v>3</v>
      </c>
      <c r="M24" s="176">
        <f>'ПР 03.19-03.24'!M24+'[9]поточний ремонт'!M24+'[8]поточний ремонт'!M24</f>
        <v>164583.52257883977</v>
      </c>
      <c r="N24" s="343"/>
      <c r="O24" s="176">
        <f>'ПР 03.19-03.24'!O24+'[9]поточний ремонт'!O24+'[8]поточний ремонт'!O24</f>
        <v>0</v>
      </c>
      <c r="P24" s="176">
        <f>'ПР 03.19-03.24'!P24+'[9]поточний ремонт'!P24+'[8]поточний ремонт'!P24</f>
        <v>0</v>
      </c>
      <c r="Q24" s="334"/>
      <c r="R24" s="176">
        <f>'ПР 03.19-03.24'!R24+'[9]поточний ремонт'!R24+'[8]поточний ремонт'!R24</f>
        <v>0</v>
      </c>
      <c r="S24" s="176">
        <f>'ПР 03.19-03.24'!S24+'[9]поточний ремонт'!S24+'[8]поточний ремонт'!S24</f>
        <v>0</v>
      </c>
      <c r="T24" s="343"/>
      <c r="U24" s="176">
        <f>'ПР 03.19-03.24'!U24+'[9]поточний ремонт'!U24+'[8]поточний ремонт'!U24</f>
        <v>0</v>
      </c>
      <c r="V24" s="176">
        <f>'ПР 03.19-03.24'!V24+'[9]поточний ремонт'!V24+'[8]поточний ремонт'!V24</f>
        <v>0</v>
      </c>
      <c r="W24" s="176">
        <f>'ПР 03.19-03.24'!W24+'[9]поточний ремонт'!W24+'[8]поточний ремонт'!W24</f>
        <v>0</v>
      </c>
      <c r="X24" s="176">
        <f>'ПР 03.19-03.24'!X24+'[9]поточний ремонт'!X24+'[8]поточний ремонт'!X24</f>
        <v>1705</v>
      </c>
      <c r="Y24" s="176">
        <f>'ПР 03.19-03.24'!Y24+'[9]поточний ремонт'!Y24+'[8]поточний ремонт'!Y24</f>
        <v>34945.119973664849</v>
      </c>
      <c r="Z24" s="176">
        <f>'ПР 03.19-03.24'!Z24+'[9]поточний ремонт'!Z24+'[8]поточний ремонт'!Z24</f>
        <v>0</v>
      </c>
      <c r="AA24" s="176">
        <f>'ПР 03.19-03.24'!AA24+'[9]поточний ремонт'!AA24+'[8]поточний ремонт'!AA24</f>
        <v>0</v>
      </c>
      <c r="AB24" s="176">
        <f>'ПР 03.19-03.24'!AB24+'[9]поточний ремонт'!AB24+'[8]поточний ремонт'!AB24</f>
        <v>14935</v>
      </c>
      <c r="AC24" s="176">
        <f>'ПР 03.19-03.24'!AC24+'[9]поточний ремонт'!AC24+'[8]поточний ремонт'!AC24</f>
        <v>35405.095958521924</v>
      </c>
      <c r="AD24" s="176">
        <f>'ПР 03.19-03.24'!AD24+'[9]поточний ремонт'!AD24+'[8]поточний ремонт'!AD24</f>
        <v>25225.302813776638</v>
      </c>
      <c r="AE24" s="176">
        <f>'ПР 03.19-03.24'!AE24+'[9]поточний ремонт'!AE24+'[8]поточний ремонт'!AE24</f>
        <v>16398.078347193041</v>
      </c>
      <c r="AF24" s="176">
        <f>'ПР 03.19-03.24'!AF24+'[9]поточний ремонт'!AF24+'[8]поточний ремонт'!AF24</f>
        <v>3326</v>
      </c>
      <c r="AG24" s="176"/>
      <c r="AH24" s="176">
        <f>'ПР 03.19-03.24'!AH24+'[9]поточний ремонт'!AH24+'[8]поточний ремонт'!AH24</f>
        <v>18335.565027768029</v>
      </c>
      <c r="AI24" s="176">
        <f>'ПР 03.19-03.24'!AI24+'[9]поточний ремонт'!AI24+'[8]поточний ремонт'!AI24</f>
        <v>32</v>
      </c>
      <c r="AJ24" s="176"/>
      <c r="AK24" s="176">
        <f>'ПР 03.19-03.24'!AK24+'[9]поточний ремонт'!AK24+'[8]поточний ремонт'!AK24</f>
        <v>10229.392404232205</v>
      </c>
      <c r="AL24" s="176">
        <f>'ПР 03.19-03.24'!AL24+'[9]поточний ремонт'!AL24+'[8]поточний ремонт'!AL24</f>
        <v>1455.9126707526034</v>
      </c>
      <c r="AM24" s="176"/>
      <c r="AN24" s="176">
        <f>'ПР 03.19-03.24'!AN24+'[9]поточний ремонт'!AN24+'[8]поточний ремонт'!AN24</f>
        <v>0</v>
      </c>
      <c r="AO24" s="176">
        <f>'ПР 03.19-03.24'!AO24+'[9]поточний ремонт'!AO24+'[8]поточний ремонт'!AO24</f>
        <v>0</v>
      </c>
      <c r="AP24" s="176"/>
      <c r="AQ24" s="176">
        <f>'ПР 03.19-03.24'!AQ24+'[9]поточний ремонт'!AQ24+'[8]поточний ремонт'!AQ24</f>
        <v>0</v>
      </c>
      <c r="AR24" s="176">
        <f>'ПР 03.19-03.24'!AR24+'[9]поточний ремонт'!AR24+'[8]поточний ремонт'!AR24</f>
        <v>0</v>
      </c>
      <c r="AS24" s="176"/>
      <c r="AT24" s="176">
        <f>'ПР 03.19-03.24'!AT24+'[9]поточний ремонт'!AT24+'[8]поточний ремонт'!AT24</f>
        <v>13416.46291554545</v>
      </c>
      <c r="AU24" s="176">
        <f>'ПР 03.19-03.24'!AU24+'[9]поточний ремонт'!AU24+'[8]поточний ремонт'!AU24</f>
        <v>993</v>
      </c>
      <c r="AV24" s="176"/>
      <c r="AW24" s="176">
        <f>'ПР 03.19-03.24'!AW24+'[9]поточний ремонт'!AW24+'[8]поточний ремонт'!AW24</f>
        <v>907.17435645089529</v>
      </c>
      <c r="AX24" s="176">
        <f>'ПР 03.19-03.24'!AX24+'[9]поточний ремонт'!AX24+'[8]поточний ремонт'!AX24</f>
        <v>4101.5414916316531</v>
      </c>
      <c r="AY24" s="176"/>
      <c r="AZ24" s="176">
        <f t="shared" si="3"/>
        <v>59286.673051189617</v>
      </c>
      <c r="BA24" s="176">
        <f t="shared" si="3"/>
        <v>9908.4541623842561</v>
      </c>
      <c r="BB24" s="176">
        <f t="shared" si="4"/>
        <v>-49378.218888805364</v>
      </c>
      <c r="BD24" s="324">
        <v>2</v>
      </c>
    </row>
    <row r="25" spans="1:56" ht="24.9" customHeight="1" x14ac:dyDescent="0.3">
      <c r="A25" s="338">
        <v>150000742</v>
      </c>
      <c r="B25" s="114" t="s">
        <v>606</v>
      </c>
      <c r="C25" s="339">
        <v>5</v>
      </c>
      <c r="D25" s="340" t="s">
        <v>870</v>
      </c>
      <c r="E25" s="341">
        <f>'[8]поточний ремонт'!E25</f>
        <v>1869.8999999999999</v>
      </c>
      <c r="F25" s="176">
        <f>'ПР 03.19-03.24'!F25+'[9]поточний ремонт'!F25+'[8]поточний ремонт'!F25</f>
        <v>134884.06791591505</v>
      </c>
      <c r="G25" s="176">
        <f t="shared" si="1"/>
        <v>175194.95855095368</v>
      </c>
      <c r="H25" s="176">
        <f t="shared" si="2"/>
        <v>40310.890635038639</v>
      </c>
      <c r="I25" s="176">
        <f>'ПР 03.19-03.24'!I25+'[9]поточний ремонт'!I25+'[8]поточний ремонт'!I25</f>
        <v>241.27</v>
      </c>
      <c r="J25" s="176">
        <f>'ПР 03.19-03.24'!J25+'[9]поточний ремонт'!J25+'[8]поточний ремонт'!J25</f>
        <v>100852</v>
      </c>
      <c r="K25" s="345"/>
      <c r="L25" s="176">
        <f>'ПР 03.19-03.24'!L25+'[9]поточний ремонт'!L25+'[8]поточний ремонт'!L25</f>
        <v>0</v>
      </c>
      <c r="M25" s="176">
        <f>'ПР 03.19-03.24'!M25+'[9]поточний ремонт'!M25+'[8]поточний ремонт'!M25</f>
        <v>0</v>
      </c>
      <c r="N25" s="176"/>
      <c r="O25" s="176">
        <f>'ПР 03.19-03.24'!O25+'[9]поточний ремонт'!O25+'[8]поточний ремонт'!O25</f>
        <v>0</v>
      </c>
      <c r="P25" s="176">
        <f>'ПР 03.19-03.24'!P25+'[9]поточний ремонт'!P25+'[8]поточний ремонт'!P25</f>
        <v>0</v>
      </c>
      <c r="Q25" s="334"/>
      <c r="R25" s="176">
        <f>'ПР 03.19-03.24'!R25+'[9]поточний ремонт'!R25+'[8]поточний ремонт'!R25</f>
        <v>0</v>
      </c>
      <c r="S25" s="176">
        <f>'ПР 03.19-03.24'!S25+'[9]поточний ремонт'!S25+'[8]поточний ремонт'!S25</f>
        <v>0</v>
      </c>
      <c r="T25" s="343"/>
      <c r="U25" s="176">
        <f>'ПР 03.19-03.24'!U25+'[9]поточний ремонт'!U25+'[8]поточний ремонт'!U25</f>
        <v>0</v>
      </c>
      <c r="V25" s="176">
        <f>'ПР 03.19-03.24'!V25+'[9]поточний ремонт'!V25+'[8]поточний ремонт'!V25</f>
        <v>0</v>
      </c>
      <c r="W25" s="176">
        <f>'ПР 03.19-03.24'!W25+'[9]поточний ремонт'!W25+'[8]поточний ремонт'!W25</f>
        <v>0</v>
      </c>
      <c r="X25" s="176">
        <f>'ПР 03.19-03.24'!X25+'[9]поточний ремонт'!X25+'[8]поточний ремонт'!X25</f>
        <v>0</v>
      </c>
      <c r="Y25" s="176">
        <f>'ПР 03.19-03.24'!Y25+'[9]поточний ремонт'!Y25+'[8]поточний ремонт'!Y25</f>
        <v>70839.958550953685</v>
      </c>
      <c r="Z25" s="176">
        <f>'ПР 03.19-03.24'!Z25+'[9]поточний ремонт'!Z25+'[8]поточний ремонт'!Z25</f>
        <v>0</v>
      </c>
      <c r="AA25" s="176">
        <f>'ПР 03.19-03.24'!AA25+'[9]поточний ремонт'!AA25+'[8]поточний ремонт'!AA25</f>
        <v>0</v>
      </c>
      <c r="AB25" s="176">
        <f>'ПР 03.19-03.24'!AB25+'[9]поточний ремонт'!AB25+'[8]поточний ремонт'!AB25</f>
        <v>0</v>
      </c>
      <c r="AC25" s="176">
        <f>'ПР 03.19-03.24'!AC25+'[9]поточний ремонт'!AC25+'[8]поточний ремонт'!AC25</f>
        <v>0</v>
      </c>
      <c r="AD25" s="176">
        <f>'ПР 03.19-03.24'!AD25+'[9]поточний ремонт'!AD25+'[8]поточний ремонт'!AD25</f>
        <v>3503</v>
      </c>
      <c r="AE25" s="176">
        <f>'ПР 03.19-03.24'!AE25+'[9]поточний ремонт'!AE25+'[8]поточний ремонт'!AE25</f>
        <v>10131.251062574374</v>
      </c>
      <c r="AF25" s="176">
        <f>'ПР 03.19-03.24'!AF25+'[9]поточний ремонт'!AF25+'[8]поточний ремонт'!AF25</f>
        <v>1003</v>
      </c>
      <c r="AG25" s="176"/>
      <c r="AH25" s="176">
        <f>'ПР 03.19-03.24'!AH25+'[9]поточний ремонт'!AH25+'[8]поточний ремонт'!AH25</f>
        <v>14084.876852667612</v>
      </c>
      <c r="AI25" s="176">
        <f>'ПР 03.19-03.24'!AI25+'[9]поточний ремонт'!AI25+'[8]поточний ремонт'!AI25</f>
        <v>0</v>
      </c>
      <c r="AJ25" s="176"/>
      <c r="AK25" s="176">
        <f>'ПР 03.19-03.24'!AK25+'[9]поточний ремонт'!AK25+'[8]поточний ремонт'!AK25</f>
        <v>7615.3780561009535</v>
      </c>
      <c r="AL25" s="176">
        <f>'ПР 03.19-03.24'!AL25+'[9]поточний ремонт'!AL25+'[8]поточний ремонт'!AL25</f>
        <v>1034.3711773000205</v>
      </c>
      <c r="AM25" s="176"/>
      <c r="AN25" s="176">
        <f>'ПР 03.19-03.24'!AN25+'[9]поточний ремонт'!AN25+'[8]поточний ремонт'!AN25</f>
        <v>0</v>
      </c>
      <c r="AO25" s="176">
        <f>'ПР 03.19-03.24'!AO25+'[9]поточний ремонт'!AO25+'[8]поточний ремонт'!AO25</f>
        <v>0</v>
      </c>
      <c r="AP25" s="176"/>
      <c r="AQ25" s="176">
        <f>'ПР 03.19-03.24'!AQ25+'[9]поточний ремонт'!AQ25+'[8]поточний ремонт'!AQ25</f>
        <v>369.12465236753377</v>
      </c>
      <c r="AR25" s="176">
        <f>'ПР 03.19-03.24'!AR25+'[9]поточний ремонт'!AR25+'[8]поточний ремонт'!AR25</f>
        <v>0</v>
      </c>
      <c r="AS25" s="176"/>
      <c r="AT25" s="176">
        <f>'ПР 03.19-03.24'!AT25+'[9]поточний ремонт'!AT25+'[8]поточний ремонт'!AT25</f>
        <v>5480.659304593526</v>
      </c>
      <c r="AU25" s="176">
        <f>'ПР 03.19-03.24'!AU25+'[9]поточний ремонт'!AU25+'[8]поточний ремонт'!AU25</f>
        <v>1811</v>
      </c>
      <c r="AV25" s="176"/>
      <c r="AW25" s="176">
        <f>'ПР 03.19-03.24'!AW25+'[9]поточний ремонт'!AW25+'[8]поточний ремонт'!AW25</f>
        <v>578.53496807317731</v>
      </c>
      <c r="AX25" s="176">
        <f>'ПР 03.19-03.24'!AX25+'[9]поточний ремонт'!AX25+'[8]поточний ремонт'!AX25</f>
        <v>1001.518096134285</v>
      </c>
      <c r="AY25" s="176"/>
      <c r="AZ25" s="176">
        <f t="shared" si="3"/>
        <v>38259.824896377177</v>
      </c>
      <c r="BA25" s="176">
        <f t="shared" si="3"/>
        <v>4849.8892734343053</v>
      </c>
      <c r="BB25" s="176">
        <f t="shared" si="4"/>
        <v>-33409.935622942874</v>
      </c>
      <c r="BD25" s="324">
        <v>2</v>
      </c>
    </row>
    <row r="26" spans="1:56" ht="24.9" customHeight="1" x14ac:dyDescent="0.3">
      <c r="A26" s="338">
        <v>150000745</v>
      </c>
      <c r="B26" s="602" t="s">
        <v>609</v>
      </c>
      <c r="C26" s="339">
        <v>1</v>
      </c>
      <c r="D26" s="340" t="s">
        <v>870</v>
      </c>
      <c r="E26" s="341"/>
      <c r="F26" s="176"/>
      <c r="G26" s="176"/>
      <c r="H26" s="176"/>
      <c r="I26" s="176"/>
      <c r="J26" s="176"/>
      <c r="K26" s="342"/>
      <c r="L26" s="176"/>
      <c r="M26" s="176"/>
      <c r="N26" s="176"/>
      <c r="O26" s="176"/>
      <c r="P26" s="176"/>
      <c r="Q26" s="334"/>
      <c r="R26" s="176"/>
      <c r="S26" s="176"/>
      <c r="T26" s="343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>
        <f t="shared" si="3"/>
        <v>0</v>
      </c>
      <c r="BA26" s="176">
        <f t="shared" si="3"/>
        <v>0</v>
      </c>
      <c r="BB26" s="176">
        <f t="shared" si="4"/>
        <v>0</v>
      </c>
      <c r="BD26" s="324">
        <v>2</v>
      </c>
    </row>
    <row r="27" spans="1:56" ht="24.9" customHeight="1" x14ac:dyDescent="0.3">
      <c r="A27" s="338">
        <v>150000836</v>
      </c>
      <c r="B27" s="114" t="s">
        <v>622</v>
      </c>
      <c r="C27" s="339">
        <v>3</v>
      </c>
      <c r="D27" s="340" t="s">
        <v>870</v>
      </c>
      <c r="E27" s="341">
        <f>'[8]поточний ремонт'!E27</f>
        <v>1578.7</v>
      </c>
      <c r="F27" s="176">
        <f>'ПР 03.19-03.24'!F27+'[9]поточний ремонт'!F27+'[8]поточний ремонт'!F27</f>
        <v>177811.96617201454</v>
      </c>
      <c r="G27" s="176">
        <f t="shared" si="1"/>
        <v>131379.76417171268</v>
      </c>
      <c r="H27" s="176">
        <f t="shared" si="2"/>
        <v>-46432.202000301855</v>
      </c>
      <c r="I27" s="176">
        <f>'ПР 03.19-03.24'!I27+'[9]поточний ремонт'!I27+'[8]поточний ремонт'!I27</f>
        <v>97.15</v>
      </c>
      <c r="J27" s="176">
        <f>'ПР 03.19-03.24'!J27+'[9]поточний ремонт'!J27+'[8]поточний ремонт'!J27</f>
        <v>16312.902127843696</v>
      </c>
      <c r="K27" s="342"/>
      <c r="L27" s="176">
        <f>'ПР 03.19-03.24'!L27+'[9]поточний ремонт'!L27+'[8]поточний ремонт'!L27</f>
        <v>0</v>
      </c>
      <c r="M27" s="176">
        <f>'ПР 03.19-03.24'!M27+'[9]поточний ремонт'!M27+'[8]поточний ремонт'!M27</f>
        <v>0</v>
      </c>
      <c r="N27" s="176"/>
      <c r="O27" s="176">
        <f>'ПР 03.19-03.24'!O27+'[9]поточний ремонт'!O27+'[8]поточний ремонт'!O27</f>
        <v>0</v>
      </c>
      <c r="P27" s="176">
        <f>'ПР 03.19-03.24'!P27+'[9]поточний ремонт'!P27+'[8]поточний ремонт'!P27</f>
        <v>0</v>
      </c>
      <c r="Q27" s="334"/>
      <c r="R27" s="176">
        <f>'ПР 03.19-03.24'!R27+'[9]поточний ремонт'!R27+'[8]поточний ремонт'!R27</f>
        <v>0</v>
      </c>
      <c r="S27" s="176">
        <f>'ПР 03.19-03.24'!S27+'[9]поточний ремонт'!S27+'[8]поточний ремонт'!S27</f>
        <v>0</v>
      </c>
      <c r="T27" s="343"/>
      <c r="U27" s="176">
        <f>'ПР 03.19-03.24'!U27+'[9]поточний ремонт'!U27+'[8]поточний ремонт'!U27</f>
        <v>0</v>
      </c>
      <c r="V27" s="176">
        <f>'ПР 03.19-03.24'!V27+'[9]поточний ремонт'!V27+'[8]поточний ремонт'!V27</f>
        <v>0</v>
      </c>
      <c r="W27" s="176">
        <f>'ПР 03.19-03.24'!W27+'[9]поточний ремонт'!W27+'[8]поточний ремонт'!W27</f>
        <v>0</v>
      </c>
      <c r="X27" s="176">
        <f>'ПР 03.19-03.24'!X27+'[9]поточний ремонт'!X27+'[8]поточний ремонт'!X27</f>
        <v>1542.0052344113897</v>
      </c>
      <c r="Y27" s="176">
        <f>'ПР 03.19-03.24'!Y27+'[9]поточний ремонт'!Y27+'[8]поточний ремонт'!Y27</f>
        <v>51235</v>
      </c>
      <c r="Z27" s="176">
        <f>'ПР 03.19-03.24'!Z27+'[9]поточний ремонт'!Z27+'[8]поточний ремонт'!Z27</f>
        <v>0</v>
      </c>
      <c r="AA27" s="176">
        <f>'ПР 03.19-03.24'!AA27+'[9]поточний ремонт'!AA27+'[8]поточний ремонт'!AA27</f>
        <v>0</v>
      </c>
      <c r="AB27" s="176">
        <f>'ПР 03.19-03.24'!AB27+'[9]поточний ремонт'!AB27+'[8]поточний ремонт'!AB27</f>
        <v>20646.948138365271</v>
      </c>
      <c r="AC27" s="176">
        <f>'ПР 03.19-03.24'!AC27+'[9]поточний ремонт'!AC27+'[8]поточний ремонт'!AC27</f>
        <v>3248</v>
      </c>
      <c r="AD27" s="176">
        <f>'ПР 03.19-03.24'!AD27+'[9]поточний ремонт'!AD27+'[8]поточний ремонт'!AD27</f>
        <v>38394.9086710923</v>
      </c>
      <c r="AE27" s="176">
        <f>'ПР 03.19-03.24'!AE27+'[9]поточний ремонт'!AE27+'[8]поточний ремонт'!AE27</f>
        <v>12257.672717367001</v>
      </c>
      <c r="AF27" s="176">
        <f>'ПР 03.19-03.24'!AF27+'[9]поточний ремонт'!AF27+'[8]поточний ремонт'!AF27</f>
        <v>0</v>
      </c>
      <c r="AG27" s="176"/>
      <c r="AH27" s="176">
        <f>'ПР 03.19-03.24'!AH27+'[9]поточний ремонт'!AH27+'[8]поточний ремонт'!AH27</f>
        <v>15619.671425284443</v>
      </c>
      <c r="AI27" s="176">
        <f>'ПР 03.19-03.24'!AI27+'[9]поточний ремонт'!AI27+'[8]поточний ремонт'!AI27</f>
        <v>24891.57</v>
      </c>
      <c r="AJ27" s="176"/>
      <c r="AK27" s="176">
        <f>'ПР 03.19-03.24'!AK27+'[9]поточний ремонт'!AK27+'[8]поточний ремонт'!AK27</f>
        <v>5933.022909434967</v>
      </c>
      <c r="AL27" s="176">
        <f>'ПР 03.19-03.24'!AL27+'[9]поточний ремонт'!AL27+'[8]поточний ремонт'!AL27</f>
        <v>19913.940860897437</v>
      </c>
      <c r="AM27" s="176"/>
      <c r="AN27" s="176">
        <f>'ПР 03.19-03.24'!AN27+'[9]поточний ремонт'!AN27+'[8]поточний ремонт'!AN27</f>
        <v>7040.8883418754067</v>
      </c>
      <c r="AO27" s="176">
        <f>'ПР 03.19-03.24'!AO27+'[9]поточний ремонт'!AO27+'[8]поточний ремонт'!AO27</f>
        <v>0</v>
      </c>
      <c r="AP27" s="176"/>
      <c r="AQ27" s="176">
        <f>'ПР 03.19-03.24'!AQ27+'[9]поточний ремонт'!AQ27+'[8]поточний ремонт'!AQ27</f>
        <v>2426.3280066144375</v>
      </c>
      <c r="AR27" s="176">
        <f>'ПР 03.19-03.24'!AR27+'[9]поточний ремонт'!AR27+'[8]поточний ремонт'!AR27</f>
        <v>1922.676424476216</v>
      </c>
      <c r="AS27" s="176"/>
      <c r="AT27" s="176">
        <f>'ПР 03.19-03.24'!AT27+'[9]поточний ремонт'!AT27+'[8]поточний ремонт'!AT27</f>
        <v>5379.2782436127427</v>
      </c>
      <c r="AU27" s="176">
        <f>'ПР 03.19-03.24'!AU27+'[9]поточний ремонт'!AU27+'[8]поточний ремонт'!AU27</f>
        <v>7391.2690634830578</v>
      </c>
      <c r="AV27" s="176"/>
      <c r="AW27" s="176">
        <f>'ПР 03.19-03.24'!AW27+'[9]поточний ремонт'!AW27+'[8]поточний ремонт'!AW27</f>
        <v>1243.1015902088686</v>
      </c>
      <c r="AX27" s="176">
        <f>'ПР 03.19-03.24'!AX27+'[9]поточний ремонт'!AX27+'[8]поточний ремонт'!AX27</f>
        <v>0</v>
      </c>
      <c r="AY27" s="176"/>
      <c r="AZ27" s="176">
        <f t="shared" si="3"/>
        <v>49899.963234397866</v>
      </c>
      <c r="BA27" s="176">
        <f t="shared" si="3"/>
        <v>54119.456348856715</v>
      </c>
      <c r="BB27" s="176">
        <f t="shared" si="4"/>
        <v>4219.4931144588481</v>
      </c>
      <c r="BD27" s="324">
        <v>1</v>
      </c>
    </row>
    <row r="28" spans="1:56" ht="24.9" customHeight="1" x14ac:dyDescent="0.3">
      <c r="A28" s="338">
        <v>150000837</v>
      </c>
      <c r="B28" s="114" t="s">
        <v>625</v>
      </c>
      <c r="C28" s="339">
        <v>3</v>
      </c>
      <c r="D28" s="340" t="s">
        <v>870</v>
      </c>
      <c r="E28" s="341">
        <f>'[8]поточний ремонт'!E28</f>
        <v>631.1</v>
      </c>
      <c r="F28" s="176">
        <f>'ПР 03.19-03.24'!F28+'[9]поточний ремонт'!F28+'[8]поточний ремонт'!F28</f>
        <v>35871.471765023067</v>
      </c>
      <c r="G28" s="176">
        <f t="shared" si="1"/>
        <v>29854.204673573076</v>
      </c>
      <c r="H28" s="176">
        <f t="shared" si="2"/>
        <v>-6017.2670914499904</v>
      </c>
      <c r="I28" s="176">
        <f>'ПР 03.19-03.24'!I28+'[9]поточний ремонт'!I28+'[8]поточний ремонт'!I28</f>
        <v>24.65</v>
      </c>
      <c r="J28" s="176">
        <f>'ПР 03.19-03.24'!J28+'[9]поточний ремонт'!J28+'[8]поточний ремонт'!J28</f>
        <v>17097.428779090336</v>
      </c>
      <c r="K28" s="345"/>
      <c r="L28" s="176">
        <f>'ПР 03.19-03.24'!L28+'[9]поточний ремонт'!L28+'[8]поточний ремонт'!L28</f>
        <v>0</v>
      </c>
      <c r="M28" s="176">
        <f>'ПР 03.19-03.24'!M28+'[9]поточний ремонт'!M28+'[8]поточний ремонт'!M28</f>
        <v>7232</v>
      </c>
      <c r="N28" s="344"/>
      <c r="O28" s="176">
        <f>'ПР 03.19-03.24'!O28+'[9]поточний ремонт'!O28+'[8]поточний ремонт'!O28</f>
        <v>0</v>
      </c>
      <c r="P28" s="176">
        <f>'ПР 03.19-03.24'!P28+'[9]поточний ремонт'!P28+'[8]поточний ремонт'!P28</f>
        <v>0</v>
      </c>
      <c r="Q28" s="334"/>
      <c r="R28" s="176">
        <f>'ПР 03.19-03.24'!R28+'[9]поточний ремонт'!R28+'[8]поточний ремонт'!R28</f>
        <v>0</v>
      </c>
      <c r="S28" s="176">
        <f>'ПР 03.19-03.24'!S28+'[9]поточний ремонт'!S28+'[8]поточний ремонт'!S28</f>
        <v>0</v>
      </c>
      <c r="T28" s="343"/>
      <c r="U28" s="176">
        <f>'ПР 03.19-03.24'!U28+'[9]поточний ремонт'!U28+'[8]поточний ремонт'!U28</f>
        <v>0</v>
      </c>
      <c r="V28" s="176">
        <f>'ПР 03.19-03.24'!V28+'[9]поточний ремонт'!V28+'[8]поточний ремонт'!V28</f>
        <v>0</v>
      </c>
      <c r="W28" s="176">
        <f>'ПР 03.19-03.24'!W28+'[9]поточний ремонт'!W28+'[8]поточний ремонт'!W28</f>
        <v>0</v>
      </c>
      <c r="X28" s="176">
        <f>'ПР 03.19-03.24'!X28+'[9]поточний ремонт'!X28+'[8]поточний ремонт'!X28</f>
        <v>0</v>
      </c>
      <c r="Y28" s="176">
        <f>'ПР 03.19-03.24'!Y28+'[9]поточний ремонт'!Y28+'[8]поточний ремонт'!Y28</f>
        <v>128</v>
      </c>
      <c r="Z28" s="176">
        <f>'ПР 03.19-03.24'!Z28+'[9]поточний ремонт'!Z28+'[8]поточний ремонт'!Z28</f>
        <v>0</v>
      </c>
      <c r="AA28" s="176">
        <f>'ПР 03.19-03.24'!AA28+'[9]поточний ремонт'!AA28+'[8]поточний ремонт'!AA28</f>
        <v>0</v>
      </c>
      <c r="AB28" s="176">
        <f>'ПР 03.19-03.24'!AB28+'[9]поточний ремонт'!AB28+'[8]поточний ремонт'!AB28</f>
        <v>0</v>
      </c>
      <c r="AC28" s="176">
        <f>'ПР 03.19-03.24'!AC28+'[9]поточний ремонт'!AC28+'[8]поточний ремонт'!AC28</f>
        <v>1377.7758944827415</v>
      </c>
      <c r="AD28" s="176">
        <f>'ПР 03.19-03.24'!AD28+'[9]поточний ремонт'!AD28+'[8]поточний ремонт'!AD28</f>
        <v>4019</v>
      </c>
      <c r="AE28" s="176">
        <f>'ПР 03.19-03.24'!AE28+'[9]поточний ремонт'!AE28+'[8]поточний ремонт'!AE28</f>
        <v>5291.7686785100004</v>
      </c>
      <c r="AF28" s="176">
        <f>'ПР 03.19-03.24'!AF28+'[9]поточний ремонт'!AF28+'[8]поточний ремонт'!AF28</f>
        <v>0</v>
      </c>
      <c r="AG28" s="176"/>
      <c r="AH28" s="176">
        <f>'ПР 03.19-03.24'!AH28+'[9]поточний ремонт'!AH28+'[8]поточний ремонт'!AH28</f>
        <v>4895.4728224213459</v>
      </c>
      <c r="AI28" s="176">
        <f>'ПР 03.19-03.24'!AI28+'[9]поточний ремонт'!AI28+'[8]поточний ремонт'!AI28</f>
        <v>0</v>
      </c>
      <c r="AJ28" s="176"/>
      <c r="AK28" s="176">
        <f>'ПР 03.19-03.24'!AK28+'[9]поточний ремонт'!AK28+'[8]поточний ремонт'!AK28</f>
        <v>2137.3540312074642</v>
      </c>
      <c r="AL28" s="176">
        <f>'ПР 03.19-03.24'!AL28+'[9]поточний ремонт'!AL28+'[8]поточний ремонт'!AL28</f>
        <v>9799.7765473586805</v>
      </c>
      <c r="AM28" s="176"/>
      <c r="AN28" s="176">
        <f>'ПР 03.19-03.24'!AN28+'[9]поточний ремонт'!AN28+'[8]поточний ремонт'!AN28</f>
        <v>0</v>
      </c>
      <c r="AO28" s="176">
        <f>'ПР 03.19-03.24'!AO28+'[9]поточний ремонт'!AO28+'[8]поточний ремонт'!AO28</f>
        <v>0</v>
      </c>
      <c r="AP28" s="176"/>
      <c r="AQ28" s="176">
        <f>'ПР 03.19-03.24'!AQ28+'[9]поточний ремонт'!AQ28+'[8]поточний ремонт'!AQ28</f>
        <v>346.05436159456292</v>
      </c>
      <c r="AR28" s="176">
        <f>'ПР 03.19-03.24'!AR28+'[9]поточний ремонт'!AR28+'[8]поточний ремонт'!AR28</f>
        <v>1099.2355994677278</v>
      </c>
      <c r="AS28" s="176"/>
      <c r="AT28" s="176">
        <f>'ПР 03.19-03.24'!AT28+'[9]поточний ремонт'!AT28+'[8]поточний ремонт'!AT28</f>
        <v>2541.3581649997836</v>
      </c>
      <c r="AU28" s="176">
        <f>'ПР 03.19-03.24'!AU28+'[9]поточний ремонт'!AU28+'[8]поточний ремонт'!AU28</f>
        <v>0</v>
      </c>
      <c r="AV28" s="176"/>
      <c r="AW28" s="176">
        <f>'ПР 03.19-03.24'!AW28+'[9]поточний ремонт'!AW28+'[8]поточний ремонт'!AW28</f>
        <v>584.14323733186302</v>
      </c>
      <c r="AX28" s="176">
        <f>'ПР 03.19-03.24'!AX28+'[9]поточний ремонт'!AX28+'[8]поточний ремонт'!AX28</f>
        <v>0</v>
      </c>
      <c r="AY28" s="176"/>
      <c r="AZ28" s="176">
        <f t="shared" si="3"/>
        <v>15796.151296065018</v>
      </c>
      <c r="BA28" s="176">
        <f t="shared" si="3"/>
        <v>10899.012146826408</v>
      </c>
      <c r="BB28" s="176">
        <f t="shared" si="4"/>
        <v>-4897.1391492386101</v>
      </c>
      <c r="BD28" s="324">
        <v>1</v>
      </c>
    </row>
    <row r="29" spans="1:56" ht="24.9" customHeight="1" x14ac:dyDescent="0.3">
      <c r="A29" s="338">
        <v>150000839</v>
      </c>
      <c r="B29" s="114" t="s">
        <v>628</v>
      </c>
      <c r="C29" s="339">
        <v>1</v>
      </c>
      <c r="D29" s="340" t="s">
        <v>870</v>
      </c>
      <c r="E29" s="341">
        <f>'[8]поточний ремонт'!E29</f>
        <v>128.19999999999999</v>
      </c>
      <c r="F29" s="176">
        <f>'ПР 03.19-03.24'!F29+'[9]поточний ремонт'!F29+'[8]поточний ремонт'!F29</f>
        <v>15324.51632266157</v>
      </c>
      <c r="G29" s="176">
        <f t="shared" si="1"/>
        <v>1868</v>
      </c>
      <c r="H29" s="176">
        <f t="shared" si="2"/>
        <v>-13456.51632266157</v>
      </c>
      <c r="I29" s="176">
        <f>'ПР 03.19-03.24'!I29+'[9]поточний ремонт'!I29+'[8]поточний ремонт'!I29</f>
        <v>4</v>
      </c>
      <c r="J29" s="176">
        <f>'ПР 03.19-03.24'!J29+'[9]поточний ремонт'!J29+'[8]поточний ремонт'!J29</f>
        <v>1868</v>
      </c>
      <c r="K29" s="342"/>
      <c r="L29" s="176">
        <f>'ПР 03.19-03.24'!L29+'[9]поточний ремонт'!L29+'[8]поточний ремонт'!L29</f>
        <v>0</v>
      </c>
      <c r="M29" s="176">
        <f>'ПР 03.19-03.24'!M29+'[9]поточний ремонт'!M29+'[8]поточний ремонт'!M29</f>
        <v>0</v>
      </c>
      <c r="N29" s="176"/>
      <c r="O29" s="176">
        <f>'ПР 03.19-03.24'!O29+'[9]поточний ремонт'!O29+'[8]поточний ремонт'!O29</f>
        <v>0</v>
      </c>
      <c r="P29" s="176">
        <f>'ПР 03.19-03.24'!P29+'[9]поточний ремонт'!P29+'[8]поточний ремонт'!P29</f>
        <v>0</v>
      </c>
      <c r="Q29" s="334"/>
      <c r="R29" s="176">
        <f>'ПР 03.19-03.24'!R29+'[9]поточний ремонт'!R29+'[8]поточний ремонт'!R29</f>
        <v>0</v>
      </c>
      <c r="S29" s="176">
        <f>'ПР 03.19-03.24'!S29+'[9]поточний ремонт'!S29+'[8]поточний ремонт'!S29</f>
        <v>0</v>
      </c>
      <c r="T29" s="343"/>
      <c r="U29" s="176">
        <f>'ПР 03.19-03.24'!U29+'[9]поточний ремонт'!U29+'[8]поточний ремонт'!U29</f>
        <v>0</v>
      </c>
      <c r="V29" s="176">
        <f>'ПР 03.19-03.24'!V29+'[9]поточний ремонт'!V29+'[8]поточний ремонт'!V29</f>
        <v>0</v>
      </c>
      <c r="W29" s="176">
        <f>'ПР 03.19-03.24'!W29+'[9]поточний ремонт'!W29+'[8]поточний ремонт'!W29</f>
        <v>0</v>
      </c>
      <c r="X29" s="176">
        <f>'ПР 03.19-03.24'!X29+'[9]поточний ремонт'!X29+'[8]поточний ремонт'!X29</f>
        <v>0</v>
      </c>
      <c r="Y29" s="176">
        <f>'ПР 03.19-03.24'!Y29+'[9]поточний ремонт'!Y29+'[8]поточний ремонт'!Y29</f>
        <v>0</v>
      </c>
      <c r="Z29" s="176">
        <f>'ПР 03.19-03.24'!Z29+'[9]поточний ремонт'!Z29+'[8]поточний ремонт'!Z29</f>
        <v>0</v>
      </c>
      <c r="AA29" s="176">
        <f>'ПР 03.19-03.24'!AA29+'[9]поточний ремонт'!AA29+'[8]поточний ремонт'!AA29</f>
        <v>0</v>
      </c>
      <c r="AB29" s="176">
        <f>'ПР 03.19-03.24'!AB29+'[9]поточний ремонт'!AB29+'[8]поточний ремонт'!AB29</f>
        <v>0</v>
      </c>
      <c r="AC29" s="176">
        <f>'ПР 03.19-03.24'!AC29+'[9]поточний ремонт'!AC29+'[8]поточний ремонт'!AC29</f>
        <v>0</v>
      </c>
      <c r="AD29" s="176">
        <f>'ПР 03.19-03.24'!AD29+'[9]поточний ремонт'!AD29+'[8]поточний ремонт'!AD29</f>
        <v>0</v>
      </c>
      <c r="AE29" s="176">
        <f>'ПР 03.19-03.24'!AE29+'[9]поточний ремонт'!AE29+'[8]поточний ремонт'!AE29</f>
        <v>0</v>
      </c>
      <c r="AF29" s="176">
        <f>'ПР 03.19-03.24'!AF29+'[9]поточний ремонт'!AF29+'[8]поточний ремонт'!AF29</f>
        <v>0</v>
      </c>
      <c r="AG29" s="176"/>
      <c r="AH29" s="176">
        <f>'ПР 03.19-03.24'!AH29+'[9]поточний ремонт'!AH29+'[8]поточний ремонт'!AH29</f>
        <v>0</v>
      </c>
      <c r="AI29" s="176">
        <f>'ПР 03.19-03.24'!AI29+'[9]поточний ремонт'!AI29+'[8]поточний ремонт'!AI29</f>
        <v>0</v>
      </c>
      <c r="AJ29" s="176"/>
      <c r="AK29" s="176">
        <f>'ПР 03.19-03.24'!AK29+'[9]поточний ремонт'!AK29+'[8]поточний ремонт'!AK29</f>
        <v>0</v>
      </c>
      <c r="AL29" s="176">
        <f>'ПР 03.19-03.24'!AL29+'[9]поточний ремонт'!AL29+'[8]поточний ремонт'!AL29</f>
        <v>0</v>
      </c>
      <c r="AM29" s="176"/>
      <c r="AN29" s="176">
        <f>'ПР 03.19-03.24'!AN29+'[9]поточний ремонт'!AN29+'[8]поточний ремонт'!AN29</f>
        <v>0</v>
      </c>
      <c r="AO29" s="176">
        <f>'ПР 03.19-03.24'!AO29+'[9]поточний ремонт'!AO29+'[8]поточний ремонт'!AO29</f>
        <v>0</v>
      </c>
      <c r="AP29" s="176"/>
      <c r="AQ29" s="176">
        <f>'ПР 03.19-03.24'!AQ29+'[9]поточний ремонт'!AQ29+'[8]поточний ремонт'!AQ29</f>
        <v>0</v>
      </c>
      <c r="AR29" s="176">
        <f>'ПР 03.19-03.24'!AR29+'[9]поточний ремонт'!AR29+'[8]поточний ремонт'!AR29</f>
        <v>0</v>
      </c>
      <c r="AS29" s="176"/>
      <c r="AT29" s="176">
        <f>'ПР 03.19-03.24'!AT29+'[9]поточний ремонт'!AT29+'[8]поточний ремонт'!AT29</f>
        <v>0</v>
      </c>
      <c r="AU29" s="176">
        <f>'ПР 03.19-03.24'!AU29+'[9]поточний ремонт'!AU29+'[8]поточний ремонт'!AU29</f>
        <v>0</v>
      </c>
      <c r="AV29" s="176"/>
      <c r="AW29" s="176">
        <f>'ПР 03.19-03.24'!AW29+'[9]поточний ремонт'!AW29+'[8]поточний ремонт'!AW29</f>
        <v>51.324594556269744</v>
      </c>
      <c r="AX29" s="176">
        <f>'ПР 03.19-03.24'!AX29+'[9]поточний ремонт'!AX29+'[8]поточний ремонт'!AX29</f>
        <v>0</v>
      </c>
      <c r="AY29" s="176"/>
      <c r="AZ29" s="176">
        <f t="shared" si="3"/>
        <v>51.324594556269744</v>
      </c>
      <c r="BA29" s="176">
        <f t="shared" si="3"/>
        <v>0</v>
      </c>
      <c r="BB29" s="176">
        <f t="shared" si="4"/>
        <v>-51.324594556269744</v>
      </c>
      <c r="BD29" s="324">
        <v>1</v>
      </c>
    </row>
    <row r="30" spans="1:56" ht="24.9" customHeight="1" x14ac:dyDescent="0.3">
      <c r="A30" s="338">
        <v>150000840</v>
      </c>
      <c r="B30" s="114" t="s">
        <v>631</v>
      </c>
      <c r="C30" s="339">
        <v>9</v>
      </c>
      <c r="D30" s="340" t="s">
        <v>870</v>
      </c>
      <c r="E30" s="341">
        <f>'[8]поточний ремонт'!E30</f>
        <v>4216.3</v>
      </c>
      <c r="F30" s="176">
        <f>'ПР 03.19-03.24'!F30+'[9]поточний ремонт'!F30+'[8]поточний ремонт'!F30</f>
        <v>359962.37706853903</v>
      </c>
      <c r="G30" s="176">
        <f t="shared" si="1"/>
        <v>510157.72454148869</v>
      </c>
      <c r="H30" s="176">
        <f t="shared" si="2"/>
        <v>150195.34747294965</v>
      </c>
      <c r="I30" s="176">
        <f>'ПР 03.19-03.24'!I30+'[9]поточний ремонт'!I30+'[8]поточний ремонт'!I30</f>
        <v>167.65</v>
      </c>
      <c r="J30" s="176">
        <f>'ПР 03.19-03.24'!J30+'[9]поточний ремонт'!J30+'[8]поточний ремонт'!J30</f>
        <v>56167.899015927622</v>
      </c>
      <c r="K30" s="345"/>
      <c r="L30" s="176">
        <f>'ПР 03.19-03.24'!L30+'[9]поточний ремонт'!L30+'[8]поточний ремонт'!L30</f>
        <v>1</v>
      </c>
      <c r="M30" s="176">
        <f>'ПР 03.19-03.24'!M30+'[9]поточний ремонт'!M30+'[8]поточний ремонт'!M30</f>
        <v>30594.57</v>
      </c>
      <c r="N30" s="176"/>
      <c r="O30" s="176">
        <f>'ПР 03.19-03.24'!O30+'[9]поточний ремонт'!O30+'[8]поточний ремонт'!O30</f>
        <v>0</v>
      </c>
      <c r="P30" s="176">
        <f>'ПР 03.19-03.24'!P30+'[9]поточний ремонт'!P30+'[8]поточний ремонт'!P30</f>
        <v>0</v>
      </c>
      <c r="Q30" s="334"/>
      <c r="R30" s="176">
        <f>'ПР 03.19-03.24'!R30+'[9]поточний ремонт'!R30+'[8]поточний ремонт'!R30</f>
        <v>16</v>
      </c>
      <c r="S30" s="176">
        <f>'ПР 03.19-03.24'!S30+'[9]поточний ремонт'!S30+'[8]поточний ремонт'!S30</f>
        <v>170602.17210621978</v>
      </c>
      <c r="T30" s="346"/>
      <c r="U30" s="176">
        <f>'ПР 03.19-03.24'!U30+'[9]поточний ремонт'!U30+'[8]поточний ремонт'!U30</f>
        <v>0</v>
      </c>
      <c r="V30" s="176">
        <f>'ПР 03.19-03.24'!V30+'[9]поточний ремонт'!V30+'[8]поточний ремонт'!V30</f>
        <v>0</v>
      </c>
      <c r="W30" s="176">
        <f>'ПР 03.19-03.24'!W30+'[9]поточний ремонт'!W30+'[8]поточний ремонт'!W30</f>
        <v>101</v>
      </c>
      <c r="X30" s="176">
        <f>'ПР 03.19-03.24'!X30+'[9]поточний ремонт'!X30+'[8]поточний ремонт'!X30</f>
        <v>34715.718979142257</v>
      </c>
      <c r="Y30" s="176">
        <f>'ПР 03.19-03.24'!Y30+'[9]поточний ремонт'!Y30+'[8]поточний ремонт'!Y30</f>
        <v>29158.91963080634</v>
      </c>
      <c r="Z30" s="176">
        <f>'ПР 03.19-03.24'!Z30+'[9]поточний ремонт'!Z30+'[8]поточний ремонт'!Z30</f>
        <v>0</v>
      </c>
      <c r="AA30" s="176">
        <f>'ПР 03.19-03.24'!AA30+'[9]поточний ремонт'!AA30+'[8]поточний ремонт'!AA30</f>
        <v>587</v>
      </c>
      <c r="AB30" s="176">
        <f>'ПР 03.19-03.24'!AB30+'[9]поточний ремонт'!AB30+'[8]поточний ремонт'!AB30</f>
        <v>31639.905490348414</v>
      </c>
      <c r="AC30" s="176">
        <f>'ПР 03.19-03.24'!AC30+'[9]поточний ремонт'!AC30+'[8]поточний ремонт'!AC30</f>
        <v>124963.37406971067</v>
      </c>
      <c r="AD30" s="176">
        <f>'ПР 03.19-03.24'!AD30+'[9]поточний ремонт'!AD30+'[8]поточний ремонт'!AD30</f>
        <v>31728.165249333586</v>
      </c>
      <c r="AE30" s="176">
        <f>'ПР 03.19-03.24'!AE30+'[9]поточний ремонт'!AE30+'[8]поточний ремонт'!AE30</f>
        <v>21997.672680113199</v>
      </c>
      <c r="AF30" s="176">
        <f>'ПР 03.19-03.24'!AF30+'[9]поточний ремонт'!AF30+'[8]поточний ремонт'!AF30</f>
        <v>6273.1301351304592</v>
      </c>
      <c r="AG30" s="176"/>
      <c r="AH30" s="176">
        <f>'ПР 03.19-03.24'!AH30+'[9]поточний ремонт'!AH30+'[8]поточний ремонт'!AH30</f>
        <v>20757.081706088717</v>
      </c>
      <c r="AI30" s="176">
        <f>'ПР 03.19-03.24'!AI30+'[9]поточний ремонт'!AI30+'[8]поточний ремонт'!AI30</f>
        <v>8574.2013702267814</v>
      </c>
      <c r="AJ30" s="176"/>
      <c r="AK30" s="176">
        <f>'ПР 03.19-03.24'!AK30+'[9]поточний ремонт'!AK30+'[8]поточний ремонт'!AK30</f>
        <v>14068.676236139896</v>
      </c>
      <c r="AL30" s="176">
        <f>'ПР 03.19-03.24'!AL30+'[9]поточний ремонт'!AL30+'[8]поточний ремонт'!AL30</f>
        <v>0</v>
      </c>
      <c r="AM30" s="176"/>
      <c r="AN30" s="176">
        <f>'ПР 03.19-03.24'!AN30+'[9]поточний ремонт'!AN30+'[8]поточний ремонт'!AN30</f>
        <v>14545.549802653588</v>
      </c>
      <c r="AO30" s="176">
        <f>'ПР 03.19-03.24'!AO30+'[9]поточний ремонт'!AO30+'[8]поточний ремонт'!AO30</f>
        <v>548.24795760195309</v>
      </c>
      <c r="AP30" s="176"/>
      <c r="AQ30" s="176">
        <f>'ПР 03.19-03.24'!AQ30+'[9]поточний ремонт'!AQ30+'[8]поточний ремонт'!AQ30</f>
        <v>7462.1524287888014</v>
      </c>
      <c r="AR30" s="176">
        <f>'ПР 03.19-03.24'!AR30+'[9]поточний ремонт'!AR30+'[8]поточний ремонт'!AR30</f>
        <v>5498.62292647298</v>
      </c>
      <c r="AS30" s="176"/>
      <c r="AT30" s="176">
        <f>'ПР 03.19-03.24'!AT30+'[9]поточний ремонт'!AT30+'[8]поточний ремонт'!AT30</f>
        <v>14061.016111047637</v>
      </c>
      <c r="AU30" s="176">
        <f>'ПР 03.19-03.24'!AU30+'[9]поточний ремонт'!AU30+'[8]поточний ремонт'!AU30</f>
        <v>12668.39877539629</v>
      </c>
      <c r="AV30" s="176"/>
      <c r="AW30" s="176">
        <f>'ПР 03.19-03.24'!AW30+'[9]поточний ремонт'!AW30+'[8]поточний ремонт'!AW30</f>
        <v>3242.179312501979</v>
      </c>
      <c r="AX30" s="176">
        <f>'ПР 03.19-03.24'!AX30+'[9]поточний ремонт'!AX30+'[8]поточний ремонт'!AX30</f>
        <v>4105.0867629801878</v>
      </c>
      <c r="AY30" s="176"/>
      <c r="AZ30" s="176">
        <f t="shared" si="3"/>
        <v>96134.328277333814</v>
      </c>
      <c r="BA30" s="176">
        <f t="shared" si="3"/>
        <v>37667.687927808649</v>
      </c>
      <c r="BB30" s="176">
        <f t="shared" si="4"/>
        <v>-58466.640349525165</v>
      </c>
      <c r="BD30" s="324">
        <v>1</v>
      </c>
    </row>
    <row r="31" spans="1:56" ht="24.9" customHeight="1" x14ac:dyDescent="0.3">
      <c r="A31" s="338">
        <v>150000841</v>
      </c>
      <c r="B31" s="114" t="s">
        <v>634</v>
      </c>
      <c r="C31" s="339">
        <v>1</v>
      </c>
      <c r="D31" s="340" t="s">
        <v>870</v>
      </c>
      <c r="E31" s="341">
        <f>'[8]поточний ремонт'!E31</f>
        <v>172.4</v>
      </c>
      <c r="F31" s="176">
        <f>'ПР 03.19-03.24'!F31+'[9]поточний ремонт'!F31+'[8]поточний ремонт'!F31</f>
        <v>12350.246878196431</v>
      </c>
      <c r="G31" s="176">
        <f t="shared" si="1"/>
        <v>0</v>
      </c>
      <c r="H31" s="176">
        <f t="shared" si="2"/>
        <v>-12350.246878196431</v>
      </c>
      <c r="I31" s="176">
        <f>'ПР 03.19-03.24'!I31+'[9]поточний ремонт'!I31+'[8]поточний ремонт'!I31</f>
        <v>0</v>
      </c>
      <c r="J31" s="176">
        <f>'ПР 03.19-03.24'!J31+'[9]поточний ремонт'!J31+'[8]поточний ремонт'!J31</f>
        <v>0</v>
      </c>
      <c r="K31" s="342"/>
      <c r="L31" s="176">
        <f>'ПР 03.19-03.24'!L31+'[9]поточний ремонт'!L31+'[8]поточний ремонт'!L31</f>
        <v>0</v>
      </c>
      <c r="M31" s="176">
        <f>'ПР 03.19-03.24'!M31+'[9]поточний ремонт'!M31+'[8]поточний ремонт'!M31</f>
        <v>0</v>
      </c>
      <c r="N31" s="176"/>
      <c r="O31" s="176">
        <f>'ПР 03.19-03.24'!O31+'[9]поточний ремонт'!O31+'[8]поточний ремонт'!O31</f>
        <v>0</v>
      </c>
      <c r="P31" s="176">
        <f>'ПР 03.19-03.24'!P31+'[9]поточний ремонт'!P31+'[8]поточний ремонт'!P31</f>
        <v>0</v>
      </c>
      <c r="Q31" s="334"/>
      <c r="R31" s="176">
        <f>'ПР 03.19-03.24'!R31+'[9]поточний ремонт'!R31+'[8]поточний ремонт'!R31</f>
        <v>0</v>
      </c>
      <c r="S31" s="176">
        <f>'ПР 03.19-03.24'!S31+'[9]поточний ремонт'!S31+'[8]поточний ремонт'!S31</f>
        <v>0</v>
      </c>
      <c r="T31" s="343"/>
      <c r="U31" s="176">
        <f>'ПР 03.19-03.24'!U31+'[9]поточний ремонт'!U31+'[8]поточний ремонт'!U31</f>
        <v>0</v>
      </c>
      <c r="V31" s="176">
        <f>'ПР 03.19-03.24'!V31+'[9]поточний ремонт'!V31+'[8]поточний ремонт'!V31</f>
        <v>0</v>
      </c>
      <c r="W31" s="176">
        <f>'ПР 03.19-03.24'!W31+'[9]поточний ремонт'!W31+'[8]поточний ремонт'!W31</f>
        <v>0</v>
      </c>
      <c r="X31" s="176">
        <f>'ПР 03.19-03.24'!X31+'[9]поточний ремонт'!X31+'[8]поточний ремонт'!X31</f>
        <v>0</v>
      </c>
      <c r="Y31" s="176">
        <f>'ПР 03.19-03.24'!Y31+'[9]поточний ремонт'!Y31+'[8]поточний ремонт'!Y31</f>
        <v>0</v>
      </c>
      <c r="Z31" s="176">
        <f>'ПР 03.19-03.24'!Z31+'[9]поточний ремонт'!Z31+'[8]поточний ремонт'!Z31</f>
        <v>0</v>
      </c>
      <c r="AA31" s="176">
        <f>'ПР 03.19-03.24'!AA31+'[9]поточний ремонт'!AA31+'[8]поточний ремонт'!AA31</f>
        <v>0</v>
      </c>
      <c r="AB31" s="176">
        <f>'ПР 03.19-03.24'!AB31+'[9]поточний ремонт'!AB31+'[8]поточний ремонт'!AB31</f>
        <v>0</v>
      </c>
      <c r="AC31" s="176">
        <f>'ПР 03.19-03.24'!AC31+'[9]поточний ремонт'!AC31+'[8]поточний ремонт'!AC31</f>
        <v>0</v>
      </c>
      <c r="AD31" s="176">
        <f>'ПР 03.19-03.24'!AD31+'[9]поточний ремонт'!AD31+'[8]поточний ремонт'!AD31</f>
        <v>0</v>
      </c>
      <c r="AE31" s="176">
        <f>'ПР 03.19-03.24'!AE31+'[9]поточний ремонт'!AE31+'[8]поточний ремонт'!AE31</f>
        <v>0</v>
      </c>
      <c r="AF31" s="176">
        <f>'ПР 03.19-03.24'!AF31+'[9]поточний ремонт'!AF31+'[8]поточний ремонт'!AF31</f>
        <v>0</v>
      </c>
      <c r="AG31" s="176"/>
      <c r="AH31" s="176">
        <f>'ПР 03.19-03.24'!AH31+'[9]поточний ремонт'!AH31+'[8]поточний ремонт'!AH31</f>
        <v>0</v>
      </c>
      <c r="AI31" s="176">
        <f>'ПР 03.19-03.24'!AI31+'[9]поточний ремонт'!AI31+'[8]поточний ремонт'!AI31</f>
        <v>0</v>
      </c>
      <c r="AJ31" s="176"/>
      <c r="AK31" s="176">
        <f>'ПР 03.19-03.24'!AK31+'[9]поточний ремонт'!AK31+'[8]поточний ремонт'!AK31</f>
        <v>0</v>
      </c>
      <c r="AL31" s="176">
        <f>'ПР 03.19-03.24'!AL31+'[9]поточний ремонт'!AL31+'[8]поточний ремонт'!AL31</f>
        <v>0</v>
      </c>
      <c r="AM31" s="176"/>
      <c r="AN31" s="176">
        <f>'ПР 03.19-03.24'!AN31+'[9]поточний ремонт'!AN31+'[8]поточний ремонт'!AN31</f>
        <v>0</v>
      </c>
      <c r="AO31" s="176">
        <f>'ПР 03.19-03.24'!AO31+'[9]поточний ремонт'!AO31+'[8]поточний ремонт'!AO31</f>
        <v>0</v>
      </c>
      <c r="AP31" s="176"/>
      <c r="AQ31" s="176">
        <f>'ПР 03.19-03.24'!AQ31+'[9]поточний ремонт'!AQ31+'[8]поточний ремонт'!AQ31</f>
        <v>0</v>
      </c>
      <c r="AR31" s="176">
        <f>'ПР 03.19-03.24'!AR31+'[9]поточний ремонт'!AR31+'[8]поточний ремонт'!AR31</f>
        <v>0</v>
      </c>
      <c r="AS31" s="176"/>
      <c r="AT31" s="176">
        <f>'ПР 03.19-03.24'!AT31+'[9]поточний ремонт'!AT31+'[8]поточний ремонт'!AT31</f>
        <v>0</v>
      </c>
      <c r="AU31" s="176">
        <f>'ПР 03.19-03.24'!AU31+'[9]поточний ремонт'!AU31+'[8]поточний ремонт'!AU31</f>
        <v>0</v>
      </c>
      <c r="AV31" s="176"/>
      <c r="AW31" s="176">
        <f>'ПР 03.19-03.24'!AW31+'[9]поточний ремонт'!AW31+'[8]поточний ремонт'!AW31</f>
        <v>68.050841658216257</v>
      </c>
      <c r="AX31" s="176">
        <f>'ПР 03.19-03.24'!AX31+'[9]поточний ремонт'!AX31+'[8]поточний ремонт'!AX31</f>
        <v>0</v>
      </c>
      <c r="AY31" s="176"/>
      <c r="AZ31" s="176">
        <f t="shared" si="3"/>
        <v>68.050841658216257</v>
      </c>
      <c r="BA31" s="176">
        <f t="shared" si="3"/>
        <v>0</v>
      </c>
      <c r="BB31" s="176">
        <f t="shared" si="4"/>
        <v>-68.050841658216257</v>
      </c>
      <c r="BD31" s="324">
        <v>1</v>
      </c>
    </row>
    <row r="32" spans="1:56" ht="24.9" customHeight="1" x14ac:dyDescent="0.3">
      <c r="A32" s="338">
        <v>150000848</v>
      </c>
      <c r="B32" s="114" t="s">
        <v>637</v>
      </c>
      <c r="C32" s="339">
        <v>2</v>
      </c>
      <c r="D32" s="340" t="s">
        <v>870</v>
      </c>
      <c r="E32" s="341">
        <f>'[8]поточний ремонт'!E32</f>
        <v>261.2</v>
      </c>
      <c r="F32" s="176">
        <f>'ПР 03.19-03.24'!F32+'[9]поточний ремонт'!F32+'[8]поточний ремонт'!F32</f>
        <v>23745.902399357146</v>
      </c>
      <c r="G32" s="176">
        <f t="shared" si="1"/>
        <v>1146.7773330531795</v>
      </c>
      <c r="H32" s="176">
        <f t="shared" si="2"/>
        <v>-22599.125066303968</v>
      </c>
      <c r="I32" s="176">
        <f>'ПР 03.19-03.24'!I32+'[9]поточний ремонт'!I32+'[8]поточний ремонт'!I32</f>
        <v>2.85</v>
      </c>
      <c r="J32" s="176">
        <f>'ПР 03.19-03.24'!J32+'[9]поточний ремонт'!J32+'[8]поточний ремонт'!J32</f>
        <v>956.77733305317963</v>
      </c>
      <c r="K32" s="342"/>
      <c r="L32" s="176">
        <f>'ПР 03.19-03.24'!L32+'[9]поточний ремонт'!L32+'[8]поточний ремонт'!L32</f>
        <v>0</v>
      </c>
      <c r="M32" s="176">
        <f>'ПР 03.19-03.24'!M32+'[9]поточний ремонт'!M32+'[8]поточний ремонт'!M32</f>
        <v>0</v>
      </c>
      <c r="N32" s="176"/>
      <c r="O32" s="176">
        <f>'ПР 03.19-03.24'!O32+'[9]поточний ремонт'!O32+'[8]поточний ремонт'!O32</f>
        <v>0</v>
      </c>
      <c r="P32" s="176">
        <f>'ПР 03.19-03.24'!P32+'[9]поточний ремонт'!P32+'[8]поточний ремонт'!P32</f>
        <v>0</v>
      </c>
      <c r="Q32" s="334"/>
      <c r="R32" s="176">
        <f>'ПР 03.19-03.24'!R32+'[9]поточний ремонт'!R32+'[8]поточний ремонт'!R32</f>
        <v>0</v>
      </c>
      <c r="S32" s="176">
        <f>'ПР 03.19-03.24'!S32+'[9]поточний ремонт'!S32+'[8]поточний ремонт'!S32</f>
        <v>0</v>
      </c>
      <c r="T32" s="343"/>
      <c r="U32" s="176">
        <f>'ПР 03.19-03.24'!U32+'[9]поточний ремонт'!U32+'[8]поточний ремонт'!U32</f>
        <v>0</v>
      </c>
      <c r="V32" s="176">
        <f>'ПР 03.19-03.24'!V32+'[9]поточний ремонт'!V32+'[8]поточний ремонт'!V32</f>
        <v>0</v>
      </c>
      <c r="W32" s="176">
        <f>'ПР 03.19-03.24'!W32+'[9]поточний ремонт'!W32+'[8]поточний ремонт'!W32</f>
        <v>0</v>
      </c>
      <c r="X32" s="176">
        <f>'ПР 03.19-03.24'!X32+'[9]поточний ремонт'!X32+'[8]поточний ремонт'!X32</f>
        <v>0</v>
      </c>
      <c r="Y32" s="176">
        <f>'ПР 03.19-03.24'!Y32+'[9]поточний ремонт'!Y32+'[8]поточний ремонт'!Y32</f>
        <v>0</v>
      </c>
      <c r="Z32" s="176">
        <f>'ПР 03.19-03.24'!Z32+'[9]поточний ремонт'!Z32+'[8]поточний ремонт'!Z32</f>
        <v>0</v>
      </c>
      <c r="AA32" s="176">
        <f>'ПР 03.19-03.24'!AA32+'[9]поточний ремонт'!AA32+'[8]поточний ремонт'!AA32</f>
        <v>0</v>
      </c>
      <c r="AB32" s="176">
        <f>'ПР 03.19-03.24'!AB32+'[9]поточний ремонт'!AB32+'[8]поточний ремонт'!AB32</f>
        <v>0</v>
      </c>
      <c r="AC32" s="176">
        <f>'ПР 03.19-03.24'!AC32+'[9]поточний ремонт'!AC32+'[8]поточний ремонт'!AC32</f>
        <v>0</v>
      </c>
      <c r="AD32" s="176">
        <f>'ПР 03.19-03.24'!AD32+'[9]поточний ремонт'!AD32+'[8]поточний ремонт'!AD32</f>
        <v>190</v>
      </c>
      <c r="AE32" s="176">
        <f>'ПР 03.19-03.24'!AE32+'[9]поточний ремонт'!AE32+'[8]поточний ремонт'!AE32</f>
        <v>1918.714161872535</v>
      </c>
      <c r="AF32" s="176">
        <f>'ПР 03.19-03.24'!AF32+'[9]поточний ремонт'!AF32+'[8]поточний ремонт'!AF32</f>
        <v>0</v>
      </c>
      <c r="AG32" s="176"/>
      <c r="AH32" s="176">
        <f>'ПР 03.19-03.24'!AH32+'[9]поточний ремонт'!AH32+'[8]поточний ремонт'!AH32</f>
        <v>2637.4199251223704</v>
      </c>
      <c r="AI32" s="176">
        <f>'ПР 03.19-03.24'!AI32+'[9]поточний ремонт'!AI32+'[8]поточний ремонт'!AI32</f>
        <v>0</v>
      </c>
      <c r="AJ32" s="176"/>
      <c r="AK32" s="176">
        <f>'ПР 03.19-03.24'!AK32+'[9]поточний ремонт'!AK32+'[8]поточний ремонт'!AK32</f>
        <v>672.85315957352577</v>
      </c>
      <c r="AL32" s="176">
        <f>'ПР 03.19-03.24'!AL32+'[9]поточний ремонт'!AL32+'[8]поточний ремонт'!AL32</f>
        <v>0</v>
      </c>
      <c r="AM32" s="176"/>
      <c r="AN32" s="176">
        <f>'ПР 03.19-03.24'!AN32+'[9]поточний ремонт'!AN32+'[8]поточний ремонт'!AN32</f>
        <v>0</v>
      </c>
      <c r="AO32" s="176">
        <f>'ПР 03.19-03.24'!AO32+'[9]поточний ремонт'!AO32+'[8]поточний ремонт'!AO32</f>
        <v>0</v>
      </c>
      <c r="AP32" s="176"/>
      <c r="AQ32" s="176">
        <f>'ПР 03.19-03.24'!AQ32+'[9]поточний ремонт'!AQ32+'[8]поточний ремонт'!AQ32</f>
        <v>0</v>
      </c>
      <c r="AR32" s="176">
        <f>'ПР 03.19-03.24'!AR32+'[9]поточний ремонт'!AR32+'[8]поточний ремонт'!AR32</f>
        <v>0</v>
      </c>
      <c r="AS32" s="176"/>
      <c r="AT32" s="176">
        <f>'ПР 03.19-03.24'!AT32+'[9]поточний ремонт'!AT32+'[8]поточний ремонт'!AT32</f>
        <v>621.5402882850077</v>
      </c>
      <c r="AU32" s="176">
        <f>'ПР 03.19-03.24'!AU32+'[9]поточний ремонт'!AU32+'[8]поточний ремонт'!AU32</f>
        <v>0</v>
      </c>
      <c r="AV32" s="176"/>
      <c r="AW32" s="176">
        <f>'ПР 03.19-03.24'!AW32+'[9]поточний ремонт'!AW32+'[8]поточний ремонт'!AW32</f>
        <v>395.26697666626455</v>
      </c>
      <c r="AX32" s="176">
        <f>'ПР 03.19-03.24'!AX32+'[9]поточний ремонт'!AX32+'[8]поточний ремонт'!AX32</f>
        <v>0</v>
      </c>
      <c r="AY32" s="176"/>
      <c r="AZ32" s="176">
        <f t="shared" si="3"/>
        <v>6245.7945115197035</v>
      </c>
      <c r="BA32" s="176">
        <f t="shared" si="3"/>
        <v>0</v>
      </c>
      <c r="BB32" s="176">
        <f t="shared" si="4"/>
        <v>-6245.7945115197035</v>
      </c>
      <c r="BD32" s="324">
        <v>2</v>
      </c>
    </row>
    <row r="33" spans="1:56" ht="24.9" customHeight="1" x14ac:dyDescent="0.3">
      <c r="A33" s="338">
        <v>150000845</v>
      </c>
      <c r="B33" s="114" t="s">
        <v>640</v>
      </c>
      <c r="C33" s="339">
        <v>1</v>
      </c>
      <c r="D33" s="340" t="s">
        <v>870</v>
      </c>
      <c r="E33" s="341">
        <f>'[8]поточний ремонт'!E33</f>
        <v>252.8</v>
      </c>
      <c r="F33" s="176">
        <f>'ПР 03.19-03.24'!F33+'[9]поточний ремонт'!F33+'[8]поточний ремонт'!F33</f>
        <v>26572.535385924337</v>
      </c>
      <c r="G33" s="176">
        <f t="shared" si="1"/>
        <v>0</v>
      </c>
      <c r="H33" s="176">
        <f t="shared" si="2"/>
        <v>-26572.535385924337</v>
      </c>
      <c r="I33" s="176">
        <f>'ПР 03.19-03.24'!I33+'[9]поточний ремонт'!I33+'[8]поточний ремонт'!I33</f>
        <v>0</v>
      </c>
      <c r="J33" s="176">
        <f>'ПР 03.19-03.24'!J33+'[9]поточний ремонт'!J33+'[8]поточний ремонт'!J33</f>
        <v>0</v>
      </c>
      <c r="K33" s="342"/>
      <c r="L33" s="176">
        <f>'ПР 03.19-03.24'!L33+'[9]поточний ремонт'!L33+'[8]поточний ремонт'!L33</f>
        <v>0</v>
      </c>
      <c r="M33" s="176">
        <f>'ПР 03.19-03.24'!M33+'[9]поточний ремонт'!M33+'[8]поточний ремонт'!M33</f>
        <v>0</v>
      </c>
      <c r="N33" s="176"/>
      <c r="O33" s="176">
        <f>'ПР 03.19-03.24'!O33+'[9]поточний ремонт'!O33+'[8]поточний ремонт'!O33</f>
        <v>0</v>
      </c>
      <c r="P33" s="176">
        <f>'ПР 03.19-03.24'!P33+'[9]поточний ремонт'!P33+'[8]поточний ремонт'!P33</f>
        <v>0</v>
      </c>
      <c r="Q33" s="334"/>
      <c r="R33" s="176">
        <f>'ПР 03.19-03.24'!R33+'[9]поточний ремонт'!R33+'[8]поточний ремонт'!R33</f>
        <v>0</v>
      </c>
      <c r="S33" s="176">
        <f>'ПР 03.19-03.24'!S33+'[9]поточний ремонт'!S33+'[8]поточний ремонт'!S33</f>
        <v>0</v>
      </c>
      <c r="T33" s="343"/>
      <c r="U33" s="176">
        <f>'ПР 03.19-03.24'!U33+'[9]поточний ремонт'!U33+'[8]поточний ремонт'!U33</f>
        <v>0</v>
      </c>
      <c r="V33" s="176">
        <f>'ПР 03.19-03.24'!V33+'[9]поточний ремонт'!V33+'[8]поточний ремонт'!V33</f>
        <v>0</v>
      </c>
      <c r="W33" s="176">
        <f>'ПР 03.19-03.24'!W33+'[9]поточний ремонт'!W33+'[8]поточний ремонт'!W33</f>
        <v>0</v>
      </c>
      <c r="X33" s="176">
        <f>'ПР 03.19-03.24'!X33+'[9]поточний ремонт'!X33+'[8]поточний ремонт'!X33</f>
        <v>0</v>
      </c>
      <c r="Y33" s="176">
        <f>'ПР 03.19-03.24'!Y33+'[9]поточний ремонт'!Y33+'[8]поточний ремонт'!Y33</f>
        <v>0</v>
      </c>
      <c r="Z33" s="176">
        <f>'ПР 03.19-03.24'!Z33+'[9]поточний ремонт'!Z33+'[8]поточний ремонт'!Z33</f>
        <v>0</v>
      </c>
      <c r="AA33" s="176">
        <f>'ПР 03.19-03.24'!AA33+'[9]поточний ремонт'!AA33+'[8]поточний ремонт'!AA33</f>
        <v>0</v>
      </c>
      <c r="AB33" s="176">
        <f>'ПР 03.19-03.24'!AB33+'[9]поточний ремонт'!AB33+'[8]поточний ремонт'!AB33</f>
        <v>0</v>
      </c>
      <c r="AC33" s="176">
        <f>'ПР 03.19-03.24'!AC33+'[9]поточний ремонт'!AC33+'[8]поточний ремонт'!AC33</f>
        <v>0</v>
      </c>
      <c r="AD33" s="176">
        <f>'ПР 03.19-03.24'!AD33+'[9]поточний ремонт'!AD33+'[8]поточний ремонт'!AD33</f>
        <v>0</v>
      </c>
      <c r="AE33" s="176">
        <f>'ПР 03.19-03.24'!AE33+'[9]поточний ремонт'!AE33+'[8]поточний ремонт'!AE33</f>
        <v>0</v>
      </c>
      <c r="AF33" s="176">
        <f>'ПР 03.19-03.24'!AF33+'[9]поточний ремонт'!AF33+'[8]поточний ремонт'!AF33</f>
        <v>0</v>
      </c>
      <c r="AG33" s="176"/>
      <c r="AH33" s="176">
        <f>'ПР 03.19-03.24'!AH33+'[9]поточний ремонт'!AH33+'[8]поточний ремонт'!AH33</f>
        <v>0</v>
      </c>
      <c r="AI33" s="176">
        <f>'ПР 03.19-03.24'!AI33+'[9]поточний ремонт'!AI33+'[8]поточний ремонт'!AI33</f>
        <v>0</v>
      </c>
      <c r="AJ33" s="176"/>
      <c r="AK33" s="176">
        <f>'ПР 03.19-03.24'!AK33+'[9]поточний ремонт'!AK33+'[8]поточний ремонт'!AK33</f>
        <v>0</v>
      </c>
      <c r="AL33" s="176">
        <f>'ПР 03.19-03.24'!AL33+'[9]поточний ремонт'!AL33+'[8]поточний ремонт'!AL33</f>
        <v>0</v>
      </c>
      <c r="AM33" s="176"/>
      <c r="AN33" s="176">
        <f>'ПР 03.19-03.24'!AN33+'[9]поточний ремонт'!AN33+'[8]поточний ремонт'!AN33</f>
        <v>0</v>
      </c>
      <c r="AO33" s="176">
        <f>'ПР 03.19-03.24'!AO33+'[9]поточний ремонт'!AO33+'[8]поточний ремонт'!AO33</f>
        <v>0</v>
      </c>
      <c r="AP33" s="176"/>
      <c r="AQ33" s="176">
        <f>'ПР 03.19-03.24'!AQ33+'[9]поточний ремонт'!AQ33+'[8]поточний ремонт'!AQ33</f>
        <v>0</v>
      </c>
      <c r="AR33" s="176">
        <f>'ПР 03.19-03.24'!AR33+'[9]поточний ремонт'!AR33+'[8]поточний ремонт'!AR33</f>
        <v>0</v>
      </c>
      <c r="AS33" s="176"/>
      <c r="AT33" s="176">
        <f>'ПР 03.19-03.24'!AT33+'[9]поточний ремонт'!AT33+'[8]поточний ремонт'!AT33</f>
        <v>0</v>
      </c>
      <c r="AU33" s="176">
        <f>'ПР 03.19-03.24'!AU33+'[9]поточний ремонт'!AU33+'[8]поточний ремонт'!AU33</f>
        <v>0</v>
      </c>
      <c r="AV33" s="176"/>
      <c r="AW33" s="176">
        <f>'ПР 03.19-03.24'!AW33+'[9]поточний ремонт'!AW33+'[8]поточний ремонт'!AW33</f>
        <v>99.288963932870004</v>
      </c>
      <c r="AX33" s="176">
        <f>'ПР 03.19-03.24'!AX33+'[9]поточний ремонт'!AX33+'[8]поточний ремонт'!AX33</f>
        <v>0</v>
      </c>
      <c r="AY33" s="176"/>
      <c r="AZ33" s="176">
        <f t="shared" si="3"/>
        <v>99.288963932870004</v>
      </c>
      <c r="BA33" s="176">
        <f t="shared" si="3"/>
        <v>0</v>
      </c>
      <c r="BB33" s="176">
        <f t="shared" si="4"/>
        <v>-99.288963932870004</v>
      </c>
      <c r="BD33" s="324">
        <v>1</v>
      </c>
    </row>
    <row r="34" spans="1:56" ht="24.9" customHeight="1" x14ac:dyDescent="0.3">
      <c r="A34" s="338">
        <v>150000672</v>
      </c>
      <c r="B34" s="123" t="s">
        <v>499</v>
      </c>
      <c r="C34" s="339">
        <v>5</v>
      </c>
      <c r="D34" s="340" t="s">
        <v>871</v>
      </c>
      <c r="E34" s="341">
        <f>'[8]поточний ремонт'!E34</f>
        <v>3175.9</v>
      </c>
      <c r="F34" s="176">
        <f>'ПР 03.19-03.24'!F34+'[9]поточний ремонт'!F34+'[8]поточний ремонт'!F34</f>
        <v>282059.82026525389</v>
      </c>
      <c r="G34" s="176">
        <f t="shared" si="1"/>
        <v>218105.57557559706</v>
      </c>
      <c r="H34" s="176">
        <f t="shared" si="2"/>
        <v>-63954.244689656829</v>
      </c>
      <c r="I34" s="176">
        <f>'ПР 03.19-03.24'!I34+'[9]поточний ремонт'!I34+'[8]поточний ремонт'!I34</f>
        <v>75</v>
      </c>
      <c r="J34" s="176">
        <f>'ПР 03.19-03.24'!J34+'[9]поточний ремонт'!J34+'[8]поточний ремонт'!J34</f>
        <v>33961.03</v>
      </c>
      <c r="K34" s="342"/>
      <c r="L34" s="176">
        <f>'ПР 03.19-03.24'!L34+'[9]поточний ремонт'!L34+'[8]поточний ремонт'!L34</f>
        <v>0</v>
      </c>
      <c r="M34" s="176">
        <f>'ПР 03.19-03.24'!M34+'[9]поточний ремонт'!M34+'[8]поточний ремонт'!M34</f>
        <v>1896.07</v>
      </c>
      <c r="N34" s="176"/>
      <c r="O34" s="176">
        <f>'ПР 03.19-03.24'!O34+'[9]поточний ремонт'!O34+'[8]поточний ремонт'!O34</f>
        <v>0</v>
      </c>
      <c r="P34" s="176">
        <f>'ПР 03.19-03.24'!P34+'[9]поточний ремонт'!P34+'[8]поточний ремонт'!P34</f>
        <v>0</v>
      </c>
      <c r="Q34" s="334"/>
      <c r="R34" s="176">
        <f>'ПР 03.19-03.24'!R34+'[9]поточний ремонт'!R34+'[8]поточний ремонт'!R34</f>
        <v>0</v>
      </c>
      <c r="S34" s="176">
        <f>'ПР 03.19-03.24'!S34+'[9]поточний ремонт'!S34+'[8]поточний ремонт'!S34</f>
        <v>0</v>
      </c>
      <c r="T34" s="343"/>
      <c r="U34" s="176">
        <f>'ПР 03.19-03.24'!U34+'[9]поточний ремонт'!U34+'[8]поточний ремонт'!U34</f>
        <v>0</v>
      </c>
      <c r="V34" s="176">
        <f>'ПР 03.19-03.24'!V34+'[9]поточний ремонт'!V34+'[8]поточний ремонт'!V34</f>
        <v>0</v>
      </c>
      <c r="W34" s="176">
        <f>'ПР 03.19-03.24'!W34+'[9]поточний ремонт'!W34+'[8]поточний ремонт'!W34</f>
        <v>52</v>
      </c>
      <c r="X34" s="176">
        <f>'ПР 03.19-03.24'!X34+'[9]поточний ремонт'!X34+'[8]поточний ремонт'!X34</f>
        <v>23213.772193073146</v>
      </c>
      <c r="Y34" s="176">
        <f>'ПР 03.19-03.24'!Y34+'[9]поточний ремонт'!Y34+'[8]поточний ремонт'!Y34</f>
        <v>106700.48346656442</v>
      </c>
      <c r="Z34" s="176">
        <f>'ПР 03.19-03.24'!Z34+'[9]поточний ремонт'!Z34+'[8]поточний ремонт'!Z34</f>
        <v>0</v>
      </c>
      <c r="AA34" s="176">
        <f>'ПР 03.19-03.24'!AA34+'[9]поточний ремонт'!AA34+'[8]поточний ремонт'!AA34</f>
        <v>465</v>
      </c>
      <c r="AB34" s="176">
        <f>'ПР 03.19-03.24'!AB34+'[9]поточний ремонт'!AB34+'[8]поточний ремонт'!AB34</f>
        <v>1104.9118994308203</v>
      </c>
      <c r="AC34" s="176">
        <f>'ПР 03.19-03.24'!AC34+'[9]поточний ремонт'!AC34+'[8]поточний ремонт'!AC34</f>
        <v>23772.80782050464</v>
      </c>
      <c r="AD34" s="176">
        <f>'ПР 03.19-03.24'!AD34+'[9]поточний ремонт'!AD34+'[8]поточний ремонт'!AD34</f>
        <v>26991.500196024048</v>
      </c>
      <c r="AE34" s="176">
        <f>'ПР 03.19-03.24'!AE34+'[9]поточний ремонт'!AE34+'[8]поточний ремонт'!AE34</f>
        <v>20377.392552113779</v>
      </c>
      <c r="AF34" s="176">
        <f>'ПР 03.19-03.24'!AF34+'[9]поточний ремонт'!AF34+'[8]поточний ремонт'!AF34</f>
        <v>8909.5454319870623</v>
      </c>
      <c r="AG34" s="176"/>
      <c r="AH34" s="176">
        <f>'ПР 03.19-03.24'!AH34+'[9]поточний ремонт'!AH34+'[8]поточний ремонт'!AH34</f>
        <v>30276.762047231266</v>
      </c>
      <c r="AI34" s="176">
        <f>'ПР 03.19-03.24'!AI34+'[9]поточний ремонт'!AI34+'[8]поточний ремонт'!AI34</f>
        <v>2334.92</v>
      </c>
      <c r="AJ34" s="176"/>
      <c r="AK34" s="176">
        <f>'ПР 03.19-03.24'!AK34+'[9]поточний ремонт'!AK34+'[8]поточний ремонт'!AK34</f>
        <v>13319.130054108524</v>
      </c>
      <c r="AL34" s="176">
        <f>'ПР 03.19-03.24'!AL34+'[9]поточний ремонт'!AL34+'[8]поточний ремонт'!AL34</f>
        <v>22624.80157793939</v>
      </c>
      <c r="AM34" s="176"/>
      <c r="AN34" s="176">
        <f>'ПР 03.19-03.24'!AN34+'[9]поточний ремонт'!AN34+'[8]поточний ремонт'!AN34</f>
        <v>0</v>
      </c>
      <c r="AO34" s="176">
        <f>'ПР 03.19-03.24'!AO34+'[9]поточний ремонт'!AO34+'[8]поточний ремонт'!AO34</f>
        <v>0</v>
      </c>
      <c r="AP34" s="176"/>
      <c r="AQ34" s="176">
        <f>'ПР 03.19-03.24'!AQ34+'[9]поточний ремонт'!AQ34+'[8]поточний ремонт'!AQ34</f>
        <v>1153.5145386485431</v>
      </c>
      <c r="AR34" s="176">
        <f>'ПР 03.19-03.24'!AR34+'[9]поточний ремонт'!AR34+'[8]поточний ремонт'!AR34</f>
        <v>2948.7625493858854</v>
      </c>
      <c r="AS34" s="176"/>
      <c r="AT34" s="176">
        <f>'ПР 03.19-03.24'!AT34+'[9]поточний ремонт'!AT34+'[8]поточний ремонт'!AT34</f>
        <v>15193.23556297026</v>
      </c>
      <c r="AU34" s="176">
        <f>'ПР 03.19-03.24'!AU34+'[9]поточний ремонт'!AU34+'[8]поточний ремонт'!AU34</f>
        <v>400.47451438863499</v>
      </c>
      <c r="AV34" s="176"/>
      <c r="AW34" s="176">
        <f>'ПР 03.19-03.24'!AW34+'[9]поточний ремонт'!AW34+'[8]поточний ремонт'!AW34</f>
        <v>7668.0264104923463</v>
      </c>
      <c r="AX34" s="176">
        <f>'ПР 03.19-03.24'!AX34+'[9]поточний ремонт'!AX34+'[8]поточний ремонт'!AX34</f>
        <v>3582.6837588106009</v>
      </c>
      <c r="AY34" s="176"/>
      <c r="AZ34" s="176">
        <f t="shared" si="3"/>
        <v>87988.061165564708</v>
      </c>
      <c r="BA34" s="176">
        <f t="shared" si="3"/>
        <v>40801.187832511569</v>
      </c>
      <c r="BB34" s="176">
        <f t="shared" si="4"/>
        <v>-47186.87333305314</v>
      </c>
      <c r="BD34" s="324">
        <v>2</v>
      </c>
    </row>
    <row r="35" spans="1:56" ht="24.9" customHeight="1" x14ac:dyDescent="0.3">
      <c r="A35" s="338">
        <v>150000673</v>
      </c>
      <c r="B35" s="114" t="s">
        <v>503</v>
      </c>
      <c r="C35" s="339">
        <v>2</v>
      </c>
      <c r="D35" s="340" t="s">
        <v>870</v>
      </c>
      <c r="E35" s="341">
        <f>'[8]поточний ремонт'!E35</f>
        <v>602.5</v>
      </c>
      <c r="F35" s="176">
        <f>'ПР 03.19-03.24'!F35+'[9]поточний ремонт'!F35+'[8]поточний ремонт'!F35</f>
        <v>59897.686731205831</v>
      </c>
      <c r="G35" s="176">
        <f t="shared" si="1"/>
        <v>48603.633455211348</v>
      </c>
      <c r="H35" s="176">
        <f t="shared" si="2"/>
        <v>-11294.053275994484</v>
      </c>
      <c r="I35" s="176">
        <f>'ПР 03.19-03.24'!I35+'[9]поточний ремонт'!I35+'[8]поточний ремонт'!I35</f>
        <v>8.68</v>
      </c>
      <c r="J35" s="176">
        <f>'ПР 03.19-03.24'!J35+'[9]поточний ремонт'!J35+'[8]поточний ремонт'!J35</f>
        <v>6043</v>
      </c>
      <c r="K35" s="345"/>
      <c r="L35" s="176">
        <f>'ПР 03.19-03.24'!L35+'[9]поточний ремонт'!L35+'[8]поточний ремонт'!L35</f>
        <v>0</v>
      </c>
      <c r="M35" s="176">
        <f>'ПР 03.19-03.24'!M35+'[9]поточний ремонт'!M35+'[8]поточний ремонт'!M35</f>
        <v>0</v>
      </c>
      <c r="N35" s="176"/>
      <c r="O35" s="176">
        <f>'ПР 03.19-03.24'!O35+'[9]поточний ремонт'!O35+'[8]поточний ремонт'!O35</f>
        <v>6</v>
      </c>
      <c r="P35" s="176">
        <f>'ПР 03.19-03.24'!P35+'[9]поточний ремонт'!P35+'[8]поточний ремонт'!P35</f>
        <v>1778</v>
      </c>
      <c r="Q35" s="334"/>
      <c r="R35" s="176">
        <f>'ПР 03.19-03.24'!R35+'[9]поточний ремонт'!R35+'[8]поточний ремонт'!R35</f>
        <v>0</v>
      </c>
      <c r="S35" s="176">
        <f>'ПР 03.19-03.24'!S35+'[9]поточний ремонт'!S35+'[8]поточний ремонт'!S35</f>
        <v>0</v>
      </c>
      <c r="T35" s="343"/>
      <c r="U35" s="176">
        <f>'ПР 03.19-03.24'!U35+'[9]поточний ремонт'!U35+'[8]поточний ремонт'!U35</f>
        <v>0</v>
      </c>
      <c r="V35" s="176">
        <f>'ПР 03.19-03.24'!V35+'[9]поточний ремонт'!V35+'[8]поточний ремонт'!V35</f>
        <v>0</v>
      </c>
      <c r="W35" s="176">
        <f>'ПР 03.19-03.24'!W35+'[9]поточний ремонт'!W35+'[8]поточний ремонт'!W35</f>
        <v>0</v>
      </c>
      <c r="X35" s="176">
        <f>'ПР 03.19-03.24'!X35+'[9]поточний ремонт'!X35+'[8]поточний ремонт'!X35</f>
        <v>0</v>
      </c>
      <c r="Y35" s="176">
        <f>'ПР 03.19-03.24'!Y35+'[9]поточний ремонт'!Y35+'[8]поточний ремонт'!Y35</f>
        <v>30818.9</v>
      </c>
      <c r="Z35" s="176">
        <f>'ПР 03.19-03.24'!Z35+'[9]поточний ремонт'!Z35+'[8]поточний ремонт'!Z35</f>
        <v>0</v>
      </c>
      <c r="AA35" s="176">
        <f>'ПР 03.19-03.24'!AA35+'[9]поточний ремонт'!AA35+'[8]поточний ремонт'!AA35</f>
        <v>0</v>
      </c>
      <c r="AB35" s="176">
        <f>'ПР 03.19-03.24'!AB35+'[9]поточний ремонт'!AB35+'[8]поточний ремонт'!AB35</f>
        <v>0</v>
      </c>
      <c r="AC35" s="176">
        <f>'ПР 03.19-03.24'!AC35+'[9]поточний ремонт'!AC35+'[8]поточний ремонт'!AC35</f>
        <v>820</v>
      </c>
      <c r="AD35" s="176">
        <f>'ПР 03.19-03.24'!AD35+'[9]поточний ремонт'!AD35+'[8]поточний ремонт'!AD35</f>
        <v>9143.7334552113462</v>
      </c>
      <c r="AE35" s="176">
        <f>'ПР 03.19-03.24'!AE35+'[9]поточний ремонт'!AE35+'[8]поточний ремонт'!AE35</f>
        <v>6320.8313878834188</v>
      </c>
      <c r="AF35" s="176">
        <f>'ПР 03.19-03.24'!AF35+'[9]поточний ремонт'!AF35+'[8]поточний ремонт'!AF35</f>
        <v>519</v>
      </c>
      <c r="AG35" s="176"/>
      <c r="AH35" s="176">
        <f>'ПР 03.19-03.24'!AH35+'[9]поточний ремонт'!AH35+'[8]поточний ремонт'!AH35</f>
        <v>7123.0796262935382</v>
      </c>
      <c r="AI35" s="176">
        <f>'ПР 03.19-03.24'!AI35+'[9]поточний ремонт'!AI35+'[8]поточний ремонт'!AI35</f>
        <v>0</v>
      </c>
      <c r="AJ35" s="176"/>
      <c r="AK35" s="176">
        <f>'ПР 03.19-03.24'!AK35+'[9]поточний ремонт'!AK35+'[8]поточний ремонт'!AK35</f>
        <v>2523.9462615538218</v>
      </c>
      <c r="AL35" s="176">
        <f>'ПР 03.19-03.24'!AL35+'[9]поточний ремонт'!AL35+'[8]поточний ремонт'!AL35</f>
        <v>1877</v>
      </c>
      <c r="AM35" s="176"/>
      <c r="AN35" s="176">
        <f>'ПР 03.19-03.24'!AN35+'[9]поточний ремонт'!AN35+'[8]поточний ремонт'!AN35</f>
        <v>0</v>
      </c>
      <c r="AO35" s="176">
        <f>'ПР 03.19-03.24'!AO35+'[9]поточний ремонт'!AO35+'[8]поточний ремонт'!AO35</f>
        <v>0</v>
      </c>
      <c r="AP35" s="176"/>
      <c r="AQ35" s="176">
        <f>'ПР 03.19-03.24'!AQ35+'[9]поточний ремонт'!AQ35+'[8]поточний ремонт'!AQ35</f>
        <v>0</v>
      </c>
      <c r="AR35" s="176">
        <f>'ПР 03.19-03.24'!AR35+'[9]поточний ремонт'!AR35+'[8]поточний ремонт'!AR35</f>
        <v>0</v>
      </c>
      <c r="AS35" s="176"/>
      <c r="AT35" s="176">
        <f>'ПР 03.19-03.24'!AT35+'[9]поточний ремонт'!AT35+'[8]поточний ремонт'!AT35</f>
        <v>1633.461815218036</v>
      </c>
      <c r="AU35" s="176">
        <f>'ПР 03.19-03.24'!AU35+'[9]поточний ремонт'!AU35+'[8]поточний ремонт'!AU35</f>
        <v>711</v>
      </c>
      <c r="AV35" s="176"/>
      <c r="AW35" s="176">
        <f>'ПР 03.19-03.24'!AW35+'[9]поточний ремонт'!AW35+'[8]поточний ремонт'!AW35</f>
        <v>424.10301437585554</v>
      </c>
      <c r="AX35" s="176">
        <f>'ПР 03.19-03.24'!AX35+'[9]поточний ремонт'!AX35+'[8]поточний ремонт'!AX35</f>
        <v>0</v>
      </c>
      <c r="AY35" s="176"/>
      <c r="AZ35" s="176">
        <f t="shared" si="3"/>
        <v>18025.422105324669</v>
      </c>
      <c r="BA35" s="176">
        <f t="shared" si="3"/>
        <v>3107</v>
      </c>
      <c r="BB35" s="176">
        <f t="shared" si="4"/>
        <v>-14918.422105324669</v>
      </c>
      <c r="BD35" s="324">
        <v>2</v>
      </c>
    </row>
    <row r="36" spans="1:56" ht="24.9" customHeight="1" x14ac:dyDescent="0.3">
      <c r="A36" s="338">
        <v>150000676</v>
      </c>
      <c r="B36" s="114" t="s">
        <v>507</v>
      </c>
      <c r="C36" s="339">
        <v>9</v>
      </c>
      <c r="D36" s="340" t="s">
        <v>870</v>
      </c>
      <c r="E36" s="341">
        <f>'[8]поточний ремонт'!E36</f>
        <v>4198.7</v>
      </c>
      <c r="F36" s="176">
        <f>'ПР 03.19-03.24'!F36+'[9]поточний ремонт'!F36+'[8]поточний ремонт'!F36</f>
        <v>365297.76195017528</v>
      </c>
      <c r="G36" s="176">
        <f t="shared" si="1"/>
        <v>233441.64078922081</v>
      </c>
      <c r="H36" s="176">
        <f t="shared" si="2"/>
        <v>-131856.12116095447</v>
      </c>
      <c r="I36" s="176">
        <f>'ПР 03.19-03.24'!I36+'[9]поточний ремонт'!I36+'[8]поточний ремонт'!I36</f>
        <v>55</v>
      </c>
      <c r="J36" s="176">
        <f>'ПР 03.19-03.24'!J36+'[9]поточний ремонт'!J36+'[8]поточний ремонт'!J36</f>
        <v>26169.050085297145</v>
      </c>
      <c r="K36" s="342"/>
      <c r="L36" s="176">
        <f>'ПР 03.19-03.24'!L36+'[9]поточний ремонт'!L36+'[8]поточний ремонт'!L36</f>
        <v>0</v>
      </c>
      <c r="M36" s="176">
        <f>'ПР 03.19-03.24'!M36+'[9]поточний ремонт'!M36+'[8]поточний ремонт'!M36</f>
        <v>0</v>
      </c>
      <c r="N36" s="176"/>
      <c r="O36" s="176">
        <f>'ПР 03.19-03.24'!O36+'[9]поточний ремонт'!O36+'[8]поточний ремонт'!O36</f>
        <v>45</v>
      </c>
      <c r="P36" s="176">
        <f>'ПР 03.19-03.24'!P36+'[9]поточний ремонт'!P36+'[8]поточний ремонт'!P36</f>
        <v>7416</v>
      </c>
      <c r="Q36" s="334"/>
      <c r="R36" s="176">
        <f>'ПР 03.19-03.24'!R36+'[9]поточний ремонт'!R36+'[8]поточний ремонт'!R36</f>
        <v>14</v>
      </c>
      <c r="S36" s="176">
        <f>'ПР 03.19-03.24'!S36+'[9]поточний ремонт'!S36+'[8]поточний ремонт'!S36</f>
        <v>106366.30598459157</v>
      </c>
      <c r="T36" s="346"/>
      <c r="U36" s="176">
        <f>'ПР 03.19-03.24'!U36+'[9]поточний ремонт'!U36+'[8]поточний ремонт'!U36</f>
        <v>0</v>
      </c>
      <c r="V36" s="176">
        <f>'ПР 03.19-03.24'!V36+'[9]поточний ремонт'!V36+'[8]поточний ремонт'!V36</f>
        <v>0</v>
      </c>
      <c r="W36" s="176">
        <f>'ПР 03.19-03.24'!W36+'[9]поточний ремонт'!W36+'[8]поточний ремонт'!W36</f>
        <v>11</v>
      </c>
      <c r="X36" s="176">
        <f>'ПР 03.19-03.24'!X36+'[9]поточний ремонт'!X36+'[8]поточний ремонт'!X36</f>
        <v>5083.0432623901543</v>
      </c>
      <c r="Y36" s="176">
        <f>'ПР 03.19-03.24'!Y36+'[9]поточний ремонт'!Y36+'[8]поточний ремонт'!Y36</f>
        <v>65632.708110519656</v>
      </c>
      <c r="Z36" s="176">
        <f>'ПР 03.19-03.24'!Z36+'[9]поточний ремонт'!Z36+'[8]поточний ремонт'!Z36</f>
        <v>0</v>
      </c>
      <c r="AA36" s="176">
        <f>'ПР 03.19-03.24'!AA36+'[9]поточний ремонт'!AA36+'[8]поточний ремонт'!AA36</f>
        <v>0</v>
      </c>
      <c r="AB36" s="176">
        <f>'ПР 03.19-03.24'!AB36+'[9]поточний ремонт'!AB36+'[8]поточний ремонт'!AB36</f>
        <v>2426.5934760948558</v>
      </c>
      <c r="AC36" s="176">
        <f>'ПР 03.19-03.24'!AC36+'[9]поточний ремонт'!AC36+'[8]поточний ремонт'!AC36</f>
        <v>3104</v>
      </c>
      <c r="AD36" s="176">
        <f>'ПР 03.19-03.24'!AD36+'[9]поточний ремонт'!AD36+'[8]поточний ремонт'!AD36</f>
        <v>17243.939870327406</v>
      </c>
      <c r="AE36" s="176">
        <f>'ПР 03.19-03.24'!AE36+'[9]поточний ремонт'!AE36+'[8]поточний ремонт'!AE36</f>
        <v>18991.10986079985</v>
      </c>
      <c r="AF36" s="176">
        <f>'ПР 03.19-03.24'!AF36+'[9]поточний ремонт'!AF36+'[8]поточний ремонт'!AF36</f>
        <v>4132</v>
      </c>
      <c r="AG36" s="176"/>
      <c r="AH36" s="176">
        <f>'ПР 03.19-03.24'!AH36+'[9]поточний ремонт'!AH36+'[8]поточний ремонт'!AH36</f>
        <v>21123.661213707906</v>
      </c>
      <c r="AI36" s="176">
        <f>'ПР 03.19-03.24'!AI36+'[9]поточний ремонт'!AI36+'[8]поточний ремонт'!AI36</f>
        <v>6309.8131002512437</v>
      </c>
      <c r="AJ36" s="176"/>
      <c r="AK36" s="176">
        <f>'ПР 03.19-03.24'!AK36+'[9]поточний ремонт'!AK36+'[8]поточний ремонт'!AK36</f>
        <v>12487.527610825086</v>
      </c>
      <c r="AL36" s="176">
        <f>'ПР 03.19-03.24'!AL36+'[9]поточний ремонт'!AL36+'[8]поточний ремонт'!AL36</f>
        <v>627</v>
      </c>
      <c r="AM36" s="176"/>
      <c r="AN36" s="176">
        <f>'ПР 03.19-03.24'!AN36+'[9]поточний ремонт'!AN36+'[8]поточний ремонт'!AN36</f>
        <v>17817.516148188712</v>
      </c>
      <c r="AO36" s="176">
        <f>'ПР 03.19-03.24'!AO36+'[9]поточний ремонт'!AO36+'[8]поточний ремонт'!AO36</f>
        <v>0</v>
      </c>
      <c r="AP36" s="176"/>
      <c r="AQ36" s="176">
        <f>'ПР 03.19-03.24'!AQ36+'[9]поточний ремонт'!AQ36+'[8]поточний ремонт'!AQ36</f>
        <v>7608.26427035095</v>
      </c>
      <c r="AR36" s="176">
        <f>'ПР 03.19-03.24'!AR36+'[9]поточний ремонт'!AR36+'[8]поточний ремонт'!AR36</f>
        <v>6463</v>
      </c>
      <c r="AS36" s="176"/>
      <c r="AT36" s="176">
        <f>'ПР 03.19-03.24'!AT36+'[9]поточний ремонт'!AT36+'[8]поточний ремонт'!AT36</f>
        <v>11760.514152483931</v>
      </c>
      <c r="AU36" s="176">
        <f>'ПР 03.19-03.24'!AU36+'[9]поточний ремонт'!AU36+'[8]поточний ремонт'!AU36</f>
        <v>1489</v>
      </c>
      <c r="AV36" s="176"/>
      <c r="AW36" s="176">
        <f>'ПР 03.19-03.24'!AW36+'[9]поточний ремонт'!AW36+'[8]поточний ремонт'!AW36</f>
        <v>1581.1455070460643</v>
      </c>
      <c r="AX36" s="176">
        <f>'ПР 03.19-03.24'!AX36+'[9]поточний ремонт'!AX36+'[8]поточний ремонт'!AX36</f>
        <v>6209.4480812629999</v>
      </c>
      <c r="AY36" s="176"/>
      <c r="AZ36" s="176">
        <f t="shared" si="3"/>
        <v>91369.738763402493</v>
      </c>
      <c r="BA36" s="176">
        <f t="shared" si="3"/>
        <v>25230.261181514245</v>
      </c>
      <c r="BB36" s="176">
        <f t="shared" si="4"/>
        <v>-66139.477581888248</v>
      </c>
      <c r="BD36" s="324">
        <v>2</v>
      </c>
    </row>
    <row r="37" spans="1:56" ht="24.9" customHeight="1" x14ac:dyDescent="0.3">
      <c r="A37" s="338">
        <v>150000671</v>
      </c>
      <c r="B37" s="114" t="s">
        <v>511</v>
      </c>
      <c r="C37" s="339">
        <v>1</v>
      </c>
      <c r="D37" s="340" t="s">
        <v>870</v>
      </c>
      <c r="E37" s="341">
        <f>'[8]поточний ремонт'!E37</f>
        <v>229.7</v>
      </c>
      <c r="F37" s="176">
        <f>'ПР 03.19-03.24'!F37+'[9]поточний ремонт'!F37+'[8]поточний ремонт'!F37</f>
        <v>20827.16836871831</v>
      </c>
      <c r="G37" s="176">
        <f t="shared" si="1"/>
        <v>9554.8719355906323</v>
      </c>
      <c r="H37" s="176">
        <f t="shared" si="2"/>
        <v>-11272.296433127678</v>
      </c>
      <c r="I37" s="176">
        <f>'ПР 03.19-03.24'!I37+'[9]поточний ремонт'!I37+'[8]поточний ремонт'!I37</f>
        <v>16.920000000000002</v>
      </c>
      <c r="J37" s="176">
        <f>'ПР 03.19-03.24'!J37+'[9]поточний ремонт'!J37+'[8]поточний ремонт'!J37</f>
        <v>8881.427907137253</v>
      </c>
      <c r="K37" s="342"/>
      <c r="L37" s="176">
        <f>'ПР 03.19-03.24'!L37+'[9]поточний ремонт'!L37+'[8]поточний ремонт'!L37</f>
        <v>0</v>
      </c>
      <c r="M37" s="176">
        <f>'ПР 03.19-03.24'!M37+'[9]поточний ремонт'!M37+'[8]поточний ремонт'!M37</f>
        <v>0</v>
      </c>
      <c r="N37" s="176"/>
      <c r="O37" s="176">
        <f>'ПР 03.19-03.24'!O37+'[9]поточний ремонт'!O37+'[8]поточний ремонт'!O37</f>
        <v>0</v>
      </c>
      <c r="P37" s="176">
        <f>'ПР 03.19-03.24'!P37+'[9]поточний ремонт'!P37+'[8]поточний ремонт'!P37</f>
        <v>0</v>
      </c>
      <c r="Q37" s="334"/>
      <c r="R37" s="176">
        <f>'ПР 03.19-03.24'!R37+'[9]поточний ремонт'!R37+'[8]поточний ремонт'!R37</f>
        <v>0</v>
      </c>
      <c r="S37" s="176">
        <f>'ПР 03.19-03.24'!S37+'[9]поточний ремонт'!S37+'[8]поточний ремонт'!S37</f>
        <v>0</v>
      </c>
      <c r="T37" s="343"/>
      <c r="U37" s="176">
        <f>'ПР 03.19-03.24'!U37+'[9]поточний ремонт'!U37+'[8]поточний ремонт'!U37</f>
        <v>0</v>
      </c>
      <c r="V37" s="176">
        <f>'ПР 03.19-03.24'!V37+'[9]поточний ремонт'!V37+'[8]поточний ремонт'!V37</f>
        <v>0</v>
      </c>
      <c r="W37" s="176">
        <f>'ПР 03.19-03.24'!W37+'[9]поточний ремонт'!W37+'[8]поточний ремонт'!W37</f>
        <v>0</v>
      </c>
      <c r="X37" s="176">
        <f>'ПР 03.19-03.24'!X37+'[9]поточний ремонт'!X37+'[8]поточний ремонт'!X37</f>
        <v>0</v>
      </c>
      <c r="Y37" s="176">
        <f>'ПР 03.19-03.24'!Y37+'[9]поточний ремонт'!Y37+'[8]поточний ремонт'!Y37</f>
        <v>0</v>
      </c>
      <c r="Z37" s="176">
        <f>'ПР 03.19-03.24'!Z37+'[9]поточний ремонт'!Z37+'[8]поточний ремонт'!Z37</f>
        <v>0</v>
      </c>
      <c r="AA37" s="176">
        <f>'ПР 03.19-03.24'!AA37+'[9]поточний ремонт'!AA37+'[8]поточний ремонт'!AA37</f>
        <v>0</v>
      </c>
      <c r="AB37" s="176">
        <f>'ПР 03.19-03.24'!AB37+'[9]поточний ремонт'!AB37+'[8]поточний ремонт'!AB37</f>
        <v>0</v>
      </c>
      <c r="AC37" s="176">
        <f>'ПР 03.19-03.24'!AC37+'[9]поточний ремонт'!AC37+'[8]поточний ремонт'!AC37</f>
        <v>0</v>
      </c>
      <c r="AD37" s="176">
        <f>'ПР 03.19-03.24'!AD37+'[9]поточний ремонт'!AD37+'[8]поточний ремонт'!AD37</f>
        <v>673.44402845337891</v>
      </c>
      <c r="AE37" s="176">
        <f>'ПР 03.19-03.24'!AE37+'[9]поточний ремонт'!AE37+'[8]поточний ремонт'!AE37</f>
        <v>0</v>
      </c>
      <c r="AF37" s="176">
        <f>'ПР 03.19-03.24'!AF37+'[9]поточний ремонт'!AF37+'[8]поточний ремонт'!AF37</f>
        <v>0</v>
      </c>
      <c r="AG37" s="176"/>
      <c r="AH37" s="176">
        <f>'ПР 03.19-03.24'!AH37+'[9]поточний ремонт'!AH37+'[8]поточний ремонт'!AH37</f>
        <v>0</v>
      </c>
      <c r="AI37" s="176">
        <f>'ПР 03.19-03.24'!AI37+'[9]поточний ремонт'!AI37+'[8]поточний ремонт'!AI37</f>
        <v>0</v>
      </c>
      <c r="AJ37" s="176"/>
      <c r="AK37" s="176">
        <f>'ПР 03.19-03.24'!AK37+'[9]поточний ремонт'!AK37+'[8]поточний ремонт'!AK37</f>
        <v>0</v>
      </c>
      <c r="AL37" s="176">
        <f>'ПР 03.19-03.24'!AL37+'[9]поточний ремонт'!AL37+'[8]поточний ремонт'!AL37</f>
        <v>0</v>
      </c>
      <c r="AM37" s="176"/>
      <c r="AN37" s="176">
        <f>'ПР 03.19-03.24'!AN37+'[9]поточний ремонт'!AN37+'[8]поточний ремонт'!AN37</f>
        <v>0</v>
      </c>
      <c r="AO37" s="176">
        <f>'ПР 03.19-03.24'!AO37+'[9]поточний ремонт'!AO37+'[8]поточний ремонт'!AO37</f>
        <v>0</v>
      </c>
      <c r="AP37" s="176"/>
      <c r="AQ37" s="176">
        <f>'ПР 03.19-03.24'!AQ37+'[9]поточний ремонт'!AQ37+'[8]поточний ремонт'!AQ37</f>
        <v>0</v>
      </c>
      <c r="AR37" s="176">
        <f>'ПР 03.19-03.24'!AR37+'[9]поточний ремонт'!AR37+'[8]поточний ремонт'!AR37</f>
        <v>0</v>
      </c>
      <c r="AS37" s="176"/>
      <c r="AT37" s="176">
        <f>'ПР 03.19-03.24'!AT37+'[9]поточний ремонт'!AT37+'[8]поточний ремонт'!AT37</f>
        <v>0</v>
      </c>
      <c r="AU37" s="176">
        <f>'ПР 03.19-03.24'!AU37+'[9]поточний ремонт'!AU37+'[8]поточний ремонт'!AU37</f>
        <v>0</v>
      </c>
      <c r="AV37" s="176"/>
      <c r="AW37" s="176">
        <f>'ПР 03.19-03.24'!AW37+'[9]поточний ремонт'!AW37+'[8]поточний ремонт'!AW37</f>
        <v>61.262999999999991</v>
      </c>
      <c r="AX37" s="176">
        <f>'ПР 03.19-03.24'!AX37+'[9]поточний ремонт'!AX37+'[8]поточний ремонт'!AX37</f>
        <v>0</v>
      </c>
      <c r="AY37" s="176"/>
      <c r="AZ37" s="176">
        <f t="shared" si="3"/>
        <v>61.262999999999991</v>
      </c>
      <c r="BA37" s="176">
        <f t="shared" si="3"/>
        <v>0</v>
      </c>
      <c r="BB37" s="176">
        <f t="shared" si="4"/>
        <v>-61.262999999999991</v>
      </c>
      <c r="BD37" s="324">
        <v>2</v>
      </c>
    </row>
    <row r="38" spans="1:56" ht="24.9" customHeight="1" x14ac:dyDescent="0.3">
      <c r="A38" s="338">
        <v>150000726</v>
      </c>
      <c r="B38" s="114" t="s">
        <v>515</v>
      </c>
      <c r="C38" s="339">
        <v>2</v>
      </c>
      <c r="D38" s="340" t="s">
        <v>870</v>
      </c>
      <c r="E38" s="341">
        <f>'[8]поточний ремонт'!E38</f>
        <v>409.7</v>
      </c>
      <c r="F38" s="176">
        <f>'ПР 03.19-03.24'!F38+'[9]поточний ремонт'!F38+'[8]поточний ремонт'!F38</f>
        <v>34031.272722925583</v>
      </c>
      <c r="G38" s="176">
        <f t="shared" si="1"/>
        <v>19291.509715981418</v>
      </c>
      <c r="H38" s="176">
        <f t="shared" si="2"/>
        <v>-14739.763006944166</v>
      </c>
      <c r="I38" s="176">
        <f>'ПР 03.19-03.24'!I38+'[9]поточний ремонт'!I38+'[8]поточний ремонт'!I38</f>
        <v>0</v>
      </c>
      <c r="J38" s="176">
        <f>'ПР 03.19-03.24'!J38+'[9]поточний ремонт'!J38+'[8]поточний ремонт'!J38</f>
        <v>0</v>
      </c>
      <c r="K38" s="342"/>
      <c r="L38" s="176">
        <f>'ПР 03.19-03.24'!L38+'[9]поточний ремонт'!L38+'[8]поточний ремонт'!L38</f>
        <v>1</v>
      </c>
      <c r="M38" s="176">
        <f>'ПР 03.19-03.24'!M38+'[9]поточний ремонт'!M38+'[8]поточний ремонт'!M38</f>
        <v>15006</v>
      </c>
      <c r="N38" s="176"/>
      <c r="O38" s="176">
        <f>'ПР 03.19-03.24'!O38+'[9]поточний ремонт'!O38+'[8]поточний ремонт'!O38</f>
        <v>0</v>
      </c>
      <c r="P38" s="176">
        <f>'ПР 03.19-03.24'!P38+'[9]поточний ремонт'!P38+'[8]поточний ремонт'!P38</f>
        <v>0</v>
      </c>
      <c r="Q38" s="334"/>
      <c r="R38" s="176">
        <f>'ПР 03.19-03.24'!R38+'[9]поточний ремонт'!R38+'[8]поточний ремонт'!R38</f>
        <v>0</v>
      </c>
      <c r="S38" s="176">
        <f>'ПР 03.19-03.24'!S38+'[9]поточний ремонт'!S38+'[8]поточний ремонт'!S38</f>
        <v>0</v>
      </c>
      <c r="T38" s="343"/>
      <c r="U38" s="176">
        <f>'ПР 03.19-03.24'!U38+'[9]поточний ремонт'!U38+'[8]поточний ремонт'!U38</f>
        <v>0</v>
      </c>
      <c r="V38" s="176">
        <f>'ПР 03.19-03.24'!V38+'[9]поточний ремонт'!V38+'[8]поточний ремонт'!V38</f>
        <v>0</v>
      </c>
      <c r="W38" s="176">
        <f>'ПР 03.19-03.24'!W38+'[9]поточний ремонт'!W38+'[8]поточний ремонт'!W38</f>
        <v>0</v>
      </c>
      <c r="X38" s="176">
        <f>'ПР 03.19-03.24'!X38+'[9]поточний ремонт'!X38+'[8]поточний ремонт'!X38</f>
        <v>3349</v>
      </c>
      <c r="Y38" s="176">
        <f>'ПР 03.19-03.24'!Y38+'[9]поточний ремонт'!Y38+'[8]поточний ремонт'!Y38</f>
        <v>30</v>
      </c>
      <c r="Z38" s="176">
        <f>'ПР 03.19-03.24'!Z38+'[9]поточний ремонт'!Z38+'[8]поточний ремонт'!Z38</f>
        <v>0</v>
      </c>
      <c r="AA38" s="176">
        <f>'ПР 03.19-03.24'!AA38+'[9]поточний ремонт'!AA38+'[8]поточний ремонт'!AA38</f>
        <v>0</v>
      </c>
      <c r="AB38" s="176">
        <f>'ПР 03.19-03.24'!AB38+'[9]поточний ремонт'!AB38+'[8]поточний ремонт'!AB38</f>
        <v>0</v>
      </c>
      <c r="AC38" s="176">
        <f>'ПР 03.19-03.24'!AC38+'[9]поточний ремонт'!AC38+'[8]поточний ремонт'!AC38</f>
        <v>0</v>
      </c>
      <c r="AD38" s="176">
        <f>'ПР 03.19-03.24'!AD38+'[9]поточний ремонт'!AD38+'[8]поточний ремонт'!AD38</f>
        <v>906.509715981417</v>
      </c>
      <c r="AE38" s="176">
        <f>'ПР 03.19-03.24'!AE38+'[9]поточний ремонт'!AE38+'[8]поточний ремонт'!AE38</f>
        <v>3216.55069490086</v>
      </c>
      <c r="AF38" s="176">
        <f>'ПР 03.19-03.24'!AF38+'[9]поточний ремонт'!AF38+'[8]поточний ремонт'!AF38</f>
        <v>3883</v>
      </c>
      <c r="AG38" s="176"/>
      <c r="AH38" s="176">
        <f>'ПР 03.19-03.24'!AH38+'[9]поточний ремонт'!AH38+'[8]поточний ремонт'!AH38</f>
        <v>3913.9270513032002</v>
      </c>
      <c r="AI38" s="176">
        <f>'ПР 03.19-03.24'!AI38+'[9]поточний ремонт'!AI38+'[8]поточний ремонт'!AI38</f>
        <v>0</v>
      </c>
      <c r="AJ38" s="176"/>
      <c r="AK38" s="176">
        <f>'ПР 03.19-03.24'!AK38+'[9]поточний ремонт'!AK38+'[8]поточний ремонт'!AK38</f>
        <v>1719.933976075997</v>
      </c>
      <c r="AL38" s="176">
        <f>'ПР 03.19-03.24'!AL38+'[9]поточний ремонт'!AL38+'[8]поточний ремонт'!AL38</f>
        <v>2019</v>
      </c>
      <c r="AM38" s="176"/>
      <c r="AN38" s="176">
        <f>'ПР 03.19-03.24'!AN38+'[9]поточний ремонт'!AN38+'[8]поточний ремонт'!AN38</f>
        <v>0</v>
      </c>
      <c r="AO38" s="176">
        <f>'ПР 03.19-03.24'!AO38+'[9]поточний ремонт'!AO38+'[8]поточний ремонт'!AO38</f>
        <v>0</v>
      </c>
      <c r="AP38" s="176"/>
      <c r="AQ38" s="176">
        <f>'ПР 03.19-03.24'!AQ38+'[9]поточний ремонт'!AQ38+'[8]поточний ремонт'!AQ38</f>
        <v>0</v>
      </c>
      <c r="AR38" s="176">
        <f>'ПР 03.19-03.24'!AR38+'[9]поточний ремонт'!AR38+'[8]поточний ремонт'!AR38</f>
        <v>0</v>
      </c>
      <c r="AS38" s="176"/>
      <c r="AT38" s="176">
        <f>'ПР 03.19-03.24'!AT38+'[9]поточний ремонт'!AT38+'[8]поточний ремонт'!AT38</f>
        <v>961.37486222761413</v>
      </c>
      <c r="AU38" s="176">
        <f>'ПР 03.19-03.24'!AU38+'[9]поточний ремонт'!AU38+'[8]поточний ремонт'!AU38</f>
        <v>1631</v>
      </c>
      <c r="AV38" s="176"/>
      <c r="AW38" s="176">
        <f>'ПР 03.19-03.24'!AW38+'[9]поточний ремонт'!AW38+'[8]поточний ремонт'!AW38</f>
        <v>435.09197666626454</v>
      </c>
      <c r="AX38" s="176">
        <f>'ПР 03.19-03.24'!AX38+'[9]поточний ремонт'!AX38+'[8]поточний ремонт'!AX38</f>
        <v>0</v>
      </c>
      <c r="AY38" s="176"/>
      <c r="AZ38" s="176">
        <f t="shared" si="3"/>
        <v>10246.878561173937</v>
      </c>
      <c r="BA38" s="176">
        <f t="shared" si="3"/>
        <v>7533</v>
      </c>
      <c r="BB38" s="176">
        <f t="shared" si="4"/>
        <v>-2713.8785611739368</v>
      </c>
      <c r="BD38" s="324">
        <v>2</v>
      </c>
    </row>
    <row r="39" spans="1:56" ht="24.9" customHeight="1" x14ac:dyDescent="0.3">
      <c r="A39" s="338">
        <v>150000728</v>
      </c>
      <c r="B39" s="114" t="s">
        <v>518</v>
      </c>
      <c r="C39" s="339">
        <v>2</v>
      </c>
      <c r="D39" s="340" t="s">
        <v>870</v>
      </c>
      <c r="E39" s="341">
        <f>'[8]поточний ремонт'!E39</f>
        <v>450.6</v>
      </c>
      <c r="F39" s="176">
        <f>'ПР 03.19-03.24'!F39+'[9]поточний ремонт'!F39+'[8]поточний ремонт'!F39</f>
        <v>30566.801012764045</v>
      </c>
      <c r="G39" s="176">
        <f t="shared" si="1"/>
        <v>32934.656313244093</v>
      </c>
      <c r="H39" s="176">
        <f t="shared" si="2"/>
        <v>2367.8553004800488</v>
      </c>
      <c r="I39" s="176">
        <f>'ПР 03.19-03.24'!I39+'[9]поточний ремонт'!I39+'[8]поточний ремонт'!I39</f>
        <v>0</v>
      </c>
      <c r="J39" s="176">
        <f>'ПР 03.19-03.24'!J39+'[9]поточний ремонт'!J39+'[8]поточний ремонт'!J39</f>
        <v>0</v>
      </c>
      <c r="K39" s="342"/>
      <c r="L39" s="176">
        <f>'ПР 03.19-03.24'!L39+'[9]поточний ремонт'!L39+'[8]поточний ремонт'!L39</f>
        <v>1</v>
      </c>
      <c r="M39" s="176">
        <f>'ПР 03.19-03.24'!M39+'[9]поточний ремонт'!M39+'[8]поточний ремонт'!M39</f>
        <v>28395</v>
      </c>
      <c r="N39" s="176"/>
      <c r="O39" s="176">
        <f>'ПР 03.19-03.24'!O39+'[9]поточний ремонт'!O39+'[8]поточний ремонт'!O39</f>
        <v>0</v>
      </c>
      <c r="P39" s="176">
        <f>'ПР 03.19-03.24'!P39+'[9]поточний ремонт'!P39+'[8]поточний ремонт'!P39</f>
        <v>0</v>
      </c>
      <c r="Q39" s="334"/>
      <c r="R39" s="176">
        <f>'ПР 03.19-03.24'!R39+'[9]поточний ремонт'!R39+'[8]поточний ремонт'!R39</f>
        <v>0</v>
      </c>
      <c r="S39" s="176">
        <f>'ПР 03.19-03.24'!S39+'[9]поточний ремонт'!S39+'[8]поточний ремонт'!S39</f>
        <v>0</v>
      </c>
      <c r="T39" s="343"/>
      <c r="U39" s="176">
        <f>'ПР 03.19-03.24'!U39+'[9]поточний ремонт'!U39+'[8]поточний ремонт'!U39</f>
        <v>0</v>
      </c>
      <c r="V39" s="176">
        <f>'ПР 03.19-03.24'!V39+'[9]поточний ремонт'!V39+'[8]поточний ремонт'!V39</f>
        <v>0</v>
      </c>
      <c r="W39" s="176">
        <f>'ПР 03.19-03.24'!W39+'[9]поточний ремонт'!W39+'[8]поточний ремонт'!W39</f>
        <v>0</v>
      </c>
      <c r="X39" s="176">
        <f>'ПР 03.19-03.24'!X39+'[9]поточний ремонт'!X39+'[8]поточний ремонт'!X39</f>
        <v>3349</v>
      </c>
      <c r="Y39" s="176">
        <f>'ПР 03.19-03.24'!Y39+'[9]поточний ремонт'!Y39+'[8]поточний ремонт'!Y39</f>
        <v>0</v>
      </c>
      <c r="Z39" s="176">
        <f>'ПР 03.19-03.24'!Z39+'[9]поточний ремонт'!Z39+'[8]поточний ремонт'!Z39</f>
        <v>0</v>
      </c>
      <c r="AA39" s="176">
        <f>'ПР 03.19-03.24'!AA39+'[9]поточний ремонт'!AA39+'[8]поточний ремонт'!AA39</f>
        <v>0</v>
      </c>
      <c r="AB39" s="176">
        <f>'ПР 03.19-03.24'!AB39+'[9]поточний ремонт'!AB39+'[8]поточний ремонт'!AB39</f>
        <v>0</v>
      </c>
      <c r="AC39" s="176">
        <f>'ПР 03.19-03.24'!AC39+'[9]поточний ремонт'!AC39+'[8]поточний ремонт'!AC39</f>
        <v>0</v>
      </c>
      <c r="AD39" s="176">
        <f>'ПР 03.19-03.24'!AD39+'[9]поточний ремонт'!AD39+'[8]поточний ремонт'!AD39</f>
        <v>1190.6563132440965</v>
      </c>
      <c r="AE39" s="176">
        <f>'ПР 03.19-03.24'!AE39+'[9]поточний ремонт'!AE39+'[8]поточний ремонт'!AE39</f>
        <v>3501.4646646133824</v>
      </c>
      <c r="AF39" s="176">
        <f>'ПР 03.19-03.24'!AF39+'[9]поточний ремонт'!AF39+'[8]поточний ремонт'!AF39</f>
        <v>0</v>
      </c>
      <c r="AG39" s="176"/>
      <c r="AH39" s="176">
        <f>'ПР 03.19-03.24'!AH39+'[9]поточний ремонт'!AH39+'[8]поточний ремонт'!AH39</f>
        <v>3913.9270513032002</v>
      </c>
      <c r="AI39" s="176">
        <f>'ПР 03.19-03.24'!AI39+'[9]поточний ремонт'!AI39+'[8]поточний ремонт'!AI39</f>
        <v>0</v>
      </c>
      <c r="AJ39" s="176"/>
      <c r="AK39" s="176">
        <f>'ПР 03.19-03.24'!AK39+'[9]поточний ремонт'!AK39+'[8]поточний ремонт'!AK39</f>
        <v>1831.3259962798991</v>
      </c>
      <c r="AL39" s="176">
        <f>'ПР 03.19-03.24'!AL39+'[9]поточний ремонт'!AL39+'[8]поточний ремонт'!AL39</f>
        <v>0</v>
      </c>
      <c r="AM39" s="176"/>
      <c r="AN39" s="176">
        <f>'ПР 03.19-03.24'!AN39+'[9]поточний ремонт'!AN39+'[8]поточний ремонт'!AN39</f>
        <v>0</v>
      </c>
      <c r="AO39" s="176">
        <f>'ПР 03.19-03.24'!AO39+'[9]поточний ремонт'!AO39+'[8]поточний ремонт'!AO39</f>
        <v>0</v>
      </c>
      <c r="AP39" s="176"/>
      <c r="AQ39" s="176">
        <f>'ПР 03.19-03.24'!AQ39+'[9]поточний ремонт'!AQ39+'[8]поточний ремонт'!AQ39</f>
        <v>0</v>
      </c>
      <c r="AR39" s="176">
        <f>'ПР 03.19-03.24'!AR39+'[9]поточний ремонт'!AR39+'[8]поточний ремонт'!AR39</f>
        <v>0</v>
      </c>
      <c r="AS39" s="176"/>
      <c r="AT39" s="176">
        <f>'ПР 03.19-03.24'!AT39+'[9]поточний ремонт'!AT39+'[8]поточний ремонт'!AT39</f>
        <v>955.51532884987614</v>
      </c>
      <c r="AU39" s="176">
        <f>'ПР 03.19-03.24'!AU39+'[9]поточний ремонт'!AU39+'[8]поточний ремонт'!AU39</f>
        <v>2434.2483712121339</v>
      </c>
      <c r="AV39" s="176"/>
      <c r="AW39" s="176">
        <f>'ПР 03.19-03.24'!AW39+'[9]поточний ремонт'!AW39+'[8]поточний ремонт'!AW39</f>
        <v>446.40497666626453</v>
      </c>
      <c r="AX39" s="176">
        <f>'ПР 03.19-03.24'!AX39+'[9]поточний ремонт'!AX39+'[8]поточний ремонт'!AX39</f>
        <v>0</v>
      </c>
      <c r="AY39" s="176"/>
      <c r="AZ39" s="176">
        <f t="shared" si="3"/>
        <v>10648.638017712623</v>
      </c>
      <c r="BA39" s="176">
        <f t="shared" si="3"/>
        <v>2434.2483712121339</v>
      </c>
      <c r="BB39" s="176">
        <f t="shared" si="4"/>
        <v>-8214.3896465004891</v>
      </c>
      <c r="BD39" s="324">
        <v>2</v>
      </c>
    </row>
    <row r="40" spans="1:56" ht="24.9" customHeight="1" x14ac:dyDescent="0.3">
      <c r="A40" s="338">
        <v>150000729</v>
      </c>
      <c r="B40" s="114" t="s">
        <v>521</v>
      </c>
      <c r="C40" s="339">
        <v>5</v>
      </c>
      <c r="D40" s="340" t="s">
        <v>870</v>
      </c>
      <c r="E40" s="341">
        <f>'[8]поточний ремонт'!E40</f>
        <v>2099.6999999999998</v>
      </c>
      <c r="F40" s="176">
        <f>'ПР 03.19-03.24'!F40+'[9]поточний ремонт'!F40+'[8]поточний ремонт'!F40</f>
        <v>181551.65924514766</v>
      </c>
      <c r="G40" s="176">
        <f t="shared" si="1"/>
        <v>192027.61628054758</v>
      </c>
      <c r="H40" s="176">
        <f t="shared" si="2"/>
        <v>10475.957035399915</v>
      </c>
      <c r="I40" s="176">
        <f>'ПР 03.19-03.24'!I40+'[9]поточний ремонт'!I40+'[8]поточний ремонт'!I40</f>
        <v>267.75</v>
      </c>
      <c r="J40" s="176">
        <f>'ПР 03.19-03.24'!J40+'[9]поточний ремонт'!J40+'[8]поточний ремонт'!J40</f>
        <v>92141.135679900821</v>
      </c>
      <c r="K40" s="345"/>
      <c r="L40" s="176">
        <f>'ПР 03.19-03.24'!L40+'[9]поточний ремонт'!L40+'[8]поточний ремонт'!L40</f>
        <v>0</v>
      </c>
      <c r="M40" s="176">
        <f>'ПР 03.19-03.24'!M40+'[9]поточний ремонт'!M40+'[8]поточний ремонт'!M40</f>
        <v>0</v>
      </c>
      <c r="N40" s="176"/>
      <c r="O40" s="176">
        <f>'ПР 03.19-03.24'!O40+'[9]поточний ремонт'!O40+'[8]поточний ремонт'!O40</f>
        <v>0</v>
      </c>
      <c r="P40" s="176">
        <f>'ПР 03.19-03.24'!P40+'[9]поточний ремонт'!P40+'[8]поточний ремонт'!P40</f>
        <v>0</v>
      </c>
      <c r="Q40" s="334"/>
      <c r="R40" s="176">
        <f>'ПР 03.19-03.24'!R40+'[9]поточний ремонт'!R40+'[8]поточний ремонт'!R40</f>
        <v>0</v>
      </c>
      <c r="S40" s="176">
        <f>'ПР 03.19-03.24'!S40+'[9]поточний ремонт'!S40+'[8]поточний ремонт'!S40</f>
        <v>0</v>
      </c>
      <c r="T40" s="343"/>
      <c r="U40" s="176">
        <f>'ПР 03.19-03.24'!U40+'[9]поточний ремонт'!U40+'[8]поточний ремонт'!U40</f>
        <v>0</v>
      </c>
      <c r="V40" s="176">
        <f>'ПР 03.19-03.24'!V40+'[9]поточний ремонт'!V40+'[8]поточний ремонт'!V40</f>
        <v>0</v>
      </c>
      <c r="W40" s="176">
        <f>'ПР 03.19-03.24'!W40+'[9]поточний ремонт'!W40+'[8]поточний ремонт'!W40</f>
        <v>0</v>
      </c>
      <c r="X40" s="176">
        <f>'ПР 03.19-03.24'!X40+'[9]поточний ремонт'!X40+'[8]поточний ремонт'!X40</f>
        <v>0</v>
      </c>
      <c r="Y40" s="176">
        <f>'ПР 03.19-03.24'!Y40+'[9]поточний ремонт'!Y40+'[8]поточний ремонт'!Y40</f>
        <v>5965</v>
      </c>
      <c r="Z40" s="176">
        <f>'ПР 03.19-03.24'!Z40+'[9]поточний ремонт'!Z40+'[8]поточний ремонт'!Z40</f>
        <v>0</v>
      </c>
      <c r="AA40" s="176">
        <f>'ПР 03.19-03.24'!AA40+'[9]поточний ремонт'!AA40+'[8]поточний ремонт'!AA40</f>
        <v>0</v>
      </c>
      <c r="AB40" s="176">
        <f>'ПР 03.19-03.24'!AB40+'[9]поточний ремонт'!AB40+'[8]поточний ремонт'!AB40</f>
        <v>0</v>
      </c>
      <c r="AC40" s="176">
        <f>'ПР 03.19-03.24'!AC40+'[9]поточний ремонт'!AC40+'[8]поточний ремонт'!AC40</f>
        <v>88215.48060064677</v>
      </c>
      <c r="AD40" s="176">
        <f>'ПР 03.19-03.24'!AD40+'[9]поточний ремонт'!AD40+'[8]поточний ремонт'!AD40</f>
        <v>5706</v>
      </c>
      <c r="AE40" s="176">
        <f>'ПР 03.19-03.24'!AE40+'[9]поточний ремонт'!AE40+'[8]поточний ремонт'!AE40</f>
        <v>14718.005395218557</v>
      </c>
      <c r="AF40" s="176">
        <f>'ПР 03.19-03.24'!AF40+'[9]поточний ремонт'!AF40+'[8]поточний ремонт'!AF40</f>
        <v>23793.675491644412</v>
      </c>
      <c r="AG40" s="176"/>
      <c r="AH40" s="176">
        <f>'ПР 03.19-03.24'!AH40+'[9]поточний ремонт'!AH40+'[8]поточний ремонт'!AH40</f>
        <v>22457.848522122007</v>
      </c>
      <c r="AI40" s="176">
        <f>'ПР 03.19-03.24'!AI40+'[9]поточний ремонт'!AI40+'[8]поточний ремонт'!AI40</f>
        <v>8150.0173621852073</v>
      </c>
      <c r="AJ40" s="176"/>
      <c r="AK40" s="176">
        <f>'ПР 03.19-03.24'!AK40+'[9]поточний ремонт'!AK40+'[8]поточний ремонт'!AK40</f>
        <v>8263.8775254931788</v>
      </c>
      <c r="AL40" s="176">
        <f>'ПР 03.19-03.24'!AL40+'[9]поточний ремонт'!AL40+'[8]поточний ремонт'!AL40</f>
        <v>7243.8851037931399</v>
      </c>
      <c r="AM40" s="176"/>
      <c r="AN40" s="176">
        <f>'ПР 03.19-03.24'!AN40+'[9]поточний ремонт'!AN40+'[8]поточний ремонт'!AN40</f>
        <v>0</v>
      </c>
      <c r="AO40" s="176">
        <f>'ПР 03.19-03.24'!AO40+'[9]поточний ремонт'!AO40+'[8]поточний ремонт'!AO40</f>
        <v>0</v>
      </c>
      <c r="AP40" s="176"/>
      <c r="AQ40" s="176">
        <f>'ПР 03.19-03.24'!AQ40+'[9]поточний ремонт'!AQ40+'[8]поточний ремонт'!AQ40</f>
        <v>922.81163091883468</v>
      </c>
      <c r="AR40" s="176">
        <f>'ПР 03.19-03.24'!AR40+'[9]поточний ремонт'!AR40+'[8]поточний ремонт'!AR40</f>
        <v>504.72798816099402</v>
      </c>
      <c r="AS40" s="176"/>
      <c r="AT40" s="176">
        <f>'ПР 03.19-03.24'!AT40+'[9]поточний ремонт'!AT40+'[8]поточний ремонт'!AT40</f>
        <v>10885.34431234162</v>
      </c>
      <c r="AU40" s="176">
        <f>'ПР 03.19-03.24'!AU40+'[9]поточний ремонт'!AU40+'[8]поточний ремонт'!AU40</f>
        <v>7775.7192261408081</v>
      </c>
      <c r="AV40" s="176"/>
      <c r="AW40" s="176">
        <f>'ПР 03.19-03.24'!AW40+'[9]поточний ремонт'!AW40+'[8]поточний ремонт'!AW40</f>
        <v>1010.3679650196632</v>
      </c>
      <c r="AX40" s="176">
        <f>'ПР 03.19-03.24'!AX40+'[9]поточний ремонт'!AX40+'[8]поточний ремонт'!AX40</f>
        <v>3206</v>
      </c>
      <c r="AY40" s="176"/>
      <c r="AZ40" s="176">
        <f t="shared" si="3"/>
        <v>58258.255351113861</v>
      </c>
      <c r="BA40" s="176">
        <f t="shared" si="3"/>
        <v>50674.025171924557</v>
      </c>
      <c r="BB40" s="176">
        <f t="shared" si="4"/>
        <v>-7584.2301791893042</v>
      </c>
      <c r="BD40" s="324">
        <v>2</v>
      </c>
    </row>
    <row r="41" spans="1:56" ht="24.9" customHeight="1" x14ac:dyDescent="0.3">
      <c r="A41" s="338">
        <v>150000721</v>
      </c>
      <c r="B41" s="114" t="s">
        <v>524</v>
      </c>
      <c r="C41" s="339">
        <v>4</v>
      </c>
      <c r="D41" s="340" t="s">
        <v>870</v>
      </c>
      <c r="E41" s="341">
        <f>'[8]поточний ремонт'!E41</f>
        <v>2825.2000000000003</v>
      </c>
      <c r="F41" s="176">
        <f>'ПР 03.19-03.24'!F41+'[9]поточний ремонт'!F41+'[8]поточний ремонт'!F41</f>
        <v>214132.54057222989</v>
      </c>
      <c r="G41" s="176">
        <f t="shared" si="1"/>
        <v>210551.60418476924</v>
      </c>
      <c r="H41" s="176">
        <f t="shared" si="2"/>
        <v>-3580.9363874606497</v>
      </c>
      <c r="I41" s="176">
        <f>'ПР 03.19-03.24'!I41+'[9]поточний ремонт'!I41+'[8]поточний ремонт'!I41</f>
        <v>151</v>
      </c>
      <c r="J41" s="176">
        <f>'ПР 03.19-03.24'!J41+'[9]поточний ремонт'!J41+'[8]поточний ремонт'!J41</f>
        <v>31994</v>
      </c>
      <c r="K41" s="342"/>
      <c r="L41" s="176">
        <f>'ПР 03.19-03.24'!L41+'[9]поточний ремонт'!L41+'[8]поточний ремонт'!L41</f>
        <v>0</v>
      </c>
      <c r="M41" s="176">
        <f>'ПР 03.19-03.24'!M41+'[9]поточний ремонт'!M41+'[8]поточний ремонт'!M41</f>
        <v>0</v>
      </c>
      <c r="N41" s="176"/>
      <c r="O41" s="176">
        <f>'ПР 03.19-03.24'!O41+'[9]поточний ремонт'!O41+'[8]поточний ремонт'!O41</f>
        <v>48</v>
      </c>
      <c r="P41" s="176">
        <f>'ПР 03.19-03.24'!P41+'[9]поточний ремонт'!P41+'[8]поточний ремонт'!P41</f>
        <v>7849</v>
      </c>
      <c r="Q41" s="334"/>
      <c r="R41" s="176">
        <f>'ПР 03.19-03.24'!R41+'[9]поточний ремонт'!R41+'[8]поточний ремонт'!R41</f>
        <v>0</v>
      </c>
      <c r="S41" s="176">
        <f>'ПР 03.19-03.24'!S41+'[9]поточний ремонт'!S41+'[8]поточний ремонт'!S41</f>
        <v>0</v>
      </c>
      <c r="T41" s="343"/>
      <c r="U41" s="176">
        <f>'ПР 03.19-03.24'!U41+'[9]поточний ремонт'!U41+'[8]поточний ремонт'!U41</f>
        <v>0</v>
      </c>
      <c r="V41" s="176">
        <f>'ПР 03.19-03.24'!V41+'[9]поточний ремонт'!V41+'[8]поточний ремонт'!V41</f>
        <v>0</v>
      </c>
      <c r="W41" s="176">
        <f>'ПР 03.19-03.24'!W41+'[9]поточний ремонт'!W41+'[8]поточний ремонт'!W41</f>
        <v>47.5</v>
      </c>
      <c r="X41" s="176">
        <f>'ПР 03.19-03.24'!X41+'[9]поточний ремонт'!X41+'[8]поточний ремонт'!X41</f>
        <v>21495.820112737467</v>
      </c>
      <c r="Y41" s="176">
        <f>'ПР 03.19-03.24'!Y41+'[9]поточний ремонт'!Y41+'[8]поточний ремонт'!Y41</f>
        <v>92955.276655211404</v>
      </c>
      <c r="Z41" s="176">
        <f>'ПР 03.19-03.24'!Z41+'[9]поточний ремонт'!Z41+'[8]поточний ремонт'!Z41</f>
        <v>0</v>
      </c>
      <c r="AA41" s="176">
        <f>'ПР 03.19-03.24'!AA41+'[9]поточний ремонт'!AA41+'[8]поточний ремонт'!AA41</f>
        <v>0</v>
      </c>
      <c r="AB41" s="176">
        <f>'ПР 03.19-03.24'!AB41+'[9]поточний ремонт'!AB41+'[8]поточний ремонт'!AB41</f>
        <v>374.31511154840365</v>
      </c>
      <c r="AC41" s="176">
        <f>'ПР 03.19-03.24'!AC41+'[9]поточний ремонт'!AC41+'[8]поточний ремонт'!AC41</f>
        <v>33391.349418894002</v>
      </c>
      <c r="AD41" s="176">
        <f>'ПР 03.19-03.24'!AD41+'[9]поточний ремонт'!AD41+'[8]поточний ремонт'!AD41</f>
        <v>22491.842886377941</v>
      </c>
      <c r="AE41" s="176">
        <f>'ПР 03.19-03.24'!AE41+'[9]поточний ремонт'!AE41+'[8]поточний ремонт'!AE41</f>
        <v>16406.784688675605</v>
      </c>
      <c r="AF41" s="176">
        <f>'ПР 03.19-03.24'!AF41+'[9]поточний ремонт'!AF41+'[8]поточний ремонт'!AF41</f>
        <v>15965</v>
      </c>
      <c r="AG41" s="176"/>
      <c r="AH41" s="176">
        <f>'ПР 03.19-03.24'!AH41+'[9]поточний ремонт'!AH41+'[8]поточний ремонт'!AH41</f>
        <v>16831.716449330361</v>
      </c>
      <c r="AI41" s="176">
        <f>'ПР 03.19-03.24'!AI41+'[9]поточний ремонт'!AI41+'[8]поточний ремонт'!AI41</f>
        <v>2331.5336754369491</v>
      </c>
      <c r="AJ41" s="176"/>
      <c r="AK41" s="176">
        <f>'ПР 03.19-03.24'!AK41+'[9]поточний ремонт'!AK41+'[8]поточний ремонт'!AK41</f>
        <v>11578.042347857057</v>
      </c>
      <c r="AL41" s="176">
        <f>'ПР 03.19-03.24'!AL41+'[9]поточний ремонт'!AL41+'[8]поточний ремонт'!AL41</f>
        <v>7971</v>
      </c>
      <c r="AM41" s="176"/>
      <c r="AN41" s="176">
        <f>'ПР 03.19-03.24'!AN41+'[9]поточний ремонт'!AN41+'[8]поточний ремонт'!AN41</f>
        <v>0</v>
      </c>
      <c r="AO41" s="176">
        <f>'ПР 03.19-03.24'!AO41+'[9]поточний ремонт'!AO41+'[8]поточний ремонт'!AO41</f>
        <v>0</v>
      </c>
      <c r="AP41" s="176"/>
      <c r="AQ41" s="176">
        <f>'ПР 03.19-03.24'!AQ41+'[9]поточний ремонт'!AQ41+'[8]поточний ремонт'!AQ41</f>
        <v>0</v>
      </c>
      <c r="AR41" s="176">
        <f>'ПР 03.19-03.24'!AR41+'[9]поточний ремонт'!AR41+'[8]поточний ремонт'!AR41</f>
        <v>0</v>
      </c>
      <c r="AS41" s="176"/>
      <c r="AT41" s="176">
        <f>'ПР 03.19-03.24'!AT41+'[9]поточний ремонт'!AT41+'[8]поточний ремонт'!AT41</f>
        <v>7880.0522834742987</v>
      </c>
      <c r="AU41" s="176">
        <f>'ПР 03.19-03.24'!AU41+'[9]поточний ремонт'!AU41+'[8]поточний ремонт'!AU41</f>
        <v>8878.1993445969347</v>
      </c>
      <c r="AV41" s="176"/>
      <c r="AW41" s="176">
        <f>'ПР 03.19-03.24'!AW41+'[9]поточний ремонт'!AW41+'[8]поточний ремонт'!AW41</f>
        <v>977.36104047937749</v>
      </c>
      <c r="AX41" s="176">
        <f>'ПР 03.19-03.24'!AX41+'[9]поточний ремонт'!AX41+'[8]поточний ремонт'!AX41</f>
        <v>0</v>
      </c>
      <c r="AY41" s="176"/>
      <c r="AZ41" s="176">
        <f t="shared" si="3"/>
        <v>53673.9568098167</v>
      </c>
      <c r="BA41" s="176">
        <f t="shared" si="3"/>
        <v>35145.733020033884</v>
      </c>
      <c r="BB41" s="176">
        <f t="shared" si="4"/>
        <v>-18528.223789782816</v>
      </c>
      <c r="BD41" s="324">
        <v>2</v>
      </c>
    </row>
    <row r="42" spans="1:56" ht="24.9" customHeight="1" x14ac:dyDescent="0.3">
      <c r="A42" s="338">
        <v>150000722</v>
      </c>
      <c r="B42" s="114" t="s">
        <v>527</v>
      </c>
      <c r="C42" s="339">
        <v>5</v>
      </c>
      <c r="D42" s="340" t="s">
        <v>870</v>
      </c>
      <c r="E42" s="341">
        <f>'[8]поточний ремонт'!E42</f>
        <v>3560.8</v>
      </c>
      <c r="F42" s="176">
        <f>'ПР 03.19-03.24'!F42+'[9]поточний ремонт'!F42+'[8]поточний ремонт'!F42</f>
        <v>389780.85593117913</v>
      </c>
      <c r="G42" s="176">
        <f t="shared" si="1"/>
        <v>426594.94504802424</v>
      </c>
      <c r="H42" s="176">
        <f t="shared" si="2"/>
        <v>36814.089116845105</v>
      </c>
      <c r="I42" s="176">
        <f>'ПР 03.19-03.24'!I42+'[9]поточний ремонт'!I42+'[8]поточний ремонт'!I42</f>
        <v>531.80000000000007</v>
      </c>
      <c r="J42" s="176">
        <f>'ПР 03.19-03.24'!J42+'[9]поточний ремонт'!J42+'[8]поточний ремонт'!J42</f>
        <v>130858.15281204272</v>
      </c>
      <c r="K42" s="342"/>
      <c r="L42" s="176">
        <f>'ПР 03.19-03.24'!L42+'[9]поточний ремонт'!L42+'[8]поточний ремонт'!L42</f>
        <v>1</v>
      </c>
      <c r="M42" s="176">
        <f>'ПР 03.19-03.24'!M42+'[9]поточний ремонт'!M42+'[8]поточний ремонт'!M42</f>
        <v>31122</v>
      </c>
      <c r="N42" s="176"/>
      <c r="O42" s="176">
        <f>'ПР 03.19-03.24'!O42+'[9]поточний ремонт'!O42+'[8]поточний ремонт'!O42</f>
        <v>449.9</v>
      </c>
      <c r="P42" s="176">
        <f>'ПР 03.19-03.24'!P42+'[9]поточний ремонт'!P42+'[8]поточний ремонт'!P42</f>
        <v>175891.55593538203</v>
      </c>
      <c r="Q42" s="344"/>
      <c r="R42" s="176">
        <f>'ПР 03.19-03.24'!R42+'[9]поточний ремонт'!R42+'[8]поточний ремонт'!R42</f>
        <v>0</v>
      </c>
      <c r="S42" s="176">
        <f>'ПР 03.19-03.24'!S42+'[9]поточний ремонт'!S42+'[8]поточний ремонт'!S42</f>
        <v>0</v>
      </c>
      <c r="T42" s="343"/>
      <c r="U42" s="176">
        <f>'ПР 03.19-03.24'!U42+'[9]поточний ремонт'!U42+'[8]поточний ремонт'!U42</f>
        <v>0</v>
      </c>
      <c r="V42" s="176">
        <f>'ПР 03.19-03.24'!V42+'[9]поточний ремонт'!V42+'[8]поточний ремонт'!V42</f>
        <v>0</v>
      </c>
      <c r="W42" s="176">
        <f>'ПР 03.19-03.24'!W42+'[9]поточний ремонт'!W42+'[8]поточний ремонт'!W42</f>
        <v>28</v>
      </c>
      <c r="X42" s="176">
        <f>'ПР 03.19-03.24'!X42+'[9]поточний ремонт'!X42+'[8]поточний ремонт'!X42</f>
        <v>12151.849269533363</v>
      </c>
      <c r="Y42" s="176">
        <f>'ПР 03.19-03.24'!Y42+'[9]поточний ремонт'!Y42+'[8]поточний ремонт'!Y42</f>
        <v>57053.292376636382</v>
      </c>
      <c r="Z42" s="176">
        <f>'ПР 03.19-03.24'!Z42+'[9]поточний ремонт'!Z42+'[8]поточний ремонт'!Z42</f>
        <v>0</v>
      </c>
      <c r="AA42" s="176">
        <f>'ПР 03.19-03.24'!AA42+'[9]поточний ремонт'!AA42+'[8]поточний ремонт'!AA42</f>
        <v>0</v>
      </c>
      <c r="AB42" s="176">
        <f>'ПР 03.19-03.24'!AB42+'[9]поточний ремонт'!AB42+'[8]поточний ремонт'!AB42</f>
        <v>2258</v>
      </c>
      <c r="AC42" s="176">
        <f>'ПР 03.19-03.24'!AC42+'[9]поточний ремонт'!AC42+'[8]поточний ремонт'!AC42</f>
        <v>1538.4248588616229</v>
      </c>
      <c r="AD42" s="176">
        <f>'ПР 03.19-03.24'!AD42+'[9]поточний ремонт'!AD42+'[8]поточний ремонт'!AD42</f>
        <v>15721.66979556815</v>
      </c>
      <c r="AE42" s="176">
        <f>'ПР 03.19-03.24'!AE42+'[9]поточний ремонт'!AE42+'[8]поточний ремонт'!AE42</f>
        <v>19509.625140848369</v>
      </c>
      <c r="AF42" s="176">
        <f>'ПР 03.19-03.24'!AF42+'[9]поточний ремонт'!AF42+'[8]поточний ремонт'!AF42</f>
        <v>17321.94600561979</v>
      </c>
      <c r="AG42" s="176"/>
      <c r="AH42" s="176">
        <f>'ПР 03.19-03.24'!AH42+'[9]поточний ремонт'!AH42+'[8]поточний ремонт'!AH42</f>
        <v>24312.231048768816</v>
      </c>
      <c r="AI42" s="176">
        <f>'ПР 03.19-03.24'!AI42+'[9]поточний ремонт'!AI42+'[8]поточний ремонт'!AI42</f>
        <v>9409.7253885155842</v>
      </c>
      <c r="AJ42" s="176"/>
      <c r="AK42" s="176">
        <f>'ПР 03.19-03.24'!AK42+'[9]поточний ремонт'!AK42+'[8]поточний ремонт'!AK42</f>
        <v>16793.308852269227</v>
      </c>
      <c r="AL42" s="176">
        <f>'ПР 03.19-03.24'!AL42+'[9]поточний ремонт'!AL42+'[8]поточний ремонт'!AL42</f>
        <v>2099.9583918705994</v>
      </c>
      <c r="AM42" s="176"/>
      <c r="AN42" s="176">
        <f>'ПР 03.19-03.24'!AN42+'[9]поточний ремонт'!AN42+'[8]поточний ремонт'!AN42</f>
        <v>0</v>
      </c>
      <c r="AO42" s="176">
        <f>'ПР 03.19-03.24'!AO42+'[9]поточний ремонт'!AO42+'[8]поточний ремонт'!AO42</f>
        <v>0</v>
      </c>
      <c r="AP42" s="176"/>
      <c r="AQ42" s="176">
        <f>'ПР 03.19-03.24'!AQ42+'[9]поточний ремонт'!AQ42+'[8]поточний ремонт'!AQ42</f>
        <v>1153.5145386485431</v>
      </c>
      <c r="AR42" s="176">
        <f>'ПР 03.19-03.24'!AR42+'[9]поточний ремонт'!AR42+'[8]поточний ремонт'!AR42</f>
        <v>0</v>
      </c>
      <c r="AS42" s="176"/>
      <c r="AT42" s="176">
        <f>'ПР 03.19-03.24'!AT42+'[9]поточний ремонт'!AT42+'[8]поточний ремонт'!AT42</f>
        <v>15608.03494031746</v>
      </c>
      <c r="AU42" s="176">
        <f>'ПР 03.19-03.24'!AU42+'[9]поточний ремонт'!AU42+'[8]поточний ремонт'!AU42</f>
        <v>23336.566504241175</v>
      </c>
      <c r="AV42" s="176"/>
      <c r="AW42" s="176">
        <f>'ПР 03.19-03.24'!AW42+'[9]поточний ремонт'!AW42+'[8]поточний ремонт'!AW42</f>
        <v>1198.3872723575614</v>
      </c>
      <c r="AX42" s="176">
        <f>'ПР 03.19-03.24'!AX42+'[9]поточний ремонт'!AX42+'[8]поточний ремонт'!AX42</f>
        <v>5267.1204258349726</v>
      </c>
      <c r="AY42" s="176"/>
      <c r="AZ42" s="176">
        <f t="shared" si="3"/>
        <v>78575.101793209978</v>
      </c>
      <c r="BA42" s="176">
        <f t="shared" si="3"/>
        <v>57435.316716082118</v>
      </c>
      <c r="BB42" s="176">
        <f t="shared" si="4"/>
        <v>-21139.785077127861</v>
      </c>
      <c r="BD42" s="324">
        <v>2</v>
      </c>
    </row>
    <row r="43" spans="1:56" ht="24.9" customHeight="1" x14ac:dyDescent="0.3">
      <c r="A43" s="338">
        <v>150000723</v>
      </c>
      <c r="B43" s="114" t="s">
        <v>530</v>
      </c>
      <c r="C43" s="339">
        <v>5</v>
      </c>
      <c r="D43" s="340" t="s">
        <v>870</v>
      </c>
      <c r="E43" s="341">
        <f>'[8]поточний ремонт'!E43</f>
        <v>3573.3</v>
      </c>
      <c r="F43" s="176">
        <f>'ПР 03.19-03.24'!F43+'[9]поточний ремонт'!F43+'[8]поточний ремонт'!F43</f>
        <v>390323.92113439331</v>
      </c>
      <c r="G43" s="176">
        <f t="shared" si="1"/>
        <v>383629.38353246852</v>
      </c>
      <c r="H43" s="176">
        <f t="shared" si="2"/>
        <v>-6694.5376019247924</v>
      </c>
      <c r="I43" s="176">
        <f>'ПР 03.19-03.24'!I43+'[9]поточний ремонт'!I43+'[8]поточний ремонт'!I43</f>
        <v>22</v>
      </c>
      <c r="J43" s="176">
        <f>'ПР 03.19-03.24'!J43+'[9]поточний ремонт'!J43+'[8]поточний ремонт'!J43</f>
        <v>7966</v>
      </c>
      <c r="K43" s="342"/>
      <c r="L43" s="176">
        <f>'ПР 03.19-03.24'!L43+'[9]поточний ремонт'!L43+'[8]поточний ремонт'!L43</f>
        <v>3.5</v>
      </c>
      <c r="M43" s="176">
        <f>'ПР 03.19-03.24'!M43+'[9]поточний ремонт'!M43+'[8]поточний ремонт'!M43</f>
        <v>154306</v>
      </c>
      <c r="N43" s="176"/>
      <c r="O43" s="176">
        <f>'ПР 03.19-03.24'!O43+'[9]поточний ремонт'!O43+'[8]поточний ремонт'!O43</f>
        <v>68</v>
      </c>
      <c r="P43" s="176">
        <f>'ПР 03.19-03.24'!P43+'[9]поточний ремонт'!P43+'[8]поточний ремонт'!P43</f>
        <v>14126</v>
      </c>
      <c r="Q43" s="344"/>
      <c r="R43" s="176">
        <f>'ПР 03.19-03.24'!R43+'[9]поточний ремонт'!R43+'[8]поточний ремонт'!R43</f>
        <v>0</v>
      </c>
      <c r="S43" s="176">
        <f>'ПР 03.19-03.24'!S43+'[9]поточний ремонт'!S43+'[8]поточний ремонт'!S43</f>
        <v>0</v>
      </c>
      <c r="T43" s="343"/>
      <c r="U43" s="176">
        <f>'ПР 03.19-03.24'!U43+'[9]поточний ремонт'!U43+'[8]поточний ремонт'!U43</f>
        <v>0</v>
      </c>
      <c r="V43" s="176">
        <f>'ПР 03.19-03.24'!V43+'[9]поточний ремонт'!V43+'[8]поточний ремонт'!V43</f>
        <v>0</v>
      </c>
      <c r="W43" s="176">
        <f>'ПР 03.19-03.24'!W43+'[9]поточний ремонт'!W43+'[8]поточний ремонт'!W43</f>
        <v>30</v>
      </c>
      <c r="X43" s="176">
        <f>'ПР 03.19-03.24'!X43+'[9]поточний ремонт'!X43+'[8]поточний ремонт'!X43</f>
        <v>37202.055523772971</v>
      </c>
      <c r="Y43" s="176">
        <f>'ПР 03.19-03.24'!Y43+'[9]поточний ремонт'!Y43+'[8]поточний ремонт'!Y43</f>
        <v>139266.1125714138</v>
      </c>
      <c r="Z43" s="176">
        <f>'ПР 03.19-03.24'!Z43+'[9]поточний ремонт'!Z43+'[8]поточний ремонт'!Z43</f>
        <v>0</v>
      </c>
      <c r="AA43" s="176">
        <f>'ПР 03.19-03.24'!AA43+'[9]поточний ремонт'!AA43+'[8]поточний ремонт'!AA43</f>
        <v>0</v>
      </c>
      <c r="AB43" s="176">
        <f>'ПР 03.19-03.24'!AB43+'[9]поточний ремонт'!AB43+'[8]поточний ремонт'!AB43</f>
        <v>6462.5091627644751</v>
      </c>
      <c r="AC43" s="176">
        <f>'ПР 03.19-03.24'!AC43+'[9]поточний ремонт'!AC43+'[8]поточний ремонт'!AC43</f>
        <v>4763</v>
      </c>
      <c r="AD43" s="176">
        <f>'ПР 03.19-03.24'!AD43+'[9]поточний ремонт'!AD43+'[8]поточний ремонт'!AD43</f>
        <v>19537.706274517299</v>
      </c>
      <c r="AE43" s="176">
        <f>'ПР 03.19-03.24'!AE43+'[9]поточний ремонт'!AE43+'[8]поточний ремонт'!AE43</f>
        <v>19523.896647253408</v>
      </c>
      <c r="AF43" s="176">
        <f>'ПР 03.19-03.24'!AF43+'[9]поточний ремонт'!AF43+'[8]поточний ремонт'!AF43</f>
        <v>14056.767448707822</v>
      </c>
      <c r="AG43" s="176"/>
      <c r="AH43" s="176">
        <f>'ПР 03.19-03.24'!AH43+'[9]поточний ремонт'!AH43+'[8]поточний ремонт'!AH43</f>
        <v>23592.496579967825</v>
      </c>
      <c r="AI43" s="176">
        <f>'ПР 03.19-03.24'!AI43+'[9]поточний ремонт'!AI43+'[8]поточний ремонт'!AI43</f>
        <v>1621.6926135552108</v>
      </c>
      <c r="AJ43" s="176"/>
      <c r="AK43" s="176">
        <f>'ПР 03.19-03.24'!AK43+'[9]поточний ремонт'!AK43+'[8]поточний ремонт'!AK43</f>
        <v>15277.241715648937</v>
      </c>
      <c r="AL43" s="176">
        <f>'ПР 03.19-03.24'!AL43+'[9]поточний ремонт'!AL43+'[8]поточний ремонт'!AL43</f>
        <v>184</v>
      </c>
      <c r="AM43" s="176"/>
      <c r="AN43" s="176">
        <f>'ПР 03.19-03.24'!AN43+'[9]поточний ремонт'!AN43+'[8]поточний ремонт'!AN43</f>
        <v>0</v>
      </c>
      <c r="AO43" s="176">
        <f>'ПР 03.19-03.24'!AO43+'[9]поточний ремонт'!AO43+'[8]поточний ремонт'!AO43</f>
        <v>0</v>
      </c>
      <c r="AP43" s="176"/>
      <c r="AQ43" s="176">
        <f>'ПР 03.19-03.24'!AQ43+'[9]поточний ремонт'!AQ43+'[8]поточний ремонт'!AQ43</f>
        <v>0</v>
      </c>
      <c r="AR43" s="176">
        <f>'ПР 03.19-03.24'!AR43+'[9]поточний ремонт'!AR43+'[8]поточний ремонт'!AR43</f>
        <v>0</v>
      </c>
      <c r="AS43" s="176"/>
      <c r="AT43" s="176">
        <f>'ПР 03.19-03.24'!AT43+'[9]поточний ремонт'!AT43+'[8]поточний ремонт'!AT43</f>
        <v>15609.873895696352</v>
      </c>
      <c r="AU43" s="176">
        <f>'ПР 03.19-03.24'!AU43+'[9]поточний ремонт'!AU43+'[8]поточний ремонт'!AU43</f>
        <v>4073.7354954232019</v>
      </c>
      <c r="AV43" s="176"/>
      <c r="AW43" s="176">
        <f>'ПР 03.19-03.24'!AW43+'[9]поточний ремонт'!AW43+'[8]поточний ремонт'!AW43</f>
        <v>1179.5781042519584</v>
      </c>
      <c r="AX43" s="176">
        <f>'ПР 03.19-03.24'!AX43+'[9]поточний ремонт'!AX43+'[8]поточний ремонт'!AX43</f>
        <v>3417</v>
      </c>
      <c r="AY43" s="176"/>
      <c r="AZ43" s="176">
        <f t="shared" si="3"/>
        <v>75183.086942818481</v>
      </c>
      <c r="BA43" s="176">
        <f t="shared" si="3"/>
        <v>23353.195557686235</v>
      </c>
      <c r="BB43" s="176">
        <f t="shared" si="4"/>
        <v>-51829.891385132243</v>
      </c>
      <c r="BD43" s="324">
        <v>2</v>
      </c>
    </row>
    <row r="44" spans="1:56" ht="24.9" customHeight="1" x14ac:dyDescent="0.3">
      <c r="A44" s="338">
        <v>150000724</v>
      </c>
      <c r="B44" s="114" t="s">
        <v>533</v>
      </c>
      <c r="C44" s="339">
        <v>5</v>
      </c>
      <c r="D44" s="340" t="s">
        <v>870</v>
      </c>
      <c r="E44" s="341">
        <f>'[8]поточний ремонт'!E44</f>
        <v>3565.8</v>
      </c>
      <c r="F44" s="176">
        <f>'ПР 03.19-03.24'!F44+'[9]поточний ремонт'!F44+'[8]поточний ремонт'!F44</f>
        <v>351647.27787633124</v>
      </c>
      <c r="G44" s="176">
        <f t="shared" si="1"/>
        <v>278417.23868013872</v>
      </c>
      <c r="H44" s="176">
        <f t="shared" si="2"/>
        <v>-73230.03919619252</v>
      </c>
      <c r="I44" s="176">
        <f>'ПР 03.19-03.24'!I44+'[9]поточний ремонт'!I44+'[8]поточний ремонт'!I44</f>
        <v>389.97500000000002</v>
      </c>
      <c r="J44" s="176">
        <f>'ПР 03.19-03.24'!J44+'[9]поточний ремонт'!J44+'[8]поточний ремонт'!J44</f>
        <v>100507.96622400476</v>
      </c>
      <c r="K44" s="342"/>
      <c r="L44" s="176">
        <f>'ПР 03.19-03.24'!L44+'[9]поточний ремонт'!L44+'[8]поточний ремонт'!L44</f>
        <v>2</v>
      </c>
      <c r="M44" s="176">
        <f>'ПР 03.19-03.24'!M44+'[9]поточний ремонт'!M44+'[8]поточний ремонт'!M44</f>
        <v>35764</v>
      </c>
      <c r="N44" s="176"/>
      <c r="O44" s="176">
        <f>'ПР 03.19-03.24'!O44+'[9]поточний ремонт'!O44+'[8]поточний ремонт'!O44</f>
        <v>321</v>
      </c>
      <c r="P44" s="176">
        <f>'ПР 03.19-03.24'!P44+'[9]поточний ремонт'!P44+'[8]поточний ремонт'!P44</f>
        <v>39151.740000000005</v>
      </c>
      <c r="Q44" s="344"/>
      <c r="R44" s="176">
        <f>'ПР 03.19-03.24'!R44+'[9]поточний ремонт'!R44+'[8]поточний ремонт'!R44</f>
        <v>0</v>
      </c>
      <c r="S44" s="176">
        <f>'ПР 03.19-03.24'!S44+'[9]поточний ремонт'!S44+'[8]поточний ремонт'!S44</f>
        <v>0</v>
      </c>
      <c r="T44" s="343"/>
      <c r="U44" s="176">
        <f>'ПР 03.19-03.24'!U44+'[9]поточний ремонт'!U44+'[8]поточний ремонт'!U44</f>
        <v>0</v>
      </c>
      <c r="V44" s="176">
        <f>'ПР 03.19-03.24'!V44+'[9]поточний ремонт'!V44+'[8]поточний ремонт'!V44</f>
        <v>0</v>
      </c>
      <c r="W44" s="176">
        <f>'ПР 03.19-03.24'!W44+'[9]поточний ремонт'!W44+'[8]поточний ремонт'!W44</f>
        <v>0</v>
      </c>
      <c r="X44" s="176">
        <f>'ПР 03.19-03.24'!X44+'[9]поточний ремонт'!X44+'[8]поточний ремонт'!X44</f>
        <v>0</v>
      </c>
      <c r="Y44" s="176">
        <f>'ПР 03.19-03.24'!Y44+'[9]поточний ремонт'!Y44+'[8]поточний ремонт'!Y44</f>
        <v>70701.775040906039</v>
      </c>
      <c r="Z44" s="176">
        <f>'ПР 03.19-03.24'!Z44+'[9]поточний ремонт'!Z44+'[8]поточний ремонт'!Z44</f>
        <v>0</v>
      </c>
      <c r="AA44" s="176">
        <f>'ПР 03.19-03.24'!AA44+'[9]поточний ремонт'!AA44+'[8]поточний ремонт'!AA44</f>
        <v>258</v>
      </c>
      <c r="AB44" s="176">
        <f>'ПР 03.19-03.24'!AB44+'[9]поточний ремонт'!AB44+'[8]поточний ремонт'!AB44</f>
        <v>7325.4242769887269</v>
      </c>
      <c r="AC44" s="176">
        <f>'ПР 03.19-03.24'!AC44+'[9]поточний ремонт'!AC44+'[8]поточний ремонт'!AC44</f>
        <v>1351</v>
      </c>
      <c r="AD44" s="176">
        <f>'ПР 03.19-03.24'!AD44+'[9]поточний ремонт'!AD44+'[8]поточний ремонт'!AD44</f>
        <v>23357.333138239206</v>
      </c>
      <c r="AE44" s="176">
        <f>'ПР 03.19-03.24'!AE44+'[9]поточний ремонт'!AE44+'[8]поточний ремонт'!AE44</f>
        <v>20001.304783914384</v>
      </c>
      <c r="AF44" s="176">
        <f>'ПР 03.19-03.24'!AF44+'[9]поточний ремонт'!AF44+'[8]поточний ремонт'!AF44</f>
        <v>24640.888827684441</v>
      </c>
      <c r="AG44" s="176"/>
      <c r="AH44" s="176">
        <f>'ПР 03.19-03.24'!AH44+'[9]поточний ремонт'!AH44+'[8]поточний ремонт'!AH44</f>
        <v>24312.231048768816</v>
      </c>
      <c r="AI44" s="176">
        <f>'ПР 03.19-03.24'!AI44+'[9]поточний ремонт'!AI44+'[8]поточний ремонт'!AI44</f>
        <v>5074.68</v>
      </c>
      <c r="AJ44" s="176"/>
      <c r="AK44" s="176">
        <f>'ПР 03.19-03.24'!AK44+'[9]поточний ремонт'!AK44+'[8]поточний ремонт'!AK44</f>
        <v>15277.241715648937</v>
      </c>
      <c r="AL44" s="176">
        <f>'ПР 03.19-03.24'!AL44+'[9]поточний ремонт'!AL44+'[8]поточний ремонт'!AL44</f>
        <v>0</v>
      </c>
      <c r="AM44" s="176"/>
      <c r="AN44" s="176">
        <f>'ПР 03.19-03.24'!AN44+'[9]поточний ремонт'!AN44+'[8]поточний ремонт'!AN44</f>
        <v>0</v>
      </c>
      <c r="AO44" s="176">
        <f>'ПР 03.19-03.24'!AO44+'[9]поточний ремонт'!AO44+'[8]поточний ремонт'!AO44</f>
        <v>0</v>
      </c>
      <c r="AP44" s="176"/>
      <c r="AQ44" s="176">
        <f>'ПР 03.19-03.24'!AQ44+'[9]поточний ремонт'!AQ44+'[8]поточний ремонт'!AQ44</f>
        <v>0</v>
      </c>
      <c r="AR44" s="176">
        <f>'ПР 03.19-03.24'!AR44+'[9]поточний ремонт'!AR44+'[8]поточний ремонт'!AR44</f>
        <v>0</v>
      </c>
      <c r="AS44" s="176"/>
      <c r="AT44" s="176">
        <f>'ПР 03.19-03.24'!AT44+'[9]поточний ремонт'!AT44+'[8]поточний ремонт'!AT44</f>
        <v>15609.873895696352</v>
      </c>
      <c r="AU44" s="176">
        <f>'ПР 03.19-03.24'!AU44+'[9]поточний ремонт'!AU44+'[8]поточний ремонт'!AU44</f>
        <v>10941.883372118906</v>
      </c>
      <c r="AV44" s="176"/>
      <c r="AW44" s="176">
        <f>'ПР 03.19-03.24'!AW44+'[9]поточний ремонт'!AW44+'[8]поточний ремонт'!AW44</f>
        <v>1183.5957448286131</v>
      </c>
      <c r="AX44" s="176">
        <f>'ПР 03.19-03.24'!AX44+'[9]поточний ремонт'!AX44+'[8]поточний ремонт'!AX44</f>
        <v>7293.4097856278477</v>
      </c>
      <c r="AY44" s="176"/>
      <c r="AZ44" s="176">
        <f t="shared" si="3"/>
        <v>76384.247188857102</v>
      </c>
      <c r="BA44" s="176">
        <f t="shared" si="3"/>
        <v>47950.861985431191</v>
      </c>
      <c r="BB44" s="176">
        <f t="shared" si="4"/>
        <v>-28433.385203425911</v>
      </c>
      <c r="BD44" s="324">
        <v>2</v>
      </c>
    </row>
    <row r="45" spans="1:56" ht="24.9" customHeight="1" x14ac:dyDescent="0.3">
      <c r="A45" s="338">
        <v>150000725</v>
      </c>
      <c r="B45" s="114" t="s">
        <v>536</v>
      </c>
      <c r="C45" s="339">
        <v>5</v>
      </c>
      <c r="D45" s="340" t="s">
        <v>870</v>
      </c>
      <c r="E45" s="341">
        <f>'[8]поточний ремонт'!E45</f>
        <v>3571.86</v>
      </c>
      <c r="F45" s="176">
        <f>'ПР 03.19-03.24'!F45+'[9]поточний ремонт'!F45+'[8]поточний ремонт'!F45</f>
        <v>395667.45813925908</v>
      </c>
      <c r="G45" s="176">
        <f t="shared" si="1"/>
        <v>452351.95901910827</v>
      </c>
      <c r="H45" s="176">
        <f t="shared" si="2"/>
        <v>56684.500879849191</v>
      </c>
      <c r="I45" s="176">
        <f>'ПР 03.19-03.24'!I45+'[9]поточний ремонт'!I45+'[8]поточний ремонт'!I45</f>
        <v>477.4</v>
      </c>
      <c r="J45" s="176">
        <f>'ПР 03.19-03.24'!J45+'[9]поточний ремонт'!J45+'[8]поточний ремонт'!J45</f>
        <v>113547.47000657555</v>
      </c>
      <c r="K45" s="342"/>
      <c r="L45" s="176">
        <f>'ПР 03.19-03.24'!L45+'[9]поточний ремонт'!L45+'[8]поточний ремонт'!L45</f>
        <v>0</v>
      </c>
      <c r="M45" s="176">
        <f>'ПР 03.19-03.24'!M45+'[9]поточний ремонт'!M45+'[8]поточний ремонт'!M45</f>
        <v>9387</v>
      </c>
      <c r="N45" s="176"/>
      <c r="O45" s="176">
        <f>'ПР 03.19-03.24'!O45+'[9]поточний ремонт'!O45+'[8]поточний ремонт'!O45</f>
        <v>231</v>
      </c>
      <c r="P45" s="176">
        <f>'ПР 03.19-03.24'!P45+'[9]поточний ремонт'!P45+'[8]поточний ремонт'!P45</f>
        <v>75638.576808033496</v>
      </c>
      <c r="Q45" s="334"/>
      <c r="R45" s="176">
        <f>'ПР 03.19-03.24'!R45+'[9]поточний ремонт'!R45+'[8]поточний ремонт'!R45</f>
        <v>0</v>
      </c>
      <c r="S45" s="176">
        <f>'ПР 03.19-03.24'!S45+'[9]поточний ремонт'!S45+'[8]поточний ремонт'!S45</f>
        <v>0</v>
      </c>
      <c r="T45" s="343"/>
      <c r="U45" s="176">
        <f>'ПР 03.19-03.24'!U45+'[9]поточний ремонт'!U45+'[8]поточний ремонт'!U45</f>
        <v>0</v>
      </c>
      <c r="V45" s="176">
        <f>'ПР 03.19-03.24'!V45+'[9]поточний ремонт'!V45+'[8]поточний ремонт'!V45</f>
        <v>0</v>
      </c>
      <c r="W45" s="176">
        <f>'ПР 03.19-03.24'!W45+'[9]поточний ремонт'!W45+'[8]поточний ремонт'!W45</f>
        <v>16</v>
      </c>
      <c r="X45" s="176">
        <f>'ПР 03.19-03.24'!X45+'[9]поточний ремонт'!X45+'[8]поточний ремонт'!X45</f>
        <v>19582.175520571931</v>
      </c>
      <c r="Y45" s="176">
        <f>'ПР 03.19-03.24'!Y45+'[9]поточний ремонт'!Y45+'[8]поточний ремонт'!Y45</f>
        <v>126461.45041107509</v>
      </c>
      <c r="Z45" s="176">
        <f>'ПР 03.19-03.24'!Z45+'[9]поточний ремонт'!Z45+'[8]поточний ремонт'!Z45</f>
        <v>0</v>
      </c>
      <c r="AA45" s="176">
        <f>'ПР 03.19-03.24'!AA45+'[9]поточний ремонт'!AA45+'[8]поточний ремонт'!AA45</f>
        <v>0</v>
      </c>
      <c r="AB45" s="176">
        <f>'ПР 03.19-03.24'!AB45+'[9]поточний ремонт'!AB45+'[8]поточний ремонт'!AB45</f>
        <v>19411.28627285222</v>
      </c>
      <c r="AC45" s="176">
        <f>'ПР 03.19-03.24'!AC45+'[9]поточний ремонт'!AC45+'[8]поточний ремонт'!AC45</f>
        <v>69327</v>
      </c>
      <c r="AD45" s="176">
        <f>'ПР 03.19-03.24'!AD45+'[9]поточний ремонт'!AD45+'[8]поточний ремонт'!AD45</f>
        <v>18997</v>
      </c>
      <c r="AE45" s="176">
        <f>'ПР 03.19-03.24'!AE45+'[9]поточний ремонт'!AE45+'[8]поточний ремонт'!AE45</f>
        <v>20779.814204325281</v>
      </c>
      <c r="AF45" s="176">
        <f>'ПР 03.19-03.24'!AF45+'[9]поточний ремонт'!AF45+'[8]поточний ремонт'!AF45</f>
        <v>9434.2879360409515</v>
      </c>
      <c r="AG45" s="176"/>
      <c r="AH45" s="176">
        <f>'ПР 03.19-03.24'!AH45+'[9]поточний ремонт'!AH45+'[8]поточний ремонт'!AH45</f>
        <v>25511.78849677047</v>
      </c>
      <c r="AI45" s="176">
        <f>'ПР 03.19-03.24'!AI45+'[9]поточний ремонт'!AI45+'[8]поточний ремонт'!AI45</f>
        <v>9773.5906159470542</v>
      </c>
      <c r="AJ45" s="176"/>
      <c r="AK45" s="176">
        <f>'ПР 03.19-03.24'!AK45+'[9]поточний ремонт'!AK45+'[8]поточний ремонт'!AK45</f>
        <v>16529.493059657198</v>
      </c>
      <c r="AL45" s="176">
        <f>'ПР 03.19-03.24'!AL45+'[9]поточний ремонт'!AL45+'[8]поточний ремонт'!AL45</f>
        <v>0</v>
      </c>
      <c r="AM45" s="176"/>
      <c r="AN45" s="176">
        <f>'ПР 03.19-03.24'!AN45+'[9]поточний ремонт'!AN45+'[8]поточний ремонт'!AN45</f>
        <v>0</v>
      </c>
      <c r="AO45" s="176">
        <f>'ПР 03.19-03.24'!AO45+'[9]поточний ремонт'!AO45+'[8]поточний ремонт'!AO45</f>
        <v>263</v>
      </c>
      <c r="AP45" s="176"/>
      <c r="AQ45" s="176">
        <f>'ПР 03.19-03.24'!AQ45+'[9]поточний ремонт'!AQ45+'[8]поточний ремонт'!AQ45</f>
        <v>0</v>
      </c>
      <c r="AR45" s="176">
        <f>'ПР 03.19-03.24'!AR45+'[9]поточний ремонт'!AR45+'[8]поточний ремонт'!AR45</f>
        <v>0</v>
      </c>
      <c r="AS45" s="176"/>
      <c r="AT45" s="176">
        <f>'ПР 03.19-03.24'!AT45+'[9]поточний ремонт'!AT45+'[8]поточний ремонт'!AT45</f>
        <v>15609.873895696352</v>
      </c>
      <c r="AU45" s="176">
        <f>'ПР 03.19-03.24'!AU45+'[9]поточний ремонт'!AU45+'[8]поточний ремонт'!AU45</f>
        <v>2005</v>
      </c>
      <c r="AV45" s="176"/>
      <c r="AW45" s="176">
        <f>'ПР 03.19-03.24'!AW45+'[9]поточний ремонт'!AW45+'[8]поточний ремонт'!AW45</f>
        <v>1185.5289448286137</v>
      </c>
      <c r="AX45" s="176">
        <f>'ПР 03.19-03.24'!AX45+'[9]поточний ремонт'!AX45+'[8]поточний ремонт'!AX45</f>
        <v>2345</v>
      </c>
      <c r="AY45" s="176"/>
      <c r="AZ45" s="176">
        <f t="shared" si="3"/>
        <v>79616.498601277912</v>
      </c>
      <c r="BA45" s="176">
        <f t="shared" si="3"/>
        <v>23820.878551988004</v>
      </c>
      <c r="BB45" s="176">
        <f t="shared" si="4"/>
        <v>-55795.620049289908</v>
      </c>
      <c r="BD45" s="324">
        <v>2</v>
      </c>
    </row>
    <row r="46" spans="1:56" ht="24.9" customHeight="1" x14ac:dyDescent="0.3">
      <c r="A46" s="338">
        <v>150000648</v>
      </c>
      <c r="B46" s="114" t="s">
        <v>895</v>
      </c>
      <c r="C46" s="339">
        <v>9</v>
      </c>
      <c r="D46" s="340" t="s">
        <v>870</v>
      </c>
      <c r="E46" s="341">
        <f>'[8]поточний ремонт'!E46</f>
        <v>3820.4</v>
      </c>
      <c r="F46" s="176">
        <f>'ПР 03.19-03.24'!F46+'[9]поточний ремонт'!F46+'[8]поточний ремонт'!F46</f>
        <v>325506.43946131523</v>
      </c>
      <c r="G46" s="176">
        <f t="shared" si="1"/>
        <v>281434.31695567205</v>
      </c>
      <c r="H46" s="176">
        <f t="shared" si="2"/>
        <v>-44072.122505643172</v>
      </c>
      <c r="I46" s="176">
        <f>'ПР 03.19-03.24'!I46+'[9]поточний ремонт'!I46+'[8]поточний ремонт'!I46</f>
        <v>164</v>
      </c>
      <c r="J46" s="176">
        <f>'ПР 03.19-03.24'!J46+'[9]поточний ремонт'!J46+'[8]поточний ремонт'!J46</f>
        <v>50304</v>
      </c>
      <c r="K46" s="342"/>
      <c r="L46" s="176">
        <f>'ПР 03.19-03.24'!L46+'[9]поточний ремонт'!L46+'[8]поточний ремонт'!L46</f>
        <v>1</v>
      </c>
      <c r="M46" s="176">
        <f>'ПР 03.19-03.24'!M46+'[9]поточний ремонт'!M46+'[8]поточний ремонт'!M46</f>
        <v>80890</v>
      </c>
      <c r="N46" s="176"/>
      <c r="O46" s="176">
        <f>'ПР 03.19-03.24'!O46+'[9]поточний ремонт'!O46+'[8]поточний ремонт'!O46</f>
        <v>0</v>
      </c>
      <c r="P46" s="176">
        <f>'ПР 03.19-03.24'!P46+'[9]поточний ремонт'!P46+'[8]поточний ремонт'!P46</f>
        <v>0</v>
      </c>
      <c r="Q46" s="334"/>
      <c r="R46" s="176">
        <f>'ПР 03.19-03.24'!R46+'[9]поточний ремонт'!R46+'[8]поточний ремонт'!R46</f>
        <v>8</v>
      </c>
      <c r="S46" s="176">
        <f>'ПР 03.19-03.24'!S46+'[9]поточний ремонт'!S46+'[8]поточний ремонт'!S46</f>
        <v>37032.201373188713</v>
      </c>
      <c r="T46" s="343"/>
      <c r="U46" s="176">
        <f>'ПР 03.19-03.24'!U46+'[9]поточний ремонт'!U46+'[8]поточний ремонт'!U46</f>
        <v>0</v>
      </c>
      <c r="V46" s="176">
        <f>'ПР 03.19-03.24'!V46+'[9]поточний ремонт'!V46+'[8]поточний ремонт'!V46</f>
        <v>0</v>
      </c>
      <c r="W46" s="176">
        <f>'ПР 03.19-03.24'!W46+'[9]поточний ремонт'!W46+'[8]поточний ремонт'!W46</f>
        <v>0</v>
      </c>
      <c r="X46" s="176">
        <f>'ПР 03.19-03.24'!X46+'[9]поточний ремонт'!X46+'[8]поточний ремонт'!X46</f>
        <v>0</v>
      </c>
      <c r="Y46" s="176">
        <f>'ПР 03.19-03.24'!Y46+'[9]поточний ремонт'!Y46+'[8]поточний ремонт'!Y46</f>
        <v>102290.87867903132</v>
      </c>
      <c r="Z46" s="176">
        <f>'ПР 03.19-03.24'!Z46+'[9]поточний ремонт'!Z46+'[8]поточний ремонт'!Z46</f>
        <v>0</v>
      </c>
      <c r="AA46" s="176">
        <f>'ПР 03.19-03.24'!AA46+'[9]поточний ремонт'!AA46+'[8]поточний ремонт'!AA46</f>
        <v>0</v>
      </c>
      <c r="AB46" s="176">
        <f>'ПР 03.19-03.24'!AB46+'[9]поточний ремонт'!AB46+'[8]поточний ремонт'!AB46</f>
        <v>2315.7708330847117</v>
      </c>
      <c r="AC46" s="176">
        <f>'ПР 03.19-03.24'!AC46+'[9]поточний ремонт'!AC46+'[8]поточний ремонт'!AC46</f>
        <v>5623</v>
      </c>
      <c r="AD46" s="176">
        <f>'ПР 03.19-03.24'!AD46+'[9]поточний ремонт'!AD46+'[8]поточний ремонт'!AD46</f>
        <v>2978.4660703672903</v>
      </c>
      <c r="AE46" s="176">
        <f>'ПР 03.19-03.24'!AE46+'[9]поточний ремонт'!AE46+'[8]поточний ремонт'!AE46</f>
        <v>12722.126644990363</v>
      </c>
      <c r="AF46" s="176">
        <f>'ПР 03.19-03.24'!AF46+'[9]поточний ремонт'!AF46+'[8]поточний ремонт'!AF46</f>
        <v>1471</v>
      </c>
      <c r="AG46" s="176"/>
      <c r="AH46" s="176">
        <f>'ПР 03.19-03.24'!AH46+'[9]поточний ремонт'!AH46+'[8]поточний ремонт'!AH46</f>
        <v>13216.031848705657</v>
      </c>
      <c r="AI46" s="176">
        <f>'ПР 03.19-03.24'!AI46+'[9]поточний ремонт'!AI46+'[8]поточний ремонт'!AI46</f>
        <v>0</v>
      </c>
      <c r="AJ46" s="176"/>
      <c r="AK46" s="176">
        <f>'ПР 03.19-03.24'!AK46+'[9]поточний ремонт'!AK46+'[8]поточний ремонт'!AK46</f>
        <v>14064.526151308582</v>
      </c>
      <c r="AL46" s="176">
        <f>'ПР 03.19-03.24'!AL46+'[9]поточний ремонт'!AL46+'[8]поточний ремонт'!AL46</f>
        <v>639.51295309639056</v>
      </c>
      <c r="AM46" s="176"/>
      <c r="AN46" s="176">
        <f>'ПР 03.19-03.24'!AN46+'[9]поточний ремонт'!AN46+'[8]поточний ремонт'!AN46</f>
        <v>14458.499191546915</v>
      </c>
      <c r="AO46" s="176">
        <f>'ПР 03.19-03.24'!AO46+'[9]поточний ремонт'!AO46+'[8]поточний ремонт'!AO46</f>
        <v>0</v>
      </c>
      <c r="AP46" s="176"/>
      <c r="AQ46" s="176">
        <f>'ПР 03.19-03.24'!AQ46+'[9]поточний ремонт'!AQ46+'[8]поточний ремонт'!AQ46</f>
        <v>3842.8682645179597</v>
      </c>
      <c r="AR46" s="176">
        <f>'ПР 03.19-03.24'!AR46+'[9]поточний ремонт'!AR46+'[8]поточний ремонт'!AR46</f>
        <v>0</v>
      </c>
      <c r="AS46" s="176"/>
      <c r="AT46" s="176">
        <f>'ПР 03.19-03.24'!AT46+'[9]поточний ремонт'!AT46+'[8]поточний ремонт'!AT46</f>
        <v>5638.0402376418797</v>
      </c>
      <c r="AU46" s="176">
        <f>'ПР 03.19-03.24'!AU46+'[9]поточний ремонт'!AU46+'[8]поточний ремонт'!AU46</f>
        <v>6575.8203852839188</v>
      </c>
      <c r="AV46" s="176"/>
      <c r="AW46" s="176">
        <f>'ПР 03.19-03.24'!AW46+'[9]поточний ремонт'!AW46+'[8]поточний ремонт'!AW46</f>
        <v>1555.0992751273477</v>
      </c>
      <c r="AX46" s="176">
        <f>'ПР 03.19-03.24'!AX46+'[9]поточний ремонт'!AX46+'[8]поточний ремонт'!AX46</f>
        <v>4182.1384116839999</v>
      </c>
      <c r="AY46" s="176"/>
      <c r="AZ46" s="176">
        <f t="shared" si="3"/>
        <v>65497.191613838695</v>
      </c>
      <c r="BA46" s="176">
        <f t="shared" si="3"/>
        <v>12868.471750064309</v>
      </c>
      <c r="BB46" s="176">
        <f t="shared" si="4"/>
        <v>-52628.719863774386</v>
      </c>
      <c r="BD46" s="324">
        <v>3</v>
      </c>
    </row>
    <row r="47" spans="1:56" ht="24.9" customHeight="1" x14ac:dyDescent="0.3">
      <c r="A47" s="338">
        <v>150000497</v>
      </c>
      <c r="B47" s="114" t="s">
        <v>97</v>
      </c>
      <c r="C47" s="339">
        <v>9</v>
      </c>
      <c r="D47" s="340" t="s">
        <v>870</v>
      </c>
      <c r="E47" s="341">
        <f>'[8]поточний ремонт'!E47</f>
        <v>4170.6000000000004</v>
      </c>
      <c r="F47" s="176">
        <f>'ПР 03.19-03.24'!F47+'[9]поточний ремонт'!F47+'[8]поточний ремонт'!F47</f>
        <v>372882.82305066724</v>
      </c>
      <c r="G47" s="176">
        <f t="shared" si="1"/>
        <v>360552.96353113977</v>
      </c>
      <c r="H47" s="176">
        <f t="shared" si="2"/>
        <v>-12329.859519527468</v>
      </c>
      <c r="I47" s="176">
        <f>'ПР 03.19-03.24'!I47+'[9]поточний ремонт'!I47+'[8]поточний ремонт'!I47</f>
        <v>63.3</v>
      </c>
      <c r="J47" s="176">
        <f>'ПР 03.19-03.24'!J47+'[9]поточний ремонт'!J47+'[8]поточний ремонт'!J47</f>
        <v>32875.915463101854</v>
      </c>
      <c r="K47" s="333"/>
      <c r="L47" s="176">
        <f>'ПР 03.19-03.24'!L47+'[9]поточний ремонт'!L47+'[8]поточний ремонт'!L47</f>
        <v>0</v>
      </c>
      <c r="M47" s="176">
        <f>'ПР 03.19-03.24'!M47+'[9]поточний ремонт'!M47+'[8]поточний ремонт'!M47</f>
        <v>0</v>
      </c>
      <c r="N47" s="176"/>
      <c r="O47" s="176">
        <f>'ПР 03.19-03.24'!O47+'[9]поточний ремонт'!O47+'[8]поточний ремонт'!O47</f>
        <v>0</v>
      </c>
      <c r="P47" s="176">
        <f>'ПР 03.19-03.24'!P47+'[9]поточний ремонт'!P47+'[8]поточний ремонт'!P47</f>
        <v>0</v>
      </c>
      <c r="Q47" s="334"/>
      <c r="R47" s="176">
        <f>'ПР 03.19-03.24'!R47+'[9]поточний ремонт'!R47+'[8]поточний ремонт'!R47</f>
        <v>13</v>
      </c>
      <c r="S47" s="176">
        <f>'ПР 03.19-03.24'!S47+'[9]поточний ремонт'!S47+'[8]поточний ремонт'!S47</f>
        <v>136430.43854091677</v>
      </c>
      <c r="T47" s="343"/>
      <c r="U47" s="176">
        <f>'ПР 03.19-03.24'!U47+'[9]поточний ремонт'!U47+'[8]поточний ремонт'!U47</f>
        <v>15496.110837206268</v>
      </c>
      <c r="V47" s="176">
        <f>'ПР 03.19-03.24'!V47+'[9]поточний ремонт'!V47+'[8]поточний ремонт'!V47</f>
        <v>0</v>
      </c>
      <c r="W47" s="176">
        <f>'ПР 03.19-03.24'!W47+'[9]поточний ремонт'!W47+'[8]поточний ремонт'!W47</f>
        <v>43</v>
      </c>
      <c r="X47" s="176">
        <f>'ПР 03.19-03.24'!X47+'[9]поточний ремонт'!X47+'[8]поточний ремонт'!X47</f>
        <v>16027.543414508164</v>
      </c>
      <c r="Y47" s="176">
        <f>'ПР 03.19-03.24'!Y47+'[9]поточний ремонт'!Y47+'[8]поточний ремонт'!Y47</f>
        <v>115851.34538986691</v>
      </c>
      <c r="Z47" s="176">
        <f>'ПР 03.19-03.24'!Z47+'[9]поточний ремонт'!Z47+'[8]поточний ремонт'!Z47</f>
        <v>0</v>
      </c>
      <c r="AA47" s="176">
        <f>'ПР 03.19-03.24'!AA47+'[9]поточний ремонт'!AA47+'[8]поточний ремонт'!AA47</f>
        <v>0</v>
      </c>
      <c r="AB47" s="176">
        <f>'ПР 03.19-03.24'!AB47+'[9]поточний ремонт'!AB47+'[8]поточний ремонт'!AB47</f>
        <v>10824.026662972085</v>
      </c>
      <c r="AC47" s="176">
        <f>'ПР 03.19-03.24'!AC47+'[9]поточний ремонт'!AC47+'[8]поточний ремонт'!AC47</f>
        <v>13776.11322256777</v>
      </c>
      <c r="AD47" s="176">
        <f>'ПР 03.19-03.24'!AD47+'[9]поточний ремонт'!AD47+'[8]поточний ремонт'!AD47</f>
        <v>19271.47</v>
      </c>
      <c r="AE47" s="176">
        <f>'ПР 03.19-03.24'!AE47+'[9]поточний ремонт'!AE47+'[8]поточний ремонт'!AE47</f>
        <v>20015.245709878982</v>
      </c>
      <c r="AF47" s="176">
        <f>'ПР 03.19-03.24'!AF47+'[9]поточний ремонт'!AF47+'[8]поточний ремонт'!AF47</f>
        <v>24411.800685587215</v>
      </c>
      <c r="AG47" s="176"/>
      <c r="AH47" s="176">
        <f>'ПР 03.19-03.24'!AH47+'[9]поточний ремонт'!AH47+'[8]поточний ремонт'!AH47</f>
        <v>19273.543514002653</v>
      </c>
      <c r="AI47" s="176">
        <f>'ПР 03.19-03.24'!AI47+'[9]поточний ремонт'!AI47+'[8]поточний ремонт'!AI47</f>
        <v>7294.6018972736001</v>
      </c>
      <c r="AJ47" s="176"/>
      <c r="AK47" s="176">
        <f>'ПР 03.19-03.24'!AK47+'[9]поточний ремонт'!AK47+'[8]поточний ремонт'!AK47</f>
        <v>10457.780734626942</v>
      </c>
      <c r="AL47" s="176">
        <f>'ПР 03.19-03.24'!AL47+'[9]поточний ремонт'!AL47+'[8]поточний ремонт'!AL47</f>
        <v>4079.6765178958926</v>
      </c>
      <c r="AM47" s="176"/>
      <c r="AN47" s="176">
        <f>'ПР 03.19-03.24'!AN47+'[9]поточний ремонт'!AN47+'[8]поточний ремонт'!AN47</f>
        <v>13013.550929119061</v>
      </c>
      <c r="AO47" s="176">
        <f>'ПР 03.19-03.24'!AO47+'[9]поточний ремонт'!AO47+'[8]поточний ремонт'!AO47</f>
        <v>3204.295231359828</v>
      </c>
      <c r="AP47" s="176"/>
      <c r="AQ47" s="176">
        <f>'ПР 03.19-03.24'!AQ47+'[9]поточний ремонт'!AQ47+'[8]поточний ремонт'!AQ47</f>
        <v>7515.9831072590659</v>
      </c>
      <c r="AR47" s="176">
        <f>'ПР 03.19-03.24'!AR47+'[9]поточний ремонт'!AR47+'[8]поточний ремонт'!AR47</f>
        <v>15.939306854250665</v>
      </c>
      <c r="AS47" s="176"/>
      <c r="AT47" s="176">
        <f>'ПР 03.19-03.24'!AT47+'[9]поточний ремонт'!AT47+'[8]поточний ремонт'!AT47</f>
        <v>10797.066859999562</v>
      </c>
      <c r="AU47" s="176">
        <f>'ПР 03.19-03.24'!AU47+'[9]поточний ремонт'!AU47+'[8]поточний ремонт'!AU47</f>
        <v>28218.957740883878</v>
      </c>
      <c r="AV47" s="176"/>
      <c r="AW47" s="176">
        <f>'ПР 03.19-03.24'!AW47+'[9]поточний ремонт'!AW47+'[8]поточний ремонт'!AW47</f>
        <v>1897.8946730120883</v>
      </c>
      <c r="AX47" s="176">
        <f>'ПР 03.19-03.24'!AX47+'[9]поточний ремонт'!AX47+'[8]поточний ремонт'!AX47</f>
        <v>5921</v>
      </c>
      <c r="AY47" s="176"/>
      <c r="AZ47" s="176">
        <f t="shared" si="3"/>
        <v>82971.065527898361</v>
      </c>
      <c r="BA47" s="176">
        <f t="shared" si="3"/>
        <v>73146.271379854661</v>
      </c>
      <c r="BB47" s="176">
        <f t="shared" si="4"/>
        <v>-9824.7941480437003</v>
      </c>
      <c r="BD47" s="324">
        <v>1</v>
      </c>
    </row>
    <row r="48" spans="1:56" ht="24.9" customHeight="1" x14ac:dyDescent="0.3">
      <c r="A48" s="338">
        <v>150000495</v>
      </c>
      <c r="B48" s="114" t="s">
        <v>99</v>
      </c>
      <c r="C48" s="339">
        <v>2</v>
      </c>
      <c r="D48" s="340" t="s">
        <v>870</v>
      </c>
      <c r="E48" s="341">
        <f>'[8]поточний ремонт'!E48</f>
        <v>409.93</v>
      </c>
      <c r="F48" s="176">
        <f>'ПР 03.19-03.24'!F48+'[9]поточний ремонт'!F48+'[8]поточний ремонт'!F48</f>
        <v>34988.525832235333</v>
      </c>
      <c r="G48" s="176">
        <f t="shared" si="1"/>
        <v>15445.631805701692</v>
      </c>
      <c r="H48" s="176">
        <f t="shared" si="2"/>
        <v>-19542.894026533642</v>
      </c>
      <c r="I48" s="176">
        <f>'ПР 03.19-03.24'!I48+'[9]поточний ремонт'!I48+'[8]поточний ремонт'!I48</f>
        <v>2.5</v>
      </c>
      <c r="J48" s="176">
        <f>'ПР 03.19-03.24'!J48+'[9]поточний ремонт'!J48+'[8]поточний ремонт'!J48</f>
        <v>2080</v>
      </c>
      <c r="K48" s="345"/>
      <c r="L48" s="176">
        <f>'ПР 03.19-03.24'!L48+'[9]поточний ремонт'!L48+'[8]поточний ремонт'!L48</f>
        <v>0</v>
      </c>
      <c r="M48" s="176">
        <f>'ПР 03.19-03.24'!M48+'[9]поточний ремонт'!M48+'[8]поточний ремонт'!M48</f>
        <v>1518</v>
      </c>
      <c r="N48" s="176"/>
      <c r="O48" s="176">
        <f>'ПР 03.19-03.24'!O48+'[9]поточний ремонт'!O48+'[8]поточний ремонт'!O48</f>
        <v>0</v>
      </c>
      <c r="P48" s="176">
        <f>'ПР 03.19-03.24'!P48+'[9]поточний ремонт'!P48+'[8]поточний ремонт'!P48</f>
        <v>0</v>
      </c>
      <c r="Q48" s="334"/>
      <c r="R48" s="176">
        <f>'ПР 03.19-03.24'!R48+'[9]поточний ремонт'!R48+'[8]поточний ремонт'!R48</f>
        <v>0</v>
      </c>
      <c r="S48" s="176">
        <f>'ПР 03.19-03.24'!S48+'[9]поточний ремонт'!S48+'[8]поточний ремонт'!S48</f>
        <v>0</v>
      </c>
      <c r="T48" s="343"/>
      <c r="U48" s="176">
        <f>'ПР 03.19-03.24'!U48+'[9]поточний ремонт'!U48+'[8]поточний ремонт'!U48</f>
        <v>0</v>
      </c>
      <c r="V48" s="176">
        <f>'ПР 03.19-03.24'!V48+'[9]поточний ремонт'!V48+'[8]поточний ремонт'!V48</f>
        <v>0</v>
      </c>
      <c r="W48" s="176">
        <f>'ПР 03.19-03.24'!W48+'[9]поточний ремонт'!W48+'[8]поточний ремонт'!W48</f>
        <v>11.5</v>
      </c>
      <c r="X48" s="176">
        <f>'ПР 03.19-03.24'!X48+'[9]поточний ремонт'!X48+'[8]поточний ремонт'!X48</f>
        <v>8691.5150923691581</v>
      </c>
      <c r="Y48" s="176">
        <f>'ПР 03.19-03.24'!Y48+'[9]поточний ремонт'!Y48+'[8]поточний ремонт'!Y48</f>
        <v>0</v>
      </c>
      <c r="Z48" s="176">
        <f>'ПР 03.19-03.24'!Z48+'[9]поточний ремонт'!Z48+'[8]поточний ремонт'!Z48</f>
        <v>0</v>
      </c>
      <c r="AA48" s="176">
        <f>'ПР 03.19-03.24'!AA48+'[9]поточний ремонт'!AA48+'[8]поточний ремонт'!AA48</f>
        <v>0</v>
      </c>
      <c r="AB48" s="176">
        <f>'ПР 03.19-03.24'!AB48+'[9]поточний ремонт'!AB48+'[8]поточний ремонт'!AB48</f>
        <v>185</v>
      </c>
      <c r="AC48" s="176">
        <f>'ПР 03.19-03.24'!AC48+'[9]поточний ремонт'!AC48+'[8]поточний ремонт'!AC48</f>
        <v>380.11671333253418</v>
      </c>
      <c r="AD48" s="176">
        <f>'ПР 03.19-03.24'!AD48+'[9]поточний ремонт'!AD48+'[8]поточний ремонт'!AD48</f>
        <v>2591</v>
      </c>
      <c r="AE48" s="176">
        <f>'ПР 03.19-03.24'!AE48+'[9]поточний ремонт'!AE48+'[8]поточний ремонт'!AE48</f>
        <v>3614.3637476260942</v>
      </c>
      <c r="AF48" s="176">
        <f>'ПР 03.19-03.24'!AF48+'[9]поточний ремонт'!AF48+'[8]поточний ремонт'!AF48</f>
        <v>299</v>
      </c>
      <c r="AG48" s="176"/>
      <c r="AH48" s="176">
        <f>'ПР 03.19-03.24'!AH48+'[9]поточний ремонт'!AH48+'[8]поточний ремонт'!AH48</f>
        <v>4900.3053983612126</v>
      </c>
      <c r="AI48" s="176">
        <f>'ПР 03.19-03.24'!AI48+'[9]поточний ремонт'!AI48+'[8]поточний ремонт'!AI48</f>
        <v>0</v>
      </c>
      <c r="AJ48" s="176"/>
      <c r="AK48" s="176">
        <f>'ПР 03.19-03.24'!AK48+'[9]поточний ремонт'!AK48+'[8]поточний ремонт'!AK48</f>
        <v>1022.1112790247809</v>
      </c>
      <c r="AL48" s="176">
        <f>'ПР 03.19-03.24'!AL48+'[9]поточний ремонт'!AL48+'[8]поточний ремонт'!AL48</f>
        <v>745</v>
      </c>
      <c r="AM48" s="176"/>
      <c r="AN48" s="176">
        <f>'ПР 03.19-03.24'!AN48+'[9]поточний ремонт'!AN48+'[8]поточний ремонт'!AN48</f>
        <v>0</v>
      </c>
      <c r="AO48" s="176">
        <f>'ПР 03.19-03.24'!AO48+'[9]поточний ремонт'!AO48+'[8]поточний ремонт'!AO48</f>
        <v>0</v>
      </c>
      <c r="AP48" s="176"/>
      <c r="AQ48" s="176">
        <f>'ПР 03.19-03.24'!AQ48+'[9]поточний ремонт'!AQ48+'[8]поточний ремонт'!AQ48</f>
        <v>276.8434892756502</v>
      </c>
      <c r="AR48" s="176">
        <f>'ПР 03.19-03.24'!AR48+'[9]поточний ремонт'!AR48+'[8]поточний ремонт'!AR48</f>
        <v>377</v>
      </c>
      <c r="AS48" s="176"/>
      <c r="AT48" s="176">
        <f>'ПР 03.19-03.24'!AT48+'[9]поточний ремонт'!AT48+'[8]поточний ремонт'!AT48</f>
        <v>831.59756073544543</v>
      </c>
      <c r="AU48" s="176">
        <f>'ПР 03.19-03.24'!AU48+'[9]поточний ремонт'!AU48+'[8]поточний ремонт'!AU48</f>
        <v>0</v>
      </c>
      <c r="AV48" s="176"/>
      <c r="AW48" s="176">
        <f>'ПР 03.19-03.24'!AW48+'[9]поточний ремонт'!AW48+'[8]поточний ремонт'!AW48</f>
        <v>979.80014143879873</v>
      </c>
      <c r="AX48" s="176">
        <f>'ПР 03.19-03.24'!AX48+'[9]поточний ремонт'!AX48+'[8]поточний ремонт'!AX48</f>
        <v>855.20707564400414</v>
      </c>
      <c r="AY48" s="176"/>
      <c r="AZ48" s="176">
        <f t="shared" si="3"/>
        <v>11625.021616461981</v>
      </c>
      <c r="BA48" s="176">
        <f t="shared" si="3"/>
        <v>2276.2070756440044</v>
      </c>
      <c r="BB48" s="176">
        <f t="shared" si="4"/>
        <v>-9348.8145408179771</v>
      </c>
      <c r="BD48" s="324">
        <v>1</v>
      </c>
    </row>
    <row r="49" spans="1:56" ht="24.9" customHeight="1" x14ac:dyDescent="0.3">
      <c r="A49" s="338">
        <v>150000496</v>
      </c>
      <c r="B49" s="114" t="s">
        <v>101</v>
      </c>
      <c r="C49" s="339">
        <v>2</v>
      </c>
      <c r="D49" s="340" t="s">
        <v>870</v>
      </c>
      <c r="E49" s="341">
        <f>'[8]поточний ремонт'!E49</f>
        <v>403.93</v>
      </c>
      <c r="F49" s="176">
        <f>'ПР 03.19-03.24'!F49+'[9]поточний ремонт'!F49+'[8]поточний ремонт'!F49</f>
        <v>33683.222036806008</v>
      </c>
      <c r="G49" s="176">
        <f t="shared" si="1"/>
        <v>12964.836516150413</v>
      </c>
      <c r="H49" s="176">
        <f t="shared" si="2"/>
        <v>-20718.385520655596</v>
      </c>
      <c r="I49" s="176">
        <f>'ПР 03.19-03.24'!I49+'[9]поточний ремонт'!I49+'[8]поточний ремонт'!I49</f>
        <v>2.85</v>
      </c>
      <c r="J49" s="176">
        <f>'ПР 03.19-03.24'!J49+'[9]поточний ремонт'!J49+'[8]поточний ремонт'!J49</f>
        <v>2665</v>
      </c>
      <c r="K49" s="342"/>
      <c r="L49" s="176">
        <f>'ПР 03.19-03.24'!L49+'[9]поточний ремонт'!L49+'[8]поточний ремонт'!L49</f>
        <v>0</v>
      </c>
      <c r="M49" s="176">
        <f>'ПР 03.19-03.24'!M49+'[9]поточний ремонт'!M49+'[8]поточний ремонт'!M49</f>
        <v>0</v>
      </c>
      <c r="N49" s="176"/>
      <c r="O49" s="176">
        <f>'ПР 03.19-03.24'!O49+'[9]поточний ремонт'!O49+'[8]поточний ремонт'!O49</f>
        <v>0</v>
      </c>
      <c r="P49" s="176">
        <f>'ПР 03.19-03.24'!P49+'[9]поточний ремонт'!P49+'[8]поточний ремонт'!P49</f>
        <v>0</v>
      </c>
      <c r="Q49" s="334"/>
      <c r="R49" s="176">
        <f>'ПР 03.19-03.24'!R49+'[9]поточний ремонт'!R49+'[8]поточний ремонт'!R49</f>
        <v>0</v>
      </c>
      <c r="S49" s="176">
        <f>'ПР 03.19-03.24'!S49+'[9]поточний ремонт'!S49+'[8]поточний ремонт'!S49</f>
        <v>0</v>
      </c>
      <c r="T49" s="343"/>
      <c r="U49" s="176">
        <f>'ПР 03.19-03.24'!U49+'[9]поточний ремонт'!U49+'[8]поточний ремонт'!U49</f>
        <v>0</v>
      </c>
      <c r="V49" s="176">
        <f>'ПР 03.19-03.24'!V49+'[9]поточний ремонт'!V49+'[8]поточний ремонт'!V49</f>
        <v>0</v>
      </c>
      <c r="W49" s="176">
        <f>'ПР 03.19-03.24'!W49+'[9]поточний ремонт'!W49+'[8]поточний ремонт'!W49</f>
        <v>9</v>
      </c>
      <c r="X49" s="176">
        <f>'ПР 03.19-03.24'!X49+'[9]поточний ремонт'!X49+'[8]поточний ремонт'!X49</f>
        <v>6241.8576172454923</v>
      </c>
      <c r="Y49" s="176">
        <f>'ПР 03.19-03.24'!Y49+'[9]поточний ремонт'!Y49+'[8]поточний ремонт'!Y49</f>
        <v>0</v>
      </c>
      <c r="Z49" s="176">
        <f>'ПР 03.19-03.24'!Z49+'[9]поточний ремонт'!Z49+'[8]поточний ремонт'!Z49</f>
        <v>0</v>
      </c>
      <c r="AA49" s="176">
        <f>'ПР 03.19-03.24'!AA49+'[9]поточний ремонт'!AA49+'[8]поточний ремонт'!AA49</f>
        <v>0</v>
      </c>
      <c r="AB49" s="176">
        <f>'ПР 03.19-03.24'!AB49+'[9]поточний ремонт'!AB49+'[8]поточний ремонт'!AB49</f>
        <v>0</v>
      </c>
      <c r="AC49" s="176">
        <f>'ПР 03.19-03.24'!AC49+'[9]поточний ремонт'!AC49+'[8]поточний ремонт'!AC49</f>
        <v>0</v>
      </c>
      <c r="AD49" s="176">
        <f>'ПР 03.19-03.24'!AD49+'[9]поточний ремонт'!AD49+'[8]поточний ремонт'!AD49</f>
        <v>4057.9788989049212</v>
      </c>
      <c r="AE49" s="176">
        <f>'ПР 03.19-03.24'!AE49+'[9]поточний ремонт'!AE49+'[8]поточний ремонт'!AE49</f>
        <v>3596.3652525874377</v>
      </c>
      <c r="AF49" s="176">
        <f>'ПР 03.19-03.24'!AF49+'[9]поточний ремонт'!AF49+'[8]поточний ремонт'!AF49</f>
        <v>0</v>
      </c>
      <c r="AG49" s="176"/>
      <c r="AH49" s="176">
        <f>'ПР 03.19-03.24'!AH49+'[9]поточний ремонт'!AH49+'[8]поточний ремонт'!AH49</f>
        <v>4882.3120366411877</v>
      </c>
      <c r="AI49" s="176">
        <f>'ПР 03.19-03.24'!AI49+'[9]поточний ремонт'!AI49+'[8]поточний ремонт'!AI49</f>
        <v>0</v>
      </c>
      <c r="AJ49" s="176"/>
      <c r="AK49" s="176">
        <f>'ПР 03.19-03.24'!AK49+'[9]поточний ремонт'!AK49+'[8]поточний ремонт'!AK49</f>
        <v>1563.480389780791</v>
      </c>
      <c r="AL49" s="176">
        <f>'ПР 03.19-03.24'!AL49+'[9]поточний ремонт'!AL49+'[8]поточний ремонт'!AL49</f>
        <v>0</v>
      </c>
      <c r="AM49" s="176"/>
      <c r="AN49" s="176">
        <f>'ПР 03.19-03.24'!AN49+'[9]поточний ремонт'!AN49+'[8]поточний ремонт'!AN49</f>
        <v>0</v>
      </c>
      <c r="AO49" s="176">
        <f>'ПР 03.19-03.24'!AO49+'[9]поточний ремонт'!AO49+'[8]поточний ремонт'!AO49</f>
        <v>0</v>
      </c>
      <c r="AP49" s="176"/>
      <c r="AQ49" s="176">
        <f>'ПР 03.19-03.24'!AQ49+'[9]поточний ремонт'!AQ49+'[8]поточний ремонт'!AQ49</f>
        <v>276.8434892756502</v>
      </c>
      <c r="AR49" s="176">
        <f>'ПР 03.19-03.24'!AR49+'[9]поточний ремонт'!AR49+'[8]поточний ремонт'!AR49</f>
        <v>750</v>
      </c>
      <c r="AS49" s="176"/>
      <c r="AT49" s="176">
        <f>'ПР 03.19-03.24'!AT49+'[9]поточний ремонт'!AT49+'[8]поточний ремонт'!AT49</f>
        <v>847.87404234027292</v>
      </c>
      <c r="AU49" s="176">
        <f>'ПР 03.19-03.24'!AU49+'[9]поточний ремонт'!AU49+'[8]поточний ремонт'!AU49</f>
        <v>0</v>
      </c>
      <c r="AV49" s="176"/>
      <c r="AW49" s="176">
        <f>'ПР 03.19-03.24'!AW49+'[9]поточний ремонт'!AW49+'[8]поточний ремонт'!AW49</f>
        <v>964.44424392570625</v>
      </c>
      <c r="AX49" s="176">
        <f>'ПР 03.19-03.24'!AX49+'[9]поточний ремонт'!AX49+'[8]поточний ремонт'!AX49</f>
        <v>0</v>
      </c>
      <c r="AY49" s="176"/>
      <c r="AZ49" s="176">
        <f t="shared" si="3"/>
        <v>12131.319454551043</v>
      </c>
      <c r="BA49" s="176">
        <f t="shared" si="3"/>
        <v>750</v>
      </c>
      <c r="BB49" s="176">
        <f t="shared" si="4"/>
        <v>-11381.319454551043</v>
      </c>
      <c r="BD49" s="324">
        <v>1</v>
      </c>
    </row>
    <row r="50" spans="1:56" ht="24.9" customHeight="1" x14ac:dyDescent="0.3">
      <c r="A50" s="338">
        <v>150000498</v>
      </c>
      <c r="B50" s="114" t="s">
        <v>103</v>
      </c>
      <c r="C50" s="339">
        <v>5</v>
      </c>
      <c r="D50" s="340" t="s">
        <v>870</v>
      </c>
      <c r="E50" s="341">
        <f>'[8]поточний ремонт'!E50</f>
        <v>4892.3</v>
      </c>
      <c r="F50" s="176">
        <f>'ПР 03.19-03.24'!F50+'[9]поточний ремонт'!F50+'[8]поточний ремонт'!F50</f>
        <v>284716.5832277778</v>
      </c>
      <c r="G50" s="176">
        <f t="shared" si="1"/>
        <v>331019.84006375412</v>
      </c>
      <c r="H50" s="176">
        <f t="shared" si="2"/>
        <v>46303.256835976325</v>
      </c>
      <c r="I50" s="176">
        <f>'ПР 03.19-03.24'!I50+'[9]поточний ремонт'!I50+'[8]поточний ремонт'!I50</f>
        <v>119.19</v>
      </c>
      <c r="J50" s="176">
        <f>'ПР 03.19-03.24'!J50+'[9]поточний ремонт'!J50+'[8]поточний ремонт'!J50</f>
        <v>27517.010159683537</v>
      </c>
      <c r="K50" s="345"/>
      <c r="L50" s="176">
        <f>'ПР 03.19-03.24'!L50+'[9]поточний ремонт'!L50+'[8]поточний ремонт'!L50</f>
        <v>0</v>
      </c>
      <c r="M50" s="176">
        <f>'ПР 03.19-03.24'!M50+'[9]поточний ремонт'!M50+'[8]поточний ремонт'!M50</f>
        <v>3761</v>
      </c>
      <c r="N50" s="176"/>
      <c r="O50" s="176">
        <f>'ПР 03.19-03.24'!O50+'[9]поточний ремонт'!O50+'[8]поточний ремонт'!O50</f>
        <v>0</v>
      </c>
      <c r="P50" s="176">
        <f>'ПР 03.19-03.24'!P50+'[9]поточний ремонт'!P50+'[8]поточний ремонт'!P50</f>
        <v>0</v>
      </c>
      <c r="Q50" s="334"/>
      <c r="R50" s="176">
        <f>'ПР 03.19-03.24'!R50+'[9]поточний ремонт'!R50+'[8]поточний ремонт'!R50</f>
        <v>0</v>
      </c>
      <c r="S50" s="176">
        <f>'ПР 03.19-03.24'!S50+'[9]поточний ремонт'!S50+'[8]поточний ремонт'!S50</f>
        <v>0</v>
      </c>
      <c r="T50" s="343"/>
      <c r="U50" s="176">
        <f>'ПР 03.19-03.24'!U50+'[9]поточний ремонт'!U50+'[8]поточний ремонт'!U50</f>
        <v>0</v>
      </c>
      <c r="V50" s="176">
        <f>'ПР 03.19-03.24'!V50+'[9]поточний ремонт'!V50+'[8]поточний ремонт'!V50</f>
        <v>0</v>
      </c>
      <c r="W50" s="176">
        <f>'ПР 03.19-03.24'!W50+'[9]поточний ремонт'!W50+'[8]поточний ремонт'!W50</f>
        <v>63</v>
      </c>
      <c r="X50" s="176">
        <f>'ПР 03.19-03.24'!X50+'[9]поточний ремонт'!X50+'[8]поточний ремонт'!X50</f>
        <v>21576.856910813269</v>
      </c>
      <c r="Y50" s="176">
        <f>'ПР 03.19-03.24'!Y50+'[9]поточний ремонт'!Y50+'[8]поточний ремонт'!Y50</f>
        <v>16072.689190577636</v>
      </c>
      <c r="Z50" s="176">
        <f>'ПР 03.19-03.24'!Z50+'[9]поточний ремонт'!Z50+'[8]поточний ремонт'!Z50</f>
        <v>0</v>
      </c>
      <c r="AA50" s="176">
        <f>'ПР 03.19-03.24'!AA50+'[9]поточний ремонт'!AA50+'[8]поточний ремонт'!AA50</f>
        <v>126705</v>
      </c>
      <c r="AB50" s="176">
        <f>'ПР 03.19-03.24'!AB50+'[9]поточний ремонт'!AB50+'[8]поточний ремонт'!AB50</f>
        <v>39438.776323334649</v>
      </c>
      <c r="AC50" s="176">
        <f>'ПР 03.19-03.24'!AC50+'[9]поточний ремонт'!AC50+'[8]поточний ремонт'!AC50</f>
        <v>73103.697236558932</v>
      </c>
      <c r="AD50" s="176">
        <f>'ПР 03.19-03.24'!AD50+'[9]поточний ремонт'!AD50+'[8]поточний ремонт'!AD50</f>
        <v>22844.81024278605</v>
      </c>
      <c r="AE50" s="176">
        <f>'ПР 03.19-03.24'!AE50+'[9]поточний ремонт'!AE50+'[8]поточний ремонт'!AE50</f>
        <v>28776.92066016914</v>
      </c>
      <c r="AF50" s="176">
        <f>'ПР 03.19-03.24'!AF50+'[9]поточний ремонт'!AF50+'[8]поточний ремонт'!AF50</f>
        <v>6372.2641653634764</v>
      </c>
      <c r="AG50" s="176"/>
      <c r="AH50" s="176">
        <f>'ПР 03.19-03.24'!AH50+'[9]поточний ремонт'!AH50+'[8]поточний ремонт'!AH50</f>
        <v>41349.992937413335</v>
      </c>
      <c r="AI50" s="176">
        <f>'ПР 03.19-03.24'!AI50+'[9]поточний ремонт'!AI50+'[8]поточний ремонт'!AI50</f>
        <v>5156.8099358246773</v>
      </c>
      <c r="AJ50" s="176"/>
      <c r="AK50" s="176">
        <f>'ПР 03.19-03.24'!AK50+'[9]поточний ремонт'!AK50+'[8]поточний ремонт'!AK50</f>
        <v>16998.79670795054</v>
      </c>
      <c r="AL50" s="176">
        <f>'ПР 03.19-03.24'!AL50+'[9]поточний ремонт'!AL50+'[8]поточний ремонт'!AL50</f>
        <v>12852.335536494844</v>
      </c>
      <c r="AM50" s="176"/>
      <c r="AN50" s="176">
        <f>'ПР 03.19-03.24'!AN50+'[9]поточний ремонт'!AN50+'[8]поточний ремонт'!AN50</f>
        <v>0</v>
      </c>
      <c r="AO50" s="176">
        <f>'ПР 03.19-03.24'!AO50+'[9]поточний ремонт'!AO50+'[8]поточний ремонт'!AO50</f>
        <v>0</v>
      </c>
      <c r="AP50" s="176"/>
      <c r="AQ50" s="176">
        <f>'ПР 03.19-03.24'!AQ50+'[9]поточний ремонт'!AQ50+'[8]поточний ремонт'!AQ50</f>
        <v>1614.9203541079598</v>
      </c>
      <c r="AR50" s="176">
        <f>'ПР 03.19-03.24'!AR50+'[9]поточний ремонт'!AR50+'[8]поточний ремонт'!AR50</f>
        <v>10149.54701968635</v>
      </c>
      <c r="AS50" s="176"/>
      <c r="AT50" s="176">
        <f>'ПР 03.19-03.24'!AT50+'[9]поточний ремонт'!AT50+'[8]поточний ремонт'!AT50</f>
        <v>30784.940526797793</v>
      </c>
      <c r="AU50" s="176">
        <f>'ПР 03.19-03.24'!AU50+'[9]поточний ремонт'!AU50+'[8]поточний ремонт'!AU50</f>
        <v>17533.111838329438</v>
      </c>
      <c r="AV50" s="176"/>
      <c r="AW50" s="176">
        <f>'ПР 03.19-03.24'!AW50+'[9]поточний ремонт'!AW50+'[8]поточний ремонт'!AW50</f>
        <v>5646.6948778893911</v>
      </c>
      <c r="AX50" s="176">
        <f>'ПР 03.19-03.24'!AX50+'[9]поточний ремонт'!AX50+'[8]поточний ремонт'!AX50</f>
        <v>10517.130919935411</v>
      </c>
      <c r="AY50" s="176"/>
      <c r="AZ50" s="176">
        <f t="shared" si="3"/>
        <v>125172.26606432817</v>
      </c>
      <c r="BA50" s="176">
        <f t="shared" si="3"/>
        <v>62581.199415634197</v>
      </c>
      <c r="BB50" s="176">
        <f t="shared" si="4"/>
        <v>-62591.066648693974</v>
      </c>
      <c r="BD50" s="324">
        <v>1</v>
      </c>
    </row>
    <row r="51" spans="1:56" ht="24.9" customHeight="1" x14ac:dyDescent="0.3">
      <c r="A51" s="338">
        <v>150000969</v>
      </c>
      <c r="B51" s="114" t="s">
        <v>105</v>
      </c>
      <c r="C51" s="339">
        <v>3</v>
      </c>
      <c r="D51" s="340" t="s">
        <v>870</v>
      </c>
      <c r="E51" s="341">
        <f>'[8]поточний ремонт'!E51</f>
        <v>756</v>
      </c>
      <c r="F51" s="176">
        <f>'ПР 03.19-03.24'!F51+'[9]поточний ремонт'!F51+'[8]поточний ремонт'!F51</f>
        <v>61908.358031235148</v>
      </c>
      <c r="G51" s="176">
        <f t="shared" si="1"/>
        <v>43208.337163569202</v>
      </c>
      <c r="H51" s="176">
        <f t="shared" si="2"/>
        <v>-18700.020867665946</v>
      </c>
      <c r="I51" s="176">
        <f>'ПР 03.19-03.24'!I51+'[9]поточний ремонт'!I51+'[8]поточний ремонт'!I51</f>
        <v>0</v>
      </c>
      <c r="J51" s="176">
        <f>'ПР 03.19-03.24'!J51+'[9]поточний ремонт'!J51+'[8]поточний ремонт'!J51</f>
        <v>0</v>
      </c>
      <c r="K51" s="342"/>
      <c r="L51" s="176">
        <f>'ПР 03.19-03.24'!L51+'[9]поточний ремонт'!L51+'[8]поточний ремонт'!L51</f>
        <v>0</v>
      </c>
      <c r="M51" s="176">
        <f>'ПР 03.19-03.24'!M51+'[9]поточний ремонт'!M51+'[8]поточний ремонт'!M51</f>
        <v>0</v>
      </c>
      <c r="N51" s="176"/>
      <c r="O51" s="176">
        <f>'ПР 03.19-03.24'!O51+'[9]поточний ремонт'!O51+'[8]поточний ремонт'!O51</f>
        <v>0</v>
      </c>
      <c r="P51" s="176">
        <f>'ПР 03.19-03.24'!P51+'[9]поточний ремонт'!P51+'[8]поточний ремонт'!P51</f>
        <v>0</v>
      </c>
      <c r="Q51" s="334"/>
      <c r="R51" s="176">
        <f>'ПР 03.19-03.24'!R51+'[9]поточний ремонт'!R51+'[8]поточний ремонт'!R51</f>
        <v>0</v>
      </c>
      <c r="S51" s="176">
        <f>'ПР 03.19-03.24'!S51+'[9]поточний ремонт'!S51+'[8]поточний ремонт'!S51</f>
        <v>0</v>
      </c>
      <c r="T51" s="343"/>
      <c r="U51" s="176">
        <f>'ПР 03.19-03.24'!U51+'[9]поточний ремонт'!U51+'[8]поточний ремонт'!U51</f>
        <v>0</v>
      </c>
      <c r="V51" s="176">
        <f>'ПР 03.19-03.24'!V51+'[9]поточний ремонт'!V51+'[8]поточний ремонт'!V51</f>
        <v>0</v>
      </c>
      <c r="W51" s="176">
        <f>'ПР 03.19-03.24'!W51+'[9]поточний ремонт'!W51+'[8]поточний ремонт'!W51</f>
        <v>2</v>
      </c>
      <c r="X51" s="176">
        <f>'ПР 03.19-03.24'!X51+'[9]поточний ремонт'!X51+'[8]поточний ремонт'!X51</f>
        <v>1955.3371635692019</v>
      </c>
      <c r="Y51" s="176">
        <f>'ПР 03.19-03.24'!Y51+'[9]поточний ремонт'!Y51+'[8]поточний ремонт'!Y51</f>
        <v>39525</v>
      </c>
      <c r="Z51" s="176">
        <f>'ПР 03.19-03.24'!Z51+'[9]поточний ремонт'!Z51+'[8]поточний ремонт'!Z51</f>
        <v>0</v>
      </c>
      <c r="AA51" s="176">
        <f>'ПР 03.19-03.24'!AA51+'[9]поточний ремонт'!AA51+'[8]поточний ремонт'!AA51</f>
        <v>0</v>
      </c>
      <c r="AB51" s="176">
        <f>'ПР 03.19-03.24'!AB51+'[9]поточний ремонт'!AB51+'[8]поточний ремонт'!AB51</f>
        <v>0</v>
      </c>
      <c r="AC51" s="176">
        <f>'ПР 03.19-03.24'!AC51+'[9]поточний ремонт'!AC51+'[8]поточний ремонт'!AC51</f>
        <v>0</v>
      </c>
      <c r="AD51" s="176">
        <f>'ПР 03.19-03.24'!AD51+'[9]поточний ремонт'!AD51+'[8]поточний ремонт'!AD51</f>
        <v>1728</v>
      </c>
      <c r="AE51" s="176">
        <f>'ПР 03.19-03.24'!AE51+'[9]поточний ремонт'!AE51+'[8]поточний ремонт'!AE51</f>
        <v>6062.7769720798333</v>
      </c>
      <c r="AF51" s="176">
        <f>'ПР 03.19-03.24'!AF51+'[9]поточний ремонт'!AF51+'[8]поточний ремонт'!AF51</f>
        <v>372.72529226087789</v>
      </c>
      <c r="AG51" s="176"/>
      <c r="AH51" s="176">
        <f>'ПР 03.19-03.24'!AH51+'[9]поточний ремонт'!AH51+'[8]поточний ремонт'!AH51</f>
        <v>8705.0867904574552</v>
      </c>
      <c r="AI51" s="176">
        <f>'ПР 03.19-03.24'!AI51+'[9]поточний ремонт'!AI51+'[8]поточний ремонт'!AI51</f>
        <v>0</v>
      </c>
      <c r="AJ51" s="176"/>
      <c r="AK51" s="176">
        <f>'ПР 03.19-03.24'!AK51+'[9]поточний ремонт'!AK51+'[8]поточний ремонт'!AK51</f>
        <v>2583.1635738331111</v>
      </c>
      <c r="AL51" s="176">
        <f>'ПР 03.19-03.24'!AL51+'[9]поточний ремонт'!AL51+'[8]поточний ремонт'!AL51</f>
        <v>6092.8816951323161</v>
      </c>
      <c r="AM51" s="176"/>
      <c r="AN51" s="176">
        <f>'ПР 03.19-03.24'!AN51+'[9]поточний ремонт'!AN51+'[8]поточний ремонт'!AN51</f>
        <v>0</v>
      </c>
      <c r="AO51" s="176">
        <f>'ПР 03.19-03.24'!AO51+'[9]поточний ремонт'!AO51+'[8]поточний ремонт'!AO51</f>
        <v>0</v>
      </c>
      <c r="AP51" s="176"/>
      <c r="AQ51" s="176">
        <f>'ПР 03.19-03.24'!AQ51+'[9]поточний ремонт'!AQ51+'[8]поточний ремонт'!AQ51</f>
        <v>415.26523391347547</v>
      </c>
      <c r="AR51" s="176">
        <f>'ПР 03.19-03.24'!AR51+'[9]поточний ремонт'!AR51+'[8]поточний ремонт'!AR51</f>
        <v>0</v>
      </c>
      <c r="AS51" s="176"/>
      <c r="AT51" s="176">
        <f>'ПР 03.19-03.24'!AT51+'[9]поточний ремонт'!AT51+'[8]поточний ремонт'!AT51</f>
        <v>3044.2632303115843</v>
      </c>
      <c r="AU51" s="176">
        <f>'ПР 03.19-03.24'!AU51+'[9]поточний ремонт'!AU51+'[8]поточний ремонт'!AU51</f>
        <v>838</v>
      </c>
      <c r="AV51" s="176"/>
      <c r="AW51" s="176">
        <f>'ПР 03.19-03.24'!AW51+'[9]поточний ремонт'!AW51+'[8]поточний ремонт'!AW51</f>
        <v>654.84490124708282</v>
      </c>
      <c r="AX51" s="176">
        <f>'ПР 03.19-03.24'!AX51+'[9]поточний ремонт'!AX51+'[8]поточний ремонт'!AX51</f>
        <v>1197</v>
      </c>
      <c r="AY51" s="176"/>
      <c r="AZ51" s="176">
        <f t="shared" si="3"/>
        <v>21465.40070184254</v>
      </c>
      <c r="BA51" s="176">
        <f t="shared" si="3"/>
        <v>8500.6069873931938</v>
      </c>
      <c r="BB51" s="176">
        <f t="shared" si="4"/>
        <v>-12964.793714449346</v>
      </c>
      <c r="BD51" s="324">
        <v>2</v>
      </c>
    </row>
    <row r="52" spans="1:56" ht="24.9" customHeight="1" x14ac:dyDescent="0.3">
      <c r="A52" s="338">
        <v>150000989</v>
      </c>
      <c r="B52" s="114" t="s">
        <v>107</v>
      </c>
      <c r="C52" s="339">
        <v>1</v>
      </c>
      <c r="D52" s="340" t="s">
        <v>870</v>
      </c>
      <c r="E52" s="341">
        <f>'[8]поточний ремонт'!E52</f>
        <v>256.90000000000003</v>
      </c>
      <c r="F52" s="176">
        <f>'ПР 03.19-03.24'!F52+'[9]поточний ремонт'!F52+'[8]поточний ремонт'!F52</f>
        <v>17227.99854180649</v>
      </c>
      <c r="G52" s="176">
        <f t="shared" si="1"/>
        <v>9584.653135392804</v>
      </c>
      <c r="H52" s="176">
        <f t="shared" si="2"/>
        <v>-7643.3454064136859</v>
      </c>
      <c r="I52" s="176">
        <f>'ПР 03.19-03.24'!I52+'[9]поточний ремонт'!I52+'[8]поточний ремонт'!I52</f>
        <v>27</v>
      </c>
      <c r="J52" s="176">
        <f>'ПР 03.19-03.24'!J52+'[9]поточний ремонт'!J52+'[8]поточний ремонт'!J52</f>
        <v>7908.1899237149701</v>
      </c>
      <c r="K52" s="342"/>
      <c r="L52" s="176">
        <f>'ПР 03.19-03.24'!L52+'[9]поточний ремонт'!L52+'[8]поточний ремонт'!L52</f>
        <v>0</v>
      </c>
      <c r="M52" s="176">
        <f>'ПР 03.19-03.24'!M52+'[9]поточний ремонт'!M52+'[8]поточний ремонт'!M52</f>
        <v>0</v>
      </c>
      <c r="N52" s="176"/>
      <c r="O52" s="176">
        <f>'ПР 03.19-03.24'!O52+'[9]поточний ремонт'!O52+'[8]поточний ремонт'!O52</f>
        <v>0</v>
      </c>
      <c r="P52" s="176">
        <f>'ПР 03.19-03.24'!P52+'[9]поточний ремонт'!P52+'[8]поточний ремонт'!P52</f>
        <v>0</v>
      </c>
      <c r="Q52" s="334"/>
      <c r="R52" s="176">
        <f>'ПР 03.19-03.24'!R52+'[9]поточний ремонт'!R52+'[8]поточний ремонт'!R52</f>
        <v>0</v>
      </c>
      <c r="S52" s="176">
        <f>'ПР 03.19-03.24'!S52+'[9]поточний ремонт'!S52+'[8]поточний ремонт'!S52</f>
        <v>0</v>
      </c>
      <c r="T52" s="343"/>
      <c r="U52" s="176">
        <f>'ПР 03.19-03.24'!U52+'[9]поточний ремонт'!U52+'[8]поточний ремонт'!U52</f>
        <v>0</v>
      </c>
      <c r="V52" s="176">
        <f>'ПР 03.19-03.24'!V52+'[9]поточний ремонт'!V52+'[8]поточний ремонт'!V52</f>
        <v>0</v>
      </c>
      <c r="W52" s="176">
        <f>'ПР 03.19-03.24'!W52+'[9]поточний ремонт'!W52+'[8]поточний ремонт'!W52</f>
        <v>0</v>
      </c>
      <c r="X52" s="176">
        <f>'ПР 03.19-03.24'!X52+'[9]поточний ремонт'!X52+'[8]поточний ремонт'!X52</f>
        <v>0</v>
      </c>
      <c r="Y52" s="176">
        <f>'ПР 03.19-03.24'!Y52+'[9]поточний ремонт'!Y52+'[8]поточний ремонт'!Y52</f>
        <v>971.46321167783356</v>
      </c>
      <c r="Z52" s="176">
        <f>'ПР 03.19-03.24'!Z52+'[9]поточний ремонт'!Z52+'[8]поточний ремонт'!Z52</f>
        <v>0</v>
      </c>
      <c r="AA52" s="176">
        <f>'ПР 03.19-03.24'!AA52+'[9]поточний ремонт'!AA52+'[8]поточний ремонт'!AA52</f>
        <v>0</v>
      </c>
      <c r="AB52" s="176">
        <f>'ПР 03.19-03.24'!AB52+'[9]поточний ремонт'!AB52+'[8]поточний ремонт'!AB52</f>
        <v>0</v>
      </c>
      <c r="AC52" s="176">
        <f>'ПР 03.19-03.24'!AC52+'[9]поточний ремонт'!AC52+'[8]поточний ремонт'!AC52</f>
        <v>0</v>
      </c>
      <c r="AD52" s="176">
        <f>'ПР 03.19-03.24'!AD52+'[9]поточний ремонт'!AD52+'[8]поточний ремонт'!AD52</f>
        <v>705</v>
      </c>
      <c r="AE52" s="176">
        <f>'ПР 03.19-03.24'!AE52+'[9]поточний ремонт'!AE52+'[8]поточний ремонт'!AE52</f>
        <v>0.72659166666666664</v>
      </c>
      <c r="AF52" s="176">
        <f>'ПР 03.19-03.24'!AF52+'[9]поточний ремонт'!AF52+'[8]поточний ремонт'!AF52</f>
        <v>0</v>
      </c>
      <c r="AG52" s="176"/>
      <c r="AH52" s="176">
        <f>'ПР 03.19-03.24'!AH52+'[9]поточний ремонт'!AH52+'[8]поточний ремонт'!AH52</f>
        <v>0</v>
      </c>
      <c r="AI52" s="176">
        <f>'ПР 03.19-03.24'!AI52+'[9]поточний ремонт'!AI52+'[8]поточний ремонт'!AI52</f>
        <v>0</v>
      </c>
      <c r="AJ52" s="176"/>
      <c r="AK52" s="176">
        <f>'ПР 03.19-03.24'!AK52+'[9]поточний ремонт'!AK52+'[8]поточний ремонт'!AK52</f>
        <v>0</v>
      </c>
      <c r="AL52" s="176">
        <f>'ПР 03.19-03.24'!AL52+'[9]поточний ремонт'!AL52+'[8]поточний ремонт'!AL52</f>
        <v>0</v>
      </c>
      <c r="AM52" s="176"/>
      <c r="AN52" s="176">
        <f>'ПР 03.19-03.24'!AN52+'[9]поточний ремонт'!AN52+'[8]поточний ремонт'!AN52</f>
        <v>0</v>
      </c>
      <c r="AO52" s="176">
        <f>'ПР 03.19-03.24'!AO52+'[9]поточний ремонт'!AO52+'[8]поточний ремонт'!AO52</f>
        <v>0</v>
      </c>
      <c r="AP52" s="176"/>
      <c r="AQ52" s="176">
        <f>'ПР 03.19-03.24'!AQ52+'[9]поточний ремонт'!AQ52+'[8]поточний ремонт'!AQ52</f>
        <v>0</v>
      </c>
      <c r="AR52" s="176">
        <f>'ПР 03.19-03.24'!AR52+'[9]поточний ремонт'!AR52+'[8]поточний ремонт'!AR52</f>
        <v>0</v>
      </c>
      <c r="AS52" s="176"/>
      <c r="AT52" s="176">
        <f>'ПР 03.19-03.24'!AT52+'[9]поточний ремонт'!AT52+'[8]поточний ремонт'!AT52</f>
        <v>0</v>
      </c>
      <c r="AU52" s="176">
        <f>'ПР 03.19-03.24'!AU52+'[9]поточний ремонт'!AU52+'[8]поточний ремонт'!AU52</f>
        <v>0</v>
      </c>
      <c r="AV52" s="176"/>
      <c r="AW52" s="176">
        <f>'ПР 03.19-03.24'!AW52+'[9]поточний ремонт'!AW52+'[8]поточний ремонт'!AW52</f>
        <v>69.36569999999999</v>
      </c>
      <c r="AX52" s="176">
        <f>'ПР 03.19-03.24'!AX52+'[9]поточний ремонт'!AX52+'[8]поточний ремонт'!AX52</f>
        <v>0</v>
      </c>
      <c r="AY52" s="176"/>
      <c r="AZ52" s="176">
        <f t="shared" si="3"/>
        <v>70.092291666666654</v>
      </c>
      <c r="BA52" s="176">
        <f t="shared" si="3"/>
        <v>0</v>
      </c>
      <c r="BB52" s="176">
        <f t="shared" si="4"/>
        <v>-70.092291666666654</v>
      </c>
      <c r="BD52" s="324">
        <v>3</v>
      </c>
    </row>
    <row r="53" spans="1:56" ht="24.9" customHeight="1" x14ac:dyDescent="0.3">
      <c r="A53" s="338">
        <v>150000970</v>
      </c>
      <c r="B53" s="114" t="s">
        <v>109</v>
      </c>
      <c r="C53" s="339">
        <v>5</v>
      </c>
      <c r="D53" s="340" t="s">
        <v>870</v>
      </c>
      <c r="E53" s="341">
        <f>'[8]поточний ремонт'!E53</f>
        <v>3068.2</v>
      </c>
      <c r="F53" s="176">
        <f>'ПР 03.19-03.24'!F53+'[9]поточний ремонт'!F53+'[8]поточний ремонт'!F53</f>
        <v>191225.80108415836</v>
      </c>
      <c r="G53" s="176">
        <f t="shared" si="1"/>
        <v>119072.14220791199</v>
      </c>
      <c r="H53" s="176">
        <f t="shared" si="2"/>
        <v>-72153.658876246365</v>
      </c>
      <c r="I53" s="176">
        <f>'ПР 03.19-03.24'!I53+'[9]поточний ремонт'!I53+'[8]поточний ремонт'!I53</f>
        <v>7.19</v>
      </c>
      <c r="J53" s="176">
        <f>'ПР 03.19-03.24'!J53+'[9]поточний ремонт'!J53+'[8]поточний ремонт'!J53</f>
        <v>2862.0787360273316</v>
      </c>
      <c r="K53" s="342"/>
      <c r="L53" s="176">
        <f>'ПР 03.19-03.24'!L53+'[9]поточний ремонт'!L53+'[8]поточний ремонт'!L53</f>
        <v>1</v>
      </c>
      <c r="M53" s="176">
        <f>'ПР 03.19-03.24'!M53+'[9]поточний ремонт'!M53+'[8]поточний ремонт'!M53</f>
        <v>57562</v>
      </c>
      <c r="N53" s="176"/>
      <c r="O53" s="176">
        <f>'ПР 03.19-03.24'!O53+'[9]поточний ремонт'!O53+'[8]поточний ремонт'!O53</f>
        <v>0</v>
      </c>
      <c r="P53" s="176">
        <f>'ПР 03.19-03.24'!P53+'[9]поточний ремонт'!P53+'[8]поточний ремонт'!P53</f>
        <v>0</v>
      </c>
      <c r="Q53" s="334"/>
      <c r="R53" s="176">
        <f>'ПР 03.19-03.24'!R53+'[9]поточний ремонт'!R53+'[8]поточний ремонт'!R53</f>
        <v>0</v>
      </c>
      <c r="S53" s="176">
        <f>'ПР 03.19-03.24'!S53+'[9]поточний ремонт'!S53+'[8]поточний ремонт'!S53</f>
        <v>0</v>
      </c>
      <c r="T53" s="343"/>
      <c r="U53" s="176">
        <f>'ПР 03.19-03.24'!U53+'[9]поточний ремонт'!U53+'[8]поточний ремонт'!U53</f>
        <v>0</v>
      </c>
      <c r="V53" s="176">
        <f>'ПР 03.19-03.24'!V53+'[9]поточний ремонт'!V53+'[8]поточний ремонт'!V53</f>
        <v>0</v>
      </c>
      <c r="W53" s="176">
        <f>'ПР 03.19-03.24'!W53+'[9]поточний ремонт'!W53+'[8]поточний ремонт'!W53</f>
        <v>0</v>
      </c>
      <c r="X53" s="176">
        <f>'ПР 03.19-03.24'!X53+'[9]поточний ремонт'!X53+'[8]поточний ремонт'!X53</f>
        <v>0</v>
      </c>
      <c r="Y53" s="176">
        <f>'ПР 03.19-03.24'!Y53+'[9]поточний ремонт'!Y53+'[8]поточний ремонт'!Y53</f>
        <v>12122.46886629019</v>
      </c>
      <c r="Z53" s="176">
        <f>'ПР 03.19-03.24'!Z53+'[9]поточний ремонт'!Z53+'[8]поточний ремонт'!Z53</f>
        <v>0</v>
      </c>
      <c r="AA53" s="176">
        <f>'ПР 03.19-03.24'!AA53+'[9]поточний ремонт'!AA53+'[8]поточний ремонт'!AA53</f>
        <v>0</v>
      </c>
      <c r="AB53" s="176">
        <f>'ПР 03.19-03.24'!AB53+'[9]поточний ремонт'!AB53+'[8]поточний ремонт'!AB53</f>
        <v>922</v>
      </c>
      <c r="AC53" s="176">
        <f>'ПР 03.19-03.24'!AC53+'[9]поточний ремонт'!AC53+'[8]поточний ремонт'!AC53</f>
        <v>44395.594605594473</v>
      </c>
      <c r="AD53" s="176">
        <f>'ПР 03.19-03.24'!AD53+'[9]поточний ремонт'!AD53+'[8]поточний ремонт'!AD53</f>
        <v>1208</v>
      </c>
      <c r="AE53" s="176">
        <f>'ПР 03.19-03.24'!AE53+'[9]поточний ремонт'!AE53+'[8]поточний ремонт'!AE53</f>
        <v>14355.929525663252</v>
      </c>
      <c r="AF53" s="176">
        <f>'ПР 03.19-03.24'!AF53+'[9]поточний ремонт'!AF53+'[8]поточний ремонт'!AF53</f>
        <v>5361.2739728531824</v>
      </c>
      <c r="AG53" s="176"/>
      <c r="AH53" s="176">
        <f>'ПР 03.19-03.24'!AH53+'[9]поточний ремонт'!AH53+'[8]поточний ремонт'!AH53</f>
        <v>20036.831397757916</v>
      </c>
      <c r="AI53" s="176">
        <f>'ПР 03.19-03.24'!AI53+'[9]поточний ремонт'!AI53+'[8]поточний ремонт'!AI53</f>
        <v>10218.281234791431</v>
      </c>
      <c r="AJ53" s="176"/>
      <c r="AK53" s="176">
        <f>'ПР 03.19-03.24'!AK53+'[9]поточний ремонт'!AK53+'[8]поточний ремонт'!AK53</f>
        <v>12153.402331492773</v>
      </c>
      <c r="AL53" s="176">
        <f>'ПР 03.19-03.24'!AL53+'[9]поточний ремонт'!AL53+'[8]поточний ремонт'!AL53</f>
        <v>13232.708730561984</v>
      </c>
      <c r="AM53" s="176"/>
      <c r="AN53" s="176">
        <f>'ПР 03.19-03.24'!AN53+'[9]поточний ремонт'!AN53+'[8]поточний ремонт'!AN53</f>
        <v>0</v>
      </c>
      <c r="AO53" s="176">
        <f>'ПР 03.19-03.24'!AO53+'[9]поточний ремонт'!AO53+'[8]поточний ремонт'!AO53</f>
        <v>0</v>
      </c>
      <c r="AP53" s="176"/>
      <c r="AQ53" s="176">
        <f>'ПР 03.19-03.24'!AQ53+'[9]поточний ремонт'!AQ53+'[8]поточний ремонт'!AQ53</f>
        <v>922.81163091883468</v>
      </c>
      <c r="AR53" s="176">
        <f>'ПР 03.19-03.24'!AR53+'[9]поточний ремонт'!AR53+'[8]поточний ремонт'!AR53</f>
        <v>1088</v>
      </c>
      <c r="AS53" s="176"/>
      <c r="AT53" s="176">
        <f>'ПР 03.19-03.24'!AT53+'[9]поточний ремонт'!AT53+'[8]поточний ремонт'!AT53</f>
        <v>9517.7258036132007</v>
      </c>
      <c r="AU53" s="176">
        <f>'ПР 03.19-03.24'!AU53+'[9]поточний ремонт'!AU53+'[8]поточний ремонт'!AU53</f>
        <v>34077.120107822542</v>
      </c>
      <c r="AV53" s="176"/>
      <c r="AW53" s="176">
        <f>'ПР 03.19-03.24'!AW53+'[9]поточний ремонт'!AW53+'[8]поточний ремонт'!AW53</f>
        <v>1082.6564288570955</v>
      </c>
      <c r="AX53" s="176">
        <f>'ПР 03.19-03.24'!AX53+'[9]поточний ремонт'!AX53+'[8]поточний ремонт'!AX53</f>
        <v>3552</v>
      </c>
      <c r="AY53" s="176"/>
      <c r="AZ53" s="176">
        <f t="shared" si="3"/>
        <v>58069.357118303073</v>
      </c>
      <c r="BA53" s="176">
        <f t="shared" si="3"/>
        <v>67529.384046029139</v>
      </c>
      <c r="BB53" s="176">
        <f t="shared" si="4"/>
        <v>9460.0269277260668</v>
      </c>
      <c r="BD53" s="324">
        <v>2</v>
      </c>
    </row>
    <row r="54" spans="1:56" ht="24.9" customHeight="1" x14ac:dyDescent="0.3">
      <c r="A54" s="338">
        <v>150000971</v>
      </c>
      <c r="B54" s="114" t="s">
        <v>111</v>
      </c>
      <c r="C54" s="339">
        <v>3</v>
      </c>
      <c r="D54" s="340" t="s">
        <v>870</v>
      </c>
      <c r="E54" s="341">
        <f>'[8]поточний ремонт'!E54</f>
        <v>1469.4299999999998</v>
      </c>
      <c r="F54" s="176">
        <f>'ПР 03.19-03.24'!F54+'[9]поточний ремонт'!F54+'[8]поточний ремонт'!F54</f>
        <v>146477.95332986492</v>
      </c>
      <c r="G54" s="176">
        <f t="shared" si="1"/>
        <v>188789.69935071695</v>
      </c>
      <c r="H54" s="176">
        <f t="shared" si="2"/>
        <v>42311.746020852035</v>
      </c>
      <c r="I54" s="176">
        <f>'ПР 03.19-03.24'!I54+'[9]поточний ремонт'!I54+'[8]поточний ремонт'!I54</f>
        <v>209.4</v>
      </c>
      <c r="J54" s="176">
        <f>'ПР 03.19-03.24'!J54+'[9]поточний ремонт'!J54+'[8]поточний ремонт'!J54</f>
        <v>133043.29374962582</v>
      </c>
      <c r="K54" s="342"/>
      <c r="L54" s="176">
        <f>'ПР 03.19-03.24'!L54+'[9]поточний ремонт'!L54+'[8]поточний ремонт'!L54</f>
        <v>0</v>
      </c>
      <c r="M54" s="176">
        <f>'ПР 03.19-03.24'!M54+'[9]поточний ремонт'!M54+'[8]поточний ремонт'!M54</f>
        <v>0</v>
      </c>
      <c r="N54" s="176"/>
      <c r="O54" s="176">
        <f>'ПР 03.19-03.24'!O54+'[9]поточний ремонт'!O54+'[8]поточний ремонт'!O54</f>
        <v>0</v>
      </c>
      <c r="P54" s="176">
        <f>'ПР 03.19-03.24'!P54+'[9]поточний ремонт'!P54+'[8]поточний ремонт'!P54</f>
        <v>0</v>
      </c>
      <c r="Q54" s="334"/>
      <c r="R54" s="176">
        <f>'ПР 03.19-03.24'!R54+'[9]поточний ремонт'!R54+'[8]поточний ремонт'!R54</f>
        <v>0</v>
      </c>
      <c r="S54" s="176">
        <f>'ПР 03.19-03.24'!S54+'[9]поточний ремонт'!S54+'[8]поточний ремонт'!S54</f>
        <v>0</v>
      </c>
      <c r="T54" s="343"/>
      <c r="U54" s="176">
        <f>'ПР 03.19-03.24'!U54+'[9]поточний ремонт'!U54+'[8]поточний ремонт'!U54</f>
        <v>0</v>
      </c>
      <c r="V54" s="176">
        <f>'ПР 03.19-03.24'!V54+'[9]поточний ремонт'!V54+'[8]поточний ремонт'!V54</f>
        <v>0</v>
      </c>
      <c r="W54" s="176">
        <f>'ПР 03.19-03.24'!W54+'[9]поточний ремонт'!W54+'[8]поточний ремонт'!W54</f>
        <v>1.5</v>
      </c>
      <c r="X54" s="176">
        <f>'ПР 03.19-03.24'!X54+'[9]поточний ремонт'!X54+'[8]поточний ремонт'!X54</f>
        <v>539</v>
      </c>
      <c r="Y54" s="176">
        <f>'ПР 03.19-03.24'!Y54+'[9]поточний ремонт'!Y54+'[8]поточний ремонт'!Y54</f>
        <v>20625</v>
      </c>
      <c r="Z54" s="176">
        <f>'ПР 03.19-03.24'!Z54+'[9]поточний ремонт'!Z54+'[8]поточний ремонт'!Z54</f>
        <v>0</v>
      </c>
      <c r="AA54" s="176">
        <f>'ПР 03.19-03.24'!AA54+'[9]поточний ремонт'!AA54+'[8]поточний ремонт'!AA54</f>
        <v>0</v>
      </c>
      <c r="AB54" s="176">
        <f>'ПР 03.19-03.24'!AB54+'[9]поточний ремонт'!AB54+'[8]поточний ремонт'!AB54</f>
        <v>4132</v>
      </c>
      <c r="AC54" s="176">
        <f>'ПР 03.19-03.24'!AC54+'[9]поточний ремонт'!AC54+'[8]поточний ремонт'!AC54</f>
        <v>22527.553908845122</v>
      </c>
      <c r="AD54" s="176">
        <f>'ПР 03.19-03.24'!AD54+'[9]поточний ремонт'!AD54+'[8]поточний ремонт'!AD54</f>
        <v>7922.8516922460249</v>
      </c>
      <c r="AE54" s="176">
        <f>'ПР 03.19-03.24'!AE54+'[9]поточний ремонт'!AE54+'[8]поточний ремонт'!AE54</f>
        <v>10035.91426592294</v>
      </c>
      <c r="AF54" s="176">
        <f>'ПР 03.19-03.24'!AF54+'[9]поточний ремонт'!AF54+'[8]поточний ремонт'!AF54</f>
        <v>1908</v>
      </c>
      <c r="AG54" s="176"/>
      <c r="AH54" s="176">
        <f>'ПР 03.19-03.24'!AH54+'[9]поточний ремонт'!AH54+'[8]поточний ремонт'!AH54</f>
        <v>13502.38585195733</v>
      </c>
      <c r="AI54" s="176">
        <f>'ПР 03.19-03.24'!AI54+'[9]поточний ремонт'!AI54+'[8]поточний ремонт'!AI54</f>
        <v>4965</v>
      </c>
      <c r="AJ54" s="176"/>
      <c r="AK54" s="176">
        <f>'ПР 03.19-03.24'!AK54+'[9]поточний ремонт'!AK54+'[8]поточний ремонт'!AK54</f>
        <v>5166.5877928547388</v>
      </c>
      <c r="AL54" s="176">
        <f>'ПР 03.19-03.24'!AL54+'[9]поточний ремонт'!AL54+'[8]поточний ремонт'!AL54</f>
        <v>0</v>
      </c>
      <c r="AM54" s="176"/>
      <c r="AN54" s="176">
        <f>'ПР 03.19-03.24'!AN54+'[9]поточний ремонт'!AN54+'[8]поточний ремонт'!AN54</f>
        <v>0</v>
      </c>
      <c r="AO54" s="176">
        <f>'ПР 03.19-03.24'!AO54+'[9]поточний ремонт'!AO54+'[8]поточний ремонт'!AO54</f>
        <v>0</v>
      </c>
      <c r="AP54" s="176"/>
      <c r="AQ54" s="176">
        <f>'ПР 03.19-03.24'!AQ54+'[9]поточний ремонт'!AQ54+'[8]поточний ремонт'!AQ54</f>
        <v>553.6869785513004</v>
      </c>
      <c r="AR54" s="176">
        <f>'ПР 03.19-03.24'!AR54+'[9]поточний ремонт'!AR54+'[8]поточний ремонт'!AR54</f>
        <v>774.76073821739612</v>
      </c>
      <c r="AS54" s="176"/>
      <c r="AT54" s="176">
        <f>'ПР 03.19-03.24'!AT54+'[9]поточний ремонт'!AT54+'[8]поточний ремонт'!AT54</f>
        <v>7822.2662718216561</v>
      </c>
      <c r="AU54" s="176">
        <f>'ПР 03.19-03.24'!AU54+'[9]поточний ремонт'!AU54+'[8]поточний ремонт'!AU54</f>
        <v>15620.242100293119</v>
      </c>
      <c r="AV54" s="176"/>
      <c r="AW54" s="176">
        <f>'ПР 03.19-03.24'!AW54+'[9]поточний ремонт'!AW54+'[8]поточний ремонт'!AW54</f>
        <v>668.48452885709571</v>
      </c>
      <c r="AX54" s="176">
        <f>'ПР 03.19-03.24'!AX54+'[9]поточний ремонт'!AX54+'[8]поточний ремонт'!AX54</f>
        <v>2300</v>
      </c>
      <c r="AY54" s="176"/>
      <c r="AZ54" s="176">
        <f t="shared" si="3"/>
        <v>37749.325689965059</v>
      </c>
      <c r="BA54" s="176">
        <f t="shared" si="3"/>
        <v>25568.002838510514</v>
      </c>
      <c r="BB54" s="176">
        <f t="shared" si="4"/>
        <v>-12181.322851454544</v>
      </c>
      <c r="BD54" s="324">
        <v>2</v>
      </c>
    </row>
    <row r="55" spans="1:56" ht="24.9" customHeight="1" x14ac:dyDescent="0.3">
      <c r="A55" s="338">
        <v>150000991</v>
      </c>
      <c r="B55" s="114" t="s">
        <v>113</v>
      </c>
      <c r="C55" s="339">
        <v>9</v>
      </c>
      <c r="D55" s="340" t="s">
        <v>870</v>
      </c>
      <c r="E55" s="341">
        <f>'[8]поточний ремонт'!E55</f>
        <v>4089.1</v>
      </c>
      <c r="F55" s="176">
        <f>'ПР 03.19-03.24'!F55+'[9]поточний ремонт'!F55+'[8]поточний ремонт'!F55</f>
        <v>391652.98296518862</v>
      </c>
      <c r="G55" s="176">
        <f t="shared" si="1"/>
        <v>436154.57189905533</v>
      </c>
      <c r="H55" s="176">
        <f t="shared" si="2"/>
        <v>44501.588933866704</v>
      </c>
      <c r="I55" s="176">
        <f>'ПР 03.19-03.24'!I55+'[9]поточний ремонт'!I55+'[8]поточний ремонт'!I55</f>
        <v>470.8</v>
      </c>
      <c r="J55" s="176">
        <f>'ПР 03.19-03.24'!J55+'[9]поточний ремонт'!J55+'[8]поточний ремонт'!J55</f>
        <v>225286.76535359502</v>
      </c>
      <c r="K55" s="342"/>
      <c r="L55" s="176">
        <f>'ПР 03.19-03.24'!L55+'[9]поточний ремонт'!L55+'[8]поточний ремонт'!L55</f>
        <v>0</v>
      </c>
      <c r="M55" s="176">
        <f>'ПР 03.19-03.24'!M55+'[9]поточний ремонт'!M55+'[8]поточний ремонт'!M55</f>
        <v>247</v>
      </c>
      <c r="N55" s="176"/>
      <c r="O55" s="176">
        <f>'ПР 03.19-03.24'!O55+'[9]поточний ремонт'!O55+'[8]поточний ремонт'!O55</f>
        <v>0</v>
      </c>
      <c r="P55" s="176">
        <f>'ПР 03.19-03.24'!P55+'[9]поточний ремонт'!P55+'[8]поточний ремонт'!P55</f>
        <v>0</v>
      </c>
      <c r="Q55" s="334"/>
      <c r="R55" s="176">
        <f>'ПР 03.19-03.24'!R55+'[9]поточний ремонт'!R55+'[8]поточний ремонт'!R55</f>
        <v>9</v>
      </c>
      <c r="S55" s="176">
        <f>'ПР 03.19-03.24'!S55+'[9]поточний ремонт'!S55+'[8]поточний ремонт'!S55</f>
        <v>146312.39622165222</v>
      </c>
      <c r="T55" s="343"/>
      <c r="U55" s="176">
        <f>'ПР 03.19-03.24'!U55+'[9]поточний ремонт'!U55+'[8]поточний ремонт'!U55</f>
        <v>13617</v>
      </c>
      <c r="V55" s="176">
        <f>'ПР 03.19-03.24'!V55+'[9]поточний ремонт'!V55+'[8]поточний ремонт'!V55</f>
        <v>0</v>
      </c>
      <c r="W55" s="176">
        <f>'ПР 03.19-03.24'!W55+'[9]поточний ремонт'!W55+'[8]поточний ремонт'!W55</f>
        <v>2</v>
      </c>
      <c r="X55" s="176">
        <f>'ПР 03.19-03.24'!X55+'[9]поточний ремонт'!X55+'[8]поточний ремонт'!X55</f>
        <v>609</v>
      </c>
      <c r="Y55" s="176">
        <f>'ПР 03.19-03.24'!Y55+'[9]поточний ремонт'!Y55+'[8]поточний ремонт'!Y55</f>
        <v>17777.972660551553</v>
      </c>
      <c r="Z55" s="176">
        <f>'ПР 03.19-03.24'!Z55+'[9]поточний ремонт'!Z55+'[8]поточний ремонт'!Z55</f>
        <v>0</v>
      </c>
      <c r="AA55" s="176">
        <f>'ПР 03.19-03.24'!AA55+'[9]поточний ремонт'!AA55+'[8]поточний ремонт'!AA55</f>
        <v>0</v>
      </c>
      <c r="AB55" s="176">
        <f>'ПР 03.19-03.24'!AB55+'[9]поточний ремонт'!AB55+'[8]поточний ремонт'!AB55</f>
        <v>518</v>
      </c>
      <c r="AC55" s="176">
        <f>'ПР 03.19-03.24'!AC55+'[9]поточний ремонт'!AC55+'[8]поточний ремонт'!AC55</f>
        <v>23031.819772987423</v>
      </c>
      <c r="AD55" s="176">
        <f>'ПР 03.19-03.24'!AD55+'[9]поточний ремонт'!AD55+'[8]поточний ремонт'!AD55</f>
        <v>8754.6178902690699</v>
      </c>
      <c r="AE55" s="176">
        <f>'ПР 03.19-03.24'!AE55+'[9]поточний ремонт'!AE55+'[8]поточний ремонт'!AE55</f>
        <v>12704.453281207694</v>
      </c>
      <c r="AF55" s="176">
        <f>'ПР 03.19-03.24'!AF55+'[9]поточний ремонт'!AF55+'[8]поточний ремонт'!AF55</f>
        <v>4582.0093523675314</v>
      </c>
      <c r="AG55" s="176"/>
      <c r="AH55" s="176">
        <f>'ПР 03.19-03.24'!AH55+'[9]поточний ремонт'!AH55+'[8]поточний ремонт'!AH55</f>
        <v>12051.828916252458</v>
      </c>
      <c r="AI55" s="176">
        <f>'ПР 03.19-03.24'!AI55+'[9]поточний ремонт'!AI55+'[8]поточний ремонт'!AI55</f>
        <v>10826</v>
      </c>
      <c r="AJ55" s="176"/>
      <c r="AK55" s="176">
        <f>'ПР 03.19-03.24'!AK55+'[9]поточний ремонт'!AK55+'[8]поточний ремонт'!AK55</f>
        <v>6344.0487363775574</v>
      </c>
      <c r="AL55" s="176">
        <f>'ПР 03.19-03.24'!AL55+'[9]поточний ремонт'!AL55+'[8]поточний ремонт'!AL55</f>
        <v>8175.9726328938996</v>
      </c>
      <c r="AM55" s="176"/>
      <c r="AN55" s="176">
        <f>'ПР 03.19-03.24'!AN55+'[9]поточний ремонт'!AN55+'[8]поточний ремонт'!AN55</f>
        <v>6538.8731862517261</v>
      </c>
      <c r="AO55" s="176">
        <f>'ПР 03.19-03.24'!AO55+'[9]поточний ремонт'!AO55+'[8]поточний ремонт'!AO55</f>
        <v>6601.4731495449159</v>
      </c>
      <c r="AP55" s="176"/>
      <c r="AQ55" s="176">
        <f>'ПР 03.19-03.24'!AQ55+'[9]поточний ремонт'!AQ55+'[8]поточний ремонт'!AQ55</f>
        <v>4802.9333136230944</v>
      </c>
      <c r="AR55" s="176">
        <f>'ПР 03.19-03.24'!AR55+'[9]поточний ремонт'!AR55+'[8]поточний ремонт'!AR55</f>
        <v>47.5</v>
      </c>
      <c r="AS55" s="176"/>
      <c r="AT55" s="176">
        <f>'ПР 03.19-03.24'!AT55+'[9]поточний ремонт'!AT55+'[8]поточний ремонт'!AT55</f>
        <v>11369.194378508961</v>
      </c>
      <c r="AU55" s="176">
        <f>'ПР 03.19-03.24'!AU55+'[9]поточний ремонт'!AU55+'[8]поточний ремонт'!AU55</f>
        <v>23330.754680950267</v>
      </c>
      <c r="AV55" s="176"/>
      <c r="AW55" s="176">
        <f>'ПР 03.19-03.24'!AW55+'[9]поточний ремонт'!AW55+'[8]поточний ремонт'!AW55</f>
        <v>1548.3126227419611</v>
      </c>
      <c r="AX55" s="176">
        <f>'ПР 03.19-03.24'!AX55+'[9]поточний ремонт'!AX55+'[8]поточний ремонт'!AX55</f>
        <v>0</v>
      </c>
      <c r="AY55" s="176"/>
      <c r="AZ55" s="176">
        <f t="shared" si="3"/>
        <v>55359.644434963455</v>
      </c>
      <c r="BA55" s="176">
        <f t="shared" si="3"/>
        <v>53563.709815756614</v>
      </c>
      <c r="BB55" s="176">
        <f t="shared" si="4"/>
        <v>-1795.9346192068406</v>
      </c>
      <c r="BD55" s="324">
        <v>3</v>
      </c>
    </row>
    <row r="56" spans="1:56" ht="24.9" customHeight="1" x14ac:dyDescent="0.3">
      <c r="A56" s="338">
        <v>150000999</v>
      </c>
      <c r="B56" s="114" t="s">
        <v>115</v>
      </c>
      <c r="C56" s="339">
        <v>1</v>
      </c>
      <c r="D56" s="340" t="s">
        <v>870</v>
      </c>
      <c r="E56" s="341">
        <f>'[8]поточний ремонт'!E56</f>
        <v>298.60000000000002</v>
      </c>
      <c r="F56" s="176">
        <f>'ПР 03.19-03.24'!F56+'[9]поточний ремонт'!F56+'[8]поточний ремонт'!F56</f>
        <v>21203.08465785933</v>
      </c>
      <c r="G56" s="176">
        <f t="shared" si="1"/>
        <v>1205</v>
      </c>
      <c r="H56" s="176">
        <f t="shared" si="2"/>
        <v>-19998.08465785933</v>
      </c>
      <c r="I56" s="176">
        <f>'ПР 03.19-03.24'!I56+'[9]поточний ремонт'!I56+'[8]поточний ремонт'!I56</f>
        <v>8</v>
      </c>
      <c r="J56" s="176">
        <f>'ПР 03.19-03.24'!J56+'[9]поточний ремонт'!J56+'[8]поточний ремонт'!J56</f>
        <v>1205</v>
      </c>
      <c r="K56" s="342"/>
      <c r="L56" s="176">
        <f>'ПР 03.19-03.24'!L56+'[9]поточний ремонт'!L56+'[8]поточний ремонт'!L56</f>
        <v>0</v>
      </c>
      <c r="M56" s="176">
        <f>'ПР 03.19-03.24'!M56+'[9]поточний ремонт'!M56+'[8]поточний ремонт'!M56</f>
        <v>0</v>
      </c>
      <c r="N56" s="176"/>
      <c r="O56" s="176">
        <f>'ПР 03.19-03.24'!O56+'[9]поточний ремонт'!O56+'[8]поточний ремонт'!O56</f>
        <v>0</v>
      </c>
      <c r="P56" s="176">
        <f>'ПР 03.19-03.24'!P56+'[9]поточний ремонт'!P56+'[8]поточний ремонт'!P56</f>
        <v>0</v>
      </c>
      <c r="Q56" s="334"/>
      <c r="R56" s="176">
        <f>'ПР 03.19-03.24'!R56+'[9]поточний ремонт'!R56+'[8]поточний ремонт'!R56</f>
        <v>0</v>
      </c>
      <c r="S56" s="176">
        <f>'ПР 03.19-03.24'!S56+'[9]поточний ремонт'!S56+'[8]поточний ремонт'!S56</f>
        <v>0</v>
      </c>
      <c r="T56" s="343"/>
      <c r="U56" s="176">
        <f>'ПР 03.19-03.24'!U56+'[9]поточний ремонт'!U56+'[8]поточний ремонт'!U56</f>
        <v>0</v>
      </c>
      <c r="V56" s="176">
        <f>'ПР 03.19-03.24'!V56+'[9]поточний ремонт'!V56+'[8]поточний ремонт'!V56</f>
        <v>0</v>
      </c>
      <c r="W56" s="176">
        <f>'ПР 03.19-03.24'!W56+'[9]поточний ремонт'!W56+'[8]поточний ремонт'!W56</f>
        <v>0</v>
      </c>
      <c r="X56" s="176">
        <f>'ПР 03.19-03.24'!X56+'[9]поточний ремонт'!X56+'[8]поточний ремонт'!X56</f>
        <v>0</v>
      </c>
      <c r="Y56" s="176">
        <f>'ПР 03.19-03.24'!Y56+'[9]поточний ремонт'!Y56+'[8]поточний ремонт'!Y56</f>
        <v>0</v>
      </c>
      <c r="Z56" s="176">
        <f>'ПР 03.19-03.24'!Z56+'[9]поточний ремонт'!Z56+'[8]поточний ремонт'!Z56</f>
        <v>0</v>
      </c>
      <c r="AA56" s="176">
        <f>'ПР 03.19-03.24'!AA56+'[9]поточний ремонт'!AA56+'[8]поточний ремонт'!AA56</f>
        <v>0</v>
      </c>
      <c r="AB56" s="176">
        <f>'ПР 03.19-03.24'!AB56+'[9]поточний ремонт'!AB56+'[8]поточний ремонт'!AB56</f>
        <v>0</v>
      </c>
      <c r="AC56" s="176">
        <f>'ПР 03.19-03.24'!AC56+'[9]поточний ремонт'!AC56+'[8]поточний ремонт'!AC56</f>
        <v>0</v>
      </c>
      <c r="AD56" s="176">
        <f>'ПР 03.19-03.24'!AD56+'[9]поточний ремонт'!AD56+'[8]поточний ремонт'!AD56</f>
        <v>0</v>
      </c>
      <c r="AE56" s="176">
        <f>'ПР 03.19-03.24'!AE56+'[9]поточний ремонт'!AE56+'[8]поточний ремонт'!AE56</f>
        <v>0</v>
      </c>
      <c r="AF56" s="176">
        <f>'ПР 03.19-03.24'!AF56+'[9]поточний ремонт'!AF56+'[8]поточний ремонт'!AF56</f>
        <v>0</v>
      </c>
      <c r="AG56" s="176"/>
      <c r="AH56" s="176">
        <f>'ПР 03.19-03.24'!AH56+'[9]поточний ремонт'!AH56+'[8]поточний ремонт'!AH56</f>
        <v>0</v>
      </c>
      <c r="AI56" s="176">
        <f>'ПР 03.19-03.24'!AI56+'[9]поточний ремонт'!AI56+'[8]поточний ремонт'!AI56</f>
        <v>0</v>
      </c>
      <c r="AJ56" s="176"/>
      <c r="AK56" s="176">
        <f>'ПР 03.19-03.24'!AK56+'[9]поточний ремонт'!AK56+'[8]поточний ремонт'!AK56</f>
        <v>0</v>
      </c>
      <c r="AL56" s="176">
        <f>'ПР 03.19-03.24'!AL56+'[9]поточний ремонт'!AL56+'[8]поточний ремонт'!AL56</f>
        <v>0</v>
      </c>
      <c r="AM56" s="176"/>
      <c r="AN56" s="176">
        <f>'ПР 03.19-03.24'!AN56+'[9]поточний ремонт'!AN56+'[8]поточний ремонт'!AN56</f>
        <v>0</v>
      </c>
      <c r="AO56" s="176">
        <f>'ПР 03.19-03.24'!AO56+'[9]поточний ремонт'!AO56+'[8]поточний ремонт'!AO56</f>
        <v>0</v>
      </c>
      <c r="AP56" s="176"/>
      <c r="AQ56" s="176">
        <f>'ПР 03.19-03.24'!AQ56+'[9]поточний ремонт'!AQ56+'[8]поточний ремонт'!AQ56</f>
        <v>0</v>
      </c>
      <c r="AR56" s="176">
        <f>'ПР 03.19-03.24'!AR56+'[9]поточний ремонт'!AR56+'[8]поточний ремонт'!AR56</f>
        <v>0</v>
      </c>
      <c r="AS56" s="176"/>
      <c r="AT56" s="176">
        <f>'ПР 03.19-03.24'!AT56+'[9]поточний ремонт'!AT56+'[8]поточний ремонт'!AT56</f>
        <v>0</v>
      </c>
      <c r="AU56" s="176">
        <f>'ПР 03.19-03.24'!AU56+'[9]поточний ремонт'!AU56+'[8]поточний ремонт'!AU56</f>
        <v>0</v>
      </c>
      <c r="AV56" s="176"/>
      <c r="AW56" s="176">
        <f>'ПР 03.19-03.24'!AW56+'[9]поточний ремонт'!AW56+'[8]поточний ремонт'!AW56</f>
        <v>80.622</v>
      </c>
      <c r="AX56" s="176">
        <f>'ПР 03.19-03.24'!AX56+'[9]поточний ремонт'!AX56+'[8]поточний ремонт'!AX56</f>
        <v>0</v>
      </c>
      <c r="AY56" s="176"/>
      <c r="AZ56" s="176">
        <f t="shared" si="3"/>
        <v>80.622</v>
      </c>
      <c r="BA56" s="176">
        <f t="shared" si="3"/>
        <v>0</v>
      </c>
      <c r="BB56" s="176">
        <f t="shared" si="4"/>
        <v>-80.622</v>
      </c>
      <c r="BD56" s="324">
        <v>3</v>
      </c>
    </row>
    <row r="57" spans="1:56" ht="24.9" customHeight="1" x14ac:dyDescent="0.3">
      <c r="A57" s="338">
        <v>150000993</v>
      </c>
      <c r="B57" s="602" t="s">
        <v>117</v>
      </c>
      <c r="C57" s="339">
        <v>1</v>
      </c>
      <c r="D57" s="340" t="s">
        <v>870</v>
      </c>
      <c r="E57" s="341"/>
      <c r="F57" s="176"/>
      <c r="G57" s="176"/>
      <c r="H57" s="176"/>
      <c r="I57" s="176"/>
      <c r="J57" s="176"/>
      <c r="K57" s="342"/>
      <c r="L57" s="176"/>
      <c r="M57" s="176"/>
      <c r="N57" s="176"/>
      <c r="O57" s="176"/>
      <c r="P57" s="176"/>
      <c r="Q57" s="334"/>
      <c r="R57" s="176"/>
      <c r="S57" s="176"/>
      <c r="T57" s="343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  <c r="AZ57" s="176">
        <f t="shared" si="3"/>
        <v>0</v>
      </c>
      <c r="BA57" s="176">
        <f t="shared" si="3"/>
        <v>0</v>
      </c>
      <c r="BB57" s="176">
        <f t="shared" si="4"/>
        <v>0</v>
      </c>
      <c r="BD57" s="324">
        <v>3</v>
      </c>
    </row>
    <row r="58" spans="1:56" ht="24.9" customHeight="1" x14ac:dyDescent="0.3">
      <c r="A58" s="338">
        <v>150001004</v>
      </c>
      <c r="B58" s="114" t="s">
        <v>119</v>
      </c>
      <c r="C58" s="339">
        <v>1</v>
      </c>
      <c r="D58" s="340" t="s">
        <v>870</v>
      </c>
      <c r="E58" s="341">
        <f>'[8]поточний ремонт'!E58</f>
        <v>315.7</v>
      </c>
      <c r="F58" s="176">
        <f>'ПР 03.19-03.24'!F58+'[9]поточний ремонт'!F58+'[8]поточний ремонт'!F58</f>
        <v>22378.253356901932</v>
      </c>
      <c r="G58" s="176">
        <f t="shared" si="1"/>
        <v>9016</v>
      </c>
      <c r="H58" s="176">
        <f t="shared" si="2"/>
        <v>-13362.253356901932</v>
      </c>
      <c r="I58" s="176">
        <f>'ПР 03.19-03.24'!I58+'[9]поточний ремонт'!I58+'[8]поточний ремонт'!I58</f>
        <v>26.8</v>
      </c>
      <c r="J58" s="176">
        <f>'ПР 03.19-03.24'!J58+'[9]поточний ремонт'!J58+'[8]поточний ремонт'!J58</f>
        <v>9016</v>
      </c>
      <c r="K58" s="342"/>
      <c r="L58" s="176">
        <f>'ПР 03.19-03.24'!L58+'[9]поточний ремонт'!L58+'[8]поточний ремонт'!L58</f>
        <v>0</v>
      </c>
      <c r="M58" s="176">
        <f>'ПР 03.19-03.24'!M58+'[9]поточний ремонт'!M58+'[8]поточний ремонт'!M58</f>
        <v>0</v>
      </c>
      <c r="N58" s="176"/>
      <c r="O58" s="176">
        <f>'ПР 03.19-03.24'!O58+'[9]поточний ремонт'!O58+'[8]поточний ремонт'!O58</f>
        <v>0</v>
      </c>
      <c r="P58" s="176">
        <f>'ПР 03.19-03.24'!P58+'[9]поточний ремонт'!P58+'[8]поточний ремонт'!P58</f>
        <v>0</v>
      </c>
      <c r="Q58" s="334"/>
      <c r="R58" s="176">
        <f>'ПР 03.19-03.24'!R58+'[9]поточний ремонт'!R58+'[8]поточний ремонт'!R58</f>
        <v>0</v>
      </c>
      <c r="S58" s="176">
        <f>'ПР 03.19-03.24'!S58+'[9]поточний ремонт'!S58+'[8]поточний ремонт'!S58</f>
        <v>0</v>
      </c>
      <c r="T58" s="343"/>
      <c r="U58" s="176">
        <f>'ПР 03.19-03.24'!U58+'[9]поточний ремонт'!U58+'[8]поточний ремонт'!U58</f>
        <v>0</v>
      </c>
      <c r="V58" s="176">
        <f>'ПР 03.19-03.24'!V58+'[9]поточний ремонт'!V58+'[8]поточний ремонт'!V58</f>
        <v>0</v>
      </c>
      <c r="W58" s="176">
        <f>'ПР 03.19-03.24'!W58+'[9]поточний ремонт'!W58+'[8]поточний ремонт'!W58</f>
        <v>0</v>
      </c>
      <c r="X58" s="176">
        <f>'ПР 03.19-03.24'!X58+'[9]поточний ремонт'!X58+'[8]поточний ремонт'!X58</f>
        <v>0</v>
      </c>
      <c r="Y58" s="176">
        <f>'ПР 03.19-03.24'!Y58+'[9]поточний ремонт'!Y58+'[8]поточний ремонт'!Y58</f>
        <v>0</v>
      </c>
      <c r="Z58" s="176">
        <f>'ПР 03.19-03.24'!Z58+'[9]поточний ремонт'!Z58+'[8]поточний ремонт'!Z58</f>
        <v>0</v>
      </c>
      <c r="AA58" s="176">
        <f>'ПР 03.19-03.24'!AA58+'[9]поточний ремонт'!AA58+'[8]поточний ремонт'!AA58</f>
        <v>0</v>
      </c>
      <c r="AB58" s="176">
        <f>'ПР 03.19-03.24'!AB58+'[9]поточний ремонт'!AB58+'[8]поточний ремонт'!AB58</f>
        <v>0</v>
      </c>
      <c r="AC58" s="176">
        <f>'ПР 03.19-03.24'!AC58+'[9]поточний ремонт'!AC58+'[8]поточний ремонт'!AC58</f>
        <v>0</v>
      </c>
      <c r="AD58" s="176">
        <f>'ПР 03.19-03.24'!AD58+'[9]поточний ремонт'!AD58+'[8]поточний ремонт'!AD58</f>
        <v>0</v>
      </c>
      <c r="AE58" s="176">
        <f>'ПР 03.19-03.24'!AE58+'[9]поточний ремонт'!AE58+'[8]поточний ремонт'!AE58</f>
        <v>0</v>
      </c>
      <c r="AF58" s="176">
        <f>'ПР 03.19-03.24'!AF58+'[9]поточний ремонт'!AF58+'[8]поточний ремонт'!AF58</f>
        <v>0</v>
      </c>
      <c r="AG58" s="176"/>
      <c r="AH58" s="176">
        <f>'ПР 03.19-03.24'!AH58+'[9]поточний ремонт'!AH58+'[8]поточний ремонт'!AH58</f>
        <v>0</v>
      </c>
      <c r="AI58" s="176">
        <f>'ПР 03.19-03.24'!AI58+'[9]поточний ремонт'!AI58+'[8]поточний ремонт'!AI58</f>
        <v>0</v>
      </c>
      <c r="AJ58" s="176"/>
      <c r="AK58" s="176">
        <f>'ПР 03.19-03.24'!AK58+'[9]поточний ремонт'!AK58+'[8]поточний ремонт'!AK58</f>
        <v>0</v>
      </c>
      <c r="AL58" s="176">
        <f>'ПР 03.19-03.24'!AL58+'[9]поточний ремонт'!AL58+'[8]поточний ремонт'!AL58</f>
        <v>0</v>
      </c>
      <c r="AM58" s="176"/>
      <c r="AN58" s="176">
        <f>'ПР 03.19-03.24'!AN58+'[9]поточний ремонт'!AN58+'[8]поточний ремонт'!AN58</f>
        <v>0</v>
      </c>
      <c r="AO58" s="176">
        <f>'ПР 03.19-03.24'!AO58+'[9]поточний ремонт'!AO58+'[8]поточний ремонт'!AO58</f>
        <v>0</v>
      </c>
      <c r="AP58" s="176"/>
      <c r="AQ58" s="176">
        <f>'ПР 03.19-03.24'!AQ58+'[9]поточний ремонт'!AQ58+'[8]поточний ремонт'!AQ58</f>
        <v>0</v>
      </c>
      <c r="AR58" s="176">
        <f>'ПР 03.19-03.24'!AR58+'[9]поточний ремонт'!AR58+'[8]поточний ремонт'!AR58</f>
        <v>0</v>
      </c>
      <c r="AS58" s="176"/>
      <c r="AT58" s="176">
        <f>'ПР 03.19-03.24'!AT58+'[9]поточний ремонт'!AT58+'[8]поточний ремонт'!AT58</f>
        <v>0</v>
      </c>
      <c r="AU58" s="176">
        <f>'ПР 03.19-03.24'!AU58+'[9]поточний ремонт'!AU58+'[8]поточний ремонт'!AU58</f>
        <v>0</v>
      </c>
      <c r="AV58" s="176"/>
      <c r="AW58" s="176">
        <f>'ПР 03.19-03.24'!AW58+'[9]поточний ремонт'!AW58+'[8]поточний ремонт'!AW58</f>
        <v>83.591999999999999</v>
      </c>
      <c r="AX58" s="176">
        <f>'ПР 03.19-03.24'!AX58+'[9]поточний ремонт'!AX58+'[8]поточний ремонт'!AX58</f>
        <v>0</v>
      </c>
      <c r="AY58" s="176"/>
      <c r="AZ58" s="176">
        <f t="shared" si="3"/>
        <v>83.591999999999999</v>
      </c>
      <c r="BA58" s="176">
        <f t="shared" si="3"/>
        <v>0</v>
      </c>
      <c r="BB58" s="176">
        <f t="shared" si="4"/>
        <v>-83.591999999999999</v>
      </c>
      <c r="BD58" s="324">
        <v>3</v>
      </c>
    </row>
    <row r="59" spans="1:56" ht="24.9" customHeight="1" x14ac:dyDescent="0.3">
      <c r="A59" s="338">
        <v>150000994</v>
      </c>
      <c r="B59" s="114" t="s">
        <v>121</v>
      </c>
      <c r="C59" s="339">
        <v>1</v>
      </c>
      <c r="D59" s="340" t="s">
        <v>870</v>
      </c>
      <c r="E59" s="341">
        <f>'[8]поточний ремонт'!E59</f>
        <v>240.1</v>
      </c>
      <c r="F59" s="176">
        <f>'ПР 03.19-03.24'!F59+'[9]поточний ремонт'!F59+'[8]поточний ремонт'!F59</f>
        <v>19743.987753991052</v>
      </c>
      <c r="G59" s="176">
        <f t="shared" si="1"/>
        <v>8821.5478372978778</v>
      </c>
      <c r="H59" s="176">
        <f t="shared" si="2"/>
        <v>-10922.439916693174</v>
      </c>
      <c r="I59" s="176">
        <f>'ПР 03.19-03.24'!I59+'[9]поточний ремонт'!I59+'[8]поточний ремонт'!I59</f>
        <v>29.360000000000003</v>
      </c>
      <c r="J59" s="176">
        <f>'ПР 03.19-03.24'!J59+'[9]поточний ремонт'!J59+'[8]поточний ремонт'!J59</f>
        <v>8246.5478372978778</v>
      </c>
      <c r="K59" s="342"/>
      <c r="L59" s="176">
        <f>'ПР 03.19-03.24'!L59+'[9]поточний ремонт'!L59+'[8]поточний ремонт'!L59</f>
        <v>0</v>
      </c>
      <c r="M59" s="176">
        <f>'ПР 03.19-03.24'!M59+'[9]поточний ремонт'!M59+'[8]поточний ремонт'!M59</f>
        <v>0</v>
      </c>
      <c r="N59" s="176"/>
      <c r="O59" s="176">
        <f>'ПР 03.19-03.24'!O59+'[9]поточний ремонт'!O59+'[8]поточний ремонт'!O59</f>
        <v>0</v>
      </c>
      <c r="P59" s="176">
        <f>'ПР 03.19-03.24'!P59+'[9]поточний ремонт'!P59+'[8]поточний ремонт'!P59</f>
        <v>0</v>
      </c>
      <c r="Q59" s="334"/>
      <c r="R59" s="176">
        <f>'ПР 03.19-03.24'!R59+'[9]поточний ремонт'!R59+'[8]поточний ремонт'!R59</f>
        <v>0</v>
      </c>
      <c r="S59" s="176">
        <f>'ПР 03.19-03.24'!S59+'[9]поточний ремонт'!S59+'[8]поточний ремонт'!S59</f>
        <v>0</v>
      </c>
      <c r="T59" s="343"/>
      <c r="U59" s="176">
        <f>'ПР 03.19-03.24'!U59+'[9]поточний ремонт'!U59+'[8]поточний ремонт'!U59</f>
        <v>0</v>
      </c>
      <c r="V59" s="176">
        <f>'ПР 03.19-03.24'!V59+'[9]поточний ремонт'!V59+'[8]поточний ремонт'!V59</f>
        <v>0</v>
      </c>
      <c r="W59" s="176">
        <f>'ПР 03.19-03.24'!W59+'[9]поточний ремонт'!W59+'[8]поточний ремонт'!W59</f>
        <v>0</v>
      </c>
      <c r="X59" s="176">
        <f>'ПР 03.19-03.24'!X59+'[9]поточний ремонт'!X59+'[8]поточний ремонт'!X59</f>
        <v>0</v>
      </c>
      <c r="Y59" s="176">
        <f>'ПР 03.19-03.24'!Y59+'[9]поточний ремонт'!Y59+'[8]поточний ремонт'!Y59</f>
        <v>0</v>
      </c>
      <c r="Z59" s="176">
        <f>'ПР 03.19-03.24'!Z59+'[9]поточний ремонт'!Z59+'[8]поточний ремонт'!Z59</f>
        <v>0</v>
      </c>
      <c r="AA59" s="176">
        <f>'ПР 03.19-03.24'!AA59+'[9]поточний ремонт'!AA59+'[8]поточний ремонт'!AA59</f>
        <v>0</v>
      </c>
      <c r="AB59" s="176">
        <f>'ПР 03.19-03.24'!AB59+'[9]поточний ремонт'!AB59+'[8]поточний ремонт'!AB59</f>
        <v>0</v>
      </c>
      <c r="AC59" s="176">
        <f>'ПР 03.19-03.24'!AC59+'[9]поточний ремонт'!AC59+'[8]поточний ремонт'!AC59</f>
        <v>0</v>
      </c>
      <c r="AD59" s="176">
        <f>'ПР 03.19-03.24'!AD59+'[9]поточний ремонт'!AD59+'[8]поточний ремонт'!AD59</f>
        <v>575</v>
      </c>
      <c r="AE59" s="176">
        <f>'ПР 03.19-03.24'!AE59+'[9]поточний ремонт'!AE59+'[8]поточний ремонт'!AE59</f>
        <v>0</v>
      </c>
      <c r="AF59" s="176">
        <f>'ПР 03.19-03.24'!AF59+'[9]поточний ремонт'!AF59+'[8]поточний ремонт'!AF59</f>
        <v>0</v>
      </c>
      <c r="AG59" s="176"/>
      <c r="AH59" s="176">
        <f>'ПР 03.19-03.24'!AH59+'[9]поточний ремонт'!AH59+'[8]поточний ремонт'!AH59</f>
        <v>0</v>
      </c>
      <c r="AI59" s="176">
        <f>'ПР 03.19-03.24'!AI59+'[9]поточний ремонт'!AI59+'[8]поточний ремонт'!AI59</f>
        <v>0</v>
      </c>
      <c r="AJ59" s="176"/>
      <c r="AK59" s="176">
        <f>'ПР 03.19-03.24'!AK59+'[9]поточний ремонт'!AK59+'[8]поточний ремонт'!AK59</f>
        <v>0</v>
      </c>
      <c r="AL59" s="176">
        <f>'ПР 03.19-03.24'!AL59+'[9]поточний ремонт'!AL59+'[8]поточний ремонт'!AL59</f>
        <v>0</v>
      </c>
      <c r="AM59" s="176"/>
      <c r="AN59" s="176">
        <f>'ПР 03.19-03.24'!AN59+'[9]поточний ремонт'!AN59+'[8]поточний ремонт'!AN59</f>
        <v>0</v>
      </c>
      <c r="AO59" s="176">
        <f>'ПР 03.19-03.24'!AO59+'[9]поточний ремонт'!AO59+'[8]поточний ремонт'!AO59</f>
        <v>0</v>
      </c>
      <c r="AP59" s="176"/>
      <c r="AQ59" s="176">
        <f>'ПР 03.19-03.24'!AQ59+'[9]поточний ремонт'!AQ59+'[8]поточний ремонт'!AQ59</f>
        <v>0</v>
      </c>
      <c r="AR59" s="176">
        <f>'ПР 03.19-03.24'!AR59+'[9]поточний ремонт'!AR59+'[8]поточний ремонт'!AR59</f>
        <v>0</v>
      </c>
      <c r="AS59" s="176"/>
      <c r="AT59" s="176">
        <f>'ПР 03.19-03.24'!AT59+'[9]поточний ремонт'!AT59+'[8]поточний ремонт'!AT59</f>
        <v>32.552963209655111</v>
      </c>
      <c r="AU59" s="176">
        <f>'ПР 03.19-03.24'!AU59+'[9]поточний ремонт'!AU59+'[8]поточний ремонт'!AU59</f>
        <v>0</v>
      </c>
      <c r="AV59" s="176"/>
      <c r="AW59" s="176">
        <f>'ПР 03.19-03.24'!AW59+'[9]поточний ремонт'!AW59+'[8]поточний ремонт'!AW59</f>
        <v>64.77300000000001</v>
      </c>
      <c r="AX59" s="176">
        <f>'ПР 03.19-03.24'!AX59+'[9]поточний ремонт'!AX59+'[8]поточний ремонт'!AX59</f>
        <v>0</v>
      </c>
      <c r="AY59" s="176"/>
      <c r="AZ59" s="176">
        <f t="shared" si="3"/>
        <v>97.325963209655129</v>
      </c>
      <c r="BA59" s="176">
        <f t="shared" si="3"/>
        <v>0</v>
      </c>
      <c r="BB59" s="176">
        <f t="shared" si="4"/>
        <v>-97.325963209655129</v>
      </c>
      <c r="BD59" s="324">
        <v>3</v>
      </c>
    </row>
    <row r="60" spans="1:56" ht="24.9" customHeight="1" x14ac:dyDescent="0.3">
      <c r="A60" s="338">
        <v>150000995</v>
      </c>
      <c r="B60" s="114" t="s">
        <v>123</v>
      </c>
      <c r="C60" s="339">
        <v>1</v>
      </c>
      <c r="D60" s="340" t="s">
        <v>870</v>
      </c>
      <c r="E60" s="341">
        <f>'[8]поточний ремонт'!E60</f>
        <v>135.5</v>
      </c>
      <c r="F60" s="176">
        <f>'ПР 03.19-03.24'!F60+'[9]поточний ремонт'!F60+'[8]поточний ремонт'!F60</f>
        <v>12664.184311515275</v>
      </c>
      <c r="G60" s="176">
        <f t="shared" si="1"/>
        <v>613</v>
      </c>
      <c r="H60" s="176">
        <f t="shared" si="2"/>
        <v>-12051.184311515275</v>
      </c>
      <c r="I60" s="176">
        <f>'ПР 03.19-03.24'!I60+'[9]поточний ремонт'!I60+'[8]поточний ремонт'!I60</f>
        <v>4</v>
      </c>
      <c r="J60" s="176">
        <f>'ПР 03.19-03.24'!J60+'[9]поточний ремонт'!J60+'[8]поточний ремонт'!J60</f>
        <v>613</v>
      </c>
      <c r="K60" s="342"/>
      <c r="L60" s="176">
        <f>'ПР 03.19-03.24'!L60+'[9]поточний ремонт'!L60+'[8]поточний ремонт'!L60</f>
        <v>0</v>
      </c>
      <c r="M60" s="176">
        <f>'ПР 03.19-03.24'!M60+'[9]поточний ремонт'!M60+'[8]поточний ремонт'!M60</f>
        <v>0</v>
      </c>
      <c r="N60" s="176"/>
      <c r="O60" s="176">
        <f>'ПР 03.19-03.24'!O60+'[9]поточний ремонт'!O60+'[8]поточний ремонт'!O60</f>
        <v>0</v>
      </c>
      <c r="P60" s="176">
        <f>'ПР 03.19-03.24'!P60+'[9]поточний ремонт'!P60+'[8]поточний ремонт'!P60</f>
        <v>0</v>
      </c>
      <c r="Q60" s="334"/>
      <c r="R60" s="176">
        <f>'ПР 03.19-03.24'!R60+'[9]поточний ремонт'!R60+'[8]поточний ремонт'!R60</f>
        <v>0</v>
      </c>
      <c r="S60" s="176">
        <f>'ПР 03.19-03.24'!S60+'[9]поточний ремонт'!S60+'[8]поточний ремонт'!S60</f>
        <v>0</v>
      </c>
      <c r="T60" s="343"/>
      <c r="U60" s="176">
        <f>'ПР 03.19-03.24'!U60+'[9]поточний ремонт'!U60+'[8]поточний ремонт'!U60</f>
        <v>0</v>
      </c>
      <c r="V60" s="176">
        <f>'ПР 03.19-03.24'!V60+'[9]поточний ремонт'!V60+'[8]поточний ремонт'!V60</f>
        <v>0</v>
      </c>
      <c r="W60" s="176">
        <f>'ПР 03.19-03.24'!W60+'[9]поточний ремонт'!W60+'[8]поточний ремонт'!W60</f>
        <v>0</v>
      </c>
      <c r="X60" s="176">
        <f>'ПР 03.19-03.24'!X60+'[9]поточний ремонт'!X60+'[8]поточний ремонт'!X60</f>
        <v>0</v>
      </c>
      <c r="Y60" s="176">
        <f>'ПР 03.19-03.24'!Y60+'[9]поточний ремонт'!Y60+'[8]поточний ремонт'!Y60</f>
        <v>0</v>
      </c>
      <c r="Z60" s="176">
        <f>'ПР 03.19-03.24'!Z60+'[9]поточний ремонт'!Z60+'[8]поточний ремонт'!Z60</f>
        <v>0</v>
      </c>
      <c r="AA60" s="176">
        <f>'ПР 03.19-03.24'!AA60+'[9]поточний ремонт'!AA60+'[8]поточний ремонт'!AA60</f>
        <v>0</v>
      </c>
      <c r="AB60" s="176">
        <f>'ПР 03.19-03.24'!AB60+'[9]поточний ремонт'!AB60+'[8]поточний ремонт'!AB60</f>
        <v>0</v>
      </c>
      <c r="AC60" s="176">
        <f>'ПР 03.19-03.24'!AC60+'[9]поточний ремонт'!AC60+'[8]поточний ремонт'!AC60</f>
        <v>0</v>
      </c>
      <c r="AD60" s="176">
        <f>'ПР 03.19-03.24'!AD60+'[9]поточний ремонт'!AD60+'[8]поточний ремонт'!AD60</f>
        <v>0</v>
      </c>
      <c r="AE60" s="176">
        <f>'ПР 03.19-03.24'!AE60+'[9]поточний ремонт'!AE60+'[8]поточний ремонт'!AE60</f>
        <v>0</v>
      </c>
      <c r="AF60" s="176">
        <f>'ПР 03.19-03.24'!AF60+'[9]поточний ремонт'!AF60+'[8]поточний ремонт'!AF60</f>
        <v>0</v>
      </c>
      <c r="AG60" s="176"/>
      <c r="AH60" s="176">
        <f>'ПР 03.19-03.24'!AH60+'[9]поточний ремонт'!AH60+'[8]поточний ремонт'!AH60</f>
        <v>0</v>
      </c>
      <c r="AI60" s="176">
        <f>'ПР 03.19-03.24'!AI60+'[9]поточний ремонт'!AI60+'[8]поточний ремонт'!AI60</f>
        <v>0</v>
      </c>
      <c r="AJ60" s="176"/>
      <c r="AK60" s="176">
        <f>'ПР 03.19-03.24'!AK60+'[9]поточний ремонт'!AK60+'[8]поточний ремонт'!AK60</f>
        <v>0</v>
      </c>
      <c r="AL60" s="176">
        <f>'ПР 03.19-03.24'!AL60+'[9]поточний ремонт'!AL60+'[8]поточний ремонт'!AL60</f>
        <v>0</v>
      </c>
      <c r="AM60" s="176"/>
      <c r="AN60" s="176">
        <f>'ПР 03.19-03.24'!AN60+'[9]поточний ремонт'!AN60+'[8]поточний ремонт'!AN60</f>
        <v>0</v>
      </c>
      <c r="AO60" s="176">
        <f>'ПР 03.19-03.24'!AO60+'[9]поточний ремонт'!AO60+'[8]поточний ремонт'!AO60</f>
        <v>0</v>
      </c>
      <c r="AP60" s="176"/>
      <c r="AQ60" s="176">
        <f>'ПР 03.19-03.24'!AQ60+'[9]поточний ремонт'!AQ60+'[8]поточний ремонт'!AQ60</f>
        <v>0</v>
      </c>
      <c r="AR60" s="176">
        <f>'ПР 03.19-03.24'!AR60+'[9]поточний ремонт'!AR60+'[8]поточний ремонт'!AR60</f>
        <v>0</v>
      </c>
      <c r="AS60" s="176"/>
      <c r="AT60" s="176">
        <f>'ПР 03.19-03.24'!AT60+'[9]поточний ремонт'!AT60+'[8]поточний ремонт'!AT60</f>
        <v>32.552963209655111</v>
      </c>
      <c r="AU60" s="176">
        <f>'ПР 03.19-03.24'!AU60+'[9]поточний ремонт'!AU60+'[8]поточний ремонт'!AU60</f>
        <v>0</v>
      </c>
      <c r="AV60" s="176"/>
      <c r="AW60" s="176">
        <f>'ПР 03.19-03.24'!AW60+'[9]поточний ремонт'!AW60+'[8]поточний ремонт'!AW60</f>
        <v>36.611999999999995</v>
      </c>
      <c r="AX60" s="176">
        <f>'ПР 03.19-03.24'!AX60+'[9]поточний ремонт'!AX60+'[8]поточний ремонт'!AX60</f>
        <v>0</v>
      </c>
      <c r="AY60" s="176"/>
      <c r="AZ60" s="176">
        <f t="shared" si="3"/>
        <v>69.164963209655099</v>
      </c>
      <c r="BA60" s="176">
        <f t="shared" si="3"/>
        <v>0</v>
      </c>
      <c r="BB60" s="176">
        <f t="shared" si="4"/>
        <v>-69.164963209655099</v>
      </c>
      <c r="BD60" s="324">
        <v>3</v>
      </c>
    </row>
    <row r="61" spans="1:56" ht="24.9" customHeight="1" x14ac:dyDescent="0.3">
      <c r="A61" s="338">
        <v>150001002</v>
      </c>
      <c r="B61" s="602" t="s">
        <v>125</v>
      </c>
      <c r="C61" s="339">
        <v>1</v>
      </c>
      <c r="D61" s="340" t="s">
        <v>870</v>
      </c>
      <c r="E61" s="341"/>
      <c r="F61" s="176"/>
      <c r="G61" s="176"/>
      <c r="H61" s="176"/>
      <c r="I61" s="176"/>
      <c r="J61" s="176"/>
      <c r="K61" s="342"/>
      <c r="L61" s="176"/>
      <c r="M61" s="176"/>
      <c r="N61" s="176"/>
      <c r="O61" s="176"/>
      <c r="P61" s="176"/>
      <c r="Q61" s="334"/>
      <c r="R61" s="176"/>
      <c r="S61" s="176"/>
      <c r="T61" s="343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>
        <f t="shared" si="3"/>
        <v>0</v>
      </c>
      <c r="BA61" s="176">
        <f t="shared" si="3"/>
        <v>0</v>
      </c>
      <c r="BB61" s="176">
        <f t="shared" si="4"/>
        <v>0</v>
      </c>
      <c r="BD61" s="324">
        <v>3</v>
      </c>
    </row>
    <row r="62" spans="1:56" ht="24.9" customHeight="1" x14ac:dyDescent="0.3">
      <c r="A62" s="338">
        <v>150000972</v>
      </c>
      <c r="B62" s="114" t="s">
        <v>127</v>
      </c>
      <c r="C62" s="339">
        <v>4</v>
      </c>
      <c r="D62" s="340" t="s">
        <v>870</v>
      </c>
      <c r="E62" s="341">
        <f>'[8]поточний ремонт'!E62</f>
        <v>2167.6</v>
      </c>
      <c r="F62" s="176">
        <f>'ПР 03.19-03.24'!F62+'[9]поточний ремонт'!F62+'[8]поточний ремонт'!F62</f>
        <v>137917.42294336177</v>
      </c>
      <c r="G62" s="176">
        <f t="shared" si="1"/>
        <v>176072.45262122856</v>
      </c>
      <c r="H62" s="176">
        <f t="shared" si="2"/>
        <v>38155.029677866783</v>
      </c>
      <c r="I62" s="176">
        <f>'ПР 03.19-03.24'!I62+'[9]поточний ремонт'!I62+'[8]поточний ремонт'!I62</f>
        <v>106.53999999999999</v>
      </c>
      <c r="J62" s="176">
        <f>'ПР 03.19-03.24'!J62+'[9]поточний ремонт'!J62+'[8]поточний ремонт'!J62</f>
        <v>52041.737008879471</v>
      </c>
      <c r="K62" s="342"/>
      <c r="L62" s="176">
        <f>'ПР 03.19-03.24'!L62+'[9]поточний ремонт'!L62+'[8]поточний ремонт'!L62</f>
        <v>1.5</v>
      </c>
      <c r="M62" s="176">
        <f>'ПР 03.19-03.24'!M62+'[9]поточний ремонт'!M62+'[8]поточний ремонт'!M62</f>
        <v>59731</v>
      </c>
      <c r="N62" s="343"/>
      <c r="O62" s="176">
        <f>'ПР 03.19-03.24'!O62+'[9]поточний ремонт'!O62+'[8]поточний ремонт'!O62</f>
        <v>0</v>
      </c>
      <c r="P62" s="176">
        <f>'ПР 03.19-03.24'!P62+'[9]поточний ремонт'!P62+'[8]поточний ремонт'!P62</f>
        <v>0</v>
      </c>
      <c r="Q62" s="334"/>
      <c r="R62" s="176">
        <f>'ПР 03.19-03.24'!R62+'[9]поточний ремонт'!R62+'[8]поточний ремонт'!R62</f>
        <v>0</v>
      </c>
      <c r="S62" s="176">
        <f>'ПР 03.19-03.24'!S62+'[9]поточний ремонт'!S62+'[8]поточний ремонт'!S62</f>
        <v>0</v>
      </c>
      <c r="T62" s="343"/>
      <c r="U62" s="176">
        <f>'ПР 03.19-03.24'!U62+'[9]поточний ремонт'!U62+'[8]поточний ремонт'!U62</f>
        <v>0</v>
      </c>
      <c r="V62" s="176">
        <f>'ПР 03.19-03.24'!V62+'[9]поточний ремонт'!V62+'[8]поточний ремонт'!V62</f>
        <v>0</v>
      </c>
      <c r="W62" s="176">
        <f>'ПР 03.19-03.24'!W62+'[9]поточний ремонт'!W62+'[8]поточний ремонт'!W62</f>
        <v>33</v>
      </c>
      <c r="X62" s="176">
        <f>'ПР 03.19-03.24'!X62+'[9]поточний ремонт'!X62+'[8]поточний ремонт'!X62</f>
        <v>15583.034141923077</v>
      </c>
      <c r="Y62" s="176">
        <f>'ПР 03.19-03.24'!Y62+'[9]поточний ремонт'!Y62+'[8]поточний ремонт'!Y62</f>
        <v>42652.681470425996</v>
      </c>
      <c r="Z62" s="176">
        <f>'ПР 03.19-03.24'!Z62+'[9]поточний ремонт'!Z62+'[8]поточний ремонт'!Z62</f>
        <v>0</v>
      </c>
      <c r="AA62" s="176">
        <f>'ПР 03.19-03.24'!AA62+'[9]поточний ремонт'!AA62+'[8]поточний ремонт'!AA62</f>
        <v>0</v>
      </c>
      <c r="AB62" s="176">
        <f>'ПР 03.19-03.24'!AB62+'[9]поточний ремонт'!AB62+'[8]поточний ремонт'!AB62</f>
        <v>4504</v>
      </c>
      <c r="AC62" s="176">
        <f>'ПР 03.19-03.24'!AC62+'[9]поточний ремонт'!AC62+'[8]поточний ремонт'!AC62</f>
        <v>861</v>
      </c>
      <c r="AD62" s="176">
        <f>'ПР 03.19-03.24'!AD62+'[9]поточний ремонт'!AD62+'[8]поточний ремонт'!AD62</f>
        <v>699</v>
      </c>
      <c r="AE62" s="176">
        <f>'ПР 03.19-03.24'!AE62+'[9]поточний ремонт'!AE62+'[8]поточний ремонт'!AE62</f>
        <v>14293.670204936847</v>
      </c>
      <c r="AF62" s="176">
        <f>'ПР 03.19-03.24'!AF62+'[9]поточний ремонт'!AF62+'[8]поточний ремонт'!AF62</f>
        <v>9286.6607479816703</v>
      </c>
      <c r="AG62" s="176"/>
      <c r="AH62" s="176">
        <f>'ПР 03.19-03.24'!AH62+'[9]поточний ремонт'!AH62+'[8]поточний ремонт'!AH62</f>
        <v>16326.675216803967</v>
      </c>
      <c r="AI62" s="176">
        <f>'ПР 03.19-03.24'!AI62+'[9]поточний ремонт'!AI62+'[8]поточний ремонт'!AI62</f>
        <v>0</v>
      </c>
      <c r="AJ62" s="176"/>
      <c r="AK62" s="176">
        <f>'ПР 03.19-03.24'!AK62+'[9]поточний ремонт'!AK62+'[8]поточний ремонт'!AK62</f>
        <v>10538.488007225453</v>
      </c>
      <c r="AL62" s="176">
        <f>'ПР 03.19-03.24'!AL62+'[9]поточний ремонт'!AL62+'[8]поточний ремонт'!AL62</f>
        <v>10038.402340848183</v>
      </c>
      <c r="AM62" s="176"/>
      <c r="AN62" s="176">
        <f>'ПР 03.19-03.24'!AN62+'[9]поточний ремонт'!AN62+'[8]поточний ремонт'!AN62</f>
        <v>0</v>
      </c>
      <c r="AO62" s="176">
        <f>'ПР 03.19-03.24'!AO62+'[9]поточний ремонт'!AO62+'[8]поточний ремонт'!AO62</f>
        <v>0</v>
      </c>
      <c r="AP62" s="176"/>
      <c r="AQ62" s="176">
        <f>'ПР 03.19-03.24'!AQ62+'[9]поточний ремонт'!AQ62+'[8]поточний ремонт'!AQ62</f>
        <v>738.24930473506754</v>
      </c>
      <c r="AR62" s="176">
        <f>'ПР 03.19-03.24'!AR62+'[9]поточний ремонт'!AR62+'[8]поточний ремонт'!AR62</f>
        <v>2560.2511340297519</v>
      </c>
      <c r="AS62" s="176"/>
      <c r="AT62" s="176">
        <f>'ПР 03.19-03.24'!AT62+'[9]поточний ремонт'!AT62+'[8]поточний ремонт'!AT62</f>
        <v>8811.3540238689384</v>
      </c>
      <c r="AU62" s="176">
        <f>'ПР 03.19-03.24'!AU62+'[9]поточний ремонт'!AU62+'[8]поточний ремонт'!AU62</f>
        <v>1727.7664567245274</v>
      </c>
      <c r="AV62" s="176"/>
      <c r="AW62" s="176">
        <f>'ПР 03.19-03.24'!AW62+'[9]поточний ремонт'!AW62+'[8]поточний ремонт'!AW62</f>
        <v>1037.4375998135506</v>
      </c>
      <c r="AX62" s="176">
        <f>'ПР 03.19-03.24'!AX62+'[9]поточний ремонт'!AX62+'[8]поточний ремонт'!AX62</f>
        <v>4258</v>
      </c>
      <c r="AY62" s="176"/>
      <c r="AZ62" s="176">
        <f t="shared" si="3"/>
        <v>51745.874357383822</v>
      </c>
      <c r="BA62" s="176">
        <f t="shared" si="3"/>
        <v>27871.080679584134</v>
      </c>
      <c r="BB62" s="176">
        <f t="shared" si="4"/>
        <v>-23874.793677799687</v>
      </c>
      <c r="BD62" s="324">
        <v>2</v>
      </c>
    </row>
    <row r="63" spans="1:56" ht="24.9" customHeight="1" x14ac:dyDescent="0.3">
      <c r="A63" s="338">
        <v>150000974</v>
      </c>
      <c r="B63" s="114" t="s">
        <v>129</v>
      </c>
      <c r="C63" s="339">
        <v>4</v>
      </c>
      <c r="D63" s="340" t="s">
        <v>870</v>
      </c>
      <c r="E63" s="341">
        <f>'[8]поточний ремонт'!E63</f>
        <v>2330.37</v>
      </c>
      <c r="F63" s="176">
        <f>'ПР 03.19-03.24'!F63+'[9]поточний ремонт'!F63+'[8]поточний ремонт'!F63</f>
        <v>168750.46174905941</v>
      </c>
      <c r="G63" s="176">
        <f t="shared" si="1"/>
        <v>218065.6959587661</v>
      </c>
      <c r="H63" s="176">
        <f t="shared" si="2"/>
        <v>49315.234209706687</v>
      </c>
      <c r="I63" s="176">
        <f>'ПР 03.19-03.24'!I63+'[9]поточний ремонт'!I63+'[8]поточний ремонт'!I63</f>
        <v>15</v>
      </c>
      <c r="J63" s="176">
        <f>'ПР 03.19-03.24'!J63+'[9]поточний ремонт'!J63+'[8]поточний ремонт'!J63</f>
        <v>11970.295035712961</v>
      </c>
      <c r="K63" s="342"/>
      <c r="L63" s="176">
        <f>'ПР 03.19-03.24'!L63+'[9]поточний ремонт'!L63+'[8]поточний ремонт'!L63</f>
        <v>0</v>
      </c>
      <c r="M63" s="176">
        <f>'ПР 03.19-03.24'!M63+'[9]поточний ремонт'!M63+'[8]поточний ремонт'!M63</f>
        <v>0</v>
      </c>
      <c r="N63" s="176"/>
      <c r="O63" s="176">
        <f>'ПР 03.19-03.24'!O63+'[9]поточний ремонт'!O63+'[8]поточний ремонт'!O63</f>
        <v>0</v>
      </c>
      <c r="P63" s="176">
        <f>'ПР 03.19-03.24'!P63+'[9]поточний ремонт'!P63+'[8]поточний ремонт'!P63</f>
        <v>0</v>
      </c>
      <c r="Q63" s="334"/>
      <c r="R63" s="176">
        <f>'ПР 03.19-03.24'!R63+'[9]поточний ремонт'!R63+'[8]поточний ремонт'!R63</f>
        <v>0</v>
      </c>
      <c r="S63" s="176">
        <f>'ПР 03.19-03.24'!S63+'[9]поточний ремонт'!S63+'[8]поточний ремонт'!S63</f>
        <v>0</v>
      </c>
      <c r="T63" s="343"/>
      <c r="U63" s="176">
        <f>'ПР 03.19-03.24'!U63+'[9]поточний ремонт'!U63+'[8]поточний ремонт'!U63</f>
        <v>0</v>
      </c>
      <c r="V63" s="176">
        <f>'ПР 03.19-03.24'!V63+'[9]поточний ремонт'!V63+'[8]поточний ремонт'!V63</f>
        <v>0</v>
      </c>
      <c r="W63" s="176">
        <f>'ПР 03.19-03.24'!W63+'[9]поточний ремонт'!W63+'[8]поточний ремонт'!W63</f>
        <v>0</v>
      </c>
      <c r="X63" s="176">
        <f>'ПР 03.19-03.24'!X63+'[9]поточний ремонт'!X63+'[8]поточний ремонт'!X63</f>
        <v>0</v>
      </c>
      <c r="Y63" s="176">
        <f>'ПР 03.19-03.24'!Y63+'[9]поточний ремонт'!Y63+'[8]поточний ремонт'!Y63</f>
        <v>114207</v>
      </c>
      <c r="Z63" s="176">
        <f>'ПР 03.19-03.24'!Z63+'[9]поточний ремонт'!Z63+'[8]поточний ремонт'!Z63</f>
        <v>0</v>
      </c>
      <c r="AA63" s="176">
        <f>'ПР 03.19-03.24'!AA63+'[9]поточний ремонт'!AA63+'[8]поточний ремонт'!AA63</f>
        <v>0</v>
      </c>
      <c r="AB63" s="176">
        <f>'ПР 03.19-03.24'!AB63+'[9]поточний ремонт'!AB63+'[8]поточний ремонт'!AB63</f>
        <v>0</v>
      </c>
      <c r="AC63" s="176">
        <f>'ПР 03.19-03.24'!AC63+'[9]поточний ремонт'!AC63+'[8]поточний ремонт'!AC63</f>
        <v>82731.718467797502</v>
      </c>
      <c r="AD63" s="176">
        <f>'ПР 03.19-03.24'!AD63+'[9]поточний ремонт'!AD63+'[8]поточний ремонт'!AD63</f>
        <v>9156.6824552556573</v>
      </c>
      <c r="AE63" s="176">
        <f>'ПР 03.19-03.24'!AE63+'[9]поточний ремонт'!AE63+'[8]поточний ремонт'!AE63</f>
        <v>11389.730455524068</v>
      </c>
      <c r="AF63" s="176">
        <f>'ПР 03.19-03.24'!AF63+'[9]поточний ремонт'!AF63+'[8]поточний ремонт'!AF63</f>
        <v>509</v>
      </c>
      <c r="AG63" s="176"/>
      <c r="AH63" s="176">
        <f>'ПР 03.19-03.24'!AH63+'[9]поточний ремонт'!AH63+'[8]поточний ремонт'!AH63</f>
        <v>11309.982082416696</v>
      </c>
      <c r="AI63" s="176">
        <f>'ПР 03.19-03.24'!AI63+'[9]поточний ремонт'!AI63+'[8]поточний ремонт'!AI63</f>
        <v>3238</v>
      </c>
      <c r="AJ63" s="176"/>
      <c r="AK63" s="176">
        <f>'ПР 03.19-03.24'!AK63+'[9]поточний ремонт'!AK63+'[8]поточний ремонт'!AK63</f>
        <v>10147.624088305673</v>
      </c>
      <c r="AL63" s="176">
        <f>'ПР 03.19-03.24'!AL63+'[9]поточний ремонт'!AL63+'[8]поточний ремонт'!AL63</f>
        <v>782.30865661893165</v>
      </c>
      <c r="AM63" s="176"/>
      <c r="AN63" s="176">
        <f>'ПР 03.19-03.24'!AN63+'[9]поточний ремонт'!AN63+'[8]поточний ремонт'!AN63</f>
        <v>12595.764689338681</v>
      </c>
      <c r="AO63" s="176">
        <f>'ПР 03.19-03.24'!AO63+'[9]поточний ремонт'!AO63+'[8]поточний ремонт'!AO63</f>
        <v>0</v>
      </c>
      <c r="AP63" s="176"/>
      <c r="AQ63" s="176">
        <f>'ПР 03.19-03.24'!AQ63+'[9]поточний ремонт'!AQ63+'[8]поточний ремонт'!AQ63</f>
        <v>738.24930473506754</v>
      </c>
      <c r="AR63" s="176">
        <f>'ПР 03.19-03.24'!AR63+'[9]поточний ремонт'!AR63+'[8]поточний ремонт'!AR63</f>
        <v>4396.9479555634298</v>
      </c>
      <c r="AS63" s="176"/>
      <c r="AT63" s="176">
        <f>'ПР 03.19-03.24'!AT63+'[9]поточний ремонт'!AT63+'[8]поточний ремонт'!AT63</f>
        <v>8593.2422338602482</v>
      </c>
      <c r="AU63" s="176">
        <f>'ПР 03.19-03.24'!AU63+'[9]поточний ремонт'!AU63+'[8]поточний ремонт'!AU63</f>
        <v>0</v>
      </c>
      <c r="AV63" s="176"/>
      <c r="AW63" s="176">
        <f>'ПР 03.19-03.24'!AW63+'[9]поточний ремонт'!AW63+'[8]поточний ремонт'!AW63</f>
        <v>912.14332885709564</v>
      </c>
      <c r="AX63" s="176">
        <f>'ПР 03.19-03.24'!AX63+'[9]поточний ремонт'!AX63+'[8]поточний ремонт'!AX63</f>
        <v>2863</v>
      </c>
      <c r="AY63" s="176"/>
      <c r="AZ63" s="176">
        <f t="shared" si="3"/>
        <v>55686.736183037538</v>
      </c>
      <c r="BA63" s="176">
        <f t="shared" si="3"/>
        <v>11789.256612182362</v>
      </c>
      <c r="BB63" s="176">
        <f t="shared" si="4"/>
        <v>-43897.479570855176</v>
      </c>
      <c r="BD63" s="324">
        <v>2</v>
      </c>
    </row>
    <row r="64" spans="1:56" ht="24.9" customHeight="1" x14ac:dyDescent="0.3">
      <c r="A64" s="338">
        <v>150000975</v>
      </c>
      <c r="B64" s="114" t="s">
        <v>131</v>
      </c>
      <c r="C64" s="339">
        <v>4</v>
      </c>
      <c r="D64" s="340" t="s">
        <v>870</v>
      </c>
      <c r="E64" s="341">
        <f>'[8]поточний ремонт'!E64</f>
        <v>3253.63</v>
      </c>
      <c r="F64" s="176">
        <f>'ПР 03.19-03.24'!F64+'[9]поточний ремонт'!F64+'[8]поточний ремонт'!F64</f>
        <v>167200.59139985402</v>
      </c>
      <c r="G64" s="176">
        <f t="shared" si="1"/>
        <v>168300.58985204657</v>
      </c>
      <c r="H64" s="176">
        <f t="shared" si="2"/>
        <v>1099.9984521925508</v>
      </c>
      <c r="I64" s="176">
        <f>'ПР 03.19-03.24'!I64+'[9]поточний ремонт'!I64+'[8]поточний ремонт'!I64</f>
        <v>1</v>
      </c>
      <c r="J64" s="176">
        <f>'ПР 03.19-03.24'!J64+'[9]поточний ремонт'!J64+'[8]поточний ремонт'!J64</f>
        <v>13218.626408350023</v>
      </c>
      <c r="K64" s="342"/>
      <c r="L64" s="176">
        <f>'ПР 03.19-03.24'!L64+'[9]поточний ремонт'!L64+'[8]поточний ремонт'!L64</f>
        <v>1</v>
      </c>
      <c r="M64" s="176">
        <f>'ПР 03.19-03.24'!M64+'[9]поточний ремонт'!M64+'[8]поточний ремонт'!M64</f>
        <v>46821</v>
      </c>
      <c r="N64" s="176"/>
      <c r="O64" s="176">
        <f>'ПР 03.19-03.24'!O64+'[9]поточний ремонт'!O64+'[8]поточний ремонт'!O64</f>
        <v>0</v>
      </c>
      <c r="P64" s="176">
        <f>'ПР 03.19-03.24'!P64+'[9]поточний ремонт'!P64+'[8]поточний ремонт'!P64</f>
        <v>0</v>
      </c>
      <c r="Q64" s="334"/>
      <c r="R64" s="176">
        <f>'ПР 03.19-03.24'!R64+'[9]поточний ремонт'!R64+'[8]поточний ремонт'!R64</f>
        <v>0</v>
      </c>
      <c r="S64" s="176">
        <f>'ПР 03.19-03.24'!S64+'[9]поточний ремонт'!S64+'[8]поточний ремонт'!S64</f>
        <v>0</v>
      </c>
      <c r="T64" s="343"/>
      <c r="U64" s="176">
        <f>'ПР 03.19-03.24'!U64+'[9]поточний ремонт'!U64+'[8]поточний ремонт'!U64</f>
        <v>0</v>
      </c>
      <c r="V64" s="176">
        <f>'ПР 03.19-03.24'!V64+'[9]поточний ремонт'!V64+'[8]поточний ремонт'!V64</f>
        <v>0</v>
      </c>
      <c r="W64" s="176">
        <f>'ПР 03.19-03.24'!W64+'[9]поточний ремонт'!W64+'[8]поточний ремонт'!W64</f>
        <v>3</v>
      </c>
      <c r="X64" s="176">
        <f>'ПР 03.19-03.24'!X64+'[9]поточний ремонт'!X64+'[8]поточний ремонт'!X64</f>
        <v>1250.9741669723719</v>
      </c>
      <c r="Y64" s="176">
        <f>'ПР 03.19-03.24'!Y64+'[9]поточний ремонт'!Y64+'[8]поточний ремонт'!Y64</f>
        <v>44016.665029332013</v>
      </c>
      <c r="Z64" s="176">
        <f>'ПР 03.19-03.24'!Z64+'[9]поточний ремонт'!Z64+'[8]поточний ремонт'!Z64</f>
        <v>0</v>
      </c>
      <c r="AA64" s="176">
        <f>'ПР 03.19-03.24'!AA64+'[9]поточний ремонт'!AA64+'[8]поточний ремонт'!AA64</f>
        <v>23392</v>
      </c>
      <c r="AB64" s="176">
        <f>'ПР 03.19-03.24'!AB64+'[9]поточний ремонт'!AB64+'[8]поточний ремонт'!AB64</f>
        <v>0</v>
      </c>
      <c r="AC64" s="176">
        <f>'ПР 03.19-03.24'!AC64+'[9]поточний ремонт'!AC64+'[8]поточний ремонт'!AC64</f>
        <v>27593.045321768212</v>
      </c>
      <c r="AD64" s="176">
        <f>'ПР 03.19-03.24'!AD64+'[9]поточний ремонт'!AD64+'[8]поточний ремонт'!AD64</f>
        <v>12008.278925623939</v>
      </c>
      <c r="AE64" s="176">
        <f>'ПР 03.19-03.24'!AE64+'[9]поточний ремонт'!AE64+'[8]поточний ремонт'!AE64</f>
        <v>16934.700117284272</v>
      </c>
      <c r="AF64" s="176">
        <f>'ПР 03.19-03.24'!AF64+'[9]поточний ремонт'!AF64+'[8]поточний ремонт'!AF64</f>
        <v>3063.31</v>
      </c>
      <c r="AG64" s="176"/>
      <c r="AH64" s="176">
        <f>'ПР 03.19-03.24'!AH64+'[9]поточний ремонт'!AH64+'[8]поточний ремонт'!AH64</f>
        <v>21953.808800005911</v>
      </c>
      <c r="AI64" s="176">
        <f>'ПР 03.19-03.24'!AI64+'[9]поточний ремонт'!AI64+'[8]поточний ремонт'!AI64</f>
        <v>0</v>
      </c>
      <c r="AJ64" s="176"/>
      <c r="AK64" s="176">
        <f>'ПР 03.19-03.24'!AK64+'[9]поточний ремонт'!AK64+'[8]поточний ремонт'!AK64</f>
        <v>13748.658709760371</v>
      </c>
      <c r="AL64" s="176">
        <f>'ПР 03.19-03.24'!AL64+'[9]поточний ремонт'!AL64+'[8]поточний ремонт'!AL64</f>
        <v>3297.9893863603038</v>
      </c>
      <c r="AM64" s="176"/>
      <c r="AN64" s="176">
        <f>'ПР 03.19-03.24'!AN64+'[9]поточний ремонт'!AN64+'[8]поточний ремонт'!AN64</f>
        <v>0</v>
      </c>
      <c r="AO64" s="176">
        <f>'ПР 03.19-03.24'!AO64+'[9]поточний ремонт'!AO64+'[8]поточний ремонт'!AO64</f>
        <v>0</v>
      </c>
      <c r="AP64" s="176"/>
      <c r="AQ64" s="176">
        <f>'ПР 03.19-03.24'!AQ64+'[9]поточний ремонт'!AQ64+'[8]поточний ремонт'!AQ64</f>
        <v>922.81163091883468</v>
      </c>
      <c r="AR64" s="176">
        <f>'ПР 03.19-03.24'!AR64+'[9]поточний ремонт'!AR64+'[8]поточний ремонт'!AR64</f>
        <v>0</v>
      </c>
      <c r="AS64" s="176"/>
      <c r="AT64" s="176">
        <f>'ПР 03.19-03.24'!AT64+'[9]поточний ремонт'!AT64+'[8]поточний ремонт'!AT64</f>
        <v>15013.323679407184</v>
      </c>
      <c r="AU64" s="176">
        <f>'ПР 03.19-03.24'!AU64+'[9]поточний ремонт'!AU64+'[8]поточний ремонт'!AU64</f>
        <v>4618.0777657388553</v>
      </c>
      <c r="AV64" s="176"/>
      <c r="AW64" s="176">
        <f>'ПР 03.19-03.24'!AW64+'[9]поточний ремонт'!AW64+'[8]поточний ремонт'!AW64</f>
        <v>1625.6252185062162</v>
      </c>
      <c r="AX64" s="176">
        <f>'ПР 03.19-03.24'!AX64+'[9]поточний ремонт'!AX64+'[8]поточний ремонт'!AX64</f>
        <v>8761.4135767078806</v>
      </c>
      <c r="AY64" s="176"/>
      <c r="AZ64" s="176">
        <f t="shared" si="3"/>
        <v>70198.928155882779</v>
      </c>
      <c r="BA64" s="176">
        <f t="shared" si="3"/>
        <v>19740.790728807042</v>
      </c>
      <c r="BB64" s="176">
        <f t="shared" si="4"/>
        <v>-50458.137427075737</v>
      </c>
      <c r="BD64" s="324">
        <v>2</v>
      </c>
    </row>
    <row r="65" spans="1:56" ht="24.9" customHeight="1" x14ac:dyDescent="0.3">
      <c r="A65" s="338">
        <v>150000976</v>
      </c>
      <c r="B65" s="114" t="s">
        <v>133</v>
      </c>
      <c r="C65" s="339">
        <v>2</v>
      </c>
      <c r="D65" s="340" t="s">
        <v>870</v>
      </c>
      <c r="E65" s="341">
        <f>'[8]поточний ремонт'!E65</f>
        <v>922.6</v>
      </c>
      <c r="F65" s="176">
        <f>'ПР 03.19-03.24'!F65+'[9]поточний ремонт'!F65+'[8]поточний ремонт'!F65</f>
        <v>69908.505414570274</v>
      </c>
      <c r="G65" s="176">
        <f t="shared" si="1"/>
        <v>16468.25575148403</v>
      </c>
      <c r="H65" s="176">
        <f t="shared" si="2"/>
        <v>-53440.249663086244</v>
      </c>
      <c r="I65" s="176">
        <f>'ПР 03.19-03.24'!I65+'[9]поточний ремонт'!I65+'[8]поточний ремонт'!I65</f>
        <v>8.49</v>
      </c>
      <c r="J65" s="176">
        <f>'ПР 03.19-03.24'!J65+'[9]поточний ремонт'!J65+'[8]поточний ремонт'!J65</f>
        <v>2055.0318869290213</v>
      </c>
      <c r="K65" s="342"/>
      <c r="L65" s="176">
        <f>'ПР 03.19-03.24'!L65+'[9]поточний ремонт'!L65+'[8]поточний ремонт'!L65</f>
        <v>0</v>
      </c>
      <c r="M65" s="176">
        <f>'ПР 03.19-03.24'!M65+'[9]поточний ремонт'!M65+'[8]поточний ремонт'!M65</f>
        <v>0</v>
      </c>
      <c r="N65" s="176"/>
      <c r="O65" s="176">
        <f>'ПР 03.19-03.24'!O65+'[9]поточний ремонт'!O65+'[8]поточний ремонт'!O65</f>
        <v>0</v>
      </c>
      <c r="P65" s="176">
        <f>'ПР 03.19-03.24'!P65+'[9]поточний ремонт'!P65+'[8]поточний ремонт'!P65</f>
        <v>0</v>
      </c>
      <c r="Q65" s="334"/>
      <c r="R65" s="176">
        <f>'ПР 03.19-03.24'!R65+'[9]поточний ремонт'!R65+'[8]поточний ремонт'!R65</f>
        <v>0</v>
      </c>
      <c r="S65" s="176">
        <f>'ПР 03.19-03.24'!S65+'[9]поточний ремонт'!S65+'[8]поточний ремонт'!S65</f>
        <v>0</v>
      </c>
      <c r="T65" s="343"/>
      <c r="U65" s="176">
        <f>'ПР 03.19-03.24'!U65+'[9]поточний ремонт'!U65+'[8]поточний ремонт'!U65</f>
        <v>0</v>
      </c>
      <c r="V65" s="176">
        <f>'ПР 03.19-03.24'!V65+'[9]поточний ремонт'!V65+'[8]поточний ремонт'!V65</f>
        <v>0</v>
      </c>
      <c r="W65" s="176">
        <f>'ПР 03.19-03.24'!W65+'[9]поточний ремонт'!W65+'[8]поточний ремонт'!W65</f>
        <v>6.25</v>
      </c>
      <c r="X65" s="176">
        <f>'ПР 03.19-03.24'!X65+'[9]поточний ремонт'!X65+'[8]поточний ремонт'!X65</f>
        <v>565</v>
      </c>
      <c r="Y65" s="176">
        <f>'ПР 03.19-03.24'!Y65+'[9]поточний ремонт'!Y65+'[8]поточний ремонт'!Y65</f>
        <v>10387</v>
      </c>
      <c r="Z65" s="176">
        <f>'ПР 03.19-03.24'!Z65+'[9]поточний ремонт'!Z65+'[8]поточний ремонт'!Z65</f>
        <v>0</v>
      </c>
      <c r="AA65" s="176">
        <f>'ПР 03.19-03.24'!AA65+'[9]поточний ремонт'!AA65+'[8]поточний ремонт'!AA65</f>
        <v>0</v>
      </c>
      <c r="AB65" s="176">
        <f>'ПР 03.19-03.24'!AB65+'[9]поточний ремонт'!AB65+'[8]поточний ремонт'!AB65</f>
        <v>0</v>
      </c>
      <c r="AC65" s="176">
        <f>'ПР 03.19-03.24'!AC65+'[9]поточний ремонт'!AC65+'[8]поточний ремонт'!AC65</f>
        <v>704</v>
      </c>
      <c r="AD65" s="176">
        <f>'ПР 03.19-03.24'!AD65+'[9]поточний ремонт'!AD65+'[8]поточний ремонт'!AD65</f>
        <v>2757.2238645550087</v>
      </c>
      <c r="AE65" s="176">
        <f>'ПР 03.19-03.24'!AE65+'[9]поточний ремонт'!AE65+'[8]поточний ремонт'!AE65</f>
        <v>8044.6044774507118</v>
      </c>
      <c r="AF65" s="176">
        <f>'ПР 03.19-03.24'!AF65+'[9]поточний ремонт'!AF65+'[8]поточний ремонт'!AF65</f>
        <v>1596</v>
      </c>
      <c r="AG65" s="176"/>
      <c r="AH65" s="176">
        <f>'ПР 03.19-03.24'!AH65+'[9]поточний ремонт'!AH65+'[8]поточний ремонт'!AH65</f>
        <v>9402.4838211467177</v>
      </c>
      <c r="AI65" s="176">
        <f>'ПР 03.19-03.24'!AI65+'[9]поточний ремонт'!AI65+'[8]поточний ремонт'!AI65</f>
        <v>0</v>
      </c>
      <c r="AJ65" s="176"/>
      <c r="AK65" s="176">
        <f>'ПР 03.19-03.24'!AK65+'[9]поточний ремонт'!AK65+'[8]поточний ремонт'!AK65</f>
        <v>3075.9452180988828</v>
      </c>
      <c r="AL65" s="176">
        <f>'ПР 03.19-03.24'!AL65+'[9]поточний ремонт'!AL65+'[8]поточний ремонт'!AL65</f>
        <v>0</v>
      </c>
      <c r="AM65" s="176"/>
      <c r="AN65" s="176">
        <f>'ПР 03.19-03.24'!AN65+'[9]поточний ремонт'!AN65+'[8]поточний ремонт'!AN65</f>
        <v>4247.4661195297167</v>
      </c>
      <c r="AO65" s="176">
        <f>'ПР 03.19-03.24'!AO65+'[9]поточний ремонт'!AO65+'[8]поточний ремонт'!AO65</f>
        <v>0</v>
      </c>
      <c r="AP65" s="176"/>
      <c r="AQ65" s="176">
        <f>'ПР 03.19-03.24'!AQ65+'[9]поточний ремонт'!AQ65+'[8]поточний ремонт'!AQ65</f>
        <v>0</v>
      </c>
      <c r="AR65" s="176">
        <f>'ПР 03.19-03.24'!AR65+'[9]поточний ремонт'!AR65+'[8]поточний ремонт'!AR65</f>
        <v>0</v>
      </c>
      <c r="AS65" s="176"/>
      <c r="AT65" s="176">
        <f>'ПР 03.19-03.24'!AT65+'[9]поточний ремонт'!AT65+'[8]поточний ремонт'!AT65</f>
        <v>3044.4349770541785</v>
      </c>
      <c r="AU65" s="176">
        <f>'ПР 03.19-03.24'!AU65+'[9]поточний ремонт'!AU65+'[8]поточний ремонт'!AU65</f>
        <v>0</v>
      </c>
      <c r="AV65" s="176"/>
      <c r="AW65" s="176">
        <f>'ПР 03.19-03.24'!AW65+'[9]поточний ремонт'!AW65+'[8]поточний ремонт'!AW65</f>
        <v>2059.5228339649348</v>
      </c>
      <c r="AX65" s="176">
        <f>'ПР 03.19-03.24'!AX65+'[9]поточний ремонт'!AX65+'[8]поточний ремонт'!AX65</f>
        <v>2960.3255682942668</v>
      </c>
      <c r="AY65" s="176"/>
      <c r="AZ65" s="176">
        <f t="shared" si="3"/>
        <v>29874.457447245142</v>
      </c>
      <c r="BA65" s="176">
        <f t="shared" si="3"/>
        <v>4556.3255682942672</v>
      </c>
      <c r="BB65" s="176">
        <f t="shared" si="4"/>
        <v>-25318.131878950873</v>
      </c>
      <c r="BD65" s="324">
        <v>2</v>
      </c>
    </row>
    <row r="66" spans="1:56" ht="24.9" customHeight="1" x14ac:dyDescent="0.3">
      <c r="A66" s="338">
        <v>150000977</v>
      </c>
      <c r="B66" s="602" t="s">
        <v>135</v>
      </c>
      <c r="C66" s="339">
        <v>2</v>
      </c>
      <c r="D66" s="340" t="s">
        <v>870</v>
      </c>
      <c r="E66" s="341"/>
      <c r="F66" s="176"/>
      <c r="G66" s="176"/>
      <c r="H66" s="176"/>
      <c r="I66" s="176"/>
      <c r="J66" s="176"/>
      <c r="K66" s="342"/>
      <c r="L66" s="176"/>
      <c r="M66" s="176"/>
      <c r="N66" s="176"/>
      <c r="O66" s="176"/>
      <c r="P66" s="176"/>
      <c r="Q66" s="334"/>
      <c r="R66" s="176"/>
      <c r="S66" s="176"/>
      <c r="T66" s="343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>
        <f t="shared" si="3"/>
        <v>0</v>
      </c>
      <c r="BA66" s="176">
        <f t="shared" si="3"/>
        <v>0</v>
      </c>
      <c r="BB66" s="176">
        <f t="shared" si="4"/>
        <v>0</v>
      </c>
      <c r="BD66" s="324">
        <v>2</v>
      </c>
    </row>
    <row r="67" spans="1:56" ht="24.9" customHeight="1" x14ac:dyDescent="0.3">
      <c r="A67" s="338">
        <v>150000978</v>
      </c>
      <c r="B67" s="114" t="s">
        <v>137</v>
      </c>
      <c r="C67" s="339">
        <v>5</v>
      </c>
      <c r="D67" s="340" t="s">
        <v>870</v>
      </c>
      <c r="E67" s="341">
        <f>'[8]поточний ремонт'!E67</f>
        <v>1867.1</v>
      </c>
      <c r="F67" s="176">
        <f>'ПР 03.19-03.24'!F67+'[9]поточний ремонт'!F67+'[8]поточний ремонт'!F67</f>
        <v>144324.54842899879</v>
      </c>
      <c r="G67" s="176">
        <f t="shared" si="1"/>
        <v>135828.20918642153</v>
      </c>
      <c r="H67" s="176">
        <f t="shared" si="2"/>
        <v>-8496.3392425772618</v>
      </c>
      <c r="I67" s="176">
        <f>'ПР 03.19-03.24'!I67+'[9]поточний ремонт'!I67+'[8]поточний ремонт'!I67</f>
        <v>11.35</v>
      </c>
      <c r="J67" s="176">
        <f>'ПР 03.19-03.24'!J67+'[9]поточний ремонт'!J67+'[8]поточний ремонт'!J67</f>
        <v>6444.1101361445972</v>
      </c>
      <c r="K67" s="342"/>
      <c r="L67" s="176">
        <f>'ПР 03.19-03.24'!L67+'[9]поточний ремонт'!L67+'[8]поточний ремонт'!L67</f>
        <v>2</v>
      </c>
      <c r="M67" s="176">
        <f>'ПР 03.19-03.24'!M67+'[9]поточний ремонт'!M67+'[8]поточний ремонт'!M67</f>
        <v>20883.5</v>
      </c>
      <c r="N67" s="176"/>
      <c r="O67" s="176">
        <f>'ПР 03.19-03.24'!O67+'[9]поточний ремонт'!O67+'[8]поточний ремонт'!O67</f>
        <v>0</v>
      </c>
      <c r="P67" s="176">
        <f>'ПР 03.19-03.24'!P67+'[9]поточний ремонт'!P67+'[8]поточний ремонт'!P67</f>
        <v>0</v>
      </c>
      <c r="Q67" s="334"/>
      <c r="R67" s="176">
        <f>'ПР 03.19-03.24'!R67+'[9]поточний ремонт'!R67+'[8]поточний ремонт'!R67</f>
        <v>0</v>
      </c>
      <c r="S67" s="176">
        <f>'ПР 03.19-03.24'!S67+'[9]поточний ремонт'!S67+'[8]поточний ремонт'!S67</f>
        <v>0</v>
      </c>
      <c r="T67" s="343"/>
      <c r="U67" s="176">
        <f>'ПР 03.19-03.24'!U67+'[9]поточний ремонт'!U67+'[8]поточний ремонт'!U67</f>
        <v>0</v>
      </c>
      <c r="V67" s="176">
        <f>'ПР 03.19-03.24'!V67+'[9]поточний ремонт'!V67+'[8]поточний ремонт'!V67</f>
        <v>0</v>
      </c>
      <c r="W67" s="176">
        <f>'ПР 03.19-03.24'!W67+'[9]поточний ремонт'!W67+'[8]поточний ремонт'!W67</f>
        <v>6</v>
      </c>
      <c r="X67" s="176">
        <f>'ПР 03.19-03.24'!X67+'[9]поточний ремонт'!X67+'[8]поточний ремонт'!X67</f>
        <v>13479.42380712655</v>
      </c>
      <c r="Y67" s="176">
        <f>'ПР 03.19-03.24'!Y67+'[9]поточний ремонт'!Y67+'[8]поточний ремонт'!Y67</f>
        <v>61188.217482377309</v>
      </c>
      <c r="Z67" s="176">
        <f>'ПР 03.19-03.24'!Z67+'[9]поточний ремонт'!Z67+'[8]поточний ремонт'!Z67</f>
        <v>0</v>
      </c>
      <c r="AA67" s="176">
        <f>'ПР 03.19-03.24'!AA67+'[9]поточний ремонт'!AA67+'[8]поточний ремонт'!AA67</f>
        <v>0</v>
      </c>
      <c r="AB67" s="176">
        <f>'ПР 03.19-03.24'!AB67+'[9]поточний ремонт'!AB67+'[8]поточний ремонт'!AB67</f>
        <v>0</v>
      </c>
      <c r="AC67" s="176">
        <f>'ПР 03.19-03.24'!AC67+'[9]поточний ремонт'!AC67+'[8]поточний ремонт'!AC67</f>
        <v>25447.647760632335</v>
      </c>
      <c r="AD67" s="176">
        <f>'ПР 03.19-03.24'!AD67+'[9]поточний ремонт'!AD67+'[8]поточний ремонт'!AD67</f>
        <v>8385.3100001407529</v>
      </c>
      <c r="AE67" s="176">
        <f>'ПР 03.19-03.24'!AE67+'[9]поточний ремонт'!AE67+'[8]поточний ремонт'!AE67</f>
        <v>10280.273642403939</v>
      </c>
      <c r="AF67" s="176">
        <f>'ПР 03.19-03.24'!AF67+'[9]поточний ремонт'!AF67+'[8]поточний ремонт'!AF67</f>
        <v>17512.148707978471</v>
      </c>
      <c r="AG67" s="176"/>
      <c r="AH67" s="176">
        <f>'ПР 03.19-03.24'!AH67+'[9]поточний ремонт'!AH67+'[8]поточний ремонт'!AH67</f>
        <v>12887.424610838389</v>
      </c>
      <c r="AI67" s="176">
        <f>'ПР 03.19-03.24'!AI67+'[9]поточний ремонт'!AI67+'[8]поточний ремонт'!AI67</f>
        <v>4940.6400000000003</v>
      </c>
      <c r="AJ67" s="176"/>
      <c r="AK67" s="176">
        <f>'ПР 03.19-03.24'!AK67+'[9]поточний ремонт'!AK67+'[8]поточний ремонт'!AK67</f>
        <v>7215.7749971043622</v>
      </c>
      <c r="AL67" s="176">
        <f>'ПР 03.19-03.24'!AL67+'[9]поточний ремонт'!AL67+'[8]поточний ремонт'!AL67</f>
        <v>0</v>
      </c>
      <c r="AM67" s="176"/>
      <c r="AN67" s="176">
        <f>'ПР 03.19-03.24'!AN67+'[9]поточний ремонт'!AN67+'[8]поточний ремонт'!AN67</f>
        <v>0</v>
      </c>
      <c r="AO67" s="176">
        <f>'ПР 03.19-03.24'!AO67+'[9]поточний ремонт'!AO67+'[8]поточний ремонт'!AO67</f>
        <v>0</v>
      </c>
      <c r="AP67" s="176"/>
      <c r="AQ67" s="176">
        <f>'ПР 03.19-03.24'!AQ67+'[9]поточний ремонт'!AQ67+'[8]поточний ремонт'!AQ67</f>
        <v>692.10872318912584</v>
      </c>
      <c r="AR67" s="176">
        <f>'ПР 03.19-03.24'!AR67+'[9]поточний ремонт'!AR67+'[8]поточний ремонт'!AR67</f>
        <v>0</v>
      </c>
      <c r="AS67" s="176"/>
      <c r="AT67" s="176">
        <f>'ПР 03.19-03.24'!AT67+'[9]поточний ремонт'!AT67+'[8]поточний ремонт'!AT67</f>
        <v>5095.6173141594927</v>
      </c>
      <c r="AU67" s="176">
        <f>'ПР 03.19-03.24'!AU67+'[9]поточний ремонт'!AU67+'[8]поточний ремонт'!AU67</f>
        <v>6430.9414469288131</v>
      </c>
      <c r="AV67" s="176"/>
      <c r="AW67" s="176">
        <f>'ПР 03.19-03.24'!AW67+'[9]поточний ремонт'!AW67+'[8]поточний ремонт'!AW67</f>
        <v>955.92190124708259</v>
      </c>
      <c r="AX67" s="176">
        <f>'ПР 03.19-03.24'!AX67+'[9]поточний ремонт'!AX67+'[8]поточний ремонт'!AX67</f>
        <v>1394.0767414220215</v>
      </c>
      <c r="AY67" s="176"/>
      <c r="AZ67" s="176">
        <f t="shared" si="3"/>
        <v>37127.121188942394</v>
      </c>
      <c r="BA67" s="176">
        <f t="shared" si="3"/>
        <v>30277.806896329304</v>
      </c>
      <c r="BB67" s="176">
        <f t="shared" si="4"/>
        <v>-6849.3142926130895</v>
      </c>
      <c r="BD67" s="324">
        <v>2</v>
      </c>
    </row>
    <row r="68" spans="1:56" ht="24.9" customHeight="1" x14ac:dyDescent="0.3">
      <c r="A68" s="338">
        <v>150000966</v>
      </c>
      <c r="B68" s="114" t="s">
        <v>139</v>
      </c>
      <c r="C68" s="339">
        <v>4</v>
      </c>
      <c r="D68" s="340" t="s">
        <v>870</v>
      </c>
      <c r="E68" s="341">
        <f>'[8]поточний ремонт'!E68</f>
        <v>1171.21</v>
      </c>
      <c r="F68" s="176">
        <f>'ПР 03.19-03.24'!F68+'[9]поточний ремонт'!F68+'[8]поточний ремонт'!F68</f>
        <v>87407.277364081805</v>
      </c>
      <c r="G68" s="176">
        <f t="shared" si="1"/>
        <v>39818</v>
      </c>
      <c r="H68" s="176">
        <f t="shared" si="2"/>
        <v>-47589.277364081805</v>
      </c>
      <c r="I68" s="176">
        <f>'ПР 03.19-03.24'!I68+'[9]поточний ремонт'!I68+'[8]поточний ремонт'!I68</f>
        <v>7.13</v>
      </c>
      <c r="J68" s="176">
        <f>'ПР 03.19-03.24'!J68+'[9]поточний ремонт'!J68+'[8]поточний ремонт'!J68</f>
        <v>3702</v>
      </c>
      <c r="K68" s="342"/>
      <c r="L68" s="176">
        <f>'ПР 03.19-03.24'!L68+'[9]поточний ремонт'!L68+'[8]поточний ремонт'!L68</f>
        <v>1</v>
      </c>
      <c r="M68" s="176">
        <f>'ПР 03.19-03.24'!M68+'[9]поточний ремонт'!M68+'[8]поточний ремонт'!M68</f>
        <v>35429</v>
      </c>
      <c r="N68" s="176"/>
      <c r="O68" s="176">
        <f>'ПР 03.19-03.24'!O68+'[9]поточний ремонт'!O68+'[8]поточний ремонт'!O68</f>
        <v>0</v>
      </c>
      <c r="P68" s="176">
        <f>'ПР 03.19-03.24'!P68+'[9]поточний ремонт'!P68+'[8]поточний ремонт'!P68</f>
        <v>0</v>
      </c>
      <c r="Q68" s="334"/>
      <c r="R68" s="176">
        <f>'ПР 03.19-03.24'!R68+'[9]поточний ремонт'!R68+'[8]поточний ремонт'!R68</f>
        <v>0</v>
      </c>
      <c r="S68" s="176">
        <f>'ПР 03.19-03.24'!S68+'[9]поточний ремонт'!S68+'[8]поточний ремонт'!S68</f>
        <v>0</v>
      </c>
      <c r="T68" s="343"/>
      <c r="U68" s="176">
        <f>'ПР 03.19-03.24'!U68+'[9]поточний ремонт'!U68+'[8]поточний ремонт'!U68</f>
        <v>0</v>
      </c>
      <c r="V68" s="176">
        <f>'ПР 03.19-03.24'!V68+'[9]поточний ремонт'!V68+'[8]поточний ремонт'!V68</f>
        <v>0</v>
      </c>
      <c r="W68" s="176">
        <f>'ПР 03.19-03.24'!W68+'[9]поточний ремонт'!W68+'[8]поточний ремонт'!W68</f>
        <v>0</v>
      </c>
      <c r="X68" s="176">
        <f>'ПР 03.19-03.24'!X68+'[9]поточний ремонт'!X68+'[8]поточний ремонт'!X68</f>
        <v>0</v>
      </c>
      <c r="Y68" s="176">
        <f>'ПР 03.19-03.24'!Y68+'[9]поточний ремонт'!Y68+'[8]поточний ремонт'!Y68</f>
        <v>0</v>
      </c>
      <c r="Z68" s="176">
        <f>'ПР 03.19-03.24'!Z68+'[9]поточний ремонт'!Z68+'[8]поточний ремонт'!Z68</f>
        <v>0</v>
      </c>
      <c r="AA68" s="176">
        <f>'ПР 03.19-03.24'!AA68+'[9]поточний ремонт'!AA68+'[8]поточний ремонт'!AA68</f>
        <v>0</v>
      </c>
      <c r="AB68" s="176">
        <f>'ПР 03.19-03.24'!AB68+'[9]поточний ремонт'!AB68+'[8]поточний ремонт'!AB68</f>
        <v>0</v>
      </c>
      <c r="AC68" s="176">
        <f>'ПР 03.19-03.24'!AC68+'[9]поточний ремонт'!AC68+'[8]поточний ремонт'!AC68</f>
        <v>0</v>
      </c>
      <c r="AD68" s="176">
        <f>'ПР 03.19-03.24'!AD68+'[9]поточний ремонт'!AD68+'[8]поточний ремонт'!AD68</f>
        <v>687</v>
      </c>
      <c r="AE68" s="176">
        <f>'ПР 03.19-03.24'!AE68+'[9]поточний ремонт'!AE68+'[8]поточний ремонт'!AE68</f>
        <v>8259.2478601448165</v>
      </c>
      <c r="AF68" s="176">
        <f>'ПР 03.19-03.24'!AF68+'[9]поточний ремонт'!AF68+'[8]поточний ремонт'!AF68</f>
        <v>808</v>
      </c>
      <c r="AG68" s="176"/>
      <c r="AH68" s="176">
        <f>'ПР 03.19-03.24'!AH68+'[9]поточний ремонт'!AH68+'[8]поточний ремонт'!AH68</f>
        <v>10292.855594349643</v>
      </c>
      <c r="AI68" s="176">
        <f>'ПР 03.19-03.24'!AI68+'[9]поточний ремонт'!AI68+'[8]поточний ремонт'!AI68</f>
        <v>2503.3916264483914</v>
      </c>
      <c r="AJ68" s="176"/>
      <c r="AK68" s="176">
        <f>'ПР 03.19-03.24'!AK68+'[9]поточний ремонт'!AK68+'[8]поточний ремонт'!AK68</f>
        <v>4537.9168402687455</v>
      </c>
      <c r="AL68" s="176">
        <f>'ПР 03.19-03.24'!AL68+'[9]поточний ремонт'!AL68+'[8]поточний ремонт'!AL68</f>
        <v>4479.0723236204876</v>
      </c>
      <c r="AM68" s="176"/>
      <c r="AN68" s="176">
        <f>'ПР 03.19-03.24'!AN68+'[9]поточний ремонт'!AN68+'[8]поточний ремонт'!AN68</f>
        <v>0</v>
      </c>
      <c r="AO68" s="176">
        <f>'ПР 03.19-03.24'!AO68+'[9]поточний ремонт'!AO68+'[8]поточний ремонт'!AO68</f>
        <v>0</v>
      </c>
      <c r="AP68" s="176"/>
      <c r="AQ68" s="176">
        <f>'ПР 03.19-03.24'!AQ68+'[9]поточний ремонт'!AQ68+'[8]поточний ремонт'!AQ68</f>
        <v>369.12465236753377</v>
      </c>
      <c r="AR68" s="176">
        <f>'ПР 03.19-03.24'!AR68+'[9]поточний ремонт'!AR68+'[8]поточний ремонт'!AR68</f>
        <v>0</v>
      </c>
      <c r="AS68" s="176"/>
      <c r="AT68" s="176">
        <f>'ПР 03.19-03.24'!AT68+'[9]поточний ремонт'!AT68+'[8]поточний ремонт'!AT68</f>
        <v>4441.3496828250754</v>
      </c>
      <c r="AU68" s="176">
        <f>'ПР 03.19-03.24'!AU68+'[9]поточний ремонт'!AU68+'[8]поточний ремонт'!AU68</f>
        <v>565.91387857950178</v>
      </c>
      <c r="AV68" s="176"/>
      <c r="AW68" s="176">
        <f>'ПР 03.19-03.24'!AW68+'[9]поточний ремонт'!AW68+'[8]поточний ремонт'!AW68</f>
        <v>641.91010275357371</v>
      </c>
      <c r="AX68" s="176">
        <f>'ПР 03.19-03.24'!AX68+'[9]поточний ремонт'!AX68+'[8]поточний ремонт'!AX68</f>
        <v>1004</v>
      </c>
      <c r="AY68" s="176"/>
      <c r="AZ68" s="176">
        <f t="shared" si="3"/>
        <v>28542.404732709387</v>
      </c>
      <c r="BA68" s="176">
        <f t="shared" si="3"/>
        <v>9360.3778286483812</v>
      </c>
      <c r="BB68" s="176">
        <f t="shared" si="4"/>
        <v>-19182.026904061007</v>
      </c>
      <c r="BD68" s="324">
        <v>2</v>
      </c>
    </row>
    <row r="69" spans="1:56" ht="24.9" customHeight="1" x14ac:dyDescent="0.3">
      <c r="A69" s="338">
        <v>150000967</v>
      </c>
      <c r="B69" s="114" t="s">
        <v>141</v>
      </c>
      <c r="C69" s="339">
        <v>4</v>
      </c>
      <c r="D69" s="340" t="s">
        <v>870</v>
      </c>
      <c r="E69" s="341">
        <f>'[8]поточний ремонт'!E69</f>
        <v>1448.3</v>
      </c>
      <c r="F69" s="176">
        <f>'ПР 03.19-03.24'!F69+'[9]поточний ремонт'!F69+'[8]поточний ремонт'!F69</f>
        <v>89864.94970061566</v>
      </c>
      <c r="G69" s="176">
        <f t="shared" si="1"/>
        <v>94850.972580299334</v>
      </c>
      <c r="H69" s="176">
        <f t="shared" si="2"/>
        <v>4986.0228796836745</v>
      </c>
      <c r="I69" s="176">
        <f>'ПР 03.19-03.24'!I69+'[9]поточний ремонт'!I69+'[8]поточний ремонт'!I69</f>
        <v>25.69</v>
      </c>
      <c r="J69" s="176">
        <f>'ПР 03.19-03.24'!J69+'[9]поточний ремонт'!J69+'[8]поточний ремонт'!J69</f>
        <v>6334.4754142615493</v>
      </c>
      <c r="K69" s="342"/>
      <c r="L69" s="176">
        <f>'ПР 03.19-03.24'!L69+'[9]поточний ремонт'!L69+'[8]поточний ремонт'!L69</f>
        <v>1</v>
      </c>
      <c r="M69" s="176">
        <f>'ПР 03.19-03.24'!M69+'[9]поточний ремонт'!M69+'[8]поточний ремонт'!M69</f>
        <v>50200</v>
      </c>
      <c r="N69" s="343"/>
      <c r="O69" s="176">
        <f>'ПР 03.19-03.24'!O69+'[9]поточний ремонт'!O69+'[8]поточний ремонт'!O69</f>
        <v>0</v>
      </c>
      <c r="P69" s="176">
        <f>'ПР 03.19-03.24'!P69+'[9]поточний ремонт'!P69+'[8]поточний ремонт'!P69</f>
        <v>0</v>
      </c>
      <c r="Q69" s="334"/>
      <c r="R69" s="176">
        <f>'ПР 03.19-03.24'!R69+'[9]поточний ремонт'!R69+'[8]поточний ремонт'!R69</f>
        <v>0</v>
      </c>
      <c r="S69" s="176">
        <f>'ПР 03.19-03.24'!S69+'[9]поточний ремонт'!S69+'[8]поточний ремонт'!S69</f>
        <v>0</v>
      </c>
      <c r="T69" s="343"/>
      <c r="U69" s="176">
        <f>'ПР 03.19-03.24'!U69+'[9]поточний ремонт'!U69+'[8]поточний ремонт'!U69</f>
        <v>0</v>
      </c>
      <c r="V69" s="176">
        <f>'ПР 03.19-03.24'!V69+'[9]поточний ремонт'!V69+'[8]поточний ремонт'!V69</f>
        <v>0</v>
      </c>
      <c r="W69" s="176">
        <f>'ПР 03.19-03.24'!W69+'[9]поточний ремонт'!W69+'[8]поточний ремонт'!W69</f>
        <v>22</v>
      </c>
      <c r="X69" s="176">
        <f>'ПР 03.19-03.24'!X69+'[9]поточний ремонт'!X69+'[8]поточний ремонт'!X69</f>
        <v>9910.2636195675113</v>
      </c>
      <c r="Y69" s="176">
        <f>'ПР 03.19-03.24'!Y69+'[9]поточний ремонт'!Y69+'[8]поточний ремонт'!Y69</f>
        <v>8965</v>
      </c>
      <c r="Z69" s="176">
        <f>'ПР 03.19-03.24'!Z69+'[9]поточний ремонт'!Z69+'[8]поточний ремонт'!Z69</f>
        <v>0</v>
      </c>
      <c r="AA69" s="176">
        <f>'ПР 03.19-03.24'!AA69+'[9]поточний ремонт'!AA69+'[8]поточний ремонт'!AA69</f>
        <v>0</v>
      </c>
      <c r="AB69" s="176">
        <f>'ПР 03.19-03.24'!AB69+'[9]поточний ремонт'!AB69+'[8]поточний ремонт'!AB69</f>
        <v>912.69028472757088</v>
      </c>
      <c r="AC69" s="176">
        <f>'ПР 03.19-03.24'!AC69+'[9]поточний ремонт'!AC69+'[8]поточний ремонт'!AC69</f>
        <v>9791</v>
      </c>
      <c r="AD69" s="176">
        <f>'ПР 03.19-03.24'!AD69+'[9]поточний ремонт'!AD69+'[8]поточний ремонт'!AD69</f>
        <v>8737.5432617427014</v>
      </c>
      <c r="AE69" s="176">
        <f>'ПР 03.19-03.24'!AE69+'[9]поточний ремонт'!AE69+'[8]поточний ремонт'!AE69</f>
        <v>8910.5530895743868</v>
      </c>
      <c r="AF69" s="176">
        <f>'ПР 03.19-03.24'!AF69+'[9]поточний ремонт'!AF69+'[8]поточний ремонт'!AF69</f>
        <v>232</v>
      </c>
      <c r="AG69" s="176"/>
      <c r="AH69" s="176">
        <f>'ПР 03.19-03.24'!AH69+'[9]поточний ремонт'!AH69+'[8]поточний ремонт'!AH69</f>
        <v>10588.135476584443</v>
      </c>
      <c r="AI69" s="176">
        <f>'ПР 03.19-03.24'!AI69+'[9]поточний ремонт'!AI69+'[8]поточний ремонт'!AI69</f>
        <v>0</v>
      </c>
      <c r="AJ69" s="176"/>
      <c r="AK69" s="176">
        <f>'ПР 03.19-03.24'!AK69+'[9]поточний ремонт'!AK69+'[8]поточний ремонт'!AK69</f>
        <v>6306.6081073435789</v>
      </c>
      <c r="AL69" s="176">
        <f>'ПР 03.19-03.24'!AL69+'[9]поточний ремонт'!AL69+'[8]поточний ремонт'!AL69</f>
        <v>1322.1204411355916</v>
      </c>
      <c r="AM69" s="176"/>
      <c r="AN69" s="176">
        <f>'ПР 03.19-03.24'!AN69+'[9]поточний ремонт'!AN69+'[8]поточний ремонт'!AN69</f>
        <v>0</v>
      </c>
      <c r="AO69" s="176">
        <f>'ПР 03.19-03.24'!AO69+'[9]поточний ремонт'!AO69+'[8]поточний ремонт'!AO69</f>
        <v>0</v>
      </c>
      <c r="AP69" s="176"/>
      <c r="AQ69" s="176">
        <f>'ПР 03.19-03.24'!AQ69+'[9]поточний ремонт'!AQ69+'[8]поточний ремонт'!AQ69</f>
        <v>922.81163091883468</v>
      </c>
      <c r="AR69" s="176">
        <f>'ПР 03.19-03.24'!AR69+'[9]поточний ремонт'!AR69+'[8]поточний ремонт'!AR69</f>
        <v>0</v>
      </c>
      <c r="AS69" s="176"/>
      <c r="AT69" s="176">
        <f>'ПР 03.19-03.24'!AT69+'[9]поточний ремонт'!AT69+'[8]поточний ремонт'!AT69</f>
        <v>4859.4069173044581</v>
      </c>
      <c r="AU69" s="176">
        <f>'ПР 03.19-03.24'!AU69+'[9]поточний ремонт'!AU69+'[8]поточний ремонт'!AU69</f>
        <v>4830</v>
      </c>
      <c r="AV69" s="176"/>
      <c r="AW69" s="176">
        <f>'ПР 03.19-03.24'!AW69+'[9]поточний ремонт'!AW69+'[8]поточний ремонт'!AW69</f>
        <v>741.30320854444835</v>
      </c>
      <c r="AX69" s="176">
        <f>'ПР 03.19-03.24'!AX69+'[9]поточний ремонт'!AX69+'[8]поточний ремонт'!AX69</f>
        <v>0</v>
      </c>
      <c r="AY69" s="176"/>
      <c r="AZ69" s="176">
        <f t="shared" si="3"/>
        <v>32328.818430270148</v>
      </c>
      <c r="BA69" s="176">
        <f t="shared" si="3"/>
        <v>6384.120441135592</v>
      </c>
      <c r="BB69" s="176">
        <f t="shared" si="4"/>
        <v>-25944.697989134555</v>
      </c>
      <c r="BD69" s="324">
        <v>2</v>
      </c>
    </row>
    <row r="70" spans="1:56" ht="24.9" customHeight="1" x14ac:dyDescent="0.3">
      <c r="A70" s="338">
        <v>150000968</v>
      </c>
      <c r="B70" s="114" t="s">
        <v>143</v>
      </c>
      <c r="C70" s="339">
        <v>5</v>
      </c>
      <c r="D70" s="340" t="s">
        <v>870</v>
      </c>
      <c r="E70" s="341">
        <f>'[8]поточний ремонт'!E70</f>
        <v>2116.1999999999998</v>
      </c>
      <c r="F70" s="176">
        <f>'ПР 03.19-03.24'!F70+'[9]поточний ремонт'!F70+'[8]поточний ремонт'!F70</f>
        <v>92863.950959417358</v>
      </c>
      <c r="G70" s="176">
        <f t="shared" si="1"/>
        <v>81988.429313553948</v>
      </c>
      <c r="H70" s="176">
        <f t="shared" si="2"/>
        <v>-10875.52164586341</v>
      </c>
      <c r="I70" s="176">
        <f>'ПР 03.19-03.24'!I70+'[9]поточний ремонт'!I70+'[8]поточний ремонт'!I70</f>
        <v>50</v>
      </c>
      <c r="J70" s="176">
        <f>'ПР 03.19-03.24'!J70+'[9]поточний ремонт'!J70+'[8]поточний ремонт'!J70</f>
        <v>11860.758697704085</v>
      </c>
      <c r="K70" s="342"/>
      <c r="L70" s="176">
        <f>'ПР 03.19-03.24'!L70+'[9]поточний ремонт'!L70+'[8]поточний ремонт'!L70</f>
        <v>1</v>
      </c>
      <c r="M70" s="176">
        <f>'ПР 03.19-03.24'!M70+'[9]поточний ремонт'!M70+'[8]поточний ремонт'!M70</f>
        <v>45439.519999999997</v>
      </c>
      <c r="N70" s="176"/>
      <c r="O70" s="176">
        <f>'ПР 03.19-03.24'!O70+'[9]поточний ремонт'!O70+'[8]поточний ремонт'!O70</f>
        <v>0</v>
      </c>
      <c r="P70" s="176">
        <f>'ПР 03.19-03.24'!P70+'[9]поточний ремонт'!P70+'[8]поточний ремонт'!P70</f>
        <v>0</v>
      </c>
      <c r="Q70" s="334"/>
      <c r="R70" s="176">
        <f>'ПР 03.19-03.24'!R70+'[9]поточний ремонт'!R70+'[8]поточний ремонт'!R70</f>
        <v>0</v>
      </c>
      <c r="S70" s="176">
        <f>'ПР 03.19-03.24'!S70+'[9]поточний ремонт'!S70+'[8]поточний ремонт'!S70</f>
        <v>0</v>
      </c>
      <c r="T70" s="343"/>
      <c r="U70" s="176">
        <f>'ПР 03.19-03.24'!U70+'[9]поточний ремонт'!U70+'[8]поточний ремонт'!U70</f>
        <v>0</v>
      </c>
      <c r="V70" s="176">
        <f>'ПР 03.19-03.24'!V70+'[9]поточний ремонт'!V70+'[8]поточний ремонт'!V70</f>
        <v>0</v>
      </c>
      <c r="W70" s="176">
        <f>'ПР 03.19-03.24'!W70+'[9]поточний ремонт'!W70+'[8]поточний ремонт'!W70</f>
        <v>32</v>
      </c>
      <c r="X70" s="176">
        <f>'ПР 03.19-03.24'!X70+'[9]поточний ремонт'!X70+'[8]поточний ремонт'!X70</f>
        <v>14258.22948122842</v>
      </c>
      <c r="Y70" s="176">
        <f>'ПР 03.19-03.24'!Y70+'[9]поточний ремонт'!Y70+'[8]поточний ремонт'!Y70</f>
        <v>0</v>
      </c>
      <c r="Z70" s="176">
        <f>'ПР 03.19-03.24'!Z70+'[9]поточний ремонт'!Z70+'[8]поточний ремонт'!Z70</f>
        <v>0</v>
      </c>
      <c r="AA70" s="176">
        <f>'ПР 03.19-03.24'!AA70+'[9]поточний ремонт'!AA70+'[8]поточний ремонт'!AA70</f>
        <v>0</v>
      </c>
      <c r="AB70" s="176">
        <f>'ПР 03.19-03.24'!AB70+'[9]поточний ремонт'!AB70+'[8]поточний ремонт'!AB70</f>
        <v>1089</v>
      </c>
      <c r="AC70" s="176">
        <f>'ПР 03.19-03.24'!AC70+'[9]поточний ремонт'!AC70+'[8]поточний ремонт'!AC70</f>
        <v>6633.9211346214415</v>
      </c>
      <c r="AD70" s="176">
        <f>'ПР 03.19-03.24'!AD70+'[9]поточний ремонт'!AD70+'[8]поточний ремонт'!AD70</f>
        <v>2707</v>
      </c>
      <c r="AE70" s="176">
        <f>'ПР 03.19-03.24'!AE70+'[9]поточний ремонт'!AE70+'[8]поточний ремонт'!AE70</f>
        <v>10116.424365342178</v>
      </c>
      <c r="AF70" s="176">
        <f>'ПР 03.19-03.24'!AF70+'[9]поточний ремонт'!AF70+'[8]поточний ремонт'!AF70</f>
        <v>1875.676267020488</v>
      </c>
      <c r="AG70" s="176"/>
      <c r="AH70" s="176">
        <f>'ПР 03.19-03.24'!AH70+'[9]поточний ремонт'!AH70+'[8]поточний ремонт'!AH70</f>
        <v>11927.778652437066</v>
      </c>
      <c r="AI70" s="176">
        <f>'ПР 03.19-03.24'!AI70+'[9]поточний ремонт'!AI70+'[8]поточний ремонт'!AI70</f>
        <v>1292</v>
      </c>
      <c r="AJ70" s="176"/>
      <c r="AK70" s="176">
        <f>'ПР 03.19-03.24'!AK70+'[9]поточний ремонт'!AK70+'[8]поточний ремонт'!AK70</f>
        <v>8831.3582276446432</v>
      </c>
      <c r="AL70" s="176">
        <f>'ПР 03.19-03.24'!AL70+'[9]поточний ремонт'!AL70+'[8]поточний ремонт'!AL70</f>
        <v>0</v>
      </c>
      <c r="AM70" s="176"/>
      <c r="AN70" s="176">
        <f>'ПР 03.19-03.24'!AN70+'[9]поточний ремонт'!AN70+'[8]поточний ремонт'!AN70</f>
        <v>0</v>
      </c>
      <c r="AO70" s="176">
        <f>'ПР 03.19-03.24'!AO70+'[9]поточний ремонт'!AO70+'[8]поточний ремонт'!AO70</f>
        <v>0</v>
      </c>
      <c r="AP70" s="176"/>
      <c r="AQ70" s="176">
        <f>'ПР 03.19-03.24'!AQ70+'[9]поточний ремонт'!AQ70+'[8]поточний ремонт'!AQ70</f>
        <v>692.10872318912584</v>
      </c>
      <c r="AR70" s="176">
        <f>'ПР 03.19-03.24'!AR70+'[9]поточний ремонт'!AR70+'[8]поточний ремонт'!AR70</f>
        <v>0</v>
      </c>
      <c r="AS70" s="176"/>
      <c r="AT70" s="176">
        <f>'ПР 03.19-03.24'!AT70+'[9]поточний ремонт'!AT70+'[8]поточний ремонт'!AT70</f>
        <v>5487.5714325734125</v>
      </c>
      <c r="AU70" s="176">
        <f>'ПР 03.19-03.24'!AU70+'[9]поточний ремонт'!AU70+'[8]поточний ремонт'!AU70</f>
        <v>7700.22</v>
      </c>
      <c r="AV70" s="176"/>
      <c r="AW70" s="176">
        <f>'ПР 03.19-03.24'!AW70+'[9]поточний ремонт'!AW70+'[8]поточний ремонт'!AW70</f>
        <v>950.16394477997471</v>
      </c>
      <c r="AX70" s="176">
        <f>'ПР 03.19-03.24'!AX70+'[9]поточний ремонт'!AX70+'[8]поточний ремонт'!AX70</f>
        <v>0</v>
      </c>
      <c r="AY70" s="176"/>
      <c r="AZ70" s="176">
        <f t="shared" si="3"/>
        <v>38005.405345966399</v>
      </c>
      <c r="BA70" s="176">
        <f t="shared" si="3"/>
        <v>10867.896267020489</v>
      </c>
      <c r="BB70" s="176">
        <f t="shared" si="4"/>
        <v>-27137.50907894591</v>
      </c>
      <c r="BD70" s="324">
        <v>2</v>
      </c>
    </row>
    <row r="71" spans="1:56" ht="24.9" customHeight="1" x14ac:dyDescent="0.3">
      <c r="A71" s="338">
        <v>150000981</v>
      </c>
      <c r="B71" s="114" t="s">
        <v>145</v>
      </c>
      <c r="C71" s="339">
        <v>9</v>
      </c>
      <c r="D71" s="340" t="s">
        <v>870</v>
      </c>
      <c r="E71" s="341">
        <f>'[8]поточний ремонт'!E71</f>
        <v>2215.63</v>
      </c>
      <c r="F71" s="176">
        <f>'ПР 03.19-03.24'!F71+'[9]поточний ремонт'!F71+'[8]поточний ремонт'!F71</f>
        <v>232921.53223749</v>
      </c>
      <c r="G71" s="176">
        <f t="shared" si="1"/>
        <v>232413.75576424447</v>
      </c>
      <c r="H71" s="176">
        <f t="shared" si="2"/>
        <v>-507.77647324552527</v>
      </c>
      <c r="I71" s="176">
        <f>'ПР 03.19-03.24'!I71+'[9]поточний ремонт'!I71+'[8]поточний ремонт'!I71</f>
        <v>25.68</v>
      </c>
      <c r="J71" s="176">
        <f>'ПР 03.19-03.24'!J71+'[9]поточний ремонт'!J71+'[8]поточний ремонт'!J71</f>
        <v>13518.387264513789</v>
      </c>
      <c r="K71" s="342"/>
      <c r="L71" s="176">
        <f>'ПР 03.19-03.24'!L71+'[9]поточний ремонт'!L71+'[8]поточний ремонт'!L71</f>
        <v>1</v>
      </c>
      <c r="M71" s="176">
        <f>'ПР 03.19-03.24'!M71+'[9]поточний ремонт'!M71+'[8]поточний ремонт'!M71</f>
        <v>34259.470179127304</v>
      </c>
      <c r="N71" s="176"/>
      <c r="O71" s="176">
        <f>'ПР 03.19-03.24'!O71+'[9]поточний ремонт'!O71+'[8]поточний ремонт'!O71</f>
        <v>108</v>
      </c>
      <c r="P71" s="176">
        <f>'ПР 03.19-03.24'!P71+'[9]поточний ремонт'!P71+'[8]поточний ремонт'!P71</f>
        <v>37875.898662729669</v>
      </c>
      <c r="Q71" s="334"/>
      <c r="R71" s="176">
        <f>'ПР 03.19-03.24'!R71+'[9]поточний ремонт'!R71+'[8]поточний ремонт'!R71</f>
        <v>11</v>
      </c>
      <c r="S71" s="176">
        <f>'ПР 03.19-03.24'!S71+'[9]поточний ремонт'!S71+'[8]поточний ремонт'!S71</f>
        <v>48742.362468430183</v>
      </c>
      <c r="T71" s="343"/>
      <c r="U71" s="176">
        <f>'ПР 03.19-03.24'!U71+'[9]поточний ремонт'!U71+'[8]поточний ремонт'!U71</f>
        <v>8752</v>
      </c>
      <c r="V71" s="176">
        <f>'ПР 03.19-03.24'!V71+'[9]поточний ремонт'!V71+'[8]поточний ремонт'!V71</f>
        <v>0</v>
      </c>
      <c r="W71" s="176">
        <f>'ПР 03.19-03.24'!W71+'[9]поточний ремонт'!W71+'[8]поточний ремонт'!W71</f>
        <v>28</v>
      </c>
      <c r="X71" s="176">
        <f>'ПР 03.19-03.24'!X71+'[9]поточний ремонт'!X71+'[8]поточний ремонт'!X71</f>
        <v>9040.6285517487504</v>
      </c>
      <c r="Y71" s="176">
        <f>'ПР 03.19-03.24'!Y71+'[9]поточний ремонт'!Y71+'[8]поточний ремонт'!Y71</f>
        <v>50078.538320987871</v>
      </c>
      <c r="Z71" s="176">
        <f>'ПР 03.19-03.24'!Z71+'[9]поточний ремонт'!Z71+'[8]поточний ремонт'!Z71</f>
        <v>0</v>
      </c>
      <c r="AA71" s="176">
        <f>'ПР 03.19-03.24'!AA71+'[9]поточний ремонт'!AA71+'[8]поточний ремонт'!AA71</f>
        <v>0</v>
      </c>
      <c r="AB71" s="176">
        <f>'ПР 03.19-03.24'!AB71+'[9]поточний ремонт'!AB71+'[8]поточний ремонт'!AB71</f>
        <v>2281.2200000000003</v>
      </c>
      <c r="AC71" s="176">
        <f>'ПР 03.19-03.24'!AC71+'[9]поточний ремонт'!AC71+'[8]поточний ремонт'!AC71</f>
        <v>9239.7238395814347</v>
      </c>
      <c r="AD71" s="176">
        <f>'ПР 03.19-03.24'!AD71+'[9]поточний ремонт'!AD71+'[8]поточний ремонт'!AD71</f>
        <v>18625.526477125466</v>
      </c>
      <c r="AE71" s="176">
        <f>'ПР 03.19-03.24'!AE71+'[9]поточний ремонт'!AE71+'[8]поточний ремонт'!AE71</f>
        <v>10394.624929539601</v>
      </c>
      <c r="AF71" s="176">
        <f>'ПР 03.19-03.24'!AF71+'[9]поточний ремонт'!AF71+'[8]поточний ремонт'!AF71</f>
        <v>4340</v>
      </c>
      <c r="AG71" s="176"/>
      <c r="AH71" s="176">
        <f>'ПР 03.19-03.24'!AH71+'[9]поточний ремонт'!AH71+'[8]поточний ремонт'!AH71</f>
        <v>9873.1975830143656</v>
      </c>
      <c r="AI71" s="176">
        <f>'ПР 03.19-03.24'!AI71+'[9]поточний ремонт'!AI71+'[8]поточний ремонт'!AI71</f>
        <v>24549</v>
      </c>
      <c r="AJ71" s="176"/>
      <c r="AK71" s="176">
        <f>'ПР 03.19-03.24'!AK71+'[9]поточний ремонт'!AK71+'[8]поточний ремонт'!AK71</f>
        <v>5357.8999232154692</v>
      </c>
      <c r="AL71" s="176">
        <f>'ПР 03.19-03.24'!AL71+'[9]поточний ремонт'!AL71+'[8]поточний ремонт'!AL71</f>
        <v>1369</v>
      </c>
      <c r="AM71" s="176"/>
      <c r="AN71" s="176">
        <f>'ПР 03.19-03.24'!AN71+'[9]поточний ремонт'!AN71+'[8]поточний ремонт'!AN71</f>
        <v>7892.1826987010791</v>
      </c>
      <c r="AO71" s="176">
        <f>'ПР 03.19-03.24'!AO71+'[9]поточний ремонт'!AO71+'[8]поточний ремонт'!AO71</f>
        <v>0</v>
      </c>
      <c r="AP71" s="176"/>
      <c r="AQ71" s="176">
        <f>'ПР 03.19-03.24'!AQ71+'[9]поточний ремонт'!AQ71+'[8]поточний ремонт'!AQ71</f>
        <v>3425.2452316959461</v>
      </c>
      <c r="AR71" s="176">
        <f>'ПР 03.19-03.24'!AR71+'[9]поточний ремонт'!AR71+'[8]поточний ремонт'!AR71</f>
        <v>17</v>
      </c>
      <c r="AS71" s="176"/>
      <c r="AT71" s="176">
        <f>'ПР 03.19-03.24'!AT71+'[9]поточний ремонт'!AT71+'[8]поточний ремонт'!AT71</f>
        <v>6852.1902746028127</v>
      </c>
      <c r="AU71" s="176">
        <f>'ПР 03.19-03.24'!AU71+'[9]поточний ремонт'!AU71+'[8]поточний ремонт'!AU71</f>
        <v>2203.3106709928916</v>
      </c>
      <c r="AV71" s="176"/>
      <c r="AW71" s="176">
        <f>'ПР 03.19-03.24'!AW71+'[9]поточний ремонт'!AW71+'[8]поточний ремонт'!AW71</f>
        <v>1017.9193201018784</v>
      </c>
      <c r="AX71" s="176">
        <f>'ПР 03.19-03.24'!AX71+'[9]поточний ремонт'!AX71+'[8]поточний ремонт'!AX71</f>
        <v>2808.4596569599998</v>
      </c>
      <c r="AY71" s="176"/>
      <c r="AZ71" s="176">
        <f t="shared" si="3"/>
        <v>44813.259960871153</v>
      </c>
      <c r="BA71" s="176">
        <f t="shared" si="3"/>
        <v>35286.770327952894</v>
      </c>
      <c r="BB71" s="176">
        <f t="shared" si="4"/>
        <v>-9526.4896329182593</v>
      </c>
      <c r="BD71" s="324">
        <v>3</v>
      </c>
    </row>
    <row r="72" spans="1:56" ht="24.9" customHeight="1" x14ac:dyDescent="0.3">
      <c r="A72" s="338">
        <v>150000982</v>
      </c>
      <c r="B72" s="114" t="s">
        <v>147</v>
      </c>
      <c r="C72" s="339">
        <v>9</v>
      </c>
      <c r="D72" s="340" t="s">
        <v>870</v>
      </c>
      <c r="E72" s="341">
        <f>'[8]поточний ремонт'!E72</f>
        <v>5955.55</v>
      </c>
      <c r="F72" s="176">
        <f>'ПР 03.19-03.24'!F72+'[9]поточний ремонт'!F72+'[8]поточний ремонт'!F72</f>
        <v>789120.09616694413</v>
      </c>
      <c r="G72" s="176">
        <f t="shared" si="1"/>
        <v>771531.64214176824</v>
      </c>
      <c r="H72" s="176">
        <f t="shared" si="2"/>
        <v>-17588.454025175888</v>
      </c>
      <c r="I72" s="176">
        <f>'ПР 03.19-03.24'!I72+'[9]поточний ремонт'!I72+'[8]поточний ремонт'!I72</f>
        <v>288.48</v>
      </c>
      <c r="J72" s="176">
        <f>'ПР 03.19-03.24'!J72+'[9]поточний ремонт'!J72+'[8]поточний ремонт'!J72</f>
        <v>168358.01128883736</v>
      </c>
      <c r="K72" s="333"/>
      <c r="L72" s="176">
        <f>'ПР 03.19-03.24'!L72+'[9]поточний ремонт'!L72+'[8]поточний ремонт'!L72</f>
        <v>0</v>
      </c>
      <c r="M72" s="176">
        <f>'ПР 03.19-03.24'!M72+'[9]поточний ремонт'!M72+'[8]поточний ремонт'!M72</f>
        <v>0</v>
      </c>
      <c r="N72" s="176"/>
      <c r="O72" s="176">
        <f>'ПР 03.19-03.24'!O72+'[9]поточний ремонт'!O72+'[8]поточний ремонт'!O72</f>
        <v>743</v>
      </c>
      <c r="P72" s="176">
        <f>'ПР 03.19-03.24'!P72+'[9]поточний ремонт'!P72+'[8]поточний ремонт'!P72</f>
        <v>205428</v>
      </c>
      <c r="Q72" s="344"/>
      <c r="R72" s="176">
        <f>'ПР 03.19-03.24'!R72+'[9]поточний ремонт'!R72+'[8]поточний ремонт'!R72</f>
        <v>19</v>
      </c>
      <c r="S72" s="176">
        <f>'ПР 03.19-03.24'!S72+'[9]поточний ремонт'!S72+'[8]поточний ремонт'!S72</f>
        <v>265047.66002048191</v>
      </c>
      <c r="T72" s="346"/>
      <c r="U72" s="176">
        <f>'ПР 03.19-03.24'!U72+'[9]поточний ремонт'!U72+'[8]поточний ремонт'!U72</f>
        <v>32799</v>
      </c>
      <c r="V72" s="176">
        <f>'ПР 03.19-03.24'!V72+'[9]поточний ремонт'!V72+'[8]поточний ремонт'!V72</f>
        <v>0</v>
      </c>
      <c r="W72" s="176">
        <f>'ПР 03.19-03.24'!W72+'[9]поточний ремонт'!W72+'[8]поточний ремонт'!W72</f>
        <v>71</v>
      </c>
      <c r="X72" s="176">
        <f>'ПР 03.19-03.24'!X72+'[9]поточний ремонт'!X72+'[8]поточний ремонт'!X72</f>
        <v>18598.490554829874</v>
      </c>
      <c r="Y72" s="176">
        <f>'ПР 03.19-03.24'!Y72+'[9]поточний ремонт'!Y72+'[8]поточний ремонт'!Y72</f>
        <v>21151.480277618943</v>
      </c>
      <c r="Z72" s="176">
        <f>'ПР 03.19-03.24'!Z72+'[9]поточний ремонт'!Z72+'[8]поточний ремонт'!Z72</f>
        <v>0</v>
      </c>
      <c r="AA72" s="176">
        <f>'ПР 03.19-03.24'!AA72+'[9]поточний ремонт'!AA72+'[8]поточний ремонт'!AA72</f>
        <v>0</v>
      </c>
      <c r="AB72" s="176">
        <f>'ПР 03.19-03.24'!AB72+'[9]поточний ремонт'!AB72+'[8]поточний ремонт'!AB72</f>
        <v>8514.31</v>
      </c>
      <c r="AC72" s="176">
        <f>'ПР 03.19-03.24'!AC72+'[9]поточний ремонт'!AC72+'[8]поточний ремонт'!AC72</f>
        <v>24351.690000000002</v>
      </c>
      <c r="AD72" s="176">
        <f>'ПР 03.19-03.24'!AD72+'[9]поточний ремонт'!AD72+'[8]поточний ремонт'!AD72</f>
        <v>27283</v>
      </c>
      <c r="AE72" s="176">
        <f>'ПР 03.19-03.24'!AE72+'[9]поточний ремонт'!AE72+'[8]поточний ремонт'!AE72</f>
        <v>19789.321081588321</v>
      </c>
      <c r="AF72" s="176">
        <f>'ПР 03.19-03.24'!AF72+'[9]поточний ремонт'!AF72+'[8]поточний ремонт'!AF72</f>
        <v>10911</v>
      </c>
      <c r="AG72" s="176"/>
      <c r="AH72" s="176">
        <f>'ПР 03.19-03.24'!AH72+'[9]поточний ремонт'!AH72+'[8]поточний ремонт'!AH72</f>
        <v>33971.552132591576</v>
      </c>
      <c r="AI72" s="176">
        <f>'ПР 03.19-03.24'!AI72+'[9]поточний ремонт'!AI72+'[8]поточний ремонт'!AI72</f>
        <v>40463.962067226304</v>
      </c>
      <c r="AJ72" s="176"/>
      <c r="AK72" s="176">
        <f>'ПР 03.19-03.24'!AK72+'[9]поточний ремонт'!AK72+'[8]поточний ремонт'!AK72</f>
        <v>16145.029913978222</v>
      </c>
      <c r="AL72" s="176">
        <f>'ПР 03.19-03.24'!AL72+'[9]поточний ремонт'!AL72+'[8]поточний ремонт'!AL72</f>
        <v>17285.017544998962</v>
      </c>
      <c r="AM72" s="176"/>
      <c r="AN72" s="176">
        <f>'ПР 03.19-03.24'!AN72+'[9]поточний ремонт'!AN72+'[8]поточний ремонт'!AN72</f>
        <v>20142.611087308778</v>
      </c>
      <c r="AO72" s="176">
        <f>'ПР 03.19-03.24'!AO72+'[9]поточний ремонт'!AO72+'[8]поточний ремонт'!AO72</f>
        <v>9342</v>
      </c>
      <c r="AP72" s="176"/>
      <c r="AQ72" s="176">
        <f>'ПР 03.19-03.24'!AQ72+'[9]поточний ремонт'!AQ72+'[8]поточний ремонт'!AQ72</f>
        <v>10275.164086235649</v>
      </c>
      <c r="AR72" s="176">
        <f>'ПР 03.19-03.24'!AR72+'[9]поточний ремонт'!AR72+'[8]поточний ремонт'!AR72</f>
        <v>88</v>
      </c>
      <c r="AS72" s="176"/>
      <c r="AT72" s="176">
        <f>'ПР 03.19-03.24'!AT72+'[9]поточний ремонт'!AT72+'[8]поточний ремонт'!AT72</f>
        <v>20813.696694385402</v>
      </c>
      <c r="AU72" s="176">
        <f>'ПР 03.19-03.24'!AU72+'[9]поточний ремонт'!AU72+'[8]поточний ремонт'!AU72</f>
        <v>21240.986331175318</v>
      </c>
      <c r="AV72" s="176"/>
      <c r="AW72" s="176">
        <f>'ПР 03.19-03.24'!AW72+'[9]поточний ремонт'!AW72+'[8]поточний ремонт'!AW72</f>
        <v>2552.2987952292265</v>
      </c>
      <c r="AX72" s="176">
        <f>'ПР 03.19-03.24'!AX72+'[9]поточний ремонт'!AX72+'[8]поточний ремонт'!AX72</f>
        <v>4720.0243736387119</v>
      </c>
      <c r="AY72" s="176"/>
      <c r="AZ72" s="176">
        <f t="shared" si="3"/>
        <v>123689.67379131718</v>
      </c>
      <c r="BA72" s="176">
        <f t="shared" si="3"/>
        <v>104050.99031703928</v>
      </c>
      <c r="BB72" s="176">
        <f t="shared" si="4"/>
        <v>-19638.683474277903</v>
      </c>
      <c r="BD72" s="324">
        <v>3</v>
      </c>
    </row>
    <row r="73" spans="1:56" ht="24.9" customHeight="1" x14ac:dyDescent="0.3">
      <c r="A73" s="338">
        <v>150000983</v>
      </c>
      <c r="B73" s="114" t="s">
        <v>149</v>
      </c>
      <c r="C73" s="339">
        <v>9</v>
      </c>
      <c r="D73" s="340" t="s">
        <v>870</v>
      </c>
      <c r="E73" s="341">
        <f>'[8]поточний ремонт'!E73</f>
        <v>3858.65</v>
      </c>
      <c r="F73" s="176">
        <f>'ПР 03.19-03.24'!F73+'[9]поточний ремонт'!F73+'[8]поточний ремонт'!F73</f>
        <v>492447.12708459026</v>
      </c>
      <c r="G73" s="176">
        <f t="shared" si="1"/>
        <v>535488.62157081615</v>
      </c>
      <c r="H73" s="176">
        <f t="shared" si="2"/>
        <v>43041.494486225885</v>
      </c>
      <c r="I73" s="176">
        <f>'ПР 03.19-03.24'!I73+'[9]поточний ремонт'!I73+'[8]поточний ремонт'!I73</f>
        <v>192.6</v>
      </c>
      <c r="J73" s="176">
        <f>'ПР 03.19-03.24'!J73+'[9]поточний ремонт'!J73+'[8]поточний ремонт'!J73</f>
        <v>70918</v>
      </c>
      <c r="K73" s="342"/>
      <c r="L73" s="176">
        <f>'ПР 03.19-03.24'!L73+'[9]поточний ремонт'!L73+'[8]поточний ремонт'!L73</f>
        <v>0</v>
      </c>
      <c r="M73" s="176">
        <f>'ПР 03.19-03.24'!M73+'[9]поточний ремонт'!M73+'[8]поточний ремонт'!M73</f>
        <v>2506</v>
      </c>
      <c r="N73" s="176"/>
      <c r="O73" s="176">
        <f>'ПР 03.19-03.24'!O73+'[9]поточний ремонт'!O73+'[8]поточний ремонт'!O73</f>
        <v>183</v>
      </c>
      <c r="P73" s="176">
        <f>'ПР 03.19-03.24'!P73+'[9]поточний ремонт'!P73+'[8]поточний ремонт'!P73</f>
        <v>50378</v>
      </c>
      <c r="Q73" s="334"/>
      <c r="R73" s="176">
        <f>'ПР 03.19-03.24'!R73+'[9]поточний ремонт'!R73+'[8]поточний ремонт'!R73</f>
        <v>13</v>
      </c>
      <c r="S73" s="176">
        <f>'ПР 03.19-03.24'!S73+'[9]поточний ремонт'!S73+'[8]поточний ремонт'!S73</f>
        <v>239273.43083520097</v>
      </c>
      <c r="T73" s="346"/>
      <c r="U73" s="176">
        <f>'ПР 03.19-03.24'!U73+'[9]поточний ремонт'!U73+'[8]поточний ремонт'!U73</f>
        <v>7290.5575727399228</v>
      </c>
      <c r="V73" s="176">
        <f>'ПР 03.19-03.24'!V73+'[9]поточний ремонт'!V73+'[8]поточний ремонт'!V73</f>
        <v>0</v>
      </c>
      <c r="W73" s="176">
        <f>'ПР 03.19-03.24'!W73+'[9]поточний ремонт'!W73+'[8]поточний ремонт'!W73</f>
        <v>151.5</v>
      </c>
      <c r="X73" s="176">
        <f>'ПР 03.19-03.24'!X73+'[9]поточний ремонт'!X73+'[8]поточний ремонт'!X73</f>
        <v>67206.109625730751</v>
      </c>
      <c r="Y73" s="176">
        <f>'ПР 03.19-03.24'!Y73+'[9]поточний ремонт'!Y73+'[8]поточний ремонт'!Y73</f>
        <v>63036.301868254646</v>
      </c>
      <c r="Z73" s="176">
        <f>'ПР 03.19-03.24'!Z73+'[9]поточний ремонт'!Z73+'[8]поточний ремонт'!Z73</f>
        <v>0</v>
      </c>
      <c r="AA73" s="176">
        <f>'ПР 03.19-03.24'!AA73+'[9]поточний ремонт'!AA73+'[8]поточний ремонт'!AA73</f>
        <v>0</v>
      </c>
      <c r="AB73" s="176">
        <f>'ПР 03.19-03.24'!AB73+'[9]поточний ремонт'!AB73+'[8]поточний ремонт'!AB73</f>
        <v>16807.475353381455</v>
      </c>
      <c r="AC73" s="176">
        <f>'ПР 03.19-03.24'!AC73+'[9]поточний ремонт'!AC73+'[8]поточний ремонт'!AC73</f>
        <v>8158.4667051264632</v>
      </c>
      <c r="AD73" s="176">
        <f>'ПР 03.19-03.24'!AD73+'[9]поточний ремонт'!AD73+'[8]поточний ремонт'!AD73</f>
        <v>9914.2796103819783</v>
      </c>
      <c r="AE73" s="176">
        <f>'ПР 03.19-03.24'!AE73+'[9]поточний ремонт'!AE73+'[8]поточний ремонт'!AE73</f>
        <v>13361.831789254469</v>
      </c>
      <c r="AF73" s="176">
        <f>'ПР 03.19-03.24'!AF73+'[9]поточний ремонт'!AF73+'[8]поточний ремонт'!AF73</f>
        <v>17843.795139184364</v>
      </c>
      <c r="AG73" s="176"/>
      <c r="AH73" s="176">
        <f>'ПР 03.19-03.24'!AH73+'[9]поточний ремонт'!AH73+'[8]поточний ремонт'!AH73</f>
        <v>13439.179756740488</v>
      </c>
      <c r="AI73" s="176">
        <f>'ПР 03.19-03.24'!AI73+'[9]поточний ремонт'!AI73+'[8]поточний ремонт'!AI73</f>
        <v>373</v>
      </c>
      <c r="AJ73" s="176"/>
      <c r="AK73" s="176">
        <f>'ПР 03.19-03.24'!AK73+'[9]поточний ремонт'!AK73+'[8]поточний ремонт'!AK73</f>
        <v>9887.4612654386492</v>
      </c>
      <c r="AL73" s="176">
        <f>'ПР 03.19-03.24'!AL73+'[9]поточний ремонт'!AL73+'[8]поточний ремонт'!AL73</f>
        <v>3866.4047037056398</v>
      </c>
      <c r="AM73" s="176"/>
      <c r="AN73" s="176">
        <f>'ПР 03.19-03.24'!AN73+'[9]поточний ремонт'!AN73+'[8]поточний ремонт'!AN73</f>
        <v>13895.263208744931</v>
      </c>
      <c r="AO73" s="176">
        <f>'ПР 03.19-03.24'!AO73+'[9]поточний ремонт'!AO73+'[8]поточний ремонт'!AO73</f>
        <v>1435.2998569178499</v>
      </c>
      <c r="AP73" s="176"/>
      <c r="AQ73" s="176">
        <f>'ПР 03.19-03.24'!AQ73+'[9]поточний ремонт'!AQ73+'[8]поточний ремонт'!AQ73</f>
        <v>6865.2993677988052</v>
      </c>
      <c r="AR73" s="176">
        <f>'ПР 03.19-03.24'!AR73+'[9]поточний ремонт'!AR73+'[8]поточний ремонт'!AR73</f>
        <v>9308</v>
      </c>
      <c r="AS73" s="176"/>
      <c r="AT73" s="176">
        <f>'ПР 03.19-03.24'!AT73+'[9]поточний ремонт'!AT73+'[8]поточний ремонт'!AT73</f>
        <v>12616.821766951962</v>
      </c>
      <c r="AU73" s="176">
        <f>'ПР 03.19-03.24'!AU73+'[9]поточний ремонт'!AU73+'[8]поточний ремонт'!AU73</f>
        <v>9243.2934709791825</v>
      </c>
      <c r="AV73" s="176"/>
      <c r="AW73" s="176">
        <f>'ПР 03.19-03.24'!AW73+'[9]поточний ремонт'!AW73+'[8]поточний ремонт'!AW73</f>
        <v>1671.8271301528173</v>
      </c>
      <c r="AX73" s="176">
        <f>'ПР 03.19-03.24'!AX73+'[9]поточний ремонт'!AX73+'[8]поточний ремонт'!AX73</f>
        <v>3007.0754013894007</v>
      </c>
      <c r="AY73" s="176"/>
      <c r="AZ73" s="176">
        <f t="shared" si="3"/>
        <v>71737.684285082127</v>
      </c>
      <c r="BA73" s="176">
        <f t="shared" si="3"/>
        <v>45076.868572176441</v>
      </c>
      <c r="BB73" s="176">
        <f t="shared" si="4"/>
        <v>-26660.815712905685</v>
      </c>
      <c r="BD73" s="324">
        <v>3</v>
      </c>
    </row>
    <row r="74" spans="1:56" ht="24.9" customHeight="1" x14ac:dyDescent="0.3">
      <c r="A74" s="338">
        <v>150000984</v>
      </c>
      <c r="B74" s="114" t="s">
        <v>151</v>
      </c>
      <c r="C74" s="339">
        <v>9</v>
      </c>
      <c r="D74" s="340" t="s">
        <v>870</v>
      </c>
      <c r="E74" s="341">
        <f>'[8]поточний ремонт'!E74</f>
        <v>9797.7000000000007</v>
      </c>
      <c r="F74" s="176">
        <f>'ПР 03.19-03.24'!F74+'[9]поточний ремонт'!F74+'[8]поточний ремонт'!F74</f>
        <v>1136155.8132386403</v>
      </c>
      <c r="G74" s="176">
        <f t="shared" si="1"/>
        <v>1035963.7925407365</v>
      </c>
      <c r="H74" s="176">
        <f t="shared" si="2"/>
        <v>-100192.02069790382</v>
      </c>
      <c r="I74" s="176">
        <f>'ПР 03.19-03.24'!I74+'[9]поточний ремонт'!I74+'[8]поточний ремонт'!I74</f>
        <v>772.26</v>
      </c>
      <c r="J74" s="176">
        <f>'ПР 03.19-03.24'!J74+'[9]поточний ремонт'!J74+'[8]поточний ремонт'!J74</f>
        <v>343975.05060778424</v>
      </c>
      <c r="K74" s="342"/>
      <c r="L74" s="176">
        <f>'ПР 03.19-03.24'!L74+'[9]поточний ремонт'!L74+'[8]поточний ремонт'!L74</f>
        <v>0</v>
      </c>
      <c r="M74" s="176">
        <f>'ПР 03.19-03.24'!M74+'[9]поточний ремонт'!M74+'[8]поточний ремонт'!M74</f>
        <v>979.56296292891818</v>
      </c>
      <c r="N74" s="176"/>
      <c r="O74" s="176">
        <f>'ПР 03.19-03.24'!O74+'[9]поточний ремонт'!O74+'[8]поточний ремонт'!O74</f>
        <v>693.5</v>
      </c>
      <c r="P74" s="176">
        <f>'ПР 03.19-03.24'!P74+'[9]поточний ремонт'!P74+'[8]поточний ремонт'!P74</f>
        <v>144830</v>
      </c>
      <c r="Q74" s="344"/>
      <c r="R74" s="176">
        <f>'ПР 03.19-03.24'!R74+'[9]поточний ремонт'!R74+'[8]поточний ремонт'!R74</f>
        <v>24</v>
      </c>
      <c r="S74" s="176">
        <f>'ПР 03.19-03.24'!S74+'[9]поточний ремонт'!S74+'[8]поточний ремонт'!S74</f>
        <v>275235.23289429222</v>
      </c>
      <c r="T74" s="346"/>
      <c r="U74" s="176">
        <f>'ПР 03.19-03.24'!U74+'[9]поточний ремонт'!U74+'[8]поточний ремонт'!U74</f>
        <v>1143</v>
      </c>
      <c r="V74" s="176">
        <f>'ПР 03.19-03.24'!V74+'[9]поточний ремонт'!V74+'[8]поточний ремонт'!V74</f>
        <v>0</v>
      </c>
      <c r="W74" s="176">
        <f>'ПР 03.19-03.24'!W74+'[9]поточний ремонт'!W74+'[8]поточний ремонт'!W74</f>
        <v>0</v>
      </c>
      <c r="X74" s="176">
        <f>'ПР 03.19-03.24'!X74+'[9]поточний ремонт'!X74+'[8]поточний ремонт'!X74</f>
        <v>0</v>
      </c>
      <c r="Y74" s="176">
        <f>'ПР 03.19-03.24'!Y74+'[9]поточний ремонт'!Y74+'[8]поточний ремонт'!Y74</f>
        <v>70425.162035388421</v>
      </c>
      <c r="Z74" s="176">
        <f>'ПР 03.19-03.24'!Z74+'[9]поточний ремонт'!Z74+'[8]поточний ремонт'!Z74</f>
        <v>0</v>
      </c>
      <c r="AA74" s="176">
        <f>'ПР 03.19-03.24'!AA74+'[9]поточний ремонт'!AA74+'[8]поточний ремонт'!AA74</f>
        <v>0</v>
      </c>
      <c r="AB74" s="176">
        <f>'ПР 03.19-03.24'!AB74+'[9]поточний ремонт'!AB74+'[8]поточний ремонт'!AB74</f>
        <v>26250.2822804596</v>
      </c>
      <c r="AC74" s="176">
        <f>'ПР 03.19-03.24'!AC74+'[9]поточний ремонт'!AC74+'[8]поточний ремонт'!AC74</f>
        <v>140253.9915693308</v>
      </c>
      <c r="AD74" s="176">
        <f>'ПР 03.19-03.24'!AD74+'[9]поточний ремонт'!AD74+'[8]поточний ремонт'!AD74</f>
        <v>32871.510190552362</v>
      </c>
      <c r="AE74" s="176">
        <f>'ПР 03.19-03.24'!AE74+'[9]поточний ремонт'!AE74+'[8]поточний ремонт'!AE74</f>
        <v>38156.491791804816</v>
      </c>
      <c r="AF74" s="176">
        <f>'ПР 03.19-03.24'!AF74+'[9]поточний ремонт'!AF74+'[8]поточний ремонт'!AF74</f>
        <v>76319.782768236502</v>
      </c>
      <c r="AG74" s="176"/>
      <c r="AH74" s="176">
        <f>'ПР 03.19-03.24'!AH74+'[9]поточний ремонт'!AH74+'[8]поточний ремонт'!AH74</f>
        <v>40693.072055259428</v>
      </c>
      <c r="AI74" s="176">
        <f>'ПР 03.19-03.24'!AI74+'[9]поточний ремонт'!AI74+'[8]поточний ремонт'!AI74</f>
        <v>5865</v>
      </c>
      <c r="AJ74" s="176"/>
      <c r="AK74" s="176">
        <f>'ПР 03.19-03.24'!AK74+'[9]поточний ремонт'!AK74+'[8]поточний ремонт'!AK74</f>
        <v>37584.830574776439</v>
      </c>
      <c r="AL74" s="176">
        <f>'ПР 03.19-03.24'!AL74+'[9]поточний ремонт'!AL74+'[8]поточний ремонт'!AL74</f>
        <v>23518.482388821798</v>
      </c>
      <c r="AM74" s="176"/>
      <c r="AN74" s="176">
        <f>'ПР 03.19-03.24'!AN74+'[9]поточний ремонт'!AN74+'[8]поточний ремонт'!AN74</f>
        <v>34486.611081709605</v>
      </c>
      <c r="AO74" s="176">
        <f>'ПР 03.19-03.24'!AO74+'[9]поточний ремонт'!AO74+'[8]поточний ремонт'!AO74</f>
        <v>7671</v>
      </c>
      <c r="AP74" s="176"/>
      <c r="AQ74" s="176">
        <f>'ПР 03.19-03.24'!AQ74+'[9]поточний ремонт'!AQ74+'[8]поточний ремонт'!AQ74</f>
        <v>11458.82183326712</v>
      </c>
      <c r="AR74" s="176">
        <f>'ПР 03.19-03.24'!AR74+'[9]поточний ремонт'!AR74+'[8]поточний ремонт'!AR74</f>
        <v>22188</v>
      </c>
      <c r="AS74" s="176"/>
      <c r="AT74" s="176">
        <f>'ПР 03.19-03.24'!AT74+'[9]поточний ремонт'!AT74+'[8]поточний ремонт'!AT74</f>
        <v>33049.850430112732</v>
      </c>
      <c r="AU74" s="176">
        <f>'ПР 03.19-03.24'!AU74+'[9]поточний ремонт'!AU74+'[8]поточний ремонт'!AU74</f>
        <v>24060.494977276587</v>
      </c>
      <c r="AV74" s="176"/>
      <c r="AW74" s="176">
        <f>'ПР 03.19-03.24'!AW74+'[9]поточний ремонт'!AW74+'[8]поточний ремонт'!AW74</f>
        <v>3745.56327776743</v>
      </c>
      <c r="AX74" s="176">
        <f>'ПР 03.19-03.24'!AX74+'[9]поточний ремонт'!AX74+'[8]поточний ремонт'!AX74</f>
        <v>18412.818962083449</v>
      </c>
      <c r="AY74" s="176"/>
      <c r="AZ74" s="176">
        <f t="shared" si="3"/>
        <v>199175.24104469756</v>
      </c>
      <c r="BA74" s="176">
        <f t="shared" si="3"/>
        <v>178035.57909641837</v>
      </c>
      <c r="BB74" s="176">
        <f t="shared" si="4"/>
        <v>-21139.661948279187</v>
      </c>
      <c r="BD74" s="324">
        <v>3</v>
      </c>
    </row>
    <row r="75" spans="1:56" ht="24.9" customHeight="1" x14ac:dyDescent="0.3">
      <c r="A75" s="338">
        <v>150000986</v>
      </c>
      <c r="B75" s="114" t="s">
        <v>153</v>
      </c>
      <c r="C75" s="339">
        <v>9</v>
      </c>
      <c r="D75" s="340" t="s">
        <v>870</v>
      </c>
      <c r="E75" s="341">
        <f>'[8]поточний ремонт'!E75</f>
        <v>6582.6</v>
      </c>
      <c r="F75" s="176">
        <f>'ПР 03.19-03.24'!F75+'[9]поточний ремонт'!F75+'[8]поточний ремонт'!F75</f>
        <v>901487.71572780784</v>
      </c>
      <c r="G75" s="176">
        <f t="shared" ref="G75:G138" si="5">J75+M75+P75+S75+U75+X75+Y75+AA75+AB75+AC75+AD75</f>
        <v>760758.37795351946</v>
      </c>
      <c r="H75" s="176">
        <f t="shared" ref="H75:H138" si="6">G75-F75</f>
        <v>-140729.33777428837</v>
      </c>
      <c r="I75" s="176">
        <f>'ПР 03.19-03.24'!I75+'[9]поточний ремонт'!I75+'[8]поточний ремонт'!I75</f>
        <v>193.38</v>
      </c>
      <c r="J75" s="176">
        <f>'ПР 03.19-03.24'!J75+'[9]поточний ремонт'!J75+'[8]поточний ремонт'!J75</f>
        <v>122172.91349325571</v>
      </c>
      <c r="K75" s="333"/>
      <c r="L75" s="176">
        <f>'ПР 03.19-03.24'!L75+'[9]поточний ремонт'!L75+'[8]поточний ремонт'!L75</f>
        <v>2</v>
      </c>
      <c r="M75" s="176">
        <f>'ПР 03.19-03.24'!M75+'[9]поточний ремонт'!M75+'[8]поточний ремонт'!M75</f>
        <v>173631.26</v>
      </c>
      <c r="N75" s="176"/>
      <c r="O75" s="176">
        <f>'ПР 03.19-03.24'!O75+'[9]поточний ремонт'!O75+'[8]поточний ремонт'!O75</f>
        <v>670</v>
      </c>
      <c r="P75" s="176">
        <f>'ПР 03.19-03.24'!P75+'[9]поточний ремонт'!P75+'[8]поточний ремонт'!P75</f>
        <v>138692.08462720001</v>
      </c>
      <c r="Q75" s="344"/>
      <c r="R75" s="176">
        <f>'ПР 03.19-03.24'!R75+'[9]поточний ремонт'!R75+'[8]поточний ремонт'!R75</f>
        <v>27</v>
      </c>
      <c r="S75" s="176">
        <f>'ПР 03.19-03.24'!S75+'[9]поточний ремонт'!S75+'[8]поточний ремонт'!S75</f>
        <v>256175.82349966525</v>
      </c>
      <c r="T75" s="343"/>
      <c r="U75" s="176">
        <f>'ПР 03.19-03.24'!U75+'[9]поточний ремонт'!U75+'[8]поточний ремонт'!U75</f>
        <v>8089.3598335471361</v>
      </c>
      <c r="V75" s="176">
        <f>'ПР 03.19-03.24'!V75+'[9]поточний ремонт'!V75+'[8]поточний ремонт'!V75</f>
        <v>0</v>
      </c>
      <c r="W75" s="176">
        <f>'ПР 03.19-03.24'!W75+'[9]поточний ремонт'!W75+'[8]поточний ремонт'!W75</f>
        <v>31</v>
      </c>
      <c r="X75" s="176">
        <f>'ПР 03.19-03.24'!X75+'[9]поточний ремонт'!X75+'[8]поточний ремонт'!X75</f>
        <v>11416.916199623765</v>
      </c>
      <c r="Y75" s="176">
        <f>'ПР 03.19-03.24'!Y75+'[9]поточний ремонт'!Y75+'[8]поточний ремонт'!Y75</f>
        <v>23538.703779283533</v>
      </c>
      <c r="Z75" s="176">
        <f>'ПР 03.19-03.24'!Z75+'[9]поточний ремонт'!Z75+'[8]поточний ремонт'!Z75</f>
        <v>0</v>
      </c>
      <c r="AA75" s="176">
        <f>'ПР 03.19-03.24'!AA75+'[9]поточний ремонт'!AA75+'[8]поточний ремонт'!AA75</f>
        <v>0</v>
      </c>
      <c r="AB75" s="176">
        <f>'ПР 03.19-03.24'!AB75+'[9]поточний ремонт'!AB75+'[8]поточний ремонт'!AB75</f>
        <v>8058.0330297311993</v>
      </c>
      <c r="AC75" s="176">
        <f>'ПР 03.19-03.24'!AC75+'[9]поточний ремонт'!AC75+'[8]поточний ремонт'!AC75</f>
        <v>9213.824432037949</v>
      </c>
      <c r="AD75" s="176">
        <f>'ПР 03.19-03.24'!AD75+'[9]поточний ремонт'!AD75+'[8]поточний ремонт'!AD75</f>
        <v>9769.4590591747237</v>
      </c>
      <c r="AE75" s="176">
        <f>'ПР 03.19-03.24'!AE75+'[9]поточний ремонт'!AE75+'[8]поточний ремонт'!AE75</f>
        <v>25112.887778649965</v>
      </c>
      <c r="AF75" s="176">
        <f>'ПР 03.19-03.24'!AF75+'[9]поточний ремонт'!AF75+'[8]поточний ремонт'!AF75</f>
        <v>18940.236162130772</v>
      </c>
      <c r="AG75" s="176"/>
      <c r="AH75" s="176">
        <f>'ПР 03.19-03.24'!AH75+'[9]поточний ремонт'!AH75+'[8]поточний ремонт'!AH75</f>
        <v>27176.541842714083</v>
      </c>
      <c r="AI75" s="176">
        <f>'ПР 03.19-03.24'!AI75+'[9]поточний ремонт'!AI75+'[8]поточний ремонт'!AI75</f>
        <v>5463.8135774525945</v>
      </c>
      <c r="AJ75" s="176"/>
      <c r="AK75" s="176">
        <f>'ПР 03.19-03.24'!AK75+'[9]поточний ремонт'!AK75+'[8]поточний ремонт'!AK75</f>
        <v>23903.262443571675</v>
      </c>
      <c r="AL75" s="176">
        <f>'ПР 03.19-03.24'!AL75+'[9]поточний ремонт'!AL75+'[8]поточний ремонт'!AL75</f>
        <v>4485.8640961196852</v>
      </c>
      <c r="AM75" s="176"/>
      <c r="AN75" s="176">
        <f>'ПР 03.19-03.24'!AN75+'[9]поточний ремонт'!AN75+'[8]поточний ремонт'!AN75</f>
        <v>23501.568293493554</v>
      </c>
      <c r="AO75" s="176">
        <f>'ПР 03.19-03.24'!AO75+'[9]поточний ремонт'!AO75+'[8]поточний ремонт'!AO75</f>
        <v>16289.3538271621</v>
      </c>
      <c r="AP75" s="176"/>
      <c r="AQ75" s="176">
        <f>'ПР 03.19-03.24'!AQ75+'[9]поточний ремонт'!AQ75+'[8]поточний ремонт'!AQ75</f>
        <v>7639.0246580482444</v>
      </c>
      <c r="AR75" s="176">
        <f>'ПР 03.19-03.24'!AR75+'[9]поточний ремонт'!AR75+'[8]поточний ремонт'!AR75</f>
        <v>20305.988285667678</v>
      </c>
      <c r="AS75" s="176"/>
      <c r="AT75" s="176">
        <f>'ПР 03.19-03.24'!AT75+'[9]поточний ремонт'!AT75+'[8]поточний ремонт'!AT75</f>
        <v>20901.725211740883</v>
      </c>
      <c r="AU75" s="176">
        <f>'ПР 03.19-03.24'!AU75+'[9]поточний ремонт'!AU75+'[8]поточний ремонт'!AU75</f>
        <v>22619.674039174126</v>
      </c>
      <c r="AV75" s="176"/>
      <c r="AW75" s="176">
        <f>'ПР 03.19-03.24'!AW75+'[9]поточний ремонт'!AW75+'[8]поточний ремонт'!AW75</f>
        <v>2460.4330576655516</v>
      </c>
      <c r="AX75" s="176">
        <f>'ПР 03.19-03.24'!AX75+'[9]поточний ремонт'!AX75+'[8]поточний ремонт'!AX75</f>
        <v>10113.142287717741</v>
      </c>
      <c r="AY75" s="176"/>
      <c r="AZ75" s="176">
        <f t="shared" ref="AZ75:BA138" si="7">AE75+AH75+AK75+AN75+AQ75+AT75+AW75</f>
        <v>130695.44328588396</v>
      </c>
      <c r="BA75" s="176">
        <f t="shared" si="7"/>
        <v>98218.072275424696</v>
      </c>
      <c r="BB75" s="176">
        <f t="shared" ref="BB75:BB138" si="8">BA75-AZ75</f>
        <v>-32477.371010459261</v>
      </c>
      <c r="BD75" s="324">
        <v>3</v>
      </c>
    </row>
    <row r="76" spans="1:56" ht="24.9" customHeight="1" x14ac:dyDescent="0.3">
      <c r="A76" s="338">
        <v>150000996</v>
      </c>
      <c r="B76" s="114" t="s">
        <v>155</v>
      </c>
      <c r="C76" s="339">
        <v>5</v>
      </c>
      <c r="D76" s="340" t="s">
        <v>870</v>
      </c>
      <c r="E76" s="341">
        <f>'[8]поточний ремонт'!E76</f>
        <v>3447.57</v>
      </c>
      <c r="F76" s="176">
        <f>'ПР 03.19-03.24'!F76+'[9]поточний ремонт'!F76+'[8]поточний ремонт'!F76</f>
        <v>280377.84445731662</v>
      </c>
      <c r="G76" s="176">
        <f t="shared" si="5"/>
        <v>281401.7444436432</v>
      </c>
      <c r="H76" s="176">
        <f t="shared" si="6"/>
        <v>1023.8999863265781</v>
      </c>
      <c r="I76" s="176">
        <f>'ПР 03.19-03.24'!I76+'[9]поточний ремонт'!I76+'[8]поточний ремонт'!I76</f>
        <v>254.14</v>
      </c>
      <c r="J76" s="176">
        <f>'ПР 03.19-03.24'!J76+'[9]поточний ремонт'!J76+'[8]поточний ремонт'!J76</f>
        <v>60709</v>
      </c>
      <c r="K76" s="345"/>
      <c r="L76" s="176">
        <f>'ПР 03.19-03.24'!L76+'[9]поточний ремонт'!L76+'[8]поточний ремонт'!L76</f>
        <v>2</v>
      </c>
      <c r="M76" s="176">
        <f>'ПР 03.19-03.24'!M76+'[9]поточний ремонт'!M76+'[8]поточний ремонт'!M76</f>
        <v>68768</v>
      </c>
      <c r="N76" s="176"/>
      <c r="O76" s="176">
        <f>'ПР 03.19-03.24'!O76+'[9]поточний ремонт'!O76+'[8]поточний ремонт'!O76</f>
        <v>0</v>
      </c>
      <c r="P76" s="176">
        <f>'ПР 03.19-03.24'!P76+'[9]поточний ремонт'!P76+'[8]поточний ремонт'!P76</f>
        <v>0</v>
      </c>
      <c r="Q76" s="334"/>
      <c r="R76" s="176">
        <f>'ПР 03.19-03.24'!R76+'[9]поточний ремонт'!R76+'[8]поточний ремонт'!R76</f>
        <v>0</v>
      </c>
      <c r="S76" s="176">
        <f>'ПР 03.19-03.24'!S76+'[9]поточний ремонт'!S76+'[8]поточний ремонт'!S76</f>
        <v>0</v>
      </c>
      <c r="T76" s="343"/>
      <c r="U76" s="176">
        <f>'ПР 03.19-03.24'!U76+'[9]поточний ремонт'!U76+'[8]поточний ремонт'!U76</f>
        <v>0</v>
      </c>
      <c r="V76" s="176">
        <f>'ПР 03.19-03.24'!V76+'[9]поточний ремонт'!V76+'[8]поточний ремонт'!V76</f>
        <v>0</v>
      </c>
      <c r="W76" s="176">
        <f>'ПР 03.19-03.24'!W76+'[9]поточний ремонт'!W76+'[8]поточний ремонт'!W76</f>
        <v>27</v>
      </c>
      <c r="X76" s="176">
        <f>'ПР 03.19-03.24'!X76+'[9]поточний ремонт'!X76+'[8]поточний ремонт'!X76</f>
        <v>9229.2506531268918</v>
      </c>
      <c r="Y76" s="176">
        <f>'ПР 03.19-03.24'!Y76+'[9]поточний ремонт'!Y76+'[8]поточний ремонт'!Y76</f>
        <v>46613.596652839951</v>
      </c>
      <c r="Z76" s="176">
        <f>'ПР 03.19-03.24'!Z76+'[9]поточний ремонт'!Z76+'[8]поточний ремонт'!Z76</f>
        <v>0</v>
      </c>
      <c r="AA76" s="176">
        <f>'ПР 03.19-03.24'!AA76+'[9]поточний ремонт'!AA76+'[8]поточний ремонт'!AA76</f>
        <v>77240.5086296355</v>
      </c>
      <c r="AB76" s="176">
        <f>'ПР 03.19-03.24'!AB76+'[9]поточний ремонт'!AB76+'[8]поточний ремонт'!AB76</f>
        <v>10200.44536020343</v>
      </c>
      <c r="AC76" s="176">
        <f>'ПР 03.19-03.24'!AC76+'[9]поточний ремонт'!AC76+'[8]поточний ремонт'!AC76</f>
        <v>1560.8605267438491</v>
      </c>
      <c r="AD76" s="176">
        <f>'ПР 03.19-03.24'!AD76+'[9]поточний ремонт'!AD76+'[8]поточний ремонт'!AD76</f>
        <v>7080.0826210935429</v>
      </c>
      <c r="AE76" s="176">
        <f>'ПР 03.19-03.24'!AE76+'[9]поточний ремонт'!AE76+'[8]поточний ремонт'!AE76</f>
        <v>18839.894219537699</v>
      </c>
      <c r="AF76" s="176">
        <f>'ПР 03.19-03.24'!AF76+'[9]поточний ремонт'!AF76+'[8]поточний ремонт'!AF76</f>
        <v>1362</v>
      </c>
      <c r="AG76" s="176"/>
      <c r="AH76" s="176">
        <f>'ПР 03.19-03.24'!AH76+'[9]поточний ремонт'!AH76+'[8]поточний ремонт'!AH76</f>
        <v>23312.152573060212</v>
      </c>
      <c r="AI76" s="176">
        <f>'ПР 03.19-03.24'!AI76+'[9]поточний ремонт'!AI76+'[8]поточний ремонт'!AI76</f>
        <v>7737.5101437075855</v>
      </c>
      <c r="AJ76" s="176"/>
      <c r="AK76" s="176">
        <f>'ПР 03.19-03.24'!AK76+'[9]поточний ремонт'!AK76+'[8]поточний ремонт'!AK76</f>
        <v>13723.386035745038</v>
      </c>
      <c r="AL76" s="176">
        <f>'ПР 03.19-03.24'!AL76+'[9]поточний ремонт'!AL76+'[8]поточний ремонт'!AL76</f>
        <v>631</v>
      </c>
      <c r="AM76" s="176"/>
      <c r="AN76" s="176">
        <f>'ПР 03.19-03.24'!AN76+'[9]поточний ремонт'!AN76+'[8]поточний ремонт'!AN76</f>
        <v>0</v>
      </c>
      <c r="AO76" s="176">
        <f>'ПР 03.19-03.24'!AO76+'[9]поточний ремонт'!AO76+'[8]поточний ремонт'!AO76</f>
        <v>0</v>
      </c>
      <c r="AP76" s="176"/>
      <c r="AQ76" s="176">
        <f>'ПР 03.19-03.24'!AQ76+'[9]поточний ремонт'!AQ76+'[8]поточний ремонт'!AQ76</f>
        <v>415.26523391347547</v>
      </c>
      <c r="AR76" s="176">
        <f>'ПР 03.19-03.24'!AR76+'[9]поточний ремонт'!AR76+'[8]поточний ремонт'!AR76</f>
        <v>0</v>
      </c>
      <c r="AS76" s="176"/>
      <c r="AT76" s="176">
        <f>'ПР 03.19-03.24'!AT76+'[9]поточний ремонт'!AT76+'[8]поточний ремонт'!AT76</f>
        <v>14445.084569938888</v>
      </c>
      <c r="AU76" s="176">
        <f>'ПР 03.19-03.24'!AU76+'[9]поточний ремонт'!AU76+'[8]поточний ремонт'!AU76</f>
        <v>8183.0071113496087</v>
      </c>
      <c r="AV76" s="176"/>
      <c r="AW76" s="176">
        <f>'ПР 03.19-03.24'!AW76+'[9]поточний ремонт'!AW76+'[8]поточний ремонт'!AW76</f>
        <v>1664.3572619904687</v>
      </c>
      <c r="AX76" s="176">
        <f>'ПР 03.19-03.24'!AX76+'[9]поточний ремонт'!AX76+'[8]поточний ремонт'!AX76</f>
        <v>2883</v>
      </c>
      <c r="AY76" s="176"/>
      <c r="AZ76" s="176">
        <f t="shared" si="7"/>
        <v>72400.139894185777</v>
      </c>
      <c r="BA76" s="176">
        <f t="shared" si="7"/>
        <v>20796.517255057195</v>
      </c>
      <c r="BB76" s="176">
        <f t="shared" si="8"/>
        <v>-51603.622639128582</v>
      </c>
      <c r="BD76" s="324">
        <v>2</v>
      </c>
    </row>
    <row r="77" spans="1:56" ht="24.9" customHeight="1" x14ac:dyDescent="0.3">
      <c r="A77" s="338">
        <v>150000987</v>
      </c>
      <c r="B77" s="602" t="s">
        <v>157</v>
      </c>
      <c r="C77" s="339">
        <v>1</v>
      </c>
      <c r="D77" s="340" t="s">
        <v>870</v>
      </c>
      <c r="E77" s="341"/>
      <c r="F77" s="176"/>
      <c r="G77" s="176"/>
      <c r="H77" s="176"/>
      <c r="I77" s="176"/>
      <c r="J77" s="176"/>
      <c r="K77" s="342"/>
      <c r="L77" s="176"/>
      <c r="M77" s="176"/>
      <c r="N77" s="176"/>
      <c r="O77" s="176"/>
      <c r="P77" s="176"/>
      <c r="Q77" s="334"/>
      <c r="R77" s="176"/>
      <c r="S77" s="176"/>
      <c r="T77" s="343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  <c r="AZ77" s="176">
        <f t="shared" si="7"/>
        <v>0</v>
      </c>
      <c r="BA77" s="176">
        <f t="shared" si="7"/>
        <v>0</v>
      </c>
      <c r="BB77" s="176">
        <f t="shared" si="8"/>
        <v>0</v>
      </c>
      <c r="BD77" s="324">
        <v>3</v>
      </c>
    </row>
    <row r="78" spans="1:56" ht="24.9" customHeight="1" x14ac:dyDescent="0.3">
      <c r="A78" s="338">
        <v>150000988</v>
      </c>
      <c r="B78" s="602" t="s">
        <v>159</v>
      </c>
      <c r="C78" s="339">
        <v>1</v>
      </c>
      <c r="D78" s="340" t="s">
        <v>870</v>
      </c>
      <c r="E78" s="341"/>
      <c r="F78" s="176"/>
      <c r="G78" s="176"/>
      <c r="H78" s="176"/>
      <c r="I78" s="176"/>
      <c r="J78" s="176"/>
      <c r="K78" s="342"/>
      <c r="L78" s="176"/>
      <c r="M78" s="176"/>
      <c r="N78" s="176"/>
      <c r="O78" s="176"/>
      <c r="P78" s="176"/>
      <c r="Q78" s="334"/>
      <c r="R78" s="176"/>
      <c r="S78" s="176"/>
      <c r="T78" s="343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  <c r="AZ78" s="176">
        <f t="shared" si="7"/>
        <v>0</v>
      </c>
      <c r="BA78" s="176">
        <f t="shared" si="7"/>
        <v>0</v>
      </c>
      <c r="BB78" s="176">
        <f t="shared" si="8"/>
        <v>0</v>
      </c>
      <c r="BD78" s="324">
        <v>3</v>
      </c>
    </row>
    <row r="79" spans="1:56" ht="24.9" customHeight="1" x14ac:dyDescent="0.3">
      <c r="A79" s="338">
        <v>150000548</v>
      </c>
      <c r="B79" s="114" t="s">
        <v>161</v>
      </c>
      <c r="C79" s="339">
        <v>5</v>
      </c>
      <c r="D79" s="340" t="s">
        <v>870</v>
      </c>
      <c r="E79" s="341">
        <f>'[8]поточний ремонт'!E79</f>
        <v>2189.75</v>
      </c>
      <c r="F79" s="176">
        <f>'ПР 03.19-03.24'!F79+'[9]поточний ремонт'!F79+'[8]поточний ремонт'!F79</f>
        <v>196711.73964956755</v>
      </c>
      <c r="G79" s="176">
        <f t="shared" si="5"/>
        <v>272095.91499242181</v>
      </c>
      <c r="H79" s="176">
        <f t="shared" si="6"/>
        <v>75384.175342854258</v>
      </c>
      <c r="I79" s="176">
        <f>'ПР 03.19-03.24'!I79+'[9]поточний ремонт'!I79+'[8]поточний ремонт'!I79</f>
        <v>191.43</v>
      </c>
      <c r="J79" s="176">
        <f>'ПР 03.19-03.24'!J79+'[9]поточний ремонт'!J79+'[8]поточний ремонт'!J79</f>
        <v>57593.89889501952</v>
      </c>
      <c r="K79" s="333"/>
      <c r="L79" s="176">
        <f>'ПР 03.19-03.24'!L79+'[9]поточний ремонт'!L79+'[8]поточний ремонт'!L79</f>
        <v>1</v>
      </c>
      <c r="M79" s="176">
        <f>'ПР 03.19-03.24'!M79+'[9]поточний ремонт'!M79+'[8]поточний ремонт'!M79</f>
        <v>37022.6402572925</v>
      </c>
      <c r="N79" s="176"/>
      <c r="O79" s="176">
        <f>'ПР 03.19-03.24'!O79+'[9]поточний ремонт'!O79+'[8]поточний ремонт'!O79</f>
        <v>0</v>
      </c>
      <c r="P79" s="176">
        <f>'ПР 03.19-03.24'!P79+'[9]поточний ремонт'!P79+'[8]поточний ремонт'!P79</f>
        <v>0</v>
      </c>
      <c r="Q79" s="334"/>
      <c r="R79" s="176">
        <f>'ПР 03.19-03.24'!R79+'[9]поточний ремонт'!R79+'[8]поточний ремонт'!R79</f>
        <v>0</v>
      </c>
      <c r="S79" s="176">
        <f>'ПР 03.19-03.24'!S79+'[9]поточний ремонт'!S79+'[8]поточний ремонт'!S79</f>
        <v>0</v>
      </c>
      <c r="T79" s="343"/>
      <c r="U79" s="176">
        <f>'ПР 03.19-03.24'!U79+'[9]поточний ремонт'!U79+'[8]поточний ремонт'!U79</f>
        <v>0</v>
      </c>
      <c r="V79" s="176">
        <f>'ПР 03.19-03.24'!V79+'[9]поточний ремонт'!V79+'[8]поточний ремонт'!V79</f>
        <v>0</v>
      </c>
      <c r="W79" s="176">
        <f>'ПР 03.19-03.24'!W79+'[9]поточний ремонт'!W79+'[8]поточний ремонт'!W79</f>
        <v>5</v>
      </c>
      <c r="X79" s="176">
        <f>'ПР 03.19-03.24'!X79+'[9]поточний ремонт'!X79+'[8]поточний ремонт'!X79</f>
        <v>1212.5296761414797</v>
      </c>
      <c r="Y79" s="176">
        <f>'ПР 03.19-03.24'!Y79+'[9]поточний ремонт'!Y79+'[8]поточний ремонт'!Y79</f>
        <v>56859</v>
      </c>
      <c r="Z79" s="176">
        <f>'ПР 03.19-03.24'!Z79+'[9]поточний ремонт'!Z79+'[8]поточний ремонт'!Z79</f>
        <v>0</v>
      </c>
      <c r="AA79" s="176">
        <f>'ПР 03.19-03.24'!AA79+'[9]поточний ремонт'!AA79+'[8]поточний ремонт'!AA79</f>
        <v>0</v>
      </c>
      <c r="AB79" s="176">
        <f>'ПР 03.19-03.24'!AB79+'[9]поточний ремонт'!AB79+'[8]поточний ремонт'!AB79</f>
        <v>7082.6088461660765</v>
      </c>
      <c r="AC79" s="176">
        <f>'ПР 03.19-03.24'!AC79+'[9]поточний ремонт'!AC79+'[8]поточний ремонт'!AC79</f>
        <v>89933.44369773638</v>
      </c>
      <c r="AD79" s="176">
        <f>'ПР 03.19-03.24'!AD79+'[9]поточний ремонт'!AD79+'[8]поточний ремонт'!AD79</f>
        <v>22391.793620065841</v>
      </c>
      <c r="AE79" s="176">
        <f>'ПР 03.19-03.24'!AE79+'[9]поточний ремонт'!AE79+'[8]поточний ремонт'!AE79</f>
        <v>14613.420164177931</v>
      </c>
      <c r="AF79" s="176">
        <f>'ПР 03.19-03.24'!AF79+'[9]поточний ремонт'!AF79+'[8]поточний ремонт'!AF79</f>
        <v>1929.988175457047</v>
      </c>
      <c r="AG79" s="176"/>
      <c r="AH79" s="176">
        <f>'ПР 03.19-03.24'!AH79+'[9]поточний ремонт'!AH79+'[8]поточний ремонт'!AH79</f>
        <v>19846.401983140193</v>
      </c>
      <c r="AI79" s="176">
        <f>'ПР 03.19-03.24'!AI79+'[9]поточний ремонт'!AI79+'[8]поточний ремонт'!AI79</f>
        <v>8152.6919697254689</v>
      </c>
      <c r="AJ79" s="176"/>
      <c r="AK79" s="176">
        <f>'ПР 03.19-03.24'!AK79+'[9]поточний ремонт'!AK79+'[8]поточний ремонт'!AK79</f>
        <v>7205.1463716437274</v>
      </c>
      <c r="AL79" s="176">
        <f>'ПР 03.19-03.24'!AL79+'[9]поточний ремонт'!AL79+'[8]поточний ремонт'!AL79</f>
        <v>23607.139707347178</v>
      </c>
      <c r="AM79" s="176"/>
      <c r="AN79" s="176">
        <f>'ПР 03.19-03.24'!AN79+'[9]поточний ремонт'!AN79+'[8]поточний ремонт'!AN79</f>
        <v>9280.5776666921774</v>
      </c>
      <c r="AO79" s="176">
        <f>'ПР 03.19-03.24'!AO79+'[9]поточний ремонт'!AO79+'[8]поточний ремонт'!AO79</f>
        <v>0</v>
      </c>
      <c r="AP79" s="176"/>
      <c r="AQ79" s="176">
        <f>'ПР 03.19-03.24'!AQ79+'[9]поточний ремонт'!AQ79+'[8]поточний ремонт'!AQ79</f>
        <v>6189.9077721580634</v>
      </c>
      <c r="AR79" s="176">
        <f>'ПР 03.19-03.24'!AR79+'[9]поточний ремонт'!AR79+'[8]поточний ремонт'!AR79</f>
        <v>2269.7228418</v>
      </c>
      <c r="AS79" s="176"/>
      <c r="AT79" s="176">
        <f>'ПР 03.19-03.24'!AT79+'[9]поточний ремонт'!AT79+'[8]поточний ремонт'!AT79</f>
        <v>10688.40478473533</v>
      </c>
      <c r="AU79" s="176">
        <f>'ПР 03.19-03.24'!AU79+'[9]поточний ремонт'!AU79+'[8]поточний ремонт'!AU79</f>
        <v>7432.4486982075941</v>
      </c>
      <c r="AV79" s="176"/>
      <c r="AW79" s="176">
        <f>'ПР 03.19-03.24'!AW79+'[9]поточний ремонт'!AW79+'[8]поточний ремонт'!AW79</f>
        <v>4227.5017103909158</v>
      </c>
      <c r="AX79" s="176">
        <f>'ПР 03.19-03.24'!AX79+'[9]поточний ремонт'!AX79+'[8]поточний ремонт'!AX79</f>
        <v>6459</v>
      </c>
      <c r="AY79" s="176"/>
      <c r="AZ79" s="176">
        <f t="shared" si="7"/>
        <v>72051.360452938345</v>
      </c>
      <c r="BA79" s="176">
        <f t="shared" si="7"/>
        <v>49850.991392537282</v>
      </c>
      <c r="BB79" s="176">
        <f t="shared" si="8"/>
        <v>-22200.369060401063</v>
      </c>
      <c r="BD79" s="324">
        <v>1</v>
      </c>
    </row>
    <row r="80" spans="1:56" ht="24.9" customHeight="1" x14ac:dyDescent="0.3">
      <c r="A80" s="338">
        <v>150000549</v>
      </c>
      <c r="B80" s="114" t="s">
        <v>163</v>
      </c>
      <c r="C80" s="339">
        <v>4</v>
      </c>
      <c r="D80" s="340" t="s">
        <v>870</v>
      </c>
      <c r="E80" s="341">
        <f>'[8]поточний ремонт'!E80</f>
        <v>1174.6199999999999</v>
      </c>
      <c r="F80" s="176">
        <f>'ПР 03.19-03.24'!F80+'[9]поточний ремонт'!F80+'[8]поточний ремонт'!F80</f>
        <v>84751.710653379443</v>
      </c>
      <c r="G80" s="176">
        <f t="shared" si="5"/>
        <v>136130.05142291429</v>
      </c>
      <c r="H80" s="176">
        <f t="shared" si="6"/>
        <v>51378.340769534843</v>
      </c>
      <c r="I80" s="176">
        <f>'ПР 03.19-03.24'!I80+'[9]поточний ремонт'!I80+'[8]поточний ремонт'!I80</f>
        <v>140.80000000000001</v>
      </c>
      <c r="J80" s="176">
        <f>'ПР 03.19-03.24'!J80+'[9]поточний ремонт'!J80+'[8]поточний ремонт'!J80</f>
        <v>19121</v>
      </c>
      <c r="K80" s="342"/>
      <c r="L80" s="176">
        <f>'ПР 03.19-03.24'!L80+'[9]поточний ремонт'!L80+'[8]поточний ремонт'!L80</f>
        <v>3</v>
      </c>
      <c r="M80" s="176">
        <f>'ПР 03.19-03.24'!M80+'[9]поточний ремонт'!M80+'[8]поточний ремонт'!M80</f>
        <v>66219.159798614332</v>
      </c>
      <c r="N80" s="176"/>
      <c r="O80" s="176">
        <f>'ПР 03.19-03.24'!O80+'[9]поточний ремонт'!O80+'[8]поточний ремонт'!O80</f>
        <v>0</v>
      </c>
      <c r="P80" s="176">
        <f>'ПР 03.19-03.24'!P80+'[9]поточний ремонт'!P80+'[8]поточний ремонт'!P80</f>
        <v>0</v>
      </c>
      <c r="Q80" s="334"/>
      <c r="R80" s="176">
        <f>'ПР 03.19-03.24'!R80+'[9]поточний ремонт'!R80+'[8]поточний ремонт'!R80</f>
        <v>0</v>
      </c>
      <c r="S80" s="176">
        <f>'ПР 03.19-03.24'!S80+'[9]поточний ремонт'!S80+'[8]поточний ремонт'!S80</f>
        <v>0</v>
      </c>
      <c r="T80" s="343"/>
      <c r="U80" s="176">
        <f>'ПР 03.19-03.24'!U80+'[9]поточний ремонт'!U80+'[8]поточний ремонт'!U80</f>
        <v>0</v>
      </c>
      <c r="V80" s="176">
        <f>'ПР 03.19-03.24'!V80+'[9]поточний ремонт'!V80+'[8]поточний ремонт'!V80</f>
        <v>0</v>
      </c>
      <c r="W80" s="176">
        <f>'ПР 03.19-03.24'!W80+'[9]поточний ремонт'!W80+'[8]поточний ремонт'!W80</f>
        <v>5</v>
      </c>
      <c r="X80" s="176">
        <f>'ПР 03.19-03.24'!X80+'[9]поточний ремонт'!X80+'[8]поточний ремонт'!X80</f>
        <v>1558</v>
      </c>
      <c r="Y80" s="176">
        <f>'ПР 03.19-03.24'!Y80+'[9]поточний ремонт'!Y80+'[8]поточний ремонт'!Y80</f>
        <v>5010.1925295268411</v>
      </c>
      <c r="Z80" s="176">
        <f>'ПР 03.19-03.24'!Z80+'[9]поточний ремонт'!Z80+'[8]поточний ремонт'!Z80</f>
        <v>0</v>
      </c>
      <c r="AA80" s="176">
        <f>'ПР 03.19-03.24'!AA80+'[9]поточний ремонт'!AA80+'[8]поточний ремонт'!AA80</f>
        <v>3657</v>
      </c>
      <c r="AB80" s="176">
        <f>'ПР 03.19-03.24'!AB80+'[9]поточний ремонт'!AB80+'[8]поточний ремонт'!AB80</f>
        <v>6425</v>
      </c>
      <c r="AC80" s="176">
        <f>'ПР 03.19-03.24'!AC80+'[9]поточний ремонт'!AC80+'[8]поточний ремонт'!AC80</f>
        <v>13073</v>
      </c>
      <c r="AD80" s="176">
        <f>'ПР 03.19-03.24'!AD80+'[9]поточний ремонт'!AD80+'[8]поточний ремонт'!AD80</f>
        <v>21066.699094773103</v>
      </c>
      <c r="AE80" s="176">
        <f>'ПР 03.19-03.24'!AE80+'[9]поточний ремонт'!AE80+'[8]поточний ремонт'!AE80</f>
        <v>8251.9250914896893</v>
      </c>
      <c r="AF80" s="176">
        <f>'ПР 03.19-03.24'!AF80+'[9]поточний ремонт'!AF80+'[8]поточний ремонт'!AF80</f>
        <v>19192.078190451815</v>
      </c>
      <c r="AG80" s="176"/>
      <c r="AH80" s="176">
        <f>'ПР 03.19-03.24'!AH80+'[9]поточний ремонт'!AH80+'[8]поточний ремонт'!AH80</f>
        <v>15457.709230162784</v>
      </c>
      <c r="AI80" s="176">
        <f>'ПР 03.19-03.24'!AI80+'[9]поточний ремонт'!AI80+'[8]поточний ремонт'!AI80</f>
        <v>1772.5</v>
      </c>
      <c r="AJ80" s="176"/>
      <c r="AK80" s="176">
        <f>'ПР 03.19-03.24'!AK80+'[9]поточний ремонт'!AK80+'[8]поточний ремонт'!AK80</f>
        <v>2897.9818339615481</v>
      </c>
      <c r="AL80" s="176">
        <f>'ПР 03.19-03.24'!AL80+'[9]поточний ремонт'!AL80+'[8]поточний ремонт'!AL80</f>
        <v>2529.7995973358657</v>
      </c>
      <c r="AM80" s="176"/>
      <c r="AN80" s="176">
        <f>'ПР 03.19-03.24'!AN80+'[9]поточний ремонт'!AN80+'[8]поточний ремонт'!AN80</f>
        <v>4437.725464036952</v>
      </c>
      <c r="AO80" s="176">
        <f>'ПР 03.19-03.24'!AO80+'[9]поточний ремонт'!AO80+'[8]поточний ремонт'!AO80</f>
        <v>0</v>
      </c>
      <c r="AP80" s="176"/>
      <c r="AQ80" s="176">
        <f>'ПР 03.19-03.24'!AQ80+'[9]поточний ремонт'!AQ80+'[8]поточний ремонт'!AQ80</f>
        <v>553.6869785513004</v>
      </c>
      <c r="AR80" s="176">
        <f>'ПР 03.19-03.24'!AR80+'[9]поточний ремонт'!AR80+'[8]поточний ремонт'!AR80</f>
        <v>0</v>
      </c>
      <c r="AS80" s="176"/>
      <c r="AT80" s="176">
        <f>'ПР 03.19-03.24'!AT80+'[9]поточний ремонт'!AT80+'[8]поточний ремонт'!AT80</f>
        <v>5171.2830561424062</v>
      </c>
      <c r="AU80" s="176">
        <f>'ПР 03.19-03.24'!AU80+'[9]поточний ремонт'!AU80+'[8]поточний ремонт'!AU80</f>
        <v>0</v>
      </c>
      <c r="AV80" s="176"/>
      <c r="AW80" s="176">
        <f>'ПР 03.19-03.24'!AW80+'[9]поточний ремонт'!AW80+'[8]поточний ремонт'!AW80</f>
        <v>2333.2899906270586</v>
      </c>
      <c r="AX80" s="176">
        <f>'ПР 03.19-03.24'!AX80+'[9]поточний ремонт'!AX80+'[8]поточний ремонт'!AX80</f>
        <v>1962.7740265752934</v>
      </c>
      <c r="AY80" s="176"/>
      <c r="AZ80" s="176">
        <f t="shared" si="7"/>
        <v>39103.601644971743</v>
      </c>
      <c r="BA80" s="176">
        <f t="shared" si="7"/>
        <v>25457.151814362976</v>
      </c>
      <c r="BB80" s="176">
        <f t="shared" si="8"/>
        <v>-13646.449830608766</v>
      </c>
      <c r="BD80" s="324">
        <v>1</v>
      </c>
    </row>
    <row r="81" spans="1:56" ht="24.9" customHeight="1" x14ac:dyDescent="0.3">
      <c r="A81" s="338">
        <v>150000547</v>
      </c>
      <c r="B81" s="114" t="s">
        <v>165</v>
      </c>
      <c r="C81" s="339">
        <v>5</v>
      </c>
      <c r="D81" s="340" t="s">
        <v>870</v>
      </c>
      <c r="E81" s="341">
        <f>'[8]поточний ремонт'!E81</f>
        <v>2745.3</v>
      </c>
      <c r="F81" s="176">
        <f>'ПР 03.19-03.24'!F81+'[9]поточний ремонт'!F81+'[8]поточний ремонт'!F81</f>
        <v>383559.64912422333</v>
      </c>
      <c r="G81" s="176">
        <f t="shared" si="5"/>
        <v>217407.26600852679</v>
      </c>
      <c r="H81" s="176">
        <f t="shared" si="6"/>
        <v>-166152.38311569655</v>
      </c>
      <c r="I81" s="176">
        <f>'ПР 03.19-03.24'!I81+'[9]поточний ремонт'!I81+'[8]поточний ремонт'!I81</f>
        <v>1</v>
      </c>
      <c r="J81" s="176">
        <f>'ПР 03.19-03.24'!J81+'[9]поточний ремонт'!J81+'[8]поточний ремонт'!J81</f>
        <v>336</v>
      </c>
      <c r="K81" s="342"/>
      <c r="L81" s="176">
        <f>'ПР 03.19-03.24'!L81+'[9]поточний ремонт'!L81+'[8]поточний ремонт'!L81</f>
        <v>0</v>
      </c>
      <c r="M81" s="176">
        <f>'ПР 03.19-03.24'!M81+'[9]поточний ремонт'!M81+'[8]поточний ремонт'!M81</f>
        <v>15749</v>
      </c>
      <c r="N81" s="176"/>
      <c r="O81" s="176">
        <f>'ПР 03.19-03.24'!O81+'[9]поточний ремонт'!O81+'[8]поточний ремонт'!O81</f>
        <v>12</v>
      </c>
      <c r="P81" s="176">
        <f>'ПР 03.19-03.24'!P81+'[9]поточний ремонт'!P81+'[8]поточний ремонт'!P81</f>
        <v>2848.35</v>
      </c>
      <c r="Q81" s="334"/>
      <c r="R81" s="176">
        <f>'ПР 03.19-03.24'!R81+'[9]поточний ремонт'!R81+'[8]поточний ремонт'!R81</f>
        <v>0</v>
      </c>
      <c r="S81" s="176">
        <f>'ПР 03.19-03.24'!S81+'[9]поточний ремонт'!S81+'[8]поточний ремонт'!S81</f>
        <v>0</v>
      </c>
      <c r="T81" s="343"/>
      <c r="U81" s="176">
        <f>'ПР 03.19-03.24'!U81+'[9]поточний ремонт'!U81+'[8]поточний ремонт'!U81</f>
        <v>0</v>
      </c>
      <c r="V81" s="176">
        <f>'ПР 03.19-03.24'!V81+'[9]поточний ремонт'!V81+'[8]поточний ремонт'!V81</f>
        <v>0</v>
      </c>
      <c r="W81" s="176">
        <f>'ПР 03.19-03.24'!W81+'[9]поточний ремонт'!W81+'[8]поточний ремонт'!W81</f>
        <v>8</v>
      </c>
      <c r="X81" s="176">
        <f>'ПР 03.19-03.24'!X81+'[9]поточний ремонт'!X81+'[8]поточний ремонт'!X81</f>
        <v>6565.5080629364147</v>
      </c>
      <c r="Y81" s="176">
        <f>'ПР 03.19-03.24'!Y81+'[9]поточний ремонт'!Y81+'[8]поточний ремонт'!Y81</f>
        <v>40004.237355298152</v>
      </c>
      <c r="Z81" s="176">
        <f>'ПР 03.19-03.24'!Z81+'[9]поточний ремонт'!Z81+'[8]поточний ремонт'!Z81</f>
        <v>0</v>
      </c>
      <c r="AA81" s="176">
        <f>'ПР 03.19-03.24'!AA81+'[9]поточний ремонт'!AA81+'[8]поточний ремонт'!AA81</f>
        <v>0</v>
      </c>
      <c r="AB81" s="176">
        <f>'ПР 03.19-03.24'!AB81+'[9]поточний ремонт'!AB81+'[8]поточний ремонт'!AB81</f>
        <v>5560.1705902922276</v>
      </c>
      <c r="AC81" s="176">
        <f>'ПР 03.19-03.24'!AC81+'[9]поточний ремонт'!AC81+'[8]поточний ремонт'!AC81</f>
        <v>135018</v>
      </c>
      <c r="AD81" s="176">
        <f>'ПР 03.19-03.24'!AD81+'[9]поточний ремонт'!AD81+'[8]поточний ремонт'!AD81</f>
        <v>11326</v>
      </c>
      <c r="AE81" s="176">
        <f>'ПР 03.19-03.24'!AE81+'[9]поточний ремонт'!AE81+'[8]поточний ремонт'!AE81</f>
        <v>18716.32254126394</v>
      </c>
      <c r="AF81" s="176">
        <f>'ПР 03.19-03.24'!AF81+'[9]поточний ремонт'!AF81+'[8]поточний ремонт'!AF81</f>
        <v>3660.2048657325108</v>
      </c>
      <c r="AG81" s="176"/>
      <c r="AH81" s="176">
        <f>'ПР 03.19-03.24'!AH81+'[9]поточний ремонт'!AH81+'[8]поточний ремонт'!AH81</f>
        <v>24884.196907303201</v>
      </c>
      <c r="AI81" s="176">
        <f>'ПР 03.19-03.24'!AI81+'[9]поточний ремонт'!AI81+'[8]поточний ремонт'!AI81</f>
        <v>12972.369782136253</v>
      </c>
      <c r="AJ81" s="176"/>
      <c r="AK81" s="176">
        <f>'ПР 03.19-03.24'!AK81+'[9]поточний ремонт'!AK81+'[8]поточний ремонт'!AK81</f>
        <v>8875.4933128979064</v>
      </c>
      <c r="AL81" s="176">
        <f>'ПР 03.19-03.24'!AL81+'[9]поточний ремонт'!AL81+'[8]поточний ремонт'!AL81</f>
        <v>88184</v>
      </c>
      <c r="AM81" s="176"/>
      <c r="AN81" s="176">
        <f>'ПР 03.19-03.24'!AN81+'[9]поточний ремонт'!AN81+'[8]поточний ремонт'!AN81</f>
        <v>10084.264711061014</v>
      </c>
      <c r="AO81" s="176">
        <f>'ПР 03.19-03.24'!AO81+'[9]поточний ремонт'!AO81+'[8]поточний ремонт'!AO81</f>
        <v>0</v>
      </c>
      <c r="AP81" s="176"/>
      <c r="AQ81" s="176">
        <f>'ПР 03.19-03.24'!AQ81+'[9]поточний ремонт'!AQ81+'[8]поточний ремонт'!AQ81</f>
        <v>8073.7747679765334</v>
      </c>
      <c r="AR81" s="176">
        <f>'ПР 03.19-03.24'!AR81+'[9]поточний ремонт'!AR81+'[8]поточний ремонт'!AR81</f>
        <v>7.7228418000000003</v>
      </c>
      <c r="AS81" s="176"/>
      <c r="AT81" s="176">
        <f>'ПР 03.19-03.24'!AT81+'[9]поточний ремонт'!AT81+'[8]поточний ремонт'!AT81</f>
        <v>15033.055325647239</v>
      </c>
      <c r="AU81" s="176">
        <f>'ПР 03.19-03.24'!AU81+'[9]поточний ремонт'!AU81+'[8]поточний ремонт'!AU81</f>
        <v>7706.8977512255287</v>
      </c>
      <c r="AV81" s="176"/>
      <c r="AW81" s="176">
        <f>'ПР 03.19-03.24'!AW81+'[9]поточний ремонт'!AW81+'[8]поточний ремонт'!AW81</f>
        <v>1354.356495455587</v>
      </c>
      <c r="AX81" s="176">
        <f>'ПР 03.19-03.24'!AX81+'[9]поточний ремонт'!AX81+'[8]поточний ремонт'!AX81</f>
        <v>4792.1847182129004</v>
      </c>
      <c r="AY81" s="176"/>
      <c r="AZ81" s="176">
        <f t="shared" si="7"/>
        <v>87021.464061605409</v>
      </c>
      <c r="BA81" s="176">
        <f t="shared" si="7"/>
        <v>117323.37995910719</v>
      </c>
      <c r="BB81" s="176">
        <f t="shared" si="8"/>
        <v>30301.915897501778</v>
      </c>
      <c r="BD81" s="324">
        <v>1</v>
      </c>
    </row>
    <row r="82" spans="1:56" ht="24.9" customHeight="1" x14ac:dyDescent="0.3">
      <c r="A82" s="338">
        <v>150000510</v>
      </c>
      <c r="B82" s="114" t="s">
        <v>167</v>
      </c>
      <c r="C82" s="339">
        <v>5</v>
      </c>
      <c r="D82" s="340" t="s">
        <v>870</v>
      </c>
      <c r="E82" s="341">
        <f>'[8]поточний ремонт'!E82</f>
        <v>2889.25</v>
      </c>
      <c r="F82" s="176">
        <f>'ПР 03.19-03.24'!F82+'[9]поточний ремонт'!F82+'[8]поточний ремонт'!F82</f>
        <v>155490.39708908938</v>
      </c>
      <c r="G82" s="176">
        <f t="shared" si="5"/>
        <v>72084.809919124775</v>
      </c>
      <c r="H82" s="176">
        <f t="shared" si="6"/>
        <v>-83405.587169964609</v>
      </c>
      <c r="I82" s="176">
        <f>'ПР 03.19-03.24'!I82+'[9]поточний ремонт'!I82+'[8]поточний ремонт'!I82</f>
        <v>5.6</v>
      </c>
      <c r="J82" s="176">
        <f>'ПР 03.19-03.24'!J82+'[9]поточний ремонт'!J82+'[8]поточний ремонт'!J82</f>
        <v>2340</v>
      </c>
      <c r="K82" s="342"/>
      <c r="L82" s="176">
        <f>'ПР 03.19-03.24'!L82+'[9]поточний ремонт'!L82+'[8]поточний ремонт'!L82</f>
        <v>0</v>
      </c>
      <c r="M82" s="176">
        <f>'ПР 03.19-03.24'!M82+'[9]поточний ремонт'!M82+'[8]поточний ремонт'!M82</f>
        <v>0</v>
      </c>
      <c r="N82" s="176"/>
      <c r="O82" s="176">
        <f>'ПР 03.19-03.24'!O82+'[9]поточний ремонт'!O82+'[8]поточний ремонт'!O82</f>
        <v>0</v>
      </c>
      <c r="P82" s="176">
        <f>'ПР 03.19-03.24'!P82+'[9]поточний ремонт'!P82+'[8]поточний ремонт'!P82</f>
        <v>0</v>
      </c>
      <c r="Q82" s="334"/>
      <c r="R82" s="176">
        <f>'ПР 03.19-03.24'!R82+'[9]поточний ремонт'!R82+'[8]поточний ремонт'!R82</f>
        <v>0</v>
      </c>
      <c r="S82" s="176">
        <f>'ПР 03.19-03.24'!S82+'[9]поточний ремонт'!S82+'[8]поточний ремонт'!S82</f>
        <v>0</v>
      </c>
      <c r="T82" s="343"/>
      <c r="U82" s="176">
        <f>'ПР 03.19-03.24'!U82+'[9]поточний ремонт'!U82+'[8]поточний ремонт'!U82</f>
        <v>0</v>
      </c>
      <c r="V82" s="176">
        <f>'ПР 03.19-03.24'!V82+'[9]поточний ремонт'!V82+'[8]поточний ремонт'!V82</f>
        <v>0</v>
      </c>
      <c r="W82" s="176">
        <f>'ПР 03.19-03.24'!W82+'[9]поточний ремонт'!W82+'[8]поточний ремонт'!W82</f>
        <v>47</v>
      </c>
      <c r="X82" s="176">
        <f>'ПР 03.19-03.24'!X82+'[9]поточний ремонт'!X82+'[8]поточний ремонт'!X82</f>
        <v>21354.971520290386</v>
      </c>
      <c r="Y82" s="176">
        <f>'ПР 03.19-03.24'!Y82+'[9]поточний ремонт'!Y82+'[8]поточний ремонт'!Y82</f>
        <v>32768.255935898953</v>
      </c>
      <c r="Z82" s="176">
        <f>'ПР 03.19-03.24'!Z82+'[9]поточний ремонт'!Z82+'[8]поточний ремонт'!Z82</f>
        <v>0</v>
      </c>
      <c r="AA82" s="176">
        <f>'ПР 03.19-03.24'!AA82+'[9]поточний ремонт'!AA82+'[8]поточний ремонт'!AA82</f>
        <v>0</v>
      </c>
      <c r="AB82" s="176">
        <f>'ПР 03.19-03.24'!AB82+'[9]поточний ремонт'!AB82+'[8]поточний ремонт'!AB82</f>
        <v>904</v>
      </c>
      <c r="AC82" s="176">
        <f>'ПР 03.19-03.24'!AC82+'[9]поточний ремонт'!AC82+'[8]поточний ремонт'!AC82</f>
        <v>6611.7225141035196</v>
      </c>
      <c r="AD82" s="176">
        <f>'ПР 03.19-03.24'!AD82+'[9]поточний ремонт'!AD82+'[8]поточний ремонт'!AD82</f>
        <v>8105.8599488319187</v>
      </c>
      <c r="AE82" s="176">
        <f>'ПР 03.19-03.24'!AE82+'[9]поточний ремонт'!AE82+'[8]поточний ремонт'!AE82</f>
        <v>12979.604637593071</v>
      </c>
      <c r="AF82" s="176">
        <f>'ПР 03.19-03.24'!AF82+'[9]поточний ремонт'!AF82+'[8]поточний ремонт'!AF82</f>
        <v>2782.154267646175</v>
      </c>
      <c r="AG82" s="176"/>
      <c r="AH82" s="176">
        <f>'ПР 03.19-03.24'!AH82+'[9]поточний ремонт'!AH82+'[8]поточний ремонт'!AH82</f>
        <v>14052.121097297288</v>
      </c>
      <c r="AI82" s="176">
        <f>'ПР 03.19-03.24'!AI82+'[9]поточний ремонт'!AI82+'[8]поточний ремонт'!AI82</f>
        <v>3509.4721223824899</v>
      </c>
      <c r="AJ82" s="176"/>
      <c r="AK82" s="176">
        <f>'ПР 03.19-03.24'!AK82+'[9]поточний ремонт'!AK82+'[8]поточний ремонт'!AK82</f>
        <v>12438.001849792396</v>
      </c>
      <c r="AL82" s="176">
        <f>'ПР 03.19-03.24'!AL82+'[9]поточний ремонт'!AL82+'[8]поточний ремонт'!AL82</f>
        <v>3497</v>
      </c>
      <c r="AM82" s="176"/>
      <c r="AN82" s="176">
        <f>'ПР 03.19-03.24'!AN82+'[9]поточний ремонт'!AN82+'[8]поточний ремонт'!AN82</f>
        <v>0</v>
      </c>
      <c r="AO82" s="176">
        <f>'ПР 03.19-03.24'!AO82+'[9]поточний ремонт'!AO82+'[8]поточний ремонт'!AO82</f>
        <v>0</v>
      </c>
      <c r="AP82" s="176"/>
      <c r="AQ82" s="176">
        <f>'ПР 03.19-03.24'!AQ82+'[9]поточний ремонт'!AQ82+'[8]поточний ремонт'!AQ82</f>
        <v>922.81163091883468</v>
      </c>
      <c r="AR82" s="176">
        <f>'ПР 03.19-03.24'!AR82+'[9]поточний ремонт'!AR82+'[8]поточний ремонт'!AR82</f>
        <v>713.80188273267913</v>
      </c>
      <c r="AS82" s="176"/>
      <c r="AT82" s="176">
        <f>'ПР 03.19-03.24'!AT82+'[9]поточний ремонт'!AT82+'[8]поточний ремонт'!AT82</f>
        <v>10338.438220613141</v>
      </c>
      <c r="AU82" s="176">
        <f>'ПР 03.19-03.24'!AU82+'[9]поточний ремонт'!AU82+'[8]поточний ремонт'!AU82</f>
        <v>3931</v>
      </c>
      <c r="AV82" s="176"/>
      <c r="AW82" s="176">
        <f>'ПР 03.19-03.24'!AW82+'[9]поточний ремонт'!AW82+'[8]поточний ремонт'!AW82</f>
        <v>1175.9516288084567</v>
      </c>
      <c r="AX82" s="176">
        <f>'ПР 03.19-03.24'!AX82+'[9]поточний ремонт'!AX82+'[8]поточний ремонт'!AX82</f>
        <v>3188</v>
      </c>
      <c r="AY82" s="176"/>
      <c r="AZ82" s="176">
        <f t="shared" si="7"/>
        <v>51906.929065023185</v>
      </c>
      <c r="BA82" s="176">
        <f t="shared" si="7"/>
        <v>17621.428272761346</v>
      </c>
      <c r="BB82" s="176">
        <f t="shared" si="8"/>
        <v>-34285.500792261839</v>
      </c>
      <c r="BD82" s="324">
        <v>2</v>
      </c>
    </row>
    <row r="83" spans="1:56" ht="24.9" customHeight="1" x14ac:dyDescent="0.3">
      <c r="A83" s="338">
        <v>150000511</v>
      </c>
      <c r="B83" s="114" t="s">
        <v>169</v>
      </c>
      <c r="C83" s="339">
        <v>5</v>
      </c>
      <c r="D83" s="340" t="s">
        <v>870</v>
      </c>
      <c r="E83" s="341">
        <f>'[8]поточний ремонт'!E83</f>
        <v>3220</v>
      </c>
      <c r="F83" s="176">
        <f>'ПР 03.19-03.24'!F83+'[9]поточний ремонт'!F83+'[8]поточний ремонт'!F83</f>
        <v>196068.64625321492</v>
      </c>
      <c r="G83" s="176">
        <f t="shared" si="5"/>
        <v>196685.69892282455</v>
      </c>
      <c r="H83" s="176">
        <f t="shared" si="6"/>
        <v>617.0526696096349</v>
      </c>
      <c r="I83" s="176">
        <f>'ПР 03.19-03.24'!I83+'[9]поточний ремонт'!I83+'[8]поточний ремонт'!I83</f>
        <v>0</v>
      </c>
      <c r="J83" s="176">
        <f>'ПР 03.19-03.24'!J83+'[9]поточний ремонт'!J83+'[8]поточний ремонт'!J83</f>
        <v>0</v>
      </c>
      <c r="K83" s="342"/>
      <c r="L83" s="176">
        <f>'ПР 03.19-03.24'!L83+'[9]поточний ремонт'!L83+'[8]поточний ремонт'!L83</f>
        <v>2</v>
      </c>
      <c r="M83" s="176">
        <f>'ПР 03.19-03.24'!M83+'[9]поточний ремонт'!M83+'[8]поточний ремонт'!M83</f>
        <v>107216</v>
      </c>
      <c r="N83" s="176"/>
      <c r="O83" s="176">
        <f>'ПР 03.19-03.24'!O83+'[9]поточний ремонт'!O83+'[8]поточний ремонт'!O83</f>
        <v>0</v>
      </c>
      <c r="P83" s="176">
        <f>'ПР 03.19-03.24'!P83+'[9]поточний ремонт'!P83+'[8]поточний ремонт'!P83</f>
        <v>0</v>
      </c>
      <c r="Q83" s="334"/>
      <c r="R83" s="176">
        <f>'ПР 03.19-03.24'!R83+'[9]поточний ремонт'!R83+'[8]поточний ремонт'!R83</f>
        <v>0</v>
      </c>
      <c r="S83" s="176">
        <f>'ПР 03.19-03.24'!S83+'[9]поточний ремонт'!S83+'[8]поточний ремонт'!S83</f>
        <v>0</v>
      </c>
      <c r="T83" s="343"/>
      <c r="U83" s="176">
        <f>'ПР 03.19-03.24'!U83+'[9]поточний ремонт'!U83+'[8]поточний ремонт'!U83</f>
        <v>0</v>
      </c>
      <c r="V83" s="176">
        <f>'ПР 03.19-03.24'!V83+'[9]поточний ремонт'!V83+'[8]поточний ремонт'!V83</f>
        <v>0</v>
      </c>
      <c r="W83" s="176">
        <f>'ПР 03.19-03.24'!W83+'[9]поточний ремонт'!W83+'[8]поточний ремонт'!W83</f>
        <v>75.2</v>
      </c>
      <c r="X83" s="176">
        <f>'ПР 03.19-03.24'!X83+'[9]поточний ремонт'!X83+'[8]поточний ремонт'!X83</f>
        <v>15653.754141119634</v>
      </c>
      <c r="Y83" s="176">
        <f>'ПР 03.19-03.24'!Y83+'[9]поточний ремонт'!Y83+'[8]поточний ремонт'!Y83</f>
        <v>51402.361007436288</v>
      </c>
      <c r="Z83" s="176">
        <f>'ПР 03.19-03.24'!Z83+'[9]поточний ремонт'!Z83+'[8]поточний ремонт'!Z83</f>
        <v>0</v>
      </c>
      <c r="AA83" s="176">
        <f>'ПР 03.19-03.24'!AA83+'[9]поточний ремонт'!AA83+'[8]поточний ремонт'!AA83</f>
        <v>0</v>
      </c>
      <c r="AB83" s="176">
        <f>'ПР 03.19-03.24'!AB83+'[9]поточний ремонт'!AB83+'[8]поточний ремонт'!AB83</f>
        <v>3633</v>
      </c>
      <c r="AC83" s="176">
        <f>'ПР 03.19-03.24'!AC83+'[9]поточний ремонт'!AC83+'[8]поточний ремонт'!AC83</f>
        <v>2644</v>
      </c>
      <c r="AD83" s="176">
        <f>'ПР 03.19-03.24'!AD83+'[9]поточний ремонт'!AD83+'[8]поточний ремонт'!AD83</f>
        <v>16136.583774268638</v>
      </c>
      <c r="AE83" s="176">
        <f>'ПР 03.19-03.24'!AE83+'[9]поточний ремонт'!AE83+'[8]поточний ремонт'!AE83</f>
        <v>19085.14472726679</v>
      </c>
      <c r="AF83" s="176">
        <f>'ПР 03.19-03.24'!AF83+'[9]поточний ремонт'!AF83+'[8]поточний ремонт'!AF83</f>
        <v>6383.875060253753</v>
      </c>
      <c r="AG83" s="176"/>
      <c r="AH83" s="176">
        <f>'ПР 03.19-03.24'!AH83+'[9]поточний ремонт'!AH83+'[8]поточний ремонт'!AH83</f>
        <v>28845.086869181974</v>
      </c>
      <c r="AI83" s="176">
        <f>'ПР 03.19-03.24'!AI83+'[9]поточний ремонт'!AI83+'[8]поточний ремонт'!AI83</f>
        <v>0</v>
      </c>
      <c r="AJ83" s="176"/>
      <c r="AK83" s="176">
        <f>'ПР 03.19-03.24'!AK83+'[9]поточний ремонт'!AK83+'[8]поточний ремонт'!AK83</f>
        <v>15250.845427841712</v>
      </c>
      <c r="AL83" s="176">
        <f>'ПР 03.19-03.24'!AL83+'[9]поточний ремонт'!AL83+'[8]поточний ремонт'!AL83</f>
        <v>4587</v>
      </c>
      <c r="AM83" s="176"/>
      <c r="AN83" s="176">
        <f>'ПР 03.19-03.24'!AN83+'[9]поточний ремонт'!AN83+'[8]поточний ремонт'!AN83</f>
        <v>0</v>
      </c>
      <c r="AO83" s="176">
        <f>'ПР 03.19-03.24'!AO83+'[9]поточний ремонт'!AO83+'[8]поточний ремонт'!AO83</f>
        <v>0</v>
      </c>
      <c r="AP83" s="176"/>
      <c r="AQ83" s="176">
        <f>'ПР 03.19-03.24'!AQ83+'[9]поточний ремонт'!AQ83+'[8]поточний ремонт'!AQ83</f>
        <v>1153.5145386485431</v>
      </c>
      <c r="AR83" s="176">
        <f>'ПР 03.19-03.24'!AR83+'[9]поточний ремонт'!AR83+'[8]поточний ремонт'!AR83</f>
        <v>2477.1850515697056</v>
      </c>
      <c r="AS83" s="176"/>
      <c r="AT83" s="176">
        <f>'ПР 03.19-03.24'!AT83+'[9]поточний ремонт'!AT83+'[8]поточний ремонт'!AT83</f>
        <v>15278.375869293894</v>
      </c>
      <c r="AU83" s="176">
        <f>'ПР 03.19-03.24'!AU83+'[9]поточний ремонт'!AU83+'[8]поточний ремонт'!AU83</f>
        <v>1837.194145310646</v>
      </c>
      <c r="AV83" s="176"/>
      <c r="AW83" s="176">
        <f>'ПР 03.19-03.24'!AW83+'[9]поточний ремонт'!AW83+'[8]поточний ремонт'!AW83</f>
        <v>1264.8896288084566</v>
      </c>
      <c r="AX83" s="176">
        <f>'ПР 03.19-03.24'!AX83+'[9]поточний ремонт'!AX83+'[8]поточний ремонт'!AX83</f>
        <v>4457</v>
      </c>
      <c r="AY83" s="176"/>
      <c r="AZ83" s="176">
        <f t="shared" si="7"/>
        <v>80877.857061041374</v>
      </c>
      <c r="BA83" s="176">
        <f t="shared" si="7"/>
        <v>19742.254257134104</v>
      </c>
      <c r="BB83" s="176">
        <f t="shared" si="8"/>
        <v>-61135.60280390727</v>
      </c>
      <c r="BD83" s="324">
        <v>2</v>
      </c>
    </row>
    <row r="84" spans="1:56" ht="24.9" customHeight="1" x14ac:dyDescent="0.3">
      <c r="A84" s="338">
        <v>150000512</v>
      </c>
      <c r="B84" s="114" t="s">
        <v>171</v>
      </c>
      <c r="C84" s="339">
        <v>5</v>
      </c>
      <c r="D84" s="340" t="s">
        <v>870</v>
      </c>
      <c r="E84" s="341">
        <f>'[8]поточний ремонт'!E84</f>
        <v>1872.1999999999998</v>
      </c>
      <c r="F84" s="176">
        <f>'ПР 03.19-03.24'!F84+'[9]поточний ремонт'!F84+'[8]поточний ремонт'!F84</f>
        <v>124151.90164638356</v>
      </c>
      <c r="G84" s="176">
        <f t="shared" si="5"/>
        <v>147967.47123622149</v>
      </c>
      <c r="H84" s="176">
        <f t="shared" si="6"/>
        <v>23815.569589837934</v>
      </c>
      <c r="I84" s="176">
        <f>'ПР 03.19-03.24'!I84+'[9]поточний ремонт'!I84+'[8]поточний ремонт'!I84</f>
        <v>22</v>
      </c>
      <c r="J84" s="176">
        <f>'ПР 03.19-03.24'!J84+'[9]поточний ремонт'!J84+'[8]поточний ремонт'!J84</f>
        <v>2411</v>
      </c>
      <c r="K84" s="342"/>
      <c r="L84" s="176">
        <f>'ПР 03.19-03.24'!L84+'[9]поточний ремонт'!L84+'[8]поточний ремонт'!L84</f>
        <v>2</v>
      </c>
      <c r="M84" s="176">
        <f>'ПР 03.19-03.24'!M84+'[9]поточний ремонт'!M84+'[8]поточний ремонт'!M84</f>
        <v>53940</v>
      </c>
      <c r="N84" s="176"/>
      <c r="O84" s="176">
        <f>'ПР 03.19-03.24'!O84+'[9]поточний ремонт'!O84+'[8]поточний ремонт'!O84</f>
        <v>0</v>
      </c>
      <c r="P84" s="176">
        <f>'ПР 03.19-03.24'!P84+'[9]поточний ремонт'!P84+'[8]поточний ремонт'!P84</f>
        <v>0</v>
      </c>
      <c r="Q84" s="334"/>
      <c r="R84" s="176">
        <f>'ПР 03.19-03.24'!R84+'[9]поточний ремонт'!R84+'[8]поточний ремонт'!R84</f>
        <v>0</v>
      </c>
      <c r="S84" s="176">
        <f>'ПР 03.19-03.24'!S84+'[9]поточний ремонт'!S84+'[8]поточний ремонт'!S84</f>
        <v>0</v>
      </c>
      <c r="T84" s="343"/>
      <c r="U84" s="176">
        <f>'ПР 03.19-03.24'!U84+'[9]поточний ремонт'!U84+'[8]поточний ремонт'!U84</f>
        <v>0</v>
      </c>
      <c r="V84" s="176">
        <f>'ПР 03.19-03.24'!V84+'[9]поточний ремонт'!V84+'[8]поточний ремонт'!V84</f>
        <v>0</v>
      </c>
      <c r="W84" s="176">
        <f>'ПР 03.19-03.24'!W84+'[9]поточний ремонт'!W84+'[8]поточний ремонт'!W84</f>
        <v>79.400000000000006</v>
      </c>
      <c r="X84" s="176">
        <f>'ПР 03.19-03.24'!X84+'[9]поточний ремонт'!X84+'[8]поточний ремонт'!X84</f>
        <v>9430.3831188772365</v>
      </c>
      <c r="Y84" s="176">
        <f>'ПР 03.19-03.24'!Y84+'[9]поточний ремонт'!Y84+'[8]поточний ремонт'!Y84</f>
        <v>370.6774651223518</v>
      </c>
      <c r="Z84" s="176">
        <f>'ПР 03.19-03.24'!Z84+'[9]поточний ремонт'!Z84+'[8]поточний ремонт'!Z84</f>
        <v>0</v>
      </c>
      <c r="AA84" s="176">
        <f>'ПР 03.19-03.24'!AA84+'[9]поточний ремонт'!AA84+'[8]поточний ремонт'!AA84</f>
        <v>0</v>
      </c>
      <c r="AB84" s="176">
        <f>'ПР 03.19-03.24'!AB84+'[9]поточний ремонт'!AB84+'[8]поточний ремонт'!AB84</f>
        <v>1173.5876625485075</v>
      </c>
      <c r="AC84" s="176">
        <f>'ПР 03.19-03.24'!AC84+'[9]поточний ремонт'!AC84+'[8]поточний ремонт'!AC84</f>
        <v>78141.822989673383</v>
      </c>
      <c r="AD84" s="176">
        <f>'ПР 03.19-03.24'!AD84+'[9]поточний ремонт'!AD84+'[8]поточний ремонт'!AD84</f>
        <v>2500</v>
      </c>
      <c r="AE84" s="176">
        <f>'ПР 03.19-03.24'!AE84+'[9]поточний ремонт'!AE84+'[8]поточний ремонт'!AE84</f>
        <v>8984.0221775098926</v>
      </c>
      <c r="AF84" s="176">
        <f>'ПР 03.19-03.24'!AF84+'[9]поточний ремонт'!AF84+'[8]поточний ремонт'!AF84</f>
        <v>0</v>
      </c>
      <c r="AG84" s="176"/>
      <c r="AH84" s="176">
        <f>'ПР 03.19-03.24'!AH84+'[9]поточний ремонт'!AH84+'[8]поточний ремонт'!AH84</f>
        <v>14697.125412540099</v>
      </c>
      <c r="AI84" s="176">
        <f>'ПР 03.19-03.24'!AI84+'[9]поточний ремонт'!AI84+'[8]поточний ремонт'!AI84</f>
        <v>0</v>
      </c>
      <c r="AJ84" s="176"/>
      <c r="AK84" s="176">
        <f>'ПР 03.19-03.24'!AK84+'[9]поточний ремонт'!AK84+'[8]поточний ремонт'!AK84</f>
        <v>8369.6456868363603</v>
      </c>
      <c r="AL84" s="176">
        <f>'ПР 03.19-03.24'!AL84+'[9]поточний ремонт'!AL84+'[8]поточний ремонт'!AL84</f>
        <v>885</v>
      </c>
      <c r="AM84" s="176"/>
      <c r="AN84" s="176">
        <f>'ПР 03.19-03.24'!AN84+'[9]поточний ремонт'!AN84+'[8]поточний ремонт'!AN84</f>
        <v>0</v>
      </c>
      <c r="AO84" s="176">
        <f>'ПР 03.19-03.24'!AO84+'[9]поточний ремонт'!AO84+'[8]поточний ремонт'!AO84</f>
        <v>0</v>
      </c>
      <c r="AP84" s="176"/>
      <c r="AQ84" s="176">
        <f>'ПР 03.19-03.24'!AQ84+'[9]поточний ремонт'!AQ84+'[8]поточний ремонт'!AQ84</f>
        <v>692.10872318912584</v>
      </c>
      <c r="AR84" s="176">
        <f>'ПР 03.19-03.24'!AR84+'[9]поточний ремонт'!AR84+'[8]поточний ремонт'!AR84</f>
        <v>744.48322308377033</v>
      </c>
      <c r="AS84" s="176"/>
      <c r="AT84" s="176">
        <f>'ПР 03.19-03.24'!AT84+'[9]поточний ремонт'!AT84+'[8]поточний ремонт'!AT84</f>
        <v>5484.1441736654006</v>
      </c>
      <c r="AU84" s="176">
        <f>'ПР 03.19-03.24'!AU84+'[9]поточний ремонт'!AU84+'[8]поточний ремонт'!AU84</f>
        <v>2521.0071113496087</v>
      </c>
      <c r="AV84" s="176"/>
      <c r="AW84" s="176">
        <f>'ПР 03.19-03.24'!AW84+'[9]поточний ремонт'!AW84+'[8]поточний ремонт'!AW84</f>
        <v>872.72657664194526</v>
      </c>
      <c r="AX84" s="176">
        <f>'ПР 03.19-03.24'!AX84+'[9]поточний ремонт'!AX84+'[8]поточний ремонт'!AX84</f>
        <v>1733</v>
      </c>
      <c r="AY84" s="176"/>
      <c r="AZ84" s="176">
        <f t="shared" si="7"/>
        <v>39099.772750382821</v>
      </c>
      <c r="BA84" s="176">
        <f t="shared" si="7"/>
        <v>5883.4903344333788</v>
      </c>
      <c r="BB84" s="176">
        <f t="shared" si="8"/>
        <v>-33216.282415949441</v>
      </c>
      <c r="BD84" s="324">
        <v>2</v>
      </c>
    </row>
    <row r="85" spans="1:56" ht="24.9" customHeight="1" x14ac:dyDescent="0.3">
      <c r="A85" s="338">
        <v>150000513</v>
      </c>
      <c r="B85" s="114" t="s">
        <v>173</v>
      </c>
      <c r="C85" s="339">
        <v>6</v>
      </c>
      <c r="D85" s="340" t="s">
        <v>870</v>
      </c>
      <c r="E85" s="341">
        <f>'[8]поточний ремонт'!E85</f>
        <v>3630</v>
      </c>
      <c r="F85" s="176">
        <f>'ПР 03.19-03.24'!F85+'[9]поточний ремонт'!F85+'[8]поточний ремонт'!F85</f>
        <v>294248.72186840791</v>
      </c>
      <c r="G85" s="176">
        <f t="shared" si="5"/>
        <v>172180.41160399432</v>
      </c>
      <c r="H85" s="176">
        <f t="shared" si="6"/>
        <v>-122068.31026441359</v>
      </c>
      <c r="I85" s="176">
        <f>'ПР 03.19-03.24'!I85+'[9]поточний ремонт'!I85+'[8]поточний ремонт'!I85</f>
        <v>273</v>
      </c>
      <c r="J85" s="176">
        <f>'ПР 03.19-03.24'!J85+'[9]поточний ремонт'!J85+'[8]поточний ремонт'!J85</f>
        <v>99945</v>
      </c>
      <c r="K85" s="342"/>
      <c r="L85" s="176">
        <f>'ПР 03.19-03.24'!L85+'[9]поточний ремонт'!L85+'[8]поточний ремонт'!L85</f>
        <v>0</v>
      </c>
      <c r="M85" s="176">
        <f>'ПР 03.19-03.24'!M85+'[9]поточний ремонт'!M85+'[8]поточний ремонт'!M85</f>
        <v>0</v>
      </c>
      <c r="N85" s="176"/>
      <c r="O85" s="176">
        <f>'ПР 03.19-03.24'!O85+'[9]поточний ремонт'!O85+'[8]поточний ремонт'!O85</f>
        <v>0</v>
      </c>
      <c r="P85" s="176">
        <f>'ПР 03.19-03.24'!P85+'[9]поточний ремонт'!P85+'[8]поточний ремонт'!P85</f>
        <v>0</v>
      </c>
      <c r="Q85" s="334"/>
      <c r="R85" s="176">
        <f>'ПР 03.19-03.24'!R85+'[9]поточний ремонт'!R85+'[8]поточний ремонт'!R85</f>
        <v>0</v>
      </c>
      <c r="S85" s="176">
        <f>'ПР 03.19-03.24'!S85+'[9]поточний ремонт'!S85+'[8]поточний ремонт'!S85</f>
        <v>0</v>
      </c>
      <c r="T85" s="343"/>
      <c r="U85" s="176">
        <f>'ПР 03.19-03.24'!U85+'[9]поточний ремонт'!U85+'[8]поточний ремонт'!U85</f>
        <v>0</v>
      </c>
      <c r="V85" s="176">
        <f>'ПР 03.19-03.24'!V85+'[9]поточний ремонт'!V85+'[8]поточний ремонт'!V85</f>
        <v>0</v>
      </c>
      <c r="W85" s="176">
        <f>'ПР 03.19-03.24'!W85+'[9]поточний ремонт'!W85+'[8]поточний ремонт'!W85</f>
        <v>0</v>
      </c>
      <c r="X85" s="176">
        <f>'ПР 03.19-03.24'!X85+'[9]поточний ремонт'!X85+'[8]поточний ремонт'!X85</f>
        <v>0</v>
      </c>
      <c r="Y85" s="176">
        <f>'ПР 03.19-03.24'!Y85+'[9]поточний ремонт'!Y85+'[8]поточний ремонт'!Y85</f>
        <v>54433.276291658498</v>
      </c>
      <c r="Z85" s="176">
        <f>'ПР 03.19-03.24'!Z85+'[9]поточний ремонт'!Z85+'[8]поточний ремонт'!Z85</f>
        <v>0</v>
      </c>
      <c r="AA85" s="176">
        <f>'ПР 03.19-03.24'!AA85+'[9]поточний ремонт'!AA85+'[8]поточний ремонт'!AA85</f>
        <v>0</v>
      </c>
      <c r="AB85" s="176">
        <f>'ПР 03.19-03.24'!AB85+'[9]поточний ремонт'!AB85+'[8]поточний ремонт'!AB85</f>
        <v>3092.7176300180772</v>
      </c>
      <c r="AC85" s="176">
        <f>'ПР 03.19-03.24'!AC85+'[9]поточний ремонт'!AC85+'[8]поточний ремонт'!AC85</f>
        <v>5311.4236627943292</v>
      </c>
      <c r="AD85" s="176">
        <f>'ПР 03.19-03.24'!AD85+'[9]поточний ремонт'!AD85+'[8]поточний ремонт'!AD85</f>
        <v>9397.9940195234376</v>
      </c>
      <c r="AE85" s="176">
        <f>'ПР 03.19-03.24'!AE85+'[9]поточний ремонт'!AE85+'[8]поточний ремонт'!AE85</f>
        <v>15885.862681397823</v>
      </c>
      <c r="AF85" s="176">
        <f>'ПР 03.19-03.24'!AF85+'[9]поточний ремонт'!AF85+'[8]поточний ремонт'!AF85</f>
        <v>1950</v>
      </c>
      <c r="AG85" s="176"/>
      <c r="AH85" s="176">
        <f>'ПР 03.19-03.24'!AH85+'[9]поточний ремонт'!AH85+'[8]поточний ремонт'!AH85</f>
        <v>19478.506747005333</v>
      </c>
      <c r="AI85" s="176">
        <f>'ПР 03.19-03.24'!AI85+'[9]поточний ремонт'!AI85+'[8]поточний ремонт'!AI85</f>
        <v>4890</v>
      </c>
      <c r="AJ85" s="176"/>
      <c r="AK85" s="176">
        <f>'ПР 03.19-03.24'!AK85+'[9]поточний ремонт'!AK85+'[8]поточний ремонт'!AK85</f>
        <v>15674.106914428579</v>
      </c>
      <c r="AL85" s="176">
        <f>'ПР 03.19-03.24'!AL85+'[9]поточний ремонт'!AL85+'[8]поточний ремонт'!AL85</f>
        <v>9563.0944083643353</v>
      </c>
      <c r="AM85" s="176"/>
      <c r="AN85" s="176">
        <f>'ПР 03.19-03.24'!AN85+'[9]поточний ремонт'!AN85+'[8]поточний ремонт'!AN85</f>
        <v>14463.740166080122</v>
      </c>
      <c r="AO85" s="176">
        <f>'ПР 03.19-03.24'!AO85+'[9]поточний ремонт'!AO85+'[8]поточний ремонт'!AO85</f>
        <v>0</v>
      </c>
      <c r="AP85" s="176"/>
      <c r="AQ85" s="176">
        <f>'ПР 03.19-03.24'!AQ85+'[9]поточний ремонт'!AQ85+'[8]поточний ремонт'!AQ85</f>
        <v>4651.6821957523634</v>
      </c>
      <c r="AR85" s="176">
        <f>'ПР 03.19-03.24'!AR85+'[9]поточний ремонт'!AR85+'[8]поточний ремонт'!AR85</f>
        <v>0</v>
      </c>
      <c r="AS85" s="176"/>
      <c r="AT85" s="176">
        <f>'ПР 03.19-03.24'!AT85+'[9]поточний ремонт'!AT85+'[8]поточний ремонт'!AT85</f>
        <v>5879.602879193897</v>
      </c>
      <c r="AU85" s="176">
        <f>'ПР 03.19-03.24'!AU85+'[9]поточний ремонт'!AU85+'[8]поточний ремонт'!AU85</f>
        <v>20227.211020427487</v>
      </c>
      <c r="AV85" s="176"/>
      <c r="AW85" s="176">
        <f>'ПР 03.19-03.24'!AW85+'[9]поточний ремонт'!AW85+'[8]поточний ремонт'!AW85</f>
        <v>1422.5629012470829</v>
      </c>
      <c r="AX85" s="176">
        <f>'ПР 03.19-03.24'!AX85+'[9]поточний ремонт'!AX85+'[8]поточний ремонт'!AX85</f>
        <v>5934.5907324580003</v>
      </c>
      <c r="AY85" s="176"/>
      <c r="AZ85" s="176">
        <f t="shared" si="7"/>
        <v>77456.064485105206</v>
      </c>
      <c r="BA85" s="176">
        <f t="shared" si="7"/>
        <v>42564.896161249824</v>
      </c>
      <c r="BB85" s="176">
        <f t="shared" si="8"/>
        <v>-34891.168323855381</v>
      </c>
      <c r="BD85" s="324">
        <v>2</v>
      </c>
    </row>
    <row r="86" spans="1:56" ht="24.9" customHeight="1" x14ac:dyDescent="0.3">
      <c r="A86" s="338">
        <v>150000538</v>
      </c>
      <c r="B86" s="114" t="s">
        <v>175</v>
      </c>
      <c r="C86" s="339">
        <v>4</v>
      </c>
      <c r="D86" s="340" t="s">
        <v>870</v>
      </c>
      <c r="E86" s="341">
        <f>'[8]поточний ремонт'!E86</f>
        <v>1469</v>
      </c>
      <c r="F86" s="176">
        <f>'ПР 03.19-03.24'!F86+'[9]поточний ремонт'!F86+'[8]поточний ремонт'!F86</f>
        <v>96655.081675729409</v>
      </c>
      <c r="G86" s="176">
        <f t="shared" si="5"/>
        <v>103595.99750480369</v>
      </c>
      <c r="H86" s="176">
        <f t="shared" si="6"/>
        <v>6940.915829074278</v>
      </c>
      <c r="I86" s="176">
        <f>'ПР 03.19-03.24'!I86+'[9]поточний ремонт'!I86+'[8]поточний ремонт'!I86</f>
        <v>14.85</v>
      </c>
      <c r="J86" s="176">
        <f>'ПР 03.19-03.24'!J86+'[9]поточний ремонт'!J86+'[8]поточний ремонт'!J86</f>
        <v>4870.6701654017288</v>
      </c>
      <c r="K86" s="342"/>
      <c r="L86" s="176">
        <f>'ПР 03.19-03.24'!L86+'[9]поточний ремонт'!L86+'[8]поточний ремонт'!L86</f>
        <v>2</v>
      </c>
      <c r="M86" s="176">
        <f>'ПР 03.19-03.24'!M86+'[9]поточний ремонт'!M86+'[8]поточний ремонт'!M86</f>
        <v>87229</v>
      </c>
      <c r="N86" s="176"/>
      <c r="O86" s="176">
        <f>'ПР 03.19-03.24'!O86+'[9]поточний ремонт'!O86+'[8]поточний ремонт'!O86</f>
        <v>0</v>
      </c>
      <c r="P86" s="176">
        <f>'ПР 03.19-03.24'!P86+'[9]поточний ремонт'!P86+'[8]поточний ремонт'!P86</f>
        <v>0</v>
      </c>
      <c r="Q86" s="334"/>
      <c r="R86" s="176">
        <f>'ПР 03.19-03.24'!R86+'[9]поточний ремонт'!R86+'[8]поточний ремонт'!R86</f>
        <v>0</v>
      </c>
      <c r="S86" s="176">
        <f>'ПР 03.19-03.24'!S86+'[9]поточний ремонт'!S86+'[8]поточний ремонт'!S86</f>
        <v>0</v>
      </c>
      <c r="T86" s="343"/>
      <c r="U86" s="176">
        <f>'ПР 03.19-03.24'!U86+'[9]поточний ремонт'!U86+'[8]поточний ремонт'!U86</f>
        <v>0</v>
      </c>
      <c r="V86" s="176">
        <f>'ПР 03.19-03.24'!V86+'[9]поточний ремонт'!V86+'[8]поточний ремонт'!V86</f>
        <v>0</v>
      </c>
      <c r="W86" s="176">
        <f>'ПР 03.19-03.24'!W86+'[9]поточний ремонт'!W86+'[8]поточний ремонт'!W86</f>
        <v>0</v>
      </c>
      <c r="X86" s="176">
        <f>'ПР 03.19-03.24'!X86+'[9]поточний ремонт'!X86+'[8]поточний ремонт'!X86</f>
        <v>0</v>
      </c>
      <c r="Y86" s="176">
        <f>'ПР 03.19-03.24'!Y86+'[9]поточний ремонт'!Y86+'[8]поточний ремонт'!Y86</f>
        <v>3865</v>
      </c>
      <c r="Z86" s="176">
        <f>'ПР 03.19-03.24'!Z86+'[9]поточний ремонт'!Z86+'[8]поточний ремонт'!Z86</f>
        <v>0</v>
      </c>
      <c r="AA86" s="176">
        <f>'ПР 03.19-03.24'!AA86+'[9]поточний ремонт'!AA86+'[8]поточний ремонт'!AA86</f>
        <v>0</v>
      </c>
      <c r="AB86" s="176">
        <f>'ПР 03.19-03.24'!AB86+'[9]поточний ремонт'!AB86+'[8]поточний ремонт'!AB86</f>
        <v>656.98380020623722</v>
      </c>
      <c r="AC86" s="176">
        <f>'ПР 03.19-03.24'!AC86+'[9]поточний ремонт'!AC86+'[8]поточний ремонт'!AC86</f>
        <v>2518.3435391957287</v>
      </c>
      <c r="AD86" s="176">
        <f>'ПР 03.19-03.24'!AD86+'[9]поточний ремонт'!AD86+'[8]поточний ремонт'!AD86</f>
        <v>4456</v>
      </c>
      <c r="AE86" s="176">
        <f>'ПР 03.19-03.24'!AE86+'[9]поточний ремонт'!AE86+'[8]поточний ремонт'!AE86</f>
        <v>7500.1040546015502</v>
      </c>
      <c r="AF86" s="176">
        <f>'ПР 03.19-03.24'!AF86+'[9]поточний ремонт'!AF86+'[8]поточний ремонт'!AF86</f>
        <v>1533.9670426459136</v>
      </c>
      <c r="AG86" s="176"/>
      <c r="AH86" s="176">
        <f>'ПР 03.19-03.24'!AH86+'[9]поточний ремонт'!AH86+'[8]поточний ремонт'!AH86</f>
        <v>8140.9898034690978</v>
      </c>
      <c r="AI86" s="176">
        <f>'ПР 03.19-03.24'!AI86+'[9]поточний ремонт'!AI86+'[8]поточний ремонт'!AI86</f>
        <v>9</v>
      </c>
      <c r="AJ86" s="176"/>
      <c r="AK86" s="176">
        <f>'ПР 03.19-03.24'!AK86+'[9]поточний ремонт'!AK86+'[8]поточний ремонт'!AK86</f>
        <v>6140.2889027983056</v>
      </c>
      <c r="AL86" s="176">
        <f>'ПР 03.19-03.24'!AL86+'[9]поточний ремонт'!AL86+'[8]поточний ремонт'!AL86</f>
        <v>5242.0016327690873</v>
      </c>
      <c r="AM86" s="176"/>
      <c r="AN86" s="176">
        <f>'ПР 03.19-03.24'!AN86+'[9]поточний ремонт'!AN86+'[8]поточний ремонт'!AN86</f>
        <v>0</v>
      </c>
      <c r="AO86" s="176">
        <f>'ПР 03.19-03.24'!AO86+'[9]поточний ремонт'!AO86+'[8]поточний ремонт'!AO86</f>
        <v>0</v>
      </c>
      <c r="AP86" s="176"/>
      <c r="AQ86" s="176">
        <f>'ПР 03.19-03.24'!AQ86+'[9]поточний ремонт'!AQ86+'[8]поточний ремонт'!AQ86</f>
        <v>553.6869785513004</v>
      </c>
      <c r="AR86" s="176">
        <f>'ПР 03.19-03.24'!AR86+'[9]поточний ремонт'!AR86+'[8]поточний ремонт'!AR86</f>
        <v>1463.7621286016943</v>
      </c>
      <c r="AS86" s="176"/>
      <c r="AT86" s="176">
        <f>'ПР 03.19-03.24'!AT86+'[9]поточний ремонт'!AT86+'[8]поточний ремонт'!AT86</f>
        <v>4865.5919803142915</v>
      </c>
      <c r="AU86" s="176">
        <f>'ПР 03.19-03.24'!AU86+'[9]поточний ремонт'!AU86+'[8]поточний ремонт'!AU86</f>
        <v>6240</v>
      </c>
      <c r="AV86" s="176"/>
      <c r="AW86" s="176">
        <f>'ПР 03.19-03.24'!AW86+'[9]поточний ремонт'!AW86+'[8]поточний ремонт'!AW86</f>
        <v>848.51590124708287</v>
      </c>
      <c r="AX86" s="176">
        <f>'ПР 03.19-03.24'!AX86+'[9]поточний ремонт'!AX86+'[8]поточний ремонт'!AX86</f>
        <v>3149</v>
      </c>
      <c r="AY86" s="176"/>
      <c r="AZ86" s="176">
        <f t="shared" si="7"/>
        <v>28049.177620981631</v>
      </c>
      <c r="BA86" s="176">
        <f t="shared" si="7"/>
        <v>17637.730804016697</v>
      </c>
      <c r="BB86" s="176">
        <f t="shared" si="8"/>
        <v>-10411.446816964934</v>
      </c>
      <c r="BD86" s="324">
        <v>2</v>
      </c>
    </row>
    <row r="87" spans="1:56" ht="24.9" customHeight="1" x14ac:dyDescent="0.3">
      <c r="A87" s="338">
        <v>150000514</v>
      </c>
      <c r="B87" s="114" t="s">
        <v>177</v>
      </c>
      <c r="C87" s="339">
        <v>2</v>
      </c>
      <c r="D87" s="340" t="s">
        <v>870</v>
      </c>
      <c r="E87" s="341">
        <f>'[8]поточний ремонт'!E87</f>
        <v>253.5</v>
      </c>
      <c r="F87" s="176">
        <f>'ПР 03.19-03.24'!F87+'[9]поточний ремонт'!F87+'[8]поточний ремонт'!F87</f>
        <v>31336.494349847355</v>
      </c>
      <c r="G87" s="176">
        <f t="shared" si="5"/>
        <v>11800.4802911182</v>
      </c>
      <c r="H87" s="176">
        <f t="shared" si="6"/>
        <v>-19536.014058729153</v>
      </c>
      <c r="I87" s="176">
        <f>'ПР 03.19-03.24'!I87+'[9]поточний ремонт'!I87+'[8]поточний ремонт'!I87</f>
        <v>0</v>
      </c>
      <c r="J87" s="176">
        <f>'ПР 03.19-03.24'!J87+'[9]поточний ремонт'!J87+'[8]поточний ремонт'!J87</f>
        <v>0</v>
      </c>
      <c r="K87" s="342"/>
      <c r="L87" s="176">
        <f>'ПР 03.19-03.24'!L87+'[9]поточний ремонт'!L87+'[8]поточний ремонт'!L87</f>
        <v>0</v>
      </c>
      <c r="M87" s="176">
        <f>'ПР 03.19-03.24'!M87+'[9]поточний ремонт'!M87+'[8]поточний ремонт'!M87</f>
        <v>0</v>
      </c>
      <c r="N87" s="176"/>
      <c r="O87" s="176">
        <f>'ПР 03.19-03.24'!O87+'[9]поточний ремонт'!O87+'[8]поточний ремонт'!O87</f>
        <v>0</v>
      </c>
      <c r="P87" s="176">
        <f>'ПР 03.19-03.24'!P87+'[9]поточний ремонт'!P87+'[8]поточний ремонт'!P87</f>
        <v>0</v>
      </c>
      <c r="Q87" s="334"/>
      <c r="R87" s="176">
        <f>'ПР 03.19-03.24'!R87+'[9]поточний ремонт'!R87+'[8]поточний ремонт'!R87</f>
        <v>0</v>
      </c>
      <c r="S87" s="176">
        <f>'ПР 03.19-03.24'!S87+'[9]поточний ремонт'!S87+'[8]поточний ремонт'!S87</f>
        <v>0</v>
      </c>
      <c r="T87" s="343"/>
      <c r="U87" s="176">
        <f>'ПР 03.19-03.24'!U87+'[9]поточний ремонт'!U87+'[8]поточний ремонт'!U87</f>
        <v>0</v>
      </c>
      <c r="V87" s="176">
        <f>'ПР 03.19-03.24'!V87+'[9]поточний ремонт'!V87+'[8]поточний ремонт'!V87</f>
        <v>0</v>
      </c>
      <c r="W87" s="176">
        <f>'ПР 03.19-03.24'!W87+'[9]поточний ремонт'!W87+'[8]поточний ремонт'!W87</f>
        <v>0</v>
      </c>
      <c r="X87" s="176">
        <f>'ПР 03.19-03.24'!X87+'[9]поточний ремонт'!X87+'[8]поточний ремонт'!X87</f>
        <v>0</v>
      </c>
      <c r="Y87" s="176">
        <f>'ПР 03.19-03.24'!Y87+'[9]поточний ремонт'!Y87+'[8]поточний ремонт'!Y87</f>
        <v>0</v>
      </c>
      <c r="Z87" s="176">
        <f>'ПР 03.19-03.24'!Z87+'[9]поточний ремонт'!Z87+'[8]поточний ремонт'!Z87</f>
        <v>0</v>
      </c>
      <c r="AA87" s="176">
        <f>'ПР 03.19-03.24'!AA87+'[9]поточний ремонт'!AA87+'[8]поточний ремонт'!AA87</f>
        <v>0</v>
      </c>
      <c r="AB87" s="176">
        <f>'ПР 03.19-03.24'!AB87+'[9]поточний ремонт'!AB87+'[8]поточний ремонт'!AB87</f>
        <v>0</v>
      </c>
      <c r="AC87" s="176">
        <f>'ПР 03.19-03.24'!AC87+'[9]поточний ремонт'!AC87+'[8]поточний ремонт'!AC87</f>
        <v>11448.4802911182</v>
      </c>
      <c r="AD87" s="176">
        <f>'ПР 03.19-03.24'!AD87+'[9]поточний ремонт'!AD87+'[8]поточний ремонт'!AD87</f>
        <v>352</v>
      </c>
      <c r="AE87" s="176">
        <f>'ПР 03.19-03.24'!AE87+'[9]поточний ремонт'!AE87+'[8]поточний ремонт'!AE87</f>
        <v>3008.5458112009728</v>
      </c>
      <c r="AF87" s="176">
        <f>'ПР 03.19-03.24'!AF87+'[9]поточний ремонт'!AF87+'[8]поточний ремонт'!AF87</f>
        <v>0</v>
      </c>
      <c r="AG87" s="176"/>
      <c r="AH87" s="176">
        <f>'ПР 03.19-03.24'!AH87+'[9]поточний ремонт'!AH87+'[8]поточний ремонт'!AH87</f>
        <v>3855.2788946933842</v>
      </c>
      <c r="AI87" s="176">
        <f>'ПР 03.19-03.24'!AI87+'[9]поточний ремонт'!AI87+'[8]поточний ремонт'!AI87</f>
        <v>0</v>
      </c>
      <c r="AJ87" s="176"/>
      <c r="AK87" s="176">
        <f>'ПР 03.19-03.24'!AK87+'[9]поточний ремонт'!AK87+'[8]поточний ремонт'!AK87</f>
        <v>574.76923666277753</v>
      </c>
      <c r="AL87" s="176">
        <f>'ПР 03.19-03.24'!AL87+'[9]поточний ремонт'!AL87+'[8]поточний ремонт'!AL87</f>
        <v>1308</v>
      </c>
      <c r="AM87" s="176"/>
      <c r="AN87" s="176">
        <f>'ПР 03.19-03.24'!AN87+'[9]поточний ремонт'!AN87+'[8]поточний ремонт'!AN87</f>
        <v>0</v>
      </c>
      <c r="AO87" s="176">
        <f>'ПР 03.19-03.24'!AO87+'[9]поточний ремонт'!AO87+'[8]поточний ремонт'!AO87</f>
        <v>0</v>
      </c>
      <c r="AP87" s="176"/>
      <c r="AQ87" s="176">
        <f>'ПР 03.19-03.24'!AQ87+'[9]поточний ремонт'!AQ87+'[8]поточний ремонт'!AQ87</f>
        <v>0</v>
      </c>
      <c r="AR87" s="176">
        <f>'ПР 03.19-03.24'!AR87+'[9]поточний ремонт'!AR87+'[8]поточний ремонт'!AR87</f>
        <v>0</v>
      </c>
      <c r="AS87" s="176"/>
      <c r="AT87" s="176">
        <f>'ПР 03.19-03.24'!AT87+'[9]поточний ремонт'!AT87+'[8]поточний ремонт'!AT87</f>
        <v>909.11928509754705</v>
      </c>
      <c r="AU87" s="176">
        <f>'ПР 03.19-03.24'!AU87+'[9]поточний ремонт'!AU87+'[8]поточний ремонт'!AU87</f>
        <v>711</v>
      </c>
      <c r="AV87" s="176"/>
      <c r="AW87" s="176">
        <f>'ПР 03.19-03.24'!AW87+'[9]поточний ремонт'!AW87+'[8]поточний ремонт'!AW87</f>
        <v>160.85367242241324</v>
      </c>
      <c r="AX87" s="176">
        <f>'ПР 03.19-03.24'!AX87+'[9]поточний ремонт'!AX87+'[8]поточний ремонт'!AX87</f>
        <v>142</v>
      </c>
      <c r="AY87" s="176"/>
      <c r="AZ87" s="176">
        <f t="shared" si="7"/>
        <v>8508.5669000770959</v>
      </c>
      <c r="BA87" s="176">
        <f t="shared" si="7"/>
        <v>2161</v>
      </c>
      <c r="BB87" s="176">
        <f t="shared" si="8"/>
        <v>-6347.5669000770959</v>
      </c>
      <c r="BD87" s="324">
        <v>2</v>
      </c>
    </row>
    <row r="88" spans="1:56" ht="24.9" customHeight="1" x14ac:dyDescent="0.3">
      <c r="A88" s="338">
        <v>150000515</v>
      </c>
      <c r="B88" s="114" t="s">
        <v>179</v>
      </c>
      <c r="C88" s="339">
        <v>1</v>
      </c>
      <c r="D88" s="340" t="s">
        <v>870</v>
      </c>
      <c r="E88" s="341">
        <f>'[8]поточний ремонт'!E88</f>
        <v>200.6</v>
      </c>
      <c r="F88" s="176">
        <f>'ПР 03.19-03.24'!F88+'[9]поточний ремонт'!F88+'[8]поточний ремонт'!F88</f>
        <v>17307.692915561107</v>
      </c>
      <c r="G88" s="176">
        <f t="shared" si="5"/>
        <v>7415.5233342702941</v>
      </c>
      <c r="H88" s="176">
        <f t="shared" si="6"/>
        <v>-9892.1695812908129</v>
      </c>
      <c r="I88" s="176">
        <f>'ПР 03.19-03.24'!I88+'[9]поточний ремонт'!I88+'[8]поточний ремонт'!I88</f>
        <v>17.100000000000001</v>
      </c>
      <c r="J88" s="176">
        <f>'ПР 03.19-03.24'!J88+'[9]поточний ремонт'!J88+'[8]поточний ремонт'!J88</f>
        <v>5988.5233342702941</v>
      </c>
      <c r="K88" s="342"/>
      <c r="L88" s="176">
        <f>'ПР 03.19-03.24'!L88+'[9]поточний ремонт'!L88+'[8]поточний ремонт'!L88</f>
        <v>0</v>
      </c>
      <c r="M88" s="176">
        <f>'ПР 03.19-03.24'!M88+'[9]поточний ремонт'!M88+'[8]поточний ремонт'!M88</f>
        <v>0</v>
      </c>
      <c r="N88" s="176"/>
      <c r="O88" s="176">
        <f>'ПР 03.19-03.24'!O88+'[9]поточний ремонт'!O88+'[8]поточний ремонт'!O88</f>
        <v>0</v>
      </c>
      <c r="P88" s="176">
        <f>'ПР 03.19-03.24'!P88+'[9]поточний ремонт'!P88+'[8]поточний ремонт'!P88</f>
        <v>0</v>
      </c>
      <c r="Q88" s="334"/>
      <c r="R88" s="176">
        <f>'ПР 03.19-03.24'!R88+'[9]поточний ремонт'!R88+'[8]поточний ремонт'!R88</f>
        <v>0</v>
      </c>
      <c r="S88" s="176">
        <f>'ПР 03.19-03.24'!S88+'[9]поточний ремонт'!S88+'[8]поточний ремонт'!S88</f>
        <v>0</v>
      </c>
      <c r="T88" s="343"/>
      <c r="U88" s="176">
        <f>'ПР 03.19-03.24'!U88+'[9]поточний ремонт'!U88+'[8]поточний ремонт'!U88</f>
        <v>0</v>
      </c>
      <c r="V88" s="176">
        <f>'ПР 03.19-03.24'!V88+'[9]поточний ремонт'!V88+'[8]поточний ремонт'!V88</f>
        <v>0</v>
      </c>
      <c r="W88" s="176">
        <f>'ПР 03.19-03.24'!W88+'[9]поточний ремонт'!W88+'[8]поточний ремонт'!W88</f>
        <v>0</v>
      </c>
      <c r="X88" s="176">
        <f>'ПР 03.19-03.24'!X88+'[9]поточний ремонт'!X88+'[8]поточний ремонт'!X88</f>
        <v>0</v>
      </c>
      <c r="Y88" s="176">
        <f>'ПР 03.19-03.24'!Y88+'[9]поточний ремонт'!Y88+'[8]поточний ремонт'!Y88</f>
        <v>0</v>
      </c>
      <c r="Z88" s="176">
        <f>'ПР 03.19-03.24'!Z88+'[9]поточний ремонт'!Z88+'[8]поточний ремонт'!Z88</f>
        <v>0</v>
      </c>
      <c r="AA88" s="176">
        <f>'ПР 03.19-03.24'!AA88+'[9]поточний ремонт'!AA88+'[8]поточний ремонт'!AA88</f>
        <v>1427</v>
      </c>
      <c r="AB88" s="176">
        <f>'ПР 03.19-03.24'!AB88+'[9]поточний ремонт'!AB88+'[8]поточний ремонт'!AB88</f>
        <v>0</v>
      </c>
      <c r="AC88" s="176">
        <f>'ПР 03.19-03.24'!AC88+'[9]поточний ремонт'!AC88+'[8]поточний ремонт'!AC88</f>
        <v>0</v>
      </c>
      <c r="AD88" s="176">
        <f>'ПР 03.19-03.24'!AD88+'[9]поточний ремонт'!AD88+'[8]поточний ремонт'!AD88</f>
        <v>0</v>
      </c>
      <c r="AE88" s="176">
        <f>'ПР 03.19-03.24'!AE88+'[9]поточний ремонт'!AE88+'[8]поточний ремонт'!AE88</f>
        <v>0</v>
      </c>
      <c r="AF88" s="176">
        <f>'ПР 03.19-03.24'!AF88+'[9]поточний ремонт'!AF88+'[8]поточний ремонт'!AF88</f>
        <v>0</v>
      </c>
      <c r="AG88" s="176"/>
      <c r="AH88" s="176">
        <f>'ПР 03.19-03.24'!AH88+'[9]поточний ремонт'!AH88+'[8]поточний ремонт'!AH88</f>
        <v>0</v>
      </c>
      <c r="AI88" s="176">
        <f>'ПР 03.19-03.24'!AI88+'[9]поточний ремонт'!AI88+'[8]поточний ремонт'!AI88</f>
        <v>0</v>
      </c>
      <c r="AJ88" s="176"/>
      <c r="AK88" s="176">
        <f>'ПР 03.19-03.24'!AK88+'[9]поточний ремонт'!AK88+'[8]поточний ремонт'!AK88</f>
        <v>0</v>
      </c>
      <c r="AL88" s="176">
        <f>'ПР 03.19-03.24'!AL88+'[9]поточний ремонт'!AL88+'[8]поточний ремонт'!AL88</f>
        <v>0</v>
      </c>
      <c r="AM88" s="176"/>
      <c r="AN88" s="176">
        <f>'ПР 03.19-03.24'!AN88+'[9]поточний ремонт'!AN88+'[8]поточний ремонт'!AN88</f>
        <v>0</v>
      </c>
      <c r="AO88" s="176">
        <f>'ПР 03.19-03.24'!AO88+'[9]поточний ремонт'!AO88+'[8]поточний ремонт'!AO88</f>
        <v>0</v>
      </c>
      <c r="AP88" s="176"/>
      <c r="AQ88" s="176">
        <f>'ПР 03.19-03.24'!AQ88+'[9]поточний ремонт'!AQ88+'[8]поточний ремонт'!AQ88</f>
        <v>0</v>
      </c>
      <c r="AR88" s="176">
        <f>'ПР 03.19-03.24'!AR88+'[9]поточний ремонт'!AR88+'[8]поточний ремонт'!AR88</f>
        <v>0</v>
      </c>
      <c r="AS88" s="176"/>
      <c r="AT88" s="176">
        <f>'ПР 03.19-03.24'!AT88+'[9]поточний ремонт'!AT88+'[8]поточний ремонт'!AT88</f>
        <v>0</v>
      </c>
      <c r="AU88" s="176">
        <f>'ПР 03.19-03.24'!AU88+'[9]поточний ремонт'!AU88+'[8]поточний ремонт'!AU88</f>
        <v>0</v>
      </c>
      <c r="AV88" s="176"/>
      <c r="AW88" s="176">
        <f>'ПР 03.19-03.24'!AW88+'[9]поточний ремонт'!AW88+'[8]поточний ремонт'!AW88</f>
        <v>54.161999999999999</v>
      </c>
      <c r="AX88" s="176">
        <f>'ПР 03.19-03.24'!AX88+'[9]поточний ремонт'!AX88+'[8]поточний ремонт'!AX88</f>
        <v>1673.295126862</v>
      </c>
      <c r="AY88" s="176"/>
      <c r="AZ88" s="176">
        <f t="shared" si="7"/>
        <v>54.161999999999999</v>
      </c>
      <c r="BA88" s="176">
        <f t="shared" si="7"/>
        <v>1673.295126862</v>
      </c>
      <c r="BB88" s="176">
        <f t="shared" si="8"/>
        <v>1619.1331268619999</v>
      </c>
      <c r="BD88" s="324">
        <v>2</v>
      </c>
    </row>
    <row r="89" spans="1:56" ht="24.9" customHeight="1" x14ac:dyDescent="0.3">
      <c r="A89" s="338">
        <v>150000539</v>
      </c>
      <c r="B89" s="602" t="s">
        <v>181</v>
      </c>
      <c r="C89" s="339">
        <v>1</v>
      </c>
      <c r="D89" s="340" t="s">
        <v>870</v>
      </c>
      <c r="E89" s="341"/>
      <c r="F89" s="176"/>
      <c r="G89" s="176"/>
      <c r="H89" s="176"/>
      <c r="I89" s="176"/>
      <c r="J89" s="176"/>
      <c r="K89" s="342"/>
      <c r="L89" s="176"/>
      <c r="M89" s="176"/>
      <c r="N89" s="176"/>
      <c r="O89" s="176"/>
      <c r="P89" s="176"/>
      <c r="Q89" s="334"/>
      <c r="R89" s="176"/>
      <c r="S89" s="176"/>
      <c r="T89" s="343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>
        <f t="shared" si="7"/>
        <v>0</v>
      </c>
      <c r="BA89" s="176">
        <f t="shared" si="7"/>
        <v>0</v>
      </c>
      <c r="BB89" s="176">
        <f t="shared" si="8"/>
        <v>0</v>
      </c>
      <c r="BD89" s="324">
        <v>2</v>
      </c>
    </row>
    <row r="90" spans="1:56" ht="24.9" customHeight="1" x14ac:dyDescent="0.3">
      <c r="A90" s="338">
        <v>150000517</v>
      </c>
      <c r="B90" s="114" t="s">
        <v>183</v>
      </c>
      <c r="C90" s="339">
        <v>5</v>
      </c>
      <c r="D90" s="340" t="s">
        <v>870</v>
      </c>
      <c r="E90" s="341">
        <f>'[8]поточний ремонт'!E90</f>
        <v>1894.4</v>
      </c>
      <c r="F90" s="176">
        <f>'ПР 03.19-03.24'!F90+'[9]поточний ремонт'!F90+'[8]поточний ремонт'!F90</f>
        <v>140193.06032093934</v>
      </c>
      <c r="G90" s="176">
        <f t="shared" si="5"/>
        <v>156729.04833342784</v>
      </c>
      <c r="H90" s="176">
        <f t="shared" si="6"/>
        <v>16535.988012488495</v>
      </c>
      <c r="I90" s="176">
        <f>'ПР 03.19-03.24'!I90+'[9]поточний ремонт'!I90+'[8]поточний ремонт'!I90</f>
        <v>50.85</v>
      </c>
      <c r="J90" s="176">
        <f>'ПР 03.19-03.24'!J90+'[9]поточний ремонт'!J90+'[8]поточний ремонт'!J90</f>
        <v>9624.9768162820656</v>
      </c>
      <c r="K90" s="342"/>
      <c r="L90" s="176">
        <f>'ПР 03.19-03.24'!L90+'[9]поточний ремонт'!L90+'[8]поточний ремонт'!L90</f>
        <v>2</v>
      </c>
      <c r="M90" s="176">
        <f>'ПР 03.19-03.24'!M90+'[9]поточний ремонт'!M90+'[8]поточний ремонт'!M90</f>
        <v>121082</v>
      </c>
      <c r="N90" s="176"/>
      <c r="O90" s="176">
        <f>'ПР 03.19-03.24'!O90+'[9]поточний ремонт'!O90+'[8]поточний ремонт'!O90</f>
        <v>0</v>
      </c>
      <c r="P90" s="176">
        <f>'ПР 03.19-03.24'!P90+'[9]поточний ремонт'!P90+'[8]поточний ремонт'!P90</f>
        <v>0</v>
      </c>
      <c r="Q90" s="334"/>
      <c r="R90" s="176">
        <f>'ПР 03.19-03.24'!R90+'[9]поточний ремонт'!R90+'[8]поточний ремонт'!R90</f>
        <v>0</v>
      </c>
      <c r="S90" s="176">
        <f>'ПР 03.19-03.24'!S90+'[9]поточний ремонт'!S90+'[8]поточний ремонт'!S90</f>
        <v>0</v>
      </c>
      <c r="T90" s="343"/>
      <c r="U90" s="176">
        <f>'ПР 03.19-03.24'!U90+'[9]поточний ремонт'!U90+'[8]поточний ремонт'!U90</f>
        <v>0</v>
      </c>
      <c r="V90" s="176">
        <f>'ПР 03.19-03.24'!V90+'[9]поточний ремонт'!V90+'[8]поточний ремонт'!V90</f>
        <v>0</v>
      </c>
      <c r="W90" s="176">
        <f>'ПР 03.19-03.24'!W90+'[9]поточний ремонт'!W90+'[8]поточний ремонт'!W90</f>
        <v>14</v>
      </c>
      <c r="X90" s="176">
        <f>'ПР 03.19-03.24'!X90+'[9]поточний ремонт'!X90+'[8]поточний ремонт'!X90</f>
        <v>5394.5075655581113</v>
      </c>
      <c r="Y90" s="176">
        <f>'ПР 03.19-03.24'!Y90+'[9]поточний ремонт'!Y90+'[8]поточний ремонт'!Y90</f>
        <v>5965.6311241904241</v>
      </c>
      <c r="Z90" s="176">
        <f>'ПР 03.19-03.24'!Z90+'[9]поточний ремонт'!Z90+'[8]поточний ремонт'!Z90</f>
        <v>0</v>
      </c>
      <c r="AA90" s="176">
        <f>'ПР 03.19-03.24'!AA90+'[9]поточний ремонт'!AA90+'[8]поточний ремонт'!AA90</f>
        <v>3154</v>
      </c>
      <c r="AB90" s="176">
        <f>'ПР 03.19-03.24'!AB90+'[9]поточний ремонт'!AB90+'[8]поточний ремонт'!AB90</f>
        <v>2864</v>
      </c>
      <c r="AC90" s="176">
        <f>'ПР 03.19-03.24'!AC90+'[9]поточний ремонт'!AC90+'[8]поточний ремонт'!AC90</f>
        <v>3651</v>
      </c>
      <c r="AD90" s="176">
        <f>'ПР 03.19-03.24'!AD90+'[9]поточний ремонт'!AD90+'[8]поточний ремонт'!AD90</f>
        <v>4992.9328273972114</v>
      </c>
      <c r="AE90" s="176">
        <f>'ПР 03.19-03.24'!AE90+'[9]поточний ремонт'!AE90+'[8]поточний ремонт'!AE90</f>
        <v>10870.455047112257</v>
      </c>
      <c r="AF90" s="176">
        <f>'ПР 03.19-03.24'!AF90+'[9]поточний ремонт'!AF90+'[8]поточний ремонт'!AF90</f>
        <v>6261</v>
      </c>
      <c r="AG90" s="176"/>
      <c r="AH90" s="176">
        <f>'ПР 03.19-03.24'!AH90+'[9]поточний ремонт'!AH90+'[8]поточний ремонт'!AH90</f>
        <v>13105.482351269908</v>
      </c>
      <c r="AI90" s="176">
        <f>'ПР 03.19-03.24'!AI90+'[9]поточний ремонт'!AI90+'[8]поточний ремонт'!AI90</f>
        <v>32</v>
      </c>
      <c r="AJ90" s="176"/>
      <c r="AK90" s="176">
        <f>'ПР 03.19-03.24'!AK90+'[9]поточний ремонт'!AK90+'[8]поточний ремонт'!AK90</f>
        <v>8427.52644084848</v>
      </c>
      <c r="AL90" s="176">
        <f>'ПР 03.19-03.24'!AL90+'[9]поточний ремонт'!AL90+'[8]поточний ремонт'!AL90</f>
        <v>1578</v>
      </c>
      <c r="AM90" s="176"/>
      <c r="AN90" s="176">
        <f>'ПР 03.19-03.24'!AN90+'[9]поточний ремонт'!AN90+'[8]поточний ремонт'!AN90</f>
        <v>0</v>
      </c>
      <c r="AO90" s="176">
        <f>'ПР 03.19-03.24'!AO90+'[9]поточний ремонт'!AO90+'[8]поточний ремонт'!AO90</f>
        <v>0</v>
      </c>
      <c r="AP90" s="176"/>
      <c r="AQ90" s="176">
        <f>'ПР 03.19-03.24'!AQ90+'[9]поточний ремонт'!AQ90+'[8]поточний ремонт'!AQ90</f>
        <v>0</v>
      </c>
      <c r="AR90" s="176">
        <f>'ПР 03.19-03.24'!AR90+'[9]поточний ремонт'!AR90+'[8]поточний ремонт'!AR90</f>
        <v>0</v>
      </c>
      <c r="AS90" s="176"/>
      <c r="AT90" s="176">
        <f>'ПР 03.19-03.24'!AT90+'[9]поточний ремонт'!AT90+'[8]поточний ремонт'!AT90</f>
        <v>5085.8506350721727</v>
      </c>
      <c r="AU90" s="176">
        <f>'ПР 03.19-03.24'!AU90+'[9]поточний ремонт'!AU90+'[8]поточний ремонт'!AU90</f>
        <v>10569.717224576289</v>
      </c>
      <c r="AV90" s="176"/>
      <c r="AW90" s="176">
        <f>'ПР 03.19-03.24'!AW90+'[9]поточний ремонт'!AW90+'[8]поточний ремонт'!AW90</f>
        <v>853.55091289368443</v>
      </c>
      <c r="AX90" s="176">
        <f>'ПР 03.19-03.24'!AX90+'[9]поточний ремонт'!AX90+'[8]поточний ремонт'!AX90</f>
        <v>724</v>
      </c>
      <c r="AY90" s="176"/>
      <c r="AZ90" s="176">
        <f t="shared" si="7"/>
        <v>38342.8653871965</v>
      </c>
      <c r="BA90" s="176">
        <f t="shared" si="7"/>
        <v>19164.717224576289</v>
      </c>
      <c r="BB90" s="176">
        <f t="shared" si="8"/>
        <v>-19178.148162620211</v>
      </c>
      <c r="BD90" s="324">
        <v>2</v>
      </c>
    </row>
    <row r="91" spans="1:56" ht="24.9" customHeight="1" x14ac:dyDescent="0.3">
      <c r="A91" s="338">
        <v>150000518</v>
      </c>
      <c r="B91" s="114" t="s">
        <v>185</v>
      </c>
      <c r="C91" s="339">
        <v>3</v>
      </c>
      <c r="D91" s="340" t="s">
        <v>870</v>
      </c>
      <c r="E91" s="341">
        <f>'[8]поточний ремонт'!E91</f>
        <v>847.5</v>
      </c>
      <c r="F91" s="176">
        <f>'ПР 03.19-03.24'!F91+'[9]поточний ремонт'!F91+'[8]поточний ремонт'!F91</f>
        <v>65905.453595148181</v>
      </c>
      <c r="G91" s="176">
        <f t="shared" si="5"/>
        <v>73874.649636249116</v>
      </c>
      <c r="H91" s="176">
        <f t="shared" si="6"/>
        <v>7969.196041100935</v>
      </c>
      <c r="I91" s="176">
        <f>'ПР 03.19-03.24'!I91+'[9]поточний ремонт'!I91+'[8]поточний ремонт'!I91</f>
        <v>0</v>
      </c>
      <c r="J91" s="176">
        <f>'ПР 03.19-03.24'!J91+'[9]поточний ремонт'!J91+'[8]поточний ремонт'!J91</f>
        <v>0</v>
      </c>
      <c r="K91" s="342"/>
      <c r="L91" s="176">
        <f>'ПР 03.19-03.24'!L91+'[9]поточний ремонт'!L91+'[8]поточний ремонт'!L91</f>
        <v>0</v>
      </c>
      <c r="M91" s="176">
        <f>'ПР 03.19-03.24'!M91+'[9]поточний ремонт'!M91+'[8]поточний ремонт'!M91</f>
        <v>3109</v>
      </c>
      <c r="N91" s="176"/>
      <c r="O91" s="176">
        <f>'ПР 03.19-03.24'!O91+'[9]поточний ремонт'!O91+'[8]поточний ремонт'!O91</f>
        <v>0</v>
      </c>
      <c r="P91" s="176">
        <f>'ПР 03.19-03.24'!P91+'[9]поточний ремонт'!P91+'[8]поточний ремонт'!P91</f>
        <v>0</v>
      </c>
      <c r="Q91" s="334"/>
      <c r="R91" s="176">
        <f>'ПР 03.19-03.24'!R91+'[9]поточний ремонт'!R91+'[8]поточний ремонт'!R91</f>
        <v>0</v>
      </c>
      <c r="S91" s="176">
        <f>'ПР 03.19-03.24'!S91+'[9]поточний ремонт'!S91+'[8]поточний ремонт'!S91</f>
        <v>0</v>
      </c>
      <c r="T91" s="343"/>
      <c r="U91" s="176">
        <f>'ПР 03.19-03.24'!U91+'[9]поточний ремонт'!U91+'[8]поточний ремонт'!U91</f>
        <v>0</v>
      </c>
      <c r="V91" s="176">
        <f>'ПР 03.19-03.24'!V91+'[9]поточний ремонт'!V91+'[8]поточний ремонт'!V91</f>
        <v>0</v>
      </c>
      <c r="W91" s="176">
        <f>'ПР 03.19-03.24'!W91+'[9]поточний ремонт'!W91+'[8]поточний ремонт'!W91</f>
        <v>53.6</v>
      </c>
      <c r="X91" s="176">
        <f>'ПР 03.19-03.24'!X91+'[9]поточний ремонт'!X91+'[8]поточний ремонт'!X91</f>
        <v>19665.871338624853</v>
      </c>
      <c r="Y91" s="176">
        <f>'ПР 03.19-03.24'!Y91+'[9]поточний ремонт'!Y91+'[8]поточний ремонт'!Y91</f>
        <v>1523.6331284995294</v>
      </c>
      <c r="Z91" s="176">
        <f>'ПР 03.19-03.24'!Z91+'[9]поточний ремонт'!Z91+'[8]поточний ремонт'!Z91</f>
        <v>0</v>
      </c>
      <c r="AA91" s="176">
        <f>'ПР 03.19-03.24'!AA91+'[9]поточний ремонт'!AA91+'[8]поточний ремонт'!AA91</f>
        <v>0</v>
      </c>
      <c r="AB91" s="176">
        <f>'ПР 03.19-03.24'!AB91+'[9]поточний ремонт'!AB91+'[8]поточний ремонт'!AB91</f>
        <v>2356</v>
      </c>
      <c r="AC91" s="176">
        <f>'ПР 03.19-03.24'!AC91+'[9]поточний ремонт'!AC91+'[8]поточний ремонт'!AC91</f>
        <v>42487.145169124742</v>
      </c>
      <c r="AD91" s="176">
        <f>'ПР 03.19-03.24'!AD91+'[9]поточний ремонт'!AD91+'[8]поточний ремонт'!AD91</f>
        <v>4733</v>
      </c>
      <c r="AE91" s="176">
        <f>'ПР 03.19-03.24'!AE91+'[9]поточний ремонт'!AE91+'[8]поточний ремонт'!AE91</f>
        <v>6120.549455975256</v>
      </c>
      <c r="AF91" s="176">
        <f>'ПР 03.19-03.24'!AF91+'[9]поточний ремонт'!AF91+'[8]поточний ремонт'!AF91</f>
        <v>551</v>
      </c>
      <c r="AG91" s="176"/>
      <c r="AH91" s="176">
        <f>'ПР 03.19-03.24'!AH91+'[9]поточний ремонт'!AH91+'[8]поточний ремонт'!AH91</f>
        <v>9097.9715598159346</v>
      </c>
      <c r="AI91" s="176">
        <f>'ПР 03.19-03.24'!AI91+'[9]поточний ремонт'!AI91+'[8]поточний ремонт'!AI91</f>
        <v>0</v>
      </c>
      <c r="AJ91" s="176"/>
      <c r="AK91" s="176">
        <f>'ПР 03.19-03.24'!AK91+'[9]поточний ремонт'!AK91+'[8]поточний ремонт'!AK91</f>
        <v>3082.3891975678366</v>
      </c>
      <c r="AL91" s="176">
        <f>'ПР 03.19-03.24'!AL91+'[9]поточний ремонт'!AL91+'[8]поточний ремонт'!AL91</f>
        <v>16503</v>
      </c>
      <c r="AM91" s="176"/>
      <c r="AN91" s="176">
        <f>'ПР 03.19-03.24'!AN91+'[9]поточний ремонт'!AN91+'[8]поточний ремонт'!AN91</f>
        <v>0</v>
      </c>
      <c r="AO91" s="176">
        <f>'ПР 03.19-03.24'!AO91+'[9]поточний ремонт'!AO91+'[8]поточний ремонт'!AO91</f>
        <v>0</v>
      </c>
      <c r="AP91" s="176"/>
      <c r="AQ91" s="176">
        <f>'ПР 03.19-03.24'!AQ91+'[9]поточний ремонт'!AQ91+'[8]поточний ремонт'!AQ91</f>
        <v>415.26523391347547</v>
      </c>
      <c r="AR91" s="176">
        <f>'ПР 03.19-03.24'!AR91+'[9]поточний ремонт'!AR91+'[8]поточний ремонт'!AR91</f>
        <v>0</v>
      </c>
      <c r="AS91" s="176"/>
      <c r="AT91" s="176">
        <f>'ПР 03.19-03.24'!AT91+'[9]поточний ремонт'!AT91+'[8]поточний ремонт'!AT91</f>
        <v>3405.1902075921971</v>
      </c>
      <c r="AU91" s="176">
        <f>'ПР 03.19-03.24'!AU91+'[9]поточний ремонт'!AU91+'[8]поточний ремонт'!AU91</f>
        <v>628</v>
      </c>
      <c r="AV91" s="176"/>
      <c r="AW91" s="176">
        <f>'ПР 03.19-03.24'!AW91+'[9]поточний ремонт'!AW91+'[8]поточний ремонт'!AW91</f>
        <v>492.13721147636488</v>
      </c>
      <c r="AX91" s="176">
        <f>'ПР 03.19-03.24'!AX91+'[9]поточний ремонт'!AX91+'[8]поточний ремонт'!AX91</f>
        <v>0</v>
      </c>
      <c r="AY91" s="176"/>
      <c r="AZ91" s="176">
        <f t="shared" si="7"/>
        <v>22613.502866341067</v>
      </c>
      <c r="BA91" s="176">
        <f t="shared" si="7"/>
        <v>17682</v>
      </c>
      <c r="BB91" s="176">
        <f t="shared" si="8"/>
        <v>-4931.5028663410667</v>
      </c>
      <c r="BD91" s="324">
        <v>2</v>
      </c>
    </row>
    <row r="92" spans="1:56" ht="24.9" customHeight="1" x14ac:dyDescent="0.3">
      <c r="A92" s="338">
        <v>150000519</v>
      </c>
      <c r="B92" s="114" t="s">
        <v>187</v>
      </c>
      <c r="C92" s="339">
        <v>10</v>
      </c>
      <c r="D92" s="340" t="s">
        <v>870</v>
      </c>
      <c r="E92" s="341">
        <f>'[8]поточний ремонт'!E92</f>
        <v>2696.4</v>
      </c>
      <c r="F92" s="176">
        <f>'ПР 03.19-03.24'!F92+'[9]поточний ремонт'!F92+'[8]поточний ремонт'!F92</f>
        <v>231225.63451666734</v>
      </c>
      <c r="G92" s="176">
        <f t="shared" si="5"/>
        <v>296477.97381866898</v>
      </c>
      <c r="H92" s="176">
        <f t="shared" si="6"/>
        <v>65252.339302001637</v>
      </c>
      <c r="I92" s="176">
        <f>'ПР 03.19-03.24'!I92+'[9]поточний ремонт'!I92+'[8]поточний ремонт'!I92</f>
        <v>319.94</v>
      </c>
      <c r="J92" s="176">
        <f>'ПР 03.19-03.24'!J92+'[9]поточний ремонт'!J92+'[8]поточний ремонт'!J92</f>
        <v>105057.22389941654</v>
      </c>
      <c r="K92" s="342"/>
      <c r="L92" s="176">
        <f>'ПР 03.19-03.24'!L92+'[9]поточний ремонт'!L92+'[8]поточний ремонт'!L92</f>
        <v>2</v>
      </c>
      <c r="M92" s="176">
        <f>'ПР 03.19-03.24'!M92+'[9]поточний ремонт'!M92+'[8]поточний ремонт'!M92</f>
        <v>125106</v>
      </c>
      <c r="N92" s="333"/>
      <c r="O92" s="176">
        <f>'ПР 03.19-03.24'!O92+'[9]поточний ремонт'!O92+'[8]поточний ремонт'!O92</f>
        <v>0</v>
      </c>
      <c r="P92" s="176">
        <f>'ПР 03.19-03.24'!P92+'[9]поточний ремонт'!P92+'[8]поточний ремонт'!P92</f>
        <v>0</v>
      </c>
      <c r="Q92" s="334"/>
      <c r="R92" s="176">
        <f>'ПР 03.19-03.24'!R92+'[9]поточний ремонт'!R92+'[8]поточний ремонт'!R92</f>
        <v>6</v>
      </c>
      <c r="S92" s="176">
        <f>'ПР 03.19-03.24'!S92+'[9]поточний ремонт'!S92+'[8]поточний ремонт'!S92</f>
        <v>53790.116019819288</v>
      </c>
      <c r="T92" s="343"/>
      <c r="U92" s="176">
        <f>'ПР 03.19-03.24'!U92+'[9]поточний ремонт'!U92+'[8]поточний ремонт'!U92</f>
        <v>0</v>
      </c>
      <c r="V92" s="176">
        <f>'ПР 03.19-03.24'!V92+'[9]поточний ремонт'!V92+'[8]поточний ремонт'!V92</f>
        <v>0</v>
      </c>
      <c r="W92" s="176">
        <f>'ПР 03.19-03.24'!W92+'[9]поточний ремонт'!W92+'[8]поточний ремонт'!W92</f>
        <v>18</v>
      </c>
      <c r="X92" s="176">
        <f>'ПР 03.19-03.24'!X92+'[9]поточний ремонт'!X92+'[8]поточний ремонт'!X92</f>
        <v>2895</v>
      </c>
      <c r="Y92" s="176">
        <f>'ПР 03.19-03.24'!Y92+'[9]поточний ремонт'!Y92+'[8]поточний ремонт'!Y92</f>
        <v>125</v>
      </c>
      <c r="Z92" s="176">
        <f>'ПР 03.19-03.24'!Z92+'[9]поточний ремонт'!Z92+'[8]поточний ремонт'!Z92</f>
        <v>0</v>
      </c>
      <c r="AA92" s="176">
        <f>'ПР 03.19-03.24'!AA92+'[9]поточний ремонт'!AA92+'[8]поточний ремонт'!AA92</f>
        <v>0</v>
      </c>
      <c r="AB92" s="176">
        <f>'ПР 03.19-03.24'!AB92+'[9]поточний ремонт'!AB92+'[8]поточний ремонт'!AB92</f>
        <v>3014</v>
      </c>
      <c r="AC92" s="176">
        <f>'ПР 03.19-03.24'!AC92+'[9]поточний ремонт'!AC92+'[8]поточний ремонт'!AC92</f>
        <v>1029.6625870478806</v>
      </c>
      <c r="AD92" s="176">
        <f>'ПР 03.19-03.24'!AD92+'[9]поточний ремонт'!AD92+'[8]поточний ремонт'!AD92</f>
        <v>5460.9713123852343</v>
      </c>
      <c r="AE92" s="176">
        <f>'ПР 03.19-03.24'!AE92+'[9]поточний ремонт'!AE92+'[8]поточний ремонт'!AE92</f>
        <v>11053.711860791891</v>
      </c>
      <c r="AF92" s="176">
        <f>'ПР 03.19-03.24'!AF92+'[9]поточний ремонт'!AF92+'[8]поточний ремонт'!AF92</f>
        <v>2276.2214184917816</v>
      </c>
      <c r="AG92" s="176"/>
      <c r="AH92" s="176">
        <f>'ПР 03.19-03.24'!AH92+'[9]поточний ремонт'!AH92+'[8]поточний ремонт'!AH92</f>
        <v>11661.575541506427</v>
      </c>
      <c r="AI92" s="176">
        <f>'ПР 03.19-03.24'!AI92+'[9]поточний ремонт'!AI92+'[8]поточний ремонт'!AI92</f>
        <v>7287.533620866705</v>
      </c>
      <c r="AJ92" s="176"/>
      <c r="AK92" s="176">
        <f>'ПР 03.19-03.24'!AK92+'[9]поточний ремонт'!AK92+'[8]поточний ремонт'!AK92</f>
        <v>7604.2062704524506</v>
      </c>
      <c r="AL92" s="176">
        <f>'ПР 03.19-03.24'!AL92+'[9]поточний ремонт'!AL92+'[8]поточний ремонт'!AL92</f>
        <v>0</v>
      </c>
      <c r="AM92" s="176"/>
      <c r="AN92" s="176">
        <f>'ПР 03.19-03.24'!AN92+'[9]поточний ремонт'!AN92+'[8]поточний ремонт'!AN92</f>
        <v>10930.581661004977</v>
      </c>
      <c r="AO92" s="176">
        <f>'ПР 03.19-03.24'!AO92+'[9]поточний ремонт'!AO92+'[8]поточний ремонт'!AO92</f>
        <v>0</v>
      </c>
      <c r="AP92" s="176"/>
      <c r="AQ92" s="176">
        <f>'ПР 03.19-03.24'!AQ92+'[9]поточний ремонт'!AQ92+'[8]поточний ремонт'!AQ92</f>
        <v>4063.432346098235</v>
      </c>
      <c r="AR92" s="176">
        <f>'ПР 03.19-03.24'!AR92+'[9]поточний ремонт'!AR92+'[8]поточний ремонт'!AR92</f>
        <v>2391.9159078243188</v>
      </c>
      <c r="AS92" s="176"/>
      <c r="AT92" s="176">
        <f>'ПР 03.19-03.24'!AT92+'[9]поточний ремонт'!AT92+'[8]поточний ремонт'!AT92</f>
        <v>6978.6234828393544</v>
      </c>
      <c r="AU92" s="176">
        <f>'ПР 03.19-03.24'!AU92+'[9]поточний ремонт'!AU92+'[8]поточний ремонт'!AU92</f>
        <v>3966.9094264914329</v>
      </c>
      <c r="AV92" s="176"/>
      <c r="AW92" s="176">
        <f>'ПР 03.19-03.24'!AW92+'[9]поточний ремонт'!AW92+'[8]поточний ремонт'!AW92</f>
        <v>861.89604051991023</v>
      </c>
      <c r="AX92" s="176">
        <f>'ПР 03.19-03.24'!AX92+'[9]поточний ремонт'!AX92+'[8]поточний ремонт'!AX92</f>
        <v>2082.2614168294685</v>
      </c>
      <c r="AY92" s="176"/>
      <c r="AZ92" s="176">
        <f t="shared" si="7"/>
        <v>53154.027203213242</v>
      </c>
      <c r="BA92" s="176">
        <f t="shared" si="7"/>
        <v>18004.841790503706</v>
      </c>
      <c r="BB92" s="176">
        <f t="shared" si="8"/>
        <v>-35149.185412709536</v>
      </c>
      <c r="BD92" s="324">
        <v>2</v>
      </c>
    </row>
    <row r="93" spans="1:56" ht="24.9" customHeight="1" x14ac:dyDescent="0.3">
      <c r="A93" s="338">
        <v>150000521</v>
      </c>
      <c r="B93" s="114" t="s">
        <v>189</v>
      </c>
      <c r="C93" s="339">
        <v>5</v>
      </c>
      <c r="D93" s="340" t="s">
        <v>870</v>
      </c>
      <c r="E93" s="341">
        <f>'[8]поточний ремонт'!E93</f>
        <v>1940</v>
      </c>
      <c r="F93" s="176">
        <f>'ПР 03.19-03.24'!F93+'[9]поточний ремонт'!F93+'[8]поточний ремонт'!F93</f>
        <v>139636.36098804139</v>
      </c>
      <c r="G93" s="176">
        <f t="shared" si="5"/>
        <v>92809.083403034456</v>
      </c>
      <c r="H93" s="176">
        <f t="shared" si="6"/>
        <v>-46827.27758500693</v>
      </c>
      <c r="I93" s="176">
        <f>'ПР 03.19-03.24'!I93+'[9]поточний ремонт'!I93+'[8]поточний ремонт'!I93</f>
        <v>0</v>
      </c>
      <c r="J93" s="176">
        <f>'ПР 03.19-03.24'!J93+'[9]поточний ремонт'!J93+'[8]поточний ремонт'!J93</f>
        <v>10187</v>
      </c>
      <c r="K93" s="342"/>
      <c r="L93" s="176">
        <f>'ПР 03.19-03.24'!L93+'[9]поточний ремонт'!L93+'[8]поточний ремонт'!L93</f>
        <v>1</v>
      </c>
      <c r="M93" s="176">
        <f>'ПР 03.19-03.24'!M93+'[9]поточний ремонт'!M93+'[8]поточний ремонт'!M93</f>
        <v>45923.56</v>
      </c>
      <c r="N93" s="176"/>
      <c r="O93" s="176">
        <f>'ПР 03.19-03.24'!O93+'[9]поточний ремонт'!O93+'[8]поточний ремонт'!O93</f>
        <v>0</v>
      </c>
      <c r="P93" s="176">
        <f>'ПР 03.19-03.24'!P93+'[9]поточний ремонт'!P93+'[8]поточний ремонт'!P93</f>
        <v>0</v>
      </c>
      <c r="Q93" s="334"/>
      <c r="R93" s="176">
        <f>'ПР 03.19-03.24'!R93+'[9]поточний ремонт'!R93+'[8]поточний ремонт'!R93</f>
        <v>0</v>
      </c>
      <c r="S93" s="176">
        <f>'ПР 03.19-03.24'!S93+'[9]поточний ремонт'!S93+'[8]поточний ремонт'!S93</f>
        <v>0</v>
      </c>
      <c r="T93" s="343"/>
      <c r="U93" s="176">
        <f>'ПР 03.19-03.24'!U93+'[9]поточний ремонт'!U93+'[8]поточний ремонт'!U93</f>
        <v>0</v>
      </c>
      <c r="V93" s="176">
        <f>'ПР 03.19-03.24'!V93+'[9]поточний ремонт'!V93+'[8]поточний ремонт'!V93</f>
        <v>0</v>
      </c>
      <c r="W93" s="176">
        <f>'ПР 03.19-03.24'!W93+'[9]поточний ремонт'!W93+'[8]поточний ремонт'!W93</f>
        <v>10</v>
      </c>
      <c r="X93" s="176">
        <f>'ПР 03.19-03.24'!X93+'[9]поточний ремонт'!X93+'[8]поточний ремонт'!X93</f>
        <v>15247.45016675658</v>
      </c>
      <c r="Y93" s="176">
        <f>'ПР 03.19-03.24'!Y93+'[9]поточний ремонт'!Y93+'[8]поточний ремонт'!Y93</f>
        <v>15932.824263467934</v>
      </c>
      <c r="Z93" s="176">
        <f>'ПР 03.19-03.24'!Z93+'[9]поточний ремонт'!Z93+'[8]поточний ремонт'!Z93</f>
        <v>0</v>
      </c>
      <c r="AA93" s="176">
        <f>'ПР 03.19-03.24'!AA93+'[9]поточний ремонт'!AA93+'[8]поточний ремонт'!AA93</f>
        <v>0</v>
      </c>
      <c r="AB93" s="176">
        <f>'ПР 03.19-03.24'!AB93+'[9]поточний ремонт'!AB93+'[8]поточний ремонт'!AB93</f>
        <v>0</v>
      </c>
      <c r="AC93" s="176">
        <f>'ПР 03.19-03.24'!AC93+'[9]поточний ремонт'!AC93+'[8]поточний ремонт'!AC93</f>
        <v>1966.5973979074427</v>
      </c>
      <c r="AD93" s="176">
        <f>'ПР 03.19-03.24'!AD93+'[9]поточний ремонт'!AD93+'[8]поточний ремонт'!AD93</f>
        <v>3551.6515749024989</v>
      </c>
      <c r="AE93" s="176">
        <f>'ПР 03.19-03.24'!AE93+'[9]поточний ремонт'!AE93+'[8]поточний ремонт'!AE93</f>
        <v>9110.2779684098041</v>
      </c>
      <c r="AF93" s="176">
        <f>'ПР 03.19-03.24'!AF93+'[9]поточний ремонт'!AF93+'[8]поточний ремонт'!AF93</f>
        <v>1079</v>
      </c>
      <c r="AG93" s="176"/>
      <c r="AH93" s="176">
        <f>'ПР 03.19-03.24'!AH93+'[9]поточний ремонт'!AH93+'[8]поточний ремонт'!AH93</f>
        <v>14065.12830967123</v>
      </c>
      <c r="AI93" s="176">
        <f>'ПР 03.19-03.24'!AI93+'[9]поточний ремонт'!AI93+'[8]поточний ремонт'!AI93</f>
        <v>1629</v>
      </c>
      <c r="AJ93" s="176"/>
      <c r="AK93" s="176">
        <f>'ПР 03.19-03.24'!AK93+'[9]поточний ремонт'!AK93+'[8]поточний ремонт'!AK93</f>
        <v>7651.2383918827718</v>
      </c>
      <c r="AL93" s="176">
        <f>'ПР 03.19-03.24'!AL93+'[9]поточний ремонт'!AL93+'[8]поточний ремонт'!AL93</f>
        <v>8178.8793034562223</v>
      </c>
      <c r="AM93" s="176"/>
      <c r="AN93" s="176">
        <f>'ПР 03.19-03.24'!AN93+'[9]поточний ремонт'!AN93+'[8]поточний ремонт'!AN93</f>
        <v>0</v>
      </c>
      <c r="AO93" s="176">
        <f>'ПР 03.19-03.24'!AO93+'[9]поточний ремонт'!AO93+'[8]поточний ремонт'!AO93</f>
        <v>0</v>
      </c>
      <c r="AP93" s="176"/>
      <c r="AQ93" s="176">
        <f>'ПР 03.19-03.24'!AQ93+'[9]поточний ремонт'!AQ93+'[8]поточний ремонт'!AQ93</f>
        <v>692.10872318912584</v>
      </c>
      <c r="AR93" s="176">
        <f>'ПР 03.19-03.24'!AR93+'[9]поточний ремонт'!AR93+'[8]поточний ремонт'!AR93</f>
        <v>787.16961909976442</v>
      </c>
      <c r="AS93" s="176"/>
      <c r="AT93" s="176">
        <f>'ПР 03.19-03.24'!AT93+'[9]поточний ремонт'!AT93+'[8]поточний ремонт'!AT93</f>
        <v>5440.7477966345323</v>
      </c>
      <c r="AU93" s="176">
        <f>'ПР 03.19-03.24'!AU93+'[9]поточний ремонт'!AU93+'[8]поточний ремонт'!AU93</f>
        <v>2071.1726517379002</v>
      </c>
      <c r="AV93" s="176"/>
      <c r="AW93" s="176">
        <f>'ПР 03.19-03.24'!AW93+'[9]поточний ремонт'!AW93+'[8]поточний ремонт'!AW93</f>
        <v>834.16817666626457</v>
      </c>
      <c r="AX93" s="176">
        <f>'ПР 03.19-03.24'!AX93+'[9]поточний ремонт'!AX93+'[8]поточний ремонт'!AX93</f>
        <v>1956</v>
      </c>
      <c r="AY93" s="176"/>
      <c r="AZ93" s="176">
        <f t="shared" si="7"/>
        <v>37793.669366453731</v>
      </c>
      <c r="BA93" s="176">
        <f t="shared" si="7"/>
        <v>15701.221574293886</v>
      </c>
      <c r="BB93" s="176">
        <f t="shared" si="8"/>
        <v>-22092.447792159845</v>
      </c>
      <c r="BD93" s="324">
        <v>2</v>
      </c>
    </row>
    <row r="94" spans="1:56" ht="24.9" customHeight="1" x14ac:dyDescent="0.3">
      <c r="A94" s="338">
        <v>150000523</v>
      </c>
      <c r="B94" s="602" t="s">
        <v>191</v>
      </c>
      <c r="C94" s="339">
        <v>1</v>
      </c>
      <c r="D94" s="340" t="s">
        <v>870</v>
      </c>
      <c r="E94" s="341"/>
      <c r="F94" s="176"/>
      <c r="G94" s="176"/>
      <c r="H94" s="176"/>
      <c r="I94" s="176"/>
      <c r="J94" s="176"/>
      <c r="K94" s="342"/>
      <c r="L94" s="176"/>
      <c r="M94" s="176"/>
      <c r="N94" s="176"/>
      <c r="O94" s="176"/>
      <c r="P94" s="176"/>
      <c r="Q94" s="334"/>
      <c r="R94" s="176"/>
      <c r="S94" s="176"/>
      <c r="T94" s="343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  <c r="AZ94" s="176">
        <f t="shared" si="7"/>
        <v>0</v>
      </c>
      <c r="BA94" s="176">
        <f t="shared" si="7"/>
        <v>0</v>
      </c>
      <c r="BB94" s="176">
        <f t="shared" si="8"/>
        <v>0</v>
      </c>
      <c r="BD94" s="324">
        <v>1</v>
      </c>
    </row>
    <row r="95" spans="1:56" ht="24.9" customHeight="1" x14ac:dyDescent="0.3">
      <c r="A95" s="338">
        <v>150000529</v>
      </c>
      <c r="B95" s="114" t="s">
        <v>193</v>
      </c>
      <c r="C95" s="339">
        <v>9</v>
      </c>
      <c r="D95" s="340" t="s">
        <v>870</v>
      </c>
      <c r="E95" s="341">
        <f>'[8]поточний ремонт'!E95</f>
        <v>8439.9</v>
      </c>
      <c r="F95" s="176">
        <f>'ПР 03.19-03.24'!F95+'[9]поточний ремонт'!F95+'[8]поточний ремонт'!F95</f>
        <v>982292.91128579935</v>
      </c>
      <c r="G95" s="176">
        <f t="shared" si="5"/>
        <v>1122125.4096999804</v>
      </c>
      <c r="H95" s="176">
        <f t="shared" si="6"/>
        <v>139832.49841418106</v>
      </c>
      <c r="I95" s="176">
        <f>'ПР 03.19-03.24'!I95+'[9]поточний ремонт'!I95+'[8]поточний ремонт'!I95</f>
        <v>21</v>
      </c>
      <c r="J95" s="176">
        <f>'ПР 03.19-03.24'!J95+'[9]поточний ремонт'!J95+'[8]поточний ремонт'!J95</f>
        <v>5530</v>
      </c>
      <c r="K95" s="342"/>
      <c r="L95" s="176">
        <f>'ПР 03.19-03.24'!L95+'[9]поточний ремонт'!L95+'[8]поточний ремонт'!L95</f>
        <v>2</v>
      </c>
      <c r="M95" s="176">
        <f>'ПР 03.19-03.24'!M95+'[9]поточний ремонт'!M95+'[8]поточний ремонт'!M95</f>
        <v>141546</v>
      </c>
      <c r="N95" s="176"/>
      <c r="O95" s="176">
        <f>'ПР 03.19-03.24'!O95+'[9]поточний ремонт'!O95+'[8]поточний ремонт'!O95</f>
        <v>631.1</v>
      </c>
      <c r="P95" s="176">
        <f>'ПР 03.19-03.24'!P95+'[9]поточний ремонт'!P95+'[8]поточний ремонт'!P95</f>
        <v>139175</v>
      </c>
      <c r="Q95" s="334"/>
      <c r="R95" s="176">
        <f>'ПР 03.19-03.24'!R95+'[9]поточний ремонт'!R95+'[8]поточний ремонт'!R95</f>
        <v>33</v>
      </c>
      <c r="S95" s="176">
        <f>'ПР 03.19-03.24'!S95+'[9]поточний ремонт'!S95+'[8]поточний ремонт'!S95</f>
        <v>456125.81501427648</v>
      </c>
      <c r="T95" s="346"/>
      <c r="U95" s="176">
        <f>'ПР 03.19-03.24'!U95+'[9]поточний ремонт'!U95+'[8]поточний ремонт'!U95</f>
        <v>10772.262934086271</v>
      </c>
      <c r="V95" s="176">
        <f>'ПР 03.19-03.24'!V95+'[9]поточний ремонт'!V95+'[8]поточний ремонт'!V95</f>
        <v>0</v>
      </c>
      <c r="W95" s="176">
        <f>'ПР 03.19-03.24'!W95+'[9]поточний ремонт'!W95+'[8]поточний ремонт'!W95</f>
        <v>68</v>
      </c>
      <c r="X95" s="176">
        <f>'ПР 03.19-03.24'!X95+'[9]поточний ремонт'!X95+'[8]поточний ремонт'!X95</f>
        <v>21280.883173470844</v>
      </c>
      <c r="Y95" s="176">
        <f>'ПР 03.19-03.24'!Y95+'[9]поточний ремонт'!Y95+'[8]поточний ремонт'!Y95</f>
        <v>237633.70125657044</v>
      </c>
      <c r="Z95" s="176">
        <f>'ПР 03.19-03.24'!Z95+'[9]поточний ремонт'!Z95+'[8]поточний ремонт'!Z95</f>
        <v>0</v>
      </c>
      <c r="AA95" s="176">
        <f>'ПР 03.19-03.24'!AA95+'[9]поточний ремонт'!AA95+'[8]поточний ремонт'!AA95</f>
        <v>0</v>
      </c>
      <c r="AB95" s="176">
        <f>'ПР 03.19-03.24'!AB95+'[9]поточний ремонт'!AB95+'[8]поточний ремонт'!AB95</f>
        <v>9666.9624963093102</v>
      </c>
      <c r="AC95" s="176">
        <f>'ПР 03.19-03.24'!AC95+'[9]поточний ремонт'!AC95+'[8]поточний ремонт'!AC95</f>
        <v>22377</v>
      </c>
      <c r="AD95" s="176">
        <f>'ПР 03.19-03.24'!AD95+'[9]поточний ремонт'!AD95+'[8]поточний ремонт'!AD95</f>
        <v>78017.784825267241</v>
      </c>
      <c r="AE95" s="176">
        <f>'ПР 03.19-03.24'!AE95+'[9]поточний ремонт'!AE95+'[8]поточний ремонт'!AE95</f>
        <v>18173.355965542894</v>
      </c>
      <c r="AF95" s="176">
        <f>'ПР 03.19-03.24'!AF95+'[9]поточний ремонт'!AF95+'[8]поточний ремонт'!AF95</f>
        <v>9915.8486812974224</v>
      </c>
      <c r="AG95" s="176"/>
      <c r="AH95" s="176">
        <f>'ПР 03.19-03.24'!AH95+'[9]поточний ремонт'!AH95+'[8]поточний ремонт'!AH95</f>
        <v>17201.771129306315</v>
      </c>
      <c r="AI95" s="176">
        <f>'ПР 03.19-03.24'!AI95+'[9]поточний ремонт'!AI95+'[8]поточний ремонт'!AI95</f>
        <v>31836.101349201585</v>
      </c>
      <c r="AJ95" s="176"/>
      <c r="AK95" s="176">
        <f>'ПР 03.19-03.24'!AK95+'[9]поточний ремонт'!AK95+'[8]поточний ремонт'!AK95</f>
        <v>15032.839351933271</v>
      </c>
      <c r="AL95" s="176">
        <f>'ПР 03.19-03.24'!AL95+'[9]поточний ремонт'!AL95+'[8]поточний ремонт'!AL95</f>
        <v>6709.1057855534418</v>
      </c>
      <c r="AM95" s="176"/>
      <c r="AN95" s="176">
        <f>'ПР 03.19-03.24'!AN95+'[9]поточний ремонт'!AN95+'[8]поточний ремонт'!AN95</f>
        <v>27186.839130174674</v>
      </c>
      <c r="AO95" s="176">
        <f>'ПР 03.19-03.24'!AO95+'[9]поточний ремонт'!AO95+'[8]поточний ремонт'!AO95</f>
        <v>858.1913451964266</v>
      </c>
      <c r="AP95" s="176"/>
      <c r="AQ95" s="176">
        <f>'ПР 03.19-03.24'!AQ95+'[9]поточний ремонт'!AQ95+'[8]поточний ремонт'!AQ95</f>
        <v>19670.297847547521</v>
      </c>
      <c r="AR95" s="176">
        <f>'ПР 03.19-03.24'!AR95+'[9]поточний ремонт'!AR95+'[8]поточний ремонт'!AR95</f>
        <v>20751</v>
      </c>
      <c r="AS95" s="176"/>
      <c r="AT95" s="176">
        <f>'ПР 03.19-03.24'!AT95+'[9]поточний ремонт'!AT95+'[8]поточний ремонт'!AT95</f>
        <v>34649.743867466073</v>
      </c>
      <c r="AU95" s="176">
        <f>'ПР 03.19-03.24'!AU95+'[9]поточний ремонт'!AU95+'[8]поточний ремонт'!AU95</f>
        <v>36998.754177902229</v>
      </c>
      <c r="AV95" s="176"/>
      <c r="AW95" s="176">
        <f>'ПР 03.19-03.24'!AW95+'[9]поточний ремонт'!AW95+'[8]поточний ремонт'!AW95</f>
        <v>7566.2331154214462</v>
      </c>
      <c r="AX95" s="176">
        <f>'ПР 03.19-03.24'!AX95+'[9]поточний ремонт'!AX95+'[8]поточний ремонт'!AX95</f>
        <v>11858</v>
      </c>
      <c r="AY95" s="176"/>
      <c r="AZ95" s="176">
        <f t="shared" si="7"/>
        <v>139481.08040739218</v>
      </c>
      <c r="BA95" s="176">
        <f t="shared" si="7"/>
        <v>118927.0013391511</v>
      </c>
      <c r="BB95" s="176">
        <f t="shared" si="8"/>
        <v>-20554.079068241073</v>
      </c>
      <c r="BD95" s="324">
        <v>1</v>
      </c>
    </row>
    <row r="96" spans="1:56" ht="24.9" customHeight="1" x14ac:dyDescent="0.3">
      <c r="A96" s="338">
        <v>150000531</v>
      </c>
      <c r="B96" s="114" t="s">
        <v>195</v>
      </c>
      <c r="C96" s="339">
        <v>9</v>
      </c>
      <c r="D96" s="340" t="s">
        <v>870</v>
      </c>
      <c r="E96" s="341">
        <f>'[8]поточний ремонт'!E96</f>
        <v>7612.5</v>
      </c>
      <c r="F96" s="176">
        <f>'ПР 03.19-03.24'!F96+'[9]поточний ремонт'!F96+'[8]поточний ремонт'!F96</f>
        <v>763148.70588849427</v>
      </c>
      <c r="G96" s="176">
        <f t="shared" si="5"/>
        <v>995885.61038409825</v>
      </c>
      <c r="H96" s="176">
        <f t="shared" si="6"/>
        <v>232736.90449560399</v>
      </c>
      <c r="I96" s="176">
        <f>'ПР 03.19-03.24'!I96+'[9]поточний ремонт'!I96+'[8]поточний ремонт'!I96</f>
        <v>145.82</v>
      </c>
      <c r="J96" s="176">
        <f>'ПР 03.19-03.24'!J96+'[9]поточний ремонт'!J96+'[8]поточний ремонт'!J96</f>
        <v>65807.988892159468</v>
      </c>
      <c r="K96" s="333"/>
      <c r="L96" s="176">
        <f>'ПР 03.19-03.24'!L96+'[9]поточний ремонт'!L96+'[8]поточний ремонт'!L96</f>
        <v>1</v>
      </c>
      <c r="M96" s="176">
        <f>'ПР 03.19-03.24'!M96+'[9]поточний ремонт'!M96+'[8]поточний ремонт'!M96</f>
        <v>128153</v>
      </c>
      <c r="N96" s="176"/>
      <c r="O96" s="176">
        <f>'ПР 03.19-03.24'!O96+'[9]поточний ремонт'!O96+'[8]поточний ремонт'!O96</f>
        <v>310.2</v>
      </c>
      <c r="P96" s="176">
        <f>'ПР 03.19-03.24'!P96+'[9]поточний ремонт'!P96+'[8]поточний ремонт'!P96</f>
        <v>98436.440733792566</v>
      </c>
      <c r="Q96" s="331"/>
      <c r="R96" s="176">
        <f>'ПР 03.19-03.24'!R96+'[9]поточний ремонт'!R96+'[8]поточний ремонт'!R96</f>
        <v>24</v>
      </c>
      <c r="S96" s="176">
        <f>'ПР 03.19-03.24'!S96+'[9]поточний ремонт'!S96+'[8]поточний ремонт'!S96</f>
        <v>357268.90093348769</v>
      </c>
      <c r="T96" s="346"/>
      <c r="U96" s="176">
        <f>'ПР 03.19-03.24'!U96+'[9]поточний ремонт'!U96+'[8]поточний ремонт'!U96</f>
        <v>6252.6101309980277</v>
      </c>
      <c r="V96" s="176">
        <f>'ПР 03.19-03.24'!V96+'[9]поточний ремонт'!V96+'[8]поточний ремонт'!V96</f>
        <v>0</v>
      </c>
      <c r="W96" s="176">
        <f>'ПР 03.19-03.24'!W96+'[9]поточний ремонт'!W96+'[8]поточний ремонт'!W96</f>
        <v>37.1</v>
      </c>
      <c r="X96" s="176">
        <f>'ПР 03.19-03.24'!X96+'[9]поточний ремонт'!X96+'[8]поточний ремонт'!X96</f>
        <v>15551.179323373688</v>
      </c>
      <c r="Y96" s="176">
        <f>'ПР 03.19-03.24'!Y96+'[9]поточний ремонт'!Y96+'[8]поточний ремонт'!Y96</f>
        <v>152247.0642584812</v>
      </c>
      <c r="Z96" s="176">
        <f>'ПР 03.19-03.24'!Z96+'[9]поточний ремонт'!Z96+'[8]поточний ремонт'!Z96</f>
        <v>0</v>
      </c>
      <c r="AA96" s="176">
        <f>'ПР 03.19-03.24'!AA96+'[9]поточний ремонт'!AA96+'[8]поточний ремонт'!AA96</f>
        <v>0</v>
      </c>
      <c r="AB96" s="176">
        <f>'ПР 03.19-03.24'!AB96+'[9]поточний ремонт'!AB96+'[8]поточний ремонт'!AB96</f>
        <v>9305</v>
      </c>
      <c r="AC96" s="176">
        <f>'ПР 03.19-03.24'!AC96+'[9]поточний ремонт'!AC96+'[8]поточний ремонт'!AC96</f>
        <v>123382.59306313985</v>
      </c>
      <c r="AD96" s="176">
        <f>'ПР 03.19-03.24'!AD96+'[9]поточний ремонт'!AD96+'[8]поточний ремонт'!AD96</f>
        <v>39480.833048665678</v>
      </c>
      <c r="AE96" s="176">
        <f>'ПР 03.19-03.24'!AE96+'[9]поточний ремонт'!AE96+'[8]поточний ремонт'!AE96</f>
        <v>27033.780628514873</v>
      </c>
      <c r="AF96" s="176">
        <f>'ПР 03.19-03.24'!AF96+'[9]поточний ремонт'!AF96+'[8]поточний ремонт'!AF96</f>
        <v>7195.3709313256004</v>
      </c>
      <c r="AG96" s="176"/>
      <c r="AH96" s="176">
        <f>'ПР 03.19-03.24'!AH96+'[9]поточний ремонт'!AH96+'[8]поточний ремонт'!AH96</f>
        <v>28754.00862998109</v>
      </c>
      <c r="AI96" s="176">
        <f>'ПР 03.19-03.24'!AI96+'[9]поточний ремонт'!AI96+'[8]поточний ремонт'!AI96</f>
        <v>16206</v>
      </c>
      <c r="AJ96" s="176"/>
      <c r="AK96" s="176">
        <f>'ПР 03.19-03.24'!AK96+'[9]поточний ремонт'!AK96+'[8]поточний ремонт'!AK96</f>
        <v>20332.972399122937</v>
      </c>
      <c r="AL96" s="176">
        <f>'ПР 03.19-03.24'!AL96+'[9]поточний ремонт'!AL96+'[8]поточний ремонт'!AL96</f>
        <v>14442.284888121532</v>
      </c>
      <c r="AM96" s="176"/>
      <c r="AN96" s="176">
        <f>'ПР 03.19-03.24'!AN96+'[9]поточний ремонт'!AN96+'[8]поточний ремонт'!AN96</f>
        <v>25952.260627569322</v>
      </c>
      <c r="AO96" s="176">
        <f>'ПР 03.19-03.24'!AO96+'[9]поточний ремонт'!AO96+'[8]поточний ремонт'!AO96</f>
        <v>1287.2999011257489</v>
      </c>
      <c r="AP96" s="176"/>
      <c r="AQ96" s="176">
        <f>'ПР 03.19-03.24'!AQ96+'[9]поточний ремонт'!AQ96+'[8]поточний ремонт'!AQ96</f>
        <v>32750.01984899375</v>
      </c>
      <c r="AR96" s="176">
        <f>'ПР 03.19-03.24'!AR96+'[9]поточний ремонт'!AR96+'[8]поточний ремонт'!AR96</f>
        <v>1799</v>
      </c>
      <c r="AS96" s="176"/>
      <c r="AT96" s="176">
        <f>'ПР 03.19-03.24'!AT96+'[9]поточний ремонт'!AT96+'[8]поточний ремонт'!AT96</f>
        <v>28901.185438520486</v>
      </c>
      <c r="AU96" s="176">
        <f>'ПР 03.19-03.24'!AU96+'[9]поточний ремонт'!AU96+'[8]поточний ремонт'!AU96</f>
        <v>41407.528896551892</v>
      </c>
      <c r="AV96" s="176"/>
      <c r="AW96" s="176">
        <f>'ПР 03.19-03.24'!AW96+'[9]поточний ремонт'!AW96+'[8]поточний ремонт'!AW96</f>
        <v>4766.9573985940315</v>
      </c>
      <c r="AX96" s="176">
        <f>'ПР 03.19-03.24'!AX96+'[9]поточний ремонт'!AX96+'[8]поточний ремонт'!AX96</f>
        <v>11622</v>
      </c>
      <c r="AY96" s="176"/>
      <c r="AZ96" s="176">
        <f t="shared" si="7"/>
        <v>168491.18497129649</v>
      </c>
      <c r="BA96" s="176">
        <f t="shared" si="7"/>
        <v>93959.484617124777</v>
      </c>
      <c r="BB96" s="176">
        <f t="shared" si="8"/>
        <v>-74531.700354171713</v>
      </c>
      <c r="BD96" s="324">
        <v>1</v>
      </c>
    </row>
    <row r="97" spans="1:56" ht="24.9" customHeight="1" x14ac:dyDescent="0.3">
      <c r="A97" s="338">
        <v>150000532</v>
      </c>
      <c r="B97" s="114" t="s">
        <v>197</v>
      </c>
      <c r="C97" s="339">
        <v>5</v>
      </c>
      <c r="D97" s="340" t="s">
        <v>870</v>
      </c>
      <c r="E97" s="341">
        <f>'[8]поточний ремонт'!E97</f>
        <v>2492.3200000000002</v>
      </c>
      <c r="F97" s="176">
        <f>'ПР 03.19-03.24'!F97+'[9]поточний ремонт'!F97+'[8]поточний ремонт'!F97</f>
        <v>159166.61558941513</v>
      </c>
      <c r="G97" s="176">
        <f t="shared" si="5"/>
        <v>153603.94581816983</v>
      </c>
      <c r="H97" s="176">
        <f t="shared" si="6"/>
        <v>-5562.6697712453024</v>
      </c>
      <c r="I97" s="176">
        <f>'ПР 03.19-03.24'!I97+'[9]поточний ремонт'!I97+'[8]поточний ремонт'!I97</f>
        <v>132.88999999999999</v>
      </c>
      <c r="J97" s="176">
        <f>'ПР 03.19-03.24'!J97+'[9]поточний ремонт'!J97+'[8]поточний ремонт'!J97</f>
        <v>41398.408204276719</v>
      </c>
      <c r="K97" s="342"/>
      <c r="L97" s="176">
        <f>'ПР 03.19-03.24'!L97+'[9]поточний ремонт'!L97+'[8]поточний ремонт'!L97</f>
        <v>2</v>
      </c>
      <c r="M97" s="176">
        <f>'ПР 03.19-03.24'!M97+'[9]поточний ремонт'!M97+'[8]поточний ремонт'!M97</f>
        <v>58315</v>
      </c>
      <c r="N97" s="176"/>
      <c r="O97" s="176">
        <f>'ПР 03.19-03.24'!O97+'[9]поточний ремонт'!O97+'[8]поточний ремонт'!O97</f>
        <v>0</v>
      </c>
      <c r="P97" s="176">
        <f>'ПР 03.19-03.24'!P97+'[9]поточний ремонт'!P97+'[8]поточний ремонт'!P97</f>
        <v>0</v>
      </c>
      <c r="Q97" s="334"/>
      <c r="R97" s="176">
        <f>'ПР 03.19-03.24'!R97+'[9]поточний ремонт'!R97+'[8]поточний ремонт'!R97</f>
        <v>0</v>
      </c>
      <c r="S97" s="176">
        <f>'ПР 03.19-03.24'!S97+'[9]поточний ремонт'!S97+'[8]поточний ремонт'!S97</f>
        <v>0</v>
      </c>
      <c r="T97" s="343"/>
      <c r="U97" s="176">
        <f>'ПР 03.19-03.24'!U97+'[9]поточний ремонт'!U97+'[8]поточний ремонт'!U97</f>
        <v>0</v>
      </c>
      <c r="V97" s="176">
        <f>'ПР 03.19-03.24'!V97+'[9]поточний ремонт'!V97+'[8]поточний ремонт'!V97</f>
        <v>0</v>
      </c>
      <c r="W97" s="176">
        <f>'ПР 03.19-03.24'!W97+'[9]поточний ремонт'!W97+'[8]поточний ремонт'!W97</f>
        <v>0</v>
      </c>
      <c r="X97" s="176">
        <f>'ПР 03.19-03.24'!X97+'[9]поточний ремонт'!X97+'[8]поточний ремонт'!X97</f>
        <v>0</v>
      </c>
      <c r="Y97" s="176">
        <f>'ПР 03.19-03.24'!Y97+'[9]поточний ремонт'!Y97+'[8]поточний ремонт'!Y97</f>
        <v>16909.78</v>
      </c>
      <c r="Z97" s="176">
        <f>'ПР 03.19-03.24'!Z97+'[9]поточний ремонт'!Z97+'[8]поточний ремонт'!Z97</f>
        <v>0</v>
      </c>
      <c r="AA97" s="176">
        <f>'ПР 03.19-03.24'!AA97+'[9]поточний ремонт'!AA97+'[8]поточний ремонт'!AA97</f>
        <v>0</v>
      </c>
      <c r="AB97" s="176">
        <f>'ПР 03.19-03.24'!AB97+'[9]поточний ремонт'!AB97+'[8]поточний ремонт'!AB97</f>
        <v>2136.2429642288917</v>
      </c>
      <c r="AC97" s="176">
        <f>'ПР 03.19-03.24'!AC97+'[9]поточний ремонт'!AC97+'[8]поточний ремонт'!AC97</f>
        <v>10065</v>
      </c>
      <c r="AD97" s="176">
        <f>'ПР 03.19-03.24'!AD97+'[9]поточний ремонт'!AD97+'[8]поточний ремонт'!AD97</f>
        <v>24779.514649664212</v>
      </c>
      <c r="AE97" s="176">
        <f>'ПР 03.19-03.24'!AE97+'[9]поточний ремонт'!AE97+'[8]поточний ремонт'!AE97</f>
        <v>14201.08495604834</v>
      </c>
      <c r="AF97" s="176">
        <f>'ПР 03.19-03.24'!AF97+'[9]поточний ремонт'!AF97+'[8]поточний ремонт'!AF97</f>
        <v>3707.9471970058285</v>
      </c>
      <c r="AG97" s="176"/>
      <c r="AH97" s="176">
        <f>'ПР 03.19-03.24'!AH97+'[9]поточний ремонт'!AH97+'[8]поточний ремонт'!AH97</f>
        <v>19739.556515477387</v>
      </c>
      <c r="AI97" s="176">
        <f>'ПР 03.19-03.24'!AI97+'[9]поточний ремонт'!AI97+'[8]поточний ремонт'!AI97</f>
        <v>15825.393045057328</v>
      </c>
      <c r="AJ97" s="176"/>
      <c r="AK97" s="176">
        <f>'ПР 03.19-03.24'!AK97+'[9]поточний ремонт'!AK97+'[8]поточний ремонт'!AK97</f>
        <v>4414.8112924468714</v>
      </c>
      <c r="AL97" s="176">
        <f>'ПР 03.19-03.24'!AL97+'[9]поточний ремонт'!AL97+'[8]поточний ремонт'!AL97</f>
        <v>0</v>
      </c>
      <c r="AM97" s="176"/>
      <c r="AN97" s="176">
        <f>'ПР 03.19-03.24'!AN97+'[9]поточний ремонт'!AN97+'[8]поточний ремонт'!AN97</f>
        <v>8783.247030397637</v>
      </c>
      <c r="AO97" s="176">
        <f>'ПР 03.19-03.24'!AO97+'[9]поточний ремонт'!AO97+'[8]поточний ремонт'!AO97</f>
        <v>0</v>
      </c>
      <c r="AP97" s="176"/>
      <c r="AQ97" s="176">
        <f>'ПР 03.19-03.24'!AQ97+'[9]поточний ремонт'!AQ97+'[8]поточний ремонт'!AQ97</f>
        <v>6189.9077721580634</v>
      </c>
      <c r="AR97" s="176">
        <f>'ПР 03.19-03.24'!AR97+'[9]поточний ремонт'!AR97+'[8]поточний ремонт'!AR97</f>
        <v>0</v>
      </c>
      <c r="AS97" s="176"/>
      <c r="AT97" s="176">
        <f>'ПР 03.19-03.24'!AT97+'[9]поточний ремонт'!AT97+'[8]поточний ремонт'!AT97</f>
        <v>10885.228460290355</v>
      </c>
      <c r="AU97" s="176">
        <f>'ПР 03.19-03.24'!AU97+'[9]поточний ремонт'!AU97+'[8]поточний ремонт'!AU97</f>
        <v>24937.71224255846</v>
      </c>
      <c r="AV97" s="176"/>
      <c r="AW97" s="176">
        <f>'ПР 03.19-03.24'!AW97+'[9]поточний ремонт'!AW97+'[8]поточний ремонт'!AW97</f>
        <v>3790.0422300252981</v>
      </c>
      <c r="AX97" s="176">
        <f>'ПР 03.19-03.24'!AX97+'[9]поточний ремонт'!AX97+'[8]поточний ремонт'!AX97</f>
        <v>2133</v>
      </c>
      <c r="AY97" s="176"/>
      <c r="AZ97" s="176">
        <f t="shared" si="7"/>
        <v>68003.878256843949</v>
      </c>
      <c r="BA97" s="176">
        <f t="shared" si="7"/>
        <v>46604.052484621614</v>
      </c>
      <c r="BB97" s="176">
        <f t="shared" si="8"/>
        <v>-21399.825772222335</v>
      </c>
      <c r="BD97" s="324">
        <v>1</v>
      </c>
    </row>
    <row r="98" spans="1:56" ht="24.9" customHeight="1" x14ac:dyDescent="0.3">
      <c r="A98" s="338">
        <v>150000533</v>
      </c>
      <c r="B98" s="114" t="s">
        <v>199</v>
      </c>
      <c r="C98" s="339">
        <v>9</v>
      </c>
      <c r="D98" s="340" t="s">
        <v>870</v>
      </c>
      <c r="E98" s="341">
        <f>'[8]поточний ремонт'!E98</f>
        <v>11379.7</v>
      </c>
      <c r="F98" s="176">
        <f>'ПР 03.19-03.24'!F98+'[9]поточний ремонт'!F98+'[8]поточний ремонт'!F98</f>
        <v>1161617.8321044608</v>
      </c>
      <c r="G98" s="176">
        <f t="shared" si="5"/>
        <v>1070154.9367131956</v>
      </c>
      <c r="H98" s="176">
        <f t="shared" si="6"/>
        <v>-91462.895391265163</v>
      </c>
      <c r="I98" s="176">
        <f>'ПР 03.19-03.24'!I98+'[9]поточний ремонт'!I98+'[8]поточний ремонт'!I98</f>
        <v>533.66999999999996</v>
      </c>
      <c r="J98" s="176">
        <f>'ПР 03.19-03.24'!J98+'[9]поточний ремонт'!J98+'[8]поточний ремонт'!J98</f>
        <v>160312.74781466607</v>
      </c>
      <c r="K98" s="342"/>
      <c r="L98" s="176">
        <f>'ПР 03.19-03.24'!L98+'[9]поточний ремонт'!L98+'[8]поточний ремонт'!L98</f>
        <v>2</v>
      </c>
      <c r="M98" s="176">
        <f>'ПР 03.19-03.24'!M98+'[9]поточний ремонт'!M98+'[8]поточний ремонт'!M98</f>
        <v>255080</v>
      </c>
      <c r="N98" s="176"/>
      <c r="O98" s="176">
        <f>'ПР 03.19-03.24'!O98+'[9]поточний ремонт'!O98+'[8]поточний ремонт'!O98</f>
        <v>236</v>
      </c>
      <c r="P98" s="176">
        <f>'ПР 03.19-03.24'!P98+'[9]поточний ремонт'!P98+'[8]поточний ремонт'!P98</f>
        <v>50130.729999999996</v>
      </c>
      <c r="Q98" s="334"/>
      <c r="R98" s="176">
        <f>'ПР 03.19-03.24'!R98+'[9]поточний ремонт'!R98+'[8]поточний ремонт'!R98</f>
        <v>32</v>
      </c>
      <c r="S98" s="176">
        <f>'ПР 03.19-03.24'!S98+'[9]поточний ремонт'!S98+'[8]поточний ремонт'!S98</f>
        <v>357129.50857128907</v>
      </c>
      <c r="T98" s="346"/>
      <c r="U98" s="176">
        <f>'ПР 03.19-03.24'!U98+'[9]поточний ремонт'!U98+'[8]поточний ремонт'!U98</f>
        <v>0</v>
      </c>
      <c r="V98" s="176">
        <f>'ПР 03.19-03.24'!V98+'[9]поточний ремонт'!V98+'[8]поточний ремонт'!V98</f>
        <v>0</v>
      </c>
      <c r="W98" s="176">
        <f>'ПР 03.19-03.24'!W98+'[9]поточний ремонт'!W98+'[8]поточний ремонт'!W98</f>
        <v>78.5</v>
      </c>
      <c r="X98" s="176">
        <f>'ПР 03.19-03.24'!X98+'[9]поточний ремонт'!X98+'[8]поточний ремонт'!X98</f>
        <v>12940.695272638261</v>
      </c>
      <c r="Y98" s="176">
        <f>'ПР 03.19-03.24'!Y98+'[9]поточний ремонт'!Y98+'[8]поточний ремонт'!Y98</f>
        <v>57343.435753616635</v>
      </c>
      <c r="Z98" s="176">
        <f>'ПР 03.19-03.24'!Z98+'[9]поточний ремонт'!Z98+'[8]поточний ремонт'!Z98</f>
        <v>0</v>
      </c>
      <c r="AA98" s="176">
        <f>'ПР 03.19-03.24'!AA98+'[9]поточний ремонт'!AA98+'[8]поточний ремонт'!AA98</f>
        <v>0</v>
      </c>
      <c r="AB98" s="176">
        <f>'ПР 03.19-03.24'!AB98+'[9]поточний ремонт'!AB98+'[8]поточний ремонт'!AB98</f>
        <v>23687.944974088179</v>
      </c>
      <c r="AC98" s="176">
        <f>'ПР 03.19-03.24'!AC98+'[9]поточний ремонт'!AC98+'[8]поточний ремонт'!AC98</f>
        <v>79635.055390418158</v>
      </c>
      <c r="AD98" s="176">
        <f>'ПР 03.19-03.24'!AD98+'[9]поточний ремонт'!AD98+'[8]поточний ремонт'!AD98</f>
        <v>73894.818936479307</v>
      </c>
      <c r="AE98" s="176">
        <f>'ПР 03.19-03.24'!AE98+'[9]поточний ремонт'!AE98+'[8]поточний ремонт'!AE98</f>
        <v>32718.574772002983</v>
      </c>
      <c r="AF98" s="176">
        <f>'ПР 03.19-03.24'!AF98+'[9]поточний ремонт'!AF98+'[8]поточний ремонт'!AF98</f>
        <v>8407.2737279996509</v>
      </c>
      <c r="AG98" s="176"/>
      <c r="AH98" s="176">
        <f>'ПР 03.19-03.24'!AH98+'[9]поточний ремонт'!AH98+'[8]поточний ремонт'!AH98</f>
        <v>38612.8534123668</v>
      </c>
      <c r="AI98" s="176">
        <f>'ПР 03.19-03.24'!AI98+'[9]поточний ремонт'!AI98+'[8]поточний ремонт'!AI98</f>
        <v>21191.998937201657</v>
      </c>
      <c r="AJ98" s="176"/>
      <c r="AK98" s="176">
        <f>'ПР 03.19-03.24'!AK98+'[9]поточний ремонт'!AK98+'[8]поточний ремонт'!AK98</f>
        <v>12884.011025393354</v>
      </c>
      <c r="AL98" s="176">
        <f>'ПР 03.19-03.24'!AL98+'[9]поточний ремонт'!AL98+'[8]поточний ремонт'!AL98</f>
        <v>4352.6890560144802</v>
      </c>
      <c r="AM98" s="176"/>
      <c r="AN98" s="176">
        <f>'ПР 03.19-03.24'!AN98+'[9]поточний ремонт'!AN98+'[8]поточний ремонт'!AN98</f>
        <v>35850.586914314576</v>
      </c>
      <c r="AO98" s="176">
        <f>'ПР 03.19-03.24'!AO98+'[9]поточний ремонт'!AO98+'[8]поточний ремонт'!AO98</f>
        <v>3476.2876682233041</v>
      </c>
      <c r="AP98" s="176"/>
      <c r="AQ98" s="176">
        <f>'ПР 03.19-03.24'!AQ98+'[9]поточний ремонт'!AQ98+'[8]поточний ремонт'!AQ98</f>
        <v>48006.850180588255</v>
      </c>
      <c r="AR98" s="176">
        <f>'ПР 03.19-03.24'!AR98+'[9]поточний ремонт'!AR98+'[8]поточний ремонт'!AR98</f>
        <v>1653.6453268944231</v>
      </c>
      <c r="AS98" s="176"/>
      <c r="AT98" s="176">
        <f>'ПР 03.19-03.24'!AT98+'[9]поточний ремонт'!AT98+'[8]поточний ремонт'!AT98</f>
        <v>44265.525118056459</v>
      </c>
      <c r="AU98" s="176">
        <f>'ПР 03.19-03.24'!AU98+'[9]поточний ремонт'!AU98+'[8]поточний ремонт'!AU98</f>
        <v>26310.885130277689</v>
      </c>
      <c r="AV98" s="176"/>
      <c r="AW98" s="176">
        <f>'ПР 03.19-03.24'!AW98+'[9]поточний ремонт'!AW98+'[8]поточний ремонт'!AW98</f>
        <v>7263.0086882683117</v>
      </c>
      <c r="AX98" s="176">
        <f>'ПР 03.19-03.24'!AX98+'[9]поточний ремонт'!AX98+'[8]поточний ремонт'!AX98</f>
        <v>23204.609039609684</v>
      </c>
      <c r="AY98" s="176"/>
      <c r="AZ98" s="176">
        <f t="shared" si="7"/>
        <v>219601.41011099072</v>
      </c>
      <c r="BA98" s="176">
        <f t="shared" si="7"/>
        <v>88597.388886220899</v>
      </c>
      <c r="BB98" s="176">
        <f t="shared" si="8"/>
        <v>-131004.02122476982</v>
      </c>
      <c r="BD98" s="324">
        <v>1</v>
      </c>
    </row>
    <row r="99" spans="1:56" ht="24.9" customHeight="1" x14ac:dyDescent="0.3">
      <c r="A99" s="338">
        <v>150000534</v>
      </c>
      <c r="B99" s="114" t="s">
        <v>201</v>
      </c>
      <c r="C99" s="339">
        <v>5</v>
      </c>
      <c r="D99" s="340" t="s">
        <v>870</v>
      </c>
      <c r="E99" s="341">
        <f>'[8]поточний ремонт'!E99</f>
        <v>2481.34</v>
      </c>
      <c r="F99" s="176">
        <f>'ПР 03.19-03.24'!F99+'[9]поточний ремонт'!F99+'[8]поточний ремонт'!F99</f>
        <v>265497.54937755875</v>
      </c>
      <c r="G99" s="176">
        <f t="shared" si="5"/>
        <v>286723.75976916007</v>
      </c>
      <c r="H99" s="176">
        <f t="shared" si="6"/>
        <v>21226.210391601315</v>
      </c>
      <c r="I99" s="176">
        <f>'ПР 03.19-03.24'!I99+'[9]поточний ремонт'!I99+'[8]поточний ремонт'!I99</f>
        <v>239</v>
      </c>
      <c r="J99" s="176">
        <f>'ПР 03.19-03.24'!J99+'[9]поточний ремонт'!J99+'[8]поточний ремонт'!J99</f>
        <v>107811</v>
      </c>
      <c r="K99" s="342"/>
      <c r="L99" s="176">
        <f>'ПР 03.19-03.24'!L99+'[9]поточний ремонт'!L99+'[8]поточний ремонт'!L99</f>
        <v>5</v>
      </c>
      <c r="M99" s="176">
        <f>'ПР 03.19-03.24'!M99+'[9]поточний ремонт'!M99+'[8]поточний ремонт'!M99</f>
        <v>86730</v>
      </c>
      <c r="N99" s="344"/>
      <c r="O99" s="176">
        <f>'ПР 03.19-03.24'!O99+'[9]поточний ремонт'!O99+'[8]поточний ремонт'!O99</f>
        <v>0</v>
      </c>
      <c r="P99" s="176">
        <f>'ПР 03.19-03.24'!P99+'[9]поточний ремонт'!P99+'[8]поточний ремонт'!P99</f>
        <v>0</v>
      </c>
      <c r="Q99" s="334"/>
      <c r="R99" s="176">
        <f>'ПР 03.19-03.24'!R99+'[9]поточний ремонт'!R99+'[8]поточний ремонт'!R99</f>
        <v>0</v>
      </c>
      <c r="S99" s="176">
        <f>'ПР 03.19-03.24'!S99+'[9]поточний ремонт'!S99+'[8]поточний ремонт'!S99</f>
        <v>0</v>
      </c>
      <c r="T99" s="343"/>
      <c r="U99" s="176">
        <f>'ПР 03.19-03.24'!U99+'[9]поточний ремонт'!U99+'[8]поточний ремонт'!U99</f>
        <v>0</v>
      </c>
      <c r="V99" s="176">
        <f>'ПР 03.19-03.24'!V99+'[9]поточний ремонт'!V99+'[8]поточний ремонт'!V99</f>
        <v>0</v>
      </c>
      <c r="W99" s="176">
        <f>'ПР 03.19-03.24'!W99+'[9]поточний ремонт'!W99+'[8]поточний ремонт'!W99</f>
        <v>0</v>
      </c>
      <c r="X99" s="176">
        <f>'ПР 03.19-03.24'!X99+'[9]поточний ремонт'!X99+'[8]поточний ремонт'!X99</f>
        <v>0</v>
      </c>
      <c r="Y99" s="176">
        <f>'ПР 03.19-03.24'!Y99+'[9]поточний ремонт'!Y99+'[8]поточний ремонт'!Y99</f>
        <v>2918.5649571100926</v>
      </c>
      <c r="Z99" s="176">
        <f>'ПР 03.19-03.24'!Z99+'[9]поточний ремонт'!Z99+'[8]поточний ремонт'!Z99</f>
        <v>0</v>
      </c>
      <c r="AA99" s="176">
        <f>'ПР 03.19-03.24'!AA99+'[9]поточний ремонт'!AA99+'[8]поточний ремонт'!AA99</f>
        <v>0</v>
      </c>
      <c r="AB99" s="176">
        <f>'ПР 03.19-03.24'!AB99+'[9]поточний ремонт'!AB99+'[8]поточний ремонт'!AB99</f>
        <v>3281.74</v>
      </c>
      <c r="AC99" s="176">
        <f>'ПР 03.19-03.24'!AC99+'[9]поточний ремонт'!AC99+'[8]поточний ремонт'!AC99</f>
        <v>71376.690054020903</v>
      </c>
      <c r="AD99" s="176">
        <f>'ПР 03.19-03.24'!AD99+'[9]поточний ремонт'!AD99+'[8]поточний ремонт'!AD99</f>
        <v>14605.76475802905</v>
      </c>
      <c r="AE99" s="176">
        <f>'ПР 03.19-03.24'!AE99+'[9]поточний ремонт'!AE99+'[8]поточний ремонт'!AE99</f>
        <v>15203.73929208679</v>
      </c>
      <c r="AF99" s="176">
        <f>'ПР 03.19-03.24'!AF99+'[9]поточний ремонт'!AF99+'[8]поточний ремонт'!AF99</f>
        <v>7221.569751254503</v>
      </c>
      <c r="AG99" s="176"/>
      <c r="AH99" s="176">
        <f>'ПР 03.19-03.24'!AH99+'[9]поточний ремонт'!AH99+'[8]поточний ремонт'!AH99</f>
        <v>19199.755663876636</v>
      </c>
      <c r="AI99" s="176">
        <f>'ПР 03.19-03.24'!AI99+'[9]поточний ремонт'!AI99+'[8]поточний ремонт'!AI99</f>
        <v>10739.922355281262</v>
      </c>
      <c r="AJ99" s="176"/>
      <c r="AK99" s="176">
        <f>'ПР 03.19-03.24'!AK99+'[9]поточний ремонт'!AK99+'[8]поточний ремонт'!AK99</f>
        <v>8821.6647133818296</v>
      </c>
      <c r="AL99" s="176">
        <f>'ПР 03.19-03.24'!AL99+'[9]поточний ремонт'!AL99+'[8]поточний ремонт'!AL99</f>
        <v>0</v>
      </c>
      <c r="AM99" s="176"/>
      <c r="AN99" s="176">
        <f>'ПР 03.19-03.24'!AN99+'[9]поточний ремонт'!AN99+'[8]поточний ремонт'!AN99</f>
        <v>9930.7331201352081</v>
      </c>
      <c r="AO99" s="176">
        <f>'ПР 03.19-03.24'!AO99+'[9]поточний ремонт'!AO99+'[8]поточний ремонт'!AO99</f>
        <v>0</v>
      </c>
      <c r="AP99" s="176"/>
      <c r="AQ99" s="176">
        <f>'ПР 03.19-03.24'!AQ99+'[9]поточний ремонт'!AQ99+'[8]поточний ремонт'!AQ99</f>
        <v>6189.9077721580634</v>
      </c>
      <c r="AR99" s="176">
        <f>'ПР 03.19-03.24'!AR99+'[9]поточний ремонт'!AR99+'[8]поточний ремонт'!AR99</f>
        <v>5498</v>
      </c>
      <c r="AS99" s="176"/>
      <c r="AT99" s="176">
        <f>'ПР 03.19-03.24'!AT99+'[9]поточний ремонт'!AT99+'[8]поточний ремонт'!AT99</f>
        <v>11323.113411432398</v>
      </c>
      <c r="AU99" s="176">
        <f>'ПР 03.19-03.24'!AU99+'[9]поточний ремонт'!AU99+'[8]поточний ремонт'!AU99</f>
        <v>11187.80023127021</v>
      </c>
      <c r="AV99" s="176"/>
      <c r="AW99" s="176">
        <f>'ПР 03.19-03.24'!AW99+'[9]поточний ремонт'!AW99+'[8]поточний ремонт'!AW99</f>
        <v>4495.9709804340173</v>
      </c>
      <c r="AX99" s="176">
        <f>'ПР 03.19-03.24'!AX99+'[9]поточний ремонт'!AX99+'[8]поточний ремонт'!AX99</f>
        <v>3815</v>
      </c>
      <c r="AY99" s="176"/>
      <c r="AZ99" s="176">
        <f t="shared" si="7"/>
        <v>75164.884953504952</v>
      </c>
      <c r="BA99" s="176">
        <f t="shared" si="7"/>
        <v>38462.292337805971</v>
      </c>
      <c r="BB99" s="176">
        <f t="shared" si="8"/>
        <v>-36702.592615698981</v>
      </c>
      <c r="BD99" s="324">
        <v>1</v>
      </c>
    </row>
    <row r="100" spans="1:56" ht="24.9" customHeight="1" x14ac:dyDescent="0.3">
      <c r="A100" s="338">
        <v>150000535</v>
      </c>
      <c r="B100" s="114" t="s">
        <v>203</v>
      </c>
      <c r="C100" s="339">
        <v>9</v>
      </c>
      <c r="D100" s="340" t="s">
        <v>870</v>
      </c>
      <c r="E100" s="341">
        <f>'[8]поточний ремонт'!E100</f>
        <v>11464.41</v>
      </c>
      <c r="F100" s="176">
        <f>'ПР 03.19-03.24'!F100+'[9]поточний ремонт'!F100+'[8]поточний ремонт'!F100</f>
        <v>1171634.2981498265</v>
      </c>
      <c r="G100" s="176">
        <f t="shared" si="5"/>
        <v>1769473.5298110384</v>
      </c>
      <c r="H100" s="176">
        <f t="shared" si="6"/>
        <v>597839.23166121193</v>
      </c>
      <c r="I100" s="176">
        <f>'ПР 03.19-03.24'!I100+'[9]поточний ремонт'!I100+'[8]поточний ремонт'!I100</f>
        <v>529.85</v>
      </c>
      <c r="J100" s="176">
        <f>'ПР 03.19-03.24'!J100+'[9]поточний ремонт'!J100+'[8]поточний ремонт'!J100</f>
        <v>185686.04025757127</v>
      </c>
      <c r="K100" s="333"/>
      <c r="L100" s="176">
        <f>'ПР 03.19-03.24'!L100+'[9]поточний ремонт'!L100+'[8]поточний ремонт'!L100</f>
        <v>132.9</v>
      </c>
      <c r="M100" s="176">
        <f>'ПР 03.19-03.24'!M100+'[9]поточний ремонт'!M100+'[8]поточний ремонт'!M100</f>
        <v>376727.26014702045</v>
      </c>
      <c r="N100" s="176"/>
      <c r="O100" s="176">
        <f>'ПР 03.19-03.24'!O100+'[9]поточний ремонт'!O100+'[8]поточний ремонт'!O100</f>
        <v>553.29999999999995</v>
      </c>
      <c r="P100" s="176">
        <f>'ПР 03.19-03.24'!P100+'[9]поточний ремонт'!P100+'[8]поточний ремонт'!P100</f>
        <v>154313.7723202559</v>
      </c>
      <c r="Q100" s="331"/>
      <c r="R100" s="176">
        <f>'ПР 03.19-03.24'!R100+'[9]поточний ремонт'!R100+'[8]поточний ремонт'!R100</f>
        <v>50</v>
      </c>
      <c r="S100" s="176">
        <f>'ПР 03.19-03.24'!S100+'[9]поточний ремонт'!S100+'[8]поточний ремонт'!S100</f>
        <v>698154.09594013798</v>
      </c>
      <c r="T100" s="346"/>
      <c r="U100" s="176">
        <f>'ПР 03.19-03.24'!U100+'[9]поточний ремонт'!U100+'[8]поточний ремонт'!U100</f>
        <v>47518.863977058849</v>
      </c>
      <c r="V100" s="176">
        <f>'ПР 03.19-03.24'!V100+'[9]поточний ремонт'!V100+'[8]поточний ремонт'!V100</f>
        <v>0</v>
      </c>
      <c r="W100" s="176">
        <f>'ПР 03.19-03.24'!W100+'[9]поточний ремонт'!W100+'[8]поточний ремонт'!W100</f>
        <v>8</v>
      </c>
      <c r="X100" s="176">
        <f>'ПР 03.19-03.24'!X100+'[9]поточний ремонт'!X100+'[8]поточний ремонт'!X100</f>
        <v>2500</v>
      </c>
      <c r="Y100" s="176">
        <f>'ПР 03.19-03.24'!Y100+'[9]поточний ремонт'!Y100+'[8]поточний ремонт'!Y100</f>
        <v>69698.494163203577</v>
      </c>
      <c r="Z100" s="176">
        <f>'ПР 03.19-03.24'!Z100+'[9]поточний ремонт'!Z100+'[8]поточний ремонт'!Z100</f>
        <v>0</v>
      </c>
      <c r="AA100" s="176">
        <f>'ПР 03.19-03.24'!AA100+'[9]поточний ремонт'!AA100+'[8]поточний ремонт'!AA100</f>
        <v>0</v>
      </c>
      <c r="AB100" s="176">
        <f>'ПР 03.19-03.24'!AB100+'[9]поточний ремонт'!AB100+'[8]поточний ремонт'!AB100</f>
        <v>20813.968703064558</v>
      </c>
      <c r="AC100" s="176">
        <f>'ПР 03.19-03.24'!AC100+'[9]поточний ремонт'!AC100+'[8]поточний ремонт'!AC100</f>
        <v>71376.141299936397</v>
      </c>
      <c r="AD100" s="176">
        <f>'ПР 03.19-03.24'!AD100+'[9]поточний ремонт'!AD100+'[8]поточний ремонт'!AD100</f>
        <v>142684.89300278938</v>
      </c>
      <c r="AE100" s="176">
        <f>'ПР 03.19-03.24'!AE100+'[9]поточний ремонт'!AE100+'[8]поточний ремонт'!AE100</f>
        <v>44544.350569401722</v>
      </c>
      <c r="AF100" s="176">
        <f>'ПР 03.19-03.24'!AF100+'[9]поточний ремонт'!AF100+'[8]поточний ремонт'!AF100</f>
        <v>22184.136773662474</v>
      </c>
      <c r="AG100" s="176"/>
      <c r="AH100" s="176">
        <f>'ПР 03.19-03.24'!AH100+'[9]поточний ремонт'!AH100+'[8]поточний ремонт'!AH100</f>
        <v>48070.01089641585</v>
      </c>
      <c r="AI100" s="176">
        <f>'ПР 03.19-03.24'!AI100+'[9]поточний ремонт'!AI100+'[8]поточний ремонт'!AI100</f>
        <v>33722.07568906284</v>
      </c>
      <c r="AJ100" s="176"/>
      <c r="AK100" s="176">
        <f>'ПР 03.19-03.24'!AK100+'[9]поточний ремонт'!AK100+'[8]поточний ремонт'!AK100</f>
        <v>31156.358653091811</v>
      </c>
      <c r="AL100" s="176">
        <f>'ПР 03.19-03.24'!AL100+'[9]поточний ремонт'!AL100+'[8]поточний ремонт'!AL100</f>
        <v>18039.134236429563</v>
      </c>
      <c r="AM100" s="176"/>
      <c r="AN100" s="176">
        <f>'ПР 03.19-03.24'!AN100+'[9]поточний ремонт'!AN100+'[8]поточний ремонт'!AN100</f>
        <v>39768.998711076732</v>
      </c>
      <c r="AO100" s="176">
        <f>'ПР 03.19-03.24'!AO100+'[9]поточний ремонт'!AO100+'[8]поточний ремонт'!AO100</f>
        <v>438.45034351095308</v>
      </c>
      <c r="AP100" s="176"/>
      <c r="AQ100" s="176">
        <f>'ПР 03.19-03.24'!AQ100+'[9]поточний ремонт'!AQ100+'[8]поточний ремонт'!AQ100</f>
        <v>53721.567720864659</v>
      </c>
      <c r="AR100" s="176">
        <f>'ПР 03.19-03.24'!AR100+'[9]поточний ремонт'!AR100+'[8]поточний ремонт'!AR100</f>
        <v>24858</v>
      </c>
      <c r="AS100" s="176"/>
      <c r="AT100" s="176">
        <f>'ПР 03.19-03.24'!AT100+'[9]поточний ремонт'!AT100+'[8]поточний ремонт'!AT100</f>
        <v>60494.895338969356</v>
      </c>
      <c r="AU100" s="176">
        <f>'ПР 03.19-03.24'!AU100+'[9]поточний ремонт'!AU100+'[8]поточний ремонт'!AU100</f>
        <v>38281.212078707962</v>
      </c>
      <c r="AV100" s="176"/>
      <c r="AW100" s="176">
        <f>'ПР 03.19-03.24'!AW100+'[9]поточний ремонт'!AW100+'[8]поточний ремонт'!AW100</f>
        <v>7706.4212718804483</v>
      </c>
      <c r="AX100" s="176">
        <f>'ПР 03.19-03.24'!AX100+'[9]поточний ремонт'!AX100+'[8]поточний ремонт'!AX100</f>
        <v>13118</v>
      </c>
      <c r="AY100" s="176"/>
      <c r="AZ100" s="176">
        <f t="shared" si="7"/>
        <v>285462.60316170059</v>
      </c>
      <c r="BA100" s="176">
        <f t="shared" si="7"/>
        <v>150641.00912137379</v>
      </c>
      <c r="BB100" s="176">
        <f t="shared" si="8"/>
        <v>-134821.5940403268</v>
      </c>
      <c r="BD100" s="324">
        <v>1</v>
      </c>
    </row>
    <row r="101" spans="1:56" ht="24.9" customHeight="1" x14ac:dyDescent="0.3">
      <c r="A101" s="338">
        <v>150000645</v>
      </c>
      <c r="B101" s="114" t="s">
        <v>205</v>
      </c>
      <c r="C101" s="339">
        <v>1</v>
      </c>
      <c r="D101" s="340" t="s">
        <v>870</v>
      </c>
      <c r="E101" s="341">
        <f>'[8]поточний ремонт'!E101</f>
        <v>216</v>
      </c>
      <c r="F101" s="176">
        <f>'ПР 03.19-03.24'!F101+'[9]поточний ремонт'!F101+'[8]поточний ремонт'!F101</f>
        <v>21667.026354482372</v>
      </c>
      <c r="G101" s="176">
        <f t="shared" si="5"/>
        <v>9244</v>
      </c>
      <c r="H101" s="176">
        <f t="shared" si="6"/>
        <v>-12423.026354482372</v>
      </c>
      <c r="I101" s="176">
        <f>'ПР 03.19-03.24'!I101+'[9]поточний ремонт'!I101+'[8]поточний ремонт'!I101</f>
        <v>15.5</v>
      </c>
      <c r="J101" s="176">
        <f>'ПР 03.19-03.24'!J101+'[9]поточний ремонт'!J101+'[8]поточний ремонт'!J101</f>
        <v>3191</v>
      </c>
      <c r="K101" s="342"/>
      <c r="L101" s="176">
        <f>'ПР 03.19-03.24'!L101+'[9]поточний ремонт'!L101+'[8]поточний ремонт'!L101</f>
        <v>0</v>
      </c>
      <c r="M101" s="176">
        <f>'ПР 03.19-03.24'!M101+'[9]поточний ремонт'!M101+'[8]поточний ремонт'!M101</f>
        <v>0</v>
      </c>
      <c r="N101" s="176"/>
      <c r="O101" s="176">
        <f>'ПР 03.19-03.24'!O101+'[9]поточний ремонт'!O101+'[8]поточний ремонт'!O101</f>
        <v>0</v>
      </c>
      <c r="P101" s="176">
        <f>'ПР 03.19-03.24'!P101+'[9]поточний ремонт'!P101+'[8]поточний ремонт'!P101</f>
        <v>0</v>
      </c>
      <c r="Q101" s="334"/>
      <c r="R101" s="176">
        <f>'ПР 03.19-03.24'!R101+'[9]поточний ремонт'!R101+'[8]поточний ремонт'!R101</f>
        <v>0</v>
      </c>
      <c r="S101" s="176">
        <f>'ПР 03.19-03.24'!S101+'[9]поточний ремонт'!S101+'[8]поточний ремонт'!S101</f>
        <v>0</v>
      </c>
      <c r="T101" s="343"/>
      <c r="U101" s="176">
        <f>'ПР 03.19-03.24'!U101+'[9]поточний ремонт'!U101+'[8]поточний ремонт'!U101</f>
        <v>0</v>
      </c>
      <c r="V101" s="176">
        <f>'ПР 03.19-03.24'!V101+'[9]поточний ремонт'!V101+'[8]поточний ремонт'!V101</f>
        <v>0</v>
      </c>
      <c r="W101" s="176">
        <f>'ПР 03.19-03.24'!W101+'[9]поточний ремонт'!W101+'[8]поточний ремонт'!W101</f>
        <v>0</v>
      </c>
      <c r="X101" s="176">
        <f>'ПР 03.19-03.24'!X101+'[9]поточний ремонт'!X101+'[8]поточний ремонт'!X101</f>
        <v>0</v>
      </c>
      <c r="Y101" s="176">
        <f>'ПР 03.19-03.24'!Y101+'[9]поточний ремонт'!Y101+'[8]поточний ремонт'!Y101</f>
        <v>5435</v>
      </c>
      <c r="Z101" s="176">
        <f>'ПР 03.19-03.24'!Z101+'[9]поточний ремонт'!Z101+'[8]поточний ремонт'!Z101</f>
        <v>0</v>
      </c>
      <c r="AA101" s="176">
        <f>'ПР 03.19-03.24'!AA101+'[9]поточний ремонт'!AA101+'[8]поточний ремонт'!AA101</f>
        <v>0</v>
      </c>
      <c r="AB101" s="176">
        <f>'ПР 03.19-03.24'!AB101+'[9]поточний ремонт'!AB101+'[8]поточний ремонт'!AB101</f>
        <v>0</v>
      </c>
      <c r="AC101" s="176">
        <f>'ПР 03.19-03.24'!AC101+'[9]поточний ремонт'!AC101+'[8]поточний ремонт'!AC101</f>
        <v>0</v>
      </c>
      <c r="AD101" s="176">
        <f>'ПР 03.19-03.24'!AD101+'[9]поточний ремонт'!AD101+'[8]поточний ремонт'!AD101</f>
        <v>618</v>
      </c>
      <c r="AE101" s="176">
        <f>'ПР 03.19-03.24'!AE101+'[9]поточний ремонт'!AE101+'[8]поточний ремонт'!AE101</f>
        <v>0</v>
      </c>
      <c r="AF101" s="176">
        <f>'ПР 03.19-03.24'!AF101+'[9]поточний ремонт'!AF101+'[8]поточний ремонт'!AF101</f>
        <v>0</v>
      </c>
      <c r="AG101" s="176"/>
      <c r="AH101" s="176">
        <f>'ПР 03.19-03.24'!AH101+'[9]поточний ремонт'!AH101+'[8]поточний ремонт'!AH101</f>
        <v>0</v>
      </c>
      <c r="AI101" s="176">
        <f>'ПР 03.19-03.24'!AI101+'[9]поточний ремонт'!AI101+'[8]поточний ремонт'!AI101</f>
        <v>0</v>
      </c>
      <c r="AJ101" s="176"/>
      <c r="AK101" s="176">
        <f>'ПР 03.19-03.24'!AK101+'[9]поточний ремонт'!AK101+'[8]поточний ремонт'!AK101</f>
        <v>0</v>
      </c>
      <c r="AL101" s="176">
        <f>'ПР 03.19-03.24'!AL101+'[9]поточний ремонт'!AL101+'[8]поточний ремонт'!AL101</f>
        <v>0</v>
      </c>
      <c r="AM101" s="176"/>
      <c r="AN101" s="176">
        <f>'ПР 03.19-03.24'!AN101+'[9]поточний ремонт'!AN101+'[8]поточний ремонт'!AN101</f>
        <v>0</v>
      </c>
      <c r="AO101" s="176">
        <f>'ПР 03.19-03.24'!AO101+'[9]поточний ремонт'!AO101+'[8]поточний ремонт'!AO101</f>
        <v>0</v>
      </c>
      <c r="AP101" s="176"/>
      <c r="AQ101" s="176">
        <f>'ПР 03.19-03.24'!AQ101+'[9]поточний ремонт'!AQ101+'[8]поточний ремонт'!AQ101</f>
        <v>0</v>
      </c>
      <c r="AR101" s="176">
        <f>'ПР 03.19-03.24'!AR101+'[9]поточний ремонт'!AR101+'[8]поточний ремонт'!AR101</f>
        <v>1228</v>
      </c>
      <c r="AS101" s="176"/>
      <c r="AT101" s="176">
        <f>'ПР 03.19-03.24'!AT101+'[9]поточний ремонт'!AT101+'[8]поточний ремонт'!AT101</f>
        <v>0</v>
      </c>
      <c r="AU101" s="176">
        <f>'ПР 03.19-03.24'!AU101+'[9]поточний ремонт'!AU101+'[8]поточний ремонт'!AU101</f>
        <v>0</v>
      </c>
      <c r="AV101" s="176"/>
      <c r="AW101" s="176">
        <f>'ПР 03.19-03.24'!AW101+'[9]поточний ремонт'!AW101+'[8]поточний ремонт'!AW101</f>
        <v>57.887999999999991</v>
      </c>
      <c r="AX101" s="176">
        <f>'ПР 03.19-03.24'!AX101+'[9]поточний ремонт'!AX101+'[8]поточний ремонт'!AX101</f>
        <v>0</v>
      </c>
      <c r="AY101" s="176"/>
      <c r="AZ101" s="176">
        <f t="shared" si="7"/>
        <v>57.887999999999991</v>
      </c>
      <c r="BA101" s="176">
        <f t="shared" si="7"/>
        <v>1228</v>
      </c>
      <c r="BB101" s="176">
        <f t="shared" si="8"/>
        <v>1170.1120000000001</v>
      </c>
      <c r="BD101" s="324">
        <v>3</v>
      </c>
    </row>
    <row r="102" spans="1:56" ht="24.9" customHeight="1" x14ac:dyDescent="0.3">
      <c r="A102" s="338">
        <v>150000643</v>
      </c>
      <c r="B102" s="114" t="s">
        <v>207</v>
      </c>
      <c r="C102" s="339">
        <v>1</v>
      </c>
      <c r="D102" s="340" t="s">
        <v>870</v>
      </c>
      <c r="E102" s="341">
        <f>'[8]поточний ремонт'!E102</f>
        <v>216.8</v>
      </c>
      <c r="F102" s="176">
        <f>'ПР 03.19-03.24'!F102+'[9]поточний ремонт'!F102+'[8]поточний ремонт'!F102</f>
        <v>18542.392769457954</v>
      </c>
      <c r="G102" s="176">
        <f t="shared" si="5"/>
        <v>5406.1248042904917</v>
      </c>
      <c r="H102" s="176">
        <f t="shared" si="6"/>
        <v>-13136.267965167463</v>
      </c>
      <c r="I102" s="176">
        <f>'ПР 03.19-03.24'!I102+'[9]поточний ремонт'!I102+'[8]поточний ремонт'!I102</f>
        <v>4.2699999999999996</v>
      </c>
      <c r="J102" s="176">
        <f>'ПР 03.19-03.24'!J102+'[9]поточний ремонт'!J102+'[8]поточний ремонт'!J102</f>
        <v>1244.5672455863019</v>
      </c>
      <c r="K102" s="342"/>
      <c r="L102" s="176">
        <f>'ПР 03.19-03.24'!L102+'[9]поточний ремонт'!L102+'[8]поточний ремонт'!L102</f>
        <v>0</v>
      </c>
      <c r="M102" s="176">
        <f>'ПР 03.19-03.24'!M102+'[9]поточний ремонт'!M102+'[8]поточний ремонт'!M102</f>
        <v>0</v>
      </c>
      <c r="N102" s="176"/>
      <c r="O102" s="176">
        <f>'ПР 03.19-03.24'!O102+'[9]поточний ремонт'!O102+'[8]поточний ремонт'!O102</f>
        <v>0</v>
      </c>
      <c r="P102" s="176">
        <f>'ПР 03.19-03.24'!P102+'[9]поточний ремонт'!P102+'[8]поточний ремонт'!P102</f>
        <v>0</v>
      </c>
      <c r="Q102" s="334"/>
      <c r="R102" s="176">
        <f>'ПР 03.19-03.24'!R102+'[9]поточний ремонт'!R102+'[8]поточний ремонт'!R102</f>
        <v>0</v>
      </c>
      <c r="S102" s="176">
        <f>'ПР 03.19-03.24'!S102+'[9]поточний ремонт'!S102+'[8]поточний ремонт'!S102</f>
        <v>0</v>
      </c>
      <c r="T102" s="343"/>
      <c r="U102" s="176">
        <f>'ПР 03.19-03.24'!U102+'[9]поточний ремонт'!U102+'[8]поточний ремонт'!U102</f>
        <v>0</v>
      </c>
      <c r="V102" s="176">
        <f>'ПР 03.19-03.24'!V102+'[9]поточний ремонт'!V102+'[8]поточний ремонт'!V102</f>
        <v>0</v>
      </c>
      <c r="W102" s="176">
        <f>'ПР 03.19-03.24'!W102+'[9]поточний ремонт'!W102+'[8]поточний ремонт'!W102</f>
        <v>0</v>
      </c>
      <c r="X102" s="176">
        <f>'ПР 03.19-03.24'!X102+'[9]поточний ремонт'!X102+'[8]поточний ремонт'!X102</f>
        <v>0</v>
      </c>
      <c r="Y102" s="176">
        <f>'ПР 03.19-03.24'!Y102+'[9]поточний ремонт'!Y102+'[8]поточний ремонт'!Y102</f>
        <v>0</v>
      </c>
      <c r="Z102" s="176">
        <f>'ПР 03.19-03.24'!Z102+'[9]поточний ремонт'!Z102+'[8]поточний ремонт'!Z102</f>
        <v>0</v>
      </c>
      <c r="AA102" s="176">
        <f>'ПР 03.19-03.24'!AA102+'[9]поточний ремонт'!AA102+'[8]поточний ремонт'!AA102</f>
        <v>0</v>
      </c>
      <c r="AB102" s="176">
        <f>'ПР 03.19-03.24'!AB102+'[9]поточний ремонт'!AB102+'[8]поточний ремонт'!AB102</f>
        <v>0</v>
      </c>
      <c r="AC102" s="176">
        <f>'ПР 03.19-03.24'!AC102+'[9]поточний ремонт'!AC102+'[8]поточний ремонт'!AC102</f>
        <v>4161.5575587041903</v>
      </c>
      <c r="AD102" s="176">
        <f>'ПР 03.19-03.24'!AD102+'[9]поточний ремонт'!AD102+'[8]поточний ремонт'!AD102</f>
        <v>0</v>
      </c>
      <c r="AE102" s="176">
        <f>'ПР 03.19-03.24'!AE102+'[9]поточний ремонт'!AE102+'[8]поточний ремонт'!AE102</f>
        <v>0</v>
      </c>
      <c r="AF102" s="176">
        <f>'ПР 03.19-03.24'!AF102+'[9]поточний ремонт'!AF102+'[8]поточний ремонт'!AF102</f>
        <v>0</v>
      </c>
      <c r="AG102" s="176"/>
      <c r="AH102" s="176">
        <f>'ПР 03.19-03.24'!AH102+'[9]поточний ремонт'!AH102+'[8]поточний ремонт'!AH102</f>
        <v>0</v>
      </c>
      <c r="AI102" s="176">
        <f>'ПР 03.19-03.24'!AI102+'[9]поточний ремонт'!AI102+'[8]поточний ремонт'!AI102</f>
        <v>0</v>
      </c>
      <c r="AJ102" s="176"/>
      <c r="AK102" s="176">
        <f>'ПР 03.19-03.24'!AK102+'[9]поточний ремонт'!AK102+'[8]поточний ремонт'!AK102</f>
        <v>0</v>
      </c>
      <c r="AL102" s="176">
        <f>'ПР 03.19-03.24'!AL102+'[9]поточний ремонт'!AL102+'[8]поточний ремонт'!AL102</f>
        <v>0</v>
      </c>
      <c r="AM102" s="176"/>
      <c r="AN102" s="176">
        <f>'ПР 03.19-03.24'!AN102+'[9]поточний ремонт'!AN102+'[8]поточний ремонт'!AN102</f>
        <v>0</v>
      </c>
      <c r="AO102" s="176">
        <f>'ПР 03.19-03.24'!AO102+'[9]поточний ремонт'!AO102+'[8]поточний ремонт'!AO102</f>
        <v>0</v>
      </c>
      <c r="AP102" s="176"/>
      <c r="AQ102" s="176">
        <f>'ПР 03.19-03.24'!AQ102+'[9]поточний ремонт'!AQ102+'[8]поточний ремонт'!AQ102</f>
        <v>0</v>
      </c>
      <c r="AR102" s="176">
        <f>'ПР 03.19-03.24'!AR102+'[9]поточний ремонт'!AR102+'[8]поточний ремонт'!AR102</f>
        <v>0</v>
      </c>
      <c r="AS102" s="176"/>
      <c r="AT102" s="176">
        <f>'ПР 03.19-03.24'!AT102+'[9]поточний ремонт'!AT102+'[8]поточний ремонт'!AT102</f>
        <v>0</v>
      </c>
      <c r="AU102" s="176">
        <f>'ПР 03.19-03.24'!AU102+'[9]поточний ремонт'!AU102+'[8]поточний ремонт'!AU102</f>
        <v>0</v>
      </c>
      <c r="AV102" s="176"/>
      <c r="AW102" s="176">
        <f>'ПР 03.19-03.24'!AW102+'[9]поточний ремонт'!AW102+'[8]поточний ремонт'!AW102</f>
        <v>58.535999999999987</v>
      </c>
      <c r="AX102" s="176">
        <f>'ПР 03.19-03.24'!AX102+'[9]поточний ремонт'!AX102+'[8]поточний ремонт'!AX102</f>
        <v>0</v>
      </c>
      <c r="AY102" s="176"/>
      <c r="AZ102" s="176">
        <f t="shared" si="7"/>
        <v>58.535999999999987</v>
      </c>
      <c r="BA102" s="176">
        <f t="shared" si="7"/>
        <v>0</v>
      </c>
      <c r="BB102" s="176">
        <f t="shared" si="8"/>
        <v>-58.535999999999987</v>
      </c>
      <c r="BD102" s="324">
        <v>3</v>
      </c>
    </row>
    <row r="103" spans="1:56" ht="24.9" customHeight="1" x14ac:dyDescent="0.3">
      <c r="A103" s="338">
        <v>150000644</v>
      </c>
      <c r="B103" s="114" t="s">
        <v>209</v>
      </c>
      <c r="C103" s="339">
        <v>1</v>
      </c>
      <c r="D103" s="340" t="s">
        <v>870</v>
      </c>
      <c r="E103" s="341">
        <f>'[8]поточний ремонт'!E103</f>
        <v>214.7</v>
      </c>
      <c r="F103" s="176">
        <f>'ПР 03.19-03.24'!F103+'[9]поточний ремонт'!F103+'[8]поточний ремонт'!F103</f>
        <v>17949.234937751604</v>
      </c>
      <c r="G103" s="176">
        <f t="shared" si="5"/>
        <v>2588</v>
      </c>
      <c r="H103" s="176">
        <f t="shared" si="6"/>
        <v>-15361.234937751604</v>
      </c>
      <c r="I103" s="176">
        <f>'ПР 03.19-03.24'!I103+'[9]поточний ремонт'!I103+'[8]поточний ремонт'!I103</f>
        <v>2</v>
      </c>
      <c r="J103" s="176">
        <f>'ПР 03.19-03.24'!J103+'[9]поточний ремонт'!J103+'[8]поточний ремонт'!J103</f>
        <v>743</v>
      </c>
      <c r="K103" s="342"/>
      <c r="L103" s="176">
        <f>'ПР 03.19-03.24'!L103+'[9]поточний ремонт'!L103+'[8]поточний ремонт'!L103</f>
        <v>0</v>
      </c>
      <c r="M103" s="176">
        <f>'ПР 03.19-03.24'!M103+'[9]поточний ремонт'!M103+'[8]поточний ремонт'!M103</f>
        <v>0</v>
      </c>
      <c r="N103" s="176"/>
      <c r="O103" s="176">
        <f>'ПР 03.19-03.24'!O103+'[9]поточний ремонт'!O103+'[8]поточний ремонт'!O103</f>
        <v>0</v>
      </c>
      <c r="P103" s="176">
        <f>'ПР 03.19-03.24'!P103+'[9]поточний ремонт'!P103+'[8]поточний ремонт'!P103</f>
        <v>0</v>
      </c>
      <c r="Q103" s="334"/>
      <c r="R103" s="176">
        <f>'ПР 03.19-03.24'!R103+'[9]поточний ремонт'!R103+'[8]поточний ремонт'!R103</f>
        <v>0</v>
      </c>
      <c r="S103" s="176">
        <f>'ПР 03.19-03.24'!S103+'[9]поточний ремонт'!S103+'[8]поточний ремонт'!S103</f>
        <v>0</v>
      </c>
      <c r="T103" s="343"/>
      <c r="U103" s="176">
        <f>'ПР 03.19-03.24'!U103+'[9]поточний ремонт'!U103+'[8]поточний ремонт'!U103</f>
        <v>0</v>
      </c>
      <c r="V103" s="176">
        <f>'ПР 03.19-03.24'!V103+'[9]поточний ремонт'!V103+'[8]поточний ремонт'!V103</f>
        <v>0</v>
      </c>
      <c r="W103" s="176">
        <f>'ПР 03.19-03.24'!W103+'[9]поточний ремонт'!W103+'[8]поточний ремонт'!W103</f>
        <v>0</v>
      </c>
      <c r="X103" s="176">
        <f>'ПР 03.19-03.24'!X103+'[9]поточний ремонт'!X103+'[8]поточний ремонт'!X103</f>
        <v>0</v>
      </c>
      <c r="Y103" s="176">
        <f>'ПР 03.19-03.24'!Y103+'[9]поточний ремонт'!Y103+'[8]поточний ремонт'!Y103</f>
        <v>1845</v>
      </c>
      <c r="Z103" s="176">
        <f>'ПР 03.19-03.24'!Z103+'[9]поточний ремонт'!Z103+'[8]поточний ремонт'!Z103</f>
        <v>0</v>
      </c>
      <c r="AA103" s="176">
        <f>'ПР 03.19-03.24'!AA103+'[9]поточний ремонт'!AA103+'[8]поточний ремонт'!AA103</f>
        <v>0</v>
      </c>
      <c r="AB103" s="176">
        <f>'ПР 03.19-03.24'!AB103+'[9]поточний ремонт'!AB103+'[8]поточний ремонт'!AB103</f>
        <v>0</v>
      </c>
      <c r="AC103" s="176">
        <f>'ПР 03.19-03.24'!AC103+'[9]поточний ремонт'!AC103+'[8]поточний ремонт'!AC103</f>
        <v>0</v>
      </c>
      <c r="AD103" s="176">
        <f>'ПР 03.19-03.24'!AD103+'[9]поточний ремонт'!AD103+'[8]поточний ремонт'!AD103</f>
        <v>0</v>
      </c>
      <c r="AE103" s="176">
        <f>'ПР 03.19-03.24'!AE103+'[9]поточний ремонт'!AE103+'[8]поточний ремонт'!AE103</f>
        <v>0</v>
      </c>
      <c r="AF103" s="176">
        <f>'ПР 03.19-03.24'!AF103+'[9]поточний ремонт'!AF103+'[8]поточний ремонт'!AF103</f>
        <v>0</v>
      </c>
      <c r="AG103" s="176"/>
      <c r="AH103" s="176">
        <f>'ПР 03.19-03.24'!AH103+'[9]поточний ремонт'!AH103+'[8]поточний ремонт'!AH103</f>
        <v>0</v>
      </c>
      <c r="AI103" s="176">
        <f>'ПР 03.19-03.24'!AI103+'[9]поточний ремонт'!AI103+'[8]поточний ремонт'!AI103</f>
        <v>0</v>
      </c>
      <c r="AJ103" s="176"/>
      <c r="AK103" s="176">
        <f>'ПР 03.19-03.24'!AK103+'[9]поточний ремонт'!AK103+'[8]поточний ремонт'!AK103</f>
        <v>733.62612017658807</v>
      </c>
      <c r="AL103" s="176">
        <f>'ПР 03.19-03.24'!AL103+'[9]поточний ремонт'!AL103+'[8]поточний ремонт'!AL103</f>
        <v>0</v>
      </c>
      <c r="AM103" s="176"/>
      <c r="AN103" s="176">
        <f>'ПР 03.19-03.24'!AN103+'[9]поточний ремонт'!AN103+'[8]поточний ремонт'!AN103</f>
        <v>0</v>
      </c>
      <c r="AO103" s="176">
        <f>'ПР 03.19-03.24'!AO103+'[9]поточний ремонт'!AO103+'[8]поточний ремонт'!AO103</f>
        <v>0</v>
      </c>
      <c r="AP103" s="176"/>
      <c r="AQ103" s="176">
        <f>'ПР 03.19-03.24'!AQ103+'[9]поточний ремонт'!AQ103+'[8]поточний ремонт'!AQ103</f>
        <v>0</v>
      </c>
      <c r="AR103" s="176">
        <f>'ПР 03.19-03.24'!AR103+'[9]поточний ремонт'!AR103+'[8]поточний ремонт'!AR103</f>
        <v>0</v>
      </c>
      <c r="AS103" s="176"/>
      <c r="AT103" s="176">
        <f>'ПР 03.19-03.24'!AT103+'[9]поточний ремонт'!AT103+'[8]поточний ремонт'!AT103</f>
        <v>0</v>
      </c>
      <c r="AU103" s="176">
        <f>'ПР 03.19-03.24'!AU103+'[9]поточний ремонт'!AU103+'[8]поточний ремонт'!AU103</f>
        <v>0</v>
      </c>
      <c r="AV103" s="176"/>
      <c r="AW103" s="176">
        <f>'ПР 03.19-03.24'!AW103+'[9]поточний ремонт'!AW103+'[8]поточний ремонт'!AW103</f>
        <v>57.96899999999998</v>
      </c>
      <c r="AX103" s="176">
        <f>'ПР 03.19-03.24'!AX103+'[9]поточний ремонт'!AX103+'[8]поточний ремонт'!AX103</f>
        <v>0</v>
      </c>
      <c r="AY103" s="176"/>
      <c r="AZ103" s="176">
        <f t="shared" si="7"/>
        <v>791.59512017658801</v>
      </c>
      <c r="BA103" s="176">
        <f t="shared" si="7"/>
        <v>0</v>
      </c>
      <c r="BB103" s="176">
        <f t="shared" si="8"/>
        <v>-791.59512017658801</v>
      </c>
      <c r="BD103" s="324">
        <v>3</v>
      </c>
    </row>
    <row r="104" spans="1:56" ht="24.9" customHeight="1" x14ac:dyDescent="0.3">
      <c r="A104" s="338">
        <v>150000566</v>
      </c>
      <c r="B104" s="114" t="s">
        <v>211</v>
      </c>
      <c r="C104" s="339">
        <v>1</v>
      </c>
      <c r="D104" s="340" t="s">
        <v>870</v>
      </c>
      <c r="E104" s="341">
        <f>'[8]поточний ремонт'!E104</f>
        <v>397.8</v>
      </c>
      <c r="F104" s="176">
        <f>'ПР 03.19-03.24'!F104+'[9]поточний ремонт'!F104+'[8]поточний ремонт'!F104</f>
        <v>37077.637882349234</v>
      </c>
      <c r="G104" s="176">
        <f t="shared" si="5"/>
        <v>162</v>
      </c>
      <c r="H104" s="176">
        <f t="shared" si="6"/>
        <v>-36915.637882349234</v>
      </c>
      <c r="I104" s="176">
        <f>'ПР 03.19-03.24'!I104+'[9]поточний ремонт'!I104+'[8]поточний ремонт'!I104</f>
        <v>0</v>
      </c>
      <c r="J104" s="176">
        <f>'ПР 03.19-03.24'!J104+'[9]поточний ремонт'!J104+'[8]поточний ремонт'!J104</f>
        <v>162</v>
      </c>
      <c r="K104" s="342"/>
      <c r="L104" s="176">
        <f>'ПР 03.19-03.24'!L104+'[9]поточний ремонт'!L104+'[8]поточний ремонт'!L104</f>
        <v>0</v>
      </c>
      <c r="M104" s="176">
        <f>'ПР 03.19-03.24'!M104+'[9]поточний ремонт'!M104+'[8]поточний ремонт'!M104</f>
        <v>0</v>
      </c>
      <c r="N104" s="176"/>
      <c r="O104" s="176">
        <f>'ПР 03.19-03.24'!O104+'[9]поточний ремонт'!O104+'[8]поточний ремонт'!O104</f>
        <v>0</v>
      </c>
      <c r="P104" s="176">
        <f>'ПР 03.19-03.24'!P104+'[9]поточний ремонт'!P104+'[8]поточний ремонт'!P104</f>
        <v>0</v>
      </c>
      <c r="Q104" s="334"/>
      <c r="R104" s="176">
        <f>'ПР 03.19-03.24'!R104+'[9]поточний ремонт'!R104+'[8]поточний ремонт'!R104</f>
        <v>0</v>
      </c>
      <c r="S104" s="176">
        <f>'ПР 03.19-03.24'!S104+'[9]поточний ремонт'!S104+'[8]поточний ремонт'!S104</f>
        <v>0</v>
      </c>
      <c r="T104" s="343"/>
      <c r="U104" s="176">
        <f>'ПР 03.19-03.24'!U104+'[9]поточний ремонт'!U104+'[8]поточний ремонт'!U104</f>
        <v>0</v>
      </c>
      <c r="V104" s="176">
        <f>'ПР 03.19-03.24'!V104+'[9]поточний ремонт'!V104+'[8]поточний ремонт'!V104</f>
        <v>0</v>
      </c>
      <c r="W104" s="176">
        <f>'ПР 03.19-03.24'!W104+'[9]поточний ремонт'!W104+'[8]поточний ремонт'!W104</f>
        <v>0</v>
      </c>
      <c r="X104" s="176">
        <f>'ПР 03.19-03.24'!X104+'[9]поточний ремонт'!X104+'[8]поточний ремонт'!X104</f>
        <v>0</v>
      </c>
      <c r="Y104" s="176">
        <f>'ПР 03.19-03.24'!Y104+'[9]поточний ремонт'!Y104+'[8]поточний ремонт'!Y104</f>
        <v>0</v>
      </c>
      <c r="Z104" s="176">
        <f>'ПР 03.19-03.24'!Z104+'[9]поточний ремонт'!Z104+'[8]поточний ремонт'!Z104</f>
        <v>0</v>
      </c>
      <c r="AA104" s="176">
        <f>'ПР 03.19-03.24'!AA104+'[9]поточний ремонт'!AA104+'[8]поточний ремонт'!AA104</f>
        <v>0</v>
      </c>
      <c r="AB104" s="176">
        <f>'ПР 03.19-03.24'!AB104+'[9]поточний ремонт'!AB104+'[8]поточний ремонт'!AB104</f>
        <v>0</v>
      </c>
      <c r="AC104" s="176">
        <f>'ПР 03.19-03.24'!AC104+'[9]поточний ремонт'!AC104+'[8]поточний ремонт'!AC104</f>
        <v>0</v>
      </c>
      <c r="AD104" s="176">
        <f>'ПР 03.19-03.24'!AD104+'[9]поточний ремонт'!AD104+'[8]поточний ремонт'!AD104</f>
        <v>0</v>
      </c>
      <c r="AE104" s="176">
        <f>'ПР 03.19-03.24'!AE104+'[9]поточний ремонт'!AE104+'[8]поточний ремонт'!AE104</f>
        <v>0</v>
      </c>
      <c r="AF104" s="176">
        <f>'ПР 03.19-03.24'!AF104+'[9]поточний ремонт'!AF104+'[8]поточний ремонт'!AF104</f>
        <v>0</v>
      </c>
      <c r="AG104" s="176"/>
      <c r="AH104" s="176">
        <f>'ПР 03.19-03.24'!AH104+'[9]поточний ремонт'!AH104+'[8]поточний ремонт'!AH104</f>
        <v>0</v>
      </c>
      <c r="AI104" s="176">
        <f>'ПР 03.19-03.24'!AI104+'[9]поточний ремонт'!AI104+'[8]поточний ремонт'!AI104</f>
        <v>0</v>
      </c>
      <c r="AJ104" s="176"/>
      <c r="AK104" s="176">
        <f>'ПР 03.19-03.24'!AK104+'[9]поточний ремонт'!AK104+'[8]поточний ремонт'!AK104</f>
        <v>0</v>
      </c>
      <c r="AL104" s="176">
        <f>'ПР 03.19-03.24'!AL104+'[9]поточний ремонт'!AL104+'[8]поточний ремонт'!AL104</f>
        <v>0</v>
      </c>
      <c r="AM104" s="176"/>
      <c r="AN104" s="176">
        <f>'ПР 03.19-03.24'!AN104+'[9]поточний ремонт'!AN104+'[8]поточний ремонт'!AN104</f>
        <v>0</v>
      </c>
      <c r="AO104" s="176">
        <f>'ПР 03.19-03.24'!AO104+'[9]поточний ремонт'!AO104+'[8]поточний ремонт'!AO104</f>
        <v>0</v>
      </c>
      <c r="AP104" s="176"/>
      <c r="AQ104" s="176">
        <f>'ПР 03.19-03.24'!AQ104+'[9]поточний ремонт'!AQ104+'[8]поточний ремонт'!AQ104</f>
        <v>0</v>
      </c>
      <c r="AR104" s="176">
        <f>'ПР 03.19-03.24'!AR104+'[9]поточний ремонт'!AR104+'[8]поточний ремонт'!AR104</f>
        <v>0</v>
      </c>
      <c r="AS104" s="176"/>
      <c r="AT104" s="176">
        <f>'ПР 03.19-03.24'!AT104+'[9]поточний ремонт'!AT104+'[8]поточний ремонт'!AT104</f>
        <v>0</v>
      </c>
      <c r="AU104" s="176">
        <f>'ПР 03.19-03.24'!AU104+'[9]поточний ремонт'!AU104+'[8]поточний ремонт'!AU104</f>
        <v>0</v>
      </c>
      <c r="AV104" s="176"/>
      <c r="AW104" s="176">
        <f>'ПР 03.19-03.24'!AW104+'[9]поточний ремонт'!AW104+'[8]поточний ремонт'!AW104</f>
        <v>93.713548232221186</v>
      </c>
      <c r="AX104" s="176">
        <f>'ПР 03.19-03.24'!AX104+'[9]поточний ремонт'!AX104+'[8]поточний ремонт'!AX104</f>
        <v>0</v>
      </c>
      <c r="AY104" s="176"/>
      <c r="AZ104" s="176">
        <f t="shared" si="7"/>
        <v>93.713548232221186</v>
      </c>
      <c r="BA104" s="176">
        <f t="shared" si="7"/>
        <v>0</v>
      </c>
      <c r="BB104" s="176">
        <f t="shared" si="8"/>
        <v>-93.713548232221186</v>
      </c>
      <c r="BD104" s="324">
        <v>1</v>
      </c>
    </row>
    <row r="105" spans="1:56" ht="24.9" customHeight="1" x14ac:dyDescent="0.3">
      <c r="A105" s="338">
        <v>150000569</v>
      </c>
      <c r="B105" s="602" t="s">
        <v>213</v>
      </c>
      <c r="C105" s="339">
        <v>1</v>
      </c>
      <c r="D105" s="340" t="s">
        <v>870</v>
      </c>
      <c r="E105" s="341"/>
      <c r="F105" s="176"/>
      <c r="G105" s="176"/>
      <c r="H105" s="176"/>
      <c r="I105" s="176"/>
      <c r="J105" s="176"/>
      <c r="K105" s="342"/>
      <c r="L105" s="176"/>
      <c r="M105" s="176"/>
      <c r="N105" s="176"/>
      <c r="O105" s="176"/>
      <c r="P105" s="176"/>
      <c r="Q105" s="334"/>
      <c r="R105" s="176"/>
      <c r="S105" s="176"/>
      <c r="T105" s="343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>
        <f t="shared" si="7"/>
        <v>0</v>
      </c>
      <c r="BA105" s="176">
        <f t="shared" si="7"/>
        <v>0</v>
      </c>
      <c r="BB105" s="176">
        <f t="shared" si="8"/>
        <v>0</v>
      </c>
      <c r="BD105" s="324">
        <v>1</v>
      </c>
    </row>
    <row r="106" spans="1:56" ht="24.9" customHeight="1" x14ac:dyDescent="0.3">
      <c r="A106" s="338">
        <v>150000570</v>
      </c>
      <c r="B106" s="114" t="s">
        <v>215</v>
      </c>
      <c r="C106" s="339">
        <v>1</v>
      </c>
      <c r="D106" s="340" t="s">
        <v>870</v>
      </c>
      <c r="E106" s="341">
        <f>'[8]поточний ремонт'!E106</f>
        <v>325.60000000000002</v>
      </c>
      <c r="F106" s="176">
        <f>'ПР 03.19-03.24'!F106+'[9]поточний ремонт'!F106+'[8]поточний ремонт'!F106</f>
        <v>18382.072652066945</v>
      </c>
      <c r="G106" s="176">
        <f t="shared" si="5"/>
        <v>573</v>
      </c>
      <c r="H106" s="176">
        <f t="shared" si="6"/>
        <v>-17809.072652066945</v>
      </c>
      <c r="I106" s="176">
        <f>'ПР 03.19-03.24'!I106+'[9]поточний ремонт'!I106+'[8]поточний ремонт'!I106</f>
        <v>0</v>
      </c>
      <c r="J106" s="176">
        <f>'ПР 03.19-03.24'!J106+'[9]поточний ремонт'!J106+'[8]поточний ремонт'!J106</f>
        <v>0</v>
      </c>
      <c r="K106" s="342"/>
      <c r="L106" s="176">
        <f>'ПР 03.19-03.24'!L106+'[9]поточний ремонт'!L106+'[8]поточний ремонт'!L106</f>
        <v>0</v>
      </c>
      <c r="M106" s="176">
        <f>'ПР 03.19-03.24'!M106+'[9]поточний ремонт'!M106+'[8]поточний ремонт'!M106</f>
        <v>0</v>
      </c>
      <c r="N106" s="176"/>
      <c r="O106" s="176">
        <f>'ПР 03.19-03.24'!O106+'[9]поточний ремонт'!O106+'[8]поточний ремонт'!O106</f>
        <v>0</v>
      </c>
      <c r="P106" s="176">
        <f>'ПР 03.19-03.24'!P106+'[9]поточний ремонт'!P106+'[8]поточний ремонт'!P106</f>
        <v>0</v>
      </c>
      <c r="Q106" s="334"/>
      <c r="R106" s="176">
        <f>'ПР 03.19-03.24'!R106+'[9]поточний ремонт'!R106+'[8]поточний ремонт'!R106</f>
        <v>0</v>
      </c>
      <c r="S106" s="176">
        <f>'ПР 03.19-03.24'!S106+'[9]поточний ремонт'!S106+'[8]поточний ремонт'!S106</f>
        <v>0</v>
      </c>
      <c r="T106" s="343"/>
      <c r="U106" s="176">
        <f>'ПР 03.19-03.24'!U106+'[9]поточний ремонт'!U106+'[8]поточний ремонт'!U106</f>
        <v>0</v>
      </c>
      <c r="V106" s="176">
        <f>'ПР 03.19-03.24'!V106+'[9]поточний ремонт'!V106+'[8]поточний ремонт'!V106</f>
        <v>0</v>
      </c>
      <c r="W106" s="176">
        <f>'ПР 03.19-03.24'!W106+'[9]поточний ремонт'!W106+'[8]поточний ремонт'!W106</f>
        <v>0</v>
      </c>
      <c r="X106" s="176">
        <f>'ПР 03.19-03.24'!X106+'[9]поточний ремонт'!X106+'[8]поточний ремонт'!X106</f>
        <v>0</v>
      </c>
      <c r="Y106" s="176">
        <f>'ПР 03.19-03.24'!Y106+'[9]поточний ремонт'!Y106+'[8]поточний ремонт'!Y106</f>
        <v>0</v>
      </c>
      <c r="Z106" s="176">
        <f>'ПР 03.19-03.24'!Z106+'[9]поточний ремонт'!Z106+'[8]поточний ремонт'!Z106</f>
        <v>0</v>
      </c>
      <c r="AA106" s="176">
        <f>'ПР 03.19-03.24'!AA106+'[9]поточний ремонт'!AA106+'[8]поточний ремонт'!AA106</f>
        <v>0</v>
      </c>
      <c r="AB106" s="176">
        <f>'ПР 03.19-03.24'!AB106+'[9]поточний ремонт'!AB106+'[8]поточний ремонт'!AB106</f>
        <v>0</v>
      </c>
      <c r="AC106" s="176">
        <f>'ПР 03.19-03.24'!AC106+'[9]поточний ремонт'!AC106+'[8]поточний ремонт'!AC106</f>
        <v>0</v>
      </c>
      <c r="AD106" s="176">
        <f>'ПР 03.19-03.24'!AD106+'[9]поточний ремонт'!AD106+'[8]поточний ремонт'!AD106</f>
        <v>573</v>
      </c>
      <c r="AE106" s="176">
        <f>'ПР 03.19-03.24'!AE106+'[9]поточний ремонт'!AE106+'[8]поточний ремонт'!AE106</f>
        <v>0</v>
      </c>
      <c r="AF106" s="176">
        <f>'ПР 03.19-03.24'!AF106+'[9]поточний ремонт'!AF106+'[8]поточний ремонт'!AF106</f>
        <v>0</v>
      </c>
      <c r="AG106" s="176"/>
      <c r="AH106" s="176">
        <f>'ПР 03.19-03.24'!AH106+'[9]поточний ремонт'!AH106+'[8]поточний ремонт'!AH106</f>
        <v>0</v>
      </c>
      <c r="AI106" s="176">
        <f>'ПР 03.19-03.24'!AI106+'[9]поточний ремонт'!AI106+'[8]поточний ремонт'!AI106</f>
        <v>0</v>
      </c>
      <c r="AJ106" s="176"/>
      <c r="AK106" s="176">
        <f>'ПР 03.19-03.24'!AK106+'[9]поточний ремонт'!AK106+'[8]поточний ремонт'!AK106</f>
        <v>0</v>
      </c>
      <c r="AL106" s="176">
        <f>'ПР 03.19-03.24'!AL106+'[9]поточний ремонт'!AL106+'[8]поточний ремонт'!AL106</f>
        <v>0</v>
      </c>
      <c r="AM106" s="176"/>
      <c r="AN106" s="176">
        <f>'ПР 03.19-03.24'!AN106+'[9]поточний ремонт'!AN106+'[8]поточний ремонт'!AN106</f>
        <v>0</v>
      </c>
      <c r="AO106" s="176">
        <f>'ПР 03.19-03.24'!AO106+'[9]поточний ремонт'!AO106+'[8]поточний ремонт'!AO106</f>
        <v>0</v>
      </c>
      <c r="AP106" s="176"/>
      <c r="AQ106" s="176">
        <f>'ПР 03.19-03.24'!AQ106+'[9]поточний ремонт'!AQ106+'[8]поточний ремонт'!AQ106</f>
        <v>0</v>
      </c>
      <c r="AR106" s="176">
        <f>'ПР 03.19-03.24'!AR106+'[9]поточний ремонт'!AR106+'[8]поточний ремонт'!AR106</f>
        <v>0</v>
      </c>
      <c r="AS106" s="176"/>
      <c r="AT106" s="176">
        <f>'ПР 03.19-03.24'!AT106+'[9]поточний ремонт'!AT106+'[8]поточний ремонт'!AT106</f>
        <v>0</v>
      </c>
      <c r="AU106" s="176">
        <f>'ПР 03.19-03.24'!AU106+'[9]поточний ремонт'!AU106+'[8]поточний ремонт'!AU106</f>
        <v>0</v>
      </c>
      <c r="AV106" s="176"/>
      <c r="AW106" s="176">
        <f>'ПР 03.19-03.24'!AW106+'[9]поточний ремонт'!AW106+'[8]поточний ремонт'!AW106</f>
        <v>90.925431086026663</v>
      </c>
      <c r="AX106" s="176">
        <f>'ПР 03.19-03.24'!AX106+'[9]поточний ремонт'!AX106+'[8]поточний ремонт'!AX106</f>
        <v>0</v>
      </c>
      <c r="AY106" s="176"/>
      <c r="AZ106" s="176">
        <f t="shared" si="7"/>
        <v>90.925431086026663</v>
      </c>
      <c r="BA106" s="176">
        <f t="shared" si="7"/>
        <v>0</v>
      </c>
      <c r="BB106" s="176">
        <f t="shared" si="8"/>
        <v>-90.925431086026663</v>
      </c>
      <c r="BD106" s="324">
        <v>1</v>
      </c>
    </row>
    <row r="107" spans="1:56" ht="24.9" customHeight="1" x14ac:dyDescent="0.3">
      <c r="A107" s="338">
        <v>150000573</v>
      </c>
      <c r="B107" s="114" t="s">
        <v>217</v>
      </c>
      <c r="C107" s="339">
        <v>1</v>
      </c>
      <c r="D107" s="340" t="s">
        <v>870</v>
      </c>
      <c r="E107" s="341">
        <f>'[8]поточний ремонт'!E107</f>
        <v>151.6</v>
      </c>
      <c r="F107" s="176">
        <f>'ПР 03.19-03.24'!F107+'[9]поточний ремонт'!F107+'[8]поточний ремонт'!F107</f>
        <v>9732.3710160367118</v>
      </c>
      <c r="G107" s="176">
        <f t="shared" si="5"/>
        <v>0</v>
      </c>
      <c r="H107" s="176">
        <f t="shared" si="6"/>
        <v>-9732.3710160367118</v>
      </c>
      <c r="I107" s="176">
        <f>'ПР 03.19-03.24'!I107+'[9]поточний ремонт'!I107+'[8]поточний ремонт'!I107</f>
        <v>0</v>
      </c>
      <c r="J107" s="176">
        <f>'ПР 03.19-03.24'!J107+'[9]поточний ремонт'!J107+'[8]поточний ремонт'!J107</f>
        <v>0</v>
      </c>
      <c r="K107" s="342"/>
      <c r="L107" s="176">
        <f>'ПР 03.19-03.24'!L107+'[9]поточний ремонт'!L107+'[8]поточний ремонт'!L107</f>
        <v>0</v>
      </c>
      <c r="M107" s="176">
        <f>'ПР 03.19-03.24'!M107+'[9]поточний ремонт'!M107+'[8]поточний ремонт'!M107</f>
        <v>0</v>
      </c>
      <c r="N107" s="176"/>
      <c r="O107" s="176">
        <f>'ПР 03.19-03.24'!O107+'[9]поточний ремонт'!O107+'[8]поточний ремонт'!O107</f>
        <v>0</v>
      </c>
      <c r="P107" s="176">
        <f>'ПР 03.19-03.24'!P107+'[9]поточний ремонт'!P107+'[8]поточний ремонт'!P107</f>
        <v>0</v>
      </c>
      <c r="Q107" s="334"/>
      <c r="R107" s="176">
        <f>'ПР 03.19-03.24'!R107+'[9]поточний ремонт'!R107+'[8]поточний ремонт'!R107</f>
        <v>0</v>
      </c>
      <c r="S107" s="176">
        <f>'ПР 03.19-03.24'!S107+'[9]поточний ремонт'!S107+'[8]поточний ремонт'!S107</f>
        <v>0</v>
      </c>
      <c r="T107" s="343"/>
      <c r="U107" s="176">
        <f>'ПР 03.19-03.24'!U107+'[9]поточний ремонт'!U107+'[8]поточний ремонт'!U107</f>
        <v>0</v>
      </c>
      <c r="V107" s="176">
        <f>'ПР 03.19-03.24'!V107+'[9]поточний ремонт'!V107+'[8]поточний ремонт'!V107</f>
        <v>0</v>
      </c>
      <c r="W107" s="176">
        <f>'ПР 03.19-03.24'!W107+'[9]поточний ремонт'!W107+'[8]поточний ремонт'!W107</f>
        <v>0</v>
      </c>
      <c r="X107" s="176">
        <f>'ПР 03.19-03.24'!X107+'[9]поточний ремонт'!X107+'[8]поточний ремонт'!X107</f>
        <v>0</v>
      </c>
      <c r="Y107" s="176">
        <f>'ПР 03.19-03.24'!Y107+'[9]поточний ремонт'!Y107+'[8]поточний ремонт'!Y107</f>
        <v>0</v>
      </c>
      <c r="Z107" s="176">
        <f>'ПР 03.19-03.24'!Z107+'[9]поточний ремонт'!Z107+'[8]поточний ремонт'!Z107</f>
        <v>0</v>
      </c>
      <c r="AA107" s="176">
        <f>'ПР 03.19-03.24'!AA107+'[9]поточний ремонт'!AA107+'[8]поточний ремонт'!AA107</f>
        <v>0</v>
      </c>
      <c r="AB107" s="176">
        <f>'ПР 03.19-03.24'!AB107+'[9]поточний ремонт'!AB107+'[8]поточний ремонт'!AB107</f>
        <v>0</v>
      </c>
      <c r="AC107" s="176">
        <f>'ПР 03.19-03.24'!AC107+'[9]поточний ремонт'!AC107+'[8]поточний ремонт'!AC107</f>
        <v>0</v>
      </c>
      <c r="AD107" s="176">
        <f>'ПР 03.19-03.24'!AD107+'[9]поточний ремонт'!AD107+'[8]поточний ремонт'!AD107</f>
        <v>0</v>
      </c>
      <c r="AE107" s="176">
        <f>'ПР 03.19-03.24'!AE107+'[9]поточний ремонт'!AE107+'[8]поточний ремонт'!AE107</f>
        <v>0</v>
      </c>
      <c r="AF107" s="176">
        <f>'ПР 03.19-03.24'!AF107+'[9]поточний ремонт'!AF107+'[8]поточний ремонт'!AF107</f>
        <v>0</v>
      </c>
      <c r="AG107" s="176"/>
      <c r="AH107" s="176">
        <f>'ПР 03.19-03.24'!AH107+'[9]поточний ремонт'!AH107+'[8]поточний ремонт'!AH107</f>
        <v>0</v>
      </c>
      <c r="AI107" s="176">
        <f>'ПР 03.19-03.24'!AI107+'[9]поточний ремонт'!AI107+'[8]поточний ремонт'!AI107</f>
        <v>0</v>
      </c>
      <c r="AJ107" s="176"/>
      <c r="AK107" s="176">
        <f>'ПР 03.19-03.24'!AK107+'[9]поточний ремонт'!AK107+'[8]поточний ремонт'!AK107</f>
        <v>0</v>
      </c>
      <c r="AL107" s="176">
        <f>'ПР 03.19-03.24'!AL107+'[9]поточний ремонт'!AL107+'[8]поточний ремонт'!AL107</f>
        <v>0</v>
      </c>
      <c r="AM107" s="176"/>
      <c r="AN107" s="176">
        <f>'ПР 03.19-03.24'!AN107+'[9]поточний ремонт'!AN107+'[8]поточний ремонт'!AN107</f>
        <v>0</v>
      </c>
      <c r="AO107" s="176">
        <f>'ПР 03.19-03.24'!AO107+'[9]поточний ремонт'!AO107+'[8]поточний ремонт'!AO107</f>
        <v>0</v>
      </c>
      <c r="AP107" s="176"/>
      <c r="AQ107" s="176">
        <f>'ПР 03.19-03.24'!AQ107+'[9]поточний ремонт'!AQ107+'[8]поточний ремонт'!AQ107</f>
        <v>0</v>
      </c>
      <c r="AR107" s="176">
        <f>'ПР 03.19-03.24'!AR107+'[9]поточний ремонт'!AR107+'[8]поточний ремонт'!AR107</f>
        <v>0</v>
      </c>
      <c r="AS107" s="176"/>
      <c r="AT107" s="176">
        <f>'ПР 03.19-03.24'!AT107+'[9]поточний ремонт'!AT107+'[8]поточний ремонт'!AT107</f>
        <v>0</v>
      </c>
      <c r="AU107" s="176">
        <f>'ПР 03.19-03.24'!AU107+'[9]поточний ремонт'!AU107+'[8]поточний ремонт'!AU107</f>
        <v>0</v>
      </c>
      <c r="AV107" s="176"/>
      <c r="AW107" s="176">
        <f>'ПР 03.19-03.24'!AW107+'[9]поточний ремонт'!AW107+'[8]поточний ремонт'!AW107</f>
        <v>54.111893110724097</v>
      </c>
      <c r="AX107" s="176">
        <f>'ПР 03.19-03.24'!AX107+'[9]поточний ремонт'!AX107+'[8]поточний ремонт'!AX107</f>
        <v>0</v>
      </c>
      <c r="AY107" s="176"/>
      <c r="AZ107" s="176">
        <f t="shared" si="7"/>
        <v>54.111893110724097</v>
      </c>
      <c r="BA107" s="176">
        <f t="shared" si="7"/>
        <v>0</v>
      </c>
      <c r="BB107" s="176">
        <f t="shared" si="8"/>
        <v>-54.111893110724097</v>
      </c>
      <c r="BD107" s="324">
        <v>1</v>
      </c>
    </row>
    <row r="108" spans="1:56" ht="24.9" customHeight="1" x14ac:dyDescent="0.3">
      <c r="A108" s="338">
        <v>150000658</v>
      </c>
      <c r="B108" s="114" t="s">
        <v>219</v>
      </c>
      <c r="C108" s="339">
        <v>9</v>
      </c>
      <c r="D108" s="340" t="s">
        <v>870</v>
      </c>
      <c r="E108" s="341">
        <f>'[8]поточний ремонт'!E108</f>
        <v>5046.8999999999996</v>
      </c>
      <c r="F108" s="176">
        <f>'ПР 03.19-03.24'!F108+'[9]поточний ремонт'!F108+'[8]поточний ремонт'!F108</f>
        <v>658426.4904822926</v>
      </c>
      <c r="G108" s="176">
        <f t="shared" si="5"/>
        <v>772370.07582048187</v>
      </c>
      <c r="H108" s="176">
        <f t="shared" si="6"/>
        <v>113943.58533818927</v>
      </c>
      <c r="I108" s="176">
        <f>'ПР 03.19-03.24'!I108+'[9]поточний ремонт'!I108+'[8]поточний ремонт'!I108</f>
        <v>388.66</v>
      </c>
      <c r="J108" s="176">
        <f>'ПР 03.19-03.24'!J108+'[9]поточний ремонт'!J108+'[8]поточний ремонт'!J108</f>
        <v>183678.4889398556</v>
      </c>
      <c r="K108" s="333"/>
      <c r="L108" s="176">
        <f>'ПР 03.19-03.24'!L108+'[9]поточний ремонт'!L108+'[8]поточний ремонт'!L108</f>
        <v>0</v>
      </c>
      <c r="M108" s="176">
        <f>'ПР 03.19-03.24'!M108+'[9]поточний ремонт'!M108+'[8]поточний ремонт'!M108</f>
        <v>0</v>
      </c>
      <c r="N108" s="176"/>
      <c r="O108" s="176">
        <f>'ПР 03.19-03.24'!O108+'[9]поточний ремонт'!O108+'[8]поточний ремонт'!O108</f>
        <v>126.5</v>
      </c>
      <c r="P108" s="176">
        <f>'ПР 03.19-03.24'!P108+'[9]поточний ремонт'!P108+'[8]поточний ремонт'!P108</f>
        <v>32307</v>
      </c>
      <c r="Q108" s="344"/>
      <c r="R108" s="176">
        <f>'ПР 03.19-03.24'!R108+'[9]поточний ремонт'!R108+'[8]поточний ремонт'!R108</f>
        <v>8</v>
      </c>
      <c r="S108" s="176">
        <f>'ПР 03.19-03.24'!S108+'[9]поточний ремонт'!S108+'[8]поточний ремонт'!S108</f>
        <v>245960.23396299506</v>
      </c>
      <c r="T108" s="343"/>
      <c r="U108" s="176">
        <f>'ПР 03.19-03.24'!U108+'[9]поточний ремонт'!U108+'[8]поточний ремонт'!U108</f>
        <v>0</v>
      </c>
      <c r="V108" s="176">
        <f>'ПР 03.19-03.24'!V108+'[9]поточний ремонт'!V108+'[8]поточний ремонт'!V108</f>
        <v>0</v>
      </c>
      <c r="W108" s="176">
        <f>'ПР 03.19-03.24'!W108+'[9]поточний ремонт'!W108+'[8]поточний ремонт'!W108</f>
        <v>34</v>
      </c>
      <c r="X108" s="176">
        <f>'ПР 03.19-03.24'!X108+'[9]поточний ремонт'!X108+'[8]поточний ремонт'!X108</f>
        <v>30869.04520535405</v>
      </c>
      <c r="Y108" s="176">
        <f>'ПР 03.19-03.24'!Y108+'[9]поточний ремонт'!Y108+'[8]поточний ремонт'!Y108</f>
        <v>103377.90061589715</v>
      </c>
      <c r="Z108" s="176">
        <f>'ПР 03.19-03.24'!Z108+'[9]поточний ремонт'!Z108+'[8]поточний ремонт'!Z108</f>
        <v>0</v>
      </c>
      <c r="AA108" s="176">
        <f>'ПР 03.19-03.24'!AA108+'[9]поточний ремонт'!AA108+'[8]поточний ремонт'!AA108</f>
        <v>0</v>
      </c>
      <c r="AB108" s="176">
        <f>'ПР 03.19-03.24'!AB108+'[9]поточний ремонт'!AB108+'[8]поточний ремонт'!AB108</f>
        <v>15850.29987787563</v>
      </c>
      <c r="AC108" s="176">
        <f>'ПР 03.19-03.24'!AC108+'[9]поточний ремонт'!AC108+'[8]поточний ремонт'!AC108</f>
        <v>131008.29440259433</v>
      </c>
      <c r="AD108" s="176">
        <f>'ПР 03.19-03.24'!AD108+'[9]поточний ремонт'!AD108+'[8]поточний ремонт'!AD108</f>
        <v>29318.812815910063</v>
      </c>
      <c r="AE108" s="176">
        <f>'ПР 03.19-03.24'!AE108+'[9]поточний ремонт'!AE108+'[8]поточний ремонт'!AE108</f>
        <v>23631.593468984014</v>
      </c>
      <c r="AF108" s="176">
        <f>'ПР 03.19-03.24'!AF108+'[9]поточний ремонт'!AF108+'[8]поточний ремонт'!AF108</f>
        <v>12240.84</v>
      </c>
      <c r="AG108" s="176"/>
      <c r="AH108" s="176">
        <f>'ПР 03.19-03.24'!AH108+'[9]поточний ремонт'!AH108+'[8]поточний ремонт'!AH108</f>
        <v>25712.159878490165</v>
      </c>
      <c r="AI108" s="176">
        <f>'ПР 03.19-03.24'!AI108+'[9]поточний ремонт'!AI108+'[8]поточний ремонт'!AI108</f>
        <v>19342.345891564073</v>
      </c>
      <c r="AJ108" s="176"/>
      <c r="AK108" s="176">
        <f>'ПР 03.19-03.24'!AK108+'[9]поточний ремонт'!AK108+'[8]поточний ремонт'!AK108</f>
        <v>13516.026100960489</v>
      </c>
      <c r="AL108" s="176">
        <f>'ПР 03.19-03.24'!AL108+'[9]поточний ремонт'!AL108+'[8]поточний ремонт'!AL108</f>
        <v>4895.4564757012886</v>
      </c>
      <c r="AM108" s="176"/>
      <c r="AN108" s="176">
        <f>'ПР 03.19-03.24'!AN108+'[9]поточний ремонт'!AN108+'[8]поточний ремонт'!AN108</f>
        <v>17797.54243433903</v>
      </c>
      <c r="AO108" s="176">
        <f>'ПР 03.19-03.24'!AO108+'[9]поточний ремонт'!AO108+'[8]поточний ремонт'!AO108</f>
        <v>546.58312943999999</v>
      </c>
      <c r="AP108" s="176"/>
      <c r="AQ108" s="176">
        <f>'ПР 03.19-03.24'!AQ108+'[9]поточний ремонт'!AQ108+'[8]поточний ремонт'!AQ108</f>
        <v>7396.4964218137438</v>
      </c>
      <c r="AR108" s="176">
        <f>'ПР 03.19-03.24'!AR108+'[9]поточний ремонт'!AR108+'[8]поточний ремонт'!AR108</f>
        <v>4535.2299999999996</v>
      </c>
      <c r="AS108" s="176"/>
      <c r="AT108" s="176">
        <f>'ПР 03.19-03.24'!AT108+'[9]поточний ремонт'!AT108+'[8]поточний ремонт'!AT108</f>
        <v>16702.023706962827</v>
      </c>
      <c r="AU108" s="176">
        <f>'ПР 03.19-03.24'!AU108+'[9]поточний ремонт'!AU108+'[8]поточний ремонт'!AU108</f>
        <v>17783</v>
      </c>
      <c r="AV108" s="176"/>
      <c r="AW108" s="176">
        <f>'ПР 03.19-03.24'!AW108+'[9]поточний ремонт'!AW108+'[8]поточний ремонт'!AW108</f>
        <v>2045.4700576655518</v>
      </c>
      <c r="AX108" s="176">
        <f>'ПР 03.19-03.24'!AX108+'[9]поточний ремонт'!AX108+'[8]поточний ремонт'!AX108</f>
        <v>0</v>
      </c>
      <c r="AY108" s="176"/>
      <c r="AZ108" s="176">
        <f t="shared" si="7"/>
        <v>106801.31206921581</v>
      </c>
      <c r="BA108" s="176">
        <f t="shared" si="7"/>
        <v>59343.455496705355</v>
      </c>
      <c r="BB108" s="176">
        <f t="shared" si="8"/>
        <v>-47457.856572510456</v>
      </c>
      <c r="BD108" s="324">
        <v>3</v>
      </c>
    </row>
    <row r="109" spans="1:56" ht="24.9" customHeight="1" x14ac:dyDescent="0.3">
      <c r="A109" s="338">
        <v>150000659</v>
      </c>
      <c r="B109" s="114" t="s">
        <v>221</v>
      </c>
      <c r="C109" s="339">
        <v>10</v>
      </c>
      <c r="D109" s="340" t="s">
        <v>870</v>
      </c>
      <c r="E109" s="341">
        <f>'[8]поточний ремонт'!E109</f>
        <v>2605.5</v>
      </c>
      <c r="F109" s="176">
        <f>'ПР 03.19-03.24'!F109+'[9]поточний ремонт'!F109+'[8]поточний ремонт'!F109</f>
        <v>267623.62043196685</v>
      </c>
      <c r="G109" s="176">
        <f t="shared" si="5"/>
        <v>338406.60611634364</v>
      </c>
      <c r="H109" s="176">
        <f t="shared" si="6"/>
        <v>70782.985684376792</v>
      </c>
      <c r="I109" s="176">
        <f>'ПР 03.19-03.24'!I109+'[9]поточний ремонт'!I109+'[8]поточний ремонт'!I109</f>
        <v>792.31999999999994</v>
      </c>
      <c r="J109" s="176">
        <f>'ПР 03.19-03.24'!J109+'[9]поточний ремонт'!J109+'[8]поточний ремонт'!J109</f>
        <v>144362.1085135031</v>
      </c>
      <c r="K109" s="342"/>
      <c r="L109" s="176">
        <f>'ПР 03.19-03.24'!L109+'[9]поточний ремонт'!L109+'[8]поточний ремонт'!L109</f>
        <v>0</v>
      </c>
      <c r="M109" s="176">
        <f>'ПР 03.19-03.24'!M109+'[9]поточний ремонт'!M109+'[8]поточний ремонт'!M109</f>
        <v>0</v>
      </c>
      <c r="N109" s="176"/>
      <c r="O109" s="176">
        <f>'ПР 03.19-03.24'!O109+'[9]поточний ремонт'!O109+'[8]поточний ремонт'!O109</f>
        <v>0</v>
      </c>
      <c r="P109" s="176">
        <f>'ПР 03.19-03.24'!P109+'[9]поточний ремонт'!P109+'[8]поточний ремонт'!P109</f>
        <v>0</v>
      </c>
      <c r="Q109" s="334"/>
      <c r="R109" s="176">
        <f>'ПР 03.19-03.24'!R109+'[9]поточний ремонт'!R109+'[8]поточний ремонт'!R109</f>
        <v>8</v>
      </c>
      <c r="S109" s="176">
        <f>'ПР 03.19-03.24'!S109+'[9]поточний ремонт'!S109+'[8]поточний ремонт'!S109</f>
        <v>16118</v>
      </c>
      <c r="T109" s="343"/>
      <c r="U109" s="176">
        <f>'ПР 03.19-03.24'!U109+'[9]поточний ремонт'!U109+'[8]поточний ремонт'!U109</f>
        <v>0</v>
      </c>
      <c r="V109" s="176">
        <f>'ПР 03.19-03.24'!V109+'[9]поточний ремонт'!V109+'[8]поточний ремонт'!V109</f>
        <v>0</v>
      </c>
      <c r="W109" s="176">
        <f>'ПР 03.19-03.24'!W109+'[9]поточний ремонт'!W109+'[8]поточний ремонт'!W109</f>
        <v>0</v>
      </c>
      <c r="X109" s="176">
        <f>'ПР 03.19-03.24'!X109+'[9]поточний ремонт'!X109+'[8]поточний ремонт'!X109</f>
        <v>0</v>
      </c>
      <c r="Y109" s="176">
        <f>'ПР 03.19-03.24'!Y109+'[9]поточний ремонт'!Y109+'[8]поточний ремонт'!Y109</f>
        <v>76855.443558803265</v>
      </c>
      <c r="Z109" s="176">
        <f>'ПР 03.19-03.24'!Z109+'[9]поточний ремонт'!Z109+'[8]поточний ремонт'!Z109</f>
        <v>0</v>
      </c>
      <c r="AA109" s="176">
        <f>'ПР 03.19-03.24'!AA109+'[9]поточний ремонт'!AA109+'[8]поточний ремонт'!AA109</f>
        <v>0</v>
      </c>
      <c r="AB109" s="176">
        <f>'ПР 03.19-03.24'!AB109+'[9]поточний ремонт'!AB109+'[8]поточний ремонт'!AB109</f>
        <v>132.05404403729605</v>
      </c>
      <c r="AC109" s="176">
        <f>'ПР 03.19-03.24'!AC109+'[9]поточний ремонт'!AC109+'[8]поточний ремонт'!AC109</f>
        <v>515</v>
      </c>
      <c r="AD109" s="176">
        <f>'ПР 03.19-03.24'!AD109+'[9]поточний ремонт'!AD109+'[8]поточний ремонт'!AD109</f>
        <v>100424</v>
      </c>
      <c r="AE109" s="176">
        <f>'ПР 03.19-03.24'!AE109+'[9]поточний ремонт'!AE109+'[8]поточний ремонт'!AE109</f>
        <v>12258.625001951699</v>
      </c>
      <c r="AF109" s="176">
        <f>'ПР 03.19-03.24'!AF109+'[9]поточний ремонт'!AF109+'[8]поточний ремонт'!AF109</f>
        <v>5241</v>
      </c>
      <c r="AG109" s="176"/>
      <c r="AH109" s="176">
        <f>'ПР 03.19-03.24'!AH109+'[9]поточний ремонт'!AH109+'[8]поточний ремонт'!AH109</f>
        <v>14223.30728276292</v>
      </c>
      <c r="AI109" s="176">
        <f>'ПР 03.19-03.24'!AI109+'[9]поточний ремонт'!AI109+'[8]поточний ремонт'!AI109</f>
        <v>3332</v>
      </c>
      <c r="AJ109" s="176"/>
      <c r="AK109" s="176">
        <f>'ПР 03.19-03.24'!AK109+'[9]поточний ремонт'!AK109+'[8]поточний ремонт'!AK109</f>
        <v>9518.4253171777691</v>
      </c>
      <c r="AL109" s="176">
        <f>'ПР 03.19-03.24'!AL109+'[9]поточний ремонт'!AL109+'[8]поточний ремонт'!AL109</f>
        <v>5845.3861274285491</v>
      </c>
      <c r="AM109" s="176"/>
      <c r="AN109" s="176">
        <f>'ПР 03.19-03.24'!AN109+'[9]поточний ремонт'!AN109+'[8]поточний ремонт'!AN109</f>
        <v>9680.4151557913228</v>
      </c>
      <c r="AO109" s="176">
        <f>'ПР 03.19-03.24'!AO109+'[9]поточний ремонт'!AO109+'[8]поточний ремонт'!AO109</f>
        <v>488</v>
      </c>
      <c r="AP109" s="176"/>
      <c r="AQ109" s="176">
        <f>'ПР 03.19-03.24'!AQ109+'[9]поточний ремонт'!AQ109+'[8]поточний ремонт'!AQ109</f>
        <v>2601.4419817039338</v>
      </c>
      <c r="AR109" s="176">
        <f>'ПР 03.19-03.24'!AR109+'[9]поточний ремонт'!AR109+'[8]поточний ремонт'!AR109</f>
        <v>2574</v>
      </c>
      <c r="AS109" s="176"/>
      <c r="AT109" s="176">
        <f>'ПР 03.19-03.24'!AT109+'[9]поточний ремонт'!AT109+'[8]поточний ремонт'!AT109</f>
        <v>5816.449065288255</v>
      </c>
      <c r="AU109" s="176">
        <f>'ПР 03.19-03.24'!AU109+'[9]поточний ремонт'!AU109+'[8]поточний ремонт'!AU109</f>
        <v>8251.418780966882</v>
      </c>
      <c r="AV109" s="176"/>
      <c r="AW109" s="176">
        <f>'ПР 03.19-03.24'!AW109+'[9]поточний ремонт'!AW109+'[8]поточний ремонт'!AW109</f>
        <v>1071.1814925891433</v>
      </c>
      <c r="AX109" s="176">
        <f>'ПР 03.19-03.24'!AX109+'[9]поточний ремонт'!AX109+'[8]поточний ремонт'!AX109</f>
        <v>0</v>
      </c>
      <c r="AY109" s="176"/>
      <c r="AZ109" s="176">
        <f t="shared" si="7"/>
        <v>55169.845297265034</v>
      </c>
      <c r="BA109" s="176">
        <f t="shared" si="7"/>
        <v>25731.804908395432</v>
      </c>
      <c r="BB109" s="176">
        <f t="shared" si="8"/>
        <v>-29438.040388869602</v>
      </c>
      <c r="BD109" s="324">
        <v>3</v>
      </c>
    </row>
    <row r="110" spans="1:56" ht="24.9" customHeight="1" x14ac:dyDescent="0.3">
      <c r="A110" s="338">
        <v>150000660</v>
      </c>
      <c r="B110" s="114" t="s">
        <v>223</v>
      </c>
      <c r="C110" s="339">
        <v>10</v>
      </c>
      <c r="D110" s="340" t="s">
        <v>870</v>
      </c>
      <c r="E110" s="341">
        <f>'[8]поточний ремонт'!E110</f>
        <v>4661.7</v>
      </c>
      <c r="F110" s="176">
        <f>'ПР 03.19-03.24'!F110+'[9]поточний ремонт'!F110+'[8]поточний ремонт'!F110</f>
        <v>517707.16830842214</v>
      </c>
      <c r="G110" s="176">
        <f t="shared" si="5"/>
        <v>560768.76064838225</v>
      </c>
      <c r="H110" s="176">
        <f t="shared" si="6"/>
        <v>43061.592339960102</v>
      </c>
      <c r="I110" s="176">
        <f>'ПР 03.19-03.24'!I110+'[9]поточний ремонт'!I110+'[8]поточний ремонт'!I110</f>
        <v>565.42000000000007</v>
      </c>
      <c r="J110" s="176">
        <f>'ПР 03.19-03.24'!J110+'[9]поточний ремонт'!J110+'[8]поточний ремонт'!J110</f>
        <v>159244.16665623215</v>
      </c>
      <c r="K110" s="342"/>
      <c r="L110" s="176">
        <f>'ПР 03.19-03.24'!L110+'[9]поточний ремонт'!L110+'[8]поточний ремонт'!L110</f>
        <v>2</v>
      </c>
      <c r="M110" s="176">
        <f>'ПР 03.19-03.24'!M110+'[9]поточний ремонт'!M110+'[8]поточний ремонт'!M110</f>
        <v>186330</v>
      </c>
      <c r="N110" s="176"/>
      <c r="O110" s="176">
        <f>'ПР 03.19-03.24'!O110+'[9]поточний ремонт'!O110+'[8]поточний ремонт'!O110</f>
        <v>0</v>
      </c>
      <c r="P110" s="176">
        <f>'ПР 03.19-03.24'!P110+'[9]поточний ремонт'!P110+'[8]поточний ремонт'!P110</f>
        <v>0</v>
      </c>
      <c r="Q110" s="334"/>
      <c r="R110" s="176">
        <f>'ПР 03.19-03.24'!R110+'[9]поточний ремонт'!R110+'[8]поточний ремонт'!R110</f>
        <v>15.8</v>
      </c>
      <c r="S110" s="176">
        <f>'ПР 03.19-03.24'!S110+'[9]поточний ремонт'!S110+'[8]поточний ремонт'!S110</f>
        <v>58914.564037542674</v>
      </c>
      <c r="T110" s="343"/>
      <c r="U110" s="176">
        <f>'ПР 03.19-03.24'!U110+'[9]поточний ремонт'!U110+'[8]поточний ремонт'!U110</f>
        <v>0</v>
      </c>
      <c r="V110" s="176">
        <f>'ПР 03.19-03.24'!V110+'[9]поточний ремонт'!V110+'[8]поточний ремонт'!V110</f>
        <v>0</v>
      </c>
      <c r="W110" s="176">
        <f>'ПР 03.19-03.24'!W110+'[9]поточний ремонт'!W110+'[8]поточний ремонт'!W110</f>
        <v>0</v>
      </c>
      <c r="X110" s="176">
        <f>'ПР 03.19-03.24'!X110+'[9]поточний ремонт'!X110+'[8]поточний ремонт'!X110</f>
        <v>0</v>
      </c>
      <c r="Y110" s="176">
        <f>'ПР 03.19-03.24'!Y110+'[9]поточний ремонт'!Y110+'[8]поточний ремонт'!Y110</f>
        <v>56175.346700209906</v>
      </c>
      <c r="Z110" s="176">
        <f>'ПР 03.19-03.24'!Z110+'[9]поточний ремонт'!Z110+'[8]поточний ремонт'!Z110</f>
        <v>0</v>
      </c>
      <c r="AA110" s="176">
        <f>'ПР 03.19-03.24'!AA110+'[9]поточний ремонт'!AA110+'[8]поточний ремонт'!AA110</f>
        <v>0</v>
      </c>
      <c r="AB110" s="176">
        <f>'ПР 03.19-03.24'!AB110+'[9]поточний ремонт'!AB110+'[8]поточний ремонт'!AB110</f>
        <v>1083</v>
      </c>
      <c r="AC110" s="176">
        <f>'ПР 03.19-03.24'!AC110+'[9]поточний ремонт'!AC110+'[8]поточний ремонт'!AC110</f>
        <v>24515.106979880275</v>
      </c>
      <c r="AD110" s="176">
        <f>'ПР 03.19-03.24'!AD110+'[9]поточний ремонт'!AD110+'[8]поточний ремонт'!AD110</f>
        <v>74506.576274517298</v>
      </c>
      <c r="AE110" s="176">
        <f>'ПР 03.19-03.24'!AE110+'[9]поточний ремонт'!AE110+'[8]поточний ремонт'!AE110</f>
        <v>21922.527119046394</v>
      </c>
      <c r="AF110" s="176">
        <f>'ПР 03.19-03.24'!AF110+'[9]поточний ремонт'!AF110+'[8]поточний ремонт'!AF110</f>
        <v>4773</v>
      </c>
      <c r="AG110" s="176"/>
      <c r="AH110" s="176">
        <f>'ПР 03.19-03.24'!AH110+'[9]поточний ремонт'!AH110+'[8]поточний ремонт'!AH110</f>
        <v>27960.500649231548</v>
      </c>
      <c r="AI110" s="176">
        <f>'ПР 03.19-03.24'!AI110+'[9]поточний ремонт'!AI110+'[8]поточний ремонт'!AI110</f>
        <v>21845.579276028006</v>
      </c>
      <c r="AJ110" s="176"/>
      <c r="AK110" s="176">
        <f>'ПР 03.19-03.24'!AK110+'[9]поточний ремонт'!AK110+'[8]поточний ремонт'!AK110</f>
        <v>17558.215525576532</v>
      </c>
      <c r="AL110" s="176">
        <f>'ПР 03.19-03.24'!AL110+'[9]поточний ремонт'!AL110+'[8]поточний ремонт'!AL110</f>
        <v>6295.2004940656079</v>
      </c>
      <c r="AM110" s="176"/>
      <c r="AN110" s="176">
        <f>'ПР 03.19-03.24'!AN110+'[9]поточний ремонт'!AN110+'[8]поточний ремонт'!AN110</f>
        <v>17586.098595680513</v>
      </c>
      <c r="AO110" s="176">
        <f>'ПР 03.19-03.24'!AO110+'[9]поточний ремонт'!AO110+'[8]поточний ремонт'!AO110</f>
        <v>4616.8578088519416</v>
      </c>
      <c r="AP110" s="176"/>
      <c r="AQ110" s="176">
        <f>'ПР 03.19-03.24'!AQ110+'[9]поточний ремонт'!AQ110+'[8]поточний ремонт'!AQ110</f>
        <v>8142.7177750224619</v>
      </c>
      <c r="AR110" s="176">
        <f>'ПР 03.19-03.24'!AR110+'[9]поточний ремонт'!AR110+'[8]поточний ремонт'!AR110</f>
        <v>375.06890715626844</v>
      </c>
      <c r="AS110" s="176"/>
      <c r="AT110" s="176">
        <f>'ПР 03.19-03.24'!AT110+'[9]поточний ремонт'!AT110+'[8]поточний ремонт'!AT110</f>
        <v>13024.740390888344</v>
      </c>
      <c r="AU110" s="176">
        <f>'ПР 03.19-03.24'!AU110+'[9]поточний ремонт'!AU110+'[8]поточний ремонт'!AU110</f>
        <v>13998.454062811848</v>
      </c>
      <c r="AV110" s="176"/>
      <c r="AW110" s="176">
        <f>'ПР 03.19-03.24'!AW110+'[9]поточний ремонт'!AW110+'[8]поточний ремонт'!AW110</f>
        <v>1941.223057665552</v>
      </c>
      <c r="AX110" s="176">
        <f>'ПР 03.19-03.24'!AX110+'[9]поточний ремонт'!AX110+'[8]поточний ремонт'!AX110</f>
        <v>0</v>
      </c>
      <c r="AY110" s="176"/>
      <c r="AZ110" s="176">
        <f t="shared" si="7"/>
        <v>108136.02311311134</v>
      </c>
      <c r="BA110" s="176">
        <f t="shared" si="7"/>
        <v>51904.160548913671</v>
      </c>
      <c r="BB110" s="176">
        <f t="shared" si="8"/>
        <v>-56231.862564197669</v>
      </c>
      <c r="BD110" s="324">
        <v>3</v>
      </c>
    </row>
    <row r="111" spans="1:56" ht="24.9" customHeight="1" x14ac:dyDescent="0.3">
      <c r="A111" s="338">
        <v>150000597</v>
      </c>
      <c r="B111" s="114" t="s">
        <v>225</v>
      </c>
      <c r="C111" s="339">
        <v>9</v>
      </c>
      <c r="D111" s="340" t="s">
        <v>870</v>
      </c>
      <c r="E111" s="341">
        <f>'[8]поточний ремонт'!E111</f>
        <v>4714.6499999999996</v>
      </c>
      <c r="F111" s="176">
        <f>'ПР 03.19-03.24'!F111+'[9]поточний ремонт'!F111+'[8]поточний ремонт'!F111</f>
        <v>580463.38830831344</v>
      </c>
      <c r="G111" s="176">
        <f t="shared" si="5"/>
        <v>445143.68822560675</v>
      </c>
      <c r="H111" s="176">
        <f t="shared" si="6"/>
        <v>-135319.70008270669</v>
      </c>
      <c r="I111" s="176">
        <f>'ПР 03.19-03.24'!I111+'[9]поточний ремонт'!I111+'[8]поточний ремонт'!I111</f>
        <v>225.5</v>
      </c>
      <c r="J111" s="176">
        <f>'ПР 03.19-03.24'!J111+'[9]поточний ремонт'!J111+'[8]поточний ремонт'!J111</f>
        <v>84735.83346629834</v>
      </c>
      <c r="K111" s="342"/>
      <c r="L111" s="176">
        <f>'ПР 03.19-03.24'!L111+'[9]поточний ремонт'!L111+'[8]поточний ремонт'!L111</f>
        <v>4</v>
      </c>
      <c r="M111" s="176">
        <f>'ПР 03.19-03.24'!M111+'[9]поточний ремонт'!M111+'[8]поточний ремонт'!M111</f>
        <v>23366.409348734509</v>
      </c>
      <c r="N111" s="176"/>
      <c r="O111" s="176">
        <f>'ПР 03.19-03.24'!O111+'[9]поточний ремонт'!O111+'[8]поточний ремонт'!O111</f>
        <v>49</v>
      </c>
      <c r="P111" s="176">
        <f>'ПР 03.19-03.24'!P111+'[9]поточний ремонт'!P111+'[8]поточний ремонт'!P111</f>
        <v>7524</v>
      </c>
      <c r="Q111" s="334"/>
      <c r="R111" s="176">
        <f>'ПР 03.19-03.24'!R111+'[9]поточний ремонт'!R111+'[8]поточний ремонт'!R111</f>
        <v>17</v>
      </c>
      <c r="S111" s="176">
        <f>'ПР 03.19-03.24'!S111+'[9]поточний ремонт'!S111+'[8]поточний ремонт'!S111</f>
        <v>134050.02000000002</v>
      </c>
      <c r="T111" s="343"/>
      <c r="U111" s="176">
        <f>'ПР 03.19-03.24'!U111+'[9]поточний ремонт'!U111+'[8]поточний ремонт'!U111</f>
        <v>355</v>
      </c>
      <c r="V111" s="176">
        <f>'ПР 03.19-03.24'!V111+'[9]поточний ремонт'!V111+'[8]поточний ремонт'!V111</f>
        <v>0</v>
      </c>
      <c r="W111" s="176">
        <f>'ПР 03.19-03.24'!W111+'[9]поточний ремонт'!W111+'[8]поточний ремонт'!W111</f>
        <v>0</v>
      </c>
      <c r="X111" s="176">
        <f>'ПР 03.19-03.24'!X111+'[9]поточний ремонт'!X111+'[8]поточний ремонт'!X111</f>
        <v>0</v>
      </c>
      <c r="Y111" s="176">
        <f>'ПР 03.19-03.24'!Y111+'[9]поточний ремонт'!Y111+'[8]поточний ремонт'!Y111</f>
        <v>32555.122147494152</v>
      </c>
      <c r="Z111" s="176">
        <f>'ПР 03.19-03.24'!Z111+'[9]поточний ремонт'!Z111+'[8]поточний ремонт'!Z111</f>
        <v>0</v>
      </c>
      <c r="AA111" s="176">
        <f>'ПР 03.19-03.24'!AA111+'[9]поточний ремонт'!AA111+'[8]поточний ремонт'!AA111</f>
        <v>0</v>
      </c>
      <c r="AB111" s="176">
        <f>'ПР 03.19-03.24'!AB111+'[9]поточний ремонт'!AB111+'[8]поточний ремонт'!AB111</f>
        <v>1523</v>
      </c>
      <c r="AC111" s="176">
        <f>'ПР 03.19-03.24'!AC111+'[9]поточний ремонт'!AC111+'[8]поточний ремонт'!AC111</f>
        <v>124387.08772429748</v>
      </c>
      <c r="AD111" s="176">
        <f>'ПР 03.19-03.24'!AD111+'[9]поточний ремонт'!AD111+'[8]поточний ремонт'!AD111</f>
        <v>36647.215538782228</v>
      </c>
      <c r="AE111" s="176">
        <f>'ПР 03.19-03.24'!AE111+'[9]поточний ремонт'!AE111+'[8]поточний ремонт'!AE111</f>
        <v>17260.037158708223</v>
      </c>
      <c r="AF111" s="176">
        <f>'ПР 03.19-03.24'!AF111+'[9]поточний ремонт'!AF111+'[8]поточний ремонт'!AF111</f>
        <v>10636.890997962566</v>
      </c>
      <c r="AG111" s="176"/>
      <c r="AH111" s="176">
        <f>'ПР 03.19-03.24'!AH111+'[9]поточний ремонт'!AH111+'[8]поточний ремонт'!AH111</f>
        <v>15257.823923986514</v>
      </c>
      <c r="AI111" s="176">
        <f>'ПР 03.19-03.24'!AI111+'[9]поточний ремонт'!AI111+'[8]поточний ремонт'!AI111</f>
        <v>15409.914288087331</v>
      </c>
      <c r="AJ111" s="176"/>
      <c r="AK111" s="176">
        <f>'ПР 03.19-03.24'!AK111+'[9]поточний ремонт'!AK111+'[8]поточний ремонт'!AK111</f>
        <v>5748.9984623377559</v>
      </c>
      <c r="AL111" s="176">
        <f>'ПР 03.19-03.24'!AL111+'[9]поточний ремонт'!AL111+'[8]поточний ремонт'!AL111</f>
        <v>3219.0671680434398</v>
      </c>
      <c r="AM111" s="176"/>
      <c r="AN111" s="176">
        <f>'ПР 03.19-03.24'!AN111+'[9]поточний ремонт'!AN111+'[8]поточний ремонт'!AN111</f>
        <v>15762.952502879058</v>
      </c>
      <c r="AO111" s="176">
        <f>'ПР 03.19-03.24'!AO111+'[9]поточний ремонт'!AO111+'[8]поточний ремонт'!AO111</f>
        <v>0</v>
      </c>
      <c r="AP111" s="176"/>
      <c r="AQ111" s="176">
        <f>'ПР 03.19-03.24'!AQ111+'[9]поточний ремонт'!AQ111+'[8]поточний ремонт'!AQ111</f>
        <v>7303.6348924852518</v>
      </c>
      <c r="AR111" s="176">
        <f>'ПР 03.19-03.24'!AR111+'[9]поточний ремонт'!AR111+'[8]поточний ремонт'!AR111</f>
        <v>5803</v>
      </c>
      <c r="AS111" s="176"/>
      <c r="AT111" s="176">
        <f>'ПР 03.19-03.24'!AT111+'[9]поточний ремонт'!AT111+'[8]поточний ремонт'!AT111</f>
        <v>17231.493555316771</v>
      </c>
      <c r="AU111" s="176">
        <f>'ПР 03.19-03.24'!AU111+'[9]поточний ремонт'!AU111+'[8]поточний ремонт'!AU111</f>
        <v>11781.49082779154</v>
      </c>
      <c r="AV111" s="176"/>
      <c r="AW111" s="176">
        <f>'ПР 03.19-03.24'!AW111+'[9]поточний ремонт'!AW111+'[8]поточний ремонт'!AW111</f>
        <v>3380.6253122176145</v>
      </c>
      <c r="AX111" s="176">
        <f>'ПР 03.19-03.24'!AX111+'[9]поточний ремонт'!AX111+'[8]поточний ремонт'!AX111</f>
        <v>5542</v>
      </c>
      <c r="AY111" s="176"/>
      <c r="AZ111" s="176">
        <f t="shared" si="7"/>
        <v>81945.565807931183</v>
      </c>
      <c r="BA111" s="176">
        <f t="shared" si="7"/>
        <v>52392.363281884871</v>
      </c>
      <c r="BB111" s="176">
        <f t="shared" si="8"/>
        <v>-29553.202526046312</v>
      </c>
      <c r="BD111" s="324">
        <v>1</v>
      </c>
    </row>
    <row r="112" spans="1:56" ht="24.9" customHeight="1" x14ac:dyDescent="0.3">
      <c r="A112" s="338">
        <v>150000598</v>
      </c>
      <c r="B112" s="602" t="s">
        <v>227</v>
      </c>
      <c r="C112" s="339">
        <v>1</v>
      </c>
      <c r="D112" s="340" t="s">
        <v>870</v>
      </c>
      <c r="E112" s="341"/>
      <c r="F112" s="176"/>
      <c r="G112" s="176"/>
      <c r="H112" s="176"/>
      <c r="I112" s="176"/>
      <c r="J112" s="176"/>
      <c r="K112" s="342"/>
      <c r="L112" s="176"/>
      <c r="M112" s="176"/>
      <c r="N112" s="176"/>
      <c r="O112" s="176"/>
      <c r="P112" s="176"/>
      <c r="Q112" s="334"/>
      <c r="R112" s="176"/>
      <c r="S112" s="176"/>
      <c r="T112" s="343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>
        <f t="shared" si="7"/>
        <v>0</v>
      </c>
      <c r="BA112" s="176">
        <f t="shared" si="7"/>
        <v>0</v>
      </c>
      <c r="BB112" s="176">
        <f t="shared" si="8"/>
        <v>0</v>
      </c>
      <c r="BD112" s="324">
        <v>1</v>
      </c>
    </row>
    <row r="113" spans="1:56" ht="24.9" customHeight="1" x14ac:dyDescent="0.3">
      <c r="A113" s="338">
        <v>150000592</v>
      </c>
      <c r="B113" s="114" t="s">
        <v>229</v>
      </c>
      <c r="C113" s="339">
        <v>9</v>
      </c>
      <c r="D113" s="340" t="s">
        <v>870</v>
      </c>
      <c r="E113" s="341">
        <f>'[8]поточний ремонт'!E113</f>
        <v>9737.6</v>
      </c>
      <c r="F113" s="176">
        <f>'ПР 03.19-03.24'!F113+'[9]поточний ремонт'!F113+'[8]поточний ремонт'!F113</f>
        <v>1064834.8101610723</v>
      </c>
      <c r="G113" s="176">
        <f t="shared" si="5"/>
        <v>1129798.6611518641</v>
      </c>
      <c r="H113" s="176">
        <f t="shared" si="6"/>
        <v>64963.850990791805</v>
      </c>
      <c r="I113" s="176">
        <f>'ПР 03.19-03.24'!I113+'[9]поточний ремонт'!I113+'[8]поточний ремонт'!I113</f>
        <v>349.26499999999999</v>
      </c>
      <c r="J113" s="176">
        <f>'ПР 03.19-03.24'!J113+'[9]поточний ремонт'!J113+'[8]поточний ремонт'!J113</f>
        <v>116403.16245022899</v>
      </c>
      <c r="K113" s="333"/>
      <c r="L113" s="176">
        <f>'ПР 03.19-03.24'!L113+'[9]поточний ремонт'!L113+'[8]поточний ремонт'!L113</f>
        <v>29.7</v>
      </c>
      <c r="M113" s="176">
        <f>'ПР 03.19-03.24'!M113+'[9]поточний ремонт'!M113+'[8]поточний ремонт'!M113</f>
        <v>114273.48427890355</v>
      </c>
      <c r="N113" s="176"/>
      <c r="O113" s="176">
        <f>'ПР 03.19-03.24'!O113+'[9]поточний ремонт'!O113+'[8]поточний ремонт'!O113</f>
        <v>947.6</v>
      </c>
      <c r="P113" s="176">
        <f>'ПР 03.19-03.24'!P113+'[9]поточний ремонт'!P113+'[8]поточний ремонт'!P113</f>
        <v>243654.217388277</v>
      </c>
      <c r="Q113" s="334"/>
      <c r="R113" s="176">
        <f>'ПР 03.19-03.24'!R113+'[9]поточний ремонт'!R113+'[8]поточний ремонт'!R113</f>
        <v>23</v>
      </c>
      <c r="S113" s="176">
        <f>'ПР 03.19-03.24'!S113+'[9]поточний ремонт'!S113+'[8]поточний ремонт'!S113</f>
        <v>126126.43190194781</v>
      </c>
      <c r="T113" s="343"/>
      <c r="U113" s="176">
        <f>'ПР 03.19-03.24'!U113+'[9]поточний ремонт'!U113+'[8]поточний ремонт'!U113</f>
        <v>0</v>
      </c>
      <c r="V113" s="176">
        <f>'ПР 03.19-03.24'!V113+'[9]поточний ремонт'!V113+'[8]поточний ремонт'!V113</f>
        <v>0</v>
      </c>
      <c r="W113" s="176">
        <f>'ПР 03.19-03.24'!W113+'[9]поточний ремонт'!W113+'[8]поточний ремонт'!W113</f>
        <v>144</v>
      </c>
      <c r="X113" s="176">
        <f>'ПР 03.19-03.24'!X113+'[9]поточний ремонт'!X113+'[8]поточний ремонт'!X113</f>
        <v>50853.54625579244</v>
      </c>
      <c r="Y113" s="176">
        <f>'ПР 03.19-03.24'!Y113+'[9]поточний ремонт'!Y113+'[8]поточний ремонт'!Y113</f>
        <v>127576.08079700095</v>
      </c>
      <c r="Z113" s="176">
        <f>'ПР 03.19-03.24'!Z113+'[9]поточний ремонт'!Z113+'[8]поточний ремонт'!Z113</f>
        <v>0</v>
      </c>
      <c r="AA113" s="176">
        <f>'ПР 03.19-03.24'!AA113+'[9]поточний ремонт'!AA113+'[8]поточний ремонт'!AA113</f>
        <v>0</v>
      </c>
      <c r="AB113" s="176">
        <f>'ПР 03.19-03.24'!AB113+'[9]поточний ремонт'!AB113+'[8]поточний ремонт'!AB113</f>
        <v>12709.894368628482</v>
      </c>
      <c r="AC113" s="176">
        <f>'ПР 03.19-03.24'!AC113+'[9]поточний ремонт'!AC113+'[8]поточний ремонт'!AC113</f>
        <v>279705.95605757623</v>
      </c>
      <c r="AD113" s="176">
        <f>'ПР 03.19-03.24'!AD113+'[9]поточний ремонт'!AD113+'[8]поточний ремонт'!AD113</f>
        <v>58495.887653508573</v>
      </c>
      <c r="AE113" s="176">
        <f>'ПР 03.19-03.24'!AE113+'[9]поточний ремонт'!AE113+'[8]поточний ремонт'!AE113</f>
        <v>27703.371541503919</v>
      </c>
      <c r="AF113" s="176">
        <f>'ПР 03.19-03.24'!AF113+'[9]поточний ремонт'!AF113+'[8]поточний ремонт'!AF113</f>
        <v>7232.653997287699</v>
      </c>
      <c r="AG113" s="176"/>
      <c r="AH113" s="176">
        <f>'ПР 03.19-03.24'!AH113+'[9]поточний ремонт'!AH113+'[8]поточний ремонт'!AH113</f>
        <v>32699.6963992368</v>
      </c>
      <c r="AI113" s="176">
        <f>'ПР 03.19-03.24'!AI113+'[9]поточний ремонт'!AI113+'[8]поточний ремонт'!AI113</f>
        <v>36528.80677360289</v>
      </c>
      <c r="AJ113" s="176"/>
      <c r="AK113" s="176">
        <f>'ПР 03.19-03.24'!AK113+'[9]поточний ремонт'!AK113+'[8]поточний ремонт'!AK113</f>
        <v>23066.800653563841</v>
      </c>
      <c r="AL113" s="176">
        <f>'ПР 03.19-03.24'!AL113+'[9]поточний ремонт'!AL113+'[8]поточний ремонт'!AL113</f>
        <v>10649.957236378275</v>
      </c>
      <c r="AM113" s="176"/>
      <c r="AN113" s="176">
        <f>'ПР 03.19-03.24'!AN113+'[9]поточний ремонт'!AN113+'[8]поточний ремонт'!AN113</f>
        <v>31254.357550550703</v>
      </c>
      <c r="AO113" s="176">
        <f>'ПР 03.19-03.24'!AO113+'[9]поточний ремонт'!AO113+'[8]поточний ремонт'!AO113</f>
        <v>65066.3238960616</v>
      </c>
      <c r="AP113" s="176"/>
      <c r="AQ113" s="176">
        <f>'ПР 03.19-03.24'!AQ113+'[9]поточний ремонт'!AQ113+'[8]поточний ремонт'!AQ113</f>
        <v>39895.396462592886</v>
      </c>
      <c r="AR113" s="176">
        <f>'ПР 03.19-03.24'!AR113+'[9]поточний ремонт'!AR113+'[8]поточний ремонт'!AR113</f>
        <v>29947</v>
      </c>
      <c r="AS113" s="176"/>
      <c r="AT113" s="176">
        <f>'ПР 03.19-03.24'!AT113+'[9]поточний ремонт'!AT113+'[8]поточний ремонт'!AT113</f>
        <v>40210.41173071682</v>
      </c>
      <c r="AU113" s="176">
        <f>'ПР 03.19-03.24'!AU113+'[9]поточний ремонт'!AU113+'[8]поточний ремонт'!AU113</f>
        <v>17027.333377367777</v>
      </c>
      <c r="AV113" s="176"/>
      <c r="AW113" s="176">
        <f>'ПР 03.19-03.24'!AW113+'[9]поточний ремонт'!AW113+'[8]поточний ремонт'!AW113</f>
        <v>5968.9142049222937</v>
      </c>
      <c r="AX113" s="176">
        <f>'ПР 03.19-03.24'!AX113+'[9]поточний ремонт'!AX113+'[8]поточний ремонт'!AX113</f>
        <v>13771.414254505135</v>
      </c>
      <c r="AY113" s="176"/>
      <c r="AZ113" s="176">
        <f t="shared" si="7"/>
        <v>200798.94854308726</v>
      </c>
      <c r="BA113" s="176">
        <f t="shared" si="7"/>
        <v>180223.48953520338</v>
      </c>
      <c r="BB113" s="176">
        <f t="shared" si="8"/>
        <v>-20575.459007883881</v>
      </c>
      <c r="BD113" s="324">
        <v>1</v>
      </c>
    </row>
    <row r="114" spans="1:56" ht="24.9" customHeight="1" x14ac:dyDescent="0.3">
      <c r="A114" s="338">
        <v>150000599</v>
      </c>
      <c r="B114" s="602" t="s">
        <v>231</v>
      </c>
      <c r="C114" s="339">
        <v>1</v>
      </c>
      <c r="D114" s="340" t="s">
        <v>870</v>
      </c>
      <c r="E114" s="341"/>
      <c r="F114" s="176"/>
      <c r="G114" s="176"/>
      <c r="H114" s="176"/>
      <c r="I114" s="176"/>
      <c r="J114" s="176"/>
      <c r="K114" s="342"/>
      <c r="L114" s="176"/>
      <c r="M114" s="176"/>
      <c r="N114" s="176"/>
      <c r="O114" s="176"/>
      <c r="P114" s="176"/>
      <c r="Q114" s="334"/>
      <c r="R114" s="176"/>
      <c r="S114" s="176"/>
      <c r="T114" s="343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>
        <f t="shared" si="7"/>
        <v>0</v>
      </c>
      <c r="BA114" s="176">
        <f t="shared" si="7"/>
        <v>0</v>
      </c>
      <c r="BB114" s="176">
        <f t="shared" si="8"/>
        <v>0</v>
      </c>
      <c r="BD114" s="324">
        <v>1</v>
      </c>
    </row>
    <row r="115" spans="1:56" ht="24.9" customHeight="1" x14ac:dyDescent="0.3">
      <c r="A115" s="338">
        <v>150000593</v>
      </c>
      <c r="B115" s="114" t="s">
        <v>233</v>
      </c>
      <c r="C115" s="339">
        <v>5</v>
      </c>
      <c r="D115" s="340" t="s">
        <v>870</v>
      </c>
      <c r="E115" s="341">
        <f>'[8]поточний ремонт'!E115</f>
        <v>1899.23</v>
      </c>
      <c r="F115" s="176">
        <f>'ПР 03.19-03.24'!F115+'[9]поточний ремонт'!F115+'[8]поточний ремонт'!F115</f>
        <v>105234.61915092877</v>
      </c>
      <c r="G115" s="176">
        <f t="shared" si="5"/>
        <v>123947.72155016656</v>
      </c>
      <c r="H115" s="176">
        <f t="shared" si="6"/>
        <v>18713.102399237789</v>
      </c>
      <c r="I115" s="176">
        <f>'ПР 03.19-03.24'!I115+'[9]поточний ремонт'!I115+'[8]поточний ремонт'!I115</f>
        <v>46.739999999999995</v>
      </c>
      <c r="J115" s="176">
        <f>'ПР 03.19-03.24'!J115+'[9]поточний ремонт'!J115+'[8]поточний ремонт'!J115</f>
        <v>33055.80914140094</v>
      </c>
      <c r="K115" s="342"/>
      <c r="L115" s="176">
        <f>'ПР 03.19-03.24'!L115+'[9]поточний ремонт'!L115+'[8]поточний ремонт'!L115</f>
        <v>0</v>
      </c>
      <c r="M115" s="176">
        <f>'ПР 03.19-03.24'!M115+'[9]поточний ремонт'!M115+'[8]поточний ремонт'!M115</f>
        <v>28374</v>
      </c>
      <c r="N115" s="344"/>
      <c r="O115" s="176">
        <f>'ПР 03.19-03.24'!O115+'[9]поточний ремонт'!O115+'[8]поточний ремонт'!O115</f>
        <v>0</v>
      </c>
      <c r="P115" s="176">
        <f>'ПР 03.19-03.24'!P115+'[9]поточний ремонт'!P115+'[8]поточний ремонт'!P115</f>
        <v>0</v>
      </c>
      <c r="Q115" s="334"/>
      <c r="R115" s="176">
        <f>'ПР 03.19-03.24'!R115+'[9]поточний ремонт'!R115+'[8]поточний ремонт'!R115</f>
        <v>0</v>
      </c>
      <c r="S115" s="176">
        <f>'ПР 03.19-03.24'!S115+'[9]поточний ремонт'!S115+'[8]поточний ремонт'!S115</f>
        <v>0</v>
      </c>
      <c r="T115" s="343"/>
      <c r="U115" s="176">
        <f>'ПР 03.19-03.24'!U115+'[9]поточний ремонт'!U115+'[8]поточний ремонт'!U115</f>
        <v>0</v>
      </c>
      <c r="V115" s="176">
        <f>'ПР 03.19-03.24'!V115+'[9]поточний ремонт'!V115+'[8]поточний ремонт'!V115</f>
        <v>0</v>
      </c>
      <c r="W115" s="176">
        <f>'ПР 03.19-03.24'!W115+'[9]поточний ремонт'!W115+'[8]поточний ремонт'!W115</f>
        <v>17</v>
      </c>
      <c r="X115" s="176">
        <f>'ПР 03.19-03.24'!X115+'[9]поточний ремонт'!X115+'[8]поточний ремонт'!X115</f>
        <v>7014.9124087656292</v>
      </c>
      <c r="Y115" s="176">
        <f>'ПР 03.19-03.24'!Y115+'[9]поточний ремонт'!Y115+'[8]поточний ремонт'!Y115</f>
        <v>3146</v>
      </c>
      <c r="Z115" s="176">
        <f>'ПР 03.19-03.24'!Z115+'[9]поточний ремонт'!Z115+'[8]поточний ремонт'!Z115</f>
        <v>0</v>
      </c>
      <c r="AA115" s="176">
        <f>'ПР 03.19-03.24'!AA115+'[9]поточний ремонт'!AA115+'[8]поточний ремонт'!AA115</f>
        <v>0</v>
      </c>
      <c r="AB115" s="176">
        <f>'ПР 03.19-03.24'!AB115+'[9]поточний ремонт'!AB115+'[8]поточний ремонт'!AB115</f>
        <v>570</v>
      </c>
      <c r="AC115" s="176">
        <f>'ПР 03.19-03.24'!AC115+'[9]поточний ремонт'!AC115+'[8]поточний ремонт'!AC115</f>
        <v>48439</v>
      </c>
      <c r="AD115" s="176">
        <f>'ПР 03.19-03.24'!AD115+'[9]поточний ремонт'!AD115+'[8]поточний ремонт'!AD115</f>
        <v>3348</v>
      </c>
      <c r="AE115" s="176">
        <f>'ПР 03.19-03.24'!AE115+'[9]поточний ремонт'!AE115+'[8]поточний ремонт'!AE115</f>
        <v>10913.799201956443</v>
      </c>
      <c r="AF115" s="176">
        <f>'ПР 03.19-03.24'!AF115+'[9]поточний ремонт'!AF115+'[8]поточний ремонт'!AF115</f>
        <v>5679.6896282990274</v>
      </c>
      <c r="AG115" s="176"/>
      <c r="AH115" s="176">
        <f>'ПР 03.19-03.24'!AH115+'[9]поточний ремонт'!AH115+'[8]поточний ремонт'!AH115</f>
        <v>13492.043620098346</v>
      </c>
      <c r="AI115" s="176">
        <f>'ПР 03.19-03.24'!AI115+'[9]поточний ремонт'!AI115+'[8]поточний ремонт'!AI115</f>
        <v>0</v>
      </c>
      <c r="AJ115" s="176"/>
      <c r="AK115" s="176">
        <f>'ПР 03.19-03.24'!AK115+'[9]поточний ремонт'!AK115+'[8]поточний ремонт'!AK115</f>
        <v>2857.8806351639664</v>
      </c>
      <c r="AL115" s="176">
        <f>'ПР 03.19-03.24'!AL115+'[9]поточний ремонт'!AL115+'[8]поточний ремонт'!AL115</f>
        <v>755</v>
      </c>
      <c r="AM115" s="176"/>
      <c r="AN115" s="176">
        <f>'ПР 03.19-03.24'!AN115+'[9]поточний ремонт'!AN115+'[8]поточний ремонт'!AN115</f>
        <v>0</v>
      </c>
      <c r="AO115" s="176">
        <f>'ПР 03.19-03.24'!AO115+'[9]поточний ремонт'!AO115+'[8]поточний ремонт'!AO115</f>
        <v>0</v>
      </c>
      <c r="AP115" s="176"/>
      <c r="AQ115" s="176">
        <f>'ПР 03.19-03.24'!AQ115+'[9]поточний ремонт'!AQ115+'[8]поточний ремонт'!AQ115</f>
        <v>692.10872318912584</v>
      </c>
      <c r="AR115" s="176">
        <f>'ПР 03.19-03.24'!AR115+'[9]поточний ремонт'!AR115+'[8]поточний ремонт'!AR115</f>
        <v>1126</v>
      </c>
      <c r="AS115" s="176"/>
      <c r="AT115" s="176">
        <f>'ПР 03.19-03.24'!AT115+'[9]поточний ремонт'!AT115+'[8]поточний ремонт'!AT115</f>
        <v>5957.9143958084524</v>
      </c>
      <c r="AU115" s="176">
        <f>'ПР 03.19-03.24'!AU115+'[9]поточний ремонт'!AU115+'[8]поточний ремонт'!AU115</f>
        <v>1265</v>
      </c>
      <c r="AV115" s="176"/>
      <c r="AW115" s="176">
        <f>'ПР 03.19-03.24'!AW115+'[9]поточний ремонт'!AW115+'[8]поточний ремонт'!AW115</f>
        <v>2818.192893135375</v>
      </c>
      <c r="AX115" s="176">
        <f>'ПР 03.19-03.24'!AX115+'[9]поточний ремонт'!AX115+'[8]поточний ремонт'!AX115</f>
        <v>2158.8703136534605</v>
      </c>
      <c r="AY115" s="176"/>
      <c r="AZ115" s="176">
        <f t="shared" si="7"/>
        <v>36731.939469351702</v>
      </c>
      <c r="BA115" s="176">
        <f t="shared" si="7"/>
        <v>10984.559941952488</v>
      </c>
      <c r="BB115" s="176">
        <f t="shared" si="8"/>
        <v>-25747.379527399215</v>
      </c>
      <c r="BD115" s="324">
        <v>1</v>
      </c>
    </row>
    <row r="116" spans="1:56" ht="24.9" customHeight="1" x14ac:dyDescent="0.3">
      <c r="A116" s="338">
        <v>150000594</v>
      </c>
      <c r="B116" s="114" t="s">
        <v>235</v>
      </c>
      <c r="C116" s="339">
        <v>9</v>
      </c>
      <c r="D116" s="340" t="s">
        <v>870</v>
      </c>
      <c r="E116" s="341">
        <f>'[8]поточний ремонт'!E116</f>
        <v>9312.1</v>
      </c>
      <c r="F116" s="176">
        <f>'ПР 03.19-03.24'!F116+'[9]поточний ремонт'!F116+'[8]поточний ремонт'!F116</f>
        <v>979771.091448355</v>
      </c>
      <c r="G116" s="176">
        <f t="shared" si="5"/>
        <v>1385889.1042643397</v>
      </c>
      <c r="H116" s="176">
        <f t="shared" si="6"/>
        <v>406118.01281598466</v>
      </c>
      <c r="I116" s="176">
        <f>'ПР 03.19-03.24'!I116+'[9]поточний ремонт'!I116+'[8]поточний ремонт'!I116</f>
        <v>672.83000000000015</v>
      </c>
      <c r="J116" s="176">
        <f>'ПР 03.19-03.24'!J116+'[9]поточний ремонт'!J116+'[8]поточний ремонт'!J116</f>
        <v>197889.71861741404</v>
      </c>
      <c r="K116" s="342"/>
      <c r="L116" s="176">
        <f>'ПР 03.19-03.24'!L116+'[9]поточний ремонт'!L116+'[8]поточний ремонт'!L116</f>
        <v>2</v>
      </c>
      <c r="M116" s="176">
        <f>'ПР 03.19-03.24'!M116+'[9]поточний ремонт'!M116+'[8]поточний ремонт'!M116</f>
        <v>148815.84</v>
      </c>
      <c r="N116" s="176"/>
      <c r="O116" s="176">
        <f>'ПР 03.19-03.24'!O116+'[9]поточний ремонт'!O116+'[8]поточний ремонт'!O116</f>
        <v>472</v>
      </c>
      <c r="P116" s="176">
        <f>'ПР 03.19-03.24'!P116+'[9]поточний ремонт'!P116+'[8]поточний ремонт'!P116</f>
        <v>127635.52201542241</v>
      </c>
      <c r="Q116" s="331"/>
      <c r="R116" s="176">
        <f>'ПР 03.19-03.24'!R116+'[9]поточний ремонт'!R116+'[8]поточний ремонт'!R116</f>
        <v>41.2</v>
      </c>
      <c r="S116" s="176">
        <f>'ПР 03.19-03.24'!S116+'[9]поточний ремонт'!S116+'[8]поточний ремонт'!S116</f>
        <v>583661.36024192674</v>
      </c>
      <c r="T116" s="346"/>
      <c r="U116" s="176">
        <f>'ПР 03.19-03.24'!U116+'[9]поточний ремонт'!U116+'[8]поточний ремонт'!U116</f>
        <v>59976.531675176484</v>
      </c>
      <c r="V116" s="176">
        <f>'ПР 03.19-03.24'!V116+'[9]поточний ремонт'!V116+'[8]поточний ремонт'!V116</f>
        <v>0</v>
      </c>
      <c r="W116" s="176">
        <f>'ПР 03.19-03.24'!W116+'[9]поточний ремонт'!W116+'[8]поточний ремонт'!W116</f>
        <v>69</v>
      </c>
      <c r="X116" s="176">
        <f>'ПР 03.19-03.24'!X116+'[9]поточний ремонт'!X116+'[8]поточний ремонт'!X116</f>
        <v>27277.674083062666</v>
      </c>
      <c r="Y116" s="176">
        <f>'ПР 03.19-03.24'!Y116+'[9]поточний ремонт'!Y116+'[8]поточний ремонт'!Y116</f>
        <v>29548.256925676778</v>
      </c>
      <c r="Z116" s="176">
        <f>'ПР 03.19-03.24'!Z116+'[9]поточний ремонт'!Z116+'[8]поточний ремонт'!Z116</f>
        <v>0</v>
      </c>
      <c r="AA116" s="176">
        <f>'ПР 03.19-03.24'!AA116+'[9]поточний ремонт'!AA116+'[8]поточний ремонт'!AA116</f>
        <v>0</v>
      </c>
      <c r="AB116" s="176">
        <f>'ПР 03.19-03.24'!AB116+'[9]поточний ремонт'!AB116+'[8]поточний ремонт'!AB116</f>
        <v>7936.4211664334607</v>
      </c>
      <c r="AC116" s="176">
        <f>'ПР 03.19-03.24'!AC116+'[9]поточний ремонт'!AC116+'[8]поточний ремонт'!AC116</f>
        <v>140632.89770481564</v>
      </c>
      <c r="AD116" s="176">
        <f>'ПР 03.19-03.24'!AD116+'[9]поточний ремонт'!AD116+'[8]поточний ремонт'!AD116</f>
        <v>62514.881834411251</v>
      </c>
      <c r="AE116" s="176">
        <f>'ПР 03.19-03.24'!AE116+'[9]поточний ремонт'!AE116+'[8]поточний ремонт'!AE116</f>
        <v>26184.652367012339</v>
      </c>
      <c r="AF116" s="176">
        <f>'ПР 03.19-03.24'!AF116+'[9]поточний ремонт'!AF116+'[8]поточний ремонт'!AF116</f>
        <v>5752.6418963129963</v>
      </c>
      <c r="AG116" s="176"/>
      <c r="AH116" s="176">
        <f>'ПР 03.19-03.24'!AH116+'[9]поточний ремонт'!AH116+'[8]поточний ремонт'!AH116</f>
        <v>29668.979600611099</v>
      </c>
      <c r="AI116" s="176">
        <f>'ПР 03.19-03.24'!AI116+'[9]поточний ремонт'!AI116+'[8]поточний ремонт'!AI116</f>
        <v>31603.681812053033</v>
      </c>
      <c r="AJ116" s="176"/>
      <c r="AK116" s="176">
        <f>'ПР 03.19-03.24'!AK116+'[9]поточний ремонт'!AK116+'[8]поточний ремонт'!AK116</f>
        <v>15844.101512049823</v>
      </c>
      <c r="AL116" s="176">
        <f>'ПР 03.19-03.24'!AL116+'[9]поточний ремонт'!AL116+'[8]поточний ремонт'!AL116</f>
        <v>1395</v>
      </c>
      <c r="AM116" s="176"/>
      <c r="AN116" s="176">
        <f>'ПР 03.19-03.24'!AN116+'[9]поточний ремонт'!AN116+'[8]поточний ремонт'!AN116</f>
        <v>28914.789846799471</v>
      </c>
      <c r="AO116" s="176">
        <f>'ПР 03.19-03.24'!AO116+'[9]поточний ремонт'!AO116+'[8]поточний ремонт'!AO116</f>
        <v>429.10855592932234</v>
      </c>
      <c r="AP116" s="176"/>
      <c r="AQ116" s="176">
        <f>'ПР 03.19-03.24'!AQ116+'[9]поточний ремонт'!AQ116+'[8]поточний ремонт'!AQ116</f>
        <v>38371.452869626744</v>
      </c>
      <c r="AR116" s="176">
        <f>'ПР 03.19-03.24'!AR116+'[9]поточний ремонт'!AR116+'[8]поточний ремонт'!AR116</f>
        <v>4403.5564717240732</v>
      </c>
      <c r="AS116" s="176"/>
      <c r="AT116" s="176">
        <f>'ПР 03.19-03.24'!AT116+'[9]поточний ремонт'!AT116+'[8]поточний ремонт'!AT116</f>
        <v>40884.714703064878</v>
      </c>
      <c r="AU116" s="176">
        <f>'ПР 03.19-03.24'!AU116+'[9]поточний ремонт'!AU116+'[8]поточний ремонт'!AU116</f>
        <v>17877.278845571887</v>
      </c>
      <c r="AV116" s="176"/>
      <c r="AW116" s="176">
        <f>'ПР 03.19-03.24'!AW116+'[9]поточний ремонт'!AW116+'[8]поточний ремонт'!AW116</f>
        <v>5968.9142049222937</v>
      </c>
      <c r="AX116" s="176">
        <f>'ПР 03.19-03.24'!AX116+'[9]поточний ремонт'!AX116+'[8]поточний ремонт'!AX116</f>
        <v>14227.048163898313</v>
      </c>
      <c r="AY116" s="176"/>
      <c r="AZ116" s="176">
        <f t="shared" si="7"/>
        <v>185837.60510408666</v>
      </c>
      <c r="BA116" s="176">
        <f t="shared" si="7"/>
        <v>75688.315745489628</v>
      </c>
      <c r="BB116" s="176">
        <f t="shared" si="8"/>
        <v>-110149.28935859703</v>
      </c>
      <c r="BD116" s="324">
        <v>1</v>
      </c>
    </row>
    <row r="117" spans="1:56" ht="24.9" customHeight="1" x14ac:dyDescent="0.3">
      <c r="A117" s="338">
        <v>150000627</v>
      </c>
      <c r="B117" s="114" t="s">
        <v>237</v>
      </c>
      <c r="C117" s="339">
        <v>9</v>
      </c>
      <c r="D117" s="340" t="s">
        <v>870</v>
      </c>
      <c r="E117" s="341">
        <f>'[8]поточний ремонт'!E117</f>
        <v>3777.4</v>
      </c>
      <c r="F117" s="176">
        <f>'ПР 03.19-03.24'!F117+'[9]поточний ремонт'!F117+'[8]поточний ремонт'!F117</f>
        <v>381779.10153929511</v>
      </c>
      <c r="G117" s="176">
        <f t="shared" si="5"/>
        <v>642794.12428332318</v>
      </c>
      <c r="H117" s="176">
        <f t="shared" si="6"/>
        <v>261015.02274402807</v>
      </c>
      <c r="I117" s="176">
        <f>'ПР 03.19-03.24'!I117+'[9]поточний ремонт'!I117+'[8]поточний ремонт'!I117</f>
        <v>276.98</v>
      </c>
      <c r="J117" s="176">
        <f>'ПР 03.19-03.24'!J117+'[9]поточний ремонт'!J117+'[8]поточний ремонт'!J117</f>
        <v>67969.634094097157</v>
      </c>
      <c r="K117" s="342"/>
      <c r="L117" s="176">
        <f>'ПР 03.19-03.24'!L117+'[9]поточний ремонт'!L117+'[8]поточний ремонт'!L117</f>
        <v>2</v>
      </c>
      <c r="M117" s="176">
        <f>'ПР 03.19-03.24'!M117+'[9]поточний ремонт'!M117+'[8]поточний ремонт'!M117</f>
        <v>98296</v>
      </c>
      <c r="N117" s="176"/>
      <c r="O117" s="176">
        <f>'ПР 03.19-03.24'!O117+'[9]поточний ремонт'!O117+'[8]поточний ремонт'!O117</f>
        <v>54</v>
      </c>
      <c r="P117" s="176">
        <f>'ПР 03.19-03.24'!P117+'[9]поточний ремонт'!P117+'[8]поточний ремонт'!P117</f>
        <v>19835</v>
      </c>
      <c r="Q117" s="334"/>
      <c r="R117" s="176">
        <f>'ПР 03.19-03.24'!R117+'[9]поточний ремонт'!R117+'[8]поточний ремонт'!R117</f>
        <v>12</v>
      </c>
      <c r="S117" s="176">
        <f>'ПР 03.19-03.24'!S117+'[9]поточний ремонт'!S117+'[8]поточний ремонт'!S117</f>
        <v>98875.772400567919</v>
      </c>
      <c r="T117" s="346"/>
      <c r="U117" s="176">
        <f>'ПР 03.19-03.24'!U117+'[9]поточний ремонт'!U117+'[8]поточний ремонт'!U117</f>
        <v>20398.153049100831</v>
      </c>
      <c r="V117" s="176">
        <f>'ПР 03.19-03.24'!V117+'[9]поточний ремонт'!V117+'[8]поточний ремонт'!V117</f>
        <v>0</v>
      </c>
      <c r="W117" s="176">
        <f>'ПР 03.19-03.24'!W117+'[9]поточний ремонт'!W117+'[8]поточний ремонт'!W117</f>
        <v>0</v>
      </c>
      <c r="X117" s="176">
        <f>'ПР 03.19-03.24'!X117+'[9]поточний ремонт'!X117+'[8]поточний ремонт'!X117</f>
        <v>0</v>
      </c>
      <c r="Y117" s="176">
        <f>'ПР 03.19-03.24'!Y117+'[9]поточний ремонт'!Y117+'[8]поточний ремонт'!Y117</f>
        <v>296183.22209954675</v>
      </c>
      <c r="Z117" s="176">
        <f>'ПР 03.19-03.24'!Z117+'[9]поточний ремонт'!Z117+'[8]поточний ремонт'!Z117</f>
        <v>0</v>
      </c>
      <c r="AA117" s="176">
        <f>'ПР 03.19-03.24'!AA117+'[9]поточний ремонт'!AA117+'[8]поточний ремонт'!AA117</f>
        <v>0</v>
      </c>
      <c r="AB117" s="176">
        <f>'ПР 03.19-03.24'!AB117+'[9]поточний ремонт'!AB117+'[8]поточний ремонт'!AB117</f>
        <v>2380</v>
      </c>
      <c r="AC117" s="176">
        <f>'ПР 03.19-03.24'!AC117+'[9]поточний ремонт'!AC117+'[8]поточний ремонт'!AC117</f>
        <v>22040</v>
      </c>
      <c r="AD117" s="176">
        <f>'ПР 03.19-03.24'!AD117+'[9]поточний ремонт'!AD117+'[8]поточний ремонт'!AD117</f>
        <v>16816.342640010491</v>
      </c>
      <c r="AE117" s="176">
        <f>'ПР 03.19-03.24'!AE117+'[9]поточний ремонт'!AE117+'[8]поточний ремонт'!AE117</f>
        <v>14061.398322190802</v>
      </c>
      <c r="AF117" s="176">
        <f>'ПР 03.19-03.24'!AF117+'[9]поточний ремонт'!AF117+'[8]поточний ремонт'!AF117</f>
        <v>15997.460472310531</v>
      </c>
      <c r="AG117" s="176"/>
      <c r="AH117" s="176">
        <f>'ПР 03.19-03.24'!AH117+'[9]поточний ремонт'!AH117+'[8]поточний ремонт'!AH117</f>
        <v>16739.180364353542</v>
      </c>
      <c r="AI117" s="176">
        <f>'ПР 03.19-03.24'!AI117+'[9]поточний ремонт'!AI117+'[8]поточний ремонт'!AI117</f>
        <v>33861.27018604349</v>
      </c>
      <c r="AJ117" s="176"/>
      <c r="AK117" s="176">
        <f>'ПР 03.19-03.24'!AK117+'[9]поточний ремонт'!AK117+'[8]поточний ремонт'!AK117</f>
        <v>11516.861640499432</v>
      </c>
      <c r="AL117" s="176">
        <f>'ПР 03.19-03.24'!AL117+'[9]поточний ремонт'!AL117+'[8]поточний ремонт'!AL117</f>
        <v>19163.74863447102</v>
      </c>
      <c r="AM117" s="176"/>
      <c r="AN117" s="176">
        <f>'ПР 03.19-03.24'!AN117+'[9]поточний ремонт'!AN117+'[8]поточний ремонт'!AN117</f>
        <v>12253.001020959702</v>
      </c>
      <c r="AO117" s="176">
        <f>'ПР 03.19-03.24'!AO117+'[9]поточний ремонт'!AO117+'[8]поточний ремонт'!AO117</f>
        <v>14545.217763132247</v>
      </c>
      <c r="AP117" s="176"/>
      <c r="AQ117" s="176">
        <f>'ПР 03.19-03.24'!AQ117+'[9]поточний ремонт'!AQ117+'[8]поточний ремонт'!AQ117</f>
        <v>7462.1524287888014</v>
      </c>
      <c r="AR117" s="176">
        <f>'ПР 03.19-03.24'!AR117+'[9]поточний ремонт'!AR117+'[8]поточний ремонт'!AR117</f>
        <v>0</v>
      </c>
      <c r="AS117" s="176"/>
      <c r="AT117" s="176">
        <f>'ПР 03.19-03.24'!AT117+'[9]поточний ремонт'!AT117+'[8]поточний ремонт'!AT117</f>
        <v>16385.247202239931</v>
      </c>
      <c r="AU117" s="176">
        <f>'ПР 03.19-03.24'!AU117+'[9]поточний ремонт'!AU117+'[8]поточний ремонт'!AU117</f>
        <v>17834.682638093815</v>
      </c>
      <c r="AV117" s="176"/>
      <c r="AW117" s="176">
        <f>'ПР 03.19-03.24'!AW117+'[9]поточний ремонт'!AW117+'[8]поточний ремонт'!AW117</f>
        <v>2538.490651534697</v>
      </c>
      <c r="AX117" s="176">
        <f>'ПР 03.19-03.24'!AX117+'[9]поточний ремонт'!AX117+'[8]поточний ремонт'!AX117</f>
        <v>4053</v>
      </c>
      <c r="AY117" s="176"/>
      <c r="AZ117" s="176">
        <f t="shared" si="7"/>
        <v>80956.331630566914</v>
      </c>
      <c r="BA117" s="176">
        <f t="shared" si="7"/>
        <v>105455.37969405109</v>
      </c>
      <c r="BB117" s="176">
        <f t="shared" si="8"/>
        <v>24499.048063484181</v>
      </c>
      <c r="BD117" s="324">
        <v>1</v>
      </c>
    </row>
    <row r="118" spans="1:56" ht="24.9" customHeight="1" x14ac:dyDescent="0.3">
      <c r="A118" s="338">
        <v>150000628</v>
      </c>
      <c r="B118" s="114" t="s">
        <v>239</v>
      </c>
      <c r="C118" s="339">
        <v>9</v>
      </c>
      <c r="D118" s="340" t="s">
        <v>870</v>
      </c>
      <c r="E118" s="341">
        <f>'[8]поточний ремонт'!E118</f>
        <v>4656.33</v>
      </c>
      <c r="F118" s="176">
        <f>'ПР 03.19-03.24'!F118+'[9]поточний ремонт'!F118+'[8]поточний ремонт'!F118</f>
        <v>434902.89319491474</v>
      </c>
      <c r="G118" s="176">
        <f t="shared" si="5"/>
        <v>429744.81112121744</v>
      </c>
      <c r="H118" s="176">
        <f t="shared" si="6"/>
        <v>-5158.0820736972964</v>
      </c>
      <c r="I118" s="176">
        <f>'ПР 03.19-03.24'!I118+'[9]поточний ремонт'!I118+'[8]поточний ремонт'!I118</f>
        <v>107.28</v>
      </c>
      <c r="J118" s="176">
        <f>'ПР 03.19-03.24'!J118+'[9]поточний ремонт'!J118+'[8]поточний ремонт'!J118</f>
        <v>42524</v>
      </c>
      <c r="K118" s="342"/>
      <c r="L118" s="176">
        <f>'ПР 03.19-03.24'!L118+'[9]поточний ремонт'!L118+'[8]поточний ремонт'!L118</f>
        <v>1</v>
      </c>
      <c r="M118" s="176">
        <f>'ПР 03.19-03.24'!M118+'[9]поточний ремонт'!M118+'[8]поточний ремонт'!M118</f>
        <v>86984</v>
      </c>
      <c r="N118" s="176"/>
      <c r="O118" s="176">
        <f>'ПР 03.19-03.24'!O118+'[9]поточний ремонт'!O118+'[8]поточний ремонт'!O118</f>
        <v>0</v>
      </c>
      <c r="P118" s="176">
        <f>'ПР 03.19-03.24'!P118+'[9]поточний ремонт'!P118+'[8]поточний ремонт'!P118</f>
        <v>0</v>
      </c>
      <c r="Q118" s="334"/>
      <c r="R118" s="176">
        <f>'ПР 03.19-03.24'!R118+'[9]поточний ремонт'!R118+'[8]поточний ремонт'!R118</f>
        <v>19</v>
      </c>
      <c r="S118" s="176">
        <f>'ПР 03.19-03.24'!S118+'[9]поточний ремонт'!S118+'[8]поточний ремонт'!S118</f>
        <v>203496.39267715771</v>
      </c>
      <c r="T118" s="346"/>
      <c r="U118" s="176">
        <f>'ПР 03.19-03.24'!U118+'[9]поточний ремонт'!U118+'[8]поточний ремонт'!U118</f>
        <v>35495.871010820425</v>
      </c>
      <c r="V118" s="176">
        <f>'ПР 03.19-03.24'!V118+'[9]поточний ремонт'!V118+'[8]поточний ремонт'!V118</f>
        <v>0</v>
      </c>
      <c r="W118" s="176">
        <f>'ПР 03.19-03.24'!W118+'[9]поточний ремонт'!W118+'[8]поточний ремонт'!W118</f>
        <v>13</v>
      </c>
      <c r="X118" s="176">
        <f>'ПР 03.19-03.24'!X118+'[9]поточний ремонт'!X118+'[8]поточний ремонт'!X118</f>
        <v>2690.0284715341113</v>
      </c>
      <c r="Y118" s="176">
        <f>'ПР 03.19-03.24'!Y118+'[9]поточний ремонт'!Y118+'[8]поточний ремонт'!Y118</f>
        <v>14402.246490901807</v>
      </c>
      <c r="Z118" s="176">
        <f>'ПР 03.19-03.24'!Z118+'[9]поточний ремонт'!Z118+'[8]поточний ремонт'!Z118</f>
        <v>0</v>
      </c>
      <c r="AA118" s="176">
        <f>'ПР 03.19-03.24'!AA118+'[9]поточний ремонт'!AA118+'[8]поточний ремонт'!AA118</f>
        <v>0</v>
      </c>
      <c r="AB118" s="176">
        <f>'ПР 03.19-03.24'!AB118+'[9]поточний ремонт'!AB118+'[8]поточний ремонт'!AB118</f>
        <v>1753.5405664055477</v>
      </c>
      <c r="AC118" s="176">
        <f>'ПР 03.19-03.24'!AC118+'[9]поточний ремонт'!AC118+'[8]поточний ремонт'!AC118</f>
        <v>21932.794847904497</v>
      </c>
      <c r="AD118" s="176">
        <f>'ПР 03.19-03.24'!AD118+'[9]поточний ремонт'!AD118+'[8]поточний ремонт'!AD118</f>
        <v>20465.937056493327</v>
      </c>
      <c r="AE118" s="176">
        <f>'ПР 03.19-03.24'!AE118+'[9]поточний ремонт'!AE118+'[8]поточний ремонт'!AE118</f>
        <v>20994.231283724734</v>
      </c>
      <c r="AF118" s="176">
        <f>'ПР 03.19-03.24'!AF118+'[9]поточний ремонт'!AF118+'[8]поточний ремонт'!AF118</f>
        <v>4472.9491734196126</v>
      </c>
      <c r="AG118" s="176"/>
      <c r="AH118" s="176">
        <f>'ПР 03.19-03.24'!AH118+'[9]поточний ремонт'!AH118+'[8]поточний ремонт'!AH118</f>
        <v>20916.765938295186</v>
      </c>
      <c r="AI118" s="176">
        <f>'ПР 03.19-03.24'!AI118+'[9]поточний ремонт'!AI118+'[8]поточний ремонт'!AI118</f>
        <v>10664.0622042215</v>
      </c>
      <c r="AJ118" s="176"/>
      <c r="AK118" s="176">
        <f>'ПР 03.19-03.24'!AK118+'[9]поточний ремонт'!AK118+'[8]поточний ремонт'!AK118</f>
        <v>11593.499006536738</v>
      </c>
      <c r="AL118" s="176">
        <f>'ПР 03.19-03.24'!AL118+'[9]поточний ремонт'!AL118+'[8]поточний ремонт'!AL118</f>
        <v>4060.9306816393128</v>
      </c>
      <c r="AM118" s="176"/>
      <c r="AN118" s="176">
        <f>'ПР 03.19-03.24'!AN118+'[9]поточний ремонт'!AN118+'[8]поточний ремонт'!AN118</f>
        <v>15061.678473968548</v>
      </c>
      <c r="AO118" s="176">
        <f>'ПР 03.19-03.24'!AO118+'[9]поточний ремонт'!AO118+'[8]поточний ремонт'!AO118</f>
        <v>2364.6819563445451</v>
      </c>
      <c r="AP118" s="176"/>
      <c r="AQ118" s="176">
        <f>'ПР 03.19-03.24'!AQ118+'[9]поточний ремонт'!AQ118+'[8]поточний ремонт'!AQ118</f>
        <v>7462.1524287888014</v>
      </c>
      <c r="AR118" s="176">
        <f>'ПР 03.19-03.24'!AR118+'[9]поточний ремонт'!AR118+'[8]поточний ремонт'!AR118</f>
        <v>9820.0381522802945</v>
      </c>
      <c r="AS118" s="176"/>
      <c r="AT118" s="176">
        <f>'ПР 03.19-03.24'!AT118+'[9]поточний ремонт'!AT118+'[8]поточний ремонт'!AT118</f>
        <v>13537.221913774025</v>
      </c>
      <c r="AU118" s="176">
        <f>'ПР 03.19-03.24'!AU118+'[9]поточний ремонт'!AU118+'[8]поточний ремонт'!AU118</f>
        <v>19117</v>
      </c>
      <c r="AV118" s="176"/>
      <c r="AW118" s="176">
        <f>'ПР 03.19-03.24'!AW118+'[9]поточний ремонт'!AW118+'[8]поточний ремонт'!AW118</f>
        <v>2564.3475345503366</v>
      </c>
      <c r="AX118" s="176">
        <f>'ПР 03.19-03.24'!AX118+'[9]поточний ремонт'!AX118+'[8]поточний ремонт'!AX118</f>
        <v>4053</v>
      </c>
      <c r="AY118" s="176"/>
      <c r="AZ118" s="176">
        <f t="shared" si="7"/>
        <v>92129.896579638371</v>
      </c>
      <c r="BA118" s="176">
        <f t="shared" si="7"/>
        <v>54552.662167905262</v>
      </c>
      <c r="BB118" s="176">
        <f t="shared" si="8"/>
        <v>-37577.234411733109</v>
      </c>
      <c r="BD118" s="324">
        <v>1</v>
      </c>
    </row>
    <row r="119" spans="1:56" ht="24.9" customHeight="1" x14ac:dyDescent="0.3">
      <c r="A119" s="338">
        <v>150000625</v>
      </c>
      <c r="B119" s="114" t="s">
        <v>241</v>
      </c>
      <c r="C119" s="339">
        <v>10</v>
      </c>
      <c r="D119" s="340" t="s">
        <v>870</v>
      </c>
      <c r="E119" s="341">
        <f>'[8]поточний ремонт'!E119</f>
        <v>4850.6500000000005</v>
      </c>
      <c r="F119" s="176">
        <f>'ПР 03.19-03.24'!F119+'[9]поточний ремонт'!F119+'[8]поточний ремонт'!F119</f>
        <v>421951.436461323</v>
      </c>
      <c r="G119" s="176">
        <f t="shared" si="5"/>
        <v>592693.68822725781</v>
      </c>
      <c r="H119" s="176">
        <f t="shared" si="6"/>
        <v>170742.25176593481</v>
      </c>
      <c r="I119" s="176">
        <f>'ПР 03.19-03.24'!I119+'[9]поточний ремонт'!I119+'[8]поточний ремонт'!I119</f>
        <v>208.86</v>
      </c>
      <c r="J119" s="176">
        <f>'ПР 03.19-03.24'!J119+'[9]поточний ремонт'!J119+'[8]поточний ремонт'!J119</f>
        <v>157862.30863950975</v>
      </c>
      <c r="K119" s="342"/>
      <c r="L119" s="176">
        <f>'ПР 03.19-03.24'!L119+'[9]поточний ремонт'!L119+'[8]поточний ремонт'!L119</f>
        <v>3</v>
      </c>
      <c r="M119" s="176">
        <f>'ПР 03.19-03.24'!M119+'[9]поточний ремонт'!M119+'[8]поточний ремонт'!M119</f>
        <v>83662.285702466703</v>
      </c>
      <c r="N119" s="176"/>
      <c r="O119" s="176">
        <f>'ПР 03.19-03.24'!O119+'[9]поточний ремонт'!O119+'[8]поточний ремонт'!O119</f>
        <v>0</v>
      </c>
      <c r="P119" s="176">
        <f>'ПР 03.19-03.24'!P119+'[9]поточний ремонт'!P119+'[8]поточний ремонт'!P119</f>
        <v>0</v>
      </c>
      <c r="Q119" s="334"/>
      <c r="R119" s="176">
        <f>'ПР 03.19-03.24'!R119+'[9]поточний ремонт'!R119+'[8]поточний ремонт'!R119</f>
        <v>12</v>
      </c>
      <c r="S119" s="176">
        <f>'ПР 03.19-03.24'!S119+'[9]поточний ремонт'!S119+'[8]поточний ремонт'!S119</f>
        <v>174372.60322411099</v>
      </c>
      <c r="T119" s="343"/>
      <c r="U119" s="176">
        <f>'ПР 03.19-03.24'!U119+'[9]поточний ремонт'!U119+'[8]поточний ремонт'!U119</f>
        <v>27810.253498503</v>
      </c>
      <c r="V119" s="176">
        <f>'ПР 03.19-03.24'!V119+'[9]поточний ремонт'!V119+'[8]поточний ремонт'!V119</f>
        <v>0</v>
      </c>
      <c r="W119" s="176">
        <f>'ПР 03.19-03.24'!W119+'[9]поточний ремонт'!W119+'[8]поточний ремонт'!W119</f>
        <v>38</v>
      </c>
      <c r="X119" s="176">
        <f>'ПР 03.19-03.24'!X119+'[9]поточний ремонт'!X119+'[8]поточний ремонт'!X119</f>
        <v>9472.579362184968</v>
      </c>
      <c r="Y119" s="176">
        <f>'ПР 03.19-03.24'!Y119+'[9]поточний ремонт'!Y119+'[8]поточний ремонт'!Y119</f>
        <v>47484.093773536733</v>
      </c>
      <c r="Z119" s="176">
        <f>'ПР 03.19-03.24'!Z119+'[9]поточний ремонт'!Z119+'[8]поточний ремонт'!Z119</f>
        <v>0</v>
      </c>
      <c r="AA119" s="176">
        <f>'ПР 03.19-03.24'!AA119+'[9]поточний ремонт'!AA119+'[8]поточний ремонт'!AA119</f>
        <v>0</v>
      </c>
      <c r="AB119" s="176">
        <f>'ПР 03.19-03.24'!AB119+'[9]поточний ремонт'!AB119+'[8]поточний ремонт'!AB119</f>
        <v>12217.18565473902</v>
      </c>
      <c r="AC119" s="176">
        <f>'ПР 03.19-03.24'!AC119+'[9]поточний ремонт'!AC119+'[8]поточний ремонт'!AC119</f>
        <v>61120.462778949674</v>
      </c>
      <c r="AD119" s="176">
        <f>'ПР 03.19-03.24'!AD119+'[9]поточний ремонт'!AD119+'[8]поточний ремонт'!AD119</f>
        <v>18691.915593256919</v>
      </c>
      <c r="AE119" s="176">
        <f>'ПР 03.19-03.24'!AE119+'[9]поточний ремонт'!AE119+'[8]поточний ремонт'!AE119</f>
        <v>23566.91674075359</v>
      </c>
      <c r="AF119" s="176">
        <f>'ПР 03.19-03.24'!AF119+'[9]поточний ремонт'!AF119+'[8]поточний ремонт'!AF119</f>
        <v>77632.482658249646</v>
      </c>
      <c r="AG119" s="176"/>
      <c r="AH119" s="176">
        <f>'ПР 03.19-03.24'!AH119+'[9]поточний ремонт'!AH119+'[8]поточний ремонт'!AH119</f>
        <v>22304.943677467138</v>
      </c>
      <c r="AI119" s="176">
        <f>'ПР 03.19-03.24'!AI119+'[9]поточний ремонт'!AI119+'[8]поточний ремонт'!AI119</f>
        <v>49025.929165708534</v>
      </c>
      <c r="AJ119" s="176"/>
      <c r="AK119" s="176">
        <f>'ПР 03.19-03.24'!AK119+'[9]поточний ремонт'!AK119+'[8]поточний ремонт'!AK119</f>
        <v>13011.461029088388</v>
      </c>
      <c r="AL119" s="176">
        <f>'ПР 03.19-03.24'!AL119+'[9]поточний ремонт'!AL119+'[8]поточний ремонт'!AL119</f>
        <v>27798.102429513718</v>
      </c>
      <c r="AM119" s="176"/>
      <c r="AN119" s="176">
        <f>'ПР 03.19-03.24'!AN119+'[9]поточний ремонт'!AN119+'[8]поточний ремонт'!AN119</f>
        <v>15949.710306521692</v>
      </c>
      <c r="AO119" s="176">
        <f>'ПР 03.19-03.24'!AO119+'[9]поточний ремонт'!AO119+'[8]поточний ремонт'!AO119</f>
        <v>10855.161372516721</v>
      </c>
      <c r="AP119" s="176"/>
      <c r="AQ119" s="176">
        <f>'ПР 03.19-03.24'!AQ119+'[9]поточний ремонт'!AQ119+'[8]поточний ремонт'!AQ119</f>
        <v>8004.2960303846367</v>
      </c>
      <c r="AR119" s="176">
        <f>'ПР 03.19-03.24'!AR119+'[9]поточний ремонт'!AR119+'[8]поточний ремонт'!AR119</f>
        <v>0</v>
      </c>
      <c r="AS119" s="176"/>
      <c r="AT119" s="176">
        <f>'ПР 03.19-03.24'!AT119+'[9]поточний ремонт'!AT119+'[8]поточний ремонт'!AT119</f>
        <v>14562.18863654531</v>
      </c>
      <c r="AU119" s="176">
        <f>'ПР 03.19-03.24'!AU119+'[9]поточний ремонт'!AU119+'[8]поточний ремонт'!AU119</f>
        <v>21640.079194629194</v>
      </c>
      <c r="AV119" s="176"/>
      <c r="AW119" s="176">
        <f>'ПР 03.19-03.24'!AW119+'[9]поточний ремонт'!AW119+'[8]поточний ремонт'!AW119</f>
        <v>2098.2009714731716</v>
      </c>
      <c r="AX119" s="176">
        <f>'ПР 03.19-03.24'!AX119+'[9]поточний ремонт'!AX119+'[8]поточний ремонт'!AX119</f>
        <v>2412</v>
      </c>
      <c r="AY119" s="176"/>
      <c r="AZ119" s="176">
        <f t="shared" si="7"/>
        <v>99497.717392233913</v>
      </c>
      <c r="BA119" s="176">
        <f t="shared" si="7"/>
        <v>189363.75482061782</v>
      </c>
      <c r="BB119" s="176">
        <f t="shared" si="8"/>
        <v>89866.037428383905</v>
      </c>
      <c r="BD119" s="324">
        <v>1</v>
      </c>
    </row>
    <row r="120" spans="1:56" ht="24.9" customHeight="1" x14ac:dyDescent="0.3">
      <c r="A120" s="338">
        <v>150000629</v>
      </c>
      <c r="B120" s="114" t="s">
        <v>243</v>
      </c>
      <c r="C120" s="339">
        <v>9</v>
      </c>
      <c r="D120" s="340" t="s">
        <v>870</v>
      </c>
      <c r="E120" s="341">
        <f>'[8]поточний ремонт'!E120</f>
        <v>9562.94</v>
      </c>
      <c r="F120" s="176">
        <f>'ПР 03.19-03.24'!F120+'[9]поточний ремонт'!F120+'[8]поточний ремонт'!F120</f>
        <v>1042472.6041960593</v>
      </c>
      <c r="G120" s="176">
        <f t="shared" si="5"/>
        <v>1149539.931003663</v>
      </c>
      <c r="H120" s="176">
        <f t="shared" si="6"/>
        <v>107067.32680760371</v>
      </c>
      <c r="I120" s="176">
        <f>'ПР 03.19-03.24'!I120+'[9]поточний ремонт'!I120+'[8]поточний ремонт'!I120</f>
        <v>961.93999999999994</v>
      </c>
      <c r="J120" s="176">
        <f>'ПР 03.19-03.24'!J120+'[9]поточний ремонт'!J120+'[8]поточний ремонт'!J120</f>
        <v>297624</v>
      </c>
      <c r="K120" s="345"/>
      <c r="L120" s="176">
        <f>'ПР 03.19-03.24'!L120+'[9]поточний ремонт'!L120+'[8]поточний ремонт'!L120</f>
        <v>1</v>
      </c>
      <c r="M120" s="176">
        <f>'ПР 03.19-03.24'!M120+'[9]поточний ремонт'!M120+'[8]поточний ремонт'!M120</f>
        <v>38900.645958124958</v>
      </c>
      <c r="N120" s="344"/>
      <c r="O120" s="176">
        <f>'ПР 03.19-03.24'!O120+'[9]поточний ремонт'!O120+'[8]поточний ремонт'!O120</f>
        <v>514</v>
      </c>
      <c r="P120" s="176">
        <f>'ПР 03.19-03.24'!P120+'[9]поточний ремонт'!P120+'[8]поточний ремонт'!P120</f>
        <v>105980</v>
      </c>
      <c r="Q120" s="334"/>
      <c r="R120" s="176">
        <f>'ПР 03.19-03.24'!R120+'[9]поточний ремонт'!R120+'[8]поточний ремонт'!R120</f>
        <v>26</v>
      </c>
      <c r="S120" s="176">
        <f>'ПР 03.19-03.24'!S120+'[9]поточний ремонт'!S120+'[8]поточний ремонт'!S120</f>
        <v>154506.99914817701</v>
      </c>
      <c r="T120" s="346"/>
      <c r="U120" s="176">
        <f>'ПР 03.19-03.24'!U120+'[9]поточний ремонт'!U120+'[8]поточний ремонт'!U120</f>
        <v>625.73787870407091</v>
      </c>
      <c r="V120" s="176">
        <f>'ПР 03.19-03.24'!V120+'[9]поточний ремонт'!V120+'[8]поточний ремонт'!V120</f>
        <v>0</v>
      </c>
      <c r="W120" s="176">
        <f>'ПР 03.19-03.24'!W120+'[9]поточний ремонт'!W120+'[8]поточний ремонт'!W120</f>
        <v>38</v>
      </c>
      <c r="X120" s="176">
        <f>'ПР 03.19-03.24'!X120+'[9]поточний ремонт'!X120+'[8]поточний ремонт'!X120</f>
        <v>16189.953223697001</v>
      </c>
      <c r="Y120" s="176">
        <f>'ПР 03.19-03.24'!Y120+'[9]поточний ремонт'!Y120+'[8]поточний ремонт'!Y120</f>
        <v>134891.02048689424</v>
      </c>
      <c r="Z120" s="176">
        <f>'ПР 03.19-03.24'!Z120+'[9]поточний ремонт'!Z120+'[8]поточний ремонт'!Z120</f>
        <v>0</v>
      </c>
      <c r="AA120" s="176">
        <f>'ПР 03.19-03.24'!AA120+'[9]поточний ремонт'!AA120+'[8]поточний ремонт'!AA120</f>
        <v>0</v>
      </c>
      <c r="AB120" s="176">
        <f>'ПР 03.19-03.24'!AB120+'[9]поточний ремонт'!AB120+'[8]поточний ремонт'!AB120</f>
        <v>8543.3812332778907</v>
      </c>
      <c r="AC120" s="176">
        <f>'ПР 03.19-03.24'!AC120+'[9]поточний ремонт'!AC120+'[8]поточний ремонт'!AC120</f>
        <v>351028.82793992606</v>
      </c>
      <c r="AD120" s="176">
        <f>'ПР 03.19-03.24'!AD120+'[9]поточний ремонт'!AD120+'[8]поточний ремонт'!AD120</f>
        <v>41249.36513486175</v>
      </c>
      <c r="AE120" s="176">
        <f>'ПР 03.19-03.24'!AE120+'[9]поточний ремонт'!AE120+'[8]поточний ремонт'!AE120</f>
        <v>33312.176978390125</v>
      </c>
      <c r="AF120" s="176">
        <f>'ПР 03.19-03.24'!AF120+'[9]поточний ремонт'!AF120+'[8]поточний ремонт'!AF120</f>
        <v>19935.934700981499</v>
      </c>
      <c r="AG120" s="176"/>
      <c r="AH120" s="176">
        <f>'ПР 03.19-03.24'!AH120+'[9]поточний ремонт'!AH120+'[8]поточний ремонт'!AH120</f>
        <v>36228.59226965977</v>
      </c>
      <c r="AI120" s="176">
        <f>'ПР 03.19-03.24'!AI120+'[9]поточний ремонт'!AI120+'[8]поточний ремонт'!AI120</f>
        <v>29229.164105649772</v>
      </c>
      <c r="AJ120" s="176"/>
      <c r="AK120" s="176">
        <f>'ПР 03.19-03.24'!AK120+'[9]поточний ремонт'!AK120+'[8]поточний ремонт'!AK120</f>
        <v>32140.674314950917</v>
      </c>
      <c r="AL120" s="176">
        <f>'ПР 03.19-03.24'!AL120+'[9]поточний ремонт'!AL120+'[8]поточний ремонт'!AL120</f>
        <v>2778.5697242196397</v>
      </c>
      <c r="AM120" s="176"/>
      <c r="AN120" s="176">
        <f>'ПР 03.19-03.24'!AN120+'[9]поточний ремонт'!AN120+'[8]поточний ремонт'!AN120</f>
        <v>34160.220677582081</v>
      </c>
      <c r="AO120" s="176">
        <f>'ПР 03.19-03.24'!AO120+'[9]поточний ремонт'!AO120+'[8]поточний ремонт'!AO120</f>
        <v>41702.796402026957</v>
      </c>
      <c r="AP120" s="176"/>
      <c r="AQ120" s="176">
        <f>'ПР 03.19-03.24'!AQ120+'[9]поточний ремонт'!AQ120+'[8]поточний ремонт'!AQ120</f>
        <v>42158.893762244144</v>
      </c>
      <c r="AR120" s="176">
        <f>'ПР 03.19-03.24'!AR120+'[9]поточний ремонт'!AR120+'[8]поточний ремонт'!AR120</f>
        <v>1578.98</v>
      </c>
      <c r="AS120" s="176"/>
      <c r="AT120" s="176">
        <f>'ПР 03.19-03.24'!AT120+'[9]поточний ремонт'!AT120+'[8]поточний ремонт'!AT120</f>
        <v>38822.081735018393</v>
      </c>
      <c r="AU120" s="176">
        <f>'ПР 03.19-03.24'!AU120+'[9]поточний ремонт'!AU120+'[8]поточний ремонт'!AU120</f>
        <v>14065.417776422584</v>
      </c>
      <c r="AV120" s="176"/>
      <c r="AW120" s="176">
        <f>'ПР 03.19-03.24'!AW120+'[9]поточний ремонт'!AW120+'[8]поточний ремонт'!AW120</f>
        <v>6660.0453904727865</v>
      </c>
      <c r="AX120" s="176">
        <f>'ПР 03.19-03.24'!AX120+'[9]поточний ремонт'!AX120+'[8]поточний ремонт'!AX120</f>
        <v>12840.309038746444</v>
      </c>
      <c r="AY120" s="176"/>
      <c r="AZ120" s="176">
        <f t="shared" si="7"/>
        <v>223482.68512831823</v>
      </c>
      <c r="BA120" s="176">
        <f t="shared" si="7"/>
        <v>122131.17174804689</v>
      </c>
      <c r="BB120" s="176">
        <f t="shared" si="8"/>
        <v>-101351.51338027134</v>
      </c>
      <c r="BD120" s="324">
        <v>1</v>
      </c>
    </row>
    <row r="121" spans="1:56" ht="24.9" customHeight="1" x14ac:dyDescent="0.3">
      <c r="A121" s="338">
        <v>150000626</v>
      </c>
      <c r="B121" s="114" t="s">
        <v>245</v>
      </c>
      <c r="C121" s="339">
        <v>9</v>
      </c>
      <c r="D121" s="340" t="s">
        <v>870</v>
      </c>
      <c r="E121" s="341">
        <f>'[8]поточний ремонт'!E121</f>
        <v>7508.96</v>
      </c>
      <c r="F121" s="176">
        <f>'ПР 03.19-03.24'!F121+'[9]поточний ремонт'!F121+'[8]поточний ремонт'!F121</f>
        <v>761142.66081021214</v>
      </c>
      <c r="G121" s="176">
        <f t="shared" si="5"/>
        <v>726121.51321773301</v>
      </c>
      <c r="H121" s="176">
        <f t="shared" si="6"/>
        <v>-35021.14759247913</v>
      </c>
      <c r="I121" s="176">
        <f>'ПР 03.19-03.24'!I121+'[9]поточний ремонт'!I121+'[8]поточний ремонт'!I121</f>
        <v>635.72</v>
      </c>
      <c r="J121" s="176">
        <f>'ПР 03.19-03.24'!J121+'[9]поточний ремонт'!J121+'[8]поточний ремонт'!J121</f>
        <v>133783.90559564394</v>
      </c>
      <c r="K121" s="342"/>
      <c r="L121" s="176">
        <f>'ПР 03.19-03.24'!L121+'[9]поточний ремонт'!L121+'[8]поточний ремонт'!L121</f>
        <v>0</v>
      </c>
      <c r="M121" s="176">
        <f>'ПР 03.19-03.24'!M121+'[9]поточний ремонт'!M121+'[8]поточний ремонт'!M121</f>
        <v>288.42</v>
      </c>
      <c r="N121" s="176"/>
      <c r="O121" s="176">
        <f>'ПР 03.19-03.24'!O121+'[9]поточний ремонт'!O121+'[8]поточний ремонт'!O121</f>
        <v>243</v>
      </c>
      <c r="P121" s="176">
        <f>'ПР 03.19-03.24'!P121+'[9]поточний ремонт'!P121+'[8]поточний ремонт'!P121</f>
        <v>88942.114270730875</v>
      </c>
      <c r="Q121" s="334"/>
      <c r="R121" s="176">
        <f>'ПР 03.19-03.24'!R121+'[9]поточний ремонт'!R121+'[8]поточний ремонт'!R121</f>
        <v>33</v>
      </c>
      <c r="S121" s="176">
        <f>'ПР 03.19-03.24'!S121+'[9]поточний ремонт'!S121+'[8]поточний ремонт'!S121</f>
        <v>232466.93879793014</v>
      </c>
      <c r="T121" s="346"/>
      <c r="U121" s="176">
        <f>'ПР 03.19-03.24'!U121+'[9]поточний ремонт'!U121+'[8]поточний ремонт'!U121</f>
        <v>0</v>
      </c>
      <c r="V121" s="176">
        <f>'ПР 03.19-03.24'!V121+'[9]поточний ремонт'!V121+'[8]поточний ремонт'!V121</f>
        <v>0</v>
      </c>
      <c r="W121" s="176">
        <f>'ПР 03.19-03.24'!W121+'[9]поточний ремонт'!W121+'[8]поточний ремонт'!W121</f>
        <v>48</v>
      </c>
      <c r="X121" s="176">
        <f>'ПР 03.19-03.24'!X121+'[9]поточний ремонт'!X121+'[8]поточний ремонт'!X121</f>
        <v>15034.140790716338</v>
      </c>
      <c r="Y121" s="176">
        <f>'ПР 03.19-03.24'!Y121+'[9]поточний ремонт'!Y121+'[8]поточний ремонт'!Y121</f>
        <v>25504.892859226402</v>
      </c>
      <c r="Z121" s="176">
        <f>'ПР 03.19-03.24'!Z121+'[9]поточний ремонт'!Z121+'[8]поточний ремонт'!Z121</f>
        <v>0</v>
      </c>
      <c r="AA121" s="176">
        <f>'ПР 03.19-03.24'!AA121+'[9]поточний ремонт'!AA121+'[8]поточний ремонт'!AA121</f>
        <v>0</v>
      </c>
      <c r="AB121" s="176">
        <f>'ПР 03.19-03.24'!AB121+'[9]поточний ремонт'!AB121+'[8]поточний ремонт'!AB121</f>
        <v>72620.941851390715</v>
      </c>
      <c r="AC121" s="176">
        <f>'ПР 03.19-03.24'!AC121+'[9]поточний ремонт'!AC121+'[8]поточний ремонт'!AC121</f>
        <v>125609.06713881278</v>
      </c>
      <c r="AD121" s="176">
        <f>'ПР 03.19-03.24'!AD121+'[9]поточний ремонт'!AD121+'[8]поточний ремонт'!AD121</f>
        <v>31871.09191328182</v>
      </c>
      <c r="AE121" s="176">
        <f>'ПР 03.19-03.24'!AE121+'[9]поточний ремонт'!AE121+'[8]поточний ремонт'!AE121</f>
        <v>25516.79320903042</v>
      </c>
      <c r="AF121" s="176">
        <f>'ПР 03.19-03.24'!AF121+'[9]поточний ремонт'!AF121+'[8]поточний ремонт'!AF121</f>
        <v>14546.420415899363</v>
      </c>
      <c r="AG121" s="176"/>
      <c r="AH121" s="176">
        <f>'ПР 03.19-03.24'!AH121+'[9]поточний ремонт'!AH121+'[8]поточний ремонт'!AH121</f>
        <v>34209.085606860615</v>
      </c>
      <c r="AI121" s="176">
        <f>'ПР 03.19-03.24'!AI121+'[9]поточний ремонт'!AI121+'[8]поточний ремонт'!AI121</f>
        <v>66621.627872685523</v>
      </c>
      <c r="AJ121" s="176"/>
      <c r="AK121" s="176">
        <f>'ПР 03.19-03.24'!AK121+'[9]поточний ремонт'!AK121+'[8]поточний ремонт'!AK121</f>
        <v>21612.937015321557</v>
      </c>
      <c r="AL121" s="176">
        <f>'ПР 03.19-03.24'!AL121+'[9]поточний ремонт'!AL121+'[8]поточний ремонт'!AL121</f>
        <v>9369.7633800023086</v>
      </c>
      <c r="AM121" s="176"/>
      <c r="AN121" s="176">
        <f>'ПР 03.19-03.24'!AN121+'[9]поточний ремонт'!AN121+'[8]поточний ремонт'!AN121</f>
        <v>25544.08561532601</v>
      </c>
      <c r="AO121" s="176">
        <f>'ПР 03.19-03.24'!AO121+'[9]поточний ремонт'!AO121+'[8]поточний ремонт'!AO121</f>
        <v>35076.808681150971</v>
      </c>
      <c r="AP121" s="176"/>
      <c r="AQ121" s="176">
        <f>'ПР 03.19-03.24'!AQ121+'[9]поточний ремонт'!AQ121+'[8]поточний ремонт'!AQ121</f>
        <v>22479.282173659583</v>
      </c>
      <c r="AR121" s="176">
        <f>'ПР 03.19-03.24'!AR121+'[9]поточний ремонт'!AR121+'[8]поточний ремонт'!AR121</f>
        <v>89.263273454250665</v>
      </c>
      <c r="AS121" s="176"/>
      <c r="AT121" s="176">
        <f>'ПР 03.19-03.24'!AT121+'[9]поточний ремонт'!AT121+'[8]поточний ремонт'!AT121</f>
        <v>33041.916154689447</v>
      </c>
      <c r="AU121" s="176">
        <f>'ПР 03.19-03.24'!AU121+'[9]поточний ремонт'!AU121+'[8]поточний ремонт'!AU121</f>
        <v>12083.983785609431</v>
      </c>
      <c r="AV121" s="176"/>
      <c r="AW121" s="176">
        <f>'ПР 03.19-03.24'!AW121+'[9]поточний ремонт'!AW121+'[8]поточний ремонт'!AW121</f>
        <v>4947.8088518665782</v>
      </c>
      <c r="AX121" s="176">
        <f>'ПР 03.19-03.24'!AX121+'[9]поточний ремонт'!AX121+'[8]поточний ремонт'!AX121</f>
        <v>5646</v>
      </c>
      <c r="AY121" s="176"/>
      <c r="AZ121" s="176">
        <f t="shared" si="7"/>
        <v>167351.90862675419</v>
      </c>
      <c r="BA121" s="176">
        <f t="shared" si="7"/>
        <v>143433.86740880186</v>
      </c>
      <c r="BB121" s="176">
        <f t="shared" si="8"/>
        <v>-23918.041217952326</v>
      </c>
      <c r="BD121" s="324">
        <v>1</v>
      </c>
    </row>
    <row r="122" spans="1:56" ht="24.9" customHeight="1" x14ac:dyDescent="0.3">
      <c r="A122" s="338">
        <v>150000603</v>
      </c>
      <c r="B122" s="114" t="s">
        <v>247</v>
      </c>
      <c r="C122" s="339">
        <v>2</v>
      </c>
      <c r="D122" s="340" t="s">
        <v>870</v>
      </c>
      <c r="E122" s="341">
        <f>'[8]поточний ремонт'!E122</f>
        <v>507.5</v>
      </c>
      <c r="F122" s="176">
        <f>'ПР 03.19-03.24'!F122+'[9]поточний ремонт'!F122+'[8]поточний ремонт'!F122</f>
        <v>48240.385803935162</v>
      </c>
      <c r="G122" s="176">
        <f t="shared" si="5"/>
        <v>46960</v>
      </c>
      <c r="H122" s="176">
        <f t="shared" si="6"/>
        <v>-1280.3858039351617</v>
      </c>
      <c r="I122" s="176">
        <f>'ПР 03.19-03.24'!I122+'[9]поточний ремонт'!I122+'[8]поточний ремонт'!I122</f>
        <v>109.35</v>
      </c>
      <c r="J122" s="176">
        <f>'ПР 03.19-03.24'!J122+'[9]поточний ремонт'!J122+'[8]поточний ремонт'!J122</f>
        <v>20782</v>
      </c>
      <c r="K122" s="342"/>
      <c r="L122" s="176">
        <f>'ПР 03.19-03.24'!L122+'[9]поточний ремонт'!L122+'[8]поточний ремонт'!L122</f>
        <v>1</v>
      </c>
      <c r="M122" s="176">
        <f>'ПР 03.19-03.24'!M122+'[9]поточний ремонт'!M122+'[8]поточний ремонт'!M122</f>
        <v>25201</v>
      </c>
      <c r="N122" s="176"/>
      <c r="O122" s="176">
        <f>'ПР 03.19-03.24'!O122+'[9]поточний ремонт'!O122+'[8]поточний ремонт'!O122</f>
        <v>0</v>
      </c>
      <c r="P122" s="176">
        <f>'ПР 03.19-03.24'!P122+'[9]поточний ремонт'!P122+'[8]поточний ремонт'!P122</f>
        <v>0</v>
      </c>
      <c r="Q122" s="334"/>
      <c r="R122" s="176">
        <f>'ПР 03.19-03.24'!R122+'[9]поточний ремонт'!R122+'[8]поточний ремонт'!R122</f>
        <v>0</v>
      </c>
      <c r="S122" s="176">
        <f>'ПР 03.19-03.24'!S122+'[9]поточний ремонт'!S122+'[8]поточний ремонт'!S122</f>
        <v>0</v>
      </c>
      <c r="T122" s="343"/>
      <c r="U122" s="176">
        <f>'ПР 03.19-03.24'!U122+'[9]поточний ремонт'!U122+'[8]поточний ремонт'!U122</f>
        <v>0</v>
      </c>
      <c r="V122" s="176">
        <f>'ПР 03.19-03.24'!V122+'[9]поточний ремонт'!V122+'[8]поточний ремонт'!V122</f>
        <v>0</v>
      </c>
      <c r="W122" s="176">
        <f>'ПР 03.19-03.24'!W122+'[9]поточний ремонт'!W122+'[8]поточний ремонт'!W122</f>
        <v>0</v>
      </c>
      <c r="X122" s="176">
        <f>'ПР 03.19-03.24'!X122+'[9]поточний ремонт'!X122+'[8]поточний ремонт'!X122</f>
        <v>0</v>
      </c>
      <c r="Y122" s="176">
        <f>'ПР 03.19-03.24'!Y122+'[9]поточний ремонт'!Y122+'[8]поточний ремонт'!Y122</f>
        <v>0</v>
      </c>
      <c r="Z122" s="176">
        <f>'ПР 03.19-03.24'!Z122+'[9]поточний ремонт'!Z122+'[8]поточний ремонт'!Z122</f>
        <v>0</v>
      </c>
      <c r="AA122" s="176">
        <f>'ПР 03.19-03.24'!AA122+'[9]поточний ремонт'!AA122+'[8]поточний ремонт'!AA122</f>
        <v>0</v>
      </c>
      <c r="AB122" s="176">
        <f>'ПР 03.19-03.24'!AB122+'[9]поточний ремонт'!AB122+'[8]поточний ремонт'!AB122</f>
        <v>0</v>
      </c>
      <c r="AC122" s="176">
        <f>'ПР 03.19-03.24'!AC122+'[9]поточний ремонт'!AC122+'[8]поточний ремонт'!AC122</f>
        <v>726</v>
      </c>
      <c r="AD122" s="176">
        <f>'ПР 03.19-03.24'!AD122+'[9]поточний ремонт'!AD122+'[8]поточний ремонт'!AD122</f>
        <v>251</v>
      </c>
      <c r="AE122" s="176">
        <f>'ПР 03.19-03.24'!AE122+'[9]поточний ремонт'!AE122+'[8]поточний ремонт'!AE122</f>
        <v>4273.139360658939</v>
      </c>
      <c r="AF122" s="176">
        <f>'ПР 03.19-03.24'!AF122+'[9]поточний ремонт'!AF122+'[8]поточний ремонт'!AF122</f>
        <v>0</v>
      </c>
      <c r="AG122" s="176"/>
      <c r="AH122" s="176">
        <f>'ПР 03.19-03.24'!AH122+'[9]поточний ремонт'!AH122+'[8]поточний ремонт'!AH122</f>
        <v>4197.186552353669</v>
      </c>
      <c r="AI122" s="176">
        <f>'ПР 03.19-03.24'!AI122+'[9]поточний ремонт'!AI122+'[8]поточний ремонт'!AI122</f>
        <v>0</v>
      </c>
      <c r="AJ122" s="176"/>
      <c r="AK122" s="176">
        <f>'ПР 03.19-03.24'!AK122+'[9]поточний ремонт'!AK122+'[8]поточний ремонт'!AK122</f>
        <v>1668.1748947657825</v>
      </c>
      <c r="AL122" s="176">
        <f>'ПР 03.19-03.24'!AL122+'[9]поточний ремонт'!AL122+'[8]поточний ремонт'!AL122</f>
        <v>1370.1486166811239</v>
      </c>
      <c r="AM122" s="176"/>
      <c r="AN122" s="176">
        <f>'ПР 03.19-03.24'!AN122+'[9]поточний ремонт'!AN122+'[8]поточний ремонт'!AN122</f>
        <v>0</v>
      </c>
      <c r="AO122" s="176">
        <f>'ПР 03.19-03.24'!AO122+'[9]поточний ремонт'!AO122+'[8]поточний ремонт'!AO122</f>
        <v>0</v>
      </c>
      <c r="AP122" s="176"/>
      <c r="AQ122" s="176">
        <f>'ПР 03.19-03.24'!AQ122+'[9]поточний ремонт'!AQ122+'[8]поточний ремонт'!AQ122</f>
        <v>0</v>
      </c>
      <c r="AR122" s="176">
        <f>'ПР 03.19-03.24'!AR122+'[9]поточний ремонт'!AR122+'[8]поточний ремонт'!AR122</f>
        <v>0</v>
      </c>
      <c r="AS122" s="176"/>
      <c r="AT122" s="176">
        <f>'ПР 03.19-03.24'!AT122+'[9]поточний ремонт'!AT122+'[8]поточний ремонт'!AT122</f>
        <v>990.74958434959649</v>
      </c>
      <c r="AU122" s="176">
        <f>'ПР 03.19-03.24'!AU122+'[9]поточний ремонт'!AU122+'[8]поточний ремонт'!AU122</f>
        <v>0</v>
      </c>
      <c r="AV122" s="176"/>
      <c r="AW122" s="176">
        <f>'ПР 03.19-03.24'!AW122+'[9]поточний ремонт'!AW122+'[8]поточний ремонт'!AW122</f>
        <v>461.60597666626461</v>
      </c>
      <c r="AX122" s="176">
        <f>'ПР 03.19-03.24'!AX122+'[9]поточний ремонт'!AX122+'[8]поточний ремонт'!AX122</f>
        <v>0</v>
      </c>
      <c r="AY122" s="176"/>
      <c r="AZ122" s="176">
        <f t="shared" si="7"/>
        <v>11590.85636879425</v>
      </c>
      <c r="BA122" s="176">
        <f t="shared" si="7"/>
        <v>1370.1486166811239</v>
      </c>
      <c r="BB122" s="176">
        <f t="shared" si="8"/>
        <v>-10220.707752113125</v>
      </c>
      <c r="BD122" s="324">
        <v>2</v>
      </c>
    </row>
    <row r="123" spans="1:56" ht="24.9" customHeight="1" x14ac:dyDescent="0.3">
      <c r="A123" s="338">
        <v>150001562</v>
      </c>
      <c r="B123" s="114" t="s">
        <v>249</v>
      </c>
      <c r="C123" s="339">
        <v>4</v>
      </c>
      <c r="D123" s="340" t="s">
        <v>870</v>
      </c>
      <c r="E123" s="341">
        <f>'[8]поточний ремонт'!E123</f>
        <v>2425.9</v>
      </c>
      <c r="F123" s="176">
        <f>'ПР 03.19-03.24'!F123+'[9]поточний ремонт'!F123+'[8]поточний ремонт'!F123</f>
        <v>308619.50136006158</v>
      </c>
      <c r="G123" s="176">
        <f t="shared" si="5"/>
        <v>348584.04486382951</v>
      </c>
      <c r="H123" s="176">
        <f t="shared" si="6"/>
        <v>39964.543503767927</v>
      </c>
      <c r="I123" s="176">
        <f>'ПР 03.19-03.24'!I123+'[9]поточний ремонт'!I123+'[8]поточний ремонт'!I123</f>
        <v>122</v>
      </c>
      <c r="J123" s="176">
        <f>'ПР 03.19-03.24'!J123+'[9]поточний ремонт'!J123+'[8]поточний ремонт'!J123</f>
        <v>104087.79729971275</v>
      </c>
      <c r="K123" s="342"/>
      <c r="L123" s="176">
        <f>'ПР 03.19-03.24'!L123+'[9]поточний ремонт'!L123+'[8]поточний ремонт'!L123</f>
        <v>1</v>
      </c>
      <c r="M123" s="176">
        <f>'ПР 03.19-03.24'!M123+'[9]поточний ремонт'!M123+'[8]поточний ремонт'!M123</f>
        <v>64696</v>
      </c>
      <c r="N123" s="176"/>
      <c r="O123" s="176">
        <f>'ПР 03.19-03.24'!O123+'[9]поточний ремонт'!O123+'[8]поточний ремонт'!O123</f>
        <v>0</v>
      </c>
      <c r="P123" s="176">
        <f>'ПР 03.19-03.24'!P123+'[9]поточний ремонт'!P123+'[8]поточний ремонт'!P123</f>
        <v>0</v>
      </c>
      <c r="Q123" s="334"/>
      <c r="R123" s="176">
        <f>'ПР 03.19-03.24'!R123+'[9]поточний ремонт'!R123+'[8]поточний ремонт'!R123</f>
        <v>0</v>
      </c>
      <c r="S123" s="176">
        <f>'ПР 03.19-03.24'!S123+'[9]поточний ремонт'!S123+'[8]поточний ремонт'!S123</f>
        <v>0</v>
      </c>
      <c r="T123" s="343"/>
      <c r="U123" s="176">
        <f>'ПР 03.19-03.24'!U123+'[9]поточний ремонт'!U123+'[8]поточний ремонт'!U123</f>
        <v>0</v>
      </c>
      <c r="V123" s="176">
        <f>'ПР 03.19-03.24'!V123+'[9]поточний ремонт'!V123+'[8]поточний ремонт'!V123</f>
        <v>0</v>
      </c>
      <c r="W123" s="176">
        <f>'ПР 03.19-03.24'!W123+'[9]поточний ремонт'!W123+'[8]поточний ремонт'!W123</f>
        <v>0</v>
      </c>
      <c r="X123" s="176">
        <f>'ПР 03.19-03.24'!X123+'[9]поточний ремонт'!X123+'[8]поточний ремонт'!X123</f>
        <v>0</v>
      </c>
      <c r="Y123" s="176">
        <f>'ПР 03.19-03.24'!Y123+'[9]поточний ремонт'!Y123+'[8]поточний ремонт'!Y123</f>
        <v>143777.24756411678</v>
      </c>
      <c r="Z123" s="176">
        <f>'ПР 03.19-03.24'!Z123+'[9]поточний ремонт'!Z123+'[8]поточний ремонт'!Z123</f>
        <v>0</v>
      </c>
      <c r="AA123" s="176">
        <f>'ПР 03.19-03.24'!AA123+'[9]поточний ремонт'!AA123+'[8]поточний ремонт'!AA123</f>
        <v>968</v>
      </c>
      <c r="AB123" s="176">
        <f>'ПР 03.19-03.24'!AB123+'[9]поточний ремонт'!AB123+'[8]поточний ремонт'!AB123</f>
        <v>0</v>
      </c>
      <c r="AC123" s="176">
        <f>'ПР 03.19-03.24'!AC123+'[9]поточний ремонт'!AC123+'[8]поточний ремонт'!AC123</f>
        <v>0</v>
      </c>
      <c r="AD123" s="176">
        <f>'ПР 03.19-03.24'!AD123+'[9]поточний ремонт'!AD123+'[8]поточний ремонт'!AD123</f>
        <v>35055</v>
      </c>
      <c r="AE123" s="176">
        <f>'ПР 03.19-03.24'!AE123+'[9]поточний ремонт'!AE123+'[8]поточний ремонт'!AE123</f>
        <v>16889.006990679689</v>
      </c>
      <c r="AF123" s="176">
        <f>'ПР 03.19-03.24'!AF123+'[9]поточний ремонт'!AF123+'[8]поточний ремонт'!AF123</f>
        <v>0</v>
      </c>
      <c r="AG123" s="176"/>
      <c r="AH123" s="176">
        <f>'ПР 03.19-03.24'!AH123+'[9]поточний ремонт'!AH123+'[8]поточний ремонт'!AH123</f>
        <v>11107.556763066419</v>
      </c>
      <c r="AI123" s="176">
        <f>'ПР 03.19-03.24'!AI123+'[9]поточний ремонт'!AI123+'[8]поточний ремонт'!AI123</f>
        <v>0</v>
      </c>
      <c r="AJ123" s="176"/>
      <c r="AK123" s="176">
        <f>'ПР 03.19-03.24'!AK123+'[9]поточний ремонт'!AK123+'[8]поточний ремонт'!AK123</f>
        <v>0</v>
      </c>
      <c r="AL123" s="176">
        <f>'ПР 03.19-03.24'!AL123+'[9]поточний ремонт'!AL123+'[8]поточний ремонт'!AL123</f>
        <v>0</v>
      </c>
      <c r="AM123" s="176"/>
      <c r="AN123" s="176">
        <f>'ПР 03.19-03.24'!AN123+'[9]поточний ремонт'!AN123+'[8]поточний ремонт'!AN123</f>
        <v>0</v>
      </c>
      <c r="AO123" s="176">
        <f>'ПР 03.19-03.24'!AO123+'[9]поточний ремонт'!AO123+'[8]поточний ремонт'!AO123</f>
        <v>0</v>
      </c>
      <c r="AP123" s="176"/>
      <c r="AQ123" s="176">
        <f>'ПР 03.19-03.24'!AQ123+'[9]поточний ремонт'!AQ123+'[8]поточний ремонт'!AQ123</f>
        <v>0</v>
      </c>
      <c r="AR123" s="176">
        <f>'ПР 03.19-03.24'!AR123+'[9]поточний ремонт'!AR123+'[8]поточний ремонт'!AR123</f>
        <v>0</v>
      </c>
      <c r="AS123" s="176"/>
      <c r="AT123" s="176">
        <f>'ПР 03.19-03.24'!AT123+'[9]поточний ремонт'!AT123+'[8]поточний ремонт'!AT123</f>
        <v>6104.6091763442155</v>
      </c>
      <c r="AU123" s="176">
        <f>'ПР 03.19-03.24'!AU123+'[9]поточний ремонт'!AU123+'[8]поточний ремонт'!AU123</f>
        <v>0</v>
      </c>
      <c r="AV123" s="176"/>
      <c r="AW123" s="176">
        <f>'ПР 03.19-03.24'!AW123+'[9]поточний ремонт'!AW123+'[8]поточний ремонт'!AW123</f>
        <v>657.45</v>
      </c>
      <c r="AX123" s="176">
        <f>'ПР 03.19-03.24'!AX123+'[9]поточний ремонт'!AX123+'[8]поточний ремонт'!AX123</f>
        <v>0</v>
      </c>
      <c r="AY123" s="176"/>
      <c r="AZ123" s="176">
        <f t="shared" si="7"/>
        <v>34758.622930090321</v>
      </c>
      <c r="BA123" s="176">
        <f t="shared" si="7"/>
        <v>0</v>
      </c>
      <c r="BB123" s="176">
        <f t="shared" si="8"/>
        <v>-34758.622930090321</v>
      </c>
      <c r="BD123" s="324">
        <v>2</v>
      </c>
    </row>
    <row r="124" spans="1:56" ht="24.9" customHeight="1" x14ac:dyDescent="0.3">
      <c r="A124" s="338">
        <v>150000604</v>
      </c>
      <c r="B124" s="114" t="s">
        <v>251</v>
      </c>
      <c r="C124" s="339">
        <v>2</v>
      </c>
      <c r="D124" s="340" t="s">
        <v>870</v>
      </c>
      <c r="E124" s="341">
        <f>'[8]поточний ремонт'!E124</f>
        <v>452.07000000000005</v>
      </c>
      <c r="F124" s="176">
        <f>'ПР 03.19-03.24'!F124+'[9]поточний ремонт'!F124+'[8]поточний ремонт'!F124</f>
        <v>34333.491104878376</v>
      </c>
      <c r="G124" s="176">
        <f t="shared" si="5"/>
        <v>76294.307541639195</v>
      </c>
      <c r="H124" s="176">
        <f t="shared" si="6"/>
        <v>41960.816436760819</v>
      </c>
      <c r="I124" s="176">
        <f>'ПР 03.19-03.24'!I124+'[9]поточний ремонт'!I124+'[8]поточний ремонт'!I124</f>
        <v>29.5</v>
      </c>
      <c r="J124" s="176">
        <f>'ПР 03.19-03.24'!J124+'[9]поточний ремонт'!J124+'[8]поточний ремонт'!J124</f>
        <v>17342</v>
      </c>
      <c r="K124" s="342"/>
      <c r="L124" s="176">
        <f>'ПР 03.19-03.24'!L124+'[9]поточний ремонт'!L124+'[8]поточний ремонт'!L124</f>
        <v>1</v>
      </c>
      <c r="M124" s="176">
        <f>'ПР 03.19-03.24'!M124+'[9]поточний ремонт'!M124+'[8]поточний ремонт'!M124</f>
        <v>43066</v>
      </c>
      <c r="N124" s="176"/>
      <c r="O124" s="176">
        <f>'ПР 03.19-03.24'!O124+'[9]поточний ремонт'!O124+'[8]поточний ремонт'!O124</f>
        <v>0</v>
      </c>
      <c r="P124" s="176">
        <f>'ПР 03.19-03.24'!P124+'[9]поточний ремонт'!P124+'[8]поточний ремонт'!P124</f>
        <v>0</v>
      </c>
      <c r="Q124" s="334"/>
      <c r="R124" s="176">
        <f>'ПР 03.19-03.24'!R124+'[9]поточний ремонт'!R124+'[8]поточний ремонт'!R124</f>
        <v>0</v>
      </c>
      <c r="S124" s="176">
        <f>'ПР 03.19-03.24'!S124+'[9]поточний ремонт'!S124+'[8]поточний ремонт'!S124</f>
        <v>0</v>
      </c>
      <c r="T124" s="343"/>
      <c r="U124" s="176">
        <f>'ПР 03.19-03.24'!U124+'[9]поточний ремонт'!U124+'[8]поточний ремонт'!U124</f>
        <v>0</v>
      </c>
      <c r="V124" s="176">
        <f>'ПР 03.19-03.24'!V124+'[9]поточний ремонт'!V124+'[8]поточний ремонт'!V124</f>
        <v>0</v>
      </c>
      <c r="W124" s="176">
        <f>'ПР 03.19-03.24'!W124+'[9]поточний ремонт'!W124+'[8]поточний ремонт'!W124</f>
        <v>0</v>
      </c>
      <c r="X124" s="176">
        <f>'ПР 03.19-03.24'!X124+'[9]поточний ремонт'!X124+'[8]поточний ремонт'!X124</f>
        <v>0</v>
      </c>
      <c r="Y124" s="176">
        <f>'ПР 03.19-03.24'!Y124+'[9]поточний ремонт'!Y124+'[8]поточний ремонт'!Y124</f>
        <v>13821</v>
      </c>
      <c r="Z124" s="176">
        <f>'ПР 03.19-03.24'!Z124+'[9]поточний ремонт'!Z124+'[8]поточний ремонт'!Z124</f>
        <v>0</v>
      </c>
      <c r="AA124" s="176">
        <f>'ПР 03.19-03.24'!AA124+'[9]поточний ремонт'!AA124+'[8]поточний ремонт'!AA124</f>
        <v>0</v>
      </c>
      <c r="AB124" s="176">
        <f>'ПР 03.19-03.24'!AB124+'[9]поточний ремонт'!AB124+'[8]поточний ремонт'!AB124</f>
        <v>0</v>
      </c>
      <c r="AC124" s="176">
        <f>'ПР 03.19-03.24'!AC124+'[9]поточний ремонт'!AC124+'[8]поточний ремонт'!AC124</f>
        <v>1940.3075416392016</v>
      </c>
      <c r="AD124" s="176">
        <f>'ПР 03.19-03.24'!AD124+'[9]поточний ремонт'!AD124+'[8]поточний ремонт'!AD124</f>
        <v>125</v>
      </c>
      <c r="AE124" s="176">
        <f>'ПР 03.19-03.24'!AE124+'[9]поточний ремонт'!AE124+'[8]поточний ремонт'!AE124</f>
        <v>3569.3751263374734</v>
      </c>
      <c r="AF124" s="176">
        <f>'ПР 03.19-03.24'!AF124+'[9]поточний ремонт'!AF124+'[8]поточний ремонт'!AF124</f>
        <v>349</v>
      </c>
      <c r="AG124" s="176"/>
      <c r="AH124" s="176">
        <f>'ПР 03.19-03.24'!AH124+'[9]поточний ремонт'!AH124+'[8]поточний ремонт'!AH124</f>
        <v>4013.0506028754971</v>
      </c>
      <c r="AI124" s="176">
        <f>'ПР 03.19-03.24'!AI124+'[9]поточний ремонт'!AI124+'[8]поточний ремонт'!AI124</f>
        <v>806</v>
      </c>
      <c r="AJ124" s="176"/>
      <c r="AK124" s="176">
        <f>'ПР 03.19-03.24'!AK124+'[9]поточний ремонт'!AK124+'[8]поточний ремонт'!AK124</f>
        <v>1364.8893175560665</v>
      </c>
      <c r="AL124" s="176">
        <f>'ПР 03.19-03.24'!AL124+'[9]поточний ремонт'!AL124+'[8]поточний ремонт'!AL124</f>
        <v>1825.0324797898315</v>
      </c>
      <c r="AM124" s="176"/>
      <c r="AN124" s="176">
        <f>'ПР 03.19-03.24'!AN124+'[9]поточний ремонт'!AN124+'[8]поточний ремонт'!AN124</f>
        <v>0</v>
      </c>
      <c r="AO124" s="176">
        <f>'ПР 03.19-03.24'!AO124+'[9]поточний ремонт'!AO124+'[8]поточний ремонт'!AO124</f>
        <v>0</v>
      </c>
      <c r="AP124" s="176"/>
      <c r="AQ124" s="176">
        <f>'ПР 03.19-03.24'!AQ124+'[9]поточний ремонт'!AQ124+'[8]поточний ремонт'!AQ124</f>
        <v>0</v>
      </c>
      <c r="AR124" s="176">
        <f>'ПР 03.19-03.24'!AR124+'[9]поточний ремонт'!AR124+'[8]поточний ремонт'!AR124</f>
        <v>0</v>
      </c>
      <c r="AS124" s="176"/>
      <c r="AT124" s="176">
        <f>'ПР 03.19-03.24'!AT124+'[9]поточний ремонт'!AT124+'[8]поточний ремонт'!AT124</f>
        <v>956.41707247519503</v>
      </c>
      <c r="AU124" s="176">
        <f>'ПР 03.19-03.24'!AU124+'[9]поточний ремонт'!AU124+'[8]поточний ремонт'!AU124</f>
        <v>709</v>
      </c>
      <c r="AV124" s="176"/>
      <c r="AW124" s="176">
        <f>'ПР 03.19-03.24'!AW124+'[9]поточний ремонт'!AW124+'[8]поточний ремонт'!AW124</f>
        <v>446.80997666626456</v>
      </c>
      <c r="AX124" s="176">
        <f>'ПР 03.19-03.24'!AX124+'[9]поточний ремонт'!AX124+'[8]поточний ремонт'!AX124</f>
        <v>0</v>
      </c>
      <c r="AY124" s="176"/>
      <c r="AZ124" s="176">
        <f t="shared" si="7"/>
        <v>10350.542095910498</v>
      </c>
      <c r="BA124" s="176">
        <f t="shared" si="7"/>
        <v>3689.0324797898315</v>
      </c>
      <c r="BB124" s="176">
        <f t="shared" si="8"/>
        <v>-6661.5096161206657</v>
      </c>
      <c r="BD124" s="324">
        <v>2</v>
      </c>
    </row>
    <row r="125" spans="1:56" ht="24.9" customHeight="1" x14ac:dyDescent="0.3">
      <c r="A125" s="338">
        <v>150000605</v>
      </c>
      <c r="B125" s="114" t="s">
        <v>253</v>
      </c>
      <c r="C125" s="339">
        <v>2</v>
      </c>
      <c r="D125" s="340" t="s">
        <v>870</v>
      </c>
      <c r="E125" s="341">
        <f>'[8]поточний ремонт'!E125</f>
        <v>378.8</v>
      </c>
      <c r="F125" s="176">
        <f>'ПР 03.19-03.24'!F125+'[9]поточний ремонт'!F125+'[8]поточний ремонт'!F125</f>
        <v>37398.441894934193</v>
      </c>
      <c r="G125" s="176">
        <f t="shared" si="5"/>
        <v>49240</v>
      </c>
      <c r="H125" s="176">
        <f t="shared" si="6"/>
        <v>11841.558105065807</v>
      </c>
      <c r="I125" s="176">
        <f>'ПР 03.19-03.24'!I125+'[9]поточний ремонт'!I125+'[8]поточний ремонт'!I125</f>
        <v>99.32</v>
      </c>
      <c r="J125" s="176">
        <f>'ПР 03.19-03.24'!J125+'[9]поточний ремонт'!J125+'[8]поточний ремонт'!J125</f>
        <v>19215</v>
      </c>
      <c r="K125" s="342"/>
      <c r="L125" s="176">
        <f>'ПР 03.19-03.24'!L125+'[9]поточний ремонт'!L125+'[8]поточний ремонт'!L125</f>
        <v>1</v>
      </c>
      <c r="M125" s="176">
        <f>'ПР 03.19-03.24'!M125+'[9]поточний ремонт'!M125+'[8]поточний ремонт'!M125</f>
        <v>20569</v>
      </c>
      <c r="N125" s="344"/>
      <c r="O125" s="176">
        <f>'ПР 03.19-03.24'!O125+'[9]поточний ремонт'!O125+'[8]поточний ремонт'!O125</f>
        <v>0</v>
      </c>
      <c r="P125" s="176">
        <f>'ПР 03.19-03.24'!P125+'[9]поточний ремонт'!P125+'[8]поточний ремонт'!P125</f>
        <v>0</v>
      </c>
      <c r="Q125" s="334"/>
      <c r="R125" s="176">
        <f>'ПР 03.19-03.24'!R125+'[9]поточний ремонт'!R125+'[8]поточний ремонт'!R125</f>
        <v>0</v>
      </c>
      <c r="S125" s="176">
        <f>'ПР 03.19-03.24'!S125+'[9]поточний ремонт'!S125+'[8]поточний ремонт'!S125</f>
        <v>0</v>
      </c>
      <c r="T125" s="343"/>
      <c r="U125" s="176">
        <f>'ПР 03.19-03.24'!U125+'[9]поточний ремонт'!U125+'[8]поточний ремонт'!U125</f>
        <v>0</v>
      </c>
      <c r="V125" s="176">
        <f>'ПР 03.19-03.24'!V125+'[9]поточний ремонт'!V125+'[8]поточний ремонт'!V125</f>
        <v>0</v>
      </c>
      <c r="W125" s="176">
        <f>'ПР 03.19-03.24'!W125+'[9]поточний ремонт'!W125+'[8]поточний ремонт'!W125</f>
        <v>0</v>
      </c>
      <c r="X125" s="176">
        <f>'ПР 03.19-03.24'!X125+'[9]поточний ремонт'!X125+'[8]поточний ремонт'!X125</f>
        <v>0</v>
      </c>
      <c r="Y125" s="176">
        <f>'ПР 03.19-03.24'!Y125+'[9]поточний ремонт'!Y125+'[8]поточний ремонт'!Y125</f>
        <v>9331</v>
      </c>
      <c r="Z125" s="176">
        <f>'ПР 03.19-03.24'!Z125+'[9]поточний ремонт'!Z125+'[8]поточний ремонт'!Z125</f>
        <v>0</v>
      </c>
      <c r="AA125" s="176">
        <f>'ПР 03.19-03.24'!AA125+'[9]поточний ремонт'!AA125+'[8]поточний ремонт'!AA125</f>
        <v>0</v>
      </c>
      <c r="AB125" s="176">
        <f>'ПР 03.19-03.24'!AB125+'[9]поточний ремонт'!AB125+'[8]поточний ремонт'!AB125</f>
        <v>0</v>
      </c>
      <c r="AC125" s="176">
        <f>'ПР 03.19-03.24'!AC125+'[9]поточний ремонт'!AC125+'[8]поточний ремонт'!AC125</f>
        <v>0</v>
      </c>
      <c r="AD125" s="176">
        <f>'ПР 03.19-03.24'!AD125+'[9]поточний ремонт'!AD125+'[8]поточний ремонт'!AD125</f>
        <v>125</v>
      </c>
      <c r="AE125" s="176">
        <f>'ПР 03.19-03.24'!AE125+'[9]поточний ремонт'!AE125+'[8]поточний ремонт'!AE125</f>
        <v>3343.0927341782153</v>
      </c>
      <c r="AF125" s="176">
        <f>'ПР 03.19-03.24'!AF125+'[9]поточний ремонт'!AF125+'[8]поточний ремонт'!AF125</f>
        <v>0</v>
      </c>
      <c r="AG125" s="176"/>
      <c r="AH125" s="176">
        <f>'ПР 03.19-03.24'!AH125+'[9]поточний ремонт'!AH125+'[8]поточний ремонт'!AH125</f>
        <v>4647.3487914339839</v>
      </c>
      <c r="AI125" s="176">
        <f>'ПР 03.19-03.24'!AI125+'[9]поточний ремонт'!AI125+'[8]поточний ремонт'!AI125</f>
        <v>0</v>
      </c>
      <c r="AJ125" s="176"/>
      <c r="AK125" s="176">
        <f>'ПР 03.19-03.24'!AK125+'[9]поточний ремонт'!AK125+'[8]поточний ремонт'!AK125</f>
        <v>1054.6769921762163</v>
      </c>
      <c r="AL125" s="176">
        <f>'ПР 03.19-03.24'!AL125+'[9]поточний ремонт'!AL125+'[8]поточний ремонт'!AL125</f>
        <v>1610</v>
      </c>
      <c r="AM125" s="176"/>
      <c r="AN125" s="176">
        <f>'ПР 03.19-03.24'!AN125+'[9]поточний ремонт'!AN125+'[8]поточний ремонт'!AN125</f>
        <v>0</v>
      </c>
      <c r="AO125" s="176">
        <f>'ПР 03.19-03.24'!AO125+'[9]поточний ремонт'!AO125+'[8]поточний ремонт'!AO125</f>
        <v>0</v>
      </c>
      <c r="AP125" s="176"/>
      <c r="AQ125" s="176">
        <f>'ПР 03.19-03.24'!AQ125+'[9]поточний ремонт'!AQ125+'[8]поточний ремонт'!AQ125</f>
        <v>0</v>
      </c>
      <c r="AR125" s="176">
        <f>'ПР 03.19-03.24'!AR125+'[9]поточний ремонт'!AR125+'[8]поточний ремонт'!AR125</f>
        <v>0</v>
      </c>
      <c r="AS125" s="176"/>
      <c r="AT125" s="176">
        <f>'ПР 03.19-03.24'!AT125+'[9]поточний ремонт'!AT125+'[8]поточний ремонт'!AT125</f>
        <v>749.87622842482358</v>
      </c>
      <c r="AU125" s="176">
        <f>'ПР 03.19-03.24'!AU125+'[9]поточний ремонт'!AU125+'[8]поточний ремонт'!AU125</f>
        <v>709</v>
      </c>
      <c r="AV125" s="176"/>
      <c r="AW125" s="176">
        <f>'ПР 03.19-03.24'!AW125+'[9]поточний ремонт'!AW125+'[8]поточний ремонт'!AW125</f>
        <v>427.07297666626448</v>
      </c>
      <c r="AX125" s="176">
        <f>'ПР 03.19-03.24'!AX125+'[9]поточний ремонт'!AX125+'[8]поточний ремонт'!AX125</f>
        <v>0</v>
      </c>
      <c r="AY125" s="176"/>
      <c r="AZ125" s="176">
        <f t="shared" si="7"/>
        <v>10222.067722879505</v>
      </c>
      <c r="BA125" s="176">
        <f t="shared" si="7"/>
        <v>2319</v>
      </c>
      <c r="BB125" s="176">
        <f t="shared" si="8"/>
        <v>-7903.0677228795048</v>
      </c>
      <c r="BD125" s="324">
        <v>2</v>
      </c>
    </row>
    <row r="126" spans="1:56" ht="24.9" customHeight="1" x14ac:dyDescent="0.3">
      <c r="A126" s="338">
        <v>150000606</v>
      </c>
      <c r="B126" s="114" t="s">
        <v>255</v>
      </c>
      <c r="C126" s="339">
        <v>2</v>
      </c>
      <c r="D126" s="340" t="s">
        <v>870</v>
      </c>
      <c r="E126" s="341">
        <f>'[8]поточний ремонт'!E126</f>
        <v>766.3</v>
      </c>
      <c r="F126" s="176">
        <f>'ПР 03.19-03.24'!F126+'[9]поточний ремонт'!F126+'[8]поточний ремонт'!F126</f>
        <v>79450.601865195567</v>
      </c>
      <c r="G126" s="176">
        <f t="shared" si="5"/>
        <v>62620.24153542165</v>
      </c>
      <c r="H126" s="176">
        <f t="shared" si="6"/>
        <v>-16830.360329773917</v>
      </c>
      <c r="I126" s="176">
        <f>'ПР 03.19-03.24'!I126+'[9]поточний ремонт'!I126+'[8]поточний ремонт'!I126</f>
        <v>75.08</v>
      </c>
      <c r="J126" s="176">
        <f>'ПР 03.19-03.24'!J126+'[9]поточний ремонт'!J126+'[8]поточний ремонт'!J126</f>
        <v>24766.593408838624</v>
      </c>
      <c r="K126" s="342"/>
      <c r="L126" s="176">
        <f>'ПР 03.19-03.24'!L126+'[9]поточний ремонт'!L126+'[8]поточний ремонт'!L126</f>
        <v>1</v>
      </c>
      <c r="M126" s="176">
        <f>'ПР 03.19-03.24'!M126+'[9]поточний ремонт'!M126+'[8]поточний ремонт'!M126</f>
        <v>28518</v>
      </c>
      <c r="N126" s="176"/>
      <c r="O126" s="176">
        <f>'ПР 03.19-03.24'!O126+'[9]поточний ремонт'!O126+'[8]поточний ремонт'!O126</f>
        <v>0</v>
      </c>
      <c r="P126" s="176">
        <f>'ПР 03.19-03.24'!P126+'[9]поточний ремонт'!P126+'[8]поточний ремонт'!P126</f>
        <v>0</v>
      </c>
      <c r="Q126" s="334"/>
      <c r="R126" s="176">
        <f>'ПР 03.19-03.24'!R126+'[9]поточний ремонт'!R126+'[8]поточний ремонт'!R126</f>
        <v>0</v>
      </c>
      <c r="S126" s="176">
        <f>'ПР 03.19-03.24'!S126+'[9]поточний ремонт'!S126+'[8]поточний ремонт'!S126</f>
        <v>0</v>
      </c>
      <c r="T126" s="343"/>
      <c r="U126" s="176">
        <f>'ПР 03.19-03.24'!U126+'[9]поточний ремонт'!U126+'[8]поточний ремонт'!U126</f>
        <v>0</v>
      </c>
      <c r="V126" s="176">
        <f>'ПР 03.19-03.24'!V126+'[9]поточний ремонт'!V126+'[8]поточний ремонт'!V126</f>
        <v>0</v>
      </c>
      <c r="W126" s="176">
        <f>'ПР 03.19-03.24'!W126+'[9]поточний ремонт'!W126+'[8]поточний ремонт'!W126</f>
        <v>0</v>
      </c>
      <c r="X126" s="176">
        <f>'ПР 03.19-03.24'!X126+'[9]поточний ремонт'!X126+'[8]поточний ремонт'!X126</f>
        <v>0</v>
      </c>
      <c r="Y126" s="176">
        <f>'ПР 03.19-03.24'!Y126+'[9]поточний ремонт'!Y126+'[8]поточний ремонт'!Y126</f>
        <v>0</v>
      </c>
      <c r="Z126" s="176">
        <f>'ПР 03.19-03.24'!Z126+'[9]поточний ремонт'!Z126+'[8]поточний ремонт'!Z126</f>
        <v>0</v>
      </c>
      <c r="AA126" s="176">
        <f>'ПР 03.19-03.24'!AA126+'[9]поточний ремонт'!AA126+'[8]поточний ремонт'!AA126</f>
        <v>6282</v>
      </c>
      <c r="AB126" s="176">
        <f>'ПР 03.19-03.24'!AB126+'[9]поточний ремонт'!AB126+'[8]поточний ремонт'!AB126</f>
        <v>0</v>
      </c>
      <c r="AC126" s="176">
        <f>'ПР 03.19-03.24'!AC126+'[9]поточний ремонт'!AC126+'[8]поточний ремонт'!AC126</f>
        <v>771</v>
      </c>
      <c r="AD126" s="176">
        <f>'ПР 03.19-03.24'!AD126+'[9]поточний ремонт'!AD126+'[8]поточний ремонт'!AD126</f>
        <v>2282.648126583023</v>
      </c>
      <c r="AE126" s="176">
        <f>'ПР 03.19-03.24'!AE126+'[9]поточний ремонт'!AE126+'[8]поточний ремонт'!AE126</f>
        <v>7032.1092344944773</v>
      </c>
      <c r="AF126" s="176">
        <f>'ПР 03.19-03.24'!AF126+'[9]поточний ремонт'!AF126+'[8]поточний ремонт'!AF126</f>
        <v>40</v>
      </c>
      <c r="AG126" s="176"/>
      <c r="AH126" s="176">
        <f>'ПР 03.19-03.24'!AH126+'[9]поточний ремонт'!AH126+'[8]поточний ремонт'!AH126</f>
        <v>8359.183940305018</v>
      </c>
      <c r="AI126" s="176">
        <f>'ПР 03.19-03.24'!AI126+'[9]поточний ремонт'!AI126+'[8]поточний ремонт'!AI126</f>
        <v>0</v>
      </c>
      <c r="AJ126" s="176"/>
      <c r="AK126" s="176">
        <f>'ПР 03.19-03.24'!AK126+'[9]поточний ремонт'!AK126+'[8]поточний ремонт'!AK126</f>
        <v>2259.2807064704593</v>
      </c>
      <c r="AL126" s="176">
        <f>'ПР 03.19-03.24'!AL126+'[9]поточний ремонт'!AL126+'[8]поточний ремонт'!AL126</f>
        <v>663.8087342452958</v>
      </c>
      <c r="AM126" s="176"/>
      <c r="AN126" s="176">
        <f>'ПР 03.19-03.24'!AN126+'[9]поточний ремонт'!AN126+'[8]поточний ремонт'!AN126</f>
        <v>0</v>
      </c>
      <c r="AO126" s="176">
        <f>'ПР 03.19-03.24'!AO126+'[9]поточний ремонт'!AO126+'[8]поточний ремонт'!AO126</f>
        <v>0</v>
      </c>
      <c r="AP126" s="176"/>
      <c r="AQ126" s="176">
        <f>'ПР 03.19-03.24'!AQ126+'[9]поточний ремонт'!AQ126+'[8]поточний ремонт'!AQ126</f>
        <v>0</v>
      </c>
      <c r="AR126" s="176">
        <f>'ПР 03.19-03.24'!AR126+'[9]поточний ремонт'!AR126+'[8]поточний ремонт'!AR126</f>
        <v>0</v>
      </c>
      <c r="AS126" s="176"/>
      <c r="AT126" s="176">
        <f>'ПР 03.19-03.24'!AT126+'[9]поточний ремонт'!AT126+'[8]поточний ремонт'!AT126</f>
        <v>2883.2980297589138</v>
      </c>
      <c r="AU126" s="176">
        <f>'ПР 03.19-03.24'!AU126+'[9]поточний ремонт'!AU126+'[8]поточний ремонт'!AU126</f>
        <v>641</v>
      </c>
      <c r="AV126" s="176"/>
      <c r="AW126" s="176">
        <f>'ПР 03.19-03.24'!AW126+'[9]поточний ремонт'!AW126+'[8]поточний ремонт'!AW126</f>
        <v>817.92335624823295</v>
      </c>
      <c r="AX126" s="176">
        <f>'ПР 03.19-03.24'!AX126+'[9]поточний ремонт'!AX126+'[8]поточний ремонт'!AX126</f>
        <v>2694.642809421</v>
      </c>
      <c r="AY126" s="176"/>
      <c r="AZ126" s="176">
        <f t="shared" si="7"/>
        <v>21351.795267277103</v>
      </c>
      <c r="BA126" s="176">
        <f t="shared" si="7"/>
        <v>4039.4515436662959</v>
      </c>
      <c r="BB126" s="176">
        <f t="shared" si="8"/>
        <v>-17312.343723610808</v>
      </c>
      <c r="BD126" s="324">
        <v>2</v>
      </c>
    </row>
    <row r="127" spans="1:56" ht="24.9" customHeight="1" x14ac:dyDescent="0.3">
      <c r="A127" s="338">
        <v>150000607</v>
      </c>
      <c r="B127" s="114" t="s">
        <v>257</v>
      </c>
      <c r="C127" s="339">
        <v>2</v>
      </c>
      <c r="D127" s="340" t="s">
        <v>870</v>
      </c>
      <c r="E127" s="341">
        <f>'[8]поточний ремонт'!E127</f>
        <v>994.80000000000007</v>
      </c>
      <c r="F127" s="176">
        <f>'ПР 03.19-03.24'!F127+'[9]поточний ремонт'!F127+'[8]поточний ремонт'!F127</f>
        <v>81583.203185542967</v>
      </c>
      <c r="G127" s="176">
        <f t="shared" si="5"/>
        <v>72288.656027636753</v>
      </c>
      <c r="H127" s="176">
        <f t="shared" si="6"/>
        <v>-9294.5471579062141</v>
      </c>
      <c r="I127" s="176">
        <f>'ПР 03.19-03.24'!I127+'[9]поточний ремонт'!I127+'[8]поточний ремонт'!I127</f>
        <v>30.9</v>
      </c>
      <c r="J127" s="176">
        <f>'ПР 03.19-03.24'!J127+'[9]поточний ремонт'!J127+'[8]поточний ремонт'!J127</f>
        <v>7850.18</v>
      </c>
      <c r="K127" s="342"/>
      <c r="L127" s="176">
        <f>'ПР 03.19-03.24'!L127+'[9]поточний ремонт'!L127+'[8]поточний ремонт'!L127</f>
        <v>0</v>
      </c>
      <c r="M127" s="176">
        <f>'ПР 03.19-03.24'!M127+'[9]поточний ремонт'!M127+'[8]поточний ремонт'!M127</f>
        <v>0</v>
      </c>
      <c r="N127" s="176"/>
      <c r="O127" s="176">
        <f>'ПР 03.19-03.24'!O127+'[9]поточний ремонт'!O127+'[8]поточний ремонт'!O127</f>
        <v>0</v>
      </c>
      <c r="P127" s="176">
        <f>'ПР 03.19-03.24'!P127+'[9]поточний ремонт'!P127+'[8]поточний ремонт'!P127</f>
        <v>0</v>
      </c>
      <c r="Q127" s="334"/>
      <c r="R127" s="176">
        <f>'ПР 03.19-03.24'!R127+'[9]поточний ремонт'!R127+'[8]поточний ремонт'!R127</f>
        <v>0</v>
      </c>
      <c r="S127" s="176">
        <f>'ПР 03.19-03.24'!S127+'[9]поточний ремонт'!S127+'[8]поточний ремонт'!S127</f>
        <v>0</v>
      </c>
      <c r="T127" s="343"/>
      <c r="U127" s="176">
        <f>'ПР 03.19-03.24'!U127+'[9]поточний ремонт'!U127+'[8]поточний ремонт'!U127</f>
        <v>0</v>
      </c>
      <c r="V127" s="176">
        <f>'ПР 03.19-03.24'!V127+'[9]поточний ремонт'!V127+'[8]поточний ремонт'!V127</f>
        <v>0</v>
      </c>
      <c r="W127" s="176">
        <f>'ПР 03.19-03.24'!W127+'[9]поточний ремонт'!W127+'[8]поточний ремонт'!W127</f>
        <v>18</v>
      </c>
      <c r="X127" s="176">
        <f>'ПР 03.19-03.24'!X127+'[9]поточний ремонт'!X127+'[8]поточний ремонт'!X127</f>
        <v>10900.482762881496</v>
      </c>
      <c r="Y127" s="176">
        <f>'ПР 03.19-03.24'!Y127+'[9]поточний ремонт'!Y127+'[8]поточний ремонт'!Y127</f>
        <v>22348.265511210211</v>
      </c>
      <c r="Z127" s="176">
        <f>'ПР 03.19-03.24'!Z127+'[9]поточний ремонт'!Z127+'[8]поточний ремонт'!Z127</f>
        <v>0</v>
      </c>
      <c r="AA127" s="176">
        <f>'ПР 03.19-03.24'!AA127+'[9]поточний ремонт'!AA127+'[8]поточний ремонт'!AA127</f>
        <v>0</v>
      </c>
      <c r="AB127" s="176">
        <f>'ПР 03.19-03.24'!AB127+'[9]поточний ремонт'!AB127+'[8]поточний ремонт'!AB127</f>
        <v>0</v>
      </c>
      <c r="AC127" s="176">
        <f>'ПР 03.19-03.24'!AC127+'[9]поточний ремонт'!AC127+'[8]поточний ремонт'!AC127</f>
        <v>27347.727753545048</v>
      </c>
      <c r="AD127" s="176">
        <f>'ПР 03.19-03.24'!AD127+'[9]поточний ремонт'!AD127+'[8]поточний ремонт'!AD127</f>
        <v>3842</v>
      </c>
      <c r="AE127" s="176">
        <f>'ПР 03.19-03.24'!AE127+'[9]поточний ремонт'!AE127+'[8]поточний ремонт'!AE127</f>
        <v>8083.6685635796275</v>
      </c>
      <c r="AF127" s="176">
        <f>'ПР 03.19-03.24'!AF127+'[9]поточний ремонт'!AF127+'[8]поточний ремонт'!AF127</f>
        <v>0</v>
      </c>
      <c r="AG127" s="176"/>
      <c r="AH127" s="176">
        <f>'ПР 03.19-03.24'!AH127+'[9]поточний ремонт'!AH127+'[8]поточний ремонт'!AH127</f>
        <v>10020.149665965582</v>
      </c>
      <c r="AI127" s="176">
        <f>'ПР 03.19-03.24'!AI127+'[9]поточний ремонт'!AI127+'[8]поточний ремонт'!AI127</f>
        <v>0</v>
      </c>
      <c r="AJ127" s="176"/>
      <c r="AK127" s="176">
        <f>'ПР 03.19-03.24'!AK127+'[9]поточний ремонт'!AK127+'[8]поточний ремонт'!AK127</f>
        <v>3507.389182859326</v>
      </c>
      <c r="AL127" s="176">
        <f>'ПР 03.19-03.24'!AL127+'[9]поточний ремонт'!AL127+'[8]поточний ремонт'!AL127</f>
        <v>639</v>
      </c>
      <c r="AM127" s="176"/>
      <c r="AN127" s="176">
        <f>'ПР 03.19-03.24'!AN127+'[9]поточний ремонт'!AN127+'[8]поточний ремонт'!AN127</f>
        <v>0</v>
      </c>
      <c r="AO127" s="176">
        <f>'ПР 03.19-03.24'!AO127+'[9]поточний ремонт'!AO127+'[8]поточний ремонт'!AO127</f>
        <v>0</v>
      </c>
      <c r="AP127" s="176"/>
      <c r="AQ127" s="176">
        <f>'ПР 03.19-03.24'!AQ127+'[9]поточний ремонт'!AQ127+'[8]поточний ремонт'!AQ127</f>
        <v>0</v>
      </c>
      <c r="AR127" s="176">
        <f>'ПР 03.19-03.24'!AR127+'[9]поточний ремонт'!AR127+'[8]поточний ремонт'!AR127</f>
        <v>0</v>
      </c>
      <c r="AS127" s="176"/>
      <c r="AT127" s="176">
        <f>'ПР 03.19-03.24'!AT127+'[9]поточний ремонт'!AT127+'[8]поточний ремонт'!AT127</f>
        <v>1742.4870423043108</v>
      </c>
      <c r="AU127" s="176">
        <f>'ПР 03.19-03.24'!AU127+'[9]поточний ремонт'!AU127+'[8]поточний ремонт'!AU127</f>
        <v>4129</v>
      </c>
      <c r="AV127" s="176"/>
      <c r="AW127" s="176">
        <f>'ПР 03.19-03.24'!AW127+'[9]поточний ремонт'!AW127+'[8]поточний ремонт'!AW127</f>
        <v>879.7533562482331</v>
      </c>
      <c r="AX127" s="176">
        <f>'ПР 03.19-03.24'!AX127+'[9]поточний ремонт'!AX127+'[8]поточний ремонт'!AX127</f>
        <v>5378.2915641319996</v>
      </c>
      <c r="AY127" s="176"/>
      <c r="AZ127" s="176">
        <f t="shared" si="7"/>
        <v>24233.447810957077</v>
      </c>
      <c r="BA127" s="176">
        <f t="shared" si="7"/>
        <v>10146.291564132</v>
      </c>
      <c r="BB127" s="176">
        <f t="shared" si="8"/>
        <v>-14087.156246825078</v>
      </c>
      <c r="BD127" s="324">
        <v>2</v>
      </c>
    </row>
    <row r="128" spans="1:56" ht="24.9" customHeight="1" x14ac:dyDescent="0.3">
      <c r="A128" s="338">
        <v>150000608</v>
      </c>
      <c r="B128" s="114" t="s">
        <v>259</v>
      </c>
      <c r="C128" s="339">
        <v>2</v>
      </c>
      <c r="D128" s="340" t="s">
        <v>870</v>
      </c>
      <c r="E128" s="341">
        <f>'[8]поточний ремонт'!E128</f>
        <v>598.30999999999995</v>
      </c>
      <c r="F128" s="176">
        <f>'ПР 03.19-03.24'!F128+'[9]поточний ремонт'!F128+'[8]поточний ремонт'!F128</f>
        <v>57312.692128704686</v>
      </c>
      <c r="G128" s="176">
        <f t="shared" si="5"/>
        <v>33599.391105442963</v>
      </c>
      <c r="H128" s="176">
        <f t="shared" si="6"/>
        <v>-23713.301023261723</v>
      </c>
      <c r="I128" s="176">
        <f>'ПР 03.19-03.24'!I128+'[9]поточний ремонт'!I128+'[8]поточний ремонт'!I128</f>
        <v>18.11</v>
      </c>
      <c r="J128" s="176">
        <f>'ПР 03.19-03.24'!J128+'[9]поточний ремонт'!J128+'[8]поточний ремонт'!J128</f>
        <v>5605.6559860546331</v>
      </c>
      <c r="K128" s="342"/>
      <c r="L128" s="176">
        <f>'ПР 03.19-03.24'!L128+'[9]поточний ремонт'!L128+'[8]поточний ремонт'!L128</f>
        <v>0</v>
      </c>
      <c r="M128" s="176">
        <f>'ПР 03.19-03.24'!M128+'[9]поточний ремонт'!M128+'[8]поточний ремонт'!M128</f>
        <v>0</v>
      </c>
      <c r="N128" s="176"/>
      <c r="O128" s="176">
        <f>'ПР 03.19-03.24'!O128+'[9]поточний ремонт'!O128+'[8]поточний ремонт'!O128</f>
        <v>0</v>
      </c>
      <c r="P128" s="176">
        <f>'ПР 03.19-03.24'!P128+'[9]поточний ремонт'!P128+'[8]поточний ремонт'!P128</f>
        <v>0</v>
      </c>
      <c r="Q128" s="334"/>
      <c r="R128" s="176">
        <f>'ПР 03.19-03.24'!R128+'[9]поточний ремонт'!R128+'[8]поточний ремонт'!R128</f>
        <v>0</v>
      </c>
      <c r="S128" s="176">
        <f>'ПР 03.19-03.24'!S128+'[9]поточний ремонт'!S128+'[8]поточний ремонт'!S128</f>
        <v>0</v>
      </c>
      <c r="T128" s="343"/>
      <c r="U128" s="176">
        <f>'ПР 03.19-03.24'!U128+'[9]поточний ремонт'!U128+'[8]поточний ремонт'!U128</f>
        <v>0</v>
      </c>
      <c r="V128" s="176">
        <f>'ПР 03.19-03.24'!V128+'[9]поточний ремонт'!V128+'[8]поточний ремонт'!V128</f>
        <v>0</v>
      </c>
      <c r="W128" s="176">
        <f>'ПР 03.19-03.24'!W128+'[9]поточний ремонт'!W128+'[8]поточний ремонт'!W128</f>
        <v>0</v>
      </c>
      <c r="X128" s="176">
        <f>'ПР 03.19-03.24'!X128+'[9]поточний ремонт'!X128+'[8]поточний ремонт'!X128</f>
        <v>0</v>
      </c>
      <c r="Y128" s="176">
        <f>'ПР 03.19-03.24'!Y128+'[9]поточний ремонт'!Y128+'[8]поточний ремонт'!Y128</f>
        <v>21923.739703041556</v>
      </c>
      <c r="Z128" s="176">
        <f>'ПР 03.19-03.24'!Z128+'[9]поточний ремонт'!Z128+'[8]поточний ремонт'!Z128</f>
        <v>0</v>
      </c>
      <c r="AA128" s="176">
        <f>'ПР 03.19-03.24'!AA128+'[9]поточний ремонт'!AA128+'[8]поточний ремонт'!AA128</f>
        <v>0</v>
      </c>
      <c r="AB128" s="176">
        <f>'ПР 03.19-03.24'!AB128+'[9]поточний ремонт'!AB128+'[8]поточний ремонт'!AB128</f>
        <v>1730</v>
      </c>
      <c r="AC128" s="176">
        <f>'ПР 03.19-03.24'!AC128+'[9]поточний ремонт'!AC128+'[8]поточний ремонт'!AC128</f>
        <v>2300</v>
      </c>
      <c r="AD128" s="176">
        <f>'ПР 03.19-03.24'!AD128+'[9]поточний ремонт'!AD128+'[8]поточний ремонт'!AD128</f>
        <v>2039.9954163467726</v>
      </c>
      <c r="AE128" s="176">
        <f>'ПР 03.19-03.24'!AE128+'[9]поточний ремонт'!AE128+'[8]поточний ремонт'!AE128</f>
        <v>6119.6081044435705</v>
      </c>
      <c r="AF128" s="176">
        <f>'ПР 03.19-03.24'!AF128+'[9]поточний ремонт'!AF128+'[8]поточний ремонт'!AF128</f>
        <v>600</v>
      </c>
      <c r="AG128" s="176"/>
      <c r="AH128" s="176">
        <f>'ПР 03.19-03.24'!AH128+'[9]поточний ремонт'!AH128+'[8]поточний ремонт'!AH128</f>
        <v>8346.4189148729965</v>
      </c>
      <c r="AI128" s="176">
        <f>'ПР 03.19-03.24'!AI128+'[9]поточний ремонт'!AI128+'[8]поточний ремонт'!AI128</f>
        <v>158</v>
      </c>
      <c r="AJ128" s="176"/>
      <c r="AK128" s="176">
        <f>'ПР 03.19-03.24'!AK128+'[9]поточний ремонт'!AK128+'[8]поточний ремонт'!AK128</f>
        <v>1459.167605488235</v>
      </c>
      <c r="AL128" s="176">
        <f>'ПР 03.19-03.24'!AL128+'[9]поточний ремонт'!AL128+'[8]поточний ремонт'!AL128</f>
        <v>344.78312363306901</v>
      </c>
      <c r="AM128" s="176"/>
      <c r="AN128" s="176">
        <f>'ПР 03.19-03.24'!AN128+'[9]поточний ремонт'!AN128+'[8]поточний ремонт'!AN128</f>
        <v>0</v>
      </c>
      <c r="AO128" s="176">
        <f>'ПР 03.19-03.24'!AO128+'[9]поточний ремонт'!AO128+'[8]поточний ремонт'!AO128</f>
        <v>0</v>
      </c>
      <c r="AP128" s="176"/>
      <c r="AQ128" s="176">
        <f>'ПР 03.19-03.24'!AQ128+'[9]поточний ремонт'!AQ128+'[8]поточний ремонт'!AQ128</f>
        <v>0</v>
      </c>
      <c r="AR128" s="176">
        <f>'ПР 03.19-03.24'!AR128+'[9]поточний ремонт'!AR128+'[8]поточний ремонт'!AR128</f>
        <v>4351.7198717688207</v>
      </c>
      <c r="AS128" s="176"/>
      <c r="AT128" s="176">
        <f>'ПР 03.19-03.24'!AT128+'[9]поточний ремонт'!AT128+'[8]поточний ремонт'!AT128</f>
        <v>1140.8838322514612</v>
      </c>
      <c r="AU128" s="176">
        <f>'ПР 03.19-03.24'!AU128+'[9]поточний ремонт'!AU128+'[8]поточний ремонт'!AU128</f>
        <v>3374.3659014179279</v>
      </c>
      <c r="AV128" s="176"/>
      <c r="AW128" s="176">
        <f>'ПР 03.19-03.24'!AW128+'[9]поточний ремонт'!AW128+'[8]поточний ремонт'!AW128</f>
        <v>769.83905624823296</v>
      </c>
      <c r="AX128" s="176">
        <f>'ПР 03.19-03.24'!AX128+'[9]поточний ремонт'!AX128+'[8]поточний ремонт'!AX128</f>
        <v>1572.14982353</v>
      </c>
      <c r="AY128" s="176"/>
      <c r="AZ128" s="176">
        <f t="shared" si="7"/>
        <v>17835.917513304499</v>
      </c>
      <c r="BA128" s="176">
        <f t="shared" si="7"/>
        <v>10401.018720349819</v>
      </c>
      <c r="BB128" s="176">
        <f t="shared" si="8"/>
        <v>-7434.8987929546802</v>
      </c>
      <c r="BD128" s="324">
        <v>2</v>
      </c>
    </row>
    <row r="129" spans="1:56" ht="24.9" customHeight="1" x14ac:dyDescent="0.3">
      <c r="A129" s="338">
        <v>150000609</v>
      </c>
      <c r="B129" s="114" t="s">
        <v>261</v>
      </c>
      <c r="C129" s="339">
        <v>2</v>
      </c>
      <c r="D129" s="340" t="s">
        <v>870</v>
      </c>
      <c r="E129" s="341">
        <f>'[8]поточний ремонт'!E129</f>
        <v>465.59999999999997</v>
      </c>
      <c r="F129" s="176">
        <f>'ПР 03.19-03.24'!F129+'[9]поточний ремонт'!F129+'[8]поточний ремонт'!F129</f>
        <v>48500.04148280152</v>
      </c>
      <c r="G129" s="176">
        <f t="shared" si="5"/>
        <v>33873</v>
      </c>
      <c r="H129" s="176">
        <f t="shared" si="6"/>
        <v>-14627.04148280152</v>
      </c>
      <c r="I129" s="176">
        <f>'ПР 03.19-03.24'!I129+'[9]поточний ремонт'!I129+'[8]поточний ремонт'!I129</f>
        <v>12</v>
      </c>
      <c r="J129" s="176">
        <f>'ПР 03.19-03.24'!J129+'[9]поточний ремонт'!J129+'[8]поточний ремонт'!J129</f>
        <v>2648</v>
      </c>
      <c r="K129" s="342"/>
      <c r="L129" s="176">
        <f>'ПР 03.19-03.24'!L129+'[9]поточний ремонт'!L129+'[8]поточний ремонт'!L129</f>
        <v>1</v>
      </c>
      <c r="M129" s="176">
        <f>'ПР 03.19-03.24'!M129+'[9]поточний ремонт'!M129+'[8]поточний ремонт'!M129</f>
        <v>29636</v>
      </c>
      <c r="N129" s="176"/>
      <c r="O129" s="176">
        <f>'ПР 03.19-03.24'!O129+'[9]поточний ремонт'!O129+'[8]поточний ремонт'!O129</f>
        <v>0</v>
      </c>
      <c r="P129" s="176">
        <f>'ПР 03.19-03.24'!P129+'[9]поточний ремонт'!P129+'[8]поточний ремонт'!P129</f>
        <v>0</v>
      </c>
      <c r="Q129" s="334"/>
      <c r="R129" s="176">
        <f>'ПР 03.19-03.24'!R129+'[9]поточний ремонт'!R129+'[8]поточний ремонт'!R129</f>
        <v>0</v>
      </c>
      <c r="S129" s="176">
        <f>'ПР 03.19-03.24'!S129+'[9]поточний ремонт'!S129+'[8]поточний ремонт'!S129</f>
        <v>0</v>
      </c>
      <c r="T129" s="343"/>
      <c r="U129" s="176">
        <f>'ПР 03.19-03.24'!U129+'[9]поточний ремонт'!U129+'[8]поточний ремонт'!U129</f>
        <v>0</v>
      </c>
      <c r="V129" s="176">
        <f>'ПР 03.19-03.24'!V129+'[9]поточний ремонт'!V129+'[8]поточний ремонт'!V129</f>
        <v>0</v>
      </c>
      <c r="W129" s="176">
        <f>'ПР 03.19-03.24'!W129+'[9]поточний ремонт'!W129+'[8]поточний ремонт'!W129</f>
        <v>0</v>
      </c>
      <c r="X129" s="176">
        <f>'ПР 03.19-03.24'!X129+'[9]поточний ремонт'!X129+'[8]поточний ремонт'!X129</f>
        <v>0</v>
      </c>
      <c r="Y129" s="176">
        <f>'ПР 03.19-03.24'!Y129+'[9]поточний ремонт'!Y129+'[8]поточний ремонт'!Y129</f>
        <v>0</v>
      </c>
      <c r="Z129" s="176">
        <f>'ПР 03.19-03.24'!Z129+'[9]поточний ремонт'!Z129+'[8]поточний ремонт'!Z129</f>
        <v>0</v>
      </c>
      <c r="AA129" s="176">
        <f>'ПР 03.19-03.24'!AA129+'[9]поточний ремонт'!AA129+'[8]поточний ремонт'!AA129</f>
        <v>0</v>
      </c>
      <c r="AB129" s="176">
        <f>'ПР 03.19-03.24'!AB129+'[9]поточний ремонт'!AB129+'[8]поточний ремонт'!AB129</f>
        <v>0</v>
      </c>
      <c r="AC129" s="176">
        <f>'ПР 03.19-03.24'!AC129+'[9]поточний ремонт'!AC129+'[8]поточний ремонт'!AC129</f>
        <v>1338</v>
      </c>
      <c r="AD129" s="176">
        <f>'ПР 03.19-03.24'!AD129+'[9]поточний ремонт'!AD129+'[8]поточний ремонт'!AD129</f>
        <v>251</v>
      </c>
      <c r="AE129" s="176">
        <f>'ПР 03.19-03.24'!AE129+'[9]поточний ремонт'!AE129+'[8]поточний ремонт'!AE129</f>
        <v>4256.2729926279771</v>
      </c>
      <c r="AF129" s="176">
        <f>'ПР 03.19-03.24'!AF129+'[9]поточний ремонт'!AF129+'[8]поточний ремонт'!AF129</f>
        <v>159</v>
      </c>
      <c r="AG129" s="176"/>
      <c r="AH129" s="176">
        <f>'ПР 03.19-03.24'!AH129+'[9]поточний ремонт'!AH129+'[8]поточний ремонт'!AH129</f>
        <v>8052.0880046972925</v>
      </c>
      <c r="AI129" s="176">
        <f>'ПР 03.19-03.24'!AI129+'[9]поточний ремонт'!AI129+'[8]поточний ремонт'!AI129</f>
        <v>1385</v>
      </c>
      <c r="AJ129" s="176"/>
      <c r="AK129" s="176">
        <f>'ПР 03.19-03.24'!AK129+'[9]поточний ремонт'!AK129+'[8]поточний ремонт'!AK129</f>
        <v>1341.4414642920722</v>
      </c>
      <c r="AL129" s="176">
        <f>'ПР 03.19-03.24'!AL129+'[9]поточний ремонт'!AL129+'[8]поточний ремонт'!AL129</f>
        <v>0</v>
      </c>
      <c r="AM129" s="176"/>
      <c r="AN129" s="176">
        <f>'ПР 03.19-03.24'!AN129+'[9]поточний ремонт'!AN129+'[8]поточний ремонт'!AN129</f>
        <v>0</v>
      </c>
      <c r="AO129" s="176">
        <f>'ПР 03.19-03.24'!AO129+'[9]поточний ремонт'!AO129+'[8]поточний ремонт'!AO129</f>
        <v>0</v>
      </c>
      <c r="AP129" s="176"/>
      <c r="AQ129" s="176">
        <f>'ПР 03.19-03.24'!AQ129+'[9]поточний ремонт'!AQ129+'[8]поточний ремонт'!AQ129</f>
        <v>0</v>
      </c>
      <c r="AR129" s="176">
        <f>'ПР 03.19-03.24'!AR129+'[9]поточний ремонт'!AR129+'[8]поточний ремонт'!AR129</f>
        <v>0</v>
      </c>
      <c r="AS129" s="176"/>
      <c r="AT129" s="176">
        <f>'ПР 03.19-03.24'!AT129+'[9]поточний ремонт'!AT129+'[8]поточний ремонт'!AT129</f>
        <v>1611.9502076707861</v>
      </c>
      <c r="AU129" s="176">
        <f>'ПР 03.19-03.24'!AU129+'[9]поточний ремонт'!AU129+'[8]поточний ремонт'!AU129</f>
        <v>2018</v>
      </c>
      <c r="AV129" s="176"/>
      <c r="AW129" s="176">
        <f>'ПР 03.19-03.24'!AW129+'[9]поточний ремонт'!AW129+'[8]поточний ремонт'!AW129</f>
        <v>386.66751437585555</v>
      </c>
      <c r="AX129" s="176">
        <f>'ПР 03.19-03.24'!AX129+'[9]поточний ремонт'!AX129+'[8]поточний ремонт'!AX129</f>
        <v>3682</v>
      </c>
      <c r="AY129" s="176"/>
      <c r="AZ129" s="176">
        <f t="shared" si="7"/>
        <v>15648.420183663984</v>
      </c>
      <c r="BA129" s="176">
        <f t="shared" si="7"/>
        <v>7244</v>
      </c>
      <c r="BB129" s="176">
        <f t="shared" si="8"/>
        <v>-8404.4201836639841</v>
      </c>
      <c r="BD129" s="324">
        <v>2</v>
      </c>
    </row>
    <row r="130" spans="1:56" ht="24.9" customHeight="1" x14ac:dyDescent="0.3">
      <c r="A130" s="338">
        <v>150000610</v>
      </c>
      <c r="B130" s="114" t="s">
        <v>263</v>
      </c>
      <c r="C130" s="339">
        <v>2</v>
      </c>
      <c r="D130" s="340" t="s">
        <v>870</v>
      </c>
      <c r="E130" s="341">
        <f>'[8]поточний ремонт'!E130</f>
        <v>475.2</v>
      </c>
      <c r="F130" s="176">
        <f>'ПР 03.19-03.24'!F130+'[9]поточний ремонт'!F130+'[8]поточний ремонт'!F130</f>
        <v>45685.00002934481</v>
      </c>
      <c r="G130" s="176">
        <f t="shared" si="5"/>
        <v>50448</v>
      </c>
      <c r="H130" s="176">
        <f t="shared" si="6"/>
        <v>4762.9999706551898</v>
      </c>
      <c r="I130" s="176">
        <f>'ПР 03.19-03.24'!I130+'[9]поточний ремонт'!I130+'[8]поточний ремонт'!I130</f>
        <v>151.76999999999998</v>
      </c>
      <c r="J130" s="176">
        <f>'ПР 03.19-03.24'!J130+'[9]поточний ремонт'!J130+'[8]поточний ремонт'!J130</f>
        <v>31226</v>
      </c>
      <c r="K130" s="345"/>
      <c r="L130" s="176">
        <f>'ПР 03.19-03.24'!L130+'[9]поточний ремонт'!L130+'[8]поточний ремонт'!L130</f>
        <v>0</v>
      </c>
      <c r="M130" s="176">
        <f>'ПР 03.19-03.24'!M130+'[9]поточний ремонт'!M130+'[8]поточний ремонт'!M130</f>
        <v>0</v>
      </c>
      <c r="N130" s="176"/>
      <c r="O130" s="176">
        <f>'ПР 03.19-03.24'!O130+'[9]поточний ремонт'!O130+'[8]поточний ремонт'!O130</f>
        <v>0</v>
      </c>
      <c r="P130" s="176">
        <f>'ПР 03.19-03.24'!P130+'[9]поточний ремонт'!P130+'[8]поточний ремонт'!P130</f>
        <v>0</v>
      </c>
      <c r="Q130" s="334"/>
      <c r="R130" s="176">
        <f>'ПР 03.19-03.24'!R130+'[9]поточний ремонт'!R130+'[8]поточний ремонт'!R130</f>
        <v>0</v>
      </c>
      <c r="S130" s="176">
        <f>'ПР 03.19-03.24'!S130+'[9]поточний ремонт'!S130+'[8]поточний ремонт'!S130</f>
        <v>0</v>
      </c>
      <c r="T130" s="343"/>
      <c r="U130" s="176">
        <f>'ПР 03.19-03.24'!U130+'[9]поточний ремонт'!U130+'[8]поточний ремонт'!U130</f>
        <v>0</v>
      </c>
      <c r="V130" s="176">
        <f>'ПР 03.19-03.24'!V130+'[9]поточний ремонт'!V130+'[8]поточний ремонт'!V130</f>
        <v>0</v>
      </c>
      <c r="W130" s="176">
        <f>'ПР 03.19-03.24'!W130+'[9]поточний ремонт'!W130+'[8]поточний ремонт'!W130</f>
        <v>0</v>
      </c>
      <c r="X130" s="176">
        <f>'ПР 03.19-03.24'!X130+'[9]поточний ремонт'!X130+'[8]поточний ремонт'!X130</f>
        <v>0</v>
      </c>
      <c r="Y130" s="176">
        <f>'ПР 03.19-03.24'!Y130+'[9]поточний ремонт'!Y130+'[8]поточний ремонт'!Y130</f>
        <v>16724</v>
      </c>
      <c r="Z130" s="176">
        <f>'ПР 03.19-03.24'!Z130+'[9]поточний ремонт'!Z130+'[8]поточний ремонт'!Z130</f>
        <v>0</v>
      </c>
      <c r="AA130" s="176">
        <f>'ПР 03.19-03.24'!AA130+'[9]поточний ремонт'!AA130+'[8]поточний ремонт'!AA130</f>
        <v>0</v>
      </c>
      <c r="AB130" s="176">
        <f>'ПР 03.19-03.24'!AB130+'[9]поточний ремонт'!AB130+'[8]поточний ремонт'!AB130</f>
        <v>0</v>
      </c>
      <c r="AC130" s="176">
        <f>'ПР 03.19-03.24'!AC130+'[9]поточний ремонт'!AC130+'[8]поточний ремонт'!AC130</f>
        <v>657</v>
      </c>
      <c r="AD130" s="176">
        <f>'ПР 03.19-03.24'!AD130+'[9]поточний ремонт'!AD130+'[8]поточний ремонт'!AD130</f>
        <v>1841</v>
      </c>
      <c r="AE130" s="176">
        <f>'ПР 03.19-03.24'!AE130+'[9]поточний ремонт'!AE130+'[8]поточний ремонт'!AE130</f>
        <v>5455.8159085782518</v>
      </c>
      <c r="AF130" s="176">
        <f>'ПР 03.19-03.24'!AF130+'[9]поточний ремонт'!AF130+'[8]поточний ремонт'!AF130</f>
        <v>1471.6421599394262</v>
      </c>
      <c r="AG130" s="176"/>
      <c r="AH130" s="176">
        <f>'ПР 03.19-03.24'!AH130+'[9]поточний ремонт'!AH130+'[8]поточний ремонт'!AH130</f>
        <v>6874.3834872726966</v>
      </c>
      <c r="AI130" s="176">
        <f>'ПР 03.19-03.24'!AI130+'[9]поточний ремонт'!AI130+'[8]поточний ремонт'!AI130</f>
        <v>0</v>
      </c>
      <c r="AJ130" s="176"/>
      <c r="AK130" s="176">
        <f>'ПР 03.19-03.24'!AK130+'[9]поточний ремонт'!AK130+'[8]поточний ремонт'!AK130</f>
        <v>1540.9493853481604</v>
      </c>
      <c r="AL130" s="176">
        <f>'ПР 03.19-03.24'!AL130+'[9]поточний ремонт'!AL130+'[8]поточний ремонт'!AL130</f>
        <v>2766.2122389220799</v>
      </c>
      <c r="AM130" s="176"/>
      <c r="AN130" s="176">
        <f>'ПР 03.19-03.24'!AN130+'[9]поточний ремонт'!AN130+'[8]поточний ремонт'!AN130</f>
        <v>0</v>
      </c>
      <c r="AO130" s="176">
        <f>'ПР 03.19-03.24'!AO130+'[9]поточний ремонт'!AO130+'[8]поточний ремонт'!AO130</f>
        <v>0</v>
      </c>
      <c r="AP130" s="176"/>
      <c r="AQ130" s="176">
        <f>'ПР 03.19-03.24'!AQ130+'[9]поточний ремонт'!AQ130+'[8]поточний ремонт'!AQ130</f>
        <v>0</v>
      </c>
      <c r="AR130" s="176">
        <f>'ПР 03.19-03.24'!AR130+'[9]поточний ремонт'!AR130+'[8]поточний ремонт'!AR130</f>
        <v>0</v>
      </c>
      <c r="AS130" s="176"/>
      <c r="AT130" s="176">
        <f>'ПР 03.19-03.24'!AT130+'[9]поточний ремонт'!AT130+'[8]поточний ремонт'!AT130</f>
        <v>1652.9935410737232</v>
      </c>
      <c r="AU130" s="176">
        <f>'ПР 03.19-03.24'!AU130+'[9]поточний ремонт'!AU130+'[8]поточний ремонт'!AU130</f>
        <v>6793</v>
      </c>
      <c r="AV130" s="176"/>
      <c r="AW130" s="176">
        <f>'ПР 03.19-03.24'!AW130+'[9]поточний ремонт'!AW130+'[8]поточний ремонт'!AW130</f>
        <v>389.51601437585555</v>
      </c>
      <c r="AX130" s="176">
        <f>'ПР 03.19-03.24'!AX130+'[9]поточний ремонт'!AX130+'[8]поточний ремонт'!AX130</f>
        <v>585.74381097000003</v>
      </c>
      <c r="AY130" s="176"/>
      <c r="AZ130" s="176">
        <f t="shared" si="7"/>
        <v>15913.658336648687</v>
      </c>
      <c r="BA130" s="176">
        <f t="shared" si="7"/>
        <v>11616.598209831505</v>
      </c>
      <c r="BB130" s="176">
        <f t="shared" si="8"/>
        <v>-4297.0601268171813</v>
      </c>
      <c r="BD130" s="324">
        <v>2</v>
      </c>
    </row>
    <row r="131" spans="1:56" ht="24.9" customHeight="1" x14ac:dyDescent="0.3">
      <c r="A131" s="338">
        <v>150000611</v>
      </c>
      <c r="B131" s="114" t="s">
        <v>265</v>
      </c>
      <c r="C131" s="339">
        <v>3</v>
      </c>
      <c r="D131" s="340" t="s">
        <v>870</v>
      </c>
      <c r="E131" s="341">
        <f>'[8]поточний ремонт'!E131</f>
        <v>1107.8</v>
      </c>
      <c r="F131" s="176">
        <f>'ПР 03.19-03.24'!F131+'[9]поточний ремонт'!F131+'[8]поточний ремонт'!F131</f>
        <v>75479.231633547693</v>
      </c>
      <c r="G131" s="176">
        <f t="shared" si="5"/>
        <v>54244.091163575904</v>
      </c>
      <c r="H131" s="176">
        <f t="shared" si="6"/>
        <v>-21235.14046997179</v>
      </c>
      <c r="I131" s="176">
        <f>'ПР 03.19-03.24'!I131+'[9]поточний ремонт'!I131+'[8]поточний ремонт'!I131</f>
        <v>9.85</v>
      </c>
      <c r="J131" s="176">
        <f>'ПР 03.19-03.24'!J131+'[9]поточний ремонт'!J131+'[8]поточний ремонт'!J131</f>
        <v>3758.1840041006758</v>
      </c>
      <c r="K131" s="342"/>
      <c r="L131" s="176">
        <f>'ПР 03.19-03.24'!L131+'[9]поточний ремонт'!L131+'[8]поточний ремонт'!L131</f>
        <v>1</v>
      </c>
      <c r="M131" s="176">
        <f>'ПР 03.19-03.24'!M131+'[9]поточний ремонт'!M131+'[8]поточний ремонт'!M131</f>
        <v>34669</v>
      </c>
      <c r="N131" s="176"/>
      <c r="O131" s="176">
        <f>'ПР 03.19-03.24'!O131+'[9]поточний ремонт'!O131+'[8]поточний ремонт'!O131</f>
        <v>0</v>
      </c>
      <c r="P131" s="176">
        <f>'ПР 03.19-03.24'!P131+'[9]поточний ремонт'!P131+'[8]поточний ремонт'!P131</f>
        <v>0</v>
      </c>
      <c r="Q131" s="334"/>
      <c r="R131" s="176">
        <f>'ПР 03.19-03.24'!R131+'[9]поточний ремонт'!R131+'[8]поточний ремонт'!R131</f>
        <v>0</v>
      </c>
      <c r="S131" s="176">
        <f>'ПР 03.19-03.24'!S131+'[9]поточний ремонт'!S131+'[8]поточний ремонт'!S131</f>
        <v>0</v>
      </c>
      <c r="T131" s="343"/>
      <c r="U131" s="176">
        <f>'ПР 03.19-03.24'!U131+'[9]поточний ремонт'!U131+'[8]поточний ремонт'!U131</f>
        <v>0</v>
      </c>
      <c r="V131" s="176">
        <f>'ПР 03.19-03.24'!V131+'[9]поточний ремонт'!V131+'[8]поточний ремонт'!V131</f>
        <v>0</v>
      </c>
      <c r="W131" s="176">
        <f>'ПР 03.19-03.24'!W131+'[9]поточний ремонт'!W131+'[8]поточний ремонт'!W131</f>
        <v>0</v>
      </c>
      <c r="X131" s="176">
        <f>'ПР 03.19-03.24'!X131+'[9]поточний ремонт'!X131+'[8]поточний ремонт'!X131</f>
        <v>0</v>
      </c>
      <c r="Y131" s="176">
        <f>'ПР 03.19-03.24'!Y131+'[9]поточний ремонт'!Y131+'[8]поточний ремонт'!Y131</f>
        <v>4555</v>
      </c>
      <c r="Z131" s="176">
        <f>'ПР 03.19-03.24'!Z131+'[9]поточний ремонт'!Z131+'[8]поточний ремонт'!Z131</f>
        <v>0</v>
      </c>
      <c r="AA131" s="176">
        <f>'ПР 03.19-03.24'!AA131+'[9]поточний ремонт'!AA131+'[8]поточний ремонт'!AA131</f>
        <v>0</v>
      </c>
      <c r="AB131" s="176">
        <f>'ПР 03.19-03.24'!AB131+'[9]поточний ремонт'!AB131+'[8]поточний ремонт'!AB131</f>
        <v>998</v>
      </c>
      <c r="AC131" s="176">
        <f>'ПР 03.19-03.24'!AC131+'[9]поточний ремонт'!AC131+'[8]поточний ремонт'!AC131</f>
        <v>5701</v>
      </c>
      <c r="AD131" s="176">
        <f>'ПР 03.19-03.24'!AD131+'[9]поточний ремонт'!AD131+'[8]поточний ремонт'!AD131</f>
        <v>4562.9071594752286</v>
      </c>
      <c r="AE131" s="176">
        <f>'ПР 03.19-03.24'!AE131+'[9]поточний ремонт'!AE131+'[8]поточний ремонт'!AE131</f>
        <v>7578.0958281980593</v>
      </c>
      <c r="AF131" s="176">
        <f>'ПР 03.19-03.24'!AF131+'[9]поточний ремонт'!AF131+'[8]поточний ремонт'!AF131</f>
        <v>4232.7700000000004</v>
      </c>
      <c r="AG131" s="176"/>
      <c r="AH131" s="176">
        <f>'ПР 03.19-03.24'!AH131+'[9]поточний ремонт'!AH131+'[8]поточний ремонт'!AH131</f>
        <v>11045.456185087256</v>
      </c>
      <c r="AI131" s="176">
        <f>'ПР 03.19-03.24'!AI131+'[9]поточний ремонт'!AI131+'[8]поточний ремонт'!AI131</f>
        <v>0</v>
      </c>
      <c r="AJ131" s="176"/>
      <c r="AK131" s="176">
        <f>'ПР 03.19-03.24'!AK131+'[9]поточний ремонт'!AK131+'[8]поточний ремонт'!AK131</f>
        <v>4025.7902975783559</v>
      </c>
      <c r="AL131" s="176">
        <f>'ПР 03.19-03.24'!AL131+'[9]поточний ремонт'!AL131+'[8]поточний ремонт'!AL131</f>
        <v>963</v>
      </c>
      <c r="AM131" s="176"/>
      <c r="AN131" s="176">
        <f>'ПР 03.19-03.24'!AN131+'[9]поточний ремонт'!AN131+'[8]поточний ремонт'!AN131</f>
        <v>0</v>
      </c>
      <c r="AO131" s="176">
        <f>'ПР 03.19-03.24'!AO131+'[9]поточний ремонт'!AO131+'[8]поточний ремонт'!AO131</f>
        <v>0</v>
      </c>
      <c r="AP131" s="176"/>
      <c r="AQ131" s="176">
        <f>'ПР 03.19-03.24'!AQ131+'[9]поточний ремонт'!AQ131+'[8]поточний ремонт'!AQ131</f>
        <v>415.26523391347547</v>
      </c>
      <c r="AR131" s="176">
        <f>'ПР 03.19-03.24'!AR131+'[9]поточний ремонт'!AR131+'[8]поточний ремонт'!AR131</f>
        <v>1325</v>
      </c>
      <c r="AS131" s="176"/>
      <c r="AT131" s="176">
        <f>'ПР 03.19-03.24'!AT131+'[9]поточний ремонт'!AT131+'[8]поточний ремонт'!AT131</f>
        <v>2968.5506745465236</v>
      </c>
      <c r="AU131" s="176">
        <f>'ПР 03.19-03.24'!AU131+'[9]поточний ремонт'!AU131+'[8]поточний ремонт'!AU131</f>
        <v>2325</v>
      </c>
      <c r="AV131" s="176"/>
      <c r="AW131" s="176">
        <f>'ПР 03.19-03.24'!AW131+'[9]поточний ремонт'!AW131+'[8]поточний ремонт'!AW131</f>
        <v>984.8743533163165</v>
      </c>
      <c r="AX131" s="176">
        <f>'ПР 03.19-03.24'!AX131+'[9]поточний ремонт'!AX131+'[8]поточний ремонт'!AX131</f>
        <v>2858</v>
      </c>
      <c r="AY131" s="176"/>
      <c r="AZ131" s="176">
        <f t="shared" si="7"/>
        <v>27018.03257263999</v>
      </c>
      <c r="BA131" s="176">
        <f t="shared" si="7"/>
        <v>11703.77</v>
      </c>
      <c r="BB131" s="176">
        <f t="shared" si="8"/>
        <v>-15314.262572639989</v>
      </c>
      <c r="BD131" s="324">
        <v>2</v>
      </c>
    </row>
    <row r="132" spans="1:56" ht="24.9" customHeight="1" x14ac:dyDescent="0.3">
      <c r="A132" s="338">
        <v>150000623</v>
      </c>
      <c r="B132" s="114" t="s">
        <v>267</v>
      </c>
      <c r="C132" s="339">
        <v>4</v>
      </c>
      <c r="D132" s="340" t="s">
        <v>870</v>
      </c>
      <c r="E132" s="341">
        <f>'[8]поточний ремонт'!E132</f>
        <v>1472.6</v>
      </c>
      <c r="F132" s="176">
        <f>'ПР 03.19-03.24'!F132+'[9]поточний ремонт'!F132+'[8]поточний ремонт'!F132</f>
        <v>115248.79502553107</v>
      </c>
      <c r="G132" s="176">
        <f t="shared" si="5"/>
        <v>96142.77</v>
      </c>
      <c r="H132" s="176">
        <f t="shared" si="6"/>
        <v>-19106.025025531068</v>
      </c>
      <c r="I132" s="176">
        <f>'ПР 03.19-03.24'!I132+'[9]поточний ремонт'!I132+'[8]поточний ремонт'!I132</f>
        <v>8</v>
      </c>
      <c r="J132" s="176">
        <f>'ПР 03.19-03.24'!J132+'[9]поточний ремонт'!J132+'[8]поточний ремонт'!J132</f>
        <v>1620.4099999999999</v>
      </c>
      <c r="K132" s="342"/>
      <c r="L132" s="176">
        <f>'ПР 03.19-03.24'!L132+'[9]поточний ремонт'!L132+'[8]поточний ремонт'!L132</f>
        <v>1</v>
      </c>
      <c r="M132" s="176">
        <f>'ПР 03.19-03.24'!M132+'[9]поточний ремонт'!M132+'[8]поточний ремонт'!M132</f>
        <v>61462</v>
      </c>
      <c r="N132" s="176"/>
      <c r="O132" s="176">
        <f>'ПР 03.19-03.24'!O132+'[9]поточний ремонт'!O132+'[8]поточний ремонт'!O132</f>
        <v>0</v>
      </c>
      <c r="P132" s="176">
        <f>'ПР 03.19-03.24'!P132+'[9]поточний ремонт'!P132+'[8]поточний ремонт'!P132</f>
        <v>0</v>
      </c>
      <c r="Q132" s="334"/>
      <c r="R132" s="176">
        <f>'ПР 03.19-03.24'!R132+'[9]поточний ремонт'!R132+'[8]поточний ремонт'!R132</f>
        <v>0</v>
      </c>
      <c r="S132" s="176">
        <f>'ПР 03.19-03.24'!S132+'[9]поточний ремонт'!S132+'[8]поточний ремонт'!S132</f>
        <v>0</v>
      </c>
      <c r="T132" s="343"/>
      <c r="U132" s="176">
        <f>'ПР 03.19-03.24'!U132+'[9]поточний ремонт'!U132+'[8]поточний ремонт'!U132</f>
        <v>0</v>
      </c>
      <c r="V132" s="176">
        <f>'ПР 03.19-03.24'!V132+'[9]поточний ремонт'!V132+'[8]поточний ремонт'!V132</f>
        <v>0</v>
      </c>
      <c r="W132" s="176">
        <f>'ПР 03.19-03.24'!W132+'[9]поточний ремонт'!W132+'[8]поточний ремонт'!W132</f>
        <v>0</v>
      </c>
      <c r="X132" s="176">
        <f>'ПР 03.19-03.24'!X132+'[9]поточний ремонт'!X132+'[8]поточний ремонт'!X132</f>
        <v>0</v>
      </c>
      <c r="Y132" s="176">
        <f>'ПР 03.19-03.24'!Y132+'[9]поточний ремонт'!Y132+'[8]поточний ремонт'!Y132</f>
        <v>18569</v>
      </c>
      <c r="Z132" s="176">
        <f>'ПР 03.19-03.24'!Z132+'[9]поточний ремонт'!Z132+'[8]поточний ремонт'!Z132</f>
        <v>0</v>
      </c>
      <c r="AA132" s="176">
        <f>'ПР 03.19-03.24'!AA132+'[9]поточний ремонт'!AA132+'[8]поточний ремонт'!AA132</f>
        <v>0</v>
      </c>
      <c r="AB132" s="176">
        <f>'ПР 03.19-03.24'!AB132+'[9]поточний ремонт'!AB132+'[8]поточний ремонт'!AB132</f>
        <v>248</v>
      </c>
      <c r="AC132" s="176">
        <f>'ПР 03.19-03.24'!AC132+'[9]поточний ремонт'!AC132+'[8]поточний ремонт'!AC132</f>
        <v>9320</v>
      </c>
      <c r="AD132" s="176">
        <f>'ПР 03.19-03.24'!AD132+'[9]поточний ремонт'!AD132+'[8]поточний ремонт'!AD132</f>
        <v>4923.3599999999997</v>
      </c>
      <c r="AE132" s="176">
        <f>'ПР 03.19-03.24'!AE132+'[9]поточний ремонт'!AE132+'[8]поточний ремонт'!AE132</f>
        <v>9204.9688690212461</v>
      </c>
      <c r="AF132" s="176">
        <f>'ПР 03.19-03.24'!AF132+'[9]поточний ремонт'!AF132+'[8]поточний ремонт'!AF132</f>
        <v>13820.694446598187</v>
      </c>
      <c r="AG132" s="176"/>
      <c r="AH132" s="176">
        <f>'ПР 03.19-03.24'!AH132+'[9]поточний ремонт'!AH132+'[8]поточний ремонт'!AH132</f>
        <v>11485.45603582048</v>
      </c>
      <c r="AI132" s="176">
        <f>'ПР 03.19-03.24'!AI132+'[9]поточний ремонт'!AI132+'[8]поточний ремонт'!AI132</f>
        <v>3960</v>
      </c>
      <c r="AJ132" s="176"/>
      <c r="AK132" s="176">
        <f>'ПР 03.19-03.24'!AK132+'[9]поточний ремонт'!AK132+'[8]поточний ремонт'!AK132</f>
        <v>6242.3394788460382</v>
      </c>
      <c r="AL132" s="176">
        <f>'ПР 03.19-03.24'!AL132+'[9]поточний ремонт'!AL132+'[8]поточний ремонт'!AL132</f>
        <v>2075</v>
      </c>
      <c r="AM132" s="176"/>
      <c r="AN132" s="176">
        <f>'ПР 03.19-03.24'!AN132+'[9]поточний ремонт'!AN132+'[8]поточний ремонт'!AN132</f>
        <v>0</v>
      </c>
      <c r="AO132" s="176">
        <f>'ПР 03.19-03.24'!AO132+'[9]поточний ремонт'!AO132+'[8]поточний ремонт'!AO132</f>
        <v>0</v>
      </c>
      <c r="AP132" s="176"/>
      <c r="AQ132" s="176">
        <f>'ПР 03.19-03.24'!AQ132+'[9]поточний ремонт'!AQ132+'[8]поточний ремонт'!AQ132</f>
        <v>553.6869785513004</v>
      </c>
      <c r="AR132" s="176">
        <f>'ПР 03.19-03.24'!AR132+'[9]поточний ремонт'!AR132+'[8]поточний ремонт'!AR132</f>
        <v>0</v>
      </c>
      <c r="AS132" s="176"/>
      <c r="AT132" s="176">
        <f>'ПР 03.19-03.24'!AT132+'[9]поточний ремонт'!AT132+'[8]поточний ремонт'!AT132</f>
        <v>4912.6982461025473</v>
      </c>
      <c r="AU132" s="176">
        <f>'ПР 03.19-03.24'!AU132+'[9]поточний ремонт'!AU132+'[8]поточний ремонт'!AU132</f>
        <v>1339.1021748623602</v>
      </c>
      <c r="AV132" s="176"/>
      <c r="AW132" s="176">
        <f>'ПР 03.19-03.24'!AW132+'[9]поточний ремонт'!AW132+'[8]поточний ремонт'!AW132</f>
        <v>1082.9383533163164</v>
      </c>
      <c r="AX132" s="176">
        <f>'ПР 03.19-03.24'!AX132+'[9]поточний ремонт'!AX132+'[8]поточний ремонт'!AX132</f>
        <v>1722</v>
      </c>
      <c r="AY132" s="176"/>
      <c r="AZ132" s="176">
        <f t="shared" si="7"/>
        <v>33482.087961657933</v>
      </c>
      <c r="BA132" s="176">
        <f t="shared" si="7"/>
        <v>22916.796621460548</v>
      </c>
      <c r="BB132" s="176">
        <f t="shared" si="8"/>
        <v>-10565.291340197386</v>
      </c>
      <c r="BD132" s="324">
        <v>2</v>
      </c>
    </row>
    <row r="133" spans="1:56" ht="24.9" customHeight="1" x14ac:dyDescent="0.3">
      <c r="A133" s="338">
        <v>150000612</v>
      </c>
      <c r="B133" s="114" t="s">
        <v>269</v>
      </c>
      <c r="C133" s="339">
        <v>2</v>
      </c>
      <c r="D133" s="340" t="s">
        <v>870</v>
      </c>
      <c r="E133" s="341">
        <f>'[8]поточний ремонт'!E133</f>
        <v>498.78</v>
      </c>
      <c r="F133" s="176">
        <f>'ПР 03.19-03.24'!F133+'[9]поточний ремонт'!F133+'[8]поточний ремонт'!F133</f>
        <v>59181.944629266131</v>
      </c>
      <c r="G133" s="176">
        <f t="shared" si="5"/>
        <v>52844</v>
      </c>
      <c r="H133" s="176">
        <f t="shared" si="6"/>
        <v>-6337.9446292661305</v>
      </c>
      <c r="I133" s="176">
        <f>'ПР 03.19-03.24'!I133+'[9]поточний ремонт'!I133+'[8]поточний ремонт'!I133</f>
        <v>0</v>
      </c>
      <c r="J133" s="176">
        <f>'ПР 03.19-03.24'!J133+'[9]поточний ремонт'!J133+'[8]поточний ремонт'!J133</f>
        <v>0</v>
      </c>
      <c r="K133" s="342"/>
      <c r="L133" s="176">
        <f>'ПР 03.19-03.24'!L133+'[9]поточний ремонт'!L133+'[8]поточний ремонт'!L133</f>
        <v>1</v>
      </c>
      <c r="M133" s="176">
        <f>'ПР 03.19-03.24'!M133+'[9]поточний ремонт'!M133+'[8]поточний ремонт'!M133</f>
        <v>39033</v>
      </c>
      <c r="N133" s="176"/>
      <c r="O133" s="176">
        <f>'ПР 03.19-03.24'!O133+'[9]поточний ремонт'!O133+'[8]поточний ремонт'!O133</f>
        <v>0</v>
      </c>
      <c r="P133" s="176">
        <f>'ПР 03.19-03.24'!P133+'[9]поточний ремонт'!P133+'[8]поточний ремонт'!P133</f>
        <v>0</v>
      </c>
      <c r="Q133" s="334"/>
      <c r="R133" s="176">
        <f>'ПР 03.19-03.24'!R133+'[9]поточний ремонт'!R133+'[8]поточний ремонт'!R133</f>
        <v>0</v>
      </c>
      <c r="S133" s="176">
        <f>'ПР 03.19-03.24'!S133+'[9]поточний ремонт'!S133+'[8]поточний ремонт'!S133</f>
        <v>0</v>
      </c>
      <c r="T133" s="343"/>
      <c r="U133" s="176">
        <f>'ПР 03.19-03.24'!U133+'[9]поточний ремонт'!U133+'[8]поточний ремонт'!U133</f>
        <v>0</v>
      </c>
      <c r="V133" s="176">
        <f>'ПР 03.19-03.24'!V133+'[9]поточний ремонт'!V133+'[8]поточний ремонт'!V133</f>
        <v>0</v>
      </c>
      <c r="W133" s="176">
        <f>'ПР 03.19-03.24'!W133+'[9]поточний ремонт'!W133+'[8]поточний ремонт'!W133</f>
        <v>0</v>
      </c>
      <c r="X133" s="176">
        <f>'ПР 03.19-03.24'!X133+'[9]поточний ремонт'!X133+'[8]поточний ремонт'!X133</f>
        <v>0</v>
      </c>
      <c r="Y133" s="176">
        <f>'ПР 03.19-03.24'!Y133+'[9]поточний ремонт'!Y133+'[8]поточний ремонт'!Y133</f>
        <v>13276</v>
      </c>
      <c r="Z133" s="176">
        <f>'ПР 03.19-03.24'!Z133+'[9]поточний ремонт'!Z133+'[8]поточний ремонт'!Z133</f>
        <v>0</v>
      </c>
      <c r="AA133" s="176">
        <f>'ПР 03.19-03.24'!AA133+'[9]поточний ремонт'!AA133+'[8]поточний ремонт'!AA133</f>
        <v>0</v>
      </c>
      <c r="AB133" s="176">
        <f>'ПР 03.19-03.24'!AB133+'[9]поточний ремонт'!AB133+'[8]поточний ремонт'!AB133</f>
        <v>0</v>
      </c>
      <c r="AC133" s="176">
        <f>'ПР 03.19-03.24'!AC133+'[9]поточний ремонт'!AC133+'[8]поточний ремонт'!AC133</f>
        <v>284</v>
      </c>
      <c r="AD133" s="176">
        <f>'ПР 03.19-03.24'!AD133+'[9]поточний ремонт'!AD133+'[8]поточний ремонт'!AD133</f>
        <v>251</v>
      </c>
      <c r="AE133" s="176">
        <f>'ПР 03.19-03.24'!AE133+'[9]поточний ремонт'!AE133+'[8]поточний ремонт'!AE133</f>
        <v>3783.7743494848942</v>
      </c>
      <c r="AF133" s="176">
        <f>'ПР 03.19-03.24'!AF133+'[9]поточний ремонт'!AF133+'[8]поточний ремонт'!AF133</f>
        <v>2222</v>
      </c>
      <c r="AG133" s="176"/>
      <c r="AH133" s="176">
        <f>'ПР 03.19-03.24'!AH133+'[9]поточний ремонт'!AH133+'[8]поточний ремонт'!AH133</f>
        <v>7855.9316740347913</v>
      </c>
      <c r="AI133" s="176">
        <f>'ПР 03.19-03.24'!AI133+'[9]поточний ремонт'!AI133+'[8]поточний ремонт'!AI133</f>
        <v>0</v>
      </c>
      <c r="AJ133" s="176"/>
      <c r="AK133" s="176">
        <f>'ПР 03.19-03.24'!AK133+'[9]поточний ремонт'!AK133+'[8]поточний ремонт'!AK133</f>
        <v>1224.865788482505</v>
      </c>
      <c r="AL133" s="176">
        <f>'ПР 03.19-03.24'!AL133+'[9]поточний ремонт'!AL133+'[8]поточний ремонт'!AL133</f>
        <v>3479.5649364579199</v>
      </c>
      <c r="AM133" s="176"/>
      <c r="AN133" s="176">
        <f>'ПР 03.19-03.24'!AN133+'[9]поточний ремонт'!AN133+'[8]поточний ремонт'!AN133</f>
        <v>0</v>
      </c>
      <c r="AO133" s="176">
        <f>'ПР 03.19-03.24'!AO133+'[9]поточний ремонт'!AO133+'[8]поточний ремонт'!AO133</f>
        <v>0</v>
      </c>
      <c r="AP133" s="176"/>
      <c r="AQ133" s="176">
        <f>'ПР 03.19-03.24'!AQ133+'[9]поточний ремонт'!AQ133+'[8]поточний ремонт'!AQ133</f>
        <v>0</v>
      </c>
      <c r="AR133" s="176">
        <f>'ПР 03.19-03.24'!AR133+'[9]поточний ремонт'!AR133+'[8]поточний ремонт'!AR133</f>
        <v>0</v>
      </c>
      <c r="AS133" s="176"/>
      <c r="AT133" s="176">
        <f>'ПР 03.19-03.24'!AT133+'[9]поточний ремонт'!AT133+'[8]поточний ремонт'!AT133</f>
        <v>1629.555459632877</v>
      </c>
      <c r="AU133" s="176">
        <f>'ПР 03.19-03.24'!AU133+'[9]поточний ремонт'!AU133+'[8]поточний ремонт'!AU133</f>
        <v>0</v>
      </c>
      <c r="AV133" s="176"/>
      <c r="AW133" s="176">
        <f>'ПР 03.19-03.24'!AW133+'[9]поточний ремонт'!AW133+'[8]поточний ремонт'!AW133</f>
        <v>395.88261437585555</v>
      </c>
      <c r="AX133" s="176">
        <f>'ПР 03.19-03.24'!AX133+'[9]поточний ремонт'!AX133+'[8]поточний ремонт'!AX133</f>
        <v>0</v>
      </c>
      <c r="AY133" s="176"/>
      <c r="AZ133" s="176">
        <f t="shared" si="7"/>
        <v>14890.009886010923</v>
      </c>
      <c r="BA133" s="176">
        <f t="shared" si="7"/>
        <v>5701.5649364579203</v>
      </c>
      <c r="BB133" s="176">
        <f t="shared" si="8"/>
        <v>-9188.4449495530025</v>
      </c>
      <c r="BD133" s="324">
        <v>2</v>
      </c>
    </row>
    <row r="134" spans="1:56" ht="24.9" customHeight="1" x14ac:dyDescent="0.3">
      <c r="A134" s="338">
        <v>150000613</v>
      </c>
      <c r="B134" s="114" t="s">
        <v>271</v>
      </c>
      <c r="C134" s="339">
        <v>4</v>
      </c>
      <c r="D134" s="340" t="s">
        <v>870</v>
      </c>
      <c r="E134" s="341">
        <f>'[8]поточний ремонт'!E134</f>
        <v>1482.7</v>
      </c>
      <c r="F134" s="176">
        <f>'ПР 03.19-03.24'!F134+'[9]поточний ремонт'!F134+'[8]поточний ремонт'!F134</f>
        <v>105676.48550435495</v>
      </c>
      <c r="G134" s="176">
        <f t="shared" si="5"/>
        <v>78451.346516956895</v>
      </c>
      <c r="H134" s="176">
        <f t="shared" si="6"/>
        <v>-27225.138987398052</v>
      </c>
      <c r="I134" s="176">
        <f>'ПР 03.19-03.24'!I134+'[9]поточний ремонт'!I134+'[8]поточний ремонт'!I134</f>
        <v>0</v>
      </c>
      <c r="J134" s="176">
        <f>'ПР 03.19-03.24'!J134+'[9]поточний ремонт'!J134+'[8]поточний ремонт'!J134</f>
        <v>1276</v>
      </c>
      <c r="K134" s="342"/>
      <c r="L134" s="176">
        <f>'ПР 03.19-03.24'!L134+'[9]поточний ремонт'!L134+'[8]поточний ремонт'!L134</f>
        <v>1</v>
      </c>
      <c r="M134" s="176">
        <f>'ПР 03.19-03.24'!M134+'[9]поточний ремонт'!M134+'[8]поточний ремонт'!M134</f>
        <v>42211</v>
      </c>
      <c r="N134" s="176"/>
      <c r="O134" s="176">
        <f>'ПР 03.19-03.24'!O134+'[9]поточний ремонт'!O134+'[8]поточний ремонт'!O134</f>
        <v>0</v>
      </c>
      <c r="P134" s="176">
        <f>'ПР 03.19-03.24'!P134+'[9]поточний ремонт'!P134+'[8]поточний ремонт'!P134</f>
        <v>0</v>
      </c>
      <c r="Q134" s="334"/>
      <c r="R134" s="176">
        <f>'ПР 03.19-03.24'!R134+'[9]поточний ремонт'!R134+'[8]поточний ремонт'!R134</f>
        <v>0</v>
      </c>
      <c r="S134" s="176">
        <f>'ПР 03.19-03.24'!S134+'[9]поточний ремонт'!S134+'[8]поточний ремонт'!S134</f>
        <v>0</v>
      </c>
      <c r="T134" s="343"/>
      <c r="U134" s="176">
        <f>'ПР 03.19-03.24'!U134+'[9]поточний ремонт'!U134+'[8]поточний ремонт'!U134</f>
        <v>0</v>
      </c>
      <c r="V134" s="176">
        <f>'ПР 03.19-03.24'!V134+'[9]поточний ремонт'!V134+'[8]поточний ремонт'!V134</f>
        <v>0</v>
      </c>
      <c r="W134" s="176">
        <f>'ПР 03.19-03.24'!W134+'[9]поточний ремонт'!W134+'[8]поточний ремонт'!W134</f>
        <v>0</v>
      </c>
      <c r="X134" s="176">
        <f>'ПР 03.19-03.24'!X134+'[9]поточний ремонт'!X134+'[8]поточний ремонт'!X134</f>
        <v>0</v>
      </c>
      <c r="Y134" s="176">
        <f>'ПР 03.19-03.24'!Y134+'[9]поточний ремонт'!Y134+'[8]поточний ремонт'!Y134</f>
        <v>29405.543502653527</v>
      </c>
      <c r="Z134" s="176">
        <f>'ПР 03.19-03.24'!Z134+'[9]поточний ремонт'!Z134+'[8]поточний ремонт'!Z134</f>
        <v>0</v>
      </c>
      <c r="AA134" s="176">
        <f>'ПР 03.19-03.24'!AA134+'[9]поточний ремонт'!AA134+'[8]поточний ремонт'!AA134</f>
        <v>0</v>
      </c>
      <c r="AB134" s="176">
        <f>'ПР 03.19-03.24'!AB134+'[9]поточний ремонт'!AB134+'[8]поточний ремонт'!AB134</f>
        <v>688</v>
      </c>
      <c r="AC134" s="176">
        <f>'ПР 03.19-03.24'!AC134+'[9]поточний ремонт'!AC134+'[8]поточний ремонт'!AC134</f>
        <v>877</v>
      </c>
      <c r="AD134" s="176">
        <f>'ПР 03.19-03.24'!AD134+'[9]поточний ремонт'!AD134+'[8]поточний ремонт'!AD134</f>
        <v>3993.8030143033629</v>
      </c>
      <c r="AE134" s="176">
        <f>'ПР 03.19-03.24'!AE134+'[9]поточний ремонт'!AE134+'[8]поточний ремонт'!AE134</f>
        <v>9160.5196753830642</v>
      </c>
      <c r="AF134" s="176">
        <f>'ПР 03.19-03.24'!AF134+'[9]поточний ремонт'!AF134+'[8]поточний ремонт'!AF134</f>
        <v>4576</v>
      </c>
      <c r="AG134" s="176"/>
      <c r="AH134" s="176">
        <f>'ПР 03.19-03.24'!AH134+'[9]поточний ремонт'!AH134+'[8]поточний ремонт'!AH134</f>
        <v>11439.821264665617</v>
      </c>
      <c r="AI134" s="176">
        <f>'ПР 03.19-03.24'!AI134+'[9]поточний ремонт'!AI134+'[8]поточний ремонт'!AI134</f>
        <v>4901</v>
      </c>
      <c r="AJ134" s="176"/>
      <c r="AK134" s="176">
        <f>'ПР 03.19-03.24'!AK134+'[9]поточний ремонт'!AK134+'[8]поточний ремонт'!AK134</f>
        <v>6296.5182736188308</v>
      </c>
      <c r="AL134" s="176">
        <f>'ПР 03.19-03.24'!AL134+'[9]поточний ремонт'!AL134+'[8]поточний ремонт'!AL134</f>
        <v>3366</v>
      </c>
      <c r="AM134" s="176"/>
      <c r="AN134" s="176">
        <f>'ПР 03.19-03.24'!AN134+'[9]поточний ремонт'!AN134+'[8]поточний ремонт'!AN134</f>
        <v>0</v>
      </c>
      <c r="AO134" s="176">
        <f>'ПР 03.19-03.24'!AO134+'[9]поточний ремонт'!AO134+'[8]поточний ремонт'!AO134</f>
        <v>0</v>
      </c>
      <c r="AP134" s="176"/>
      <c r="AQ134" s="176">
        <f>'ПР 03.19-03.24'!AQ134+'[9]поточний ремонт'!AQ134+'[8]поточний ремонт'!AQ134</f>
        <v>553.6869785513004</v>
      </c>
      <c r="AR134" s="176">
        <f>'ПР 03.19-03.24'!AR134+'[9]поточний ремонт'!AR134+'[8]поточний ремонт'!AR134</f>
        <v>331</v>
      </c>
      <c r="AS134" s="176"/>
      <c r="AT134" s="176">
        <f>'ПР 03.19-03.24'!AT134+'[9]поточний ремонт'!AT134+'[8]поточний ремонт'!AT134</f>
        <v>4854.5243817081964</v>
      </c>
      <c r="AU134" s="176">
        <f>'ПР 03.19-03.24'!AU134+'[9]поточний ремонт'!AU134+'[8]поточний ремонт'!AU134</f>
        <v>182.2401434898423</v>
      </c>
      <c r="AV134" s="176"/>
      <c r="AW134" s="176">
        <f>'ПР 03.19-03.24'!AW134+'[9]поточний ремонт'!AW134+'[8]поточний ремонт'!AW134</f>
        <v>952.80296207153378</v>
      </c>
      <c r="AX134" s="176">
        <f>'ПР 03.19-03.24'!AX134+'[9]поточний ремонт'!AX134+'[8]поточний ремонт'!AX134</f>
        <v>1743</v>
      </c>
      <c r="AY134" s="176"/>
      <c r="AZ134" s="176">
        <f t="shared" si="7"/>
        <v>33257.873535998544</v>
      </c>
      <c r="BA134" s="176">
        <f t="shared" si="7"/>
        <v>15099.240143489842</v>
      </c>
      <c r="BB134" s="176">
        <f t="shared" si="8"/>
        <v>-18158.633392508702</v>
      </c>
      <c r="BD134" s="324">
        <v>2</v>
      </c>
    </row>
    <row r="135" spans="1:56" ht="24.9" customHeight="1" x14ac:dyDescent="0.3">
      <c r="A135" s="338">
        <v>150000614</v>
      </c>
      <c r="B135" s="114" t="s">
        <v>273</v>
      </c>
      <c r="C135" s="339">
        <v>2</v>
      </c>
      <c r="D135" s="340" t="s">
        <v>870</v>
      </c>
      <c r="E135" s="341">
        <f>'[8]поточний ремонт'!E135</f>
        <v>626.29999999999995</v>
      </c>
      <c r="F135" s="176">
        <f>'ПР 03.19-03.24'!F135+'[9]поточний ремонт'!F135+'[8]поточний ремонт'!F135</f>
        <v>61028.726376249586</v>
      </c>
      <c r="G135" s="176">
        <f t="shared" si="5"/>
        <v>45045.99</v>
      </c>
      <c r="H135" s="176">
        <f t="shared" si="6"/>
        <v>-15982.736376249588</v>
      </c>
      <c r="I135" s="176">
        <f>'ПР 03.19-03.24'!I135+'[9]поточний ремонт'!I135+'[8]поточний ремонт'!I135</f>
        <v>0</v>
      </c>
      <c r="J135" s="176">
        <f>'ПР 03.19-03.24'!J135+'[9]поточний ремонт'!J135+'[8]поточний ремонт'!J135</f>
        <v>6666</v>
      </c>
      <c r="K135" s="342"/>
      <c r="L135" s="176">
        <f>'ПР 03.19-03.24'!L135+'[9]поточний ремонт'!L135+'[8]поточний ремонт'!L135</f>
        <v>1</v>
      </c>
      <c r="M135" s="176">
        <f>'ПР 03.19-03.24'!M135+'[9]поточний ремонт'!M135+'[8]поточний ремонт'!M135</f>
        <v>34002</v>
      </c>
      <c r="N135" s="176"/>
      <c r="O135" s="176">
        <f>'ПР 03.19-03.24'!O135+'[9]поточний ремонт'!O135+'[8]поточний ремонт'!O135</f>
        <v>0</v>
      </c>
      <c r="P135" s="176">
        <f>'ПР 03.19-03.24'!P135+'[9]поточний ремонт'!P135+'[8]поточний ремонт'!P135</f>
        <v>0</v>
      </c>
      <c r="Q135" s="334"/>
      <c r="R135" s="176">
        <f>'ПР 03.19-03.24'!R135+'[9]поточний ремонт'!R135+'[8]поточний ремонт'!R135</f>
        <v>0</v>
      </c>
      <c r="S135" s="176">
        <f>'ПР 03.19-03.24'!S135+'[9]поточний ремонт'!S135+'[8]поточний ремонт'!S135</f>
        <v>0</v>
      </c>
      <c r="T135" s="343"/>
      <c r="U135" s="176">
        <f>'ПР 03.19-03.24'!U135+'[9]поточний ремонт'!U135+'[8]поточний ремонт'!U135</f>
        <v>0</v>
      </c>
      <c r="V135" s="176">
        <f>'ПР 03.19-03.24'!V135+'[9]поточний ремонт'!V135+'[8]поточний ремонт'!V135</f>
        <v>0</v>
      </c>
      <c r="W135" s="176">
        <f>'ПР 03.19-03.24'!W135+'[9]поточний ремонт'!W135+'[8]поточний ремонт'!W135</f>
        <v>8</v>
      </c>
      <c r="X135" s="176">
        <f>'ПР 03.19-03.24'!X135+'[9]поточний ремонт'!X135+'[8]поточний ремонт'!X135</f>
        <v>3951.99</v>
      </c>
      <c r="Y135" s="176">
        <f>'ПР 03.19-03.24'!Y135+'[9]поточний ремонт'!Y135+'[8]поточний ремонт'!Y135</f>
        <v>0</v>
      </c>
      <c r="Z135" s="176">
        <f>'ПР 03.19-03.24'!Z135+'[9]поточний ремонт'!Z135+'[8]поточний ремонт'!Z135</f>
        <v>0</v>
      </c>
      <c r="AA135" s="176">
        <f>'ПР 03.19-03.24'!AA135+'[9]поточний ремонт'!AA135+'[8]поточний ремонт'!AA135</f>
        <v>0</v>
      </c>
      <c r="AB135" s="176">
        <f>'ПР 03.19-03.24'!AB135+'[9]поточний ремонт'!AB135+'[8]поточний ремонт'!AB135</f>
        <v>0</v>
      </c>
      <c r="AC135" s="176">
        <f>'ПР 03.19-03.24'!AC135+'[9]поточний ремонт'!AC135+'[8]поточний ремонт'!AC135</f>
        <v>175</v>
      </c>
      <c r="AD135" s="176">
        <f>'ПР 03.19-03.24'!AD135+'[9]поточний ремонт'!AD135+'[8]поточний ремонт'!AD135</f>
        <v>251</v>
      </c>
      <c r="AE135" s="176">
        <f>'ПР 03.19-03.24'!AE135+'[9]поточний ремонт'!AE135+'[8]поточний ремонт'!AE135</f>
        <v>5318.2376090045518</v>
      </c>
      <c r="AF135" s="176">
        <f>'ПР 03.19-03.24'!AF135+'[9]поточний ремонт'!AF135+'[8]поточний ремонт'!AF135</f>
        <v>1260.32</v>
      </c>
      <c r="AG135" s="176"/>
      <c r="AH135" s="176">
        <f>'ПР 03.19-03.24'!AH135+'[9]поточний ремонт'!AH135+'[8]поточний ремонт'!AH135</f>
        <v>6292.8652465977875</v>
      </c>
      <c r="AI135" s="176">
        <f>'ПР 03.19-03.24'!AI135+'[9]поточний ремонт'!AI135+'[8]поточний ремонт'!AI135</f>
        <v>0</v>
      </c>
      <c r="AJ135" s="176"/>
      <c r="AK135" s="176">
        <f>'ПР 03.19-03.24'!AK135+'[9]поточний ремонт'!AK135+'[8]поточний ремонт'!AK135</f>
        <v>1956.2582065605948</v>
      </c>
      <c r="AL135" s="176">
        <f>'ПР 03.19-03.24'!AL135+'[9]поточний ремонт'!AL135+'[8]поточний ремонт'!AL135</f>
        <v>10107.195729537047</v>
      </c>
      <c r="AM135" s="176"/>
      <c r="AN135" s="176">
        <f>'ПР 03.19-03.24'!AN135+'[9]поточний ремонт'!AN135+'[8]поточний ремонт'!AN135</f>
        <v>0</v>
      </c>
      <c r="AO135" s="176">
        <f>'ПР 03.19-03.24'!AO135+'[9]поточний ремонт'!AO135+'[8]поточний ремонт'!AO135</f>
        <v>0</v>
      </c>
      <c r="AP135" s="176"/>
      <c r="AQ135" s="176">
        <f>'ПР 03.19-03.24'!AQ135+'[9]поточний ремонт'!AQ135+'[8]поточний ремонт'!AQ135</f>
        <v>0</v>
      </c>
      <c r="AR135" s="176">
        <f>'ПР 03.19-03.24'!AR135+'[9]поточний ремонт'!AR135+'[8]поточний ремонт'!AR135</f>
        <v>0</v>
      </c>
      <c r="AS135" s="176"/>
      <c r="AT135" s="176">
        <f>'ПР 03.19-03.24'!AT135+'[9]поточний ремонт'!AT135+'[8]поточний ремонт'!AT135</f>
        <v>2972.7254206765747</v>
      </c>
      <c r="AU135" s="176">
        <f>'ПР 03.19-03.24'!AU135+'[9]поточний ремонт'!AU135+'[8]поточний ремонт'!AU135</f>
        <v>277.73805259366634</v>
      </c>
      <c r="AV135" s="176"/>
      <c r="AW135" s="176">
        <f>'ПР 03.19-03.24'!AW135+'[9]поточний ремонт'!AW135+'[8]поточний ремонт'!AW135</f>
        <v>430.31301437585557</v>
      </c>
      <c r="AX135" s="176">
        <f>'ПР 03.19-03.24'!AX135+'[9]поточний ремонт'!AX135+'[8]поточний ремонт'!AX135</f>
        <v>0</v>
      </c>
      <c r="AY135" s="176"/>
      <c r="AZ135" s="176">
        <f t="shared" si="7"/>
        <v>16970.399497215367</v>
      </c>
      <c r="BA135" s="176">
        <f t="shared" si="7"/>
        <v>11645.253782130712</v>
      </c>
      <c r="BB135" s="176">
        <f t="shared" si="8"/>
        <v>-5325.1457150846545</v>
      </c>
      <c r="BD135" s="324">
        <v>2</v>
      </c>
    </row>
    <row r="136" spans="1:56" ht="24.9" customHeight="1" x14ac:dyDescent="0.3">
      <c r="A136" s="338">
        <v>150000615</v>
      </c>
      <c r="B136" s="114" t="s">
        <v>275</v>
      </c>
      <c r="C136" s="339">
        <v>5</v>
      </c>
      <c r="D136" s="340" t="s">
        <v>870</v>
      </c>
      <c r="E136" s="341">
        <f>'[8]поточний ремонт'!E136</f>
        <v>2638.46</v>
      </c>
      <c r="F136" s="176">
        <f>'ПР 03.19-03.24'!F136+'[9]поточний ремонт'!F136+'[8]поточний ремонт'!F136</f>
        <v>139104.45219141047</v>
      </c>
      <c r="G136" s="176">
        <f t="shared" si="5"/>
        <v>121693.57879077129</v>
      </c>
      <c r="H136" s="176">
        <f t="shared" si="6"/>
        <v>-17410.873400639175</v>
      </c>
      <c r="I136" s="176">
        <f>'ПР 03.19-03.24'!I136+'[9]поточний ремонт'!I136+'[8]поточний ремонт'!I136</f>
        <v>17</v>
      </c>
      <c r="J136" s="176">
        <f>'ПР 03.19-03.24'!J136+'[9]поточний ремонт'!J136+'[8]поточний ремонт'!J136</f>
        <v>4304</v>
      </c>
      <c r="K136" s="342"/>
      <c r="L136" s="176">
        <f>'ПР 03.19-03.24'!L136+'[9]поточний ремонт'!L136+'[8]поточний ремонт'!L136</f>
        <v>1</v>
      </c>
      <c r="M136" s="176">
        <f>'ПР 03.19-03.24'!M136+'[9]поточний ремонт'!M136+'[8]поточний ремонт'!M136</f>
        <v>59089</v>
      </c>
      <c r="N136" s="176"/>
      <c r="O136" s="176">
        <f>'ПР 03.19-03.24'!O136+'[9]поточний ремонт'!O136+'[8]поточний ремонт'!O136</f>
        <v>0</v>
      </c>
      <c r="P136" s="176">
        <f>'ПР 03.19-03.24'!P136+'[9]поточний ремонт'!P136+'[8]поточний ремонт'!P136</f>
        <v>0</v>
      </c>
      <c r="Q136" s="334"/>
      <c r="R136" s="176">
        <f>'ПР 03.19-03.24'!R136+'[9]поточний ремонт'!R136+'[8]поточний ремонт'!R136</f>
        <v>0</v>
      </c>
      <c r="S136" s="176">
        <f>'ПР 03.19-03.24'!S136+'[9]поточний ремонт'!S136+'[8]поточний ремонт'!S136</f>
        <v>0</v>
      </c>
      <c r="T136" s="343"/>
      <c r="U136" s="176">
        <f>'ПР 03.19-03.24'!U136+'[9]поточний ремонт'!U136+'[8]поточний ремонт'!U136</f>
        <v>0</v>
      </c>
      <c r="V136" s="176">
        <f>'ПР 03.19-03.24'!V136+'[9]поточний ремонт'!V136+'[8]поточний ремонт'!V136</f>
        <v>0</v>
      </c>
      <c r="W136" s="176">
        <f>'ПР 03.19-03.24'!W136+'[9]поточний ремонт'!W136+'[8]поточний ремонт'!W136</f>
        <v>2</v>
      </c>
      <c r="X136" s="176">
        <f>'ПР 03.19-03.24'!X136+'[9]поточний ремонт'!X136+'[8]поточний ремонт'!X136</f>
        <v>1086.1620473353021</v>
      </c>
      <c r="Y136" s="176">
        <f>'ПР 03.19-03.24'!Y136+'[9]поточний ремонт'!Y136+'[8]поточний ремонт'!Y136</f>
        <v>45880.036207242418</v>
      </c>
      <c r="Z136" s="176">
        <f>'ПР 03.19-03.24'!Z136+'[9]поточний ремонт'!Z136+'[8]поточний ремонт'!Z136</f>
        <v>0</v>
      </c>
      <c r="AA136" s="176">
        <f>'ПР 03.19-03.24'!AA136+'[9]поточний ремонт'!AA136+'[8]поточний ремонт'!AA136</f>
        <v>0</v>
      </c>
      <c r="AB136" s="176">
        <f>'ПР 03.19-03.24'!AB136+'[9]поточний ремонт'!AB136+'[8]поточний ремонт'!AB136</f>
        <v>2105.8578162312078</v>
      </c>
      <c r="AC136" s="176">
        <f>'ПР 03.19-03.24'!AC136+'[9]поточний ремонт'!AC136+'[8]поточний ремонт'!AC136</f>
        <v>3149.3187964657959</v>
      </c>
      <c r="AD136" s="176">
        <f>'ПР 03.19-03.24'!AD136+'[9]поточний ремонт'!AD136+'[8]поточний ремонт'!AD136</f>
        <v>6079.2039234965669</v>
      </c>
      <c r="AE136" s="176">
        <f>'ПР 03.19-03.24'!AE136+'[9]поточний ремонт'!AE136+'[8]поточний ремонт'!AE136</f>
        <v>14485.747689931512</v>
      </c>
      <c r="AF136" s="176">
        <f>'ПР 03.19-03.24'!AF136+'[9]поточний ремонт'!AF136+'[8]поточний ремонт'!AF136</f>
        <v>1837.2931309150947</v>
      </c>
      <c r="AG136" s="176"/>
      <c r="AH136" s="176">
        <f>'ПР 03.19-03.24'!AH136+'[9]поточний ремонт'!AH136+'[8]поточний ремонт'!AH136</f>
        <v>20151.230287785598</v>
      </c>
      <c r="AI136" s="176">
        <f>'ПР 03.19-03.24'!AI136+'[9]поточний ремонт'!AI136+'[8]поточний ремонт'!AI136</f>
        <v>1757</v>
      </c>
      <c r="AJ136" s="176"/>
      <c r="AK136" s="176">
        <f>'ПР 03.19-03.24'!AK136+'[9]поточний ремонт'!AK136+'[8]поточний ремонт'!AK136</f>
        <v>10759.971027139538</v>
      </c>
      <c r="AL136" s="176">
        <f>'ПР 03.19-03.24'!AL136+'[9]поточний ремонт'!AL136+'[8]поточний ремонт'!AL136</f>
        <v>3407</v>
      </c>
      <c r="AM136" s="176"/>
      <c r="AN136" s="176">
        <f>'ПР 03.19-03.24'!AN136+'[9]поточний ремонт'!AN136+'[8]поточний ремонт'!AN136</f>
        <v>0</v>
      </c>
      <c r="AO136" s="176">
        <f>'ПР 03.19-03.24'!AO136+'[9]поточний ремонт'!AO136+'[8]поточний ремонт'!AO136</f>
        <v>0</v>
      </c>
      <c r="AP136" s="176"/>
      <c r="AQ136" s="176">
        <f>'ПР 03.19-03.24'!AQ136+'[9]поточний ремонт'!AQ136+'[8]поточний ремонт'!AQ136</f>
        <v>922.81163091883468</v>
      </c>
      <c r="AR136" s="176">
        <f>'ПР 03.19-03.24'!AR136+'[9]поточний ремонт'!AR136+'[8]поточний ремонт'!AR136</f>
        <v>1120</v>
      </c>
      <c r="AS136" s="176"/>
      <c r="AT136" s="176">
        <f>'ПР 03.19-03.24'!AT136+'[9]поточний ремонт'!AT136+'[8]поточний ремонт'!AT136</f>
        <v>9570.5551358067842</v>
      </c>
      <c r="AU136" s="176">
        <f>'ПР 03.19-03.24'!AU136+'[9]поточний ремонт'!AU136+'[8]поточний ремонт'!AU136</f>
        <v>0</v>
      </c>
      <c r="AV136" s="176"/>
      <c r="AW136" s="176">
        <f>'ПР 03.19-03.24'!AW136+'[9]поточний ремонт'!AW136+'[8]поточний ремонт'!AW136</f>
        <v>1264.6340620715339</v>
      </c>
      <c r="AX136" s="176">
        <f>'ПР 03.19-03.24'!AX136+'[9]поточний ремонт'!AX136+'[8]поточний ремонт'!AX136</f>
        <v>2517</v>
      </c>
      <c r="AY136" s="176"/>
      <c r="AZ136" s="176">
        <f t="shared" si="7"/>
        <v>57154.949833653794</v>
      </c>
      <c r="BA136" s="176">
        <f t="shared" si="7"/>
        <v>10638.293130915095</v>
      </c>
      <c r="BB136" s="176">
        <f t="shared" si="8"/>
        <v>-46516.656702738699</v>
      </c>
      <c r="BD136" s="324">
        <v>2</v>
      </c>
    </row>
    <row r="137" spans="1:56" ht="24.9" customHeight="1" x14ac:dyDescent="0.3">
      <c r="A137" s="338">
        <v>150000616</v>
      </c>
      <c r="B137" s="114" t="s">
        <v>277</v>
      </c>
      <c r="C137" s="339">
        <v>5</v>
      </c>
      <c r="D137" s="340" t="s">
        <v>870</v>
      </c>
      <c r="E137" s="341">
        <f>'[8]поточний ремонт'!E137</f>
        <v>1892.8</v>
      </c>
      <c r="F137" s="176">
        <f>'ПР 03.19-03.24'!F137+'[9]поточний ремонт'!F137+'[8]поточний ремонт'!F137</f>
        <v>130865.04176453398</v>
      </c>
      <c r="G137" s="176">
        <f t="shared" si="5"/>
        <v>134057.40797088441</v>
      </c>
      <c r="H137" s="176">
        <f t="shared" si="6"/>
        <v>3192.3662063504307</v>
      </c>
      <c r="I137" s="176">
        <f>'ПР 03.19-03.24'!I137+'[9]поточний ремонт'!I137+'[8]поточний ремонт'!I137</f>
        <v>0</v>
      </c>
      <c r="J137" s="176">
        <f>'ПР 03.19-03.24'!J137+'[9]поточний ремонт'!J137+'[8]поточний ремонт'!J137</f>
        <v>0</v>
      </c>
      <c r="K137" s="342"/>
      <c r="L137" s="176">
        <f>'ПР 03.19-03.24'!L137+'[9]поточний ремонт'!L137+'[8]поточний ремонт'!L137</f>
        <v>2</v>
      </c>
      <c r="M137" s="176">
        <f>'ПР 03.19-03.24'!M137+'[9]поточний ремонт'!M137+'[8]поточний ремонт'!M137</f>
        <v>49685</v>
      </c>
      <c r="N137" s="176"/>
      <c r="O137" s="176">
        <f>'ПР 03.19-03.24'!O137+'[9]поточний ремонт'!O137+'[8]поточний ремонт'!O137</f>
        <v>0</v>
      </c>
      <c r="P137" s="176">
        <f>'ПР 03.19-03.24'!P137+'[9]поточний ремонт'!P137+'[8]поточний ремонт'!P137</f>
        <v>0</v>
      </c>
      <c r="Q137" s="334"/>
      <c r="R137" s="176">
        <f>'ПР 03.19-03.24'!R137+'[9]поточний ремонт'!R137+'[8]поточний ремонт'!R137</f>
        <v>0</v>
      </c>
      <c r="S137" s="176">
        <f>'ПР 03.19-03.24'!S137+'[9]поточний ремонт'!S137+'[8]поточний ремонт'!S137</f>
        <v>0</v>
      </c>
      <c r="T137" s="343"/>
      <c r="U137" s="176">
        <f>'ПР 03.19-03.24'!U137+'[9]поточний ремонт'!U137+'[8]поточний ремонт'!U137</f>
        <v>0</v>
      </c>
      <c r="V137" s="176">
        <f>'ПР 03.19-03.24'!V137+'[9]поточний ремонт'!V137+'[8]поточний ремонт'!V137</f>
        <v>0</v>
      </c>
      <c r="W137" s="176">
        <f>'ПР 03.19-03.24'!W137+'[9]поточний ремонт'!W137+'[8]поточний ремонт'!W137</f>
        <v>44.5</v>
      </c>
      <c r="X137" s="176">
        <f>'ПР 03.19-03.24'!X137+'[9]поточний ремонт'!X137+'[8]поточний ремонт'!X137</f>
        <v>13672.728452516498</v>
      </c>
      <c r="Y137" s="176">
        <f>'ПР 03.19-03.24'!Y137+'[9]поточний ремонт'!Y137+'[8]поточний ремонт'!Y137</f>
        <v>49865.935870156231</v>
      </c>
      <c r="Z137" s="176">
        <f>'ПР 03.19-03.24'!Z137+'[9]поточний ремонт'!Z137+'[8]поточний ремонт'!Z137</f>
        <v>0</v>
      </c>
      <c r="AA137" s="176">
        <f>'ПР 03.19-03.24'!AA137+'[9]поточний ремонт'!AA137+'[8]поточний ремонт'!AA137</f>
        <v>0</v>
      </c>
      <c r="AB137" s="176">
        <f>'ПР 03.19-03.24'!AB137+'[9]поточний ремонт'!AB137+'[8]поточний ремонт'!AB137</f>
        <v>1583</v>
      </c>
      <c r="AC137" s="176">
        <f>'ПР 03.19-03.24'!AC137+'[9]поточний ремонт'!AC137+'[8]поточний ремонт'!AC137</f>
        <v>13936</v>
      </c>
      <c r="AD137" s="176">
        <f>'ПР 03.19-03.24'!AD137+'[9]поточний ремонт'!AD137+'[8]поточний ремонт'!AD137</f>
        <v>5314.7436482116791</v>
      </c>
      <c r="AE137" s="176">
        <f>'ПР 03.19-03.24'!AE137+'[9]поточний ремонт'!AE137+'[8]поточний ремонт'!AE137</f>
        <v>10262.694860781958</v>
      </c>
      <c r="AF137" s="176">
        <f>'ПР 03.19-03.24'!AF137+'[9]поточний ремонт'!AF137+'[8]поточний ремонт'!AF137</f>
        <v>5631.0735976455007</v>
      </c>
      <c r="AG137" s="176"/>
      <c r="AH137" s="176">
        <f>'ПР 03.19-03.24'!AH137+'[9]поточний ремонт'!AH137+'[8]поточний ремонт'!AH137</f>
        <v>13465.349585670403</v>
      </c>
      <c r="AI137" s="176">
        <f>'ПР 03.19-03.24'!AI137+'[9]поточний ремонт'!AI137+'[8]поточний ремонт'!AI137</f>
        <v>0</v>
      </c>
      <c r="AJ137" s="176"/>
      <c r="AK137" s="176">
        <f>'ПР 03.19-03.24'!AK137+'[9]поточний ремонт'!AK137+'[8]поточний ремонт'!AK137</f>
        <v>8045.9772787238171</v>
      </c>
      <c r="AL137" s="176">
        <f>'ПР 03.19-03.24'!AL137+'[9]поточний ремонт'!AL137+'[8]поточний ремонт'!AL137</f>
        <v>1825</v>
      </c>
      <c r="AM137" s="176"/>
      <c r="AN137" s="176">
        <f>'ПР 03.19-03.24'!AN137+'[9]поточний ремонт'!AN137+'[8]поточний ремонт'!AN137</f>
        <v>0</v>
      </c>
      <c r="AO137" s="176">
        <f>'ПР 03.19-03.24'!AO137+'[9]поточний ремонт'!AO137+'[8]поточний ремонт'!AO137</f>
        <v>0</v>
      </c>
      <c r="AP137" s="176"/>
      <c r="AQ137" s="176">
        <f>'ПР 03.19-03.24'!AQ137+'[9]поточний ремонт'!AQ137+'[8]поточний ремонт'!AQ137</f>
        <v>692.10872318912584</v>
      </c>
      <c r="AR137" s="176">
        <f>'ПР 03.19-03.24'!AR137+'[9]поточний ремонт'!AR137+'[8]поточний ремонт'!AR137</f>
        <v>510</v>
      </c>
      <c r="AS137" s="176"/>
      <c r="AT137" s="176">
        <f>'ПР 03.19-03.24'!AT137+'[9]поточний ремонт'!AT137+'[8]поточний ремонт'!AT137</f>
        <v>5457.5120801723424</v>
      </c>
      <c r="AU137" s="176">
        <f>'ПР 03.19-03.24'!AU137+'[9]поточний ремонт'!AU137+'[8]поточний ремонт'!AU137</f>
        <v>2047.7265889919831</v>
      </c>
      <c r="AV137" s="176"/>
      <c r="AW137" s="176">
        <f>'ПР 03.19-03.24'!AW137+'[9]поточний ремонт'!AW137+'[8]поточний ремонт'!AW137</f>
        <v>1063.6703620715339</v>
      </c>
      <c r="AX137" s="176">
        <f>'ПР 03.19-03.24'!AX137+'[9]поточний ремонт'!AX137+'[8]поточний ремонт'!AX137</f>
        <v>1258</v>
      </c>
      <c r="AY137" s="176"/>
      <c r="AZ137" s="176">
        <f t="shared" si="7"/>
        <v>38987.312890609181</v>
      </c>
      <c r="BA137" s="176">
        <f t="shared" si="7"/>
        <v>11271.800186637483</v>
      </c>
      <c r="BB137" s="176">
        <f t="shared" si="8"/>
        <v>-27715.512703971697</v>
      </c>
      <c r="BD137" s="324">
        <v>2</v>
      </c>
    </row>
    <row r="138" spans="1:56" ht="24.9" customHeight="1" x14ac:dyDescent="0.3">
      <c r="A138" s="338">
        <v>150000618</v>
      </c>
      <c r="B138" s="114" t="s">
        <v>279</v>
      </c>
      <c r="C138" s="339">
        <v>10</v>
      </c>
      <c r="D138" s="340" t="s">
        <v>870</v>
      </c>
      <c r="E138" s="341">
        <f>'[8]поточний ремонт'!E138</f>
        <v>2858</v>
      </c>
      <c r="F138" s="176">
        <f>'ПР 03.19-03.24'!F138+'[9]поточний ремонт'!F138+'[8]поточний ремонт'!F138</f>
        <v>244139.78022192864</v>
      </c>
      <c r="G138" s="176">
        <f t="shared" si="5"/>
        <v>173608.80693591287</v>
      </c>
      <c r="H138" s="176">
        <f t="shared" si="6"/>
        <v>-70530.973286015767</v>
      </c>
      <c r="I138" s="176">
        <f>'ПР 03.19-03.24'!I138+'[9]поточний ремонт'!I138+'[8]поточний ремонт'!I138</f>
        <v>0</v>
      </c>
      <c r="J138" s="176">
        <f>'ПР 03.19-03.24'!J138+'[9]поточний ремонт'!J138+'[8]поточний ремонт'!J138</f>
        <v>0</v>
      </c>
      <c r="K138" s="342"/>
      <c r="L138" s="176">
        <f>'ПР 03.19-03.24'!L138+'[9]поточний ремонт'!L138+'[8]поточний ремонт'!L138</f>
        <v>0</v>
      </c>
      <c r="M138" s="176">
        <f>'ПР 03.19-03.24'!M138+'[9]поточний ремонт'!M138+'[8]поточний ремонт'!M138</f>
        <v>0</v>
      </c>
      <c r="N138" s="176"/>
      <c r="O138" s="176">
        <f>'ПР 03.19-03.24'!O138+'[9]поточний ремонт'!O138+'[8]поточний ремонт'!O138</f>
        <v>0</v>
      </c>
      <c r="P138" s="176">
        <f>'ПР 03.19-03.24'!P138+'[9]поточний ремонт'!P138+'[8]поточний ремонт'!P138</f>
        <v>0</v>
      </c>
      <c r="Q138" s="334"/>
      <c r="R138" s="176">
        <f>'ПР 03.19-03.24'!R138+'[9]поточний ремонт'!R138+'[8]поточний ремонт'!R138</f>
        <v>9</v>
      </c>
      <c r="S138" s="176">
        <f>'ПР 03.19-03.24'!S138+'[9]поточний ремонт'!S138+'[8]поточний ремонт'!S138</f>
        <v>131763</v>
      </c>
      <c r="T138" s="343"/>
      <c r="U138" s="176">
        <f>'ПР 03.19-03.24'!U138+'[9]поточний ремонт'!U138+'[8]поточний ремонт'!U138</f>
        <v>0</v>
      </c>
      <c r="V138" s="176">
        <f>'ПР 03.19-03.24'!V138+'[9]поточний ремонт'!V138+'[8]поточний ремонт'!V138</f>
        <v>0</v>
      </c>
      <c r="W138" s="176">
        <f>'ПР 03.19-03.24'!W138+'[9]поточний ремонт'!W138+'[8]поточний ремонт'!W138</f>
        <v>18</v>
      </c>
      <c r="X138" s="176">
        <f>'ПР 03.19-03.24'!X138+'[9]поточний ремонт'!X138+'[8]поточний ремонт'!X138</f>
        <v>2895</v>
      </c>
      <c r="Y138" s="176">
        <f>'ПР 03.19-03.24'!Y138+'[9]поточний ремонт'!Y138+'[8]поточний ремонт'!Y138</f>
        <v>9859.441301689445</v>
      </c>
      <c r="Z138" s="176">
        <f>'ПР 03.19-03.24'!Z138+'[9]поточний ремонт'!Z138+'[8]поточний ремонт'!Z138</f>
        <v>0</v>
      </c>
      <c r="AA138" s="176">
        <f>'ПР 03.19-03.24'!AA138+'[9]поточний ремонт'!AA138+'[8]поточний ремонт'!AA138</f>
        <v>0</v>
      </c>
      <c r="AB138" s="176">
        <f>'ПР 03.19-03.24'!AB138+'[9]поточний ремонт'!AB138+'[8]поточний ремонт'!AB138</f>
        <v>21298.258575406555</v>
      </c>
      <c r="AC138" s="176">
        <f>'ПР 03.19-03.24'!AC138+'[9]поточний ремонт'!AC138+'[8]поточний ремонт'!AC138</f>
        <v>2860.2569642497351</v>
      </c>
      <c r="AD138" s="176">
        <f>'ПР 03.19-03.24'!AD138+'[9]поточний ремонт'!AD138+'[8]поточний ремонт'!AD138</f>
        <v>4932.8500945671094</v>
      </c>
      <c r="AE138" s="176">
        <f>'ПР 03.19-03.24'!AE138+'[9]поточний ремонт'!AE138+'[8]поточний ремонт'!AE138</f>
        <v>11038.135003757883</v>
      </c>
      <c r="AF138" s="176">
        <f>'ПР 03.19-03.24'!AF138+'[9]поточний ремонт'!AF138+'[8]поточний ремонт'!AF138</f>
        <v>1751.2848676432222</v>
      </c>
      <c r="AG138" s="176"/>
      <c r="AH138" s="176">
        <f>'ПР 03.19-03.24'!AH138+'[9]поточний ремонт'!AH138+'[8]поточний ремонт'!AH138</f>
        <v>12276.113674461014</v>
      </c>
      <c r="AI138" s="176">
        <f>'ПР 03.19-03.24'!AI138+'[9]поточний ремонт'!AI138+'[8]поточний ремонт'!AI138</f>
        <v>2429</v>
      </c>
      <c r="AJ138" s="176"/>
      <c r="AK138" s="176">
        <f>'ПР 03.19-03.24'!AK138+'[9]поточний ремонт'!AK138+'[8]поточний ремонт'!AK138</f>
        <v>8717.3982554007907</v>
      </c>
      <c r="AL138" s="176">
        <f>'ПР 03.19-03.24'!AL138+'[9]поточний ремонт'!AL138+'[8]поточний ремонт'!AL138</f>
        <v>0</v>
      </c>
      <c r="AM138" s="176"/>
      <c r="AN138" s="176">
        <f>'ПР 03.19-03.24'!AN138+'[9]поточний ремонт'!AN138+'[8]поточний ремонт'!AN138</f>
        <v>8380.033111463581</v>
      </c>
      <c r="AO138" s="176">
        <f>'ПР 03.19-03.24'!AO138+'[9]поточний ремонт'!AO138+'[8]поточний ремонт'!AO138</f>
        <v>0</v>
      </c>
      <c r="AP138" s="176"/>
      <c r="AQ138" s="176">
        <f>'ПР 03.19-03.24'!AQ138+'[9]поточний ремонт'!AQ138+'[8]поточний ремонт'!AQ138</f>
        <v>4063.432346098235</v>
      </c>
      <c r="AR138" s="176">
        <f>'ПР 03.19-03.24'!AR138+'[9]поточний ремонт'!AR138+'[8]поточний ремонт'!AR138</f>
        <v>0</v>
      </c>
      <c r="AS138" s="176"/>
      <c r="AT138" s="176">
        <f>'ПР 03.19-03.24'!AT138+'[9]поточний ремонт'!AT138+'[8]поточний ремонт'!AT138</f>
        <v>6319.6999720010335</v>
      </c>
      <c r="AU138" s="176">
        <f>'ПР 03.19-03.24'!AU138+'[9]поточний ремонт'!AU138+'[8]поточний ремонт'!AU138</f>
        <v>4557</v>
      </c>
      <c r="AV138" s="176"/>
      <c r="AW138" s="176">
        <f>'ПР 03.19-03.24'!AW138+'[9]поточний ремонт'!AW138+'[8]поточний ремонт'!AW138</f>
        <v>791.60125504978919</v>
      </c>
      <c r="AX138" s="176">
        <f>'ПР 03.19-03.24'!AX138+'[9]поточний ремонт'!AX138+'[8]поточний ремонт'!AX138</f>
        <v>0</v>
      </c>
      <c r="AY138" s="176"/>
      <c r="AZ138" s="176">
        <f t="shared" si="7"/>
        <v>51586.413618232327</v>
      </c>
      <c r="BA138" s="176">
        <f t="shared" si="7"/>
        <v>8737.2848676432222</v>
      </c>
      <c r="BB138" s="176">
        <f t="shared" si="8"/>
        <v>-42849.128750589109</v>
      </c>
      <c r="BD138" s="324">
        <v>2</v>
      </c>
    </row>
    <row r="139" spans="1:56" ht="24.9" customHeight="1" x14ac:dyDescent="0.3">
      <c r="A139" s="338">
        <v>150000619</v>
      </c>
      <c r="B139" s="114" t="s">
        <v>281</v>
      </c>
      <c r="C139" s="339">
        <v>9</v>
      </c>
      <c r="D139" s="340" t="s">
        <v>870</v>
      </c>
      <c r="E139" s="341">
        <f>'[8]поточний ремонт'!E139</f>
        <v>4254.1000000000004</v>
      </c>
      <c r="F139" s="176">
        <f>'ПР 03.19-03.24'!F139+'[9]поточний ремонт'!F139+'[8]поточний ремонт'!F139</f>
        <v>381386.49182421935</v>
      </c>
      <c r="G139" s="176">
        <f t="shared" ref="G139:G202" si="9">J139+M139+P139+S139+U139+X139+Y139+AA139+AB139+AC139+AD139</f>
        <v>363958.86376476684</v>
      </c>
      <c r="H139" s="176">
        <f t="shared" ref="H139:H202" si="10">G139-F139</f>
        <v>-17427.628059452516</v>
      </c>
      <c r="I139" s="176">
        <f>'ПР 03.19-03.24'!I139+'[9]поточний ремонт'!I139+'[8]поточний ремонт'!I139</f>
        <v>8.48</v>
      </c>
      <c r="J139" s="176">
        <f>'ПР 03.19-03.24'!J139+'[9]поточний ремонт'!J139+'[8]поточний ремонт'!J139</f>
        <v>2939.5444524387003</v>
      </c>
      <c r="K139" s="342"/>
      <c r="L139" s="176">
        <f>'ПР 03.19-03.24'!L139+'[9]поточний ремонт'!L139+'[8]поточний ремонт'!L139</f>
        <v>3</v>
      </c>
      <c r="M139" s="176">
        <f>'ПР 03.19-03.24'!M139+'[9]поточний ремонт'!M139+'[8]поточний ремонт'!M139</f>
        <v>123579</v>
      </c>
      <c r="N139" s="344"/>
      <c r="O139" s="176">
        <f>'ПР 03.19-03.24'!O139+'[9]поточний ремонт'!O139+'[8]поточний ремонт'!O139</f>
        <v>0</v>
      </c>
      <c r="P139" s="176">
        <f>'ПР 03.19-03.24'!P139+'[9]поточний ремонт'!P139+'[8]поточний ремонт'!P139</f>
        <v>0</v>
      </c>
      <c r="Q139" s="334"/>
      <c r="R139" s="176">
        <f>'ПР 03.19-03.24'!R139+'[9]поточний ремонт'!R139+'[8]поточний ремонт'!R139</f>
        <v>13</v>
      </c>
      <c r="S139" s="176">
        <f>'ПР 03.19-03.24'!S139+'[9]поточний ремонт'!S139+'[8]поточний ремонт'!S139</f>
        <v>154928.61619751481</v>
      </c>
      <c r="T139" s="343"/>
      <c r="U139" s="176">
        <f>'ПР 03.19-03.24'!U139+'[9]поточний ремонт'!U139+'[8]поточний ремонт'!U139</f>
        <v>35818.599253029221</v>
      </c>
      <c r="V139" s="176">
        <f>'ПР 03.19-03.24'!V139+'[9]поточний ремонт'!V139+'[8]поточний ремонт'!V139</f>
        <v>0</v>
      </c>
      <c r="W139" s="176">
        <f>'ПР 03.19-03.24'!W139+'[9]поточний ремонт'!W139+'[8]поточний ремонт'!W139</f>
        <v>18</v>
      </c>
      <c r="X139" s="176">
        <f>'ПР 03.19-03.24'!X139+'[9]поточний ремонт'!X139+'[8]поточний ремонт'!X139</f>
        <v>2895</v>
      </c>
      <c r="Y139" s="176">
        <f>'ПР 03.19-03.24'!Y139+'[9]поточний ремонт'!Y139+'[8]поточний ремонт'!Y139</f>
        <v>20781.961579053943</v>
      </c>
      <c r="Z139" s="176">
        <f>'ПР 03.19-03.24'!Z139+'[9]поточний ремонт'!Z139+'[8]поточний ремонт'!Z139</f>
        <v>0</v>
      </c>
      <c r="AA139" s="176">
        <f>'ПР 03.19-03.24'!AA139+'[9]поточний ремонт'!AA139+'[8]поточний ремонт'!AA139</f>
        <v>0</v>
      </c>
      <c r="AB139" s="176">
        <f>'ПР 03.19-03.24'!AB139+'[9]поточний ремонт'!AB139+'[8]поточний ремонт'!AB139</f>
        <v>4197.2671675846968</v>
      </c>
      <c r="AC139" s="176">
        <f>'ПР 03.19-03.24'!AC139+'[9]поточний ремонт'!AC139+'[8]поточний ремонт'!AC139</f>
        <v>10200.940409336148</v>
      </c>
      <c r="AD139" s="176">
        <f>'ПР 03.19-03.24'!AD139+'[9]поточний ремонт'!AD139+'[8]поточний ремонт'!AD139</f>
        <v>8617.9347058093299</v>
      </c>
      <c r="AE139" s="176">
        <f>'ПР 03.19-03.24'!AE139+'[9]поточний ремонт'!AE139+'[8]поточний ремонт'!AE139</f>
        <v>22946.971860669059</v>
      </c>
      <c r="AF139" s="176">
        <f>'ПР 03.19-03.24'!AF139+'[9]поточний ремонт'!AF139+'[8]поточний ремонт'!AF139</f>
        <v>5358.70616486169</v>
      </c>
      <c r="AG139" s="176"/>
      <c r="AH139" s="176">
        <f>'ПР 03.19-03.24'!AH139+'[9]поточний ремонт'!AH139+'[8]поточний ремонт'!AH139</f>
        <v>23168.581890045534</v>
      </c>
      <c r="AI139" s="176">
        <f>'ПР 03.19-03.24'!AI139+'[9]поточний ремонт'!AI139+'[8]поточний ремонт'!AI139</f>
        <v>2414</v>
      </c>
      <c r="AJ139" s="176"/>
      <c r="AK139" s="176">
        <f>'ПР 03.19-03.24'!AK139+'[9]поточний ремонт'!AK139+'[8]поточний ремонт'!AK139</f>
        <v>13748.332948822501</v>
      </c>
      <c r="AL139" s="176">
        <f>'ПР 03.19-03.24'!AL139+'[9]поточний ремонт'!AL139+'[8]поточний ремонт'!AL139</f>
        <v>0</v>
      </c>
      <c r="AM139" s="176"/>
      <c r="AN139" s="176">
        <f>'ПР 03.19-03.24'!AN139+'[9]поточний ремонт'!AN139+'[8]поточний ремонт'!AN139</f>
        <v>14910.642027219326</v>
      </c>
      <c r="AO139" s="176">
        <f>'ПР 03.19-03.24'!AO139+'[9]поточний ремонт'!AO139+'[8]поточний ремонт'!AO139</f>
        <v>245</v>
      </c>
      <c r="AP139" s="176"/>
      <c r="AQ139" s="176">
        <f>'ПР 03.19-03.24'!AQ139+'[9]поточний ремонт'!AQ139+'[8]поточний ремонт'!AQ139</f>
        <v>7608.26427035095</v>
      </c>
      <c r="AR139" s="176">
        <f>'ПР 03.19-03.24'!AR139+'[9]поточний ремонт'!AR139+'[8]поточний ремонт'!AR139</f>
        <v>0</v>
      </c>
      <c r="AS139" s="176"/>
      <c r="AT139" s="176">
        <f>'ПР 03.19-03.24'!AT139+'[9]поточний ремонт'!AT139+'[8]поточний ремонт'!AT139</f>
        <v>14247.75007819201</v>
      </c>
      <c r="AU139" s="176">
        <f>'ПР 03.19-03.24'!AU139+'[9]поточний ремонт'!AU139+'[8]поточний ремонт'!AU139</f>
        <v>9861.4443393599286</v>
      </c>
      <c r="AV139" s="176"/>
      <c r="AW139" s="176">
        <f>'ПР 03.19-03.24'!AW139+'[9]поточний ремонт'!AW139+'[8]поточний ремонт'!AW139</f>
        <v>1596.2385070460643</v>
      </c>
      <c r="AX139" s="176">
        <f>'ПР 03.19-03.24'!AX139+'[9]поточний ремонт'!AX139+'[8]поточний ремонт'!AX139</f>
        <v>5492.6297331160004</v>
      </c>
      <c r="AY139" s="176"/>
      <c r="AZ139" s="176">
        <f t="shared" ref="AZ139:BA202" si="11">AE139+AH139+AK139+AN139+AQ139+AT139+AW139</f>
        <v>98226.781582345429</v>
      </c>
      <c r="BA139" s="176">
        <f t="shared" si="11"/>
        <v>23371.780237337618</v>
      </c>
      <c r="BB139" s="176">
        <f t="shared" ref="BB139:BB202" si="12">BA139-AZ139</f>
        <v>-74855.001345007811</v>
      </c>
      <c r="BD139" s="324">
        <v>2</v>
      </c>
    </row>
    <row r="140" spans="1:56" ht="24.9" customHeight="1" x14ac:dyDescent="0.3">
      <c r="A140" s="338">
        <v>150000621</v>
      </c>
      <c r="B140" s="114" t="s">
        <v>283</v>
      </c>
      <c r="C140" s="339">
        <v>1</v>
      </c>
      <c r="D140" s="340" t="s">
        <v>870</v>
      </c>
      <c r="E140" s="341">
        <f>'[8]поточний ремонт'!E140</f>
        <v>130.1</v>
      </c>
      <c r="F140" s="176">
        <f>'ПР 03.19-03.24'!F140+'[9]поточний ремонт'!F140+'[8]поточний ремонт'!F140</f>
        <v>11240.699141414285</v>
      </c>
      <c r="G140" s="176">
        <f t="shared" si="9"/>
        <v>7236</v>
      </c>
      <c r="H140" s="176">
        <f t="shared" si="10"/>
        <v>-4004.6991414142849</v>
      </c>
      <c r="I140" s="176">
        <f>'ПР 03.19-03.24'!I140+'[9]поточний ремонт'!I140+'[8]поточний ремонт'!I140</f>
        <v>29.5</v>
      </c>
      <c r="J140" s="176">
        <f>'ПР 03.19-03.24'!J140+'[9]поточний ремонт'!J140+'[8]поточний ремонт'!J140</f>
        <v>7236</v>
      </c>
      <c r="K140" s="342"/>
      <c r="L140" s="176">
        <f>'ПР 03.19-03.24'!L140+'[9]поточний ремонт'!L140+'[8]поточний ремонт'!L140</f>
        <v>0</v>
      </c>
      <c r="M140" s="176">
        <f>'ПР 03.19-03.24'!M140+'[9]поточний ремонт'!M140+'[8]поточний ремонт'!M140</f>
        <v>0</v>
      </c>
      <c r="N140" s="176"/>
      <c r="O140" s="176">
        <f>'ПР 03.19-03.24'!O140+'[9]поточний ремонт'!O140+'[8]поточний ремонт'!O140</f>
        <v>0</v>
      </c>
      <c r="P140" s="176">
        <f>'ПР 03.19-03.24'!P140+'[9]поточний ремонт'!P140+'[8]поточний ремонт'!P140</f>
        <v>0</v>
      </c>
      <c r="Q140" s="334"/>
      <c r="R140" s="176">
        <f>'ПР 03.19-03.24'!R140+'[9]поточний ремонт'!R140+'[8]поточний ремонт'!R140</f>
        <v>0</v>
      </c>
      <c r="S140" s="176">
        <f>'ПР 03.19-03.24'!S140+'[9]поточний ремонт'!S140+'[8]поточний ремонт'!S140</f>
        <v>0</v>
      </c>
      <c r="T140" s="343"/>
      <c r="U140" s="176">
        <f>'ПР 03.19-03.24'!U140+'[9]поточний ремонт'!U140+'[8]поточний ремонт'!U140</f>
        <v>0</v>
      </c>
      <c r="V140" s="176">
        <f>'ПР 03.19-03.24'!V140+'[9]поточний ремонт'!V140+'[8]поточний ремонт'!V140</f>
        <v>0</v>
      </c>
      <c r="W140" s="176">
        <f>'ПР 03.19-03.24'!W140+'[9]поточний ремонт'!W140+'[8]поточний ремонт'!W140</f>
        <v>0</v>
      </c>
      <c r="X140" s="176">
        <f>'ПР 03.19-03.24'!X140+'[9]поточний ремонт'!X140+'[8]поточний ремонт'!X140</f>
        <v>0</v>
      </c>
      <c r="Y140" s="176">
        <f>'ПР 03.19-03.24'!Y140+'[9]поточний ремонт'!Y140+'[8]поточний ремонт'!Y140</f>
        <v>0</v>
      </c>
      <c r="Z140" s="176">
        <f>'ПР 03.19-03.24'!Z140+'[9]поточний ремонт'!Z140+'[8]поточний ремонт'!Z140</f>
        <v>0</v>
      </c>
      <c r="AA140" s="176">
        <f>'ПР 03.19-03.24'!AA140+'[9]поточний ремонт'!AA140+'[8]поточний ремонт'!AA140</f>
        <v>0</v>
      </c>
      <c r="AB140" s="176">
        <f>'ПР 03.19-03.24'!AB140+'[9]поточний ремонт'!AB140+'[8]поточний ремонт'!AB140</f>
        <v>0</v>
      </c>
      <c r="AC140" s="176">
        <f>'ПР 03.19-03.24'!AC140+'[9]поточний ремонт'!AC140+'[8]поточний ремонт'!AC140</f>
        <v>0</v>
      </c>
      <c r="AD140" s="176">
        <f>'ПР 03.19-03.24'!AD140+'[9]поточний ремонт'!AD140+'[8]поточний ремонт'!AD140</f>
        <v>0</v>
      </c>
      <c r="AE140" s="176">
        <f>'ПР 03.19-03.24'!AE140+'[9]поточний ремонт'!AE140+'[8]поточний ремонт'!AE140</f>
        <v>0</v>
      </c>
      <c r="AF140" s="176">
        <f>'ПР 03.19-03.24'!AF140+'[9]поточний ремонт'!AF140+'[8]поточний ремонт'!AF140</f>
        <v>0</v>
      </c>
      <c r="AG140" s="176"/>
      <c r="AH140" s="176">
        <f>'ПР 03.19-03.24'!AH140+'[9]поточний ремонт'!AH140+'[8]поточний ремонт'!AH140</f>
        <v>0</v>
      </c>
      <c r="AI140" s="176">
        <f>'ПР 03.19-03.24'!AI140+'[9]поточний ремонт'!AI140+'[8]поточний ремонт'!AI140</f>
        <v>0</v>
      </c>
      <c r="AJ140" s="176"/>
      <c r="AK140" s="176">
        <f>'ПР 03.19-03.24'!AK140+'[9]поточний ремонт'!AK140+'[8]поточний ремонт'!AK140</f>
        <v>0</v>
      </c>
      <c r="AL140" s="176">
        <f>'ПР 03.19-03.24'!AL140+'[9]поточний ремонт'!AL140+'[8]поточний ремонт'!AL140</f>
        <v>0</v>
      </c>
      <c r="AM140" s="176"/>
      <c r="AN140" s="176">
        <f>'ПР 03.19-03.24'!AN140+'[9]поточний ремонт'!AN140+'[8]поточний ремонт'!AN140</f>
        <v>0</v>
      </c>
      <c r="AO140" s="176">
        <f>'ПР 03.19-03.24'!AO140+'[9]поточний ремонт'!AO140+'[8]поточний ремонт'!AO140</f>
        <v>0</v>
      </c>
      <c r="AP140" s="176"/>
      <c r="AQ140" s="176">
        <f>'ПР 03.19-03.24'!AQ140+'[9]поточний ремонт'!AQ140+'[8]поточний ремонт'!AQ140</f>
        <v>0</v>
      </c>
      <c r="AR140" s="176">
        <f>'ПР 03.19-03.24'!AR140+'[9]поточний ремонт'!AR140+'[8]поточний ремонт'!AR140</f>
        <v>0</v>
      </c>
      <c r="AS140" s="176"/>
      <c r="AT140" s="176">
        <f>'ПР 03.19-03.24'!AT140+'[9]поточний ремонт'!AT140+'[8]поточний ремонт'!AT140</f>
        <v>0</v>
      </c>
      <c r="AU140" s="176">
        <f>'ПР 03.19-03.24'!AU140+'[9]поточний ремонт'!AU140+'[8]поточний ремонт'!AU140</f>
        <v>0</v>
      </c>
      <c r="AV140" s="176"/>
      <c r="AW140" s="176">
        <f>'ПР 03.19-03.24'!AW140+'[9]поточний ремонт'!AW140+'[8]поточний ремонт'!AW140</f>
        <v>35.127000000000002</v>
      </c>
      <c r="AX140" s="176">
        <f>'ПР 03.19-03.24'!AX140+'[9]поточний ремонт'!AX140+'[8]поточний ремонт'!AX140</f>
        <v>0</v>
      </c>
      <c r="AY140" s="176"/>
      <c r="AZ140" s="176">
        <f t="shared" si="11"/>
        <v>35.127000000000002</v>
      </c>
      <c r="BA140" s="176">
        <f t="shared" si="11"/>
        <v>0</v>
      </c>
      <c r="BB140" s="176">
        <f t="shared" si="12"/>
        <v>-35.127000000000002</v>
      </c>
      <c r="BD140" s="324">
        <v>2</v>
      </c>
    </row>
    <row r="141" spans="1:56" ht="24.9" customHeight="1" x14ac:dyDescent="0.3">
      <c r="A141" s="338">
        <v>150000590</v>
      </c>
      <c r="B141" s="114" t="s">
        <v>285</v>
      </c>
      <c r="C141" s="339">
        <v>2</v>
      </c>
      <c r="D141" s="340" t="s">
        <v>870</v>
      </c>
      <c r="E141" s="341">
        <f>'[8]поточний ремонт'!E141</f>
        <v>373.5</v>
      </c>
      <c r="F141" s="176">
        <f>'ПР 03.19-03.24'!F141+'[9]поточний ремонт'!F141+'[8]поточний ремонт'!F141</f>
        <v>32076.373852313274</v>
      </c>
      <c r="G141" s="176">
        <f t="shared" si="9"/>
        <v>37506.745464059335</v>
      </c>
      <c r="H141" s="176">
        <f t="shared" si="10"/>
        <v>5430.3716117460608</v>
      </c>
      <c r="I141" s="176">
        <f>'ПР 03.19-03.24'!I141+'[9]поточний ремонт'!I141+'[8]поточний ремонт'!I141</f>
        <v>8</v>
      </c>
      <c r="J141" s="176">
        <f>'ПР 03.19-03.24'!J141+'[9]поточний ремонт'!J141+'[8]поточний ремонт'!J141</f>
        <v>1509</v>
      </c>
      <c r="K141" s="342"/>
      <c r="L141" s="176">
        <f>'ПР 03.19-03.24'!L141+'[9]поточний ремонт'!L141+'[8]поточний ремонт'!L141</f>
        <v>0</v>
      </c>
      <c r="M141" s="176">
        <f>'ПР 03.19-03.24'!M141+'[9]поточний ремонт'!M141+'[8]поточний ремонт'!M141</f>
        <v>0</v>
      </c>
      <c r="N141" s="176"/>
      <c r="O141" s="176">
        <f>'ПР 03.19-03.24'!O141+'[9]поточний ремонт'!O141+'[8]поточний ремонт'!O141</f>
        <v>0</v>
      </c>
      <c r="P141" s="176">
        <f>'ПР 03.19-03.24'!P141+'[9]поточний ремонт'!P141+'[8]поточний ремонт'!P141</f>
        <v>0</v>
      </c>
      <c r="Q141" s="334"/>
      <c r="R141" s="176">
        <f>'ПР 03.19-03.24'!R141+'[9]поточний ремонт'!R141+'[8]поточний ремонт'!R141</f>
        <v>0</v>
      </c>
      <c r="S141" s="176">
        <f>'ПР 03.19-03.24'!S141+'[9]поточний ремонт'!S141+'[8]поточний ремонт'!S141</f>
        <v>0</v>
      </c>
      <c r="T141" s="343"/>
      <c r="U141" s="176">
        <f>'ПР 03.19-03.24'!U141+'[9]поточний ремонт'!U141+'[8]поточний ремонт'!U141</f>
        <v>0</v>
      </c>
      <c r="V141" s="176">
        <f>'ПР 03.19-03.24'!V141+'[9]поточний ремонт'!V141+'[8]поточний ремонт'!V141</f>
        <v>0</v>
      </c>
      <c r="W141" s="176">
        <f>'ПР 03.19-03.24'!W141+'[9]поточний ремонт'!W141+'[8]поточний ремонт'!W141</f>
        <v>0</v>
      </c>
      <c r="X141" s="176">
        <f>'ПР 03.19-03.24'!X141+'[9]поточний ремонт'!X141+'[8]поточний ремонт'!X141</f>
        <v>0</v>
      </c>
      <c r="Y141" s="176">
        <f>'ПР 03.19-03.24'!Y141+'[9]поточний ремонт'!Y141+'[8]поточний ремонт'!Y141</f>
        <v>17717.761943238595</v>
      </c>
      <c r="Z141" s="176">
        <f>'ПР 03.19-03.24'!Z141+'[9]поточний ремонт'!Z141+'[8]поточний ремонт'!Z141</f>
        <v>0</v>
      </c>
      <c r="AA141" s="176">
        <f>'ПР 03.19-03.24'!AA141+'[9]поточний ремонт'!AA141+'[8]поточний ремонт'!AA141</f>
        <v>0</v>
      </c>
      <c r="AB141" s="176">
        <f>'ПР 03.19-03.24'!AB141+'[9]поточний ремонт'!AB141+'[8]поточний ремонт'!AB141</f>
        <v>0</v>
      </c>
      <c r="AC141" s="176">
        <f>'ПР 03.19-03.24'!AC141+'[9]поточний ремонт'!AC141+'[8]поточний ремонт'!AC141</f>
        <v>18101.983520820737</v>
      </c>
      <c r="AD141" s="176">
        <f>'ПР 03.19-03.24'!AD141+'[9]поточний ремонт'!AD141+'[8]поточний ремонт'!AD141</f>
        <v>178</v>
      </c>
      <c r="AE141" s="176">
        <f>'ПР 03.19-03.24'!AE141+'[9]поточний ремонт'!AE141+'[8]поточний ремонт'!AE141</f>
        <v>3718.3632076156382</v>
      </c>
      <c r="AF141" s="176">
        <f>'ПР 03.19-03.24'!AF141+'[9]поточний ремонт'!AF141+'[8]поточний ремонт'!AF141</f>
        <v>0</v>
      </c>
      <c r="AG141" s="176"/>
      <c r="AH141" s="176">
        <f>'ПР 03.19-03.24'!AH141+'[9]поточний ремонт'!AH141+'[8]поточний ремонт'!AH141</f>
        <v>4776.363432564508</v>
      </c>
      <c r="AI141" s="176">
        <f>'ПР 03.19-03.24'!AI141+'[9]поточний ремонт'!AI141+'[8]поточний ремонт'!AI141</f>
        <v>0</v>
      </c>
      <c r="AJ141" s="176"/>
      <c r="AK141" s="176">
        <f>'ПР 03.19-03.24'!AK141+'[9]поточний ремонт'!AK141+'[8]поточний ремонт'!AK141</f>
        <v>0</v>
      </c>
      <c r="AL141" s="176">
        <f>'ПР 03.19-03.24'!AL141+'[9]поточний ремонт'!AL141+'[8]поточний ремонт'!AL141</f>
        <v>0</v>
      </c>
      <c r="AM141" s="176"/>
      <c r="AN141" s="176">
        <f>'ПР 03.19-03.24'!AN141+'[9]поточний ремонт'!AN141+'[8]поточний ремонт'!AN141</f>
        <v>0</v>
      </c>
      <c r="AO141" s="176">
        <f>'ПР 03.19-03.24'!AO141+'[9]поточний ремонт'!AO141+'[8]поточний ремонт'!AO141</f>
        <v>0</v>
      </c>
      <c r="AP141" s="176"/>
      <c r="AQ141" s="176">
        <f>'ПР 03.19-03.24'!AQ141+'[9]поточний ремонт'!AQ141+'[8]поточний ремонт'!AQ141</f>
        <v>0</v>
      </c>
      <c r="AR141" s="176">
        <f>'ПР 03.19-03.24'!AR141+'[9]поточний ремонт'!AR141+'[8]поточний ремонт'!AR141</f>
        <v>0</v>
      </c>
      <c r="AS141" s="176"/>
      <c r="AT141" s="176">
        <f>'ПР 03.19-03.24'!AT141+'[9]поточний ремонт'!AT141+'[8]поточний ремонт'!AT141</f>
        <v>1223.2141231344247</v>
      </c>
      <c r="AU141" s="176">
        <f>'ПР 03.19-03.24'!AU141+'[9]поточний ремонт'!AU141+'[8]поточний ремонт'!AU141</f>
        <v>969.93379896241436</v>
      </c>
      <c r="AV141" s="176"/>
      <c r="AW141" s="176">
        <f>'ПР 03.19-03.24'!AW141+'[9]поточний ремонт'!AW141+'[8]поточний ремонт'!AW141</f>
        <v>310.91871005093918</v>
      </c>
      <c r="AX141" s="176">
        <f>'ПР 03.19-03.24'!AX141+'[9]поточний ремонт'!AX141+'[8]поточний ремонт'!AX141</f>
        <v>1147.6023835599999</v>
      </c>
      <c r="AY141" s="176"/>
      <c r="AZ141" s="176">
        <f t="shared" si="11"/>
        <v>10028.85947336551</v>
      </c>
      <c r="BA141" s="176">
        <f t="shared" si="11"/>
        <v>2117.5361825224145</v>
      </c>
      <c r="BB141" s="176">
        <f t="shared" si="12"/>
        <v>-7911.3232908430955</v>
      </c>
      <c r="BD141" s="324">
        <v>3</v>
      </c>
    </row>
    <row r="142" spans="1:56" ht="24.9" customHeight="1" x14ac:dyDescent="0.3">
      <c r="A142" s="338">
        <v>150000578</v>
      </c>
      <c r="B142" s="602" t="s">
        <v>287</v>
      </c>
      <c r="C142" s="339">
        <v>1</v>
      </c>
      <c r="D142" s="340" t="s">
        <v>870</v>
      </c>
      <c r="E142" s="341"/>
      <c r="F142" s="176"/>
      <c r="G142" s="176"/>
      <c r="H142" s="176"/>
      <c r="I142" s="176"/>
      <c r="J142" s="176"/>
      <c r="K142" s="342"/>
      <c r="L142" s="176"/>
      <c r="M142" s="176"/>
      <c r="N142" s="176"/>
      <c r="O142" s="176"/>
      <c r="P142" s="176"/>
      <c r="Q142" s="334"/>
      <c r="R142" s="176"/>
      <c r="S142" s="176"/>
      <c r="T142" s="343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  <c r="AZ142" s="176">
        <f t="shared" si="11"/>
        <v>0</v>
      </c>
      <c r="BA142" s="176">
        <f t="shared" si="11"/>
        <v>0</v>
      </c>
      <c r="BB142" s="176">
        <f t="shared" si="12"/>
        <v>0</v>
      </c>
      <c r="BD142" s="324">
        <v>3</v>
      </c>
    </row>
    <row r="143" spans="1:56" ht="24.9" customHeight="1" x14ac:dyDescent="0.3">
      <c r="A143" s="338">
        <v>150000580</v>
      </c>
      <c r="B143" s="602" t="s">
        <v>289</v>
      </c>
      <c r="C143" s="339">
        <v>1</v>
      </c>
      <c r="D143" s="340" t="s">
        <v>870</v>
      </c>
      <c r="E143" s="341"/>
      <c r="F143" s="176"/>
      <c r="G143" s="176"/>
      <c r="H143" s="176"/>
      <c r="I143" s="176"/>
      <c r="J143" s="176"/>
      <c r="K143" s="342"/>
      <c r="L143" s="176"/>
      <c r="M143" s="176"/>
      <c r="N143" s="176"/>
      <c r="O143" s="176"/>
      <c r="P143" s="176"/>
      <c r="Q143" s="334"/>
      <c r="R143" s="176"/>
      <c r="S143" s="176"/>
      <c r="T143" s="343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>
        <f t="shared" si="11"/>
        <v>0</v>
      </c>
      <c r="BA143" s="176">
        <f t="shared" si="11"/>
        <v>0</v>
      </c>
      <c r="BB143" s="176">
        <f t="shared" si="12"/>
        <v>0</v>
      </c>
      <c r="BD143" s="324">
        <v>3</v>
      </c>
    </row>
    <row r="144" spans="1:56" ht="24.9" customHeight="1" x14ac:dyDescent="0.3">
      <c r="A144" s="338">
        <v>150001054</v>
      </c>
      <c r="B144" s="114" t="s">
        <v>291</v>
      </c>
      <c r="C144" s="339">
        <v>1</v>
      </c>
      <c r="D144" s="340" t="s">
        <v>870</v>
      </c>
      <c r="E144" s="341">
        <f>'[8]поточний ремонт'!E144</f>
        <v>195.4</v>
      </c>
      <c r="F144" s="176">
        <f>'ПР 03.19-03.24'!F144+'[9]поточний ремонт'!F144+'[8]поточний ремонт'!F144</f>
        <v>14151.172303640726</v>
      </c>
      <c r="G144" s="176">
        <f t="shared" si="9"/>
        <v>556</v>
      </c>
      <c r="H144" s="176">
        <f t="shared" si="10"/>
        <v>-13595.172303640726</v>
      </c>
      <c r="I144" s="176">
        <f>'ПР 03.19-03.24'!I144+'[9]поточний ремонт'!I144+'[8]поточний ремонт'!I144</f>
        <v>1.6</v>
      </c>
      <c r="J144" s="176">
        <f>'ПР 03.19-03.24'!J144+'[9]поточний ремонт'!J144+'[8]поточний ремонт'!J144</f>
        <v>556</v>
      </c>
      <c r="K144" s="342"/>
      <c r="L144" s="176">
        <f>'ПР 03.19-03.24'!L144+'[9]поточний ремонт'!L144+'[8]поточний ремонт'!L144</f>
        <v>0</v>
      </c>
      <c r="M144" s="176">
        <f>'ПР 03.19-03.24'!M144+'[9]поточний ремонт'!M144+'[8]поточний ремонт'!M144</f>
        <v>0</v>
      </c>
      <c r="N144" s="176"/>
      <c r="O144" s="176">
        <f>'ПР 03.19-03.24'!O144+'[9]поточний ремонт'!O144+'[8]поточний ремонт'!O144</f>
        <v>0</v>
      </c>
      <c r="P144" s="176">
        <f>'ПР 03.19-03.24'!P144+'[9]поточний ремонт'!P144+'[8]поточний ремонт'!P144</f>
        <v>0</v>
      </c>
      <c r="Q144" s="334"/>
      <c r="R144" s="176">
        <f>'ПР 03.19-03.24'!R144+'[9]поточний ремонт'!R144+'[8]поточний ремонт'!R144</f>
        <v>0</v>
      </c>
      <c r="S144" s="176">
        <f>'ПР 03.19-03.24'!S144+'[9]поточний ремонт'!S144+'[8]поточний ремонт'!S144</f>
        <v>0</v>
      </c>
      <c r="T144" s="343"/>
      <c r="U144" s="176">
        <f>'ПР 03.19-03.24'!U144+'[9]поточний ремонт'!U144+'[8]поточний ремонт'!U144</f>
        <v>0</v>
      </c>
      <c r="V144" s="176">
        <f>'ПР 03.19-03.24'!V144+'[9]поточний ремонт'!V144+'[8]поточний ремонт'!V144</f>
        <v>0</v>
      </c>
      <c r="W144" s="176">
        <f>'ПР 03.19-03.24'!W144+'[9]поточний ремонт'!W144+'[8]поточний ремонт'!W144</f>
        <v>0</v>
      </c>
      <c r="X144" s="176">
        <f>'ПР 03.19-03.24'!X144+'[9]поточний ремонт'!X144+'[8]поточний ремонт'!X144</f>
        <v>0</v>
      </c>
      <c r="Y144" s="176">
        <f>'ПР 03.19-03.24'!Y144+'[9]поточний ремонт'!Y144+'[8]поточний ремонт'!Y144</f>
        <v>0</v>
      </c>
      <c r="Z144" s="176">
        <f>'ПР 03.19-03.24'!Z144+'[9]поточний ремонт'!Z144+'[8]поточний ремонт'!Z144</f>
        <v>0</v>
      </c>
      <c r="AA144" s="176">
        <f>'ПР 03.19-03.24'!AA144+'[9]поточний ремонт'!AA144+'[8]поточний ремонт'!AA144</f>
        <v>0</v>
      </c>
      <c r="AB144" s="176">
        <f>'ПР 03.19-03.24'!AB144+'[9]поточний ремонт'!AB144+'[8]поточний ремонт'!AB144</f>
        <v>0</v>
      </c>
      <c r="AC144" s="176">
        <f>'ПР 03.19-03.24'!AC144+'[9]поточний ремонт'!AC144+'[8]поточний ремонт'!AC144</f>
        <v>0</v>
      </c>
      <c r="AD144" s="176">
        <f>'ПР 03.19-03.24'!AD144+'[9]поточний ремонт'!AD144+'[8]поточний ремонт'!AD144</f>
        <v>0</v>
      </c>
      <c r="AE144" s="176">
        <f>'ПР 03.19-03.24'!AE144+'[9]поточний ремонт'!AE144+'[8]поточний ремонт'!AE144</f>
        <v>0</v>
      </c>
      <c r="AF144" s="176">
        <f>'ПР 03.19-03.24'!AF144+'[9]поточний ремонт'!AF144+'[8]поточний ремонт'!AF144</f>
        <v>0</v>
      </c>
      <c r="AG144" s="176"/>
      <c r="AH144" s="176">
        <f>'ПР 03.19-03.24'!AH144+'[9]поточний ремонт'!AH144+'[8]поточний ремонт'!AH144</f>
        <v>0</v>
      </c>
      <c r="AI144" s="176">
        <f>'ПР 03.19-03.24'!AI144+'[9]поточний ремонт'!AI144+'[8]поточний ремонт'!AI144</f>
        <v>0</v>
      </c>
      <c r="AJ144" s="176"/>
      <c r="AK144" s="176">
        <f>'ПР 03.19-03.24'!AK144+'[9]поточний ремонт'!AK144+'[8]поточний ремонт'!AK144</f>
        <v>0</v>
      </c>
      <c r="AL144" s="176">
        <f>'ПР 03.19-03.24'!AL144+'[9]поточний ремонт'!AL144+'[8]поточний ремонт'!AL144</f>
        <v>0</v>
      </c>
      <c r="AM144" s="176"/>
      <c r="AN144" s="176">
        <f>'ПР 03.19-03.24'!AN144+'[9]поточний ремонт'!AN144+'[8]поточний ремонт'!AN144</f>
        <v>0</v>
      </c>
      <c r="AO144" s="176">
        <f>'ПР 03.19-03.24'!AO144+'[9]поточний ремонт'!AO144+'[8]поточний ремонт'!AO144</f>
        <v>0</v>
      </c>
      <c r="AP144" s="176"/>
      <c r="AQ144" s="176">
        <f>'ПР 03.19-03.24'!AQ144+'[9]поточний ремонт'!AQ144+'[8]поточний ремонт'!AQ144</f>
        <v>0</v>
      </c>
      <c r="AR144" s="176">
        <f>'ПР 03.19-03.24'!AR144+'[9]поточний ремонт'!AR144+'[8]поточний ремонт'!AR144</f>
        <v>0</v>
      </c>
      <c r="AS144" s="176"/>
      <c r="AT144" s="176">
        <f>'ПР 03.19-03.24'!AT144+'[9]поточний ремонт'!AT144+'[8]поточний ремонт'!AT144</f>
        <v>0</v>
      </c>
      <c r="AU144" s="176">
        <f>'ПР 03.19-03.24'!AU144+'[9]поточний ремонт'!AU144+'[8]поточний ремонт'!AU144</f>
        <v>0</v>
      </c>
      <c r="AV144" s="176"/>
      <c r="AW144" s="176">
        <f>'ПР 03.19-03.24'!AW144+'[9]поточний ремонт'!AW144+'[8]поточний ремонт'!AW144</f>
        <v>52.811999999999998</v>
      </c>
      <c r="AX144" s="176">
        <f>'ПР 03.19-03.24'!AX144+'[9]поточний ремонт'!AX144+'[8]поточний ремонт'!AX144</f>
        <v>1901.9714648300001</v>
      </c>
      <c r="AY144" s="176"/>
      <c r="AZ144" s="176">
        <f t="shared" si="11"/>
        <v>52.811999999999998</v>
      </c>
      <c r="BA144" s="176">
        <f t="shared" si="11"/>
        <v>1901.9714648300001</v>
      </c>
      <c r="BB144" s="176">
        <f t="shared" si="12"/>
        <v>1849.1594648300002</v>
      </c>
      <c r="BD144" s="324">
        <v>3</v>
      </c>
    </row>
    <row r="145" spans="1:56" ht="24.9" customHeight="1" x14ac:dyDescent="0.3">
      <c r="A145" s="338">
        <v>150000556</v>
      </c>
      <c r="B145" s="114" t="s">
        <v>296</v>
      </c>
      <c r="C145" s="339">
        <v>1</v>
      </c>
      <c r="D145" s="340" t="s">
        <v>870</v>
      </c>
      <c r="E145" s="341">
        <f>'[8]поточний ремонт'!E145</f>
        <v>181.9</v>
      </c>
      <c r="F145" s="176">
        <f>'ПР 03.19-03.24'!F145+'[9]поточний ремонт'!F145+'[8]поточний ремонт'!F145</f>
        <v>16387.388833594341</v>
      </c>
      <c r="G145" s="176">
        <f t="shared" si="9"/>
        <v>0</v>
      </c>
      <c r="H145" s="176">
        <f t="shared" si="10"/>
        <v>-16387.388833594341</v>
      </c>
      <c r="I145" s="176">
        <f>'ПР 03.19-03.24'!I145+'[9]поточний ремонт'!I145+'[8]поточний ремонт'!I145</f>
        <v>0</v>
      </c>
      <c r="J145" s="176">
        <f>'ПР 03.19-03.24'!J145+'[9]поточний ремонт'!J145+'[8]поточний ремонт'!J145</f>
        <v>0</v>
      </c>
      <c r="K145" s="342"/>
      <c r="L145" s="176">
        <f>'ПР 03.19-03.24'!L145+'[9]поточний ремонт'!L145+'[8]поточний ремонт'!L145</f>
        <v>0</v>
      </c>
      <c r="M145" s="176">
        <f>'ПР 03.19-03.24'!M145+'[9]поточний ремонт'!M145+'[8]поточний ремонт'!M145</f>
        <v>0</v>
      </c>
      <c r="N145" s="176"/>
      <c r="O145" s="176">
        <f>'ПР 03.19-03.24'!O145+'[9]поточний ремонт'!O145+'[8]поточний ремонт'!O145</f>
        <v>0</v>
      </c>
      <c r="P145" s="176">
        <f>'ПР 03.19-03.24'!P145+'[9]поточний ремонт'!P145+'[8]поточний ремонт'!P145</f>
        <v>0</v>
      </c>
      <c r="Q145" s="334"/>
      <c r="R145" s="176">
        <f>'ПР 03.19-03.24'!R145+'[9]поточний ремонт'!R145+'[8]поточний ремонт'!R145</f>
        <v>0</v>
      </c>
      <c r="S145" s="176">
        <f>'ПР 03.19-03.24'!S145+'[9]поточний ремонт'!S145+'[8]поточний ремонт'!S145</f>
        <v>0</v>
      </c>
      <c r="T145" s="343"/>
      <c r="U145" s="176">
        <f>'ПР 03.19-03.24'!U145+'[9]поточний ремонт'!U145+'[8]поточний ремонт'!U145</f>
        <v>0</v>
      </c>
      <c r="V145" s="176">
        <f>'ПР 03.19-03.24'!V145+'[9]поточний ремонт'!V145+'[8]поточний ремонт'!V145</f>
        <v>0</v>
      </c>
      <c r="W145" s="176">
        <f>'ПР 03.19-03.24'!W145+'[9]поточний ремонт'!W145+'[8]поточний ремонт'!W145</f>
        <v>0</v>
      </c>
      <c r="X145" s="176">
        <f>'ПР 03.19-03.24'!X145+'[9]поточний ремонт'!X145+'[8]поточний ремонт'!X145</f>
        <v>0</v>
      </c>
      <c r="Y145" s="176">
        <f>'ПР 03.19-03.24'!Y145+'[9]поточний ремонт'!Y145+'[8]поточний ремонт'!Y145</f>
        <v>0</v>
      </c>
      <c r="Z145" s="176">
        <f>'ПР 03.19-03.24'!Z145+'[9]поточний ремонт'!Z145+'[8]поточний ремонт'!Z145</f>
        <v>0</v>
      </c>
      <c r="AA145" s="176">
        <f>'ПР 03.19-03.24'!AA145+'[9]поточний ремонт'!AA145+'[8]поточний ремонт'!AA145</f>
        <v>0</v>
      </c>
      <c r="AB145" s="176">
        <f>'ПР 03.19-03.24'!AB145+'[9]поточний ремонт'!AB145+'[8]поточний ремонт'!AB145</f>
        <v>0</v>
      </c>
      <c r="AC145" s="176">
        <f>'ПР 03.19-03.24'!AC145+'[9]поточний ремонт'!AC145+'[8]поточний ремонт'!AC145</f>
        <v>0</v>
      </c>
      <c r="AD145" s="176">
        <f>'ПР 03.19-03.24'!AD145+'[9]поточний ремонт'!AD145+'[8]поточний ремонт'!AD145</f>
        <v>0</v>
      </c>
      <c r="AE145" s="176">
        <f>'ПР 03.19-03.24'!AE145+'[9]поточний ремонт'!AE145+'[8]поточний ремонт'!AE145</f>
        <v>0</v>
      </c>
      <c r="AF145" s="176">
        <f>'ПР 03.19-03.24'!AF145+'[9]поточний ремонт'!AF145+'[8]поточний ремонт'!AF145</f>
        <v>0</v>
      </c>
      <c r="AG145" s="176"/>
      <c r="AH145" s="176">
        <f>'ПР 03.19-03.24'!AH145+'[9]поточний ремонт'!AH145+'[8]поточний ремонт'!AH145</f>
        <v>0</v>
      </c>
      <c r="AI145" s="176">
        <f>'ПР 03.19-03.24'!AI145+'[9]поточний ремонт'!AI145+'[8]поточний ремонт'!AI145</f>
        <v>0</v>
      </c>
      <c r="AJ145" s="176"/>
      <c r="AK145" s="176">
        <f>'ПР 03.19-03.24'!AK145+'[9]поточний ремонт'!AK145+'[8]поточний ремонт'!AK145</f>
        <v>0</v>
      </c>
      <c r="AL145" s="176">
        <f>'ПР 03.19-03.24'!AL145+'[9]поточний ремонт'!AL145+'[8]поточний ремонт'!AL145</f>
        <v>0</v>
      </c>
      <c r="AM145" s="176"/>
      <c r="AN145" s="176">
        <f>'ПР 03.19-03.24'!AN145+'[9]поточний ремонт'!AN145+'[8]поточний ремонт'!AN145</f>
        <v>0</v>
      </c>
      <c r="AO145" s="176">
        <f>'ПР 03.19-03.24'!AO145+'[9]поточний ремонт'!AO145+'[8]поточний ремонт'!AO145</f>
        <v>0</v>
      </c>
      <c r="AP145" s="176"/>
      <c r="AQ145" s="176">
        <f>'ПР 03.19-03.24'!AQ145+'[9]поточний ремонт'!AQ145+'[8]поточний ремонт'!AQ145</f>
        <v>0</v>
      </c>
      <c r="AR145" s="176">
        <f>'ПР 03.19-03.24'!AR145+'[9]поточний ремонт'!AR145+'[8]поточний ремонт'!AR145</f>
        <v>0</v>
      </c>
      <c r="AS145" s="176"/>
      <c r="AT145" s="176">
        <f>'ПР 03.19-03.24'!AT145+'[9]поточний ремонт'!AT145+'[8]поточний ремонт'!AT145</f>
        <v>0</v>
      </c>
      <c r="AU145" s="176">
        <f>'ПР 03.19-03.24'!AU145+'[9]поточний ремонт'!AU145+'[8]поточний ремонт'!AU145</f>
        <v>0</v>
      </c>
      <c r="AV145" s="176"/>
      <c r="AW145" s="176">
        <f>'ПР 03.19-03.24'!AW145+'[9]поточний ремонт'!AW145+'[8]поточний ремонт'!AW145</f>
        <v>49.113</v>
      </c>
      <c r="AX145" s="176">
        <f>'ПР 03.19-03.24'!AX145+'[9]поточний ремонт'!AX145+'[8]поточний ремонт'!AX145</f>
        <v>0</v>
      </c>
      <c r="AY145" s="176"/>
      <c r="AZ145" s="176">
        <f t="shared" si="11"/>
        <v>49.113</v>
      </c>
      <c r="BA145" s="176">
        <f t="shared" si="11"/>
        <v>0</v>
      </c>
      <c r="BB145" s="176">
        <f t="shared" si="12"/>
        <v>-49.113</v>
      </c>
      <c r="BD145" s="324">
        <v>3</v>
      </c>
    </row>
    <row r="146" spans="1:56" ht="24.9" customHeight="1" x14ac:dyDescent="0.3">
      <c r="A146" s="338">
        <v>150000557</v>
      </c>
      <c r="B146" s="114" t="s">
        <v>298</v>
      </c>
      <c r="C146" s="339">
        <v>1</v>
      </c>
      <c r="D146" s="340" t="s">
        <v>870</v>
      </c>
      <c r="E146" s="341">
        <f>'[8]поточний ремонт'!E146</f>
        <v>110.2</v>
      </c>
      <c r="F146" s="176">
        <f>'ПР 03.19-03.24'!F146+'[9]поточний ремонт'!F146+'[8]поточний ремонт'!F146</f>
        <v>10508.15356432851</v>
      </c>
      <c r="G146" s="176">
        <f t="shared" si="9"/>
        <v>0</v>
      </c>
      <c r="H146" s="176">
        <f t="shared" si="10"/>
        <v>-10508.15356432851</v>
      </c>
      <c r="I146" s="176">
        <f>'ПР 03.19-03.24'!I146+'[9]поточний ремонт'!I146+'[8]поточний ремонт'!I146</f>
        <v>0</v>
      </c>
      <c r="J146" s="176">
        <f>'ПР 03.19-03.24'!J146+'[9]поточний ремонт'!J146+'[8]поточний ремонт'!J146</f>
        <v>0</v>
      </c>
      <c r="K146" s="342"/>
      <c r="L146" s="176">
        <f>'ПР 03.19-03.24'!L146+'[9]поточний ремонт'!L146+'[8]поточний ремонт'!L146</f>
        <v>0</v>
      </c>
      <c r="M146" s="176">
        <f>'ПР 03.19-03.24'!M146+'[9]поточний ремонт'!M146+'[8]поточний ремонт'!M146</f>
        <v>0</v>
      </c>
      <c r="N146" s="176"/>
      <c r="O146" s="176">
        <f>'ПР 03.19-03.24'!O146+'[9]поточний ремонт'!O146+'[8]поточний ремонт'!O146</f>
        <v>0</v>
      </c>
      <c r="P146" s="176">
        <f>'ПР 03.19-03.24'!P146+'[9]поточний ремонт'!P146+'[8]поточний ремонт'!P146</f>
        <v>0</v>
      </c>
      <c r="Q146" s="334"/>
      <c r="R146" s="176">
        <f>'ПР 03.19-03.24'!R146+'[9]поточний ремонт'!R146+'[8]поточний ремонт'!R146</f>
        <v>0</v>
      </c>
      <c r="S146" s="176">
        <f>'ПР 03.19-03.24'!S146+'[9]поточний ремонт'!S146+'[8]поточний ремонт'!S146</f>
        <v>0</v>
      </c>
      <c r="T146" s="343"/>
      <c r="U146" s="176">
        <f>'ПР 03.19-03.24'!U146+'[9]поточний ремонт'!U146+'[8]поточний ремонт'!U146</f>
        <v>0</v>
      </c>
      <c r="V146" s="176">
        <f>'ПР 03.19-03.24'!V146+'[9]поточний ремонт'!V146+'[8]поточний ремонт'!V146</f>
        <v>0</v>
      </c>
      <c r="W146" s="176">
        <f>'ПР 03.19-03.24'!W146+'[9]поточний ремонт'!W146+'[8]поточний ремонт'!W146</f>
        <v>0</v>
      </c>
      <c r="X146" s="176">
        <f>'ПР 03.19-03.24'!X146+'[9]поточний ремонт'!X146+'[8]поточний ремонт'!X146</f>
        <v>0</v>
      </c>
      <c r="Y146" s="176">
        <f>'ПР 03.19-03.24'!Y146+'[9]поточний ремонт'!Y146+'[8]поточний ремонт'!Y146</f>
        <v>0</v>
      </c>
      <c r="Z146" s="176">
        <f>'ПР 03.19-03.24'!Z146+'[9]поточний ремонт'!Z146+'[8]поточний ремонт'!Z146</f>
        <v>0</v>
      </c>
      <c r="AA146" s="176">
        <f>'ПР 03.19-03.24'!AA146+'[9]поточний ремонт'!AA146+'[8]поточний ремонт'!AA146</f>
        <v>0</v>
      </c>
      <c r="AB146" s="176">
        <f>'ПР 03.19-03.24'!AB146+'[9]поточний ремонт'!AB146+'[8]поточний ремонт'!AB146</f>
        <v>0</v>
      </c>
      <c r="AC146" s="176">
        <f>'ПР 03.19-03.24'!AC146+'[9]поточний ремонт'!AC146+'[8]поточний ремонт'!AC146</f>
        <v>0</v>
      </c>
      <c r="AD146" s="176">
        <f>'ПР 03.19-03.24'!AD146+'[9]поточний ремонт'!AD146+'[8]поточний ремонт'!AD146</f>
        <v>0</v>
      </c>
      <c r="AE146" s="176">
        <f>'ПР 03.19-03.24'!AE146+'[9]поточний ремонт'!AE146+'[8]поточний ремонт'!AE146</f>
        <v>0</v>
      </c>
      <c r="AF146" s="176">
        <f>'ПР 03.19-03.24'!AF146+'[9]поточний ремонт'!AF146+'[8]поточний ремонт'!AF146</f>
        <v>0</v>
      </c>
      <c r="AG146" s="176"/>
      <c r="AH146" s="176">
        <f>'ПР 03.19-03.24'!AH146+'[9]поточний ремонт'!AH146+'[8]поточний ремонт'!AH146</f>
        <v>0</v>
      </c>
      <c r="AI146" s="176">
        <f>'ПР 03.19-03.24'!AI146+'[9]поточний ремонт'!AI146+'[8]поточний ремонт'!AI146</f>
        <v>0</v>
      </c>
      <c r="AJ146" s="176"/>
      <c r="AK146" s="176">
        <f>'ПР 03.19-03.24'!AK146+'[9]поточний ремонт'!AK146+'[8]поточний ремонт'!AK146</f>
        <v>0</v>
      </c>
      <c r="AL146" s="176">
        <f>'ПР 03.19-03.24'!AL146+'[9]поточний ремонт'!AL146+'[8]поточний ремонт'!AL146</f>
        <v>0</v>
      </c>
      <c r="AM146" s="176"/>
      <c r="AN146" s="176">
        <f>'ПР 03.19-03.24'!AN146+'[9]поточний ремонт'!AN146+'[8]поточний ремонт'!AN146</f>
        <v>0</v>
      </c>
      <c r="AO146" s="176">
        <f>'ПР 03.19-03.24'!AO146+'[9]поточний ремонт'!AO146+'[8]поточний ремонт'!AO146</f>
        <v>0</v>
      </c>
      <c r="AP146" s="176"/>
      <c r="AQ146" s="176">
        <f>'ПР 03.19-03.24'!AQ146+'[9]поточний ремонт'!AQ146+'[8]поточний ремонт'!AQ146</f>
        <v>0</v>
      </c>
      <c r="AR146" s="176">
        <f>'ПР 03.19-03.24'!AR146+'[9]поточний ремонт'!AR146+'[8]поточний ремонт'!AR146</f>
        <v>0</v>
      </c>
      <c r="AS146" s="176"/>
      <c r="AT146" s="176">
        <f>'ПР 03.19-03.24'!AT146+'[9]поточний ремонт'!AT146+'[8]поточний ремонт'!AT146</f>
        <v>0</v>
      </c>
      <c r="AU146" s="176">
        <f>'ПР 03.19-03.24'!AU146+'[9]поточний ремонт'!AU146+'[8]поточний ремонт'!AU146</f>
        <v>0</v>
      </c>
      <c r="AV146" s="176"/>
      <c r="AW146" s="176">
        <f>'ПР 03.19-03.24'!AW146+'[9]поточний ремонт'!AW146+'[8]поточний ремонт'!AW146</f>
        <v>29.754000000000005</v>
      </c>
      <c r="AX146" s="176">
        <f>'ПР 03.19-03.24'!AX146+'[9]поточний ремонт'!AX146+'[8]поточний ремонт'!AX146</f>
        <v>0</v>
      </c>
      <c r="AY146" s="176"/>
      <c r="AZ146" s="176">
        <f t="shared" si="11"/>
        <v>29.754000000000005</v>
      </c>
      <c r="BA146" s="176">
        <f t="shared" si="11"/>
        <v>0</v>
      </c>
      <c r="BB146" s="176">
        <f t="shared" si="12"/>
        <v>-29.754000000000005</v>
      </c>
      <c r="BD146" s="324">
        <v>3</v>
      </c>
    </row>
    <row r="147" spans="1:56" ht="24.9" customHeight="1" x14ac:dyDescent="0.3">
      <c r="A147" s="338">
        <v>150000553</v>
      </c>
      <c r="B147" s="114" t="s">
        <v>300</v>
      </c>
      <c r="C147" s="339">
        <v>5</v>
      </c>
      <c r="D147" s="340" t="s">
        <v>870</v>
      </c>
      <c r="E147" s="341">
        <f>'[8]поточний ремонт'!E147</f>
        <v>3173.2999999999997</v>
      </c>
      <c r="F147" s="176">
        <f>'ПР 03.19-03.24'!F147+'[9]поточний ремонт'!F147+'[8]поточний ремонт'!F147</f>
        <v>259887.16482171803</v>
      </c>
      <c r="G147" s="176">
        <f t="shared" si="9"/>
        <v>172092.14752071464</v>
      </c>
      <c r="H147" s="176">
        <f t="shared" si="10"/>
        <v>-87795.01730100339</v>
      </c>
      <c r="I147" s="176">
        <f>'ПР 03.19-03.24'!I147+'[9]поточний ремонт'!I147+'[8]поточний ремонт'!I147</f>
        <v>140.25</v>
      </c>
      <c r="J147" s="176">
        <f>'ПР 03.19-03.24'!J147+'[9]поточний ремонт'!J147+'[8]поточний ремонт'!J147</f>
        <v>23410.09</v>
      </c>
      <c r="K147" s="342"/>
      <c r="L147" s="176">
        <f>'ПР 03.19-03.24'!L147+'[9]поточний ремонт'!L147+'[8]поточний ремонт'!L147</f>
        <v>5</v>
      </c>
      <c r="M147" s="176">
        <f>'ПР 03.19-03.24'!M147+'[9]поточний ремонт'!M147+'[8]поточний ремонт'!M147</f>
        <v>42234.335522684014</v>
      </c>
      <c r="N147" s="176"/>
      <c r="O147" s="176">
        <f>'ПР 03.19-03.24'!O147+'[9]поточний ремонт'!O147+'[8]поточний ремонт'!O147</f>
        <v>0</v>
      </c>
      <c r="P147" s="176">
        <f>'ПР 03.19-03.24'!P147+'[9]поточний ремонт'!P147+'[8]поточний ремонт'!P147</f>
        <v>0</v>
      </c>
      <c r="Q147" s="334"/>
      <c r="R147" s="176">
        <f>'ПР 03.19-03.24'!R147+'[9]поточний ремонт'!R147+'[8]поточний ремонт'!R147</f>
        <v>0</v>
      </c>
      <c r="S147" s="176">
        <f>'ПР 03.19-03.24'!S147+'[9]поточний ремонт'!S147+'[8]поточний ремонт'!S147</f>
        <v>0</v>
      </c>
      <c r="T147" s="343"/>
      <c r="U147" s="176">
        <f>'ПР 03.19-03.24'!U147+'[9]поточний ремонт'!U147+'[8]поточний ремонт'!U147</f>
        <v>0</v>
      </c>
      <c r="V147" s="176">
        <f>'ПР 03.19-03.24'!V147+'[9]поточний ремонт'!V147+'[8]поточний ремонт'!V147</f>
        <v>0</v>
      </c>
      <c r="W147" s="176">
        <f>'ПР 03.19-03.24'!W147+'[9]поточний ремонт'!W147+'[8]поточний ремонт'!W147</f>
        <v>85.7</v>
      </c>
      <c r="X147" s="176">
        <f>'ПР 03.19-03.24'!X147+'[9]поточний ремонт'!X147+'[8]поточний ремонт'!X147</f>
        <v>16915.239654152276</v>
      </c>
      <c r="Y147" s="176">
        <f>'ПР 03.19-03.24'!Y147+'[9]поточний ремонт'!Y147+'[8]поточний ремонт'!Y147</f>
        <v>65954.043161264533</v>
      </c>
      <c r="Z147" s="176">
        <f>'ПР 03.19-03.24'!Z147+'[9]поточний ремонт'!Z147+'[8]поточний ремонт'!Z147</f>
        <v>0</v>
      </c>
      <c r="AA147" s="176">
        <f>'ПР 03.19-03.24'!AA147+'[9]поточний ремонт'!AA147+'[8]поточний ремонт'!AA147</f>
        <v>0</v>
      </c>
      <c r="AB147" s="176">
        <f>'ПР 03.19-03.24'!AB147+'[9]поточний ремонт'!AB147+'[8]поточний ремонт'!AB147</f>
        <v>10192.145289993085</v>
      </c>
      <c r="AC147" s="176">
        <f>'ПР 03.19-03.24'!AC147+'[9]поточний ремонт'!AC147+'[8]поточний ремонт'!AC147</f>
        <v>4166.2938926207407</v>
      </c>
      <c r="AD147" s="176">
        <f>'ПР 03.19-03.24'!AD147+'[9]поточний ремонт'!AD147+'[8]поточний ремонт'!AD147</f>
        <v>9220</v>
      </c>
      <c r="AE147" s="176">
        <f>'ПР 03.19-03.24'!AE147+'[9]поточний ремонт'!AE147+'[8]поточний ремонт'!AE147</f>
        <v>18331.545246295704</v>
      </c>
      <c r="AF147" s="176">
        <f>'ПР 03.19-03.24'!AF147+'[9]поточний ремонт'!AF147+'[8]поточний ремонт'!AF147</f>
        <v>9826.0016165950037</v>
      </c>
      <c r="AG147" s="176"/>
      <c r="AH147" s="176">
        <f>'ПР 03.19-03.24'!AH147+'[9]поточний ремонт'!AH147+'[8]поточний ремонт'!AH147</f>
        <v>26354.248386249987</v>
      </c>
      <c r="AI147" s="176">
        <f>'ПР 03.19-03.24'!AI147+'[9]поточний ремонт'!AI147+'[8]поточний ремонт'!AI147</f>
        <v>36911.812581642931</v>
      </c>
      <c r="AJ147" s="176"/>
      <c r="AK147" s="176">
        <f>'ПР 03.19-03.24'!AK147+'[9]поточний ремонт'!AK147+'[8]поточний ремонт'!AK147</f>
        <v>10899.471847348967</v>
      </c>
      <c r="AL147" s="176">
        <f>'ПР 03.19-03.24'!AL147+'[9]поточний ремонт'!AL147+'[8]поточний ремонт'!AL147</f>
        <v>12493.21</v>
      </c>
      <c r="AM147" s="176"/>
      <c r="AN147" s="176">
        <f>'ПР 03.19-03.24'!AN147+'[9]поточний ремонт'!AN147+'[8]поточний ремонт'!AN147</f>
        <v>0</v>
      </c>
      <c r="AO147" s="176">
        <f>'ПР 03.19-03.24'!AO147+'[9]поточний ремонт'!AO147+'[8]поточний ремонт'!AO147</f>
        <v>411</v>
      </c>
      <c r="AP147" s="176"/>
      <c r="AQ147" s="176">
        <f>'ПР 03.19-03.24'!AQ147+'[9]поточний ремонт'!AQ147+'[8]поточний ремонт'!AQ147</f>
        <v>830.53046782695094</v>
      </c>
      <c r="AR147" s="176">
        <f>'ПР 03.19-03.24'!AR147+'[9]поточний ремонт'!AR147+'[8]поточний ремонт'!AR147</f>
        <v>0</v>
      </c>
      <c r="AS147" s="176"/>
      <c r="AT147" s="176">
        <f>'ПР 03.19-03.24'!AT147+'[9]поточний ремонт'!AT147+'[8]поточний ремонт'!AT147</f>
        <v>17874.787229320304</v>
      </c>
      <c r="AU147" s="176">
        <f>'ПР 03.19-03.24'!AU147+'[9]поточний ремонт'!AU147+'[8]поточний ремонт'!AU147</f>
        <v>19967</v>
      </c>
      <c r="AV147" s="176"/>
      <c r="AW147" s="176">
        <f>'ПР 03.19-03.24'!AW147+'[9]поточний ремонт'!AW147+'[8]поточний ремонт'!AW147</f>
        <v>1778.9498402037566</v>
      </c>
      <c r="AX147" s="176">
        <f>'ПР 03.19-03.24'!AX147+'[9]поточний ремонт'!AX147+'[8]поточний ремонт'!AX147</f>
        <v>6401.1952955346842</v>
      </c>
      <c r="AY147" s="176"/>
      <c r="AZ147" s="176">
        <f t="shared" si="11"/>
        <v>76069.533017245674</v>
      </c>
      <c r="BA147" s="176">
        <f t="shared" si="11"/>
        <v>86010.219493772602</v>
      </c>
      <c r="BB147" s="176">
        <f t="shared" si="12"/>
        <v>9940.6864765269274</v>
      </c>
      <c r="BD147" s="324">
        <v>3</v>
      </c>
    </row>
    <row r="148" spans="1:56" ht="24.9" customHeight="1" x14ac:dyDescent="0.3">
      <c r="A148" s="338">
        <v>150000493</v>
      </c>
      <c r="B148" s="114" t="s">
        <v>302</v>
      </c>
      <c r="C148" s="339">
        <v>10</v>
      </c>
      <c r="D148" s="340" t="s">
        <v>870</v>
      </c>
      <c r="E148" s="341">
        <f>'[8]поточний ремонт'!E148</f>
        <v>7111.58</v>
      </c>
      <c r="F148" s="176">
        <f>'ПР 03.19-03.24'!F148+'[9]поточний ремонт'!F148+'[8]поточний ремонт'!F148</f>
        <v>643590.65056152269</v>
      </c>
      <c r="G148" s="176">
        <f t="shared" si="9"/>
        <v>1106186.618597829</v>
      </c>
      <c r="H148" s="176">
        <f t="shared" si="10"/>
        <v>462595.96803630632</v>
      </c>
      <c r="I148" s="176">
        <f>'ПР 03.19-03.24'!I148+'[9]поточний ремонт'!I148+'[8]поточний ремонт'!I148</f>
        <v>265.71999999999997</v>
      </c>
      <c r="J148" s="176">
        <f>'ПР 03.19-03.24'!J148+'[9]поточний ремонт'!J148+'[8]поточний ремонт'!J148</f>
        <v>70920.077750388882</v>
      </c>
      <c r="K148" s="342"/>
      <c r="L148" s="176">
        <f>'ПР 03.19-03.24'!L148+'[9]поточний ремонт'!L148+'[8]поточний ремонт'!L148</f>
        <v>1.5</v>
      </c>
      <c r="M148" s="176">
        <f>'ПР 03.19-03.24'!M148+'[9]поточний ремонт'!M148+'[8]поточний ремонт'!M148</f>
        <v>91757</v>
      </c>
      <c r="N148" s="176"/>
      <c r="O148" s="176">
        <f>'ПР 03.19-03.24'!O148+'[9]поточний ремонт'!O148+'[8]поточний ремонт'!O148</f>
        <v>0</v>
      </c>
      <c r="P148" s="176">
        <f>'ПР 03.19-03.24'!P148+'[9]поточний ремонт'!P148+'[8]поточний ремонт'!P148</f>
        <v>0</v>
      </c>
      <c r="Q148" s="334"/>
      <c r="R148" s="176">
        <f>'ПР 03.19-03.24'!R148+'[9]поточний ремонт'!R148+'[8]поточний ремонт'!R148</f>
        <v>25</v>
      </c>
      <c r="S148" s="176">
        <f>'ПР 03.19-03.24'!S148+'[9]поточний ремонт'!S148+'[8]поточний ремонт'!S148</f>
        <v>382396.39411812415</v>
      </c>
      <c r="T148" s="343"/>
      <c r="U148" s="176">
        <f>'ПР 03.19-03.24'!U148+'[9]поточний ремонт'!U148+'[8]поточний ремонт'!U148</f>
        <v>48700</v>
      </c>
      <c r="V148" s="176">
        <f>'ПР 03.19-03.24'!V148+'[9]поточний ремонт'!V148+'[8]поточний ремонт'!V148</f>
        <v>0</v>
      </c>
      <c r="W148" s="176">
        <f>'ПР 03.19-03.24'!W148+'[9]поточний ремонт'!W148+'[8]поточний ремонт'!W148</f>
        <v>3</v>
      </c>
      <c r="X148" s="176">
        <f>'ПР 03.19-03.24'!X148+'[9]поточний ремонт'!X148+'[8]поточний ремонт'!X148</f>
        <v>3607.2646604635102</v>
      </c>
      <c r="Y148" s="176">
        <f>'ПР 03.19-03.24'!Y148+'[9]поточний ремонт'!Y148+'[8]поточний ремонт'!Y148</f>
        <v>412301.77783319529</v>
      </c>
      <c r="Z148" s="176">
        <f>'ПР 03.19-03.24'!Z148+'[9]поточний ремонт'!Z148+'[8]поточний ремонт'!Z148</f>
        <v>0</v>
      </c>
      <c r="AA148" s="176">
        <f>'ПР 03.19-03.24'!AA148+'[9]поточний ремонт'!AA148+'[8]поточний ремонт'!AA148</f>
        <v>0</v>
      </c>
      <c r="AB148" s="176">
        <f>'ПР 03.19-03.24'!AB148+'[9]поточний ремонт'!AB148+'[8]поточний ремонт'!AB148</f>
        <v>23058.412087104574</v>
      </c>
      <c r="AC148" s="176">
        <f>'ПР 03.19-03.24'!AC148+'[9]поточний ремонт'!AC148+'[8]поточний ремонт'!AC148</f>
        <v>52203.869781581161</v>
      </c>
      <c r="AD148" s="176">
        <f>'ПР 03.19-03.24'!AD148+'[9]поточний ремонт'!AD148+'[8]поточний ремонт'!AD148</f>
        <v>21241.822366971206</v>
      </c>
      <c r="AE148" s="176">
        <f>'ПР 03.19-03.24'!AE148+'[9]поточний ремонт'!AE148+'[8]поточний ремонт'!AE148</f>
        <v>33967.768734001824</v>
      </c>
      <c r="AF148" s="176">
        <f>'ПР 03.19-03.24'!AF148+'[9]поточний ремонт'!AF148+'[8]поточний ремонт'!AF148</f>
        <v>5125.0337692060193</v>
      </c>
      <c r="AG148" s="176"/>
      <c r="AH148" s="176">
        <f>'ПР 03.19-03.24'!AH148+'[9]поточний ремонт'!AH148+'[8]поточний ремонт'!AH148</f>
        <v>35469.501146888564</v>
      </c>
      <c r="AI148" s="176">
        <f>'ПР 03.19-03.24'!AI148+'[9]поточний ремонт'!AI148+'[8]поточний ремонт'!AI148</f>
        <v>6278.3815747602366</v>
      </c>
      <c r="AJ148" s="176"/>
      <c r="AK148" s="176">
        <f>'ПР 03.19-03.24'!AK148+'[9]поточний ремонт'!AK148+'[8]поточний ремонт'!AK148</f>
        <v>20266.505363435266</v>
      </c>
      <c r="AL148" s="176">
        <f>'ПР 03.19-03.24'!AL148+'[9]поточний ремонт'!AL148+'[8]поточний ремонт'!AL148</f>
        <v>564.81781412612384</v>
      </c>
      <c r="AM148" s="176"/>
      <c r="AN148" s="176">
        <f>'ПР 03.19-03.24'!AN148+'[9]поточний ремонт'!AN148+'[8]поточний ремонт'!AN148</f>
        <v>24319.80868235412</v>
      </c>
      <c r="AO148" s="176">
        <f>'ПР 03.19-03.24'!AO148+'[9]поточний ремонт'!AO148+'[8]поточний ремонт'!AO148</f>
        <v>547</v>
      </c>
      <c r="AP148" s="176"/>
      <c r="AQ148" s="176">
        <f>'ПР 03.19-03.24'!AQ148+'[9]поточний ремонт'!AQ148+'[8]поточний ремонт'!AQ148</f>
        <v>12013.897698012606</v>
      </c>
      <c r="AR148" s="176">
        <f>'ПР 03.19-03.24'!AR148+'[9]поточний ремонт'!AR148+'[8]поточний ремонт'!AR148</f>
        <v>5481.3178966679625</v>
      </c>
      <c r="AS148" s="176"/>
      <c r="AT148" s="176">
        <f>'ПР 03.19-03.24'!AT148+'[9]поточний ремонт'!AT148+'[8]поточний ремонт'!AT148</f>
        <v>24719.161696660671</v>
      </c>
      <c r="AU148" s="176">
        <f>'ПР 03.19-03.24'!AU148+'[9]поточний ремонт'!AU148+'[8]поточний ремонт'!AU148</f>
        <v>16589.059059962718</v>
      </c>
      <c r="AV148" s="176"/>
      <c r="AW148" s="176">
        <f>'ПР 03.19-03.24'!AW148+'[9]поточний ремонт'!AW148+'[8]поточний ремонт'!AW148</f>
        <v>3107.4934572326824</v>
      </c>
      <c r="AX148" s="176">
        <f>'ПР 03.19-03.24'!AX148+'[9]поточний ремонт'!AX148+'[8]поточний ремонт'!AX148</f>
        <v>7020.8606057243496</v>
      </c>
      <c r="AY148" s="176"/>
      <c r="AZ148" s="176">
        <f t="shared" si="11"/>
        <v>153864.13677858573</v>
      </c>
      <c r="BA148" s="176">
        <f t="shared" si="11"/>
        <v>41606.470720447411</v>
      </c>
      <c r="BB148" s="176">
        <f t="shared" si="12"/>
        <v>-112257.66605813832</v>
      </c>
      <c r="BD148" s="324">
        <v>1</v>
      </c>
    </row>
    <row r="149" spans="1:56" ht="24.9" customHeight="1" x14ac:dyDescent="0.3">
      <c r="A149" s="338">
        <v>150000494</v>
      </c>
      <c r="B149" s="114" t="s">
        <v>304</v>
      </c>
      <c r="C149" s="339">
        <v>10</v>
      </c>
      <c r="D149" s="340" t="s">
        <v>870</v>
      </c>
      <c r="E149" s="341">
        <f>'[8]поточний ремонт'!E149</f>
        <v>9483.7999999999993</v>
      </c>
      <c r="F149" s="176">
        <f>'ПР 03.19-03.24'!F149+'[9]поточний ремонт'!F149+'[8]поточний ремонт'!F149</f>
        <v>786272.87266544742</v>
      </c>
      <c r="G149" s="176">
        <f t="shared" si="9"/>
        <v>991577.51650735864</v>
      </c>
      <c r="H149" s="176">
        <f t="shared" si="10"/>
        <v>205304.64384191122</v>
      </c>
      <c r="I149" s="176">
        <f>'ПР 03.19-03.24'!I149+'[9]поточний ремонт'!I149+'[8]поточний ремонт'!I149</f>
        <v>653.19999999999993</v>
      </c>
      <c r="J149" s="176">
        <f>'ПР 03.19-03.24'!J149+'[9]поточний ремонт'!J149+'[8]поточний ремонт'!J149</f>
        <v>191167.61627314892</v>
      </c>
      <c r="K149" s="342"/>
      <c r="L149" s="176">
        <f>'ПР 03.19-03.24'!L149+'[9]поточний ремонт'!L149+'[8]поточний ремонт'!L149</f>
        <v>0</v>
      </c>
      <c r="M149" s="176">
        <f>'ПР 03.19-03.24'!M149+'[9]поточний ремонт'!M149+'[8]поточний ремонт'!M149</f>
        <v>352</v>
      </c>
      <c r="N149" s="344"/>
      <c r="O149" s="176">
        <f>'ПР 03.19-03.24'!O149+'[9]поточний ремонт'!O149+'[8]поточний ремонт'!O149</f>
        <v>34</v>
      </c>
      <c r="P149" s="176">
        <f>'ПР 03.19-03.24'!P149+'[9]поточний ремонт'!P149+'[8]поточний ремонт'!P149</f>
        <v>16534.980455197263</v>
      </c>
      <c r="Q149" s="334"/>
      <c r="R149" s="176">
        <f>'ПР 03.19-03.24'!R149+'[9]поточний ремонт'!R149+'[8]поточний ремонт'!R149</f>
        <v>17</v>
      </c>
      <c r="S149" s="176">
        <f>'ПР 03.19-03.24'!S149+'[9]поточний ремонт'!S149+'[8]поточний ремонт'!S149</f>
        <v>413226.097019237</v>
      </c>
      <c r="T149" s="342"/>
      <c r="U149" s="176">
        <f>'ПР 03.19-03.24'!U149+'[9]поточний ремонт'!U149+'[8]поточний ремонт'!U149</f>
        <v>0</v>
      </c>
      <c r="V149" s="176">
        <f>'ПР 03.19-03.24'!V149+'[9]поточний ремонт'!V149+'[8]поточний ремонт'!V149</f>
        <v>0</v>
      </c>
      <c r="W149" s="176">
        <f>'ПР 03.19-03.24'!W149+'[9]поточний ремонт'!W149+'[8]поточний ремонт'!W149</f>
        <v>8</v>
      </c>
      <c r="X149" s="176">
        <f>'ПР 03.19-03.24'!X149+'[9]поточний ремонт'!X149+'[8]поточний ремонт'!X149</f>
        <v>3482.91</v>
      </c>
      <c r="Y149" s="176">
        <f>'ПР 03.19-03.24'!Y149+'[9]поточний ремонт'!Y149+'[8]поточний ремонт'!Y149</f>
        <v>273502.65489134705</v>
      </c>
      <c r="Z149" s="176">
        <f>'ПР 03.19-03.24'!Z149+'[9]поточний ремонт'!Z149+'[8]поточний ремонт'!Z149</f>
        <v>0</v>
      </c>
      <c r="AA149" s="176">
        <f>'ПР 03.19-03.24'!AA149+'[9]поточний ремонт'!AA149+'[8]поточний ремонт'!AA149</f>
        <v>0</v>
      </c>
      <c r="AB149" s="176">
        <f>'ПР 03.19-03.24'!AB149+'[9]поточний ремонт'!AB149+'[8]поточний ремонт'!AB149</f>
        <v>30444.347209441799</v>
      </c>
      <c r="AC149" s="176">
        <f>'ПР 03.19-03.24'!AC149+'[9]поточний ремонт'!AC149+'[8]поточний ремонт'!AC149</f>
        <v>17742.445157348266</v>
      </c>
      <c r="AD149" s="176">
        <f>'ПР 03.19-03.24'!AD149+'[9]поточний ремонт'!AD149+'[8]поточний ремонт'!AD149</f>
        <v>45124.465501638297</v>
      </c>
      <c r="AE149" s="176">
        <f>'ПР 03.19-03.24'!AE149+'[9]поточний ремонт'!AE149+'[8]поточний ремонт'!AE149</f>
        <v>38584.755218100567</v>
      </c>
      <c r="AF149" s="176">
        <f>'ПР 03.19-03.24'!AF149+'[9]поточний ремонт'!AF149+'[8]поточний ремонт'!AF149</f>
        <v>7838.8310531981033</v>
      </c>
      <c r="AG149" s="176"/>
      <c r="AH149" s="176">
        <f>'ПР 03.19-03.24'!AH149+'[9]поточний ремонт'!AH149+'[8]поточний ремонт'!AH149</f>
        <v>41286.068697786111</v>
      </c>
      <c r="AI149" s="176">
        <f>'ПР 03.19-03.24'!AI149+'[9]поточний ремонт'!AI149+'[8]поточний ремонт'!AI149</f>
        <v>3475.5</v>
      </c>
      <c r="AJ149" s="176"/>
      <c r="AK149" s="176">
        <f>'ПР 03.19-03.24'!AK149+'[9]поточний ремонт'!AK149+'[8]поточний ремонт'!AK149</f>
        <v>31332.905418587565</v>
      </c>
      <c r="AL149" s="176">
        <f>'ПР 03.19-03.24'!AL149+'[9]поточний ремонт'!AL149+'[8]поточний ремонт'!AL149</f>
        <v>14513.299649159273</v>
      </c>
      <c r="AM149" s="176"/>
      <c r="AN149" s="176">
        <f>'ПР 03.19-03.24'!AN149+'[9]поточний ремонт'!AN149+'[8]поточний ремонт'!AN149</f>
        <v>31794.749069913381</v>
      </c>
      <c r="AO149" s="176">
        <f>'ПР 03.19-03.24'!AO149+'[9]поточний ремонт'!AO149+'[8]поточний ремонт'!AO149</f>
        <v>2558.9896105992852</v>
      </c>
      <c r="AP149" s="176"/>
      <c r="AQ149" s="176">
        <f>'ПР 03.19-03.24'!AQ149+'[9]поточний ремонт'!AQ149+'[8]поточний ремонт'!AQ149</f>
        <v>12013.897698012606</v>
      </c>
      <c r="AR149" s="176">
        <f>'ПР 03.19-03.24'!AR149+'[9]поточний ремонт'!AR149+'[8]поточний ремонт'!AR149</f>
        <v>1493.0705378542507</v>
      </c>
      <c r="AS149" s="176"/>
      <c r="AT149" s="176">
        <f>'ПР 03.19-03.24'!AT149+'[9]поточний ремонт'!AT149+'[8]поточний ремонт'!AT149</f>
        <v>25772.526450827118</v>
      </c>
      <c r="AU149" s="176">
        <f>'ПР 03.19-03.24'!AU149+'[9]поточний ремонт'!AU149+'[8]поточний ремонт'!AU149</f>
        <v>7407.1254064713494</v>
      </c>
      <c r="AV149" s="176"/>
      <c r="AW149" s="176">
        <f>'ПР 03.19-03.24'!AW149+'[9]поточний ремонт'!AW149+'[8]поточний ремонт'!AW149</f>
        <v>3165.9468664958008</v>
      </c>
      <c r="AX149" s="176">
        <f>'ПР 03.19-03.24'!AX149+'[9]поточний ремонт'!AX149+'[8]поточний ремонт'!AX149</f>
        <v>14635.695957452564</v>
      </c>
      <c r="AY149" s="176"/>
      <c r="AZ149" s="176">
        <f t="shared" si="11"/>
        <v>183950.84941972315</v>
      </c>
      <c r="BA149" s="176">
        <f t="shared" si="11"/>
        <v>51922.51221473483</v>
      </c>
      <c r="BB149" s="176">
        <f t="shared" si="12"/>
        <v>-132028.33720498832</v>
      </c>
      <c r="BD149" s="324">
        <v>1</v>
      </c>
    </row>
    <row r="150" spans="1:56" ht="24.9" customHeight="1" x14ac:dyDescent="0.3">
      <c r="A150" s="338">
        <v>150000688</v>
      </c>
      <c r="B150" s="602" t="s">
        <v>306</v>
      </c>
      <c r="C150" s="339">
        <v>1</v>
      </c>
      <c r="D150" s="340" t="s">
        <v>870</v>
      </c>
      <c r="E150" s="341"/>
      <c r="F150" s="176"/>
      <c r="G150" s="176"/>
      <c r="H150" s="176"/>
      <c r="I150" s="176"/>
      <c r="J150" s="176"/>
      <c r="K150" s="342"/>
      <c r="L150" s="176"/>
      <c r="M150" s="176"/>
      <c r="N150" s="176"/>
      <c r="O150" s="176"/>
      <c r="P150" s="176"/>
      <c r="Q150" s="334"/>
      <c r="R150" s="176"/>
      <c r="S150" s="176"/>
      <c r="T150" s="343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>
        <f t="shared" si="11"/>
        <v>0</v>
      </c>
      <c r="BA150" s="176">
        <f t="shared" si="11"/>
        <v>0</v>
      </c>
      <c r="BB150" s="176">
        <f t="shared" si="12"/>
        <v>0</v>
      </c>
      <c r="BD150" s="324">
        <v>3</v>
      </c>
    </row>
    <row r="151" spans="1:56" ht="24.9" customHeight="1" x14ac:dyDescent="0.3">
      <c r="A151" s="338">
        <v>150000689</v>
      </c>
      <c r="B151" s="602" t="s">
        <v>308</v>
      </c>
      <c r="C151" s="339">
        <v>1</v>
      </c>
      <c r="D151" s="340" t="s">
        <v>870</v>
      </c>
      <c r="E151" s="341"/>
      <c r="F151" s="176"/>
      <c r="G151" s="176"/>
      <c r="H151" s="176"/>
      <c r="I151" s="176"/>
      <c r="J151" s="176"/>
      <c r="K151" s="342"/>
      <c r="L151" s="176"/>
      <c r="M151" s="176"/>
      <c r="N151" s="176"/>
      <c r="O151" s="176"/>
      <c r="P151" s="176"/>
      <c r="Q151" s="334"/>
      <c r="R151" s="176"/>
      <c r="S151" s="176"/>
      <c r="T151" s="343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>
        <f t="shared" si="11"/>
        <v>0</v>
      </c>
      <c r="BA151" s="176">
        <f t="shared" si="11"/>
        <v>0</v>
      </c>
      <c r="BB151" s="176">
        <f t="shared" si="12"/>
        <v>0</v>
      </c>
      <c r="BD151" s="324">
        <v>3</v>
      </c>
    </row>
    <row r="152" spans="1:56" ht="24.9" customHeight="1" x14ac:dyDescent="0.3">
      <c r="A152" s="338">
        <v>150000690</v>
      </c>
      <c r="B152" s="114" t="s">
        <v>310</v>
      </c>
      <c r="C152" s="339">
        <v>1</v>
      </c>
      <c r="D152" s="340" t="s">
        <v>870</v>
      </c>
      <c r="E152" s="341">
        <f>'[8]поточний ремонт'!E152</f>
        <v>142.1</v>
      </c>
      <c r="F152" s="176">
        <f>'ПР 03.19-03.24'!F152+'[9]поточний ремонт'!F152+'[8]поточний ремонт'!F152</f>
        <v>11731.949266280477</v>
      </c>
      <c r="G152" s="176">
        <f t="shared" si="9"/>
        <v>355</v>
      </c>
      <c r="H152" s="176">
        <f t="shared" si="10"/>
        <v>-11376.949266280477</v>
      </c>
      <c r="I152" s="176">
        <f>'ПР 03.19-03.24'!I152+'[9]поточний ремонт'!I152+'[8]поточний ремонт'!I152</f>
        <v>2</v>
      </c>
      <c r="J152" s="176">
        <f>'ПР 03.19-03.24'!J152+'[9]поточний ремонт'!J152+'[8]поточний ремонт'!J152</f>
        <v>355</v>
      </c>
      <c r="K152" s="342"/>
      <c r="L152" s="176">
        <f>'ПР 03.19-03.24'!L152+'[9]поточний ремонт'!L152+'[8]поточний ремонт'!L152</f>
        <v>0</v>
      </c>
      <c r="M152" s="176">
        <f>'ПР 03.19-03.24'!M152+'[9]поточний ремонт'!M152+'[8]поточний ремонт'!M152</f>
        <v>0</v>
      </c>
      <c r="N152" s="176"/>
      <c r="O152" s="176">
        <f>'ПР 03.19-03.24'!O152+'[9]поточний ремонт'!O152+'[8]поточний ремонт'!O152</f>
        <v>0</v>
      </c>
      <c r="P152" s="176">
        <f>'ПР 03.19-03.24'!P152+'[9]поточний ремонт'!P152+'[8]поточний ремонт'!P152</f>
        <v>0</v>
      </c>
      <c r="Q152" s="334"/>
      <c r="R152" s="176">
        <f>'ПР 03.19-03.24'!R152+'[9]поточний ремонт'!R152+'[8]поточний ремонт'!R152</f>
        <v>0</v>
      </c>
      <c r="S152" s="176">
        <f>'ПР 03.19-03.24'!S152+'[9]поточний ремонт'!S152+'[8]поточний ремонт'!S152</f>
        <v>0</v>
      </c>
      <c r="T152" s="343"/>
      <c r="U152" s="176">
        <f>'ПР 03.19-03.24'!U152+'[9]поточний ремонт'!U152+'[8]поточний ремонт'!U152</f>
        <v>0</v>
      </c>
      <c r="V152" s="176">
        <f>'ПР 03.19-03.24'!V152+'[9]поточний ремонт'!V152+'[8]поточний ремонт'!V152</f>
        <v>0</v>
      </c>
      <c r="W152" s="176">
        <f>'ПР 03.19-03.24'!W152+'[9]поточний ремонт'!W152+'[8]поточний ремонт'!W152</f>
        <v>0</v>
      </c>
      <c r="X152" s="176">
        <f>'ПР 03.19-03.24'!X152+'[9]поточний ремонт'!X152+'[8]поточний ремонт'!X152</f>
        <v>0</v>
      </c>
      <c r="Y152" s="176">
        <f>'ПР 03.19-03.24'!Y152+'[9]поточний ремонт'!Y152+'[8]поточний ремонт'!Y152</f>
        <v>0</v>
      </c>
      <c r="Z152" s="176">
        <f>'ПР 03.19-03.24'!Z152+'[9]поточний ремонт'!Z152+'[8]поточний ремонт'!Z152</f>
        <v>0</v>
      </c>
      <c r="AA152" s="176">
        <f>'ПР 03.19-03.24'!AA152+'[9]поточний ремонт'!AA152+'[8]поточний ремонт'!AA152</f>
        <v>0</v>
      </c>
      <c r="AB152" s="176">
        <f>'ПР 03.19-03.24'!AB152+'[9]поточний ремонт'!AB152+'[8]поточний ремонт'!AB152</f>
        <v>0</v>
      </c>
      <c r="AC152" s="176">
        <f>'ПР 03.19-03.24'!AC152+'[9]поточний ремонт'!AC152+'[8]поточний ремонт'!AC152</f>
        <v>0</v>
      </c>
      <c r="AD152" s="176">
        <f>'ПР 03.19-03.24'!AD152+'[9]поточний ремонт'!AD152+'[8]поточний ремонт'!AD152</f>
        <v>0</v>
      </c>
      <c r="AE152" s="176">
        <f>'ПР 03.19-03.24'!AE152+'[9]поточний ремонт'!AE152+'[8]поточний ремонт'!AE152</f>
        <v>0</v>
      </c>
      <c r="AF152" s="176">
        <f>'ПР 03.19-03.24'!AF152+'[9]поточний ремонт'!AF152+'[8]поточний ремонт'!AF152</f>
        <v>0</v>
      </c>
      <c r="AG152" s="176"/>
      <c r="AH152" s="176">
        <f>'ПР 03.19-03.24'!AH152+'[9]поточний ремонт'!AH152+'[8]поточний ремонт'!AH152</f>
        <v>0</v>
      </c>
      <c r="AI152" s="176">
        <f>'ПР 03.19-03.24'!AI152+'[9]поточний ремонт'!AI152+'[8]поточний ремонт'!AI152</f>
        <v>0</v>
      </c>
      <c r="AJ152" s="176"/>
      <c r="AK152" s="176">
        <f>'ПР 03.19-03.24'!AK152+'[9]поточний ремонт'!AK152+'[8]поточний ремонт'!AK152</f>
        <v>0</v>
      </c>
      <c r="AL152" s="176">
        <f>'ПР 03.19-03.24'!AL152+'[9]поточний ремонт'!AL152+'[8]поточний ремонт'!AL152</f>
        <v>0</v>
      </c>
      <c r="AM152" s="176"/>
      <c r="AN152" s="176">
        <f>'ПР 03.19-03.24'!AN152+'[9]поточний ремонт'!AN152+'[8]поточний ремонт'!AN152</f>
        <v>0</v>
      </c>
      <c r="AO152" s="176">
        <f>'ПР 03.19-03.24'!AO152+'[9]поточний ремонт'!AO152+'[8]поточний ремонт'!AO152</f>
        <v>0</v>
      </c>
      <c r="AP152" s="176"/>
      <c r="AQ152" s="176">
        <f>'ПР 03.19-03.24'!AQ152+'[9]поточний ремонт'!AQ152+'[8]поточний ремонт'!AQ152</f>
        <v>0</v>
      </c>
      <c r="AR152" s="176">
        <f>'ПР 03.19-03.24'!AR152+'[9]поточний ремонт'!AR152+'[8]поточний ремонт'!AR152</f>
        <v>0</v>
      </c>
      <c r="AS152" s="176"/>
      <c r="AT152" s="176">
        <f>'ПР 03.19-03.24'!AT152+'[9]поточний ремонт'!AT152+'[8]поточний ремонт'!AT152</f>
        <v>0</v>
      </c>
      <c r="AU152" s="176">
        <f>'ПР 03.19-03.24'!AU152+'[9]поточний ремонт'!AU152+'[8]поточний ремонт'!AU152</f>
        <v>0</v>
      </c>
      <c r="AV152" s="176"/>
      <c r="AW152" s="176">
        <f>'ПР 03.19-03.24'!AW152+'[9]поточний ремонт'!AW152+'[8]поточний ремонт'!AW152</f>
        <v>38.36699999999999</v>
      </c>
      <c r="AX152" s="176">
        <f>'ПР 03.19-03.24'!AX152+'[9]поточний ремонт'!AX152+'[8]поточний ремонт'!AX152</f>
        <v>1678.6323345200001</v>
      </c>
      <c r="AY152" s="176"/>
      <c r="AZ152" s="176">
        <f t="shared" si="11"/>
        <v>38.36699999999999</v>
      </c>
      <c r="BA152" s="176">
        <f t="shared" si="11"/>
        <v>1678.6323345200001</v>
      </c>
      <c r="BB152" s="176">
        <f t="shared" si="12"/>
        <v>1640.2653345200001</v>
      </c>
      <c r="BD152" s="324">
        <v>3</v>
      </c>
    </row>
    <row r="153" spans="1:56" ht="24.9" customHeight="1" x14ac:dyDescent="0.3">
      <c r="A153" s="338">
        <v>150000832</v>
      </c>
      <c r="B153" s="114" t="s">
        <v>616</v>
      </c>
      <c r="C153" s="339">
        <v>10</v>
      </c>
      <c r="D153" s="340" t="s">
        <v>870</v>
      </c>
      <c r="E153" s="341">
        <f>'[8]поточний ремонт'!E153</f>
        <v>4513.3999999999996</v>
      </c>
      <c r="F153" s="176">
        <f>'ПР 03.19-03.24'!F153+'[9]поточний ремонт'!F153+'[8]поточний ремонт'!F153</f>
        <v>369751.28892549663</v>
      </c>
      <c r="G153" s="176">
        <f t="shared" si="9"/>
        <v>253391.51035162446</v>
      </c>
      <c r="H153" s="176">
        <f t="shared" si="10"/>
        <v>-116359.77857387217</v>
      </c>
      <c r="I153" s="176">
        <f>'ПР 03.19-03.24'!I153+'[9]поточний ремонт'!I153+'[8]поточний ремонт'!I153</f>
        <v>213.98</v>
      </c>
      <c r="J153" s="176">
        <f>'ПР 03.19-03.24'!J153+'[9]поточний ремонт'!J153+'[8]поточний ремонт'!J153</f>
        <v>69900.312249491704</v>
      </c>
      <c r="K153" s="342"/>
      <c r="L153" s="176">
        <f>'ПР 03.19-03.24'!L153+'[9]поточний ремонт'!L153+'[8]поточний ремонт'!L153</f>
        <v>0</v>
      </c>
      <c r="M153" s="176">
        <f>'ПР 03.19-03.24'!M153+'[9]поточний ремонт'!M153+'[8]поточний ремонт'!M153</f>
        <v>3140.7200000000003</v>
      </c>
      <c r="N153" s="176"/>
      <c r="O153" s="176">
        <f>'ПР 03.19-03.24'!O153+'[9]поточний ремонт'!O153+'[8]поточний ремонт'!O153</f>
        <v>0</v>
      </c>
      <c r="P153" s="176">
        <f>'ПР 03.19-03.24'!P153+'[9]поточний ремонт'!P153+'[8]поточний ремонт'!P153</f>
        <v>0</v>
      </c>
      <c r="Q153" s="334"/>
      <c r="R153" s="176">
        <f>'ПР 03.19-03.24'!R153+'[9]поточний ремонт'!R153+'[8]поточний ремонт'!R153</f>
        <v>7</v>
      </c>
      <c r="S153" s="176">
        <f>'ПР 03.19-03.24'!S153+'[9]поточний ремонт'!S153+'[8]поточний ремонт'!S153</f>
        <v>27673</v>
      </c>
      <c r="T153" s="346"/>
      <c r="U153" s="176">
        <f>'ПР 03.19-03.24'!U153+'[9]поточний ремонт'!U153+'[8]поточний ремонт'!U153</f>
        <v>25735</v>
      </c>
      <c r="V153" s="176">
        <f>'ПР 03.19-03.24'!V153+'[9]поточний ремонт'!V153+'[8]поточний ремонт'!V153</f>
        <v>0</v>
      </c>
      <c r="W153" s="176">
        <f>'ПР 03.19-03.24'!W153+'[9]поточний ремонт'!W153+'[8]поточний ремонт'!W153</f>
        <v>18</v>
      </c>
      <c r="X153" s="176">
        <f>'ПР 03.19-03.24'!X153+'[9]поточний ремонт'!X153+'[8]поточний ремонт'!X153</f>
        <v>3254</v>
      </c>
      <c r="Y153" s="176">
        <f>'ПР 03.19-03.24'!Y153+'[9]поточний ремонт'!Y153+'[8]поточний ремонт'!Y153</f>
        <v>45449</v>
      </c>
      <c r="Z153" s="176">
        <f>'ПР 03.19-03.24'!Z153+'[9]поточний ремонт'!Z153+'[8]поточний ремонт'!Z153</f>
        <v>0</v>
      </c>
      <c r="AA153" s="176">
        <f>'ПР 03.19-03.24'!AA153+'[9]поточний ремонт'!AA153+'[8]поточний ремонт'!AA153</f>
        <v>32327</v>
      </c>
      <c r="AB153" s="176">
        <f>'ПР 03.19-03.24'!AB153+'[9]поточний ремонт'!AB153+'[8]поточний ремонт'!AB153</f>
        <v>10067.07</v>
      </c>
      <c r="AC153" s="176">
        <f>'ПР 03.19-03.24'!AC153+'[9]поточний ремонт'!AC153+'[8]поточний ремонт'!AC153</f>
        <v>27028.03551390133</v>
      </c>
      <c r="AD153" s="176">
        <f>'ПР 03.19-03.24'!AD153+'[9]поточний ремонт'!AD153+'[8]поточний ремонт'!AD153</f>
        <v>8817.3725882313884</v>
      </c>
      <c r="AE153" s="176">
        <f>'ПР 03.19-03.24'!AE153+'[9]поточний ремонт'!AE153+'[8]поточний ремонт'!AE153</f>
        <v>23291.876672245209</v>
      </c>
      <c r="AF153" s="176">
        <f>'ПР 03.19-03.24'!AF153+'[9]поточний ремонт'!AF153+'[8]поточний ремонт'!AF153</f>
        <v>3955.8907635597843</v>
      </c>
      <c r="AG153" s="176"/>
      <c r="AH153" s="176">
        <f>'ПР 03.19-03.24'!AH153+'[9]поточний ремонт'!AH153+'[8]поточний ремонт'!AH153</f>
        <v>20933.954554660333</v>
      </c>
      <c r="AI153" s="176">
        <f>'ПР 03.19-03.24'!AI153+'[9]поточний ремонт'!AI153+'[8]поточний ремонт'!AI153</f>
        <v>4892</v>
      </c>
      <c r="AJ153" s="176"/>
      <c r="AK153" s="176">
        <f>'ПР 03.19-03.24'!AK153+'[9]поточний ремонт'!AK153+'[8]поточний ремонт'!AK153</f>
        <v>9933.4854813484289</v>
      </c>
      <c r="AL153" s="176">
        <f>'ПР 03.19-03.24'!AL153+'[9]поточний ремонт'!AL153+'[8]поточний ремонт'!AL153</f>
        <v>10457.568124846968</v>
      </c>
      <c r="AM153" s="176"/>
      <c r="AN153" s="176">
        <f>'ПР 03.19-03.24'!AN153+'[9]поточний ремонт'!AN153+'[8]поточний ремонт'!AN153</f>
        <v>15866.421380166072</v>
      </c>
      <c r="AO153" s="176">
        <f>'ПР 03.19-03.24'!AO153+'[9]поточний ремонт'!AO153+'[8]поточний ремонт'!AO153</f>
        <v>18474.329615637806</v>
      </c>
      <c r="AP153" s="176"/>
      <c r="AQ153" s="176">
        <f>'ПР 03.19-03.24'!AQ153+'[9]поточний ремонт'!AQ153+'[8]поточний ремонт'!AQ153</f>
        <v>5325.9254941314075</v>
      </c>
      <c r="AR153" s="176">
        <f>'ПР 03.19-03.24'!AR153+'[9]поточний ремонт'!AR153+'[8]поточний ремонт'!AR153</f>
        <v>4480.5286143409021</v>
      </c>
      <c r="AS153" s="176"/>
      <c r="AT153" s="176">
        <f>'ПР 03.19-03.24'!AT153+'[9]поточний ремонт'!AT153+'[8]поточний ремонт'!AT153</f>
        <v>13253.118511491401</v>
      </c>
      <c r="AU153" s="176">
        <f>'ПР 03.19-03.24'!AU153+'[9]поточний ремонт'!AU153+'[8]поточний ремонт'!AU153</f>
        <v>13655.992442477575</v>
      </c>
      <c r="AV153" s="176"/>
      <c r="AW153" s="176">
        <f>'ПР 03.19-03.24'!AW153+'[9]поточний ремонт'!AW153+'[8]поточний ремонт'!AW153</f>
        <v>2566.9973353565806</v>
      </c>
      <c r="AX153" s="176">
        <f>'ПР 03.19-03.24'!AX153+'[9]поточний ремонт'!AX153+'[8]поточний ремонт'!AX153</f>
        <v>7022.8911001287815</v>
      </c>
      <c r="AY153" s="176"/>
      <c r="AZ153" s="176">
        <f t="shared" si="11"/>
        <v>91171.779429399438</v>
      </c>
      <c r="BA153" s="176">
        <f t="shared" si="11"/>
        <v>62939.200660991817</v>
      </c>
      <c r="BB153" s="176">
        <f t="shared" si="12"/>
        <v>-28232.57876840762</v>
      </c>
      <c r="BD153" s="324">
        <v>1</v>
      </c>
    </row>
    <row r="154" spans="1:56" ht="24.9" customHeight="1" x14ac:dyDescent="0.3">
      <c r="A154" s="338">
        <v>150000833</v>
      </c>
      <c r="B154" s="114" t="s">
        <v>619</v>
      </c>
      <c r="C154" s="339">
        <v>9</v>
      </c>
      <c r="D154" s="340" t="s">
        <v>870</v>
      </c>
      <c r="E154" s="341">
        <f>'[8]поточний ремонт'!E154</f>
        <v>4752.3</v>
      </c>
      <c r="F154" s="176">
        <f>'ПР 03.19-03.24'!F154+'[9]поточний ремонт'!F154+'[8]поточний ремонт'!F154</f>
        <v>414803.97636869107</v>
      </c>
      <c r="G154" s="176">
        <f t="shared" si="9"/>
        <v>630277.18951705424</v>
      </c>
      <c r="H154" s="176">
        <f t="shared" si="10"/>
        <v>215473.21314836317</v>
      </c>
      <c r="I154" s="176">
        <f>'ПР 03.19-03.24'!I154+'[9]поточний ремонт'!I154+'[8]поточний ремонт'!I154</f>
        <v>354.32</v>
      </c>
      <c r="J154" s="176">
        <f>'ПР 03.19-03.24'!J154+'[9]поточний ремонт'!J154+'[8]поточний ремонт'!J154</f>
        <v>70585.61</v>
      </c>
      <c r="K154" s="345"/>
      <c r="L154" s="176">
        <f>'ПР 03.19-03.24'!L154+'[9]поточний ремонт'!L154+'[8]поточний ремонт'!L154</f>
        <v>0</v>
      </c>
      <c r="M154" s="176">
        <f>'ПР 03.19-03.24'!M154+'[9]поточний ремонт'!M154+'[8]поточний ремонт'!M154</f>
        <v>2731.74</v>
      </c>
      <c r="N154" s="176"/>
      <c r="O154" s="176">
        <f>'ПР 03.19-03.24'!O154+'[9]поточний ремонт'!O154+'[8]поточний ремонт'!O154</f>
        <v>0</v>
      </c>
      <c r="P154" s="176">
        <f>'ПР 03.19-03.24'!P154+'[9]поточний ремонт'!P154+'[8]поточний ремонт'!P154</f>
        <v>0</v>
      </c>
      <c r="Q154" s="334"/>
      <c r="R154" s="176">
        <f>'ПР 03.19-03.24'!R154+'[9]поточний ремонт'!R154+'[8]поточний ремонт'!R154</f>
        <v>11</v>
      </c>
      <c r="S154" s="176">
        <f>'ПР 03.19-03.24'!S154+'[9]поточний ремонт'!S154+'[8]поточний ремонт'!S154</f>
        <v>444172.12345752085</v>
      </c>
      <c r="T154" s="346"/>
      <c r="U154" s="176">
        <f>'ПР 03.19-03.24'!U154+'[9]поточний ремонт'!U154+'[8]поточний ремонт'!U154</f>
        <v>30837</v>
      </c>
      <c r="V154" s="176">
        <f>'ПР 03.19-03.24'!V154+'[9]поточний ремонт'!V154+'[8]поточний ремонт'!V154</f>
        <v>0</v>
      </c>
      <c r="W154" s="176">
        <f>'ПР 03.19-03.24'!W154+'[9]поточний ремонт'!W154+'[8]поточний ремонт'!W154</f>
        <v>26</v>
      </c>
      <c r="X154" s="176">
        <f>'ПР 03.19-03.24'!X154+'[9]поточний ремонт'!X154+'[8]поточний ремонт'!X154</f>
        <v>6375.8515306375948</v>
      </c>
      <c r="Y154" s="176">
        <f>'ПР 03.19-03.24'!Y154+'[9]поточний ремонт'!Y154+'[8]поточний ремонт'!Y154</f>
        <v>31640</v>
      </c>
      <c r="Z154" s="176">
        <f>'ПР 03.19-03.24'!Z154+'[9]поточний ремонт'!Z154+'[8]поточний ремонт'!Z154</f>
        <v>0</v>
      </c>
      <c r="AA154" s="176">
        <f>'ПР 03.19-03.24'!AA154+'[9]поточний ремонт'!AA154+'[8]поточний ремонт'!AA154</f>
        <v>0</v>
      </c>
      <c r="AB154" s="176">
        <f>'ПР 03.19-03.24'!AB154+'[9]поточний ремонт'!AB154+'[8]поточний ремонт'!AB154</f>
        <v>16256.789854832277</v>
      </c>
      <c r="AC154" s="176">
        <f>'ПР 03.19-03.24'!AC154+'[9]поточний ремонт'!AC154+'[8]поточний ремонт'!AC154</f>
        <v>11519</v>
      </c>
      <c r="AD154" s="176">
        <f>'ПР 03.19-03.24'!AD154+'[9]поточний ремонт'!AD154+'[8]поточний ремонт'!AD154</f>
        <v>16159.074674063564</v>
      </c>
      <c r="AE154" s="176">
        <f>'ПР 03.19-03.24'!AE154+'[9]поточний ремонт'!AE154+'[8]поточний ремонт'!AE154</f>
        <v>22765.491733070929</v>
      </c>
      <c r="AF154" s="176">
        <f>'ПР 03.19-03.24'!AF154+'[9]поточний ремонт'!AF154+'[8]поточний ремонт'!AF154</f>
        <v>7325.0434527604702</v>
      </c>
      <c r="AG154" s="176"/>
      <c r="AH154" s="176">
        <f>'ПР 03.19-03.24'!AH154+'[9]поточний ремонт'!AH154+'[8]поточний ремонт'!AH154</f>
        <v>19236.954545393339</v>
      </c>
      <c r="AI154" s="176">
        <f>'ПР 03.19-03.24'!AI154+'[9]поточний ремонт'!AI154+'[8]поточний ремонт'!AI154</f>
        <v>9126</v>
      </c>
      <c r="AJ154" s="176"/>
      <c r="AK154" s="176">
        <f>'ПР 03.19-03.24'!AK154+'[9]поточний ремонт'!AK154+'[8]поточний ремонт'!AK154</f>
        <v>12734.43538894479</v>
      </c>
      <c r="AL154" s="176">
        <f>'ПР 03.19-03.24'!AL154+'[9]поточний ремонт'!AL154+'[8]поточний ремонт'!AL154</f>
        <v>1764.8748864202</v>
      </c>
      <c r="AM154" s="176"/>
      <c r="AN154" s="176">
        <f>'ПР 03.19-03.24'!AN154+'[9]поточний ремонт'!AN154+'[8]поточний ремонт'!AN154</f>
        <v>16880.621711238826</v>
      </c>
      <c r="AO154" s="176">
        <f>'ПР 03.19-03.24'!AO154+'[9]поточний ремонт'!AO154+'[8]поточний ремонт'!AO154</f>
        <v>1099.953432778598</v>
      </c>
      <c r="AP154" s="176"/>
      <c r="AQ154" s="176">
        <f>'ПР 03.19-03.24'!AQ154+'[9]поточний ремонт'!AQ154+'[8]поточний ремонт'!AQ154</f>
        <v>7728.7814832164559</v>
      </c>
      <c r="AR154" s="176">
        <f>'ПР 03.19-03.24'!AR154+'[9]поточний ремонт'!AR154+'[8]поточний ремонт'!AR154</f>
        <v>9583</v>
      </c>
      <c r="AS154" s="176"/>
      <c r="AT154" s="176">
        <f>'ПР 03.19-03.24'!AT154+'[9]поточний ремонт'!AT154+'[8]поточний ремонт'!AT154</f>
        <v>13338.852245263286</v>
      </c>
      <c r="AU154" s="176">
        <f>'ПР 03.19-03.24'!AU154+'[9]поточний ремонт'!AU154+'[8]поточний ремонт'!AU154</f>
        <v>21280.159517792828</v>
      </c>
      <c r="AV154" s="176"/>
      <c r="AW154" s="176">
        <f>'ПР 03.19-03.24'!AW154+'[9]поточний ремонт'!AW154+'[8]поточний ремонт'!AW154</f>
        <v>2620.2493164123648</v>
      </c>
      <c r="AX154" s="176">
        <f>'ПР 03.19-03.24'!AX154+'[9]поточний ремонт'!AX154+'[8]поточний ремонт'!AX154</f>
        <v>3178</v>
      </c>
      <c r="AY154" s="176"/>
      <c r="AZ154" s="176">
        <f t="shared" si="11"/>
        <v>95305.386423539981</v>
      </c>
      <c r="BA154" s="176">
        <f t="shared" si="11"/>
        <v>53357.031289752093</v>
      </c>
      <c r="BB154" s="176">
        <f t="shared" si="12"/>
        <v>-41948.355133787889</v>
      </c>
      <c r="BD154" s="324">
        <v>1</v>
      </c>
    </row>
    <row r="155" spans="1:56" ht="24.9" customHeight="1" x14ac:dyDescent="0.3">
      <c r="A155" s="338">
        <v>150000686</v>
      </c>
      <c r="B155" s="114" t="s">
        <v>314</v>
      </c>
      <c r="C155" s="339">
        <v>1</v>
      </c>
      <c r="D155" s="340" t="s">
        <v>870</v>
      </c>
      <c r="E155" s="341">
        <f>'[8]поточний ремонт'!E155</f>
        <v>214.9</v>
      </c>
      <c r="F155" s="176">
        <f>'ПР 03.19-03.24'!F155+'[9]поточний ремонт'!F155+'[8]поточний ремонт'!F155</f>
        <v>13826.897001249281</v>
      </c>
      <c r="G155" s="176">
        <f t="shared" si="9"/>
        <v>909</v>
      </c>
      <c r="H155" s="176">
        <f t="shared" si="10"/>
        <v>-12917.897001249281</v>
      </c>
      <c r="I155" s="176">
        <f>'ПР 03.19-03.24'!I155+'[9]поточний ремонт'!I155+'[8]поточний ремонт'!I155</f>
        <v>6</v>
      </c>
      <c r="J155" s="176">
        <f>'ПР 03.19-03.24'!J155+'[9]поточний ремонт'!J155+'[8]поточний ремонт'!J155</f>
        <v>909</v>
      </c>
      <c r="K155" s="342"/>
      <c r="L155" s="176">
        <f>'ПР 03.19-03.24'!L155+'[9]поточний ремонт'!L155+'[8]поточний ремонт'!L155</f>
        <v>0</v>
      </c>
      <c r="M155" s="176">
        <f>'ПР 03.19-03.24'!M155+'[9]поточний ремонт'!M155+'[8]поточний ремонт'!M155</f>
        <v>0</v>
      </c>
      <c r="N155" s="176"/>
      <c r="O155" s="176">
        <f>'ПР 03.19-03.24'!O155+'[9]поточний ремонт'!O155+'[8]поточний ремонт'!O155</f>
        <v>0</v>
      </c>
      <c r="P155" s="176">
        <f>'ПР 03.19-03.24'!P155+'[9]поточний ремонт'!P155+'[8]поточний ремонт'!P155</f>
        <v>0</v>
      </c>
      <c r="Q155" s="334"/>
      <c r="R155" s="176">
        <f>'ПР 03.19-03.24'!R155+'[9]поточний ремонт'!R155+'[8]поточний ремонт'!R155</f>
        <v>0</v>
      </c>
      <c r="S155" s="176">
        <f>'ПР 03.19-03.24'!S155+'[9]поточний ремонт'!S155+'[8]поточний ремонт'!S155</f>
        <v>0</v>
      </c>
      <c r="T155" s="343"/>
      <c r="U155" s="176">
        <f>'ПР 03.19-03.24'!U155+'[9]поточний ремонт'!U155+'[8]поточний ремонт'!U155</f>
        <v>0</v>
      </c>
      <c r="V155" s="176">
        <f>'ПР 03.19-03.24'!V155+'[9]поточний ремонт'!V155+'[8]поточний ремонт'!V155</f>
        <v>0</v>
      </c>
      <c r="W155" s="176">
        <f>'ПР 03.19-03.24'!W155+'[9]поточний ремонт'!W155+'[8]поточний ремонт'!W155</f>
        <v>0</v>
      </c>
      <c r="X155" s="176">
        <f>'ПР 03.19-03.24'!X155+'[9]поточний ремонт'!X155+'[8]поточний ремонт'!X155</f>
        <v>0</v>
      </c>
      <c r="Y155" s="176">
        <f>'ПР 03.19-03.24'!Y155+'[9]поточний ремонт'!Y155+'[8]поточний ремонт'!Y155</f>
        <v>0</v>
      </c>
      <c r="Z155" s="176">
        <f>'ПР 03.19-03.24'!Z155+'[9]поточний ремонт'!Z155+'[8]поточний ремонт'!Z155</f>
        <v>0</v>
      </c>
      <c r="AA155" s="176">
        <f>'ПР 03.19-03.24'!AA155+'[9]поточний ремонт'!AA155+'[8]поточний ремонт'!AA155</f>
        <v>0</v>
      </c>
      <c r="AB155" s="176">
        <f>'ПР 03.19-03.24'!AB155+'[9]поточний ремонт'!AB155+'[8]поточний ремонт'!AB155</f>
        <v>0</v>
      </c>
      <c r="AC155" s="176">
        <f>'ПР 03.19-03.24'!AC155+'[9]поточний ремонт'!AC155+'[8]поточний ремонт'!AC155</f>
        <v>0</v>
      </c>
      <c r="AD155" s="176">
        <f>'ПР 03.19-03.24'!AD155+'[9]поточний ремонт'!AD155+'[8]поточний ремонт'!AD155</f>
        <v>0</v>
      </c>
      <c r="AE155" s="176">
        <f>'ПР 03.19-03.24'!AE155+'[9]поточний ремонт'!AE155+'[8]поточний ремонт'!AE155</f>
        <v>0</v>
      </c>
      <c r="AF155" s="176">
        <f>'ПР 03.19-03.24'!AF155+'[9]поточний ремонт'!AF155+'[8]поточний ремонт'!AF155</f>
        <v>0</v>
      </c>
      <c r="AG155" s="176"/>
      <c r="AH155" s="176">
        <f>'ПР 03.19-03.24'!AH155+'[9]поточний ремонт'!AH155+'[8]поточний ремонт'!AH155</f>
        <v>0</v>
      </c>
      <c r="AI155" s="176">
        <f>'ПР 03.19-03.24'!AI155+'[9]поточний ремонт'!AI155+'[8]поточний ремонт'!AI155</f>
        <v>0</v>
      </c>
      <c r="AJ155" s="176"/>
      <c r="AK155" s="176">
        <f>'ПР 03.19-03.24'!AK155+'[9]поточний ремонт'!AK155+'[8]поточний ремонт'!AK155</f>
        <v>0</v>
      </c>
      <c r="AL155" s="176">
        <f>'ПР 03.19-03.24'!AL155+'[9]поточний ремонт'!AL155+'[8]поточний ремонт'!AL155</f>
        <v>0</v>
      </c>
      <c r="AM155" s="176"/>
      <c r="AN155" s="176">
        <f>'ПР 03.19-03.24'!AN155+'[9]поточний ремонт'!AN155+'[8]поточний ремонт'!AN155</f>
        <v>0</v>
      </c>
      <c r="AO155" s="176">
        <f>'ПР 03.19-03.24'!AO155+'[9]поточний ремонт'!AO155+'[8]поточний ремонт'!AO155</f>
        <v>0</v>
      </c>
      <c r="AP155" s="176"/>
      <c r="AQ155" s="176">
        <f>'ПР 03.19-03.24'!AQ155+'[9]поточний ремонт'!AQ155+'[8]поточний ремонт'!AQ155</f>
        <v>0</v>
      </c>
      <c r="AR155" s="176">
        <f>'ПР 03.19-03.24'!AR155+'[9]поточний ремонт'!AR155+'[8]поточний ремонт'!AR155</f>
        <v>0</v>
      </c>
      <c r="AS155" s="176"/>
      <c r="AT155" s="176">
        <f>'ПР 03.19-03.24'!AT155+'[9]поточний ремонт'!AT155+'[8]поточний ремонт'!AT155</f>
        <v>0</v>
      </c>
      <c r="AU155" s="176">
        <f>'ПР 03.19-03.24'!AU155+'[9]поточний ремонт'!AU155+'[8]поточний ремонт'!AU155</f>
        <v>0</v>
      </c>
      <c r="AV155" s="176"/>
      <c r="AW155" s="176">
        <f>'ПР 03.19-03.24'!AW155+'[9]поточний ремонт'!AW155+'[8]поточний ремонт'!AW155</f>
        <v>58.023000000000017</v>
      </c>
      <c r="AX155" s="176">
        <f>'ПР 03.19-03.24'!AX155+'[9]поточний ремонт'!AX155+'[8]поточний ремонт'!AX155</f>
        <v>2388.5238380000001</v>
      </c>
      <c r="AY155" s="176"/>
      <c r="AZ155" s="176">
        <f t="shared" si="11"/>
        <v>58.023000000000017</v>
      </c>
      <c r="BA155" s="176">
        <f t="shared" si="11"/>
        <v>2388.5238380000001</v>
      </c>
      <c r="BB155" s="176">
        <f t="shared" si="12"/>
        <v>2330.5008379999999</v>
      </c>
      <c r="BD155" s="324">
        <v>3</v>
      </c>
    </row>
    <row r="156" spans="1:56" ht="24.9" customHeight="1" x14ac:dyDescent="0.3">
      <c r="A156" s="338">
        <v>150000796</v>
      </c>
      <c r="B156" s="114" t="s">
        <v>316</v>
      </c>
      <c r="C156" s="339">
        <v>1</v>
      </c>
      <c r="D156" s="340" t="s">
        <v>870</v>
      </c>
      <c r="E156" s="341">
        <f>'[8]поточний ремонт'!E156</f>
        <v>194.48</v>
      </c>
      <c r="F156" s="176">
        <f>'ПР 03.19-03.24'!F156+'[9]поточний ремонт'!F156+'[8]поточний ремонт'!F156</f>
        <v>13660.260429946175</v>
      </c>
      <c r="G156" s="176">
        <f t="shared" si="9"/>
        <v>14007</v>
      </c>
      <c r="H156" s="176">
        <f t="shared" si="10"/>
        <v>346.73957005382545</v>
      </c>
      <c r="I156" s="176">
        <f>'ПР 03.19-03.24'!I156+'[9]поточний ремонт'!I156+'[8]поточний ремонт'!I156</f>
        <v>6</v>
      </c>
      <c r="J156" s="176">
        <f>'ПР 03.19-03.24'!J156+'[9]поточний ремонт'!J156+'[8]поточний ремонт'!J156</f>
        <v>493</v>
      </c>
      <c r="K156" s="342"/>
      <c r="L156" s="176">
        <f>'ПР 03.19-03.24'!L156+'[9]поточний ремонт'!L156+'[8]поточний ремонт'!L156</f>
        <v>0</v>
      </c>
      <c r="M156" s="176">
        <f>'ПР 03.19-03.24'!M156+'[9]поточний ремонт'!M156+'[8]поточний ремонт'!M156</f>
        <v>0</v>
      </c>
      <c r="N156" s="176"/>
      <c r="O156" s="176">
        <f>'ПР 03.19-03.24'!O156+'[9]поточний ремонт'!O156+'[8]поточний ремонт'!O156</f>
        <v>0</v>
      </c>
      <c r="P156" s="176">
        <f>'ПР 03.19-03.24'!P156+'[9]поточний ремонт'!P156+'[8]поточний ремонт'!P156</f>
        <v>0</v>
      </c>
      <c r="Q156" s="334"/>
      <c r="R156" s="176">
        <f>'ПР 03.19-03.24'!R156+'[9]поточний ремонт'!R156+'[8]поточний ремонт'!R156</f>
        <v>0</v>
      </c>
      <c r="S156" s="176">
        <f>'ПР 03.19-03.24'!S156+'[9]поточний ремонт'!S156+'[8]поточний ремонт'!S156</f>
        <v>0</v>
      </c>
      <c r="T156" s="343"/>
      <c r="U156" s="176">
        <f>'ПР 03.19-03.24'!U156+'[9]поточний ремонт'!U156+'[8]поточний ремонт'!U156</f>
        <v>0</v>
      </c>
      <c r="V156" s="176">
        <f>'ПР 03.19-03.24'!V156+'[9]поточний ремонт'!V156+'[8]поточний ремонт'!V156</f>
        <v>0</v>
      </c>
      <c r="W156" s="176">
        <f>'ПР 03.19-03.24'!W156+'[9]поточний ремонт'!W156+'[8]поточний ремонт'!W156</f>
        <v>25.5</v>
      </c>
      <c r="X156" s="176">
        <f>'ПР 03.19-03.24'!X156+'[9]поточний ремонт'!X156+'[8]поточний ремонт'!X156</f>
        <v>1031</v>
      </c>
      <c r="Y156" s="176">
        <f>'ПР 03.19-03.24'!Y156+'[9]поточний ремонт'!Y156+'[8]поточний ремонт'!Y156</f>
        <v>12483</v>
      </c>
      <c r="Z156" s="176">
        <f>'ПР 03.19-03.24'!Z156+'[9]поточний ремонт'!Z156+'[8]поточний ремонт'!Z156</f>
        <v>0</v>
      </c>
      <c r="AA156" s="176">
        <f>'ПР 03.19-03.24'!AA156+'[9]поточний ремонт'!AA156+'[8]поточний ремонт'!AA156</f>
        <v>0</v>
      </c>
      <c r="AB156" s="176">
        <f>'ПР 03.19-03.24'!AB156+'[9]поточний ремонт'!AB156+'[8]поточний ремонт'!AB156</f>
        <v>0</v>
      </c>
      <c r="AC156" s="176">
        <f>'ПР 03.19-03.24'!AC156+'[9]поточний ремонт'!AC156+'[8]поточний ремонт'!AC156</f>
        <v>0</v>
      </c>
      <c r="AD156" s="176">
        <f>'ПР 03.19-03.24'!AD156+'[9]поточний ремонт'!AD156+'[8]поточний ремонт'!AD156</f>
        <v>0</v>
      </c>
      <c r="AE156" s="176">
        <f>'ПР 03.19-03.24'!AE156+'[9]поточний ремонт'!AE156+'[8]поточний ремонт'!AE156</f>
        <v>0</v>
      </c>
      <c r="AF156" s="176">
        <f>'ПР 03.19-03.24'!AF156+'[9]поточний ремонт'!AF156+'[8]поточний ремонт'!AF156</f>
        <v>0</v>
      </c>
      <c r="AG156" s="176"/>
      <c r="AH156" s="176">
        <f>'ПР 03.19-03.24'!AH156+'[9]поточний ремонт'!AH156+'[8]поточний ремонт'!AH156</f>
        <v>0</v>
      </c>
      <c r="AI156" s="176">
        <f>'ПР 03.19-03.24'!AI156+'[9]поточний ремонт'!AI156+'[8]поточний ремонт'!AI156</f>
        <v>0</v>
      </c>
      <c r="AJ156" s="176"/>
      <c r="AK156" s="176">
        <f>'ПР 03.19-03.24'!AK156+'[9]поточний ремонт'!AK156+'[8]поточний ремонт'!AK156</f>
        <v>603.27067534075786</v>
      </c>
      <c r="AL156" s="176">
        <f>'ПР 03.19-03.24'!AL156+'[9]поточний ремонт'!AL156+'[8]поточний ремонт'!AL156</f>
        <v>0</v>
      </c>
      <c r="AM156" s="176"/>
      <c r="AN156" s="176">
        <f>'ПР 03.19-03.24'!AN156+'[9]поточний ремонт'!AN156+'[8]поточний ремонт'!AN156</f>
        <v>0</v>
      </c>
      <c r="AO156" s="176">
        <f>'ПР 03.19-03.24'!AO156+'[9]поточний ремонт'!AO156+'[8]поточний ремонт'!AO156</f>
        <v>0</v>
      </c>
      <c r="AP156" s="176"/>
      <c r="AQ156" s="176">
        <f>'ПР 03.19-03.24'!AQ156+'[9]поточний ремонт'!AQ156+'[8]поточний ремонт'!AQ156</f>
        <v>0</v>
      </c>
      <c r="AR156" s="176">
        <f>'ПР 03.19-03.24'!AR156+'[9]поточний ремонт'!AR156+'[8]поточний ремонт'!AR156</f>
        <v>0</v>
      </c>
      <c r="AS156" s="176"/>
      <c r="AT156" s="176">
        <f>'ПР 03.19-03.24'!AT156+'[9]поточний ремонт'!AT156+'[8]поточний ремонт'!AT156</f>
        <v>0</v>
      </c>
      <c r="AU156" s="176">
        <f>'ПР 03.19-03.24'!AU156+'[9]поточний ремонт'!AU156+'[8]поточний ремонт'!AU156</f>
        <v>2050</v>
      </c>
      <c r="AV156" s="176"/>
      <c r="AW156" s="176">
        <f>'ПР 03.19-03.24'!AW156+'[9]поточний ремонт'!AW156+'[8]поточний ремонт'!AW156</f>
        <v>48.864599999999989</v>
      </c>
      <c r="AX156" s="176">
        <f>'ПР 03.19-03.24'!AX156+'[9]поточний ремонт'!AX156+'[8]поточний ремонт'!AX156</f>
        <v>0</v>
      </c>
      <c r="AY156" s="176"/>
      <c r="AZ156" s="176">
        <f t="shared" si="11"/>
        <v>652.13527534075786</v>
      </c>
      <c r="BA156" s="176">
        <f t="shared" si="11"/>
        <v>2050</v>
      </c>
      <c r="BB156" s="176">
        <f t="shared" si="12"/>
        <v>1397.8647246592423</v>
      </c>
      <c r="BD156" s="324">
        <v>3</v>
      </c>
    </row>
    <row r="157" spans="1:56" ht="24.9" customHeight="1" x14ac:dyDescent="0.3">
      <c r="A157" s="338">
        <v>150001008</v>
      </c>
      <c r="B157" s="114" t="s">
        <v>318</v>
      </c>
      <c r="C157" s="339">
        <v>4</v>
      </c>
      <c r="D157" s="340" t="s">
        <v>870</v>
      </c>
      <c r="E157" s="341">
        <f>'[8]поточний ремонт'!E157</f>
        <v>1487.5</v>
      </c>
      <c r="F157" s="176">
        <f>'ПР 03.19-03.24'!F157+'[9]поточний ремонт'!F157+'[8]поточний ремонт'!F157</f>
        <v>93236.197006211136</v>
      </c>
      <c r="G157" s="176">
        <f t="shared" si="9"/>
        <v>126183.51585279522</v>
      </c>
      <c r="H157" s="176">
        <f t="shared" si="10"/>
        <v>32947.318846584079</v>
      </c>
      <c r="I157" s="176">
        <f>'ПР 03.19-03.24'!I157+'[9]поточний ремонт'!I157+'[8]поточний ремонт'!I157</f>
        <v>66</v>
      </c>
      <c r="J157" s="176">
        <f>'ПР 03.19-03.24'!J157+'[9]поточний ремонт'!J157+'[8]поточний ремонт'!J157</f>
        <v>19214.461331656341</v>
      </c>
      <c r="K157" s="342"/>
      <c r="L157" s="176">
        <f>'ПР 03.19-03.24'!L157+'[9]поточний ремонт'!L157+'[8]поточний ремонт'!L157</f>
        <v>0</v>
      </c>
      <c r="M157" s="176">
        <f>'ПР 03.19-03.24'!M157+'[9]поточний ремонт'!M157+'[8]поточний ремонт'!M157</f>
        <v>0</v>
      </c>
      <c r="N157" s="176"/>
      <c r="O157" s="176">
        <f>'ПР 03.19-03.24'!O157+'[9]поточний ремонт'!O157+'[8]поточний ремонт'!O157</f>
        <v>0</v>
      </c>
      <c r="P157" s="176">
        <f>'ПР 03.19-03.24'!P157+'[9]поточний ремонт'!P157+'[8]поточний ремонт'!P157</f>
        <v>0</v>
      </c>
      <c r="Q157" s="334"/>
      <c r="R157" s="176">
        <f>'ПР 03.19-03.24'!R157+'[9]поточний ремонт'!R157+'[8]поточний ремонт'!R157</f>
        <v>0</v>
      </c>
      <c r="S157" s="176">
        <f>'ПР 03.19-03.24'!S157+'[9]поточний ремонт'!S157+'[8]поточний ремонт'!S157</f>
        <v>0</v>
      </c>
      <c r="T157" s="343"/>
      <c r="U157" s="176">
        <f>'ПР 03.19-03.24'!U157+'[9]поточний ремонт'!U157+'[8]поточний ремонт'!U157</f>
        <v>0</v>
      </c>
      <c r="V157" s="176">
        <f>'ПР 03.19-03.24'!V157+'[9]поточний ремонт'!V157+'[8]поточний ремонт'!V157</f>
        <v>0</v>
      </c>
      <c r="W157" s="176">
        <f>'ПР 03.19-03.24'!W157+'[9]поточний ремонт'!W157+'[8]поточний ремонт'!W157</f>
        <v>0</v>
      </c>
      <c r="X157" s="176">
        <f>'ПР 03.19-03.24'!X157+'[9]поточний ремонт'!X157+'[8]поточний ремонт'!X157</f>
        <v>29497.41424908147</v>
      </c>
      <c r="Y157" s="176">
        <f>'ПР 03.19-03.24'!Y157+'[9]поточний ремонт'!Y157+'[8]поточний ремонт'!Y157</f>
        <v>43397</v>
      </c>
      <c r="Z157" s="176">
        <f>'ПР 03.19-03.24'!Z157+'[9]поточний ремонт'!Z157+'[8]поточний ремонт'!Z157</f>
        <v>0</v>
      </c>
      <c r="AA157" s="176">
        <f>'ПР 03.19-03.24'!AA157+'[9]поточний ремонт'!AA157+'[8]поточний ремонт'!AA157</f>
        <v>12743</v>
      </c>
      <c r="AB157" s="176">
        <f>'ПР 03.19-03.24'!AB157+'[9]поточний ремонт'!AB157+'[8]поточний ремонт'!AB157</f>
        <v>0</v>
      </c>
      <c r="AC157" s="176">
        <f>'ПР 03.19-03.24'!AC157+'[9]поточний ремонт'!AC157+'[8]поточний ремонт'!AC157</f>
        <v>4567.8120139435377</v>
      </c>
      <c r="AD157" s="176">
        <f>'ПР 03.19-03.24'!AD157+'[9]поточний ремонт'!AD157+'[8]поточний ремонт'!AD157</f>
        <v>16763.828258113874</v>
      </c>
      <c r="AE157" s="176">
        <f>'ПР 03.19-03.24'!AE157+'[9]поточний ремонт'!AE157+'[8]поточний ремонт'!AE157</f>
        <v>8693.4652153949355</v>
      </c>
      <c r="AF157" s="176">
        <f>'ПР 03.19-03.24'!AF157+'[9]поточний ремонт'!AF157+'[8]поточний ремонт'!AF157</f>
        <v>13181.415591098124</v>
      </c>
      <c r="AG157" s="176"/>
      <c r="AH157" s="176">
        <f>'ПР 03.19-03.24'!AH157+'[9]поточний ремонт'!AH157+'[8]поточний ремонт'!AH157</f>
        <v>10391.407037888468</v>
      </c>
      <c r="AI157" s="176">
        <f>'ПР 03.19-03.24'!AI157+'[9]поточний ремонт'!AI157+'[8]поточний ремонт'!AI157</f>
        <v>0</v>
      </c>
      <c r="AJ157" s="176"/>
      <c r="AK157" s="176">
        <f>'ПР 03.19-03.24'!AK157+'[9]поточний ремонт'!AK157+'[8]поточний ремонт'!AK157</f>
        <v>6509.5858286302227</v>
      </c>
      <c r="AL157" s="176">
        <f>'ПР 03.19-03.24'!AL157+'[9]поточний ремонт'!AL157+'[8]поточний ремонт'!AL157</f>
        <v>0</v>
      </c>
      <c r="AM157" s="176"/>
      <c r="AN157" s="176">
        <f>'ПР 03.19-03.24'!AN157+'[9]поточний ремонт'!AN157+'[8]поточний ремонт'!AN157</f>
        <v>0</v>
      </c>
      <c r="AO157" s="176">
        <f>'ПР 03.19-03.24'!AO157+'[9]поточний ремонт'!AO157+'[8]поточний ремонт'!AO157</f>
        <v>0</v>
      </c>
      <c r="AP157" s="176"/>
      <c r="AQ157" s="176">
        <f>'ПР 03.19-03.24'!AQ157+'[9]поточний ремонт'!AQ157+'[8]поточний ремонт'!AQ157</f>
        <v>553.6869785513004</v>
      </c>
      <c r="AR157" s="176">
        <f>'ПР 03.19-03.24'!AR157+'[9]поточний ремонт'!AR157+'[8]поточний ремонт'!AR157</f>
        <v>1551.0632268319218</v>
      </c>
      <c r="AS157" s="176"/>
      <c r="AT157" s="176">
        <f>'ПР 03.19-03.24'!AT157+'[9]поточний ремонт'!AT157+'[8]поточний ремонт'!AT157</f>
        <v>3989.4594251323806</v>
      </c>
      <c r="AU157" s="176">
        <f>'ПР 03.19-03.24'!AU157+'[9]поточний ремонт'!AU157+'[8]поточний ремонт'!AU157</f>
        <v>2962</v>
      </c>
      <c r="AV157" s="176"/>
      <c r="AW157" s="176">
        <f>'ПР 03.19-03.24'!AW157+'[9]поточний ремонт'!AW157+'[8]поточний ремонт'!AW157</f>
        <v>1050.597953332529</v>
      </c>
      <c r="AX157" s="176">
        <f>'ПР 03.19-03.24'!AX157+'[9]поточний ремонт'!AX157+'[8]поточний ремонт'!AX157</f>
        <v>2811</v>
      </c>
      <c r="AY157" s="176"/>
      <c r="AZ157" s="176">
        <f t="shared" si="11"/>
        <v>31188.202438929835</v>
      </c>
      <c r="BA157" s="176">
        <f t="shared" si="11"/>
        <v>20505.478817930045</v>
      </c>
      <c r="BB157" s="176">
        <f t="shared" si="12"/>
        <v>-10682.72362099979</v>
      </c>
      <c r="BD157" s="324">
        <v>2</v>
      </c>
    </row>
    <row r="158" spans="1:56" ht="24.9" customHeight="1" x14ac:dyDescent="0.3">
      <c r="A158" s="338">
        <v>150001033</v>
      </c>
      <c r="B158" s="114" t="s">
        <v>320</v>
      </c>
      <c r="C158" s="339">
        <v>9</v>
      </c>
      <c r="D158" s="340" t="s">
        <v>870</v>
      </c>
      <c r="E158" s="341">
        <f>'[8]поточний ремонт'!E158</f>
        <v>4024.2</v>
      </c>
      <c r="F158" s="176">
        <f>'ПР 03.19-03.24'!F158+'[9]поточний ремонт'!F158+'[8]поточний ремонт'!F158</f>
        <v>447022.34962813742</v>
      </c>
      <c r="G158" s="176">
        <f t="shared" si="9"/>
        <v>350300.43021311559</v>
      </c>
      <c r="H158" s="176">
        <f t="shared" si="10"/>
        <v>-96721.919415021839</v>
      </c>
      <c r="I158" s="176">
        <f>'ПР 03.19-03.24'!I158+'[9]поточний ремонт'!I158+'[8]поточний ремонт'!I158</f>
        <v>107.72000000000001</v>
      </c>
      <c r="J158" s="176">
        <f>'ПР 03.19-03.24'!J158+'[9]поточний ремонт'!J158+'[8]поточний ремонт'!J158</f>
        <v>38631</v>
      </c>
      <c r="K158" s="342"/>
      <c r="L158" s="176">
        <f>'ПР 03.19-03.24'!L158+'[9]поточний ремонт'!L158+'[8]поточний ремонт'!L158</f>
        <v>0</v>
      </c>
      <c r="M158" s="176">
        <f>'ПР 03.19-03.24'!M158+'[9]поточний ремонт'!M158+'[8]поточний ремонт'!M158</f>
        <v>148</v>
      </c>
      <c r="N158" s="176"/>
      <c r="O158" s="176">
        <f>'ПР 03.19-03.24'!O158+'[9]поточний ремонт'!O158+'[8]поточний ремонт'!O158</f>
        <v>94</v>
      </c>
      <c r="P158" s="176">
        <f>'ПР 03.19-03.24'!P158+'[9]поточний ремонт'!P158+'[8]поточний ремонт'!P158</f>
        <v>22050</v>
      </c>
      <c r="Q158" s="334"/>
      <c r="R158" s="176">
        <f>'ПР 03.19-03.24'!R158+'[9]поточний ремонт'!R158+'[8]поточний ремонт'!R158</f>
        <v>20</v>
      </c>
      <c r="S158" s="176">
        <f>'ПР 03.19-03.24'!S158+'[9]поточний ремонт'!S158+'[8]поточний ремонт'!S158</f>
        <v>186341.44115863141</v>
      </c>
      <c r="T158" s="346"/>
      <c r="U158" s="176">
        <f>'ПР 03.19-03.24'!U158+'[9]поточний ремонт'!U158+'[8]поточний ремонт'!U158</f>
        <v>406.57322985824641</v>
      </c>
      <c r="V158" s="176">
        <f>'ПР 03.19-03.24'!V158+'[9]поточний ремонт'!V158+'[8]поточний ремонт'!V158</f>
        <v>0</v>
      </c>
      <c r="W158" s="176">
        <f>'ПР 03.19-03.24'!W158+'[9]поточний ремонт'!W158+'[8]поточний ремонт'!W158</f>
        <v>48</v>
      </c>
      <c r="X158" s="176">
        <f>'ПР 03.19-03.24'!X158+'[9]поточний ремонт'!X158+'[8]поточний ремонт'!X158</f>
        <v>18429.163348764003</v>
      </c>
      <c r="Y158" s="176">
        <f>'ПР 03.19-03.24'!Y158+'[9]поточний ремонт'!Y158+'[8]поточний ремонт'!Y158</f>
        <v>28675.94321110451</v>
      </c>
      <c r="Z158" s="176">
        <f>'ПР 03.19-03.24'!Z158+'[9]поточний ремонт'!Z158+'[8]поточний ремонт'!Z158</f>
        <v>0</v>
      </c>
      <c r="AA158" s="176">
        <f>'ПР 03.19-03.24'!AA158+'[9]поточний ремонт'!AA158+'[8]поточний ремонт'!AA158</f>
        <v>0</v>
      </c>
      <c r="AB158" s="176">
        <f>'ПР 03.19-03.24'!AB158+'[9]поточний ремонт'!AB158+'[8]поточний ремонт'!AB158</f>
        <v>9912.112847549055</v>
      </c>
      <c r="AC158" s="176">
        <f>'ПР 03.19-03.24'!AC158+'[9]поточний ремонт'!AC158+'[8]поточний ремонт'!AC158</f>
        <v>6761.1278625894811</v>
      </c>
      <c r="AD158" s="176">
        <f>'ПР 03.19-03.24'!AD158+'[9]поточний ремонт'!AD158+'[8]поточний ремонт'!AD158</f>
        <v>38945.068554618876</v>
      </c>
      <c r="AE158" s="176">
        <f>'ПР 03.19-03.24'!AE158+'[9]поточний ремонт'!AE158+'[8]поточний ремонт'!AE158</f>
        <v>16869.337164382661</v>
      </c>
      <c r="AF158" s="176">
        <f>'ПР 03.19-03.24'!AF158+'[9]поточний ремонт'!AF158+'[8]поточний ремонт'!AF158</f>
        <v>11420.519789662198</v>
      </c>
      <c r="AG158" s="176"/>
      <c r="AH158" s="176">
        <f>'ПР 03.19-03.24'!AH158+'[9]поточний ремонт'!AH158+'[8]поточний ремонт'!AH158</f>
        <v>18072.92603994827</v>
      </c>
      <c r="AI158" s="176">
        <f>'ПР 03.19-03.24'!AI158+'[9]поточний ремонт'!AI158+'[8]поточний ремонт'!AI158</f>
        <v>1441</v>
      </c>
      <c r="AJ158" s="176"/>
      <c r="AK158" s="176">
        <f>'ПР 03.19-03.24'!AK158+'[9]поточний ремонт'!AK158+'[8]поточний ремонт'!AK158</f>
        <v>12074.534189086951</v>
      </c>
      <c r="AL158" s="176">
        <f>'ПР 03.19-03.24'!AL158+'[9]поточний ремонт'!AL158+'[8]поточний ремонт'!AL158</f>
        <v>3770.4070729475879</v>
      </c>
      <c r="AM158" s="176"/>
      <c r="AN158" s="176">
        <f>'ПР 03.19-03.24'!AN158+'[9]поточний ремонт'!AN158+'[8]поточний ремонт'!AN158</f>
        <v>12599.316516792866</v>
      </c>
      <c r="AO158" s="176">
        <f>'ПР 03.19-03.24'!AO158+'[9]поточний ремонт'!AO158+'[8]поточний ремонт'!AO158</f>
        <v>14546.374614686238</v>
      </c>
      <c r="AP158" s="176"/>
      <c r="AQ158" s="176">
        <f>'ПР 03.19-03.24'!AQ158+'[9]поточний ремонт'!AQ158+'[8]поточний ремонт'!AQ158</f>
        <v>7992.7691165671304</v>
      </c>
      <c r="AR158" s="176">
        <f>'ПР 03.19-03.24'!AR158+'[9]поточний ремонт'!AR158+'[8]поточний ремонт'!AR158</f>
        <v>0</v>
      </c>
      <c r="AS158" s="176"/>
      <c r="AT158" s="176">
        <f>'ПР 03.19-03.24'!AT158+'[9]поточний ремонт'!AT158+'[8]поточний ремонт'!AT158</f>
        <v>15614.699174216483</v>
      </c>
      <c r="AU158" s="176">
        <f>'ПР 03.19-03.24'!AU158+'[9]поточний ремонт'!AU158+'[8]поточний ремонт'!AU158</f>
        <v>31793.03224839898</v>
      </c>
      <c r="AV158" s="176"/>
      <c r="AW158" s="176">
        <f>'ПР 03.19-03.24'!AW158+'[9]поточний ремонт'!AW158+'[8]поточний ремонт'!AW158</f>
        <v>2676.4455547900247</v>
      </c>
      <c r="AX158" s="176">
        <f>'ПР 03.19-03.24'!AX158+'[9]поточний ремонт'!AX158+'[8]поточний ремонт'!AX158</f>
        <v>4002.46</v>
      </c>
      <c r="AY158" s="176"/>
      <c r="AZ158" s="176">
        <f t="shared" si="11"/>
        <v>85900.027755784395</v>
      </c>
      <c r="BA158" s="176">
        <f t="shared" si="11"/>
        <v>66973.79372569501</v>
      </c>
      <c r="BB158" s="176">
        <f t="shared" si="12"/>
        <v>-18926.234030089385</v>
      </c>
      <c r="BD158" s="324">
        <v>1</v>
      </c>
    </row>
    <row r="159" spans="1:56" ht="24.9" customHeight="1" x14ac:dyDescent="0.3">
      <c r="A159" s="338">
        <v>150001009</v>
      </c>
      <c r="B159" s="114" t="s">
        <v>322</v>
      </c>
      <c r="C159" s="339">
        <v>4</v>
      </c>
      <c r="D159" s="340" t="s">
        <v>870</v>
      </c>
      <c r="E159" s="341">
        <f>'[8]поточний ремонт'!E159</f>
        <v>1483.6999999999998</v>
      </c>
      <c r="F159" s="176">
        <f>'ПР 03.19-03.24'!F159+'[9]поточний ремонт'!F159+'[8]поточний ремонт'!F159</f>
        <v>123370.64249455462</v>
      </c>
      <c r="G159" s="176">
        <f t="shared" si="9"/>
        <v>110892.22482324143</v>
      </c>
      <c r="H159" s="176">
        <f t="shared" si="10"/>
        <v>-12478.417671313189</v>
      </c>
      <c r="I159" s="176">
        <f>'ПР 03.19-03.24'!I159+'[9]поточний ремонт'!I159+'[8]поточний ремонт'!I159</f>
        <v>131</v>
      </c>
      <c r="J159" s="176">
        <f>'ПР 03.19-03.24'!J159+'[9]поточний ремонт'!J159+'[8]поточний ремонт'!J159</f>
        <v>104793.02984567256</v>
      </c>
      <c r="K159" s="345"/>
      <c r="L159" s="176">
        <f>'ПР 03.19-03.24'!L159+'[9]поточний ремонт'!L159+'[8]поточний ремонт'!L159</f>
        <v>0</v>
      </c>
      <c r="M159" s="176">
        <f>'ПР 03.19-03.24'!M159+'[9]поточний ремонт'!M159+'[8]поточний ремонт'!M159</f>
        <v>0</v>
      </c>
      <c r="N159" s="176"/>
      <c r="O159" s="176">
        <f>'ПР 03.19-03.24'!O159+'[9]поточний ремонт'!O159+'[8]поточний ремонт'!O159</f>
        <v>0</v>
      </c>
      <c r="P159" s="176">
        <f>'ПР 03.19-03.24'!P159+'[9]поточний ремонт'!P159+'[8]поточний ремонт'!P159</f>
        <v>0</v>
      </c>
      <c r="Q159" s="334"/>
      <c r="R159" s="176">
        <f>'ПР 03.19-03.24'!R159+'[9]поточний ремонт'!R159+'[8]поточний ремонт'!R159</f>
        <v>0</v>
      </c>
      <c r="S159" s="176">
        <f>'ПР 03.19-03.24'!S159+'[9]поточний ремонт'!S159+'[8]поточний ремонт'!S159</f>
        <v>0</v>
      </c>
      <c r="T159" s="343"/>
      <c r="U159" s="176">
        <f>'ПР 03.19-03.24'!U159+'[9]поточний ремонт'!U159+'[8]поточний ремонт'!U159</f>
        <v>0</v>
      </c>
      <c r="V159" s="176">
        <f>'ПР 03.19-03.24'!V159+'[9]поточний ремонт'!V159+'[8]поточний ремонт'!V159</f>
        <v>0</v>
      </c>
      <c r="W159" s="176">
        <f>'ПР 03.19-03.24'!W159+'[9]поточний ремонт'!W159+'[8]поточний ремонт'!W159</f>
        <v>0</v>
      </c>
      <c r="X159" s="176">
        <f>'ПР 03.19-03.24'!X159+'[9]поточний ремонт'!X159+'[8]поточний ремонт'!X159</f>
        <v>0</v>
      </c>
      <c r="Y159" s="176">
        <f>'ПР 03.19-03.24'!Y159+'[9]поточний ремонт'!Y159+'[8]поточний ремонт'!Y159</f>
        <v>62</v>
      </c>
      <c r="Z159" s="176">
        <f>'ПР 03.19-03.24'!Z159+'[9]поточний ремонт'!Z159+'[8]поточний ремонт'!Z159</f>
        <v>0</v>
      </c>
      <c r="AA159" s="176">
        <f>'ПР 03.19-03.24'!AA159+'[9]поточний ремонт'!AA159+'[8]поточний ремонт'!AA159</f>
        <v>0</v>
      </c>
      <c r="AB159" s="176">
        <f>'ПР 03.19-03.24'!AB159+'[9]поточний ремонт'!AB159+'[8]поточний ремонт'!AB159</f>
        <v>3012.6926820617691</v>
      </c>
      <c r="AC159" s="176">
        <f>'ПР 03.19-03.24'!AC159+'[9]поточний ремонт'!AC159+'[8]поточний ремонт'!AC159</f>
        <v>1592.5022955071004</v>
      </c>
      <c r="AD159" s="176">
        <f>'ПР 03.19-03.24'!AD159+'[9]поточний ремонт'!AD159+'[8]поточний ремонт'!AD159</f>
        <v>1432</v>
      </c>
      <c r="AE159" s="176">
        <f>'ПР 03.19-03.24'!AE159+'[9]поточний ремонт'!AE159+'[8]поточний ремонт'!AE159</f>
        <v>8681.2841699146193</v>
      </c>
      <c r="AF159" s="176">
        <f>'ПР 03.19-03.24'!AF159+'[9]поточний ремонт'!AF159+'[8]поточний ремонт'!AF159</f>
        <v>6098.8153488405487</v>
      </c>
      <c r="AG159" s="176"/>
      <c r="AH159" s="176">
        <f>'ПР 03.19-03.24'!AH159+'[9]поточний ремонт'!AH159+'[8]поточний ремонт'!AH159</f>
        <v>10391.407037888468</v>
      </c>
      <c r="AI159" s="176">
        <f>'ПР 03.19-03.24'!AI159+'[9]поточний ремонт'!AI159+'[8]поточний ремонт'!AI159</f>
        <v>2510</v>
      </c>
      <c r="AJ159" s="176"/>
      <c r="AK159" s="176">
        <f>'ПР 03.19-03.24'!AK159+'[9]поточний ремонт'!AK159+'[8]поточний ремонт'!AK159</f>
        <v>6382.3490925313781</v>
      </c>
      <c r="AL159" s="176">
        <f>'ПР 03.19-03.24'!AL159+'[9]поточний ремонт'!AL159+'[8]поточний ремонт'!AL159</f>
        <v>344.78312363306901</v>
      </c>
      <c r="AM159" s="176"/>
      <c r="AN159" s="176">
        <f>'ПР 03.19-03.24'!AN159+'[9]поточний ремонт'!AN159+'[8]поточний ремонт'!AN159</f>
        <v>0</v>
      </c>
      <c r="AO159" s="176">
        <f>'ПР 03.19-03.24'!AO159+'[9]поточний ремонт'!AO159+'[8]поточний ремонт'!AO159</f>
        <v>0</v>
      </c>
      <c r="AP159" s="176"/>
      <c r="AQ159" s="176">
        <f>'ПР 03.19-03.24'!AQ159+'[9]поточний ремонт'!AQ159+'[8]поточний ремонт'!AQ159</f>
        <v>553.6869785513004</v>
      </c>
      <c r="AR159" s="176">
        <f>'ПР 03.19-03.24'!AR159+'[9]поточний ремонт'!AR159+'[8]поточний ремонт'!AR159</f>
        <v>0</v>
      </c>
      <c r="AS159" s="176"/>
      <c r="AT159" s="176">
        <f>'ПР 03.19-03.24'!AT159+'[9]поточний ремонт'!AT159+'[8]поточний ремонт'!AT159</f>
        <v>4685.848072881261</v>
      </c>
      <c r="AU159" s="176">
        <f>'ПР 03.19-03.24'!AU159+'[9]поточний ремонт'!AU159+'[8]поточний ремонт'!AU159</f>
        <v>903.53985371822569</v>
      </c>
      <c r="AV159" s="176"/>
      <c r="AW159" s="176">
        <f>'ПР 03.19-03.24'!AW159+'[9]поточний ремонт'!AW159+'[8]поточний ремонт'!AW159</f>
        <v>1050.354953332529</v>
      </c>
      <c r="AX159" s="176">
        <f>'ПР 03.19-03.24'!AX159+'[9]поточний ремонт'!AX159+'[8]поточний ремонт'!AX159</f>
        <v>1907</v>
      </c>
      <c r="AY159" s="176"/>
      <c r="AZ159" s="176">
        <f t="shared" si="11"/>
        <v>31744.930305099555</v>
      </c>
      <c r="BA159" s="176">
        <f t="shared" si="11"/>
        <v>11764.138326191844</v>
      </c>
      <c r="BB159" s="176">
        <f t="shared" si="12"/>
        <v>-19980.791978907713</v>
      </c>
      <c r="BD159" s="324">
        <v>2</v>
      </c>
    </row>
    <row r="160" spans="1:56" ht="24.9" customHeight="1" x14ac:dyDescent="0.3">
      <c r="A160" s="338">
        <v>150001010</v>
      </c>
      <c r="B160" s="114" t="s">
        <v>324</v>
      </c>
      <c r="C160" s="339">
        <v>2</v>
      </c>
      <c r="D160" s="340" t="s">
        <v>870</v>
      </c>
      <c r="E160" s="341">
        <f>'[8]поточний ремонт'!E160</f>
        <v>744.59999999999991</v>
      </c>
      <c r="F160" s="176">
        <f>'ПР 03.19-03.24'!F160+'[9]поточний ремонт'!F160+'[8]поточний ремонт'!F160</f>
        <v>60914.650910031771</v>
      </c>
      <c r="G160" s="176">
        <f t="shared" si="9"/>
        <v>71932.527079093212</v>
      </c>
      <c r="H160" s="176">
        <f t="shared" si="10"/>
        <v>11017.876169061441</v>
      </c>
      <c r="I160" s="176">
        <f>'ПР 03.19-03.24'!I160+'[9]поточний ремонт'!I160+'[8]поточний ремонт'!I160</f>
        <v>2</v>
      </c>
      <c r="J160" s="176">
        <f>'ПР 03.19-03.24'!J160+'[9]поточний ремонт'!J160+'[8]поточний ремонт'!J160</f>
        <v>640</v>
      </c>
      <c r="K160" s="342"/>
      <c r="L160" s="176">
        <f>'ПР 03.19-03.24'!L160+'[9]поточний ремонт'!L160+'[8]поточний ремонт'!L160</f>
        <v>1</v>
      </c>
      <c r="M160" s="176">
        <f>'ПР 03.19-03.24'!M160+'[9]поточний ремонт'!M160+'[8]поточний ремонт'!M160</f>
        <v>38501</v>
      </c>
      <c r="N160" s="343"/>
      <c r="O160" s="176">
        <f>'ПР 03.19-03.24'!O160+'[9]поточний ремонт'!O160+'[8]поточний ремонт'!O160</f>
        <v>0</v>
      </c>
      <c r="P160" s="176">
        <f>'ПР 03.19-03.24'!P160+'[9]поточний ремонт'!P160+'[8]поточний ремонт'!P160</f>
        <v>0</v>
      </c>
      <c r="Q160" s="334"/>
      <c r="R160" s="176">
        <f>'ПР 03.19-03.24'!R160+'[9]поточний ремонт'!R160+'[8]поточний ремонт'!R160</f>
        <v>0</v>
      </c>
      <c r="S160" s="176">
        <f>'ПР 03.19-03.24'!S160+'[9]поточний ремонт'!S160+'[8]поточний ремонт'!S160</f>
        <v>0</v>
      </c>
      <c r="T160" s="343"/>
      <c r="U160" s="176">
        <f>'ПР 03.19-03.24'!U160+'[9]поточний ремонт'!U160+'[8]поточний ремонт'!U160</f>
        <v>0</v>
      </c>
      <c r="V160" s="176">
        <f>'ПР 03.19-03.24'!V160+'[9]поточний ремонт'!V160+'[8]поточний ремонт'!V160</f>
        <v>0</v>
      </c>
      <c r="W160" s="176">
        <f>'ПР 03.19-03.24'!W160+'[9]поточний ремонт'!W160+'[8]поточний ремонт'!W160</f>
        <v>0</v>
      </c>
      <c r="X160" s="176">
        <f>'ПР 03.19-03.24'!X160+'[9]поточний ремонт'!X160+'[8]поточний ремонт'!X160</f>
        <v>0</v>
      </c>
      <c r="Y160" s="176">
        <f>'ПР 03.19-03.24'!Y160+'[9]поточний ремонт'!Y160+'[8]поточний ремонт'!Y160</f>
        <v>19083.601957605861</v>
      </c>
      <c r="Z160" s="176">
        <f>'ПР 03.19-03.24'!Z160+'[9]поточний ремонт'!Z160+'[8]поточний ремонт'!Z160</f>
        <v>0</v>
      </c>
      <c r="AA160" s="176">
        <f>'ПР 03.19-03.24'!AA160+'[9]поточний ремонт'!AA160+'[8]поточний ремонт'!AA160</f>
        <v>0</v>
      </c>
      <c r="AB160" s="176">
        <f>'ПР 03.19-03.24'!AB160+'[9]поточний ремонт'!AB160+'[8]поточний ремонт'!AB160</f>
        <v>0</v>
      </c>
      <c r="AC160" s="176">
        <f>'ПР 03.19-03.24'!AC160+'[9]поточний ремонт'!AC160+'[8]поточний ремонт'!AC160</f>
        <v>13494.925121487346</v>
      </c>
      <c r="AD160" s="176">
        <f>'ПР 03.19-03.24'!AD160+'[9]поточний ремонт'!AD160+'[8]поточний ремонт'!AD160</f>
        <v>213</v>
      </c>
      <c r="AE160" s="176">
        <f>'ПР 03.19-03.24'!AE160+'[9]поточний ремонт'!AE160+'[8]поточний ремонт'!AE160</f>
        <v>5786.4515526113091</v>
      </c>
      <c r="AF160" s="176">
        <f>'ПР 03.19-03.24'!AF160+'[9]поточний ремонт'!AF160+'[8]поточний ремонт'!AF160</f>
        <v>0</v>
      </c>
      <c r="AG160" s="176"/>
      <c r="AH160" s="176">
        <f>'ПР 03.19-03.24'!AH160+'[9]поточний ремонт'!AH160+'[8]поточний ремонт'!AH160</f>
        <v>8147.2587921568738</v>
      </c>
      <c r="AI160" s="176">
        <f>'ПР 03.19-03.24'!AI160+'[9]поточний ремонт'!AI160+'[8]поточний ремонт'!AI160</f>
        <v>0</v>
      </c>
      <c r="AJ160" s="176"/>
      <c r="AK160" s="176">
        <f>'ПР 03.19-03.24'!AK160+'[9]поточний ремонт'!AK160+'[8]поточний ремонт'!AK160</f>
        <v>2924.4962807283287</v>
      </c>
      <c r="AL160" s="176">
        <f>'ПР 03.19-03.24'!AL160+'[9]поточний ремонт'!AL160+'[8]поточний ремонт'!AL160</f>
        <v>0</v>
      </c>
      <c r="AM160" s="176"/>
      <c r="AN160" s="176">
        <f>'ПР 03.19-03.24'!AN160+'[9]поточний ремонт'!AN160+'[8]поточний ремонт'!AN160</f>
        <v>0</v>
      </c>
      <c r="AO160" s="176">
        <f>'ПР 03.19-03.24'!AO160+'[9]поточний ремонт'!AO160+'[8]поточний ремонт'!AO160</f>
        <v>0</v>
      </c>
      <c r="AP160" s="176"/>
      <c r="AQ160" s="176">
        <f>'ПР 03.19-03.24'!AQ160+'[9]поточний ремонт'!AQ160+'[8]поточний ремонт'!AQ160</f>
        <v>0</v>
      </c>
      <c r="AR160" s="176">
        <f>'ПР 03.19-03.24'!AR160+'[9]поточний ремонт'!AR160+'[8]поточний ремонт'!AR160</f>
        <v>0</v>
      </c>
      <c r="AS160" s="176"/>
      <c r="AT160" s="176">
        <f>'ПР 03.19-03.24'!AT160+'[9]поточний ремонт'!AT160+'[8]поточний ремонт'!AT160</f>
        <v>3599.9471299498805</v>
      </c>
      <c r="AU160" s="176">
        <f>'ПР 03.19-03.24'!AU160+'[9]поточний ремонт'!AU160+'[8]поточний ремонт'!AU160</f>
        <v>0</v>
      </c>
      <c r="AV160" s="176"/>
      <c r="AW160" s="176">
        <f>'ПР 03.19-03.24'!AW160+'[9]поточний ремонт'!AW160+'[8]поточний ремонт'!AW160</f>
        <v>468.24801437585558</v>
      </c>
      <c r="AX160" s="176">
        <f>'ПР 03.19-03.24'!AX160+'[9]поточний ремонт'!AX160+'[8]поточний ремонт'!AX160</f>
        <v>569.49203397799999</v>
      </c>
      <c r="AY160" s="176"/>
      <c r="AZ160" s="176">
        <f t="shared" si="11"/>
        <v>20926.401769822249</v>
      </c>
      <c r="BA160" s="176">
        <f t="shared" si="11"/>
        <v>569.49203397799999</v>
      </c>
      <c r="BB160" s="176">
        <f t="shared" si="12"/>
        <v>-20356.909735844249</v>
      </c>
      <c r="BD160" s="324">
        <v>2</v>
      </c>
    </row>
    <row r="161" spans="1:56" ht="24.9" customHeight="1" x14ac:dyDescent="0.3">
      <c r="A161" s="338">
        <v>150001011</v>
      </c>
      <c r="B161" s="114" t="s">
        <v>326</v>
      </c>
      <c r="C161" s="339">
        <v>2</v>
      </c>
      <c r="D161" s="340" t="s">
        <v>870</v>
      </c>
      <c r="E161" s="341">
        <f>'[8]поточний ремонт'!E161</f>
        <v>422.9</v>
      </c>
      <c r="F161" s="176">
        <f>'ПР 03.19-03.24'!F161+'[9]поточний ремонт'!F161+'[8]поточний ремонт'!F161</f>
        <v>38102.974502732061</v>
      </c>
      <c r="G161" s="176">
        <f t="shared" si="9"/>
        <v>27786.853385699425</v>
      </c>
      <c r="H161" s="176">
        <f t="shared" si="10"/>
        <v>-10316.121117032635</v>
      </c>
      <c r="I161" s="176">
        <f>'ПР 03.19-03.24'!I161+'[9]поточний ремонт'!I161+'[8]поточний ремонт'!I161</f>
        <v>5</v>
      </c>
      <c r="J161" s="176">
        <f>'ПР 03.19-03.24'!J161+'[9]поточний ремонт'!J161+'[8]поточний ремонт'!J161</f>
        <v>6129</v>
      </c>
      <c r="K161" s="342"/>
      <c r="L161" s="176">
        <f>'ПР 03.19-03.24'!L161+'[9]поточний ремонт'!L161+'[8]поточний ремонт'!L161</f>
        <v>0</v>
      </c>
      <c r="M161" s="176">
        <f>'ПР 03.19-03.24'!M161+'[9]поточний ремонт'!M161+'[8]поточний ремонт'!M161</f>
        <v>0</v>
      </c>
      <c r="N161" s="176"/>
      <c r="O161" s="176">
        <f>'ПР 03.19-03.24'!O161+'[9]поточний ремонт'!O161+'[8]поточний ремонт'!O161</f>
        <v>0</v>
      </c>
      <c r="P161" s="176">
        <f>'ПР 03.19-03.24'!P161+'[9]поточний ремонт'!P161+'[8]поточний ремонт'!P161</f>
        <v>0</v>
      </c>
      <c r="Q161" s="334"/>
      <c r="R161" s="176">
        <f>'ПР 03.19-03.24'!R161+'[9]поточний ремонт'!R161+'[8]поточний ремонт'!R161</f>
        <v>0</v>
      </c>
      <c r="S161" s="176">
        <f>'ПР 03.19-03.24'!S161+'[9]поточний ремонт'!S161+'[8]поточний ремонт'!S161</f>
        <v>0</v>
      </c>
      <c r="T161" s="343"/>
      <c r="U161" s="176">
        <f>'ПР 03.19-03.24'!U161+'[9]поточний ремонт'!U161+'[8]поточний ремонт'!U161</f>
        <v>0</v>
      </c>
      <c r="V161" s="176">
        <f>'ПР 03.19-03.24'!V161+'[9]поточний ремонт'!V161+'[8]поточний ремонт'!V161</f>
        <v>0</v>
      </c>
      <c r="W161" s="176">
        <f>'ПР 03.19-03.24'!W161+'[9]поточний ремонт'!W161+'[8]поточний ремонт'!W161</f>
        <v>0</v>
      </c>
      <c r="X161" s="176">
        <f>'ПР 03.19-03.24'!X161+'[9]поточний ремонт'!X161+'[8]поточний ремонт'!X161</f>
        <v>0</v>
      </c>
      <c r="Y161" s="176">
        <f>'ПР 03.19-03.24'!Y161+'[9]поточний ремонт'!Y161+'[8]поточний ремонт'!Y161</f>
        <v>19559.391196446166</v>
      </c>
      <c r="Z161" s="176">
        <f>'ПР 03.19-03.24'!Z161+'[9]поточний ремонт'!Z161+'[8]поточний ремонт'!Z161</f>
        <v>0</v>
      </c>
      <c r="AA161" s="176">
        <f>'ПР 03.19-03.24'!AA161+'[9]поточний ремонт'!AA161+'[8]поточний ремонт'!AA161</f>
        <v>0</v>
      </c>
      <c r="AB161" s="176">
        <f>'ПР 03.19-03.24'!AB161+'[9]поточний ремонт'!AB161+'[8]поточний ремонт'!AB161</f>
        <v>0</v>
      </c>
      <c r="AC161" s="176">
        <f>'ПР 03.19-03.24'!AC161+'[9]поточний ремонт'!AC161+'[8]поточний ремонт'!AC161</f>
        <v>114.46218925325803</v>
      </c>
      <c r="AD161" s="176">
        <f>'ПР 03.19-03.24'!AD161+'[9]поточний ремонт'!AD161+'[8]поточний ремонт'!AD161</f>
        <v>1984</v>
      </c>
      <c r="AE161" s="176">
        <f>'ПР 03.19-03.24'!AE161+'[9]поточний ремонт'!AE161+'[8]поточний ремонт'!AE161</f>
        <v>3579.2726370367623</v>
      </c>
      <c r="AF161" s="176">
        <f>'ПР 03.19-03.24'!AF161+'[9]поточний ремонт'!AF161+'[8]поточний ремонт'!AF161</f>
        <v>737</v>
      </c>
      <c r="AG161" s="176"/>
      <c r="AH161" s="176">
        <f>'ПР 03.19-03.24'!AH161+'[9]поточний ремонт'!AH161+'[8]поточний ремонт'!AH161</f>
        <v>3751.986795822977</v>
      </c>
      <c r="AI161" s="176">
        <f>'ПР 03.19-03.24'!AI161+'[9]поточний ремонт'!AI161+'[8]поточний ремонт'!AI161</f>
        <v>0</v>
      </c>
      <c r="AJ161" s="176"/>
      <c r="AK161" s="176">
        <f>'ПР 03.19-03.24'!AK161+'[9]поточний ремонт'!AK161+'[8]поточний ремонт'!AK161</f>
        <v>1712.3193573549868</v>
      </c>
      <c r="AL161" s="176">
        <f>'ПР 03.19-03.24'!AL161+'[9]поточний ремонт'!AL161+'[8]поточний ремонт'!AL161</f>
        <v>0</v>
      </c>
      <c r="AM161" s="176"/>
      <c r="AN161" s="176">
        <f>'ПР 03.19-03.24'!AN161+'[9]поточний ремонт'!AN161+'[8]поточний ремонт'!AN161</f>
        <v>0</v>
      </c>
      <c r="AO161" s="176">
        <f>'ПР 03.19-03.24'!AO161+'[9]поточний ремонт'!AO161+'[8]поточний ремонт'!AO161</f>
        <v>897.39183562630001</v>
      </c>
      <c r="AP161" s="176"/>
      <c r="AQ161" s="176">
        <f>'ПР 03.19-03.24'!AQ161+'[9]поточний ремонт'!AQ161+'[8]поточний ремонт'!AQ161</f>
        <v>0</v>
      </c>
      <c r="AR161" s="176">
        <f>'ПР 03.19-03.24'!AR161+'[9]поточний ремонт'!AR161+'[8]поточний ремонт'!AR161</f>
        <v>0</v>
      </c>
      <c r="AS161" s="176"/>
      <c r="AT161" s="176">
        <f>'ПР 03.19-03.24'!AT161+'[9]поточний ремонт'!AT161+'[8]поточний ремонт'!AT161</f>
        <v>773.3791181558322</v>
      </c>
      <c r="AU161" s="176">
        <f>'ПР 03.19-03.24'!AU161+'[9]поточний ремонт'!AU161+'[8]поточний ремонт'!AU161</f>
        <v>0</v>
      </c>
      <c r="AV161" s="176"/>
      <c r="AW161" s="176">
        <f>'ПР 03.19-03.24'!AW161+'[9]поточний ремонт'!AW161+'[8]поточний ремонт'!AW161</f>
        <v>438.92597666626455</v>
      </c>
      <c r="AX161" s="176">
        <f>'ПР 03.19-03.24'!AX161+'[9]поточний ремонт'!AX161+'[8]поточний ремонт'!AX161</f>
        <v>2752.9112993839999</v>
      </c>
      <c r="AY161" s="176"/>
      <c r="AZ161" s="176">
        <f t="shared" si="11"/>
        <v>10255.883885036823</v>
      </c>
      <c r="BA161" s="176">
        <f t="shared" si="11"/>
        <v>4387.3031350103001</v>
      </c>
      <c r="BB161" s="176">
        <f t="shared" si="12"/>
        <v>-5868.5807500265228</v>
      </c>
      <c r="BD161" s="324">
        <v>2</v>
      </c>
    </row>
    <row r="162" spans="1:56" ht="24.9" customHeight="1" x14ac:dyDescent="0.3">
      <c r="A162" s="348">
        <v>150001013</v>
      </c>
      <c r="B162" s="114" t="s">
        <v>328</v>
      </c>
      <c r="C162" s="339">
        <v>5</v>
      </c>
      <c r="D162" s="340" t="s">
        <v>870</v>
      </c>
      <c r="E162" s="341">
        <f>'[8]поточний ремонт'!E162</f>
        <v>3603</v>
      </c>
      <c r="F162" s="176">
        <f>'ПР 03.19-03.24'!F162+'[9]поточний ремонт'!F162+'[8]поточний ремонт'!F162</f>
        <v>222949.8063666629</v>
      </c>
      <c r="G162" s="176">
        <f t="shared" si="9"/>
        <v>309300.87654237682</v>
      </c>
      <c r="H162" s="176">
        <f t="shared" si="10"/>
        <v>86351.070175713918</v>
      </c>
      <c r="I162" s="176">
        <f>'ПР 03.19-03.24'!I162+'[9]поточний ремонт'!I162+'[8]поточний ремонт'!I162</f>
        <v>43.5</v>
      </c>
      <c r="J162" s="176">
        <f>'ПР 03.19-03.24'!J162+'[9]поточний ремонт'!J162+'[8]поточний ремонт'!J162</f>
        <v>37488.335205841016</v>
      </c>
      <c r="K162" s="345"/>
      <c r="L162" s="176">
        <f>'ПР 03.19-03.24'!L162+'[9]поточний ремонт'!L162+'[8]поточний ремонт'!L162</f>
        <v>43</v>
      </c>
      <c r="M162" s="176">
        <f>'ПР 03.19-03.24'!M162+'[9]поточний ремонт'!M162+'[8]поточний ремонт'!M162</f>
        <v>100614.07620741687</v>
      </c>
      <c r="N162" s="176"/>
      <c r="O162" s="176">
        <f>'ПР 03.19-03.24'!O162+'[9]поточний ремонт'!O162+'[8]поточний ремонт'!O162</f>
        <v>0</v>
      </c>
      <c r="P162" s="176">
        <f>'ПР 03.19-03.24'!P162+'[9]поточний ремонт'!P162+'[8]поточний ремонт'!P162</f>
        <v>0</v>
      </c>
      <c r="Q162" s="334"/>
      <c r="R162" s="176">
        <f>'ПР 03.19-03.24'!R162+'[9]поточний ремонт'!R162+'[8]поточний ремонт'!R162</f>
        <v>0</v>
      </c>
      <c r="S162" s="176">
        <f>'ПР 03.19-03.24'!S162+'[9]поточний ремонт'!S162+'[8]поточний ремонт'!S162</f>
        <v>0</v>
      </c>
      <c r="T162" s="343"/>
      <c r="U162" s="176">
        <f>'ПР 03.19-03.24'!U162+'[9]поточний ремонт'!U162+'[8]поточний ремонт'!U162</f>
        <v>0</v>
      </c>
      <c r="V162" s="176">
        <f>'ПР 03.19-03.24'!V162+'[9]поточний ремонт'!V162+'[8]поточний ремонт'!V162</f>
        <v>0</v>
      </c>
      <c r="W162" s="176">
        <f>'ПР 03.19-03.24'!W162+'[9]поточний ремонт'!W162+'[8]поточний ремонт'!W162</f>
        <v>17</v>
      </c>
      <c r="X162" s="176">
        <f>'ПР 03.19-03.24'!X162+'[9]поточний ремонт'!X162+'[8]поточний ремонт'!X162</f>
        <v>10816.074678315856</v>
      </c>
      <c r="Y162" s="176">
        <f>'ПР 03.19-03.24'!Y162+'[9]поточний ремонт'!Y162+'[8]поточний ремонт'!Y162</f>
        <v>9434.5711562085089</v>
      </c>
      <c r="Z162" s="176">
        <f>'ПР 03.19-03.24'!Z162+'[9]поточний ремонт'!Z162+'[8]поточний ремонт'!Z162</f>
        <v>0</v>
      </c>
      <c r="AA162" s="176">
        <f>'ПР 03.19-03.24'!AA162+'[9]поточний ремонт'!AA162+'[8]поточний ремонт'!AA162</f>
        <v>0</v>
      </c>
      <c r="AB162" s="176">
        <f>'ПР 03.19-03.24'!AB162+'[9]поточний ремонт'!AB162+'[8]поточний ремонт'!AB162</f>
        <v>0</v>
      </c>
      <c r="AC162" s="176">
        <f>'ПР 03.19-03.24'!AC162+'[9]поточний ремонт'!AC162+'[8]поточний ремонт'!AC162</f>
        <v>141986.09434245821</v>
      </c>
      <c r="AD162" s="176">
        <f>'ПР 03.19-03.24'!AD162+'[9]поточний ремонт'!AD162+'[8]поточний ремонт'!AD162</f>
        <v>8961.7249521363556</v>
      </c>
      <c r="AE162" s="176">
        <f>'ПР 03.19-03.24'!AE162+'[9]поточний ремонт'!AE162+'[8]поточний ремонт'!AE162</f>
        <v>19050.474350994471</v>
      </c>
      <c r="AF162" s="176">
        <f>'ПР 03.19-03.24'!AF162+'[9]поточний ремонт'!AF162+'[8]поточний ремонт'!AF162</f>
        <v>19614.02</v>
      </c>
      <c r="AG162" s="176"/>
      <c r="AH162" s="176">
        <f>'ПР 03.19-03.24'!AH162+'[9]поточний ремонт'!AH162+'[8]поточний ремонт'!AH162</f>
        <v>27631.540102268278</v>
      </c>
      <c r="AI162" s="176">
        <f>'ПР 03.19-03.24'!AI162+'[9]поточний ремонт'!AI162+'[8]поточний ремонт'!AI162</f>
        <v>215.57</v>
      </c>
      <c r="AJ162" s="176"/>
      <c r="AK162" s="176">
        <f>'ПР 03.19-03.24'!AK162+'[9]поточний ремонт'!AK162+'[8]поточний ремонт'!AK162</f>
        <v>16013.318999272067</v>
      </c>
      <c r="AL162" s="176">
        <f>'ПР 03.19-03.24'!AL162+'[9]поточний ремонт'!AL162+'[8]поточний ремонт'!AL162</f>
        <v>7467.5439063095428</v>
      </c>
      <c r="AM162" s="176"/>
      <c r="AN162" s="176">
        <f>'ПР 03.19-03.24'!AN162+'[9]поточний ремонт'!AN162+'[8]поточний ремонт'!AN162</f>
        <v>0</v>
      </c>
      <c r="AO162" s="176">
        <f>'ПР 03.19-03.24'!AO162+'[9]поточний ремонт'!AO162+'[8]поточний ремонт'!AO162</f>
        <v>0</v>
      </c>
      <c r="AP162" s="176"/>
      <c r="AQ162" s="176">
        <f>'ПР 03.19-03.24'!AQ162+'[9]поточний ремонт'!AQ162+'[8]поточний ремонт'!AQ162</f>
        <v>1184.2749263458375</v>
      </c>
      <c r="AR162" s="176">
        <f>'ПР 03.19-03.24'!AR162+'[9]поточний ремонт'!AR162+'[8]поточний ремонт'!AR162</f>
        <v>416.32736112493444</v>
      </c>
      <c r="AS162" s="176"/>
      <c r="AT162" s="176">
        <f>'ПР 03.19-03.24'!AT162+'[9]поточний ремонт'!AT162+'[8]поточний ремонт'!AT162</f>
        <v>15223.753795683415</v>
      </c>
      <c r="AU162" s="176">
        <f>'ПР 03.19-03.24'!AU162+'[9]поточний ремонт'!AU162+'[8]поточний ремонт'!AU162</f>
        <v>15548.117189092189</v>
      </c>
      <c r="AV162" s="176"/>
      <c r="AW162" s="176">
        <f>'ПР 03.19-03.24'!AW162+'[9]поточний ремонт'!AW162+'[8]поточний ремонт'!AW162</f>
        <v>1386.1799780592642</v>
      </c>
      <c r="AX162" s="176">
        <f>'ПР 03.19-03.24'!AX162+'[9]поточний ремонт'!AX162+'[8]поточний ремонт'!AX162</f>
        <v>4797</v>
      </c>
      <c r="AY162" s="176"/>
      <c r="AZ162" s="176">
        <f t="shared" si="11"/>
        <v>80489.54215262334</v>
      </c>
      <c r="BA162" s="176">
        <f t="shared" si="11"/>
        <v>48058.578456526666</v>
      </c>
      <c r="BB162" s="176">
        <f t="shared" si="12"/>
        <v>-32430.963696096675</v>
      </c>
      <c r="BD162" s="324">
        <v>2</v>
      </c>
    </row>
    <row r="163" spans="1:56" ht="24.9" customHeight="1" x14ac:dyDescent="0.3">
      <c r="A163" s="338">
        <v>150001014</v>
      </c>
      <c r="B163" s="114" t="s">
        <v>330</v>
      </c>
      <c r="C163" s="339">
        <v>2</v>
      </c>
      <c r="D163" s="340" t="s">
        <v>870</v>
      </c>
      <c r="E163" s="341">
        <f>'[8]поточний ремонт'!E163</f>
        <v>324.7</v>
      </c>
      <c r="F163" s="176">
        <f>'ПР 03.19-03.24'!F163+'[9]поточний ремонт'!F163+'[8]поточний ремонт'!F163</f>
        <v>30401.55332988505</v>
      </c>
      <c r="G163" s="176">
        <f t="shared" si="9"/>
        <v>2169</v>
      </c>
      <c r="H163" s="176">
        <f t="shared" si="10"/>
        <v>-28232.55332988505</v>
      </c>
      <c r="I163" s="176">
        <f>'ПР 03.19-03.24'!I163+'[9]поточний ремонт'!I163+'[8]поточний ремонт'!I163</f>
        <v>0</v>
      </c>
      <c r="J163" s="176">
        <f>'ПР 03.19-03.24'!J163+'[9]поточний ремонт'!J163+'[8]поточний ремонт'!J163</f>
        <v>0</v>
      </c>
      <c r="K163" s="342"/>
      <c r="L163" s="176">
        <f>'ПР 03.19-03.24'!L163+'[9]поточний ремонт'!L163+'[8]поточний ремонт'!L163</f>
        <v>0</v>
      </c>
      <c r="M163" s="176">
        <f>'ПР 03.19-03.24'!M163+'[9]поточний ремонт'!M163+'[8]поточний ремонт'!M163</f>
        <v>0</v>
      </c>
      <c r="N163" s="176"/>
      <c r="O163" s="176">
        <f>'ПР 03.19-03.24'!O163+'[9]поточний ремонт'!O163+'[8]поточний ремонт'!O163</f>
        <v>0</v>
      </c>
      <c r="P163" s="176">
        <f>'ПР 03.19-03.24'!P163+'[9]поточний ремонт'!P163+'[8]поточний ремонт'!P163</f>
        <v>0</v>
      </c>
      <c r="Q163" s="334"/>
      <c r="R163" s="176">
        <f>'ПР 03.19-03.24'!R163+'[9]поточний ремонт'!R163+'[8]поточний ремонт'!R163</f>
        <v>0</v>
      </c>
      <c r="S163" s="176">
        <f>'ПР 03.19-03.24'!S163+'[9]поточний ремонт'!S163+'[8]поточний ремонт'!S163</f>
        <v>0</v>
      </c>
      <c r="T163" s="343"/>
      <c r="U163" s="176">
        <f>'ПР 03.19-03.24'!U163+'[9]поточний ремонт'!U163+'[8]поточний ремонт'!U163</f>
        <v>0</v>
      </c>
      <c r="V163" s="176">
        <f>'ПР 03.19-03.24'!V163+'[9]поточний ремонт'!V163+'[8]поточний ремонт'!V163</f>
        <v>0</v>
      </c>
      <c r="W163" s="176">
        <f>'ПР 03.19-03.24'!W163+'[9]поточний ремонт'!W163+'[8]поточний ремонт'!W163</f>
        <v>0</v>
      </c>
      <c r="X163" s="176">
        <f>'ПР 03.19-03.24'!X163+'[9]поточний ремонт'!X163+'[8]поточний ремонт'!X163</f>
        <v>0</v>
      </c>
      <c r="Y163" s="176">
        <f>'ПР 03.19-03.24'!Y163+'[9]поточний ремонт'!Y163+'[8]поточний ремонт'!Y163</f>
        <v>62</v>
      </c>
      <c r="Z163" s="176">
        <f>'ПР 03.19-03.24'!Z163+'[9]поточний ремонт'!Z163+'[8]поточний ремонт'!Z163</f>
        <v>0</v>
      </c>
      <c r="AA163" s="176">
        <f>'ПР 03.19-03.24'!AA163+'[9]поточний ремонт'!AA163+'[8]поточний ремонт'!AA163</f>
        <v>0</v>
      </c>
      <c r="AB163" s="176">
        <f>'ПР 03.19-03.24'!AB163+'[9]поточний ремонт'!AB163+'[8]поточний ремонт'!AB163</f>
        <v>0</v>
      </c>
      <c r="AC163" s="176">
        <f>'ПР 03.19-03.24'!AC163+'[9]поточний ремонт'!AC163+'[8]поточний ремонт'!AC163</f>
        <v>0</v>
      </c>
      <c r="AD163" s="176">
        <f>'ПР 03.19-03.24'!AD163+'[9]поточний ремонт'!AD163+'[8]поточний ремонт'!AD163</f>
        <v>2107</v>
      </c>
      <c r="AE163" s="176">
        <f>'ПР 03.19-03.24'!AE163+'[9]поточний ремонт'!AE163+'[8]поточний ремонт'!AE163</f>
        <v>2581.4410668605578</v>
      </c>
      <c r="AF163" s="176">
        <f>'ПР 03.19-03.24'!AF163+'[9]поточний ремонт'!AF163+'[8]поточний ремонт'!AF163</f>
        <v>70</v>
      </c>
      <c r="AG163" s="176"/>
      <c r="AH163" s="176">
        <f>'ПР 03.19-03.24'!AH163+'[9]поточний ремонт'!AH163+'[8]поточний ремонт'!AH163</f>
        <v>3172.5953405690229</v>
      </c>
      <c r="AI163" s="176">
        <f>'ПР 03.19-03.24'!AI163+'[9]поточний ремонт'!AI163+'[8]поточний ремонт'!AI163</f>
        <v>553</v>
      </c>
      <c r="AJ163" s="176"/>
      <c r="AK163" s="176">
        <f>'ПР 03.19-03.24'!AK163+'[9]поточний ремонт'!AK163+'[8]поточний ремонт'!AK163</f>
        <v>1247.6670635228456</v>
      </c>
      <c r="AL163" s="176">
        <f>'ПР 03.19-03.24'!AL163+'[9]поточний ремонт'!AL163+'[8]поточний ремонт'!AL163</f>
        <v>0</v>
      </c>
      <c r="AM163" s="176"/>
      <c r="AN163" s="176">
        <f>'ПР 03.19-03.24'!AN163+'[9]поточний ремонт'!AN163+'[8]поточний ремонт'!AN163</f>
        <v>0</v>
      </c>
      <c r="AO163" s="176">
        <f>'ПР 03.19-03.24'!AO163+'[9]поточний ремонт'!AO163+'[8]поточний ремонт'!AO163</f>
        <v>0</v>
      </c>
      <c r="AP163" s="176"/>
      <c r="AQ163" s="176">
        <f>'ПР 03.19-03.24'!AQ163+'[9]поточний ремонт'!AQ163+'[8]поточний ремонт'!AQ163</f>
        <v>0</v>
      </c>
      <c r="AR163" s="176">
        <f>'ПР 03.19-03.24'!AR163+'[9]поточний ремонт'!AR163+'[8]поточний ремонт'!AR163</f>
        <v>0</v>
      </c>
      <c r="AS163" s="176"/>
      <c r="AT163" s="176">
        <f>'ПР 03.19-03.24'!AT163+'[9]поточний ремонт'!AT163+'[8]поточний ремонт'!AT163</f>
        <v>887.15762889660027</v>
      </c>
      <c r="AU163" s="176">
        <f>'ПР 03.19-03.24'!AU163+'[9]поточний ремонт'!AU163+'[8]поточний ремонт'!AU163</f>
        <v>1018.8606752042521</v>
      </c>
      <c r="AV163" s="176"/>
      <c r="AW163" s="176">
        <f>'ПР 03.19-03.24'!AW163+'[9]поточний ремонт'!AW163+'[8]поточний ремонт'!AW163</f>
        <v>422.12951869266544</v>
      </c>
      <c r="AX163" s="176">
        <f>'ПР 03.19-03.24'!AX163+'[9]поточний ремонт'!AX163+'[8]поточний ремонт'!AX163</f>
        <v>0</v>
      </c>
      <c r="AY163" s="176"/>
      <c r="AZ163" s="176">
        <f t="shared" si="11"/>
        <v>8310.990618541693</v>
      </c>
      <c r="BA163" s="176">
        <f t="shared" si="11"/>
        <v>1641.8606752042519</v>
      </c>
      <c r="BB163" s="176">
        <f t="shared" si="12"/>
        <v>-6669.1299433374406</v>
      </c>
      <c r="BD163" s="324">
        <v>2</v>
      </c>
    </row>
    <row r="164" spans="1:56" ht="24.9" customHeight="1" x14ac:dyDescent="0.3">
      <c r="A164" s="338">
        <v>150001015</v>
      </c>
      <c r="B164" s="114" t="s">
        <v>332</v>
      </c>
      <c r="C164" s="339">
        <v>1</v>
      </c>
      <c r="D164" s="340" t="s">
        <v>870</v>
      </c>
      <c r="E164" s="341">
        <f>'[8]поточний ремонт'!E164</f>
        <v>398.70000000000005</v>
      </c>
      <c r="F164" s="176">
        <f>'ПР 03.19-03.24'!F164+'[9]поточний ремонт'!F164+'[8]поточний ремонт'!F164</f>
        <v>19674.369815428949</v>
      </c>
      <c r="G164" s="176">
        <f t="shared" si="9"/>
        <v>4170.9635226235359</v>
      </c>
      <c r="H164" s="176">
        <f t="shared" si="10"/>
        <v>-15503.406292805412</v>
      </c>
      <c r="I164" s="176">
        <f>'ПР 03.19-03.24'!I164+'[9]поточний ремонт'!I164+'[8]поточний ремонт'!I164</f>
        <v>4.59</v>
      </c>
      <c r="J164" s="176">
        <f>'ПР 03.19-03.24'!J164+'[9]поточний ремонт'!J164+'[8]поточний ремонт'!J164</f>
        <v>1115.1780033525783</v>
      </c>
      <c r="K164" s="342"/>
      <c r="L164" s="176">
        <f>'ПР 03.19-03.24'!L164+'[9]поточний ремонт'!L164+'[8]поточний ремонт'!L164</f>
        <v>0</v>
      </c>
      <c r="M164" s="176">
        <f>'ПР 03.19-03.24'!M164+'[9]поточний ремонт'!M164+'[8]поточний ремонт'!M164</f>
        <v>0</v>
      </c>
      <c r="N164" s="176"/>
      <c r="O164" s="176">
        <f>'ПР 03.19-03.24'!O164+'[9]поточний ремонт'!O164+'[8]поточний ремонт'!O164</f>
        <v>0</v>
      </c>
      <c r="P164" s="176">
        <f>'ПР 03.19-03.24'!P164+'[9]поточний ремонт'!P164+'[8]поточний ремонт'!P164</f>
        <v>0</v>
      </c>
      <c r="Q164" s="334"/>
      <c r="R164" s="176">
        <f>'ПР 03.19-03.24'!R164+'[9]поточний ремонт'!R164+'[8]поточний ремонт'!R164</f>
        <v>0</v>
      </c>
      <c r="S164" s="176">
        <f>'ПР 03.19-03.24'!S164+'[9]поточний ремонт'!S164+'[8]поточний ремонт'!S164</f>
        <v>0</v>
      </c>
      <c r="T164" s="343"/>
      <c r="U164" s="176">
        <f>'ПР 03.19-03.24'!U164+'[9]поточний ремонт'!U164+'[8]поточний ремонт'!U164</f>
        <v>0</v>
      </c>
      <c r="V164" s="176">
        <f>'ПР 03.19-03.24'!V164+'[9]поточний ремонт'!V164+'[8]поточний ремонт'!V164</f>
        <v>0</v>
      </c>
      <c r="W164" s="176">
        <f>'ПР 03.19-03.24'!W164+'[9]поточний ремонт'!W164+'[8]поточний ремонт'!W164</f>
        <v>0</v>
      </c>
      <c r="X164" s="176">
        <f>'ПР 03.19-03.24'!X164+'[9]поточний ремонт'!X164+'[8]поточний ремонт'!X164</f>
        <v>0</v>
      </c>
      <c r="Y164" s="176">
        <f>'ПР 03.19-03.24'!Y164+'[9]поточний ремонт'!Y164+'[8]поточний ремонт'!Y164</f>
        <v>2434.1375100879682</v>
      </c>
      <c r="Z164" s="176">
        <f>'ПР 03.19-03.24'!Z164+'[9]поточний ремонт'!Z164+'[8]поточний ремонт'!Z164</f>
        <v>0</v>
      </c>
      <c r="AA164" s="176">
        <f>'ПР 03.19-03.24'!AA164+'[9]поточний ремонт'!AA164+'[8]поточний ремонт'!AA164</f>
        <v>0</v>
      </c>
      <c r="AB164" s="176">
        <f>'ПР 03.19-03.24'!AB164+'[9]поточний ремонт'!AB164+'[8]поточний ремонт'!AB164</f>
        <v>0</v>
      </c>
      <c r="AC164" s="176">
        <f>'ПР 03.19-03.24'!AC164+'[9]поточний ремонт'!AC164+'[8]поточний ремонт'!AC164</f>
        <v>0</v>
      </c>
      <c r="AD164" s="176">
        <f>'ПР 03.19-03.24'!AD164+'[9]поточний ремонт'!AD164+'[8]поточний ремонт'!AD164</f>
        <v>621.64800918298931</v>
      </c>
      <c r="AE164" s="176">
        <f>'ПР 03.19-03.24'!AE164+'[9]поточний ремонт'!AE164+'[8]поточний ремонт'!AE164</f>
        <v>6.3328416666666669</v>
      </c>
      <c r="AF164" s="176">
        <f>'ПР 03.19-03.24'!AF164+'[9]поточний ремонт'!AF164+'[8]поточний ремонт'!AF164</f>
        <v>0</v>
      </c>
      <c r="AG164" s="176"/>
      <c r="AH164" s="176">
        <f>'ПР 03.19-03.24'!AH164+'[9]поточний ремонт'!AH164+'[8]поточний ремонт'!AH164</f>
        <v>0</v>
      </c>
      <c r="AI164" s="176">
        <f>'ПР 03.19-03.24'!AI164+'[9]поточний ремонт'!AI164+'[8]поточний ремонт'!AI164</f>
        <v>0</v>
      </c>
      <c r="AJ164" s="176"/>
      <c r="AK164" s="176">
        <f>'ПР 03.19-03.24'!AK164+'[9]поточний ремонт'!AK164+'[8]поточний ремонт'!AK164</f>
        <v>1246.7603464372444</v>
      </c>
      <c r="AL164" s="176">
        <f>'ПР 03.19-03.24'!AL164+'[9]поточний ремонт'!AL164+'[8]поточний ремонт'!AL164</f>
        <v>1328</v>
      </c>
      <c r="AM164" s="176"/>
      <c r="AN164" s="176">
        <f>'ПР 03.19-03.24'!AN164+'[9]поточний ремонт'!AN164+'[8]поточний ремонт'!AN164</f>
        <v>0</v>
      </c>
      <c r="AO164" s="176">
        <f>'ПР 03.19-03.24'!AO164+'[9]поточний ремонт'!AO164+'[8]поточний ремонт'!AO164</f>
        <v>0</v>
      </c>
      <c r="AP164" s="176"/>
      <c r="AQ164" s="176">
        <f>'ПР 03.19-03.24'!AQ164+'[9]поточний ремонт'!AQ164+'[8]поточний ремонт'!AQ164</f>
        <v>0</v>
      </c>
      <c r="AR164" s="176">
        <f>'ПР 03.19-03.24'!AR164+'[9]поточний ремонт'!AR164+'[8]поточний ремонт'!AR164</f>
        <v>0</v>
      </c>
      <c r="AS164" s="176"/>
      <c r="AT164" s="176">
        <f>'ПР 03.19-03.24'!AT164+'[9]поточний ремонт'!AT164+'[8]поточний ремонт'!AT164</f>
        <v>0</v>
      </c>
      <c r="AU164" s="176">
        <f>'ПР 03.19-03.24'!AU164+'[9]поточний ремонт'!AU164+'[8]поточний ремонт'!AU164</f>
        <v>0</v>
      </c>
      <c r="AV164" s="176"/>
      <c r="AW164" s="176">
        <f>'ПР 03.19-03.24'!AW164+'[9]поточний ремонт'!AW164+'[8]поточний ремонт'!AW164</f>
        <v>107.45999999999998</v>
      </c>
      <c r="AX164" s="176">
        <f>'ПР 03.19-03.24'!AX164+'[9]поточний ремонт'!AX164+'[8]поточний ремонт'!AX164</f>
        <v>0</v>
      </c>
      <c r="AY164" s="176"/>
      <c r="AZ164" s="176">
        <f t="shared" si="11"/>
        <v>1360.553188103911</v>
      </c>
      <c r="BA164" s="176">
        <f t="shared" si="11"/>
        <v>1328</v>
      </c>
      <c r="BB164" s="176">
        <f t="shared" si="12"/>
        <v>-32.553188103910998</v>
      </c>
      <c r="BD164" s="324">
        <v>2</v>
      </c>
    </row>
    <row r="165" spans="1:56" ht="24.9" customHeight="1" x14ac:dyDescent="0.3">
      <c r="A165" s="338">
        <v>150001016</v>
      </c>
      <c r="B165" s="114" t="s">
        <v>334</v>
      </c>
      <c r="C165" s="339">
        <v>5</v>
      </c>
      <c r="D165" s="340" t="s">
        <v>870</v>
      </c>
      <c r="E165" s="341">
        <f>'[8]поточний ремонт'!E165</f>
        <v>3391.34</v>
      </c>
      <c r="F165" s="176">
        <f>'ПР 03.19-03.24'!F165+'[9]поточний ремонт'!F165+'[8]поточний ремонт'!F165</f>
        <v>253042.78343458771</v>
      </c>
      <c r="G165" s="176">
        <f t="shared" si="9"/>
        <v>238461.51432234462</v>
      </c>
      <c r="H165" s="176">
        <f t="shared" si="10"/>
        <v>-14581.269112243084</v>
      </c>
      <c r="I165" s="176">
        <f>'ПР 03.19-03.24'!I165+'[9]поточний ремонт'!I165+'[8]поточний ремонт'!I165</f>
        <v>276.66999999999996</v>
      </c>
      <c r="J165" s="176">
        <f>'ПР 03.19-03.24'!J165+'[9]поточний ремонт'!J165+'[8]поточний ремонт'!J165</f>
        <v>71088.755695573607</v>
      </c>
      <c r="K165" s="342"/>
      <c r="L165" s="176">
        <f>'ПР 03.19-03.24'!L165+'[9]поточний ремонт'!L165+'[8]поточний ремонт'!L165</f>
        <v>0</v>
      </c>
      <c r="M165" s="176">
        <f>'ПР 03.19-03.24'!M165+'[9]поточний ремонт'!M165+'[8]поточний ремонт'!M165</f>
        <v>4022</v>
      </c>
      <c r="N165" s="344"/>
      <c r="O165" s="176">
        <f>'ПР 03.19-03.24'!O165+'[9]поточний ремонт'!O165+'[8]поточний ремонт'!O165</f>
        <v>0</v>
      </c>
      <c r="P165" s="176">
        <f>'ПР 03.19-03.24'!P165+'[9]поточний ремонт'!P165+'[8]поточний ремонт'!P165</f>
        <v>0</v>
      </c>
      <c r="Q165" s="334"/>
      <c r="R165" s="176">
        <f>'ПР 03.19-03.24'!R165+'[9]поточний ремонт'!R165+'[8]поточний ремонт'!R165</f>
        <v>0</v>
      </c>
      <c r="S165" s="176">
        <f>'ПР 03.19-03.24'!S165+'[9]поточний ремонт'!S165+'[8]поточний ремонт'!S165</f>
        <v>0</v>
      </c>
      <c r="T165" s="343"/>
      <c r="U165" s="176">
        <f>'ПР 03.19-03.24'!U165+'[9]поточний ремонт'!U165+'[8]поточний ремонт'!U165</f>
        <v>0</v>
      </c>
      <c r="V165" s="176">
        <f>'ПР 03.19-03.24'!V165+'[9]поточний ремонт'!V165+'[8]поточний ремонт'!V165</f>
        <v>0</v>
      </c>
      <c r="W165" s="176">
        <f>'ПР 03.19-03.24'!W165+'[9]поточний ремонт'!W165+'[8]поточний ремонт'!W165</f>
        <v>29</v>
      </c>
      <c r="X165" s="176">
        <f>'ПР 03.19-03.24'!X165+'[9]поточний ремонт'!X165+'[8]поточний ремонт'!X165</f>
        <v>16332.259804421612</v>
      </c>
      <c r="Y165" s="176">
        <f>'ПР 03.19-03.24'!Y165+'[9]поточний ремонт'!Y165+'[8]поточний ремонт'!Y165</f>
        <v>72081.822685276915</v>
      </c>
      <c r="Z165" s="176">
        <f>'ПР 03.19-03.24'!Z165+'[9]поточний ремонт'!Z165+'[8]поточний ремонт'!Z165</f>
        <v>0</v>
      </c>
      <c r="AA165" s="176">
        <f>'ПР 03.19-03.24'!AA165+'[9]поточний ремонт'!AA165+'[8]поточний ремонт'!AA165</f>
        <v>0</v>
      </c>
      <c r="AB165" s="176">
        <f>'ПР 03.19-03.24'!AB165+'[9]поточний ремонт'!AB165+'[8]поточний ремонт'!AB165</f>
        <v>5403.2793086577476</v>
      </c>
      <c r="AC165" s="176">
        <f>'ПР 03.19-03.24'!AC165+'[9]поточний ремонт'!AC165+'[8]поточний ремонт'!AC165</f>
        <v>42627.43890363237</v>
      </c>
      <c r="AD165" s="176">
        <f>'ПР 03.19-03.24'!AD165+'[9]поточний ремонт'!AD165+'[8]поточний ремонт'!AD165</f>
        <v>26905.957924782397</v>
      </c>
      <c r="AE165" s="176">
        <f>'ПР 03.19-03.24'!AE165+'[9]поточний ремонт'!AE165+'[8]поточний ремонт'!AE165</f>
        <v>11442.722241774232</v>
      </c>
      <c r="AF165" s="176">
        <f>'ПР 03.19-03.24'!AF165+'[9]поточний ремонт'!AF165+'[8]поточний ремонт'!AF165</f>
        <v>1946.061312126456</v>
      </c>
      <c r="AG165" s="176"/>
      <c r="AH165" s="176">
        <f>'ПР 03.19-03.24'!AH165+'[9]поточний ремонт'!AH165+'[8]поточний ремонт'!AH165</f>
        <v>14117.45913205215</v>
      </c>
      <c r="AI165" s="176">
        <f>'ПР 03.19-03.24'!AI165+'[9]поточний ремонт'!AI165+'[8]поточний ремонт'!AI165</f>
        <v>1219</v>
      </c>
      <c r="AJ165" s="176"/>
      <c r="AK165" s="176">
        <f>'ПР 03.19-03.24'!AK165+'[9]поточний ремонт'!AK165+'[8]поточний ремонт'!AK165</f>
        <v>14901.648541642566</v>
      </c>
      <c r="AL165" s="176">
        <f>'ПР 03.19-03.24'!AL165+'[9]поточний ремонт'!AL165+'[8]поточний ремонт'!AL165</f>
        <v>709</v>
      </c>
      <c r="AM165" s="176"/>
      <c r="AN165" s="176">
        <f>'ПР 03.19-03.24'!AN165+'[9]поточний ремонт'!AN165+'[8]поточний ремонт'!AN165</f>
        <v>16723.96252802866</v>
      </c>
      <c r="AO165" s="176">
        <f>'ПР 03.19-03.24'!AO165+'[9]поточний ремонт'!AO165+'[8]поточний ремонт'!AO165</f>
        <v>0</v>
      </c>
      <c r="AP165" s="176"/>
      <c r="AQ165" s="176">
        <f>'ПР 03.19-03.24'!AQ165+'[9]поточний ремонт'!AQ165+'[8]поточний ремонт'!AQ165</f>
        <v>922.81163091883468</v>
      </c>
      <c r="AR165" s="176">
        <f>'ПР 03.19-03.24'!AR165+'[9]поточний ремонт'!AR165+'[8]поточний ремонт'!AR165</f>
        <v>9368.2369986961421</v>
      </c>
      <c r="AS165" s="176"/>
      <c r="AT165" s="176">
        <f>'ПР 03.19-03.24'!AT165+'[9]поточний ремонт'!AT165+'[8]поточний ремонт'!AT165</f>
        <v>10150.542102867455</v>
      </c>
      <c r="AU165" s="176">
        <f>'ПР 03.19-03.24'!AU165+'[9]поточний ремонт'!AU165+'[8]поточний ремонт'!AU165</f>
        <v>3439.1479113934256</v>
      </c>
      <c r="AV165" s="176"/>
      <c r="AW165" s="176">
        <f>'ПР 03.19-03.24'!AW165+'[9]поточний ремонт'!AW165+'[8]поточний ремонт'!AW165</f>
        <v>1490.4994417507801</v>
      </c>
      <c r="AX165" s="176">
        <f>'ПР 03.19-03.24'!AX165+'[9]поточний ремонт'!AX165+'[8]поточний ремонт'!AX165</f>
        <v>2919</v>
      </c>
      <c r="AY165" s="176"/>
      <c r="AZ165" s="176">
        <f t="shared" si="11"/>
        <v>69749.64561903468</v>
      </c>
      <c r="BA165" s="176">
        <f t="shared" si="11"/>
        <v>19600.446222216022</v>
      </c>
      <c r="BB165" s="176">
        <f t="shared" si="12"/>
        <v>-50149.199396818658</v>
      </c>
      <c r="BD165" s="324">
        <v>2</v>
      </c>
    </row>
    <row r="166" spans="1:56" ht="24.9" customHeight="1" x14ac:dyDescent="0.3">
      <c r="A166" s="338">
        <v>150001007</v>
      </c>
      <c r="B166" s="114" t="s">
        <v>336</v>
      </c>
      <c r="C166" s="339">
        <v>4</v>
      </c>
      <c r="D166" s="340" t="s">
        <v>870</v>
      </c>
      <c r="E166" s="341">
        <f>'[8]поточний ремонт'!E166</f>
        <v>2046.6999999999998</v>
      </c>
      <c r="F166" s="176">
        <f>'ПР 03.19-03.24'!F166+'[9]поточний ремонт'!F166+'[8]поточний ремонт'!F166</f>
        <v>164293.28695461783</v>
      </c>
      <c r="G166" s="176">
        <f t="shared" si="9"/>
        <v>151781.6665702819</v>
      </c>
      <c r="H166" s="176">
        <f t="shared" si="10"/>
        <v>-12511.620384335925</v>
      </c>
      <c r="I166" s="176">
        <f>'ПР 03.19-03.24'!I166+'[9]поточний ремонт'!I166+'[8]поточний ремонт'!I166</f>
        <v>17.27</v>
      </c>
      <c r="J166" s="176">
        <f>'ПР 03.19-03.24'!J166+'[9]поточний ремонт'!J166+'[8]поточний ремонт'!J166</f>
        <v>26154.888893497184</v>
      </c>
      <c r="K166" s="342"/>
      <c r="L166" s="176">
        <f>'ПР 03.19-03.24'!L166+'[9]поточний ремонт'!L166+'[8]поточний ремонт'!L166</f>
        <v>1</v>
      </c>
      <c r="M166" s="176">
        <f>'ПР 03.19-03.24'!M166+'[9]поточний ремонт'!M166+'[8]поточний ремонт'!M166</f>
        <v>49624</v>
      </c>
      <c r="N166" s="176"/>
      <c r="O166" s="176">
        <f>'ПР 03.19-03.24'!O166+'[9]поточний ремонт'!O166+'[8]поточний ремонт'!O166</f>
        <v>0</v>
      </c>
      <c r="P166" s="176">
        <f>'ПР 03.19-03.24'!P166+'[9]поточний ремонт'!P166+'[8]поточний ремонт'!P166</f>
        <v>0</v>
      </c>
      <c r="Q166" s="334"/>
      <c r="R166" s="176">
        <f>'ПР 03.19-03.24'!R166+'[9]поточний ремонт'!R166+'[8]поточний ремонт'!R166</f>
        <v>0</v>
      </c>
      <c r="S166" s="176">
        <f>'ПР 03.19-03.24'!S166+'[9]поточний ремонт'!S166+'[8]поточний ремонт'!S166</f>
        <v>0</v>
      </c>
      <c r="T166" s="343"/>
      <c r="U166" s="176">
        <f>'ПР 03.19-03.24'!U166+'[9]поточний ремонт'!U166+'[8]поточний ремонт'!U166</f>
        <v>0</v>
      </c>
      <c r="V166" s="176">
        <f>'ПР 03.19-03.24'!V166+'[9]поточний ремонт'!V166+'[8]поточний ремонт'!V166</f>
        <v>0</v>
      </c>
      <c r="W166" s="176">
        <f>'ПР 03.19-03.24'!W166+'[9]поточний ремонт'!W166+'[8]поточний ремонт'!W166</f>
        <v>31.5</v>
      </c>
      <c r="X166" s="176">
        <f>'ПР 03.19-03.24'!X166+'[9]поточний ремонт'!X166+'[8]поточний ремонт'!X166</f>
        <v>18699</v>
      </c>
      <c r="Y166" s="176">
        <f>'ПР 03.19-03.24'!Y166+'[9]поточний ремонт'!Y166+'[8]поточний ремонт'!Y166</f>
        <v>32232.766364406198</v>
      </c>
      <c r="Z166" s="176">
        <f>'ПР 03.19-03.24'!Z166+'[9]поточний ремонт'!Z166+'[8]поточний ремонт'!Z166</f>
        <v>0</v>
      </c>
      <c r="AA166" s="176">
        <f>'ПР 03.19-03.24'!AA166+'[9]поточний ремонт'!AA166+'[8]поточний ремонт'!AA166</f>
        <v>0</v>
      </c>
      <c r="AB166" s="176">
        <f>'ПР 03.19-03.24'!AB166+'[9]поточний ремонт'!AB166+'[8]поточний ремонт'!AB166</f>
        <v>1151</v>
      </c>
      <c r="AC166" s="176">
        <f>'ПР 03.19-03.24'!AC166+'[9]поточний ремонт'!AC166+'[8]поточний ремонт'!AC166</f>
        <v>17321.011312378512</v>
      </c>
      <c r="AD166" s="176">
        <f>'ПР 03.19-03.24'!AD166+'[9]поточний ремонт'!AD166+'[8]поточний ремонт'!AD166</f>
        <v>6599</v>
      </c>
      <c r="AE166" s="176">
        <f>'ПР 03.19-03.24'!AE166+'[9]поточний ремонт'!AE166+'[8]поточний ремонт'!AE166</f>
        <v>13554.014558775429</v>
      </c>
      <c r="AF166" s="176">
        <f>'ПР 03.19-03.24'!AF166+'[9]поточний ремонт'!AF166+'[8]поточний ремонт'!AF166</f>
        <v>2096.25</v>
      </c>
      <c r="AG166" s="176"/>
      <c r="AH166" s="176">
        <f>'ПР 03.19-03.24'!AH166+'[9]поточний ремонт'!AH166+'[8]поточний ремонт'!AH166</f>
        <v>16441.242240799173</v>
      </c>
      <c r="AI166" s="176">
        <f>'ПР 03.19-03.24'!AI166+'[9]поточний ремонт'!AI166+'[8]поточний ремонт'!AI166</f>
        <v>0</v>
      </c>
      <c r="AJ166" s="176"/>
      <c r="AK166" s="176">
        <f>'ПР 03.19-03.24'!AK166+'[9]поточний ремонт'!AK166+'[8]поточний ремонт'!AK166</f>
        <v>8078.2220785308346</v>
      </c>
      <c r="AL166" s="176">
        <f>'ПР 03.19-03.24'!AL166+'[9]поточний ремонт'!AL166+'[8]поточний ремонт'!AL166</f>
        <v>1379.1761073339035</v>
      </c>
      <c r="AM166" s="176"/>
      <c r="AN166" s="176">
        <f>'ПР 03.19-03.24'!AN166+'[9]поточний ремонт'!AN166+'[8]поточний ремонт'!AN166</f>
        <v>0</v>
      </c>
      <c r="AO166" s="176">
        <f>'ПР 03.19-03.24'!AO166+'[9]поточний ремонт'!AO166+'[8]поточний ремонт'!AO166</f>
        <v>0</v>
      </c>
      <c r="AP166" s="176"/>
      <c r="AQ166" s="176">
        <f>'ПР 03.19-03.24'!AQ166+'[9]поточний ремонт'!AQ166+'[8]поточний ремонт'!AQ166</f>
        <v>738.24930473506754</v>
      </c>
      <c r="AR166" s="176">
        <f>'ПР 03.19-03.24'!AR166+'[9]поточний ремонт'!AR166+'[8]поточний ремонт'!AR166</f>
        <v>2259.4350242776941</v>
      </c>
      <c r="AS166" s="176"/>
      <c r="AT166" s="176">
        <f>'ПР 03.19-03.24'!AT166+'[9]поточний ремонт'!AT166+'[8]поточний ремонт'!AT166</f>
        <v>7404.2411433314337</v>
      </c>
      <c r="AU166" s="176">
        <f>'ПР 03.19-03.24'!AU166+'[9]поточний ремонт'!AU166+'[8]поточний ремонт'!AU166</f>
        <v>3120.7532810914463</v>
      </c>
      <c r="AV166" s="176"/>
      <c r="AW166" s="176">
        <f>'ПР 03.19-03.24'!AW166+'[9]поточний ремонт'!AW166+'[8]поточний ремонт'!AW166</f>
        <v>931.55957664194511</v>
      </c>
      <c r="AX166" s="176">
        <f>'ПР 03.19-03.24'!AX166+'[9]поточний ремонт'!AX166+'[8]поточний ремонт'!AX166</f>
        <v>4080.4874683600001</v>
      </c>
      <c r="AY166" s="176"/>
      <c r="AZ166" s="176">
        <f t="shared" si="11"/>
        <v>47147.52890281388</v>
      </c>
      <c r="BA166" s="176">
        <f t="shared" si="11"/>
        <v>12936.101881063045</v>
      </c>
      <c r="BB166" s="176">
        <f t="shared" si="12"/>
        <v>-34211.427021750831</v>
      </c>
      <c r="BD166" s="324">
        <v>2</v>
      </c>
    </row>
    <row r="167" spans="1:56" ht="24.9" customHeight="1" x14ac:dyDescent="0.3">
      <c r="A167" s="338">
        <v>150001018</v>
      </c>
      <c r="B167" s="123" t="s">
        <v>338</v>
      </c>
      <c r="C167" s="339">
        <v>5</v>
      </c>
      <c r="D167" s="340" t="s">
        <v>871</v>
      </c>
      <c r="E167" s="341">
        <f>'[8]поточний ремонт'!E167</f>
        <v>2824.49</v>
      </c>
      <c r="F167" s="176">
        <f>'ПР 03.19-03.24'!F167+'[9]поточний ремонт'!F167+'[8]поточний ремонт'!F167</f>
        <v>229953.91931513217</v>
      </c>
      <c r="G167" s="176">
        <f t="shared" si="9"/>
        <v>273555.36239926674</v>
      </c>
      <c r="H167" s="176">
        <f t="shared" si="10"/>
        <v>43601.443084134575</v>
      </c>
      <c r="I167" s="176">
        <f>'ПР 03.19-03.24'!I167+'[9]поточний ремонт'!I167+'[8]поточний ремонт'!I167</f>
        <v>0</v>
      </c>
      <c r="J167" s="176">
        <f>'ПР 03.19-03.24'!J167+'[9]поточний ремонт'!J167+'[8]поточний ремонт'!J167</f>
        <v>0</v>
      </c>
      <c r="K167" s="342"/>
      <c r="L167" s="176">
        <f>'ПР 03.19-03.24'!L167+'[9]поточний ремонт'!L167+'[8]поточний ремонт'!L167</f>
        <v>0</v>
      </c>
      <c r="M167" s="176">
        <f>'ПР 03.19-03.24'!M167+'[9]поточний ремонт'!M167+'[8]поточний ремонт'!M167</f>
        <v>0</v>
      </c>
      <c r="N167" s="176"/>
      <c r="O167" s="176">
        <f>'ПР 03.19-03.24'!O167+'[9]поточний ремонт'!O167+'[8]поточний ремонт'!O167</f>
        <v>0</v>
      </c>
      <c r="P167" s="176">
        <f>'ПР 03.19-03.24'!P167+'[9]поточний ремонт'!P167+'[8]поточний ремонт'!P167</f>
        <v>0</v>
      </c>
      <c r="Q167" s="334"/>
      <c r="R167" s="176">
        <f>'ПР 03.19-03.24'!R167+'[9]поточний ремонт'!R167+'[8]поточний ремонт'!R167</f>
        <v>0</v>
      </c>
      <c r="S167" s="176">
        <f>'ПР 03.19-03.24'!S167+'[9]поточний ремонт'!S167+'[8]поточний ремонт'!S167</f>
        <v>0</v>
      </c>
      <c r="T167" s="343"/>
      <c r="U167" s="176">
        <f>'ПР 03.19-03.24'!U167+'[9]поточний ремонт'!U167+'[8]поточний ремонт'!U167</f>
        <v>0</v>
      </c>
      <c r="V167" s="176">
        <f>'ПР 03.19-03.24'!V167+'[9]поточний ремонт'!V167+'[8]поточний ремонт'!V167</f>
        <v>0</v>
      </c>
      <c r="W167" s="176">
        <f>'ПР 03.19-03.24'!W167+'[9]поточний ремонт'!W167+'[8]поточний ремонт'!W167</f>
        <v>17</v>
      </c>
      <c r="X167" s="176">
        <f>'ПР 03.19-03.24'!X167+'[9]поточний ремонт'!X167+'[8]поточний ремонт'!X167</f>
        <v>6900.51806021634</v>
      </c>
      <c r="Y167" s="176">
        <f>'ПР 03.19-03.24'!Y167+'[9]поточний ремонт'!Y167+'[8]поточний ремонт'!Y167</f>
        <v>247576</v>
      </c>
      <c r="Z167" s="176">
        <f>'ПР 03.19-03.24'!Z167+'[9]поточний ремонт'!Z167+'[8]поточний ремонт'!Z167</f>
        <v>0</v>
      </c>
      <c r="AA167" s="176">
        <f>'ПР 03.19-03.24'!AA167+'[9]поточний ремонт'!AA167+'[8]поточний ремонт'!AA167</f>
        <v>0</v>
      </c>
      <c r="AB167" s="176">
        <f>'ПР 03.19-03.24'!AB167+'[9]поточний ремонт'!AB167+'[8]поточний ремонт'!AB167</f>
        <v>1738</v>
      </c>
      <c r="AC167" s="176">
        <f>'ПР 03.19-03.24'!AC167+'[9]поточний ремонт'!AC167+'[8]поточний ремонт'!AC167</f>
        <v>0</v>
      </c>
      <c r="AD167" s="176">
        <f>'ПР 03.19-03.24'!AD167+'[9]поточний ремонт'!AD167+'[8]поточний ремонт'!AD167</f>
        <v>17340.844339050389</v>
      </c>
      <c r="AE167" s="176">
        <f>'ПР 03.19-03.24'!AE167+'[9]поточний ремонт'!AE167+'[8]поточний ремонт'!AE167</f>
        <v>11217.960305220424</v>
      </c>
      <c r="AF167" s="176">
        <f>'ПР 03.19-03.24'!AF167+'[9]поточний ремонт'!AF167+'[8]поточний ремонт'!AF167</f>
        <v>3513.496510209568</v>
      </c>
      <c r="AG167" s="176"/>
      <c r="AH167" s="176">
        <f>'ПР 03.19-03.24'!AH167+'[9]поточний ремонт'!AH167+'[8]поточний ремонт'!AH167</f>
        <v>15366.35033564456</v>
      </c>
      <c r="AI167" s="176">
        <f>'ПР 03.19-03.24'!AI167+'[9]поточний ремонт'!AI167+'[8]поточний ремонт'!AI167</f>
        <v>1664</v>
      </c>
      <c r="AJ167" s="176"/>
      <c r="AK167" s="176">
        <f>'ПР 03.19-03.24'!AK167+'[9]поточний ремонт'!AK167+'[8]поточний ремонт'!AK167</f>
        <v>12199.480970022867</v>
      </c>
      <c r="AL167" s="176">
        <f>'ПР 03.19-03.24'!AL167+'[9]поточний ремонт'!AL167+'[8]поточний ремонт'!AL167</f>
        <v>2402</v>
      </c>
      <c r="AM167" s="176"/>
      <c r="AN167" s="176">
        <f>'ПР 03.19-03.24'!AN167+'[9]поточний ремонт'!AN167+'[8]поточний ремонт'!AN167</f>
        <v>14988.234999228129</v>
      </c>
      <c r="AO167" s="176">
        <f>'ПР 03.19-03.24'!AO167+'[9]поточний ремонт'!AO167+'[8]поточний ремонт'!AO167</f>
        <v>9818.6679162407472</v>
      </c>
      <c r="AP167" s="176"/>
      <c r="AQ167" s="176">
        <f>'ПР 03.19-03.24'!AQ167+'[9]поточний ремонт'!AQ167+'[8]поточний ремонт'!AQ167</f>
        <v>922.81163091883468</v>
      </c>
      <c r="AR167" s="176">
        <f>'ПР 03.19-03.24'!AR167+'[9]поточний ремонт'!AR167+'[8]поточний ремонт'!AR167</f>
        <v>1248.6697922914611</v>
      </c>
      <c r="AS167" s="176"/>
      <c r="AT167" s="176">
        <f>'ПР 03.19-03.24'!AT167+'[9]поточний ремонт'!AT167+'[8]поточний ремонт'!AT167</f>
        <v>9774.288155929471</v>
      </c>
      <c r="AU167" s="176">
        <f>'ПР 03.19-03.24'!AU167+'[9]поточний ремонт'!AU167+'[8]поточний ремонт'!AU167</f>
        <v>2385.7289250664635</v>
      </c>
      <c r="AV167" s="176"/>
      <c r="AW167" s="176">
        <f>'ПР 03.19-03.24'!AW167+'[9]поточний ремонт'!AW167+'[8]поточний ремонт'!AW167</f>
        <v>1071.4433708672834</v>
      </c>
      <c r="AX167" s="176">
        <f>'ПР 03.19-03.24'!AX167+'[9]поточний ремонт'!AX167+'[8]поточний ремонт'!AX167</f>
        <v>3295</v>
      </c>
      <c r="AY167" s="176"/>
      <c r="AZ167" s="176">
        <f t="shared" si="11"/>
        <v>65540.569767831563</v>
      </c>
      <c r="BA167" s="176">
        <f t="shared" si="11"/>
        <v>24327.563143808242</v>
      </c>
      <c r="BB167" s="176">
        <f t="shared" si="12"/>
        <v>-41213.006624023321</v>
      </c>
      <c r="BD167" s="324">
        <v>2</v>
      </c>
    </row>
    <row r="168" spans="1:56" ht="24.9" customHeight="1" x14ac:dyDescent="0.3">
      <c r="A168" s="338">
        <v>150001019</v>
      </c>
      <c r="B168" s="114" t="s">
        <v>340</v>
      </c>
      <c r="C168" s="339">
        <v>10</v>
      </c>
      <c r="D168" s="340" t="s">
        <v>870</v>
      </c>
      <c r="E168" s="341">
        <f>'[8]поточний ремонт'!E168</f>
        <v>6924.5</v>
      </c>
      <c r="F168" s="176">
        <f>'ПР 03.19-03.24'!F168+'[9]поточний ремонт'!F168+'[8]поточний ремонт'!F168</f>
        <v>634266.48387094261</v>
      </c>
      <c r="G168" s="176">
        <f t="shared" si="9"/>
        <v>770224.86415379297</v>
      </c>
      <c r="H168" s="176">
        <f t="shared" si="10"/>
        <v>135958.38028285035</v>
      </c>
      <c r="I168" s="176">
        <f>'ПР 03.19-03.24'!I168+'[9]поточний ремонт'!I168+'[8]поточний ремонт'!I168</f>
        <v>60.8</v>
      </c>
      <c r="J168" s="176">
        <f>'ПР 03.19-03.24'!J168+'[9]поточний ремонт'!J168+'[8]поточний ремонт'!J168</f>
        <v>25169.820566740913</v>
      </c>
      <c r="K168" s="345"/>
      <c r="L168" s="176">
        <f>'ПР 03.19-03.24'!L168+'[9]поточний ремонт'!L168+'[8]поточний ремонт'!L168</f>
        <v>1</v>
      </c>
      <c r="M168" s="176">
        <f>'ПР 03.19-03.24'!M168+'[9]поточний ремонт'!M168+'[8]поточний ремонт'!M168</f>
        <v>41814</v>
      </c>
      <c r="N168" s="344"/>
      <c r="O168" s="176">
        <f>'ПР 03.19-03.24'!O168+'[9]поточний ремонт'!O168+'[8]поточний ремонт'!O168</f>
        <v>0</v>
      </c>
      <c r="P168" s="176">
        <f>'ПР 03.19-03.24'!P168+'[9]поточний ремонт'!P168+'[8]поточний ремонт'!P168</f>
        <v>0</v>
      </c>
      <c r="Q168" s="334"/>
      <c r="R168" s="176">
        <f>'ПР 03.19-03.24'!R168+'[9]поточний ремонт'!R168+'[8]поточний ремонт'!R168</f>
        <v>19</v>
      </c>
      <c r="S168" s="176">
        <f>'ПР 03.19-03.24'!S168+'[9]поточний ремонт'!S168+'[8]поточний ремонт'!S168</f>
        <v>247015.22279005317</v>
      </c>
      <c r="T168" s="343"/>
      <c r="U168" s="176">
        <f>'ПР 03.19-03.24'!U168+'[9]поточний ремонт'!U168+'[8]поточний ремонт'!U168</f>
        <v>34192.537357587069</v>
      </c>
      <c r="V168" s="176">
        <f>'ПР 03.19-03.24'!V168+'[9]поточний ремонт'!V168+'[8]поточний ремонт'!V168</f>
        <v>0</v>
      </c>
      <c r="W168" s="176">
        <f>'ПР 03.19-03.24'!W168+'[9]поточний ремонт'!W168+'[8]поточний ремонт'!W168</f>
        <v>26</v>
      </c>
      <c r="X168" s="176">
        <f>'ПР 03.19-03.24'!X168+'[9]поточний ремонт'!X168+'[8]поточний ремонт'!X168</f>
        <v>10511.429041435213</v>
      </c>
      <c r="Y168" s="176">
        <f>'ПР 03.19-03.24'!Y168+'[9]поточний ремонт'!Y168+'[8]поточний ремонт'!Y168</f>
        <v>65263.014434897661</v>
      </c>
      <c r="Z168" s="176">
        <f>'ПР 03.19-03.24'!Z168+'[9]поточний ремонт'!Z168+'[8]поточний ремонт'!Z168</f>
        <v>0</v>
      </c>
      <c r="AA168" s="176">
        <f>'ПР 03.19-03.24'!AA168+'[9]поточний ремонт'!AA168+'[8]поточний ремонт'!AA168</f>
        <v>0</v>
      </c>
      <c r="AB168" s="176">
        <f>'ПР 03.19-03.24'!AB168+'[9]поточний ремонт'!AB168+'[8]поточний ремонт'!AB168</f>
        <v>240.25</v>
      </c>
      <c r="AC168" s="176">
        <f>'ПР 03.19-03.24'!AC168+'[9]поточний ремонт'!AC168+'[8]поточний ремонт'!AC168</f>
        <v>325372.07967208792</v>
      </c>
      <c r="AD168" s="176">
        <f>'ПР 03.19-03.24'!AD168+'[9]поточний ремонт'!AD168+'[8]поточний ремонт'!AD168</f>
        <v>20646.510290991031</v>
      </c>
      <c r="AE168" s="176">
        <f>'ПР 03.19-03.24'!AE168+'[9]поточний ремонт'!AE168+'[8]поточний ремонт'!AE168</f>
        <v>34698.101436769866</v>
      </c>
      <c r="AF168" s="176">
        <f>'ПР 03.19-03.24'!AF168+'[9]поточний ремонт'!AF168+'[8]поточний ремонт'!AF168</f>
        <v>6089.1791757693818</v>
      </c>
      <c r="AG168" s="176"/>
      <c r="AH168" s="176">
        <f>'ПР 03.19-03.24'!AH168+'[9]поточний ремонт'!AH168+'[8]поточний ремонт'!AH168</f>
        <v>32733.882710785187</v>
      </c>
      <c r="AI168" s="176">
        <f>'ПР 03.19-03.24'!AI168+'[9]поточний ремонт'!AI168+'[8]поточний ремонт'!AI168</f>
        <v>7420.2642766981162</v>
      </c>
      <c r="AJ168" s="176"/>
      <c r="AK168" s="176">
        <f>'ПР 03.19-03.24'!AK168+'[9]поточний ремонт'!AK168+'[8]поточний ремонт'!AK168</f>
        <v>20629.533456619538</v>
      </c>
      <c r="AL168" s="176">
        <f>'ПР 03.19-03.24'!AL168+'[9]поточний ремонт'!AL168+'[8]поточний ремонт'!AL168</f>
        <v>20279.699180304819</v>
      </c>
      <c r="AM168" s="176"/>
      <c r="AN168" s="176">
        <f>'ПР 03.19-03.24'!AN168+'[9]поточний ремонт'!AN168+'[8]поточний ремонт'!AN168</f>
        <v>23660.057483743491</v>
      </c>
      <c r="AO168" s="176">
        <f>'ПР 03.19-03.24'!AO168+'[9]поточний ремонт'!AO168+'[8]поточний ремонт'!AO168</f>
        <v>2289</v>
      </c>
      <c r="AP168" s="176"/>
      <c r="AQ168" s="176">
        <f>'ПР 03.19-03.24'!AQ168+'[9]поточний ремонт'!AQ168+'[8]поточний ремонт'!AQ168</f>
        <v>11998.51750416396</v>
      </c>
      <c r="AR168" s="176">
        <f>'ПР 03.19-03.24'!AR168+'[9]поточний ремонт'!AR168+'[8]поточний ремонт'!AR168</f>
        <v>3315.8726443999999</v>
      </c>
      <c r="AS168" s="176"/>
      <c r="AT168" s="176">
        <f>'ПР 03.19-03.24'!AT168+'[9]поточний ремонт'!AT168+'[8]поточний ремонт'!AT168</f>
        <v>27244.001625708297</v>
      </c>
      <c r="AU168" s="176">
        <f>'ПР 03.19-03.24'!AU168+'[9]поточний ремонт'!AU168+'[8]поточний ремонт'!AU168</f>
        <v>42930.242156836313</v>
      </c>
      <c r="AV168" s="176"/>
      <c r="AW168" s="176">
        <f>'ПР 03.19-03.24'!AW168+'[9]поточний ремонт'!AW168+'[8]поточний ремонт'!AW168</f>
        <v>4227.5017103909158</v>
      </c>
      <c r="AX168" s="176">
        <f>'ПР 03.19-03.24'!AX168+'[9]поточний ремонт'!AX168+'[8]поточний ремонт'!AX168</f>
        <v>8131.2028635160004</v>
      </c>
      <c r="AY168" s="176"/>
      <c r="AZ168" s="176">
        <f t="shared" si="11"/>
        <v>155191.59592818125</v>
      </c>
      <c r="BA168" s="176">
        <f t="shared" si="11"/>
        <v>90455.460297524623</v>
      </c>
      <c r="BB168" s="176">
        <f t="shared" si="12"/>
        <v>-64736.13563065663</v>
      </c>
      <c r="BD168" s="324">
        <v>1</v>
      </c>
    </row>
    <row r="169" spans="1:56" ht="24.9" customHeight="1" x14ac:dyDescent="0.3">
      <c r="A169" s="338">
        <v>150001020</v>
      </c>
      <c r="B169" s="114" t="s">
        <v>342</v>
      </c>
      <c r="C169" s="339">
        <v>1</v>
      </c>
      <c r="D169" s="340" t="s">
        <v>870</v>
      </c>
      <c r="E169" s="341">
        <f>'[8]поточний ремонт'!E169</f>
        <v>320.5</v>
      </c>
      <c r="F169" s="176">
        <f>'ПР 03.19-03.24'!F169+'[9]поточний ремонт'!F169+'[8]поточний ремонт'!F169</f>
        <v>22485.842373808158</v>
      </c>
      <c r="G169" s="176">
        <f t="shared" si="9"/>
        <v>2600</v>
      </c>
      <c r="H169" s="176">
        <f t="shared" si="10"/>
        <v>-19885.842373808158</v>
      </c>
      <c r="I169" s="176">
        <f>'ПР 03.19-03.24'!I169+'[9]поточний ремонт'!I169+'[8]поточний ремонт'!I169</f>
        <v>9</v>
      </c>
      <c r="J169" s="176">
        <f>'ПР 03.19-03.24'!J169+'[9]поточний ремонт'!J169+'[8]поточний ремонт'!J169</f>
        <v>2600</v>
      </c>
      <c r="K169" s="342"/>
      <c r="L169" s="176">
        <f>'ПР 03.19-03.24'!L169+'[9]поточний ремонт'!L169+'[8]поточний ремонт'!L169</f>
        <v>0</v>
      </c>
      <c r="M169" s="176">
        <f>'ПР 03.19-03.24'!M169+'[9]поточний ремонт'!M169+'[8]поточний ремонт'!M169</f>
        <v>0</v>
      </c>
      <c r="N169" s="176"/>
      <c r="O169" s="176">
        <f>'ПР 03.19-03.24'!O169+'[9]поточний ремонт'!O169+'[8]поточний ремонт'!O169</f>
        <v>0</v>
      </c>
      <c r="P169" s="176">
        <f>'ПР 03.19-03.24'!P169+'[9]поточний ремонт'!P169+'[8]поточний ремонт'!P169</f>
        <v>0</v>
      </c>
      <c r="Q169" s="334"/>
      <c r="R169" s="176">
        <f>'ПР 03.19-03.24'!R169+'[9]поточний ремонт'!R169+'[8]поточний ремонт'!R169</f>
        <v>0</v>
      </c>
      <c r="S169" s="176">
        <f>'ПР 03.19-03.24'!S169+'[9]поточний ремонт'!S169+'[8]поточний ремонт'!S169</f>
        <v>0</v>
      </c>
      <c r="T169" s="343"/>
      <c r="U169" s="176">
        <f>'ПР 03.19-03.24'!U169+'[9]поточний ремонт'!U169+'[8]поточний ремонт'!U169</f>
        <v>0</v>
      </c>
      <c r="V169" s="176">
        <f>'ПР 03.19-03.24'!V169+'[9]поточний ремонт'!V169+'[8]поточний ремонт'!V169</f>
        <v>0</v>
      </c>
      <c r="W169" s="176">
        <f>'ПР 03.19-03.24'!W169+'[9]поточний ремонт'!W169+'[8]поточний ремонт'!W169</f>
        <v>0</v>
      </c>
      <c r="X169" s="176">
        <f>'ПР 03.19-03.24'!X169+'[9]поточний ремонт'!X169+'[8]поточний ремонт'!X169</f>
        <v>0</v>
      </c>
      <c r="Y169" s="176">
        <f>'ПР 03.19-03.24'!Y169+'[9]поточний ремонт'!Y169+'[8]поточний ремонт'!Y169</f>
        <v>0</v>
      </c>
      <c r="Z169" s="176">
        <f>'ПР 03.19-03.24'!Z169+'[9]поточний ремонт'!Z169+'[8]поточний ремонт'!Z169</f>
        <v>0</v>
      </c>
      <c r="AA169" s="176">
        <f>'ПР 03.19-03.24'!AA169+'[9]поточний ремонт'!AA169+'[8]поточний ремонт'!AA169</f>
        <v>0</v>
      </c>
      <c r="AB169" s="176">
        <f>'ПР 03.19-03.24'!AB169+'[9]поточний ремонт'!AB169+'[8]поточний ремонт'!AB169</f>
        <v>0</v>
      </c>
      <c r="AC169" s="176">
        <f>'ПР 03.19-03.24'!AC169+'[9]поточний ремонт'!AC169+'[8]поточний ремонт'!AC169</f>
        <v>0</v>
      </c>
      <c r="AD169" s="176">
        <f>'ПР 03.19-03.24'!AD169+'[9]поточний ремонт'!AD169+'[8]поточний ремонт'!AD169</f>
        <v>0</v>
      </c>
      <c r="AE169" s="176">
        <f>'ПР 03.19-03.24'!AE169+'[9]поточний ремонт'!AE169+'[8]поточний ремонт'!AE169</f>
        <v>0</v>
      </c>
      <c r="AF169" s="176">
        <f>'ПР 03.19-03.24'!AF169+'[9]поточний ремонт'!AF169+'[8]поточний ремонт'!AF169</f>
        <v>0</v>
      </c>
      <c r="AG169" s="176"/>
      <c r="AH169" s="176">
        <f>'ПР 03.19-03.24'!AH169+'[9]поточний ремонт'!AH169+'[8]поточний ремонт'!AH169</f>
        <v>0</v>
      </c>
      <c r="AI169" s="176">
        <f>'ПР 03.19-03.24'!AI169+'[9]поточний ремонт'!AI169+'[8]поточний ремонт'!AI169</f>
        <v>0</v>
      </c>
      <c r="AJ169" s="176"/>
      <c r="AK169" s="176">
        <f>'ПР 03.19-03.24'!AK169+'[9]поточний ремонт'!AK169+'[8]поточний ремонт'!AK169</f>
        <v>0</v>
      </c>
      <c r="AL169" s="176">
        <f>'ПР 03.19-03.24'!AL169+'[9]поточний ремонт'!AL169+'[8]поточний ремонт'!AL169</f>
        <v>0</v>
      </c>
      <c r="AM169" s="176"/>
      <c r="AN169" s="176">
        <f>'ПР 03.19-03.24'!AN169+'[9]поточний ремонт'!AN169+'[8]поточний ремонт'!AN169</f>
        <v>0</v>
      </c>
      <c r="AO169" s="176">
        <f>'ПР 03.19-03.24'!AO169+'[9]поточний ремонт'!AO169+'[8]поточний ремонт'!AO169</f>
        <v>0</v>
      </c>
      <c r="AP169" s="176"/>
      <c r="AQ169" s="176">
        <f>'ПР 03.19-03.24'!AQ169+'[9]поточний ремонт'!AQ169+'[8]поточний ремонт'!AQ169</f>
        <v>0</v>
      </c>
      <c r="AR169" s="176">
        <f>'ПР 03.19-03.24'!AR169+'[9]поточний ремонт'!AR169+'[8]поточний ремонт'!AR169</f>
        <v>0</v>
      </c>
      <c r="AS169" s="176"/>
      <c r="AT169" s="176">
        <f>'ПР 03.19-03.24'!AT169+'[9]поточний ремонт'!AT169+'[8]поточний ремонт'!AT169</f>
        <v>0</v>
      </c>
      <c r="AU169" s="176">
        <f>'ПР 03.19-03.24'!AU169+'[9]поточний ремонт'!AU169+'[8]поточний ремонт'!AU169</f>
        <v>0</v>
      </c>
      <c r="AV169" s="176"/>
      <c r="AW169" s="176">
        <f>'ПР 03.19-03.24'!AW169+'[9]поточний ремонт'!AW169+'[8]поточний ремонт'!AW169</f>
        <v>86.534999999999968</v>
      </c>
      <c r="AX169" s="176">
        <f>'ПР 03.19-03.24'!AX169+'[9]поточний ремонт'!AX169+'[8]поточний ремонт'!AX169</f>
        <v>0</v>
      </c>
      <c r="AY169" s="176"/>
      <c r="AZ169" s="176">
        <f t="shared" si="11"/>
        <v>86.534999999999968</v>
      </c>
      <c r="BA169" s="176">
        <f t="shared" si="11"/>
        <v>0</v>
      </c>
      <c r="BB169" s="176">
        <f t="shared" si="12"/>
        <v>-86.534999999999968</v>
      </c>
      <c r="BD169" s="324">
        <v>2</v>
      </c>
    </row>
    <row r="170" spans="1:56" ht="24.9" customHeight="1" x14ac:dyDescent="0.3">
      <c r="A170" s="338">
        <v>150001021</v>
      </c>
      <c r="B170" s="114" t="s">
        <v>344</v>
      </c>
      <c r="C170" s="339">
        <v>9</v>
      </c>
      <c r="D170" s="340" t="s">
        <v>870</v>
      </c>
      <c r="E170" s="341">
        <f>'[8]поточний ремонт'!E170</f>
        <v>11587.55</v>
      </c>
      <c r="F170" s="176">
        <f>'ПР 03.19-03.24'!F170+'[9]поточний ремонт'!F170+'[8]поточний ремонт'!F170</f>
        <v>1231027.481300236</v>
      </c>
      <c r="G170" s="176">
        <f t="shared" si="9"/>
        <v>1104261.6890414869</v>
      </c>
      <c r="H170" s="176">
        <f t="shared" si="10"/>
        <v>-126765.79225874902</v>
      </c>
      <c r="I170" s="176">
        <f>'ПР 03.19-03.24'!I170+'[9]поточний ремонт'!I170+'[8]поточний ремонт'!I170</f>
        <v>300.55999999999995</v>
      </c>
      <c r="J170" s="176">
        <f>'ПР 03.19-03.24'!J170+'[9]поточний ремонт'!J170+'[8]поточний ремонт'!J170</f>
        <v>112198.64</v>
      </c>
      <c r="K170" s="333"/>
      <c r="L170" s="176">
        <f>'ПР 03.19-03.24'!L170+'[9]поточний ремонт'!L170+'[8]поточний ремонт'!L170</f>
        <v>3</v>
      </c>
      <c r="M170" s="176">
        <f>'ПР 03.19-03.24'!M170+'[9]поточний ремонт'!M170+'[8]поточний ремонт'!M170</f>
        <v>138959.04999999999</v>
      </c>
      <c r="N170" s="176"/>
      <c r="O170" s="176">
        <f>'ПР 03.19-03.24'!O170+'[9]поточний ремонт'!O170+'[8]поточний ремонт'!O170</f>
        <v>166.5</v>
      </c>
      <c r="P170" s="176">
        <f>'ПР 03.19-03.24'!P170+'[9]поточний ремонт'!P170+'[8]поточний ремонт'!P170</f>
        <v>30127.279312947951</v>
      </c>
      <c r="Q170" s="334"/>
      <c r="R170" s="176">
        <f>'ПР 03.19-03.24'!R170+'[9]поточний ремонт'!R170+'[8]поточний ремонт'!R170</f>
        <v>55</v>
      </c>
      <c r="S170" s="176">
        <f>'ПР 03.19-03.24'!S170+'[9]поточний ремонт'!S170+'[8]поточний ремонт'!S170</f>
        <v>502107.64141471719</v>
      </c>
      <c r="T170" s="346"/>
      <c r="U170" s="176">
        <f>'ПР 03.19-03.24'!U170+'[9]поточний ремонт'!U170+'[8]поточний ремонт'!U170</f>
        <v>14606.68678265217</v>
      </c>
      <c r="V170" s="176">
        <f>'ПР 03.19-03.24'!V170+'[9]поточний ремонт'!V170+'[8]поточний ремонт'!V170</f>
        <v>0</v>
      </c>
      <c r="W170" s="176">
        <f>'ПР 03.19-03.24'!W170+'[9]поточний ремонт'!W170+'[8]поточний ремонт'!W170</f>
        <v>31</v>
      </c>
      <c r="X170" s="176">
        <f>'ПР 03.19-03.24'!X170+'[9]поточний ремонт'!X170+'[8]поточний ремонт'!X170</f>
        <v>13930.085827832447</v>
      </c>
      <c r="Y170" s="176">
        <f>'ПР 03.19-03.24'!Y170+'[9]поточний ремонт'!Y170+'[8]поточний ремонт'!Y170</f>
        <v>7433.3952220678375</v>
      </c>
      <c r="Z170" s="176">
        <f>'ПР 03.19-03.24'!Z170+'[9]поточний ремонт'!Z170+'[8]поточний ремонт'!Z170</f>
        <v>0</v>
      </c>
      <c r="AA170" s="176">
        <f>'ПР 03.19-03.24'!AA170+'[9]поточний ремонт'!AA170+'[8]поточний ремонт'!AA170</f>
        <v>0</v>
      </c>
      <c r="AB170" s="176">
        <f>'ПР 03.19-03.24'!AB170+'[9]поточний ремонт'!AB170+'[8]поточний ремонт'!AB170</f>
        <v>15497.445567590245</v>
      </c>
      <c r="AC170" s="176">
        <f>'ПР 03.19-03.24'!AC170+'[9]поточний ремонт'!AC170+'[8]поточний ремонт'!AC170</f>
        <v>230574.68211308983</v>
      </c>
      <c r="AD170" s="176">
        <f>'ПР 03.19-03.24'!AD170+'[9]поточний ремонт'!AD170+'[8]поточний ремонт'!AD170</f>
        <v>38826.782800589252</v>
      </c>
      <c r="AE170" s="176">
        <f>'ПР 03.19-03.24'!AE170+'[9]поточний ремонт'!AE170+'[8]поточний ремонт'!AE170</f>
        <v>36468.303384232531</v>
      </c>
      <c r="AF170" s="176">
        <f>'ПР 03.19-03.24'!AF170+'[9]поточний ремонт'!AF170+'[8]поточний ремонт'!AF170</f>
        <v>30678.395092027742</v>
      </c>
      <c r="AG170" s="176"/>
      <c r="AH170" s="176">
        <f>'ПР 03.19-03.24'!AH170+'[9]поточний ремонт'!AH170+'[8]поточний ремонт'!AH170</f>
        <v>60446.273161655881</v>
      </c>
      <c r="AI170" s="176">
        <f>'ПР 03.19-03.24'!AI170+'[9]поточний ремонт'!AI170+'[8]поточний ремонт'!AI170</f>
        <v>210109.16974822589</v>
      </c>
      <c r="AJ170" s="176"/>
      <c r="AK170" s="176">
        <f>'ПР 03.19-03.24'!AK170+'[9]поточний ремонт'!AK170+'[8]поточний ремонт'!AK170</f>
        <v>18694.462554309648</v>
      </c>
      <c r="AL170" s="176">
        <f>'ПР 03.19-03.24'!AL170+'[9]поточний ремонт'!AL170+'[8]поточний ремонт'!AL170</f>
        <v>12091.415118720493</v>
      </c>
      <c r="AM170" s="176"/>
      <c r="AN170" s="176">
        <f>'ПР 03.19-03.24'!AN170+'[9]поточний ремонт'!AN170+'[8]поточний ремонт'!AN170</f>
        <v>33294.278146842655</v>
      </c>
      <c r="AO170" s="176">
        <f>'ПР 03.19-03.24'!AO170+'[9]поточний ремонт'!AO170+'[8]поточний ремонт'!AO170</f>
        <v>69224.020302408055</v>
      </c>
      <c r="AP170" s="176"/>
      <c r="AQ170" s="176">
        <f>'ПР 03.19-03.24'!AQ170+'[9]поточний ремонт'!AQ170+'[8]поточний ремонт'!AQ170</f>
        <v>29082.682347703663</v>
      </c>
      <c r="AR170" s="176">
        <f>'ПР 03.19-03.24'!AR170+'[9]поточний ремонт'!AR170+'[8]поточний ремонт'!AR170</f>
        <v>6937.8347354176585</v>
      </c>
      <c r="AS170" s="176"/>
      <c r="AT170" s="176">
        <f>'ПР 03.19-03.24'!AT170+'[9]поточний ремонт'!AT170+'[8]поточний ремонт'!AT170</f>
        <v>46798.619165890879</v>
      </c>
      <c r="AU170" s="176">
        <f>'ПР 03.19-03.24'!AU170+'[9]поточний ремонт'!AU170+'[8]поточний ремонт'!AU170</f>
        <v>18557.20175119377</v>
      </c>
      <c r="AV170" s="176"/>
      <c r="AW170" s="176">
        <f>'ПР 03.19-03.24'!AW170+'[9]поточний ремонт'!AW170+'[8]поточний ремонт'!AW170</f>
        <v>6606.9387276140833</v>
      </c>
      <c r="AX170" s="176">
        <f>'ПР 03.19-03.24'!AX170+'[9]поточний ремонт'!AX170+'[8]поточний ремонт'!AX170</f>
        <v>15961.226177052</v>
      </c>
      <c r="AY170" s="176"/>
      <c r="AZ170" s="176">
        <f t="shared" si="11"/>
        <v>231391.55748824935</v>
      </c>
      <c r="BA170" s="176">
        <f t="shared" si="11"/>
        <v>363559.26292504568</v>
      </c>
      <c r="BB170" s="176">
        <f t="shared" si="12"/>
        <v>132167.70543679633</v>
      </c>
      <c r="BD170" s="324">
        <v>1</v>
      </c>
    </row>
    <row r="171" spans="1:56" ht="24.9" customHeight="1" x14ac:dyDescent="0.3">
      <c r="A171" s="338">
        <v>150001035</v>
      </c>
      <c r="B171" s="114" t="s">
        <v>346</v>
      </c>
      <c r="C171" s="339">
        <v>5</v>
      </c>
      <c r="D171" s="340" t="s">
        <v>870</v>
      </c>
      <c r="E171" s="341">
        <f>'[8]поточний ремонт'!E171</f>
        <v>2850.54</v>
      </c>
      <c r="F171" s="176">
        <f>'ПР 03.19-03.24'!F171+'[9]поточний ремонт'!F171+'[8]поточний ремонт'!F171</f>
        <v>267095.52439817035</v>
      </c>
      <c r="G171" s="176">
        <f t="shared" si="9"/>
        <v>202279.05719471851</v>
      </c>
      <c r="H171" s="176">
        <f t="shared" si="10"/>
        <v>-64816.467203451844</v>
      </c>
      <c r="I171" s="176">
        <f>'ПР 03.19-03.24'!I171+'[9]поточний ремонт'!I171+'[8]поточний ремонт'!I171</f>
        <v>98.22</v>
      </c>
      <c r="J171" s="176">
        <f>'ПР 03.19-03.24'!J171+'[9]поточний ремонт'!J171+'[8]поточний ремонт'!J171</f>
        <v>41076</v>
      </c>
      <c r="K171" s="345"/>
      <c r="L171" s="176">
        <f>'ПР 03.19-03.24'!L171+'[9]поточний ремонт'!L171+'[8]поточний ремонт'!L171</f>
        <v>3.5</v>
      </c>
      <c r="M171" s="176">
        <f>'ПР 03.19-03.24'!M171+'[9]поточний ремонт'!M171+'[8]поточний ремонт'!M171</f>
        <v>119324</v>
      </c>
      <c r="N171" s="344"/>
      <c r="O171" s="176">
        <f>'ПР 03.19-03.24'!O171+'[9]поточний ремонт'!O171+'[8]поточний ремонт'!O171</f>
        <v>147</v>
      </c>
      <c r="P171" s="176">
        <f>'ПР 03.19-03.24'!P171+'[9]поточний ремонт'!P171+'[8]поточний ремонт'!P171</f>
        <v>27653</v>
      </c>
      <c r="Q171" s="334"/>
      <c r="R171" s="176">
        <f>'ПР 03.19-03.24'!R171+'[9]поточний ремонт'!R171+'[8]поточний ремонт'!R171</f>
        <v>0</v>
      </c>
      <c r="S171" s="176">
        <f>'ПР 03.19-03.24'!S171+'[9]поточний ремонт'!S171+'[8]поточний ремонт'!S171</f>
        <v>0</v>
      </c>
      <c r="T171" s="343"/>
      <c r="U171" s="176">
        <f>'ПР 03.19-03.24'!U171+'[9]поточний ремонт'!U171+'[8]поточний ремонт'!U171</f>
        <v>0</v>
      </c>
      <c r="V171" s="176">
        <f>'ПР 03.19-03.24'!V171+'[9]поточний ремонт'!V171+'[8]поточний ремонт'!V171</f>
        <v>0</v>
      </c>
      <c r="W171" s="176">
        <f>'ПР 03.19-03.24'!W171+'[9]поточний ремонт'!W171+'[8]поточний ремонт'!W171</f>
        <v>0</v>
      </c>
      <c r="X171" s="176">
        <f>'ПР 03.19-03.24'!X171+'[9]поточний ремонт'!X171+'[8]поточний ремонт'!X171</f>
        <v>0</v>
      </c>
      <c r="Y171" s="176">
        <f>'ПР 03.19-03.24'!Y171+'[9]поточний ремонт'!Y171+'[8]поточний ремонт'!Y171</f>
        <v>4696.057194718519</v>
      </c>
      <c r="Z171" s="176">
        <f>'ПР 03.19-03.24'!Z171+'[9]поточний ремонт'!Z171+'[8]поточний ремонт'!Z171</f>
        <v>0</v>
      </c>
      <c r="AA171" s="176">
        <f>'ПР 03.19-03.24'!AA171+'[9]поточний ремонт'!AA171+'[8]поточний ремонт'!AA171</f>
        <v>0</v>
      </c>
      <c r="AB171" s="176">
        <f>'ПР 03.19-03.24'!AB171+'[9]поточний ремонт'!AB171+'[8]поточний ремонт'!AB171</f>
        <v>1335</v>
      </c>
      <c r="AC171" s="176">
        <f>'ПР 03.19-03.24'!AC171+'[9]поточний ремонт'!AC171+'[8]поточний ремонт'!AC171</f>
        <v>903</v>
      </c>
      <c r="AD171" s="176">
        <f>'ПР 03.19-03.24'!AD171+'[9]поточний ремонт'!AD171+'[8]поточний ремонт'!AD171</f>
        <v>7292</v>
      </c>
      <c r="AE171" s="176">
        <f>'ПР 03.19-03.24'!AE171+'[9]поточний ремонт'!AE171+'[8]поточний ремонт'!AE171</f>
        <v>17711.479098009677</v>
      </c>
      <c r="AF171" s="176">
        <f>'ПР 03.19-03.24'!AF171+'[9]поточний ремонт'!AF171+'[8]поточний ремонт'!AF171</f>
        <v>0</v>
      </c>
      <c r="AG171" s="176"/>
      <c r="AH171" s="176">
        <f>'ПР 03.19-03.24'!AH171+'[9]поточний ремонт'!AH171+'[8]поточний ремонт'!AH171</f>
        <v>22964.904990500556</v>
      </c>
      <c r="AI171" s="176">
        <f>'ПР 03.19-03.24'!AI171+'[9]поточний ремонт'!AI171+'[8]поточний ремонт'!AI171</f>
        <v>7455.210092458793</v>
      </c>
      <c r="AJ171" s="176"/>
      <c r="AK171" s="176">
        <f>'ПР 03.19-03.24'!AK171+'[9]поточний ремонт'!AK171+'[8]поточний ремонт'!AK171</f>
        <v>10686.130863980559</v>
      </c>
      <c r="AL171" s="176">
        <f>'ПР 03.19-03.24'!AL171+'[9]поточний ремонт'!AL171+'[8]поточний ремонт'!AL171</f>
        <v>13389</v>
      </c>
      <c r="AM171" s="176"/>
      <c r="AN171" s="176">
        <f>'ПР 03.19-03.24'!AN171+'[9]поточний ремонт'!AN171+'[8]поточний ремонт'!AN171</f>
        <v>10609.55112002605</v>
      </c>
      <c r="AO171" s="176">
        <f>'ПР 03.19-03.24'!AO171+'[9]поточний ремонт'!AO171+'[8]поточний ремонт'!AO171</f>
        <v>1844</v>
      </c>
      <c r="AP171" s="176"/>
      <c r="AQ171" s="176">
        <f>'ПР 03.19-03.24'!AQ171+'[9]поточний ремонт'!AQ171+'[8]поточний ремонт'!AQ171</f>
        <v>8119.9153495224755</v>
      </c>
      <c r="AR171" s="176">
        <f>'ПР 03.19-03.24'!AR171+'[9]поточний ремонт'!AR171+'[8]поточний ремонт'!AR171</f>
        <v>15.456925</v>
      </c>
      <c r="AS171" s="176"/>
      <c r="AT171" s="176">
        <f>'ПР 03.19-03.24'!AT171+'[9]поточний ремонт'!AT171+'[8]поточний ремонт'!AT171</f>
        <v>14303.0730602938</v>
      </c>
      <c r="AU171" s="176">
        <f>'ПР 03.19-03.24'!AU171+'[9]поточний ремонт'!AU171+'[8]поточний ремонт'!AU171</f>
        <v>22165.884138653895</v>
      </c>
      <c r="AV171" s="176"/>
      <c r="AW171" s="176">
        <f>'ПР 03.19-03.24'!AW171+'[9]поточний ремонт'!AW171+'[8]поточний ремонт'!AW171</f>
        <v>8314.69085711548</v>
      </c>
      <c r="AX171" s="176">
        <f>'ПР 03.19-03.24'!AX171+'[9]поточний ремонт'!AX171+'[8]поточний ремонт'!AX171</f>
        <v>3063</v>
      </c>
      <c r="AY171" s="176"/>
      <c r="AZ171" s="176">
        <f t="shared" si="11"/>
        <v>92709.745339448593</v>
      </c>
      <c r="BA171" s="176">
        <f t="shared" si="11"/>
        <v>47932.551156112691</v>
      </c>
      <c r="BB171" s="176">
        <f t="shared" si="12"/>
        <v>-44777.194183335901</v>
      </c>
      <c r="BD171" s="324">
        <v>1</v>
      </c>
    </row>
    <row r="172" spans="1:56" ht="24.9" customHeight="1" x14ac:dyDescent="0.3">
      <c r="A172" s="338">
        <v>150001022</v>
      </c>
      <c r="B172" s="114" t="s">
        <v>348</v>
      </c>
      <c r="C172" s="339">
        <v>9</v>
      </c>
      <c r="D172" s="340" t="s">
        <v>870</v>
      </c>
      <c r="E172" s="341">
        <f>'[8]поточний ремонт'!E172</f>
        <v>3771.18</v>
      </c>
      <c r="F172" s="176">
        <f>'ПР 03.19-03.24'!F172+'[9]поточний ремонт'!F172+'[8]поточний ремонт'!F172</f>
        <v>403998.59393932164</v>
      </c>
      <c r="G172" s="176">
        <f t="shared" si="9"/>
        <v>444066.11762845388</v>
      </c>
      <c r="H172" s="176">
        <f t="shared" si="10"/>
        <v>40067.523689132242</v>
      </c>
      <c r="I172" s="176">
        <f>'ПР 03.19-03.24'!I172+'[9]поточний ремонт'!I172+'[8]поточний ремонт'!I172</f>
        <v>44.940000000000005</v>
      </c>
      <c r="J172" s="176">
        <f>'ПР 03.19-03.24'!J172+'[9]поточний ремонт'!J172+'[8]поточний ремонт'!J172</f>
        <v>17347</v>
      </c>
      <c r="K172" s="342"/>
      <c r="L172" s="176">
        <f>'ПР 03.19-03.24'!L172+'[9]поточний ремонт'!L172+'[8]поточний ремонт'!L172</f>
        <v>1</v>
      </c>
      <c r="M172" s="176">
        <f>'ПР 03.19-03.24'!M172+'[9]поточний ремонт'!M172+'[8]поточний ремонт'!M172</f>
        <v>89412.84</v>
      </c>
      <c r="N172" s="344"/>
      <c r="O172" s="176">
        <f>'ПР 03.19-03.24'!O172+'[9]поточний ремонт'!O172+'[8]поточний ремонт'!O172</f>
        <v>0</v>
      </c>
      <c r="P172" s="176">
        <f>'ПР 03.19-03.24'!P172+'[9]поточний ремонт'!P172+'[8]поточний ремонт'!P172</f>
        <v>0</v>
      </c>
      <c r="Q172" s="334"/>
      <c r="R172" s="176">
        <f>'ПР 03.19-03.24'!R172+'[9]поточний ремонт'!R172+'[8]поточний ремонт'!R172</f>
        <v>13</v>
      </c>
      <c r="S172" s="176">
        <f>'ПР 03.19-03.24'!S172+'[9]поточний ремонт'!S172+'[8]поточний ремонт'!S172</f>
        <v>83151.11</v>
      </c>
      <c r="T172" s="343"/>
      <c r="U172" s="176">
        <f>'ПР 03.19-03.24'!U172+'[9]поточний ремонт'!U172+'[8]поточний ремонт'!U172</f>
        <v>9906.1218846242973</v>
      </c>
      <c r="V172" s="176">
        <f>'ПР 03.19-03.24'!V172+'[9]поточний ремонт'!V172+'[8]поточний ремонт'!V172</f>
        <v>0</v>
      </c>
      <c r="W172" s="176">
        <f>'ПР 03.19-03.24'!W172+'[9]поточний ремонт'!W172+'[8]поточний ремонт'!W172</f>
        <v>4</v>
      </c>
      <c r="X172" s="176">
        <f>'ПР 03.19-03.24'!X172+'[9]поточний ремонт'!X172+'[8]поточний ремонт'!X172</f>
        <v>2570.7660660859597</v>
      </c>
      <c r="Y172" s="176">
        <f>'ПР 03.19-03.24'!Y172+'[9]поточний ремонт'!Y172+'[8]поточний ремонт'!Y172</f>
        <v>7738.4040183246425</v>
      </c>
      <c r="Z172" s="176">
        <f>'ПР 03.19-03.24'!Z172+'[9]поточний ремонт'!Z172+'[8]поточний ремонт'!Z172</f>
        <v>0</v>
      </c>
      <c r="AA172" s="176">
        <f>'ПР 03.19-03.24'!AA172+'[9]поточний ремонт'!AA172+'[8]поточний ремонт'!AA172</f>
        <v>0</v>
      </c>
      <c r="AB172" s="176">
        <f>'ПР 03.19-03.24'!AB172+'[9]поточний ремонт'!AB172+'[8]поточний ремонт'!AB172</f>
        <v>13197.562093840268</v>
      </c>
      <c r="AC172" s="176">
        <f>'ПР 03.19-03.24'!AC172+'[9]поточний ремонт'!AC172+'[8]поточний ремонт'!AC172</f>
        <v>207620.07696486195</v>
      </c>
      <c r="AD172" s="176">
        <f>'ПР 03.19-03.24'!AD172+'[9]поточний ремонт'!AD172+'[8]поточний ремонт'!AD172</f>
        <v>13122.236600716737</v>
      </c>
      <c r="AE172" s="176">
        <f>'ПР 03.19-03.24'!AE172+'[9]поточний ремонт'!AE172+'[8]поточний ремонт'!AE172</f>
        <v>14211.025270882032</v>
      </c>
      <c r="AF172" s="176">
        <f>'ПР 03.19-03.24'!AF172+'[9]поточний ремонт'!AF172+'[8]поточний ремонт'!AF172</f>
        <v>8013.0756749668417</v>
      </c>
      <c r="AG172" s="176"/>
      <c r="AH172" s="176">
        <f>'ПР 03.19-03.24'!AH172+'[9]поточний ремонт'!AH172+'[8]поточний ремонт'!AH172</f>
        <v>19174.990420445312</v>
      </c>
      <c r="AI172" s="176">
        <f>'ПР 03.19-03.24'!AI172+'[9]поточний ремонт'!AI172+'[8]поточний ремонт'!AI172</f>
        <v>32598.369456050517</v>
      </c>
      <c r="AJ172" s="176"/>
      <c r="AK172" s="176">
        <f>'ПР 03.19-03.24'!AK172+'[9]поточний ремонт'!AK172+'[8]поточний ремонт'!AK172</f>
        <v>8401.8207738976453</v>
      </c>
      <c r="AL172" s="176">
        <f>'ПР 03.19-03.24'!AL172+'[9]поточний ремонт'!AL172+'[8]поточний ремонт'!AL172</f>
        <v>10403.904010797802</v>
      </c>
      <c r="AM172" s="176"/>
      <c r="AN172" s="176">
        <f>'ПР 03.19-03.24'!AN172+'[9]поточний ремонт'!AN172+'[8]поточний ремонт'!AN172</f>
        <v>12302.272209456632</v>
      </c>
      <c r="AO172" s="176">
        <f>'ПР 03.19-03.24'!AO172+'[9]поточний ремонт'!AO172+'[8]поточний ремонт'!AO172</f>
        <v>2719.1293480526829</v>
      </c>
      <c r="AP172" s="176"/>
      <c r="AQ172" s="176">
        <f>'ПР 03.19-03.24'!AQ172+'[9]поточний ремонт'!AQ172+'[8]поточний ремонт'!AQ172</f>
        <v>6989.7910090192518</v>
      </c>
      <c r="AR172" s="176">
        <f>'ПР 03.19-03.24'!AR172+'[9]поточний ремонт'!AR172+'[8]поточний ремонт'!AR172</f>
        <v>901.32396659999995</v>
      </c>
      <c r="AS172" s="176"/>
      <c r="AT172" s="176">
        <f>'ПР 03.19-03.24'!AT172+'[9]поточний ремонт'!AT172+'[8]поточний ремонт'!AT172</f>
        <v>13687.097663996854</v>
      </c>
      <c r="AU172" s="176">
        <f>'ПР 03.19-03.24'!AU172+'[9]поточний ремонт'!AU172+'[8]поточний ремонт'!AU172</f>
        <v>33105.007820051833</v>
      </c>
      <c r="AV172" s="176"/>
      <c r="AW172" s="176">
        <f>'ПР 03.19-03.24'!AW172+'[9]поточний ремонт'!AW172+'[8]поточний ремонт'!AW172</f>
        <v>2283.8417530979332</v>
      </c>
      <c r="AX172" s="176">
        <f>'ПР 03.19-03.24'!AX172+'[9]поточний ремонт'!AX172+'[8]поточний ремонт'!AX172</f>
        <v>5314.2915215032926</v>
      </c>
      <c r="AY172" s="176"/>
      <c r="AZ172" s="176">
        <f t="shared" si="11"/>
        <v>77050.839100795667</v>
      </c>
      <c r="BA172" s="176">
        <f t="shared" si="11"/>
        <v>93055.101798022981</v>
      </c>
      <c r="BB172" s="176">
        <f t="shared" si="12"/>
        <v>16004.262697227314</v>
      </c>
      <c r="BD172" s="324">
        <v>1</v>
      </c>
    </row>
    <row r="173" spans="1:56" ht="24.9" customHeight="1" x14ac:dyDescent="0.3">
      <c r="A173" s="338">
        <v>150001023</v>
      </c>
      <c r="B173" s="114" t="s">
        <v>350</v>
      </c>
      <c r="C173" s="339">
        <v>9</v>
      </c>
      <c r="D173" s="340" t="s">
        <v>870</v>
      </c>
      <c r="E173" s="341">
        <f>'[8]поточний ремонт'!E173</f>
        <v>3769.35</v>
      </c>
      <c r="F173" s="176">
        <f>'ПР 03.19-03.24'!F173+'[9]поточний ремонт'!F173+'[8]поточний ремонт'!F173</f>
        <v>372530.06318153528</v>
      </c>
      <c r="G173" s="176">
        <f t="shared" si="9"/>
        <v>355945.81470433966</v>
      </c>
      <c r="H173" s="176">
        <f t="shared" si="10"/>
        <v>-16584.248477195622</v>
      </c>
      <c r="I173" s="176">
        <f>'ПР 03.19-03.24'!I173+'[9]поточний ремонт'!I173+'[8]поточний ремонт'!I173</f>
        <v>144</v>
      </c>
      <c r="J173" s="176">
        <f>'ПР 03.19-03.24'!J173+'[9]поточний ремонт'!J173+'[8]поточний ремонт'!J173</f>
        <v>26648.513462047784</v>
      </c>
      <c r="K173" s="342"/>
      <c r="L173" s="176">
        <f>'ПР 03.19-03.24'!L173+'[9]поточний ремонт'!L173+'[8]поточний ремонт'!L173</f>
        <v>2</v>
      </c>
      <c r="M173" s="176">
        <f>'ПР 03.19-03.24'!M173+'[9]поточний ремонт'!M173+'[8]поточний ремонт'!M173</f>
        <v>95487.8</v>
      </c>
      <c r="N173" s="343"/>
      <c r="O173" s="176">
        <f>'ПР 03.19-03.24'!O173+'[9]поточний ремонт'!O173+'[8]поточний ремонт'!O173</f>
        <v>14</v>
      </c>
      <c r="P173" s="176">
        <f>'ПР 03.19-03.24'!P173+'[9]поточний ремонт'!P173+'[8]поточний ремонт'!P173</f>
        <v>4537</v>
      </c>
      <c r="Q173" s="334"/>
      <c r="R173" s="176">
        <f>'ПР 03.19-03.24'!R173+'[9]поточний ремонт'!R173+'[8]поточний ремонт'!R173</f>
        <v>13</v>
      </c>
      <c r="S173" s="176">
        <f>'ПР 03.19-03.24'!S173+'[9]поточний ремонт'!S173+'[8]поточний ремонт'!S173</f>
        <v>150413.84409613803</v>
      </c>
      <c r="T173" s="346"/>
      <c r="U173" s="176">
        <f>'ПР 03.19-03.24'!U173+'[9]поточний ремонт'!U173+'[8]поточний ремонт'!U173</f>
        <v>0</v>
      </c>
      <c r="V173" s="176">
        <f>'ПР 03.19-03.24'!V173+'[9]поточний ремонт'!V173+'[8]поточний ремонт'!V173</f>
        <v>0</v>
      </c>
      <c r="W173" s="176">
        <f>'ПР 03.19-03.24'!W173+'[9]поточний ремонт'!W173+'[8]поточний ремонт'!W173</f>
        <v>11</v>
      </c>
      <c r="X173" s="176">
        <f>'ПР 03.19-03.24'!X173+'[9]поточний ремонт'!X173+'[8]поточний ремонт'!X173</f>
        <v>5471.0126609509007</v>
      </c>
      <c r="Y173" s="176">
        <f>'ПР 03.19-03.24'!Y173+'[9]поточний ремонт'!Y173+'[8]поточний ремонт'!Y173</f>
        <v>12353.66695708014</v>
      </c>
      <c r="Z173" s="176">
        <f>'ПР 03.19-03.24'!Z173+'[9]поточний ремонт'!Z173+'[8]поточний ремонт'!Z173</f>
        <v>0</v>
      </c>
      <c r="AA173" s="176">
        <f>'ПР 03.19-03.24'!AA173+'[9]поточний ремонт'!AA173+'[8]поточний ремонт'!AA173</f>
        <v>0</v>
      </c>
      <c r="AB173" s="176">
        <f>'ПР 03.19-03.24'!AB173+'[9]поточний ремонт'!AB173+'[8]поточний ремонт'!AB173</f>
        <v>14586.626403921113</v>
      </c>
      <c r="AC173" s="176">
        <f>'ПР 03.19-03.24'!AC173+'[9]поточний ремонт'!AC173+'[8]поточний ремонт'!AC173</f>
        <v>25379.879470255775</v>
      </c>
      <c r="AD173" s="176">
        <f>'ПР 03.19-03.24'!AD173+'[9]поточний ремонт'!AD173+'[8]поточний ремонт'!AD173</f>
        <v>21067.471653945959</v>
      </c>
      <c r="AE173" s="176">
        <f>'ПР 03.19-03.24'!AE173+'[9]поточний ремонт'!AE173+'[8]поточний ремонт'!AE173</f>
        <v>12726.819004891144</v>
      </c>
      <c r="AF173" s="176">
        <f>'ПР 03.19-03.24'!AF173+'[9]поточний ремонт'!AF173+'[8]поточний ремонт'!AF173</f>
        <v>5505.458424272515</v>
      </c>
      <c r="AG173" s="176"/>
      <c r="AH173" s="176">
        <f>'ПР 03.19-03.24'!AH173+'[9]поточний ремонт'!AH173+'[8]поточний ремонт'!AH173</f>
        <v>18922.46175643164</v>
      </c>
      <c r="AI173" s="176">
        <f>'ПР 03.19-03.24'!AI173+'[9]поточний ремонт'!AI173+'[8]поточний ремонт'!AI173</f>
        <v>42479.885813256034</v>
      </c>
      <c r="AJ173" s="176"/>
      <c r="AK173" s="176">
        <f>'ПР 03.19-03.24'!AK173+'[9]поточний ремонт'!AK173+'[8]поточний ремонт'!AK173</f>
        <v>13150.119894585054</v>
      </c>
      <c r="AL173" s="176">
        <f>'ПР 03.19-03.24'!AL173+'[9]поточний ремонт'!AL173+'[8]поточний ремонт'!AL173</f>
        <v>7306.8186590953701</v>
      </c>
      <c r="AM173" s="176"/>
      <c r="AN173" s="176">
        <f>'ПР 03.19-03.24'!AN173+'[9]поточний ремонт'!AN173+'[8]поточний ремонт'!AN173</f>
        <v>13787.692748952844</v>
      </c>
      <c r="AO173" s="176">
        <f>'ПР 03.19-03.24'!AO173+'[9]поточний ремонт'!AO173+'[8]поточний ремонт'!AO173</f>
        <v>5834.2441593132626</v>
      </c>
      <c r="AP173" s="176"/>
      <c r="AQ173" s="176">
        <f>'ПР 03.19-03.24'!AQ173+'[9]поточний ремонт'!AQ173+'[8]поточний ремонт'!AQ173</f>
        <v>6989.7910090192518</v>
      </c>
      <c r="AR173" s="176">
        <f>'ПР 03.19-03.24'!AR173+'[9]поточний ремонт'!AR173+'[8]поточний ремонт'!AR173</f>
        <v>1549.3239665999999</v>
      </c>
      <c r="AS173" s="176"/>
      <c r="AT173" s="176">
        <f>'ПР 03.19-03.24'!AT173+'[9]поточний ремонт'!AT173+'[8]поточний ремонт'!AT173</f>
        <v>11970.620631959169</v>
      </c>
      <c r="AU173" s="176">
        <f>'ПР 03.19-03.24'!AU173+'[9]поточний ремонт'!AU173+'[8]поточний ремонт'!AU173</f>
        <v>12670.35572685156</v>
      </c>
      <c r="AV173" s="176"/>
      <c r="AW173" s="176">
        <f>'ПР 03.19-03.24'!AW173+'[9]поточний ремонт'!AW173+'[8]поточний ремонт'!AW173</f>
        <v>2225.3883438348139</v>
      </c>
      <c r="AX173" s="176">
        <f>'ПР 03.19-03.24'!AX173+'[9]поточний ремонт'!AX173+'[8]поточний ремонт'!AX173</f>
        <v>5616.3463846574905</v>
      </c>
      <c r="AY173" s="176"/>
      <c r="AZ173" s="176">
        <f t="shared" si="11"/>
        <v>79772.893389673918</v>
      </c>
      <c r="BA173" s="176">
        <f t="shared" si="11"/>
        <v>80962.433134046238</v>
      </c>
      <c r="BB173" s="176">
        <f t="shared" si="12"/>
        <v>1189.5397443723195</v>
      </c>
      <c r="BD173" s="324">
        <v>1</v>
      </c>
    </row>
    <row r="174" spans="1:56" ht="24.9" customHeight="1" x14ac:dyDescent="0.3">
      <c r="A174" s="338">
        <v>150001024</v>
      </c>
      <c r="B174" s="114" t="s">
        <v>352</v>
      </c>
      <c r="C174" s="339">
        <v>9</v>
      </c>
      <c r="D174" s="340" t="s">
        <v>870</v>
      </c>
      <c r="E174" s="341">
        <f>'[8]поточний ремонт'!E174</f>
        <v>4718.22</v>
      </c>
      <c r="F174" s="176">
        <f>'ПР 03.19-03.24'!F174+'[9]поточний ремонт'!F174+'[8]поточний ремонт'!F174</f>
        <v>427165.73044448008</v>
      </c>
      <c r="G174" s="176">
        <f t="shared" si="9"/>
        <v>538408.05336262286</v>
      </c>
      <c r="H174" s="176">
        <f t="shared" si="10"/>
        <v>111242.32291814277</v>
      </c>
      <c r="I174" s="176">
        <f>'ПР 03.19-03.24'!I174+'[9]поточний ремонт'!I174+'[8]поточний ремонт'!I174</f>
        <v>483.7</v>
      </c>
      <c r="J174" s="176">
        <f>'ПР 03.19-03.24'!J174+'[9]поточний ремонт'!J174+'[8]поточний ремонт'!J174</f>
        <v>113225.44558181685</v>
      </c>
      <c r="K174" s="342"/>
      <c r="L174" s="176">
        <f>'ПР 03.19-03.24'!L174+'[9]поточний ремонт'!L174+'[8]поточний ремонт'!L174</f>
        <v>0</v>
      </c>
      <c r="M174" s="176">
        <f>'ПР 03.19-03.24'!M174+'[9]поточний ремонт'!M174+'[8]поточний ремонт'!M174</f>
        <v>4125</v>
      </c>
      <c r="N174" s="176"/>
      <c r="O174" s="176">
        <f>'ПР 03.19-03.24'!O174+'[9]поточний ремонт'!O174+'[8]поточний ремонт'!O174</f>
        <v>0</v>
      </c>
      <c r="P174" s="176">
        <f>'ПР 03.19-03.24'!P174+'[9]поточний ремонт'!P174+'[8]поточний ремонт'!P174</f>
        <v>0</v>
      </c>
      <c r="Q174" s="334"/>
      <c r="R174" s="176">
        <f>'ПР 03.19-03.24'!R174+'[9]поточний ремонт'!R174+'[8]поточний ремонт'!R174</f>
        <v>15</v>
      </c>
      <c r="S174" s="176">
        <f>'ПР 03.19-03.24'!S174+'[9]поточний ремонт'!S174+'[8]поточний ремонт'!S174</f>
        <v>226468.35838515876</v>
      </c>
      <c r="T174" s="343"/>
      <c r="U174" s="176">
        <f>'ПР 03.19-03.24'!U174+'[9]поточний ремонт'!U174+'[8]поточний ремонт'!U174</f>
        <v>61910.953023517053</v>
      </c>
      <c r="V174" s="176">
        <f>'ПР 03.19-03.24'!V174+'[9]поточний ремонт'!V174+'[8]поточний ремонт'!V174</f>
        <v>0</v>
      </c>
      <c r="W174" s="176">
        <f>'ПР 03.19-03.24'!W174+'[9]поточний ремонт'!W174+'[8]поточний ремонт'!W174</f>
        <v>0</v>
      </c>
      <c r="X174" s="176">
        <f>'ПР 03.19-03.24'!X174+'[9]поточний ремонт'!X174+'[8]поточний ремонт'!X174</f>
        <v>0</v>
      </c>
      <c r="Y174" s="176">
        <f>'ПР 03.19-03.24'!Y174+'[9]поточний ремонт'!Y174+'[8]поточний ремонт'!Y174</f>
        <v>6674.6893543980914</v>
      </c>
      <c r="Z174" s="176">
        <f>'ПР 03.19-03.24'!Z174+'[9]поточний ремонт'!Z174+'[8]поточний ремонт'!Z174</f>
        <v>0</v>
      </c>
      <c r="AA174" s="176">
        <f>'ПР 03.19-03.24'!AA174+'[9]поточний ремонт'!AA174+'[8]поточний ремонт'!AA174</f>
        <v>0</v>
      </c>
      <c r="AB174" s="176">
        <f>'ПР 03.19-03.24'!AB174+'[9]поточний ремонт'!AB174+'[8]поточний ремонт'!AB174</f>
        <v>299</v>
      </c>
      <c r="AC174" s="176">
        <f>'ПР 03.19-03.24'!AC174+'[9]поточний ремонт'!AC174+'[8]поточний ремонт'!AC174</f>
        <v>20382.939710666804</v>
      </c>
      <c r="AD174" s="176">
        <f>'ПР 03.19-03.24'!AD174+'[9]поточний ремонт'!AD174+'[8]поточний ремонт'!AD174</f>
        <v>105321.66730706535</v>
      </c>
      <c r="AE174" s="176">
        <f>'ПР 03.19-03.24'!AE174+'[9]поточний ремонт'!AE174+'[8]поточний ремонт'!AE174</f>
        <v>21447.768096199394</v>
      </c>
      <c r="AF174" s="176">
        <f>'ПР 03.19-03.24'!AF174+'[9]поточний ремонт'!AF174+'[8]поточний ремонт'!AF174</f>
        <v>56875.171460382931</v>
      </c>
      <c r="AG174" s="176"/>
      <c r="AH174" s="176">
        <f>'ПР 03.19-03.24'!AH174+'[9]поточний ремонт'!AH174+'[8]поточний ремонт'!AH174</f>
        <v>22484.444431211097</v>
      </c>
      <c r="AI174" s="176">
        <f>'ПР 03.19-03.24'!AI174+'[9]поточний ремонт'!AI174+'[8]поточний ремонт'!AI174</f>
        <v>17358.850835989924</v>
      </c>
      <c r="AJ174" s="176"/>
      <c r="AK174" s="176">
        <f>'ПР 03.19-03.24'!AK174+'[9]поточний ремонт'!AK174+'[8]поточний ремонт'!AK174</f>
        <v>12777.44052129478</v>
      </c>
      <c r="AL174" s="176">
        <f>'ПР 03.19-03.24'!AL174+'[9]поточний ремонт'!AL174+'[8]поточний ремонт'!AL174</f>
        <v>15042</v>
      </c>
      <c r="AM174" s="176"/>
      <c r="AN174" s="176">
        <f>'ПР 03.19-03.24'!AN174+'[9]поточний ремонт'!AN174+'[8]поточний ремонт'!AN174</f>
        <v>16920.615209172473</v>
      </c>
      <c r="AO174" s="176">
        <f>'ПР 03.19-03.24'!AO174+'[9]поточний ремонт'!AO174+'[8]поточний ремонт'!AO174</f>
        <v>7562</v>
      </c>
      <c r="AP174" s="176"/>
      <c r="AQ174" s="176">
        <f>'ПР 03.19-03.24'!AQ174+'[9]поточний ремонт'!AQ174+'[8]поточний ремонт'!AQ174</f>
        <v>7462.1524287888014</v>
      </c>
      <c r="AR174" s="176">
        <f>'ПР 03.19-03.24'!AR174+'[9]поточний ремонт'!AR174+'[8]поточний ремонт'!AR174</f>
        <v>6719</v>
      </c>
      <c r="AS174" s="176"/>
      <c r="AT174" s="176">
        <f>'ПР 03.19-03.24'!AT174+'[9]поточний ремонт'!AT174+'[8]поточний ремонт'!AT174</f>
        <v>15194.206299780881</v>
      </c>
      <c r="AU174" s="176">
        <f>'ПР 03.19-03.24'!AU174+'[9]поточний ремонт'!AU174+'[8]поточний ремонт'!AU174</f>
        <v>13117.458468325902</v>
      </c>
      <c r="AV174" s="176"/>
      <c r="AW174" s="176">
        <f>'ПР 03.19-03.24'!AW174+'[9]поточний ремонт'!AW174+'[8]поточний ремонт'!AW174</f>
        <v>2248.619980474818</v>
      </c>
      <c r="AX174" s="176">
        <f>'ПР 03.19-03.24'!AX174+'[9]поточний ремонт'!AX174+'[8]поточний ремонт'!AX174</f>
        <v>1066.42330687</v>
      </c>
      <c r="AY174" s="176"/>
      <c r="AZ174" s="176">
        <f t="shared" si="11"/>
        <v>98535.246966922248</v>
      </c>
      <c r="BA174" s="176">
        <f t="shared" si="11"/>
        <v>117740.90407156876</v>
      </c>
      <c r="BB174" s="176">
        <f t="shared" si="12"/>
        <v>19205.657104646511</v>
      </c>
      <c r="BD174" s="324">
        <v>1</v>
      </c>
    </row>
    <row r="175" spans="1:56" ht="24.9" customHeight="1" x14ac:dyDescent="0.3">
      <c r="A175" s="338">
        <v>150001025</v>
      </c>
      <c r="B175" s="114" t="s">
        <v>354</v>
      </c>
      <c r="C175" s="339">
        <v>10</v>
      </c>
      <c r="D175" s="340" t="s">
        <v>870</v>
      </c>
      <c r="E175" s="341">
        <f>'[8]поточний ремонт'!E175</f>
        <v>5275.1</v>
      </c>
      <c r="F175" s="176">
        <f>'ПР 03.19-03.24'!F175+'[9]поточний ремонт'!F175+'[8]поточний ремонт'!F175</f>
        <v>458240.09855730057</v>
      </c>
      <c r="G175" s="176">
        <f t="shared" si="9"/>
        <v>493978.40493123204</v>
      </c>
      <c r="H175" s="176">
        <f t="shared" si="10"/>
        <v>35738.306373931468</v>
      </c>
      <c r="I175" s="176">
        <f>'ПР 03.19-03.24'!I175+'[9]поточний ремонт'!I175+'[8]поточний ремонт'!I175</f>
        <v>198.59999999999997</v>
      </c>
      <c r="J175" s="176">
        <f>'ПР 03.19-03.24'!J175+'[9]поточний ремонт'!J175+'[8]поточний ремонт'!J175</f>
        <v>44474</v>
      </c>
      <c r="K175" s="342"/>
      <c r="L175" s="176">
        <f>'ПР 03.19-03.24'!L175+'[9]поточний ремонт'!L175+'[8]поточний ремонт'!L175</f>
        <v>2</v>
      </c>
      <c r="M175" s="176">
        <f>'ПР 03.19-03.24'!M175+'[9]поточний ремонт'!M175+'[8]поточний ремонт'!M175</f>
        <v>39893</v>
      </c>
      <c r="N175" s="344"/>
      <c r="O175" s="176">
        <f>'ПР 03.19-03.24'!O175+'[9]поточний ремонт'!O175+'[8]поточний ремонт'!O175</f>
        <v>0</v>
      </c>
      <c r="P175" s="176">
        <f>'ПР 03.19-03.24'!P175+'[9]поточний ремонт'!P175+'[8]поточний ремонт'!P175</f>
        <v>0</v>
      </c>
      <c r="Q175" s="334"/>
      <c r="R175" s="176">
        <f>'ПР 03.19-03.24'!R175+'[9]поточний ремонт'!R175+'[8]поточний ремонт'!R175</f>
        <v>22</v>
      </c>
      <c r="S175" s="176">
        <f>'ПР 03.19-03.24'!S175+'[9]поточний ремонт'!S175+'[8]поточний ремонт'!S175</f>
        <v>228861.41199158429</v>
      </c>
      <c r="T175" s="343"/>
      <c r="U175" s="176">
        <f>'ПР 03.19-03.24'!U175+'[9]поточний ремонт'!U175+'[8]поточний ремонт'!U175</f>
        <v>36724.883918474901</v>
      </c>
      <c r="V175" s="176">
        <f>'ПР 03.19-03.24'!V175+'[9]поточний ремонт'!V175+'[8]поточний ремонт'!V175</f>
        <v>0</v>
      </c>
      <c r="W175" s="176">
        <f>'ПР 03.19-03.24'!W175+'[9]поточний ремонт'!W175+'[8]поточний ремонт'!W175</f>
        <v>0</v>
      </c>
      <c r="X175" s="176">
        <f>'ПР 03.19-03.24'!X175+'[9]поточний ремонт'!X175+'[8]поточний ремонт'!X175</f>
        <v>0</v>
      </c>
      <c r="Y175" s="176">
        <f>'ПР 03.19-03.24'!Y175+'[9]поточний ремонт'!Y175+'[8]поточний ремонт'!Y175</f>
        <v>16300.140814455805</v>
      </c>
      <c r="Z175" s="176">
        <f>'ПР 03.19-03.24'!Z175+'[9]поточний ремонт'!Z175+'[8]поточний ремонт'!Z175</f>
        <v>0</v>
      </c>
      <c r="AA175" s="176">
        <f>'ПР 03.19-03.24'!AA175+'[9]поточний ремонт'!AA175+'[8]поточний ремонт'!AA175</f>
        <v>6079.1745766482672</v>
      </c>
      <c r="AB175" s="176">
        <f>'ПР 03.19-03.24'!AB175+'[9]поточний ремонт'!AB175+'[8]поточний ремонт'!AB175</f>
        <v>20426.866142023478</v>
      </c>
      <c r="AC175" s="176">
        <f>'ПР 03.19-03.24'!AC175+'[9]поточний ремонт'!AC175+'[8]поточний ремонт'!AC175</f>
        <v>79123.657986691367</v>
      </c>
      <c r="AD175" s="176">
        <f>'ПР 03.19-03.24'!AD175+'[9]поточний ремонт'!AD175+'[8]поточний ремонт'!AD175</f>
        <v>22095.269501353909</v>
      </c>
      <c r="AE175" s="176">
        <f>'ПР 03.19-03.24'!AE175+'[9]поточний ремонт'!AE175+'[8]поточний ремонт'!AE175</f>
        <v>26524.103076071264</v>
      </c>
      <c r="AF175" s="176">
        <f>'ПР 03.19-03.24'!AF175+'[9]поточний ремонт'!AF175+'[8]поточний ремонт'!AF175</f>
        <v>6128.4660951036849</v>
      </c>
      <c r="AG175" s="176"/>
      <c r="AH175" s="176">
        <f>'ПР 03.19-03.24'!AH175+'[9]поточний ремонт'!AH175+'[8]поточний ремонт'!AH175</f>
        <v>25642.327237763144</v>
      </c>
      <c r="AI175" s="176">
        <f>'ПР 03.19-03.24'!AI175+'[9]поточний ремонт'!AI175+'[8]поточний ремонт'!AI175</f>
        <v>11884.962459459601</v>
      </c>
      <c r="AJ175" s="176"/>
      <c r="AK175" s="176">
        <f>'ПР 03.19-03.24'!AK175+'[9]поточний ремонт'!AK175+'[8]поточний ремонт'!AK175</f>
        <v>14895.847633918898</v>
      </c>
      <c r="AL175" s="176">
        <f>'ПР 03.19-03.24'!AL175+'[9]поточний ремонт'!AL175+'[8]поточний ремонт'!AL175</f>
        <v>4901</v>
      </c>
      <c r="AM175" s="176"/>
      <c r="AN175" s="176">
        <f>'ПР 03.19-03.24'!AN175+'[9]поточний ремонт'!AN175+'[8]поточний ремонт'!AN175</f>
        <v>18562.449295837672</v>
      </c>
      <c r="AO175" s="176">
        <f>'ПР 03.19-03.24'!AO175+'[9]поточний ремонт'!AO175+'[8]поточний ремонт'!AO175</f>
        <v>3042</v>
      </c>
      <c r="AP175" s="176"/>
      <c r="AQ175" s="176">
        <f>'ПР 03.19-03.24'!AQ175+'[9]поточний ремонт'!AQ175+'[8]поточний ремонт'!AQ175</f>
        <v>8035.056418081931</v>
      </c>
      <c r="AR175" s="176">
        <f>'ПР 03.19-03.24'!AR175+'[9]поточний ремонт'!AR175+'[8]поточний ремонт'!AR175</f>
        <v>8483.5646999266955</v>
      </c>
      <c r="AS175" s="176"/>
      <c r="AT175" s="176">
        <f>'ПР 03.19-03.24'!AT175+'[9]поточний ремонт'!AT175+'[8]поточний ремонт'!AT175</f>
        <v>16288.239614196424</v>
      </c>
      <c r="AU175" s="176">
        <f>'ПР 03.19-03.24'!AU175+'[9]поточний ремонт'!AU175+'[8]поточний ремонт'!AU175</f>
        <v>23718.956178102657</v>
      </c>
      <c r="AV175" s="176"/>
      <c r="AW175" s="176">
        <f>'ПР 03.19-03.24'!AW175+'[9]поточний ремонт'!AW175+'[8]поточний ремонт'!AW175</f>
        <v>2889.1085272584996</v>
      </c>
      <c r="AX175" s="176">
        <f>'ПР 03.19-03.24'!AX175+'[9]поточний ремонт'!AX175+'[8]поточний ремонт'!AX175</f>
        <v>4743.9346073650004</v>
      </c>
      <c r="AY175" s="176"/>
      <c r="AZ175" s="176">
        <f t="shared" si="11"/>
        <v>112837.13180312785</v>
      </c>
      <c r="BA175" s="176">
        <f t="shared" si="11"/>
        <v>62902.884039957637</v>
      </c>
      <c r="BB175" s="176">
        <f t="shared" si="12"/>
        <v>-49934.247763170213</v>
      </c>
      <c r="BD175" s="324">
        <v>1</v>
      </c>
    </row>
    <row r="176" spans="1:56" ht="24.9" customHeight="1" x14ac:dyDescent="0.3">
      <c r="A176" s="338">
        <v>150001026</v>
      </c>
      <c r="B176" s="114" t="s">
        <v>356</v>
      </c>
      <c r="C176" s="339">
        <v>8</v>
      </c>
      <c r="D176" s="340" t="s">
        <v>870</v>
      </c>
      <c r="E176" s="341">
        <f>'[8]поточний ремонт'!E176</f>
        <v>7055.84</v>
      </c>
      <c r="F176" s="176">
        <f>'ПР 03.19-03.24'!F176+'[9]поточний ремонт'!F176+'[8]поточний ремонт'!F176</f>
        <v>813347.16580557323</v>
      </c>
      <c r="G176" s="176">
        <f t="shared" si="9"/>
        <v>728356.57085230935</v>
      </c>
      <c r="H176" s="176">
        <f t="shared" si="10"/>
        <v>-84990.594953263877</v>
      </c>
      <c r="I176" s="176">
        <f>'ПР 03.19-03.24'!I176+'[9]поточний ремонт'!I176+'[8]поточний ремонт'!I176</f>
        <v>460.14</v>
      </c>
      <c r="J176" s="176">
        <f>'ПР 03.19-03.24'!J176+'[9]поточний ремонт'!J176+'[8]поточний ремонт'!J176</f>
        <v>201354.01530834538</v>
      </c>
      <c r="K176" s="342"/>
      <c r="L176" s="176">
        <f>'ПР 03.19-03.24'!L176+'[9]поточний ремонт'!L176+'[8]поточний ремонт'!L176</f>
        <v>1</v>
      </c>
      <c r="M176" s="176">
        <f>'ПР 03.19-03.24'!M176+'[9]поточний ремонт'!M176+'[8]поточний ремонт'!M176</f>
        <v>60531</v>
      </c>
      <c r="N176" s="176"/>
      <c r="O176" s="176">
        <f>'ПР 03.19-03.24'!O176+'[9]поточний ремонт'!O176+'[8]поточний ремонт'!O176</f>
        <v>467.5</v>
      </c>
      <c r="P176" s="176">
        <f>'ПР 03.19-03.24'!P176+'[9]поточний ремонт'!P176+'[8]поточний ремонт'!P176</f>
        <v>136910</v>
      </c>
      <c r="Q176" s="331"/>
      <c r="R176" s="176">
        <f>'ПР 03.19-03.24'!R176+'[9]поточний ремонт'!R176+'[8]поточний ремонт'!R176</f>
        <v>29</v>
      </c>
      <c r="S176" s="176">
        <f>'ПР 03.19-03.24'!S176+'[9]поточний ремонт'!S176+'[8]поточний ремонт'!S176</f>
        <v>210123.15241603859</v>
      </c>
      <c r="T176" s="346"/>
      <c r="U176" s="176">
        <f>'ПР 03.19-03.24'!U176+'[9]поточний ремонт'!U176+'[8]поточний ремонт'!U176</f>
        <v>10314.821572174469</v>
      </c>
      <c r="V176" s="176">
        <f>'ПР 03.19-03.24'!V176+'[9]поточний ремонт'!V176+'[8]поточний ремонт'!V176</f>
        <v>0</v>
      </c>
      <c r="W176" s="176">
        <f>'ПР 03.19-03.24'!W176+'[9]поточний ремонт'!W176+'[8]поточний ремонт'!W176</f>
        <v>0</v>
      </c>
      <c r="X176" s="176">
        <f>'ПР 03.19-03.24'!X176+'[9]поточний ремонт'!X176+'[8]поточний ремонт'!X176</f>
        <v>0</v>
      </c>
      <c r="Y176" s="176">
        <f>'ПР 03.19-03.24'!Y176+'[9]поточний ремонт'!Y176+'[8]поточний ремонт'!Y176</f>
        <v>27006.104932692295</v>
      </c>
      <c r="Z176" s="176">
        <f>'ПР 03.19-03.24'!Z176+'[9]поточний ремонт'!Z176+'[8]поточний ремонт'!Z176</f>
        <v>0</v>
      </c>
      <c r="AA176" s="176">
        <f>'ПР 03.19-03.24'!AA176+'[9]поточний ремонт'!AA176+'[8]поточний ремонт'!AA176</f>
        <v>0</v>
      </c>
      <c r="AB176" s="176">
        <f>'ПР 03.19-03.24'!AB176+'[9]поточний ремонт'!AB176+'[8]поточний ремонт'!AB176</f>
        <v>6317</v>
      </c>
      <c r="AC176" s="176">
        <f>'ПР 03.19-03.24'!AC176+'[9]поточний ремонт'!AC176+'[8]поточний ремонт'!AC176</f>
        <v>13927.562907463031</v>
      </c>
      <c r="AD176" s="176">
        <f>'ПР 03.19-03.24'!AD176+'[9]поточний ремонт'!AD176+'[8]поточний ремонт'!AD176</f>
        <v>61872.913715595561</v>
      </c>
      <c r="AE176" s="176">
        <f>'ПР 03.19-03.24'!AE176+'[9]поточний ремонт'!AE176+'[8]поточний ремонт'!AE176</f>
        <v>12826.29093662589</v>
      </c>
      <c r="AF176" s="176">
        <f>'ПР 03.19-03.24'!AF176+'[9]поточний ремонт'!AF176+'[8]поточний ремонт'!AF176</f>
        <v>47157.937692988518</v>
      </c>
      <c r="AG176" s="176"/>
      <c r="AH176" s="176">
        <f>'ПР 03.19-03.24'!AH176+'[9]поточний ремонт'!AH176+'[8]поточний ремонт'!AH176</f>
        <v>27088.914150258901</v>
      </c>
      <c r="AI176" s="176">
        <f>'ПР 03.19-03.24'!AI176+'[9]поточний ремонт'!AI176+'[8]поточний ремонт'!AI176</f>
        <v>39524.883025380164</v>
      </c>
      <c r="AJ176" s="176"/>
      <c r="AK176" s="176">
        <f>'ПР 03.19-03.24'!AK176+'[9]поточний ремонт'!AK176+'[8]поточний ремонт'!AK176</f>
        <v>9361.6619350661203</v>
      </c>
      <c r="AL176" s="176">
        <f>'ПР 03.19-03.24'!AL176+'[9]поточний ремонт'!AL176+'[8]поточний ремонт'!AL176</f>
        <v>3581.1596640466551</v>
      </c>
      <c r="AM176" s="176"/>
      <c r="AN176" s="176">
        <f>'ПР 03.19-03.24'!AN176+'[9]поточний ремонт'!AN176+'[8]поточний ремонт'!AN176</f>
        <v>22348.063864658121</v>
      </c>
      <c r="AO176" s="176">
        <f>'ПР 03.19-03.24'!AO176+'[9]поточний ремонт'!AO176+'[8]поточний ремонт'!AO176</f>
        <v>0</v>
      </c>
      <c r="AP176" s="176"/>
      <c r="AQ176" s="176">
        <f>'ПР 03.19-03.24'!AQ176+'[9]поточний ремонт'!AQ176+'[8]поточний ремонт'!AQ176</f>
        <v>19287.106382781523</v>
      </c>
      <c r="AR176" s="176">
        <f>'ПР 03.19-03.24'!AR176+'[9]поточний ремонт'!AR176+'[8]поточний ремонт'!AR176</f>
        <v>20.605486199999998</v>
      </c>
      <c r="AS176" s="176"/>
      <c r="AT176" s="176">
        <f>'ПР 03.19-03.24'!AT176+'[9]поточний ремонт'!AT176+'[8]поточний ремонт'!AT176</f>
        <v>22865.724325502342</v>
      </c>
      <c r="AU176" s="176">
        <f>'ПР 03.19-03.24'!AU176+'[9]поточний ремонт'!AU176+'[8]поточний ремонт'!AU176</f>
        <v>16216.096840271464</v>
      </c>
      <c r="AV176" s="176"/>
      <c r="AW176" s="176">
        <f>'ПР 03.19-03.24'!AW176+'[9]поточний ремонт'!AW176+'[8]поточний ремонт'!AW176</f>
        <v>6660.0453904727865</v>
      </c>
      <c r="AX176" s="176">
        <f>'ПР 03.19-03.24'!AX176+'[9]поточний ремонт'!AX176+'[8]поточний ремонт'!AX176</f>
        <v>8809</v>
      </c>
      <c r="AY176" s="176"/>
      <c r="AZ176" s="176">
        <f t="shared" si="11"/>
        <v>120437.80698536568</v>
      </c>
      <c r="BA176" s="176">
        <f t="shared" si="11"/>
        <v>115309.68270888682</v>
      </c>
      <c r="BB176" s="176">
        <f t="shared" si="12"/>
        <v>-5128.1242764788622</v>
      </c>
      <c r="BD176" s="324">
        <v>1</v>
      </c>
    </row>
    <row r="177" spans="1:56" ht="24.9" customHeight="1" x14ac:dyDescent="0.3">
      <c r="A177" s="338">
        <v>150001027</v>
      </c>
      <c r="B177" s="114" t="s">
        <v>358</v>
      </c>
      <c r="C177" s="339">
        <v>9</v>
      </c>
      <c r="D177" s="340" t="s">
        <v>870</v>
      </c>
      <c r="E177" s="341">
        <f>'[8]поточний ремонт'!E177</f>
        <v>10354.25</v>
      </c>
      <c r="F177" s="176">
        <f>'ПР 03.19-03.24'!F177+'[9]поточний ремонт'!F177+'[8]поточний ремонт'!F177</f>
        <v>1149992.7755710809</v>
      </c>
      <c r="G177" s="176">
        <f t="shared" si="9"/>
        <v>1008688.4721859004</v>
      </c>
      <c r="H177" s="176">
        <f t="shared" si="10"/>
        <v>-141304.30338518042</v>
      </c>
      <c r="I177" s="176">
        <f>'ПР 03.19-03.24'!I177+'[9]поточний ремонт'!I177+'[8]поточний ремонт'!I177</f>
        <v>643.74400000000003</v>
      </c>
      <c r="J177" s="176">
        <f>'ПР 03.19-03.24'!J177+'[9]поточний ремонт'!J177+'[8]поточний ремонт'!J177</f>
        <v>172580.74407240373</v>
      </c>
      <c r="K177" s="342"/>
      <c r="L177" s="176">
        <f>'ПР 03.19-03.24'!L177+'[9]поточний ремонт'!L177+'[8]поточний ремонт'!L177</f>
        <v>2</v>
      </c>
      <c r="M177" s="176">
        <f>'ПР 03.19-03.24'!M177+'[9]поточний ремонт'!M177+'[8]поточний ремонт'!M177</f>
        <v>198821</v>
      </c>
      <c r="N177" s="176"/>
      <c r="O177" s="176">
        <f>'ПР 03.19-03.24'!O177+'[9]поточний ремонт'!O177+'[8]поточний ремонт'!O177</f>
        <v>574.59999999999991</v>
      </c>
      <c r="P177" s="176">
        <f>'ПР 03.19-03.24'!P177+'[9]поточний ремонт'!P177+'[8]поточний ремонт'!P177</f>
        <v>156385.65933699894</v>
      </c>
      <c r="Q177" s="334"/>
      <c r="R177" s="176">
        <f>'ПР 03.19-03.24'!R177+'[9]поточний ремонт'!R177+'[8]поточний ремонт'!R177</f>
        <v>37</v>
      </c>
      <c r="S177" s="176">
        <f>'ПР 03.19-03.24'!S177+'[9]поточний ремонт'!S177+'[8]поточний ремонт'!S177</f>
        <v>286505.82132772199</v>
      </c>
      <c r="T177" s="346"/>
      <c r="U177" s="176">
        <f>'ПР 03.19-03.24'!U177+'[9]поточний ремонт'!U177+'[8]поточний ремонт'!U177</f>
        <v>31163.675381971807</v>
      </c>
      <c r="V177" s="176">
        <f>'ПР 03.19-03.24'!V177+'[9]поточний ремонт'!V177+'[8]поточний ремонт'!V177</f>
        <v>0</v>
      </c>
      <c r="W177" s="176">
        <f>'ПР 03.19-03.24'!W177+'[9]поточний ремонт'!W177+'[8]поточний ремонт'!W177</f>
        <v>29</v>
      </c>
      <c r="X177" s="176">
        <f>'ПР 03.19-03.24'!X177+'[9]поточний ремонт'!X177+'[8]поточний ремонт'!X177</f>
        <v>9289.3175442416341</v>
      </c>
      <c r="Y177" s="176">
        <f>'ПР 03.19-03.24'!Y177+'[9]поточний ремонт'!Y177+'[8]поточний ремонт'!Y177</f>
        <v>34010.547969789128</v>
      </c>
      <c r="Z177" s="176">
        <f>'ПР 03.19-03.24'!Z177+'[9]поточний ремонт'!Z177+'[8]поточний ремонт'!Z177</f>
        <v>0</v>
      </c>
      <c r="AA177" s="176">
        <f>'ПР 03.19-03.24'!AA177+'[9]поточний ремонт'!AA177+'[8]поточний ремонт'!AA177</f>
        <v>4918</v>
      </c>
      <c r="AB177" s="176">
        <f>'ПР 03.19-03.24'!AB177+'[9]поточний ремонт'!AB177+'[8]поточний ремонт'!AB177</f>
        <v>9454.1003384940559</v>
      </c>
      <c r="AC177" s="176">
        <f>'ПР 03.19-03.24'!AC177+'[9]поточний ремонт'!AC177+'[8]поточний ремонт'!AC177</f>
        <v>25874.744084519793</v>
      </c>
      <c r="AD177" s="176">
        <f>'ПР 03.19-03.24'!AD177+'[9]поточний ремонт'!AD177+'[8]поточний ремонт'!AD177</f>
        <v>79684.862129759305</v>
      </c>
      <c r="AE177" s="176">
        <f>'ПР 03.19-03.24'!AE177+'[9]поточний ремонт'!AE177+'[8]поточний ремонт'!AE177</f>
        <v>35261.732278215175</v>
      </c>
      <c r="AF177" s="176">
        <f>'ПР 03.19-03.24'!AF177+'[9]поточний ремонт'!AF177+'[8]поточний ремонт'!AF177</f>
        <v>16088.920040946554</v>
      </c>
      <c r="AG177" s="176"/>
      <c r="AH177" s="176">
        <f>'ПР 03.19-03.24'!AH177+'[9]поточний ремонт'!AH177+'[8]поточний ремонт'!AH177</f>
        <v>34982.793810415402</v>
      </c>
      <c r="AI177" s="176">
        <f>'ПР 03.19-03.24'!AI177+'[9]поточний ремонт'!AI177+'[8]поточний ремонт'!AI177</f>
        <v>92812.348418583017</v>
      </c>
      <c r="AJ177" s="176"/>
      <c r="AK177" s="176">
        <f>'ПР 03.19-03.24'!AK177+'[9]поточний ремонт'!AK177+'[8]поточний ремонт'!AK177</f>
        <v>23739.696413017504</v>
      </c>
      <c r="AL177" s="176">
        <f>'ПР 03.19-03.24'!AL177+'[9]поточний ремонт'!AL177+'[8]поточний ремонт'!AL177</f>
        <v>18228.836973371399</v>
      </c>
      <c r="AM177" s="176"/>
      <c r="AN177" s="176">
        <f>'ПР 03.19-03.24'!AN177+'[9]поточний ремонт'!AN177+'[8]поточний ремонт'!AN177</f>
        <v>39359.702831549919</v>
      </c>
      <c r="AO177" s="176">
        <f>'ПР 03.19-03.24'!AO177+'[9]поточний ремонт'!AO177+'[8]поточний ремонт'!AO177</f>
        <v>2818.164567995098</v>
      </c>
      <c r="AP177" s="176"/>
      <c r="AQ177" s="176">
        <f>'ПР 03.19-03.24'!AQ177+'[9]поточний ремонт'!AQ177+'[8]поточний ремонт'!AQ177</f>
        <v>39572.412391771293</v>
      </c>
      <c r="AR177" s="176">
        <f>'ПР 03.19-03.24'!AR177+'[9]поточний ремонт'!AR177+'[8]поточний ремонт'!AR177</f>
        <v>2434.0216763260328</v>
      </c>
      <c r="AS177" s="176"/>
      <c r="AT177" s="176">
        <f>'ПР 03.19-03.24'!AT177+'[9]поточний ремонт'!AT177+'[8]поточний ремонт'!AT177</f>
        <v>46511.535334912107</v>
      </c>
      <c r="AU177" s="176">
        <f>'ПР 03.19-03.24'!AU177+'[9]поточний ремонт'!AU177+'[8]поточний ремонт'!AU177</f>
        <v>29647.326093250096</v>
      </c>
      <c r="AV177" s="176"/>
      <c r="AW177" s="176">
        <f>'ПР 03.19-03.24'!AW177+'[9]поточний ремонт'!AW177+'[8]поточний ремонт'!AW177</f>
        <v>4947.8088518665782</v>
      </c>
      <c r="AX177" s="176">
        <f>'ПР 03.19-03.24'!AX177+'[9]поточний ремонт'!AX177+'[8]поточний ремонт'!AX177</f>
        <v>15627.6771385304</v>
      </c>
      <c r="AY177" s="176"/>
      <c r="AZ177" s="176">
        <f t="shared" si="11"/>
        <v>224375.68191174796</v>
      </c>
      <c r="BA177" s="176">
        <f t="shared" si="11"/>
        <v>177657.29490900261</v>
      </c>
      <c r="BB177" s="176">
        <f t="shared" si="12"/>
        <v>-46718.387002745352</v>
      </c>
      <c r="BD177" s="324">
        <v>1</v>
      </c>
    </row>
    <row r="178" spans="1:56" ht="24.9" customHeight="1" x14ac:dyDescent="0.3">
      <c r="A178" s="338">
        <v>150001036</v>
      </c>
      <c r="B178" s="114" t="s">
        <v>360</v>
      </c>
      <c r="C178" s="339">
        <v>1</v>
      </c>
      <c r="D178" s="340" t="s">
        <v>870</v>
      </c>
      <c r="E178" s="341">
        <f>'[8]поточний ремонт'!E178</f>
        <v>211.4</v>
      </c>
      <c r="F178" s="176">
        <f>'ПР 03.19-03.24'!F178+'[9]поточний ремонт'!F178+'[8]поточний ремонт'!F178</f>
        <v>16689.115370205669</v>
      </c>
      <c r="G178" s="176">
        <f t="shared" si="9"/>
        <v>0</v>
      </c>
      <c r="H178" s="176">
        <f t="shared" si="10"/>
        <v>-16689.115370205669</v>
      </c>
      <c r="I178" s="176">
        <f>'ПР 03.19-03.24'!I178+'[9]поточний ремонт'!I178+'[8]поточний ремонт'!I178</f>
        <v>0</v>
      </c>
      <c r="J178" s="176">
        <f>'ПР 03.19-03.24'!J178+'[9]поточний ремонт'!J178+'[8]поточний ремонт'!J178</f>
        <v>0</v>
      </c>
      <c r="K178" s="342"/>
      <c r="L178" s="176">
        <f>'ПР 03.19-03.24'!L178+'[9]поточний ремонт'!L178+'[8]поточний ремонт'!L178</f>
        <v>0</v>
      </c>
      <c r="M178" s="176">
        <f>'ПР 03.19-03.24'!M178+'[9]поточний ремонт'!M178+'[8]поточний ремонт'!M178</f>
        <v>0</v>
      </c>
      <c r="N178" s="176"/>
      <c r="O178" s="176">
        <f>'ПР 03.19-03.24'!O178+'[9]поточний ремонт'!O178+'[8]поточний ремонт'!O178</f>
        <v>0</v>
      </c>
      <c r="P178" s="176">
        <f>'ПР 03.19-03.24'!P178+'[9]поточний ремонт'!P178+'[8]поточний ремонт'!P178</f>
        <v>0</v>
      </c>
      <c r="Q178" s="334"/>
      <c r="R178" s="176">
        <f>'ПР 03.19-03.24'!R178+'[9]поточний ремонт'!R178+'[8]поточний ремонт'!R178</f>
        <v>0</v>
      </c>
      <c r="S178" s="176">
        <f>'ПР 03.19-03.24'!S178+'[9]поточний ремонт'!S178+'[8]поточний ремонт'!S178</f>
        <v>0</v>
      </c>
      <c r="T178" s="343"/>
      <c r="U178" s="176">
        <f>'ПР 03.19-03.24'!U178+'[9]поточний ремонт'!U178+'[8]поточний ремонт'!U178</f>
        <v>0</v>
      </c>
      <c r="V178" s="176">
        <f>'ПР 03.19-03.24'!V178+'[9]поточний ремонт'!V178+'[8]поточний ремонт'!V178</f>
        <v>0</v>
      </c>
      <c r="W178" s="176">
        <f>'ПР 03.19-03.24'!W178+'[9]поточний ремонт'!W178+'[8]поточний ремонт'!W178</f>
        <v>0</v>
      </c>
      <c r="X178" s="176">
        <f>'ПР 03.19-03.24'!X178+'[9]поточний ремонт'!X178+'[8]поточний ремонт'!X178</f>
        <v>0</v>
      </c>
      <c r="Y178" s="176">
        <f>'ПР 03.19-03.24'!Y178+'[9]поточний ремонт'!Y178+'[8]поточний ремонт'!Y178</f>
        <v>0</v>
      </c>
      <c r="Z178" s="176">
        <f>'ПР 03.19-03.24'!Z178+'[9]поточний ремонт'!Z178+'[8]поточний ремонт'!Z178</f>
        <v>0</v>
      </c>
      <c r="AA178" s="176">
        <f>'ПР 03.19-03.24'!AA178+'[9]поточний ремонт'!AA178+'[8]поточний ремонт'!AA178</f>
        <v>0</v>
      </c>
      <c r="AB178" s="176">
        <f>'ПР 03.19-03.24'!AB178+'[9]поточний ремонт'!AB178+'[8]поточний ремонт'!AB178</f>
        <v>0</v>
      </c>
      <c r="AC178" s="176">
        <f>'ПР 03.19-03.24'!AC178+'[9]поточний ремонт'!AC178+'[8]поточний ремонт'!AC178</f>
        <v>0</v>
      </c>
      <c r="AD178" s="176">
        <f>'ПР 03.19-03.24'!AD178+'[9]поточний ремонт'!AD178+'[8]поточний ремонт'!AD178</f>
        <v>0</v>
      </c>
      <c r="AE178" s="176">
        <f>'ПР 03.19-03.24'!AE178+'[9]поточний ремонт'!AE178+'[8]поточний ремонт'!AE178</f>
        <v>0</v>
      </c>
      <c r="AF178" s="176">
        <f>'ПР 03.19-03.24'!AF178+'[9]поточний ремонт'!AF178+'[8]поточний ремонт'!AF178</f>
        <v>0</v>
      </c>
      <c r="AG178" s="176"/>
      <c r="AH178" s="176">
        <f>'ПР 03.19-03.24'!AH178+'[9]поточний ремонт'!AH178+'[8]поточний ремонт'!AH178</f>
        <v>0</v>
      </c>
      <c r="AI178" s="176">
        <f>'ПР 03.19-03.24'!AI178+'[9]поточний ремонт'!AI178+'[8]поточний ремонт'!AI178</f>
        <v>0</v>
      </c>
      <c r="AJ178" s="176"/>
      <c r="AK178" s="176">
        <f>'ПР 03.19-03.24'!AK178+'[9]поточний ремонт'!AK178+'[8]поточний ремонт'!AK178</f>
        <v>0</v>
      </c>
      <c r="AL178" s="176">
        <f>'ПР 03.19-03.24'!AL178+'[9]поточний ремонт'!AL178+'[8]поточний ремонт'!AL178</f>
        <v>0</v>
      </c>
      <c r="AM178" s="176"/>
      <c r="AN178" s="176">
        <f>'ПР 03.19-03.24'!AN178+'[9]поточний ремонт'!AN178+'[8]поточний ремонт'!AN178</f>
        <v>0</v>
      </c>
      <c r="AO178" s="176">
        <f>'ПР 03.19-03.24'!AO178+'[9]поточний ремонт'!AO178+'[8]поточний ремонт'!AO178</f>
        <v>0</v>
      </c>
      <c r="AP178" s="176"/>
      <c r="AQ178" s="176">
        <f>'ПР 03.19-03.24'!AQ178+'[9]поточний ремонт'!AQ178+'[8]поточний ремонт'!AQ178</f>
        <v>0</v>
      </c>
      <c r="AR178" s="176">
        <f>'ПР 03.19-03.24'!AR178+'[9]поточний ремонт'!AR178+'[8]поточний ремонт'!AR178</f>
        <v>0</v>
      </c>
      <c r="AS178" s="176"/>
      <c r="AT178" s="176">
        <f>'ПР 03.19-03.24'!AT178+'[9]поточний ремонт'!AT178+'[8]поточний ремонт'!AT178</f>
        <v>0</v>
      </c>
      <c r="AU178" s="176">
        <f>'ПР 03.19-03.24'!AU178+'[9]поточний ремонт'!AU178+'[8]поточний ремонт'!AU178</f>
        <v>0</v>
      </c>
      <c r="AV178" s="176"/>
      <c r="AW178" s="176">
        <f>'ПР 03.19-03.24'!AW178+'[9]поточний ремонт'!AW178+'[8]поточний ремонт'!AW178</f>
        <v>68.050841658216257</v>
      </c>
      <c r="AX178" s="176">
        <f>'ПР 03.19-03.24'!AX178+'[9]поточний ремонт'!AX178+'[8]поточний ремонт'!AX178</f>
        <v>0</v>
      </c>
      <c r="AY178" s="176"/>
      <c r="AZ178" s="176">
        <f t="shared" si="11"/>
        <v>68.050841658216257</v>
      </c>
      <c r="BA178" s="176">
        <f t="shared" si="11"/>
        <v>0</v>
      </c>
      <c r="BB178" s="176">
        <f t="shared" si="12"/>
        <v>-68.050841658216257</v>
      </c>
      <c r="BD178" s="324">
        <v>1</v>
      </c>
    </row>
    <row r="179" spans="1:56" ht="24.9" customHeight="1" x14ac:dyDescent="0.3">
      <c r="A179" s="338">
        <v>150001029</v>
      </c>
      <c r="B179" s="114" t="s">
        <v>362</v>
      </c>
      <c r="C179" s="339">
        <v>9</v>
      </c>
      <c r="D179" s="340" t="s">
        <v>870</v>
      </c>
      <c r="E179" s="341">
        <f>'[8]поточний ремонт'!E179</f>
        <v>7424.15</v>
      </c>
      <c r="F179" s="176">
        <f>'ПР 03.19-03.24'!F179+'[9]поточний ремонт'!F179+'[8]поточний ремонт'!F179</f>
        <v>788200.33322714991</v>
      </c>
      <c r="G179" s="176">
        <f t="shared" si="9"/>
        <v>808703.57465976896</v>
      </c>
      <c r="H179" s="176">
        <f t="shared" si="10"/>
        <v>20503.241432619048</v>
      </c>
      <c r="I179" s="176">
        <f>'ПР 03.19-03.24'!I179+'[9]поточний ремонт'!I179+'[8]поточний ремонт'!I179</f>
        <v>300.20999999999998</v>
      </c>
      <c r="J179" s="176">
        <f>'ПР 03.19-03.24'!J179+'[9]поточний ремонт'!J179+'[8]поточний ремонт'!J179</f>
        <v>96580.951653278316</v>
      </c>
      <c r="K179" s="342"/>
      <c r="L179" s="176">
        <f>'ПР 03.19-03.24'!L179+'[9]поточний ремонт'!L179+'[8]поточний ремонт'!L179</f>
        <v>0</v>
      </c>
      <c r="M179" s="176">
        <f>'ПР 03.19-03.24'!M179+'[9]поточний ремонт'!M179+'[8]поточний ремонт'!M179</f>
        <v>2149</v>
      </c>
      <c r="N179" s="176"/>
      <c r="O179" s="176">
        <f>'ПР 03.19-03.24'!O179+'[9]поточний ремонт'!O179+'[8]поточний ремонт'!O179</f>
        <v>272</v>
      </c>
      <c r="P179" s="176">
        <f>'ПР 03.19-03.24'!P179+'[9]поточний ремонт'!P179+'[8]поточний ремонт'!P179</f>
        <v>56836</v>
      </c>
      <c r="Q179" s="334"/>
      <c r="R179" s="176">
        <f>'ПР 03.19-03.24'!R179+'[9]поточний ремонт'!R179+'[8]поточний ремонт'!R179</f>
        <v>26</v>
      </c>
      <c r="S179" s="176">
        <f>'ПР 03.19-03.24'!S179+'[9]поточний ремонт'!S179+'[8]поточний ремонт'!S179</f>
        <v>429997.83961056056</v>
      </c>
      <c r="T179" s="346"/>
      <c r="U179" s="176">
        <f>'ПР 03.19-03.24'!U179+'[9]поточний ремонт'!U179+'[8]поточний ремонт'!U179</f>
        <v>8830.237688871679</v>
      </c>
      <c r="V179" s="176">
        <f>'ПР 03.19-03.24'!V179+'[9]поточний ремонт'!V179+'[8]поточний ремонт'!V179</f>
        <v>0</v>
      </c>
      <c r="W179" s="176">
        <f>'ПР 03.19-03.24'!W179+'[9]поточний ремонт'!W179+'[8]поточний ремонт'!W179</f>
        <v>19</v>
      </c>
      <c r="X179" s="176">
        <f>'ПР 03.19-03.24'!X179+'[9]поточний ремонт'!X179+'[8]поточний ремонт'!X179</f>
        <v>18597</v>
      </c>
      <c r="Y179" s="176">
        <f>'ПР 03.19-03.24'!Y179+'[9]поточний ремонт'!Y179+'[8]поточний ремонт'!Y179</f>
        <v>44581.21</v>
      </c>
      <c r="Z179" s="176">
        <f>'ПР 03.19-03.24'!Z179+'[9]поточний ремонт'!Z179+'[8]поточний ремонт'!Z179</f>
        <v>0</v>
      </c>
      <c r="AA179" s="176">
        <f>'ПР 03.19-03.24'!AA179+'[9]поточний ремонт'!AA179+'[8]поточний ремонт'!AA179</f>
        <v>0</v>
      </c>
      <c r="AB179" s="176">
        <f>'ПР 03.19-03.24'!AB179+'[9]поточний ремонт'!AB179+'[8]поточний ремонт'!AB179</f>
        <v>14169.95</v>
      </c>
      <c r="AC179" s="176">
        <f>'ПР 03.19-03.24'!AC179+'[9]поточний ремонт'!AC179+'[8]поточний ремонт'!AC179</f>
        <v>84870.00496170338</v>
      </c>
      <c r="AD179" s="176">
        <f>'ПР 03.19-03.24'!AD179+'[9]поточний ремонт'!AD179+'[8]поточний ремонт'!AD179</f>
        <v>52091.380745355054</v>
      </c>
      <c r="AE179" s="176">
        <f>'ПР 03.19-03.24'!AE179+'[9]поточний ремонт'!AE179+'[8]поточний ремонт'!AE179</f>
        <v>27110.181822395156</v>
      </c>
      <c r="AF179" s="176">
        <f>'ПР 03.19-03.24'!AF179+'[9]поточний ремонт'!AF179+'[8]поточний ремонт'!AF179</f>
        <v>27041.440360957669</v>
      </c>
      <c r="AG179" s="176"/>
      <c r="AH179" s="176">
        <f>'ПР 03.19-03.24'!AH179+'[9]поточний ремонт'!AH179+'[8]поточний ремонт'!AH179</f>
        <v>31623.4899317284</v>
      </c>
      <c r="AI179" s="176">
        <f>'ПР 03.19-03.24'!AI179+'[9]поточний ремонт'!AI179+'[8]поточний ремонт'!AI179</f>
        <v>48979.779434816715</v>
      </c>
      <c r="AJ179" s="176"/>
      <c r="AK179" s="176">
        <f>'ПР 03.19-03.24'!AK179+'[9]поточний ремонт'!AK179+'[8]поточний ремонт'!AK179</f>
        <v>20307.932744041656</v>
      </c>
      <c r="AL179" s="176">
        <f>'ПР 03.19-03.24'!AL179+'[9]поточний ремонт'!AL179+'[8]поточний ремонт'!AL179</f>
        <v>0</v>
      </c>
      <c r="AM179" s="176"/>
      <c r="AN179" s="176">
        <f>'ПР 03.19-03.24'!AN179+'[9]поточний ремонт'!AN179+'[8]поточний ремонт'!AN179</f>
        <v>25120.098798986714</v>
      </c>
      <c r="AO179" s="176">
        <f>'ПР 03.19-03.24'!AO179+'[9]поточний ремонт'!AO179+'[8]поточний ремонт'!AO179</f>
        <v>3530</v>
      </c>
      <c r="AP179" s="176"/>
      <c r="AQ179" s="176">
        <f>'ПР 03.19-03.24'!AQ179+'[9]поточний ремонт'!AQ179+'[8]поточний ремонт'!AQ179</f>
        <v>32104.051707350569</v>
      </c>
      <c r="AR179" s="176">
        <f>'ПР 03.19-03.24'!AR179+'[9]поточний ремонт'!AR179+'[8]поточний ремонт'!AR179</f>
        <v>15178</v>
      </c>
      <c r="AS179" s="176"/>
      <c r="AT179" s="176">
        <f>'ПР 03.19-03.24'!AT179+'[9]поточний ремонт'!AT179+'[8]поточний ремонт'!AT179</f>
        <v>27823.792508994011</v>
      </c>
      <c r="AU179" s="176">
        <f>'ПР 03.19-03.24'!AU179+'[9]поточний ремонт'!AU179+'[8]поточний ремонт'!AU179</f>
        <v>32705.284958719807</v>
      </c>
      <c r="AV179" s="176"/>
      <c r="AW179" s="176">
        <f>'ПР 03.19-03.24'!AW179+'[9]поточний ремонт'!AW179+'[8]поточний ремонт'!AW179</f>
        <v>5300.1383990971462</v>
      </c>
      <c r="AX179" s="176">
        <f>'ПР 03.19-03.24'!AX179+'[9]поточний ремонт'!AX179+'[8]поточний ремонт'!AX179</f>
        <v>18802.202156525</v>
      </c>
      <c r="AY179" s="176"/>
      <c r="AZ179" s="176">
        <f t="shared" si="11"/>
        <v>169389.68591259362</v>
      </c>
      <c r="BA179" s="176">
        <f t="shared" si="11"/>
        <v>146236.70691101917</v>
      </c>
      <c r="BB179" s="176">
        <f t="shared" si="12"/>
        <v>-23152.979001574451</v>
      </c>
      <c r="BD179" s="324">
        <v>1</v>
      </c>
    </row>
    <row r="180" spans="1:56" ht="24.9" customHeight="1" x14ac:dyDescent="0.3">
      <c r="A180" s="338">
        <v>150001030</v>
      </c>
      <c r="B180" s="114" t="s">
        <v>364</v>
      </c>
      <c r="C180" s="339">
        <v>8</v>
      </c>
      <c r="D180" s="340" t="s">
        <v>870</v>
      </c>
      <c r="E180" s="341">
        <f>'[8]поточний ремонт'!E180</f>
        <v>6127.15</v>
      </c>
      <c r="F180" s="176">
        <f>'ПР 03.19-03.24'!F180+'[9]поточний ремонт'!F180+'[8]поточний ремонт'!F180</f>
        <v>678904.6602536682</v>
      </c>
      <c r="G180" s="176">
        <f t="shared" si="9"/>
        <v>628724.96589594625</v>
      </c>
      <c r="H180" s="176">
        <f t="shared" si="10"/>
        <v>-50179.69435772195</v>
      </c>
      <c r="I180" s="176">
        <f>'ПР 03.19-03.24'!I180+'[9]поточний ремонт'!I180+'[8]поточний ремонт'!I180</f>
        <v>134.69999999999999</v>
      </c>
      <c r="J180" s="176">
        <f>'ПР 03.19-03.24'!J180+'[9]поточний ремонт'!J180+'[8]поточний ремонт'!J180</f>
        <v>28896</v>
      </c>
      <c r="K180" s="342"/>
      <c r="L180" s="176">
        <f>'ПР 03.19-03.24'!L180+'[9]поточний ремонт'!L180+'[8]поточний ремонт'!L180</f>
        <v>2</v>
      </c>
      <c r="M180" s="176">
        <f>'ПР 03.19-03.24'!M180+'[9]поточний ремонт'!M180+'[8]поточний ремонт'!M180</f>
        <v>182469</v>
      </c>
      <c r="N180" s="176"/>
      <c r="O180" s="176">
        <f>'ПР 03.19-03.24'!O180+'[9]поточний ремонт'!O180+'[8]поточний ремонт'!O180</f>
        <v>116</v>
      </c>
      <c r="P180" s="176">
        <f>'ПР 03.19-03.24'!P180+'[9]поточний ремонт'!P180+'[8]поточний ремонт'!P180</f>
        <v>19892</v>
      </c>
      <c r="Q180" s="334"/>
      <c r="R180" s="176">
        <f>'ПР 03.19-03.24'!R180+'[9]поточний ремонт'!R180+'[8]поточний ремонт'!R180</f>
        <v>32</v>
      </c>
      <c r="S180" s="176">
        <f>'ПР 03.19-03.24'!S180+'[9]поточний ремонт'!S180+'[8]поточний ремонт'!S180</f>
        <v>248852.92726668398</v>
      </c>
      <c r="T180" s="343"/>
      <c r="U180" s="176">
        <f>'ПР 03.19-03.24'!U180+'[9]поточний ремонт'!U180+'[8]поточний ремонт'!U180</f>
        <v>0</v>
      </c>
      <c r="V180" s="176">
        <f>'ПР 03.19-03.24'!V180+'[9]поточний ремонт'!V180+'[8]поточний ремонт'!V180</f>
        <v>0</v>
      </c>
      <c r="W180" s="176">
        <f>'ПР 03.19-03.24'!W180+'[9]поточний ремонт'!W180+'[8]поточний ремонт'!W180</f>
        <v>20.9</v>
      </c>
      <c r="X180" s="176">
        <f>'ПР 03.19-03.24'!X180+'[9]поточний ремонт'!X180+'[8]поточний ремонт'!X180</f>
        <v>6862.7210632053029</v>
      </c>
      <c r="Y180" s="176">
        <f>'ПР 03.19-03.24'!Y180+'[9]поточний ремонт'!Y180+'[8]поточний ремонт'!Y180</f>
        <v>25943.110112014099</v>
      </c>
      <c r="Z180" s="176">
        <f>'ПР 03.19-03.24'!Z180+'[9]поточний ремонт'!Z180+'[8]поточний ремонт'!Z180</f>
        <v>0</v>
      </c>
      <c r="AA180" s="176">
        <f>'ПР 03.19-03.24'!AA180+'[9]поточний ремонт'!AA180+'[8]поточний ремонт'!AA180</f>
        <v>0</v>
      </c>
      <c r="AB180" s="176">
        <f>'ПР 03.19-03.24'!AB180+'[9]поточний ремонт'!AB180+'[8]поточний ремонт'!AB180</f>
        <v>16870.646452567082</v>
      </c>
      <c r="AC180" s="176">
        <f>'ПР 03.19-03.24'!AC180+'[9]поточний ремонт'!AC180+'[8]поточний ремонт'!AC180</f>
        <v>65883.821873886802</v>
      </c>
      <c r="AD180" s="176">
        <f>'ПР 03.19-03.24'!AD180+'[9]поточний ремонт'!AD180+'[8]поточний ремонт'!AD180</f>
        <v>33054.73912758904</v>
      </c>
      <c r="AE180" s="176">
        <f>'ПР 03.19-03.24'!AE180+'[9]поточний ремонт'!AE180+'[8]поточний ремонт'!AE180</f>
        <v>11778.863881353949</v>
      </c>
      <c r="AF180" s="176">
        <f>'ПР 03.19-03.24'!AF180+'[9]поточний ремонт'!AF180+'[8]поточний ремонт'!AF180</f>
        <v>16269.809194747222</v>
      </c>
      <c r="AG180" s="176"/>
      <c r="AH180" s="176">
        <f>'ПР 03.19-03.24'!AH180+'[9]поточний ремонт'!AH180+'[8]поточний ремонт'!AH180</f>
        <v>19981.717191560983</v>
      </c>
      <c r="AI180" s="176">
        <f>'ПР 03.19-03.24'!AI180+'[9]поточний ремонт'!AI180+'[8]поточний ремонт'!AI180</f>
        <v>18028.49990948883</v>
      </c>
      <c r="AJ180" s="176"/>
      <c r="AK180" s="176">
        <f>'ПР 03.19-03.24'!AK180+'[9]поточний ремонт'!AK180+'[8]поточний ремонт'!AK180</f>
        <v>8358.8259153156159</v>
      </c>
      <c r="AL180" s="176">
        <f>'ПР 03.19-03.24'!AL180+'[9]поточний ремонт'!AL180+'[8]поточний ремонт'!AL180</f>
        <v>1399.95161009712</v>
      </c>
      <c r="AM180" s="176"/>
      <c r="AN180" s="176">
        <f>'ПР 03.19-03.24'!AN180+'[9]поточний ремонт'!AN180+'[8]поточний ремонт'!AN180</f>
        <v>18700.067075742376</v>
      </c>
      <c r="AO180" s="176">
        <f>'ПР 03.19-03.24'!AO180+'[9]поточний ремонт'!AO180+'[8]поточний ремонт'!AO180</f>
        <v>0</v>
      </c>
      <c r="AP180" s="176"/>
      <c r="AQ180" s="176">
        <f>'ПР 03.19-03.24'!AQ180+'[9]поточний ремонт'!AQ180+'[8]поточний ремонт'!AQ180</f>
        <v>9705.9595603603393</v>
      </c>
      <c r="AR180" s="176">
        <f>'ПР 03.19-03.24'!AR180+'[9]поточний ремонт'!AR180+'[8]поточний ремонт'!AR180</f>
        <v>0</v>
      </c>
      <c r="AS180" s="176"/>
      <c r="AT180" s="176">
        <f>'ПР 03.19-03.24'!AT180+'[9]поточний ремонт'!AT180+'[8]поточний ремонт'!AT180</f>
        <v>13244.714413059402</v>
      </c>
      <c r="AU180" s="176">
        <f>'ПР 03.19-03.24'!AU180+'[9]поточний ремонт'!AU180+'[8]поточний ремонт'!AU180</f>
        <v>6868.7940481258011</v>
      </c>
      <c r="AV180" s="176"/>
      <c r="AW180" s="176">
        <f>'ПР 03.19-03.24'!AW180+'[9]поточний ремонт'!AW180+'[8]поточний ремонт'!AW180</f>
        <v>6503.33256500264</v>
      </c>
      <c r="AX180" s="176">
        <f>'ПР 03.19-03.24'!AX180+'[9]поточний ремонт'!AX180+'[8]поточний ремонт'!AX180</f>
        <v>21714.132004325002</v>
      </c>
      <c r="AY180" s="176"/>
      <c r="AZ180" s="176">
        <f t="shared" si="11"/>
        <v>88273.480602395313</v>
      </c>
      <c r="BA180" s="176">
        <f t="shared" si="11"/>
        <v>64281.186766783983</v>
      </c>
      <c r="BB180" s="176">
        <f t="shared" si="12"/>
        <v>-23992.29383561133</v>
      </c>
      <c r="BD180" s="324">
        <v>1</v>
      </c>
    </row>
    <row r="181" spans="1:56" ht="24.9" customHeight="1" x14ac:dyDescent="0.3">
      <c r="A181" s="338">
        <v>150001031</v>
      </c>
      <c r="B181" s="114" t="s">
        <v>366</v>
      </c>
      <c r="C181" s="339">
        <v>1</v>
      </c>
      <c r="D181" s="340" t="s">
        <v>870</v>
      </c>
      <c r="E181" s="341">
        <f>'[8]поточний ремонт'!E181</f>
        <v>159.9</v>
      </c>
      <c r="F181" s="176">
        <f>'ПР 03.19-03.24'!F181+'[9]поточний ремонт'!F181+'[8]поточний ремонт'!F181</f>
        <v>13841.471584576078</v>
      </c>
      <c r="G181" s="176">
        <f t="shared" si="9"/>
        <v>4085</v>
      </c>
      <c r="H181" s="176">
        <f t="shared" si="10"/>
        <v>-9756.4715845760784</v>
      </c>
      <c r="I181" s="176">
        <f>'ПР 03.19-03.24'!I181+'[9]поточний ремонт'!I181+'[8]поточний ремонт'!I181</f>
        <v>0</v>
      </c>
      <c r="J181" s="176">
        <f>'ПР 03.19-03.24'!J181+'[9]поточний ремонт'!J181+'[8]поточний ремонт'!J181</f>
        <v>1214</v>
      </c>
      <c r="K181" s="342"/>
      <c r="L181" s="176">
        <f>'ПР 03.19-03.24'!L181+'[9]поточний ремонт'!L181+'[8]поточний ремонт'!L181</f>
        <v>0</v>
      </c>
      <c r="M181" s="176">
        <f>'ПР 03.19-03.24'!M181+'[9]поточний ремонт'!M181+'[8]поточний ремонт'!M181</f>
        <v>0</v>
      </c>
      <c r="N181" s="176"/>
      <c r="O181" s="176">
        <f>'ПР 03.19-03.24'!O181+'[9]поточний ремонт'!O181+'[8]поточний ремонт'!O181</f>
        <v>0</v>
      </c>
      <c r="P181" s="176">
        <f>'ПР 03.19-03.24'!P181+'[9]поточний ремонт'!P181+'[8]поточний ремонт'!P181</f>
        <v>0</v>
      </c>
      <c r="Q181" s="334"/>
      <c r="R181" s="176">
        <f>'ПР 03.19-03.24'!R181+'[9]поточний ремонт'!R181+'[8]поточний ремонт'!R181</f>
        <v>0</v>
      </c>
      <c r="S181" s="176">
        <f>'ПР 03.19-03.24'!S181+'[9]поточний ремонт'!S181+'[8]поточний ремонт'!S181</f>
        <v>0</v>
      </c>
      <c r="T181" s="343"/>
      <c r="U181" s="176">
        <f>'ПР 03.19-03.24'!U181+'[9]поточний ремонт'!U181+'[8]поточний ремонт'!U181</f>
        <v>0</v>
      </c>
      <c r="V181" s="176">
        <f>'ПР 03.19-03.24'!V181+'[9]поточний ремонт'!V181+'[8]поточний ремонт'!V181</f>
        <v>0</v>
      </c>
      <c r="W181" s="176">
        <f>'ПР 03.19-03.24'!W181+'[9]поточний ремонт'!W181+'[8]поточний ремонт'!W181</f>
        <v>0</v>
      </c>
      <c r="X181" s="176">
        <f>'ПР 03.19-03.24'!X181+'[9]поточний ремонт'!X181+'[8]поточний ремонт'!X181</f>
        <v>0</v>
      </c>
      <c r="Y181" s="176">
        <f>'ПР 03.19-03.24'!Y181+'[9]поточний ремонт'!Y181+'[8]поточний ремонт'!Y181</f>
        <v>0</v>
      </c>
      <c r="Z181" s="176">
        <f>'ПР 03.19-03.24'!Z181+'[9]поточний ремонт'!Z181+'[8]поточний ремонт'!Z181</f>
        <v>0</v>
      </c>
      <c r="AA181" s="176">
        <f>'ПР 03.19-03.24'!AA181+'[9]поточний ремонт'!AA181+'[8]поточний ремонт'!AA181</f>
        <v>0</v>
      </c>
      <c r="AB181" s="176">
        <f>'ПР 03.19-03.24'!AB181+'[9]поточний ремонт'!AB181+'[8]поточний ремонт'!AB181</f>
        <v>0</v>
      </c>
      <c r="AC181" s="176">
        <f>'ПР 03.19-03.24'!AC181+'[9]поточний ремонт'!AC181+'[8]поточний ремонт'!AC181</f>
        <v>0</v>
      </c>
      <c r="AD181" s="176">
        <f>'ПР 03.19-03.24'!AD181+'[9]поточний ремонт'!AD181+'[8]поточний ремонт'!AD181</f>
        <v>2871</v>
      </c>
      <c r="AE181" s="176">
        <f>'ПР 03.19-03.24'!AE181+'[9]поточний ремонт'!AE181+'[8]поточний ремонт'!AE181</f>
        <v>0</v>
      </c>
      <c r="AF181" s="176">
        <f>'ПР 03.19-03.24'!AF181+'[9]поточний ремонт'!AF181+'[8]поточний ремонт'!AF181</f>
        <v>0</v>
      </c>
      <c r="AG181" s="176"/>
      <c r="AH181" s="176">
        <f>'ПР 03.19-03.24'!AH181+'[9]поточний ремонт'!AH181+'[8]поточний ремонт'!AH181</f>
        <v>0</v>
      </c>
      <c r="AI181" s="176">
        <f>'ПР 03.19-03.24'!AI181+'[9]поточний ремонт'!AI181+'[8]поточний ремонт'!AI181</f>
        <v>0</v>
      </c>
      <c r="AJ181" s="176"/>
      <c r="AK181" s="176">
        <f>'ПР 03.19-03.24'!AK181+'[9]поточний ремонт'!AK181+'[8]поточний ремонт'!AK181</f>
        <v>0</v>
      </c>
      <c r="AL181" s="176">
        <f>'ПР 03.19-03.24'!AL181+'[9]поточний ремонт'!AL181+'[8]поточний ремонт'!AL181</f>
        <v>0</v>
      </c>
      <c r="AM181" s="176"/>
      <c r="AN181" s="176">
        <f>'ПР 03.19-03.24'!AN181+'[9]поточний ремонт'!AN181+'[8]поточний ремонт'!AN181</f>
        <v>0</v>
      </c>
      <c r="AO181" s="176">
        <f>'ПР 03.19-03.24'!AO181+'[9]поточний ремонт'!AO181+'[8]поточний ремонт'!AO181</f>
        <v>0</v>
      </c>
      <c r="AP181" s="176"/>
      <c r="AQ181" s="176">
        <f>'ПР 03.19-03.24'!AQ181+'[9]поточний ремонт'!AQ181+'[8]поточний ремонт'!AQ181</f>
        <v>0</v>
      </c>
      <c r="AR181" s="176">
        <f>'ПР 03.19-03.24'!AR181+'[9]поточний ремонт'!AR181+'[8]поточний ремонт'!AR181</f>
        <v>0</v>
      </c>
      <c r="AS181" s="176"/>
      <c r="AT181" s="176">
        <f>'ПР 03.19-03.24'!AT181+'[9]поточний ремонт'!AT181+'[8]поточний ремонт'!AT181</f>
        <v>0</v>
      </c>
      <c r="AU181" s="176">
        <f>'ПР 03.19-03.24'!AU181+'[9]поточний ремонт'!AU181+'[8]поточний ремонт'!AU181</f>
        <v>0</v>
      </c>
      <c r="AV181" s="176"/>
      <c r="AW181" s="176">
        <f>'ПР 03.19-03.24'!AW181+'[9]поточний ремонт'!AW181+'[8]поточний ремонт'!AW181</f>
        <v>68.050841658216257</v>
      </c>
      <c r="AX181" s="176">
        <f>'ПР 03.19-03.24'!AX181+'[9]поточний ремонт'!AX181+'[8]поточний ремонт'!AX181</f>
        <v>0</v>
      </c>
      <c r="AY181" s="176"/>
      <c r="AZ181" s="176">
        <f t="shared" si="11"/>
        <v>68.050841658216257</v>
      </c>
      <c r="BA181" s="176">
        <f t="shared" si="11"/>
        <v>0</v>
      </c>
      <c r="BB181" s="176">
        <f t="shared" si="12"/>
        <v>-68.050841658216257</v>
      </c>
      <c r="BD181" s="324">
        <v>1</v>
      </c>
    </row>
    <row r="182" spans="1:56" ht="24.9" customHeight="1" x14ac:dyDescent="0.3">
      <c r="A182" s="338">
        <v>150001037</v>
      </c>
      <c r="B182" s="114" t="s">
        <v>368</v>
      </c>
      <c r="C182" s="339">
        <v>1</v>
      </c>
      <c r="D182" s="340" t="s">
        <v>870</v>
      </c>
      <c r="E182" s="341">
        <f>'[8]поточний ремонт'!E182</f>
        <v>161.4</v>
      </c>
      <c r="F182" s="176">
        <f>'ПР 03.19-03.24'!F182+'[9]поточний ремонт'!F182+'[8]поточний ремонт'!F182</f>
        <v>13189.885750673289</v>
      </c>
      <c r="G182" s="176">
        <f t="shared" si="9"/>
        <v>0</v>
      </c>
      <c r="H182" s="176">
        <f t="shared" si="10"/>
        <v>-13189.885750673289</v>
      </c>
      <c r="I182" s="176">
        <f>'ПР 03.19-03.24'!I182+'[9]поточний ремонт'!I182+'[8]поточний ремонт'!I182</f>
        <v>0</v>
      </c>
      <c r="J182" s="176">
        <f>'ПР 03.19-03.24'!J182+'[9]поточний ремонт'!J182+'[8]поточний ремонт'!J182</f>
        <v>0</v>
      </c>
      <c r="K182" s="342"/>
      <c r="L182" s="176">
        <f>'ПР 03.19-03.24'!L182+'[9]поточний ремонт'!L182+'[8]поточний ремонт'!L182</f>
        <v>0</v>
      </c>
      <c r="M182" s="176">
        <f>'ПР 03.19-03.24'!M182+'[9]поточний ремонт'!M182+'[8]поточний ремонт'!M182</f>
        <v>0</v>
      </c>
      <c r="N182" s="176"/>
      <c r="O182" s="176">
        <f>'ПР 03.19-03.24'!O182+'[9]поточний ремонт'!O182+'[8]поточний ремонт'!O182</f>
        <v>0</v>
      </c>
      <c r="P182" s="176">
        <f>'ПР 03.19-03.24'!P182+'[9]поточний ремонт'!P182+'[8]поточний ремонт'!P182</f>
        <v>0</v>
      </c>
      <c r="Q182" s="334"/>
      <c r="R182" s="176">
        <f>'ПР 03.19-03.24'!R182+'[9]поточний ремонт'!R182+'[8]поточний ремонт'!R182</f>
        <v>0</v>
      </c>
      <c r="S182" s="176">
        <f>'ПР 03.19-03.24'!S182+'[9]поточний ремонт'!S182+'[8]поточний ремонт'!S182</f>
        <v>0</v>
      </c>
      <c r="T182" s="343"/>
      <c r="U182" s="176">
        <f>'ПР 03.19-03.24'!U182+'[9]поточний ремонт'!U182+'[8]поточний ремонт'!U182</f>
        <v>0</v>
      </c>
      <c r="V182" s="176">
        <f>'ПР 03.19-03.24'!V182+'[9]поточний ремонт'!V182+'[8]поточний ремонт'!V182</f>
        <v>0</v>
      </c>
      <c r="W182" s="176">
        <f>'ПР 03.19-03.24'!W182+'[9]поточний ремонт'!W182+'[8]поточний ремонт'!W182</f>
        <v>0</v>
      </c>
      <c r="X182" s="176">
        <f>'ПР 03.19-03.24'!X182+'[9]поточний ремонт'!X182+'[8]поточний ремонт'!X182</f>
        <v>0</v>
      </c>
      <c r="Y182" s="176">
        <f>'ПР 03.19-03.24'!Y182+'[9]поточний ремонт'!Y182+'[8]поточний ремонт'!Y182</f>
        <v>0</v>
      </c>
      <c r="Z182" s="176">
        <f>'ПР 03.19-03.24'!Z182+'[9]поточний ремонт'!Z182+'[8]поточний ремонт'!Z182</f>
        <v>0</v>
      </c>
      <c r="AA182" s="176">
        <f>'ПР 03.19-03.24'!AA182+'[9]поточний ремонт'!AA182+'[8]поточний ремонт'!AA182</f>
        <v>0</v>
      </c>
      <c r="AB182" s="176">
        <f>'ПР 03.19-03.24'!AB182+'[9]поточний ремонт'!AB182+'[8]поточний ремонт'!AB182</f>
        <v>0</v>
      </c>
      <c r="AC182" s="176">
        <f>'ПР 03.19-03.24'!AC182+'[9]поточний ремонт'!AC182+'[8]поточний ремонт'!AC182</f>
        <v>0</v>
      </c>
      <c r="AD182" s="176">
        <f>'ПР 03.19-03.24'!AD182+'[9]поточний ремонт'!AD182+'[8]поточний ремонт'!AD182</f>
        <v>0</v>
      </c>
      <c r="AE182" s="176">
        <f>'ПР 03.19-03.24'!AE182+'[9]поточний ремонт'!AE182+'[8]поточний ремонт'!AE182</f>
        <v>0</v>
      </c>
      <c r="AF182" s="176">
        <f>'ПР 03.19-03.24'!AF182+'[9]поточний ремонт'!AF182+'[8]поточний ремонт'!AF182</f>
        <v>0</v>
      </c>
      <c r="AG182" s="176"/>
      <c r="AH182" s="176">
        <f>'ПР 03.19-03.24'!AH182+'[9]поточний ремонт'!AH182+'[8]поточний ремонт'!AH182</f>
        <v>0</v>
      </c>
      <c r="AI182" s="176">
        <f>'ПР 03.19-03.24'!AI182+'[9]поточний ремонт'!AI182+'[8]поточний ремонт'!AI182</f>
        <v>0</v>
      </c>
      <c r="AJ182" s="176"/>
      <c r="AK182" s="176">
        <f>'ПР 03.19-03.24'!AK182+'[9]поточний ремонт'!AK182+'[8]поточний ремонт'!AK182</f>
        <v>0</v>
      </c>
      <c r="AL182" s="176">
        <f>'ПР 03.19-03.24'!AL182+'[9]поточний ремонт'!AL182+'[8]поточний ремонт'!AL182</f>
        <v>0</v>
      </c>
      <c r="AM182" s="176"/>
      <c r="AN182" s="176">
        <f>'ПР 03.19-03.24'!AN182+'[9]поточний ремонт'!AN182+'[8]поточний ремонт'!AN182</f>
        <v>0</v>
      </c>
      <c r="AO182" s="176">
        <f>'ПР 03.19-03.24'!AO182+'[9]поточний ремонт'!AO182+'[8]поточний ремонт'!AO182</f>
        <v>0</v>
      </c>
      <c r="AP182" s="176"/>
      <c r="AQ182" s="176">
        <f>'ПР 03.19-03.24'!AQ182+'[9]поточний ремонт'!AQ182+'[8]поточний ремонт'!AQ182</f>
        <v>0</v>
      </c>
      <c r="AR182" s="176">
        <f>'ПР 03.19-03.24'!AR182+'[9]поточний ремонт'!AR182+'[8]поточний ремонт'!AR182</f>
        <v>0</v>
      </c>
      <c r="AS182" s="176"/>
      <c r="AT182" s="176">
        <f>'ПР 03.19-03.24'!AT182+'[9]поточний ремонт'!AT182+'[8]поточний ремонт'!AT182</f>
        <v>0</v>
      </c>
      <c r="AU182" s="176">
        <f>'ПР 03.19-03.24'!AU182+'[9]поточний ремонт'!AU182+'[8]поточний ремонт'!AU182</f>
        <v>0</v>
      </c>
      <c r="AV182" s="176"/>
      <c r="AW182" s="176">
        <f>'ПР 03.19-03.24'!AW182+'[9]поточний ремонт'!AW182+'[8]поточний ремонт'!AW182</f>
        <v>76.414374505059527</v>
      </c>
      <c r="AX182" s="176">
        <f>'ПР 03.19-03.24'!AX182+'[9]поточний ремонт'!AX182+'[8]поточний ремонт'!AX182</f>
        <v>0</v>
      </c>
      <c r="AY182" s="176"/>
      <c r="AZ182" s="176">
        <f t="shared" si="11"/>
        <v>76.414374505059527</v>
      </c>
      <c r="BA182" s="176">
        <f t="shared" si="11"/>
        <v>0</v>
      </c>
      <c r="BB182" s="176">
        <f t="shared" si="12"/>
        <v>-76.414374505059527</v>
      </c>
      <c r="BD182" s="324">
        <v>1</v>
      </c>
    </row>
    <row r="183" spans="1:56" ht="24.9" customHeight="1" x14ac:dyDescent="0.3">
      <c r="A183" s="338">
        <v>150001032</v>
      </c>
      <c r="B183" s="114" t="s">
        <v>370</v>
      </c>
      <c r="C183" s="339">
        <v>9</v>
      </c>
      <c r="D183" s="340" t="s">
        <v>870</v>
      </c>
      <c r="E183" s="341">
        <f>'[8]поточний ремонт'!E183</f>
        <v>6019.3</v>
      </c>
      <c r="F183" s="176">
        <f>'ПР 03.19-03.24'!F183+'[9]поточний ремонт'!F183+'[8]поточний ремонт'!F183</f>
        <v>637463.63038509467</v>
      </c>
      <c r="G183" s="176">
        <f t="shared" si="9"/>
        <v>924817.83061086561</v>
      </c>
      <c r="H183" s="176">
        <f t="shared" si="10"/>
        <v>287354.20022577094</v>
      </c>
      <c r="I183" s="176">
        <f>'ПР 03.19-03.24'!I183+'[9]поточний ремонт'!I183+'[8]поточний ремонт'!I183</f>
        <v>193.94</v>
      </c>
      <c r="J183" s="176">
        <f>'ПР 03.19-03.24'!J183+'[9]поточний ремонт'!J183+'[8]поточний ремонт'!J183</f>
        <v>56115.461462901185</v>
      </c>
      <c r="K183" s="342"/>
      <c r="L183" s="176">
        <f>'ПР 03.19-03.24'!L183+'[9]поточний ремонт'!L183+'[8]поточний ремонт'!L183</f>
        <v>1</v>
      </c>
      <c r="M183" s="176">
        <f>'ПР 03.19-03.24'!M183+'[9]поточний ремонт'!M183+'[8]поточний ремонт'!M183</f>
        <v>15805.409938885183</v>
      </c>
      <c r="N183" s="343"/>
      <c r="O183" s="176">
        <f>'ПР 03.19-03.24'!O183+'[9]поточний ремонт'!O183+'[8]поточний ремонт'!O183</f>
        <v>303.39999999999998</v>
      </c>
      <c r="P183" s="176">
        <f>'ПР 03.19-03.24'!P183+'[9]поточний ремонт'!P183+'[8]поточний ремонт'!P183</f>
        <v>72694.462754605105</v>
      </c>
      <c r="Q183" s="334"/>
      <c r="R183" s="176">
        <f>'ПР 03.19-03.24'!R183+'[9]поточний ремонт'!R183+'[8]поточний ремонт'!R183</f>
        <v>22</v>
      </c>
      <c r="S183" s="176">
        <f>'ПР 03.19-03.24'!S183+'[9]поточний ремонт'!S183+'[8]поточний ремонт'!S183</f>
        <v>375576.67170066934</v>
      </c>
      <c r="T183" s="346"/>
      <c r="U183" s="176">
        <f>'ПР 03.19-03.24'!U183+'[9]поточний ремонт'!U183+'[8]поточний ремонт'!U183</f>
        <v>14266.914949861221</v>
      </c>
      <c r="V183" s="176">
        <f>'ПР 03.19-03.24'!V183+'[9]поточний ремонт'!V183+'[8]поточний ремонт'!V183</f>
        <v>0</v>
      </c>
      <c r="W183" s="176">
        <f>'ПР 03.19-03.24'!W183+'[9]поточний ремонт'!W183+'[8]поточний ремонт'!W183</f>
        <v>34</v>
      </c>
      <c r="X183" s="176">
        <f>'ПР 03.19-03.24'!X183+'[9]поточний ремонт'!X183+'[8]поточний ремонт'!X183</f>
        <v>21882</v>
      </c>
      <c r="Y183" s="176">
        <f>'ПР 03.19-03.24'!Y183+'[9]поточний ремонт'!Y183+'[8]поточний ремонт'!Y183</f>
        <v>97917.740067180537</v>
      </c>
      <c r="Z183" s="176">
        <f>'ПР 03.19-03.24'!Z183+'[9]поточний ремонт'!Z183+'[8]поточний ремонт'!Z183</f>
        <v>0</v>
      </c>
      <c r="AA183" s="176">
        <f>'ПР 03.19-03.24'!AA183+'[9]поточний ремонт'!AA183+'[8]поточний ремонт'!AA183</f>
        <v>0</v>
      </c>
      <c r="AB183" s="176">
        <f>'ПР 03.19-03.24'!AB183+'[9]поточний ремонт'!AB183+'[8]поточний ремонт'!AB183</f>
        <v>14882.91</v>
      </c>
      <c r="AC183" s="176">
        <f>'ПР 03.19-03.24'!AC183+'[9]поточний ремонт'!AC183+'[8]поточний ремонт'!AC183</f>
        <v>216214.43328989454</v>
      </c>
      <c r="AD183" s="176">
        <f>'ПР 03.19-03.24'!AD183+'[9]поточний ремонт'!AD183+'[8]поточний ремонт'!AD183</f>
        <v>39461.826446868545</v>
      </c>
      <c r="AE183" s="176">
        <f>'ПР 03.19-03.24'!AE183+'[9]поточний ремонт'!AE183+'[8]поточний ремонт'!AE183</f>
        <v>17833.154371935845</v>
      </c>
      <c r="AF183" s="176">
        <f>'ПР 03.19-03.24'!AF183+'[9]поточний ремонт'!AF183+'[8]поточний ремонт'!AF183</f>
        <v>8538.3978610422237</v>
      </c>
      <c r="AG183" s="176"/>
      <c r="AH183" s="176">
        <f>'ПР 03.19-03.24'!AH183+'[9]поточний ремонт'!AH183+'[8]поточний ремонт'!AH183</f>
        <v>17096.418838056445</v>
      </c>
      <c r="AI183" s="176">
        <f>'ПР 03.19-03.24'!AI183+'[9]поточний ремонт'!AI183+'[8]поточний ремонт'!AI183</f>
        <v>20600.817828054071</v>
      </c>
      <c r="AJ183" s="176"/>
      <c r="AK183" s="176">
        <f>'ПР 03.19-03.24'!AK183+'[9]поточний ремонт'!AK183+'[8]поточний ремонт'!AK183</f>
        <v>16161.845314483109</v>
      </c>
      <c r="AL183" s="176">
        <f>'ПР 03.19-03.24'!AL183+'[9]поточний ремонт'!AL183+'[8]поточний ремонт'!AL183</f>
        <v>4811.3453537052883</v>
      </c>
      <c r="AM183" s="176"/>
      <c r="AN183" s="176">
        <f>'ПР 03.19-03.24'!AN183+'[9]поточний ремонт'!AN183+'[8]поточний ремонт'!AN183</f>
        <v>19507.368988179915</v>
      </c>
      <c r="AO183" s="176">
        <f>'ПР 03.19-03.24'!AO183+'[9]поточний ремонт'!AO183+'[8]поточний ремонт'!AO183</f>
        <v>1714.3486267964722</v>
      </c>
      <c r="AP183" s="176"/>
      <c r="AQ183" s="176">
        <f>'ПР 03.19-03.24'!AQ183+'[9]поточний ремонт'!AQ183+'[8]поточний ремонт'!AQ183</f>
        <v>16836.129276643689</v>
      </c>
      <c r="AR183" s="176">
        <f>'ПР 03.19-03.24'!AR183+'[9]поточний ремонт'!AR183+'[8]поточний ремонт'!AR183</f>
        <v>13718.883466059451</v>
      </c>
      <c r="AS183" s="176"/>
      <c r="AT183" s="176">
        <f>'ПР 03.19-03.24'!AT183+'[9]поточний ремонт'!AT183+'[8]поточний ремонт'!AT183</f>
        <v>26410.76342029493</v>
      </c>
      <c r="AU183" s="176">
        <f>'ПР 03.19-03.24'!AU183+'[9]поточний ремонт'!AU183+'[8]поточний ремонт'!AU183</f>
        <v>31120.814615607276</v>
      </c>
      <c r="AV183" s="176"/>
      <c r="AW183" s="176">
        <f>'ПР 03.19-03.24'!AW183+'[9]поточний ремонт'!AW183+'[8]поточний ремонт'!AW183</f>
        <v>6503.33256500264</v>
      </c>
      <c r="AX183" s="176">
        <f>'ПР 03.19-03.24'!AX183+'[9]поточний ремонт'!AX183+'[8]поточний ремонт'!AX183</f>
        <v>5601.82</v>
      </c>
      <c r="AY183" s="176"/>
      <c r="AZ183" s="176">
        <f t="shared" si="11"/>
        <v>120349.01277459656</v>
      </c>
      <c r="BA183" s="176">
        <f t="shared" si="11"/>
        <v>86106.427751264768</v>
      </c>
      <c r="BB183" s="176">
        <f t="shared" si="12"/>
        <v>-34242.585023331791</v>
      </c>
      <c r="BD183" s="324">
        <v>1</v>
      </c>
    </row>
    <row r="184" spans="1:56" ht="24.9" customHeight="1" x14ac:dyDescent="0.3">
      <c r="A184" s="338">
        <v>150000537</v>
      </c>
      <c r="B184" s="602" t="s">
        <v>372</v>
      </c>
      <c r="C184" s="339">
        <v>1</v>
      </c>
      <c r="D184" s="340" t="s">
        <v>870</v>
      </c>
      <c r="E184" s="341"/>
      <c r="F184" s="176"/>
      <c r="G184" s="176"/>
      <c r="H184" s="176"/>
      <c r="I184" s="176"/>
      <c r="J184" s="176"/>
      <c r="K184" s="342"/>
      <c r="L184" s="176"/>
      <c r="M184" s="176"/>
      <c r="N184" s="176"/>
      <c r="O184" s="176"/>
      <c r="P184" s="176"/>
      <c r="Q184" s="334"/>
      <c r="R184" s="176"/>
      <c r="S184" s="176"/>
      <c r="T184" s="343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>
        <f t="shared" si="11"/>
        <v>0</v>
      </c>
      <c r="BA184" s="176">
        <f t="shared" si="11"/>
        <v>0</v>
      </c>
      <c r="BB184" s="176">
        <f t="shared" si="12"/>
        <v>0</v>
      </c>
      <c r="BD184" s="324">
        <v>2</v>
      </c>
    </row>
    <row r="185" spans="1:56" ht="24.9" customHeight="1" x14ac:dyDescent="0.3">
      <c r="A185" s="338">
        <v>150000502</v>
      </c>
      <c r="B185" s="114" t="s">
        <v>374</v>
      </c>
      <c r="C185" s="339">
        <v>1</v>
      </c>
      <c r="D185" s="340" t="s">
        <v>870</v>
      </c>
      <c r="E185" s="341">
        <f>'[8]поточний ремонт'!E185</f>
        <v>137.30000000000001</v>
      </c>
      <c r="F185" s="176">
        <f>'ПР 03.19-03.24'!F185+'[9]поточний ремонт'!F185+'[8]поточний ремонт'!F185</f>
        <v>12648.416079233612</v>
      </c>
      <c r="G185" s="176">
        <f t="shared" si="9"/>
        <v>446</v>
      </c>
      <c r="H185" s="176">
        <f t="shared" si="10"/>
        <v>-12202.416079233612</v>
      </c>
      <c r="I185" s="176">
        <f>'ПР 03.19-03.24'!I185+'[9]поточний ремонт'!I185+'[8]поточний ремонт'!I185</f>
        <v>0</v>
      </c>
      <c r="J185" s="176">
        <f>'ПР 03.19-03.24'!J185+'[9]поточний ремонт'!J185+'[8]поточний ремонт'!J185</f>
        <v>446</v>
      </c>
      <c r="K185" s="342"/>
      <c r="L185" s="176">
        <f>'ПР 03.19-03.24'!L185+'[9]поточний ремонт'!L185+'[8]поточний ремонт'!L185</f>
        <v>0</v>
      </c>
      <c r="M185" s="176">
        <f>'ПР 03.19-03.24'!M185+'[9]поточний ремонт'!M185+'[8]поточний ремонт'!M185</f>
        <v>0</v>
      </c>
      <c r="N185" s="176"/>
      <c r="O185" s="176">
        <f>'ПР 03.19-03.24'!O185+'[9]поточний ремонт'!O185+'[8]поточний ремонт'!O185</f>
        <v>0</v>
      </c>
      <c r="P185" s="176">
        <f>'ПР 03.19-03.24'!P185+'[9]поточний ремонт'!P185+'[8]поточний ремонт'!P185</f>
        <v>0</v>
      </c>
      <c r="Q185" s="334"/>
      <c r="R185" s="176">
        <f>'ПР 03.19-03.24'!R185+'[9]поточний ремонт'!R185+'[8]поточний ремонт'!R185</f>
        <v>0</v>
      </c>
      <c r="S185" s="176">
        <f>'ПР 03.19-03.24'!S185+'[9]поточний ремонт'!S185+'[8]поточний ремонт'!S185</f>
        <v>0</v>
      </c>
      <c r="T185" s="343"/>
      <c r="U185" s="176">
        <f>'ПР 03.19-03.24'!U185+'[9]поточний ремонт'!U185+'[8]поточний ремонт'!U185</f>
        <v>0</v>
      </c>
      <c r="V185" s="176">
        <f>'ПР 03.19-03.24'!V185+'[9]поточний ремонт'!V185+'[8]поточний ремонт'!V185</f>
        <v>0</v>
      </c>
      <c r="W185" s="176">
        <f>'ПР 03.19-03.24'!W185+'[9]поточний ремонт'!W185+'[8]поточний ремонт'!W185</f>
        <v>0</v>
      </c>
      <c r="X185" s="176">
        <f>'ПР 03.19-03.24'!X185+'[9]поточний ремонт'!X185+'[8]поточний ремонт'!X185</f>
        <v>0</v>
      </c>
      <c r="Y185" s="176">
        <f>'ПР 03.19-03.24'!Y185+'[9]поточний ремонт'!Y185+'[8]поточний ремонт'!Y185</f>
        <v>0</v>
      </c>
      <c r="Z185" s="176">
        <f>'ПР 03.19-03.24'!Z185+'[9]поточний ремонт'!Z185+'[8]поточний ремонт'!Z185</f>
        <v>0</v>
      </c>
      <c r="AA185" s="176">
        <f>'ПР 03.19-03.24'!AA185+'[9]поточний ремонт'!AA185+'[8]поточний ремонт'!AA185</f>
        <v>0</v>
      </c>
      <c r="AB185" s="176">
        <f>'ПР 03.19-03.24'!AB185+'[9]поточний ремонт'!AB185+'[8]поточний ремонт'!AB185</f>
        <v>0</v>
      </c>
      <c r="AC185" s="176">
        <f>'ПР 03.19-03.24'!AC185+'[9]поточний ремонт'!AC185+'[8]поточний ремонт'!AC185</f>
        <v>0</v>
      </c>
      <c r="AD185" s="176">
        <f>'ПР 03.19-03.24'!AD185+'[9]поточний ремонт'!AD185+'[8]поточний ремонт'!AD185</f>
        <v>0</v>
      </c>
      <c r="AE185" s="176">
        <f>'ПР 03.19-03.24'!AE185+'[9]поточний ремонт'!AE185+'[8]поточний ремонт'!AE185</f>
        <v>0</v>
      </c>
      <c r="AF185" s="176">
        <f>'ПР 03.19-03.24'!AF185+'[9]поточний ремонт'!AF185+'[8]поточний ремонт'!AF185</f>
        <v>0</v>
      </c>
      <c r="AG185" s="176"/>
      <c r="AH185" s="176">
        <f>'ПР 03.19-03.24'!AH185+'[9]поточний ремонт'!AH185+'[8]поточний ремонт'!AH185</f>
        <v>0</v>
      </c>
      <c r="AI185" s="176">
        <f>'ПР 03.19-03.24'!AI185+'[9]поточний ремонт'!AI185+'[8]поточний ремонт'!AI185</f>
        <v>0</v>
      </c>
      <c r="AJ185" s="176"/>
      <c r="AK185" s="176">
        <f>'ПР 03.19-03.24'!AK185+'[9]поточний ремонт'!AK185+'[8]поточний ремонт'!AK185</f>
        <v>0</v>
      </c>
      <c r="AL185" s="176">
        <f>'ПР 03.19-03.24'!AL185+'[9]поточний ремонт'!AL185+'[8]поточний ремонт'!AL185</f>
        <v>0</v>
      </c>
      <c r="AM185" s="176"/>
      <c r="AN185" s="176">
        <f>'ПР 03.19-03.24'!AN185+'[9]поточний ремонт'!AN185+'[8]поточний ремонт'!AN185</f>
        <v>0</v>
      </c>
      <c r="AO185" s="176">
        <f>'ПР 03.19-03.24'!AO185+'[9]поточний ремонт'!AO185+'[8]поточний ремонт'!AO185</f>
        <v>0</v>
      </c>
      <c r="AP185" s="176"/>
      <c r="AQ185" s="176">
        <f>'ПР 03.19-03.24'!AQ185+'[9]поточний ремонт'!AQ185+'[8]поточний ремонт'!AQ185</f>
        <v>0</v>
      </c>
      <c r="AR185" s="176">
        <f>'ПР 03.19-03.24'!AR185+'[9]поточний ремонт'!AR185+'[8]поточний ремонт'!AR185</f>
        <v>0</v>
      </c>
      <c r="AS185" s="176"/>
      <c r="AT185" s="176">
        <f>'ПР 03.19-03.24'!AT185+'[9]поточний ремонт'!AT185+'[8]поточний ремонт'!AT185</f>
        <v>0</v>
      </c>
      <c r="AU185" s="176">
        <f>'ПР 03.19-03.24'!AU185+'[9]поточний ремонт'!AU185+'[8]поточний ремонт'!AU185</f>
        <v>0</v>
      </c>
      <c r="AV185" s="176"/>
      <c r="AW185" s="176">
        <f>'ПР 03.19-03.24'!AW185+'[9]поточний ремонт'!AW185+'[8]поточний ремонт'!AW185</f>
        <v>37.071000000000012</v>
      </c>
      <c r="AX185" s="176">
        <f>'ПР 03.19-03.24'!AX185+'[9]поточний ремонт'!AX185+'[8]поточний ремонт'!AX185</f>
        <v>2075.2383857599998</v>
      </c>
      <c r="AY185" s="176"/>
      <c r="AZ185" s="176">
        <f t="shared" si="11"/>
        <v>37.071000000000012</v>
      </c>
      <c r="BA185" s="176">
        <f t="shared" si="11"/>
        <v>2075.2383857599998</v>
      </c>
      <c r="BB185" s="176">
        <f t="shared" si="12"/>
        <v>2038.1673857599999</v>
      </c>
      <c r="BD185" s="324">
        <v>3</v>
      </c>
    </row>
    <row r="186" spans="1:56" ht="24.9" customHeight="1" x14ac:dyDescent="0.3">
      <c r="A186" s="338">
        <v>150000503</v>
      </c>
      <c r="B186" s="602" t="s">
        <v>376</v>
      </c>
      <c r="C186" s="339">
        <v>1</v>
      </c>
      <c r="D186" s="340" t="s">
        <v>870</v>
      </c>
      <c r="E186" s="341"/>
      <c r="F186" s="176"/>
      <c r="G186" s="176"/>
      <c r="H186" s="176"/>
      <c r="I186" s="176"/>
      <c r="J186" s="176"/>
      <c r="K186" s="342"/>
      <c r="L186" s="176"/>
      <c r="M186" s="176"/>
      <c r="N186" s="176"/>
      <c r="O186" s="176"/>
      <c r="P186" s="176"/>
      <c r="Q186" s="334"/>
      <c r="R186" s="176"/>
      <c r="S186" s="176"/>
      <c r="T186" s="343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>
        <f t="shared" si="11"/>
        <v>0</v>
      </c>
      <c r="BA186" s="176">
        <f t="shared" si="11"/>
        <v>0</v>
      </c>
      <c r="BB186" s="176">
        <f t="shared" si="12"/>
        <v>0</v>
      </c>
      <c r="BD186" s="324">
        <v>3</v>
      </c>
    </row>
    <row r="187" spans="1:56" ht="24.9" customHeight="1" x14ac:dyDescent="0.3">
      <c r="A187" s="338">
        <v>150000504</v>
      </c>
      <c r="B187" s="114" t="s">
        <v>378</v>
      </c>
      <c r="C187" s="339">
        <v>1</v>
      </c>
      <c r="D187" s="340" t="s">
        <v>870</v>
      </c>
      <c r="E187" s="341">
        <f>'[8]поточний ремонт'!E187</f>
        <v>180.6</v>
      </c>
      <c r="F187" s="176">
        <f>'ПР 03.19-03.24'!F187+'[9]поточний ремонт'!F187+'[8]поточний ремонт'!F187</f>
        <v>15920.588379749137</v>
      </c>
      <c r="G187" s="176">
        <f t="shared" si="9"/>
        <v>0</v>
      </c>
      <c r="H187" s="176">
        <f t="shared" si="10"/>
        <v>-15920.588379749137</v>
      </c>
      <c r="I187" s="176">
        <f>'ПР 03.19-03.24'!I187+'[9]поточний ремонт'!I187+'[8]поточний ремонт'!I187</f>
        <v>0</v>
      </c>
      <c r="J187" s="176">
        <f>'ПР 03.19-03.24'!J187+'[9]поточний ремонт'!J187+'[8]поточний ремонт'!J187</f>
        <v>0</v>
      </c>
      <c r="K187" s="342"/>
      <c r="L187" s="176">
        <f>'ПР 03.19-03.24'!L187+'[9]поточний ремонт'!L187+'[8]поточний ремонт'!L187</f>
        <v>0</v>
      </c>
      <c r="M187" s="176">
        <f>'ПР 03.19-03.24'!M187+'[9]поточний ремонт'!M187+'[8]поточний ремонт'!M187</f>
        <v>0</v>
      </c>
      <c r="N187" s="176"/>
      <c r="O187" s="176">
        <f>'ПР 03.19-03.24'!O187+'[9]поточний ремонт'!O187+'[8]поточний ремонт'!O187</f>
        <v>0</v>
      </c>
      <c r="P187" s="176">
        <f>'ПР 03.19-03.24'!P187+'[9]поточний ремонт'!P187+'[8]поточний ремонт'!P187</f>
        <v>0</v>
      </c>
      <c r="Q187" s="334"/>
      <c r="R187" s="176">
        <f>'ПР 03.19-03.24'!R187+'[9]поточний ремонт'!R187+'[8]поточний ремонт'!R187</f>
        <v>0</v>
      </c>
      <c r="S187" s="176">
        <f>'ПР 03.19-03.24'!S187+'[9]поточний ремонт'!S187+'[8]поточний ремонт'!S187</f>
        <v>0</v>
      </c>
      <c r="T187" s="343"/>
      <c r="U187" s="176">
        <f>'ПР 03.19-03.24'!U187+'[9]поточний ремонт'!U187+'[8]поточний ремонт'!U187</f>
        <v>0</v>
      </c>
      <c r="V187" s="176">
        <f>'ПР 03.19-03.24'!V187+'[9]поточний ремонт'!V187+'[8]поточний ремонт'!V187</f>
        <v>0</v>
      </c>
      <c r="W187" s="176">
        <f>'ПР 03.19-03.24'!W187+'[9]поточний ремонт'!W187+'[8]поточний ремонт'!W187</f>
        <v>0</v>
      </c>
      <c r="X187" s="176">
        <f>'ПР 03.19-03.24'!X187+'[9]поточний ремонт'!X187+'[8]поточний ремонт'!X187</f>
        <v>0</v>
      </c>
      <c r="Y187" s="176">
        <f>'ПР 03.19-03.24'!Y187+'[9]поточний ремонт'!Y187+'[8]поточний ремонт'!Y187</f>
        <v>0</v>
      </c>
      <c r="Z187" s="176">
        <f>'ПР 03.19-03.24'!Z187+'[9]поточний ремонт'!Z187+'[8]поточний ремонт'!Z187</f>
        <v>0</v>
      </c>
      <c r="AA187" s="176">
        <f>'ПР 03.19-03.24'!AA187+'[9]поточний ремонт'!AA187+'[8]поточний ремонт'!AA187</f>
        <v>0</v>
      </c>
      <c r="AB187" s="176">
        <f>'ПР 03.19-03.24'!AB187+'[9]поточний ремонт'!AB187+'[8]поточний ремонт'!AB187</f>
        <v>0</v>
      </c>
      <c r="AC187" s="176">
        <f>'ПР 03.19-03.24'!AC187+'[9]поточний ремонт'!AC187+'[8]поточний ремонт'!AC187</f>
        <v>0</v>
      </c>
      <c r="AD187" s="176">
        <f>'ПР 03.19-03.24'!AD187+'[9]поточний ремонт'!AD187+'[8]поточний ремонт'!AD187</f>
        <v>0</v>
      </c>
      <c r="AE187" s="176">
        <f>'ПР 03.19-03.24'!AE187+'[9]поточний ремонт'!AE187+'[8]поточний ремонт'!AE187</f>
        <v>0</v>
      </c>
      <c r="AF187" s="176">
        <f>'ПР 03.19-03.24'!AF187+'[9]поточний ремонт'!AF187+'[8]поточний ремонт'!AF187</f>
        <v>0</v>
      </c>
      <c r="AG187" s="176"/>
      <c r="AH187" s="176">
        <f>'ПР 03.19-03.24'!AH187+'[9]поточний ремонт'!AH187+'[8]поточний ремонт'!AH187</f>
        <v>0</v>
      </c>
      <c r="AI187" s="176">
        <f>'ПР 03.19-03.24'!AI187+'[9]поточний ремонт'!AI187+'[8]поточний ремонт'!AI187</f>
        <v>0</v>
      </c>
      <c r="AJ187" s="176"/>
      <c r="AK187" s="176">
        <f>'ПР 03.19-03.24'!AK187+'[9]поточний ремонт'!AK187+'[8]поточний ремонт'!AK187</f>
        <v>0</v>
      </c>
      <c r="AL187" s="176">
        <f>'ПР 03.19-03.24'!AL187+'[9]поточний ремонт'!AL187+'[8]поточний ремонт'!AL187</f>
        <v>0</v>
      </c>
      <c r="AM187" s="176"/>
      <c r="AN187" s="176">
        <f>'ПР 03.19-03.24'!AN187+'[9]поточний ремонт'!AN187+'[8]поточний ремонт'!AN187</f>
        <v>0</v>
      </c>
      <c r="AO187" s="176">
        <f>'ПР 03.19-03.24'!AO187+'[9]поточний ремонт'!AO187+'[8]поточний ремонт'!AO187</f>
        <v>0</v>
      </c>
      <c r="AP187" s="176"/>
      <c r="AQ187" s="176">
        <f>'ПР 03.19-03.24'!AQ187+'[9]поточний ремонт'!AQ187+'[8]поточний ремонт'!AQ187</f>
        <v>0</v>
      </c>
      <c r="AR187" s="176">
        <f>'ПР 03.19-03.24'!AR187+'[9]поточний ремонт'!AR187+'[8]поточний ремонт'!AR187</f>
        <v>0</v>
      </c>
      <c r="AS187" s="176"/>
      <c r="AT187" s="176">
        <f>'ПР 03.19-03.24'!AT187+'[9]поточний ремонт'!AT187+'[8]поточний ремонт'!AT187</f>
        <v>0</v>
      </c>
      <c r="AU187" s="176">
        <f>'ПР 03.19-03.24'!AU187+'[9]поточний ремонт'!AU187+'[8]поточний ремонт'!AU187</f>
        <v>0</v>
      </c>
      <c r="AV187" s="176"/>
      <c r="AW187" s="176">
        <f>'ПР 03.19-03.24'!AW187+'[9]поточний ремонт'!AW187+'[8]поточний ремонт'!AW187</f>
        <v>48.762000000000015</v>
      </c>
      <c r="AX187" s="176">
        <f>'ПР 03.19-03.24'!AX187+'[9]поточний ремонт'!AX187+'[8]поточний ремонт'!AX187</f>
        <v>2268.5421754399999</v>
      </c>
      <c r="AY187" s="176"/>
      <c r="AZ187" s="176">
        <f t="shared" si="11"/>
        <v>48.762000000000015</v>
      </c>
      <c r="BA187" s="176">
        <f t="shared" si="11"/>
        <v>2268.5421754399999</v>
      </c>
      <c r="BB187" s="176">
        <f t="shared" si="12"/>
        <v>2219.7801754399998</v>
      </c>
      <c r="BD187" s="324">
        <v>3</v>
      </c>
    </row>
    <row r="188" spans="1:56" ht="24.9" customHeight="1" x14ac:dyDescent="0.3">
      <c r="A188" s="338">
        <v>150000506</v>
      </c>
      <c r="B188" s="114" t="s">
        <v>380</v>
      </c>
      <c r="C188" s="339">
        <v>1</v>
      </c>
      <c r="D188" s="340" t="s">
        <v>870</v>
      </c>
      <c r="E188" s="341">
        <f>'[8]поточний ремонт'!E188</f>
        <v>102.4</v>
      </c>
      <c r="F188" s="176">
        <f>'ПР 03.19-03.24'!F188+'[9]поточний ремонт'!F188+'[8]поточний ремонт'!F188</f>
        <v>10854.103667464398</v>
      </c>
      <c r="G188" s="176">
        <f t="shared" si="9"/>
        <v>0</v>
      </c>
      <c r="H188" s="176">
        <f t="shared" si="10"/>
        <v>-10854.103667464398</v>
      </c>
      <c r="I188" s="176">
        <f>'ПР 03.19-03.24'!I188+'[9]поточний ремонт'!I188+'[8]поточний ремонт'!I188</f>
        <v>0</v>
      </c>
      <c r="J188" s="176">
        <f>'ПР 03.19-03.24'!J188+'[9]поточний ремонт'!J188+'[8]поточний ремонт'!J188</f>
        <v>0</v>
      </c>
      <c r="K188" s="342"/>
      <c r="L188" s="176">
        <f>'ПР 03.19-03.24'!L188+'[9]поточний ремонт'!L188+'[8]поточний ремонт'!L188</f>
        <v>0</v>
      </c>
      <c r="M188" s="176">
        <f>'ПР 03.19-03.24'!M188+'[9]поточний ремонт'!M188+'[8]поточний ремонт'!M188</f>
        <v>0</v>
      </c>
      <c r="N188" s="176"/>
      <c r="O188" s="176">
        <f>'ПР 03.19-03.24'!O188+'[9]поточний ремонт'!O188+'[8]поточний ремонт'!O188</f>
        <v>0</v>
      </c>
      <c r="P188" s="176">
        <f>'ПР 03.19-03.24'!P188+'[9]поточний ремонт'!P188+'[8]поточний ремонт'!P188</f>
        <v>0</v>
      </c>
      <c r="Q188" s="334"/>
      <c r="R188" s="176">
        <f>'ПР 03.19-03.24'!R188+'[9]поточний ремонт'!R188+'[8]поточний ремонт'!R188</f>
        <v>0</v>
      </c>
      <c r="S188" s="176">
        <f>'ПР 03.19-03.24'!S188+'[9]поточний ремонт'!S188+'[8]поточний ремонт'!S188</f>
        <v>0</v>
      </c>
      <c r="T188" s="343"/>
      <c r="U188" s="176">
        <f>'ПР 03.19-03.24'!U188+'[9]поточний ремонт'!U188+'[8]поточний ремонт'!U188</f>
        <v>0</v>
      </c>
      <c r="V188" s="176">
        <f>'ПР 03.19-03.24'!V188+'[9]поточний ремонт'!V188+'[8]поточний ремонт'!V188</f>
        <v>0</v>
      </c>
      <c r="W188" s="176">
        <f>'ПР 03.19-03.24'!W188+'[9]поточний ремонт'!W188+'[8]поточний ремонт'!W188</f>
        <v>0</v>
      </c>
      <c r="X188" s="176">
        <f>'ПР 03.19-03.24'!X188+'[9]поточний ремонт'!X188+'[8]поточний ремонт'!X188</f>
        <v>0</v>
      </c>
      <c r="Y188" s="176">
        <f>'ПР 03.19-03.24'!Y188+'[9]поточний ремонт'!Y188+'[8]поточний ремонт'!Y188</f>
        <v>0</v>
      </c>
      <c r="Z188" s="176">
        <f>'ПР 03.19-03.24'!Z188+'[9]поточний ремонт'!Z188+'[8]поточний ремонт'!Z188</f>
        <v>0</v>
      </c>
      <c r="AA188" s="176">
        <f>'ПР 03.19-03.24'!AA188+'[9]поточний ремонт'!AA188+'[8]поточний ремонт'!AA188</f>
        <v>0</v>
      </c>
      <c r="AB188" s="176">
        <f>'ПР 03.19-03.24'!AB188+'[9]поточний ремонт'!AB188+'[8]поточний ремонт'!AB188</f>
        <v>0</v>
      </c>
      <c r="AC188" s="176">
        <f>'ПР 03.19-03.24'!AC188+'[9]поточний ремонт'!AC188+'[8]поточний ремонт'!AC188</f>
        <v>0</v>
      </c>
      <c r="AD188" s="176">
        <f>'ПР 03.19-03.24'!AD188+'[9]поточний ремонт'!AD188+'[8]поточний ремонт'!AD188</f>
        <v>0</v>
      </c>
      <c r="AE188" s="176">
        <f>'ПР 03.19-03.24'!AE188+'[9]поточний ремонт'!AE188+'[8]поточний ремонт'!AE188</f>
        <v>0</v>
      </c>
      <c r="AF188" s="176">
        <f>'ПР 03.19-03.24'!AF188+'[9]поточний ремонт'!AF188+'[8]поточний ремонт'!AF188</f>
        <v>0</v>
      </c>
      <c r="AG188" s="176"/>
      <c r="AH188" s="176">
        <f>'ПР 03.19-03.24'!AH188+'[9]поточний ремонт'!AH188+'[8]поточний ремонт'!AH188</f>
        <v>0</v>
      </c>
      <c r="AI188" s="176">
        <f>'ПР 03.19-03.24'!AI188+'[9]поточний ремонт'!AI188+'[8]поточний ремонт'!AI188</f>
        <v>0</v>
      </c>
      <c r="AJ188" s="176"/>
      <c r="AK188" s="176">
        <f>'ПР 03.19-03.24'!AK188+'[9]поточний ремонт'!AK188+'[8]поточний ремонт'!AK188</f>
        <v>0</v>
      </c>
      <c r="AL188" s="176">
        <f>'ПР 03.19-03.24'!AL188+'[9]поточний ремонт'!AL188+'[8]поточний ремонт'!AL188</f>
        <v>0</v>
      </c>
      <c r="AM188" s="176"/>
      <c r="AN188" s="176">
        <f>'ПР 03.19-03.24'!AN188+'[9]поточний ремонт'!AN188+'[8]поточний ремонт'!AN188</f>
        <v>0</v>
      </c>
      <c r="AO188" s="176">
        <f>'ПР 03.19-03.24'!AO188+'[9]поточний ремонт'!AO188+'[8]поточний ремонт'!AO188</f>
        <v>0</v>
      </c>
      <c r="AP188" s="176"/>
      <c r="AQ188" s="176">
        <f>'ПР 03.19-03.24'!AQ188+'[9]поточний ремонт'!AQ188+'[8]поточний ремонт'!AQ188</f>
        <v>0</v>
      </c>
      <c r="AR188" s="176">
        <f>'ПР 03.19-03.24'!AR188+'[9]поточний ремонт'!AR188+'[8]поточний ремонт'!AR188</f>
        <v>0</v>
      </c>
      <c r="AS188" s="176"/>
      <c r="AT188" s="176">
        <f>'ПР 03.19-03.24'!AT188+'[9]поточний ремонт'!AT188+'[8]поточний ремонт'!AT188</f>
        <v>0</v>
      </c>
      <c r="AU188" s="176">
        <f>'ПР 03.19-03.24'!AU188+'[9]поточний ремонт'!AU188+'[8]поточний ремонт'!AU188</f>
        <v>0</v>
      </c>
      <c r="AV188" s="176"/>
      <c r="AW188" s="176">
        <f>'ПР 03.19-03.24'!AW188+'[9]поточний ремонт'!AW188+'[8]поточний ремонт'!AW188</f>
        <v>27.648000000000007</v>
      </c>
      <c r="AX188" s="176">
        <f>'ПР 03.19-03.24'!AX188+'[9]поточний ремонт'!AX188+'[8]поточний ремонт'!AX188</f>
        <v>1280.92</v>
      </c>
      <c r="AY188" s="176"/>
      <c r="AZ188" s="176">
        <f t="shared" si="11"/>
        <v>27.648000000000007</v>
      </c>
      <c r="BA188" s="176">
        <f t="shared" si="11"/>
        <v>1280.92</v>
      </c>
      <c r="BB188" s="176">
        <f t="shared" si="12"/>
        <v>1253.2720000000002</v>
      </c>
      <c r="BD188" s="324">
        <v>3</v>
      </c>
    </row>
    <row r="189" spans="1:56" ht="24.9" customHeight="1" x14ac:dyDescent="0.3">
      <c r="A189" s="338">
        <v>150000505</v>
      </c>
      <c r="B189" s="114" t="s">
        <v>382</v>
      </c>
      <c r="C189" s="339">
        <v>1</v>
      </c>
      <c r="D189" s="340" t="s">
        <v>870</v>
      </c>
      <c r="E189" s="341">
        <f>'[8]поточний ремонт'!E189</f>
        <v>180.22</v>
      </c>
      <c r="F189" s="176">
        <f>'ПР 03.19-03.24'!F189+'[9]поточний ремонт'!F189+'[8]поточний ремонт'!F189</f>
        <v>17490.028903224138</v>
      </c>
      <c r="G189" s="176">
        <f t="shared" si="9"/>
        <v>961</v>
      </c>
      <c r="H189" s="176">
        <f t="shared" si="10"/>
        <v>-16529.028903224138</v>
      </c>
      <c r="I189" s="176">
        <f>'ПР 03.19-03.24'!I189+'[9]поточний ремонт'!I189+'[8]поточний ремонт'!I189</f>
        <v>8.1999999999999993</v>
      </c>
      <c r="J189" s="176">
        <f>'ПР 03.19-03.24'!J189+'[9]поточний ремонт'!J189+'[8]поточний ремонт'!J189</f>
        <v>961</v>
      </c>
      <c r="K189" s="342"/>
      <c r="L189" s="176">
        <f>'ПР 03.19-03.24'!L189+'[9]поточний ремонт'!L189+'[8]поточний ремонт'!L189</f>
        <v>0</v>
      </c>
      <c r="M189" s="176">
        <f>'ПР 03.19-03.24'!M189+'[9]поточний ремонт'!M189+'[8]поточний ремонт'!M189</f>
        <v>0</v>
      </c>
      <c r="N189" s="176"/>
      <c r="O189" s="176">
        <f>'ПР 03.19-03.24'!O189+'[9]поточний ремонт'!O189+'[8]поточний ремонт'!O189</f>
        <v>0</v>
      </c>
      <c r="P189" s="176">
        <f>'ПР 03.19-03.24'!P189+'[9]поточний ремонт'!P189+'[8]поточний ремонт'!P189</f>
        <v>0</v>
      </c>
      <c r="Q189" s="334"/>
      <c r="R189" s="176">
        <f>'ПР 03.19-03.24'!R189+'[9]поточний ремонт'!R189+'[8]поточний ремонт'!R189</f>
        <v>0</v>
      </c>
      <c r="S189" s="176">
        <f>'ПР 03.19-03.24'!S189+'[9]поточний ремонт'!S189+'[8]поточний ремонт'!S189</f>
        <v>0</v>
      </c>
      <c r="T189" s="343"/>
      <c r="U189" s="176">
        <f>'ПР 03.19-03.24'!U189+'[9]поточний ремонт'!U189+'[8]поточний ремонт'!U189</f>
        <v>0</v>
      </c>
      <c r="V189" s="176">
        <f>'ПР 03.19-03.24'!V189+'[9]поточний ремонт'!V189+'[8]поточний ремонт'!V189</f>
        <v>0</v>
      </c>
      <c r="W189" s="176">
        <f>'ПР 03.19-03.24'!W189+'[9]поточний ремонт'!W189+'[8]поточний ремонт'!W189</f>
        <v>0</v>
      </c>
      <c r="X189" s="176">
        <f>'ПР 03.19-03.24'!X189+'[9]поточний ремонт'!X189+'[8]поточний ремонт'!X189</f>
        <v>0</v>
      </c>
      <c r="Y189" s="176">
        <f>'ПР 03.19-03.24'!Y189+'[9]поточний ремонт'!Y189+'[8]поточний ремонт'!Y189</f>
        <v>0</v>
      </c>
      <c r="Z189" s="176">
        <f>'ПР 03.19-03.24'!Z189+'[9]поточний ремонт'!Z189+'[8]поточний ремонт'!Z189</f>
        <v>0</v>
      </c>
      <c r="AA189" s="176">
        <f>'ПР 03.19-03.24'!AA189+'[9]поточний ремонт'!AA189+'[8]поточний ремонт'!AA189</f>
        <v>0</v>
      </c>
      <c r="AB189" s="176">
        <f>'ПР 03.19-03.24'!AB189+'[9]поточний ремонт'!AB189+'[8]поточний ремонт'!AB189</f>
        <v>0</v>
      </c>
      <c r="AC189" s="176">
        <f>'ПР 03.19-03.24'!AC189+'[9]поточний ремонт'!AC189+'[8]поточний ремонт'!AC189</f>
        <v>0</v>
      </c>
      <c r="AD189" s="176">
        <f>'ПР 03.19-03.24'!AD189+'[9]поточний ремонт'!AD189+'[8]поточний ремонт'!AD189</f>
        <v>0</v>
      </c>
      <c r="AE189" s="176">
        <f>'ПР 03.19-03.24'!AE189+'[9]поточний ремонт'!AE189+'[8]поточний ремонт'!AE189</f>
        <v>0</v>
      </c>
      <c r="AF189" s="176">
        <f>'ПР 03.19-03.24'!AF189+'[9]поточний ремонт'!AF189+'[8]поточний ремонт'!AF189</f>
        <v>0</v>
      </c>
      <c r="AG189" s="176"/>
      <c r="AH189" s="176">
        <f>'ПР 03.19-03.24'!AH189+'[9]поточний ремонт'!AH189+'[8]поточний ремонт'!AH189</f>
        <v>0</v>
      </c>
      <c r="AI189" s="176">
        <f>'ПР 03.19-03.24'!AI189+'[9]поточний ремонт'!AI189+'[8]поточний ремонт'!AI189</f>
        <v>0</v>
      </c>
      <c r="AJ189" s="176"/>
      <c r="AK189" s="176">
        <f>'ПР 03.19-03.24'!AK189+'[9]поточний ремонт'!AK189+'[8]поточний ремонт'!AK189</f>
        <v>0</v>
      </c>
      <c r="AL189" s="176">
        <f>'ПР 03.19-03.24'!AL189+'[9]поточний ремонт'!AL189+'[8]поточний ремонт'!AL189</f>
        <v>0</v>
      </c>
      <c r="AM189" s="176"/>
      <c r="AN189" s="176">
        <f>'ПР 03.19-03.24'!AN189+'[9]поточний ремонт'!AN189+'[8]поточний ремонт'!AN189</f>
        <v>0</v>
      </c>
      <c r="AO189" s="176">
        <f>'ПР 03.19-03.24'!AO189+'[9]поточний ремонт'!AO189+'[8]поточний ремонт'!AO189</f>
        <v>0</v>
      </c>
      <c r="AP189" s="176"/>
      <c r="AQ189" s="176">
        <f>'ПР 03.19-03.24'!AQ189+'[9]поточний ремонт'!AQ189+'[8]поточний ремонт'!AQ189</f>
        <v>0</v>
      </c>
      <c r="AR189" s="176">
        <f>'ПР 03.19-03.24'!AR189+'[9]поточний ремонт'!AR189+'[8]поточний ремонт'!AR189</f>
        <v>0</v>
      </c>
      <c r="AS189" s="176"/>
      <c r="AT189" s="176">
        <f>'ПР 03.19-03.24'!AT189+'[9]поточний ремонт'!AT189+'[8]поточний ремонт'!AT189</f>
        <v>0</v>
      </c>
      <c r="AU189" s="176">
        <f>'ПР 03.19-03.24'!AU189+'[9]поточний ремонт'!AU189+'[8]поточний ремонт'!AU189</f>
        <v>0</v>
      </c>
      <c r="AV189" s="176"/>
      <c r="AW189" s="176">
        <f>'ПР 03.19-03.24'!AW189+'[9]поточний ремонт'!AW189+'[8]поточний ремонт'!AW189</f>
        <v>48.659399999999984</v>
      </c>
      <c r="AX189" s="176">
        <f>'ПР 03.19-03.24'!AX189+'[9]поточний ремонт'!AX189+'[8]поточний ремонт'!AX189</f>
        <v>1766.4</v>
      </c>
      <c r="AY189" s="176"/>
      <c r="AZ189" s="176">
        <f t="shared" si="11"/>
        <v>48.659399999999984</v>
      </c>
      <c r="BA189" s="176">
        <f t="shared" si="11"/>
        <v>1766.4</v>
      </c>
      <c r="BB189" s="176">
        <f t="shared" si="12"/>
        <v>1717.7406000000001</v>
      </c>
      <c r="BD189" s="324">
        <v>3</v>
      </c>
    </row>
    <row r="190" spans="1:56" ht="24.9" customHeight="1" x14ac:dyDescent="0.3">
      <c r="A190" s="338">
        <v>150000507</v>
      </c>
      <c r="B190" s="114" t="s">
        <v>384</v>
      </c>
      <c r="C190" s="339">
        <v>1</v>
      </c>
      <c r="D190" s="340" t="s">
        <v>870</v>
      </c>
      <c r="E190" s="341">
        <f>'[8]поточний ремонт'!E190</f>
        <v>330.4</v>
      </c>
      <c r="F190" s="176">
        <f>'ПР 03.19-03.24'!F190+'[9]поточний ремонт'!F190+'[8]поточний ремонт'!F190</f>
        <v>24685.21457827702</v>
      </c>
      <c r="G190" s="176">
        <f t="shared" si="9"/>
        <v>0</v>
      </c>
      <c r="H190" s="176">
        <f t="shared" si="10"/>
        <v>-24685.21457827702</v>
      </c>
      <c r="I190" s="176">
        <f>'ПР 03.19-03.24'!I190+'[9]поточний ремонт'!I190+'[8]поточний ремонт'!I190</f>
        <v>0</v>
      </c>
      <c r="J190" s="176">
        <f>'ПР 03.19-03.24'!J190+'[9]поточний ремонт'!J190+'[8]поточний ремонт'!J190</f>
        <v>0</v>
      </c>
      <c r="K190" s="342"/>
      <c r="L190" s="176">
        <f>'ПР 03.19-03.24'!L190+'[9]поточний ремонт'!L190+'[8]поточний ремонт'!L190</f>
        <v>0</v>
      </c>
      <c r="M190" s="176">
        <f>'ПР 03.19-03.24'!M190+'[9]поточний ремонт'!M190+'[8]поточний ремонт'!M190</f>
        <v>0</v>
      </c>
      <c r="N190" s="176"/>
      <c r="O190" s="176">
        <f>'ПР 03.19-03.24'!O190+'[9]поточний ремонт'!O190+'[8]поточний ремонт'!O190</f>
        <v>0</v>
      </c>
      <c r="P190" s="176">
        <f>'ПР 03.19-03.24'!P190+'[9]поточний ремонт'!P190+'[8]поточний ремонт'!P190</f>
        <v>0</v>
      </c>
      <c r="Q190" s="334"/>
      <c r="R190" s="176">
        <f>'ПР 03.19-03.24'!R190+'[9]поточний ремонт'!R190+'[8]поточний ремонт'!R190</f>
        <v>0</v>
      </c>
      <c r="S190" s="176">
        <f>'ПР 03.19-03.24'!S190+'[9]поточний ремонт'!S190+'[8]поточний ремонт'!S190</f>
        <v>0</v>
      </c>
      <c r="T190" s="343"/>
      <c r="U190" s="176">
        <f>'ПР 03.19-03.24'!U190+'[9]поточний ремонт'!U190+'[8]поточний ремонт'!U190</f>
        <v>0</v>
      </c>
      <c r="V190" s="176">
        <f>'ПР 03.19-03.24'!V190+'[9]поточний ремонт'!V190+'[8]поточний ремонт'!V190</f>
        <v>0</v>
      </c>
      <c r="W190" s="176">
        <f>'ПР 03.19-03.24'!W190+'[9]поточний ремонт'!W190+'[8]поточний ремонт'!W190</f>
        <v>0</v>
      </c>
      <c r="X190" s="176">
        <f>'ПР 03.19-03.24'!X190+'[9]поточний ремонт'!X190+'[8]поточний ремонт'!X190</f>
        <v>0</v>
      </c>
      <c r="Y190" s="176">
        <f>'ПР 03.19-03.24'!Y190+'[9]поточний ремонт'!Y190+'[8]поточний ремонт'!Y190</f>
        <v>0</v>
      </c>
      <c r="Z190" s="176">
        <f>'ПР 03.19-03.24'!Z190+'[9]поточний ремонт'!Z190+'[8]поточний ремонт'!Z190</f>
        <v>0</v>
      </c>
      <c r="AA190" s="176">
        <f>'ПР 03.19-03.24'!AA190+'[9]поточний ремонт'!AA190+'[8]поточний ремонт'!AA190</f>
        <v>0</v>
      </c>
      <c r="AB190" s="176">
        <f>'ПР 03.19-03.24'!AB190+'[9]поточний ремонт'!AB190+'[8]поточний ремонт'!AB190</f>
        <v>0</v>
      </c>
      <c r="AC190" s="176">
        <f>'ПР 03.19-03.24'!AC190+'[9]поточний ремонт'!AC190+'[8]поточний ремонт'!AC190</f>
        <v>0</v>
      </c>
      <c r="AD190" s="176">
        <f>'ПР 03.19-03.24'!AD190+'[9]поточний ремонт'!AD190+'[8]поточний ремонт'!AD190</f>
        <v>0</v>
      </c>
      <c r="AE190" s="176">
        <f>'ПР 03.19-03.24'!AE190+'[9]поточний ремонт'!AE190+'[8]поточний ремонт'!AE190</f>
        <v>0.79235</v>
      </c>
      <c r="AF190" s="176">
        <f>'ПР 03.19-03.24'!AF190+'[9]поточний ремонт'!AF190+'[8]поточний ремонт'!AF190</f>
        <v>0</v>
      </c>
      <c r="AG190" s="176"/>
      <c r="AH190" s="176">
        <f>'ПР 03.19-03.24'!AH190+'[9]поточний ремонт'!AH190+'[8]поточний ремонт'!AH190</f>
        <v>0</v>
      </c>
      <c r="AI190" s="176">
        <f>'ПР 03.19-03.24'!AI190+'[9]поточний ремонт'!AI190+'[8]поточний ремонт'!AI190</f>
        <v>0</v>
      </c>
      <c r="AJ190" s="176"/>
      <c r="AK190" s="176">
        <f>'ПР 03.19-03.24'!AK190+'[9]поточний ремонт'!AK190+'[8]поточний ремонт'!AK190</f>
        <v>0</v>
      </c>
      <c r="AL190" s="176">
        <f>'ПР 03.19-03.24'!AL190+'[9]поточний ремонт'!AL190+'[8]поточний ремонт'!AL190</f>
        <v>0</v>
      </c>
      <c r="AM190" s="176"/>
      <c r="AN190" s="176">
        <f>'ПР 03.19-03.24'!AN190+'[9]поточний ремонт'!AN190+'[8]поточний ремонт'!AN190</f>
        <v>0</v>
      </c>
      <c r="AO190" s="176">
        <f>'ПР 03.19-03.24'!AO190+'[9]поточний ремонт'!AO190+'[8]поточний ремонт'!AO190</f>
        <v>0</v>
      </c>
      <c r="AP190" s="176"/>
      <c r="AQ190" s="176">
        <f>'ПР 03.19-03.24'!AQ190+'[9]поточний ремонт'!AQ190+'[8]поточний ремонт'!AQ190</f>
        <v>0</v>
      </c>
      <c r="AR190" s="176">
        <f>'ПР 03.19-03.24'!AR190+'[9]поточний ремонт'!AR190+'[8]поточний ремонт'!AR190</f>
        <v>0</v>
      </c>
      <c r="AS190" s="176"/>
      <c r="AT190" s="176">
        <f>'ПР 03.19-03.24'!AT190+'[9]поточний ремонт'!AT190+'[8]поточний ремонт'!AT190</f>
        <v>0</v>
      </c>
      <c r="AU190" s="176">
        <f>'ПР 03.19-03.24'!AU190+'[9]поточний ремонт'!AU190+'[8]поточний ремонт'!AU190</f>
        <v>0</v>
      </c>
      <c r="AV190" s="176"/>
      <c r="AW190" s="176">
        <f>'ПР 03.19-03.24'!AW190+'[9]поточний ремонт'!AW190+'[8]поточний ремонт'!AW190</f>
        <v>86.561999999999983</v>
      </c>
      <c r="AX190" s="176">
        <f>'ПР 03.19-03.24'!AX190+'[9]поточний ремонт'!AX190+'[8]поточний ремонт'!AX190</f>
        <v>3375.0397301600001</v>
      </c>
      <c r="AY190" s="176"/>
      <c r="AZ190" s="176">
        <f t="shared" si="11"/>
        <v>87.354349999999982</v>
      </c>
      <c r="BA190" s="176">
        <f t="shared" si="11"/>
        <v>3375.0397301600001</v>
      </c>
      <c r="BB190" s="176">
        <f t="shared" si="12"/>
        <v>3287.68538016</v>
      </c>
      <c r="BD190" s="324">
        <v>3</v>
      </c>
    </row>
    <row r="191" spans="1:56" ht="24.9" customHeight="1" x14ac:dyDescent="0.3">
      <c r="A191" s="338">
        <v>150000508</v>
      </c>
      <c r="B191" s="114" t="s">
        <v>386</v>
      </c>
      <c r="C191" s="339">
        <v>1</v>
      </c>
      <c r="D191" s="340" t="s">
        <v>870</v>
      </c>
      <c r="E191" s="341">
        <f>'[8]поточний ремонт'!E191</f>
        <v>151.80000000000001</v>
      </c>
      <c r="F191" s="176">
        <f>'ПР 03.19-03.24'!F191+'[9]поточний ремонт'!F191+'[8]поточний ремонт'!F191</f>
        <v>10230.520574101016</v>
      </c>
      <c r="G191" s="176">
        <f t="shared" si="9"/>
        <v>9182.8799999999992</v>
      </c>
      <c r="H191" s="176">
        <f t="shared" si="10"/>
        <v>-1047.6405741010167</v>
      </c>
      <c r="I191" s="176">
        <f>'ПР 03.19-03.24'!I191+'[9]поточний ремонт'!I191+'[8]поточний ремонт'!I191</f>
        <v>14.23</v>
      </c>
      <c r="J191" s="176">
        <f>'ПР 03.19-03.24'!J191+'[9]поточний ремонт'!J191+'[8]поточний ремонт'!J191</f>
        <v>9182.8799999999992</v>
      </c>
      <c r="K191" s="342"/>
      <c r="L191" s="176">
        <f>'ПР 03.19-03.24'!L191+'[9]поточний ремонт'!L191+'[8]поточний ремонт'!L191</f>
        <v>0</v>
      </c>
      <c r="M191" s="176">
        <f>'ПР 03.19-03.24'!M191+'[9]поточний ремонт'!M191+'[8]поточний ремонт'!M191</f>
        <v>0</v>
      </c>
      <c r="N191" s="176"/>
      <c r="O191" s="176">
        <f>'ПР 03.19-03.24'!O191+'[9]поточний ремонт'!O191+'[8]поточний ремонт'!O191</f>
        <v>0</v>
      </c>
      <c r="P191" s="176">
        <f>'ПР 03.19-03.24'!P191+'[9]поточний ремонт'!P191+'[8]поточний ремонт'!P191</f>
        <v>0</v>
      </c>
      <c r="Q191" s="334"/>
      <c r="R191" s="176">
        <f>'ПР 03.19-03.24'!R191+'[9]поточний ремонт'!R191+'[8]поточний ремонт'!R191</f>
        <v>0</v>
      </c>
      <c r="S191" s="176">
        <f>'ПР 03.19-03.24'!S191+'[9]поточний ремонт'!S191+'[8]поточний ремонт'!S191</f>
        <v>0</v>
      </c>
      <c r="T191" s="343"/>
      <c r="U191" s="176">
        <f>'ПР 03.19-03.24'!U191+'[9]поточний ремонт'!U191+'[8]поточний ремонт'!U191</f>
        <v>0</v>
      </c>
      <c r="V191" s="176">
        <f>'ПР 03.19-03.24'!V191+'[9]поточний ремонт'!V191+'[8]поточний ремонт'!V191</f>
        <v>0</v>
      </c>
      <c r="W191" s="176">
        <f>'ПР 03.19-03.24'!W191+'[9]поточний ремонт'!W191+'[8]поточний ремонт'!W191</f>
        <v>0</v>
      </c>
      <c r="X191" s="176">
        <f>'ПР 03.19-03.24'!X191+'[9]поточний ремонт'!X191+'[8]поточний ремонт'!X191</f>
        <v>0</v>
      </c>
      <c r="Y191" s="176">
        <f>'ПР 03.19-03.24'!Y191+'[9]поточний ремонт'!Y191+'[8]поточний ремонт'!Y191</f>
        <v>0</v>
      </c>
      <c r="Z191" s="176">
        <f>'ПР 03.19-03.24'!Z191+'[9]поточний ремонт'!Z191+'[8]поточний ремонт'!Z191</f>
        <v>0</v>
      </c>
      <c r="AA191" s="176">
        <f>'ПР 03.19-03.24'!AA191+'[9]поточний ремонт'!AA191+'[8]поточний ремонт'!AA191</f>
        <v>0</v>
      </c>
      <c r="AB191" s="176">
        <f>'ПР 03.19-03.24'!AB191+'[9]поточний ремонт'!AB191+'[8]поточний ремонт'!AB191</f>
        <v>0</v>
      </c>
      <c r="AC191" s="176">
        <f>'ПР 03.19-03.24'!AC191+'[9]поточний ремонт'!AC191+'[8]поточний ремонт'!AC191</f>
        <v>0</v>
      </c>
      <c r="AD191" s="176">
        <f>'ПР 03.19-03.24'!AD191+'[9]поточний ремонт'!AD191+'[8]поточний ремонт'!AD191</f>
        <v>0</v>
      </c>
      <c r="AE191" s="176">
        <f>'ПР 03.19-03.24'!AE191+'[9]поточний ремонт'!AE191+'[8]поточний ремонт'!AE191</f>
        <v>0</v>
      </c>
      <c r="AF191" s="176">
        <f>'ПР 03.19-03.24'!AF191+'[9]поточний ремонт'!AF191+'[8]поточний ремонт'!AF191</f>
        <v>0</v>
      </c>
      <c r="AG191" s="176"/>
      <c r="AH191" s="176">
        <f>'ПР 03.19-03.24'!AH191+'[9]поточний ремонт'!AH191+'[8]поточний ремонт'!AH191</f>
        <v>0</v>
      </c>
      <c r="AI191" s="176">
        <f>'ПР 03.19-03.24'!AI191+'[9]поточний ремонт'!AI191+'[8]поточний ремонт'!AI191</f>
        <v>0</v>
      </c>
      <c r="AJ191" s="176"/>
      <c r="AK191" s="176">
        <f>'ПР 03.19-03.24'!AK191+'[9]поточний ремонт'!AK191+'[8]поточний ремонт'!AK191</f>
        <v>0</v>
      </c>
      <c r="AL191" s="176">
        <f>'ПР 03.19-03.24'!AL191+'[9]поточний ремонт'!AL191+'[8]поточний ремонт'!AL191</f>
        <v>0</v>
      </c>
      <c r="AM191" s="176"/>
      <c r="AN191" s="176">
        <f>'ПР 03.19-03.24'!AN191+'[9]поточний ремонт'!AN191+'[8]поточний ремонт'!AN191</f>
        <v>0</v>
      </c>
      <c r="AO191" s="176">
        <f>'ПР 03.19-03.24'!AO191+'[9]поточний ремонт'!AO191+'[8]поточний ремонт'!AO191</f>
        <v>0</v>
      </c>
      <c r="AP191" s="176"/>
      <c r="AQ191" s="176">
        <f>'ПР 03.19-03.24'!AQ191+'[9]поточний ремонт'!AQ191+'[8]поточний ремонт'!AQ191</f>
        <v>0</v>
      </c>
      <c r="AR191" s="176">
        <f>'ПР 03.19-03.24'!AR191+'[9]поточний ремонт'!AR191+'[8]поточний ремонт'!AR191</f>
        <v>0</v>
      </c>
      <c r="AS191" s="176"/>
      <c r="AT191" s="176">
        <f>'ПР 03.19-03.24'!AT191+'[9]поточний ремонт'!AT191+'[8]поточний ремонт'!AT191</f>
        <v>0</v>
      </c>
      <c r="AU191" s="176">
        <f>'ПР 03.19-03.24'!AU191+'[9]поточний ремонт'!AU191+'[8]поточний ремонт'!AU191</f>
        <v>0</v>
      </c>
      <c r="AV191" s="176"/>
      <c r="AW191" s="176">
        <f>'ПР 03.19-03.24'!AW191+'[9]поточний ремонт'!AW191+'[8]поточний ремонт'!AW191</f>
        <v>40.986000000000011</v>
      </c>
      <c r="AX191" s="176">
        <f>'ПР 03.19-03.24'!AX191+'[9]поточний ремонт'!AX191+'[8]поточний ремонт'!AX191</f>
        <v>974.29553764000002</v>
      </c>
      <c r="AY191" s="176"/>
      <c r="AZ191" s="176">
        <f t="shared" si="11"/>
        <v>40.986000000000011</v>
      </c>
      <c r="BA191" s="176">
        <f t="shared" si="11"/>
        <v>974.29553764000002</v>
      </c>
      <c r="BB191" s="176">
        <f t="shared" si="12"/>
        <v>933.30953764000003</v>
      </c>
      <c r="BD191" s="324">
        <v>3</v>
      </c>
    </row>
    <row r="192" spans="1:56" ht="24.9" customHeight="1" x14ac:dyDescent="0.3">
      <c r="A192" s="338">
        <v>150000501</v>
      </c>
      <c r="B192" s="114" t="s">
        <v>388</v>
      </c>
      <c r="C192" s="339">
        <v>5</v>
      </c>
      <c r="D192" s="340" t="s">
        <v>870</v>
      </c>
      <c r="E192" s="341">
        <f>'[8]поточний ремонт'!E192</f>
        <v>4531.93</v>
      </c>
      <c r="F192" s="176">
        <f>'ПР 03.19-03.24'!F192+'[9]поточний ремонт'!F192+'[8]поточний ремонт'!F192</f>
        <v>382140.80689115415</v>
      </c>
      <c r="G192" s="176">
        <f t="shared" si="9"/>
        <v>497626.42965711304</v>
      </c>
      <c r="H192" s="176">
        <f t="shared" si="10"/>
        <v>115485.62276595889</v>
      </c>
      <c r="I192" s="176">
        <f>'ПР 03.19-03.24'!I192+'[9]поточний ремонт'!I192+'[8]поточний ремонт'!I192</f>
        <v>164.31</v>
      </c>
      <c r="J192" s="176">
        <f>'ПР 03.19-03.24'!J192+'[9]поточний ремонт'!J192+'[8]поточний ремонт'!J192</f>
        <v>53625.59</v>
      </c>
      <c r="K192" s="345"/>
      <c r="L192" s="176">
        <f>'ПР 03.19-03.24'!L192+'[9]поточний ремонт'!L192+'[8]поточний ремонт'!L192</f>
        <v>2</v>
      </c>
      <c r="M192" s="176">
        <f>'ПР 03.19-03.24'!M192+'[9]поточний ремонт'!M192+'[8]поточний ремонт'!M192</f>
        <v>168189.66380901763</v>
      </c>
      <c r="N192" s="176"/>
      <c r="O192" s="176">
        <f>'ПР 03.19-03.24'!O192+'[9]поточний ремонт'!O192+'[8]поточний ремонт'!O192</f>
        <v>0</v>
      </c>
      <c r="P192" s="176">
        <f>'ПР 03.19-03.24'!P192+'[9]поточний ремонт'!P192+'[8]поточний ремонт'!P192</f>
        <v>0</v>
      </c>
      <c r="Q192" s="334"/>
      <c r="R192" s="176">
        <f>'ПР 03.19-03.24'!R192+'[9]поточний ремонт'!R192+'[8]поточний ремонт'!R192</f>
        <v>0</v>
      </c>
      <c r="S192" s="176">
        <f>'ПР 03.19-03.24'!S192+'[9]поточний ремонт'!S192+'[8]поточний ремонт'!S192</f>
        <v>0</v>
      </c>
      <c r="T192" s="343"/>
      <c r="U192" s="176">
        <f>'ПР 03.19-03.24'!U192+'[9]поточний ремонт'!U192+'[8]поточний ремонт'!U192</f>
        <v>0</v>
      </c>
      <c r="V192" s="176">
        <f>'ПР 03.19-03.24'!V192+'[9]поточний ремонт'!V192+'[8]поточний ремонт'!V192</f>
        <v>0</v>
      </c>
      <c r="W192" s="176">
        <f>'ПР 03.19-03.24'!W192+'[9]поточний ремонт'!W192+'[8]поточний ремонт'!W192</f>
        <v>0</v>
      </c>
      <c r="X192" s="176">
        <f>'ПР 03.19-03.24'!X192+'[9]поточний ремонт'!X192+'[8]поточний ремонт'!X192</f>
        <v>0</v>
      </c>
      <c r="Y192" s="176">
        <f>'ПР 03.19-03.24'!Y192+'[9]поточний ремонт'!Y192+'[8]поточний ремонт'!Y192</f>
        <v>128431.06080851986</v>
      </c>
      <c r="Z192" s="176">
        <f>'ПР 03.19-03.24'!Z192+'[9]поточний ремонт'!Z192+'[8]поточний ремонт'!Z192</f>
        <v>0</v>
      </c>
      <c r="AA192" s="176">
        <f>'ПР 03.19-03.24'!AA192+'[9]поточний ремонт'!AA192+'[8]поточний ремонт'!AA192</f>
        <v>0</v>
      </c>
      <c r="AB192" s="176">
        <f>'ПР 03.19-03.24'!AB192+'[9]поточний ремонт'!AB192+'[8]поточний ремонт'!AB192</f>
        <v>0</v>
      </c>
      <c r="AC192" s="176">
        <f>'ПР 03.19-03.24'!AC192+'[9]поточний ремонт'!AC192+'[8]поточний ремонт'!AC192</f>
        <v>142791.88597940721</v>
      </c>
      <c r="AD192" s="176">
        <f>'ПР 03.19-03.24'!AD192+'[9]поточний ремонт'!AD192+'[8]поточний ремонт'!AD192</f>
        <v>4588.2290601683872</v>
      </c>
      <c r="AE192" s="176">
        <f>'ПР 03.19-03.24'!AE192+'[9]поточний ремонт'!AE192+'[8]поточний ремонт'!AE192</f>
        <v>29724.354678899075</v>
      </c>
      <c r="AF192" s="176">
        <f>'ПР 03.19-03.24'!AF192+'[9]поточний ремонт'!AF192+'[8]поточний ремонт'!AF192</f>
        <v>12884.807277625123</v>
      </c>
      <c r="AG192" s="176"/>
      <c r="AH192" s="176">
        <f>'ПР 03.19-03.24'!AH192+'[9]поточний ремонт'!AH192+'[8]поточний ремонт'!AH192</f>
        <v>41728.88679080757</v>
      </c>
      <c r="AI192" s="176">
        <f>'ПР 03.19-03.24'!AI192+'[9]поточний ремонт'!AI192+'[8]поточний ремонт'!AI192</f>
        <v>5773.0617653253066</v>
      </c>
      <c r="AJ192" s="176"/>
      <c r="AK192" s="176">
        <f>'ПР 03.19-03.24'!AK192+'[9]поточний ремонт'!AK192+'[8]поточний ремонт'!AK192</f>
        <v>21335.564053165293</v>
      </c>
      <c r="AL192" s="176">
        <f>'ПР 03.19-03.24'!AL192+'[9]поточний ремонт'!AL192+'[8]поточний ремонт'!AL192</f>
        <v>7596.5633856949944</v>
      </c>
      <c r="AM192" s="176"/>
      <c r="AN192" s="176">
        <f>'ПР 03.19-03.24'!AN192+'[9]поточний ремонт'!AN192+'[8]поточний ремонт'!AN192</f>
        <v>0</v>
      </c>
      <c r="AO192" s="176">
        <f>'ПР 03.19-03.24'!AO192+'[9]поточний ремонт'!AO192+'[8]поточний ремонт'!AO192</f>
        <v>0</v>
      </c>
      <c r="AP192" s="176"/>
      <c r="AQ192" s="176">
        <f>'ПР 03.19-03.24'!AQ192+'[9]поточний ремонт'!AQ192+'[8]поточний ремонт'!AQ192</f>
        <v>1384.2174463782517</v>
      </c>
      <c r="AR192" s="176">
        <f>'ПР 03.19-03.24'!AR192+'[9]поточний ремонт'!AR192+'[8]поточний ремонт'!AR192</f>
        <v>1133.7402444184133</v>
      </c>
      <c r="AS192" s="176"/>
      <c r="AT192" s="176">
        <f>'ПР 03.19-03.24'!AT192+'[9]поточний ремонт'!AT192+'[8]поточний ремонт'!AT192</f>
        <v>29677.778664647209</v>
      </c>
      <c r="AU192" s="176">
        <f>'ПР 03.19-03.24'!AU192+'[9]поточний ремонт'!AU192+'[8]поточний ремонт'!AU192</f>
        <v>13991.174245468977</v>
      </c>
      <c r="AV192" s="176"/>
      <c r="AW192" s="176">
        <f>'ПР 03.19-03.24'!AW192+'[9]поточний ремонт'!AW192+'[8]поточний ремонт'!AW192</f>
        <v>1308.8726361949934</v>
      </c>
      <c r="AX192" s="176">
        <f>'ПР 03.19-03.24'!AX192+'[9]поточний ремонт'!AX192+'[8]поточний ремонт'!AX192</f>
        <v>5634.1173136937423</v>
      </c>
      <c r="AY192" s="176"/>
      <c r="AZ192" s="176">
        <f t="shared" si="11"/>
        <v>125159.67427009239</v>
      </c>
      <c r="BA192" s="176">
        <f t="shared" si="11"/>
        <v>47013.464232226557</v>
      </c>
      <c r="BB192" s="176">
        <f t="shared" si="12"/>
        <v>-78146.210037865836</v>
      </c>
      <c r="BD192" s="324">
        <v>2</v>
      </c>
    </row>
    <row r="193" spans="1:56" ht="24.9" customHeight="1" x14ac:dyDescent="0.3">
      <c r="A193" s="338">
        <v>150000778</v>
      </c>
      <c r="B193" s="114" t="s">
        <v>1023</v>
      </c>
      <c r="C193" s="339">
        <v>4</v>
      </c>
      <c r="D193" s="340" t="s">
        <v>870</v>
      </c>
      <c r="E193" s="341">
        <f>'[8]поточний ремонт'!E193</f>
        <v>2055.6</v>
      </c>
      <c r="F193" s="176">
        <f>'ПР 03.19-03.24'!F193+'[9]поточний ремонт'!F193+'[8]поточний ремонт'!F193</f>
        <v>157739.6604891438</v>
      </c>
      <c r="G193" s="176">
        <f t="shared" si="9"/>
        <v>136866.91219772375</v>
      </c>
      <c r="H193" s="176">
        <f t="shared" si="10"/>
        <v>-20872.748291420052</v>
      </c>
      <c r="I193" s="176">
        <f>'ПР 03.19-03.24'!I193+'[9]поточний ремонт'!I193+'[8]поточний ремонт'!I193</f>
        <v>42.6</v>
      </c>
      <c r="J193" s="176">
        <f>'ПР 03.19-03.24'!J193+'[9]поточний ремонт'!J193+'[8]поточний ремонт'!J193</f>
        <v>14432.66</v>
      </c>
      <c r="K193" s="342"/>
      <c r="L193" s="176">
        <f>'ПР 03.19-03.24'!L193+'[9]поточний ремонт'!L193+'[8]поточний ремонт'!L193</f>
        <v>0</v>
      </c>
      <c r="M193" s="176">
        <f>'ПР 03.19-03.24'!M193+'[9]поточний ремонт'!M193+'[8]поточний ремонт'!M193</f>
        <v>14163</v>
      </c>
      <c r="N193" s="176"/>
      <c r="O193" s="176">
        <f>'ПР 03.19-03.24'!O193+'[9]поточний ремонт'!O193+'[8]поточний ремонт'!O193</f>
        <v>0</v>
      </c>
      <c r="P193" s="176">
        <f>'ПР 03.19-03.24'!P193+'[9]поточний ремонт'!P193+'[8]поточний ремонт'!P193</f>
        <v>0</v>
      </c>
      <c r="Q193" s="334"/>
      <c r="R193" s="176">
        <f>'ПР 03.19-03.24'!R193+'[9]поточний ремонт'!R193+'[8]поточний ремонт'!R193</f>
        <v>0</v>
      </c>
      <c r="S193" s="176">
        <f>'ПР 03.19-03.24'!S193+'[9]поточний ремонт'!S193+'[8]поточний ремонт'!S193</f>
        <v>0</v>
      </c>
      <c r="T193" s="343"/>
      <c r="U193" s="176">
        <f>'ПР 03.19-03.24'!U193+'[9]поточний ремонт'!U193+'[8]поточний ремонт'!U193</f>
        <v>0</v>
      </c>
      <c r="V193" s="176">
        <f>'ПР 03.19-03.24'!V193+'[9]поточний ремонт'!V193+'[8]поточний ремонт'!V193</f>
        <v>0</v>
      </c>
      <c r="W193" s="176">
        <f>'ПР 03.19-03.24'!W193+'[9]поточний ремонт'!W193+'[8]поточний ремонт'!W193</f>
        <v>0</v>
      </c>
      <c r="X193" s="176">
        <f>'ПР 03.19-03.24'!X193+'[9]поточний ремонт'!X193+'[8]поточний ремонт'!X193</f>
        <v>0</v>
      </c>
      <c r="Y193" s="176">
        <f>'ПР 03.19-03.24'!Y193+'[9]поточний ремонт'!Y193+'[8]поточний ремонт'!Y193</f>
        <v>26696.19742310622</v>
      </c>
      <c r="Z193" s="176">
        <f>'ПР 03.19-03.24'!Z193+'[9]поточний ремонт'!Z193+'[8]поточний ремонт'!Z193</f>
        <v>0</v>
      </c>
      <c r="AA193" s="176">
        <f>'ПР 03.19-03.24'!AA193+'[9]поточний ремонт'!AA193+'[8]поточний ремонт'!AA193</f>
        <v>0</v>
      </c>
      <c r="AB193" s="176">
        <f>'ПР 03.19-03.24'!AB193+'[9]поточний ремонт'!AB193+'[8]поточний ремонт'!AB193</f>
        <v>0</v>
      </c>
      <c r="AC193" s="176">
        <f>'ПР 03.19-03.24'!AC193+'[9]поточний ремонт'!AC193+'[8]поточний ремонт'!AC193</f>
        <v>72219.880664525946</v>
      </c>
      <c r="AD193" s="176">
        <f>'ПР 03.19-03.24'!AD193+'[9]поточний ремонт'!AD193+'[8]поточний ремонт'!AD193</f>
        <v>9355.1741100915842</v>
      </c>
      <c r="AE193" s="176">
        <f>'ПР 03.19-03.24'!AE193+'[9]поточний ремонт'!AE193+'[8]поточний ремонт'!AE193</f>
        <v>11895.412574244458</v>
      </c>
      <c r="AF193" s="176">
        <f>'ПР 03.19-03.24'!AF193+'[9]поточний ремонт'!AF193+'[8]поточний ремонт'!AF193</f>
        <v>3660.1941531479688</v>
      </c>
      <c r="AG193" s="176"/>
      <c r="AH193" s="176">
        <f>'ПР 03.19-03.24'!AH193+'[9]поточний ремонт'!AH193+'[8]поточний ремонт'!AH193</f>
        <v>15722.886283694021</v>
      </c>
      <c r="AI193" s="176">
        <f>'ПР 03.19-03.24'!AI193+'[9]поточний ремонт'!AI193+'[8]поточний ремонт'!AI193</f>
        <v>18594.362372440264</v>
      </c>
      <c r="AJ193" s="176"/>
      <c r="AK193" s="176">
        <f>'ПР 03.19-03.24'!AK193+'[9]поточний ремонт'!AK193+'[8]поточний ремонт'!AK193</f>
        <v>7210.3297511296705</v>
      </c>
      <c r="AL193" s="176">
        <f>'ПР 03.19-03.24'!AL193+'[9]поточний ремонт'!AL193+'[8]поточний ремонт'!AL193</f>
        <v>4947.7589481478481</v>
      </c>
      <c r="AM193" s="176"/>
      <c r="AN193" s="176">
        <f>'ПР 03.19-03.24'!AN193+'[9]поточний ремонт'!AN193+'[8]поточний ремонт'!AN193</f>
        <v>7944.5810101184734</v>
      </c>
      <c r="AO193" s="176">
        <f>'ПР 03.19-03.24'!AO193+'[9]поточний ремонт'!AO193+'[8]поточний ремонт'!AO193</f>
        <v>2641</v>
      </c>
      <c r="AP193" s="176"/>
      <c r="AQ193" s="176">
        <f>'ПР 03.19-03.24'!AQ193+'[9]поточний ремонт'!AQ193+'[8]поточний ремонт'!AQ193</f>
        <v>968.95221246477604</v>
      </c>
      <c r="AR193" s="176">
        <f>'ПР 03.19-03.24'!AR193+'[9]поточний ремонт'!AR193+'[8]поточний ремонт'!AR193</f>
        <v>0</v>
      </c>
      <c r="AS193" s="176"/>
      <c r="AT193" s="176">
        <f>'ПР 03.19-03.24'!AT193+'[9]поточний ремонт'!AT193+'[8]поточний ремонт'!AT193</f>
        <v>11959.564327825976</v>
      </c>
      <c r="AU193" s="176">
        <f>'ПР 03.19-03.24'!AU193+'[9]поточний ремонт'!AU193+'[8]поточний ремонт'!AU193</f>
        <v>9656.3203631138622</v>
      </c>
      <c r="AV193" s="176"/>
      <c r="AW193" s="176">
        <f>'ПР 03.19-03.24'!AW193+'[9]поточний ремонт'!AW193+'[8]поточний ремонт'!AW193</f>
        <v>1035.8993476146134</v>
      </c>
      <c r="AX193" s="176">
        <f>'ПР 03.19-03.24'!AX193+'[9]поточний ремонт'!AX193+'[8]поточний ремонт'!AX193</f>
        <v>3196.4251024579148</v>
      </c>
      <c r="AY193" s="176"/>
      <c r="AZ193" s="176">
        <f t="shared" si="11"/>
        <v>56737.625507091987</v>
      </c>
      <c r="BA193" s="176">
        <f t="shared" si="11"/>
        <v>42696.060939307856</v>
      </c>
      <c r="BB193" s="176">
        <f t="shared" si="12"/>
        <v>-14041.564567784131</v>
      </c>
      <c r="BD193" s="324">
        <v>3</v>
      </c>
    </row>
    <row r="194" spans="1:56" ht="24.9" customHeight="1" x14ac:dyDescent="0.3">
      <c r="A194" s="338">
        <v>150001071</v>
      </c>
      <c r="B194" s="114" t="s">
        <v>1024</v>
      </c>
      <c r="C194" s="339">
        <v>2</v>
      </c>
      <c r="D194" s="340" t="s">
        <v>870</v>
      </c>
      <c r="E194" s="341">
        <f>'[8]поточний ремонт'!E194</f>
        <v>376.81</v>
      </c>
      <c r="F194" s="176">
        <f>'ПР 03.19-03.24'!F194+'[9]поточний ремонт'!F194+'[8]поточний ремонт'!F194</f>
        <v>32332.586534847222</v>
      </c>
      <c r="G194" s="176">
        <f t="shared" si="9"/>
        <v>20848.23</v>
      </c>
      <c r="H194" s="176">
        <f t="shared" si="10"/>
        <v>-11484.356534847222</v>
      </c>
      <c r="I194" s="176">
        <f>'ПР 03.19-03.24'!I194+'[9]поточний ремонт'!I194+'[8]поточний ремонт'!I194</f>
        <v>62.1</v>
      </c>
      <c r="J194" s="176">
        <f>'ПР 03.19-03.24'!J194+'[9]поточний ремонт'!J194+'[8]поточний ремонт'!J194</f>
        <v>14917</v>
      </c>
      <c r="K194" s="345"/>
      <c r="L194" s="176">
        <f>'ПР 03.19-03.24'!L194+'[9]поточний ремонт'!L194+'[8]поточний ремонт'!L194</f>
        <v>0</v>
      </c>
      <c r="M194" s="176">
        <f>'ПР 03.19-03.24'!M194+'[9]поточний ремонт'!M194+'[8]поточний ремонт'!M194</f>
        <v>0</v>
      </c>
      <c r="N194" s="176"/>
      <c r="O194" s="176">
        <f>'ПР 03.19-03.24'!O194+'[9]поточний ремонт'!O194+'[8]поточний ремонт'!O194</f>
        <v>0</v>
      </c>
      <c r="P194" s="176">
        <f>'ПР 03.19-03.24'!P194+'[9]поточний ремонт'!P194+'[8]поточний ремонт'!P194</f>
        <v>0</v>
      </c>
      <c r="Q194" s="334"/>
      <c r="R194" s="176">
        <f>'ПР 03.19-03.24'!R194+'[9]поточний ремонт'!R194+'[8]поточний ремонт'!R194</f>
        <v>0</v>
      </c>
      <c r="S194" s="176">
        <f>'ПР 03.19-03.24'!S194+'[9]поточний ремонт'!S194+'[8]поточний ремонт'!S194</f>
        <v>0</v>
      </c>
      <c r="T194" s="343"/>
      <c r="U194" s="176">
        <f>'ПР 03.19-03.24'!U194+'[9]поточний ремонт'!U194+'[8]поточний ремонт'!U194</f>
        <v>0</v>
      </c>
      <c r="V194" s="176">
        <f>'ПР 03.19-03.24'!V194+'[9]поточний ремонт'!V194+'[8]поточний ремонт'!V194</f>
        <v>0</v>
      </c>
      <c r="W194" s="176">
        <f>'ПР 03.19-03.24'!W194+'[9]поточний ремонт'!W194+'[8]поточний ремонт'!W194</f>
        <v>11.5</v>
      </c>
      <c r="X194" s="176">
        <f>'ПР 03.19-03.24'!X194+'[9]поточний ремонт'!X194+'[8]поточний ремонт'!X194</f>
        <v>3277.23</v>
      </c>
      <c r="Y194" s="176">
        <f>'ПР 03.19-03.24'!Y194+'[9]поточний ремонт'!Y194+'[8]поточний ремонт'!Y194</f>
        <v>0</v>
      </c>
      <c r="Z194" s="176">
        <f>'ПР 03.19-03.24'!Z194+'[9]поточний ремонт'!Z194+'[8]поточний ремонт'!Z194</f>
        <v>0</v>
      </c>
      <c r="AA194" s="176">
        <f>'ПР 03.19-03.24'!AA194+'[9]поточний ремонт'!AA194+'[8]поточний ремонт'!AA194</f>
        <v>566</v>
      </c>
      <c r="AB194" s="176">
        <f>'ПР 03.19-03.24'!AB194+'[9]поточний ремонт'!AB194+'[8]поточний ремонт'!AB194</f>
        <v>0</v>
      </c>
      <c r="AC194" s="176">
        <f>'ПР 03.19-03.24'!AC194+'[9]поточний ремонт'!AC194+'[8]поточний ремонт'!AC194</f>
        <v>1910</v>
      </c>
      <c r="AD194" s="176">
        <f>'ПР 03.19-03.24'!AD194+'[9]поточний ремонт'!AD194+'[8]поточний ремонт'!AD194</f>
        <v>178</v>
      </c>
      <c r="AE194" s="176">
        <f>'ПР 03.19-03.24'!AE194+'[9]поточний ремонт'!AE194+'[8]поточний ремонт'!AE194</f>
        <v>3072.9147236637627</v>
      </c>
      <c r="AF194" s="176">
        <f>'ПР 03.19-03.24'!AF194+'[9]поточний ремонт'!AF194+'[8]поточний ремонт'!AF194</f>
        <v>0</v>
      </c>
      <c r="AG194" s="176"/>
      <c r="AH194" s="176">
        <f>'ПР 03.19-03.24'!AH194+'[9]поточний ремонт'!AH194+'[8]поточний ремонт'!AH194</f>
        <v>3680.1009494416803</v>
      </c>
      <c r="AI194" s="176">
        <f>'ПР 03.19-03.24'!AI194+'[9]поточний ремонт'!AI194+'[8]поточний ремонт'!AI194</f>
        <v>0</v>
      </c>
      <c r="AJ194" s="176"/>
      <c r="AK194" s="176">
        <f>'ПР 03.19-03.24'!AK194+'[9]поточний ремонт'!AK194+'[8]поточний ремонт'!AK194</f>
        <v>1816.9060461310344</v>
      </c>
      <c r="AL194" s="176">
        <f>'ПР 03.19-03.24'!AL194+'[9]поточний ремонт'!AL194+'[8]поточний ремонт'!AL194</f>
        <v>0</v>
      </c>
      <c r="AM194" s="176"/>
      <c r="AN194" s="176">
        <f>'ПР 03.19-03.24'!AN194+'[9]поточний ремонт'!AN194+'[8]поточний ремонт'!AN194</f>
        <v>0</v>
      </c>
      <c r="AO194" s="176">
        <f>'ПР 03.19-03.24'!AO194+'[9]поточний ремонт'!AO194+'[8]поточний ремонт'!AO194</f>
        <v>0</v>
      </c>
      <c r="AP194" s="176"/>
      <c r="AQ194" s="176">
        <f>'ПР 03.19-03.24'!AQ194+'[9]поточний ремонт'!AQ194+'[8]поточний ремонт'!AQ194</f>
        <v>0</v>
      </c>
      <c r="AR194" s="176">
        <f>'ПР 03.19-03.24'!AR194+'[9]поточний ремонт'!AR194+'[8]поточний ремонт'!AR194</f>
        <v>0</v>
      </c>
      <c r="AS194" s="176"/>
      <c r="AT194" s="176">
        <f>'ПР 03.19-03.24'!AT194+'[9]поточний ремонт'!AT194+'[8]поточний ремонт'!AT194</f>
        <v>2068.040078645332</v>
      </c>
      <c r="AU194" s="176">
        <f>'ПР 03.19-03.24'!AU194+'[9]поточний ремонт'!AU194+'[8]поточний ремонт'!AU194</f>
        <v>709</v>
      </c>
      <c r="AV194" s="176"/>
      <c r="AW194" s="176">
        <f>'ПР 03.19-03.24'!AW194+'[9]поточний ремонт'!AW194+'[8]поточний ремонт'!AW194</f>
        <v>631.36051001995634</v>
      </c>
      <c r="AX194" s="176">
        <f>'ПР 03.19-03.24'!AX194+'[9]поточний ремонт'!AX194+'[8]поточний ремонт'!AX194</f>
        <v>0</v>
      </c>
      <c r="AY194" s="176"/>
      <c r="AZ194" s="176">
        <f t="shared" si="11"/>
        <v>11269.322307901766</v>
      </c>
      <c r="BA194" s="176">
        <f t="shared" si="11"/>
        <v>709</v>
      </c>
      <c r="BB194" s="176">
        <f t="shared" si="12"/>
        <v>-10560.322307901766</v>
      </c>
      <c r="BD194" s="324">
        <v>3</v>
      </c>
    </row>
    <row r="195" spans="1:56" ht="24.9" customHeight="1" x14ac:dyDescent="0.3">
      <c r="A195" s="338">
        <v>150000768</v>
      </c>
      <c r="B195" s="602" t="s">
        <v>1025</v>
      </c>
      <c r="C195" s="339">
        <v>1</v>
      </c>
      <c r="D195" s="340" t="s">
        <v>870</v>
      </c>
      <c r="E195" s="341"/>
      <c r="F195" s="176"/>
      <c r="G195" s="176"/>
      <c r="H195" s="176"/>
      <c r="I195" s="176"/>
      <c r="J195" s="176"/>
      <c r="K195" s="342"/>
      <c r="L195" s="176"/>
      <c r="M195" s="176"/>
      <c r="N195" s="176"/>
      <c r="O195" s="176"/>
      <c r="P195" s="176"/>
      <c r="Q195" s="334"/>
      <c r="R195" s="176"/>
      <c r="S195" s="176"/>
      <c r="T195" s="343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>
        <f t="shared" si="11"/>
        <v>0</v>
      </c>
      <c r="BA195" s="176">
        <f t="shared" si="11"/>
        <v>0</v>
      </c>
      <c r="BB195" s="176">
        <f t="shared" si="12"/>
        <v>0</v>
      </c>
      <c r="BD195" s="324">
        <v>3</v>
      </c>
    </row>
    <row r="196" spans="1:56" ht="24.9" customHeight="1" x14ac:dyDescent="0.3">
      <c r="A196" s="338">
        <v>150000763</v>
      </c>
      <c r="B196" s="114" t="s">
        <v>1026</v>
      </c>
      <c r="C196" s="339">
        <v>1</v>
      </c>
      <c r="D196" s="340" t="s">
        <v>870</v>
      </c>
      <c r="E196" s="341">
        <f>'[8]поточний ремонт'!E196</f>
        <v>182.8</v>
      </c>
      <c r="F196" s="176">
        <f>'ПР 03.19-03.24'!F196+'[9]поточний ремонт'!F196+'[8]поточний ремонт'!F196</f>
        <v>15155.424944782597</v>
      </c>
      <c r="G196" s="176">
        <f t="shared" si="9"/>
        <v>0</v>
      </c>
      <c r="H196" s="176">
        <f t="shared" si="10"/>
        <v>-15155.424944782597</v>
      </c>
      <c r="I196" s="176">
        <f>'ПР 03.19-03.24'!I196+'[9]поточний ремонт'!I196+'[8]поточний ремонт'!I196</f>
        <v>0</v>
      </c>
      <c r="J196" s="176">
        <f>'ПР 03.19-03.24'!J196+'[9]поточний ремонт'!J196+'[8]поточний ремонт'!J196</f>
        <v>0</v>
      </c>
      <c r="K196" s="342"/>
      <c r="L196" s="176">
        <f>'ПР 03.19-03.24'!L196+'[9]поточний ремонт'!L196+'[8]поточний ремонт'!L196</f>
        <v>0</v>
      </c>
      <c r="M196" s="176">
        <f>'ПР 03.19-03.24'!M196+'[9]поточний ремонт'!M196+'[8]поточний ремонт'!M196</f>
        <v>0</v>
      </c>
      <c r="N196" s="176"/>
      <c r="O196" s="176">
        <f>'ПР 03.19-03.24'!O196+'[9]поточний ремонт'!O196+'[8]поточний ремонт'!O196</f>
        <v>0</v>
      </c>
      <c r="P196" s="176">
        <f>'ПР 03.19-03.24'!P196+'[9]поточний ремонт'!P196+'[8]поточний ремонт'!P196</f>
        <v>0</v>
      </c>
      <c r="Q196" s="334"/>
      <c r="R196" s="176">
        <f>'ПР 03.19-03.24'!R196+'[9]поточний ремонт'!R196+'[8]поточний ремонт'!R196</f>
        <v>0</v>
      </c>
      <c r="S196" s="176">
        <f>'ПР 03.19-03.24'!S196+'[9]поточний ремонт'!S196+'[8]поточний ремонт'!S196</f>
        <v>0</v>
      </c>
      <c r="T196" s="343"/>
      <c r="U196" s="176">
        <f>'ПР 03.19-03.24'!U196+'[9]поточний ремонт'!U196+'[8]поточний ремонт'!U196</f>
        <v>0</v>
      </c>
      <c r="V196" s="176">
        <f>'ПР 03.19-03.24'!V196+'[9]поточний ремонт'!V196+'[8]поточний ремонт'!V196</f>
        <v>0</v>
      </c>
      <c r="W196" s="176">
        <f>'ПР 03.19-03.24'!W196+'[9]поточний ремонт'!W196+'[8]поточний ремонт'!W196</f>
        <v>0</v>
      </c>
      <c r="X196" s="176">
        <f>'ПР 03.19-03.24'!X196+'[9]поточний ремонт'!X196+'[8]поточний ремонт'!X196</f>
        <v>0</v>
      </c>
      <c r="Y196" s="176">
        <f>'ПР 03.19-03.24'!Y196+'[9]поточний ремонт'!Y196+'[8]поточний ремонт'!Y196</f>
        <v>0</v>
      </c>
      <c r="Z196" s="176">
        <f>'ПР 03.19-03.24'!Z196+'[9]поточний ремонт'!Z196+'[8]поточний ремонт'!Z196</f>
        <v>0</v>
      </c>
      <c r="AA196" s="176">
        <f>'ПР 03.19-03.24'!AA196+'[9]поточний ремонт'!AA196+'[8]поточний ремонт'!AA196</f>
        <v>0</v>
      </c>
      <c r="AB196" s="176">
        <f>'ПР 03.19-03.24'!AB196+'[9]поточний ремонт'!AB196+'[8]поточний ремонт'!AB196</f>
        <v>0</v>
      </c>
      <c r="AC196" s="176">
        <f>'ПР 03.19-03.24'!AC196+'[9]поточний ремонт'!AC196+'[8]поточний ремонт'!AC196</f>
        <v>0</v>
      </c>
      <c r="AD196" s="176">
        <f>'ПР 03.19-03.24'!AD196+'[9]поточний ремонт'!AD196+'[8]поточний ремонт'!AD196</f>
        <v>0</v>
      </c>
      <c r="AE196" s="176">
        <f>'ПР 03.19-03.24'!AE196+'[9]поточний ремонт'!AE196+'[8]поточний ремонт'!AE196</f>
        <v>0</v>
      </c>
      <c r="AF196" s="176">
        <f>'ПР 03.19-03.24'!AF196+'[9]поточний ремонт'!AF196+'[8]поточний ремонт'!AF196</f>
        <v>0</v>
      </c>
      <c r="AG196" s="176"/>
      <c r="AH196" s="176">
        <f>'ПР 03.19-03.24'!AH196+'[9]поточний ремонт'!AH196+'[8]поточний ремонт'!AH196</f>
        <v>0</v>
      </c>
      <c r="AI196" s="176">
        <f>'ПР 03.19-03.24'!AI196+'[9]поточний ремонт'!AI196+'[8]поточний ремонт'!AI196</f>
        <v>0</v>
      </c>
      <c r="AJ196" s="176"/>
      <c r="AK196" s="176">
        <f>'ПР 03.19-03.24'!AK196+'[9]поточний ремонт'!AK196+'[8]поточний ремонт'!AK196</f>
        <v>0</v>
      </c>
      <c r="AL196" s="176">
        <f>'ПР 03.19-03.24'!AL196+'[9]поточний ремонт'!AL196+'[8]поточний ремонт'!AL196</f>
        <v>0</v>
      </c>
      <c r="AM196" s="176"/>
      <c r="AN196" s="176">
        <f>'ПР 03.19-03.24'!AN196+'[9]поточний ремонт'!AN196+'[8]поточний ремонт'!AN196</f>
        <v>0</v>
      </c>
      <c r="AO196" s="176">
        <f>'ПР 03.19-03.24'!AO196+'[9]поточний ремонт'!AO196+'[8]поточний ремонт'!AO196</f>
        <v>0</v>
      </c>
      <c r="AP196" s="176"/>
      <c r="AQ196" s="176">
        <f>'ПР 03.19-03.24'!AQ196+'[9]поточний ремонт'!AQ196+'[8]поточний ремонт'!AQ196</f>
        <v>0</v>
      </c>
      <c r="AR196" s="176">
        <f>'ПР 03.19-03.24'!AR196+'[9]поточний ремонт'!AR196+'[8]поточний ремонт'!AR196</f>
        <v>0</v>
      </c>
      <c r="AS196" s="176"/>
      <c r="AT196" s="176">
        <f>'ПР 03.19-03.24'!AT196+'[9]поточний ремонт'!AT196+'[8]поточний ремонт'!AT196</f>
        <v>0</v>
      </c>
      <c r="AU196" s="176">
        <f>'ПР 03.19-03.24'!AU196+'[9]поточний ремонт'!AU196+'[8]поточний ремонт'!AU196</f>
        <v>0</v>
      </c>
      <c r="AV196" s="176"/>
      <c r="AW196" s="176">
        <f>'ПР 03.19-03.24'!AW196+'[9]поточний ремонт'!AW196+'[8]поточний ремонт'!AW196</f>
        <v>49.355999999999995</v>
      </c>
      <c r="AX196" s="176">
        <f>'ПР 03.19-03.24'!AX196+'[9]поточний ремонт'!AX196+'[8]поточний ремонт'!AX196</f>
        <v>2151.8933368399998</v>
      </c>
      <c r="AY196" s="176"/>
      <c r="AZ196" s="176">
        <f t="shared" si="11"/>
        <v>49.355999999999995</v>
      </c>
      <c r="BA196" s="176">
        <f t="shared" si="11"/>
        <v>2151.8933368399998</v>
      </c>
      <c r="BB196" s="176">
        <f t="shared" si="12"/>
        <v>2102.5373368399996</v>
      </c>
      <c r="BD196" s="324">
        <v>3</v>
      </c>
    </row>
    <row r="197" spans="1:56" ht="24.9" customHeight="1" x14ac:dyDescent="0.3">
      <c r="A197" s="338">
        <v>150000764</v>
      </c>
      <c r="B197" s="114" t="s">
        <v>1027</v>
      </c>
      <c r="C197" s="339">
        <v>1</v>
      </c>
      <c r="D197" s="340" t="s">
        <v>870</v>
      </c>
      <c r="E197" s="341">
        <f>'[8]поточний ремонт'!E197</f>
        <v>229</v>
      </c>
      <c r="F197" s="176">
        <f>'ПР 03.19-03.24'!F197+'[9]поточний ремонт'!F197+'[8]поточний ремонт'!F197</f>
        <v>19362.290030642296</v>
      </c>
      <c r="G197" s="176">
        <f t="shared" si="9"/>
        <v>4360</v>
      </c>
      <c r="H197" s="176">
        <f t="shared" si="10"/>
        <v>-15002.290030642296</v>
      </c>
      <c r="I197" s="176">
        <f>'ПР 03.19-03.24'!I197+'[9]поточний ремонт'!I197+'[8]поточний ремонт'!I197</f>
        <v>0</v>
      </c>
      <c r="J197" s="176">
        <f>'ПР 03.19-03.24'!J197+'[9]поточний ремонт'!J197+'[8]поточний ремонт'!J197</f>
        <v>0</v>
      </c>
      <c r="K197" s="342"/>
      <c r="L197" s="176">
        <f>'ПР 03.19-03.24'!L197+'[9]поточний ремонт'!L197+'[8]поточний ремонт'!L197</f>
        <v>0</v>
      </c>
      <c r="M197" s="176">
        <f>'ПР 03.19-03.24'!M197+'[9]поточний ремонт'!M197+'[8]поточний ремонт'!M197</f>
        <v>2526</v>
      </c>
      <c r="N197" s="176"/>
      <c r="O197" s="176">
        <f>'ПР 03.19-03.24'!O197+'[9]поточний ремонт'!O197+'[8]поточний ремонт'!O197</f>
        <v>0</v>
      </c>
      <c r="P197" s="176">
        <f>'ПР 03.19-03.24'!P197+'[9]поточний ремонт'!P197+'[8]поточний ремонт'!P197</f>
        <v>0</v>
      </c>
      <c r="Q197" s="334"/>
      <c r="R197" s="176">
        <f>'ПР 03.19-03.24'!R197+'[9]поточний ремонт'!R197+'[8]поточний ремонт'!R197</f>
        <v>0</v>
      </c>
      <c r="S197" s="176">
        <f>'ПР 03.19-03.24'!S197+'[9]поточний ремонт'!S197+'[8]поточний ремонт'!S197</f>
        <v>0</v>
      </c>
      <c r="T197" s="343"/>
      <c r="U197" s="176">
        <f>'ПР 03.19-03.24'!U197+'[9]поточний ремонт'!U197+'[8]поточний ремонт'!U197</f>
        <v>0</v>
      </c>
      <c r="V197" s="176">
        <f>'ПР 03.19-03.24'!V197+'[9]поточний ремонт'!V197+'[8]поточний ремонт'!V197</f>
        <v>0</v>
      </c>
      <c r="W197" s="176">
        <f>'ПР 03.19-03.24'!W197+'[9]поточний ремонт'!W197+'[8]поточний ремонт'!W197</f>
        <v>0</v>
      </c>
      <c r="X197" s="176">
        <f>'ПР 03.19-03.24'!X197+'[9]поточний ремонт'!X197+'[8]поточний ремонт'!X197</f>
        <v>0</v>
      </c>
      <c r="Y197" s="176">
        <f>'ПР 03.19-03.24'!Y197+'[9]поточний ремонт'!Y197+'[8]поточний ремонт'!Y197</f>
        <v>1834</v>
      </c>
      <c r="Z197" s="176">
        <f>'ПР 03.19-03.24'!Z197+'[9]поточний ремонт'!Z197+'[8]поточний ремонт'!Z197</f>
        <v>0</v>
      </c>
      <c r="AA197" s="176">
        <f>'ПР 03.19-03.24'!AA197+'[9]поточний ремонт'!AA197+'[8]поточний ремонт'!AA197</f>
        <v>0</v>
      </c>
      <c r="AB197" s="176">
        <f>'ПР 03.19-03.24'!AB197+'[9]поточний ремонт'!AB197+'[8]поточний ремонт'!AB197</f>
        <v>0</v>
      </c>
      <c r="AC197" s="176">
        <f>'ПР 03.19-03.24'!AC197+'[9]поточний ремонт'!AC197+'[8]поточний ремонт'!AC197</f>
        <v>0</v>
      </c>
      <c r="AD197" s="176">
        <f>'ПР 03.19-03.24'!AD197+'[9]поточний ремонт'!AD197+'[8]поточний ремонт'!AD197</f>
        <v>0</v>
      </c>
      <c r="AE197" s="176">
        <f>'ПР 03.19-03.24'!AE197+'[9]поточний ремонт'!AE197+'[8]поточний ремонт'!AE197</f>
        <v>0</v>
      </c>
      <c r="AF197" s="176">
        <f>'ПР 03.19-03.24'!AF197+'[9]поточний ремонт'!AF197+'[8]поточний ремонт'!AF197</f>
        <v>0</v>
      </c>
      <c r="AG197" s="176"/>
      <c r="AH197" s="176">
        <f>'ПР 03.19-03.24'!AH197+'[9]поточний ремонт'!AH197+'[8]поточний ремонт'!AH197</f>
        <v>0</v>
      </c>
      <c r="AI197" s="176">
        <f>'ПР 03.19-03.24'!AI197+'[9]поточний ремонт'!AI197+'[8]поточний ремонт'!AI197</f>
        <v>0</v>
      </c>
      <c r="AJ197" s="176"/>
      <c r="AK197" s="176">
        <f>'ПР 03.19-03.24'!AK197+'[9]поточний ремонт'!AK197+'[8]поточний ремонт'!AK197</f>
        <v>0</v>
      </c>
      <c r="AL197" s="176">
        <f>'ПР 03.19-03.24'!AL197+'[9]поточний ремонт'!AL197+'[8]поточний ремонт'!AL197</f>
        <v>0</v>
      </c>
      <c r="AM197" s="176"/>
      <c r="AN197" s="176">
        <f>'ПР 03.19-03.24'!AN197+'[9]поточний ремонт'!AN197+'[8]поточний ремонт'!AN197</f>
        <v>0</v>
      </c>
      <c r="AO197" s="176">
        <f>'ПР 03.19-03.24'!AO197+'[9]поточний ремонт'!AO197+'[8]поточний ремонт'!AO197</f>
        <v>0</v>
      </c>
      <c r="AP197" s="176"/>
      <c r="AQ197" s="176">
        <f>'ПР 03.19-03.24'!AQ197+'[9]поточний ремонт'!AQ197+'[8]поточний ремонт'!AQ197</f>
        <v>0</v>
      </c>
      <c r="AR197" s="176">
        <f>'ПР 03.19-03.24'!AR197+'[9]поточний ремонт'!AR197+'[8]поточний ремонт'!AR197</f>
        <v>0</v>
      </c>
      <c r="AS197" s="176"/>
      <c r="AT197" s="176">
        <f>'ПР 03.19-03.24'!AT197+'[9]поточний ремонт'!AT197+'[8]поточний ремонт'!AT197</f>
        <v>0</v>
      </c>
      <c r="AU197" s="176">
        <f>'ПР 03.19-03.24'!AU197+'[9]поточний ремонт'!AU197+'[8]поточний ремонт'!AU197</f>
        <v>0</v>
      </c>
      <c r="AV197" s="176"/>
      <c r="AW197" s="176">
        <f>'ПР 03.19-03.24'!AW197+'[9]поточний ремонт'!AW197+'[8]поточний ремонт'!AW197</f>
        <v>61.829999999999984</v>
      </c>
      <c r="AX197" s="176">
        <f>'ПР 03.19-03.24'!AX197+'[9]поточний ремонт'!AX197+'[8]поточний ремонт'!AX197</f>
        <v>2517.3930311200002</v>
      </c>
      <c r="AY197" s="176"/>
      <c r="AZ197" s="176">
        <f t="shared" si="11"/>
        <v>61.829999999999984</v>
      </c>
      <c r="BA197" s="176">
        <f t="shared" si="11"/>
        <v>2517.3930311200002</v>
      </c>
      <c r="BB197" s="176">
        <f t="shared" si="12"/>
        <v>2455.5630311200002</v>
      </c>
      <c r="BD197" s="324">
        <v>3</v>
      </c>
    </row>
    <row r="198" spans="1:56" ht="24.9" customHeight="1" x14ac:dyDescent="0.3">
      <c r="A198" s="338">
        <v>150000770</v>
      </c>
      <c r="B198" s="114" t="s">
        <v>1028</v>
      </c>
      <c r="C198" s="339">
        <v>1</v>
      </c>
      <c r="D198" s="340" t="s">
        <v>870</v>
      </c>
      <c r="E198" s="341">
        <f>'[8]поточний ремонт'!E198</f>
        <v>144.5</v>
      </c>
      <c r="F198" s="176">
        <f>'ПР 03.19-03.24'!F198+'[9]поточний ремонт'!F198+'[8]поточний ремонт'!F198</f>
        <v>14715.379026962657</v>
      </c>
      <c r="G198" s="176">
        <f t="shared" si="9"/>
        <v>0</v>
      </c>
      <c r="H198" s="176">
        <f t="shared" si="10"/>
        <v>-14715.379026962657</v>
      </c>
      <c r="I198" s="176">
        <f>'ПР 03.19-03.24'!I198+'[9]поточний ремонт'!I198+'[8]поточний ремонт'!I198</f>
        <v>0</v>
      </c>
      <c r="J198" s="176">
        <f>'ПР 03.19-03.24'!J198+'[9]поточний ремонт'!J198+'[8]поточний ремонт'!J198</f>
        <v>0</v>
      </c>
      <c r="K198" s="342"/>
      <c r="L198" s="176">
        <f>'ПР 03.19-03.24'!L198+'[9]поточний ремонт'!L198+'[8]поточний ремонт'!L198</f>
        <v>0</v>
      </c>
      <c r="M198" s="176">
        <f>'ПР 03.19-03.24'!M198+'[9]поточний ремонт'!M198+'[8]поточний ремонт'!M198</f>
        <v>0</v>
      </c>
      <c r="N198" s="176"/>
      <c r="O198" s="176">
        <f>'ПР 03.19-03.24'!O198+'[9]поточний ремонт'!O198+'[8]поточний ремонт'!O198</f>
        <v>0</v>
      </c>
      <c r="P198" s="176">
        <f>'ПР 03.19-03.24'!P198+'[9]поточний ремонт'!P198+'[8]поточний ремонт'!P198</f>
        <v>0</v>
      </c>
      <c r="Q198" s="334"/>
      <c r="R198" s="176">
        <f>'ПР 03.19-03.24'!R198+'[9]поточний ремонт'!R198+'[8]поточний ремонт'!R198</f>
        <v>0</v>
      </c>
      <c r="S198" s="176">
        <f>'ПР 03.19-03.24'!S198+'[9]поточний ремонт'!S198+'[8]поточний ремонт'!S198</f>
        <v>0</v>
      </c>
      <c r="T198" s="343"/>
      <c r="U198" s="176">
        <f>'ПР 03.19-03.24'!U198+'[9]поточний ремонт'!U198+'[8]поточний ремонт'!U198</f>
        <v>0</v>
      </c>
      <c r="V198" s="176">
        <f>'ПР 03.19-03.24'!V198+'[9]поточний ремонт'!V198+'[8]поточний ремонт'!V198</f>
        <v>0</v>
      </c>
      <c r="W198" s="176">
        <f>'ПР 03.19-03.24'!W198+'[9]поточний ремонт'!W198+'[8]поточний ремонт'!W198</f>
        <v>0</v>
      </c>
      <c r="X198" s="176">
        <f>'ПР 03.19-03.24'!X198+'[9]поточний ремонт'!X198+'[8]поточний ремонт'!X198</f>
        <v>0</v>
      </c>
      <c r="Y198" s="176">
        <f>'ПР 03.19-03.24'!Y198+'[9]поточний ремонт'!Y198+'[8]поточний ремонт'!Y198</f>
        <v>0</v>
      </c>
      <c r="Z198" s="176">
        <f>'ПР 03.19-03.24'!Z198+'[9]поточний ремонт'!Z198+'[8]поточний ремонт'!Z198</f>
        <v>0</v>
      </c>
      <c r="AA198" s="176">
        <f>'ПР 03.19-03.24'!AA198+'[9]поточний ремонт'!AA198+'[8]поточний ремонт'!AA198</f>
        <v>0</v>
      </c>
      <c r="AB198" s="176">
        <f>'ПР 03.19-03.24'!AB198+'[9]поточний ремонт'!AB198+'[8]поточний ремонт'!AB198</f>
        <v>0</v>
      </c>
      <c r="AC198" s="176">
        <f>'ПР 03.19-03.24'!AC198+'[9]поточний ремонт'!AC198+'[8]поточний ремонт'!AC198</f>
        <v>0</v>
      </c>
      <c r="AD198" s="176">
        <f>'ПР 03.19-03.24'!AD198+'[9]поточний ремонт'!AD198+'[8]поточний ремонт'!AD198</f>
        <v>0</v>
      </c>
      <c r="AE198" s="176">
        <f>'ПР 03.19-03.24'!AE198+'[9]поточний ремонт'!AE198+'[8]поточний ремонт'!AE198</f>
        <v>0</v>
      </c>
      <c r="AF198" s="176">
        <f>'ПР 03.19-03.24'!AF198+'[9]поточний ремонт'!AF198+'[8]поточний ремонт'!AF198</f>
        <v>0</v>
      </c>
      <c r="AG198" s="176"/>
      <c r="AH198" s="176">
        <f>'ПР 03.19-03.24'!AH198+'[9]поточний ремонт'!AH198+'[8]поточний ремонт'!AH198</f>
        <v>0</v>
      </c>
      <c r="AI198" s="176">
        <f>'ПР 03.19-03.24'!AI198+'[9]поточний ремонт'!AI198+'[8]поточний ремонт'!AI198</f>
        <v>0</v>
      </c>
      <c r="AJ198" s="176"/>
      <c r="AK198" s="176">
        <f>'ПР 03.19-03.24'!AK198+'[9]поточний ремонт'!AK198+'[8]поточний ремонт'!AK198</f>
        <v>0</v>
      </c>
      <c r="AL198" s="176">
        <f>'ПР 03.19-03.24'!AL198+'[9]поточний ремонт'!AL198+'[8]поточний ремонт'!AL198</f>
        <v>0</v>
      </c>
      <c r="AM198" s="176"/>
      <c r="AN198" s="176">
        <f>'ПР 03.19-03.24'!AN198+'[9]поточний ремонт'!AN198+'[8]поточний ремонт'!AN198</f>
        <v>0</v>
      </c>
      <c r="AO198" s="176">
        <f>'ПР 03.19-03.24'!AO198+'[9]поточний ремонт'!AO198+'[8]поточний ремонт'!AO198</f>
        <v>0</v>
      </c>
      <c r="AP198" s="176"/>
      <c r="AQ198" s="176">
        <f>'ПР 03.19-03.24'!AQ198+'[9]поточний ремонт'!AQ198+'[8]поточний ремонт'!AQ198</f>
        <v>0</v>
      </c>
      <c r="AR198" s="176">
        <f>'ПР 03.19-03.24'!AR198+'[9]поточний ремонт'!AR198+'[8]поточний ремонт'!AR198</f>
        <v>0</v>
      </c>
      <c r="AS198" s="176"/>
      <c r="AT198" s="176">
        <f>'ПР 03.19-03.24'!AT198+'[9]поточний ремонт'!AT198+'[8]поточний ремонт'!AT198</f>
        <v>0</v>
      </c>
      <c r="AU198" s="176">
        <f>'ПР 03.19-03.24'!AU198+'[9]поточний ремонт'!AU198+'[8]поточний ремонт'!AU198</f>
        <v>0</v>
      </c>
      <c r="AV198" s="176"/>
      <c r="AW198" s="176">
        <f>'ПР 03.19-03.24'!AW198+'[9]поточний ремонт'!AW198+'[8]поточний ремонт'!AW198</f>
        <v>39.015000000000001</v>
      </c>
      <c r="AX198" s="176">
        <f>'ПР 03.19-03.24'!AX198+'[9]поточний ремонт'!AX198+'[8]поточний ремонт'!AX198</f>
        <v>974.29553764000002</v>
      </c>
      <c r="AY198" s="176"/>
      <c r="AZ198" s="176">
        <f t="shared" si="11"/>
        <v>39.015000000000001</v>
      </c>
      <c r="BA198" s="176">
        <f t="shared" si="11"/>
        <v>974.29553764000002</v>
      </c>
      <c r="BB198" s="176">
        <f t="shared" si="12"/>
        <v>935.28053764000003</v>
      </c>
      <c r="BD198" s="324">
        <v>3</v>
      </c>
    </row>
    <row r="199" spans="1:56" ht="24.9" customHeight="1" x14ac:dyDescent="0.3">
      <c r="A199" s="338">
        <v>150000777</v>
      </c>
      <c r="B199" s="114" t="s">
        <v>1029</v>
      </c>
      <c r="C199" s="339">
        <v>2</v>
      </c>
      <c r="D199" s="340" t="s">
        <v>870</v>
      </c>
      <c r="E199" s="341">
        <f>'[8]поточний ремонт'!E199</f>
        <v>393</v>
      </c>
      <c r="F199" s="176">
        <f>'ПР 03.19-03.24'!F199+'[9]поточний ремонт'!F199+'[8]поточний ремонт'!F199</f>
        <v>29591.706422361505</v>
      </c>
      <c r="G199" s="176">
        <f t="shared" si="9"/>
        <v>20691</v>
      </c>
      <c r="H199" s="176">
        <f t="shared" si="10"/>
        <v>-8900.7064223615052</v>
      </c>
      <c r="I199" s="176">
        <f>'ПР 03.19-03.24'!I199+'[9]поточний ремонт'!I199+'[8]поточний ремонт'!I199</f>
        <v>20.2</v>
      </c>
      <c r="J199" s="176">
        <f>'ПР 03.19-03.24'!J199+'[9]поточний ремонт'!J199+'[8]поточний ремонт'!J199</f>
        <v>5260</v>
      </c>
      <c r="K199" s="342"/>
      <c r="L199" s="176">
        <f>'ПР 03.19-03.24'!L199+'[9]поточний ремонт'!L199+'[8]поточний ремонт'!L199</f>
        <v>1</v>
      </c>
      <c r="M199" s="176">
        <f>'ПР 03.19-03.24'!M199+'[9]поточний ремонт'!M199+'[8]поточний ремонт'!M199</f>
        <v>15126</v>
      </c>
      <c r="N199" s="176"/>
      <c r="O199" s="176">
        <f>'ПР 03.19-03.24'!O199+'[9]поточний ремонт'!O199+'[8]поточний ремонт'!O199</f>
        <v>0</v>
      </c>
      <c r="P199" s="176">
        <f>'ПР 03.19-03.24'!P199+'[9]поточний ремонт'!P199+'[8]поточний ремонт'!P199</f>
        <v>0</v>
      </c>
      <c r="Q199" s="334"/>
      <c r="R199" s="176">
        <f>'ПР 03.19-03.24'!R199+'[9]поточний ремонт'!R199+'[8]поточний ремонт'!R199</f>
        <v>0</v>
      </c>
      <c r="S199" s="176">
        <f>'ПР 03.19-03.24'!S199+'[9]поточний ремонт'!S199+'[8]поточний ремонт'!S199</f>
        <v>0</v>
      </c>
      <c r="T199" s="343"/>
      <c r="U199" s="176">
        <f>'ПР 03.19-03.24'!U199+'[9]поточний ремонт'!U199+'[8]поточний ремонт'!U199</f>
        <v>0</v>
      </c>
      <c r="V199" s="176">
        <f>'ПР 03.19-03.24'!V199+'[9]поточний ремонт'!V199+'[8]поточний ремонт'!V199</f>
        <v>0</v>
      </c>
      <c r="W199" s="176">
        <f>'ПР 03.19-03.24'!W199+'[9]поточний ремонт'!W199+'[8]поточний ремонт'!W199</f>
        <v>0</v>
      </c>
      <c r="X199" s="176">
        <f>'ПР 03.19-03.24'!X199+'[9]поточний ремонт'!X199+'[8]поточний ремонт'!X199</f>
        <v>0</v>
      </c>
      <c r="Y199" s="176">
        <f>'ПР 03.19-03.24'!Y199+'[9]поточний ремонт'!Y199+'[8]поточний ремонт'!Y199</f>
        <v>0</v>
      </c>
      <c r="Z199" s="176">
        <f>'ПР 03.19-03.24'!Z199+'[9]поточний ремонт'!Z199+'[8]поточний ремонт'!Z199</f>
        <v>0</v>
      </c>
      <c r="AA199" s="176">
        <f>'ПР 03.19-03.24'!AA199+'[9]поточний ремонт'!AA199+'[8]поточний ремонт'!AA199</f>
        <v>0</v>
      </c>
      <c r="AB199" s="176">
        <f>'ПР 03.19-03.24'!AB199+'[9]поточний ремонт'!AB199+'[8]поточний ремонт'!AB199</f>
        <v>0</v>
      </c>
      <c r="AC199" s="176">
        <f>'ПР 03.19-03.24'!AC199+'[9]поточний ремонт'!AC199+'[8]поточний ремонт'!AC199</f>
        <v>127</v>
      </c>
      <c r="AD199" s="176">
        <f>'ПР 03.19-03.24'!AD199+'[9]поточний ремонт'!AD199+'[8]поточний ремонт'!AD199</f>
        <v>178</v>
      </c>
      <c r="AE199" s="176">
        <f>'ПР 03.19-03.24'!AE199+'[9]поточний ремонт'!AE199+'[8]поточний ремонт'!AE199</f>
        <v>2740.6489600110008</v>
      </c>
      <c r="AF199" s="176">
        <f>'ПР 03.19-03.24'!AF199+'[9]поточний ремонт'!AF199+'[8]поточний ремонт'!AF199</f>
        <v>0</v>
      </c>
      <c r="AG199" s="176"/>
      <c r="AH199" s="176">
        <f>'ПР 03.19-03.24'!AH199+'[9]поточний ремонт'!AH199+'[8]поточний ремонт'!AH199</f>
        <v>2556.4497973822586</v>
      </c>
      <c r="AI199" s="176">
        <f>'ПР 03.19-03.24'!AI199+'[9]поточний ремонт'!AI199+'[8]поточний ремонт'!AI199</f>
        <v>0</v>
      </c>
      <c r="AJ199" s="176"/>
      <c r="AK199" s="176">
        <f>'ПР 03.19-03.24'!AK199+'[9]поточний ремонт'!AK199+'[8]поточний ремонт'!AK199</f>
        <v>1077.2468941269065</v>
      </c>
      <c r="AL199" s="176">
        <f>'ПР 03.19-03.24'!AL199+'[9]поточний ремонт'!AL199+'[8]поточний ремонт'!AL199</f>
        <v>0</v>
      </c>
      <c r="AM199" s="176"/>
      <c r="AN199" s="176">
        <f>'ПР 03.19-03.24'!AN199+'[9]поточний ремонт'!AN199+'[8]поточний ремонт'!AN199</f>
        <v>1597.4832297617827</v>
      </c>
      <c r="AO199" s="176">
        <f>'ПР 03.19-03.24'!AO199+'[9]поточний ремонт'!AO199+'[8]поточний ремонт'!AO199</f>
        <v>0</v>
      </c>
      <c r="AP199" s="176"/>
      <c r="AQ199" s="176">
        <f>'ПР 03.19-03.24'!AQ199+'[9]поточний ремонт'!AQ199+'[8]поточний ремонт'!AQ199</f>
        <v>0</v>
      </c>
      <c r="AR199" s="176">
        <f>'ПР 03.19-03.24'!AR199+'[9]поточний ремонт'!AR199+'[8]поточний ремонт'!AR199</f>
        <v>0</v>
      </c>
      <c r="AS199" s="176"/>
      <c r="AT199" s="176">
        <f>'ПР 03.19-03.24'!AT199+'[9]поточний ремонт'!AT199+'[8]поточний ремонт'!AT199</f>
        <v>993.09302441532805</v>
      </c>
      <c r="AU199" s="176">
        <f>'ПР 03.19-03.24'!AU199+'[9]поточний ремонт'!AU199+'[8]поточний ремонт'!AU199</f>
        <v>0</v>
      </c>
      <c r="AV199" s="176"/>
      <c r="AW199" s="176">
        <f>'ПР 03.19-03.24'!AW199+'[9]поточний ремонт'!AW199+'[8]поточний ремонт'!AW199</f>
        <v>237.37231878183701</v>
      </c>
      <c r="AX199" s="176">
        <f>'ПР 03.19-03.24'!AX199+'[9]поточний ремонт'!AX199+'[8]поточний ремонт'!AX199</f>
        <v>1781.94987728</v>
      </c>
      <c r="AY199" s="176"/>
      <c r="AZ199" s="176">
        <f t="shared" si="11"/>
        <v>9202.2942244791138</v>
      </c>
      <c r="BA199" s="176">
        <f t="shared" si="11"/>
        <v>1781.94987728</v>
      </c>
      <c r="BB199" s="176">
        <f t="shared" si="12"/>
        <v>-7420.3443471991141</v>
      </c>
      <c r="BD199" s="324">
        <v>3</v>
      </c>
    </row>
    <row r="200" spans="1:56" ht="24.9" customHeight="1" x14ac:dyDescent="0.3">
      <c r="A200" s="338">
        <v>150000765</v>
      </c>
      <c r="B200" s="114" t="s">
        <v>1030</v>
      </c>
      <c r="C200" s="339">
        <v>5</v>
      </c>
      <c r="D200" s="340" t="s">
        <v>870</v>
      </c>
      <c r="E200" s="341">
        <f>'[8]поточний ремонт'!E200</f>
        <v>4524.34</v>
      </c>
      <c r="F200" s="176">
        <f>'ПР 03.19-03.24'!F200+'[9]поточний ремонт'!F200+'[8]поточний ремонт'!F200</f>
        <v>383660.38545608771</v>
      </c>
      <c r="G200" s="176">
        <f t="shared" si="9"/>
        <v>459829.45103931124</v>
      </c>
      <c r="H200" s="176">
        <f t="shared" si="10"/>
        <v>76169.065583223535</v>
      </c>
      <c r="I200" s="176">
        <f>'ПР 03.19-03.24'!I200+'[9]поточний ремонт'!I200+'[8]поточний ремонт'!I200</f>
        <v>490.5</v>
      </c>
      <c r="J200" s="176">
        <f>'ПР 03.19-03.24'!J200+'[9]поточний ремонт'!J200+'[8]поточний ремонт'!J200</f>
        <v>204622.95394134612</v>
      </c>
      <c r="K200" s="345"/>
      <c r="L200" s="176">
        <f>'ПР 03.19-03.24'!L200+'[9]поточний ремонт'!L200+'[8]поточний ремонт'!L200</f>
        <v>2</v>
      </c>
      <c r="M200" s="176">
        <f>'ПР 03.19-03.24'!M200+'[9]поточний ремонт'!M200+'[8]поточний ремонт'!M200</f>
        <v>128843</v>
      </c>
      <c r="N200" s="176"/>
      <c r="O200" s="176">
        <f>'ПР 03.19-03.24'!O200+'[9]поточний ремонт'!O200+'[8]поточний ремонт'!O200</f>
        <v>0</v>
      </c>
      <c r="P200" s="176">
        <f>'ПР 03.19-03.24'!P200+'[9]поточний ремонт'!P200+'[8]поточний ремонт'!P200</f>
        <v>0</v>
      </c>
      <c r="Q200" s="334"/>
      <c r="R200" s="176">
        <f>'ПР 03.19-03.24'!R200+'[9]поточний ремонт'!R200+'[8]поточний ремонт'!R200</f>
        <v>0</v>
      </c>
      <c r="S200" s="176">
        <f>'ПР 03.19-03.24'!S200+'[9]поточний ремонт'!S200+'[8]поточний ремонт'!S200</f>
        <v>0</v>
      </c>
      <c r="T200" s="343"/>
      <c r="U200" s="176">
        <f>'ПР 03.19-03.24'!U200+'[9]поточний ремонт'!U200+'[8]поточний ремонт'!U200</f>
        <v>0</v>
      </c>
      <c r="V200" s="176">
        <f>'ПР 03.19-03.24'!V200+'[9]поточний ремонт'!V200+'[8]поточний ремонт'!V200</f>
        <v>0</v>
      </c>
      <c r="W200" s="176">
        <f>'ПР 03.19-03.24'!W200+'[9]поточний ремонт'!W200+'[8]поточний ремонт'!W200</f>
        <v>122.5</v>
      </c>
      <c r="X200" s="176">
        <f>'ПР 03.19-03.24'!X200+'[9]поточний ремонт'!X200+'[8]поточний ремонт'!X200</f>
        <v>40618.013441994837</v>
      </c>
      <c r="Y200" s="176">
        <f>'ПР 03.19-03.24'!Y200+'[9]поточний ремонт'!Y200+'[8]поточний ремонт'!Y200</f>
        <v>38570.414236304852</v>
      </c>
      <c r="Z200" s="176">
        <f>'ПР 03.19-03.24'!Z200+'[9]поточний ремонт'!Z200+'[8]поточний ремонт'!Z200</f>
        <v>0</v>
      </c>
      <c r="AA200" s="176">
        <f>'ПР 03.19-03.24'!AA200+'[9]поточний ремонт'!AA200+'[8]поточний ремонт'!AA200</f>
        <v>0</v>
      </c>
      <c r="AB200" s="176">
        <f>'ПР 03.19-03.24'!AB200+'[9]поточний ремонт'!AB200+'[8]поточний ремонт'!AB200</f>
        <v>11754.743947692728</v>
      </c>
      <c r="AC200" s="176">
        <f>'ПР 03.19-03.24'!AC200+'[9]поточний ремонт'!AC200+'[8]поточний ремонт'!AC200</f>
        <v>14741.338902174402</v>
      </c>
      <c r="AD200" s="176">
        <f>'ПР 03.19-03.24'!AD200+'[9]поточний ремонт'!AD200+'[8]поточний ремонт'!AD200</f>
        <v>20678.986569798275</v>
      </c>
      <c r="AE200" s="176">
        <f>'ПР 03.19-03.24'!AE200+'[9]поточний ремонт'!AE200+'[8]поточний ремонт'!AE200</f>
        <v>26387.241721203285</v>
      </c>
      <c r="AF200" s="176">
        <f>'ПР 03.19-03.24'!AF200+'[9]поточний ремонт'!AF200+'[8]поточний ремонт'!AF200</f>
        <v>8657.0250196901507</v>
      </c>
      <c r="AG200" s="176"/>
      <c r="AH200" s="176">
        <f>'ПР 03.19-03.24'!AH200+'[9]поточний ремонт'!AH200+'[8]поточний ремонт'!AH200</f>
        <v>41633.891526750354</v>
      </c>
      <c r="AI200" s="176">
        <f>'ПР 03.19-03.24'!AI200+'[9]поточний ремонт'!AI200+'[8]поточний ремонт'!AI200</f>
        <v>7679.762391559786</v>
      </c>
      <c r="AJ200" s="176"/>
      <c r="AK200" s="176">
        <f>'ПР 03.19-03.24'!AK200+'[9]поточний ремонт'!AK200+'[8]поточний ремонт'!AK200</f>
        <v>23156.146080981056</v>
      </c>
      <c r="AL200" s="176">
        <f>'ПР 03.19-03.24'!AL200+'[9]поточний ремонт'!AL200+'[8]поточний ремонт'!AL200</f>
        <v>2603.6098267077132</v>
      </c>
      <c r="AM200" s="176"/>
      <c r="AN200" s="176">
        <f>'ПР 03.19-03.24'!AN200+'[9]поточний ремонт'!AN200+'[8]поточний ремонт'!AN200</f>
        <v>0</v>
      </c>
      <c r="AO200" s="176">
        <f>'ПР 03.19-03.24'!AO200+'[9]поточний ремонт'!AO200+'[8]поточний ремонт'!AO200</f>
        <v>0</v>
      </c>
      <c r="AP200" s="176"/>
      <c r="AQ200" s="176">
        <f>'ПР 03.19-03.24'!AQ200+'[9]поточний ремонт'!AQ200+'[8]поточний ремонт'!AQ200</f>
        <v>14762.178523026951</v>
      </c>
      <c r="AR200" s="176">
        <f>'ПР 03.19-03.24'!AR200+'[9]поточний ремонт'!AR200+'[8]поточний ремонт'!AR200</f>
        <v>0</v>
      </c>
      <c r="AS200" s="176"/>
      <c r="AT200" s="176">
        <f>'ПР 03.19-03.24'!AT200+'[9]поточний ремонт'!AT200+'[8]поточний ремонт'!AT200</f>
        <v>26403.163629708604</v>
      </c>
      <c r="AU200" s="176">
        <f>'ПР 03.19-03.24'!AU200+'[9]поточний ремонт'!AU200+'[8]поточний ремонт'!AU200</f>
        <v>7219.0552233998515</v>
      </c>
      <c r="AV200" s="176"/>
      <c r="AW200" s="176">
        <f>'ПР 03.19-03.24'!AW200+'[9]поточний ремонт'!AW200+'[8]поточний ремонт'!AW200</f>
        <v>1643.5170172023875</v>
      </c>
      <c r="AX200" s="176">
        <f>'ПР 03.19-03.24'!AX200+'[9]поточний ремонт'!AX200+'[8]поточний ремонт'!AX200</f>
        <v>0</v>
      </c>
      <c r="AY200" s="176"/>
      <c r="AZ200" s="176">
        <f t="shared" si="11"/>
        <v>133986.13849887263</v>
      </c>
      <c r="BA200" s="176">
        <f t="shared" si="11"/>
        <v>26159.452461357505</v>
      </c>
      <c r="BB200" s="176">
        <f t="shared" si="12"/>
        <v>-107826.68603751513</v>
      </c>
      <c r="BD200" s="324">
        <v>2</v>
      </c>
    </row>
    <row r="201" spans="1:56" ht="24.9" customHeight="1" x14ac:dyDescent="0.3">
      <c r="A201" s="338">
        <v>150000696</v>
      </c>
      <c r="B201" s="114" t="s">
        <v>406</v>
      </c>
      <c r="C201" s="339">
        <v>9</v>
      </c>
      <c r="D201" s="340" t="s">
        <v>870</v>
      </c>
      <c r="E201" s="341">
        <f>'[8]поточний ремонт'!E201</f>
        <v>6314.18</v>
      </c>
      <c r="F201" s="176">
        <f>'ПР 03.19-03.24'!F201+'[9]поточний ремонт'!F201+'[8]поточний ремонт'!F201</f>
        <v>853895.39681461116</v>
      </c>
      <c r="G201" s="176">
        <f t="shared" si="9"/>
        <v>806968.55433218996</v>
      </c>
      <c r="H201" s="176">
        <f t="shared" si="10"/>
        <v>-46926.842482421198</v>
      </c>
      <c r="I201" s="176">
        <f>'ПР 03.19-03.24'!I201+'[9]поточний ремонт'!I201+'[8]поточний ремонт'!I201</f>
        <v>501.34</v>
      </c>
      <c r="J201" s="176">
        <f>'ПР 03.19-03.24'!J201+'[9]поточний ремонт'!J201+'[8]поточний ремонт'!J201</f>
        <v>282401.79364343133</v>
      </c>
      <c r="K201" s="342"/>
      <c r="L201" s="176">
        <f>'ПР 03.19-03.24'!L201+'[9]поточний ремонт'!L201+'[8]поточний ремонт'!L201</f>
        <v>0</v>
      </c>
      <c r="M201" s="176">
        <f>'ПР 03.19-03.24'!M201+'[9]поточний ремонт'!M201+'[8]поточний ремонт'!M201</f>
        <v>1216</v>
      </c>
      <c r="N201" s="344"/>
      <c r="O201" s="176">
        <f>'ПР 03.19-03.24'!O201+'[9]поточний ремонт'!O201+'[8]поточний ремонт'!O201</f>
        <v>303.39999999999998</v>
      </c>
      <c r="P201" s="176">
        <f>'ПР 03.19-03.24'!P201+'[9]поточний ремонт'!P201+'[8]поточний ремонт'!P201</f>
        <v>66162.127863423579</v>
      </c>
      <c r="Q201" s="334"/>
      <c r="R201" s="176">
        <f>'ПР 03.19-03.24'!R201+'[9]поточний ремонт'!R201+'[8]поточний ремонт'!R201</f>
        <v>22.262699999999999</v>
      </c>
      <c r="S201" s="176">
        <f>'ПР 03.19-03.24'!S201+'[9]поточний ремонт'!S201+'[8]поточний ремонт'!S201</f>
        <v>359208.08445774834</v>
      </c>
      <c r="T201" s="343"/>
      <c r="U201" s="176">
        <f>'ПР 03.19-03.24'!U201+'[9]поточний ремонт'!U201+'[8]поточний ремонт'!U201</f>
        <v>17893.581651049666</v>
      </c>
      <c r="V201" s="176">
        <f>'ПР 03.19-03.24'!V201+'[9]поточний ремонт'!V201+'[8]поточний ремонт'!V201</f>
        <v>0</v>
      </c>
      <c r="W201" s="176">
        <f>'ПР 03.19-03.24'!W201+'[9]поточний ремонт'!W201+'[8]поточний ремонт'!W201</f>
        <v>39</v>
      </c>
      <c r="X201" s="176">
        <f>'ПР 03.19-03.24'!X201+'[9]поточний ремонт'!X201+'[8]поточний ремонт'!X201</f>
        <v>10364.095078565762</v>
      </c>
      <c r="Y201" s="176">
        <f>'ПР 03.19-03.24'!Y201+'[9]поточний ремонт'!Y201+'[8]поточний ремонт'!Y201</f>
        <v>29117.228282387208</v>
      </c>
      <c r="Z201" s="176">
        <f>'ПР 03.19-03.24'!Z201+'[9]поточний ремонт'!Z201+'[8]поточний ремонт'!Z201</f>
        <v>0</v>
      </c>
      <c r="AA201" s="176">
        <f>'ПР 03.19-03.24'!AA201+'[9]поточний ремонт'!AA201+'[8]поточний ремонт'!AA201</f>
        <v>0</v>
      </c>
      <c r="AB201" s="176">
        <f>'ПР 03.19-03.24'!AB201+'[9]поточний ремонт'!AB201+'[8]поточний ремонт'!AB201</f>
        <v>11669</v>
      </c>
      <c r="AC201" s="176">
        <f>'ПР 03.19-03.24'!AC201+'[9]поточний ремонт'!AC201+'[8]поточний ремонт'!AC201</f>
        <v>14727.582663708008</v>
      </c>
      <c r="AD201" s="176">
        <f>'ПР 03.19-03.24'!AD201+'[9]поточний ремонт'!AD201+'[8]поточний ремонт'!AD201</f>
        <v>14209.060691875995</v>
      </c>
      <c r="AE201" s="176">
        <f>'ПР 03.19-03.24'!AE201+'[9]поточний ремонт'!AE201+'[8]поточний ремонт'!AE201</f>
        <v>32524.314380833552</v>
      </c>
      <c r="AF201" s="176">
        <f>'ПР 03.19-03.24'!AF201+'[9]поточний ремонт'!AF201+'[8]поточний ремонт'!AF201</f>
        <v>10916.340407546042</v>
      </c>
      <c r="AG201" s="176"/>
      <c r="AH201" s="176">
        <f>'ПР 03.19-03.24'!AH201+'[9]поточний ремонт'!AH201+'[8]поточний ремонт'!AH201</f>
        <v>37142.289397439839</v>
      </c>
      <c r="AI201" s="176">
        <f>'ПР 03.19-03.24'!AI201+'[9]поточний ремонт'!AI201+'[8]поточний ремонт'!AI201</f>
        <v>15232.568276888614</v>
      </c>
      <c r="AJ201" s="176"/>
      <c r="AK201" s="176">
        <f>'ПР 03.19-03.24'!AK201+'[9]поточний ремонт'!AK201+'[8]поточний ремонт'!AK201</f>
        <v>23240.766994317975</v>
      </c>
      <c r="AL201" s="176">
        <f>'ПР 03.19-03.24'!AL201+'[9]поточний ремонт'!AL201+'[8]поточний ремонт'!AL201</f>
        <v>27459.3020548803</v>
      </c>
      <c r="AM201" s="176"/>
      <c r="AN201" s="176">
        <f>'ПР 03.19-03.24'!AN201+'[9]поточний ремонт'!AN201+'[8]поточний ремонт'!AN201</f>
        <v>23382.519656713404</v>
      </c>
      <c r="AO201" s="176">
        <f>'ПР 03.19-03.24'!AO201+'[9]поточний ремонт'!AO201+'[8]поточний ремонт'!AO201</f>
        <v>759</v>
      </c>
      <c r="AP201" s="176"/>
      <c r="AQ201" s="176">
        <f>'ПР 03.19-03.24'!AQ201+'[9]поточний ремонт'!AQ201+'[8]поточний ремонт'!AQ201</f>
        <v>11435.751542494148</v>
      </c>
      <c r="AR201" s="176">
        <f>'ПР 03.19-03.24'!AR201+'[9]поточний ремонт'!AR201+'[8]поточний ремонт'!AR201</f>
        <v>2325</v>
      </c>
      <c r="AS201" s="176"/>
      <c r="AT201" s="176">
        <f>'ПР 03.19-03.24'!AT201+'[9]поточний ремонт'!AT201+'[8]поточний ремонт'!AT201</f>
        <v>26700.711085105617</v>
      </c>
      <c r="AU201" s="176">
        <f>'ПР 03.19-03.24'!AU201+'[9]поточний ремонт'!AU201+'[8]поточний ремонт'!AU201</f>
        <v>11765.746102767424</v>
      </c>
      <c r="AV201" s="176"/>
      <c r="AW201" s="176">
        <f>'ПР 03.19-03.24'!AW201+'[9]поточний ремонт'!AW201+'[8]поточний ремонт'!AW201</f>
        <v>2542.1453402037564</v>
      </c>
      <c r="AX201" s="176">
        <f>'ПР 03.19-03.24'!AX201+'[9]поточний ремонт'!AX201+'[8]поточний ремонт'!AX201</f>
        <v>6649.7737417550088</v>
      </c>
      <c r="AY201" s="176"/>
      <c r="AZ201" s="176">
        <f t="shared" si="11"/>
        <v>156968.49839710828</v>
      </c>
      <c r="BA201" s="176">
        <f t="shared" si="11"/>
        <v>75107.730583837387</v>
      </c>
      <c r="BB201" s="176">
        <f t="shared" si="12"/>
        <v>-81860.767813270897</v>
      </c>
      <c r="BD201" s="324">
        <v>3</v>
      </c>
    </row>
    <row r="202" spans="1:56" ht="25.5" customHeight="1" x14ac:dyDescent="0.3">
      <c r="A202" s="338">
        <v>150000697</v>
      </c>
      <c r="B202" s="114" t="s">
        <v>408</v>
      </c>
      <c r="C202" s="339">
        <v>5</v>
      </c>
      <c r="D202" s="340" t="s">
        <v>870</v>
      </c>
      <c r="E202" s="341">
        <f>'[8]поточний ремонт'!E202</f>
        <v>2743.8</v>
      </c>
      <c r="F202" s="176">
        <f>'ПР 03.19-03.24'!F202+'[9]поточний ремонт'!F202+'[8]поточний ремонт'!F202</f>
        <v>333895.04465079622</v>
      </c>
      <c r="G202" s="176">
        <f t="shared" si="9"/>
        <v>318380.15905377193</v>
      </c>
      <c r="H202" s="176">
        <f t="shared" si="10"/>
        <v>-15514.885597024288</v>
      </c>
      <c r="I202" s="176">
        <f>'ПР 03.19-03.24'!I202+'[9]поточний ремонт'!I202+'[8]поточний ремонт'!I202</f>
        <v>474.6</v>
      </c>
      <c r="J202" s="176">
        <f>'ПР 03.19-03.24'!J202+'[9]поточний ремонт'!J202+'[8]поточний ремонт'!J202</f>
        <v>116167</v>
      </c>
      <c r="K202" s="342"/>
      <c r="L202" s="176">
        <f>'ПР 03.19-03.24'!L202+'[9]поточний ремонт'!L202+'[8]поточний ремонт'!L202</f>
        <v>0</v>
      </c>
      <c r="M202" s="176">
        <f>'ПР 03.19-03.24'!M202+'[9]поточний ремонт'!M202+'[8]поточний ремонт'!M202</f>
        <v>0</v>
      </c>
      <c r="N202" s="176"/>
      <c r="O202" s="176">
        <f>'ПР 03.19-03.24'!O202+'[9]поточний ремонт'!O202+'[8]поточний ремонт'!O202</f>
        <v>40</v>
      </c>
      <c r="P202" s="176">
        <f>'ПР 03.19-03.24'!P202+'[9]поточний ремонт'!P202+'[8]поточний ремонт'!P202</f>
        <v>8535</v>
      </c>
      <c r="Q202" s="334"/>
      <c r="R202" s="176">
        <f>'ПР 03.19-03.24'!R202+'[9]поточний ремонт'!R202+'[8]поточний ремонт'!R202</f>
        <v>0</v>
      </c>
      <c r="S202" s="176">
        <f>'ПР 03.19-03.24'!S202+'[9]поточний ремонт'!S202+'[8]поточний ремонт'!S202</f>
        <v>0</v>
      </c>
      <c r="T202" s="343"/>
      <c r="U202" s="176">
        <f>'ПР 03.19-03.24'!U202+'[9]поточний ремонт'!U202+'[8]поточний ремонт'!U202</f>
        <v>0</v>
      </c>
      <c r="V202" s="176">
        <f>'ПР 03.19-03.24'!V202+'[9]поточний ремонт'!V202+'[8]поточний ремонт'!V202</f>
        <v>0</v>
      </c>
      <c r="W202" s="176">
        <f>'ПР 03.19-03.24'!W202+'[9]поточний ремонт'!W202+'[8]поточний ремонт'!W202</f>
        <v>96</v>
      </c>
      <c r="X202" s="176">
        <f>'ПР 03.19-03.24'!X202+'[9]поточний ремонт'!X202+'[8]поточний ремонт'!X202</f>
        <v>12999.551410395419</v>
      </c>
      <c r="Y202" s="176">
        <f>'ПР 03.19-03.24'!Y202+'[9]поточний ремонт'!Y202+'[8]поточний ремонт'!Y202</f>
        <v>22362.364626546274</v>
      </c>
      <c r="Z202" s="176">
        <f>'ПР 03.19-03.24'!Z202+'[9]поточний ремонт'!Z202+'[8]поточний ремонт'!Z202</f>
        <v>0</v>
      </c>
      <c r="AA202" s="176">
        <f>'ПР 03.19-03.24'!AA202+'[9]поточний ремонт'!AA202+'[8]поточний ремонт'!AA202</f>
        <v>0</v>
      </c>
      <c r="AB202" s="176">
        <f>'ПР 03.19-03.24'!AB202+'[9]поточний ремонт'!AB202+'[8]поточний ремонт'!AB202</f>
        <v>4739</v>
      </c>
      <c r="AC202" s="176">
        <f>'ПР 03.19-03.24'!AC202+'[9]поточний ремонт'!AC202+'[8]поточний ремонт'!AC202</f>
        <v>146625.31205433258</v>
      </c>
      <c r="AD202" s="176">
        <f>'ПР 03.19-03.24'!AD202+'[9]поточний ремонт'!AD202+'[8]поточний ремонт'!AD202</f>
        <v>6951.9309624976486</v>
      </c>
      <c r="AE202" s="176">
        <f>'ПР 03.19-03.24'!AE202+'[9]поточний ремонт'!AE202+'[8]поточний ремонт'!AE202</f>
        <v>18422.228950251501</v>
      </c>
      <c r="AF202" s="176">
        <f>'ПР 03.19-03.24'!AF202+'[9]поточний ремонт'!AF202+'[8]поточний ремонт'!AF202</f>
        <v>27249.278066052397</v>
      </c>
      <c r="AG202" s="176"/>
      <c r="AH202" s="176">
        <f>'ПР 03.19-03.24'!AH202+'[9]поточний ремонт'!AH202+'[8]поточний ремонт'!AH202</f>
        <v>32691.706129410861</v>
      </c>
      <c r="AI202" s="176">
        <f>'ПР 03.19-03.24'!AI202+'[9]поточний ремонт'!AI202+'[8]поточний ремонт'!AI202</f>
        <v>3652.3415150196006</v>
      </c>
      <c r="AJ202" s="176"/>
      <c r="AK202" s="176">
        <f>'ПР 03.19-03.24'!AK202+'[9]поточний ремонт'!AK202+'[8]поточний ремонт'!AK202</f>
        <v>10097.267017869677</v>
      </c>
      <c r="AL202" s="176">
        <f>'ПР 03.19-03.24'!AL202+'[9]поточний ремонт'!AL202+'[8]поточний ремонт'!AL202</f>
        <v>26143.95975295993</v>
      </c>
      <c r="AM202" s="176"/>
      <c r="AN202" s="176">
        <f>'ПР 03.19-03.24'!AN202+'[9]поточний ремонт'!AN202+'[8]поточний ремонт'!AN202</f>
        <v>14091.488384510385</v>
      </c>
      <c r="AO202" s="176">
        <f>'ПР 03.19-03.24'!AO202+'[9]поточний ремонт'!AO202+'[8]поточний ремонт'!AO202</f>
        <v>9981.8090073008243</v>
      </c>
      <c r="AP202" s="176"/>
      <c r="AQ202" s="176">
        <f>'ПР 03.19-03.24'!AQ202+'[9]поточний ремонт'!AQ202+'[8]поточний ремонт'!AQ202</f>
        <v>7473.9472078792915</v>
      </c>
      <c r="AR202" s="176">
        <f>'ПР 03.19-03.24'!AR202+'[9]поточний ремонт'!AR202+'[8]поточний ремонт'!AR202</f>
        <v>0</v>
      </c>
      <c r="AS202" s="176"/>
      <c r="AT202" s="176">
        <f>'ПР 03.19-03.24'!AT202+'[9]поточний ремонт'!AT202+'[8]поточний ремонт'!AT202</f>
        <v>14484.06027350409</v>
      </c>
      <c r="AU202" s="176">
        <f>'ПР 03.19-03.24'!AU202+'[9]поточний ремонт'!AU202+'[8]поточний ремонт'!AU202</f>
        <v>12754.426010471439</v>
      </c>
      <c r="AV202" s="176"/>
      <c r="AW202" s="176">
        <f>'ПР 03.19-03.24'!AW202+'[9]поточний ремонт'!AW202+'[8]поточний ремонт'!AW202</f>
        <v>1318.5422026400829</v>
      </c>
      <c r="AX202" s="176">
        <f>'ПР 03.19-03.24'!AX202+'[9]поточний ремонт'!AX202+'[8]поточний ремонт'!AX202</f>
        <v>1886.5523592784048</v>
      </c>
      <c r="AY202" s="176"/>
      <c r="AZ202" s="176">
        <f t="shared" si="11"/>
        <v>98579.24016606588</v>
      </c>
      <c r="BA202" s="176">
        <f t="shared" si="11"/>
        <v>81668.366711082592</v>
      </c>
      <c r="BB202" s="176">
        <f t="shared" si="12"/>
        <v>-16910.873454983288</v>
      </c>
      <c r="BD202" s="324">
        <v>3</v>
      </c>
    </row>
    <row r="203" spans="1:56" ht="24.9" customHeight="1" x14ac:dyDescent="0.3">
      <c r="A203" s="338">
        <v>150000694</v>
      </c>
      <c r="B203" s="114" t="s">
        <v>410</v>
      </c>
      <c r="C203" s="339">
        <v>9</v>
      </c>
      <c r="D203" s="340" t="s">
        <v>870</v>
      </c>
      <c r="E203" s="341">
        <f>'[8]поточний ремонт'!E203</f>
        <v>6142.18</v>
      </c>
      <c r="F203" s="176">
        <f>'ПР 03.19-03.24'!F203+'[9]поточний ремонт'!F203+'[8]поточний ремонт'!F203</f>
        <v>835294.15239255398</v>
      </c>
      <c r="G203" s="176">
        <f t="shared" ref="G203:G266" si="13">J203+M203+P203+S203+U203+X203+Y203+AA203+AB203+AC203+AD203</f>
        <v>1010076.9829981237</v>
      </c>
      <c r="H203" s="176">
        <f t="shared" ref="H203:H266" si="14">G203-F203</f>
        <v>174782.83060556976</v>
      </c>
      <c r="I203" s="176">
        <f>'ПР 03.19-03.24'!I203+'[9]поточний ремонт'!I203+'[8]поточний ремонт'!I203</f>
        <v>543.1</v>
      </c>
      <c r="J203" s="176">
        <f>'ПР 03.19-03.24'!J203+'[9]поточний ремонт'!J203+'[8]поточний ремонт'!J203</f>
        <v>195752.26786955746</v>
      </c>
      <c r="K203" s="342"/>
      <c r="L203" s="176">
        <f>'ПР 03.19-03.24'!L203+'[9]поточний ремонт'!L203+'[8]поточний ремонт'!L203</f>
        <v>2.5</v>
      </c>
      <c r="M203" s="176">
        <f>'ПР 03.19-03.24'!M203+'[9]поточний ремонт'!M203+'[8]поточний ремонт'!M203</f>
        <v>112204</v>
      </c>
      <c r="N203" s="344"/>
      <c r="O203" s="176">
        <f>'ПР 03.19-03.24'!O203+'[9]поточний ремонт'!O203+'[8]поточний ремонт'!O203</f>
        <v>86.3</v>
      </c>
      <c r="P203" s="176">
        <f>'ПР 03.19-03.24'!P203+'[9]поточний ремонт'!P203+'[8]поточний ремонт'!P203</f>
        <v>27121</v>
      </c>
      <c r="Q203" s="334"/>
      <c r="R203" s="176">
        <f>'ПР 03.19-03.24'!R203+'[9]поточний ремонт'!R203+'[8]поточний ремонт'!R203</f>
        <v>25</v>
      </c>
      <c r="S203" s="176">
        <f>'ПР 03.19-03.24'!S203+'[9]поточний ремонт'!S203+'[8]поточний ремонт'!S203</f>
        <v>433653.67905016558</v>
      </c>
      <c r="T203" s="346"/>
      <c r="U203" s="176">
        <f>'ПР 03.19-03.24'!U203+'[9]поточний ремонт'!U203+'[8]поточний ремонт'!U203</f>
        <v>18366</v>
      </c>
      <c r="V203" s="176">
        <f>'ПР 03.19-03.24'!V203+'[9]поточний ремонт'!V203+'[8]поточний ремонт'!V203</f>
        <v>0</v>
      </c>
      <c r="W203" s="176">
        <f>'ПР 03.19-03.24'!W203+'[9]поточний ремонт'!W203+'[8]поточний ремонт'!W203</f>
        <v>47.5</v>
      </c>
      <c r="X203" s="176">
        <f>'ПР 03.19-03.24'!X203+'[9]поточний ремонт'!X203+'[8]поточний ремонт'!X203</f>
        <v>19383.089116871015</v>
      </c>
      <c r="Y203" s="176">
        <f>'ПР 03.19-03.24'!Y203+'[9]поточний ремонт'!Y203+'[8]поточний ремонт'!Y203</f>
        <v>146164.60004920771</v>
      </c>
      <c r="Z203" s="176">
        <f>'ПР 03.19-03.24'!Z203+'[9]поточний ремонт'!Z203+'[8]поточний ремонт'!Z203</f>
        <v>0</v>
      </c>
      <c r="AA203" s="176">
        <f>'ПР 03.19-03.24'!AA203+'[9]поточний ремонт'!AA203+'[8]поточний ремонт'!AA203</f>
        <v>0</v>
      </c>
      <c r="AB203" s="176">
        <f>'ПР 03.19-03.24'!AB203+'[9]поточний ремонт'!AB203+'[8]поточний ремонт'!AB203</f>
        <v>17852.574088656685</v>
      </c>
      <c r="AC203" s="176">
        <f>'ПР 03.19-03.24'!AC203+'[9]поточний ремонт'!AC203+'[8]поточний ремонт'!AC203</f>
        <v>28431.480033852906</v>
      </c>
      <c r="AD203" s="176">
        <f>'ПР 03.19-03.24'!AD203+'[9]поточний ремонт'!AD203+'[8]поточний ремонт'!AD203</f>
        <v>11148.292789812385</v>
      </c>
      <c r="AE203" s="176">
        <f>'ПР 03.19-03.24'!AE203+'[9]поточний ремонт'!AE203+'[8]поточний ремонт'!AE203</f>
        <v>32499.251792837524</v>
      </c>
      <c r="AF203" s="176">
        <f>'ПР 03.19-03.24'!AF203+'[9]поточний ремонт'!AF203+'[8]поточний ремонт'!AF203</f>
        <v>15644.051702237713</v>
      </c>
      <c r="AG203" s="176"/>
      <c r="AH203" s="176">
        <f>'ПР 03.19-03.24'!AH203+'[9]поточний ремонт'!AH203+'[8]поточний ремонт'!AH203</f>
        <v>37126.719878602235</v>
      </c>
      <c r="AI203" s="176">
        <f>'ПР 03.19-03.24'!AI203+'[9]поточний ремонт'!AI203+'[8]поточний ремонт'!AI203</f>
        <v>19910.579583327792</v>
      </c>
      <c r="AJ203" s="176"/>
      <c r="AK203" s="176">
        <f>'ПР 03.19-03.24'!AK203+'[9]поточний ремонт'!AK203+'[8]поточний ремонт'!AK203</f>
        <v>22694.82832372707</v>
      </c>
      <c r="AL203" s="176">
        <f>'ПР 03.19-03.24'!AL203+'[9]поточний ремонт'!AL203+'[8]поточний ремонт'!AL203</f>
        <v>24618.349080353568</v>
      </c>
      <c r="AM203" s="176"/>
      <c r="AN203" s="176">
        <f>'ПР 03.19-03.24'!AN203+'[9]поточний ремонт'!AN203+'[8]поточний ремонт'!AN203</f>
        <v>22425.317363153783</v>
      </c>
      <c r="AO203" s="176">
        <f>'ПР 03.19-03.24'!AO203+'[9]поточний ремонт'!AO203+'[8]поточний ремонт'!AO203</f>
        <v>484</v>
      </c>
      <c r="AP203" s="176"/>
      <c r="AQ203" s="176">
        <f>'ПР 03.19-03.24'!AQ203+'[9]поточний ремонт'!AQ203+'[8]поточний ремонт'!AQ203</f>
        <v>11435.751542494148</v>
      </c>
      <c r="AR203" s="176">
        <f>'ПР 03.19-03.24'!AR203+'[9]поточний ремонт'!AR203+'[8]поточний ремонт'!AR203</f>
        <v>32</v>
      </c>
      <c r="AS203" s="176"/>
      <c r="AT203" s="176">
        <f>'ПР 03.19-03.24'!AT203+'[9]поточний ремонт'!AT203+'[8]поточний ремонт'!AT203</f>
        <v>26367.344954510445</v>
      </c>
      <c r="AU203" s="176">
        <f>'ПР 03.19-03.24'!AU203+'[9]поточний ремонт'!AU203+'[8]поточний ремонт'!AU203</f>
        <v>16727.14714666592</v>
      </c>
      <c r="AV203" s="176"/>
      <c r="AW203" s="176">
        <f>'ПР 03.19-03.24'!AW203+'[9]поточний ремонт'!AW203+'[8]поточний ремонт'!AW203</f>
        <v>2497.4414402037564</v>
      </c>
      <c r="AX203" s="176">
        <f>'ПР 03.19-03.24'!AX203+'[9]поточний ремонт'!AX203+'[8]поточний ремонт'!AX203</f>
        <v>5695.3739899085631</v>
      </c>
      <c r="AY203" s="176"/>
      <c r="AZ203" s="176">
        <f t="shared" ref="AZ203:BA266" si="15">AE203+AH203+AK203+AN203+AQ203+AT203+AW203</f>
        <v>155046.65529552897</v>
      </c>
      <c r="BA203" s="176">
        <f t="shared" si="15"/>
        <v>83111.501502493556</v>
      </c>
      <c r="BB203" s="176">
        <f t="shared" ref="BB203:BB214" si="16">BA203-AZ203</f>
        <v>-71935.15379303541</v>
      </c>
      <c r="BD203" s="324">
        <v>3</v>
      </c>
    </row>
    <row r="204" spans="1:56" ht="24.9" customHeight="1" x14ac:dyDescent="0.3">
      <c r="A204" s="338">
        <v>150000695</v>
      </c>
      <c r="B204" s="114" t="s">
        <v>412</v>
      </c>
      <c r="C204" s="339">
        <v>9</v>
      </c>
      <c r="D204" s="340" t="s">
        <v>870</v>
      </c>
      <c r="E204" s="341">
        <f>'[8]поточний ремонт'!E204</f>
        <v>6313.36</v>
      </c>
      <c r="F204" s="176">
        <f>'ПР 03.19-03.24'!F204+'[9]поточний ремонт'!F204+'[8]поточний ремонт'!F204</f>
        <v>847259.65742422198</v>
      </c>
      <c r="G204" s="176">
        <f t="shared" si="13"/>
        <v>793746.18124937173</v>
      </c>
      <c r="H204" s="176">
        <f t="shared" si="14"/>
        <v>-53513.47617485025</v>
      </c>
      <c r="I204" s="176">
        <f>'ПР 03.19-03.24'!I204+'[9]поточний ремонт'!I204+'[8]поточний ремонт'!I204</f>
        <v>374.87</v>
      </c>
      <c r="J204" s="176">
        <f>'ПР 03.19-03.24'!J204+'[9]поточний ремонт'!J204+'[8]поточний ремонт'!J204</f>
        <v>165354.33181373426</v>
      </c>
      <c r="K204" s="342"/>
      <c r="L204" s="176">
        <f>'ПР 03.19-03.24'!L204+'[9]поточний ремонт'!L204+'[8]поточний ремонт'!L204</f>
        <v>2</v>
      </c>
      <c r="M204" s="176">
        <f>'ПР 03.19-03.24'!M204+'[9]поточний ремонт'!M204+'[8]поточний ремонт'!M204</f>
        <v>144600</v>
      </c>
      <c r="N204" s="176"/>
      <c r="O204" s="176">
        <f>'ПР 03.19-03.24'!O204+'[9]поточний ремонт'!O204+'[8]поточний ремонт'!O204</f>
        <v>166.7</v>
      </c>
      <c r="P204" s="176">
        <f>'ПР 03.19-03.24'!P204+'[9]поточний ремонт'!P204+'[8]поточний ремонт'!P204</f>
        <v>39782</v>
      </c>
      <c r="Q204" s="344"/>
      <c r="R204" s="176">
        <f>'ПР 03.19-03.24'!R204+'[9]поточний ремонт'!R204+'[8]поточний ремонт'!R204</f>
        <v>19</v>
      </c>
      <c r="S204" s="176">
        <f>'ПР 03.19-03.24'!S204+'[9]поточний ремонт'!S204+'[8]поточний ремонт'!S204</f>
        <v>283522.71029529697</v>
      </c>
      <c r="T204" s="346"/>
      <c r="U204" s="176">
        <f>'ПР 03.19-03.24'!U204+'[9]поточний ремонт'!U204+'[8]поточний ремонт'!U204</f>
        <v>23048.709894601503</v>
      </c>
      <c r="V204" s="176">
        <f>'ПР 03.19-03.24'!V204+'[9]поточний ремонт'!V204+'[8]поточний ремонт'!V204</f>
        <v>0</v>
      </c>
      <c r="W204" s="176">
        <f>'ПР 03.19-03.24'!W204+'[9]поточний ремонт'!W204+'[8]поточний ремонт'!W204</f>
        <v>144</v>
      </c>
      <c r="X204" s="176">
        <f>'ПР 03.19-03.24'!X204+'[9]поточний ремонт'!X204+'[8]поточний ремонт'!X204</f>
        <v>35139.074686625856</v>
      </c>
      <c r="Y204" s="176">
        <f>'ПР 03.19-03.24'!Y204+'[9]поточний ремонт'!Y204+'[8]поточний ремонт'!Y204</f>
        <v>24187</v>
      </c>
      <c r="Z204" s="176">
        <f>'ПР 03.19-03.24'!Z204+'[9]поточний ремонт'!Z204+'[8]поточний ремонт'!Z204</f>
        <v>0</v>
      </c>
      <c r="AA204" s="176">
        <f>'ПР 03.19-03.24'!AA204+'[9]поточний ремонт'!AA204+'[8]поточний ремонт'!AA204</f>
        <v>201</v>
      </c>
      <c r="AB204" s="176">
        <f>'ПР 03.19-03.24'!AB204+'[9]поточний ремонт'!AB204+'[8]поточний ремонт'!AB204</f>
        <v>22589.78852542306</v>
      </c>
      <c r="AC204" s="176">
        <f>'ПР 03.19-03.24'!AC204+'[9]поточний ремонт'!AC204+'[8]поточний ремонт'!AC204</f>
        <v>38509.092197033613</v>
      </c>
      <c r="AD204" s="176">
        <f>'ПР 03.19-03.24'!AD204+'[9]поточний ремонт'!AD204+'[8]поточний ремонт'!AD204</f>
        <v>16812.473836656514</v>
      </c>
      <c r="AE204" s="176">
        <f>'ПР 03.19-03.24'!AE204+'[9]поточний ремонт'!AE204+'[8]поточний ремонт'!AE204</f>
        <v>31287.506211610533</v>
      </c>
      <c r="AF204" s="176">
        <f>'ПР 03.19-03.24'!AF204+'[9]поточний ремонт'!AF204+'[8]поточний ремонт'!AF204</f>
        <v>11270.73703452321</v>
      </c>
      <c r="AG204" s="176"/>
      <c r="AH204" s="176">
        <f>'ПР 03.19-03.24'!AH204+'[9]поточний ремонт'!AH204+'[8]поточний ремонт'!AH204</f>
        <v>33869.690178400277</v>
      </c>
      <c r="AI204" s="176">
        <f>'ПР 03.19-03.24'!AI204+'[9]поточний ремонт'!AI204+'[8]поточний ремонт'!AI204</f>
        <v>37739.181348689614</v>
      </c>
      <c r="AJ204" s="176"/>
      <c r="AK204" s="176">
        <f>'ПР 03.19-03.24'!AK204+'[9]поточний ремонт'!AK204+'[8]поточний ремонт'!AK204</f>
        <v>21100.036837651071</v>
      </c>
      <c r="AL204" s="176">
        <f>'ПР 03.19-03.24'!AL204+'[9]поточний ремонт'!AL204+'[8]поточний ремонт'!AL204</f>
        <v>38086.259720452974</v>
      </c>
      <c r="AM204" s="176"/>
      <c r="AN204" s="176">
        <f>'ПР 03.19-03.24'!AN204+'[9]поточний ремонт'!AN204+'[8]поточний ремонт'!AN204</f>
        <v>22602.254023666526</v>
      </c>
      <c r="AO204" s="176">
        <f>'ПР 03.19-03.24'!AO204+'[9]поточний ремонт'!AO204+'[8]поточний ремонт'!AO204</f>
        <v>1301</v>
      </c>
      <c r="AP204" s="176"/>
      <c r="AQ204" s="176">
        <f>'ПР 03.19-03.24'!AQ204+'[9]поточний ремонт'!AQ204+'[8]поточний ремонт'!AQ204</f>
        <v>11048.889057074648</v>
      </c>
      <c r="AR204" s="176">
        <f>'ПР 03.19-03.24'!AR204+'[9]поточний ремонт'!AR204+'[8]поточний ремонт'!AR204</f>
        <v>6968.8112178599768</v>
      </c>
      <c r="AS204" s="176"/>
      <c r="AT204" s="176">
        <f>'ПР 03.19-03.24'!AT204+'[9]поточний ремонт'!AT204+'[8]поточний ремонт'!AT204</f>
        <v>25709.547401363288</v>
      </c>
      <c r="AU204" s="176">
        <f>'ПР 03.19-03.24'!AU204+'[9]поточний ремонт'!AU204+'[8]поточний ремонт'!AU204</f>
        <v>7629.4582344570426</v>
      </c>
      <c r="AV204" s="176"/>
      <c r="AW204" s="176">
        <f>'ПР 03.19-03.24'!AW204+'[9]поточний ремонт'!AW204+'[8]поточний ремонт'!AW204</f>
        <v>2542.2452402037566</v>
      </c>
      <c r="AX204" s="176">
        <f>'ПР 03.19-03.24'!AX204+'[9]поточний ремонт'!AX204+'[8]поточний ремонт'!AX204</f>
        <v>4282.2615761738634</v>
      </c>
      <c r="AY204" s="176"/>
      <c r="AZ204" s="176">
        <f t="shared" si="15"/>
        <v>148160.16894997007</v>
      </c>
      <c r="BA204" s="176">
        <f t="shared" si="15"/>
        <v>107277.70913215665</v>
      </c>
      <c r="BB204" s="176">
        <f t="shared" si="16"/>
        <v>-40882.459817813418</v>
      </c>
      <c r="BD204" s="324">
        <v>3</v>
      </c>
    </row>
    <row r="205" spans="1:56" ht="24.9" customHeight="1" x14ac:dyDescent="0.3">
      <c r="A205" s="338">
        <v>150000699</v>
      </c>
      <c r="B205" s="114" t="s">
        <v>414</v>
      </c>
      <c r="C205" s="339">
        <v>9</v>
      </c>
      <c r="D205" s="340" t="s">
        <v>870</v>
      </c>
      <c r="E205" s="341">
        <f>'[8]поточний ремонт'!E205</f>
        <v>4192.5</v>
      </c>
      <c r="F205" s="176">
        <f>'ПР 03.19-03.24'!F205+'[9]поточний ремонт'!F205+'[8]поточний ремонт'!F205</f>
        <v>356597.91213026695</v>
      </c>
      <c r="G205" s="176">
        <f t="shared" si="13"/>
        <v>265436.36850497749</v>
      </c>
      <c r="H205" s="176">
        <f t="shared" si="14"/>
        <v>-91161.543625289458</v>
      </c>
      <c r="I205" s="176">
        <f>'ПР 03.19-03.24'!I205+'[9]поточний ремонт'!I205+'[8]поточний ремонт'!I205</f>
        <v>0</v>
      </c>
      <c r="J205" s="176">
        <f>'ПР 03.19-03.24'!J205+'[9]поточний ремонт'!J205+'[8]поточний ремонт'!J205</f>
        <v>0</v>
      </c>
      <c r="K205" s="342"/>
      <c r="L205" s="176">
        <f>'ПР 03.19-03.24'!L205+'[9]поточний ремонт'!L205+'[8]поточний ремонт'!L205</f>
        <v>0</v>
      </c>
      <c r="M205" s="176">
        <f>'ПР 03.19-03.24'!M205+'[9]поточний ремонт'!M205+'[8]поточний ремонт'!M205</f>
        <v>10001</v>
      </c>
      <c r="N205" s="176"/>
      <c r="O205" s="176">
        <f>'ПР 03.19-03.24'!O205+'[9]поточний ремонт'!O205+'[8]поточний ремонт'!O205</f>
        <v>0</v>
      </c>
      <c r="P205" s="176">
        <f>'ПР 03.19-03.24'!P205+'[9]поточний ремонт'!P205+'[8]поточний ремонт'!P205</f>
        <v>0</v>
      </c>
      <c r="Q205" s="334"/>
      <c r="R205" s="176">
        <f>'ПР 03.19-03.24'!R205+'[9]поточний ремонт'!R205+'[8]поточний ремонт'!R205</f>
        <v>22</v>
      </c>
      <c r="S205" s="176">
        <f>'ПР 03.19-03.24'!S205+'[9]поточний ремонт'!S205+'[8]поточний ремонт'!S205</f>
        <v>123887.66266771828</v>
      </c>
      <c r="T205" s="346"/>
      <c r="U205" s="176">
        <f>'ПР 03.19-03.24'!U205+'[9]поточний ремонт'!U205+'[8]поточний ремонт'!U205</f>
        <v>0</v>
      </c>
      <c r="V205" s="176">
        <f>'ПР 03.19-03.24'!V205+'[9]поточний ремонт'!V205+'[8]поточний ремонт'!V205</f>
        <v>0</v>
      </c>
      <c r="W205" s="176">
        <f>'ПР 03.19-03.24'!W205+'[9]поточний ремонт'!W205+'[8]поточний ремонт'!W205</f>
        <v>34</v>
      </c>
      <c r="X205" s="176">
        <f>'ПР 03.19-03.24'!X205+'[9]поточний ремонт'!X205+'[8]поточний ремонт'!X205</f>
        <v>13503.335515813194</v>
      </c>
      <c r="Y205" s="176">
        <f>'ПР 03.19-03.24'!Y205+'[9]поточний ремонт'!Y205+'[8]поточний ремонт'!Y205</f>
        <v>35332.38502433031</v>
      </c>
      <c r="Z205" s="176">
        <f>'ПР 03.19-03.24'!Z205+'[9]поточний ремонт'!Z205+'[8]поточний ремонт'!Z205</f>
        <v>0</v>
      </c>
      <c r="AA205" s="176">
        <f>'ПР 03.19-03.24'!AA205+'[9]поточний ремонт'!AA205+'[8]поточний ремонт'!AA205</f>
        <v>0</v>
      </c>
      <c r="AB205" s="176">
        <f>'ПР 03.19-03.24'!AB205+'[9]поточний ремонт'!AB205+'[8]поточний ремонт'!AB205</f>
        <v>915.09</v>
      </c>
      <c r="AC205" s="176">
        <f>'ПР 03.19-03.24'!AC205+'[9]поточний ремонт'!AC205+'[8]поточний ремонт'!AC205</f>
        <v>67256.167599031192</v>
      </c>
      <c r="AD205" s="176">
        <f>'ПР 03.19-03.24'!AD205+'[9]поточний ремонт'!AD205+'[8]поточний ремонт'!AD205</f>
        <v>14540.727698084493</v>
      </c>
      <c r="AE205" s="176">
        <f>'ПР 03.19-03.24'!AE205+'[9]поточний ремонт'!AE205+'[8]поточний ремонт'!AE205</f>
        <v>18362.678052827225</v>
      </c>
      <c r="AF205" s="176">
        <f>'ПР 03.19-03.24'!AF205+'[9]поточний ремонт'!AF205+'[8]поточний ремонт'!AF205</f>
        <v>10435.19415314797</v>
      </c>
      <c r="AG205" s="176"/>
      <c r="AH205" s="176">
        <f>'ПР 03.19-03.24'!AH205+'[9]поточний ремонт'!AH205+'[8]поточний ремонт'!AH205</f>
        <v>16777.253127821885</v>
      </c>
      <c r="AI205" s="176">
        <f>'ПР 03.19-03.24'!AI205+'[9]поточний ремонт'!AI205+'[8]поточний ремонт'!AI205</f>
        <v>19230.156650366564</v>
      </c>
      <c r="AJ205" s="176"/>
      <c r="AK205" s="176">
        <f>'ПР 03.19-03.24'!AK205+'[9]поточний ремонт'!AK205+'[8]поточний ремонт'!AK205</f>
        <v>15106.408457919057</v>
      </c>
      <c r="AL205" s="176">
        <f>'ПР 03.19-03.24'!AL205+'[9]поточний ремонт'!AL205+'[8]поточний ремонт'!AL205</f>
        <v>44785.720762006931</v>
      </c>
      <c r="AM205" s="176"/>
      <c r="AN205" s="176">
        <f>'ПР 03.19-03.24'!AN205+'[9]поточний ремонт'!AN205+'[8]поточний ремонт'!AN205</f>
        <v>15793.438920133261</v>
      </c>
      <c r="AO205" s="176">
        <f>'ПР 03.19-03.24'!AO205+'[9]поточний ремонт'!AO205+'[8]поточний ремонт'!AO205</f>
        <v>26629.235501647971</v>
      </c>
      <c r="AP205" s="176"/>
      <c r="AQ205" s="176">
        <f>'ПР 03.19-03.24'!AQ205+'[9]поточний ремонт'!AQ205+'[8]поточний ремонт'!AQ205</f>
        <v>7654.4048518968912</v>
      </c>
      <c r="AR205" s="176">
        <f>'ПР 03.19-03.24'!AR205+'[9]поточний ремонт'!AR205+'[8]поточний ремонт'!AR205</f>
        <v>48</v>
      </c>
      <c r="AS205" s="176"/>
      <c r="AT205" s="176">
        <f>'ПР 03.19-03.24'!AT205+'[9]поточний ремонт'!AT205+'[8]поточний ремонт'!AT205</f>
        <v>11349.776315156532</v>
      </c>
      <c r="AU205" s="176">
        <f>'ПР 03.19-03.24'!AU205+'[9]поточний ремонт'!AU205+'[8]поточний ремонт'!AU205</f>
        <v>14019</v>
      </c>
      <c r="AV205" s="176"/>
      <c r="AW205" s="176">
        <f>'ПР 03.19-03.24'!AW205+'[9]поточний ремонт'!AW205+'[8]поточний ремонт'!AW205</f>
        <v>1393.9866375636741</v>
      </c>
      <c r="AX205" s="176">
        <f>'ПР 03.19-03.24'!AX205+'[9]поточний ремонт'!AX205+'[8]поточний ремонт'!AX205</f>
        <v>0</v>
      </c>
      <c r="AY205" s="176"/>
      <c r="AZ205" s="176">
        <f t="shared" si="15"/>
        <v>86437.946363318537</v>
      </c>
      <c r="BA205" s="176">
        <f t="shared" si="15"/>
        <v>115147.30706716944</v>
      </c>
      <c r="BB205" s="176">
        <f t="shared" si="16"/>
        <v>28709.360703850907</v>
      </c>
      <c r="BD205" s="324">
        <v>3</v>
      </c>
    </row>
    <row r="206" spans="1:56" ht="24.9" customHeight="1" x14ac:dyDescent="0.3">
      <c r="A206" s="338">
        <v>150000928</v>
      </c>
      <c r="B206" s="114" t="s">
        <v>416</v>
      </c>
      <c r="C206" s="339">
        <v>2</v>
      </c>
      <c r="D206" s="340" t="s">
        <v>870</v>
      </c>
      <c r="E206" s="341">
        <f>'[8]поточний ремонт'!E206</f>
        <v>477.5</v>
      </c>
      <c r="F206" s="176">
        <f>'ПР 03.19-03.24'!F206+'[9]поточний ремонт'!F206+'[8]поточний ремонт'!F206</f>
        <v>40951.936042530157</v>
      </c>
      <c r="G206" s="176">
        <f t="shared" si="13"/>
        <v>26243.021841053254</v>
      </c>
      <c r="H206" s="176">
        <f t="shared" si="14"/>
        <v>-14708.914201476902</v>
      </c>
      <c r="I206" s="176">
        <f>'ПР 03.19-03.24'!I206+'[9]поточний ремонт'!I206+'[8]поточний ремонт'!I206</f>
        <v>29.86</v>
      </c>
      <c r="J206" s="176">
        <f>'ПР 03.19-03.24'!J206+'[9]поточний ремонт'!J206+'[8]поточний ремонт'!J206</f>
        <v>3323</v>
      </c>
      <c r="K206" s="342"/>
      <c r="L206" s="176">
        <f>'ПР 03.19-03.24'!L206+'[9]поточний ремонт'!L206+'[8]поточний ремонт'!L206</f>
        <v>0</v>
      </c>
      <c r="M206" s="176">
        <f>'ПР 03.19-03.24'!M206+'[9]поточний ремонт'!M206+'[8]поточний ремонт'!M206</f>
        <v>0</v>
      </c>
      <c r="N206" s="176"/>
      <c r="O206" s="176">
        <f>'ПР 03.19-03.24'!O206+'[9]поточний ремонт'!O206+'[8]поточний ремонт'!O206</f>
        <v>0</v>
      </c>
      <c r="P206" s="176">
        <f>'ПР 03.19-03.24'!P206+'[9]поточний ремонт'!P206+'[8]поточний ремонт'!P206</f>
        <v>0</v>
      </c>
      <c r="Q206" s="334"/>
      <c r="R206" s="176">
        <f>'ПР 03.19-03.24'!R206+'[9]поточний ремонт'!R206+'[8]поточний ремонт'!R206</f>
        <v>0</v>
      </c>
      <c r="S206" s="176">
        <f>'ПР 03.19-03.24'!S206+'[9]поточний ремонт'!S206+'[8]поточний ремонт'!S206</f>
        <v>0</v>
      </c>
      <c r="T206" s="343"/>
      <c r="U206" s="176">
        <f>'ПР 03.19-03.24'!U206+'[9]поточний ремонт'!U206+'[8]поточний ремонт'!U206</f>
        <v>0</v>
      </c>
      <c r="V206" s="176">
        <f>'ПР 03.19-03.24'!V206+'[9]поточний ремонт'!V206+'[8]поточний ремонт'!V206</f>
        <v>0</v>
      </c>
      <c r="W206" s="176">
        <f>'ПР 03.19-03.24'!W206+'[9]поточний ремонт'!W206+'[8]поточний ремонт'!W206</f>
        <v>0</v>
      </c>
      <c r="X206" s="176">
        <f>'ПР 03.19-03.24'!X206+'[9]поточний ремонт'!X206+'[8]поточний ремонт'!X206</f>
        <v>0</v>
      </c>
      <c r="Y206" s="176">
        <f>'ПР 03.19-03.24'!Y206+'[9]поточний ремонт'!Y206+'[8]поточний ремонт'!Y206</f>
        <v>11689</v>
      </c>
      <c r="Z206" s="176">
        <f>'ПР 03.19-03.24'!Z206+'[9]поточний ремонт'!Z206+'[8]поточний ремонт'!Z206</f>
        <v>0</v>
      </c>
      <c r="AA206" s="176">
        <f>'ПР 03.19-03.24'!AA206+'[9]поточний ремонт'!AA206+'[8]поточний ремонт'!AA206</f>
        <v>0</v>
      </c>
      <c r="AB206" s="176">
        <f>'ПР 03.19-03.24'!AB206+'[9]поточний ремонт'!AB206+'[8]поточний ремонт'!AB206</f>
        <v>912.69028472757088</v>
      </c>
      <c r="AC206" s="176">
        <f>'ПР 03.19-03.24'!AC206+'[9]поточний ремонт'!AC206+'[8]поточний ремонт'!AC206</f>
        <v>4337.8218210375189</v>
      </c>
      <c r="AD206" s="176">
        <f>'ПР 03.19-03.24'!AD206+'[9]поточний ремонт'!AD206+'[8]поточний ремонт'!AD206</f>
        <v>5980.5097352881621</v>
      </c>
      <c r="AE206" s="176">
        <f>'ПР 03.19-03.24'!AE206+'[9]поточний ремонт'!AE206+'[8]поточний ремонт'!AE206</f>
        <v>4978.7156447859315</v>
      </c>
      <c r="AF206" s="176">
        <f>'ПР 03.19-03.24'!AF206+'[9]поточний ремонт'!AF206+'[8]поточний ремонт'!AF206</f>
        <v>0</v>
      </c>
      <c r="AG206" s="176"/>
      <c r="AH206" s="176">
        <f>'ПР 03.19-03.24'!AH206+'[9]поточний ремонт'!AH206+'[8]поточний ремонт'!AH206</f>
        <v>6481.6611956703309</v>
      </c>
      <c r="AI206" s="176">
        <f>'ПР 03.19-03.24'!AI206+'[9]поточний ремонт'!AI206+'[8]поточний ремонт'!AI206</f>
        <v>3079.7379834900216</v>
      </c>
      <c r="AJ206" s="176"/>
      <c r="AK206" s="176">
        <f>'ПР 03.19-03.24'!AK206+'[9]поточний ремонт'!AK206+'[8]поточний ремонт'!AK206</f>
        <v>1830.5403716229471</v>
      </c>
      <c r="AL206" s="176">
        <f>'ПР 03.19-03.24'!AL206+'[9]поточний ремонт'!AL206+'[8]поточний ремонт'!AL206</f>
        <v>471</v>
      </c>
      <c r="AM206" s="176"/>
      <c r="AN206" s="176">
        <f>'ПР 03.19-03.24'!AN206+'[9]поточний ремонт'!AN206+'[8]поточний ремонт'!AN206</f>
        <v>0</v>
      </c>
      <c r="AO206" s="176">
        <f>'ПР 03.19-03.24'!AO206+'[9]поточний ремонт'!AO206+'[8]поточний ремонт'!AO206</f>
        <v>0</v>
      </c>
      <c r="AP206" s="176"/>
      <c r="AQ206" s="176">
        <f>'ПР 03.19-03.24'!AQ206+'[9]поточний ремонт'!AQ206+'[8]поточний ремонт'!AQ206</f>
        <v>0</v>
      </c>
      <c r="AR206" s="176">
        <f>'ПР 03.19-03.24'!AR206+'[9]поточний ремонт'!AR206+'[8]поточний ремонт'!AR206</f>
        <v>0</v>
      </c>
      <c r="AS206" s="176"/>
      <c r="AT206" s="176">
        <f>'ПР 03.19-03.24'!AT206+'[9]поточний ремонт'!AT206+'[8]поточний ремонт'!AT206</f>
        <v>1613.7672204060884</v>
      </c>
      <c r="AU206" s="176">
        <f>'ПР 03.19-03.24'!AU206+'[9]поточний ремонт'!AU206+'[8]поточний ремонт'!AU206</f>
        <v>2308</v>
      </c>
      <c r="AV206" s="176"/>
      <c r="AW206" s="176">
        <f>'ПР 03.19-03.24'!AW206+'[9]поточний ремонт'!AW206+'[8]поточний ремонт'!AW206</f>
        <v>390.97401437585552</v>
      </c>
      <c r="AX206" s="176">
        <f>'ПР 03.19-03.24'!AX206+'[9]поточний ремонт'!AX206+'[8]поточний ремонт'!AX206</f>
        <v>0</v>
      </c>
      <c r="AY206" s="176"/>
      <c r="AZ206" s="176">
        <f t="shared" si="15"/>
        <v>15295.658446861153</v>
      </c>
      <c r="BA206" s="176">
        <f t="shared" si="15"/>
        <v>5858.7379834900221</v>
      </c>
      <c r="BB206" s="176">
        <f t="shared" si="16"/>
        <v>-9436.9204633711306</v>
      </c>
      <c r="BD206" s="324">
        <v>2</v>
      </c>
    </row>
    <row r="207" spans="1:56" ht="24.9" customHeight="1" x14ac:dyDescent="0.3">
      <c r="A207" s="338">
        <v>150000951</v>
      </c>
      <c r="B207" s="114" t="s">
        <v>418</v>
      </c>
      <c r="C207" s="339">
        <v>2</v>
      </c>
      <c r="D207" s="340" t="s">
        <v>870</v>
      </c>
      <c r="E207" s="341">
        <f>'[8]поточний ремонт'!E207</f>
        <v>553.20000000000005</v>
      </c>
      <c r="F207" s="176">
        <f>'ПР 03.19-03.24'!F207+'[9]поточний ремонт'!F207+'[8]поточний ремонт'!F207</f>
        <v>34945.858840626817</v>
      </c>
      <c r="G207" s="176">
        <f t="shared" si="13"/>
        <v>217560</v>
      </c>
      <c r="H207" s="176">
        <f t="shared" si="14"/>
        <v>182614.14115937319</v>
      </c>
      <c r="I207" s="176">
        <f>'ПР 03.19-03.24'!I207+'[9]поточний ремонт'!I207+'[8]поточний ремонт'!I207</f>
        <v>497.07000000000005</v>
      </c>
      <c r="J207" s="176">
        <f>'ПР 03.19-03.24'!J207+'[9]поточний ремонт'!J207+'[8]поточний ремонт'!J207</f>
        <v>211763</v>
      </c>
      <c r="K207" s="342"/>
      <c r="L207" s="176">
        <f>'ПР 03.19-03.24'!L207+'[9]поточний ремонт'!L207+'[8]поточний ремонт'!L207</f>
        <v>0</v>
      </c>
      <c r="M207" s="176">
        <f>'ПР 03.19-03.24'!M207+'[9]поточний ремонт'!M207+'[8]поточний ремонт'!M207</f>
        <v>0</v>
      </c>
      <c r="N207" s="176"/>
      <c r="O207" s="176">
        <f>'ПР 03.19-03.24'!O207+'[9]поточний ремонт'!O207+'[8]поточний ремонт'!O207</f>
        <v>0</v>
      </c>
      <c r="P207" s="176">
        <f>'ПР 03.19-03.24'!P207+'[9]поточний ремонт'!P207+'[8]поточний ремонт'!P207</f>
        <v>0</v>
      </c>
      <c r="Q207" s="334"/>
      <c r="R207" s="176">
        <f>'ПР 03.19-03.24'!R207+'[9]поточний ремонт'!R207+'[8]поточний ремонт'!R207</f>
        <v>0</v>
      </c>
      <c r="S207" s="176">
        <f>'ПР 03.19-03.24'!S207+'[9]поточний ремонт'!S207+'[8]поточний ремонт'!S207</f>
        <v>0</v>
      </c>
      <c r="T207" s="343"/>
      <c r="U207" s="176">
        <f>'ПР 03.19-03.24'!U207+'[9]поточний ремонт'!U207+'[8]поточний ремонт'!U207</f>
        <v>0</v>
      </c>
      <c r="V207" s="176">
        <f>'ПР 03.19-03.24'!V207+'[9]поточний ремонт'!V207+'[8]поточний ремонт'!V207</f>
        <v>0</v>
      </c>
      <c r="W207" s="176">
        <f>'ПР 03.19-03.24'!W207+'[9]поточний ремонт'!W207+'[8]поточний ремонт'!W207</f>
        <v>0</v>
      </c>
      <c r="X207" s="176">
        <f>'ПР 03.19-03.24'!X207+'[9]поточний ремонт'!X207+'[8]поточний ремонт'!X207</f>
        <v>0</v>
      </c>
      <c r="Y207" s="176">
        <f>'ПР 03.19-03.24'!Y207+'[9]поточний ремонт'!Y207+'[8]поточний ремонт'!Y207</f>
        <v>0</v>
      </c>
      <c r="Z207" s="176">
        <f>'ПР 03.19-03.24'!Z207+'[9]поточний ремонт'!Z207+'[8]поточний ремонт'!Z207</f>
        <v>0</v>
      </c>
      <c r="AA207" s="176">
        <f>'ПР 03.19-03.24'!AA207+'[9]поточний ремонт'!AA207+'[8]поточний ремонт'!AA207</f>
        <v>5797</v>
      </c>
      <c r="AB207" s="176">
        <f>'ПР 03.19-03.24'!AB207+'[9]поточний ремонт'!AB207+'[8]поточний ремонт'!AB207</f>
        <v>0</v>
      </c>
      <c r="AC207" s="176">
        <f>'ПР 03.19-03.24'!AC207+'[9]поточний ремонт'!AC207+'[8]поточний ремонт'!AC207</f>
        <v>0</v>
      </c>
      <c r="AD207" s="176">
        <f>'ПР 03.19-03.24'!AD207+'[9]поточний ремонт'!AD207+'[8]поточний ремонт'!AD207</f>
        <v>0</v>
      </c>
      <c r="AE207" s="176">
        <f>'ПР 03.19-03.24'!AE207+'[9]поточний ремонт'!AE207+'[8]поточний ремонт'!AE207</f>
        <v>0</v>
      </c>
      <c r="AF207" s="176">
        <f>'ПР 03.19-03.24'!AF207+'[9]поточний ремонт'!AF207+'[8]поточний ремонт'!AF207</f>
        <v>0</v>
      </c>
      <c r="AG207" s="176"/>
      <c r="AH207" s="176">
        <f>'ПР 03.19-03.24'!AH207+'[9]поточний ремонт'!AH207+'[8]поточний ремонт'!AH207</f>
        <v>0</v>
      </c>
      <c r="AI207" s="176">
        <f>'ПР 03.19-03.24'!AI207+'[9]поточний ремонт'!AI207+'[8]поточний ремонт'!AI207</f>
        <v>0</v>
      </c>
      <c r="AJ207" s="176"/>
      <c r="AK207" s="176">
        <f>'ПР 03.19-03.24'!AK207+'[9]поточний ремонт'!AK207+'[8]поточний ремонт'!AK207</f>
        <v>0</v>
      </c>
      <c r="AL207" s="176">
        <f>'ПР 03.19-03.24'!AL207+'[9]поточний ремонт'!AL207+'[8]поточний ремонт'!AL207</f>
        <v>0</v>
      </c>
      <c r="AM207" s="176"/>
      <c r="AN207" s="176">
        <f>'ПР 03.19-03.24'!AN207+'[9]поточний ремонт'!AN207+'[8]поточний ремонт'!AN207</f>
        <v>0</v>
      </c>
      <c r="AO207" s="176">
        <f>'ПР 03.19-03.24'!AO207+'[9]поточний ремонт'!AO207+'[8]поточний ремонт'!AO207</f>
        <v>0</v>
      </c>
      <c r="AP207" s="176"/>
      <c r="AQ207" s="176">
        <f>'ПР 03.19-03.24'!AQ207+'[9]поточний ремонт'!AQ207+'[8]поточний ремонт'!AQ207</f>
        <v>0</v>
      </c>
      <c r="AR207" s="176">
        <f>'ПР 03.19-03.24'!AR207+'[9]поточний ремонт'!AR207+'[8]поточний ремонт'!AR207</f>
        <v>0</v>
      </c>
      <c r="AS207" s="176"/>
      <c r="AT207" s="176">
        <f>'ПР 03.19-03.24'!AT207+'[9]поточний ремонт'!AT207+'[8]поточний ремонт'!AT207</f>
        <v>1235.4192658834572</v>
      </c>
      <c r="AU207" s="176">
        <f>'ПР 03.19-03.24'!AU207+'[9]поточний ремонт'!AU207+'[8]поточний ремонт'!AU207</f>
        <v>0</v>
      </c>
      <c r="AV207" s="176"/>
      <c r="AW207" s="176">
        <f>'ПР 03.19-03.24'!AW207+'[9]поточний ремонт'!AW207+'[8]поточний ремонт'!AW207</f>
        <v>893.7432130430019</v>
      </c>
      <c r="AX207" s="176">
        <f>'ПР 03.19-03.24'!AX207+'[9]поточний ремонт'!AX207+'[8]поточний ремонт'!AX207</f>
        <v>0</v>
      </c>
      <c r="AY207" s="176"/>
      <c r="AZ207" s="176">
        <f t="shared" si="15"/>
        <v>2129.1624789264592</v>
      </c>
      <c r="BA207" s="176">
        <f t="shared" si="15"/>
        <v>0</v>
      </c>
      <c r="BB207" s="176">
        <f t="shared" si="16"/>
        <v>-2129.1624789264592</v>
      </c>
      <c r="BD207" s="324">
        <v>1</v>
      </c>
    </row>
    <row r="208" spans="1:56" ht="24.9" customHeight="1" x14ac:dyDescent="0.3">
      <c r="A208" s="338">
        <v>150000954</v>
      </c>
      <c r="B208" s="114" t="s">
        <v>420</v>
      </c>
      <c r="C208" s="339">
        <v>2</v>
      </c>
      <c r="D208" s="340" t="s">
        <v>870</v>
      </c>
      <c r="E208" s="341">
        <f>'[8]поточний ремонт'!E208</f>
        <v>358.84</v>
      </c>
      <c r="F208" s="176">
        <f>'ПР 03.19-03.24'!F208+'[9]поточний ремонт'!F208+'[8]поточний ремонт'!F208</f>
        <v>43761.841255573774</v>
      </c>
      <c r="G208" s="176">
        <f t="shared" si="13"/>
        <v>1766.1815998006264</v>
      </c>
      <c r="H208" s="176">
        <f t="shared" si="14"/>
        <v>-41995.659655773146</v>
      </c>
      <c r="I208" s="176">
        <f>'ПР 03.19-03.24'!I208+'[9]поточний ремонт'!I208+'[8]поточний ремонт'!I208</f>
        <v>0</v>
      </c>
      <c r="J208" s="176">
        <f>'ПР 03.19-03.24'!J208+'[9]поточний ремонт'!J208+'[8]поточний ремонт'!J208</f>
        <v>0</v>
      </c>
      <c r="K208" s="342"/>
      <c r="L208" s="176">
        <f>'ПР 03.19-03.24'!L208+'[9]поточний ремонт'!L208+'[8]поточний ремонт'!L208</f>
        <v>0</v>
      </c>
      <c r="M208" s="176">
        <f>'ПР 03.19-03.24'!M208+'[9]поточний ремонт'!M208+'[8]поточний ремонт'!M208</f>
        <v>0</v>
      </c>
      <c r="N208" s="176"/>
      <c r="O208" s="176">
        <f>'ПР 03.19-03.24'!O208+'[9]поточний ремонт'!O208+'[8]поточний ремонт'!O208</f>
        <v>0</v>
      </c>
      <c r="P208" s="176">
        <f>'ПР 03.19-03.24'!P208+'[9]поточний ремонт'!P208+'[8]поточний ремонт'!P208</f>
        <v>0</v>
      </c>
      <c r="Q208" s="334"/>
      <c r="R208" s="176">
        <f>'ПР 03.19-03.24'!R208+'[9]поточний ремонт'!R208+'[8]поточний ремонт'!R208</f>
        <v>0</v>
      </c>
      <c r="S208" s="176">
        <f>'ПР 03.19-03.24'!S208+'[9]поточний ремонт'!S208+'[8]поточний ремонт'!S208</f>
        <v>0</v>
      </c>
      <c r="T208" s="343"/>
      <c r="U208" s="176">
        <f>'ПР 03.19-03.24'!U208+'[9]поточний ремонт'!U208+'[8]поточний ремонт'!U208</f>
        <v>0</v>
      </c>
      <c r="V208" s="176">
        <f>'ПР 03.19-03.24'!V208+'[9]поточний ремонт'!V208+'[8]поточний ремонт'!V208</f>
        <v>0</v>
      </c>
      <c r="W208" s="176">
        <f>'ПР 03.19-03.24'!W208+'[9]поточний ремонт'!W208+'[8]поточний ремонт'!W208</f>
        <v>0</v>
      </c>
      <c r="X208" s="176">
        <f>'ПР 03.19-03.24'!X208+'[9]поточний ремонт'!X208+'[8]поточний ремонт'!X208</f>
        <v>0</v>
      </c>
      <c r="Y208" s="176">
        <f>'ПР 03.19-03.24'!Y208+'[9]поточний ремонт'!Y208+'[8]поточний ремонт'!Y208</f>
        <v>657</v>
      </c>
      <c r="Z208" s="176">
        <f>'ПР 03.19-03.24'!Z208+'[9]поточний ремонт'!Z208+'[8]поточний ремонт'!Z208</f>
        <v>0</v>
      </c>
      <c r="AA208" s="176">
        <f>'ПР 03.19-03.24'!AA208+'[9]поточний ремонт'!AA208+'[8]поточний ремонт'!AA208</f>
        <v>0</v>
      </c>
      <c r="AB208" s="176">
        <f>'ПР 03.19-03.24'!AB208+'[9]поточний ремонт'!AB208+'[8]поточний ремонт'!AB208</f>
        <v>825.18159980062637</v>
      </c>
      <c r="AC208" s="176">
        <f>'ПР 03.19-03.24'!AC208+'[9]поточний ремонт'!AC208+'[8]поточний ремонт'!AC208</f>
        <v>0</v>
      </c>
      <c r="AD208" s="176">
        <f>'ПР 03.19-03.24'!AD208+'[9]поточний ремонт'!AD208+'[8]поточний ремонт'!AD208</f>
        <v>284</v>
      </c>
      <c r="AE208" s="176">
        <f>'ПР 03.19-03.24'!AE208+'[9]поточний ремонт'!AE208+'[8]поточний ремонт'!AE208</f>
        <v>2442.4050252317797</v>
      </c>
      <c r="AF208" s="176">
        <f>'ПР 03.19-03.24'!AF208+'[9]поточний ремонт'!AF208+'[8]поточний ремонт'!AF208</f>
        <v>0</v>
      </c>
      <c r="AG208" s="176"/>
      <c r="AH208" s="176">
        <f>'ПР 03.19-03.24'!AH208+'[9]поточний ремонт'!AH208+'[8]поточний ремонт'!AH208</f>
        <v>3020.5702544095038</v>
      </c>
      <c r="AI208" s="176">
        <f>'ПР 03.19-03.24'!AI208+'[9]поточний ремонт'!AI208+'[8]поточний ремонт'!AI208</f>
        <v>6.5</v>
      </c>
      <c r="AJ208" s="176"/>
      <c r="AK208" s="176">
        <f>'ПР 03.19-03.24'!AK208+'[9]поточний ремонт'!AK208+'[8]поточний ремонт'!AK208</f>
        <v>1554.5836533365909</v>
      </c>
      <c r="AL208" s="176">
        <f>'ПР 03.19-03.24'!AL208+'[9]поточний ремонт'!AL208+'[8]поточний ремонт'!AL208</f>
        <v>0</v>
      </c>
      <c r="AM208" s="176"/>
      <c r="AN208" s="176">
        <f>'ПР 03.19-03.24'!AN208+'[9]поточний ремонт'!AN208+'[8]поточний ремонт'!AN208</f>
        <v>0</v>
      </c>
      <c r="AO208" s="176">
        <f>'ПР 03.19-03.24'!AO208+'[9]поточний ремонт'!AO208+'[8]поточний ремонт'!AO208</f>
        <v>820</v>
      </c>
      <c r="AP208" s="176"/>
      <c r="AQ208" s="176">
        <f>'ПР 03.19-03.24'!AQ208+'[9]поточний ремонт'!AQ208+'[8]поточний ремонт'!AQ208</f>
        <v>0</v>
      </c>
      <c r="AR208" s="176">
        <f>'ПР 03.19-03.24'!AR208+'[9]поточний ремонт'!AR208+'[8]поточний ремонт'!AR208</f>
        <v>0</v>
      </c>
      <c r="AS208" s="176"/>
      <c r="AT208" s="176">
        <f>'ПР 03.19-03.24'!AT208+'[9]поточний ремонт'!AT208+'[8]поточний ремонт'!AT208</f>
        <v>1883.9273738211002</v>
      </c>
      <c r="AU208" s="176">
        <f>'ПР 03.19-03.24'!AU208+'[9]поточний ремонт'!AU208+'[8]поточний ремонт'!AU208</f>
        <v>912.22088949723991</v>
      </c>
      <c r="AV208" s="176"/>
      <c r="AW208" s="176">
        <f>'ПР 03.19-03.24'!AW208+'[9]поточний ремонт'!AW208+'[8]поточний ремонт'!AW208</f>
        <v>836.98673860416011</v>
      </c>
      <c r="AX208" s="176">
        <f>'ПР 03.19-03.24'!AX208+'[9]поточний ремонт'!AX208+'[8]поточний ремонт'!AX208</f>
        <v>576.08846680399995</v>
      </c>
      <c r="AY208" s="176"/>
      <c r="AZ208" s="176">
        <f t="shared" si="15"/>
        <v>9738.4730454031342</v>
      </c>
      <c r="BA208" s="176">
        <f t="shared" si="15"/>
        <v>2314.8093563012399</v>
      </c>
      <c r="BB208" s="176">
        <f t="shared" si="16"/>
        <v>-7423.6636891018943</v>
      </c>
      <c r="BD208" s="324">
        <v>1</v>
      </c>
    </row>
    <row r="209" spans="1:56" ht="23.1" customHeight="1" x14ac:dyDescent="0.3">
      <c r="A209" s="338">
        <v>150000929</v>
      </c>
      <c r="B209" s="114" t="s">
        <v>422</v>
      </c>
      <c r="C209" s="339">
        <v>2</v>
      </c>
      <c r="D209" s="340" t="s">
        <v>870</v>
      </c>
      <c r="E209" s="341">
        <f>'[8]поточний ремонт'!E209</f>
        <v>494.3</v>
      </c>
      <c r="F209" s="176">
        <f>'ПР 03.19-03.24'!F209+'[9]поточний ремонт'!F209+'[8]поточний ремонт'!F209</f>
        <v>50791.362197286857</v>
      </c>
      <c r="G209" s="176">
        <f t="shared" si="13"/>
        <v>48181.047272960684</v>
      </c>
      <c r="H209" s="176">
        <f t="shared" si="14"/>
        <v>-2610.3149243261723</v>
      </c>
      <c r="I209" s="176">
        <f>'ПР 03.19-03.24'!I209+'[9]поточний ремонт'!I209+'[8]поточний ремонт'!I209</f>
        <v>32</v>
      </c>
      <c r="J209" s="176">
        <f>'ПР 03.19-03.24'!J209+'[9]поточний ремонт'!J209+'[8]поточний ремонт'!J209</f>
        <v>7519</v>
      </c>
      <c r="K209" s="342"/>
      <c r="L209" s="176">
        <f>'ПР 03.19-03.24'!L209+'[9]поточний ремонт'!L209+'[8]поточний ремонт'!L209</f>
        <v>0</v>
      </c>
      <c r="M209" s="176">
        <f>'ПР 03.19-03.24'!M209+'[9]поточний ремонт'!M209+'[8]поточний ремонт'!M209</f>
        <v>0</v>
      </c>
      <c r="N209" s="176"/>
      <c r="O209" s="176">
        <f>'ПР 03.19-03.24'!O209+'[9]поточний ремонт'!O209+'[8]поточний ремонт'!O209</f>
        <v>0</v>
      </c>
      <c r="P209" s="176">
        <f>'ПР 03.19-03.24'!P209+'[9]поточний ремонт'!P209+'[8]поточний ремонт'!P209</f>
        <v>0</v>
      </c>
      <c r="Q209" s="334"/>
      <c r="R209" s="176">
        <f>'ПР 03.19-03.24'!R209+'[9]поточний ремонт'!R209+'[8]поточний ремонт'!R209</f>
        <v>0</v>
      </c>
      <c r="S209" s="176">
        <f>'ПР 03.19-03.24'!S209+'[9]поточний ремонт'!S209+'[8]поточний ремонт'!S209</f>
        <v>0</v>
      </c>
      <c r="T209" s="343"/>
      <c r="U209" s="176">
        <f>'ПР 03.19-03.24'!U209+'[9]поточний ремонт'!U209+'[8]поточний ремонт'!U209</f>
        <v>0</v>
      </c>
      <c r="V209" s="176">
        <f>'ПР 03.19-03.24'!V209+'[9]поточний ремонт'!V209+'[8]поточний ремонт'!V209</f>
        <v>0</v>
      </c>
      <c r="W209" s="176">
        <f>'ПР 03.19-03.24'!W209+'[9]поточний ремонт'!W209+'[8]поточний ремонт'!W209</f>
        <v>13</v>
      </c>
      <c r="X209" s="176">
        <f>'ПР 03.19-03.24'!X209+'[9]поточний ремонт'!X209+'[8]поточний ремонт'!X209</f>
        <v>3856.0472729606818</v>
      </c>
      <c r="Y209" s="176">
        <f>'ПР 03.19-03.24'!Y209+'[9]поточний ремонт'!Y209+'[8]поточний ремонт'!Y209</f>
        <v>9986</v>
      </c>
      <c r="Z209" s="176">
        <f>'ПР 03.19-03.24'!Z209+'[9]поточний ремонт'!Z209+'[8]поточний ремонт'!Z209</f>
        <v>0</v>
      </c>
      <c r="AA209" s="176">
        <f>'ПР 03.19-03.24'!AA209+'[9]поточний ремонт'!AA209+'[8]поточний ремонт'!AA209</f>
        <v>22276</v>
      </c>
      <c r="AB209" s="176">
        <f>'ПР 03.19-03.24'!AB209+'[9]поточний ремонт'!AB209+'[8]поточний ремонт'!AB209</f>
        <v>0</v>
      </c>
      <c r="AC209" s="176">
        <f>'ПР 03.19-03.24'!AC209+'[9]поточний ремонт'!AC209+'[8]поточний ремонт'!AC209</f>
        <v>2299</v>
      </c>
      <c r="AD209" s="176">
        <f>'ПР 03.19-03.24'!AD209+'[9]поточний ремонт'!AD209+'[8]поточний ремонт'!AD209</f>
        <v>2245</v>
      </c>
      <c r="AE209" s="176">
        <f>'ПР 03.19-03.24'!AE209+'[9]поточний ремонт'!AE209+'[8]поточний ремонт'!AE209</f>
        <v>5517.7556943209565</v>
      </c>
      <c r="AF209" s="176">
        <f>'ПР 03.19-03.24'!AF209+'[9]поточний ремонт'!AF209+'[8]поточний ремонт'!AF209</f>
        <v>0</v>
      </c>
      <c r="AG209" s="176"/>
      <c r="AH209" s="176">
        <f>'ПР 03.19-03.24'!AH209+'[9]поточний ремонт'!AH209+'[8]поточний ремонт'!AH209</f>
        <v>6481.7190883996118</v>
      </c>
      <c r="AI209" s="176">
        <f>'ПР 03.19-03.24'!AI209+'[9]поточний ремонт'!AI209+'[8]поточний ремонт'!AI209</f>
        <v>0</v>
      </c>
      <c r="AJ209" s="176"/>
      <c r="AK209" s="176">
        <f>'ПР 03.19-03.24'!AK209+'[9]поточний ремонт'!AK209+'[8]поточний ремонт'!AK209</f>
        <v>0</v>
      </c>
      <c r="AL209" s="176">
        <f>'ПР 03.19-03.24'!AL209+'[9]поточний ремонт'!AL209+'[8]поточний ремонт'!AL209</f>
        <v>0</v>
      </c>
      <c r="AM209" s="176"/>
      <c r="AN209" s="176">
        <f>'ПР 03.19-03.24'!AN209+'[9]поточний ремонт'!AN209+'[8]поточний ремонт'!AN209</f>
        <v>0</v>
      </c>
      <c r="AO209" s="176">
        <f>'ПР 03.19-03.24'!AO209+'[9]поточний ремонт'!AO209+'[8]поточний ремонт'!AO209</f>
        <v>0</v>
      </c>
      <c r="AP209" s="176"/>
      <c r="AQ209" s="176">
        <f>'ПР 03.19-03.24'!AQ209+'[9]поточний ремонт'!AQ209+'[8]поточний ремонт'!AQ209</f>
        <v>0</v>
      </c>
      <c r="AR209" s="176">
        <f>'ПР 03.19-03.24'!AR209+'[9]поточний ремонт'!AR209+'[8]поточний ремонт'!AR209</f>
        <v>0</v>
      </c>
      <c r="AS209" s="176"/>
      <c r="AT209" s="176">
        <f>'ПР 03.19-03.24'!AT209+'[9]поточний ремонт'!AT209+'[8]поточний ремонт'!AT209</f>
        <v>1603.1497423905316</v>
      </c>
      <c r="AU209" s="176">
        <f>'ПР 03.19-03.24'!AU209+'[9]поточний ремонт'!AU209+'[8]поточний ремонт'!AU209</f>
        <v>3577</v>
      </c>
      <c r="AV209" s="176"/>
      <c r="AW209" s="176">
        <f>'ПР 03.19-03.24'!AW209+'[9]поточний ремонт'!AW209+'[8]поточний ремонт'!AW209</f>
        <v>393.21801437585555</v>
      </c>
      <c r="AX209" s="176">
        <f>'ПР 03.19-03.24'!AX209+'[9]поточний ремонт'!AX209+'[8]поточний ремонт'!AX209</f>
        <v>0</v>
      </c>
      <c r="AY209" s="176"/>
      <c r="AZ209" s="176">
        <f t="shared" si="15"/>
        <v>13995.842539486956</v>
      </c>
      <c r="BA209" s="176">
        <f t="shared" si="15"/>
        <v>3577</v>
      </c>
      <c r="BB209" s="176">
        <f t="shared" si="16"/>
        <v>-10418.842539486956</v>
      </c>
      <c r="BD209" s="324">
        <v>2</v>
      </c>
    </row>
    <row r="210" spans="1:56" ht="24.9" customHeight="1" x14ac:dyDescent="0.3">
      <c r="A210" s="338">
        <v>150000930</v>
      </c>
      <c r="B210" s="114" t="s">
        <v>424</v>
      </c>
      <c r="C210" s="339">
        <v>2</v>
      </c>
      <c r="D210" s="340" t="s">
        <v>870</v>
      </c>
      <c r="E210" s="341">
        <f>'[8]поточний ремонт'!E210</f>
        <v>385</v>
      </c>
      <c r="F210" s="176">
        <f>'ПР 03.19-03.24'!F210+'[9]поточний ремонт'!F210+'[8]поточний ремонт'!F210</f>
        <v>30534.910991067358</v>
      </c>
      <c r="G210" s="176">
        <f t="shared" si="13"/>
        <v>31652.982267558524</v>
      </c>
      <c r="H210" s="176">
        <f t="shared" si="14"/>
        <v>1118.0712764911659</v>
      </c>
      <c r="I210" s="176">
        <f>'ПР 03.19-03.24'!I210+'[9]поточний ремонт'!I210+'[8]поточний ремонт'!I210</f>
        <v>19.850000000000001</v>
      </c>
      <c r="J210" s="176">
        <f>'ПР 03.19-03.24'!J210+'[9]поточний ремонт'!J210+'[8]поточний ремонт'!J210</f>
        <v>7461.9822675585237</v>
      </c>
      <c r="K210" s="342"/>
      <c r="L210" s="176">
        <f>'ПР 03.19-03.24'!L210+'[9]поточний ремонт'!L210+'[8]поточний ремонт'!L210</f>
        <v>1</v>
      </c>
      <c r="M210" s="176">
        <f>'ПР 03.19-03.24'!M210+'[9]поточний ремонт'!M210+'[8]поточний ремонт'!M210</f>
        <v>18997</v>
      </c>
      <c r="N210" s="176"/>
      <c r="O210" s="176">
        <f>'ПР 03.19-03.24'!O210+'[9]поточний ремонт'!O210+'[8]поточний ремонт'!O210</f>
        <v>0</v>
      </c>
      <c r="P210" s="176">
        <f>'ПР 03.19-03.24'!P210+'[9]поточний ремонт'!P210+'[8]поточний ремонт'!P210</f>
        <v>0</v>
      </c>
      <c r="Q210" s="334"/>
      <c r="R210" s="176">
        <f>'ПР 03.19-03.24'!R210+'[9]поточний ремонт'!R210+'[8]поточний ремонт'!R210</f>
        <v>0</v>
      </c>
      <c r="S210" s="176">
        <f>'ПР 03.19-03.24'!S210+'[9]поточний ремонт'!S210+'[8]поточний ремонт'!S210</f>
        <v>0</v>
      </c>
      <c r="T210" s="343"/>
      <c r="U210" s="176">
        <f>'ПР 03.19-03.24'!U210+'[9]поточний ремонт'!U210+'[8]поточний ремонт'!U210</f>
        <v>0</v>
      </c>
      <c r="V210" s="176">
        <f>'ПР 03.19-03.24'!V210+'[9]поточний ремонт'!V210+'[8]поточний ремонт'!V210</f>
        <v>0</v>
      </c>
      <c r="W210" s="176">
        <f>'ПР 03.19-03.24'!W210+'[9]поточний ремонт'!W210+'[8]поточний ремонт'!W210</f>
        <v>0</v>
      </c>
      <c r="X210" s="176">
        <f>'ПР 03.19-03.24'!X210+'[9]поточний ремонт'!X210+'[8]поточний ремонт'!X210</f>
        <v>0</v>
      </c>
      <c r="Y210" s="176">
        <f>'ПР 03.19-03.24'!Y210+'[9]поточний ремонт'!Y210+'[8]поточний ремонт'!Y210</f>
        <v>0</v>
      </c>
      <c r="Z210" s="176">
        <f>'ПР 03.19-03.24'!Z210+'[9]поточний ремонт'!Z210+'[8]поточний ремонт'!Z210</f>
        <v>0</v>
      </c>
      <c r="AA210" s="176">
        <f>'ПР 03.19-03.24'!AA210+'[9]поточний ремонт'!AA210+'[8]поточний ремонт'!AA210</f>
        <v>0</v>
      </c>
      <c r="AB210" s="176">
        <f>'ПР 03.19-03.24'!AB210+'[9]поточний ремонт'!AB210+'[8]поточний ремонт'!AB210</f>
        <v>0</v>
      </c>
      <c r="AC210" s="176">
        <f>'ПР 03.19-03.24'!AC210+'[9]поточний ремонт'!AC210+'[8]поточний ремонт'!AC210</f>
        <v>463</v>
      </c>
      <c r="AD210" s="176">
        <f>'ПР 03.19-03.24'!AD210+'[9]поточний ремонт'!AD210+'[8]поточний ремонт'!AD210</f>
        <v>4731</v>
      </c>
      <c r="AE210" s="176">
        <f>'ПР 03.19-03.24'!AE210+'[9]поточний ремонт'!AE210+'[8]поточний ремонт'!AE210</f>
        <v>3230.7030085659476</v>
      </c>
      <c r="AF210" s="176">
        <f>'ПР 03.19-03.24'!AF210+'[9]поточний ремонт'!AF210+'[8]поточний ремонт'!AF210</f>
        <v>1106</v>
      </c>
      <c r="AG210" s="176"/>
      <c r="AH210" s="176">
        <f>'ПР 03.19-03.24'!AH210+'[9]поточний ремонт'!AH210+'[8]поточний ремонт'!AH210</f>
        <v>4197.0465264718678</v>
      </c>
      <c r="AI210" s="176">
        <f>'ПР 03.19-03.24'!AI210+'[9]поточний ремонт'!AI210+'[8]поточний ремонт'!AI210</f>
        <v>0</v>
      </c>
      <c r="AJ210" s="176"/>
      <c r="AK210" s="176">
        <f>'ПР 03.19-03.24'!AK210+'[9]поточний ремонт'!AK210+'[8]поточний ремонт'!AK210</f>
        <v>1649.1659742125687</v>
      </c>
      <c r="AL210" s="176">
        <f>'ПР 03.19-03.24'!AL210+'[9]поточний ремонт'!AL210+'[8]поточний ремонт'!AL210</f>
        <v>368</v>
      </c>
      <c r="AM210" s="176"/>
      <c r="AN210" s="176">
        <f>'ПР 03.19-03.24'!AN210+'[9]поточний ремонт'!AN210+'[8]поточний ремонт'!AN210</f>
        <v>0</v>
      </c>
      <c r="AO210" s="176">
        <f>'ПР 03.19-03.24'!AO210+'[9]поточний ремонт'!AO210+'[8]поточний ремонт'!AO210</f>
        <v>0</v>
      </c>
      <c r="AP210" s="176"/>
      <c r="AQ210" s="176">
        <f>'ПР 03.19-03.24'!AQ210+'[9]поточний ремонт'!AQ210+'[8]поточний ремонт'!AQ210</f>
        <v>0</v>
      </c>
      <c r="AR210" s="176">
        <f>'ПР 03.19-03.24'!AR210+'[9]поточний ремонт'!AR210+'[8]поточний ремонт'!AR210</f>
        <v>0</v>
      </c>
      <c r="AS210" s="176"/>
      <c r="AT210" s="176">
        <f>'ПР 03.19-03.24'!AT210+'[9]поточний ремонт'!AT210+'[8]поточний ремонт'!AT210</f>
        <v>814.52692935017512</v>
      </c>
      <c r="AU210" s="176">
        <f>'ПР 03.19-03.24'!AU210+'[9]поточний ремонт'!AU210+'[8]поточний ремонт'!AU210</f>
        <v>846.369578480222</v>
      </c>
      <c r="AV210" s="176"/>
      <c r="AW210" s="176">
        <f>'ПР 03.19-03.24'!AW210+'[9]поточний ремонт'!AW210+'[8]поточний ремонт'!AW210</f>
        <v>412.19597666626453</v>
      </c>
      <c r="AX210" s="176">
        <f>'ПР 03.19-03.24'!AX210+'[9]поточний ремонт'!AX210+'[8]поточний ремонт'!AX210</f>
        <v>0</v>
      </c>
      <c r="AY210" s="176"/>
      <c r="AZ210" s="176">
        <f t="shared" si="15"/>
        <v>10303.638415266823</v>
      </c>
      <c r="BA210" s="176">
        <f t="shared" si="15"/>
        <v>2320.3695784802221</v>
      </c>
      <c r="BB210" s="176">
        <f t="shared" si="16"/>
        <v>-7983.2688367866012</v>
      </c>
      <c r="BD210" s="324">
        <v>2</v>
      </c>
    </row>
    <row r="211" spans="1:56" ht="24.9" customHeight="1" x14ac:dyDescent="0.3">
      <c r="A211" s="338">
        <v>150000931</v>
      </c>
      <c r="B211" s="114" t="s">
        <v>426</v>
      </c>
      <c r="C211" s="339">
        <v>5</v>
      </c>
      <c r="D211" s="340" t="s">
        <v>870</v>
      </c>
      <c r="E211" s="341">
        <f>'[8]поточний ремонт'!E211</f>
        <v>2291.83</v>
      </c>
      <c r="F211" s="176">
        <f>'ПР 03.19-03.24'!F211+'[9]поточний ремонт'!F211+'[8]поточний ремонт'!F211</f>
        <v>171959.91711202497</v>
      </c>
      <c r="G211" s="176">
        <f t="shared" si="13"/>
        <v>182614.26485884193</v>
      </c>
      <c r="H211" s="176">
        <f t="shared" si="14"/>
        <v>10654.347746816959</v>
      </c>
      <c r="I211" s="176">
        <f>'ПР 03.19-03.24'!I211+'[9]поточний ремонт'!I211+'[8]поточний ремонт'!I211</f>
        <v>58.8</v>
      </c>
      <c r="J211" s="176">
        <f>'ПР 03.19-03.24'!J211+'[9]поточний ремонт'!J211+'[8]поточний ремонт'!J211</f>
        <v>22220</v>
      </c>
      <c r="K211" s="342"/>
      <c r="L211" s="176">
        <f>'ПР 03.19-03.24'!L211+'[9]поточний ремонт'!L211+'[8]поточний ремонт'!L211</f>
        <v>2</v>
      </c>
      <c r="M211" s="176">
        <f>'ПР 03.19-03.24'!M211+'[9]поточний ремонт'!M211+'[8]поточний ремонт'!M211</f>
        <v>27505.42509761098</v>
      </c>
      <c r="N211" s="176"/>
      <c r="O211" s="176">
        <f>'ПР 03.19-03.24'!O211+'[9]поточний ремонт'!O211+'[8]поточний ремонт'!O211</f>
        <v>0</v>
      </c>
      <c r="P211" s="176">
        <f>'ПР 03.19-03.24'!P211+'[9]поточний ремонт'!P211+'[8]поточний ремонт'!P211</f>
        <v>0</v>
      </c>
      <c r="Q211" s="334"/>
      <c r="R211" s="176">
        <f>'ПР 03.19-03.24'!R211+'[9]поточний ремонт'!R211+'[8]поточний ремонт'!R211</f>
        <v>0</v>
      </c>
      <c r="S211" s="176">
        <f>'ПР 03.19-03.24'!S211+'[9]поточний ремонт'!S211+'[8]поточний ремонт'!S211</f>
        <v>0</v>
      </c>
      <c r="T211" s="343"/>
      <c r="U211" s="176">
        <f>'ПР 03.19-03.24'!U211+'[9]поточний ремонт'!U211+'[8]поточний ремонт'!U211</f>
        <v>0</v>
      </c>
      <c r="V211" s="176">
        <f>'ПР 03.19-03.24'!V211+'[9]поточний ремонт'!V211+'[8]поточний ремонт'!V211</f>
        <v>0</v>
      </c>
      <c r="W211" s="176">
        <f>'ПР 03.19-03.24'!W211+'[9]поточний ремонт'!W211+'[8]поточний ремонт'!W211</f>
        <v>51.25</v>
      </c>
      <c r="X211" s="176">
        <f>'ПР 03.19-03.24'!X211+'[9]поточний ремонт'!X211+'[8]поточний ремонт'!X211</f>
        <v>8526.74</v>
      </c>
      <c r="Y211" s="176">
        <f>'ПР 03.19-03.24'!Y211+'[9]поточний ремонт'!Y211+'[8]поточний ремонт'!Y211</f>
        <v>39252.149136491993</v>
      </c>
      <c r="Z211" s="176">
        <f>'ПР 03.19-03.24'!Z211+'[9]поточний ремонт'!Z211+'[8]поточний ремонт'!Z211</f>
        <v>0</v>
      </c>
      <c r="AA211" s="176">
        <f>'ПР 03.19-03.24'!AA211+'[9]поточний ремонт'!AA211+'[8]поточний ремонт'!AA211</f>
        <v>0</v>
      </c>
      <c r="AB211" s="176">
        <f>'ПР 03.19-03.24'!AB211+'[9]поточний ремонт'!AB211+'[8]поточний ремонт'!AB211</f>
        <v>4114.958632132164</v>
      </c>
      <c r="AC211" s="176">
        <f>'ПР 03.19-03.24'!AC211+'[9]поточний ремонт'!AC211+'[8]поточний ремонт'!AC211</f>
        <v>74773.598292519688</v>
      </c>
      <c r="AD211" s="176">
        <f>'ПР 03.19-03.24'!AD211+'[9]поточний ремонт'!AD211+'[8]поточний ремонт'!AD211</f>
        <v>6221.3937000871229</v>
      </c>
      <c r="AE211" s="176">
        <f>'ПР 03.19-03.24'!AE211+'[9]поточний ремонт'!AE211+'[8]поточний ремонт'!AE211</f>
        <v>14035.4031363947</v>
      </c>
      <c r="AF211" s="176">
        <f>'ПР 03.19-03.24'!AF211+'[9]поточний ремонт'!AF211+'[8]поточний ремонт'!AF211</f>
        <v>5665.6437322267266</v>
      </c>
      <c r="AG211" s="176"/>
      <c r="AH211" s="176">
        <f>'ПР 03.19-03.24'!AH211+'[9]поточний ремонт'!AH211+'[8]поточний ремонт'!AH211</f>
        <v>18699.591964841959</v>
      </c>
      <c r="AI211" s="176">
        <f>'ПР 03.19-03.24'!AI211+'[9]поточний ремонт'!AI211+'[8]поточний ремонт'!AI211</f>
        <v>22203</v>
      </c>
      <c r="AJ211" s="176"/>
      <c r="AK211" s="176">
        <f>'ПР 03.19-03.24'!AK211+'[9]поточний ремонт'!AK211+'[8]поточний ремонт'!AK211</f>
        <v>9640.5617481168956</v>
      </c>
      <c r="AL211" s="176">
        <f>'ПР 03.19-03.24'!AL211+'[9]поточний ремонт'!AL211+'[8]поточний ремонт'!AL211</f>
        <v>5981</v>
      </c>
      <c r="AM211" s="176"/>
      <c r="AN211" s="176">
        <f>'ПР 03.19-03.24'!AN211+'[9]поточний ремонт'!AN211+'[8]поточний ремонт'!AN211</f>
        <v>10373.868177654253</v>
      </c>
      <c r="AO211" s="176">
        <f>'ПР 03.19-03.24'!AO211+'[9]поточний ремонт'!AO211+'[8]поточний ремонт'!AO211</f>
        <v>3723.2648498197973</v>
      </c>
      <c r="AP211" s="176"/>
      <c r="AQ211" s="176">
        <f>'ПР 03.19-03.24'!AQ211+'[9]поточний ремонт'!AQ211+'[8]поточний ремонт'!AQ211</f>
        <v>6159.147384460769</v>
      </c>
      <c r="AR211" s="176">
        <f>'ПР 03.19-03.24'!AR211+'[9]поточний ремонт'!AR211+'[8]поточний ремонт'!AR211</f>
        <v>0</v>
      </c>
      <c r="AS211" s="176"/>
      <c r="AT211" s="176">
        <f>'ПР 03.19-03.24'!AT211+'[9]поточний ремонт'!AT211+'[8]поточний ремонт'!AT211</f>
        <v>10936.909550951133</v>
      </c>
      <c r="AU211" s="176">
        <f>'ПР 03.19-03.24'!AU211+'[9]поточний ремонт'!AU211+'[8]поточний ремонт'!AU211</f>
        <v>1803.3010316385328</v>
      </c>
      <c r="AV211" s="176"/>
      <c r="AW211" s="176">
        <f>'ПР 03.19-03.24'!AW211+'[9]поточний ремонт'!AW211+'[8]поточний ремонт'!AW211</f>
        <v>1185.1947432248451</v>
      </c>
      <c r="AX211" s="176">
        <f>'ПР 03.19-03.24'!AX211+'[9]поточний ремонт'!AX211+'[8]поточний ремонт'!AX211</f>
        <v>3340</v>
      </c>
      <c r="AY211" s="176"/>
      <c r="AZ211" s="176">
        <f t="shared" si="15"/>
        <v>71030.676705644553</v>
      </c>
      <c r="BA211" s="176">
        <f t="shared" si="15"/>
        <v>42716.20961368506</v>
      </c>
      <c r="BB211" s="176">
        <f t="shared" si="16"/>
        <v>-28314.467091959494</v>
      </c>
      <c r="BD211" s="324">
        <v>2</v>
      </c>
    </row>
    <row r="212" spans="1:56" ht="24.9" customHeight="1" x14ac:dyDescent="0.3">
      <c r="A212" s="338">
        <v>150000932</v>
      </c>
      <c r="B212" s="114" t="s">
        <v>428</v>
      </c>
      <c r="C212" s="339">
        <v>2</v>
      </c>
      <c r="D212" s="340" t="s">
        <v>870</v>
      </c>
      <c r="E212" s="341">
        <f>'[8]поточний ремонт'!E212</f>
        <v>354.3</v>
      </c>
      <c r="F212" s="176">
        <f>'ПР 03.19-03.24'!F212+'[9]поточний ремонт'!F212+'[8]поточний ремонт'!F212</f>
        <v>18372.876294441587</v>
      </c>
      <c r="G212" s="176">
        <f t="shared" si="13"/>
        <v>5831.7797159814172</v>
      </c>
      <c r="H212" s="176">
        <f t="shared" si="14"/>
        <v>-12541.096578460169</v>
      </c>
      <c r="I212" s="176">
        <f>'ПР 03.19-03.24'!I212+'[9]поточний ремонт'!I212+'[8]поточний ремонт'!I212</f>
        <v>0</v>
      </c>
      <c r="J212" s="176">
        <f>'ПР 03.19-03.24'!J212+'[9]поточний ремонт'!J212+'[8]поточний ремонт'!J212</f>
        <v>0</v>
      </c>
      <c r="K212" s="342"/>
      <c r="L212" s="176">
        <f>'ПР 03.19-03.24'!L212+'[9]поточний ремонт'!L212+'[8]поточний ремонт'!L212</f>
        <v>0</v>
      </c>
      <c r="M212" s="176">
        <f>'ПР 03.19-03.24'!M212+'[9]поточний ремонт'!M212+'[8]поточний ремонт'!M212</f>
        <v>0</v>
      </c>
      <c r="N212" s="176"/>
      <c r="O212" s="176">
        <f>'ПР 03.19-03.24'!O212+'[9]поточний ремонт'!O212+'[8]поточний ремонт'!O212</f>
        <v>0</v>
      </c>
      <c r="P212" s="176">
        <f>'ПР 03.19-03.24'!P212+'[9]поточний ремонт'!P212+'[8]поточний ремонт'!P212</f>
        <v>0</v>
      </c>
      <c r="Q212" s="334"/>
      <c r="R212" s="176">
        <f>'ПР 03.19-03.24'!R212+'[9]поточний ремонт'!R212+'[8]поточний ремонт'!R212</f>
        <v>0</v>
      </c>
      <c r="S212" s="176">
        <f>'ПР 03.19-03.24'!S212+'[9]поточний ремонт'!S212+'[8]поточний ремонт'!S212</f>
        <v>0</v>
      </c>
      <c r="T212" s="343"/>
      <c r="U212" s="176">
        <f>'ПР 03.19-03.24'!U212+'[9]поточний ремонт'!U212+'[8]поточний ремонт'!U212</f>
        <v>0</v>
      </c>
      <c r="V212" s="176">
        <f>'ПР 03.19-03.24'!V212+'[9]поточний ремонт'!V212+'[8]поточний ремонт'!V212</f>
        <v>0</v>
      </c>
      <c r="W212" s="176">
        <f>'ПР 03.19-03.24'!W212+'[9]поточний ремонт'!W212+'[8]поточний ремонт'!W212</f>
        <v>0</v>
      </c>
      <c r="X212" s="176">
        <f>'ПР 03.19-03.24'!X212+'[9]поточний ремонт'!X212+'[8]поточний ремонт'!X212</f>
        <v>0</v>
      </c>
      <c r="Y212" s="176">
        <f>'ПР 03.19-03.24'!Y212+'[9]поточний ремонт'!Y212+'[8]поточний ремонт'!Y212</f>
        <v>1449</v>
      </c>
      <c r="Z212" s="176">
        <f>'ПР 03.19-03.24'!Z212+'[9]поточний ремонт'!Z212+'[8]поточний ремонт'!Z212</f>
        <v>0</v>
      </c>
      <c r="AA212" s="176">
        <f>'ПР 03.19-03.24'!AA212+'[9]поточний ремонт'!AA212+'[8]поточний ремонт'!AA212</f>
        <v>0</v>
      </c>
      <c r="AB212" s="176">
        <f>'ПР 03.19-03.24'!AB212+'[9]поточний ремонт'!AB212+'[8]поточний ремонт'!AB212</f>
        <v>0</v>
      </c>
      <c r="AC212" s="176">
        <f>'ПР 03.19-03.24'!AC212+'[9]поточний ремонт'!AC212+'[8]поточний ремонт'!AC212</f>
        <v>0</v>
      </c>
      <c r="AD212" s="176">
        <f>'ПР 03.19-03.24'!AD212+'[9]поточний ремонт'!AD212+'[8]поточний ремонт'!AD212</f>
        <v>4382.7797159814172</v>
      </c>
      <c r="AE212" s="176">
        <f>'ПР 03.19-03.24'!AE212+'[9]поточний ремонт'!AE212+'[8]поточний ремонт'!AE212</f>
        <v>2978.0980894822396</v>
      </c>
      <c r="AF212" s="176">
        <f>'ПР 03.19-03.24'!AF212+'[9]поточний ремонт'!AF212+'[8]поточний ремонт'!AF212</f>
        <v>909</v>
      </c>
      <c r="AG212" s="176"/>
      <c r="AH212" s="176">
        <f>'ПР 03.19-03.24'!AH212+'[9]поточний ремонт'!AH212+'[8]поточний ремонт'!AH212</f>
        <v>3230.4928078097937</v>
      </c>
      <c r="AI212" s="176">
        <f>'ПР 03.19-03.24'!AI212+'[9]поточний ремонт'!AI212+'[8]поточний ремонт'!AI212</f>
        <v>0</v>
      </c>
      <c r="AJ212" s="176"/>
      <c r="AK212" s="176">
        <f>'ПР 03.19-03.24'!AK212+'[9]поточний ремонт'!AK212+'[8]поточний ремонт'!AK212</f>
        <v>1535.1852264208892</v>
      </c>
      <c r="AL212" s="176">
        <f>'ПР 03.19-03.24'!AL212+'[9]поточний ремонт'!AL212+'[8]поточний ремонт'!AL212</f>
        <v>0</v>
      </c>
      <c r="AM212" s="176"/>
      <c r="AN212" s="176">
        <f>'ПР 03.19-03.24'!AN212+'[9]поточний ремонт'!AN212+'[8]поточний ремонт'!AN212</f>
        <v>0</v>
      </c>
      <c r="AO212" s="176">
        <f>'ПР 03.19-03.24'!AO212+'[9]поточний ремонт'!AO212+'[8]поточний ремонт'!AO212</f>
        <v>0</v>
      </c>
      <c r="AP212" s="176"/>
      <c r="AQ212" s="176">
        <f>'ПР 03.19-03.24'!AQ212+'[9]поточний ремонт'!AQ212+'[8]поточний ремонт'!AQ212</f>
        <v>0</v>
      </c>
      <c r="AR212" s="176">
        <f>'ПР 03.19-03.24'!AR212+'[9]поточний ремонт'!AR212+'[8]поточний ремонт'!AR212</f>
        <v>0</v>
      </c>
      <c r="AS212" s="176"/>
      <c r="AT212" s="176">
        <f>'ПР 03.19-03.24'!AT212+'[9]поточний ремонт'!AT212+'[8]поточний ремонт'!AT212</f>
        <v>26.807792741757165</v>
      </c>
      <c r="AU212" s="176">
        <f>'ПР 03.19-03.24'!AU212+'[9]поточний ремонт'!AU212+'[8]поточний ремонт'!AU212</f>
        <v>0</v>
      </c>
      <c r="AV212" s="176"/>
      <c r="AW212" s="176">
        <f>'ПР 03.19-03.24'!AW212+'[9]поточний ремонт'!AW212+'[8]поточний ремонт'!AW212</f>
        <v>420.4039766662645</v>
      </c>
      <c r="AX212" s="176">
        <f>'ПР 03.19-03.24'!AX212+'[9]поточний ремонт'!AX212+'[8]поточний ремонт'!AX212</f>
        <v>0</v>
      </c>
      <c r="AY212" s="176"/>
      <c r="AZ212" s="176">
        <f t="shared" si="15"/>
        <v>8190.9878931209441</v>
      </c>
      <c r="BA212" s="176">
        <f t="shared" si="15"/>
        <v>909</v>
      </c>
      <c r="BB212" s="176">
        <f t="shared" si="16"/>
        <v>-7281.9878931209441</v>
      </c>
      <c r="BD212" s="324">
        <v>2</v>
      </c>
    </row>
    <row r="213" spans="1:56" ht="24.9" customHeight="1" x14ac:dyDescent="0.3">
      <c r="A213" s="338">
        <v>150000924</v>
      </c>
      <c r="B213" s="114" t="s">
        <v>430</v>
      </c>
      <c r="C213" s="339">
        <v>2</v>
      </c>
      <c r="D213" s="340" t="s">
        <v>870</v>
      </c>
      <c r="E213" s="341">
        <f>'[8]поточний ремонт'!E213</f>
        <v>474.29999999999995</v>
      </c>
      <c r="F213" s="176">
        <f>'ПР 03.19-03.24'!F213+'[9]поточний ремонт'!F213+'[8]поточний ремонт'!F213</f>
        <v>37525.116829891915</v>
      </c>
      <c r="G213" s="176">
        <f t="shared" si="13"/>
        <v>45206.671936061422</v>
      </c>
      <c r="H213" s="176">
        <f t="shared" si="14"/>
        <v>7681.5551061695078</v>
      </c>
      <c r="I213" s="176">
        <f>'ПР 03.19-03.24'!I213+'[9]поточний ремонт'!I213+'[8]поточний ремонт'!I213</f>
        <v>0</v>
      </c>
      <c r="J213" s="176">
        <f>'ПР 03.19-03.24'!J213+'[9]поточний ремонт'!J213+'[8]поточний ремонт'!J213</f>
        <v>0</v>
      </c>
      <c r="K213" s="342"/>
      <c r="L213" s="176">
        <f>'ПР 03.19-03.24'!L213+'[9]поточний ремонт'!L213+'[8]поточний ремонт'!L213</f>
        <v>1</v>
      </c>
      <c r="M213" s="176">
        <f>'ПР 03.19-03.24'!M213+'[9]поточний ремонт'!M213+'[8]поточний ремонт'!M213</f>
        <v>24995.4</v>
      </c>
      <c r="N213" s="176"/>
      <c r="O213" s="176">
        <f>'ПР 03.19-03.24'!O213+'[9]поточний ремонт'!O213+'[8]поточний ремонт'!O213</f>
        <v>0</v>
      </c>
      <c r="P213" s="176">
        <f>'ПР 03.19-03.24'!P213+'[9]поточний ремонт'!P213+'[8]поточний ремонт'!P213</f>
        <v>0</v>
      </c>
      <c r="Q213" s="334"/>
      <c r="R213" s="176">
        <f>'ПР 03.19-03.24'!R213+'[9]поточний ремонт'!R213+'[8]поточний ремонт'!R213</f>
        <v>0</v>
      </c>
      <c r="S213" s="176">
        <f>'ПР 03.19-03.24'!S213+'[9]поточний ремонт'!S213+'[8]поточний ремонт'!S213</f>
        <v>0</v>
      </c>
      <c r="T213" s="343"/>
      <c r="U213" s="176">
        <f>'ПР 03.19-03.24'!U213+'[9]поточний ремонт'!U213+'[8]поточний ремонт'!U213</f>
        <v>0</v>
      </c>
      <c r="V213" s="176">
        <f>'ПР 03.19-03.24'!V213+'[9]поточний ремонт'!V213+'[8]поточний ремонт'!V213</f>
        <v>0</v>
      </c>
      <c r="W213" s="176">
        <f>'ПР 03.19-03.24'!W213+'[9]поточний ремонт'!W213+'[8]поточний ремонт'!W213</f>
        <v>0</v>
      </c>
      <c r="X213" s="176">
        <f>'ПР 03.19-03.24'!X213+'[9]поточний ремонт'!X213+'[8]поточний ремонт'!X213</f>
        <v>0</v>
      </c>
      <c r="Y213" s="176">
        <f>'ПР 03.19-03.24'!Y213+'[9]поточний ремонт'!Y213+'[8]поточний ремонт'!Y213</f>
        <v>2971.481936061416</v>
      </c>
      <c r="Z213" s="176">
        <f>'ПР 03.19-03.24'!Z213+'[9]поточний ремонт'!Z213+'[8]поточний ремонт'!Z213</f>
        <v>0</v>
      </c>
      <c r="AA213" s="176">
        <f>'ПР 03.19-03.24'!AA213+'[9]поточний ремонт'!AA213+'[8]поточний ремонт'!AA213</f>
        <v>0</v>
      </c>
      <c r="AB213" s="176">
        <f>'ПР 03.19-03.24'!AB213+'[9]поточний ремонт'!AB213+'[8]поточний ремонт'!AB213</f>
        <v>0</v>
      </c>
      <c r="AC213" s="176">
        <f>'ПР 03.19-03.24'!AC213+'[9]поточний ремонт'!AC213+'[8]поточний ремонт'!AC213</f>
        <v>0</v>
      </c>
      <c r="AD213" s="176">
        <f>'ПР 03.19-03.24'!AD213+'[9]поточний ремонт'!AD213+'[8]поточний ремонт'!AD213</f>
        <v>17239.79</v>
      </c>
      <c r="AE213" s="176">
        <f>'ПР 03.19-03.24'!AE213+'[9]поточний ремонт'!AE213+'[8]поточний ремонт'!AE213</f>
        <v>4189.6336538950327</v>
      </c>
      <c r="AF213" s="176">
        <f>'ПР 03.19-03.24'!AF213+'[9]поточний ремонт'!AF213+'[8]поточний ремонт'!AF213</f>
        <v>0</v>
      </c>
      <c r="AG213" s="176"/>
      <c r="AH213" s="176">
        <f>'ПР 03.19-03.24'!AH213+'[9]поточний ремонт'!AH213+'[8]поточний ремонт'!AH213</f>
        <v>7515.9643956520176</v>
      </c>
      <c r="AI213" s="176">
        <f>'ПР 03.19-03.24'!AI213+'[9]поточний ремонт'!AI213+'[8]поточний ремонт'!AI213</f>
        <v>0</v>
      </c>
      <c r="AJ213" s="176"/>
      <c r="AK213" s="176">
        <f>'ПР 03.19-03.24'!AK213+'[9]поточний ремонт'!AK213+'[8]поточний ремонт'!AK213</f>
        <v>1873.0615410175908</v>
      </c>
      <c r="AL213" s="176">
        <f>'ПР 03.19-03.24'!AL213+'[9]поточний ремонт'!AL213+'[8]поточний ремонт'!AL213</f>
        <v>0</v>
      </c>
      <c r="AM213" s="176"/>
      <c r="AN213" s="176">
        <f>'ПР 03.19-03.24'!AN213+'[9]поточний ремонт'!AN213+'[8]поточний ремонт'!AN213</f>
        <v>0</v>
      </c>
      <c r="AO213" s="176">
        <f>'ПР 03.19-03.24'!AO213+'[9]поточний ремонт'!AO213+'[8]поточний ремонт'!AO213</f>
        <v>0</v>
      </c>
      <c r="AP213" s="176"/>
      <c r="AQ213" s="176">
        <f>'ПР 03.19-03.24'!AQ213+'[9]поточний ремонт'!AQ213+'[8]поточний ремонт'!AQ213</f>
        <v>0</v>
      </c>
      <c r="AR213" s="176">
        <f>'ПР 03.19-03.24'!AR213+'[9]поточний ремонт'!AR213+'[8]поточний ремонт'!AR213</f>
        <v>0</v>
      </c>
      <c r="AS213" s="176"/>
      <c r="AT213" s="176">
        <f>'ПР 03.19-03.24'!AT213+'[9]поточний ремонт'!AT213+'[8]поточний ремонт'!AT213</f>
        <v>1099.2910046258178</v>
      </c>
      <c r="AU213" s="176">
        <f>'ПР 03.19-03.24'!AU213+'[9]поточний ремонт'!AU213+'[8]поточний ремонт'!AU213</f>
        <v>2718</v>
      </c>
      <c r="AV213" s="176"/>
      <c r="AW213" s="176">
        <f>'ПР 03.19-03.24'!AW213+'[9]поточний ремонт'!AW213+'[8]поточний ремонт'!AW213</f>
        <v>389.27301437585555</v>
      </c>
      <c r="AX213" s="176">
        <f>'ПР 03.19-03.24'!AX213+'[9]поточний ремонт'!AX213+'[8]поточний ремонт'!AX213</f>
        <v>0</v>
      </c>
      <c r="AY213" s="176"/>
      <c r="AZ213" s="176">
        <f t="shared" si="15"/>
        <v>15067.223609566316</v>
      </c>
      <c r="BA213" s="176">
        <f t="shared" si="15"/>
        <v>2718</v>
      </c>
      <c r="BB213" s="176">
        <f t="shared" si="16"/>
        <v>-12349.223609566316</v>
      </c>
      <c r="BD213" s="324">
        <v>2</v>
      </c>
    </row>
    <row r="214" spans="1:56" ht="24.9" customHeight="1" x14ac:dyDescent="0.3">
      <c r="A214" s="338">
        <v>150000933</v>
      </c>
      <c r="B214" s="114" t="s">
        <v>432</v>
      </c>
      <c r="C214" s="339">
        <v>5</v>
      </c>
      <c r="D214" s="340" t="s">
        <v>870</v>
      </c>
      <c r="E214" s="341">
        <f>'[8]поточний ремонт'!E214</f>
        <v>4737.87</v>
      </c>
      <c r="F214" s="176">
        <f>'ПР 03.19-03.24'!F214+'[9]поточний ремонт'!F214+'[8]поточний ремонт'!F214</f>
        <v>330315.60767454444</v>
      </c>
      <c r="G214" s="176">
        <f t="shared" si="13"/>
        <v>399592.18135447934</v>
      </c>
      <c r="H214" s="176">
        <f t="shared" si="14"/>
        <v>69276.573679934896</v>
      </c>
      <c r="I214" s="176">
        <f>'ПР 03.19-03.24'!I214+'[9]поточний ремонт'!I214+'[8]поточний ремонт'!I214</f>
        <v>143.47</v>
      </c>
      <c r="J214" s="176">
        <f>'ПР 03.19-03.24'!J214+'[9]поточний ремонт'!J214+'[8]поточний ремонт'!J214</f>
        <v>47345.940179173056</v>
      </c>
      <c r="K214" s="342"/>
      <c r="L214" s="176">
        <f>'ПР 03.19-03.24'!L214+'[9]поточний ремонт'!L214+'[8]поточний ремонт'!L214</f>
        <v>5</v>
      </c>
      <c r="M214" s="176">
        <f>'ПР 03.19-03.24'!M214+'[9]поточний ремонт'!M214+'[8]поточний ремонт'!M214</f>
        <v>263926.45580100769</v>
      </c>
      <c r="N214" s="176"/>
      <c r="O214" s="176">
        <f>'ПР 03.19-03.24'!O214+'[9]поточний ремонт'!O214+'[8]поточний ремонт'!O214</f>
        <v>0</v>
      </c>
      <c r="P214" s="176">
        <f>'ПР 03.19-03.24'!P214+'[9]поточний ремонт'!P214+'[8]поточний ремонт'!P214</f>
        <v>0</v>
      </c>
      <c r="Q214" s="334"/>
      <c r="R214" s="176">
        <f>'ПР 03.19-03.24'!R214+'[9]поточний ремонт'!R214+'[8]поточний ремонт'!R214</f>
        <v>0</v>
      </c>
      <c r="S214" s="176">
        <f>'ПР 03.19-03.24'!S214+'[9]поточний ремонт'!S214+'[8]поточний ремонт'!S214</f>
        <v>0</v>
      </c>
      <c r="T214" s="343"/>
      <c r="U214" s="176">
        <f>'ПР 03.19-03.24'!U214+'[9]поточний ремонт'!U214+'[8]поточний ремонт'!U214</f>
        <v>0</v>
      </c>
      <c r="V214" s="176">
        <f>'ПР 03.19-03.24'!V214+'[9]поточний ремонт'!V214+'[8]поточний ремонт'!V214</f>
        <v>0</v>
      </c>
      <c r="W214" s="176">
        <f>'ПР 03.19-03.24'!W214+'[9]поточний ремонт'!W214+'[8]поточний ремонт'!W214</f>
        <v>8</v>
      </c>
      <c r="X214" s="176">
        <f>'ПР 03.19-03.24'!X214+'[9]поточний ремонт'!X214+'[8]поточний ремонт'!X214</f>
        <v>2319.4234744614428</v>
      </c>
      <c r="Y214" s="176">
        <f>'ПР 03.19-03.24'!Y214+'[9]поточний ремонт'!Y214+'[8]поточний ремонт'!Y214</f>
        <v>38396</v>
      </c>
      <c r="Z214" s="176">
        <f>'ПР 03.19-03.24'!Z214+'[9]поточний ремонт'!Z214+'[8]поточний ремонт'!Z214</f>
        <v>0</v>
      </c>
      <c r="AA214" s="176">
        <f>'ПР 03.19-03.24'!AA214+'[9]поточний ремонт'!AA214+'[8]поточний ремонт'!AA214</f>
        <v>0</v>
      </c>
      <c r="AB214" s="176">
        <f>'ПР 03.19-03.24'!AB214+'[9]поточний ремонт'!AB214+'[8]поточний ремонт'!AB214</f>
        <v>16921.949831655893</v>
      </c>
      <c r="AC214" s="176">
        <f>'ПР 03.19-03.24'!AC214+'[9]поточний ремонт'!AC214+'[8]поточний ремонт'!AC214</f>
        <v>17014</v>
      </c>
      <c r="AD214" s="176">
        <f>'ПР 03.19-03.24'!AD214+'[9]поточний ремонт'!AD214+'[8]поточний ремонт'!AD214</f>
        <v>13668.412068181236</v>
      </c>
      <c r="AE214" s="176">
        <f>'ПР 03.19-03.24'!AE214+'[9]поточний ремонт'!AE214+'[8]поточний ремонт'!AE214</f>
        <v>25281.565976901806</v>
      </c>
      <c r="AF214" s="176">
        <f>'ПР 03.19-03.24'!AF214+'[9]поточний ремонт'!AF214+'[8]поточний ремонт'!AF214</f>
        <v>3441.8569986502616</v>
      </c>
      <c r="AG214" s="176"/>
      <c r="AH214" s="176">
        <f>'ПР 03.19-03.24'!AH214+'[9]поточний ремонт'!AH214+'[8]поточний ремонт'!AH214</f>
        <v>34883.176393873859</v>
      </c>
      <c r="AI214" s="176">
        <f>'ПР 03.19-03.24'!AI214+'[9]поточний ремонт'!AI214+'[8]поточний ремонт'!AI214</f>
        <v>17164.92320353512</v>
      </c>
      <c r="AJ214" s="176"/>
      <c r="AK214" s="176">
        <f>'ПР 03.19-03.24'!AK214+'[9]поточний ремонт'!AK214+'[8]поточний ремонт'!AK214</f>
        <v>21574.749286085887</v>
      </c>
      <c r="AL214" s="176">
        <f>'ПР 03.19-03.24'!AL214+'[9]поточний ремонт'!AL214+'[8]поточний ремонт'!AL214</f>
        <v>12915.771975207637</v>
      </c>
      <c r="AM214" s="176"/>
      <c r="AN214" s="176">
        <f>'ПР 03.19-03.24'!AN214+'[9]поточний ремонт'!AN214+'[8]поточний ремонт'!AN214</f>
        <v>19801.669744423591</v>
      </c>
      <c r="AO214" s="176">
        <f>'ПР 03.19-03.24'!AO214+'[9]поточний ремонт'!AO214+'[8]поточний ремонт'!AO214</f>
        <v>9221.5149797636241</v>
      </c>
      <c r="AP214" s="176"/>
      <c r="AQ214" s="176">
        <f>'ПР 03.19-03.24'!AQ214+'[9]поточний ремонт'!AQ214+'[8]поточний ремонт'!AQ214</f>
        <v>10187.39651805737</v>
      </c>
      <c r="AR214" s="176">
        <f>'ПР 03.19-03.24'!AR214+'[9]поточний ремонт'!AR214+'[8]поточний ремонт'!AR214</f>
        <v>1786</v>
      </c>
      <c r="AS214" s="176"/>
      <c r="AT214" s="176">
        <f>'ПР 03.19-03.24'!AT214+'[9]поточний ремонт'!AT214+'[8]поточний ремонт'!AT214</f>
        <v>24204.894290063159</v>
      </c>
      <c r="AU214" s="176">
        <f>'ПР 03.19-03.24'!AU214+'[9]поточний ремонт'!AU214+'[8]поточний ремонт'!AU214</f>
        <v>9651.5120840775598</v>
      </c>
      <c r="AV214" s="176"/>
      <c r="AW214" s="176">
        <f>'ПР 03.19-03.24'!AW214+'[9]поточний ремонт'!AW214+'[8]поточний ремонт'!AW214</f>
        <v>1871.8680736451763</v>
      </c>
      <c r="AX214" s="176">
        <f>'ПР 03.19-03.24'!AX214+'[9]поточний ремонт'!AX214+'[8]поточний ремонт'!AX214</f>
        <v>2972</v>
      </c>
      <c r="AY214" s="176"/>
      <c r="AZ214" s="176">
        <f t="shared" si="15"/>
        <v>137805.32028305085</v>
      </c>
      <c r="BA214" s="176">
        <f t="shared" si="15"/>
        <v>57153.579241234213</v>
      </c>
      <c r="BB214" s="176">
        <f t="shared" si="16"/>
        <v>-80651.74104181664</v>
      </c>
      <c r="BD214" s="324">
        <v>2</v>
      </c>
    </row>
    <row r="215" spans="1:56" ht="24.9" customHeight="1" x14ac:dyDescent="0.3">
      <c r="A215" s="338">
        <v>150000934</v>
      </c>
      <c r="B215" s="602" t="s">
        <v>434</v>
      </c>
      <c r="C215" s="339">
        <v>5</v>
      </c>
      <c r="D215" s="340" t="s">
        <v>870</v>
      </c>
      <c r="E215" s="341"/>
      <c r="F215" s="176"/>
      <c r="G215" s="176"/>
      <c r="H215" s="176"/>
      <c r="I215" s="176"/>
      <c r="J215" s="176"/>
      <c r="K215" s="342"/>
      <c r="L215" s="176"/>
      <c r="M215" s="176"/>
      <c r="N215" s="176"/>
      <c r="O215" s="176"/>
      <c r="P215" s="176"/>
      <c r="Q215" s="334"/>
      <c r="R215" s="176"/>
      <c r="S215" s="176"/>
      <c r="T215" s="343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>
        <f t="shared" si="15"/>
        <v>0</v>
      </c>
      <c r="BA215" s="176">
        <f t="shared" si="15"/>
        <v>0</v>
      </c>
      <c r="BB215" s="176"/>
      <c r="BD215" s="324">
        <v>2</v>
      </c>
    </row>
    <row r="216" spans="1:56" ht="24.9" customHeight="1" x14ac:dyDescent="0.3">
      <c r="A216" s="338">
        <v>150000935</v>
      </c>
      <c r="B216" s="114" t="s">
        <v>436</v>
      </c>
      <c r="C216" s="339">
        <v>2</v>
      </c>
      <c r="D216" s="340" t="s">
        <v>870</v>
      </c>
      <c r="E216" s="341">
        <f>'[8]поточний ремонт'!E216</f>
        <v>285.5</v>
      </c>
      <c r="F216" s="176">
        <f>'ПР 03.19-03.24'!F216+'[9]поточний ремонт'!F216+'[8]поточний ремонт'!F216</f>
        <v>26551.992991012292</v>
      </c>
      <c r="G216" s="176">
        <f t="shared" si="13"/>
        <v>23857.477155101791</v>
      </c>
      <c r="H216" s="176">
        <f t="shared" si="14"/>
        <v>-2694.5158359105008</v>
      </c>
      <c r="I216" s="176">
        <f>'ПР 03.19-03.24'!I216+'[9]поточний ремонт'!I216+'[8]поточний ремонт'!I216</f>
        <v>1.42</v>
      </c>
      <c r="J216" s="176">
        <f>'ПР 03.19-03.24'!J216+'[9]поточний ремонт'!J216+'[8]поточний ремонт'!J216</f>
        <v>950.47715510178932</v>
      </c>
      <c r="K216" s="342"/>
      <c r="L216" s="176">
        <f>'ПР 03.19-03.24'!L216+'[9]поточний ремонт'!L216+'[8]поточний ремонт'!L216</f>
        <v>0</v>
      </c>
      <c r="M216" s="176">
        <f>'ПР 03.19-03.24'!M216+'[9]поточний ремонт'!M216+'[8]поточний ремонт'!M216</f>
        <v>0</v>
      </c>
      <c r="N216" s="176"/>
      <c r="O216" s="176">
        <f>'ПР 03.19-03.24'!O216+'[9]поточний ремонт'!O216+'[8]поточний ремонт'!O216</f>
        <v>0</v>
      </c>
      <c r="P216" s="176">
        <f>'ПР 03.19-03.24'!P216+'[9]поточний ремонт'!P216+'[8]поточний ремонт'!P216</f>
        <v>0</v>
      </c>
      <c r="Q216" s="334"/>
      <c r="R216" s="176">
        <f>'ПР 03.19-03.24'!R216+'[9]поточний ремонт'!R216+'[8]поточний ремонт'!R216</f>
        <v>0</v>
      </c>
      <c r="S216" s="176">
        <f>'ПР 03.19-03.24'!S216+'[9]поточний ремонт'!S216+'[8]поточний ремонт'!S216</f>
        <v>0</v>
      </c>
      <c r="T216" s="343"/>
      <c r="U216" s="176">
        <f>'ПР 03.19-03.24'!U216+'[9]поточний ремонт'!U216+'[8]поточний ремонт'!U216</f>
        <v>0</v>
      </c>
      <c r="V216" s="176">
        <f>'ПР 03.19-03.24'!V216+'[9]поточний ремонт'!V216+'[8]поточний ремонт'!V216</f>
        <v>0</v>
      </c>
      <c r="W216" s="176">
        <f>'ПР 03.19-03.24'!W216+'[9]поточний ремонт'!W216+'[8]поточний ремонт'!W216</f>
        <v>4</v>
      </c>
      <c r="X216" s="176">
        <f>'ПР 03.19-03.24'!X216+'[9]поточний ремонт'!X216+'[8]поточний ремонт'!X216</f>
        <v>560</v>
      </c>
      <c r="Y216" s="176">
        <f>'ПР 03.19-03.24'!Y216+'[9]поточний ремонт'!Y216+'[8]поточний ремонт'!Y216</f>
        <v>17439</v>
      </c>
      <c r="Z216" s="176">
        <f>'ПР 03.19-03.24'!Z216+'[9]поточний ремонт'!Z216+'[8]поточний ремонт'!Z216</f>
        <v>0</v>
      </c>
      <c r="AA216" s="176">
        <f>'ПР 03.19-03.24'!AA216+'[9]поточний ремонт'!AA216+'[8]поточний ремонт'!AA216</f>
        <v>0</v>
      </c>
      <c r="AB216" s="176">
        <f>'ПР 03.19-03.24'!AB216+'[9]поточний ремонт'!AB216+'[8]поточний ремонт'!AB216</f>
        <v>0</v>
      </c>
      <c r="AC216" s="176">
        <f>'ПР 03.19-03.24'!AC216+'[9]поточний ремонт'!AC216+'[8]поточний ремонт'!AC216</f>
        <v>1955</v>
      </c>
      <c r="AD216" s="176">
        <f>'ПР 03.19-03.24'!AD216+'[9]поточний ремонт'!AD216+'[8]поточний ремонт'!AD216</f>
        <v>2953</v>
      </c>
      <c r="AE216" s="176">
        <f>'ПР 03.19-03.24'!AE216+'[9]поточний ремонт'!AE216+'[8]поточний ремонт'!AE216</f>
        <v>3173.7455113207416</v>
      </c>
      <c r="AF216" s="176">
        <f>'ПР 03.19-03.24'!AF216+'[9]поточний ремонт'!AF216+'[8]поточний ремонт'!AF216</f>
        <v>0</v>
      </c>
      <c r="AG216" s="176"/>
      <c r="AH216" s="176">
        <f>'ПР 03.19-03.24'!AH216+'[9]поточний ремонт'!AH216+'[8]поточний ремонт'!AH216</f>
        <v>3205.1097275891439</v>
      </c>
      <c r="AI216" s="176">
        <f>'ПР 03.19-03.24'!AI216+'[9]поточний ремонт'!AI216+'[8]поточний ремонт'!AI216</f>
        <v>0</v>
      </c>
      <c r="AJ216" s="176"/>
      <c r="AK216" s="176">
        <f>'ПР 03.19-03.24'!AK216+'[9]поточний ремонт'!AK216+'[8]поточний ремонт'!AK216</f>
        <v>1093.8964713454984</v>
      </c>
      <c r="AL216" s="176">
        <f>'ПР 03.19-03.24'!AL216+'[9]поточний ремонт'!AL216+'[8]поточний ремонт'!AL216</f>
        <v>0</v>
      </c>
      <c r="AM216" s="176"/>
      <c r="AN216" s="176">
        <f>'ПР 03.19-03.24'!AN216+'[9]поточний ремонт'!AN216+'[8]поточний ремонт'!AN216</f>
        <v>0</v>
      </c>
      <c r="AO216" s="176">
        <f>'ПР 03.19-03.24'!AO216+'[9]поточний ремонт'!AO216+'[8]поточний ремонт'!AO216</f>
        <v>0</v>
      </c>
      <c r="AP216" s="176"/>
      <c r="AQ216" s="176">
        <f>'ПР 03.19-03.24'!AQ216+'[9]поточний ремонт'!AQ216+'[8]поточний ремонт'!AQ216</f>
        <v>0</v>
      </c>
      <c r="AR216" s="176">
        <f>'ПР 03.19-03.24'!AR216+'[9]поточний ремонт'!AR216+'[8]поточний ремонт'!AR216</f>
        <v>0</v>
      </c>
      <c r="AS216" s="176"/>
      <c r="AT216" s="176">
        <f>'ПР 03.19-03.24'!AT216+'[9]поточний ремонт'!AT216+'[8]поточний ремонт'!AT216</f>
        <v>726.60705045686859</v>
      </c>
      <c r="AU216" s="176">
        <f>'ПР 03.19-03.24'!AU216+'[9]поточний ремонт'!AU216+'[8]поточний ремонт'!AU216</f>
        <v>0</v>
      </c>
      <c r="AV216" s="176"/>
      <c r="AW216" s="176">
        <f>'ПР 03.19-03.24'!AW216+'[9]поточний ремонт'!AW216+'[8]поточний ремонт'!AW216</f>
        <v>189.37202023968877</v>
      </c>
      <c r="AX216" s="176">
        <f>'ПР 03.19-03.24'!AX216+'[9]поточний ремонт'!AX216+'[8]поточний ремонт'!AX216</f>
        <v>1197.2525579190001</v>
      </c>
      <c r="AY216" s="176"/>
      <c r="AZ216" s="176">
        <f t="shared" si="15"/>
        <v>8388.7307809519425</v>
      </c>
      <c r="BA216" s="176">
        <f t="shared" si="15"/>
        <v>1197.2525579190001</v>
      </c>
      <c r="BB216" s="176">
        <f t="shared" ref="BB216:BB279" si="17">BA216-AZ216</f>
        <v>-7191.478223032942</v>
      </c>
      <c r="BD216" s="324">
        <v>2</v>
      </c>
    </row>
    <row r="217" spans="1:56" ht="24.9" customHeight="1" x14ac:dyDescent="0.3">
      <c r="A217" s="338">
        <v>150000937</v>
      </c>
      <c r="B217" s="114" t="s">
        <v>438</v>
      </c>
      <c r="C217" s="339">
        <v>9</v>
      </c>
      <c r="D217" s="340" t="s">
        <v>870</v>
      </c>
      <c r="E217" s="341">
        <f>'[8]поточний ремонт'!E217</f>
        <v>3826</v>
      </c>
      <c r="F217" s="176">
        <f>'ПР 03.19-03.24'!F217+'[9]поточний ремонт'!F217+'[8]поточний ремонт'!F217</f>
        <v>376823.65325961477</v>
      </c>
      <c r="G217" s="176">
        <f t="shared" si="13"/>
        <v>189813.67158130679</v>
      </c>
      <c r="H217" s="176">
        <f t="shared" si="14"/>
        <v>-187009.98167830799</v>
      </c>
      <c r="I217" s="176">
        <f>'ПР 03.19-03.24'!I217+'[9]поточний ремонт'!I217+'[8]поточний ремонт'!I217</f>
        <v>259.3</v>
      </c>
      <c r="J217" s="176">
        <f>'ПР 03.19-03.24'!J217+'[9]поточний ремонт'!J217+'[8]поточний ремонт'!J217</f>
        <v>86914.540000000008</v>
      </c>
      <c r="K217" s="342"/>
      <c r="L217" s="176">
        <f>'ПР 03.19-03.24'!L217+'[9]поточний ремонт'!L217+'[8]поточний ремонт'!L217</f>
        <v>0</v>
      </c>
      <c r="M217" s="176">
        <f>'ПР 03.19-03.24'!M217+'[9]поточний ремонт'!M217+'[8]поточний ремонт'!M217</f>
        <v>8030</v>
      </c>
      <c r="N217" s="176"/>
      <c r="O217" s="176">
        <f>'ПР 03.19-03.24'!O217+'[9]поточний ремонт'!O217+'[8]поточний ремонт'!O217</f>
        <v>15</v>
      </c>
      <c r="P217" s="176">
        <f>'ПР 03.19-03.24'!P217+'[9]поточний ремонт'!P217+'[8]поточний ремонт'!P217</f>
        <v>1890</v>
      </c>
      <c r="Q217" s="334"/>
      <c r="R217" s="176">
        <f>'ПР 03.19-03.24'!R217+'[9]поточний ремонт'!R217+'[8]поточний ремонт'!R217</f>
        <v>12</v>
      </c>
      <c r="S217" s="176">
        <f>'ПР 03.19-03.24'!S217+'[9]поточний ремонт'!S217+'[8]поточний ремонт'!S217</f>
        <v>51582.673198429708</v>
      </c>
      <c r="T217" s="343"/>
      <c r="U217" s="176">
        <f>'ПР 03.19-03.24'!U217+'[9]поточний ремонт'!U217+'[8]поточний ремонт'!U217</f>
        <v>0</v>
      </c>
      <c r="V217" s="176">
        <f>'ПР 03.19-03.24'!V217+'[9]поточний ремонт'!V217+'[8]поточний ремонт'!V217</f>
        <v>0</v>
      </c>
      <c r="W217" s="176">
        <f>'ПР 03.19-03.24'!W217+'[9]поточний ремонт'!W217+'[8]поточний ремонт'!W217</f>
        <v>0</v>
      </c>
      <c r="X217" s="176">
        <f>'ПР 03.19-03.24'!X217+'[9]поточний ремонт'!X217+'[8]поточний ремонт'!X217</f>
        <v>0</v>
      </c>
      <c r="Y217" s="176">
        <f>'ПР 03.19-03.24'!Y217+'[9]поточний ремонт'!Y217+'[8]поточний ремонт'!Y217</f>
        <v>1411</v>
      </c>
      <c r="Z217" s="176">
        <f>'ПР 03.19-03.24'!Z217+'[9]поточний ремонт'!Z217+'[8]поточний ремонт'!Z217</f>
        <v>0</v>
      </c>
      <c r="AA217" s="176">
        <f>'ПР 03.19-03.24'!AA217+'[9]поточний ремонт'!AA217+'[8]поточний ремонт'!AA217</f>
        <v>0</v>
      </c>
      <c r="AB217" s="176">
        <f>'ПР 03.19-03.24'!AB217+'[9]поточний ремонт'!AB217+'[8]поточний ремонт'!AB217</f>
        <v>3290.9383828770733</v>
      </c>
      <c r="AC217" s="176">
        <f>'ПР 03.19-03.24'!AC217+'[9]поточний ремонт'!AC217+'[8]поточний ремонт'!AC217</f>
        <v>24741</v>
      </c>
      <c r="AD217" s="176">
        <f>'ПР 03.19-03.24'!AD217+'[9]поточний ремонт'!AD217+'[8]поточний ремонт'!AD217</f>
        <v>11953.52</v>
      </c>
      <c r="AE217" s="176">
        <f>'ПР 03.19-03.24'!AE217+'[9]поточний ремонт'!AE217+'[8]поточний ремонт'!AE217</f>
        <v>10031.887633159567</v>
      </c>
      <c r="AF217" s="176">
        <f>'ПР 03.19-03.24'!AF217+'[9]поточний ремонт'!AF217+'[8]поточний ремонт'!AF217</f>
        <v>8210.9818560959739</v>
      </c>
      <c r="AG217" s="176"/>
      <c r="AH217" s="176">
        <f>'ПР 03.19-03.24'!AH217+'[9]поточний ремонт'!AH217+'[8]поточний ремонт'!AH217</f>
        <v>18946.53578328111</v>
      </c>
      <c r="AI217" s="176">
        <f>'ПР 03.19-03.24'!AI217+'[9]поточний ремонт'!AI217+'[8]поточний ремонт'!AI217</f>
        <v>25789.616886203752</v>
      </c>
      <c r="AJ217" s="176"/>
      <c r="AK217" s="176">
        <f>'ПР 03.19-03.24'!AK217+'[9]поточний ремонт'!AK217+'[8]поточний ремонт'!AK217</f>
        <v>9119.0539797394576</v>
      </c>
      <c r="AL217" s="176">
        <f>'ПР 03.19-03.24'!AL217+'[9]поточний ремонт'!AL217+'[8]поточний ремонт'!AL217</f>
        <v>6793</v>
      </c>
      <c r="AM217" s="176"/>
      <c r="AN217" s="176">
        <f>'ПР 03.19-03.24'!AN217+'[9]поточний ремонт'!AN217+'[8]поточний ремонт'!AN217</f>
        <v>14634.543130914888</v>
      </c>
      <c r="AO217" s="176">
        <f>'ПР 03.19-03.24'!AO217+'[9]поточний ремонт'!AO217+'[8]поточний ремонт'!AO217</f>
        <v>7481</v>
      </c>
      <c r="AP217" s="176"/>
      <c r="AQ217" s="176">
        <f>'ПР 03.19-03.24'!AQ217+'[9]поточний ремонт'!AQ217+'[8]поточний ремонт'!AQ217</f>
        <v>10770.593975415204</v>
      </c>
      <c r="AR217" s="176">
        <f>'ПР 03.19-03.24'!AR217+'[9]поточний ремонт'!AR217+'[8]поточний ремонт'!AR217</f>
        <v>2756</v>
      </c>
      <c r="AS217" s="176"/>
      <c r="AT217" s="176">
        <f>'ПР 03.19-03.24'!AT217+'[9]поточний ремонт'!AT217+'[8]поточний ремонт'!AT217</f>
        <v>13038.061600299621</v>
      </c>
      <c r="AU217" s="176">
        <f>'ПР 03.19-03.24'!AU217+'[9]поточний ремонт'!AU217+'[8]поточний ремонт'!AU217</f>
        <v>19330.396326222624</v>
      </c>
      <c r="AV217" s="176"/>
      <c r="AW217" s="176">
        <f>'ПР 03.19-03.24'!AW217+'[9]поточний ремонт'!AW217+'[8]поточний ремонт'!AW217</f>
        <v>3400.3984631050898</v>
      </c>
      <c r="AX217" s="176">
        <f>'ПР 03.19-03.24'!AX217+'[9]поточний ремонт'!AX217+'[8]поточний ремонт'!AX217</f>
        <v>0</v>
      </c>
      <c r="AY217" s="176"/>
      <c r="AZ217" s="176">
        <f t="shared" si="15"/>
        <v>79941.07456591494</v>
      </c>
      <c r="BA217" s="176">
        <f t="shared" si="15"/>
        <v>70360.995068522345</v>
      </c>
      <c r="BB217" s="176">
        <f t="shared" si="17"/>
        <v>-9580.0794973925949</v>
      </c>
      <c r="BD217" s="324">
        <v>1</v>
      </c>
    </row>
    <row r="218" spans="1:56" ht="24.9" customHeight="1" x14ac:dyDescent="0.3">
      <c r="A218" s="338">
        <v>150000938</v>
      </c>
      <c r="B218" s="114" t="s">
        <v>440</v>
      </c>
      <c r="C218" s="339">
        <v>9</v>
      </c>
      <c r="D218" s="340" t="s">
        <v>870</v>
      </c>
      <c r="E218" s="341">
        <f>'[8]поточний ремонт'!E218</f>
        <v>15465.15</v>
      </c>
      <c r="F218" s="176">
        <f>'ПР 03.19-03.24'!F218+'[9]поточний ремонт'!F218+'[8]поточний ремонт'!F218</f>
        <v>1333004.1233422442</v>
      </c>
      <c r="G218" s="176">
        <f t="shared" si="13"/>
        <v>1310749.0432377215</v>
      </c>
      <c r="H218" s="176">
        <f t="shared" si="14"/>
        <v>-22255.08010452264</v>
      </c>
      <c r="I218" s="176">
        <f>'ПР 03.19-03.24'!I218+'[9]поточний ремонт'!I218+'[8]поточний ремонт'!I218</f>
        <v>191.12</v>
      </c>
      <c r="J218" s="176">
        <f>'ПР 03.19-03.24'!J218+'[9]поточний ремонт'!J218+'[8]поточний ремонт'!J218</f>
        <v>76029.109251491551</v>
      </c>
      <c r="K218" s="342"/>
      <c r="L218" s="176">
        <f>'ПР 03.19-03.24'!L218+'[9]поточний ремонт'!L218+'[8]поточний ремонт'!L218</f>
        <v>3</v>
      </c>
      <c r="M218" s="176">
        <f>'ПР 03.19-03.24'!M218+'[9]поточний ремонт'!M218+'[8]поточний ремонт'!M218</f>
        <v>152480.31184214924</v>
      </c>
      <c r="N218" s="344"/>
      <c r="O218" s="176">
        <f>'ПР 03.19-03.24'!O218+'[9]поточний ремонт'!O218+'[8]поточний ремонт'!O218</f>
        <v>0</v>
      </c>
      <c r="P218" s="176">
        <f>'ПР 03.19-03.24'!P218+'[9]поточний ремонт'!P218+'[8]поточний ремонт'!P218</f>
        <v>0</v>
      </c>
      <c r="Q218" s="334"/>
      <c r="R218" s="176">
        <f>'ПР 03.19-03.24'!R218+'[9]поточний ремонт'!R218+'[8]поточний ремонт'!R218</f>
        <v>52</v>
      </c>
      <c r="S218" s="176">
        <f>'ПР 03.19-03.24'!S218+'[9]поточний ремонт'!S218+'[8]поточний ремонт'!S218</f>
        <v>424761.13418347342</v>
      </c>
      <c r="T218" s="346"/>
      <c r="U218" s="176">
        <f>'ПР 03.19-03.24'!U218+'[9]поточний ремонт'!U218+'[8]поточний ремонт'!U218</f>
        <v>44085.755518592094</v>
      </c>
      <c r="V218" s="176">
        <f>'ПР 03.19-03.24'!V218+'[9]поточний ремонт'!V218+'[8]поточний ремонт'!V218</f>
        <v>0</v>
      </c>
      <c r="W218" s="176">
        <f>'ПР 03.19-03.24'!W218+'[9]поточний ремонт'!W218+'[8]поточний ремонт'!W218</f>
        <v>108</v>
      </c>
      <c r="X218" s="176">
        <f>'ПР 03.19-03.24'!X218+'[9]поточний ремонт'!X218+'[8]поточний ремонт'!X218</f>
        <v>33426.562332964902</v>
      </c>
      <c r="Y218" s="176">
        <f>'ПР 03.19-03.24'!Y218+'[9]поточний ремонт'!Y218+'[8]поточний ремонт'!Y218</f>
        <v>281903.69204975181</v>
      </c>
      <c r="Z218" s="176">
        <f>'ПР 03.19-03.24'!Z218+'[9]поточний ремонт'!Z218+'[8]поточний ремонт'!Z218</f>
        <v>0</v>
      </c>
      <c r="AA218" s="176">
        <f>'ПР 03.19-03.24'!AA218+'[9]поточний ремонт'!AA218+'[8]поточний ремонт'!AA218</f>
        <v>0</v>
      </c>
      <c r="AB218" s="176">
        <f>'ПР 03.19-03.24'!AB218+'[9]поточний ремонт'!AB218+'[8]поточний ремонт'!AB218</f>
        <v>105441.86257637379</v>
      </c>
      <c r="AC218" s="176">
        <f>'ПР 03.19-03.24'!AC218+'[9]поточний ремонт'!AC218+'[8]поточний ремонт'!AC218</f>
        <v>93510.820785713324</v>
      </c>
      <c r="AD218" s="176">
        <f>'ПР 03.19-03.24'!AD218+'[9]поточний ремонт'!AD218+'[8]поточний ремонт'!AD218</f>
        <v>99109.794697211299</v>
      </c>
      <c r="AE218" s="176">
        <f>'ПР 03.19-03.24'!AE218+'[9]поточний ремонт'!AE218+'[8]поточний ремонт'!AE218</f>
        <v>71693.199807233206</v>
      </c>
      <c r="AF218" s="176">
        <f>'ПР 03.19-03.24'!AF218+'[9]поточний ремонт'!AF218+'[8]поточний ремонт'!AF218</f>
        <v>154898.33424644623</v>
      </c>
      <c r="AG218" s="176"/>
      <c r="AH218" s="176">
        <f>'ПР 03.19-03.24'!AH218+'[9]поточний ремонт'!AH218+'[8]поточний ремонт'!AH218</f>
        <v>78507.058839127567</v>
      </c>
      <c r="AI218" s="176">
        <f>'ПР 03.19-03.24'!AI218+'[9]поточний ремонт'!AI218+'[8]поточний ремонт'!AI218</f>
        <v>198859.78168002793</v>
      </c>
      <c r="AJ218" s="176"/>
      <c r="AK218" s="176">
        <f>'ПР 03.19-03.24'!AK218+'[9]поточний ремонт'!AK218+'[8]поточний ремонт'!AK218</f>
        <v>42162.750781026458</v>
      </c>
      <c r="AL218" s="176">
        <f>'ПР 03.19-03.24'!AL218+'[9]поточний ремонт'!AL218+'[8]поточний ремонт'!AL218</f>
        <v>80978.368628160402</v>
      </c>
      <c r="AM218" s="176"/>
      <c r="AN218" s="176">
        <f>'ПР 03.19-03.24'!AN218+'[9]поточний ремонт'!AN218+'[8]поточний ремонт'!AN218</f>
        <v>57934.189345160026</v>
      </c>
      <c r="AO218" s="176">
        <f>'ПР 03.19-03.24'!AO218+'[9]поточний ремонт'!AO218+'[8]поточний ремонт'!AO218</f>
        <v>16592.536301386521</v>
      </c>
      <c r="AP218" s="176"/>
      <c r="AQ218" s="176">
        <f>'ПР 03.19-03.24'!AQ218+'[9]поточний ремонт'!AQ218+'[8]поточний ремонт'!AQ218</f>
        <v>26060.141821497036</v>
      </c>
      <c r="AR218" s="176">
        <f>'ПР 03.19-03.24'!AR218+'[9]поточний ремонт'!AR218+'[8]поточний ремонт'!AR218</f>
        <v>14818.672744689691</v>
      </c>
      <c r="AS218" s="176"/>
      <c r="AT218" s="176">
        <f>'ПР 03.19-03.24'!AT218+'[9]поточний ремонт'!AT218+'[8]поточний ремонт'!AT218</f>
        <v>85779.298258572351</v>
      </c>
      <c r="AU218" s="176">
        <f>'ПР 03.19-03.24'!AU218+'[9]поточний ремонт'!AU218+'[8]поточний ремонт'!AU218</f>
        <v>46985.910959633104</v>
      </c>
      <c r="AV218" s="176"/>
      <c r="AW218" s="176">
        <f>'ПР 03.19-03.24'!AW218+'[9]поточний ремонт'!AW218+'[8]поточний ремонт'!AW218</f>
        <v>8269.0852539382395</v>
      </c>
      <c r="AX218" s="176">
        <f>'ПР 03.19-03.24'!AX218+'[9]поточний ремонт'!AX218+'[8]поточний ремонт'!AX218</f>
        <v>12372.275635531589</v>
      </c>
      <c r="AY218" s="176"/>
      <c r="AZ218" s="176">
        <f t="shared" si="15"/>
        <v>370405.72410655487</v>
      </c>
      <c r="BA218" s="176">
        <f t="shared" si="15"/>
        <v>525505.88019587554</v>
      </c>
      <c r="BB218" s="176">
        <f t="shared" si="17"/>
        <v>155100.15608932066</v>
      </c>
      <c r="BD218" s="324">
        <v>1</v>
      </c>
    </row>
    <row r="219" spans="1:56" ht="24.9" customHeight="1" x14ac:dyDescent="0.3">
      <c r="A219" s="338">
        <v>150000925</v>
      </c>
      <c r="B219" s="114" t="s">
        <v>442</v>
      </c>
      <c r="C219" s="339">
        <v>2</v>
      </c>
      <c r="D219" s="340" t="s">
        <v>870</v>
      </c>
      <c r="E219" s="341">
        <f>'[8]поточний ремонт'!E219</f>
        <v>479.4</v>
      </c>
      <c r="F219" s="176">
        <f>'ПР 03.19-03.24'!F219+'[9]поточний ремонт'!F219+'[8]поточний ремонт'!F219</f>
        <v>48163.74413927766</v>
      </c>
      <c r="G219" s="176">
        <f t="shared" si="13"/>
        <v>34954.150860449896</v>
      </c>
      <c r="H219" s="176">
        <f t="shared" si="14"/>
        <v>-13209.593278827764</v>
      </c>
      <c r="I219" s="176">
        <f>'ПР 03.19-03.24'!I219+'[9]поточний ремонт'!I219+'[8]поточний ремонт'!I219</f>
        <v>37</v>
      </c>
      <c r="J219" s="176">
        <f>'ПР 03.19-03.24'!J219+'[9]поточний ремонт'!J219+'[8]поточний ремонт'!J219</f>
        <v>33360.460575722325</v>
      </c>
      <c r="K219" s="342"/>
      <c r="L219" s="176">
        <f>'ПР 03.19-03.24'!L219+'[9]поточний ремонт'!L219+'[8]поточний ремонт'!L219</f>
        <v>0</v>
      </c>
      <c r="M219" s="176">
        <f>'ПР 03.19-03.24'!M219+'[9]поточний ремонт'!M219+'[8]поточний ремонт'!M219</f>
        <v>0</v>
      </c>
      <c r="N219" s="176"/>
      <c r="O219" s="176">
        <f>'ПР 03.19-03.24'!O219+'[9]поточний ремонт'!O219+'[8]поточний ремонт'!O219</f>
        <v>0</v>
      </c>
      <c r="P219" s="176">
        <f>'ПР 03.19-03.24'!P219+'[9]поточний ремонт'!P219+'[8]поточний ремонт'!P219</f>
        <v>0</v>
      </c>
      <c r="Q219" s="334"/>
      <c r="R219" s="176">
        <f>'ПР 03.19-03.24'!R219+'[9]поточний ремонт'!R219+'[8]поточний ремонт'!R219</f>
        <v>0</v>
      </c>
      <c r="S219" s="176">
        <f>'ПР 03.19-03.24'!S219+'[9]поточний ремонт'!S219+'[8]поточний ремонт'!S219</f>
        <v>0</v>
      </c>
      <c r="T219" s="343"/>
      <c r="U219" s="176">
        <f>'ПР 03.19-03.24'!U219+'[9]поточний ремонт'!U219+'[8]поточний ремонт'!U219</f>
        <v>0</v>
      </c>
      <c r="V219" s="176">
        <f>'ПР 03.19-03.24'!V219+'[9]поточний ремонт'!V219+'[8]поточний ремонт'!V219</f>
        <v>0</v>
      </c>
      <c r="W219" s="176">
        <f>'ПР 03.19-03.24'!W219+'[9]поточний ремонт'!W219+'[8]поточний ремонт'!W219</f>
        <v>0</v>
      </c>
      <c r="X219" s="176">
        <f>'ПР 03.19-03.24'!X219+'[9]поточний ремонт'!X219+'[8]поточний ремонт'!X219</f>
        <v>0</v>
      </c>
      <c r="Y219" s="176">
        <f>'ПР 03.19-03.24'!Y219+'[9]поточний ремонт'!Y219+'[8]поточний ремонт'!Y219</f>
        <v>0</v>
      </c>
      <c r="Z219" s="176">
        <f>'ПР 03.19-03.24'!Z219+'[9]поточний ремонт'!Z219+'[8]поточний ремонт'!Z219</f>
        <v>0</v>
      </c>
      <c r="AA219" s="176">
        <f>'ПР 03.19-03.24'!AA219+'[9]поточний ремонт'!AA219+'[8]поточний ремонт'!AA219</f>
        <v>0</v>
      </c>
      <c r="AB219" s="176">
        <f>'ПР 03.19-03.24'!AB219+'[9]поточний ремонт'!AB219+'[8]поточний ремонт'!AB219</f>
        <v>912.69028472757088</v>
      </c>
      <c r="AC219" s="176">
        <f>'ПР 03.19-03.24'!AC219+'[9]поточний ремонт'!AC219+'[8]поточний ремонт'!AC219</f>
        <v>0</v>
      </c>
      <c r="AD219" s="176">
        <f>'ПР 03.19-03.24'!AD219+'[9]поточний ремонт'!AD219+'[8]поточний ремонт'!AD219</f>
        <v>681</v>
      </c>
      <c r="AE219" s="176">
        <f>'ПР 03.19-03.24'!AE219+'[9]поточний ремонт'!AE219+'[8]поточний ремонт'!AE219</f>
        <v>4665.5284650213389</v>
      </c>
      <c r="AF219" s="176">
        <f>'ПР 03.19-03.24'!AF219+'[9]поточний ремонт'!AF219+'[8]поточний ремонт'!AF219</f>
        <v>2332</v>
      </c>
      <c r="AG219" s="176"/>
      <c r="AH219" s="176">
        <f>'ПР 03.19-03.24'!AH219+'[9]поточний ремонт'!AH219+'[8]поточний ремонт'!AH219</f>
        <v>6149.3295801671602</v>
      </c>
      <c r="AI219" s="176">
        <f>'ПР 03.19-03.24'!AI219+'[9]поточний ремонт'!AI219+'[8]поточний ремонт'!AI219</f>
        <v>0</v>
      </c>
      <c r="AJ219" s="176"/>
      <c r="AK219" s="176">
        <f>'ПР 03.19-03.24'!AK219+'[9]поточний ремонт'!AK219+'[8]поточний ремонт'!AK219</f>
        <v>1868.7749680303491</v>
      </c>
      <c r="AL219" s="176">
        <f>'ПР 03.19-03.24'!AL219+'[9]поточний ремонт'!AL219+'[8]поточний ремонт'!AL219</f>
        <v>20360.105122379351</v>
      </c>
      <c r="AM219" s="176"/>
      <c r="AN219" s="176">
        <f>'ПР 03.19-03.24'!AN219+'[9]поточний ремонт'!AN219+'[8]поточний ремонт'!AN219</f>
        <v>0</v>
      </c>
      <c r="AO219" s="176">
        <f>'ПР 03.19-03.24'!AO219+'[9]поточний ремонт'!AO219+'[8]поточний ремонт'!AO219</f>
        <v>0</v>
      </c>
      <c r="AP219" s="176"/>
      <c r="AQ219" s="176">
        <f>'ПР 03.19-03.24'!AQ219+'[9]поточний ремонт'!AQ219+'[8]поточний ремонт'!AQ219</f>
        <v>0</v>
      </c>
      <c r="AR219" s="176">
        <f>'ПР 03.19-03.24'!AR219+'[9]поточний ремонт'!AR219+'[8]поточний ремонт'!AR219</f>
        <v>0</v>
      </c>
      <c r="AS219" s="176"/>
      <c r="AT219" s="176">
        <f>'ПР 03.19-03.24'!AT219+'[9]поточний ремонт'!AT219+'[8]поточний ремонт'!AT219</f>
        <v>1095.7915090106737</v>
      </c>
      <c r="AU219" s="176">
        <f>'ПР 03.19-03.24'!AU219+'[9]поточний ремонт'!AU219+'[8]поточний ремонт'!AU219</f>
        <v>704</v>
      </c>
      <c r="AV219" s="176"/>
      <c r="AW219" s="176">
        <f>'ПР 03.19-03.24'!AW219+'[9]поточний ремонт'!AW219+'[8]поточний ремонт'!AW219</f>
        <v>375.90801437585554</v>
      </c>
      <c r="AX219" s="176">
        <f>'ПР 03.19-03.24'!AX219+'[9]поточний ремонт'!AX219+'[8]поточний ремонт'!AX219</f>
        <v>1309</v>
      </c>
      <c r="AY219" s="176"/>
      <c r="AZ219" s="176">
        <f t="shared" si="15"/>
        <v>14155.332536605378</v>
      </c>
      <c r="BA219" s="176">
        <f t="shared" si="15"/>
        <v>24705.105122379351</v>
      </c>
      <c r="BB219" s="176">
        <f t="shared" si="17"/>
        <v>10549.772585773973</v>
      </c>
      <c r="BD219" s="324">
        <v>2</v>
      </c>
    </row>
    <row r="220" spans="1:56" ht="24.9" customHeight="1" x14ac:dyDescent="0.3">
      <c r="A220" s="338">
        <v>150000939</v>
      </c>
      <c r="B220" s="114" t="s">
        <v>444</v>
      </c>
      <c r="C220" s="339">
        <v>8</v>
      </c>
      <c r="D220" s="340" t="s">
        <v>870</v>
      </c>
      <c r="E220" s="341">
        <f>'[8]поточний ремонт'!E220</f>
        <v>5144.8999999999996</v>
      </c>
      <c r="F220" s="176">
        <f>'ПР 03.19-03.24'!F220+'[9]поточний ремонт'!F220+'[8]поточний ремонт'!F220</f>
        <v>531132.0709055654</v>
      </c>
      <c r="G220" s="176">
        <f t="shared" si="13"/>
        <v>593525.21962591598</v>
      </c>
      <c r="H220" s="176">
        <f t="shared" si="14"/>
        <v>62393.148720350582</v>
      </c>
      <c r="I220" s="176">
        <f>'ПР 03.19-03.24'!I220+'[9]поточний ремонт'!I220+'[8]поточний ремонт'!I220</f>
        <v>166.49</v>
      </c>
      <c r="J220" s="176">
        <f>'ПР 03.19-03.24'!J220+'[9]поточний ремонт'!J220+'[8]поточний ремонт'!J220</f>
        <v>53048.756951955431</v>
      </c>
      <c r="K220" s="342"/>
      <c r="L220" s="176">
        <f>'ПР 03.19-03.24'!L220+'[9]поточний ремонт'!L220+'[8]поточний ремонт'!L220</f>
        <v>4</v>
      </c>
      <c r="M220" s="176">
        <f>'ПР 03.19-03.24'!M220+'[9]поточний ремонт'!M220+'[8]поточний ремонт'!M220</f>
        <v>22189.208209401939</v>
      </c>
      <c r="N220" s="176"/>
      <c r="O220" s="176">
        <f>'ПР 03.19-03.24'!O220+'[9]поточний ремонт'!O220+'[8]поточний ремонт'!O220</f>
        <v>236.8</v>
      </c>
      <c r="P220" s="176">
        <f>'ПР 03.19-03.24'!P220+'[9]поточний ремонт'!P220+'[8]поточний ремонт'!P220</f>
        <v>65934.987908507013</v>
      </c>
      <c r="Q220" s="334"/>
      <c r="R220" s="176">
        <f>'ПР 03.19-03.24'!R220+'[9]поточний ремонт'!R220+'[8]поточний ремонт'!R220</f>
        <v>11</v>
      </c>
      <c r="S220" s="176">
        <f>'ПР 03.19-03.24'!S220+'[9]поточний ремонт'!S220+'[8]поточний ремонт'!S220</f>
        <v>178331.42390547166</v>
      </c>
      <c r="T220" s="343"/>
      <c r="U220" s="176">
        <f>'ПР 03.19-03.24'!U220+'[9]поточний ремонт'!U220+'[8]поточний ремонт'!U220</f>
        <v>18533.240525290279</v>
      </c>
      <c r="V220" s="176">
        <f>'ПР 03.19-03.24'!V220+'[9]поточний ремонт'!V220+'[8]поточний ремонт'!V220</f>
        <v>0</v>
      </c>
      <c r="W220" s="176">
        <f>'ПР 03.19-03.24'!W220+'[9]поточний ремонт'!W220+'[8]поточний ремонт'!W220</f>
        <v>0</v>
      </c>
      <c r="X220" s="176">
        <f>'ПР 03.19-03.24'!X220+'[9]поточний ремонт'!X220+'[8]поточний ремонт'!X220</f>
        <v>0</v>
      </c>
      <c r="Y220" s="176">
        <f>'ПР 03.19-03.24'!Y220+'[9]поточний ремонт'!Y220+'[8]поточний ремонт'!Y220</f>
        <v>32765.537308280913</v>
      </c>
      <c r="Z220" s="176">
        <f>'ПР 03.19-03.24'!Z220+'[9]поточний ремонт'!Z220+'[8]поточний ремонт'!Z220</f>
        <v>0</v>
      </c>
      <c r="AA220" s="176">
        <f>'ПР 03.19-03.24'!AA220+'[9]поточний ремонт'!AA220+'[8]поточний ремонт'!AA220</f>
        <v>0</v>
      </c>
      <c r="AB220" s="176">
        <f>'ПР 03.19-03.24'!AB220+'[9]поточний ремонт'!AB220+'[8]поточний ремонт'!AB220</f>
        <v>1238.7982787582623</v>
      </c>
      <c r="AC220" s="176">
        <f>'ПР 03.19-03.24'!AC220+'[9]поточний ремонт'!AC220+'[8]поточний ремонт'!AC220</f>
        <v>188024.16999999998</v>
      </c>
      <c r="AD220" s="176">
        <f>'ПР 03.19-03.24'!AD220+'[9]поточний ремонт'!AD220+'[8]поточний ремонт'!AD220</f>
        <v>33459.096538250516</v>
      </c>
      <c r="AE220" s="176">
        <f>'ПР 03.19-03.24'!AE220+'[9]поточний ремонт'!AE220+'[8]поточний ремонт'!AE220</f>
        <v>18424.464815899668</v>
      </c>
      <c r="AF220" s="176">
        <f>'ПР 03.19-03.24'!AF220+'[9]поточний ремонт'!AF220+'[8]поточний ремонт'!AF220</f>
        <v>8374.2842399260553</v>
      </c>
      <c r="AG220" s="176"/>
      <c r="AH220" s="176">
        <f>'ПР 03.19-03.24'!AH220+'[9]поточний ремонт'!AH220+'[8]поточний ремонт'!AH220</f>
        <v>17921.06465140016</v>
      </c>
      <c r="AI220" s="176">
        <f>'ПР 03.19-03.24'!AI220+'[9]поточний ремонт'!AI220+'[8]поточний ремонт'!AI220</f>
        <v>24329.303955684736</v>
      </c>
      <c r="AJ220" s="176"/>
      <c r="AK220" s="176">
        <f>'ПР 03.19-03.24'!AK220+'[9]поточний ремонт'!AK220+'[8]поточний ремонт'!AK220</f>
        <v>13520.174203966249</v>
      </c>
      <c r="AL220" s="176">
        <f>'ПР 03.19-03.24'!AL220+'[9]поточний ремонт'!AL220+'[8]поточний ремонт'!AL220</f>
        <v>308</v>
      </c>
      <c r="AM220" s="176"/>
      <c r="AN220" s="176">
        <f>'ПР 03.19-03.24'!AN220+'[9]поточний ремонт'!AN220+'[8]поточний ремонт'!AN220</f>
        <v>16205.20808832954</v>
      </c>
      <c r="AO220" s="176">
        <f>'ПР 03.19-03.24'!AO220+'[9]поточний ремонт'!AO220+'[8]поточний ремонт'!AO220</f>
        <v>2177.9924740369106</v>
      </c>
      <c r="AP220" s="176"/>
      <c r="AQ220" s="176">
        <f>'ПР 03.19-03.24'!AQ220+'[9]поточний ремонт'!AQ220+'[8]поточний ремонт'!AQ220</f>
        <v>19579.330065905822</v>
      </c>
      <c r="AR220" s="176">
        <f>'ПР 03.19-03.24'!AR220+'[9]поточний ремонт'!AR220+'[8]поточний ремонт'!AR220</f>
        <v>15.939306854250665</v>
      </c>
      <c r="AS220" s="176"/>
      <c r="AT220" s="176">
        <f>'ПР 03.19-03.24'!AT220+'[9]поточний ремонт'!AT220+'[8]поточний ремонт'!AT220</f>
        <v>12762.225891816284</v>
      </c>
      <c r="AU220" s="176">
        <f>'ПР 03.19-03.24'!AU220+'[9]поточний ремонт'!AU220+'[8]поточний ремонт'!AU220</f>
        <v>12728.526112660769</v>
      </c>
      <c r="AV220" s="176"/>
      <c r="AW220" s="176">
        <f>'ПР 03.19-03.24'!AW220+'[9]поточний ремонт'!AW220+'[8]поточний ремонт'!AW220</f>
        <v>3382.9451993208822</v>
      </c>
      <c r="AX220" s="176">
        <f>'ПР 03.19-03.24'!AX220+'[9]поточний ремонт'!AX220+'[8]поточний ремонт'!AX220</f>
        <v>4414</v>
      </c>
      <c r="AY220" s="176"/>
      <c r="AZ220" s="176">
        <f t="shared" si="15"/>
        <v>101795.4129166386</v>
      </c>
      <c r="BA220" s="176">
        <f t="shared" si="15"/>
        <v>52348.046089162715</v>
      </c>
      <c r="BB220" s="176">
        <f t="shared" si="17"/>
        <v>-49447.366827475882</v>
      </c>
      <c r="BD220" s="324">
        <v>1</v>
      </c>
    </row>
    <row r="221" spans="1:56" ht="24.9" customHeight="1" x14ac:dyDescent="0.3">
      <c r="A221" s="338">
        <v>150000926</v>
      </c>
      <c r="B221" s="114" t="s">
        <v>446</v>
      </c>
      <c r="C221" s="339">
        <v>2</v>
      </c>
      <c r="D221" s="340" t="s">
        <v>870</v>
      </c>
      <c r="E221" s="341">
        <f>'[8]поточний ремонт'!E221</f>
        <v>404.5</v>
      </c>
      <c r="F221" s="176">
        <f>'ПР 03.19-03.24'!F221+'[9]поточний ремонт'!F221+'[8]поточний ремонт'!F221</f>
        <v>42798.916813031428</v>
      </c>
      <c r="G221" s="176">
        <f t="shared" si="13"/>
        <v>55154.777753602939</v>
      </c>
      <c r="H221" s="176">
        <f t="shared" si="14"/>
        <v>12355.860940571511</v>
      </c>
      <c r="I221" s="176">
        <f>'ПР 03.19-03.24'!I221+'[9]поточний ремонт'!I221+'[8]поточний ремонт'!I221</f>
        <v>251.6</v>
      </c>
      <c r="J221" s="176">
        <f>'ПР 03.19-03.24'!J221+'[9]поточний ремонт'!J221+'[8]поточний ремонт'!J221</f>
        <v>54355</v>
      </c>
      <c r="K221" s="342"/>
      <c r="L221" s="176">
        <f>'ПР 03.19-03.24'!L221+'[9]поточний ремонт'!L221+'[8]поточний ремонт'!L221</f>
        <v>0</v>
      </c>
      <c r="M221" s="176">
        <f>'ПР 03.19-03.24'!M221+'[9]поточний ремонт'!M221+'[8]поточний ремонт'!M221</f>
        <v>0</v>
      </c>
      <c r="N221" s="176"/>
      <c r="O221" s="176">
        <f>'ПР 03.19-03.24'!O221+'[9]поточний ремонт'!O221+'[8]поточний ремонт'!O221</f>
        <v>0</v>
      </c>
      <c r="P221" s="176">
        <f>'ПР 03.19-03.24'!P221+'[9]поточний ремонт'!P221+'[8]поточний ремонт'!P221</f>
        <v>0</v>
      </c>
      <c r="Q221" s="334"/>
      <c r="R221" s="176">
        <f>'ПР 03.19-03.24'!R221+'[9]поточний ремонт'!R221+'[8]поточний ремонт'!R221</f>
        <v>0</v>
      </c>
      <c r="S221" s="176">
        <f>'ПР 03.19-03.24'!S221+'[9]поточний ремонт'!S221+'[8]поточний ремонт'!S221</f>
        <v>0</v>
      </c>
      <c r="T221" s="343"/>
      <c r="U221" s="176">
        <f>'ПР 03.19-03.24'!U221+'[9]поточний ремонт'!U221+'[8]поточний ремонт'!U221</f>
        <v>0</v>
      </c>
      <c r="V221" s="176">
        <f>'ПР 03.19-03.24'!V221+'[9]поточний ремонт'!V221+'[8]поточний ремонт'!V221</f>
        <v>0</v>
      </c>
      <c r="W221" s="176">
        <f>'ПР 03.19-03.24'!W221+'[9]поточний ремонт'!W221+'[8]поточний ремонт'!W221</f>
        <v>0</v>
      </c>
      <c r="X221" s="176">
        <f>'ПР 03.19-03.24'!X221+'[9]поточний ремонт'!X221+'[8]поточний ремонт'!X221</f>
        <v>0</v>
      </c>
      <c r="Y221" s="176">
        <f>'ПР 03.19-03.24'!Y221+'[9]поточний ремонт'!Y221+'[8]поточний ремонт'!Y221</f>
        <v>0</v>
      </c>
      <c r="Z221" s="176">
        <f>'ПР 03.19-03.24'!Z221+'[9]поточний ремонт'!Z221+'[8]поточний ремонт'!Z221</f>
        <v>0</v>
      </c>
      <c r="AA221" s="176">
        <f>'ПР 03.19-03.24'!AA221+'[9]поточний ремонт'!AA221+'[8]поточний ремонт'!AA221</f>
        <v>0</v>
      </c>
      <c r="AB221" s="176">
        <f>'ПР 03.19-03.24'!AB221+'[9]поточний ремонт'!AB221+'[8]поточний ремонт'!AB221</f>
        <v>0</v>
      </c>
      <c r="AC221" s="176">
        <f>'ПР 03.19-03.24'!AC221+'[9]поточний ремонт'!AC221+'[8]поточний ремонт'!AC221</f>
        <v>0</v>
      </c>
      <c r="AD221" s="176">
        <f>'ПР 03.19-03.24'!AD221+'[9]поточний ремонт'!AD221+'[8]поточний ремонт'!AD221</f>
        <v>799.77775360293617</v>
      </c>
      <c r="AE221" s="176">
        <f>'ПР 03.19-03.24'!AE221+'[9]поточний ремонт'!AE221+'[8]поточний ремонт'!AE221</f>
        <v>3068.9354650750315</v>
      </c>
      <c r="AF221" s="176">
        <f>'ПР 03.19-03.24'!AF221+'[9]поточний ремонт'!AF221+'[8]поточний ремонт'!AF221</f>
        <v>0</v>
      </c>
      <c r="AG221" s="176"/>
      <c r="AH221" s="176">
        <f>'ПР 03.19-03.24'!AH221+'[9]поточний ремонт'!AH221+'[8]поточний ремонт'!AH221</f>
        <v>6149.3295801671602</v>
      </c>
      <c r="AI221" s="176">
        <f>'ПР 03.19-03.24'!AI221+'[9]поточний ремонт'!AI221+'[8]поточний ремонт'!AI221</f>
        <v>0</v>
      </c>
      <c r="AJ221" s="176"/>
      <c r="AK221" s="176">
        <f>'ПР 03.19-03.24'!AK221+'[9]поточний ремонт'!AK221+'[8]поточний ремонт'!AK221</f>
        <v>0</v>
      </c>
      <c r="AL221" s="176">
        <f>'ПР 03.19-03.24'!AL221+'[9]поточний ремонт'!AL221+'[8]поточний ремонт'!AL221</f>
        <v>0</v>
      </c>
      <c r="AM221" s="176"/>
      <c r="AN221" s="176">
        <f>'ПР 03.19-03.24'!AN221+'[9]поточний ремонт'!AN221+'[8]поточний ремонт'!AN221</f>
        <v>0</v>
      </c>
      <c r="AO221" s="176">
        <f>'ПР 03.19-03.24'!AO221+'[9]поточний ремонт'!AO221+'[8]поточний ремонт'!AO221</f>
        <v>0</v>
      </c>
      <c r="AP221" s="176"/>
      <c r="AQ221" s="176">
        <f>'ПР 03.19-03.24'!AQ221+'[9]поточний ремонт'!AQ221+'[8]поточний ремонт'!AQ221</f>
        <v>0</v>
      </c>
      <c r="AR221" s="176">
        <f>'ПР 03.19-03.24'!AR221+'[9]поточний ремонт'!AR221+'[8]поточний ремонт'!AR221</f>
        <v>0</v>
      </c>
      <c r="AS221" s="176"/>
      <c r="AT221" s="176">
        <f>'ПР 03.19-03.24'!AT221+'[9]поточний ремонт'!AT221+'[8]поточний ремонт'!AT221</f>
        <v>1641.274474318247</v>
      </c>
      <c r="AU221" s="176">
        <f>'ПР 03.19-03.24'!AU221+'[9]поточний ремонт'!AU221+'[8]поточний ремонт'!AU221</f>
        <v>0</v>
      </c>
      <c r="AV221" s="176"/>
      <c r="AW221" s="176">
        <f>'ПР 03.19-03.24'!AW221+'[9]поточний ремонт'!AW221+'[8]поточний ремонт'!AW221</f>
        <v>370.53501437585555</v>
      </c>
      <c r="AX221" s="176">
        <f>'ПР 03.19-03.24'!AX221+'[9]поточний ремонт'!AX221+'[8]поточний ремонт'!AX221</f>
        <v>0</v>
      </c>
      <c r="AY221" s="176"/>
      <c r="AZ221" s="176">
        <f t="shared" si="15"/>
        <v>11230.074533936293</v>
      </c>
      <c r="BA221" s="176">
        <f t="shared" si="15"/>
        <v>0</v>
      </c>
      <c r="BB221" s="176">
        <f t="shared" si="17"/>
        <v>-11230.074533936293</v>
      </c>
      <c r="BD221" s="324">
        <v>2</v>
      </c>
    </row>
    <row r="222" spans="1:56" ht="24.9" customHeight="1" x14ac:dyDescent="0.3">
      <c r="A222" s="338">
        <v>150000940</v>
      </c>
      <c r="B222" s="114" t="s">
        <v>448</v>
      </c>
      <c r="C222" s="339">
        <v>9</v>
      </c>
      <c r="D222" s="340" t="s">
        <v>870</v>
      </c>
      <c r="E222" s="341">
        <f>'[8]поточний ремонт'!E222</f>
        <v>7448.76</v>
      </c>
      <c r="F222" s="176">
        <f>'ПР 03.19-03.24'!F222+'[9]поточний ремонт'!F222+'[8]поточний ремонт'!F222</f>
        <v>748035.57817581168</v>
      </c>
      <c r="G222" s="176">
        <f t="shared" si="13"/>
        <v>1123744.5712564988</v>
      </c>
      <c r="H222" s="176">
        <f t="shared" si="14"/>
        <v>375708.99308068713</v>
      </c>
      <c r="I222" s="176">
        <f>'ПР 03.19-03.24'!I222+'[9]поточний ремонт'!I222+'[8]поточний ремонт'!I222</f>
        <v>369.14</v>
      </c>
      <c r="J222" s="176">
        <f>'ПР 03.19-03.24'!J222+'[9]поточний ремонт'!J222+'[8]поточний ремонт'!J222</f>
        <v>91688.180905254165</v>
      </c>
      <c r="K222" s="342"/>
      <c r="L222" s="176">
        <f>'ПР 03.19-03.24'!L222+'[9]поточний ремонт'!L222+'[8]поточний ремонт'!L222</f>
        <v>3</v>
      </c>
      <c r="M222" s="176">
        <f>'ПР 03.19-03.24'!M222+'[9]поточний ремонт'!M222+'[8]поточний ремонт'!M222</f>
        <v>297424.50534376869</v>
      </c>
      <c r="N222" s="344"/>
      <c r="O222" s="176">
        <f>'ПР 03.19-03.24'!O222+'[9]поточний ремонт'!O222+'[8]поточний ремонт'!O222</f>
        <v>979.90000000000009</v>
      </c>
      <c r="P222" s="176">
        <f>'ПР 03.19-03.24'!P222+'[9]поточний ремонт'!P222+'[8]поточний ремонт'!P222</f>
        <v>282672.70346462756</v>
      </c>
      <c r="Q222" s="334"/>
      <c r="R222" s="176">
        <f>'ПР 03.19-03.24'!R222+'[9]поточний ремонт'!R222+'[8]поточний ремонт'!R222</f>
        <v>20</v>
      </c>
      <c r="S222" s="176">
        <f>'ПР 03.19-03.24'!S222+'[9]поточний ремонт'!S222+'[8]поточний ремонт'!S222</f>
        <v>271266.0271823529</v>
      </c>
      <c r="T222" s="346"/>
      <c r="U222" s="176">
        <f>'ПР 03.19-03.24'!U222+'[9]поточний ремонт'!U222+'[8]поточний ремонт'!U222</f>
        <v>469.29591946661907</v>
      </c>
      <c r="V222" s="176">
        <f>'ПР 03.19-03.24'!V222+'[9]поточний ремонт'!V222+'[8]поточний ремонт'!V222</f>
        <v>0</v>
      </c>
      <c r="W222" s="176">
        <f>'ПР 03.19-03.24'!W222+'[9]поточний ремонт'!W222+'[8]поточний ремонт'!W222</f>
        <v>0</v>
      </c>
      <c r="X222" s="176">
        <f>'ПР 03.19-03.24'!X222+'[9]поточний ремонт'!X222+'[8]поточний ремонт'!X222</f>
        <v>0</v>
      </c>
      <c r="Y222" s="176">
        <f>'ПР 03.19-03.24'!Y222+'[9]поточний ремонт'!Y222+'[8]поточний ремонт'!Y222</f>
        <v>79843.520000000004</v>
      </c>
      <c r="Z222" s="176">
        <f>'ПР 03.19-03.24'!Z222+'[9]поточний ремонт'!Z222+'[8]поточний ремонт'!Z222</f>
        <v>0</v>
      </c>
      <c r="AA222" s="176">
        <f>'ПР 03.19-03.24'!AA222+'[9]поточний ремонт'!AA222+'[8]поточний ремонт'!AA222</f>
        <v>0</v>
      </c>
      <c r="AB222" s="176">
        <f>'ПР 03.19-03.24'!AB222+'[9]поточний ремонт'!AB222+'[8]поточний ремонт'!AB222</f>
        <v>33829.508085232177</v>
      </c>
      <c r="AC222" s="176">
        <f>'ПР 03.19-03.24'!AC222+'[9]поточний ремонт'!AC222+'[8]поточний ремонт'!AC222</f>
        <v>41989.867211218749</v>
      </c>
      <c r="AD222" s="176">
        <f>'ПР 03.19-03.24'!AD222+'[9]поточний ремонт'!AD222+'[8]поточний ремонт'!AD222</f>
        <v>24560.963144577989</v>
      </c>
      <c r="AE222" s="176">
        <f>'ПР 03.19-03.24'!AE222+'[9]поточний ремонт'!AE222+'[8]поточний ремонт'!AE222</f>
        <v>30285.894485817593</v>
      </c>
      <c r="AF222" s="176">
        <f>'ПР 03.19-03.24'!AF222+'[9]поточний ремонт'!AF222+'[8]поточний ремонт'!AF222</f>
        <v>15986.324283241618</v>
      </c>
      <c r="AG222" s="176"/>
      <c r="AH222" s="176">
        <f>'ПР 03.19-03.24'!AH222+'[9]поточний ремонт'!AH222+'[8]поточний ремонт'!AH222</f>
        <v>33242.892486530633</v>
      </c>
      <c r="AI222" s="176">
        <f>'ПР 03.19-03.24'!AI222+'[9]поточний ремонт'!AI222+'[8]поточний ремонт'!AI222</f>
        <v>42698.487710744812</v>
      </c>
      <c r="AJ222" s="176"/>
      <c r="AK222" s="176">
        <f>'ПР 03.19-03.24'!AK222+'[9]поточний ремонт'!AK222+'[8]поточний ремонт'!AK222</f>
        <v>21960.3294237718</v>
      </c>
      <c r="AL222" s="176">
        <f>'ПР 03.19-03.24'!AL222+'[9]поточний ремонт'!AL222+'[8]поточний ремонт'!AL222</f>
        <v>7096.984343386076</v>
      </c>
      <c r="AM222" s="176"/>
      <c r="AN222" s="176">
        <f>'ПР 03.19-03.24'!AN222+'[9]поточний ремонт'!AN222+'[8]поточний ремонт'!AN222</f>
        <v>26231.977126213045</v>
      </c>
      <c r="AO222" s="176">
        <f>'ПР 03.19-03.24'!AO222+'[9]поточний ремонт'!AO222+'[8]поточний ремонт'!AO222</f>
        <v>6896</v>
      </c>
      <c r="AP222" s="176"/>
      <c r="AQ222" s="176">
        <f>'ПР 03.19-03.24'!AQ222+'[9]поточний ремонт'!AQ222+'[8]поточний ремонт'!AQ222</f>
        <v>11783.282402698182</v>
      </c>
      <c r="AR222" s="176">
        <f>'ПР 03.19-03.24'!AR222+'[9]поточний ремонт'!AR222+'[8]поточний ремонт'!AR222</f>
        <v>4182.9393068542504</v>
      </c>
      <c r="AS222" s="176"/>
      <c r="AT222" s="176">
        <f>'ПР 03.19-03.24'!AT222+'[9]поточний ремонт'!AT222+'[8]поточний ремонт'!AT222</f>
        <v>31865.87647932602</v>
      </c>
      <c r="AU222" s="176">
        <f>'ПР 03.19-03.24'!AU222+'[9]поточний ремонт'!AU222+'[8]поточний ремонт'!AU222</f>
        <v>19948.668440004541</v>
      </c>
      <c r="AV222" s="176"/>
      <c r="AW222" s="176">
        <f>'ПР 03.19-03.24'!AW222+'[9]поточний ремонт'!AW222+'[8]поточний ремонт'!AW222</f>
        <v>5108.7579383132288</v>
      </c>
      <c r="AX222" s="176">
        <f>'ПР 03.19-03.24'!AX222+'[9]поточний ремонт'!AX222+'[8]поточний ремонт'!AX222</f>
        <v>9611.05034090349</v>
      </c>
      <c r="AY222" s="176"/>
      <c r="AZ222" s="176">
        <f t="shared" si="15"/>
        <v>160479.01034267052</v>
      </c>
      <c r="BA222" s="176">
        <f t="shared" si="15"/>
        <v>106420.45442513478</v>
      </c>
      <c r="BB222" s="176">
        <f t="shared" si="17"/>
        <v>-54058.555917535734</v>
      </c>
      <c r="BD222" s="324">
        <v>1</v>
      </c>
    </row>
    <row r="223" spans="1:56" ht="24.9" customHeight="1" x14ac:dyDescent="0.3">
      <c r="A223" s="338">
        <v>150000941</v>
      </c>
      <c r="B223" s="114" t="s">
        <v>450</v>
      </c>
      <c r="C223" s="339">
        <v>8</v>
      </c>
      <c r="D223" s="340" t="s">
        <v>870</v>
      </c>
      <c r="E223" s="341">
        <f>'[8]поточний ремонт'!E223</f>
        <v>6115.75</v>
      </c>
      <c r="F223" s="176">
        <f>'ПР 03.19-03.24'!F223+'[9]поточний ремонт'!F223+'[8]поточний ремонт'!F223</f>
        <v>702175.94926676969</v>
      </c>
      <c r="G223" s="176">
        <f t="shared" si="13"/>
        <v>764078.60331827519</v>
      </c>
      <c r="H223" s="176">
        <f t="shared" si="14"/>
        <v>61902.654051505495</v>
      </c>
      <c r="I223" s="176">
        <f>'ПР 03.19-03.24'!I223+'[9]поточний ремонт'!I223+'[8]поточний ремонт'!I223</f>
        <v>80.3</v>
      </c>
      <c r="J223" s="176">
        <f>'ПР 03.19-03.24'!J223+'[9]поточний ремонт'!J223+'[8]поточний ремонт'!J223</f>
        <v>23900.889129698637</v>
      </c>
      <c r="K223" s="342"/>
      <c r="L223" s="176">
        <f>'ПР 03.19-03.24'!L223+'[9]поточний ремонт'!L223+'[8]поточний ремонт'!L223</f>
        <v>4</v>
      </c>
      <c r="M223" s="176">
        <f>'ПР 03.19-03.24'!M223+'[9]поточний ремонт'!M223+'[8]поточний ремонт'!M223</f>
        <v>331964.03000000003</v>
      </c>
      <c r="N223" s="176"/>
      <c r="O223" s="176">
        <f>'ПР 03.19-03.24'!O223+'[9]поточний ремонт'!O223+'[8]поточний ремонт'!O223</f>
        <v>588.4</v>
      </c>
      <c r="P223" s="176">
        <f>'ПР 03.19-03.24'!P223+'[9]поточний ремонт'!P223+'[8]поточний ремонт'!P223</f>
        <v>208451.89340471552</v>
      </c>
      <c r="Q223" s="334"/>
      <c r="R223" s="176">
        <f>'ПР 03.19-03.24'!R223+'[9]поточний ремонт'!R223+'[8]поточний ремонт'!R223</f>
        <v>20</v>
      </c>
      <c r="S223" s="176">
        <f>'ПР 03.19-03.24'!S223+'[9]поточний ремонт'!S223+'[8]поточний ремонт'!S223</f>
        <v>130177.58751380809</v>
      </c>
      <c r="T223" s="346"/>
      <c r="U223" s="176">
        <f>'ПР 03.19-03.24'!U223+'[9]поточний ремонт'!U223+'[8]поточний ремонт'!U223</f>
        <v>0</v>
      </c>
      <c r="V223" s="176">
        <f>'ПР 03.19-03.24'!V223+'[9]поточний ремонт'!V223+'[8]поточний ремонт'!V223</f>
        <v>0</v>
      </c>
      <c r="W223" s="176">
        <f>'ПР 03.19-03.24'!W223+'[9]поточний ремонт'!W223+'[8]поточний ремонт'!W223</f>
        <v>0</v>
      </c>
      <c r="X223" s="176">
        <f>'ПР 03.19-03.24'!X223+'[9]поточний ремонт'!X223+'[8]поточний ремонт'!X223</f>
        <v>0</v>
      </c>
      <c r="Y223" s="176">
        <f>'ПР 03.19-03.24'!Y223+'[9]поточний ремонт'!Y223+'[8]поточний ремонт'!Y223</f>
        <v>15686.5</v>
      </c>
      <c r="Z223" s="176">
        <f>'ПР 03.19-03.24'!Z223+'[9]поточний ремонт'!Z223+'[8]поточний ремонт'!Z223</f>
        <v>0</v>
      </c>
      <c r="AA223" s="176">
        <f>'ПР 03.19-03.24'!AA223+'[9]поточний ремонт'!AA223+'[8]поточний ремонт'!AA223</f>
        <v>0</v>
      </c>
      <c r="AB223" s="176">
        <f>'ПР 03.19-03.24'!AB223+'[9]поточний ремонт'!AB223+'[8]поточний ремонт'!AB223</f>
        <v>8840.3939658391464</v>
      </c>
      <c r="AC223" s="176">
        <f>'ПР 03.19-03.24'!AC223+'[9]поточний ремонт'!AC223+'[8]поточний ремонт'!AC223</f>
        <v>9721</v>
      </c>
      <c r="AD223" s="176">
        <f>'ПР 03.19-03.24'!AD223+'[9]поточний ремонт'!AD223+'[8]поточний ремонт'!AD223</f>
        <v>35336.309304213784</v>
      </c>
      <c r="AE223" s="176">
        <f>'ПР 03.19-03.24'!AE223+'[9]поточний ремонт'!AE223+'[8]поточний ремонт'!AE223</f>
        <v>11786.389480947502</v>
      </c>
      <c r="AF223" s="176">
        <f>'ПР 03.19-03.24'!AF223+'[9]поточний ремонт'!AF223+'[8]поточний ремонт'!AF223</f>
        <v>6818.2137777936678</v>
      </c>
      <c r="AG223" s="176"/>
      <c r="AH223" s="176">
        <f>'ПР 03.19-03.24'!AH223+'[9]поточний ремонт'!AH223+'[8]поточний ремонт'!AH223</f>
        <v>20096.692964668913</v>
      </c>
      <c r="AI223" s="176">
        <f>'ПР 03.19-03.24'!AI223+'[9]поточний ремонт'!AI223+'[8]поточний ремонт'!AI223</f>
        <v>36310.87900793174</v>
      </c>
      <c r="AJ223" s="176"/>
      <c r="AK223" s="176">
        <f>'ПР 03.19-03.24'!AK223+'[9]поточний ремонт'!AK223+'[8]поточний ремонт'!AK223</f>
        <v>8639.2093377796264</v>
      </c>
      <c r="AL223" s="176">
        <f>'ПР 03.19-03.24'!AL223+'[9]поточний ремонт'!AL223+'[8]поточний ремонт'!AL223</f>
        <v>2742.8367242840341</v>
      </c>
      <c r="AM223" s="176"/>
      <c r="AN223" s="176">
        <f>'ПР 03.19-03.24'!AN223+'[9]поточний ремонт'!AN223+'[8]поточний ремонт'!AN223</f>
        <v>19457.769424373357</v>
      </c>
      <c r="AO223" s="176">
        <f>'ПР 03.19-03.24'!AO223+'[9]поточний ремонт'!AO223+'[8]поточний ремонт'!AO223</f>
        <v>1148.5448070087323</v>
      </c>
      <c r="AP223" s="176"/>
      <c r="AQ223" s="176">
        <f>'ПР 03.19-03.24'!AQ223+'[9]поточний ремонт'!AQ223+'[8]поточний ремонт'!AQ223</f>
        <v>10059.704018879225</v>
      </c>
      <c r="AR223" s="176">
        <f>'ПР 03.19-03.24'!AR223+'[9]поточний ремонт'!AR223+'[8]поточний ремонт'!AR223</f>
        <v>0</v>
      </c>
      <c r="AS223" s="176"/>
      <c r="AT223" s="176">
        <f>'ПР 03.19-03.24'!AT223+'[9]поточний ремонт'!AT223+'[8]поточний ремонт'!AT223</f>
        <v>16025.967157695357</v>
      </c>
      <c r="AU223" s="176">
        <f>'ПР 03.19-03.24'!AU223+'[9]поточний ремонт'!AU223+'[8]поточний ремонт'!AU223</f>
        <v>7446</v>
      </c>
      <c r="AV223" s="176"/>
      <c r="AW223" s="176">
        <f>'ПР 03.19-03.24'!AW223+'[9]поточний ремонт'!AW223+'[8]поточний ремонт'!AW223</f>
        <v>6284.38787619914</v>
      </c>
      <c r="AX223" s="176">
        <f>'ПР 03.19-03.24'!AX223+'[9]поточний ремонт'!AX223+'[8]поточний ремонт'!AX223</f>
        <v>6071</v>
      </c>
      <c r="AY223" s="176"/>
      <c r="AZ223" s="176">
        <f t="shared" si="15"/>
        <v>92350.120260543117</v>
      </c>
      <c r="BA223" s="176">
        <f t="shared" si="15"/>
        <v>60537.474317018168</v>
      </c>
      <c r="BB223" s="176">
        <f t="shared" si="17"/>
        <v>-31812.645943524949</v>
      </c>
      <c r="BD223" s="324">
        <v>1</v>
      </c>
    </row>
    <row r="224" spans="1:56" ht="24.9" customHeight="1" x14ac:dyDescent="0.3">
      <c r="A224" s="338">
        <v>150000957</v>
      </c>
      <c r="B224" s="114" t="s">
        <v>452</v>
      </c>
      <c r="C224" s="339">
        <v>9</v>
      </c>
      <c r="D224" s="340" t="s">
        <v>870</v>
      </c>
      <c r="E224" s="341">
        <f>'[8]поточний ремонт'!E224</f>
        <v>2163.62</v>
      </c>
      <c r="F224" s="176">
        <f>'ПР 03.19-03.24'!F224+'[9]поточний ремонт'!F224+'[8]поточний ремонт'!F224</f>
        <v>190323.98893306305</v>
      </c>
      <c r="G224" s="176">
        <f t="shared" si="13"/>
        <v>150253.60957212691</v>
      </c>
      <c r="H224" s="176">
        <f t="shared" si="14"/>
        <v>-40070.379360936146</v>
      </c>
      <c r="I224" s="176">
        <f>'ПР 03.19-03.24'!I224+'[9]поточний ремонт'!I224+'[8]поточний ремонт'!I224</f>
        <v>71.36</v>
      </c>
      <c r="J224" s="176">
        <f>'ПР 03.19-03.24'!J224+'[9]поточний ремонт'!J224+'[8]поточний ремонт'!J224</f>
        <v>26736.871173538981</v>
      </c>
      <c r="K224" s="342"/>
      <c r="L224" s="176">
        <f>'ПР 03.19-03.24'!L224+'[9]поточний ремонт'!L224+'[8]поточний ремонт'!L224</f>
        <v>0</v>
      </c>
      <c r="M224" s="176">
        <f>'ПР 03.19-03.24'!M224+'[9]поточний ремонт'!M224+'[8]поточний ремонт'!M224</f>
        <v>600</v>
      </c>
      <c r="N224" s="176"/>
      <c r="O224" s="176">
        <f>'ПР 03.19-03.24'!O224+'[9]поточний ремонт'!O224+'[8]поточний ремонт'!O224</f>
        <v>0</v>
      </c>
      <c r="P224" s="176">
        <f>'ПР 03.19-03.24'!P224+'[9]поточний ремонт'!P224+'[8]поточний ремонт'!P224</f>
        <v>0</v>
      </c>
      <c r="Q224" s="334"/>
      <c r="R224" s="176">
        <f>'ПР 03.19-03.24'!R224+'[9]поточний ремонт'!R224+'[8]поточний ремонт'!R224</f>
        <v>5</v>
      </c>
      <c r="S224" s="176">
        <f>'ПР 03.19-03.24'!S224+'[9]поточний ремонт'!S224+'[8]поточний ремонт'!S224</f>
        <v>36047</v>
      </c>
      <c r="T224" s="343"/>
      <c r="U224" s="176">
        <f>'ПР 03.19-03.24'!U224+'[9]поточний ремонт'!U224+'[8]поточний ремонт'!U224</f>
        <v>0</v>
      </c>
      <c r="V224" s="176">
        <f>'ПР 03.19-03.24'!V224+'[9]поточний ремонт'!V224+'[8]поточний ремонт'!V224</f>
        <v>0</v>
      </c>
      <c r="W224" s="176">
        <f>'ПР 03.19-03.24'!W224+'[9]поточний ремонт'!W224+'[8]поточний ремонт'!W224</f>
        <v>71</v>
      </c>
      <c r="X224" s="176">
        <f>'ПР 03.19-03.24'!X224+'[9]поточний ремонт'!X224+'[8]поточний ремонт'!X224</f>
        <v>26091.546951393469</v>
      </c>
      <c r="Y224" s="176">
        <f>'ПР 03.19-03.24'!Y224+'[9]поточний ремонт'!Y224+'[8]поточний ремонт'!Y224</f>
        <v>6329.774214710882</v>
      </c>
      <c r="Z224" s="176">
        <f>'ПР 03.19-03.24'!Z224+'[9]поточний ремонт'!Z224+'[8]поточний ремонт'!Z224</f>
        <v>0</v>
      </c>
      <c r="AA224" s="176">
        <f>'ПР 03.19-03.24'!AA224+'[9]поточний ремонт'!AA224+'[8]поточний ремонт'!AA224</f>
        <v>0</v>
      </c>
      <c r="AB224" s="176">
        <f>'ПР 03.19-03.24'!AB224+'[9]поточний ремонт'!AB224+'[8]поточний ремонт'!AB224</f>
        <v>1892.26</v>
      </c>
      <c r="AC224" s="176">
        <f>'ПР 03.19-03.24'!AC224+'[9]поточний ремонт'!AC224+'[8]поточний ремонт'!AC224</f>
        <v>17973.737942358806</v>
      </c>
      <c r="AD224" s="176">
        <f>'ПР 03.19-03.24'!AD224+'[9]поточний ремонт'!AD224+'[8]поточний ремонт'!AD224</f>
        <v>34582.419290124795</v>
      </c>
      <c r="AE224" s="176">
        <f>'ПР 03.19-03.24'!AE224+'[9]поточний ремонт'!AE224+'[8]поточний ремонт'!AE224</f>
        <v>10025.569781255908</v>
      </c>
      <c r="AF224" s="176">
        <f>'ПР 03.19-03.24'!AF224+'[9]поточний ремонт'!AF224+'[8]поточний ремонт'!AF224</f>
        <v>31920.746596094072</v>
      </c>
      <c r="AG224" s="176"/>
      <c r="AH224" s="176">
        <f>'ПР 03.19-03.24'!AH224+'[9]поточний ремонт'!AH224+'[8]поточний ремонт'!AH224</f>
        <v>10747.868986063542</v>
      </c>
      <c r="AI224" s="176">
        <f>'ПР 03.19-03.24'!AI224+'[9]поточний ремонт'!AI224+'[8]поточний ремонт'!AI224</f>
        <v>13392.067206012021</v>
      </c>
      <c r="AJ224" s="176"/>
      <c r="AK224" s="176">
        <f>'ПР 03.19-03.24'!AK224+'[9]поточний ремонт'!AK224+'[8]поточний ремонт'!AK224</f>
        <v>4569.9988097425776</v>
      </c>
      <c r="AL224" s="176">
        <f>'ПР 03.19-03.24'!AL224+'[9]поточний ремонт'!AL224+'[8]поточний ремонт'!AL224</f>
        <v>3537.6072908387187</v>
      </c>
      <c r="AM224" s="176"/>
      <c r="AN224" s="176">
        <f>'ПР 03.19-03.24'!AN224+'[9]поточний ремонт'!AN224+'[8]поточний ремонт'!AN224</f>
        <v>8497.1636751222668</v>
      </c>
      <c r="AO224" s="176">
        <f>'ПР 03.19-03.24'!AO224+'[9]поточний ремонт'!AO224+'[8]поточний ремонт'!AO224</f>
        <v>5787.8309325735008</v>
      </c>
      <c r="AP224" s="176"/>
      <c r="AQ224" s="176">
        <f>'ПР 03.19-03.24'!AQ224+'[9]поточний ремонт'!AQ224+'[8]поточний ремонт'!AQ224</f>
        <v>3758.2771983503999</v>
      </c>
      <c r="AR224" s="176">
        <f>'ПР 03.19-03.24'!AR224+'[9]поточний ремонт'!AR224+'[8]поточний ремонт'!AR224</f>
        <v>54</v>
      </c>
      <c r="AS224" s="176"/>
      <c r="AT224" s="176">
        <f>'ПР 03.19-03.24'!AT224+'[9]поточний ремонт'!AT224+'[8]поточний ремонт'!AT224</f>
        <v>3707.5160266975031</v>
      </c>
      <c r="AU224" s="176">
        <f>'ПР 03.19-03.24'!AU224+'[9]поточний ремонт'!AU224+'[8]поточний ремонт'!AU224</f>
        <v>8460.9038309150274</v>
      </c>
      <c r="AV224" s="176"/>
      <c r="AW224" s="176">
        <f>'ПР 03.19-03.24'!AW224+'[9]поточний ремонт'!AW224+'[8]поточний ремонт'!AW224</f>
        <v>1385.1630889883913</v>
      </c>
      <c r="AX224" s="176">
        <f>'ПР 03.19-03.24'!AX224+'[9]поточний ремонт'!AX224+'[8]поточний ремонт'!AX224</f>
        <v>3339.8737064906281</v>
      </c>
      <c r="AY224" s="176"/>
      <c r="AZ224" s="176">
        <f t="shared" si="15"/>
        <v>42691.557566220581</v>
      </c>
      <c r="BA224" s="176">
        <f t="shared" si="15"/>
        <v>66493.02956292397</v>
      </c>
      <c r="BB224" s="176">
        <f t="shared" si="17"/>
        <v>23801.471996703389</v>
      </c>
      <c r="BD224" s="324">
        <v>1</v>
      </c>
    </row>
    <row r="225" spans="1:56" ht="24.9" customHeight="1" x14ac:dyDescent="0.3">
      <c r="A225" s="338">
        <v>150000960</v>
      </c>
      <c r="B225" s="114" t="s">
        <v>454</v>
      </c>
      <c r="C225" s="339">
        <v>9</v>
      </c>
      <c r="D225" s="340" t="s">
        <v>870</v>
      </c>
      <c r="E225" s="341">
        <f>'[8]поточний ремонт'!E225</f>
        <v>4312.1400000000003</v>
      </c>
      <c r="F225" s="176">
        <f>'ПР 03.19-03.24'!F225+'[9]поточний ремонт'!F225+'[8]поточний ремонт'!F225</f>
        <v>366615.96586165181</v>
      </c>
      <c r="G225" s="176">
        <f t="shared" si="13"/>
        <v>375036.00473412295</v>
      </c>
      <c r="H225" s="176">
        <f t="shared" si="14"/>
        <v>8420.0388724711374</v>
      </c>
      <c r="I225" s="176">
        <f>'ПР 03.19-03.24'!I225+'[9]поточний ремонт'!I225+'[8]поточний ремонт'!I225</f>
        <v>0.5</v>
      </c>
      <c r="J225" s="176">
        <f>'ПР 03.19-03.24'!J225+'[9]поточний ремонт'!J225+'[8]поточний ремонт'!J225</f>
        <v>2326.3385919569628</v>
      </c>
      <c r="K225" s="342"/>
      <c r="L225" s="176">
        <f>'ПР 03.19-03.24'!L225+'[9]поточний ремонт'!L225+'[8]поточний ремонт'!L225</f>
        <v>1</v>
      </c>
      <c r="M225" s="176">
        <f>'ПР 03.19-03.24'!M225+'[9]поточний ремонт'!M225+'[8]поточний ремонт'!M225</f>
        <v>61848</v>
      </c>
      <c r="N225" s="176"/>
      <c r="O225" s="176">
        <f>'ПР 03.19-03.24'!O225+'[9]поточний ремонт'!O225+'[8]поточний ремонт'!O225</f>
        <v>0</v>
      </c>
      <c r="P225" s="176">
        <f>'ПР 03.19-03.24'!P225+'[9]поточний ремонт'!P225+'[8]поточний ремонт'!P225</f>
        <v>0</v>
      </c>
      <c r="Q225" s="334"/>
      <c r="R225" s="176">
        <f>'ПР 03.19-03.24'!R225+'[9]поточний ремонт'!R225+'[8]поточний ремонт'!R225</f>
        <v>17</v>
      </c>
      <c r="S225" s="176">
        <f>'ПР 03.19-03.24'!S225+'[9]поточний ремонт'!S225+'[8]поточний ремонт'!S225</f>
        <v>167399.03432051133</v>
      </c>
      <c r="T225" s="346"/>
      <c r="U225" s="176">
        <f>'ПР 03.19-03.24'!U225+'[9]поточний ремонт'!U225+'[8]поточний ремонт'!U225</f>
        <v>0</v>
      </c>
      <c r="V225" s="176">
        <f>'ПР 03.19-03.24'!V225+'[9]поточний ремонт'!V225+'[8]поточний ремонт'!V225</f>
        <v>0</v>
      </c>
      <c r="W225" s="176">
        <f>'ПР 03.19-03.24'!W225+'[9]поточний ремонт'!W225+'[8]поточний ремонт'!W225</f>
        <v>58.5</v>
      </c>
      <c r="X225" s="176">
        <f>'ПР 03.19-03.24'!X225+'[9]поточний ремонт'!X225+'[8]поточний ремонт'!X225</f>
        <v>21187.593386992332</v>
      </c>
      <c r="Y225" s="176">
        <f>'ПР 03.19-03.24'!Y225+'[9]поточний ремонт'!Y225+'[8]поточний ремонт'!Y225</f>
        <v>56837.005220058054</v>
      </c>
      <c r="Z225" s="176">
        <f>'ПР 03.19-03.24'!Z225+'[9]поточний ремонт'!Z225+'[8]поточний ремонт'!Z225</f>
        <v>0</v>
      </c>
      <c r="AA225" s="176">
        <f>'ПР 03.19-03.24'!AA225+'[9]поточний ремонт'!AA225+'[8]поточний ремонт'!AA225</f>
        <v>838</v>
      </c>
      <c r="AB225" s="176">
        <f>'ПР 03.19-03.24'!AB225+'[9]поточний ремонт'!AB225+'[8]поточний ремонт'!AB225</f>
        <v>23500.263962109628</v>
      </c>
      <c r="AC225" s="176">
        <f>'ПР 03.19-03.24'!AC225+'[9]поточний ремонт'!AC225+'[8]поточний ремонт'!AC225</f>
        <v>19181.780425031138</v>
      </c>
      <c r="AD225" s="176">
        <f>'ПР 03.19-03.24'!AD225+'[9]поточний ремонт'!AD225+'[8]поточний ремонт'!AD225</f>
        <v>21917.988827463541</v>
      </c>
      <c r="AE225" s="176">
        <f>'ПР 03.19-03.24'!AE225+'[9]поточний ремонт'!AE225+'[8]поточний ремонт'!AE225</f>
        <v>21592.141725661211</v>
      </c>
      <c r="AF225" s="176">
        <f>'ПР 03.19-03.24'!AF225+'[9]поточний ремонт'!AF225+'[8]поточний ремонт'!AF225</f>
        <v>33613.875506476172</v>
      </c>
      <c r="AG225" s="176"/>
      <c r="AH225" s="176">
        <f>'ПР 03.19-03.24'!AH225+'[9]поточний ремонт'!AH225+'[8]поточний ремонт'!AH225</f>
        <v>20456.335067756729</v>
      </c>
      <c r="AI225" s="176">
        <f>'ПР 03.19-03.24'!AI225+'[9]поточний ремонт'!AI225+'[8]поточний ремонт'!AI225</f>
        <v>26207.527580993716</v>
      </c>
      <c r="AJ225" s="176"/>
      <c r="AK225" s="176">
        <f>'ПР 03.19-03.24'!AK225+'[9]поточний ремонт'!AK225+'[8]поточний ремонт'!AK225</f>
        <v>8668.1781652876525</v>
      </c>
      <c r="AL225" s="176">
        <f>'ПР 03.19-03.24'!AL225+'[9]поточний ремонт'!AL225+'[8]поточний ремонт'!AL225</f>
        <v>2891.5096712514201</v>
      </c>
      <c r="AM225" s="176"/>
      <c r="AN225" s="176">
        <f>'ПР 03.19-03.24'!AN225+'[9]поточний ремонт'!AN225+'[8]поточний ремонт'!AN225</f>
        <v>14940.441152973683</v>
      </c>
      <c r="AO225" s="176">
        <f>'ПР 03.19-03.24'!AO225+'[9]поточний ремонт'!AO225+'[8]поточний ремонт'!AO225</f>
        <v>0</v>
      </c>
      <c r="AP225" s="176"/>
      <c r="AQ225" s="176">
        <f>'ПР 03.19-03.24'!AQ225+'[9]поточний ремонт'!AQ225+'[8]поточний ремонт'!AQ225</f>
        <v>7258.0746771759186</v>
      </c>
      <c r="AR225" s="176">
        <f>'ПР 03.19-03.24'!AR225+'[9]поточний ремонт'!AR225+'[8]поточний ремонт'!AR225</f>
        <v>0</v>
      </c>
      <c r="AS225" s="176"/>
      <c r="AT225" s="176">
        <f>'ПР 03.19-03.24'!AT225+'[9]поточний ремонт'!AT225+'[8]поточний ремонт'!AT225</f>
        <v>12158.457370649798</v>
      </c>
      <c r="AU225" s="176">
        <f>'ПР 03.19-03.24'!AU225+'[9]поточний ремонт'!AU225+'[8]поточний ремонт'!AU225</f>
        <v>27742.848098903352</v>
      </c>
      <c r="AV225" s="176"/>
      <c r="AW225" s="176">
        <f>'ПР 03.19-03.24'!AW225+'[9]поточний ремонт'!AW225+'[8]поточний ремонт'!AW225</f>
        <v>2962.6219641650373</v>
      </c>
      <c r="AX225" s="176">
        <f>'ПР 03.19-03.24'!AX225+'[9]поточний ремонт'!AX225+'[8]поточний ремонт'!AX225</f>
        <v>9256.8411542312642</v>
      </c>
      <c r="AY225" s="176"/>
      <c r="AZ225" s="176">
        <f t="shared" si="15"/>
        <v>88036.250123670034</v>
      </c>
      <c r="BA225" s="176">
        <f t="shared" si="15"/>
        <v>99712.602011855925</v>
      </c>
      <c r="BB225" s="176">
        <f t="shared" si="17"/>
        <v>11676.351888185891</v>
      </c>
      <c r="BD225" s="324">
        <v>1</v>
      </c>
    </row>
    <row r="226" spans="1:56" ht="24.9" customHeight="1" x14ac:dyDescent="0.3">
      <c r="A226" s="338">
        <v>150000963</v>
      </c>
      <c r="B226" s="114" t="s">
        <v>456</v>
      </c>
      <c r="C226" s="339">
        <v>9</v>
      </c>
      <c r="D226" s="340" t="s">
        <v>870</v>
      </c>
      <c r="E226" s="341">
        <f>'[8]поточний ремонт'!E226</f>
        <v>2140.64</v>
      </c>
      <c r="F226" s="176">
        <f>'ПР 03.19-03.24'!F226+'[9]поточний ремонт'!F226+'[8]поточний ремонт'!F226</f>
        <v>200035.44283672806</v>
      </c>
      <c r="G226" s="176">
        <f t="shared" si="13"/>
        <v>144159.61525295774</v>
      </c>
      <c r="H226" s="176">
        <f t="shared" si="14"/>
        <v>-55875.827583770326</v>
      </c>
      <c r="I226" s="176">
        <f>'ПР 03.19-03.24'!I226+'[9]поточний ремонт'!I226+'[8]поточний ремонт'!I226</f>
        <v>103.3</v>
      </c>
      <c r="J226" s="176">
        <f>'ПР 03.19-03.24'!J226+'[9]поточний ремонт'!J226+'[8]поточний ремонт'!J226</f>
        <v>18010</v>
      </c>
      <c r="K226" s="345"/>
      <c r="L226" s="176">
        <f>'ПР 03.19-03.24'!L226+'[9]поточний ремонт'!L226+'[8]поточний ремонт'!L226</f>
        <v>0</v>
      </c>
      <c r="M226" s="176">
        <f>'ПР 03.19-03.24'!M226+'[9]поточний ремонт'!M226+'[8]поточний ремонт'!M226</f>
        <v>13643</v>
      </c>
      <c r="N226" s="176"/>
      <c r="O226" s="176">
        <f>'ПР 03.19-03.24'!O226+'[9]поточний ремонт'!O226+'[8]поточний ремонт'!O226</f>
        <v>0</v>
      </c>
      <c r="P226" s="176">
        <f>'ПР 03.19-03.24'!P226+'[9]поточний ремонт'!P226+'[8]поточний ремонт'!P226</f>
        <v>0</v>
      </c>
      <c r="Q226" s="334"/>
      <c r="R226" s="176">
        <f>'ПР 03.19-03.24'!R226+'[9]поточний ремонт'!R226+'[8]поточний ремонт'!R226</f>
        <v>7</v>
      </c>
      <c r="S226" s="176">
        <f>'ПР 03.19-03.24'!S226+'[9]поточний ремонт'!S226+'[8]поточний ремонт'!S226</f>
        <v>66525.711674929626</v>
      </c>
      <c r="T226" s="343"/>
      <c r="U226" s="176">
        <f>'ПР 03.19-03.24'!U226+'[9]поточний ремонт'!U226+'[8]поточний ремонт'!U226</f>
        <v>173.81774176478288</v>
      </c>
      <c r="V226" s="176">
        <f>'ПР 03.19-03.24'!V226+'[9]поточний ремонт'!V226+'[8]поточний ремонт'!V226</f>
        <v>0</v>
      </c>
      <c r="W226" s="176">
        <f>'ПР 03.19-03.24'!W226+'[9]поточний ремонт'!W226+'[8]поточний ремонт'!W226</f>
        <v>42</v>
      </c>
      <c r="X226" s="176">
        <f>'ПР 03.19-03.24'!X226+'[9]поточний ремонт'!X226+'[8]поточний ремонт'!X226</f>
        <v>17969.537270554785</v>
      </c>
      <c r="Y226" s="176">
        <f>'ПР 03.19-03.24'!Y226+'[9]поточний ремонт'!Y226+'[8]поточний ремонт'!Y226</f>
        <v>2215</v>
      </c>
      <c r="Z226" s="176">
        <f>'ПР 03.19-03.24'!Z226+'[9]поточний ремонт'!Z226+'[8]поточний ремонт'!Z226</f>
        <v>0</v>
      </c>
      <c r="AA226" s="176">
        <f>'ПР 03.19-03.24'!AA226+'[9]поточний ремонт'!AA226+'[8]поточний ремонт'!AA226</f>
        <v>0</v>
      </c>
      <c r="AB226" s="176">
        <f>'ПР 03.19-03.24'!AB226+'[9]поточний ремонт'!AB226+'[8]поточний ремонт'!AB226</f>
        <v>1692.11</v>
      </c>
      <c r="AC226" s="176">
        <f>'ПР 03.19-03.24'!AC226+'[9]поточний ремонт'!AC226+'[8]поточний ремонт'!AC226</f>
        <v>12782.688202656918</v>
      </c>
      <c r="AD226" s="176">
        <f>'ПР 03.19-03.24'!AD226+'[9]поточний ремонт'!AD226+'[8]поточний ремонт'!AD226</f>
        <v>11147.750363051629</v>
      </c>
      <c r="AE226" s="176">
        <f>'ПР 03.19-03.24'!AE226+'[9]поточний ремонт'!AE226+'[8]поточний ремонт'!AE226</f>
        <v>11195.896510009346</v>
      </c>
      <c r="AF226" s="176">
        <f>'ПР 03.19-03.24'!AF226+'[9]поточний ремонт'!AF226+'[8]поточний ремонт'!AF226</f>
        <v>1993</v>
      </c>
      <c r="AG226" s="176"/>
      <c r="AH226" s="176">
        <f>'ПР 03.19-03.24'!AH226+'[9]поточний ремонт'!AH226+'[8]поточний ремонт'!AH226</f>
        <v>11017.769411863914</v>
      </c>
      <c r="AI226" s="176">
        <f>'ПР 03.19-03.24'!AI226+'[9]поточний ремонт'!AI226+'[8]поточний ремонт'!AI226</f>
        <v>18199.159826722251</v>
      </c>
      <c r="AJ226" s="176"/>
      <c r="AK226" s="176">
        <f>'ПР 03.19-03.24'!AK226+'[9]поточний ремонт'!AK226+'[8]поточний ремонт'!AK226</f>
        <v>4571.8082058098644</v>
      </c>
      <c r="AL226" s="176">
        <f>'ПР 03.19-03.24'!AL226+'[9]поточний ремонт'!AL226+'[8]поточний ремонт'!AL226</f>
        <v>0</v>
      </c>
      <c r="AM226" s="176"/>
      <c r="AN226" s="176">
        <f>'ПР 03.19-03.24'!AN226+'[9]поточний ремонт'!AN226+'[8]поточний ремонт'!AN226</f>
        <v>8036.0192326001243</v>
      </c>
      <c r="AO226" s="176">
        <f>'ПР 03.19-03.24'!AO226+'[9]поточний ремонт'!AO226+'[8]поточний ремонт'!AO226</f>
        <v>0</v>
      </c>
      <c r="AP226" s="176"/>
      <c r="AQ226" s="176">
        <f>'ПР 03.19-03.24'!AQ226+'[9]поточний ремонт'!AQ226+'[8]поточний ремонт'!AQ226</f>
        <v>3758.2771983503999</v>
      </c>
      <c r="AR226" s="176">
        <f>'ПР 03.19-03.24'!AR226+'[9]поточний ремонт'!AR226+'[8]поточний ремонт'!AR226</f>
        <v>0</v>
      </c>
      <c r="AS226" s="176"/>
      <c r="AT226" s="176">
        <f>'ПР 03.19-03.24'!AT226+'[9]поточний ремонт'!AT226+'[8]поточний ремонт'!AT226</f>
        <v>4813.5795955345466</v>
      </c>
      <c r="AU226" s="176">
        <f>'ПР 03.19-03.24'!AU226+'[9]поточний ремонт'!AU226+'[8]поточний ремонт'!AU226</f>
        <v>4656</v>
      </c>
      <c r="AV226" s="176"/>
      <c r="AW226" s="176">
        <f>'ПР 03.19-03.24'!AW226+'[9]поточний ремонт'!AW226+'[8]поточний ремонт'!AW226</f>
        <v>1078.7719298003037</v>
      </c>
      <c r="AX226" s="176">
        <f>'ПР 03.19-03.24'!AX226+'[9]поточний ремонт'!AX226+'[8]поточний ремонт'!AX226</f>
        <v>2602.464691227553</v>
      </c>
      <c r="AY226" s="176"/>
      <c r="AZ226" s="176">
        <f t="shared" si="15"/>
        <v>44472.122083968505</v>
      </c>
      <c r="BA226" s="176">
        <f t="shared" si="15"/>
        <v>27450.624517949804</v>
      </c>
      <c r="BB226" s="176">
        <f t="shared" si="17"/>
        <v>-17021.497566018701</v>
      </c>
      <c r="BD226" s="324">
        <v>1</v>
      </c>
    </row>
    <row r="227" spans="1:56" ht="24.9" customHeight="1" x14ac:dyDescent="0.3">
      <c r="A227" s="338">
        <v>150000927</v>
      </c>
      <c r="B227" s="114" t="s">
        <v>458</v>
      </c>
      <c r="C227" s="339">
        <v>2</v>
      </c>
      <c r="D227" s="340" t="s">
        <v>870</v>
      </c>
      <c r="E227" s="341">
        <f>'[8]поточний ремонт'!E227</f>
        <v>605.5</v>
      </c>
      <c r="F227" s="176">
        <f>'ПР 03.19-03.24'!F227+'[9]поточний ремонт'!F227+'[8]поточний ремонт'!F227</f>
        <v>50599.984571647896</v>
      </c>
      <c r="G227" s="176">
        <f t="shared" si="13"/>
        <v>50404.868952170691</v>
      </c>
      <c r="H227" s="176">
        <f t="shared" si="14"/>
        <v>-195.11561947720475</v>
      </c>
      <c r="I227" s="176">
        <f>'ПР 03.19-03.24'!I227+'[9]поточний ремонт'!I227+'[8]поточний ремонт'!I227</f>
        <v>2.84</v>
      </c>
      <c r="J227" s="176">
        <f>'ПР 03.19-03.24'!J227+'[9]поточний ремонт'!J227+'[8]поточний ремонт'!J227</f>
        <v>691.58751095590753</v>
      </c>
      <c r="K227" s="342"/>
      <c r="L227" s="176">
        <f>'ПР 03.19-03.24'!L227+'[9]поточний ремонт'!L227+'[8]поточний ремонт'!L227</f>
        <v>1</v>
      </c>
      <c r="M227" s="176">
        <f>'ПР 03.19-03.24'!M227+'[9]поточний ремонт'!M227+'[8]поточний ремонт'!M227</f>
        <v>33497.292146481333</v>
      </c>
      <c r="N227" s="176"/>
      <c r="O227" s="176">
        <f>'ПР 03.19-03.24'!O227+'[9]поточний ремонт'!O227+'[8]поточний ремонт'!O227</f>
        <v>0</v>
      </c>
      <c r="P227" s="176">
        <f>'ПР 03.19-03.24'!P227+'[9]поточний ремонт'!P227+'[8]поточний ремонт'!P227</f>
        <v>0</v>
      </c>
      <c r="Q227" s="334"/>
      <c r="R227" s="176">
        <f>'ПР 03.19-03.24'!R227+'[9]поточний ремонт'!R227+'[8]поточний ремонт'!R227</f>
        <v>0</v>
      </c>
      <c r="S227" s="176">
        <f>'ПР 03.19-03.24'!S227+'[9]поточний ремонт'!S227+'[8]поточний ремонт'!S227</f>
        <v>0</v>
      </c>
      <c r="T227" s="343"/>
      <c r="U227" s="176">
        <f>'ПР 03.19-03.24'!U227+'[9]поточний ремонт'!U227+'[8]поточний ремонт'!U227</f>
        <v>0</v>
      </c>
      <c r="V227" s="176">
        <f>'ПР 03.19-03.24'!V227+'[9]поточний ремонт'!V227+'[8]поточний ремонт'!V227</f>
        <v>0</v>
      </c>
      <c r="W227" s="176">
        <f>'ПР 03.19-03.24'!W227+'[9]поточний ремонт'!W227+'[8]поточний ремонт'!W227</f>
        <v>0</v>
      </c>
      <c r="X227" s="176">
        <f>'ПР 03.19-03.24'!X227+'[9]поточний ремонт'!X227+'[8]поточний ремонт'!X227</f>
        <v>0</v>
      </c>
      <c r="Y227" s="176">
        <f>'ПР 03.19-03.24'!Y227+'[9]поточний ремонт'!Y227+'[8]поточний ремонт'!Y227</f>
        <v>2799</v>
      </c>
      <c r="Z227" s="176">
        <f>'ПР 03.19-03.24'!Z227+'[9]поточний ремонт'!Z227+'[8]поточний ремонт'!Z227</f>
        <v>0</v>
      </c>
      <c r="AA227" s="176">
        <f>'ПР 03.19-03.24'!AA227+'[9]поточний ремонт'!AA227+'[8]поточний ремонт'!AA227</f>
        <v>12133</v>
      </c>
      <c r="AB227" s="176">
        <f>'ПР 03.19-03.24'!AB227+'[9]поточний ремонт'!AB227+'[8]поточний ремонт'!AB227</f>
        <v>0</v>
      </c>
      <c r="AC227" s="176">
        <f>'ПР 03.19-03.24'!AC227+'[9]поточний ремонт'!AC227+'[8]поточний ремонт'!AC227</f>
        <v>0</v>
      </c>
      <c r="AD227" s="176">
        <f>'ПР 03.19-03.24'!AD227+'[9]поточний ремонт'!AD227+'[8]поточний ремонт'!AD227</f>
        <v>1283.9892947334549</v>
      </c>
      <c r="AE227" s="176">
        <f>'ПР 03.19-03.24'!AE227+'[9]поточний ремонт'!AE227+'[8]поточний ремонт'!AE227</f>
        <v>5422.9045612616546</v>
      </c>
      <c r="AF227" s="176">
        <f>'ПР 03.19-03.24'!AF227+'[9]поточний ремонт'!AF227+'[8]поточний ремонт'!AF227</f>
        <v>0</v>
      </c>
      <c r="AG227" s="176"/>
      <c r="AH227" s="176">
        <f>'ПР 03.19-03.24'!AH227+'[9]поточний ремонт'!AH227+'[8]поточний ремонт'!AH227</f>
        <v>8071.8373261541165</v>
      </c>
      <c r="AI227" s="176">
        <f>'ПР 03.19-03.24'!AI227+'[9]поточний ремонт'!AI227+'[8]поточний ремонт'!AI227</f>
        <v>0</v>
      </c>
      <c r="AJ227" s="176"/>
      <c r="AK227" s="176">
        <f>'ПР 03.19-03.24'!AK227+'[9]поточний ремонт'!AK227+'[8]поточний ремонт'!AK227</f>
        <v>2891.8262977969603</v>
      </c>
      <c r="AL227" s="176">
        <f>'ПР 03.19-03.24'!AL227+'[9]поточний ремонт'!AL227+'[8]поточний ремонт'!AL227</f>
        <v>1743</v>
      </c>
      <c r="AM227" s="176"/>
      <c r="AN227" s="176">
        <f>'ПР 03.19-03.24'!AN227+'[9]поточний ремонт'!AN227+'[8]поточний ремонт'!AN227</f>
        <v>0</v>
      </c>
      <c r="AO227" s="176">
        <f>'ПР 03.19-03.24'!AO227+'[9]поточний ремонт'!AO227+'[8]поточний ремонт'!AO227</f>
        <v>0</v>
      </c>
      <c r="AP227" s="176"/>
      <c r="AQ227" s="176">
        <f>'ПР 03.19-03.24'!AQ227+'[9]поточний ремонт'!AQ227+'[8]поточний ремонт'!AQ227</f>
        <v>0</v>
      </c>
      <c r="AR227" s="176">
        <f>'ПР 03.19-03.24'!AR227+'[9]поточний ремонт'!AR227+'[8]поточний ремонт'!AR227</f>
        <v>0</v>
      </c>
      <c r="AS227" s="176"/>
      <c r="AT227" s="176">
        <f>'ПР 03.19-03.24'!AT227+'[9]поточний ремонт'!AT227+'[8]поточний ремонт'!AT227</f>
        <v>1113.8584556621381</v>
      </c>
      <c r="AU227" s="176">
        <f>'ПР 03.19-03.24'!AU227+'[9]поточний ремонт'!AU227+'[8]поточний ремонт'!AU227</f>
        <v>9709</v>
      </c>
      <c r="AV227" s="176"/>
      <c r="AW227" s="176">
        <f>'ПР 03.19-03.24'!AW227+'[9]поточний ремонт'!AW227+'[8]поточний ремонт'!AW227</f>
        <v>452.77701437585552</v>
      </c>
      <c r="AX227" s="176">
        <f>'ПР 03.19-03.24'!AX227+'[9]поточний ремонт'!AX227+'[8]поточний ремонт'!AX227</f>
        <v>3465</v>
      </c>
      <c r="AY227" s="176"/>
      <c r="AZ227" s="176">
        <f t="shared" si="15"/>
        <v>17953.203655250727</v>
      </c>
      <c r="BA227" s="176">
        <f t="shared" si="15"/>
        <v>14917</v>
      </c>
      <c r="BB227" s="176">
        <f t="shared" si="17"/>
        <v>-3036.203655250727</v>
      </c>
      <c r="BD227" s="324">
        <v>2</v>
      </c>
    </row>
    <row r="228" spans="1:56" ht="24.9" customHeight="1" x14ac:dyDescent="0.3">
      <c r="A228" s="338">
        <v>150000958</v>
      </c>
      <c r="B228" s="114" t="s">
        <v>460</v>
      </c>
      <c r="C228" s="339">
        <v>9</v>
      </c>
      <c r="D228" s="340" t="s">
        <v>870</v>
      </c>
      <c r="E228" s="341">
        <f>'[8]поточний ремонт'!E228</f>
        <v>2135.1</v>
      </c>
      <c r="F228" s="176">
        <f>'ПР 03.19-03.24'!F228+'[9]поточний ремонт'!F228+'[8]поточний ремонт'!F228</f>
        <v>194259.71222308249</v>
      </c>
      <c r="G228" s="176">
        <f t="shared" si="13"/>
        <v>163335.08617286547</v>
      </c>
      <c r="H228" s="176">
        <f t="shared" si="14"/>
        <v>-30924.626050217019</v>
      </c>
      <c r="I228" s="176">
        <f>'ПР 03.19-03.24'!I228+'[9]поточний ремонт'!I228+'[8]поточний ремонт'!I228</f>
        <v>15.8</v>
      </c>
      <c r="J228" s="176">
        <f>'ПР 03.19-03.24'!J228+'[9]поточний ремонт'!J228+'[8]поточний ремонт'!J228</f>
        <v>21472.769976848162</v>
      </c>
      <c r="K228" s="342"/>
      <c r="L228" s="176">
        <f>'ПР 03.19-03.24'!L228+'[9]поточний ремонт'!L228+'[8]поточний ремонт'!L228</f>
        <v>0</v>
      </c>
      <c r="M228" s="176">
        <f>'ПР 03.19-03.24'!M228+'[9]поточний ремонт'!M228+'[8]поточний ремонт'!M228</f>
        <v>1398</v>
      </c>
      <c r="N228" s="176"/>
      <c r="O228" s="176">
        <f>'ПР 03.19-03.24'!O228+'[9]поточний ремонт'!O228+'[8]поточний ремонт'!O228</f>
        <v>0</v>
      </c>
      <c r="P228" s="176">
        <f>'ПР 03.19-03.24'!P228+'[9]поточний ремонт'!P228+'[8]поточний ремонт'!P228</f>
        <v>0</v>
      </c>
      <c r="Q228" s="334"/>
      <c r="R228" s="176">
        <f>'ПР 03.19-03.24'!R228+'[9]поточний ремонт'!R228+'[8]поточний ремонт'!R228</f>
        <v>7</v>
      </c>
      <c r="S228" s="176">
        <f>'ПР 03.19-03.24'!S228+'[9]поточний ремонт'!S228+'[8]поточний ремонт'!S228</f>
        <v>42793.579610431872</v>
      </c>
      <c r="T228" s="343"/>
      <c r="U228" s="176">
        <f>'ПР 03.19-03.24'!U228+'[9]поточний ремонт'!U228+'[8]поточний ремонт'!U228</f>
        <v>156.44195923745193</v>
      </c>
      <c r="V228" s="176">
        <f>'ПР 03.19-03.24'!V228+'[9]поточний ремонт'!V228+'[8]поточний ремонт'!V228</f>
        <v>0</v>
      </c>
      <c r="W228" s="176">
        <f>'ПР 03.19-03.24'!W228+'[9]поточний ремонт'!W228+'[8]поточний ремонт'!W228</f>
        <v>56</v>
      </c>
      <c r="X228" s="176">
        <f>'ПР 03.19-03.24'!X228+'[9]поточний ремонт'!X228+'[8]поточний ремонт'!X228</f>
        <v>15437.82513638708</v>
      </c>
      <c r="Y228" s="176">
        <f>'ПР 03.19-03.24'!Y228+'[9]поточний ремонт'!Y228+'[8]поточний ремонт'!Y228</f>
        <v>71959.946889185434</v>
      </c>
      <c r="Z228" s="176">
        <f>'ПР 03.19-03.24'!Z228+'[9]поточний ремонт'!Z228+'[8]поточний ремонт'!Z228</f>
        <v>0</v>
      </c>
      <c r="AA228" s="176">
        <f>'ПР 03.19-03.24'!AA228+'[9]поточний ремонт'!AA228+'[8]поточний ремонт'!AA228</f>
        <v>0</v>
      </c>
      <c r="AB228" s="176">
        <f>'ПР 03.19-03.24'!AB228+'[9]поточний ремонт'!AB228+'[8]поточний ремонт'!AB228</f>
        <v>1706.9191588563058</v>
      </c>
      <c r="AC228" s="176">
        <f>'ПР 03.19-03.24'!AC228+'[9]поточний ремонт'!AC228+'[8]поточний ремонт'!AC228</f>
        <v>0</v>
      </c>
      <c r="AD228" s="176">
        <f>'ПР 03.19-03.24'!AD228+'[9]поточний ремонт'!AD228+'[8]поточний ремонт'!AD228</f>
        <v>8409.6034419191619</v>
      </c>
      <c r="AE228" s="176">
        <f>'ПР 03.19-03.24'!AE228+'[9]поточний ремонт'!AE228+'[8]поточний ремонт'!AE228</f>
        <v>11161.053033460348</v>
      </c>
      <c r="AF228" s="176">
        <f>'ПР 03.19-03.24'!AF228+'[9]поточний ремонт'!AF228+'[8]поточний ремонт'!AF228</f>
        <v>2912.1672804069544</v>
      </c>
      <c r="AG228" s="176"/>
      <c r="AH228" s="176">
        <f>'ПР 03.19-03.24'!AH228+'[9]поточний ремонт'!AH228+'[8]поточний ремонт'!AH228</f>
        <v>11557.570263464659</v>
      </c>
      <c r="AI228" s="176">
        <f>'ПР 03.19-03.24'!AI228+'[9]поточний ремонт'!AI228+'[8]поточний ремонт'!AI228</f>
        <v>3118.0801089777478</v>
      </c>
      <c r="AJ228" s="176"/>
      <c r="AK228" s="176">
        <f>'ПР 03.19-03.24'!AK228+'[9]поточний ремонт'!AK228+'[8]поточний ремонт'!AK228</f>
        <v>4880.0183585340446</v>
      </c>
      <c r="AL228" s="176">
        <f>'ПР 03.19-03.24'!AL228+'[9]поточний ремонт'!AL228+'[8]поточний ремонт'!AL228</f>
        <v>0</v>
      </c>
      <c r="AM228" s="176"/>
      <c r="AN228" s="176">
        <f>'ПР 03.19-03.24'!AN228+'[9]поточний ремонт'!AN228+'[8]поточний ремонт'!AN228</f>
        <v>7890.917348709283</v>
      </c>
      <c r="AO228" s="176">
        <f>'ПР 03.19-03.24'!AO228+'[9]поточний ремонт'!AO228+'[8]поточний ремонт'!AO228</f>
        <v>1303.1085559293224</v>
      </c>
      <c r="AP228" s="176"/>
      <c r="AQ228" s="176">
        <f>'ПР 03.19-03.24'!AQ228+'[9]поточний ремонт'!AQ228+'[8]поточний ремонт'!AQ228</f>
        <v>3758.2771983503999</v>
      </c>
      <c r="AR228" s="176">
        <f>'ПР 03.19-03.24'!AR228+'[9]поточний ремонт'!AR228+'[8]поточний ремонт'!AR228</f>
        <v>0</v>
      </c>
      <c r="AS228" s="176"/>
      <c r="AT228" s="176">
        <f>'ПР 03.19-03.24'!AT228+'[9]поточний ремонт'!AT228+'[8]поточний ремонт'!AT228</f>
        <v>4814.0678899826926</v>
      </c>
      <c r="AU228" s="176">
        <f>'ПР 03.19-03.24'!AU228+'[9]поточний ремонт'!AU228+'[8]поточний ремонт'!AU228</f>
        <v>5377.2582738096671</v>
      </c>
      <c r="AV228" s="176"/>
      <c r="AW228" s="176">
        <f>'ПР 03.19-03.24'!AW228+'[9]поточний ремонт'!AW228+'[8]поточний ремонт'!AW228</f>
        <v>1768.1216979145302</v>
      </c>
      <c r="AX228" s="176">
        <f>'ПР 03.19-03.24'!AX228+'[9]поточний ремонт'!AX228+'[8]поточний ремонт'!AX228</f>
        <v>2092.6</v>
      </c>
      <c r="AY228" s="176"/>
      <c r="AZ228" s="176">
        <f t="shared" si="15"/>
        <v>45830.025790415959</v>
      </c>
      <c r="BA228" s="176">
        <f t="shared" si="15"/>
        <v>14803.214219123691</v>
      </c>
      <c r="BB228" s="176">
        <f t="shared" si="17"/>
        <v>-31026.811571292266</v>
      </c>
      <c r="BD228" s="324">
        <v>1</v>
      </c>
    </row>
    <row r="229" spans="1:56" ht="24.9" customHeight="1" x14ac:dyDescent="0.3">
      <c r="A229" s="338">
        <v>150000961</v>
      </c>
      <c r="B229" s="114" t="s">
        <v>462</v>
      </c>
      <c r="C229" s="339">
        <v>9</v>
      </c>
      <c r="D229" s="340" t="s">
        <v>870</v>
      </c>
      <c r="E229" s="341">
        <f>'[8]поточний ремонт'!E229</f>
        <v>4354.05</v>
      </c>
      <c r="F229" s="176">
        <f>'ПР 03.19-03.24'!F229+'[9]поточний ремонт'!F229+'[8]поточний ремонт'!F229</f>
        <v>362065.18843706459</v>
      </c>
      <c r="G229" s="176">
        <f t="shared" si="13"/>
        <v>469481.33767279459</v>
      </c>
      <c r="H229" s="176">
        <f t="shared" si="14"/>
        <v>107416.14923573</v>
      </c>
      <c r="I229" s="176">
        <f>'ПР 03.19-03.24'!I229+'[9]поточний ремонт'!I229+'[8]поточний ремонт'!I229</f>
        <v>26.3</v>
      </c>
      <c r="J229" s="176">
        <f>'ПР 03.19-03.24'!J229+'[9]поточний ремонт'!J229+'[8]поточний ремонт'!J229</f>
        <v>23634.769976848162</v>
      </c>
      <c r="K229" s="342"/>
      <c r="L229" s="176">
        <f>'ПР 03.19-03.24'!L229+'[9]поточний ремонт'!L229+'[8]поточний ремонт'!L229</f>
        <v>1</v>
      </c>
      <c r="M229" s="176">
        <f>'ПР 03.19-03.24'!M229+'[9]поточний ремонт'!M229+'[8]поточний ремонт'!M229</f>
        <v>66625</v>
      </c>
      <c r="N229" s="346"/>
      <c r="O229" s="176">
        <f>'ПР 03.19-03.24'!O229+'[9]поточний ремонт'!O229+'[8]поточний ремонт'!O229</f>
        <v>0</v>
      </c>
      <c r="P229" s="176">
        <f>'ПР 03.19-03.24'!P229+'[9]поточний ремонт'!P229+'[8]поточний ремонт'!P229</f>
        <v>0</v>
      </c>
      <c r="Q229" s="334"/>
      <c r="R229" s="176">
        <f>'ПР 03.19-03.24'!R229+'[9]поточний ремонт'!R229+'[8]поточний ремонт'!R229</f>
        <v>10</v>
      </c>
      <c r="S229" s="176">
        <f>'ПР 03.19-03.24'!S229+'[9]поточний ремонт'!S229+'[8]поточний ремонт'!S229</f>
        <v>39769.782201002286</v>
      </c>
      <c r="T229" s="346"/>
      <c r="U229" s="176">
        <f>'ПР 03.19-03.24'!U229+'[9]поточний ремонт'!U229+'[8]поточний ремонт'!U229</f>
        <v>0</v>
      </c>
      <c r="V229" s="176">
        <f>'ПР 03.19-03.24'!V229+'[9]поточний ремонт'!V229+'[8]поточний ремонт'!V229</f>
        <v>0</v>
      </c>
      <c r="W229" s="176">
        <f>'ПР 03.19-03.24'!W229+'[9]поточний ремонт'!W229+'[8]поточний ремонт'!W229</f>
        <v>80</v>
      </c>
      <c r="X229" s="176">
        <f>'ПР 03.19-03.24'!X229+'[9]поточний ремонт'!X229+'[8]поточний ремонт'!X229</f>
        <v>29063.274979158065</v>
      </c>
      <c r="Y229" s="176">
        <f>'ПР 03.19-03.24'!Y229+'[9]поточний ремонт'!Y229+'[8]поточний ремонт'!Y229</f>
        <v>8955</v>
      </c>
      <c r="Z229" s="176">
        <f>'ПР 03.19-03.24'!Z229+'[9]поточний ремонт'!Z229+'[8]поточний ремонт'!Z229</f>
        <v>0</v>
      </c>
      <c r="AA229" s="176">
        <f>'ПР 03.19-03.24'!AA229+'[9]поточний ремонт'!AA229+'[8]поточний ремонт'!AA229</f>
        <v>0</v>
      </c>
      <c r="AB229" s="176">
        <f>'ПР 03.19-03.24'!AB229+'[9]поточний ремонт'!AB229+'[8]поточний ремонт'!AB229</f>
        <v>26064.733710691507</v>
      </c>
      <c r="AC229" s="176">
        <f>'ПР 03.19-03.24'!AC229+'[9]поточний ремонт'!AC229+'[8]поточний ремонт'!AC229</f>
        <v>255457.79097925118</v>
      </c>
      <c r="AD229" s="176">
        <f>'ПР 03.19-03.24'!AD229+'[9]поточний ремонт'!AD229+'[8]поточний ремонт'!AD229</f>
        <v>19910.985825843425</v>
      </c>
      <c r="AE229" s="176">
        <f>'ПР 03.19-03.24'!AE229+'[9]поточний ремонт'!AE229+'[8]поточний ремонт'!AE229</f>
        <v>21797.98666013922</v>
      </c>
      <c r="AF229" s="176">
        <f>'ПР 03.19-03.24'!AF229+'[9]поточний ремонт'!AF229+'[8]поточний ремонт'!AF229</f>
        <v>2127.723717555612</v>
      </c>
      <c r="AG229" s="176"/>
      <c r="AH229" s="176">
        <f>'ПР 03.19-03.24'!AH229+'[9]поточний ремонт'!AH229+'[8]поточний ремонт'!AH229</f>
        <v>21495.737972127074</v>
      </c>
      <c r="AI229" s="176">
        <f>'ПР 03.19-03.24'!AI229+'[9]поточний ремонт'!AI229+'[8]поточний ремонт'!AI229</f>
        <v>0</v>
      </c>
      <c r="AJ229" s="176"/>
      <c r="AK229" s="176">
        <f>'ПР 03.19-03.24'!AK229+'[9]поточний ремонт'!AK229+'[8]поточний ремонт'!AK229</f>
        <v>9468.3416904078313</v>
      </c>
      <c r="AL229" s="176">
        <f>'ПР 03.19-03.24'!AL229+'[9]поточний ремонт'!AL229+'[8]поточний ремонт'!AL229</f>
        <v>1839</v>
      </c>
      <c r="AM229" s="176"/>
      <c r="AN229" s="176">
        <f>'ПР 03.19-03.24'!AN229+'[9]поточний ремонт'!AN229+'[8]поточний ремонт'!AN229</f>
        <v>15337.828971665946</v>
      </c>
      <c r="AO229" s="176">
        <f>'ПР 03.19-03.24'!AO229+'[9]поточний ремонт'!AO229+'[8]поточний ремонт'!AO229</f>
        <v>1998.1913451964265</v>
      </c>
      <c r="AP229" s="176"/>
      <c r="AQ229" s="176">
        <f>'ПР 03.19-03.24'!AQ229+'[9]поточний ремонт'!AQ229+'[8]поточний ремонт'!AQ229</f>
        <v>7515.9831072590659</v>
      </c>
      <c r="AR229" s="176">
        <f>'ПР 03.19-03.24'!AR229+'[9]поточний ремонт'!AR229+'[8]поточний ремонт'!AR229</f>
        <v>0</v>
      </c>
      <c r="AS229" s="176"/>
      <c r="AT229" s="176">
        <f>'ПР 03.19-03.24'!AT229+'[9]поточний ремонт'!AT229+'[8]поточний ремонт'!AT229</f>
        <v>12398.579191623017</v>
      </c>
      <c r="AU229" s="176">
        <f>'ПР 03.19-03.24'!AU229+'[9]поточний ремонт'!AU229+'[8]поточний ремонт'!AU229</f>
        <v>16841.448736257564</v>
      </c>
      <c r="AV229" s="176"/>
      <c r="AW229" s="176">
        <f>'ПР 03.19-03.24'!AW229+'[9]поточний ремонт'!AW229+'[8]поточний ремонт'!AW229</f>
        <v>2220.7963896466426</v>
      </c>
      <c r="AX229" s="176">
        <f>'ПР 03.19-03.24'!AX229+'[9]поточний ремонт'!AX229+'[8]поточний ремонт'!AX229</f>
        <v>4198.8500000000004</v>
      </c>
      <c r="AY229" s="176"/>
      <c r="AZ229" s="176">
        <f t="shared" si="15"/>
        <v>90235.253982868802</v>
      </c>
      <c r="BA229" s="176">
        <f t="shared" si="15"/>
        <v>27005.213799009602</v>
      </c>
      <c r="BB229" s="176">
        <f t="shared" si="17"/>
        <v>-63230.040183859201</v>
      </c>
      <c r="BD229" s="324">
        <v>1</v>
      </c>
    </row>
    <row r="230" spans="1:56" ht="24.9" customHeight="1" x14ac:dyDescent="0.3">
      <c r="A230" s="338">
        <v>150000964</v>
      </c>
      <c r="B230" s="114" t="s">
        <v>464</v>
      </c>
      <c r="C230" s="339">
        <v>9</v>
      </c>
      <c r="D230" s="340" t="s">
        <v>870</v>
      </c>
      <c r="E230" s="341">
        <f>'[8]поточний ремонт'!E230</f>
        <v>2131.65</v>
      </c>
      <c r="F230" s="176">
        <f>'ПР 03.19-03.24'!F230+'[9]поточний ремонт'!F230+'[8]поточний ремонт'!F230</f>
        <v>186595.25164338597</v>
      </c>
      <c r="G230" s="176">
        <f t="shared" si="13"/>
        <v>238710.44823332585</v>
      </c>
      <c r="H230" s="176">
        <f t="shared" si="14"/>
        <v>52115.196589939878</v>
      </c>
      <c r="I230" s="176">
        <f>'ПР 03.19-03.24'!I230+'[9]поточний ремонт'!I230+'[8]поточний ремонт'!I230</f>
        <v>60.900000000000006</v>
      </c>
      <c r="J230" s="176">
        <f>'ПР 03.19-03.24'!J230+'[9]поточний ремонт'!J230+'[8]поточний ремонт'!J230</f>
        <v>14926.446426668332</v>
      </c>
      <c r="K230" s="342"/>
      <c r="L230" s="176">
        <f>'ПР 03.19-03.24'!L230+'[9]поточний ремонт'!L230+'[8]поточний ремонт'!L230</f>
        <v>0</v>
      </c>
      <c r="M230" s="176">
        <f>'ПР 03.19-03.24'!M230+'[9]поточний ремонт'!M230+'[8]поточний ремонт'!M230</f>
        <v>0</v>
      </c>
      <c r="N230" s="176"/>
      <c r="O230" s="176">
        <f>'ПР 03.19-03.24'!O230+'[9]поточний ремонт'!O230+'[8]поточний ремонт'!O230</f>
        <v>0</v>
      </c>
      <c r="P230" s="176">
        <f>'ПР 03.19-03.24'!P230+'[9]поточний ремонт'!P230+'[8]поточний ремонт'!P230</f>
        <v>0</v>
      </c>
      <c r="Q230" s="334"/>
      <c r="R230" s="176">
        <f>'ПР 03.19-03.24'!R230+'[9]поточний ремонт'!R230+'[8]поточний ремонт'!R230</f>
        <v>10</v>
      </c>
      <c r="S230" s="176">
        <f>'ПР 03.19-03.24'!S230+'[9]поточний ремонт'!S230+'[8]поточний ремонт'!S230</f>
        <v>61966.756699636288</v>
      </c>
      <c r="T230" s="343"/>
      <c r="U230" s="176">
        <f>'ПР 03.19-03.24'!U230+'[9]поточний ремонт'!U230+'[8]поточний ремонт'!U230</f>
        <v>156.44195923745193</v>
      </c>
      <c r="V230" s="176">
        <f>'ПР 03.19-03.24'!V230+'[9]поточний ремонт'!V230+'[8]поточний ремонт'!V230</f>
        <v>0</v>
      </c>
      <c r="W230" s="176">
        <f>'ПР 03.19-03.24'!W230+'[9]поточний ремонт'!W230+'[8]поточний ремонт'!W230</f>
        <v>47.56</v>
      </c>
      <c r="X230" s="176">
        <f>'ПР 03.19-03.24'!X230+'[9]поточний ремонт'!X230+'[8]поточний ремонт'!X230</f>
        <v>38002.990395896122</v>
      </c>
      <c r="Y230" s="176">
        <f>'ПР 03.19-03.24'!Y230+'[9]поточний ремонт'!Y230+'[8]поточний ремонт'!Y230</f>
        <v>12455.81</v>
      </c>
      <c r="Z230" s="176">
        <f>'ПР 03.19-03.24'!Z230+'[9]поточний ремонт'!Z230+'[8]поточний ремонт'!Z230</f>
        <v>0</v>
      </c>
      <c r="AA230" s="176">
        <f>'ПР 03.19-03.24'!AA230+'[9]поточний ремонт'!AA230+'[8]поточний ремонт'!AA230</f>
        <v>0</v>
      </c>
      <c r="AB230" s="176">
        <f>'ПР 03.19-03.24'!AB230+'[9]поточний ремонт'!AB230+'[8]поточний ремонт'!AB230</f>
        <v>0</v>
      </c>
      <c r="AC230" s="176">
        <f>'ПР 03.19-03.24'!AC230+'[9]поточний ремонт'!AC230+'[8]поточний ремонт'!AC230</f>
        <v>105613.44</v>
      </c>
      <c r="AD230" s="176">
        <f>'ПР 03.19-03.24'!AD230+'[9]поточний ремонт'!AD230+'[8]поточний ремонт'!AD230</f>
        <v>5588.5627518876718</v>
      </c>
      <c r="AE230" s="176">
        <f>'ПР 03.19-03.24'!AE230+'[9]поточний ремонт'!AE230+'[8]поточний ремонт'!AE230</f>
        <v>8330.3721369869927</v>
      </c>
      <c r="AF230" s="176">
        <f>'ПР 03.19-03.24'!AF230+'[9]поточний ремонт'!AF230+'[8]поточний ремонт'!AF230</f>
        <v>3206.5</v>
      </c>
      <c r="AG230" s="176"/>
      <c r="AH230" s="176">
        <f>'ПР 03.19-03.24'!AH230+'[9]поточний ремонт'!AH230+'[8]поточний ремонт'!AH230</f>
        <v>8918.8642037076443</v>
      </c>
      <c r="AI230" s="176">
        <f>'ПР 03.19-03.24'!AI230+'[9]поточний ремонт'!AI230+'[8]поточний ремонт'!AI230</f>
        <v>6693</v>
      </c>
      <c r="AJ230" s="176"/>
      <c r="AK230" s="176">
        <f>'ПР 03.19-03.24'!AK230+'[9]поточний ремонт'!AK230+'[8]поточний ремонт'!AK230</f>
        <v>3683.1515338743338</v>
      </c>
      <c r="AL230" s="176">
        <f>'ПР 03.19-03.24'!AL230+'[9]поточний ремонт'!AL230+'[8]поточний ремонт'!AL230</f>
        <v>2387.4940984650707</v>
      </c>
      <c r="AM230" s="176"/>
      <c r="AN230" s="176">
        <f>'ПР 03.19-03.24'!AN230+'[9]поточний ремонт'!AN230+'[8]поточний ремонт'!AN230</f>
        <v>7133.3994991628524</v>
      </c>
      <c r="AO230" s="176">
        <f>'ПР 03.19-03.24'!AO230+'[9]поточний ремонт'!AO230+'[8]поточний ремонт'!AO230</f>
        <v>985.10855592932239</v>
      </c>
      <c r="AP230" s="176"/>
      <c r="AQ230" s="176">
        <f>'ПР 03.19-03.24'!AQ230+'[9]поточний ремонт'!AQ230+'[8]поточний ремонт'!AQ230</f>
        <v>3371.4145532256807</v>
      </c>
      <c r="AR230" s="176">
        <f>'ПР 03.19-03.24'!AR230+'[9]поточний ремонт'!AR230+'[8]поточний ремонт'!AR230</f>
        <v>0</v>
      </c>
      <c r="AS230" s="176"/>
      <c r="AT230" s="176">
        <f>'ПР 03.19-03.24'!AT230+'[9]поточний ремонт'!AT230+'[8]поточний ремонт'!AT230</f>
        <v>2934.2465177064823</v>
      </c>
      <c r="AU230" s="176">
        <f>'ПР 03.19-03.24'!AU230+'[9]поточний ремонт'!AU230+'[8]поточний ремонт'!AU230</f>
        <v>1773.2036463021441</v>
      </c>
      <c r="AV230" s="176"/>
      <c r="AW230" s="176">
        <f>'ПР 03.19-03.24'!AW230+'[9]поточний ремонт'!AW230+'[8]поточний ремонт'!AW230</f>
        <v>1074.5715355992847</v>
      </c>
      <c r="AX230" s="176">
        <f>'ПР 03.19-03.24'!AX230+'[9]поточний ремонт'!AX230+'[8]поточний ремонт'!AX230</f>
        <v>2092.6</v>
      </c>
      <c r="AY230" s="176"/>
      <c r="AZ230" s="176">
        <f t="shared" si="15"/>
        <v>35446.019980263278</v>
      </c>
      <c r="BA230" s="176">
        <f t="shared" si="15"/>
        <v>17137.906300696537</v>
      </c>
      <c r="BB230" s="176">
        <f t="shared" si="17"/>
        <v>-18308.113679566741</v>
      </c>
      <c r="BD230" s="324">
        <v>1</v>
      </c>
    </row>
    <row r="231" spans="1:56" ht="24.9" customHeight="1" x14ac:dyDescent="0.3">
      <c r="A231" s="338">
        <v>150000943</v>
      </c>
      <c r="B231" s="602" t="s">
        <v>466</v>
      </c>
      <c r="C231" s="339">
        <v>1</v>
      </c>
      <c r="D231" s="340" t="s">
        <v>870</v>
      </c>
      <c r="E231" s="341"/>
      <c r="F231" s="176"/>
      <c r="G231" s="176"/>
      <c r="H231" s="176"/>
      <c r="I231" s="176"/>
      <c r="J231" s="176"/>
      <c r="K231" s="342"/>
      <c r="L231" s="176"/>
      <c r="M231" s="176"/>
      <c r="N231" s="176"/>
      <c r="O231" s="176"/>
      <c r="P231" s="176"/>
      <c r="Q231" s="334"/>
      <c r="R231" s="176"/>
      <c r="S231" s="176"/>
      <c r="T231" s="343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>
        <f t="shared" si="15"/>
        <v>0</v>
      </c>
      <c r="BA231" s="176">
        <f t="shared" si="15"/>
        <v>0</v>
      </c>
      <c r="BB231" s="176">
        <f t="shared" si="17"/>
        <v>0</v>
      </c>
      <c r="BD231" s="324">
        <v>1</v>
      </c>
    </row>
    <row r="232" spans="1:56" ht="24.9" customHeight="1" x14ac:dyDescent="0.3">
      <c r="A232" s="338">
        <v>150000944</v>
      </c>
      <c r="B232" s="602" t="s">
        <v>468</v>
      </c>
      <c r="C232" s="339">
        <v>1</v>
      </c>
      <c r="D232" s="340" t="s">
        <v>870</v>
      </c>
      <c r="E232" s="341"/>
      <c r="F232" s="176"/>
      <c r="G232" s="176"/>
      <c r="H232" s="176"/>
      <c r="I232" s="176"/>
      <c r="J232" s="176"/>
      <c r="K232" s="342"/>
      <c r="L232" s="176"/>
      <c r="M232" s="176"/>
      <c r="N232" s="176"/>
      <c r="O232" s="176"/>
      <c r="P232" s="176"/>
      <c r="Q232" s="334"/>
      <c r="R232" s="176"/>
      <c r="S232" s="176"/>
      <c r="T232" s="343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  <c r="AZ232" s="176">
        <f t="shared" si="15"/>
        <v>0</v>
      </c>
      <c r="BA232" s="176">
        <f t="shared" si="15"/>
        <v>0</v>
      </c>
      <c r="BB232" s="176">
        <f t="shared" si="17"/>
        <v>0</v>
      </c>
      <c r="BD232" s="324">
        <v>1</v>
      </c>
    </row>
    <row r="233" spans="1:56" ht="24.9" customHeight="1" x14ac:dyDescent="0.3">
      <c r="A233" s="338">
        <v>150000945</v>
      </c>
      <c r="B233" s="114" t="s">
        <v>470</v>
      </c>
      <c r="C233" s="339">
        <v>10</v>
      </c>
      <c r="D233" s="340" t="s">
        <v>870</v>
      </c>
      <c r="E233" s="341">
        <f>'[8]поточний ремонт'!E233</f>
        <v>6746.86</v>
      </c>
      <c r="F233" s="176">
        <f>'ПР 03.19-03.24'!F233+'[9]поточний ремонт'!F233+'[8]поточний ремонт'!F233</f>
        <v>616350.01122636697</v>
      </c>
      <c r="G233" s="176">
        <f t="shared" si="13"/>
        <v>764132.92947895289</v>
      </c>
      <c r="H233" s="176">
        <f t="shared" si="14"/>
        <v>147782.91825258592</v>
      </c>
      <c r="I233" s="176">
        <f>'ПР 03.19-03.24'!I233+'[9]поточний ремонт'!I233+'[8]поточний ремонт'!I233</f>
        <v>458.90000000000009</v>
      </c>
      <c r="J233" s="176">
        <f>'ПР 03.19-03.24'!J233+'[9]поточний ремонт'!J233+'[8]поточний ремонт'!J233</f>
        <v>109078.96</v>
      </c>
      <c r="K233" s="345"/>
      <c r="L233" s="176">
        <f>'ПР 03.19-03.24'!L233+'[9]поточний ремонт'!L233+'[8]поточний ремонт'!L233</f>
        <v>0</v>
      </c>
      <c r="M233" s="176">
        <f>'ПР 03.19-03.24'!M233+'[9]поточний ремонт'!M233+'[8]поточний ремонт'!M233</f>
        <v>117.2</v>
      </c>
      <c r="N233" s="176"/>
      <c r="O233" s="176">
        <f>'ПР 03.19-03.24'!O233+'[9]поточний ремонт'!O233+'[8]поточний ремонт'!O233</f>
        <v>0</v>
      </c>
      <c r="P233" s="176">
        <f>'ПР 03.19-03.24'!P233+'[9]поточний ремонт'!P233+'[8]поточний ремонт'!P233</f>
        <v>0</v>
      </c>
      <c r="Q233" s="334"/>
      <c r="R233" s="176">
        <f>'ПР 03.19-03.24'!R233+'[9]поточний ремонт'!R233+'[8]поточний ремонт'!R233</f>
        <v>15</v>
      </c>
      <c r="S233" s="176">
        <f>'ПР 03.19-03.24'!S233+'[9]поточний ремонт'!S233+'[8]поточний ремонт'!S233</f>
        <v>86781.867172591359</v>
      </c>
      <c r="T233" s="346"/>
      <c r="U233" s="176">
        <f>'ПР 03.19-03.24'!U233+'[9]поточний ремонт'!U233+'[8]поточний ремонт'!U233</f>
        <v>0</v>
      </c>
      <c r="V233" s="176">
        <f>'ПР 03.19-03.24'!V233+'[9]поточний ремонт'!V233+'[8]поточний ремонт'!V233</f>
        <v>0</v>
      </c>
      <c r="W233" s="176">
        <f>'ПР 03.19-03.24'!W233+'[9]поточний ремонт'!W233+'[8]поточний ремонт'!W233</f>
        <v>2</v>
      </c>
      <c r="X233" s="176">
        <f>'ПР 03.19-03.24'!X233+'[9]поточний ремонт'!X233+'[8]поточний ремонт'!X233</f>
        <v>162</v>
      </c>
      <c r="Y233" s="176">
        <f>'ПР 03.19-03.24'!Y233+'[9]поточний ремонт'!Y233+'[8]поточний ремонт'!Y233</f>
        <v>130535.13903658834</v>
      </c>
      <c r="Z233" s="176">
        <f>'ПР 03.19-03.24'!Z233+'[9]поточний ремонт'!Z233+'[8]поточний ремонт'!Z233</f>
        <v>0</v>
      </c>
      <c r="AA233" s="176">
        <f>'ПР 03.19-03.24'!AA233+'[9]поточний ремонт'!AA233+'[8]поточний ремонт'!AA233</f>
        <v>0</v>
      </c>
      <c r="AB233" s="176">
        <f>'ПР 03.19-03.24'!AB233+'[9]поточний ремонт'!AB233+'[8]поточний ремонт'!AB233</f>
        <v>44462.03478086734</v>
      </c>
      <c r="AC233" s="176">
        <f>'ПР 03.19-03.24'!AC233+'[9]поточний ремонт'!AC233+'[8]поточний ремонт'!AC233</f>
        <v>350379.75769205129</v>
      </c>
      <c r="AD233" s="176">
        <f>'ПР 03.19-03.24'!AD233+'[9]поточний ремонт'!AD233+'[8]поточний ремонт'!AD233</f>
        <v>42615.970796854606</v>
      </c>
      <c r="AE233" s="176">
        <f>'ПР 03.19-03.24'!AE233+'[9]поточний ремонт'!AE233+'[8]поточний ремонт'!AE233</f>
        <v>31088.491247718626</v>
      </c>
      <c r="AF233" s="176">
        <f>'ПР 03.19-03.24'!AF233+'[9]поточний ремонт'!AF233+'[8]поточний ремонт'!AF233</f>
        <v>9262.5870562943928</v>
      </c>
      <c r="AG233" s="176"/>
      <c r="AH233" s="176">
        <f>'ПР 03.19-03.24'!AH233+'[9]поточний ремонт'!AH233+'[8]поточний ремонт'!AH233</f>
        <v>34045.261987984573</v>
      </c>
      <c r="AI233" s="176">
        <f>'ПР 03.19-03.24'!AI233+'[9]поточний ремонт'!AI233+'[8]поточний ремонт'!AI233</f>
        <v>15286.502017975319</v>
      </c>
      <c r="AJ233" s="176"/>
      <c r="AK233" s="176">
        <f>'ПР 03.19-03.24'!AK233+'[9]поточний ремонт'!AK233+'[8]поточний ремонт'!AK233</f>
        <v>21268.600223039713</v>
      </c>
      <c r="AL233" s="176">
        <f>'ПР 03.19-03.24'!AL233+'[9]поточний ремонт'!AL233+'[8]поточний ремонт'!AL233</f>
        <v>23616.309162069076</v>
      </c>
      <c r="AM233" s="176"/>
      <c r="AN233" s="176">
        <f>'ПР 03.19-03.24'!AN233+'[9]поточний ремонт'!AN233+'[8]поточний ремонт'!AN233</f>
        <v>24551.201055924324</v>
      </c>
      <c r="AO233" s="176">
        <f>'ПР 03.19-03.24'!AO233+'[9]поточний ремонт'!AO233+'[8]поточний ремонт'!AO233</f>
        <v>46002.672024037318</v>
      </c>
      <c r="AP233" s="176"/>
      <c r="AQ233" s="176">
        <f>'ПР 03.19-03.24'!AQ233+'[9]поточний ремонт'!AQ233+'[8]поточний ремонт'!AQ233</f>
        <v>11998.51750416396</v>
      </c>
      <c r="AR233" s="176">
        <f>'ПР 03.19-03.24'!AR233+'[9]поточний ремонт'!AR233+'[8]поточний ремонт'!AR233</f>
        <v>7414.9393068542504</v>
      </c>
      <c r="AS233" s="176"/>
      <c r="AT233" s="176">
        <f>'ПР 03.19-03.24'!AT233+'[9]поточний ремонт'!AT233+'[8]поточний ремонт'!AT233</f>
        <v>21666.648541718227</v>
      </c>
      <c r="AU233" s="176">
        <f>'ПР 03.19-03.24'!AU233+'[9]поточний ремонт'!AU233+'[8]поточний ремонт'!AU233</f>
        <v>51908.886308294474</v>
      </c>
      <c r="AV233" s="176"/>
      <c r="AW233" s="176">
        <f>'ПР 03.19-03.24'!AW233+'[9]поточний ремонт'!AW233+'[8]поточний ремонт'!AW233</f>
        <v>3560.9921759863873</v>
      </c>
      <c r="AX233" s="176">
        <f>'ПР 03.19-03.24'!AX233+'[9]поточний ремонт'!AX233+'[8]поточний ремонт'!AX233</f>
        <v>6795</v>
      </c>
      <c r="AY233" s="176"/>
      <c r="AZ233" s="176">
        <f t="shared" si="15"/>
        <v>148179.71273653579</v>
      </c>
      <c r="BA233" s="176">
        <f t="shared" si="15"/>
        <v>160286.89587552485</v>
      </c>
      <c r="BB233" s="176">
        <f t="shared" si="17"/>
        <v>12107.183138989058</v>
      </c>
      <c r="BD233" s="324">
        <v>1</v>
      </c>
    </row>
    <row r="234" spans="1:56" ht="24.9" customHeight="1" x14ac:dyDescent="0.3">
      <c r="A234" s="338">
        <v>150000947</v>
      </c>
      <c r="B234" s="114" t="s">
        <v>472</v>
      </c>
      <c r="C234" s="339">
        <v>5</v>
      </c>
      <c r="D234" s="340" t="s">
        <v>870</v>
      </c>
      <c r="E234" s="341">
        <f>'[8]поточний ремонт'!E234</f>
        <v>3267</v>
      </c>
      <c r="F234" s="176">
        <f>'ПР 03.19-03.24'!F234+'[9]поточний ремонт'!F234+'[8]поточний ремонт'!F234</f>
        <v>284238.15146231931</v>
      </c>
      <c r="G234" s="176">
        <f t="shared" si="13"/>
        <v>363025.46066979069</v>
      </c>
      <c r="H234" s="176">
        <f t="shared" si="14"/>
        <v>78787.309207471379</v>
      </c>
      <c r="I234" s="176">
        <f>'ПР 03.19-03.24'!I234+'[9]поточний ремонт'!I234+'[8]поточний ремонт'!I234</f>
        <v>120.95</v>
      </c>
      <c r="J234" s="176">
        <f>'ПР 03.19-03.24'!J234+'[9]поточний ремонт'!J234+'[8]поточний ремонт'!J234</f>
        <v>47308.051959919147</v>
      </c>
      <c r="K234" s="342"/>
      <c r="L234" s="176">
        <f>'ПР 03.19-03.24'!L234+'[9]поточний ремонт'!L234+'[8]поточний ремонт'!L234</f>
        <v>3</v>
      </c>
      <c r="M234" s="176">
        <f>'ПР 03.19-03.24'!M234+'[9]поточний ремонт'!M234+'[8]поточний ремонт'!M234</f>
        <v>132314</v>
      </c>
      <c r="N234" s="176"/>
      <c r="O234" s="176">
        <f>'ПР 03.19-03.24'!O234+'[9]поточний ремонт'!O234+'[8]поточний ремонт'!O234</f>
        <v>0</v>
      </c>
      <c r="P234" s="176">
        <f>'ПР 03.19-03.24'!P234+'[9]поточний ремонт'!P234+'[8]поточний ремонт'!P234</f>
        <v>0</v>
      </c>
      <c r="Q234" s="334"/>
      <c r="R234" s="176">
        <f>'ПР 03.19-03.24'!R234+'[9]поточний ремонт'!R234+'[8]поточний ремонт'!R234</f>
        <v>0</v>
      </c>
      <c r="S234" s="176">
        <f>'ПР 03.19-03.24'!S234+'[9]поточний ремонт'!S234+'[8]поточний ремонт'!S234</f>
        <v>0</v>
      </c>
      <c r="T234" s="343"/>
      <c r="U234" s="176">
        <f>'ПР 03.19-03.24'!U234+'[9]поточний ремонт'!U234+'[8]поточний ремонт'!U234</f>
        <v>0</v>
      </c>
      <c r="V234" s="176">
        <f>'ПР 03.19-03.24'!V234+'[9]поточний ремонт'!V234+'[8]поточний ремонт'!V234</f>
        <v>0</v>
      </c>
      <c r="W234" s="176">
        <f>'ПР 03.19-03.24'!W234+'[9]поточний ремонт'!W234+'[8]поточний ремонт'!W234</f>
        <v>0</v>
      </c>
      <c r="X234" s="176">
        <f>'ПР 03.19-03.24'!X234+'[9]поточний ремонт'!X234+'[8]поточний ремонт'!X234</f>
        <v>0</v>
      </c>
      <c r="Y234" s="176">
        <f>'ПР 03.19-03.24'!Y234+'[9]поточний ремонт'!Y234+'[8]поточний ремонт'!Y234</f>
        <v>10404</v>
      </c>
      <c r="Z234" s="176">
        <f>'ПР 03.19-03.24'!Z234+'[9]поточний ремонт'!Z234+'[8]поточний ремонт'!Z234</f>
        <v>0</v>
      </c>
      <c r="AA234" s="176">
        <f>'ПР 03.19-03.24'!AA234+'[9]поточний ремонт'!AA234+'[8]поточний ремонт'!AA234</f>
        <v>0</v>
      </c>
      <c r="AB234" s="176">
        <f>'ПР 03.19-03.24'!AB234+'[9]поточний ремонт'!AB234+'[8]поточний ремонт'!AB234</f>
        <v>18440.186475632992</v>
      </c>
      <c r="AC234" s="176">
        <f>'ПР 03.19-03.24'!AC234+'[9]поточний ремонт'!AC234+'[8]поточний ремонт'!AC234</f>
        <v>142301.98324556343</v>
      </c>
      <c r="AD234" s="176">
        <f>'ПР 03.19-03.24'!AD234+'[9]поточний ремонт'!AD234+'[8]поточний ремонт'!AD234</f>
        <v>12257.238988675099</v>
      </c>
      <c r="AE234" s="176">
        <f>'ПР 03.19-03.24'!AE234+'[9]поточний ремонт'!AE234+'[8]поточний ремонт'!AE234</f>
        <v>19755.004830742015</v>
      </c>
      <c r="AF234" s="176">
        <f>'ПР 03.19-03.24'!AF234+'[9]поточний ремонт'!AF234+'[8]поточний ремонт'!AF234</f>
        <v>737.37963907873359</v>
      </c>
      <c r="AG234" s="176"/>
      <c r="AH234" s="176">
        <f>'ПР 03.19-03.24'!AH234+'[9]поточний ремонт'!AH234+'[8]поточний ремонт'!AH234</f>
        <v>27021.594265268865</v>
      </c>
      <c r="AI234" s="176">
        <f>'ПР 03.19-03.24'!AI234+'[9]поточний ремонт'!AI234+'[8]поточний ремонт'!AI234</f>
        <v>10380</v>
      </c>
      <c r="AJ234" s="176"/>
      <c r="AK234" s="176">
        <f>'ПР 03.19-03.24'!AK234+'[9]поточний ремонт'!AK234+'[8]поточний ремонт'!AK234</f>
        <v>13205.698026075075</v>
      </c>
      <c r="AL234" s="176">
        <f>'ПР 03.19-03.24'!AL234+'[9]поточний ремонт'!AL234+'[8]поточний ремонт'!AL234</f>
        <v>7338.553863983976</v>
      </c>
      <c r="AM234" s="176"/>
      <c r="AN234" s="176">
        <f>'ПР 03.19-03.24'!AN234+'[9]поточний ремонт'!AN234+'[8]поточний ремонт'!AN234</f>
        <v>14236.98216363611</v>
      </c>
      <c r="AO234" s="176">
        <f>'ПР 03.19-03.24'!AO234+'[9]поточний ремонт'!AO234+'[8]поточний ремонт'!AO234</f>
        <v>0</v>
      </c>
      <c r="AP234" s="176"/>
      <c r="AQ234" s="176">
        <f>'ПР 03.19-03.24'!AQ234+'[9]поточний ремонт'!AQ234+'[8]поточний ремонт'!AQ234</f>
        <v>8119.9153495224755</v>
      </c>
      <c r="AR234" s="176">
        <f>'ПР 03.19-03.24'!AR234+'[9]поточний ремонт'!AR234+'[8]поточний ремонт'!AR234</f>
        <v>1955.86</v>
      </c>
      <c r="AS234" s="176"/>
      <c r="AT234" s="176">
        <f>'ПР 03.19-03.24'!AT234+'[9]поточний ремонт'!AT234+'[8]поточний ремонт'!AT234</f>
        <v>17122.891552100995</v>
      </c>
      <c r="AU234" s="176">
        <f>'ПР 03.19-03.24'!AU234+'[9]поточний ремонт'!AU234+'[8]поточний ремонт'!AU234</f>
        <v>27816.660090330261</v>
      </c>
      <c r="AV234" s="176"/>
      <c r="AW234" s="176">
        <f>'ПР 03.19-03.24'!AW234+'[9]поточний ремонт'!AW234+'[8]поточний ремонт'!AW234</f>
        <v>3330.5948696696059</v>
      </c>
      <c r="AX234" s="176">
        <f>'ПР 03.19-03.24'!AX234+'[9]поточний ремонт'!AX234+'[8]поточний ремонт'!AX234</f>
        <v>3624</v>
      </c>
      <c r="AY234" s="176"/>
      <c r="AZ234" s="176">
        <f t="shared" si="15"/>
        <v>102792.68105701513</v>
      </c>
      <c r="BA234" s="176">
        <f t="shared" si="15"/>
        <v>51852.453593392973</v>
      </c>
      <c r="BB234" s="176">
        <f t="shared" si="17"/>
        <v>-50940.227463622155</v>
      </c>
      <c r="BD234" s="324">
        <v>1</v>
      </c>
    </row>
    <row r="235" spans="1:56" ht="24.9" customHeight="1" x14ac:dyDescent="0.3">
      <c r="A235" s="338">
        <v>150000948</v>
      </c>
      <c r="B235" s="114" t="s">
        <v>474</v>
      </c>
      <c r="C235" s="339">
        <v>9</v>
      </c>
      <c r="D235" s="340" t="s">
        <v>870</v>
      </c>
      <c r="E235" s="341">
        <f>'[8]поточний ремонт'!E235</f>
        <v>6618.95</v>
      </c>
      <c r="F235" s="176">
        <f>'ПР 03.19-03.24'!F235+'[9]поточний ремонт'!F235+'[8]поточний ремонт'!F235</f>
        <v>635041.69814207952</v>
      </c>
      <c r="G235" s="176">
        <f t="shared" si="13"/>
        <v>727210.00325275306</v>
      </c>
      <c r="H235" s="176">
        <f t="shared" si="14"/>
        <v>92168.305110673537</v>
      </c>
      <c r="I235" s="176">
        <f>'ПР 03.19-03.24'!I235+'[9]поточний ремонт'!I235+'[8]поточний ремонт'!I235</f>
        <v>269.33</v>
      </c>
      <c r="J235" s="176">
        <f>'ПР 03.19-03.24'!J235+'[9]поточний ремонт'!J235+'[8]поточний ремонт'!J235</f>
        <v>172419</v>
      </c>
      <c r="K235" s="342"/>
      <c r="L235" s="176">
        <f>'ПР 03.19-03.24'!L235+'[9]поточний ремонт'!L235+'[8]поточний ремонт'!L235</f>
        <v>3</v>
      </c>
      <c r="M235" s="176">
        <f>'ПР 03.19-03.24'!M235+'[9]поточний ремонт'!M235+'[8]поточний ремонт'!M235</f>
        <v>34243</v>
      </c>
      <c r="N235" s="176"/>
      <c r="O235" s="176">
        <f>'ПР 03.19-03.24'!O235+'[9]поточний ремонт'!O235+'[8]поточний ремонт'!O235</f>
        <v>162</v>
      </c>
      <c r="P235" s="176">
        <f>'ПР 03.19-03.24'!P235+'[9]поточний ремонт'!P235+'[8]поточний ремонт'!P235</f>
        <v>56811.085957442527</v>
      </c>
      <c r="Q235" s="334"/>
      <c r="R235" s="176">
        <f>'ПР 03.19-03.24'!R235+'[9]поточний ремонт'!R235+'[8]поточний ремонт'!R235</f>
        <v>26</v>
      </c>
      <c r="S235" s="176">
        <f>'ПР 03.19-03.24'!S235+'[9]поточний ремонт'!S235+'[8]поточний ремонт'!S235</f>
        <v>295847.19400462636</v>
      </c>
      <c r="T235" s="346"/>
      <c r="U235" s="176">
        <f>'ПР 03.19-03.24'!U235+'[9]поточний ремонт'!U235+'[8]поточний ремонт'!U235</f>
        <v>1210.5700000000002</v>
      </c>
      <c r="V235" s="176">
        <f>'ПР 03.19-03.24'!V235+'[9]поточний ремонт'!V235+'[8]поточний ремонт'!V235</f>
        <v>0</v>
      </c>
      <c r="W235" s="176">
        <f>'ПР 03.19-03.24'!W235+'[9]поточний ремонт'!W235+'[8]поточний ремонт'!W235</f>
        <v>88</v>
      </c>
      <c r="X235" s="176">
        <f>'ПР 03.19-03.24'!X235+'[9]поточний ремонт'!X235+'[8]поточний ремонт'!X235</f>
        <v>37004.163428992979</v>
      </c>
      <c r="Y235" s="176">
        <f>'ПР 03.19-03.24'!Y235+'[9]поточний ремонт'!Y235+'[8]поточний ремонт'!Y235</f>
        <v>19388.209446917284</v>
      </c>
      <c r="Z235" s="176">
        <f>'ПР 03.19-03.24'!Z235+'[9]поточний ремонт'!Z235+'[8]поточний ремонт'!Z235</f>
        <v>0</v>
      </c>
      <c r="AA235" s="176">
        <f>'ПР 03.19-03.24'!AA235+'[9]поточний ремонт'!AA235+'[8]поточний ремонт'!AA235</f>
        <v>0</v>
      </c>
      <c r="AB235" s="176">
        <f>'ПР 03.19-03.24'!AB235+'[9]поточний ремонт'!AB235+'[8]поточний ремонт'!AB235</f>
        <v>17682.064568903726</v>
      </c>
      <c r="AC235" s="176">
        <f>'ПР 03.19-03.24'!AC235+'[9]поточний ремонт'!AC235+'[8]поточний ремонт'!AC235</f>
        <v>55664.440481002319</v>
      </c>
      <c r="AD235" s="176">
        <f>'ПР 03.19-03.24'!AD235+'[9]поточний ремонт'!AD235+'[8]поточний ремонт'!AD235</f>
        <v>36940.275364867914</v>
      </c>
      <c r="AE235" s="176">
        <f>'ПР 03.19-03.24'!AE235+'[9]поточний ремонт'!AE235+'[8]поточний ремонт'!AE235</f>
        <v>25439.245130786225</v>
      </c>
      <c r="AF235" s="176">
        <f>'ПР 03.19-03.24'!AF235+'[9]поточний ремонт'!AF235+'[8]поточний ремонт'!AF235</f>
        <v>10335.253396373106</v>
      </c>
      <c r="AG235" s="176"/>
      <c r="AH235" s="176">
        <f>'ПР 03.19-03.24'!AH235+'[9]поточний ремонт'!AH235+'[8]поточний ремонт'!AH235</f>
        <v>29006.140459984672</v>
      </c>
      <c r="AI235" s="176">
        <f>'ПР 03.19-03.24'!AI235+'[9]поточний ремонт'!AI235+'[8]поточний ремонт'!AI235</f>
        <v>63088.344162713554</v>
      </c>
      <c r="AJ235" s="176"/>
      <c r="AK235" s="176">
        <f>'ПР 03.19-03.24'!AK235+'[9]поточний ремонт'!AK235+'[8]поточний ремонт'!AK235</f>
        <v>16718.72992686426</v>
      </c>
      <c r="AL235" s="176">
        <f>'ПР 03.19-03.24'!AL235+'[9]поточний ремонт'!AL235+'[8]поточний ремонт'!AL235</f>
        <v>35811.748445822464</v>
      </c>
      <c r="AM235" s="176"/>
      <c r="AN235" s="176">
        <f>'ПР 03.19-03.24'!AN235+'[9]поточний ремонт'!AN235+'[8]поточний ремонт'!AN235</f>
        <v>22621.209519824359</v>
      </c>
      <c r="AO235" s="176">
        <f>'ПР 03.19-03.24'!AO235+'[9]поточний ремонт'!AO235+'[8]поточний ремонт'!AO235</f>
        <v>21918.84770449224</v>
      </c>
      <c r="AP235" s="176"/>
      <c r="AQ235" s="176">
        <f>'ПР 03.19-03.24'!AQ235+'[9]поточний ремонт'!AQ235+'[8]поточний ремонт'!AQ235</f>
        <v>8480.5375169652798</v>
      </c>
      <c r="AR235" s="176">
        <f>'ПР 03.19-03.24'!AR235+'[9]поточний ремонт'!AR235+'[8]поточний ремонт'!AR235</f>
        <v>67.749685999999997</v>
      </c>
      <c r="AS235" s="176"/>
      <c r="AT235" s="176">
        <f>'ПР 03.19-03.24'!AT235+'[9]поточний ремонт'!AT235+'[8]поточний ремонт'!AT235</f>
        <v>27624.896990279951</v>
      </c>
      <c r="AU235" s="176">
        <f>'ПР 03.19-03.24'!AU235+'[9]поточний ремонт'!AU235+'[8]поточний ремонт'!AU235</f>
        <v>10433.287781407604</v>
      </c>
      <c r="AV235" s="176"/>
      <c r="AW235" s="176">
        <f>'ПР 03.19-03.24'!AW235+'[9]поточний ремонт'!AW235+'[8]поточний ремонт'!AW235</f>
        <v>4412.0314455883927</v>
      </c>
      <c r="AX235" s="176">
        <f>'ПР 03.19-03.24'!AX235+'[9]поточний ремонт'!AX235+'[8]поточний ремонт'!AX235</f>
        <v>5933.8</v>
      </c>
      <c r="AY235" s="176"/>
      <c r="AZ235" s="176">
        <f t="shared" si="15"/>
        <v>134302.79099029314</v>
      </c>
      <c r="BA235" s="176">
        <f t="shared" si="15"/>
        <v>147589.03117680893</v>
      </c>
      <c r="BB235" s="176">
        <f t="shared" si="17"/>
        <v>13286.240186515788</v>
      </c>
      <c r="BD235" s="324">
        <v>1</v>
      </c>
    </row>
    <row r="236" spans="1:56" ht="24.9" customHeight="1" x14ac:dyDescent="0.3">
      <c r="A236" s="338">
        <v>150000949</v>
      </c>
      <c r="B236" s="114" t="s">
        <v>476</v>
      </c>
      <c r="C236" s="339">
        <v>9</v>
      </c>
      <c r="D236" s="340" t="s">
        <v>870</v>
      </c>
      <c r="E236" s="341">
        <f>'[8]поточний ремонт'!E236</f>
        <v>9392.58</v>
      </c>
      <c r="F236" s="176">
        <f>'ПР 03.19-03.24'!F236+'[9]поточний ремонт'!F236+'[8]поточний ремонт'!F236</f>
        <v>1044509.9969064635</v>
      </c>
      <c r="G236" s="176">
        <f t="shared" si="13"/>
        <v>965241.93723683711</v>
      </c>
      <c r="H236" s="176">
        <f t="shared" si="14"/>
        <v>-79268.059669626411</v>
      </c>
      <c r="I236" s="176">
        <f>'ПР 03.19-03.24'!I236+'[9]поточний ремонт'!I236+'[8]поточний ремонт'!I236</f>
        <v>113.85</v>
      </c>
      <c r="J236" s="176">
        <f>'ПР 03.19-03.24'!J236+'[9]поточний ремонт'!J236+'[8]поточний ремонт'!J236</f>
        <v>39921</v>
      </c>
      <c r="K236" s="342"/>
      <c r="L236" s="176">
        <f>'ПР 03.19-03.24'!L236+'[9]поточний ремонт'!L236+'[8]поточний ремонт'!L236</f>
        <v>0</v>
      </c>
      <c r="M236" s="176">
        <f>'ПР 03.19-03.24'!M236+'[9]поточний ремонт'!M236+'[8]поточний ремонт'!M236</f>
        <v>6142</v>
      </c>
      <c r="N236" s="176"/>
      <c r="O236" s="176">
        <f>'ПР 03.19-03.24'!O236+'[9]поточний ремонт'!O236+'[8]поточний ремонт'!O236</f>
        <v>292.2</v>
      </c>
      <c r="P236" s="176">
        <f>'ПР 03.19-03.24'!P236+'[9]поточний ремонт'!P236+'[8]поточний ремонт'!P236</f>
        <v>80588.18698985329</v>
      </c>
      <c r="Q236" s="334"/>
      <c r="R236" s="176">
        <f>'ПР 03.19-03.24'!R236+'[9]поточний ремонт'!R236+'[8]поточний ремонт'!R236</f>
        <v>43</v>
      </c>
      <c r="S236" s="176">
        <f>'ПР 03.19-03.24'!S236+'[9]поточний ремонт'!S236+'[8]поточний ремонт'!S236</f>
        <v>547674.9096714789</v>
      </c>
      <c r="T236" s="346"/>
      <c r="U236" s="176">
        <f>'ПР 03.19-03.24'!U236+'[9]поточний ремонт'!U236+'[8]поточний ремонт'!U236</f>
        <v>29470.239373844488</v>
      </c>
      <c r="V236" s="176">
        <f>'ПР 03.19-03.24'!V236+'[9]поточний ремонт'!V236+'[8]поточний ремонт'!V236</f>
        <v>0</v>
      </c>
      <c r="W236" s="176">
        <f>'ПР 03.19-03.24'!W236+'[9]поточний ремонт'!W236+'[8]поточний ремонт'!W236</f>
        <v>28</v>
      </c>
      <c r="X236" s="176">
        <f>'ПР 03.19-03.24'!X236+'[9]поточний ремонт'!X236+'[8]поточний ремонт'!X236</f>
        <v>9640.9445878964307</v>
      </c>
      <c r="Y236" s="176">
        <f>'ПР 03.19-03.24'!Y236+'[9]поточний ремонт'!Y236+'[8]поточний ремонт'!Y236</f>
        <v>37118.600049207707</v>
      </c>
      <c r="Z236" s="176">
        <f>'ПР 03.19-03.24'!Z236+'[9]поточний ремонт'!Z236+'[8]поточний ремонт'!Z236</f>
        <v>0</v>
      </c>
      <c r="AA236" s="176">
        <f>'ПР 03.19-03.24'!AA236+'[9]поточний ремонт'!AA236+'[8]поточний ремонт'!AA236</f>
        <v>0</v>
      </c>
      <c r="AB236" s="176">
        <f>'ПР 03.19-03.24'!AB236+'[9]поточний ремонт'!AB236+'[8]поточний ремонт'!AB236</f>
        <v>15379.230336313496</v>
      </c>
      <c r="AC236" s="176">
        <f>'ПР 03.19-03.24'!AC236+'[9]поточний ремонт'!AC236+'[8]поточний ремонт'!AC236</f>
        <v>115720.53661818989</v>
      </c>
      <c r="AD236" s="176">
        <f>'ПР 03.19-03.24'!AD236+'[9]поточний ремонт'!AD236+'[8]поточний ремонт'!AD236</f>
        <v>83586.289610053005</v>
      </c>
      <c r="AE236" s="176">
        <f>'ПР 03.19-03.24'!AE236+'[9]поточний ремонт'!AE236+'[8]поточний ремонт'!AE236</f>
        <v>30265.53692556758</v>
      </c>
      <c r="AF236" s="176">
        <f>'ПР 03.19-03.24'!AF236+'[9]поточний ремонт'!AF236+'[8]поточний ремонт'!AF236</f>
        <v>18634.986173569261</v>
      </c>
      <c r="AG236" s="176"/>
      <c r="AH236" s="176">
        <f>'ПР 03.19-03.24'!AH236+'[9]поточний ремонт'!AH236+'[8]поточний ремонт'!AH236</f>
        <v>32763.961730916566</v>
      </c>
      <c r="AI236" s="176">
        <f>'ПР 03.19-03.24'!AI236+'[9]поточний ремонт'!AI236+'[8]поточний ремонт'!AI236</f>
        <v>63208.221438406996</v>
      </c>
      <c r="AJ236" s="176"/>
      <c r="AK236" s="176">
        <f>'ПР 03.19-03.24'!AK236+'[9]поточний ремонт'!AK236+'[8]поточний ремонт'!AK236</f>
        <v>16291.271932098753</v>
      </c>
      <c r="AL236" s="176">
        <f>'ПР 03.19-03.24'!AL236+'[9]поточний ремонт'!AL236+'[8]поточний ремонт'!AL236</f>
        <v>34263.732325834251</v>
      </c>
      <c r="AM236" s="176"/>
      <c r="AN236" s="176">
        <f>'ПР 03.19-03.24'!AN236+'[9]поточний ремонт'!AN236+'[8]поточний ремонт'!AN236</f>
        <v>29917.61635414472</v>
      </c>
      <c r="AO236" s="176">
        <f>'ПР 03.19-03.24'!AO236+'[9]поточний ремонт'!AO236+'[8]поточний ремонт'!AO236</f>
        <v>133416.59622712623</v>
      </c>
      <c r="AP236" s="176"/>
      <c r="AQ236" s="176">
        <f>'ПР 03.19-03.24'!AQ236+'[9]поточний ремонт'!AQ236+'[8]поточний ремонт'!AQ236</f>
        <v>24011.115756219566</v>
      </c>
      <c r="AR236" s="176">
        <f>'ПР 03.19-03.24'!AR236+'[9]поточний ремонт'!AR236+'[8]поточний ремонт'!AR236</f>
        <v>7.7228418000000003</v>
      </c>
      <c r="AS236" s="176"/>
      <c r="AT236" s="176">
        <f>'ПР 03.19-03.24'!AT236+'[9]поточний ремонт'!AT236+'[8]поточний ремонт'!AT236</f>
        <v>43861.135187353633</v>
      </c>
      <c r="AU236" s="176">
        <f>'ПР 03.19-03.24'!AU236+'[9]поточний ремонт'!AU236+'[8]поточний ремонт'!AU236</f>
        <v>26444.819651072277</v>
      </c>
      <c r="AV236" s="176"/>
      <c r="AW236" s="176">
        <f>'ПР 03.19-03.24'!AW236+'[9]поточний ремонт'!AW236+'[8]поточний ремонт'!AW236</f>
        <v>5176.651886201339</v>
      </c>
      <c r="AX236" s="176">
        <f>'ПР 03.19-03.24'!AX236+'[9]поточний ремонт'!AX236+'[8]поточний ремонт'!AX236</f>
        <v>8496.41</v>
      </c>
      <c r="AY236" s="176"/>
      <c r="AZ236" s="176">
        <f t="shared" si="15"/>
        <v>182287.28977250215</v>
      </c>
      <c r="BA236" s="176">
        <f t="shared" si="15"/>
        <v>284472.48865780898</v>
      </c>
      <c r="BB236" s="176">
        <f t="shared" si="17"/>
        <v>102185.19888530683</v>
      </c>
      <c r="BD236" s="324">
        <v>1</v>
      </c>
    </row>
    <row r="237" spans="1:56" ht="24.9" customHeight="1" x14ac:dyDescent="0.3">
      <c r="A237" s="338">
        <v>150000760</v>
      </c>
      <c r="B237" s="114" t="s">
        <v>567</v>
      </c>
      <c r="C237" s="339">
        <v>9</v>
      </c>
      <c r="D237" s="340" t="s">
        <v>870</v>
      </c>
      <c r="E237" s="341">
        <f>'[8]поточний ремонт'!E237</f>
        <v>11347.12</v>
      </c>
      <c r="F237" s="176">
        <f>'ПР 03.19-03.24'!F237+'[9]поточний ремонт'!F237+'[8]поточний ремонт'!F237</f>
        <v>1248661.6959423102</v>
      </c>
      <c r="G237" s="176">
        <f t="shared" si="13"/>
        <v>1208503.6349439996</v>
      </c>
      <c r="H237" s="176">
        <f t="shared" si="14"/>
        <v>-40158.060998310568</v>
      </c>
      <c r="I237" s="176">
        <f>'ПР 03.19-03.24'!I237+'[9]поточний ремонт'!I237+'[8]поточний ремонт'!I237</f>
        <v>1223.53</v>
      </c>
      <c r="J237" s="176">
        <f>'ПР 03.19-03.24'!J237+'[9]поточний ремонт'!J237+'[8]поточний ремонт'!J237</f>
        <v>283702.83813309041</v>
      </c>
      <c r="K237" s="342"/>
      <c r="L237" s="176">
        <f>'ПР 03.19-03.24'!L237+'[9]поточний ремонт'!L237+'[8]поточний ремонт'!L237</f>
        <v>4</v>
      </c>
      <c r="M237" s="176">
        <f>'ПР 03.19-03.24'!M237+'[9]поточний ремонт'!M237+'[8]поточний ремонт'!M237</f>
        <v>209143</v>
      </c>
      <c r="N237" s="176"/>
      <c r="O237" s="176">
        <f>'ПР 03.19-03.24'!O237+'[9]поточний ремонт'!O237+'[8]поточний ремонт'!O237</f>
        <v>161</v>
      </c>
      <c r="P237" s="176">
        <f>'ПР 03.19-03.24'!P237+'[9]поточний ремонт'!P237+'[8]поточний ремонт'!P237</f>
        <v>31466</v>
      </c>
      <c r="Q237" s="344"/>
      <c r="R237" s="176">
        <f>'ПР 03.19-03.24'!R237+'[9]поточний ремонт'!R237+'[8]поточний ремонт'!R237</f>
        <v>43</v>
      </c>
      <c r="S237" s="176">
        <f>'ПР 03.19-03.24'!S237+'[9]поточний ремонт'!S237+'[8]поточний ремонт'!S237</f>
        <v>211551.95684514401</v>
      </c>
      <c r="T237" s="346"/>
      <c r="U237" s="176">
        <f>'ПР 03.19-03.24'!U237+'[9]поточний ремонт'!U237+'[8]поточний ремонт'!U237</f>
        <v>10422.75264715728</v>
      </c>
      <c r="V237" s="176">
        <f>'ПР 03.19-03.24'!V237+'[9]поточний ремонт'!V237+'[8]поточний ремонт'!V237</f>
        <v>0</v>
      </c>
      <c r="W237" s="176">
        <f>'ПР 03.19-03.24'!W237+'[9]поточний ремонт'!W237+'[8]поточний ремонт'!W237</f>
        <v>61.1</v>
      </c>
      <c r="X237" s="176">
        <f>'ПР 03.19-03.24'!X237+'[9]поточний ремонт'!X237+'[8]поточний ремонт'!X237</f>
        <v>24989.883395945206</v>
      </c>
      <c r="Y237" s="176">
        <f>'ПР 03.19-03.24'!Y237+'[9]поточний ремонт'!Y237+'[8]поточний ремонт'!Y237</f>
        <v>240246.90443371551</v>
      </c>
      <c r="Z237" s="176">
        <f>'ПР 03.19-03.24'!Z237+'[9]поточний ремонт'!Z237+'[8]поточний ремонт'!Z237</f>
        <v>0</v>
      </c>
      <c r="AA237" s="176">
        <f>'ПР 03.19-03.24'!AA237+'[9]поточний ремонт'!AA237+'[8]поточний ремонт'!AA237</f>
        <v>0</v>
      </c>
      <c r="AB237" s="176">
        <f>'ПР 03.19-03.24'!AB237+'[9]поточний ремонт'!AB237+'[8]поточний ремонт'!AB237</f>
        <v>9355.9468611648917</v>
      </c>
      <c r="AC237" s="176">
        <f>'ПР 03.19-03.24'!AC237+'[9]поточний ремонт'!AC237+'[8]поточний ремонт'!AC237</f>
        <v>68117.624049049278</v>
      </c>
      <c r="AD237" s="176">
        <f>'ПР 03.19-03.24'!AD237+'[9]поточний ремонт'!AD237+'[8]поточний ремонт'!AD237</f>
        <v>119506.72857873299</v>
      </c>
      <c r="AE237" s="176">
        <f>'ПР 03.19-03.24'!AE237+'[9]поточний ремонт'!AE237+'[8]поточний ремонт'!AE237</f>
        <v>34019.932767770886</v>
      </c>
      <c r="AF237" s="176">
        <f>'ПР 03.19-03.24'!AF237+'[9]поточний ремонт'!AF237+'[8]поточний ремонт'!AF237</f>
        <v>20673.079072512242</v>
      </c>
      <c r="AG237" s="176"/>
      <c r="AH237" s="176">
        <f>'ПР 03.19-03.24'!AH237+'[9]поточний ремонт'!AH237+'[8]поточний ремонт'!AH237</f>
        <v>74402.188484419443</v>
      </c>
      <c r="AI237" s="176">
        <f>'ПР 03.19-03.24'!AI237+'[9]поточний ремонт'!AI237+'[8]поточний ремонт'!AI237</f>
        <v>85845.452017457195</v>
      </c>
      <c r="AJ237" s="176"/>
      <c r="AK237" s="176">
        <f>'ПР 03.19-03.24'!AK237+'[9]поточний ремонт'!AK237+'[8]поточний ремонт'!AK237</f>
        <v>33199.199710978392</v>
      </c>
      <c r="AL237" s="176">
        <f>'ПР 03.19-03.24'!AL237+'[9]поточний ремонт'!AL237+'[8]поточний ремонт'!AL237</f>
        <v>23478.718343141318</v>
      </c>
      <c r="AM237" s="176"/>
      <c r="AN237" s="176">
        <f>'ПР 03.19-03.24'!AN237+'[9]поточний ремонт'!AN237+'[8]поточний ремонт'!AN237</f>
        <v>38781.775406619847</v>
      </c>
      <c r="AO237" s="176">
        <f>'ПР 03.19-03.24'!AO237+'[9]поточний ремонт'!AO237+'[8]поточний ремонт'!AO237</f>
        <v>8528.1026270827606</v>
      </c>
      <c r="AP237" s="176"/>
      <c r="AQ237" s="176">
        <f>'ПР 03.19-03.24'!AQ237+'[9]поточний ремонт'!AQ237+'[8]поточний ремонт'!AQ237</f>
        <v>11950.988036423831</v>
      </c>
      <c r="AR237" s="176">
        <f>'ПР 03.19-03.24'!AR237+'[9]поточний ремонт'!AR237+'[8]поточний ремонт'!AR237</f>
        <v>2058</v>
      </c>
      <c r="AS237" s="176"/>
      <c r="AT237" s="176">
        <f>'ПР 03.19-03.24'!AT237+'[9]поточний ремонт'!AT237+'[8]поточний ремонт'!AT237</f>
        <v>49707.389120992877</v>
      </c>
      <c r="AU237" s="176">
        <f>'ПР 03.19-03.24'!AU237+'[9]поточний ремонт'!AU237+'[8]поточний ремонт'!AU237</f>
        <v>27625.193218598037</v>
      </c>
      <c r="AV237" s="176"/>
      <c r="AW237" s="176">
        <f>'ПР 03.19-03.24'!AW237+'[9]поточний ремонт'!AW237+'[8]поточний ремонт'!AW237</f>
        <v>3232.6129883290787</v>
      </c>
      <c r="AX237" s="176">
        <f>'ПР 03.19-03.24'!AX237+'[9]поточний ремонт'!AX237+'[8]поточний ремонт'!AX237</f>
        <v>21176</v>
      </c>
      <c r="AY237" s="176"/>
      <c r="AZ237" s="176">
        <f t="shared" si="15"/>
        <v>245294.08651553438</v>
      </c>
      <c r="BA237" s="176">
        <f t="shared" si="15"/>
        <v>189384.54527879154</v>
      </c>
      <c r="BB237" s="176">
        <f t="shared" si="17"/>
        <v>-55909.541236742836</v>
      </c>
      <c r="BD237" s="324">
        <v>2</v>
      </c>
    </row>
    <row r="238" spans="1:56" ht="24.9" customHeight="1" x14ac:dyDescent="0.3">
      <c r="A238" s="338">
        <v>150000758</v>
      </c>
      <c r="B238" s="602" t="s">
        <v>570</v>
      </c>
      <c r="C238" s="339">
        <v>9</v>
      </c>
      <c r="D238" s="340" t="s">
        <v>870</v>
      </c>
      <c r="E238" s="341"/>
      <c r="F238" s="176"/>
      <c r="G238" s="176"/>
      <c r="H238" s="176"/>
      <c r="I238" s="176"/>
      <c r="J238" s="176"/>
      <c r="K238" s="345"/>
      <c r="L238" s="176"/>
      <c r="M238" s="176"/>
      <c r="N238" s="176"/>
      <c r="O238" s="176"/>
      <c r="P238" s="176"/>
      <c r="Q238" s="344"/>
      <c r="R238" s="176"/>
      <c r="S238" s="176"/>
      <c r="T238" s="34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  <c r="AZ238" s="176">
        <f t="shared" si="15"/>
        <v>0</v>
      </c>
      <c r="BA238" s="176">
        <f t="shared" si="15"/>
        <v>0</v>
      </c>
      <c r="BB238" s="176">
        <f t="shared" si="17"/>
        <v>0</v>
      </c>
      <c r="BD238" s="324">
        <v>2</v>
      </c>
    </row>
    <row r="239" spans="1:56" ht="24.9" customHeight="1" x14ac:dyDescent="0.3">
      <c r="A239" s="338">
        <v>150000759</v>
      </c>
      <c r="B239" s="114" t="s">
        <v>573</v>
      </c>
      <c r="C239" s="339">
        <v>9</v>
      </c>
      <c r="D239" s="340" t="s">
        <v>870</v>
      </c>
      <c r="E239" s="341">
        <f>'[8]поточний ремонт'!E239</f>
        <v>5689.78</v>
      </c>
      <c r="F239" s="176">
        <f>'ПР 03.19-03.24'!F239+'[9]поточний ремонт'!F239+'[8]поточний ремонт'!F239</f>
        <v>649555.75077232847</v>
      </c>
      <c r="G239" s="176">
        <f t="shared" si="13"/>
        <v>635571.6624656067</v>
      </c>
      <c r="H239" s="176">
        <f t="shared" si="14"/>
        <v>-13984.088306721766</v>
      </c>
      <c r="I239" s="176">
        <f>'ПР 03.19-03.24'!I239+'[9]поточний ремонт'!I239+'[8]поточний ремонт'!I239</f>
        <v>28</v>
      </c>
      <c r="J239" s="176">
        <f>'ПР 03.19-03.24'!J239+'[9]поточний ремонт'!J239+'[8]поточний ремонт'!J239</f>
        <v>8046</v>
      </c>
      <c r="K239" s="342"/>
      <c r="L239" s="176">
        <f>'ПР 03.19-03.24'!L239+'[9]поточний ремонт'!L239+'[8]поточний ремонт'!L239</f>
        <v>1</v>
      </c>
      <c r="M239" s="176">
        <f>'ПР 03.19-03.24'!M239+'[9]поточний ремонт'!M239+'[8]поточний ремонт'!M239</f>
        <v>115222</v>
      </c>
      <c r="N239" s="176"/>
      <c r="O239" s="176">
        <f>'ПР 03.19-03.24'!O239+'[9]поточний ремонт'!O239+'[8]поточний ремонт'!O239</f>
        <v>145</v>
      </c>
      <c r="P239" s="176">
        <f>'ПР 03.19-03.24'!P239+'[9]поточний ремонт'!P239+'[8]поточний ремонт'!P239</f>
        <v>26900.98</v>
      </c>
      <c r="Q239" s="334"/>
      <c r="R239" s="176">
        <f>'ПР 03.19-03.24'!R239+'[9]поточний ремонт'!R239+'[8]поточний ремонт'!R239</f>
        <v>21</v>
      </c>
      <c r="S239" s="176">
        <f>'ПР 03.19-03.24'!S239+'[9]поточний ремонт'!S239+'[8]поточний ремонт'!S239</f>
        <v>329499.75888572552</v>
      </c>
      <c r="T239" s="346"/>
      <c r="U239" s="176">
        <f>'ПР 03.19-03.24'!U239+'[9]поточний ремонт'!U239+'[8]поточний ремонт'!U239</f>
        <v>13857.751084981977</v>
      </c>
      <c r="V239" s="176">
        <f>'ПР 03.19-03.24'!V239+'[9]поточний ремонт'!V239+'[8]поточний ремонт'!V239</f>
        <v>0</v>
      </c>
      <c r="W239" s="176">
        <f>'ПР 03.19-03.24'!W239+'[9]поточний ремонт'!W239+'[8]поточний ремонт'!W239</f>
        <v>0</v>
      </c>
      <c r="X239" s="176">
        <f>'ПР 03.19-03.24'!X239+'[9]поточний ремонт'!X239+'[8]поточний ремонт'!X239</f>
        <v>0</v>
      </c>
      <c r="Y239" s="176">
        <f>'ПР 03.19-03.24'!Y239+'[9]поточний ремонт'!Y239+'[8]поточний ремонт'!Y239</f>
        <v>43617</v>
      </c>
      <c r="Z239" s="176">
        <f>'ПР 03.19-03.24'!Z239+'[9]поточний ремонт'!Z239+'[8]поточний ремонт'!Z239</f>
        <v>0</v>
      </c>
      <c r="AA239" s="176">
        <f>'ПР 03.19-03.24'!AA239+'[9]поточний ремонт'!AA239+'[8]поточний ремонт'!AA239</f>
        <v>0</v>
      </c>
      <c r="AB239" s="176">
        <f>'ПР 03.19-03.24'!AB239+'[9]поточний ремонт'!AB239+'[8]поточний ремонт'!AB239</f>
        <v>13028</v>
      </c>
      <c r="AC239" s="176">
        <f>'ПР 03.19-03.24'!AC239+'[9]поточний ремонт'!AC239+'[8]поточний ремонт'!AC239</f>
        <v>40820.396151536181</v>
      </c>
      <c r="AD239" s="176">
        <f>'ПР 03.19-03.24'!AD239+'[9]поточний ремонт'!AD239+'[8]поточний ремонт'!AD239</f>
        <v>44579.776343363155</v>
      </c>
      <c r="AE239" s="176">
        <f>'ПР 03.19-03.24'!AE239+'[9]поточний ремонт'!AE239+'[8]поточний ремонт'!AE239</f>
        <v>21937.258597876105</v>
      </c>
      <c r="AF239" s="176">
        <f>'ПР 03.19-03.24'!AF239+'[9]поточний ремонт'!AF239+'[8]поточний ремонт'!AF239</f>
        <v>8730.6964537508975</v>
      </c>
      <c r="AG239" s="176"/>
      <c r="AH239" s="176">
        <f>'ПР 03.19-03.24'!AH239+'[9]поточний ремонт'!AH239+'[8]поточний ремонт'!AH239</f>
        <v>20728.191800343353</v>
      </c>
      <c r="AI239" s="176">
        <f>'ПР 03.19-03.24'!AI239+'[9]поточний ремонт'!AI239+'[8]поточний ремонт'!AI239</f>
        <v>32824.520000000004</v>
      </c>
      <c r="AJ239" s="176"/>
      <c r="AK239" s="176">
        <f>'ПР 03.19-03.24'!AK239+'[9]поточний ремонт'!AK239+'[8]поточний ремонт'!AK239</f>
        <v>15099.515482078952</v>
      </c>
      <c r="AL239" s="176">
        <f>'ПР 03.19-03.24'!AL239+'[9]поточний ремонт'!AL239+'[8]поточний ремонт'!AL239</f>
        <v>3178.9218103029302</v>
      </c>
      <c r="AM239" s="176"/>
      <c r="AN239" s="176">
        <f>'ПР 03.19-03.24'!AN239+'[9]поточний ремонт'!AN239+'[8]поточний ремонт'!AN239</f>
        <v>22223.561487686835</v>
      </c>
      <c r="AO239" s="176">
        <f>'ПР 03.19-03.24'!AO239+'[9]поточний ремонт'!AO239+'[8]поточний ремонт'!AO239</f>
        <v>4518.6832292960444</v>
      </c>
      <c r="AP239" s="176"/>
      <c r="AQ239" s="176">
        <f>'ПР 03.19-03.24'!AQ239+'[9]поточний ремонт'!AQ239+'[8]поточний ремонт'!AQ239</f>
        <v>6121.3694253182175</v>
      </c>
      <c r="AR239" s="176">
        <f>'ПР 03.19-03.24'!AR239+'[9]поточний ремонт'!AR239+'[8]поточний ремонт'!AR239</f>
        <v>0</v>
      </c>
      <c r="AS239" s="176"/>
      <c r="AT239" s="176">
        <f>'ПР 03.19-03.24'!AT239+'[9]поточний ремонт'!AT239+'[8]поточний ремонт'!AT239</f>
        <v>25490.512220256591</v>
      </c>
      <c r="AU239" s="176">
        <f>'ПР 03.19-03.24'!AU239+'[9]поточний ремонт'!AU239+'[8]поточний ремонт'!AU239</f>
        <v>42232.877362432751</v>
      </c>
      <c r="AV239" s="176"/>
      <c r="AW239" s="176">
        <f>'ПР 03.19-03.24'!AW239+'[9]поточний ремонт'!AW239+'[8]поточний ремонт'!AW239</f>
        <v>1776.3816926458896</v>
      </c>
      <c r="AX239" s="176">
        <f>'ПР 03.19-03.24'!AX239+'[9]поточний ремонт'!AX239+'[8]поточний ремонт'!AX239</f>
        <v>0</v>
      </c>
      <c r="AY239" s="176"/>
      <c r="AZ239" s="176">
        <f t="shared" si="15"/>
        <v>113376.79070620597</v>
      </c>
      <c r="BA239" s="176">
        <f t="shared" si="15"/>
        <v>91485.698855782626</v>
      </c>
      <c r="BB239" s="176">
        <f t="shared" si="17"/>
        <v>-21891.091850423341</v>
      </c>
      <c r="BD239" s="324">
        <v>2</v>
      </c>
    </row>
    <row r="240" spans="1:56" ht="24.9" customHeight="1" x14ac:dyDescent="0.3">
      <c r="A240" s="338">
        <v>150000761</v>
      </c>
      <c r="B240" s="114" t="s">
        <v>576</v>
      </c>
      <c r="C240" s="339">
        <v>9</v>
      </c>
      <c r="D240" s="340" t="s">
        <v>870</v>
      </c>
      <c r="E240" s="341">
        <f>'[8]поточний ремонт'!E240</f>
        <v>6817.01</v>
      </c>
      <c r="F240" s="176">
        <f>'ПР 03.19-03.24'!F240+'[9]поточний ремонт'!F240+'[8]поточний ремонт'!F240</f>
        <v>515199.36274780217</v>
      </c>
      <c r="G240" s="176">
        <f t="shared" si="13"/>
        <v>403226.38644611614</v>
      </c>
      <c r="H240" s="176">
        <f t="shared" si="14"/>
        <v>-111972.97630168602</v>
      </c>
      <c r="I240" s="176">
        <f>'ПР 03.19-03.24'!I240+'[9]поточний ремонт'!I240+'[8]поточний ремонт'!I240</f>
        <v>196</v>
      </c>
      <c r="J240" s="176">
        <f>'ПР 03.19-03.24'!J240+'[9]поточний ремонт'!J240+'[8]поточний ремонт'!J240</f>
        <v>51497</v>
      </c>
      <c r="K240" s="345"/>
      <c r="L240" s="176">
        <f>'ПР 03.19-03.24'!L240+'[9]поточний ремонт'!L240+'[8]поточний ремонт'!L240</f>
        <v>4</v>
      </c>
      <c r="M240" s="176">
        <f>'ПР 03.19-03.24'!M240+'[9]поточний ремонт'!M240+'[8]поточний ремонт'!M240</f>
        <v>177167.73388388284</v>
      </c>
      <c r="N240" s="176"/>
      <c r="O240" s="176">
        <f>'ПР 03.19-03.24'!O240+'[9]поточний ремонт'!O240+'[8]поточний ремонт'!O240</f>
        <v>0</v>
      </c>
      <c r="P240" s="176">
        <f>'ПР 03.19-03.24'!P240+'[9]поточний ремонт'!P240+'[8]поточний ремонт'!P240</f>
        <v>0</v>
      </c>
      <c r="Q240" s="334"/>
      <c r="R240" s="176">
        <f>'ПР 03.19-03.24'!R240+'[9]поточний ремонт'!R240+'[8]поточний ремонт'!R240</f>
        <v>13</v>
      </c>
      <c r="S240" s="176">
        <f>'ПР 03.19-03.24'!S240+'[9]поточний ремонт'!S240+'[8]поточний ремонт'!S240</f>
        <v>62079.560609427113</v>
      </c>
      <c r="T240" s="343"/>
      <c r="U240" s="176">
        <f>'ПР 03.19-03.24'!U240+'[9]поточний ремонт'!U240+'[8]поточний ремонт'!U240</f>
        <v>0</v>
      </c>
      <c r="V240" s="176">
        <f>'ПР 03.19-03.24'!V240+'[9]поточний ремонт'!V240+'[8]поточний ремонт'!V240</f>
        <v>0</v>
      </c>
      <c r="W240" s="176">
        <f>'ПР 03.19-03.24'!W240+'[9]поточний ремонт'!W240+'[8]поточний ремонт'!W240</f>
        <v>55</v>
      </c>
      <c r="X240" s="176">
        <f>'ПР 03.19-03.24'!X240+'[9]поточний ремонт'!X240+'[8]поточний ремонт'!X240</f>
        <v>21163.877541444763</v>
      </c>
      <c r="Y240" s="176">
        <f>'ПР 03.19-03.24'!Y240+'[9]поточний ремонт'!Y240+'[8]поточний ремонт'!Y240</f>
        <v>40712.140484063726</v>
      </c>
      <c r="Z240" s="176">
        <f>'ПР 03.19-03.24'!Z240+'[9]поточний ремонт'!Z240+'[8]поточний ремонт'!Z240</f>
        <v>0</v>
      </c>
      <c r="AA240" s="176">
        <f>'ПР 03.19-03.24'!AA240+'[9]поточний ремонт'!AA240+'[8]поточний ремонт'!AA240</f>
        <v>0</v>
      </c>
      <c r="AB240" s="176">
        <f>'ПР 03.19-03.24'!AB240+'[9]поточний ремонт'!AB240+'[8]поточний ремонт'!AB240</f>
        <v>15943</v>
      </c>
      <c r="AC240" s="176">
        <f>'ПР 03.19-03.24'!AC240+'[9]поточний ремонт'!AC240+'[8]поточний ремонт'!AC240</f>
        <v>13802.479791930045</v>
      </c>
      <c r="AD240" s="176">
        <f>'ПР 03.19-03.24'!AD240+'[9]поточний ремонт'!AD240+'[8]поточний ремонт'!AD240</f>
        <v>20860.594135367632</v>
      </c>
      <c r="AE240" s="176">
        <f>'ПР 03.19-03.24'!AE240+'[9]поточний ремонт'!AE240+'[8]поточний ремонт'!AE240</f>
        <v>21128.305727188836</v>
      </c>
      <c r="AF240" s="176">
        <f>'ПР 03.19-03.24'!AF240+'[9]поточний ремонт'!AF240+'[8]поточний ремонт'!AF240</f>
        <v>17882.267042645912</v>
      </c>
      <c r="AG240" s="176"/>
      <c r="AH240" s="176">
        <f>'ПР 03.19-03.24'!AH240+'[9]поточний ремонт'!AH240+'[8]поточний ремонт'!AH240</f>
        <v>18919.806952239149</v>
      </c>
      <c r="AI240" s="176">
        <f>'ПР 03.19-03.24'!AI240+'[9]поточний ремонт'!AI240+'[8]поточний ремонт'!AI240</f>
        <v>3603.1800000000003</v>
      </c>
      <c r="AJ240" s="176"/>
      <c r="AK240" s="176">
        <f>'ПР 03.19-03.24'!AK240+'[9]поточний ремонт'!AK240+'[8]поточний ремонт'!AK240</f>
        <v>16623.129497689792</v>
      </c>
      <c r="AL240" s="176">
        <f>'ПР 03.19-03.24'!AL240+'[9]поточний ремонт'!AL240+'[8]поточний ремонт'!AL240</f>
        <v>43775.69179380947</v>
      </c>
      <c r="AM240" s="176"/>
      <c r="AN240" s="176">
        <f>'ПР 03.19-03.24'!AN240+'[9]поточний ремонт'!AN240+'[8]поточний ремонт'!AN240</f>
        <v>19740.134699307338</v>
      </c>
      <c r="AO240" s="176">
        <f>'ПР 03.19-03.24'!AO240+'[9]поточний ремонт'!AO240+'[8]поточний ремонт'!AO240</f>
        <v>31344.008098470433</v>
      </c>
      <c r="AP240" s="176"/>
      <c r="AQ240" s="176">
        <f>'ПР 03.19-03.24'!AQ240+'[9]поточний ремонт'!AQ240+'[8]поточний ремонт'!AQ240</f>
        <v>7092.4474101846572</v>
      </c>
      <c r="AR240" s="176">
        <f>'ПР 03.19-03.24'!AR240+'[9]поточний ремонт'!AR240+'[8]поточний ремонт'!AR240</f>
        <v>0</v>
      </c>
      <c r="AS240" s="176"/>
      <c r="AT240" s="176">
        <f>'ПР 03.19-03.24'!AT240+'[9]поточний ремонт'!AT240+'[8]поточний ремонт'!AT240</f>
        <v>11882.597046734436</v>
      </c>
      <c r="AU240" s="176">
        <f>'ПР 03.19-03.24'!AU240+'[9]поточний ремонт'!AU240+'[8]поточний ремонт'!AU240</f>
        <v>16410.873765063167</v>
      </c>
      <c r="AV240" s="176"/>
      <c r="AW240" s="176">
        <f>'ПР 03.19-03.24'!AW240+'[9]поточний ремонт'!AW240+'[8]поточний ремонт'!AW240</f>
        <v>2019.119992662102</v>
      </c>
      <c r="AX240" s="176">
        <f>'ПР 03.19-03.24'!AX240+'[9]поточний ремонт'!AX240+'[8]поточний ремонт'!AX240</f>
        <v>0</v>
      </c>
      <c r="AY240" s="176"/>
      <c r="AZ240" s="176">
        <f t="shared" si="15"/>
        <v>97405.541326006307</v>
      </c>
      <c r="BA240" s="176">
        <f t="shared" si="15"/>
        <v>113016.02069998898</v>
      </c>
      <c r="BB240" s="176">
        <f t="shared" si="17"/>
        <v>15610.479373982671</v>
      </c>
      <c r="BD240" s="324">
        <v>2</v>
      </c>
    </row>
    <row r="241" spans="1:56" ht="24.9" customHeight="1" x14ac:dyDescent="0.3">
      <c r="A241" s="338">
        <v>150000762</v>
      </c>
      <c r="B241" s="114" t="s">
        <v>579</v>
      </c>
      <c r="C241" s="339">
        <v>9</v>
      </c>
      <c r="D241" s="340" t="s">
        <v>870</v>
      </c>
      <c r="E241" s="341">
        <f>'[8]поточний ремонт'!E241</f>
        <v>2823.9</v>
      </c>
      <c r="F241" s="176">
        <f>'ПР 03.19-03.24'!F241+'[9]поточний ремонт'!F241+'[8]поточний ремонт'!F241</f>
        <v>211587.93274004164</v>
      </c>
      <c r="G241" s="176">
        <f t="shared" si="13"/>
        <v>77269.073049786239</v>
      </c>
      <c r="H241" s="176">
        <f t="shared" si="14"/>
        <v>-134318.8596902554</v>
      </c>
      <c r="I241" s="176">
        <f>'ПР 03.19-03.24'!I241+'[9]поточний ремонт'!I241+'[8]поточний ремонт'!I241</f>
        <v>95</v>
      </c>
      <c r="J241" s="176">
        <f>'ПР 03.19-03.24'!J241+'[9]поточний ремонт'!J241+'[8]поточний ремонт'!J241</f>
        <v>30877</v>
      </c>
      <c r="K241" s="342"/>
      <c r="L241" s="176">
        <f>'ПР 03.19-03.24'!L241+'[9]поточний ремонт'!L241+'[8]поточний ремонт'!L241</f>
        <v>0</v>
      </c>
      <c r="M241" s="176">
        <f>'ПР 03.19-03.24'!M241+'[9]поточний ремонт'!M241+'[8]поточний ремонт'!M241</f>
        <v>0</v>
      </c>
      <c r="N241" s="176"/>
      <c r="O241" s="176">
        <f>'ПР 03.19-03.24'!O241+'[9]поточний ремонт'!O241+'[8]поточний ремонт'!O241</f>
        <v>0</v>
      </c>
      <c r="P241" s="176">
        <f>'ПР 03.19-03.24'!P241+'[9]поточний ремонт'!P241+'[8]поточний ремонт'!P241</f>
        <v>0</v>
      </c>
      <c r="Q241" s="334"/>
      <c r="R241" s="176">
        <f>'ПР 03.19-03.24'!R241+'[9]поточний ремонт'!R241+'[8]поточний ремонт'!R241</f>
        <v>7</v>
      </c>
      <c r="S241" s="176">
        <f>'ПР 03.19-03.24'!S241+'[9]поточний ремонт'!S241+'[8]поточний ремонт'!S241</f>
        <v>29074.263906335178</v>
      </c>
      <c r="T241" s="343"/>
      <c r="U241" s="176">
        <f>'ПР 03.19-03.24'!U241+'[9]поточний ремонт'!U241+'[8]поточний ремонт'!U241</f>
        <v>0</v>
      </c>
      <c r="V241" s="176">
        <f>'ПР 03.19-03.24'!V241+'[9]поточний ремонт'!V241+'[8]поточний ремонт'!V241</f>
        <v>0</v>
      </c>
      <c r="W241" s="176">
        <f>'ПР 03.19-03.24'!W241+'[9]поточний ремонт'!W241+'[8]поточний ремонт'!W241</f>
        <v>0</v>
      </c>
      <c r="X241" s="176">
        <f>'ПР 03.19-03.24'!X241+'[9]поточний ремонт'!X241+'[8]поточний ремонт'!X241</f>
        <v>0</v>
      </c>
      <c r="Y241" s="176">
        <f>'ПР 03.19-03.24'!Y241+'[9]поточний ремонт'!Y241+'[8]поточний ремонт'!Y241</f>
        <v>8201</v>
      </c>
      <c r="Z241" s="176">
        <f>'ПР 03.19-03.24'!Z241+'[9]поточний ремонт'!Z241+'[8]поточний ремонт'!Z241</f>
        <v>0</v>
      </c>
      <c r="AA241" s="176">
        <f>'ПР 03.19-03.24'!AA241+'[9]поточний ремонт'!AA241+'[8]поточний ремонт'!AA241</f>
        <v>0</v>
      </c>
      <c r="AB241" s="176">
        <f>'ПР 03.19-03.24'!AB241+'[9]поточний ремонт'!AB241+'[8]поточний ремонт'!AB241</f>
        <v>7385.4390079369987</v>
      </c>
      <c r="AC241" s="176">
        <f>'ПР 03.19-03.24'!AC241+'[9]поточний ремонт'!AC241+'[8]поточний ремонт'!AC241</f>
        <v>0</v>
      </c>
      <c r="AD241" s="176">
        <f>'ПР 03.19-03.24'!AD241+'[9]поточний ремонт'!AD241+'[8]поточний ремонт'!AD241</f>
        <v>1731.3701355140679</v>
      </c>
      <c r="AE241" s="176">
        <f>'ПР 03.19-03.24'!AE241+'[9]поточний ремонт'!AE241+'[8]поточний ремонт'!AE241</f>
        <v>10353.974865878306</v>
      </c>
      <c r="AF241" s="176">
        <f>'ПР 03.19-03.24'!AF241+'[9]поточний ремонт'!AF241+'[8]поточний ремонт'!AF241</f>
        <v>1197</v>
      </c>
      <c r="AG241" s="176"/>
      <c r="AH241" s="176">
        <f>'ПР 03.19-03.24'!AH241+'[9]поточний ремонт'!AH241+'[8]поточний ремонт'!AH241</f>
        <v>11585.224395912785</v>
      </c>
      <c r="AI241" s="176">
        <f>'ПР 03.19-03.24'!AI241+'[9]поточний ремонт'!AI241+'[8]поточний ремонт'!AI241</f>
        <v>33</v>
      </c>
      <c r="AJ241" s="176"/>
      <c r="AK241" s="176">
        <f>'ПР 03.19-03.24'!AK241+'[9]поточний ремонт'!AK241+'[8]поточний ремонт'!AK241</f>
        <v>0</v>
      </c>
      <c r="AL241" s="176">
        <f>'ПР 03.19-03.24'!AL241+'[9]поточний ремонт'!AL241+'[8]поточний ремонт'!AL241</f>
        <v>0</v>
      </c>
      <c r="AM241" s="176"/>
      <c r="AN241" s="176">
        <f>'ПР 03.19-03.24'!AN241+'[9]поточний ремонт'!AN241+'[8]поточний ремонт'!AN241</f>
        <v>0</v>
      </c>
      <c r="AO241" s="176">
        <f>'ПР 03.19-03.24'!AO241+'[9]поточний ремонт'!AO241+'[8]поточний ремонт'!AO241</f>
        <v>0</v>
      </c>
      <c r="AP241" s="176"/>
      <c r="AQ241" s="176">
        <f>'ПР 03.19-03.24'!AQ241+'[9]поточний ремонт'!AQ241+'[8]поточний ремонт'!AQ241</f>
        <v>3546.5093498131955</v>
      </c>
      <c r="AR241" s="176">
        <f>'ПР 03.19-03.24'!AR241+'[9]поточний ремонт'!AR241+'[8]поточний ремонт'!AR241</f>
        <v>0</v>
      </c>
      <c r="AS241" s="176"/>
      <c r="AT241" s="176">
        <f>'ПР 03.19-03.24'!AT241+'[9]поточний ремонт'!AT241+'[8]поточний ремонт'!AT241</f>
        <v>5366.6343488014181</v>
      </c>
      <c r="AU241" s="176">
        <f>'ПР 03.19-03.24'!AU241+'[9]поточний ремонт'!AU241+'[8]поточний ремонт'!AU241</f>
        <v>0</v>
      </c>
      <c r="AV241" s="176"/>
      <c r="AW241" s="176">
        <f>'ПР 03.19-03.24'!AW241+'[9]поточний ремонт'!AW241+'[8]поточний ремонт'!AW241</f>
        <v>894.21336805696444</v>
      </c>
      <c r="AX241" s="176">
        <f>'ПР 03.19-03.24'!AX241+'[9]поточний ремонт'!AX241+'[8]поточний ремонт'!AX241</f>
        <v>4664.777413453</v>
      </c>
      <c r="AY241" s="176"/>
      <c r="AZ241" s="176">
        <f t="shared" si="15"/>
        <v>31746.556328462666</v>
      </c>
      <c r="BA241" s="176">
        <f t="shared" si="15"/>
        <v>5894.777413453</v>
      </c>
      <c r="BB241" s="176">
        <f t="shared" si="17"/>
        <v>-25851.778915009665</v>
      </c>
      <c r="BD241" s="324">
        <v>2</v>
      </c>
    </row>
    <row r="242" spans="1:56" ht="24.9" customHeight="1" x14ac:dyDescent="0.3">
      <c r="A242" s="338">
        <v>150001044</v>
      </c>
      <c r="B242" s="114" t="s">
        <v>478</v>
      </c>
      <c r="C242" s="339">
        <v>5</v>
      </c>
      <c r="D242" s="340" t="s">
        <v>870</v>
      </c>
      <c r="E242" s="341">
        <f>'[8]поточний ремонт'!E242</f>
        <v>3505.5</v>
      </c>
      <c r="F242" s="176">
        <f>'ПР 03.19-03.24'!F242+'[9]поточний ремонт'!F242+'[8]поточний ремонт'!F242</f>
        <v>212924.32102387375</v>
      </c>
      <c r="G242" s="176">
        <f t="shared" si="13"/>
        <v>198161.57341995285</v>
      </c>
      <c r="H242" s="176">
        <f t="shared" si="14"/>
        <v>-14762.7476039209</v>
      </c>
      <c r="I242" s="176">
        <f>'ПР 03.19-03.24'!I242+'[9]поточний ремонт'!I242+'[8]поточний ремонт'!I242</f>
        <v>108.3</v>
      </c>
      <c r="J242" s="176">
        <f>'ПР 03.19-03.24'!J242+'[9]поточний ремонт'!J242+'[8]поточний ремонт'!J242</f>
        <v>57510.891674919745</v>
      </c>
      <c r="K242" s="342"/>
      <c r="L242" s="176">
        <f>'ПР 03.19-03.24'!L242+'[9]поточний ремонт'!L242+'[8]поточний ремонт'!L242</f>
        <v>1</v>
      </c>
      <c r="M242" s="176">
        <f>'ПР 03.19-03.24'!M242+'[9]поточний ремонт'!M242+'[8]поточний ремонт'!M242</f>
        <v>24981</v>
      </c>
      <c r="N242" s="176"/>
      <c r="O242" s="176">
        <f>'ПР 03.19-03.24'!O242+'[9]поточний ремонт'!O242+'[8]поточний ремонт'!O242</f>
        <v>0</v>
      </c>
      <c r="P242" s="176">
        <f>'ПР 03.19-03.24'!P242+'[9]поточний ремонт'!P242+'[8]поточний ремонт'!P242</f>
        <v>0</v>
      </c>
      <c r="Q242" s="334"/>
      <c r="R242" s="176">
        <f>'ПР 03.19-03.24'!R242+'[9]поточний ремонт'!R242+'[8]поточний ремонт'!R242</f>
        <v>0</v>
      </c>
      <c r="S242" s="176">
        <f>'ПР 03.19-03.24'!S242+'[9]поточний ремонт'!S242+'[8]поточний ремонт'!S242</f>
        <v>0</v>
      </c>
      <c r="T242" s="343"/>
      <c r="U242" s="176">
        <f>'ПР 03.19-03.24'!U242+'[9]поточний ремонт'!U242+'[8]поточний ремонт'!U242</f>
        <v>0</v>
      </c>
      <c r="V242" s="176">
        <f>'ПР 03.19-03.24'!V242+'[9]поточний ремонт'!V242+'[8]поточний ремонт'!V242</f>
        <v>0</v>
      </c>
      <c r="W242" s="176">
        <f>'ПР 03.19-03.24'!W242+'[9]поточний ремонт'!W242+'[8]поточний ремонт'!W242</f>
        <v>0</v>
      </c>
      <c r="X242" s="176">
        <f>'ПР 03.19-03.24'!X242+'[9]поточний ремонт'!X242+'[8]поточний ремонт'!X242</f>
        <v>0</v>
      </c>
      <c r="Y242" s="176">
        <f>'ПР 03.19-03.24'!Y242+'[9]поточний ремонт'!Y242+'[8]поточний ремонт'!Y242</f>
        <v>26683.93040927983</v>
      </c>
      <c r="Z242" s="176">
        <f>'ПР 03.19-03.24'!Z242+'[9]поточний ремонт'!Z242+'[8]поточний ремонт'!Z242</f>
        <v>0</v>
      </c>
      <c r="AA242" s="176">
        <f>'ПР 03.19-03.24'!AA242+'[9]поточний ремонт'!AA242+'[8]поточний ремонт'!AA242</f>
        <v>0</v>
      </c>
      <c r="AB242" s="176">
        <f>'ПР 03.19-03.24'!AB242+'[9]поточний ремонт'!AB242+'[8]поточний ремонт'!AB242</f>
        <v>2464</v>
      </c>
      <c r="AC242" s="176">
        <f>'ПР 03.19-03.24'!AC242+'[9]поточний ремонт'!AC242+'[8]поточний ремонт'!AC242</f>
        <v>76943.866611138947</v>
      </c>
      <c r="AD242" s="176">
        <f>'ПР 03.19-03.24'!AD242+'[9]поточний ремонт'!AD242+'[8]поточний ремонт'!AD242</f>
        <v>9577.8847246143268</v>
      </c>
      <c r="AE242" s="176">
        <f>'ПР 03.19-03.24'!AE242+'[9]поточний ремонт'!AE242+'[8]поточний ремонт'!AE242</f>
        <v>19387.596938585375</v>
      </c>
      <c r="AF242" s="176">
        <f>'ПР 03.19-03.24'!AF242+'[9]поточний ремонт'!AF242+'[8]поточний ремонт'!AF242</f>
        <v>10519.82</v>
      </c>
      <c r="AG242" s="176"/>
      <c r="AH242" s="176">
        <f>'ПР 03.19-03.24'!AH242+'[9]поточний ремонт'!AH242+'[8]поточний ремонт'!AH242</f>
        <v>27749.842504447413</v>
      </c>
      <c r="AI242" s="176">
        <f>'ПР 03.19-03.24'!AI242+'[9]поточний ремонт'!AI242+'[8]поточний ремонт'!AI242</f>
        <v>40</v>
      </c>
      <c r="AJ242" s="176"/>
      <c r="AK242" s="176">
        <f>'ПР 03.19-03.24'!AK242+'[9]поточний ремонт'!AK242+'[8]поточний ремонт'!AK242</f>
        <v>15096.483358484513</v>
      </c>
      <c r="AL242" s="176">
        <f>'ПР 03.19-03.24'!AL242+'[9]поточний ремонт'!AL242+'[8]поточний ремонт'!AL242</f>
        <v>2866.6957943856723</v>
      </c>
      <c r="AM242" s="176"/>
      <c r="AN242" s="176">
        <f>'ПР 03.19-03.24'!AN242+'[9]поточний ремонт'!AN242+'[8]поточний ремонт'!AN242</f>
        <v>0</v>
      </c>
      <c r="AO242" s="176">
        <f>'ПР 03.19-03.24'!AO242+'[9]поточний ремонт'!AO242+'[8]поточний ремонт'!AO242</f>
        <v>0</v>
      </c>
      <c r="AP242" s="176"/>
      <c r="AQ242" s="176">
        <f>'ПР 03.19-03.24'!AQ242+'[9]поточний ремонт'!AQ242+'[8]поточний ремонт'!AQ242</f>
        <v>0</v>
      </c>
      <c r="AR242" s="176">
        <f>'ПР 03.19-03.24'!AR242+'[9]поточний ремонт'!AR242+'[8]поточний ремонт'!AR242</f>
        <v>1729.0903519414105</v>
      </c>
      <c r="AS242" s="176"/>
      <c r="AT242" s="176">
        <f>'ПР 03.19-03.24'!AT242+'[9]поточний ремонт'!AT242+'[8]поточний ремонт'!AT242</f>
        <v>15492.227804215159</v>
      </c>
      <c r="AU242" s="176">
        <f>'ПР 03.19-03.24'!AU242+'[9]поточний ремонт'!AU242+'[8]поточний ремонт'!AU242</f>
        <v>4321.8648626081722</v>
      </c>
      <c r="AV242" s="176"/>
      <c r="AW242" s="176">
        <f>'ПР 03.19-03.24'!AW242+'[9]поточний ремонт'!AW242+'[8]поточний ремонт'!AW242</f>
        <v>1170.8970404793774</v>
      </c>
      <c r="AX242" s="176">
        <f>'ПР 03.19-03.24'!AX242+'[9]поточний ремонт'!AX242+'[8]поточний ремонт'!AX242</f>
        <v>4253.6402587181819</v>
      </c>
      <c r="AY242" s="176"/>
      <c r="AZ242" s="176">
        <f t="shared" si="15"/>
        <v>78897.047646211839</v>
      </c>
      <c r="BA242" s="176">
        <f t="shared" si="15"/>
        <v>23731.111267653432</v>
      </c>
      <c r="BB242" s="176">
        <f t="shared" si="17"/>
        <v>-55165.936378558406</v>
      </c>
      <c r="BD242" s="324">
        <v>2</v>
      </c>
    </row>
    <row r="243" spans="1:56" ht="24.9" customHeight="1" x14ac:dyDescent="0.3">
      <c r="A243" s="338">
        <v>150001050</v>
      </c>
      <c r="B243" s="114" t="s">
        <v>480</v>
      </c>
      <c r="C243" s="339">
        <v>5</v>
      </c>
      <c r="D243" s="340" t="s">
        <v>870</v>
      </c>
      <c r="E243" s="341">
        <f>'[8]поточний ремонт'!E243</f>
        <v>3564.2</v>
      </c>
      <c r="F243" s="176">
        <f>'ПР 03.19-03.24'!F243+'[9]поточний ремонт'!F243+'[8]поточний ремонт'!F243</f>
        <v>379767.52460669447</v>
      </c>
      <c r="G243" s="176">
        <f t="shared" si="13"/>
        <v>318765.24296639324</v>
      </c>
      <c r="H243" s="176">
        <f t="shared" si="14"/>
        <v>-61002.281640301226</v>
      </c>
      <c r="I243" s="176">
        <f>'ПР 03.19-03.24'!I243+'[9]поточний ремонт'!I243+'[8]поточний ремонт'!I243</f>
        <v>433.80000000000007</v>
      </c>
      <c r="J243" s="176">
        <f>'ПР 03.19-03.24'!J243+'[9]поточний ремонт'!J243+'[8]поточний ремонт'!J243</f>
        <v>112051.1138948709</v>
      </c>
      <c r="K243" s="342"/>
      <c r="L243" s="176">
        <f>'ПР 03.19-03.24'!L243+'[9]поточний ремонт'!L243+'[8]поточний ремонт'!L243</f>
        <v>1</v>
      </c>
      <c r="M243" s="176">
        <f>'ПР 03.19-03.24'!M243+'[9]поточний ремонт'!M243+'[8]поточний ремонт'!M243</f>
        <v>18939</v>
      </c>
      <c r="N243" s="176"/>
      <c r="O243" s="176">
        <f>'ПР 03.19-03.24'!O243+'[9]поточний ремонт'!O243+'[8]поточний ремонт'!O243</f>
        <v>346</v>
      </c>
      <c r="P243" s="176">
        <f>'ПР 03.19-03.24'!P243+'[9]поточний ремонт'!P243+'[8]поточний ремонт'!P243</f>
        <v>46108.34</v>
      </c>
      <c r="Q243" s="334"/>
      <c r="R243" s="176">
        <f>'ПР 03.19-03.24'!R243+'[9]поточний ремонт'!R243+'[8]поточний ремонт'!R243</f>
        <v>0</v>
      </c>
      <c r="S243" s="176">
        <f>'ПР 03.19-03.24'!S243+'[9]поточний ремонт'!S243+'[8]поточний ремонт'!S243</f>
        <v>0</v>
      </c>
      <c r="T243" s="343"/>
      <c r="U243" s="176">
        <f>'ПР 03.19-03.24'!U243+'[9]поточний ремонт'!U243+'[8]поточний ремонт'!U243</f>
        <v>0</v>
      </c>
      <c r="V243" s="176">
        <f>'ПР 03.19-03.24'!V243+'[9]поточний ремонт'!V243+'[8]поточний ремонт'!V243</f>
        <v>0</v>
      </c>
      <c r="W243" s="176">
        <f>'ПР 03.19-03.24'!W243+'[9]поточний ремонт'!W243+'[8]поточний ремонт'!W243</f>
        <v>2</v>
      </c>
      <c r="X243" s="176">
        <f>'ПР 03.19-03.24'!X243+'[9]поточний ремонт'!X243+'[8]поточний ремонт'!X243</f>
        <v>1465.1183702092915</v>
      </c>
      <c r="Y243" s="176">
        <f>'ПР 03.19-03.24'!Y243+'[9]поточний ремонт'!Y243+'[8]поточний ремонт'!Y243</f>
        <v>61652.453900167791</v>
      </c>
      <c r="Z243" s="176">
        <f>'ПР 03.19-03.24'!Z243+'[9]поточний ремонт'!Z243+'[8]поточний ремонт'!Z243</f>
        <v>0</v>
      </c>
      <c r="AA243" s="176">
        <f>'ПР 03.19-03.24'!AA243+'[9]поточний ремонт'!AA243+'[8]поточний ремонт'!AA243</f>
        <v>0</v>
      </c>
      <c r="AB243" s="176">
        <f>'ПР 03.19-03.24'!AB243+'[9]поточний ремонт'!AB243+'[8]поточний ремонт'!AB243</f>
        <v>10093.458769145951</v>
      </c>
      <c r="AC243" s="176">
        <f>'ПР 03.19-03.24'!AC243+'[9]поточний ремонт'!AC243+'[8]поточний ремонт'!AC243</f>
        <v>59331.562940405856</v>
      </c>
      <c r="AD243" s="176">
        <f>'ПР 03.19-03.24'!AD243+'[9]поточний ремонт'!AD243+'[8]поточний ремонт'!AD243</f>
        <v>9124.1950915934704</v>
      </c>
      <c r="AE243" s="176">
        <f>'ПР 03.19-03.24'!AE243+'[9]поточний ремонт'!AE243+'[8]поточний ремонт'!AE243</f>
        <v>18788.241255255271</v>
      </c>
      <c r="AF243" s="176">
        <f>'ПР 03.19-03.24'!AF243+'[9]поточний ремонт'!AF243+'[8]поточний ремонт'!AF243</f>
        <v>9693</v>
      </c>
      <c r="AG243" s="176"/>
      <c r="AH243" s="176">
        <f>'ПР 03.19-03.24'!AH243+'[9]поточний ремонт'!AH243+'[8]поточний ремонт'!AH243</f>
        <v>25511.78849677047</v>
      </c>
      <c r="AI243" s="176">
        <f>'ПР 03.19-03.24'!AI243+'[9]поточний ремонт'!AI243+'[8]поточний ремонт'!AI243</f>
        <v>9289</v>
      </c>
      <c r="AJ243" s="176"/>
      <c r="AK243" s="176">
        <f>'ПР 03.19-03.24'!AK243+'[9]поточний ремонт'!AK243+'[8]поточний ремонт'!AK243</f>
        <v>15402.929178973096</v>
      </c>
      <c r="AL243" s="176">
        <f>'ПР 03.19-03.24'!AL243+'[9]поточний ремонт'!AL243+'[8]поточний ремонт'!AL243</f>
        <v>0</v>
      </c>
      <c r="AM243" s="176"/>
      <c r="AN243" s="176">
        <f>'ПР 03.19-03.24'!AN243+'[9]поточний ремонт'!AN243+'[8]поточний ремонт'!AN243</f>
        <v>0</v>
      </c>
      <c r="AO243" s="176">
        <f>'ПР 03.19-03.24'!AO243+'[9]поточний ремонт'!AO243+'[8]поточний ремонт'!AO243</f>
        <v>0</v>
      </c>
      <c r="AP243" s="176"/>
      <c r="AQ243" s="176">
        <f>'ПР 03.19-03.24'!AQ243+'[9]поточний ремонт'!AQ243+'[8]поточний ремонт'!AQ243</f>
        <v>922.81163091883468</v>
      </c>
      <c r="AR243" s="176">
        <f>'ПР 03.19-03.24'!AR243+'[9]поточний ремонт'!AR243+'[8]поточний ремонт'!AR243</f>
        <v>0</v>
      </c>
      <c r="AS243" s="176"/>
      <c r="AT243" s="176">
        <f>'ПР 03.19-03.24'!AT243+'[9]поточний ремонт'!AT243+'[8]поточний ремонт'!AT243</f>
        <v>15577.320932486693</v>
      </c>
      <c r="AU243" s="176">
        <f>'ПР 03.19-03.24'!AU243+'[9]поточний ремонт'!AU243+'[8]поточний ремонт'!AU243</f>
        <v>128220.70892977668</v>
      </c>
      <c r="AV243" s="176"/>
      <c r="AW243" s="176">
        <f>'ПР 03.19-03.24'!AW243+'[9]поточний ремонт'!AW243+'[8]поточний ремонт'!AW243</f>
        <v>1169.8019883128659</v>
      </c>
      <c r="AX243" s="176">
        <f>'ПР 03.19-03.24'!AX243+'[9]поточний ремонт'!AX243+'[8]поточний ремонт'!AX243</f>
        <v>5413.8463329045326</v>
      </c>
      <c r="AY243" s="176"/>
      <c r="AZ243" s="176">
        <f t="shared" si="15"/>
        <v>77372.893482717234</v>
      </c>
      <c r="BA243" s="176">
        <f t="shared" si="15"/>
        <v>152616.55526268121</v>
      </c>
      <c r="BB243" s="176">
        <f t="shared" si="17"/>
        <v>75243.661779963979</v>
      </c>
      <c r="BD243" s="324">
        <v>2</v>
      </c>
    </row>
    <row r="244" spans="1:56" ht="24.9" customHeight="1" x14ac:dyDescent="0.3">
      <c r="A244" s="338">
        <v>150001045</v>
      </c>
      <c r="B244" s="114" t="s">
        <v>482</v>
      </c>
      <c r="C244" s="339">
        <v>5</v>
      </c>
      <c r="D244" s="340" t="s">
        <v>870</v>
      </c>
      <c r="E244" s="341">
        <f>'[8]поточний ремонт'!E244</f>
        <v>3572</v>
      </c>
      <c r="F244" s="176">
        <f>'ПР 03.19-03.24'!F244+'[9]поточний ремонт'!F244+'[8]поточний ремонт'!F244</f>
        <v>375991.19395147607</v>
      </c>
      <c r="G244" s="176">
        <f t="shared" si="13"/>
        <v>456653.58078574558</v>
      </c>
      <c r="H244" s="176">
        <f t="shared" si="14"/>
        <v>80662.386834269506</v>
      </c>
      <c r="I244" s="176">
        <f>'ПР 03.19-03.24'!I244+'[9]поточний ремонт'!I244+'[8]поточний ремонт'!I244</f>
        <v>620.70000000000005</v>
      </c>
      <c r="J244" s="176">
        <f>'ПР 03.19-03.24'!J244+'[9]поточний ремонт'!J244+'[8]поточний ремонт'!J244</f>
        <v>115835</v>
      </c>
      <c r="K244" s="345"/>
      <c r="L244" s="176">
        <f>'ПР 03.19-03.24'!L244+'[9]поточний ремонт'!L244+'[8]поточний ремонт'!L244</f>
        <v>3</v>
      </c>
      <c r="M244" s="176">
        <f>'ПР 03.19-03.24'!M244+'[9]поточний ремонт'!M244+'[8]поточний ремонт'!M244</f>
        <v>133599.05141309169</v>
      </c>
      <c r="N244" s="176"/>
      <c r="O244" s="176">
        <f>'ПР 03.19-03.24'!O244+'[9]поточний ремонт'!O244+'[8]поточний ремонт'!O244</f>
        <v>59</v>
      </c>
      <c r="P244" s="176">
        <f>'ПР 03.19-03.24'!P244+'[9]поточний ремонт'!P244+'[8]поточний ремонт'!P244</f>
        <v>12921.434249496549</v>
      </c>
      <c r="Q244" s="344"/>
      <c r="R244" s="176">
        <f>'ПР 03.19-03.24'!R244+'[9]поточний ремонт'!R244+'[8]поточний ремонт'!R244</f>
        <v>0</v>
      </c>
      <c r="S244" s="176">
        <f>'ПР 03.19-03.24'!S244+'[9]поточний ремонт'!S244+'[8]поточний ремонт'!S244</f>
        <v>0</v>
      </c>
      <c r="T244" s="343"/>
      <c r="U244" s="176">
        <f>'ПР 03.19-03.24'!U244+'[9]поточний ремонт'!U244+'[8]поточний ремонт'!U244</f>
        <v>0</v>
      </c>
      <c r="V244" s="176">
        <f>'ПР 03.19-03.24'!V244+'[9]поточний ремонт'!V244+'[8]поточний ремонт'!V244</f>
        <v>0</v>
      </c>
      <c r="W244" s="176">
        <f>'ПР 03.19-03.24'!W244+'[9]поточний ремонт'!W244+'[8]поточний ремонт'!W244</f>
        <v>0</v>
      </c>
      <c r="X244" s="176">
        <f>'ПР 03.19-03.24'!X244+'[9]поточний ремонт'!X244+'[8]поточний ремонт'!X244</f>
        <v>0</v>
      </c>
      <c r="Y244" s="176">
        <f>'ПР 03.19-03.24'!Y244+'[9]поточний ремонт'!Y244+'[8]поточний ремонт'!Y244</f>
        <v>183507.92731063528</v>
      </c>
      <c r="Z244" s="176">
        <f>'ПР 03.19-03.24'!Z244+'[9]поточний ремонт'!Z244+'[8]поточний ремонт'!Z244</f>
        <v>0</v>
      </c>
      <c r="AA244" s="176">
        <f>'ПР 03.19-03.24'!AA244+'[9]поточний ремонт'!AA244+'[8]поточний ремонт'!AA244</f>
        <v>0</v>
      </c>
      <c r="AB244" s="176">
        <f>'ПР 03.19-03.24'!AB244+'[9]поточний ремонт'!AB244+'[8]поточний ремонт'!AB244</f>
        <v>1806.4387410537649</v>
      </c>
      <c r="AC244" s="176">
        <f>'ПР 03.19-03.24'!AC244+'[9]поточний ремонт'!AC244+'[8]поточний ремонт'!AC244</f>
        <v>4324.1992443227155</v>
      </c>
      <c r="AD244" s="176">
        <f>'ПР 03.19-03.24'!AD244+'[9]поточний ремонт'!AD244+'[8]поточний ремонт'!AD244</f>
        <v>4659.5298271456049</v>
      </c>
      <c r="AE244" s="176">
        <f>'ПР 03.19-03.24'!AE244+'[9]поточний ремонт'!AE244+'[8]поточний ремонт'!AE244</f>
        <v>18092.258450525755</v>
      </c>
      <c r="AF244" s="176">
        <f>'ПР 03.19-03.24'!AF244+'[9]поточний ремонт'!AF244+'[8]поточний ремонт'!AF244</f>
        <v>14485.69</v>
      </c>
      <c r="AG244" s="176"/>
      <c r="AH244" s="176">
        <f>'ПР 03.19-03.24'!AH244+'[9]поточний ремонт'!AH244+'[8]поточний ремонт'!AH244</f>
        <v>25511.78849677047</v>
      </c>
      <c r="AI244" s="176">
        <f>'ПР 03.19-03.24'!AI244+'[9]поточний ремонт'!AI244+'[8]поточний ремонт'!AI244</f>
        <v>2143</v>
      </c>
      <c r="AJ244" s="176"/>
      <c r="AK244" s="176">
        <f>'ПР 03.19-03.24'!AK244+'[9]поточний ремонт'!AK244+'[8]поточний ремонт'!AK244</f>
        <v>18310.764024423279</v>
      </c>
      <c r="AL244" s="176">
        <f>'ПР 03.19-03.24'!AL244+'[9]поточний ремонт'!AL244+'[8]поточний ремонт'!AL244</f>
        <v>5236</v>
      </c>
      <c r="AM244" s="176"/>
      <c r="AN244" s="176">
        <f>'ПР 03.19-03.24'!AN244+'[9]поточний ремонт'!AN244+'[8]поточний ремонт'!AN244</f>
        <v>0</v>
      </c>
      <c r="AO244" s="176">
        <f>'ПР 03.19-03.24'!AO244+'[9]поточний ремонт'!AO244+'[8]поточний ремонт'!AO244</f>
        <v>0</v>
      </c>
      <c r="AP244" s="176"/>
      <c r="AQ244" s="176">
        <f>'ПР 03.19-03.24'!AQ244+'[9]поточний ремонт'!AQ244+'[8]поточний ремонт'!AQ244</f>
        <v>922.81163091883468</v>
      </c>
      <c r="AR244" s="176">
        <f>'ПР 03.19-03.24'!AR244+'[9]поточний ремонт'!AR244+'[8]поточний ремонт'!AR244</f>
        <v>0</v>
      </c>
      <c r="AS244" s="176"/>
      <c r="AT244" s="176">
        <f>'ПР 03.19-03.24'!AT244+'[9]поточний ремонт'!AT244+'[8]поточний ремонт'!AT244</f>
        <v>15616.058958706184</v>
      </c>
      <c r="AU244" s="176">
        <f>'ПР 03.19-03.24'!AU244+'[9]поточний ремонт'!AU244+'[8]поточний ремонт'!AU244</f>
        <v>10520.056818720692</v>
      </c>
      <c r="AV244" s="176"/>
      <c r="AW244" s="176">
        <f>'ПР 03.19-03.24'!AW244+'[9]поточний ремонт'!AW244+'[8]поточний ремонт'!AW244</f>
        <v>1132.5832926783153</v>
      </c>
      <c r="AX244" s="176">
        <f>'ПР 03.19-03.24'!AX244+'[9]поточний ремонт'!AX244+'[8]поточний ремонт'!AX244</f>
        <v>3947.3587885413904</v>
      </c>
      <c r="AY244" s="176"/>
      <c r="AZ244" s="176">
        <f t="shared" si="15"/>
        <v>79586.26485402284</v>
      </c>
      <c r="BA244" s="176">
        <f t="shared" si="15"/>
        <v>36332.105607262085</v>
      </c>
      <c r="BB244" s="176">
        <f t="shared" si="17"/>
        <v>-43254.159246760755</v>
      </c>
      <c r="BD244" s="324">
        <v>2</v>
      </c>
    </row>
    <row r="245" spans="1:56" ht="24.9" customHeight="1" x14ac:dyDescent="0.3">
      <c r="A245" s="338">
        <v>150001046</v>
      </c>
      <c r="B245" s="114" t="s">
        <v>484</v>
      </c>
      <c r="C245" s="339">
        <v>5</v>
      </c>
      <c r="D245" s="340" t="s">
        <v>870</v>
      </c>
      <c r="E245" s="341">
        <f>'[8]поточний ремонт'!E245</f>
        <v>2689.9</v>
      </c>
      <c r="F245" s="176">
        <f>'ПР 03.19-03.24'!F245+'[9]поточний ремонт'!F245+'[8]поточний ремонт'!F245</f>
        <v>192457.59957675412</v>
      </c>
      <c r="G245" s="176">
        <f t="shared" si="13"/>
        <v>196459.89289812345</v>
      </c>
      <c r="H245" s="176">
        <f t="shared" si="14"/>
        <v>4002.2933213693323</v>
      </c>
      <c r="I245" s="176">
        <f>'ПР 03.19-03.24'!I245+'[9]поточний ремонт'!I245+'[8]поточний ремонт'!I245</f>
        <v>212.9</v>
      </c>
      <c r="J245" s="176">
        <f>'ПР 03.19-03.24'!J245+'[9]поточний ремонт'!J245+'[8]поточний ремонт'!J245</f>
        <v>54483.318342730287</v>
      </c>
      <c r="K245" s="345"/>
      <c r="L245" s="176">
        <f>'ПР 03.19-03.24'!L245+'[9]поточний ремонт'!L245+'[8]поточний ремонт'!L245</f>
        <v>1</v>
      </c>
      <c r="M245" s="176">
        <f>'ПР 03.19-03.24'!M245+'[9]поточний ремонт'!M245+'[8]поточний ремонт'!M245</f>
        <v>63343</v>
      </c>
      <c r="N245" s="176"/>
      <c r="O245" s="176">
        <f>'ПР 03.19-03.24'!O245+'[9]поточний ремонт'!O245+'[8]поточний ремонт'!O245</f>
        <v>0</v>
      </c>
      <c r="P245" s="176">
        <f>'ПР 03.19-03.24'!P245+'[9]поточний ремонт'!P245+'[8]поточний ремонт'!P245</f>
        <v>0</v>
      </c>
      <c r="Q245" s="334"/>
      <c r="R245" s="176">
        <f>'ПР 03.19-03.24'!R245+'[9]поточний ремонт'!R245+'[8]поточний ремонт'!R245</f>
        <v>0</v>
      </c>
      <c r="S245" s="176">
        <f>'ПР 03.19-03.24'!S245+'[9]поточний ремонт'!S245+'[8]поточний ремонт'!S245</f>
        <v>0</v>
      </c>
      <c r="T245" s="343"/>
      <c r="U245" s="176">
        <f>'ПР 03.19-03.24'!U245+'[9]поточний ремонт'!U245+'[8]поточний ремонт'!U245</f>
        <v>0</v>
      </c>
      <c r="V245" s="176">
        <f>'ПР 03.19-03.24'!V245+'[9]поточний ремонт'!V245+'[8]поточний ремонт'!V245</f>
        <v>0</v>
      </c>
      <c r="W245" s="176">
        <f>'ПР 03.19-03.24'!W245+'[9]поточний ремонт'!W245+'[8]поточний ремонт'!W245</f>
        <v>0</v>
      </c>
      <c r="X245" s="176">
        <f>'ПР 03.19-03.24'!X245+'[9]поточний ремонт'!X245+'[8]поточний ремонт'!X245</f>
        <v>0</v>
      </c>
      <c r="Y245" s="176">
        <f>'ПР 03.19-03.24'!Y245+'[9]поточний ремонт'!Y245+'[8]поточний ремонт'!Y245</f>
        <v>44027.294229130181</v>
      </c>
      <c r="Z245" s="176">
        <f>'ПР 03.19-03.24'!Z245+'[9]поточний ремонт'!Z245+'[8]поточний ремонт'!Z245</f>
        <v>0</v>
      </c>
      <c r="AA245" s="176">
        <f>'ПР 03.19-03.24'!AA245+'[9]поточний ремонт'!AA245+'[8]поточний ремонт'!AA245</f>
        <v>24779</v>
      </c>
      <c r="AB245" s="176">
        <f>'ПР 03.19-03.24'!AB245+'[9]поточний ремонт'!AB245+'[8]поточний ремонт'!AB245</f>
        <v>1292</v>
      </c>
      <c r="AC245" s="176">
        <f>'ПР 03.19-03.24'!AC245+'[9]поточний ремонт'!AC245+'[8]поточний ремонт'!AC245</f>
        <v>2665</v>
      </c>
      <c r="AD245" s="176">
        <f>'ПР 03.19-03.24'!AD245+'[9]поточний ремонт'!AD245+'[8]поточний ремонт'!AD245</f>
        <v>5870.2803262629805</v>
      </c>
      <c r="AE245" s="176">
        <f>'ПР 03.19-03.24'!AE245+'[9]поточний ремонт'!AE245+'[8]поточний ремонт'!AE245</f>
        <v>13829.959150264764</v>
      </c>
      <c r="AF245" s="176">
        <f>'ПР 03.19-03.24'!AF245+'[9]поточний ремонт'!AF245+'[8]поточний ремонт'!AF245</f>
        <v>11452</v>
      </c>
      <c r="AG245" s="176"/>
      <c r="AH245" s="176">
        <f>'ПР 03.19-03.24'!AH245+'[9]поточний ремонт'!AH245+'[8]поточний ремонт'!AH245</f>
        <v>21656.731879659579</v>
      </c>
      <c r="AI245" s="176">
        <f>'ПР 03.19-03.24'!AI245+'[9]поточний ремонт'!AI245+'[8]поточний ремонт'!AI245</f>
        <v>3993.0559686131696</v>
      </c>
      <c r="AJ245" s="176"/>
      <c r="AK245" s="176">
        <f>'ПР 03.19-03.24'!AK245+'[9]поточний ремонт'!AK245+'[8]поточний ремонт'!AK245</f>
        <v>10663.686115456258</v>
      </c>
      <c r="AL245" s="176">
        <f>'ПР 03.19-03.24'!AL245+'[9]поточний ремонт'!AL245+'[8]поточний ремонт'!AL245</f>
        <v>4134.1761073339039</v>
      </c>
      <c r="AM245" s="176"/>
      <c r="AN245" s="176">
        <f>'ПР 03.19-03.24'!AN245+'[9]поточний ремонт'!AN245+'[8]поточний ремонт'!AN245</f>
        <v>0</v>
      </c>
      <c r="AO245" s="176">
        <f>'ПР 03.19-03.24'!AO245+'[9]поточний ремонт'!AO245+'[8]поточний ремонт'!AO245</f>
        <v>0</v>
      </c>
      <c r="AP245" s="176"/>
      <c r="AQ245" s="176">
        <f>'ПР 03.19-03.24'!AQ245+'[9]поточний ремонт'!AQ245+'[8]поточний ремонт'!AQ245</f>
        <v>922.81163091883468</v>
      </c>
      <c r="AR245" s="176">
        <f>'ПР 03.19-03.24'!AR245+'[9]поточний ремонт'!AR245+'[8]поточний ремонт'!AR245</f>
        <v>1515.502816555887</v>
      </c>
      <c r="AS245" s="176"/>
      <c r="AT245" s="176">
        <f>'ПР 03.19-03.24'!AT245+'[9]поточний ремонт'!AT245+'[8]поточний ремонт'!AT245</f>
        <v>10983.899019872959</v>
      </c>
      <c r="AU245" s="176">
        <f>'ПР 03.19-03.24'!AU245+'[9]поточний ремонт'!AU245+'[8]поточний ремонт'!AU245</f>
        <v>1245</v>
      </c>
      <c r="AV245" s="176"/>
      <c r="AW245" s="176">
        <f>'ПР 03.19-03.24'!AW245+'[9]поточний ремонт'!AW245+'[8]поточний ремонт'!AW245</f>
        <v>842.00407240620018</v>
      </c>
      <c r="AX245" s="176">
        <f>'ПР 03.19-03.24'!AX245+'[9]поточний ремонт'!AX245+'[8]поточний ремонт'!AX245</f>
        <v>2934.3460105618965</v>
      </c>
      <c r="AY245" s="176"/>
      <c r="AZ245" s="176">
        <f t="shared" si="15"/>
        <v>58899.091868578595</v>
      </c>
      <c r="BA245" s="176">
        <f t="shared" si="15"/>
        <v>25274.08090306486</v>
      </c>
      <c r="BB245" s="176">
        <f t="shared" si="17"/>
        <v>-33625.010965513735</v>
      </c>
      <c r="BD245" s="324">
        <v>2</v>
      </c>
    </row>
    <row r="246" spans="1:56" ht="24.9" customHeight="1" x14ac:dyDescent="0.3">
      <c r="A246" s="338">
        <v>150001040</v>
      </c>
      <c r="B246" s="114" t="s">
        <v>486</v>
      </c>
      <c r="C246" s="339">
        <v>4</v>
      </c>
      <c r="D246" s="340" t="s">
        <v>870</v>
      </c>
      <c r="E246" s="341">
        <f>'[8]поточний ремонт'!E246</f>
        <v>2524.1999999999998</v>
      </c>
      <c r="F246" s="176">
        <f>'ПР 03.19-03.24'!F246+'[9]поточний ремонт'!F246+'[8]поточний ремонт'!F246</f>
        <v>253452.9581580738</v>
      </c>
      <c r="G246" s="176">
        <f t="shared" si="13"/>
        <v>281053.80727709719</v>
      </c>
      <c r="H246" s="176">
        <f t="shared" si="14"/>
        <v>27600.849119023391</v>
      </c>
      <c r="I246" s="176">
        <f>'ПР 03.19-03.24'!I246+'[9]поточний ремонт'!I246+'[8]поточний ремонт'!I246</f>
        <v>5.5</v>
      </c>
      <c r="J246" s="176">
        <f>'ПР 03.19-03.24'!J246+'[9]поточний ремонт'!J246+'[8]поточний ремонт'!J246</f>
        <v>10864</v>
      </c>
      <c r="K246" s="342"/>
      <c r="L246" s="176">
        <f>'ПР 03.19-03.24'!L246+'[9]поточний ремонт'!L246+'[8]поточний ремонт'!L246</f>
        <v>3</v>
      </c>
      <c r="M246" s="176">
        <f>'ПР 03.19-03.24'!M246+'[9]поточний ремонт'!M246+'[8]поточний ремонт'!M246</f>
        <v>126416</v>
      </c>
      <c r="N246" s="176"/>
      <c r="O246" s="176">
        <f>'ПР 03.19-03.24'!O246+'[9]поточний ремонт'!O246+'[8]поточний ремонт'!O246</f>
        <v>0</v>
      </c>
      <c r="P246" s="176">
        <f>'ПР 03.19-03.24'!P246+'[9]поточний ремонт'!P246+'[8]поточний ремонт'!P246</f>
        <v>0</v>
      </c>
      <c r="Q246" s="334"/>
      <c r="R246" s="176">
        <f>'ПР 03.19-03.24'!R246+'[9]поточний ремонт'!R246+'[8]поточний ремонт'!R246</f>
        <v>0</v>
      </c>
      <c r="S246" s="176">
        <f>'ПР 03.19-03.24'!S246+'[9]поточний ремонт'!S246+'[8]поточний ремонт'!S246</f>
        <v>0</v>
      </c>
      <c r="T246" s="343"/>
      <c r="U246" s="176">
        <f>'ПР 03.19-03.24'!U246+'[9]поточний ремонт'!U246+'[8]поточний ремонт'!U246</f>
        <v>0</v>
      </c>
      <c r="V246" s="176">
        <f>'ПР 03.19-03.24'!V246+'[9]поточний ремонт'!V246+'[8]поточний ремонт'!V246</f>
        <v>0</v>
      </c>
      <c r="W246" s="176">
        <f>'ПР 03.19-03.24'!W246+'[9]поточний ремонт'!W246+'[8]поточний ремонт'!W246</f>
        <v>0</v>
      </c>
      <c r="X246" s="176">
        <f>'ПР 03.19-03.24'!X246+'[9]поточний ремонт'!X246+'[8]поточний ремонт'!X246</f>
        <v>0</v>
      </c>
      <c r="Y246" s="176">
        <f>'ПР 03.19-03.24'!Y246+'[9]поточний ремонт'!Y246+'[8]поточний ремонт'!Y246</f>
        <v>13431.856731718366</v>
      </c>
      <c r="Z246" s="176">
        <f>'ПР 03.19-03.24'!Z246+'[9]поточний ремонт'!Z246+'[8]поточний ремонт'!Z246</f>
        <v>0</v>
      </c>
      <c r="AA246" s="176">
        <f>'ПР 03.19-03.24'!AA246+'[9]поточний ремонт'!AA246+'[8]поточний ремонт'!AA246</f>
        <v>0</v>
      </c>
      <c r="AB246" s="176">
        <f>'ПР 03.19-03.24'!AB246+'[9]поточний ремонт'!AB246+'[8]поточний ремонт'!AB246</f>
        <v>0</v>
      </c>
      <c r="AC246" s="176">
        <f>'ПР 03.19-03.24'!AC246+'[9]поточний ремонт'!AC246+'[8]поточний ремонт'!AC246</f>
        <v>80211.763191411708</v>
      </c>
      <c r="AD246" s="176">
        <f>'ПР 03.19-03.24'!AD246+'[9]поточний ремонт'!AD246+'[8]поточний ремонт'!AD246</f>
        <v>50130.187353967114</v>
      </c>
      <c r="AE246" s="176">
        <f>'ПР 03.19-03.24'!AE246+'[9]поточний ремонт'!AE246+'[8]поточний ремонт'!AE246</f>
        <v>16420.179122770227</v>
      </c>
      <c r="AF246" s="176">
        <f>'ПР 03.19-03.24'!AF246+'[9]поточний ремонт'!AF246+'[8]поточний ремонт'!AF246</f>
        <v>5841</v>
      </c>
      <c r="AG246" s="176"/>
      <c r="AH246" s="176">
        <f>'ПР 03.19-03.24'!AH246+'[9]поточний ремонт'!AH246+'[8]поточний ремонт'!AH246</f>
        <v>28035.73777706184</v>
      </c>
      <c r="AI246" s="176">
        <f>'ПР 03.19-03.24'!AI246+'[9]поточний ремонт'!AI246+'[8]поточний ремонт'!AI246</f>
        <v>4261</v>
      </c>
      <c r="AJ246" s="176"/>
      <c r="AK246" s="176">
        <f>'ПР 03.19-03.24'!AK246+'[9]поточний ремонт'!AK246+'[8]поточний ремонт'!AK246</f>
        <v>8872.2423725332173</v>
      </c>
      <c r="AL246" s="176">
        <f>'ПР 03.19-03.24'!AL246+'[9]поточний ремонт'!AL246+'[8]поточний ремонт'!AL246</f>
        <v>7770</v>
      </c>
      <c r="AM246" s="176"/>
      <c r="AN246" s="176">
        <f>'ПР 03.19-03.24'!AN246+'[9]поточний ремонт'!AN246+'[8]поточний ремонт'!AN246</f>
        <v>0</v>
      </c>
      <c r="AO246" s="176">
        <f>'ПР 03.19-03.24'!AO246+'[9]поточний ремонт'!AO246+'[8]поточний ремонт'!AO246</f>
        <v>0</v>
      </c>
      <c r="AP246" s="176"/>
      <c r="AQ246" s="176">
        <f>'ПР 03.19-03.24'!AQ246+'[9]поточний ремонт'!AQ246+'[8]поточний ремонт'!AQ246</f>
        <v>1107.3739571026008</v>
      </c>
      <c r="AR246" s="176">
        <f>'ПР 03.19-03.24'!AR246+'[9]поточний ремонт'!AR246+'[8]поточний ремонт'!AR246</f>
        <v>0</v>
      </c>
      <c r="AS246" s="176"/>
      <c r="AT246" s="176">
        <f>'ПР 03.19-03.24'!AT246+'[9]поточний ремонт'!AT246+'[8]поточний ремонт'!AT246</f>
        <v>20904.831954557449</v>
      </c>
      <c r="AU246" s="176">
        <f>'ПР 03.19-03.24'!AU246+'[9]поточний ремонт'!AU246+'[8]поточний ремонт'!AU246</f>
        <v>953</v>
      </c>
      <c r="AV246" s="176"/>
      <c r="AW246" s="176">
        <f>'ПР 03.19-03.24'!AW246+'[9]поточний ремонт'!AW246+'[8]поточний ремонт'!AW246</f>
        <v>883.90537670679703</v>
      </c>
      <c r="AX246" s="176">
        <f>'ПР 03.19-03.24'!AX246+'[9]поточний ремонт'!AX246+'[8]поточний ремонт'!AX246</f>
        <v>5519.8044332453574</v>
      </c>
      <c r="AY246" s="176"/>
      <c r="AZ246" s="176">
        <f t="shared" si="15"/>
        <v>76224.27056073214</v>
      </c>
      <c r="BA246" s="176">
        <f t="shared" si="15"/>
        <v>24344.804433245357</v>
      </c>
      <c r="BB246" s="176">
        <f t="shared" si="17"/>
        <v>-51879.466127486783</v>
      </c>
      <c r="BD246" s="324">
        <v>2</v>
      </c>
    </row>
    <row r="247" spans="1:56" ht="24.9" customHeight="1" x14ac:dyDescent="0.3">
      <c r="A247" s="338">
        <v>150001047</v>
      </c>
      <c r="B247" s="114" t="s">
        <v>488</v>
      </c>
      <c r="C247" s="339">
        <v>2</v>
      </c>
      <c r="D247" s="340" t="s">
        <v>870</v>
      </c>
      <c r="E247" s="341">
        <f>'[8]поточний ремонт'!E247</f>
        <v>775.96</v>
      </c>
      <c r="F247" s="176">
        <f>'ПР 03.19-03.24'!F247+'[9]поточний ремонт'!F247+'[8]поточний ремонт'!F247</f>
        <v>61881.923882676187</v>
      </c>
      <c r="G247" s="176">
        <f t="shared" si="13"/>
        <v>132015.12</v>
      </c>
      <c r="H247" s="176">
        <f t="shared" si="14"/>
        <v>70133.196117323809</v>
      </c>
      <c r="I247" s="176">
        <f>'ПР 03.19-03.24'!I247+'[9]поточний ремонт'!I247+'[8]поточний ремонт'!I247</f>
        <v>0</v>
      </c>
      <c r="J247" s="176">
        <f>'ПР 03.19-03.24'!J247+'[9]поточний ремонт'!J247+'[8]поточний ремонт'!J247</f>
        <v>0</v>
      </c>
      <c r="K247" s="342"/>
      <c r="L247" s="176">
        <f>'ПР 03.19-03.24'!L247+'[9]поточний ремонт'!L247+'[8]поточний ремонт'!L247</f>
        <v>1</v>
      </c>
      <c r="M247" s="176">
        <f>'ПР 03.19-03.24'!M247+'[9]поточний ремонт'!M247+'[8]поточний ремонт'!M247</f>
        <v>121012</v>
      </c>
      <c r="N247" s="176"/>
      <c r="O247" s="176">
        <f>'ПР 03.19-03.24'!O247+'[9]поточний ремонт'!O247+'[8]поточний ремонт'!O247</f>
        <v>0</v>
      </c>
      <c r="P247" s="176">
        <f>'ПР 03.19-03.24'!P247+'[9]поточний ремонт'!P247+'[8]поточний ремонт'!P247</f>
        <v>0</v>
      </c>
      <c r="Q247" s="334"/>
      <c r="R247" s="176">
        <f>'ПР 03.19-03.24'!R247+'[9]поточний ремонт'!R247+'[8]поточний ремонт'!R247</f>
        <v>0</v>
      </c>
      <c r="S247" s="176">
        <f>'ПР 03.19-03.24'!S247+'[9]поточний ремонт'!S247+'[8]поточний ремонт'!S247</f>
        <v>0</v>
      </c>
      <c r="T247" s="343"/>
      <c r="U247" s="176">
        <f>'ПР 03.19-03.24'!U247+'[9]поточний ремонт'!U247+'[8]поточний ремонт'!U247</f>
        <v>0</v>
      </c>
      <c r="V247" s="176">
        <f>'ПР 03.19-03.24'!V247+'[9]поточний ремонт'!V247+'[8]поточний ремонт'!V247</f>
        <v>0</v>
      </c>
      <c r="W247" s="176">
        <f>'ПР 03.19-03.24'!W247+'[9]поточний ремонт'!W247+'[8]поточний ремонт'!W247</f>
        <v>12</v>
      </c>
      <c r="X247" s="176">
        <f>'ПР 03.19-03.24'!X247+'[9]поточний ремонт'!X247+'[8]поточний ремонт'!X247</f>
        <v>3902</v>
      </c>
      <c r="Y247" s="176">
        <f>'ПР 03.19-03.24'!Y247+'[9]поточний ремонт'!Y247+'[8]поточний ремонт'!Y247</f>
        <v>3923.12</v>
      </c>
      <c r="Z247" s="176">
        <f>'ПР 03.19-03.24'!Z247+'[9]поточний ремонт'!Z247+'[8]поточний ремонт'!Z247</f>
        <v>0</v>
      </c>
      <c r="AA247" s="176">
        <f>'ПР 03.19-03.24'!AA247+'[9]поточний ремонт'!AA247+'[8]поточний ремонт'!AA247</f>
        <v>0</v>
      </c>
      <c r="AB247" s="176">
        <f>'ПР 03.19-03.24'!AB247+'[9]поточний ремонт'!AB247+'[8]поточний ремонт'!AB247</f>
        <v>0</v>
      </c>
      <c r="AC247" s="176">
        <f>'ПР 03.19-03.24'!AC247+'[9]поточний ремонт'!AC247+'[8]поточний ремонт'!AC247</f>
        <v>0</v>
      </c>
      <c r="AD247" s="176">
        <f>'ПР 03.19-03.24'!AD247+'[9]поточний ремонт'!AD247+'[8]поточний ремонт'!AD247</f>
        <v>3178</v>
      </c>
      <c r="AE247" s="176">
        <f>'ПР 03.19-03.24'!AE247+'[9]поточний ремонт'!AE247+'[8]поточний ремонт'!AE247</f>
        <v>5105.8208426731026</v>
      </c>
      <c r="AF247" s="176">
        <f>'ПР 03.19-03.24'!AF247+'[9]поточний ремонт'!AF247+'[8]поточний ремонт'!AF247</f>
        <v>662</v>
      </c>
      <c r="AG247" s="176"/>
      <c r="AH247" s="176">
        <f>'ПР 03.19-03.24'!AH247+'[9]поточний ремонт'!AH247+'[8]поточний ремонт'!AH247</f>
        <v>5205.4813201064926</v>
      </c>
      <c r="AI247" s="176">
        <f>'ПР 03.19-03.24'!AI247+'[9]поточний ремонт'!AI247+'[8]поточний ремонт'!AI247</f>
        <v>0</v>
      </c>
      <c r="AJ247" s="176"/>
      <c r="AK247" s="176">
        <f>'ПР 03.19-03.24'!AK247+'[9]поточний ремонт'!AK247+'[8]поточний ремонт'!AK247</f>
        <v>3100.2944017784271</v>
      </c>
      <c r="AL247" s="176">
        <f>'ПР 03.19-03.24'!AL247+'[9]поточний ремонт'!AL247+'[8]поточний ремонт'!AL247</f>
        <v>0</v>
      </c>
      <c r="AM247" s="176"/>
      <c r="AN247" s="176">
        <f>'ПР 03.19-03.24'!AN247+'[9]поточний ремонт'!AN247+'[8]поточний ремонт'!AN247</f>
        <v>0</v>
      </c>
      <c r="AO247" s="176">
        <f>'ПР 03.19-03.24'!AO247+'[9]поточний ремонт'!AO247+'[8]поточний ремонт'!AO247</f>
        <v>0</v>
      </c>
      <c r="AP247" s="176"/>
      <c r="AQ247" s="176">
        <f>'ПР 03.19-03.24'!AQ247+'[9]поточний ремонт'!AQ247+'[8]поточний ремонт'!AQ247</f>
        <v>0</v>
      </c>
      <c r="AR247" s="176">
        <f>'ПР 03.19-03.24'!AR247+'[9]поточний ремонт'!AR247+'[8]поточний ремонт'!AR247</f>
        <v>0</v>
      </c>
      <c r="AS247" s="176"/>
      <c r="AT247" s="176">
        <f>'ПР 03.19-03.24'!AT247+'[9]поточний ремонт'!AT247+'[8]поточний ремонт'!AT247</f>
        <v>1237.7251444449867</v>
      </c>
      <c r="AU247" s="176">
        <f>'ПР 03.19-03.24'!AU247+'[9]поточний ремонт'!AU247+'[8]поточний ремонт'!AU247</f>
        <v>17</v>
      </c>
      <c r="AV247" s="176"/>
      <c r="AW247" s="176">
        <f>'ПР 03.19-03.24'!AW247+'[9]поточний ремонт'!AW247+'[8]поточний ремонт'!AW247</f>
        <v>255.31333186197074</v>
      </c>
      <c r="AX247" s="176">
        <f>'ПР 03.19-03.24'!AX247+'[9]поточний ремонт'!AX247+'[8]поточний ремонт'!AX247</f>
        <v>0</v>
      </c>
      <c r="AY247" s="176"/>
      <c r="AZ247" s="176">
        <f t="shared" si="15"/>
        <v>14904.63504086498</v>
      </c>
      <c r="BA247" s="176">
        <f t="shared" si="15"/>
        <v>679</v>
      </c>
      <c r="BB247" s="176">
        <f t="shared" si="17"/>
        <v>-14225.63504086498</v>
      </c>
      <c r="BD247" s="324">
        <v>2</v>
      </c>
    </row>
    <row r="248" spans="1:56" ht="24.9" customHeight="1" x14ac:dyDescent="0.3">
      <c r="A248" s="338">
        <v>150001048</v>
      </c>
      <c r="B248" s="114" t="s">
        <v>490</v>
      </c>
      <c r="C248" s="339">
        <v>1</v>
      </c>
      <c r="D248" s="340" t="s">
        <v>870</v>
      </c>
      <c r="E248" s="341">
        <f>'[8]поточний ремонт'!E248</f>
        <v>63</v>
      </c>
      <c r="F248" s="176">
        <f>'ПР 03.19-03.24'!F248+'[9]поточний ремонт'!F248+'[8]поточний ремонт'!F248</f>
        <v>7154.6992286183604</v>
      </c>
      <c r="G248" s="176">
        <f t="shared" si="13"/>
        <v>290</v>
      </c>
      <c r="H248" s="176">
        <f t="shared" si="14"/>
        <v>-6864.6992286183604</v>
      </c>
      <c r="I248" s="176">
        <f>'ПР 03.19-03.24'!I248+'[9]поточний ремонт'!I248+'[8]поточний ремонт'!I248</f>
        <v>0</v>
      </c>
      <c r="J248" s="176">
        <f>'ПР 03.19-03.24'!J248+'[9]поточний ремонт'!J248+'[8]поточний ремонт'!J248</f>
        <v>0</v>
      </c>
      <c r="K248" s="342"/>
      <c r="L248" s="176">
        <f>'ПР 03.19-03.24'!L248+'[9]поточний ремонт'!L248+'[8]поточний ремонт'!L248</f>
        <v>0</v>
      </c>
      <c r="M248" s="176">
        <f>'ПР 03.19-03.24'!M248+'[9]поточний ремонт'!M248+'[8]поточний ремонт'!M248</f>
        <v>0</v>
      </c>
      <c r="N248" s="176"/>
      <c r="O248" s="176">
        <f>'ПР 03.19-03.24'!O248+'[9]поточний ремонт'!O248+'[8]поточний ремонт'!O248</f>
        <v>0</v>
      </c>
      <c r="P248" s="176">
        <f>'ПР 03.19-03.24'!P248+'[9]поточний ремонт'!P248+'[8]поточний ремонт'!P248</f>
        <v>0</v>
      </c>
      <c r="Q248" s="334"/>
      <c r="R248" s="176">
        <f>'ПР 03.19-03.24'!R248+'[9]поточний ремонт'!R248+'[8]поточний ремонт'!R248</f>
        <v>0</v>
      </c>
      <c r="S248" s="176">
        <f>'ПР 03.19-03.24'!S248+'[9]поточний ремонт'!S248+'[8]поточний ремонт'!S248</f>
        <v>0</v>
      </c>
      <c r="T248" s="343"/>
      <c r="U248" s="176">
        <f>'ПР 03.19-03.24'!U248+'[9]поточний ремонт'!U248+'[8]поточний ремонт'!U248</f>
        <v>0</v>
      </c>
      <c r="V248" s="176">
        <f>'ПР 03.19-03.24'!V248+'[9]поточний ремонт'!V248+'[8]поточний ремонт'!V248</f>
        <v>0</v>
      </c>
      <c r="W248" s="176">
        <f>'ПР 03.19-03.24'!W248+'[9]поточний ремонт'!W248+'[8]поточний ремонт'!W248</f>
        <v>0</v>
      </c>
      <c r="X248" s="176">
        <f>'ПР 03.19-03.24'!X248+'[9]поточний ремонт'!X248+'[8]поточний ремонт'!X248</f>
        <v>0</v>
      </c>
      <c r="Y248" s="176">
        <f>'ПР 03.19-03.24'!Y248+'[9]поточний ремонт'!Y248+'[8]поточний ремонт'!Y248</f>
        <v>0</v>
      </c>
      <c r="Z248" s="176">
        <f>'ПР 03.19-03.24'!Z248+'[9]поточний ремонт'!Z248+'[8]поточний ремонт'!Z248</f>
        <v>0</v>
      </c>
      <c r="AA248" s="176">
        <f>'ПР 03.19-03.24'!AA248+'[9]поточний ремонт'!AA248+'[8]поточний ремонт'!AA248</f>
        <v>0</v>
      </c>
      <c r="AB248" s="176">
        <f>'ПР 03.19-03.24'!AB248+'[9]поточний ремонт'!AB248+'[8]поточний ремонт'!AB248</f>
        <v>0</v>
      </c>
      <c r="AC248" s="176">
        <f>'ПР 03.19-03.24'!AC248+'[9]поточний ремонт'!AC248+'[8]поточний ремонт'!AC248</f>
        <v>0</v>
      </c>
      <c r="AD248" s="176">
        <f>'ПР 03.19-03.24'!AD248+'[9]поточний ремонт'!AD248+'[8]поточний ремонт'!AD248</f>
        <v>290</v>
      </c>
      <c r="AE248" s="176">
        <f>'ПР 03.19-03.24'!AE248+'[9]поточний ремонт'!AE248+'[8]поточний ремонт'!AE248</f>
        <v>0</v>
      </c>
      <c r="AF248" s="176">
        <f>'ПР 03.19-03.24'!AF248+'[9]поточний ремонт'!AF248+'[8]поточний ремонт'!AF248</f>
        <v>0</v>
      </c>
      <c r="AG248" s="176"/>
      <c r="AH248" s="176">
        <f>'ПР 03.19-03.24'!AH248+'[9]поточний ремонт'!AH248+'[8]поточний ремонт'!AH248</f>
        <v>0</v>
      </c>
      <c r="AI248" s="176">
        <f>'ПР 03.19-03.24'!AI248+'[9]поточний ремонт'!AI248+'[8]поточний ремонт'!AI248</f>
        <v>0</v>
      </c>
      <c r="AJ248" s="176"/>
      <c r="AK248" s="176">
        <f>'ПР 03.19-03.24'!AK248+'[9]поточний ремонт'!AK248+'[8]поточний ремонт'!AK248</f>
        <v>0</v>
      </c>
      <c r="AL248" s="176">
        <f>'ПР 03.19-03.24'!AL248+'[9]поточний ремонт'!AL248+'[8]поточний ремонт'!AL248</f>
        <v>0</v>
      </c>
      <c r="AM248" s="176"/>
      <c r="AN248" s="176">
        <f>'ПР 03.19-03.24'!AN248+'[9]поточний ремонт'!AN248+'[8]поточний ремонт'!AN248</f>
        <v>0</v>
      </c>
      <c r="AO248" s="176">
        <f>'ПР 03.19-03.24'!AO248+'[9]поточний ремонт'!AO248+'[8]поточний ремонт'!AO248</f>
        <v>0</v>
      </c>
      <c r="AP248" s="176"/>
      <c r="AQ248" s="176">
        <f>'ПР 03.19-03.24'!AQ248+'[9]поточний ремонт'!AQ248+'[8]поточний ремонт'!AQ248</f>
        <v>0</v>
      </c>
      <c r="AR248" s="176">
        <f>'ПР 03.19-03.24'!AR248+'[9]поточний ремонт'!AR248+'[8]поточний ремонт'!AR248</f>
        <v>0</v>
      </c>
      <c r="AS248" s="176"/>
      <c r="AT248" s="176">
        <f>'ПР 03.19-03.24'!AT248+'[9]поточний ремонт'!AT248+'[8]поточний ремонт'!AT248</f>
        <v>0</v>
      </c>
      <c r="AU248" s="176">
        <f>'ПР 03.19-03.24'!AU248+'[9]поточний ремонт'!AU248+'[8]поточний ремонт'!AU248</f>
        <v>0</v>
      </c>
      <c r="AV248" s="176"/>
      <c r="AW248" s="176">
        <f>'ПР 03.19-03.24'!AW248+'[9]поточний ремонт'!AW248+'[8]поточний ремонт'!AW248</f>
        <v>17.009999999999998</v>
      </c>
      <c r="AX248" s="176">
        <f>'ПР 03.19-03.24'!AX248+'[9]поточний ремонт'!AX248+'[8]поточний ремонт'!AX248</f>
        <v>0</v>
      </c>
      <c r="AY248" s="176"/>
      <c r="AZ248" s="176">
        <f t="shared" si="15"/>
        <v>17.009999999999998</v>
      </c>
      <c r="BA248" s="176">
        <f t="shared" si="15"/>
        <v>0</v>
      </c>
      <c r="BB248" s="176">
        <f t="shared" si="17"/>
        <v>-17.009999999999998</v>
      </c>
      <c r="BD248" s="324">
        <v>2</v>
      </c>
    </row>
    <row r="249" spans="1:56" ht="24.9" customHeight="1" x14ac:dyDescent="0.3">
      <c r="A249" s="338">
        <v>150001049</v>
      </c>
      <c r="B249" s="114" t="s">
        <v>492</v>
      </c>
      <c r="C249" s="339">
        <v>2</v>
      </c>
      <c r="D249" s="340" t="s">
        <v>870</v>
      </c>
      <c r="E249" s="341">
        <f>'[8]поточний ремонт'!E249</f>
        <v>253.7</v>
      </c>
      <c r="F249" s="176">
        <f>'ПР 03.19-03.24'!F249+'[9]поточний ремонт'!F249+'[8]поточний ремонт'!F249</f>
        <v>23583.624958332101</v>
      </c>
      <c r="G249" s="176">
        <f t="shared" si="13"/>
        <v>15463.83</v>
      </c>
      <c r="H249" s="176">
        <f t="shared" si="14"/>
        <v>-8119.7949583321006</v>
      </c>
      <c r="I249" s="176">
        <f>'ПР 03.19-03.24'!I249+'[9]поточний ремонт'!I249+'[8]поточний ремонт'!I249</f>
        <v>14</v>
      </c>
      <c r="J249" s="176">
        <f>'ПР 03.19-03.24'!J249+'[9]поточний ремонт'!J249+'[8]поточний ремонт'!J249</f>
        <v>4056.82</v>
      </c>
      <c r="K249" s="342"/>
      <c r="L249" s="176">
        <f>'ПР 03.19-03.24'!L249+'[9]поточний ремонт'!L249+'[8]поточний ремонт'!L249</f>
        <v>0</v>
      </c>
      <c r="M249" s="176">
        <f>'ПР 03.19-03.24'!M249+'[9]поточний ремонт'!M249+'[8]поточний ремонт'!M249</f>
        <v>0</v>
      </c>
      <c r="N249" s="176"/>
      <c r="O249" s="176">
        <f>'ПР 03.19-03.24'!O249+'[9]поточний ремонт'!O249+'[8]поточний ремонт'!O249</f>
        <v>0</v>
      </c>
      <c r="P249" s="176">
        <f>'ПР 03.19-03.24'!P249+'[9]поточний ремонт'!P249+'[8]поточний ремонт'!P249</f>
        <v>0</v>
      </c>
      <c r="Q249" s="334"/>
      <c r="R249" s="176">
        <f>'ПР 03.19-03.24'!R249+'[9]поточний ремонт'!R249+'[8]поточний ремонт'!R249</f>
        <v>0</v>
      </c>
      <c r="S249" s="176">
        <f>'ПР 03.19-03.24'!S249+'[9]поточний ремонт'!S249+'[8]поточний ремонт'!S249</f>
        <v>0</v>
      </c>
      <c r="T249" s="343"/>
      <c r="U249" s="176">
        <f>'ПР 03.19-03.24'!U249+'[9]поточний ремонт'!U249+'[8]поточний ремонт'!U249</f>
        <v>0</v>
      </c>
      <c r="V249" s="176">
        <f>'ПР 03.19-03.24'!V249+'[9]поточний ремонт'!V249+'[8]поточний ремонт'!V249</f>
        <v>0</v>
      </c>
      <c r="W249" s="176">
        <f>'ПР 03.19-03.24'!W249+'[9]поточний ремонт'!W249+'[8]поточний ремонт'!W249</f>
        <v>24</v>
      </c>
      <c r="X249" s="176">
        <f>'ПР 03.19-03.24'!X249+'[9]поточний ремонт'!X249+'[8]поточний ремонт'!X249</f>
        <v>7857.52</v>
      </c>
      <c r="Y249" s="176">
        <f>'ПР 03.19-03.24'!Y249+'[9]поточний ремонт'!Y249+'[8]поточний ремонт'!Y249</f>
        <v>0</v>
      </c>
      <c r="Z249" s="176">
        <f>'ПР 03.19-03.24'!Z249+'[9]поточний ремонт'!Z249+'[8]поточний ремонт'!Z249</f>
        <v>0</v>
      </c>
      <c r="AA249" s="176">
        <f>'ПР 03.19-03.24'!AA249+'[9]поточний ремонт'!AA249+'[8]поточний ремонт'!AA249</f>
        <v>0</v>
      </c>
      <c r="AB249" s="176">
        <f>'ПР 03.19-03.24'!AB249+'[9]поточний ремонт'!AB249+'[8]поточний ремонт'!AB249</f>
        <v>0</v>
      </c>
      <c r="AC249" s="176">
        <f>'ПР 03.19-03.24'!AC249+'[9]поточний ремонт'!AC249+'[8]поточний ремонт'!AC249</f>
        <v>0</v>
      </c>
      <c r="AD249" s="176">
        <f>'ПР 03.19-03.24'!AD249+'[9]поточний ремонт'!AD249+'[8]поточний ремонт'!AD249</f>
        <v>3549.49</v>
      </c>
      <c r="AE249" s="176">
        <f>'ПР 03.19-03.24'!AE249+'[9]поточний ремонт'!AE249+'[8]поточний ремонт'!AE249</f>
        <v>2385.3370351985232</v>
      </c>
      <c r="AF249" s="176">
        <f>'ПР 03.19-03.24'!AF249+'[9]поточний ремонт'!AF249+'[8]поточний ремонт'!AF249</f>
        <v>813</v>
      </c>
      <c r="AG249" s="176"/>
      <c r="AH249" s="176">
        <f>'ПР 03.19-03.24'!AH249+'[9]поточний ремонт'!AH249+'[8]поточний ремонт'!AH249</f>
        <v>2682.1073212703504</v>
      </c>
      <c r="AI249" s="176">
        <f>'ПР 03.19-03.24'!AI249+'[9]поточний ремонт'!AI249+'[8]поточний ремонт'!AI249</f>
        <v>0</v>
      </c>
      <c r="AJ249" s="176"/>
      <c r="AK249" s="176">
        <f>'ПР 03.19-03.24'!AK249+'[9]поточний ремонт'!AK249+'[8]поточний ремонт'!AK249</f>
        <v>0</v>
      </c>
      <c r="AL249" s="176">
        <f>'ПР 03.19-03.24'!AL249+'[9]поточний ремонт'!AL249+'[8]поточний ремонт'!AL249</f>
        <v>0</v>
      </c>
      <c r="AM249" s="176"/>
      <c r="AN249" s="176">
        <f>'ПР 03.19-03.24'!AN249+'[9]поточний ремонт'!AN249+'[8]поточний ремонт'!AN249</f>
        <v>0</v>
      </c>
      <c r="AO249" s="176">
        <f>'ПР 03.19-03.24'!AO249+'[9]поточний ремонт'!AO249+'[8]поточний ремонт'!AO249</f>
        <v>0</v>
      </c>
      <c r="AP249" s="176"/>
      <c r="AQ249" s="176">
        <f>'ПР 03.19-03.24'!AQ249+'[9]поточний ремонт'!AQ249+'[8]поточний ремонт'!AQ249</f>
        <v>0</v>
      </c>
      <c r="AR249" s="176">
        <f>'ПР 03.19-03.24'!AR249+'[9]поточний ремонт'!AR249+'[8]поточний ремонт'!AR249</f>
        <v>0</v>
      </c>
      <c r="AS249" s="176"/>
      <c r="AT249" s="176">
        <f>'ПР 03.19-03.24'!AT249+'[9]поточний ремонт'!AT249+'[8]поточний ремонт'!AT249</f>
        <v>725.46101319885679</v>
      </c>
      <c r="AU249" s="176">
        <f>'ПР 03.19-03.24'!AU249+'[9]поточний ремонт'!AU249+'[8]поточний ремонт'!AU249</f>
        <v>727</v>
      </c>
      <c r="AV249" s="176"/>
      <c r="AW249" s="176">
        <f>'ПР 03.19-03.24'!AW249+'[9]поточний ремонт'!AW249+'[8]поточний ремонт'!AW249</f>
        <v>329.71101437585554</v>
      </c>
      <c r="AX249" s="176">
        <f>'ПР 03.19-03.24'!AX249+'[9]поточний ремонт'!AX249+'[8]поточний ремонт'!AX249</f>
        <v>0</v>
      </c>
      <c r="AY249" s="176"/>
      <c r="AZ249" s="176">
        <f t="shared" si="15"/>
        <v>6122.6163840435856</v>
      </c>
      <c r="BA249" s="176">
        <f t="shared" si="15"/>
        <v>1540</v>
      </c>
      <c r="BB249" s="176">
        <f t="shared" si="17"/>
        <v>-4582.6163840435856</v>
      </c>
      <c r="BD249" s="324">
        <v>2</v>
      </c>
    </row>
    <row r="250" spans="1:56" ht="24.9" customHeight="1" x14ac:dyDescent="0.3">
      <c r="A250" s="338">
        <v>150001041</v>
      </c>
      <c r="B250" s="114" t="s">
        <v>494</v>
      </c>
      <c r="C250" s="339">
        <v>3</v>
      </c>
      <c r="D250" s="340" t="s">
        <v>870</v>
      </c>
      <c r="E250" s="341">
        <f>'[8]поточний ремонт'!E250</f>
        <v>601.4</v>
      </c>
      <c r="F250" s="176">
        <f>'ПР 03.19-03.24'!F250+'[9]поточний ремонт'!F250+'[8]поточний ремонт'!F250</f>
        <v>51765.739681768544</v>
      </c>
      <c r="G250" s="176">
        <f t="shared" si="13"/>
        <v>44589.370400171341</v>
      </c>
      <c r="H250" s="176">
        <f t="shared" si="14"/>
        <v>-7176.3692815972026</v>
      </c>
      <c r="I250" s="176">
        <f>'ПР 03.19-03.24'!I250+'[9]поточний ремонт'!I250+'[8]поточний ремонт'!I250</f>
        <v>2.5</v>
      </c>
      <c r="J250" s="176">
        <f>'ПР 03.19-03.24'!J250+'[9]поточний ремонт'!J250+'[8]поточний ремонт'!J250</f>
        <v>676</v>
      </c>
      <c r="K250" s="342"/>
      <c r="L250" s="176">
        <f>'ПР 03.19-03.24'!L250+'[9]поточний ремонт'!L250+'[8]поточний ремонт'!L250</f>
        <v>0</v>
      </c>
      <c r="M250" s="176">
        <f>'ПР 03.19-03.24'!M250+'[9]поточний ремонт'!M250+'[8]поточний ремонт'!M250</f>
        <v>0</v>
      </c>
      <c r="N250" s="176"/>
      <c r="O250" s="176">
        <f>'ПР 03.19-03.24'!O250+'[9]поточний ремонт'!O250+'[8]поточний ремонт'!O250</f>
        <v>0</v>
      </c>
      <c r="P250" s="176">
        <f>'ПР 03.19-03.24'!P250+'[9]поточний ремонт'!P250+'[8]поточний ремонт'!P250</f>
        <v>0</v>
      </c>
      <c r="Q250" s="334"/>
      <c r="R250" s="176">
        <f>'ПР 03.19-03.24'!R250+'[9]поточний ремонт'!R250+'[8]поточний ремонт'!R250</f>
        <v>0</v>
      </c>
      <c r="S250" s="176">
        <f>'ПР 03.19-03.24'!S250+'[9]поточний ремонт'!S250+'[8]поточний ремонт'!S250</f>
        <v>0</v>
      </c>
      <c r="T250" s="343"/>
      <c r="U250" s="176">
        <f>'ПР 03.19-03.24'!U250+'[9]поточний ремонт'!U250+'[8]поточний ремонт'!U250</f>
        <v>0</v>
      </c>
      <c r="V250" s="176">
        <f>'ПР 03.19-03.24'!V250+'[9]поточний ремонт'!V250+'[8]поточний ремонт'!V250</f>
        <v>0</v>
      </c>
      <c r="W250" s="176">
        <f>'ПР 03.19-03.24'!W250+'[9]поточний ремонт'!W250+'[8]поточний ремонт'!W250</f>
        <v>0</v>
      </c>
      <c r="X250" s="176">
        <f>'ПР 03.19-03.24'!X250+'[9]поточний ремонт'!X250+'[8]поточний ремонт'!X250</f>
        <v>0</v>
      </c>
      <c r="Y250" s="176">
        <f>'ПР 03.19-03.24'!Y250+'[9]поточний ремонт'!Y250+'[8]поточний ремонт'!Y250</f>
        <v>10845</v>
      </c>
      <c r="Z250" s="176">
        <f>'ПР 03.19-03.24'!Z250+'[9]поточний ремонт'!Z250+'[8]поточний ремонт'!Z250</f>
        <v>0</v>
      </c>
      <c r="AA250" s="176">
        <f>'ПР 03.19-03.24'!AA250+'[9]поточний ремонт'!AA250+'[8]поточний ремонт'!AA250</f>
        <v>0</v>
      </c>
      <c r="AB250" s="176">
        <f>'ПР 03.19-03.24'!AB250+'[9]поточний ремонт'!AB250+'[8]поточний ремонт'!AB250</f>
        <v>2242</v>
      </c>
      <c r="AC250" s="176">
        <f>'ПР 03.19-03.24'!AC250+'[9]поточний ремонт'!AC250+'[8]поточний ремонт'!AC250</f>
        <v>26051.211553265592</v>
      </c>
      <c r="AD250" s="176">
        <f>'ПР 03.19-03.24'!AD250+'[9]поточний ремонт'!AD250+'[8]поточний ремонт'!AD250</f>
        <v>4775.1588469057533</v>
      </c>
      <c r="AE250" s="176">
        <f>'ПР 03.19-03.24'!AE250+'[9]поточний ремонт'!AE250+'[8]поточний ремонт'!AE250</f>
        <v>4173.9194136007836</v>
      </c>
      <c r="AF250" s="176">
        <f>'ПР 03.19-03.24'!AF250+'[9]поточний ремонт'!AF250+'[8]поточний ремонт'!AF250</f>
        <v>3992</v>
      </c>
      <c r="AG250" s="176"/>
      <c r="AH250" s="176">
        <f>'ПР 03.19-03.24'!AH250+'[9]поточний ремонт'!AH250+'[8]поточний ремонт'!AH250</f>
        <v>4247.1861335425638</v>
      </c>
      <c r="AI250" s="176">
        <f>'ПР 03.19-03.24'!AI250+'[9]поточний ремонт'!AI250+'[8]поточний ремонт'!AI250</f>
        <v>0</v>
      </c>
      <c r="AJ250" s="176"/>
      <c r="AK250" s="176">
        <f>'ПР 03.19-03.24'!AK250+'[9]поточний ремонт'!AK250+'[8]поточний ремонт'!AK250</f>
        <v>2505.8921662869902</v>
      </c>
      <c r="AL250" s="176">
        <f>'ПР 03.19-03.24'!AL250+'[9]поточний ремонт'!AL250+'[8]поточний ремонт'!AL250</f>
        <v>0</v>
      </c>
      <c r="AM250" s="176"/>
      <c r="AN250" s="176">
        <f>'ПР 03.19-03.24'!AN250+'[9]поточний ремонт'!AN250+'[8]поточний ремонт'!AN250</f>
        <v>0</v>
      </c>
      <c r="AO250" s="176">
        <f>'ПР 03.19-03.24'!AO250+'[9]поточний ремонт'!AO250+'[8]поточний ремонт'!AO250</f>
        <v>0</v>
      </c>
      <c r="AP250" s="176"/>
      <c r="AQ250" s="176">
        <f>'ПР 03.19-03.24'!AQ250+'[9]поточний ремонт'!AQ250+'[8]поточний ремонт'!AQ250</f>
        <v>276.8434892756502</v>
      </c>
      <c r="AR250" s="176">
        <f>'ПР 03.19-03.24'!AR250+'[9]поточний ремонт'!AR250+'[8]поточний ремонт'!AR250</f>
        <v>0</v>
      </c>
      <c r="AS250" s="176"/>
      <c r="AT250" s="176">
        <f>'ПР 03.19-03.24'!AT250+'[9]поточний ремонт'!AT250+'[8]поточний ремонт'!AT250</f>
        <v>1046.4363286771411</v>
      </c>
      <c r="AU250" s="176">
        <f>'ПР 03.19-03.24'!AU250+'[9]поточний ремонт'!AU250+'[8]поточний ремонт'!AU250</f>
        <v>0</v>
      </c>
      <c r="AV250" s="176"/>
      <c r="AW250" s="176">
        <f>'ПР 03.19-03.24'!AW250+'[9]поточний ремонт'!AW250+'[8]поточний ремонт'!AW250</f>
        <v>370.03498831286606</v>
      </c>
      <c r="AX250" s="176">
        <f>'ПР 03.19-03.24'!AX250+'[9]поточний ремонт'!AX250+'[8]поточний ремонт'!AX250</f>
        <v>905.68856706307645</v>
      </c>
      <c r="AY250" s="176"/>
      <c r="AZ250" s="176">
        <f t="shared" si="15"/>
        <v>12620.312519695994</v>
      </c>
      <c r="BA250" s="176">
        <f t="shared" si="15"/>
        <v>4897.6885670630763</v>
      </c>
      <c r="BB250" s="176">
        <f t="shared" si="17"/>
        <v>-7722.6239526329173</v>
      </c>
      <c r="BD250" s="324">
        <v>2</v>
      </c>
    </row>
    <row r="251" spans="1:56" ht="24.9" customHeight="1" x14ac:dyDescent="0.3">
      <c r="A251" s="338">
        <v>150001042</v>
      </c>
      <c r="B251" s="114" t="s">
        <v>496</v>
      </c>
      <c r="C251" s="339">
        <v>2</v>
      </c>
      <c r="D251" s="340" t="s">
        <v>870</v>
      </c>
      <c r="E251" s="341">
        <f>'[8]поточний ремонт'!E251</f>
        <v>427.1</v>
      </c>
      <c r="F251" s="176">
        <f>'ПР 03.19-03.24'!F251+'[9]поточний ремонт'!F251+'[8]поточний ремонт'!F251</f>
        <v>33172.999020791787</v>
      </c>
      <c r="G251" s="176">
        <f t="shared" si="13"/>
        <v>90539.929715981416</v>
      </c>
      <c r="H251" s="176">
        <f t="shared" si="14"/>
        <v>57366.930695189629</v>
      </c>
      <c r="I251" s="176">
        <f>'ПР 03.19-03.24'!I251+'[9]поточний ремонт'!I251+'[8]поточний ремонт'!I251</f>
        <v>28.6</v>
      </c>
      <c r="J251" s="176">
        <f>'ПР 03.19-03.24'!J251+'[9]поточний ремонт'!J251+'[8]поточний ремонт'!J251</f>
        <v>8013.42</v>
      </c>
      <c r="K251" s="342"/>
      <c r="L251" s="176">
        <f>'ПР 03.19-03.24'!L251+'[9]поточний ремонт'!L251+'[8]поточний ремонт'!L251</f>
        <v>2</v>
      </c>
      <c r="M251" s="176">
        <f>'ПР 03.19-03.24'!M251+'[9]поточний ремонт'!M251+'[8]поточний ремонт'!M251</f>
        <v>49457</v>
      </c>
      <c r="N251" s="333"/>
      <c r="O251" s="176">
        <f>'ПР 03.19-03.24'!O251+'[9]поточний ремонт'!O251+'[8]поточний ремонт'!O251</f>
        <v>0</v>
      </c>
      <c r="P251" s="176">
        <f>'ПР 03.19-03.24'!P251+'[9]поточний ремонт'!P251+'[8]поточний ремонт'!P251</f>
        <v>0</v>
      </c>
      <c r="Q251" s="334"/>
      <c r="R251" s="176">
        <f>'ПР 03.19-03.24'!R251+'[9]поточний ремонт'!R251+'[8]поточний ремонт'!R251</f>
        <v>0</v>
      </c>
      <c r="S251" s="176">
        <f>'ПР 03.19-03.24'!S251+'[9]поточний ремонт'!S251+'[8]поточний ремонт'!S251</f>
        <v>0</v>
      </c>
      <c r="T251" s="343"/>
      <c r="U251" s="176">
        <f>'ПР 03.19-03.24'!U251+'[9]поточний ремонт'!U251+'[8]поточний ремонт'!U251</f>
        <v>0</v>
      </c>
      <c r="V251" s="176">
        <f>'ПР 03.19-03.24'!V251+'[9]поточний ремонт'!V251+'[8]поточний ремонт'!V251</f>
        <v>0</v>
      </c>
      <c r="W251" s="176">
        <f>'ПР 03.19-03.24'!W251+'[9]поточний ремонт'!W251+'[8]поточний ремонт'!W251</f>
        <v>0</v>
      </c>
      <c r="X251" s="176">
        <f>'ПР 03.19-03.24'!X251+'[9]поточний ремонт'!X251+'[8]поточний ремонт'!X251</f>
        <v>0</v>
      </c>
      <c r="Y251" s="176">
        <f>'ПР 03.19-03.24'!Y251+'[9]поточний ремонт'!Y251+'[8]поточний ремонт'!Y251</f>
        <v>21452</v>
      </c>
      <c r="Z251" s="176">
        <f>'ПР 03.19-03.24'!Z251+'[9]поточний ремонт'!Z251+'[8]поточний ремонт'!Z251</f>
        <v>0</v>
      </c>
      <c r="AA251" s="176">
        <f>'ПР 03.19-03.24'!AA251+'[9]поточний ремонт'!AA251+'[8]поточний ремонт'!AA251</f>
        <v>0</v>
      </c>
      <c r="AB251" s="176">
        <f>'ПР 03.19-03.24'!AB251+'[9]поточний ремонт'!AB251+'[8]поточний ремонт'!AB251</f>
        <v>2684</v>
      </c>
      <c r="AC251" s="176">
        <f>'ПР 03.19-03.24'!AC251+'[9]поточний ремонт'!AC251+'[8]поточний ремонт'!AC251</f>
        <v>8097</v>
      </c>
      <c r="AD251" s="176">
        <f>'ПР 03.19-03.24'!AD251+'[9]поточний ремонт'!AD251+'[8]поточний ремонт'!AD251</f>
        <v>836.509715981417</v>
      </c>
      <c r="AE251" s="176">
        <f>'ПР 03.19-03.24'!AE251+'[9]поточний ремонт'!AE251+'[8]поточний ремонт'!AE251</f>
        <v>4072.5676763122724</v>
      </c>
      <c r="AF251" s="176">
        <f>'ПР 03.19-03.24'!AF251+'[9]поточний ремонт'!AF251+'[8]поточний ремонт'!AF251</f>
        <v>3655.05</v>
      </c>
      <c r="AG251" s="176"/>
      <c r="AH251" s="176">
        <f>'ПР 03.19-03.24'!AH251+'[9]поточний ремонт'!AH251+'[8]поточний ремонт'!AH251</f>
        <v>4824.1670279692298</v>
      </c>
      <c r="AI251" s="176">
        <f>'ПР 03.19-03.24'!AI251+'[9]поточний ремонт'!AI251+'[8]поточний ремонт'!AI251</f>
        <v>0</v>
      </c>
      <c r="AJ251" s="176"/>
      <c r="AK251" s="176">
        <f>'ПР 03.19-03.24'!AK251+'[9]поточний ремонт'!AK251+'[8]поточний ремонт'!AK251</f>
        <v>1639.9488112641288</v>
      </c>
      <c r="AL251" s="176">
        <f>'ПР 03.19-03.24'!AL251+'[9]поточний ремонт'!AL251+'[8]поточний ремонт'!AL251</f>
        <v>0</v>
      </c>
      <c r="AM251" s="176"/>
      <c r="AN251" s="176">
        <f>'ПР 03.19-03.24'!AN251+'[9]поточний ремонт'!AN251+'[8]поточний ремонт'!AN251</f>
        <v>0</v>
      </c>
      <c r="AO251" s="176">
        <f>'ПР 03.19-03.24'!AO251+'[9]поточний ремонт'!AO251+'[8]поточний ремонт'!AO251</f>
        <v>0</v>
      </c>
      <c r="AP251" s="176"/>
      <c r="AQ251" s="176">
        <f>'ПР 03.19-03.24'!AQ251+'[9]поточний ремонт'!AQ251+'[8]поточний ремонт'!AQ251</f>
        <v>0</v>
      </c>
      <c r="AR251" s="176">
        <f>'ПР 03.19-03.24'!AR251+'[9]поточний ремонт'!AR251+'[8]поточний ремонт'!AR251</f>
        <v>0</v>
      </c>
      <c r="AS251" s="176"/>
      <c r="AT251" s="176">
        <f>'ПР 03.19-03.24'!AT251+'[9]поточний ремонт'!AT251+'[8]поточний ремонт'!AT251</f>
        <v>1584.6589701623247</v>
      </c>
      <c r="AU251" s="176">
        <f>'ПР 03.19-03.24'!AU251+'[9]поточний ремонт'!AU251+'[8]поточний ремонт'!AU251</f>
        <v>0</v>
      </c>
      <c r="AV251" s="176"/>
      <c r="AW251" s="176">
        <f>'ПР 03.19-03.24'!AW251+'[9]поточний ремонт'!AW251+'[8]поточний ремонт'!AW251</f>
        <v>349.48897670679708</v>
      </c>
      <c r="AX251" s="176">
        <f>'ПР 03.19-03.24'!AX251+'[9]поточний ремонт'!AX251+'[8]поточний ремонт'!AX251</f>
        <v>0</v>
      </c>
      <c r="AY251" s="176"/>
      <c r="AZ251" s="176">
        <f t="shared" si="15"/>
        <v>12470.831462414753</v>
      </c>
      <c r="BA251" s="176">
        <f t="shared" si="15"/>
        <v>3655.05</v>
      </c>
      <c r="BB251" s="176">
        <f t="shared" si="17"/>
        <v>-8815.7814624147541</v>
      </c>
      <c r="BD251" s="324">
        <v>2</v>
      </c>
    </row>
    <row r="252" spans="1:56" ht="24.9" customHeight="1" x14ac:dyDescent="0.3">
      <c r="A252" s="338">
        <v>150001043</v>
      </c>
      <c r="B252" s="114" t="s">
        <v>498</v>
      </c>
      <c r="C252" s="339">
        <v>4</v>
      </c>
      <c r="D252" s="340" t="s">
        <v>870</v>
      </c>
      <c r="E252" s="341">
        <f>'[8]поточний ремонт'!E252</f>
        <v>1283.3</v>
      </c>
      <c r="F252" s="176">
        <f>'ПР 03.19-03.24'!F252+'[9]поточний ремонт'!F252+'[8]поточний ремонт'!F252</f>
        <v>81341.677452962002</v>
      </c>
      <c r="G252" s="176">
        <f t="shared" si="13"/>
        <v>128706.01037190827</v>
      </c>
      <c r="H252" s="176">
        <f t="shared" si="14"/>
        <v>47364.332918946267</v>
      </c>
      <c r="I252" s="176">
        <f>'ПР 03.19-03.24'!I252+'[9]поточний ремонт'!I252+'[8]поточний ремонт'!I252</f>
        <v>40.75</v>
      </c>
      <c r="J252" s="176">
        <f>'ПР 03.19-03.24'!J252+'[9]поточний ремонт'!J252+'[8]поточний ремонт'!J252</f>
        <v>36556</v>
      </c>
      <c r="K252" s="345"/>
      <c r="L252" s="176">
        <f>'ПР 03.19-03.24'!L252+'[9]поточний ремонт'!L252+'[8]поточний ремонт'!L252</f>
        <v>1</v>
      </c>
      <c r="M252" s="176">
        <f>'ПР 03.19-03.24'!M252+'[9]поточний ремонт'!M252+'[8]поточний ремонт'!M252</f>
        <v>26994</v>
      </c>
      <c r="N252" s="176"/>
      <c r="O252" s="176">
        <f>'ПР 03.19-03.24'!O252+'[9]поточний ремонт'!O252+'[8]поточний ремонт'!O252</f>
        <v>0</v>
      </c>
      <c r="P252" s="176">
        <f>'ПР 03.19-03.24'!P252+'[9]поточний ремонт'!P252+'[8]поточний ремонт'!P252</f>
        <v>0</v>
      </c>
      <c r="Q252" s="334"/>
      <c r="R252" s="176">
        <f>'ПР 03.19-03.24'!R252+'[9]поточний ремонт'!R252+'[8]поточний ремонт'!R252</f>
        <v>0</v>
      </c>
      <c r="S252" s="176">
        <f>'ПР 03.19-03.24'!S252+'[9]поточний ремонт'!S252+'[8]поточний ремонт'!S252</f>
        <v>0</v>
      </c>
      <c r="T252" s="343"/>
      <c r="U252" s="176">
        <f>'ПР 03.19-03.24'!U252+'[9]поточний ремонт'!U252+'[8]поточний ремонт'!U252</f>
        <v>0</v>
      </c>
      <c r="V252" s="176">
        <f>'ПР 03.19-03.24'!V252+'[9]поточний ремонт'!V252+'[8]поточний ремонт'!V252</f>
        <v>0</v>
      </c>
      <c r="W252" s="176">
        <f>'ПР 03.19-03.24'!W252+'[9]поточний ремонт'!W252+'[8]поточний ремонт'!W252</f>
        <v>0</v>
      </c>
      <c r="X252" s="176">
        <f>'ПР 03.19-03.24'!X252+'[9]поточний ремонт'!X252+'[8]поточний ремонт'!X252</f>
        <v>0</v>
      </c>
      <c r="Y252" s="176">
        <f>'ПР 03.19-03.24'!Y252+'[9]поточний ремонт'!Y252+'[8]поточний ремонт'!Y252</f>
        <v>21398.157631926784</v>
      </c>
      <c r="Z252" s="176">
        <f>'ПР 03.19-03.24'!Z252+'[9]поточний ремонт'!Z252+'[8]поточний ремонт'!Z252</f>
        <v>0</v>
      </c>
      <c r="AA252" s="176">
        <f>'ПР 03.19-03.24'!AA252+'[9]поточний ремонт'!AA252+'[8]поточний ремонт'!AA252</f>
        <v>18461</v>
      </c>
      <c r="AB252" s="176">
        <f>'ПР 03.19-03.24'!AB252+'[9]поточний ремонт'!AB252+'[8]поточний ремонт'!AB252</f>
        <v>0</v>
      </c>
      <c r="AC252" s="176">
        <f>'ПР 03.19-03.24'!AC252+'[9]поточний ремонт'!AC252+'[8]поточний ремонт'!AC252</f>
        <v>17516</v>
      </c>
      <c r="AD252" s="176">
        <f>'ПР 03.19-03.24'!AD252+'[9]поточний ремонт'!AD252+'[8]поточний ремонт'!AD252</f>
        <v>7780.852739981483</v>
      </c>
      <c r="AE252" s="176">
        <f>'ПР 03.19-03.24'!AE252+'[9]поточний ремонт'!AE252+'[8]поточний ремонт'!AE252</f>
        <v>8294.9316607217315</v>
      </c>
      <c r="AF252" s="176">
        <f>'ПР 03.19-03.24'!AF252+'[9]поточний ремонт'!AF252+'[8]поточний ремонт'!AF252</f>
        <v>2193.7605478861278</v>
      </c>
      <c r="AG252" s="176"/>
      <c r="AH252" s="176">
        <f>'ПР 03.19-03.24'!AH252+'[9]поточний ремонт'!AH252+'[8]поточний ремонт'!AH252</f>
        <v>10391.407037888468</v>
      </c>
      <c r="AI252" s="176">
        <f>'ПР 03.19-03.24'!AI252+'[9]поточний ремонт'!AI252+'[8]поточний ремонт'!AI252</f>
        <v>24</v>
      </c>
      <c r="AJ252" s="176"/>
      <c r="AK252" s="176">
        <f>'ПР 03.19-03.24'!AK252+'[9]поточний ремонт'!AK252+'[8]поточний ремонт'!AK252</f>
        <v>5115.8155380442449</v>
      </c>
      <c r="AL252" s="176">
        <f>'ПР 03.19-03.24'!AL252+'[9]поточний ремонт'!AL252+'[8]поточний ремонт'!AL252</f>
        <v>746</v>
      </c>
      <c r="AM252" s="176"/>
      <c r="AN252" s="176">
        <f>'ПР 03.19-03.24'!AN252+'[9]поточний ремонт'!AN252+'[8]поточний ремонт'!AN252</f>
        <v>0</v>
      </c>
      <c r="AO252" s="176">
        <f>'ПР 03.19-03.24'!AO252+'[9]поточний ремонт'!AO252+'[8]поточний ремонт'!AO252</f>
        <v>0</v>
      </c>
      <c r="AP252" s="176"/>
      <c r="AQ252" s="176">
        <f>'ПР 03.19-03.24'!AQ252+'[9]поточний ремонт'!AQ252+'[8]поточний ремонт'!AQ252</f>
        <v>0</v>
      </c>
      <c r="AR252" s="176">
        <f>'ПР 03.19-03.24'!AR252+'[9]поточний ремонт'!AR252+'[8]поточний ремонт'!AR252</f>
        <v>1220.2588724148727</v>
      </c>
      <c r="AS252" s="176"/>
      <c r="AT252" s="176">
        <f>'ПР 03.19-03.24'!AT252+'[9]поточний ремонт'!AT252+'[8]поточний ремонт'!AT252</f>
        <v>4566.378379266107</v>
      </c>
      <c r="AU252" s="176">
        <f>'ПР 03.19-03.24'!AU252+'[9]поточний ремонт'!AU252+'[8]поточний ремонт'!AU252</f>
        <v>641</v>
      </c>
      <c r="AV252" s="176"/>
      <c r="AW252" s="176">
        <f>'ПР 03.19-03.24'!AW252+'[9]поточний ремонт'!AW252+'[8]поточний ремонт'!AW252</f>
        <v>580.3389767067971</v>
      </c>
      <c r="AX252" s="176">
        <f>'ПР 03.19-03.24'!AX252+'[9]поточний ремонт'!AX252+'[8]поточний ремонт'!AX252</f>
        <v>0</v>
      </c>
      <c r="AY252" s="176"/>
      <c r="AZ252" s="176">
        <f t="shared" si="15"/>
        <v>28948.871592627347</v>
      </c>
      <c r="BA252" s="176">
        <f t="shared" si="15"/>
        <v>4825.0194203010005</v>
      </c>
      <c r="BB252" s="176">
        <f t="shared" si="17"/>
        <v>-24123.852172326347</v>
      </c>
      <c r="BD252" s="324">
        <v>2</v>
      </c>
    </row>
    <row r="253" spans="1:56" ht="24.9" customHeight="1" x14ac:dyDescent="0.3">
      <c r="A253" s="338">
        <v>150000750</v>
      </c>
      <c r="B253" s="114" t="s">
        <v>561</v>
      </c>
      <c r="C253" s="339">
        <v>1</v>
      </c>
      <c r="D253" s="340" t="s">
        <v>870</v>
      </c>
      <c r="E253" s="341">
        <f>'[8]поточний ремонт'!E253</f>
        <v>275.8</v>
      </c>
      <c r="F253" s="176">
        <f>'ПР 03.19-03.24'!F253+'[9]поточний ремонт'!F253+'[8]поточний ремонт'!F253</f>
        <v>25241.290881835099</v>
      </c>
      <c r="G253" s="176">
        <f t="shared" si="13"/>
        <v>7912</v>
      </c>
      <c r="H253" s="176">
        <f t="shared" si="14"/>
        <v>-17329.290881835099</v>
      </c>
      <c r="I253" s="176">
        <f>'ПР 03.19-03.24'!I253+'[9]поточний ремонт'!I253+'[8]поточний ремонт'!I253</f>
        <v>0</v>
      </c>
      <c r="J253" s="176">
        <f>'ПР 03.19-03.24'!J253+'[9]поточний ремонт'!J253+'[8]поточний ремонт'!J253</f>
        <v>1349</v>
      </c>
      <c r="K253" s="342"/>
      <c r="L253" s="176">
        <f>'ПР 03.19-03.24'!L253+'[9]поточний ремонт'!L253+'[8]поточний ремонт'!L253</f>
        <v>0</v>
      </c>
      <c r="M253" s="176">
        <f>'ПР 03.19-03.24'!M253+'[9]поточний ремонт'!M253+'[8]поточний ремонт'!M253</f>
        <v>0</v>
      </c>
      <c r="N253" s="176"/>
      <c r="O253" s="176">
        <f>'ПР 03.19-03.24'!O253+'[9]поточний ремонт'!O253+'[8]поточний ремонт'!O253</f>
        <v>0</v>
      </c>
      <c r="P253" s="176">
        <f>'ПР 03.19-03.24'!P253+'[9]поточний ремонт'!P253+'[8]поточний ремонт'!P253</f>
        <v>0</v>
      </c>
      <c r="Q253" s="334"/>
      <c r="R253" s="176">
        <f>'ПР 03.19-03.24'!R253+'[9]поточний ремонт'!R253+'[8]поточний ремонт'!R253</f>
        <v>0</v>
      </c>
      <c r="S253" s="176">
        <f>'ПР 03.19-03.24'!S253+'[9]поточний ремонт'!S253+'[8]поточний ремонт'!S253</f>
        <v>0</v>
      </c>
      <c r="T253" s="343"/>
      <c r="U253" s="176">
        <f>'ПР 03.19-03.24'!U253+'[9]поточний ремонт'!U253+'[8]поточний ремонт'!U253</f>
        <v>0</v>
      </c>
      <c r="V253" s="176">
        <f>'ПР 03.19-03.24'!V253+'[9]поточний ремонт'!V253+'[8]поточний ремонт'!V253</f>
        <v>0</v>
      </c>
      <c r="W253" s="176">
        <f>'ПР 03.19-03.24'!W253+'[9]поточний ремонт'!W253+'[8]поточний ремонт'!W253</f>
        <v>8</v>
      </c>
      <c r="X253" s="176">
        <f>'ПР 03.19-03.24'!X253+'[9]поточний ремонт'!X253+'[8]поточний ремонт'!X253</f>
        <v>3421</v>
      </c>
      <c r="Y253" s="176">
        <f>'ПР 03.19-03.24'!Y253+'[9]поточний ремонт'!Y253+'[8]поточний ремонт'!Y253</f>
        <v>0</v>
      </c>
      <c r="Z253" s="176">
        <f>'ПР 03.19-03.24'!Z253+'[9]поточний ремонт'!Z253+'[8]поточний ремонт'!Z253</f>
        <v>0</v>
      </c>
      <c r="AA253" s="176">
        <f>'ПР 03.19-03.24'!AA253+'[9]поточний ремонт'!AA253+'[8]поточний ремонт'!AA253</f>
        <v>0</v>
      </c>
      <c r="AB253" s="176">
        <f>'ПР 03.19-03.24'!AB253+'[9]поточний ремонт'!AB253+'[8]поточний ремонт'!AB253</f>
        <v>0</v>
      </c>
      <c r="AC253" s="176">
        <f>'ПР 03.19-03.24'!AC253+'[9]поточний ремонт'!AC253+'[8]поточний ремонт'!AC253</f>
        <v>0</v>
      </c>
      <c r="AD253" s="176">
        <f>'ПР 03.19-03.24'!AD253+'[9]поточний ремонт'!AD253+'[8]поточний ремонт'!AD253</f>
        <v>3142</v>
      </c>
      <c r="AE253" s="176">
        <f>'ПР 03.19-03.24'!AE253+'[9]поточний ремонт'!AE253+'[8]поточний ремонт'!AE253</f>
        <v>1365.7035594191289</v>
      </c>
      <c r="AF253" s="176">
        <f>'ПР 03.19-03.24'!AF253+'[9]поточний ремонт'!AF253+'[8]поточний ремонт'!AF253</f>
        <v>0</v>
      </c>
      <c r="AG253" s="176"/>
      <c r="AH253" s="176">
        <f>'ПР 03.19-03.24'!AH253+'[9]поточний ремонт'!AH253+'[8]поточний ремонт'!AH253</f>
        <v>2143.5042448176973</v>
      </c>
      <c r="AI253" s="176">
        <f>'ПР 03.19-03.24'!AI253+'[9]поточний ремонт'!AI253+'[8]поточний ремонт'!AI253</f>
        <v>0</v>
      </c>
      <c r="AJ253" s="176"/>
      <c r="AK253" s="176">
        <f>'ПР 03.19-03.24'!AK253+'[9]поточний ремонт'!AK253+'[8]поточний ремонт'!AK253</f>
        <v>1744.9062770190326</v>
      </c>
      <c r="AL253" s="176">
        <f>'ПР 03.19-03.24'!AL253+'[9]поточний ремонт'!AL253+'[8]поточний ремонт'!AL253</f>
        <v>0</v>
      </c>
      <c r="AM253" s="176"/>
      <c r="AN253" s="176">
        <f>'ПР 03.19-03.24'!AN253+'[9]поточний ремонт'!AN253+'[8]поточний ремонт'!AN253</f>
        <v>0</v>
      </c>
      <c r="AO253" s="176">
        <f>'ПР 03.19-03.24'!AO253+'[9]поточний ремонт'!AO253+'[8]поточний ремонт'!AO253</f>
        <v>0</v>
      </c>
      <c r="AP253" s="176"/>
      <c r="AQ253" s="176">
        <f>'ПР 03.19-03.24'!AQ253+'[9]поточний ремонт'!AQ253+'[8]поточний ремонт'!AQ253</f>
        <v>0</v>
      </c>
      <c r="AR253" s="176">
        <f>'ПР 03.19-03.24'!AR253+'[9]поточний ремонт'!AR253+'[8]поточний ремонт'!AR253</f>
        <v>0</v>
      </c>
      <c r="AS253" s="176"/>
      <c r="AT253" s="176">
        <f>'ПР 03.19-03.24'!AT253+'[9]поточний ремонт'!AT253+'[8]поточний ремонт'!AT253</f>
        <v>850.1377089714357</v>
      </c>
      <c r="AU253" s="176">
        <f>'ПР 03.19-03.24'!AU253+'[9]поточний ремонт'!AU253+'[8]поточний ремонт'!AU253</f>
        <v>0</v>
      </c>
      <c r="AV253" s="176"/>
      <c r="AW253" s="176">
        <f>'ПР 03.19-03.24'!AW253+'[9]поточний ремонт'!AW253+'[8]поточний ремонт'!AW253</f>
        <v>122.16273476894025</v>
      </c>
      <c r="AX253" s="176">
        <f>'ПР 03.19-03.24'!AX253+'[9]поточний ремонт'!AX253+'[8]поточний ремонт'!AX253</f>
        <v>0</v>
      </c>
      <c r="AY253" s="176"/>
      <c r="AZ253" s="176">
        <f t="shared" si="15"/>
        <v>6226.4145249962348</v>
      </c>
      <c r="BA253" s="176">
        <f t="shared" si="15"/>
        <v>0</v>
      </c>
      <c r="BB253" s="176">
        <f t="shared" si="17"/>
        <v>-6226.4145249962348</v>
      </c>
      <c r="BD253" s="324">
        <v>1</v>
      </c>
    </row>
    <row r="254" spans="1:56" ht="24.9" customHeight="1" x14ac:dyDescent="0.3">
      <c r="A254" s="338">
        <v>150000751</v>
      </c>
      <c r="B254" s="114" t="s">
        <v>563</v>
      </c>
      <c r="C254" s="339">
        <v>1</v>
      </c>
      <c r="D254" s="340" t="s">
        <v>870</v>
      </c>
      <c r="E254" s="341">
        <f>'[8]поточний ремонт'!E254</f>
        <v>146.1</v>
      </c>
      <c r="F254" s="176">
        <f>'ПР 03.19-03.24'!F254+'[9]поточний ремонт'!F254+'[8]поточний ремонт'!F254</f>
        <v>11183.382141132159</v>
      </c>
      <c r="G254" s="176">
        <f t="shared" si="13"/>
        <v>5089.7804582855942</v>
      </c>
      <c r="H254" s="176">
        <f t="shared" si="14"/>
        <v>-6093.6016828465645</v>
      </c>
      <c r="I254" s="176">
        <f>'ПР 03.19-03.24'!I254+'[9]поточний ремонт'!I254+'[8]поточний ремонт'!I254</f>
        <v>0</v>
      </c>
      <c r="J254" s="176">
        <f>'ПР 03.19-03.24'!J254+'[9]поточний ремонт'!J254+'[8]поточний ремонт'!J254</f>
        <v>1619</v>
      </c>
      <c r="K254" s="342"/>
      <c r="L254" s="176">
        <f>'ПР 03.19-03.24'!L254+'[9]поточний ремонт'!L254+'[8]поточний ремонт'!L254</f>
        <v>0</v>
      </c>
      <c r="M254" s="176">
        <f>'ПР 03.19-03.24'!M254+'[9]поточний ремонт'!M254+'[8]поточний ремонт'!M254</f>
        <v>0</v>
      </c>
      <c r="N254" s="176"/>
      <c r="O254" s="176">
        <f>'ПР 03.19-03.24'!O254+'[9]поточний ремонт'!O254+'[8]поточний ремонт'!O254</f>
        <v>0</v>
      </c>
      <c r="P254" s="176">
        <f>'ПР 03.19-03.24'!P254+'[9]поточний ремонт'!P254+'[8]поточний ремонт'!P254</f>
        <v>0</v>
      </c>
      <c r="Q254" s="334"/>
      <c r="R254" s="176">
        <f>'ПР 03.19-03.24'!R254+'[9]поточний ремонт'!R254+'[8]поточний ремонт'!R254</f>
        <v>0</v>
      </c>
      <c r="S254" s="176">
        <f>'ПР 03.19-03.24'!S254+'[9]поточний ремонт'!S254+'[8]поточний ремонт'!S254</f>
        <v>0</v>
      </c>
      <c r="T254" s="343"/>
      <c r="U254" s="176">
        <f>'ПР 03.19-03.24'!U254+'[9]поточний ремонт'!U254+'[8]поточний ремонт'!U254</f>
        <v>0</v>
      </c>
      <c r="V254" s="176">
        <f>'ПР 03.19-03.24'!V254+'[9]поточний ремонт'!V254+'[8]поточний ремонт'!V254</f>
        <v>0</v>
      </c>
      <c r="W254" s="176">
        <f>'ПР 03.19-03.24'!W254+'[9]поточний ремонт'!W254+'[8]поточний ремонт'!W254</f>
        <v>0</v>
      </c>
      <c r="X254" s="176">
        <f>'ПР 03.19-03.24'!X254+'[9]поточний ремонт'!X254+'[8]поточний ремонт'!X254</f>
        <v>0</v>
      </c>
      <c r="Y254" s="176">
        <f>'ПР 03.19-03.24'!Y254+'[9]поточний ремонт'!Y254+'[8]поточний ремонт'!Y254</f>
        <v>29</v>
      </c>
      <c r="Z254" s="176">
        <f>'ПР 03.19-03.24'!Z254+'[9]поточний ремонт'!Z254+'[8]поточний ремонт'!Z254</f>
        <v>0</v>
      </c>
      <c r="AA254" s="176">
        <f>'ПР 03.19-03.24'!AA254+'[9]поточний ремонт'!AA254+'[8]поточний ремонт'!AA254</f>
        <v>0</v>
      </c>
      <c r="AB254" s="176">
        <f>'ПР 03.19-03.24'!AB254+'[9]поточний ремонт'!AB254+'[8]поточний ремонт'!AB254</f>
        <v>0</v>
      </c>
      <c r="AC254" s="176">
        <f>'ПР 03.19-03.24'!AC254+'[9]поточний ремонт'!AC254+'[8]поточний ремонт'!AC254</f>
        <v>0</v>
      </c>
      <c r="AD254" s="176">
        <f>'ПР 03.19-03.24'!AD254+'[9]поточний ремонт'!AD254+'[8]поточний ремонт'!AD254</f>
        <v>3441.7804582855942</v>
      </c>
      <c r="AE254" s="176">
        <f>'ПР 03.19-03.24'!AE254+'[9]поточний ремонт'!AE254+'[8]поточний ремонт'!AE254</f>
        <v>1112.4586635456358</v>
      </c>
      <c r="AF254" s="176">
        <f>'ПР 03.19-03.24'!AF254+'[9]поточний ремонт'!AF254+'[8]поточний ремонт'!AF254</f>
        <v>0</v>
      </c>
      <c r="AG254" s="176"/>
      <c r="AH254" s="176">
        <f>'ПР 03.19-03.24'!AH254+'[9]поточний ремонт'!AH254+'[8]поточний ремонт'!AH254</f>
        <v>1716.4894849985837</v>
      </c>
      <c r="AI254" s="176">
        <f>'ПР 03.19-03.24'!AI254+'[9]поточний ремонт'!AI254+'[8]поточний ремонт'!AI254</f>
        <v>0</v>
      </c>
      <c r="AJ254" s="176"/>
      <c r="AK254" s="176">
        <f>'ПР 03.19-03.24'!AK254+'[9]поточний ремонт'!AK254+'[8]поточний ремонт'!AK254</f>
        <v>1523.7536474436763</v>
      </c>
      <c r="AL254" s="176">
        <f>'ПР 03.19-03.24'!AL254+'[9]поточний ремонт'!AL254+'[8]поточний ремонт'!AL254</f>
        <v>0</v>
      </c>
      <c r="AM254" s="176"/>
      <c r="AN254" s="176">
        <f>'ПР 03.19-03.24'!AN254+'[9]поточний ремонт'!AN254+'[8]поточний ремонт'!AN254</f>
        <v>0</v>
      </c>
      <c r="AO254" s="176">
        <f>'ПР 03.19-03.24'!AO254+'[9]поточний ремонт'!AO254+'[8]поточний ремонт'!AO254</f>
        <v>0</v>
      </c>
      <c r="AP254" s="176"/>
      <c r="AQ254" s="176">
        <f>'ПР 03.19-03.24'!AQ254+'[9]поточний ремонт'!AQ254+'[8]поточний ремонт'!AQ254</f>
        <v>0</v>
      </c>
      <c r="AR254" s="176">
        <f>'ПР 03.19-03.24'!AR254+'[9]поточний ремонт'!AR254+'[8]поточний ремонт'!AR254</f>
        <v>0</v>
      </c>
      <c r="AS254" s="176"/>
      <c r="AT254" s="176">
        <f>'ПР 03.19-03.24'!AT254+'[9]поточний ремонт'!AT254+'[8]поточний ремонт'!AT254</f>
        <v>610.46510845650778</v>
      </c>
      <c r="AU254" s="176">
        <f>'ПР 03.19-03.24'!AU254+'[9]поточний ремонт'!AU254+'[8]поточний ремонт'!AU254</f>
        <v>0</v>
      </c>
      <c r="AV254" s="176"/>
      <c r="AW254" s="176">
        <f>'ПР 03.19-03.24'!AW254+'[9]поточний ремонт'!AW254+'[8]поточний ремонт'!AW254</f>
        <v>51.324594556269744</v>
      </c>
      <c r="AX254" s="176">
        <f>'ПР 03.19-03.24'!AX254+'[9]поточний ремонт'!AX254+'[8]поточний ремонт'!AX254</f>
        <v>0</v>
      </c>
      <c r="AY254" s="176"/>
      <c r="AZ254" s="176">
        <f t="shared" si="15"/>
        <v>5014.4914990006728</v>
      </c>
      <c r="BA254" s="176">
        <f t="shared" si="15"/>
        <v>0</v>
      </c>
      <c r="BB254" s="176">
        <f t="shared" si="17"/>
        <v>-5014.4914990006728</v>
      </c>
      <c r="BD254" s="324">
        <v>1</v>
      </c>
    </row>
    <row r="255" spans="1:56" ht="24.9" customHeight="1" x14ac:dyDescent="0.3">
      <c r="A255" s="338">
        <v>150000752</v>
      </c>
      <c r="B255" s="114" t="s">
        <v>565</v>
      </c>
      <c r="C255" s="339">
        <v>9</v>
      </c>
      <c r="D255" s="340" t="s">
        <v>870</v>
      </c>
      <c r="E255" s="341">
        <f>'[8]поточний ремонт'!E255</f>
        <v>3990.61</v>
      </c>
      <c r="F255" s="176">
        <f>'ПР 03.19-03.24'!F255+'[9]поточний ремонт'!F255+'[8]поточний ремонт'!F255</f>
        <v>447369.95571553695</v>
      </c>
      <c r="G255" s="176">
        <f t="shared" si="13"/>
        <v>549452.30508954939</v>
      </c>
      <c r="H255" s="176">
        <f t="shared" si="14"/>
        <v>102082.34937401244</v>
      </c>
      <c r="I255" s="176">
        <f>'ПР 03.19-03.24'!I255+'[9]поточний ремонт'!I255+'[8]поточний ремонт'!I255</f>
        <v>28.6</v>
      </c>
      <c r="J255" s="176">
        <f>'ПР 03.19-03.24'!J255+'[9]поточний ремонт'!J255+'[8]поточний ремонт'!J255</f>
        <v>25307</v>
      </c>
      <c r="K255" s="342"/>
      <c r="L255" s="176">
        <f>'ПР 03.19-03.24'!L255+'[9]поточний ремонт'!L255+'[8]поточний ремонт'!L255</f>
        <v>1</v>
      </c>
      <c r="M255" s="176">
        <f>'ПР 03.19-03.24'!M255+'[9]поточний ремонт'!M255+'[8]поточний ремонт'!M255</f>
        <v>108680</v>
      </c>
      <c r="N255" s="176"/>
      <c r="O255" s="176">
        <f>'ПР 03.19-03.24'!O255+'[9]поточний ремонт'!O255+'[8]поточний ремонт'!O255</f>
        <v>54</v>
      </c>
      <c r="P255" s="176">
        <f>'ПР 03.19-03.24'!P255+'[9]поточний ремонт'!P255+'[8]поточний ремонт'!P255</f>
        <v>15651</v>
      </c>
      <c r="Q255" s="334"/>
      <c r="R255" s="176">
        <f>'ПР 03.19-03.24'!R255+'[9]поточний ремонт'!R255+'[8]поточний ремонт'!R255</f>
        <v>23</v>
      </c>
      <c r="S255" s="176">
        <f>'ПР 03.19-03.24'!S255+'[9]поточний ремонт'!S255+'[8]поточний ремонт'!S255</f>
        <v>306293.85143211193</v>
      </c>
      <c r="T255" s="346"/>
      <c r="U255" s="176">
        <f>'ПР 03.19-03.24'!U255+'[9]поточний ремонт'!U255+'[8]поточний ремонт'!U255</f>
        <v>0</v>
      </c>
      <c r="V255" s="176">
        <f>'ПР 03.19-03.24'!V255+'[9]поточний ремонт'!V255+'[8]поточний ремонт'!V255</f>
        <v>0</v>
      </c>
      <c r="W255" s="176">
        <f>'ПР 03.19-03.24'!W255+'[9]поточний ремонт'!W255+'[8]поточний ремонт'!W255</f>
        <v>26</v>
      </c>
      <c r="X255" s="176">
        <f>'ПР 03.19-03.24'!X255+'[9]поточний ремонт'!X255+'[8]поточний ремонт'!X255</f>
        <v>15020.400404684413</v>
      </c>
      <c r="Y255" s="176">
        <f>'ПР 03.19-03.24'!Y255+'[9]поточний ремонт'!Y255+'[8]поточний ремонт'!Y255</f>
        <v>19086.345319799289</v>
      </c>
      <c r="Z255" s="176">
        <f>'ПР 03.19-03.24'!Z255+'[9]поточний ремонт'!Z255+'[8]поточний ремонт'!Z255</f>
        <v>0</v>
      </c>
      <c r="AA255" s="176">
        <f>'ПР 03.19-03.24'!AA255+'[9]поточний ремонт'!AA255+'[8]поточний ремонт'!AA255</f>
        <v>0</v>
      </c>
      <c r="AB255" s="176">
        <f>'ПР 03.19-03.24'!AB255+'[9]поточний ремонт'!AB255+'[8]поточний ремонт'!AB255</f>
        <v>8270.4980814956689</v>
      </c>
      <c r="AC255" s="176">
        <f>'ПР 03.19-03.24'!AC255+'[9]поточний ремонт'!AC255+'[8]поточний ремонт'!AC255</f>
        <v>12539.442347540946</v>
      </c>
      <c r="AD255" s="176">
        <f>'ПР 03.19-03.24'!AD255+'[9]поточний ремонт'!AD255+'[8]поточний ремонт'!AD255</f>
        <v>38603.767503917217</v>
      </c>
      <c r="AE255" s="176">
        <f>'ПР 03.19-03.24'!AE255+'[9]поточний ремонт'!AE255+'[8]поточний ремонт'!AE255</f>
        <v>16682.628833489678</v>
      </c>
      <c r="AF255" s="176">
        <f>'ПР 03.19-03.24'!AF255+'[9]поточний ремонт'!AF255+'[8]поточний ремонт'!AF255</f>
        <v>14191.874415223721</v>
      </c>
      <c r="AG255" s="176"/>
      <c r="AH255" s="176">
        <f>'ПР 03.19-03.24'!AH255+'[9]поточний ремонт'!AH255+'[8]поточний ремонт'!AH255</f>
        <v>17493.709015842986</v>
      </c>
      <c r="AI255" s="176">
        <f>'ПР 03.19-03.24'!AI255+'[9]поточний ремонт'!AI255+'[8]поточний ремонт'!AI255</f>
        <v>6056.8163608982713</v>
      </c>
      <c r="AJ255" s="176"/>
      <c r="AK255" s="176">
        <f>'ПР 03.19-03.24'!AK255+'[9]поточний ремонт'!AK255+'[8]поточний ремонт'!AK255</f>
        <v>13029.921902219088</v>
      </c>
      <c r="AL255" s="176">
        <f>'ПР 03.19-03.24'!AL255+'[9]поточний ремонт'!AL255+'[8]поточний ремонт'!AL255</f>
        <v>8844.963390497609</v>
      </c>
      <c r="AM255" s="176"/>
      <c r="AN255" s="176">
        <f>'ПР 03.19-03.24'!AN255+'[9]поточний ремонт'!AN255+'[8]поточний ремонт'!AN255</f>
        <v>13306.933290194971</v>
      </c>
      <c r="AO255" s="176">
        <f>'ПР 03.19-03.24'!AO255+'[9]поточний ремонт'!AO255+'[8]поточний ремонт'!AO255</f>
        <v>0</v>
      </c>
      <c r="AP255" s="176"/>
      <c r="AQ255" s="176">
        <f>'ПР 03.19-03.24'!AQ255+'[9]поточний ремонт'!AQ255+'[8]поточний ремонт'!AQ255</f>
        <v>7761.9047929632907</v>
      </c>
      <c r="AR255" s="176">
        <f>'ПР 03.19-03.24'!AR255+'[9]поточний ремонт'!AR255+'[8]поточний ремонт'!AR255</f>
        <v>816</v>
      </c>
      <c r="AS255" s="176"/>
      <c r="AT255" s="176">
        <f>'ПР 03.19-03.24'!AT255+'[9]поточний ремонт'!AT255+'[8]поточний ремонт'!AT255</f>
        <v>15805.835232322632</v>
      </c>
      <c r="AU255" s="176">
        <f>'ПР 03.19-03.24'!AU255+'[9]поточний ремонт'!AU255+'[8]поточний ремонт'!AU255</f>
        <v>30886.920778144824</v>
      </c>
      <c r="AV255" s="176"/>
      <c r="AW255" s="176">
        <f>'ПР 03.19-03.24'!AW255+'[9]поточний ремонт'!AW255+'[8]поточний ремонт'!AW255</f>
        <v>2623.9325520699967</v>
      </c>
      <c r="AX255" s="176">
        <f>'ПР 03.19-03.24'!AX255+'[9]поточний ремонт'!AX255+'[8]поточний ремонт'!AX255</f>
        <v>12702.530811934001</v>
      </c>
      <c r="AY255" s="176"/>
      <c r="AZ255" s="176">
        <f t="shared" si="15"/>
        <v>86704.865619102638</v>
      </c>
      <c r="BA255" s="176">
        <f t="shared" si="15"/>
        <v>73499.105756698424</v>
      </c>
      <c r="BB255" s="176">
        <f t="shared" si="17"/>
        <v>-13205.759862404215</v>
      </c>
      <c r="BD255" s="324">
        <v>1</v>
      </c>
    </row>
    <row r="256" spans="1:56" ht="24.9" customHeight="1" x14ac:dyDescent="0.3">
      <c r="A256" s="338">
        <v>150001094</v>
      </c>
      <c r="B256" s="114" t="s">
        <v>612</v>
      </c>
      <c r="C256" s="339">
        <v>2</v>
      </c>
      <c r="D256" s="340" t="s">
        <v>870</v>
      </c>
      <c r="E256" s="341">
        <f>'[8]поточний ремонт'!E256</f>
        <v>319.39999999999998</v>
      </c>
      <c r="F256" s="176">
        <f>'ПР 03.19-03.24'!F256+'[9]поточний ремонт'!F256+'[8]поточний ремонт'!F256</f>
        <v>32001.086797412412</v>
      </c>
      <c r="G256" s="176">
        <f t="shared" si="13"/>
        <v>46607</v>
      </c>
      <c r="H256" s="176">
        <f t="shared" si="14"/>
        <v>14605.913202587588</v>
      </c>
      <c r="I256" s="176">
        <f>'ПР 03.19-03.24'!I256+'[9]поточний ремонт'!I256+'[8]поточний ремонт'!I256</f>
        <v>193.01999999999998</v>
      </c>
      <c r="J256" s="176">
        <f>'ПР 03.19-03.24'!J256+'[9]поточний ремонт'!J256+'[8]поточний ремонт'!J256</f>
        <v>46607</v>
      </c>
      <c r="K256" s="342"/>
      <c r="L256" s="176">
        <f>'ПР 03.19-03.24'!L256+'[9]поточний ремонт'!L256+'[8]поточний ремонт'!L256</f>
        <v>0</v>
      </c>
      <c r="M256" s="176">
        <f>'ПР 03.19-03.24'!M256+'[9]поточний ремонт'!M256+'[8]поточний ремонт'!M256</f>
        <v>0</v>
      </c>
      <c r="N256" s="176"/>
      <c r="O256" s="176">
        <f>'ПР 03.19-03.24'!O256+'[9]поточний ремонт'!O256+'[8]поточний ремонт'!O256</f>
        <v>0</v>
      </c>
      <c r="P256" s="176">
        <f>'ПР 03.19-03.24'!P256+'[9]поточний ремонт'!P256+'[8]поточний ремонт'!P256</f>
        <v>0</v>
      </c>
      <c r="Q256" s="334"/>
      <c r="R256" s="176">
        <f>'ПР 03.19-03.24'!R256+'[9]поточний ремонт'!R256+'[8]поточний ремонт'!R256</f>
        <v>0</v>
      </c>
      <c r="S256" s="176">
        <f>'ПР 03.19-03.24'!S256+'[9]поточний ремонт'!S256+'[8]поточний ремонт'!S256</f>
        <v>0</v>
      </c>
      <c r="T256" s="343"/>
      <c r="U256" s="176">
        <f>'ПР 03.19-03.24'!U256+'[9]поточний ремонт'!U256+'[8]поточний ремонт'!U256</f>
        <v>0</v>
      </c>
      <c r="V256" s="176">
        <f>'ПР 03.19-03.24'!V256+'[9]поточний ремонт'!V256+'[8]поточний ремонт'!V256</f>
        <v>0</v>
      </c>
      <c r="W256" s="176">
        <f>'ПР 03.19-03.24'!W256+'[9]поточний ремонт'!W256+'[8]поточний ремонт'!W256</f>
        <v>0</v>
      </c>
      <c r="X256" s="176">
        <f>'ПР 03.19-03.24'!X256+'[9]поточний ремонт'!X256+'[8]поточний ремонт'!X256</f>
        <v>0</v>
      </c>
      <c r="Y256" s="176">
        <f>'ПР 03.19-03.24'!Y256+'[9]поточний ремонт'!Y256+'[8]поточний ремонт'!Y256</f>
        <v>0</v>
      </c>
      <c r="Z256" s="176">
        <f>'ПР 03.19-03.24'!Z256+'[9]поточний ремонт'!Z256+'[8]поточний ремонт'!Z256</f>
        <v>0</v>
      </c>
      <c r="AA256" s="176">
        <f>'ПР 03.19-03.24'!AA256+'[9]поточний ремонт'!AA256+'[8]поточний ремонт'!AA256</f>
        <v>0</v>
      </c>
      <c r="AB256" s="176">
        <f>'ПР 03.19-03.24'!AB256+'[9]поточний ремонт'!AB256+'[8]поточний ремонт'!AB256</f>
        <v>0</v>
      </c>
      <c r="AC256" s="176">
        <f>'ПР 03.19-03.24'!AC256+'[9]поточний ремонт'!AC256+'[8]поточний ремонт'!AC256</f>
        <v>0</v>
      </c>
      <c r="AD256" s="176">
        <f>'ПР 03.19-03.24'!AD256+'[9]поточний ремонт'!AD256+'[8]поточний ремонт'!AD256</f>
        <v>0</v>
      </c>
      <c r="AE256" s="176">
        <f>'ПР 03.19-03.24'!AE256+'[9]поточний ремонт'!AE256+'[8]поточний ремонт'!AE256</f>
        <v>1293.5747538679504</v>
      </c>
      <c r="AF256" s="176">
        <f>'ПР 03.19-03.24'!AF256+'[9]поточний ремонт'!AF256+'[8]поточний ремонт'!AF256</f>
        <v>0</v>
      </c>
      <c r="AG256" s="176"/>
      <c r="AH256" s="176">
        <f>'ПР 03.19-03.24'!AH256+'[9]поточний ремонт'!AH256+'[8]поточний ремонт'!AH256</f>
        <v>2411.1816228038847</v>
      </c>
      <c r="AI256" s="176">
        <f>'ПР 03.19-03.24'!AI256+'[9]поточний ремонт'!AI256+'[8]поточний ремонт'!AI256</f>
        <v>0</v>
      </c>
      <c r="AJ256" s="176"/>
      <c r="AK256" s="176">
        <f>'ПР 03.19-03.24'!AK256+'[9]поточний ремонт'!AK256+'[8]поточний ремонт'!AK256</f>
        <v>1328.7103328443789</v>
      </c>
      <c r="AL256" s="176">
        <f>'ПР 03.19-03.24'!AL256+'[9]поточний ремонт'!AL256+'[8]поточний ремонт'!AL256</f>
        <v>0</v>
      </c>
      <c r="AM256" s="176"/>
      <c r="AN256" s="176">
        <f>'ПР 03.19-03.24'!AN256+'[9]поточний ремонт'!AN256+'[8]поточний ремонт'!AN256</f>
        <v>81.041742518406949</v>
      </c>
      <c r="AO256" s="176">
        <f>'ПР 03.19-03.24'!AO256+'[9]поточний ремонт'!AO256+'[8]поточний ремонт'!AO256</f>
        <v>0</v>
      </c>
      <c r="AP256" s="176"/>
      <c r="AQ256" s="176">
        <f>'ПР 03.19-03.24'!AQ256+'[9]поточний ремонт'!AQ256+'[8]поточний ремонт'!AQ256</f>
        <v>0</v>
      </c>
      <c r="AR256" s="176">
        <f>'ПР 03.19-03.24'!AR256+'[9]поточний ремонт'!AR256+'[8]поточний ремонт'!AR256</f>
        <v>0</v>
      </c>
      <c r="AS256" s="176"/>
      <c r="AT256" s="176">
        <f>'ПР 03.19-03.24'!AT256+'[9]поточний ремонт'!AT256+'[8]поточний ремонт'!AT256</f>
        <v>2034.7443574805172</v>
      </c>
      <c r="AU256" s="176">
        <f>'ПР 03.19-03.24'!AU256+'[9]поточний ремонт'!AU256+'[8]поточний ремонт'!AU256</f>
        <v>0</v>
      </c>
      <c r="AV256" s="176"/>
      <c r="AW256" s="176">
        <f>'ПР 03.19-03.24'!AW256+'[9]поточний ремонт'!AW256+'[8]поточний ремонт'!AW256</f>
        <v>82.350000000000009</v>
      </c>
      <c r="AX256" s="176">
        <f>'ПР 03.19-03.24'!AX256+'[9]поточний ремонт'!AX256+'[8]поточний ремонт'!AX256</f>
        <v>0</v>
      </c>
      <c r="AY256" s="176"/>
      <c r="AZ256" s="176">
        <f t="shared" si="15"/>
        <v>7231.6028095151387</v>
      </c>
      <c r="BA256" s="176">
        <f t="shared" si="15"/>
        <v>0</v>
      </c>
      <c r="BB256" s="176">
        <f t="shared" si="17"/>
        <v>-7231.6028095151387</v>
      </c>
      <c r="BD256" s="324">
        <v>1</v>
      </c>
    </row>
    <row r="257" spans="1:56" ht="24.9" customHeight="1" x14ac:dyDescent="0.3">
      <c r="A257" s="338">
        <v>150000795</v>
      </c>
      <c r="B257" s="114" t="s">
        <v>1022</v>
      </c>
      <c r="C257" s="339">
        <v>5</v>
      </c>
      <c r="D257" s="340" t="s">
        <v>870</v>
      </c>
      <c r="E257" s="341">
        <f>'[8]поточний ремонт'!E257</f>
        <v>2762.6</v>
      </c>
      <c r="F257" s="176">
        <f>'ПР 03.19-03.24'!F257+'[9]поточний ремонт'!F257+'[8]поточний ремонт'!F257</f>
        <v>249818.32587340957</v>
      </c>
      <c r="G257" s="176">
        <f t="shared" si="13"/>
        <v>381724.183586895</v>
      </c>
      <c r="H257" s="176">
        <f t="shared" si="14"/>
        <v>131905.85771348543</v>
      </c>
      <c r="I257" s="176">
        <f>'ПР 03.19-03.24'!I257+'[9]поточний ремонт'!I257+'[8]поточний ремонт'!I257</f>
        <v>747.45</v>
      </c>
      <c r="J257" s="176">
        <f>'ПР 03.19-03.24'!J257+'[9]поточний ремонт'!J257+'[8]поточний ремонт'!J257</f>
        <v>223917.27433335638</v>
      </c>
      <c r="K257" s="342"/>
      <c r="L257" s="176">
        <f>'ПР 03.19-03.24'!L257+'[9]поточний ремонт'!L257+'[8]поточний ремонт'!L257</f>
        <v>0</v>
      </c>
      <c r="M257" s="176">
        <f>'ПР 03.19-03.24'!M257+'[9]поточний ремонт'!M257+'[8]поточний ремонт'!M257</f>
        <v>0</v>
      </c>
      <c r="N257" s="176"/>
      <c r="O257" s="176">
        <f>'ПР 03.19-03.24'!O257+'[9]поточний ремонт'!O257+'[8]поточний ремонт'!O257</f>
        <v>98</v>
      </c>
      <c r="P257" s="176">
        <f>'ПР 03.19-03.24'!P257+'[9]поточний ремонт'!P257+'[8]поточний ремонт'!P257</f>
        <v>21152</v>
      </c>
      <c r="Q257" s="334"/>
      <c r="R257" s="176">
        <f>'ПР 03.19-03.24'!R257+'[9]поточний ремонт'!R257+'[8]поточний ремонт'!R257</f>
        <v>0</v>
      </c>
      <c r="S257" s="176">
        <f>'ПР 03.19-03.24'!S257+'[9]поточний ремонт'!S257+'[8]поточний ремонт'!S257</f>
        <v>0</v>
      </c>
      <c r="T257" s="343"/>
      <c r="U257" s="176">
        <f>'ПР 03.19-03.24'!U257+'[9]поточний ремонт'!U257+'[8]поточний ремонт'!U257</f>
        <v>0</v>
      </c>
      <c r="V257" s="176">
        <f>'ПР 03.19-03.24'!V257+'[9]поточний ремонт'!V257+'[8]поточний ремонт'!V257</f>
        <v>0</v>
      </c>
      <c r="W257" s="176">
        <f>'ПР 03.19-03.24'!W257+'[9]поточний ремонт'!W257+'[8]поточний ремонт'!W257</f>
        <v>0</v>
      </c>
      <c r="X257" s="176">
        <f>'ПР 03.19-03.24'!X257+'[9]поточний ремонт'!X257+'[8]поточний ремонт'!X257</f>
        <v>0</v>
      </c>
      <c r="Y257" s="176">
        <f>'ПР 03.19-03.24'!Y257+'[9]поточний ремонт'!Y257+'[8]поточний ремонт'!Y257</f>
        <v>522</v>
      </c>
      <c r="Z257" s="176">
        <f>'ПР 03.19-03.24'!Z257+'[9]поточний ремонт'!Z257+'[8]поточний ремонт'!Z257</f>
        <v>0</v>
      </c>
      <c r="AA257" s="176">
        <f>'ПР 03.19-03.24'!AA257+'[9]поточний ремонт'!AA257+'[8]поточний ремонт'!AA257</f>
        <v>4646</v>
      </c>
      <c r="AB257" s="176">
        <f>'ПР 03.19-03.24'!AB257+'[9]поточний ремонт'!AB257+'[8]поточний ремонт'!AB257</f>
        <v>2713.9092535386067</v>
      </c>
      <c r="AC257" s="176">
        <f>'ПР 03.19-03.24'!AC257+'[9]поточний ремонт'!AC257+'[8]поточний ремонт'!AC257</f>
        <v>64999</v>
      </c>
      <c r="AD257" s="176">
        <f>'ПР 03.19-03.24'!AD257+'[9]поточний ремонт'!AD257+'[8]поточний ремонт'!AD257</f>
        <v>63774</v>
      </c>
      <c r="AE257" s="176">
        <f>'ПР 03.19-03.24'!AE257+'[9]поточний ремонт'!AE257+'[8]поточний ремонт'!AE257</f>
        <v>17846.282642581969</v>
      </c>
      <c r="AF257" s="176">
        <f>'ПР 03.19-03.24'!AF257+'[9]поточний ремонт'!AF257+'[8]поточний ремонт'!AF257</f>
        <v>12242.147644417031</v>
      </c>
      <c r="AG257" s="176"/>
      <c r="AH257" s="176">
        <f>'ПР 03.19-03.24'!AH257+'[9]поточний ремонт'!AH257+'[8]поточний ремонт'!AH257</f>
        <v>24533.296169274097</v>
      </c>
      <c r="AI257" s="176">
        <f>'ПР 03.19-03.24'!AI257+'[9]поточний ремонт'!AI257+'[8]поточний ремонт'!AI257</f>
        <v>11849.343962694722</v>
      </c>
      <c r="AJ257" s="176"/>
      <c r="AK257" s="176">
        <f>'ПР 03.19-03.24'!AK257+'[9]поточний ремонт'!AK257+'[8]поточний ремонт'!AK257</f>
        <v>832.6241926102465</v>
      </c>
      <c r="AL257" s="176">
        <f>'ПР 03.19-03.24'!AL257+'[9]поточний ремонт'!AL257+'[8]поточний ремонт'!AL257</f>
        <v>0</v>
      </c>
      <c r="AM257" s="176"/>
      <c r="AN257" s="176">
        <f>'ПР 03.19-03.24'!AN257+'[9]поточний ремонт'!AN257+'[8]поточний ремонт'!AN257</f>
        <v>0</v>
      </c>
      <c r="AO257" s="176">
        <f>'ПР 03.19-03.24'!AO257+'[9]поточний ремонт'!AO257+'[8]поточний ремонт'!AO257</f>
        <v>0</v>
      </c>
      <c r="AP257" s="176"/>
      <c r="AQ257" s="176">
        <f>'ПР 03.19-03.24'!AQ257+'[9]поточний ремонт'!AQ257+'[8]поточний ремонт'!AQ257</f>
        <v>0</v>
      </c>
      <c r="AR257" s="176">
        <f>'ПР 03.19-03.24'!AR257+'[9]поточний ремонт'!AR257+'[8]поточний ремонт'!AR257</f>
        <v>16</v>
      </c>
      <c r="AS257" s="176"/>
      <c r="AT257" s="176">
        <f>'ПР 03.19-03.24'!AT257+'[9]поточний ремонт'!AT257+'[8]поточний ремонт'!AT257</f>
        <v>16596.49486511029</v>
      </c>
      <c r="AU257" s="176">
        <f>'ПР 03.19-03.24'!AU257+'[9]поточний ремонт'!AU257+'[8]поточний ремонт'!AU257</f>
        <v>944</v>
      </c>
      <c r="AV257" s="176"/>
      <c r="AW257" s="176">
        <f>'ПР 03.19-03.24'!AW257+'[9]поточний ремонт'!AW257+'[8]поточний ремонт'!AW257</f>
        <v>1375.8639301528174</v>
      </c>
      <c r="AX257" s="176">
        <f>'ПР 03.19-03.24'!AX257+'[9]поточний ремонт'!AX257+'[8]поточний ремонт'!AX257</f>
        <v>0</v>
      </c>
      <c r="AY257" s="176"/>
      <c r="AZ257" s="176">
        <f t="shared" si="15"/>
        <v>61184.561799729418</v>
      </c>
      <c r="BA257" s="176">
        <f t="shared" si="15"/>
        <v>25051.491607111755</v>
      </c>
      <c r="BB257" s="176">
        <f t="shared" si="17"/>
        <v>-36133.070192617663</v>
      </c>
      <c r="BD257" s="324">
        <v>3</v>
      </c>
    </row>
    <row r="258" spans="1:56" ht="24.9" customHeight="1" x14ac:dyDescent="0.3">
      <c r="A258" s="338">
        <v>150000798</v>
      </c>
      <c r="B258" s="114" t="s">
        <v>643</v>
      </c>
      <c r="C258" s="339">
        <v>4</v>
      </c>
      <c r="D258" s="340" t="s">
        <v>870</v>
      </c>
      <c r="E258" s="341">
        <f>'[8]поточний ремонт'!E258</f>
        <v>1317.8000000000002</v>
      </c>
      <c r="F258" s="176">
        <f>'ПР 03.19-03.24'!F258+'[9]поточний ремонт'!F258+'[8]поточний ремонт'!F258</f>
        <v>106376.58647324439</v>
      </c>
      <c r="G258" s="176">
        <f t="shared" si="13"/>
        <v>134806.34289560723</v>
      </c>
      <c r="H258" s="176">
        <f t="shared" si="14"/>
        <v>28429.756422362843</v>
      </c>
      <c r="I258" s="176">
        <f>'ПР 03.19-03.24'!I258+'[9]поточний ремонт'!I258+'[8]поточний ремонт'!I258</f>
        <v>50</v>
      </c>
      <c r="J258" s="176">
        <f>'ПР 03.19-03.24'!J258+'[9]поточний ремонт'!J258+'[8]поточний ремонт'!J258</f>
        <v>9620</v>
      </c>
      <c r="K258" s="342"/>
      <c r="L258" s="176">
        <f>'ПР 03.19-03.24'!L258+'[9]поточний ремонт'!L258+'[8]поточний ремонт'!L258</f>
        <v>2</v>
      </c>
      <c r="M258" s="176">
        <f>'ПР 03.19-03.24'!M258+'[9]поточний ремонт'!M258+'[8]поточний ремонт'!M258</f>
        <v>112751</v>
      </c>
      <c r="N258" s="176"/>
      <c r="O258" s="176">
        <f>'ПР 03.19-03.24'!O258+'[9]поточний ремонт'!O258+'[8]поточний ремонт'!O258</f>
        <v>0</v>
      </c>
      <c r="P258" s="176">
        <f>'ПР 03.19-03.24'!P258+'[9]поточний ремонт'!P258+'[8]поточний ремонт'!P258</f>
        <v>0</v>
      </c>
      <c r="Q258" s="334"/>
      <c r="R258" s="176">
        <f>'ПР 03.19-03.24'!R258+'[9]поточний ремонт'!R258+'[8]поточний ремонт'!R258</f>
        <v>0</v>
      </c>
      <c r="S258" s="176">
        <f>'ПР 03.19-03.24'!S258+'[9]поточний ремонт'!S258+'[8]поточний ремонт'!S258</f>
        <v>0</v>
      </c>
      <c r="T258" s="343"/>
      <c r="U258" s="176">
        <f>'ПР 03.19-03.24'!U258+'[9]поточний ремонт'!U258+'[8]поточний ремонт'!U258</f>
        <v>0</v>
      </c>
      <c r="V258" s="176">
        <f>'ПР 03.19-03.24'!V258+'[9]поточний ремонт'!V258+'[8]поточний ремонт'!V258</f>
        <v>0</v>
      </c>
      <c r="W258" s="176">
        <f>'ПР 03.19-03.24'!W258+'[9]поточний ремонт'!W258+'[8]поточний ремонт'!W258</f>
        <v>8</v>
      </c>
      <c r="X258" s="176">
        <f>'ПР 03.19-03.24'!X258+'[9]поточний ремонт'!X258+'[8]поточний ремонт'!X258</f>
        <v>478</v>
      </c>
      <c r="Y258" s="176">
        <f>'ПР 03.19-03.24'!Y258+'[9]поточний ремонт'!Y258+'[8]поточний ремонт'!Y258</f>
        <v>0</v>
      </c>
      <c r="Z258" s="176">
        <f>'ПР 03.19-03.24'!Z258+'[9]поточний ремонт'!Z258+'[8]поточний ремонт'!Z258</f>
        <v>0</v>
      </c>
      <c r="AA258" s="176">
        <f>'ПР 03.19-03.24'!AA258+'[9]поточний ремонт'!AA258+'[8]поточний ремонт'!AA258</f>
        <v>0</v>
      </c>
      <c r="AB258" s="176">
        <f>'ПР 03.19-03.24'!AB258+'[9]поточний ремонт'!AB258+'[8]поточний ремонт'!AB258</f>
        <v>0</v>
      </c>
      <c r="AC258" s="176">
        <f>'ПР 03.19-03.24'!AC258+'[9]поточний ремонт'!AC258+'[8]поточний ремонт'!AC258</f>
        <v>3434.2310320233537</v>
      </c>
      <c r="AD258" s="176">
        <f>'ПР 03.19-03.24'!AD258+'[9]поточний ремонт'!AD258+'[8]поточний ремонт'!AD258</f>
        <v>8523.1118635838939</v>
      </c>
      <c r="AE258" s="176">
        <f>'ПР 03.19-03.24'!AE258+'[9]поточний ремонт'!AE258+'[8]поточний ремонт'!AE258</f>
        <v>7417.0205874102539</v>
      </c>
      <c r="AF258" s="176">
        <f>'ПР 03.19-03.24'!AF258+'[9]поточний ремонт'!AF258+'[8]поточний ремонт'!AF258</f>
        <v>907</v>
      </c>
      <c r="AG258" s="176"/>
      <c r="AH258" s="176">
        <f>'ПР 03.19-03.24'!AH258+'[9]поточний ремонт'!AH258+'[8]поточний ремонт'!AH258</f>
        <v>8573.3545563922617</v>
      </c>
      <c r="AI258" s="176">
        <f>'ПР 03.19-03.24'!AI258+'[9]поточний ремонт'!AI258+'[8]поточний ремонт'!AI258</f>
        <v>0</v>
      </c>
      <c r="AJ258" s="176"/>
      <c r="AK258" s="176">
        <f>'ПР 03.19-03.24'!AK258+'[9]поточний ремонт'!AK258+'[8]поточний ремонт'!AK258</f>
        <v>4899.5000974617014</v>
      </c>
      <c r="AL258" s="176">
        <f>'ПР 03.19-03.24'!AL258+'[9]поточний ремонт'!AL258+'[8]поточний ремонт'!AL258</f>
        <v>6977</v>
      </c>
      <c r="AM258" s="176"/>
      <c r="AN258" s="176">
        <f>'ПР 03.19-03.24'!AN258+'[9]поточний ремонт'!AN258+'[8]поточний ремонт'!AN258</f>
        <v>0</v>
      </c>
      <c r="AO258" s="176">
        <f>'ПР 03.19-03.24'!AO258+'[9]поточний ремонт'!AO258+'[8]поточний ремонт'!AO258</f>
        <v>0</v>
      </c>
      <c r="AP258" s="176"/>
      <c r="AQ258" s="176">
        <f>'ПР 03.19-03.24'!AQ258+'[9]поточний ремонт'!AQ258+'[8]поточний ремонт'!AQ258</f>
        <v>553.6869785513004</v>
      </c>
      <c r="AR258" s="176">
        <f>'ПР 03.19-03.24'!AR258+'[9]поточний ремонт'!AR258+'[8]поточний ремонт'!AR258</f>
        <v>2056.0826361722366</v>
      </c>
      <c r="AS258" s="176"/>
      <c r="AT258" s="176">
        <f>'ПР 03.19-03.24'!AT258+'[9]поточний ремонт'!AT258+'[8]поточний ремонт'!AT258</f>
        <v>4491.0642792039744</v>
      </c>
      <c r="AU258" s="176">
        <f>'ПР 03.19-03.24'!AU258+'[9]поточний ремонт'!AU258+'[8]поточний ремонт'!AU258</f>
        <v>2271.4877260135768</v>
      </c>
      <c r="AV258" s="176"/>
      <c r="AW258" s="176">
        <f>'ПР 03.19-03.24'!AW258+'[9]поточний ремонт'!AW258+'[8]поточний ремонт'!AW258</f>
        <v>568.38780860119391</v>
      </c>
      <c r="AX258" s="176">
        <f>'ПР 03.19-03.24'!AX258+'[9]поточний ремонт'!AX258+'[8]поточний ремонт'!AX258</f>
        <v>0</v>
      </c>
      <c r="AY258" s="176"/>
      <c r="AZ258" s="176">
        <f t="shared" si="15"/>
        <v>26503.014307620684</v>
      </c>
      <c r="BA258" s="176">
        <f t="shared" si="15"/>
        <v>12211.570362185812</v>
      </c>
      <c r="BB258" s="176">
        <f t="shared" si="17"/>
        <v>-14291.443945434872</v>
      </c>
      <c r="BD258" s="324">
        <v>2</v>
      </c>
    </row>
    <row r="259" spans="1:56" ht="24.9" customHeight="1" x14ac:dyDescent="0.3">
      <c r="A259" s="338">
        <v>150000819</v>
      </c>
      <c r="B259" s="114" t="s">
        <v>645</v>
      </c>
      <c r="C259" s="339">
        <v>10</v>
      </c>
      <c r="D259" s="340" t="s">
        <v>870</v>
      </c>
      <c r="E259" s="341">
        <f>'[8]поточний ремонт'!E259</f>
        <v>7216.05</v>
      </c>
      <c r="F259" s="176">
        <f>'ПР 03.19-03.24'!F259+'[9]поточний ремонт'!F259+'[8]поточний ремонт'!F259</f>
        <v>747696.06679420476</v>
      </c>
      <c r="G259" s="176">
        <f t="shared" si="13"/>
        <v>714001.5960354245</v>
      </c>
      <c r="H259" s="176">
        <f t="shared" si="14"/>
        <v>-33694.470758780255</v>
      </c>
      <c r="I259" s="176">
        <f>'ПР 03.19-03.24'!I259+'[9]поточний ремонт'!I259+'[8]поточний ремонт'!I259</f>
        <v>434.03999999999996</v>
      </c>
      <c r="J259" s="176">
        <f>'ПР 03.19-03.24'!J259+'[9]поточний ремонт'!J259+'[8]поточний ремонт'!J259</f>
        <v>146684.63505400182</v>
      </c>
      <c r="K259" s="342"/>
      <c r="L259" s="176">
        <f>'ПР 03.19-03.24'!L259+'[9]поточний ремонт'!L259+'[8]поточний ремонт'!L259</f>
        <v>0</v>
      </c>
      <c r="M259" s="176">
        <f>'ПР 03.19-03.24'!M259+'[9]поточний ремонт'!M259+'[8]поточний ремонт'!M259</f>
        <v>233</v>
      </c>
      <c r="N259" s="333"/>
      <c r="O259" s="176">
        <f>'ПР 03.19-03.24'!O259+'[9]поточний ремонт'!O259+'[8]поточний ремонт'!O259</f>
        <v>49</v>
      </c>
      <c r="P259" s="176">
        <f>'ПР 03.19-03.24'!P259+'[9]поточний ремонт'!P259+'[8]поточний ремонт'!P259</f>
        <v>12557</v>
      </c>
      <c r="Q259" s="334"/>
      <c r="R259" s="176">
        <f>'ПР 03.19-03.24'!R259+'[9]поточний ремонт'!R259+'[8]поточний ремонт'!R259</f>
        <v>28</v>
      </c>
      <c r="S259" s="176">
        <f>'ПР 03.19-03.24'!S259+'[9]поточний ремонт'!S259+'[8]поточний ремонт'!S259</f>
        <v>401389.57209238445</v>
      </c>
      <c r="T259" s="343"/>
      <c r="U259" s="176">
        <f>'ПР 03.19-03.24'!U259+'[9]поточний ремонт'!U259+'[8]поточний ремонт'!U259</f>
        <v>31226.045449342855</v>
      </c>
      <c r="V259" s="176">
        <f>'ПР 03.19-03.24'!V259+'[9]поточний ремонт'!V259+'[8]поточний ремонт'!V259</f>
        <v>0</v>
      </c>
      <c r="W259" s="176">
        <f>'ПР 03.19-03.24'!W259+'[9]поточний ремонт'!W259+'[8]поточний ремонт'!W259</f>
        <v>64.5</v>
      </c>
      <c r="X259" s="176">
        <f>'ПР 03.19-03.24'!X259+'[9]поточний ремонт'!X259+'[8]поточний ремонт'!X259</f>
        <v>19803.430034602559</v>
      </c>
      <c r="Y259" s="176">
        <f>'ПР 03.19-03.24'!Y259+'[9]поточний ремонт'!Y259+'[8]поточний ремонт'!Y259</f>
        <v>31299.072475299523</v>
      </c>
      <c r="Z259" s="176">
        <f>'ПР 03.19-03.24'!Z259+'[9]поточний ремонт'!Z259+'[8]поточний ремонт'!Z259</f>
        <v>0</v>
      </c>
      <c r="AA259" s="176">
        <f>'ПР 03.19-03.24'!AA259+'[9]поточний ремонт'!AA259+'[8]поточний ремонт'!AA259</f>
        <v>7066</v>
      </c>
      <c r="AB259" s="176">
        <f>'ПР 03.19-03.24'!AB259+'[9]поточний ремонт'!AB259+'[8]поточний ремонт'!AB259</f>
        <v>21179.146991728594</v>
      </c>
      <c r="AC259" s="176">
        <f>'ПР 03.19-03.24'!AC259+'[9]поточний ремонт'!AC259+'[8]поточний ремонт'!AC259</f>
        <v>32980.24990961147</v>
      </c>
      <c r="AD259" s="176">
        <f>'ПР 03.19-03.24'!AD259+'[9]поточний ремонт'!AD259+'[8]поточний ремонт'!AD259</f>
        <v>9583.4440284533794</v>
      </c>
      <c r="AE259" s="176">
        <f>'ПР 03.19-03.24'!AE259+'[9]поточний ремонт'!AE259+'[8]поточний ремонт'!AE259</f>
        <v>36313.7358585162</v>
      </c>
      <c r="AF259" s="176">
        <f>'ПР 03.19-03.24'!AF259+'[9]поточний ремонт'!AF259+'[8]поточний ремонт'!AF259</f>
        <v>25712.231924949032</v>
      </c>
      <c r="AG259" s="176"/>
      <c r="AH259" s="176">
        <f>'ПР 03.19-03.24'!AH259+'[9]поточний ремонт'!AH259+'[8]поточний ремонт'!AH259</f>
        <v>40624.768753703713</v>
      </c>
      <c r="AI259" s="176">
        <f>'ПР 03.19-03.24'!AI259+'[9]поточний ремонт'!AI259+'[8]поточний ремонт'!AI259</f>
        <v>16735.518931603481</v>
      </c>
      <c r="AJ259" s="176"/>
      <c r="AK259" s="176">
        <f>'ПР 03.19-03.24'!AK259+'[9]поточний ремонт'!AK259+'[8]поточний ремонт'!AK259</f>
        <v>24131.021956560442</v>
      </c>
      <c r="AL259" s="176">
        <f>'ПР 03.19-03.24'!AL259+'[9]поточний ремонт'!AL259+'[8]поточний ремонт'!AL259</f>
        <v>77177.428389216497</v>
      </c>
      <c r="AM259" s="176"/>
      <c r="AN259" s="176">
        <f>'ПР 03.19-03.24'!AN259+'[9]поточний ремонт'!AN259+'[8]поточний ремонт'!AN259</f>
        <v>24552.324672753963</v>
      </c>
      <c r="AO259" s="176">
        <f>'ПР 03.19-03.24'!AO259+'[9]поточний ремонт'!AO259+'[8]поточний ремонт'!AO259</f>
        <v>40814</v>
      </c>
      <c r="AP259" s="176"/>
      <c r="AQ259" s="176">
        <f>'ПР 03.19-03.24'!AQ259+'[9]поточний ремонт'!AQ259+'[8]поточний ремонт'!AQ259</f>
        <v>11820.875845049319</v>
      </c>
      <c r="AR259" s="176">
        <f>'ПР 03.19-03.24'!AR259+'[9]поточний ремонт'!AR259+'[8]поточний ремонт'!AR259</f>
        <v>1291.6980407141316</v>
      </c>
      <c r="AS259" s="176"/>
      <c r="AT259" s="176">
        <f>'ПР 03.19-03.24'!AT259+'[9]поточний ремонт'!AT259+'[8]поточний ремонт'!AT259</f>
        <v>19260.30776612413</v>
      </c>
      <c r="AU259" s="176">
        <f>'ПР 03.19-03.24'!AU259+'[9]поточний ремонт'!AU259+'[8]поточний ремонт'!AU259</f>
        <v>13005.183302654692</v>
      </c>
      <c r="AV259" s="176"/>
      <c r="AW259" s="176">
        <f>'ПР 03.19-03.24'!AW259+'[9]поточний ремонт'!AW259+'[8]поточний ремонт'!AW259</f>
        <v>3167.3831515747365</v>
      </c>
      <c r="AX259" s="176">
        <f>'ПР 03.19-03.24'!AX259+'[9]поточний ремонт'!AX259+'[8]поточний ремонт'!AX259</f>
        <v>0</v>
      </c>
      <c r="AY259" s="176"/>
      <c r="AZ259" s="176">
        <f t="shared" si="15"/>
        <v>159870.41800428252</v>
      </c>
      <c r="BA259" s="176">
        <f t="shared" si="15"/>
        <v>174736.06058913784</v>
      </c>
      <c r="BB259" s="176">
        <f t="shared" si="17"/>
        <v>14865.642584855319</v>
      </c>
      <c r="BD259" s="324">
        <v>3</v>
      </c>
    </row>
    <row r="260" spans="1:56" ht="24.9" customHeight="1" x14ac:dyDescent="0.3">
      <c r="A260" s="338">
        <v>150000820</v>
      </c>
      <c r="B260" s="114" t="s">
        <v>647</v>
      </c>
      <c r="C260" s="339">
        <v>9</v>
      </c>
      <c r="D260" s="340" t="s">
        <v>870</v>
      </c>
      <c r="E260" s="341">
        <f>'[8]поточний ремонт'!E260</f>
        <v>4189.33</v>
      </c>
      <c r="F260" s="176">
        <f>'ПР 03.19-03.24'!F260+'[9]поточний ремонт'!F260+'[8]поточний ремонт'!F260</f>
        <v>497886.48615501041</v>
      </c>
      <c r="G260" s="176">
        <f t="shared" si="13"/>
        <v>413812.78611637297</v>
      </c>
      <c r="H260" s="176">
        <f t="shared" si="14"/>
        <v>-84073.700038637442</v>
      </c>
      <c r="I260" s="176">
        <f>'ПР 03.19-03.24'!I260+'[9]поточний ремонт'!I260+'[8]поточний ремонт'!I260</f>
        <v>313.63</v>
      </c>
      <c r="J260" s="176">
        <f>'ПР 03.19-03.24'!J260+'[9]поточний ремонт'!J260+'[8]поточний ремонт'!J260</f>
        <v>85154.743886403594</v>
      </c>
      <c r="K260" s="342"/>
      <c r="L260" s="176">
        <f>'ПР 03.19-03.24'!L260+'[9]поточний ремонт'!L260+'[8]поточний ремонт'!L260</f>
        <v>0</v>
      </c>
      <c r="M260" s="176">
        <f>'ПР 03.19-03.24'!M260+'[9]поточний ремонт'!M260+'[8]поточний ремонт'!M260</f>
        <v>4442</v>
      </c>
      <c r="N260" s="344"/>
      <c r="O260" s="176">
        <f>'ПР 03.19-03.24'!O260+'[9]поточний ремонт'!O260+'[8]поточний ремонт'!O260</f>
        <v>0</v>
      </c>
      <c r="P260" s="176">
        <f>'ПР 03.19-03.24'!P260+'[9]поточний ремонт'!P260+'[8]поточний ремонт'!P260</f>
        <v>0</v>
      </c>
      <c r="Q260" s="334"/>
      <c r="R260" s="176">
        <f>'ПР 03.19-03.24'!R260+'[9]поточний ремонт'!R260+'[8]поточний ремонт'!R260</f>
        <v>18</v>
      </c>
      <c r="S260" s="176">
        <f>'ПР 03.19-03.24'!S260+'[9]поточний ремонт'!S260+'[8]поточний ремонт'!S260</f>
        <v>196965.32634165988</v>
      </c>
      <c r="T260" s="346"/>
      <c r="U260" s="176">
        <f>'ПР 03.19-03.24'!U260+'[9]поточний ремонт'!U260+'[8]поточний ремонт'!U260</f>
        <v>58591</v>
      </c>
      <c r="V260" s="176">
        <f>'ПР 03.19-03.24'!V260+'[9]поточний ремонт'!V260+'[8]поточний ремонт'!V260</f>
        <v>0</v>
      </c>
      <c r="W260" s="176">
        <f>'ПР 03.19-03.24'!W260+'[9]поточний ремонт'!W260+'[8]поточний ремонт'!W260</f>
        <v>59</v>
      </c>
      <c r="X260" s="176">
        <f>'ПР 03.19-03.24'!X260+'[9]поточний ремонт'!X260+'[8]поточний ремонт'!X260</f>
        <v>28293.308575513114</v>
      </c>
      <c r="Y260" s="176">
        <f>'ПР 03.19-03.24'!Y260+'[9]поточний ремонт'!Y260+'[8]поточний ремонт'!Y260</f>
        <v>6886</v>
      </c>
      <c r="Z260" s="176">
        <f>'ПР 03.19-03.24'!Z260+'[9]поточний ремонт'!Z260+'[8]поточний ремонт'!Z260</f>
        <v>0</v>
      </c>
      <c r="AA260" s="176">
        <f>'ПР 03.19-03.24'!AA260+'[9]поточний ремонт'!AA260+'[8]поточний ремонт'!AA260</f>
        <v>0</v>
      </c>
      <c r="AB260" s="176">
        <f>'ПР 03.19-03.24'!AB260+'[9]поточний ремонт'!AB260+'[8]поточний ремонт'!AB260</f>
        <v>2565</v>
      </c>
      <c r="AC260" s="176">
        <f>'ПР 03.19-03.24'!AC260+'[9]поточний ремонт'!AC260+'[8]поточний ремонт'!AC260</f>
        <v>8628.407312796322</v>
      </c>
      <c r="AD260" s="176">
        <f>'ПР 03.19-03.24'!AD260+'[9]поточний ремонт'!AD260+'[8]поточний ремонт'!AD260</f>
        <v>22287</v>
      </c>
      <c r="AE260" s="176">
        <f>'ПР 03.19-03.24'!AE260+'[9]поточний ремонт'!AE260+'[8]поточний ремонт'!AE260</f>
        <v>21301.044600103782</v>
      </c>
      <c r="AF260" s="176">
        <f>'ПР 03.19-03.24'!AF260+'[9]поточний ремонт'!AF260+'[8]поточний ремонт'!AF260</f>
        <v>3753.8535805925976</v>
      </c>
      <c r="AG260" s="176"/>
      <c r="AH260" s="176">
        <f>'ПР 03.19-03.24'!AH260+'[9]поточний ремонт'!AH260+'[8]поточний ремонт'!AH260</f>
        <v>26953.438658069492</v>
      </c>
      <c r="AI260" s="176">
        <f>'ПР 03.19-03.24'!AI260+'[9]поточний ремонт'!AI260+'[8]поточний ремонт'!AI260</f>
        <v>19383.139304180277</v>
      </c>
      <c r="AJ260" s="176"/>
      <c r="AK260" s="176">
        <f>'ПР 03.19-03.24'!AK260+'[9]поточний ремонт'!AK260+'[8]поточний ремонт'!AK260</f>
        <v>16460.361666084282</v>
      </c>
      <c r="AL260" s="176">
        <f>'ПР 03.19-03.24'!AL260+'[9]поточний ремонт'!AL260+'[8]поточний ремонт'!AL260</f>
        <v>61457</v>
      </c>
      <c r="AM260" s="176"/>
      <c r="AN260" s="176">
        <f>'ПР 03.19-03.24'!AN260+'[9]поточний ремонт'!AN260+'[8]поточний ремонт'!AN260</f>
        <v>17154.676190099981</v>
      </c>
      <c r="AO260" s="176">
        <f>'ПР 03.19-03.24'!AO260+'[9]поточний ремонт'!AO260+'[8]поточний ремонт'!AO260</f>
        <v>2123</v>
      </c>
      <c r="AP260" s="176"/>
      <c r="AQ260" s="176">
        <f>'ПР 03.19-03.24'!AQ260+'[9]поточний ремонт'!AQ260+'[8]поточний ремонт'!AQ260</f>
        <v>7377.3999467471103</v>
      </c>
      <c r="AR260" s="176">
        <f>'ПР 03.19-03.24'!AR260+'[9]поточний ремонт'!AR260+'[8]поточний ремонт'!AR260</f>
        <v>12543.285911119183</v>
      </c>
      <c r="AS260" s="176"/>
      <c r="AT260" s="176">
        <f>'ПР 03.19-03.24'!AT260+'[9]поточний ремонт'!AT260+'[8]поточний ремонт'!AT260</f>
        <v>10482.727986149694</v>
      </c>
      <c r="AU260" s="176">
        <f>'ПР 03.19-03.24'!AU260+'[9]поточний ремонт'!AU260+'[8]поточний ремонт'!AU260</f>
        <v>16368.060767186507</v>
      </c>
      <c r="AV260" s="176"/>
      <c r="AW260" s="176">
        <f>'ПР 03.19-03.24'!AW260+'[9]поточний ремонт'!AW260+'[8]поточний ремонт'!AW260</f>
        <v>1814.0395576655519</v>
      </c>
      <c r="AX260" s="176">
        <f>'ПР 03.19-03.24'!AX260+'[9]поточний ремонт'!AX260+'[8]поточний ремонт'!AX260</f>
        <v>4932.1680519975707</v>
      </c>
      <c r="AY260" s="176"/>
      <c r="AZ260" s="176">
        <f t="shared" si="15"/>
        <v>101543.68860491991</v>
      </c>
      <c r="BA260" s="176">
        <f t="shared" si="15"/>
        <v>120560.50761507615</v>
      </c>
      <c r="BB260" s="176">
        <f t="shared" si="17"/>
        <v>19016.819010156236</v>
      </c>
      <c r="BD260" s="324">
        <v>3</v>
      </c>
    </row>
    <row r="261" spans="1:56" ht="24.9" customHeight="1" x14ac:dyDescent="0.3">
      <c r="A261" s="338">
        <v>150000799</v>
      </c>
      <c r="B261" s="114" t="s">
        <v>649</v>
      </c>
      <c r="C261" s="339">
        <v>5</v>
      </c>
      <c r="D261" s="340" t="s">
        <v>870</v>
      </c>
      <c r="E261" s="341">
        <f>'[8]поточний ремонт'!E261</f>
        <v>2066.5</v>
      </c>
      <c r="F261" s="176">
        <f>'ПР 03.19-03.24'!F261+'[9]поточний ремонт'!F261+'[8]поточний ремонт'!F261</f>
        <v>115474.65808311378</v>
      </c>
      <c r="G261" s="176">
        <f t="shared" si="13"/>
        <v>153317.3004170887</v>
      </c>
      <c r="H261" s="176">
        <f t="shared" si="14"/>
        <v>37842.642333974916</v>
      </c>
      <c r="I261" s="176">
        <f>'ПР 03.19-03.24'!I261+'[9]поточний ремонт'!I261+'[8]поточний ремонт'!I261</f>
        <v>0</v>
      </c>
      <c r="J261" s="176">
        <f>'ПР 03.19-03.24'!J261+'[9]поточний ремонт'!J261+'[8]поточний ремонт'!J261</f>
        <v>938</v>
      </c>
      <c r="K261" s="342"/>
      <c r="L261" s="176">
        <f>'ПР 03.19-03.24'!L261+'[9]поточний ремонт'!L261+'[8]поточний ремонт'!L261</f>
        <v>1</v>
      </c>
      <c r="M261" s="176">
        <f>'ПР 03.19-03.24'!M261+'[9]поточний ремонт'!M261+'[8]поточний ремонт'!M261</f>
        <v>34553.911231786435</v>
      </c>
      <c r="N261" s="176"/>
      <c r="O261" s="176">
        <f>'ПР 03.19-03.24'!O261+'[9]поточний ремонт'!O261+'[8]поточний ремонт'!O261</f>
        <v>0</v>
      </c>
      <c r="P261" s="176">
        <f>'ПР 03.19-03.24'!P261+'[9]поточний ремонт'!P261+'[8]поточний ремонт'!P261</f>
        <v>0</v>
      </c>
      <c r="Q261" s="334"/>
      <c r="R261" s="176">
        <f>'ПР 03.19-03.24'!R261+'[9]поточний ремонт'!R261+'[8]поточний ремонт'!R261</f>
        <v>0</v>
      </c>
      <c r="S261" s="176">
        <f>'ПР 03.19-03.24'!S261+'[9]поточний ремонт'!S261+'[8]поточний ремонт'!S261</f>
        <v>0</v>
      </c>
      <c r="T261" s="343"/>
      <c r="U261" s="176">
        <f>'ПР 03.19-03.24'!U261+'[9]поточний ремонт'!U261+'[8]поточний ремонт'!U261</f>
        <v>0</v>
      </c>
      <c r="V261" s="176">
        <f>'ПР 03.19-03.24'!V261+'[9]поточний ремонт'!V261+'[8]поточний ремонт'!V261</f>
        <v>0</v>
      </c>
      <c r="W261" s="176">
        <f>'ПР 03.19-03.24'!W261+'[9]поточний ремонт'!W261+'[8]поточний ремонт'!W261</f>
        <v>12</v>
      </c>
      <c r="X261" s="176">
        <f>'ПР 03.19-03.24'!X261+'[9]поточний ремонт'!X261+'[8]поточний ремонт'!X261</f>
        <v>14317.880000000001</v>
      </c>
      <c r="Y261" s="176">
        <f>'ПР 03.19-03.24'!Y261+'[9]поточний ремонт'!Y261+'[8]поточний ремонт'!Y261</f>
        <v>39620.646081149644</v>
      </c>
      <c r="Z261" s="176">
        <f>'ПР 03.19-03.24'!Z261+'[9]поточний ремонт'!Z261+'[8]поточний ремонт'!Z261</f>
        <v>0</v>
      </c>
      <c r="AA261" s="176">
        <f>'ПР 03.19-03.24'!AA261+'[9]поточний ремонт'!AA261+'[8]поточний ремонт'!AA261</f>
        <v>10841</v>
      </c>
      <c r="AB261" s="176">
        <f>'ПР 03.19-03.24'!AB261+'[9]поточний ремонт'!AB261+'[8]поточний ремонт'!AB261</f>
        <v>1762.62</v>
      </c>
      <c r="AC261" s="176">
        <f>'ПР 03.19-03.24'!AC261+'[9]поточний ремонт'!AC261+'[8]поточний ремонт'!AC261</f>
        <v>50717.243104152614</v>
      </c>
      <c r="AD261" s="176">
        <f>'ПР 03.19-03.24'!AD261+'[9]поточний ремонт'!AD261+'[8]поточний ремонт'!AD261</f>
        <v>566</v>
      </c>
      <c r="AE261" s="176">
        <f>'ПР 03.19-03.24'!AE261+'[9]поточний ремонт'!AE261+'[8]поточний ремонт'!AE261</f>
        <v>11869.999093026907</v>
      </c>
      <c r="AF261" s="176">
        <f>'ПР 03.19-03.24'!AF261+'[9]поточний ремонт'!AF261+'[8]поточний ремонт'!AF261</f>
        <v>0</v>
      </c>
      <c r="AG261" s="176"/>
      <c r="AH261" s="176">
        <f>'ПР 03.19-03.24'!AH261+'[9]поточний ремонт'!AH261+'[8]поточний ремонт'!AH261</f>
        <v>15101.185318538483</v>
      </c>
      <c r="AI261" s="176">
        <f>'ПР 03.19-03.24'!AI261+'[9]поточний ремонт'!AI261+'[8]поточний ремонт'!AI261</f>
        <v>4203</v>
      </c>
      <c r="AJ261" s="176"/>
      <c r="AK261" s="176">
        <f>'ПР 03.19-03.24'!AK261+'[9]поточний ремонт'!AK261+'[8]поточний ремонт'!AK261</f>
        <v>9434.2041617923896</v>
      </c>
      <c r="AL261" s="176">
        <f>'ПР 03.19-03.24'!AL261+'[9]поточний ремонт'!AL261+'[8]поточний ремонт'!AL261</f>
        <v>3665.8612763976348</v>
      </c>
      <c r="AM261" s="176"/>
      <c r="AN261" s="176">
        <f>'ПР 03.19-03.24'!AN261+'[9]поточний ремонт'!AN261+'[8]поточний ремонт'!AN261</f>
        <v>0</v>
      </c>
      <c r="AO261" s="176">
        <f>'ПР 03.19-03.24'!AO261+'[9]поточний ремонт'!AO261+'[8]поточний ремонт'!AO261</f>
        <v>0</v>
      </c>
      <c r="AP261" s="176"/>
      <c r="AQ261" s="176">
        <f>'ПР 03.19-03.24'!AQ261+'[9]поточний ремонт'!AQ261+'[8]поточний ремонт'!AQ261</f>
        <v>692.10872318912584</v>
      </c>
      <c r="AR261" s="176">
        <f>'ПР 03.19-03.24'!AR261+'[9]поточний ремонт'!AR261+'[8]поточний ремонт'!AR261</f>
        <v>0</v>
      </c>
      <c r="AS261" s="176"/>
      <c r="AT261" s="176">
        <f>'ПР 03.19-03.24'!AT261+'[9]поточний ремонт'!AT261+'[8]поточний ремонт'!AT261</f>
        <v>6445.5125760359797</v>
      </c>
      <c r="AU261" s="176">
        <f>'ПР 03.19-03.24'!AU261+'[9]поточний ремонт'!AU261+'[8]поточний ремонт'!AU261</f>
        <v>1587.007111349609</v>
      </c>
      <c r="AV261" s="176"/>
      <c r="AW261" s="176">
        <f>'ПР 03.19-03.24'!AW261+'[9]поточний ремонт'!AW261+'[8]поточний ремонт'!AW261</f>
        <v>619.2382724386265</v>
      </c>
      <c r="AX261" s="176">
        <f>'ПР 03.19-03.24'!AX261+'[9]поточний ремонт'!AX261+'[8]поточний ремонт'!AX261</f>
        <v>3871.0066633910001</v>
      </c>
      <c r="AY261" s="176"/>
      <c r="AZ261" s="176">
        <f t="shared" si="15"/>
        <v>44162.248145021513</v>
      </c>
      <c r="BA261" s="176">
        <f t="shared" si="15"/>
        <v>13326.875051138242</v>
      </c>
      <c r="BB261" s="176">
        <f t="shared" si="17"/>
        <v>-30835.37309388327</v>
      </c>
      <c r="BD261" s="324">
        <v>2</v>
      </c>
    </row>
    <row r="262" spans="1:56" ht="24.9" customHeight="1" x14ac:dyDescent="0.3">
      <c r="A262" s="338">
        <v>150000830</v>
      </c>
      <c r="B262" s="114" t="s">
        <v>651</v>
      </c>
      <c r="C262" s="339">
        <v>5</v>
      </c>
      <c r="D262" s="340" t="s">
        <v>870</v>
      </c>
      <c r="E262" s="341">
        <f>'[8]поточний ремонт'!E262</f>
        <v>6669.7999999999993</v>
      </c>
      <c r="F262" s="176">
        <f>'ПР 03.19-03.24'!F262+'[9]поточний ремонт'!F262+'[8]поточний ремонт'!F262</f>
        <v>449730.89709370182</v>
      </c>
      <c r="G262" s="176">
        <f t="shared" si="13"/>
        <v>277134.00471930439</v>
      </c>
      <c r="H262" s="176">
        <f t="shared" si="14"/>
        <v>-172596.89237439743</v>
      </c>
      <c r="I262" s="176">
        <f>'ПР 03.19-03.24'!I262+'[9]поточний ремонт'!I262+'[8]поточний ремонт'!I262</f>
        <v>237.14</v>
      </c>
      <c r="J262" s="176">
        <f>'ПР 03.19-03.24'!J262+'[9]поточний ремонт'!J262+'[8]поточний ремонт'!J262</f>
        <v>136261.94526560098</v>
      </c>
      <c r="K262" s="342"/>
      <c r="L262" s="176">
        <f>'ПР 03.19-03.24'!L262+'[9]поточний ремонт'!L262+'[8]поточний ремонт'!L262</f>
        <v>2</v>
      </c>
      <c r="M262" s="176">
        <f>'ПР 03.19-03.24'!M262+'[9]поточний ремонт'!M262+'[8]поточний ремонт'!M262</f>
        <v>90099</v>
      </c>
      <c r="N262" s="176"/>
      <c r="O262" s="176">
        <f>'ПР 03.19-03.24'!O262+'[9]поточний ремонт'!O262+'[8]поточний ремонт'!O262</f>
        <v>0</v>
      </c>
      <c r="P262" s="176">
        <f>'ПР 03.19-03.24'!P262+'[9]поточний ремонт'!P262+'[8]поточний ремонт'!P262</f>
        <v>0</v>
      </c>
      <c r="Q262" s="334"/>
      <c r="R262" s="176">
        <f>'ПР 03.19-03.24'!R262+'[9]поточний ремонт'!R262+'[8]поточний ремонт'!R262</f>
        <v>0</v>
      </c>
      <c r="S262" s="176">
        <f>'ПР 03.19-03.24'!S262+'[9]поточний ремонт'!S262+'[8]поточний ремонт'!S262</f>
        <v>0</v>
      </c>
      <c r="T262" s="343"/>
      <c r="U262" s="176">
        <f>'ПР 03.19-03.24'!U262+'[9]поточний ремонт'!U262+'[8]поточний ремонт'!U262</f>
        <v>0</v>
      </c>
      <c r="V262" s="176">
        <f>'ПР 03.19-03.24'!V262+'[9]поточний ремонт'!V262+'[8]поточний ремонт'!V262</f>
        <v>0</v>
      </c>
      <c r="W262" s="176">
        <f>'ПР 03.19-03.24'!W262+'[9]поточний ремонт'!W262+'[8]поточний ремонт'!W262</f>
        <v>9</v>
      </c>
      <c r="X262" s="176">
        <f>'ПР 03.19-03.24'!X262+'[9]поточний ремонт'!X262+'[8]поточний ремонт'!X262</f>
        <v>1960.612411059429</v>
      </c>
      <c r="Y262" s="176">
        <f>'ПР 03.19-03.24'!Y262+'[9]поточний ремонт'!Y262+'[8]поточний ремонт'!Y262</f>
        <v>22735.9756481527</v>
      </c>
      <c r="Z262" s="176">
        <f>'ПР 03.19-03.24'!Z262+'[9]поточний ремонт'!Z262+'[8]поточний ремонт'!Z262</f>
        <v>0</v>
      </c>
      <c r="AA262" s="176">
        <f>'ПР 03.19-03.24'!AA262+'[9]поточний ремонт'!AA262+'[8]поточний ремонт'!AA262</f>
        <v>0</v>
      </c>
      <c r="AB262" s="176">
        <f>'ПР 03.19-03.24'!AB262+'[9]поточний ремонт'!AB262+'[8]поточний ремонт'!AB262</f>
        <v>11574.531985196278</v>
      </c>
      <c r="AC262" s="176">
        <f>'ПР 03.19-03.24'!AC262+'[9]поточний ремонт'!AC262+'[8]поточний ремонт'!AC262</f>
        <v>7372</v>
      </c>
      <c r="AD262" s="176">
        <f>'ПР 03.19-03.24'!AD262+'[9]поточний ремонт'!AD262+'[8]поточний ремонт'!AD262</f>
        <v>7129.9394092949551</v>
      </c>
      <c r="AE262" s="176">
        <f>'ПР 03.19-03.24'!AE262+'[9]поточний ремонт'!AE262+'[8]поточний ремонт'!AE262</f>
        <v>27158.342656757704</v>
      </c>
      <c r="AF262" s="176">
        <f>'ПР 03.19-03.24'!AF262+'[9]поточний ремонт'!AF262+'[8]поточний ремонт'!AF262</f>
        <v>15943.580221498898</v>
      </c>
      <c r="AG262" s="176"/>
      <c r="AH262" s="176">
        <f>'ПР 03.19-03.24'!AH262+'[9]поточний ремонт'!AH262+'[8]поточний ремонт'!AH262</f>
        <v>39991.021489103077</v>
      </c>
      <c r="AI262" s="176">
        <f>'ПР 03.19-03.24'!AI262+'[9]поточний ремонт'!AI262+'[8]поточний ремонт'!AI262</f>
        <v>27404.763622801722</v>
      </c>
      <c r="AJ262" s="176"/>
      <c r="AK262" s="176">
        <f>'ПР 03.19-03.24'!AK262+'[9]поточний ремонт'!AK262+'[8]поточний ремонт'!AK262</f>
        <v>16514.547548363389</v>
      </c>
      <c r="AL262" s="176">
        <f>'ПР 03.19-03.24'!AL262+'[9]поточний ремонт'!AL262+'[8]поточний ремонт'!AL262</f>
        <v>34390.213158562881</v>
      </c>
      <c r="AM262" s="176"/>
      <c r="AN262" s="176">
        <f>'ПР 03.19-03.24'!AN262+'[9]поточний ремонт'!AN262+'[8]поточний ремонт'!AN262</f>
        <v>0</v>
      </c>
      <c r="AO262" s="176">
        <f>'ПР 03.19-03.24'!AO262+'[9]поточний ремонт'!AO262+'[8]поточний ремонт'!AO262</f>
        <v>1242.1660781101</v>
      </c>
      <c r="AP262" s="176"/>
      <c r="AQ262" s="176">
        <f>'ПР 03.19-03.24'!AQ262+'[9]поточний ремонт'!AQ262+'[8]поточний ремонт'!AQ262</f>
        <v>12873.397842182332</v>
      </c>
      <c r="AR262" s="176">
        <f>'ПР 03.19-03.24'!AR262+'[9]поточний ремонт'!AR262+'[8]поточний ремонт'!AR262</f>
        <v>33</v>
      </c>
      <c r="AS262" s="176"/>
      <c r="AT262" s="176">
        <f>'ПР 03.19-03.24'!AT262+'[9]поточний ремонт'!AT262+'[8]поточний ремонт'!AT262</f>
        <v>29116.611397853954</v>
      </c>
      <c r="AU262" s="176">
        <f>'ПР 03.19-03.24'!AU262+'[9]поточний ремонт'!AU262+'[8]поточний ремонт'!AU262</f>
        <v>28752.224791835954</v>
      </c>
      <c r="AV262" s="176"/>
      <c r="AW262" s="176">
        <f>'ПР 03.19-03.24'!AW262+'[9]поточний ремонт'!AW262+'[8]поточний ремонт'!AW262</f>
        <v>2554.6396952292266</v>
      </c>
      <c r="AX262" s="176">
        <f>'ПР 03.19-03.24'!AX262+'[9]поточний ремонт'!AX262+'[8]поточний ремонт'!AX262</f>
        <v>5178.1997684099997</v>
      </c>
      <c r="AY262" s="176"/>
      <c r="AZ262" s="176">
        <f t="shared" si="15"/>
        <v>128208.56062948967</v>
      </c>
      <c r="BA262" s="176">
        <f t="shared" si="15"/>
        <v>112944.14764121955</v>
      </c>
      <c r="BB262" s="176">
        <f t="shared" si="17"/>
        <v>-15264.412988270124</v>
      </c>
      <c r="BD262" s="324">
        <v>3</v>
      </c>
    </row>
    <row r="263" spans="1:56" ht="24.9" customHeight="1" x14ac:dyDescent="0.3">
      <c r="A263" s="338">
        <v>150000800</v>
      </c>
      <c r="B263" s="114" t="s">
        <v>653</v>
      </c>
      <c r="C263" s="339">
        <v>4</v>
      </c>
      <c r="D263" s="340" t="s">
        <v>870</v>
      </c>
      <c r="E263" s="341">
        <f>'[8]поточний ремонт'!E263</f>
        <v>1452.6</v>
      </c>
      <c r="F263" s="176">
        <f>'ПР 03.19-03.24'!F263+'[9]поточний ремонт'!F263+'[8]поточний ремонт'!F263</f>
        <v>105264.72192453461</v>
      </c>
      <c r="G263" s="176">
        <f t="shared" si="13"/>
        <v>53897.371581365747</v>
      </c>
      <c r="H263" s="176">
        <f t="shared" si="14"/>
        <v>-51367.350343168859</v>
      </c>
      <c r="I263" s="176">
        <f>'ПР 03.19-03.24'!I263+'[9]поточний ремонт'!I263+'[8]поточний ремонт'!I263</f>
        <v>0</v>
      </c>
      <c r="J263" s="176">
        <f>'ПР 03.19-03.24'!J263+'[9]поточний ремонт'!J263+'[8]поточний ремонт'!J263</f>
        <v>0</v>
      </c>
      <c r="K263" s="342"/>
      <c r="L263" s="176">
        <f>'ПР 03.19-03.24'!L263+'[9]поточний ремонт'!L263+'[8]поточний ремонт'!L263</f>
        <v>0</v>
      </c>
      <c r="M263" s="176">
        <f>'ПР 03.19-03.24'!M263+'[9]поточний ремонт'!M263+'[8]поточний ремонт'!M263</f>
        <v>0</v>
      </c>
      <c r="N263" s="176"/>
      <c r="O263" s="176">
        <f>'ПР 03.19-03.24'!O263+'[9]поточний ремонт'!O263+'[8]поточний ремонт'!O263</f>
        <v>0</v>
      </c>
      <c r="P263" s="176">
        <f>'ПР 03.19-03.24'!P263+'[9]поточний ремонт'!P263+'[8]поточний ремонт'!P263</f>
        <v>0</v>
      </c>
      <c r="Q263" s="334"/>
      <c r="R263" s="176">
        <f>'ПР 03.19-03.24'!R263+'[9]поточний ремонт'!R263+'[8]поточний ремонт'!R263</f>
        <v>0</v>
      </c>
      <c r="S263" s="176">
        <f>'ПР 03.19-03.24'!S263+'[9]поточний ремонт'!S263+'[8]поточний ремонт'!S263</f>
        <v>0</v>
      </c>
      <c r="T263" s="343"/>
      <c r="U263" s="176">
        <f>'ПР 03.19-03.24'!U263+'[9]поточний ремонт'!U263+'[8]поточний ремонт'!U263</f>
        <v>0</v>
      </c>
      <c r="V263" s="176">
        <f>'ПР 03.19-03.24'!V263+'[9]поточний ремонт'!V263+'[8]поточний ремонт'!V263</f>
        <v>0</v>
      </c>
      <c r="W263" s="176">
        <f>'ПР 03.19-03.24'!W263+'[9]поточний ремонт'!W263+'[8]поточний ремонт'!W263</f>
        <v>2</v>
      </c>
      <c r="X263" s="176">
        <f>'ПР 03.19-03.24'!X263+'[9]поточний ремонт'!X263+'[8]поточний ремонт'!X263</f>
        <v>1040.3064492734263</v>
      </c>
      <c r="Y263" s="176">
        <f>'ПР 03.19-03.24'!Y263+'[9]поточний ремонт'!Y263+'[8]поточний ремонт'!Y263</f>
        <v>780</v>
      </c>
      <c r="Z263" s="176">
        <f>'ПР 03.19-03.24'!Z263+'[9]поточний ремонт'!Z263+'[8]поточний ремонт'!Z263</f>
        <v>0</v>
      </c>
      <c r="AA263" s="176">
        <f>'ПР 03.19-03.24'!AA263+'[9]поточний ремонт'!AA263+'[8]поточний ремонт'!AA263</f>
        <v>36719.761339583019</v>
      </c>
      <c r="AB263" s="176">
        <f>'ПР 03.19-03.24'!AB263+'[9]поточний ремонт'!AB263+'[8]поточний ремонт'!AB263</f>
        <v>6609.469620531896</v>
      </c>
      <c r="AC263" s="176">
        <f>'ПР 03.19-03.24'!AC263+'[9]поточний ремонт'!AC263+'[8]поточний ремонт'!AC263</f>
        <v>1029.6625870478806</v>
      </c>
      <c r="AD263" s="176">
        <f>'ПР 03.19-03.24'!AD263+'[9]поточний ремонт'!AD263+'[8]поточний ремонт'!AD263</f>
        <v>7718.1715849295233</v>
      </c>
      <c r="AE263" s="176">
        <f>'ПР 03.19-03.24'!AE263+'[9]поточний ремонт'!AE263+'[8]поточний ремонт'!AE263</f>
        <v>7900.837144398738</v>
      </c>
      <c r="AF263" s="176">
        <f>'ПР 03.19-03.24'!AF263+'[9]поточний ремонт'!AF263+'[8]поточний ремонт'!AF263</f>
        <v>14435.248224423587</v>
      </c>
      <c r="AG263" s="176"/>
      <c r="AH263" s="176">
        <f>'ПР 03.19-03.24'!AH263+'[9]поточний ремонт'!AH263+'[8]поточний ремонт'!AH263</f>
        <v>8856.9826290866768</v>
      </c>
      <c r="AI263" s="176">
        <f>'ПР 03.19-03.24'!AI263+'[9]поточний ремонт'!AI263+'[8]поточний ремонт'!AI263</f>
        <v>32</v>
      </c>
      <c r="AJ263" s="176"/>
      <c r="AK263" s="176">
        <f>'ПР 03.19-03.24'!AK263+'[9]поточний ремонт'!AK263+'[8]поточний ремонт'!AK263</f>
        <v>6385.0997071887186</v>
      </c>
      <c r="AL263" s="176">
        <f>'ПР 03.19-03.24'!AL263+'[9]поточний ремонт'!AL263+'[8]поточний ремонт'!AL263</f>
        <v>4017</v>
      </c>
      <c r="AM263" s="176"/>
      <c r="AN263" s="176">
        <f>'ПР 03.19-03.24'!AN263+'[9]поточний ремонт'!AN263+'[8]поточний ремонт'!AN263</f>
        <v>0</v>
      </c>
      <c r="AO263" s="176">
        <f>'ПР 03.19-03.24'!AO263+'[9]поточний ремонт'!AO263+'[8]поточний ремонт'!AO263</f>
        <v>0</v>
      </c>
      <c r="AP263" s="176"/>
      <c r="AQ263" s="176">
        <f>'ПР 03.19-03.24'!AQ263+'[9]поточний ремонт'!AQ263+'[8]поточний ремонт'!AQ263</f>
        <v>553.6869785513004</v>
      </c>
      <c r="AR263" s="176">
        <f>'ПР 03.19-03.24'!AR263+'[9]поточний ремонт'!AR263+'[8]поточний ремонт'!AR263</f>
        <v>0</v>
      </c>
      <c r="AS263" s="176"/>
      <c r="AT263" s="176">
        <f>'ПР 03.19-03.24'!AT263+'[9]поточний ремонт'!AT263+'[8]поточний ремонт'!AT263</f>
        <v>5067.4595273583727</v>
      </c>
      <c r="AU263" s="176">
        <f>'ПР 03.19-03.24'!AU263+'[9]поточний ремонт'!AU263+'[8]поточний ремонт'!AU263</f>
        <v>3956.1287199521594</v>
      </c>
      <c r="AV263" s="176"/>
      <c r="AW263" s="176">
        <f>'ПР 03.19-03.24'!AW263+'[9]поточний ремонт'!AW263+'[8]поточний ремонт'!AW263</f>
        <v>1077.9703533163165</v>
      </c>
      <c r="AX263" s="176">
        <f>'ПР 03.19-03.24'!AX263+'[9]поточний ремонт'!AX263+'[8]поточний ремонт'!AX263</f>
        <v>1669</v>
      </c>
      <c r="AY263" s="176"/>
      <c r="AZ263" s="176">
        <f t="shared" si="15"/>
        <v>29842.036339900122</v>
      </c>
      <c r="BA263" s="176">
        <f t="shared" si="15"/>
        <v>24109.376944375748</v>
      </c>
      <c r="BB263" s="176">
        <f t="shared" si="17"/>
        <v>-5732.6593955243734</v>
      </c>
      <c r="BD263" s="324">
        <v>2</v>
      </c>
    </row>
    <row r="264" spans="1:56" ht="24.9" customHeight="1" x14ac:dyDescent="0.3">
      <c r="A264" s="338">
        <v>150000801</v>
      </c>
      <c r="B264" s="114" t="s">
        <v>655</v>
      </c>
      <c r="C264" s="339">
        <v>5</v>
      </c>
      <c r="D264" s="340" t="s">
        <v>870</v>
      </c>
      <c r="E264" s="341">
        <f>'[8]поточний ремонт'!E264</f>
        <v>4212.2</v>
      </c>
      <c r="F264" s="176">
        <f>'ПР 03.19-03.24'!F264+'[9]поточний ремонт'!F264+'[8]поточний ремонт'!F264</f>
        <v>332089.74644226872</v>
      </c>
      <c r="G264" s="176">
        <f t="shared" si="13"/>
        <v>300021.593149853</v>
      </c>
      <c r="H264" s="176">
        <f t="shared" si="14"/>
        <v>-32068.153292415722</v>
      </c>
      <c r="I264" s="176">
        <f>'ПР 03.19-03.24'!I264+'[9]поточний ремонт'!I264+'[8]поточний ремонт'!I264</f>
        <v>27.42</v>
      </c>
      <c r="J264" s="176">
        <f>'ПР 03.19-03.24'!J264+'[9]поточний ремонт'!J264+'[8]поточний ремонт'!J264</f>
        <v>4766.1870933268801</v>
      </c>
      <c r="K264" s="342"/>
      <c r="L264" s="176">
        <f>'ПР 03.19-03.24'!L264+'[9]поточний ремонт'!L264+'[8]поточний ремонт'!L264</f>
        <v>4</v>
      </c>
      <c r="M264" s="176">
        <f>'ПР 03.19-03.24'!M264+'[9]поточний ремонт'!M264+'[8]поточний ремонт'!M264</f>
        <v>225670</v>
      </c>
      <c r="N264" s="176"/>
      <c r="O264" s="176">
        <f>'ПР 03.19-03.24'!O264+'[9]поточний ремонт'!O264+'[8]поточний ремонт'!O264</f>
        <v>0</v>
      </c>
      <c r="P264" s="176">
        <f>'ПР 03.19-03.24'!P264+'[9]поточний ремонт'!P264+'[8]поточний ремонт'!P264</f>
        <v>0</v>
      </c>
      <c r="Q264" s="334"/>
      <c r="R264" s="176">
        <f>'ПР 03.19-03.24'!R264+'[9]поточний ремонт'!R264+'[8]поточний ремонт'!R264</f>
        <v>0</v>
      </c>
      <c r="S264" s="176">
        <f>'ПР 03.19-03.24'!S264+'[9]поточний ремонт'!S264+'[8]поточний ремонт'!S264</f>
        <v>0</v>
      </c>
      <c r="T264" s="343"/>
      <c r="U264" s="176">
        <f>'ПР 03.19-03.24'!U264+'[9]поточний ремонт'!U264+'[8]поточний ремонт'!U264</f>
        <v>0</v>
      </c>
      <c r="V264" s="176">
        <f>'ПР 03.19-03.24'!V264+'[9]поточний ремонт'!V264+'[8]поточний ремонт'!V264</f>
        <v>0</v>
      </c>
      <c r="W264" s="176">
        <f>'ПР 03.19-03.24'!W264+'[9]поточний ремонт'!W264+'[8]поточний ремонт'!W264</f>
        <v>20.5</v>
      </c>
      <c r="X264" s="176">
        <f>'ПР 03.19-03.24'!X264+'[9]поточний ремонт'!X264+'[8]поточний ремонт'!X264</f>
        <v>21561.142080094167</v>
      </c>
      <c r="Y264" s="176">
        <f>'ПР 03.19-03.24'!Y264+'[9]поточний ремонт'!Y264+'[8]поточний ремонт'!Y264</f>
        <v>15916.652872349818</v>
      </c>
      <c r="Z264" s="176">
        <f>'ПР 03.19-03.24'!Z264+'[9]поточний ремонт'!Z264+'[8]поточний ремонт'!Z264</f>
        <v>0</v>
      </c>
      <c r="AA264" s="176">
        <f>'ПР 03.19-03.24'!AA264+'[9]поточний ремонт'!AA264+'[8]поточний ремонт'!AA264</f>
        <v>0</v>
      </c>
      <c r="AB264" s="176">
        <f>'ПР 03.19-03.24'!AB264+'[9]поточний ремонт'!AB264+'[8]поточний ремонт'!AB264</f>
        <v>9365.0558923934987</v>
      </c>
      <c r="AC264" s="176">
        <f>'ПР 03.19-03.24'!AC264+'[9]поточний ремонт'!AC264+'[8]поточний ремонт'!AC264</f>
        <v>9791.5387695718709</v>
      </c>
      <c r="AD264" s="176">
        <f>'ПР 03.19-03.24'!AD264+'[9]поточний ремонт'!AD264+'[8]поточний ремонт'!AD264</f>
        <v>12951.01644211677</v>
      </c>
      <c r="AE264" s="176">
        <f>'ПР 03.19-03.24'!AE264+'[9]поточний ремонт'!AE264+'[8]поточний ремонт'!AE264</f>
        <v>23240.393377825512</v>
      </c>
      <c r="AF264" s="176">
        <f>'ПР 03.19-03.24'!AF264+'[9]поточний ремонт'!AF264+'[8]поточний ремонт'!AF264</f>
        <v>13124.544429578122</v>
      </c>
      <c r="AG264" s="176"/>
      <c r="AH264" s="176">
        <f>'ПР 03.19-03.24'!AH264+'[9]поточний ремонт'!AH264+'[8]поточний ремонт'!AH264</f>
        <v>32642.198856689782</v>
      </c>
      <c r="AI264" s="176">
        <f>'ПР 03.19-03.24'!AI264+'[9]поточний ремонт'!AI264+'[8]поточний ремонт'!AI264</f>
        <v>4493.480168606291</v>
      </c>
      <c r="AJ264" s="176"/>
      <c r="AK264" s="176">
        <f>'ПР 03.19-03.24'!AK264+'[9]поточний ремонт'!AK264+'[8]поточний ремонт'!AK264</f>
        <v>16748.459685479178</v>
      </c>
      <c r="AL264" s="176">
        <f>'ПР 03.19-03.24'!AL264+'[9]поточний ремонт'!AL264+'[8]поточний ремонт'!AL264</f>
        <v>2514</v>
      </c>
      <c r="AM264" s="176"/>
      <c r="AN264" s="176">
        <f>'ПР 03.19-03.24'!AN264+'[9]поточний ремонт'!AN264+'[8]поточний ремонт'!AN264</f>
        <v>0</v>
      </c>
      <c r="AO264" s="176">
        <f>'ПР 03.19-03.24'!AO264+'[9]поточний ремонт'!AO264+'[8]поточний ремонт'!AO264</f>
        <v>0</v>
      </c>
      <c r="AP264" s="176"/>
      <c r="AQ264" s="176">
        <f>'ПР 03.19-03.24'!AQ264+'[9]поточний ремонт'!AQ264+'[8]поточний ремонт'!AQ264</f>
        <v>1384.2174463782517</v>
      </c>
      <c r="AR264" s="176">
        <f>'ПР 03.19-03.24'!AR264+'[9]поточний ремонт'!AR264+'[8]поточний ремонт'!AR264</f>
        <v>0</v>
      </c>
      <c r="AS264" s="176"/>
      <c r="AT264" s="176">
        <f>'ПР 03.19-03.24'!AT264+'[9]поточний ремонт'!AT264+'[8]поточний ремонт'!AT264</f>
        <v>20813.919499562897</v>
      </c>
      <c r="AU264" s="176">
        <f>'ПР 03.19-03.24'!AU264+'[9]поточний ремонт'!AU264+'[8]поточний ремонт'!AU264</f>
        <v>15704.680910725043</v>
      </c>
      <c r="AV264" s="176"/>
      <c r="AW264" s="176">
        <f>'ПР 03.19-03.24'!AW264+'[9]поточний ремонт'!AW264+'[8]поточний ремонт'!AW264</f>
        <v>1942.851041669715</v>
      </c>
      <c r="AX264" s="176">
        <f>'ПР 03.19-03.24'!AX264+'[9]поточний ремонт'!AX264+'[8]поточний ремонт'!AX264</f>
        <v>6305</v>
      </c>
      <c r="AY264" s="176"/>
      <c r="AZ264" s="176">
        <f t="shared" si="15"/>
        <v>96772.039907605329</v>
      </c>
      <c r="BA264" s="176">
        <f t="shared" si="15"/>
        <v>42141.705508909457</v>
      </c>
      <c r="BB264" s="176">
        <f t="shared" si="17"/>
        <v>-54630.334398695872</v>
      </c>
      <c r="BD264" s="324">
        <v>2</v>
      </c>
    </row>
    <row r="265" spans="1:56" ht="24.9" customHeight="1" x14ac:dyDescent="0.3">
      <c r="A265" s="338">
        <v>150000802</v>
      </c>
      <c r="B265" s="114" t="s">
        <v>657</v>
      </c>
      <c r="C265" s="339">
        <v>5</v>
      </c>
      <c r="D265" s="340" t="s">
        <v>870</v>
      </c>
      <c r="E265" s="341">
        <f>'[8]поточний ремонт'!E265</f>
        <v>3203.5</v>
      </c>
      <c r="F265" s="176">
        <f>'ПР 03.19-03.24'!F265+'[9]поточний ремонт'!F265+'[8]поточний ремонт'!F265</f>
        <v>228137.56098993163</v>
      </c>
      <c r="G265" s="176">
        <f t="shared" si="13"/>
        <v>202262.70342240983</v>
      </c>
      <c r="H265" s="176">
        <f t="shared" si="14"/>
        <v>-25874.857567521802</v>
      </c>
      <c r="I265" s="176">
        <f>'ПР 03.19-03.24'!I265+'[9]поточний ремонт'!I265+'[8]поточний ремонт'!I265</f>
        <v>19</v>
      </c>
      <c r="J265" s="176">
        <f>'ПР 03.19-03.24'!J265+'[9]поточний ремонт'!J265+'[8]поточний ремонт'!J265</f>
        <v>7267.3176422019533</v>
      </c>
      <c r="K265" s="342"/>
      <c r="L265" s="176">
        <f>'ПР 03.19-03.24'!L265+'[9]поточний ремонт'!L265+'[8]поточний ремонт'!L265</f>
        <v>2</v>
      </c>
      <c r="M265" s="176">
        <f>'ПР 03.19-03.24'!M265+'[9]поточний ремонт'!M265+'[8]поточний ремонт'!M265</f>
        <v>107326</v>
      </c>
      <c r="N265" s="176"/>
      <c r="O265" s="176">
        <f>'ПР 03.19-03.24'!O265+'[9]поточний ремонт'!O265+'[8]поточний ремонт'!O265</f>
        <v>0</v>
      </c>
      <c r="P265" s="176">
        <f>'ПР 03.19-03.24'!P265+'[9]поточний ремонт'!P265+'[8]поточний ремонт'!P265</f>
        <v>0</v>
      </c>
      <c r="Q265" s="334"/>
      <c r="R265" s="176">
        <f>'ПР 03.19-03.24'!R265+'[9]поточний ремонт'!R265+'[8]поточний ремонт'!R265</f>
        <v>0</v>
      </c>
      <c r="S265" s="176">
        <f>'ПР 03.19-03.24'!S265+'[9]поточний ремонт'!S265+'[8]поточний ремонт'!S265</f>
        <v>0</v>
      </c>
      <c r="T265" s="343"/>
      <c r="U265" s="176">
        <f>'ПР 03.19-03.24'!U265+'[9]поточний ремонт'!U265+'[8]поточний ремонт'!U265</f>
        <v>0</v>
      </c>
      <c r="V265" s="176">
        <f>'ПР 03.19-03.24'!V265+'[9]поточний ремонт'!V265+'[8]поточний ремонт'!V265</f>
        <v>0</v>
      </c>
      <c r="W265" s="176">
        <f>'ПР 03.19-03.24'!W265+'[9]поточний ремонт'!W265+'[8]поточний ремонт'!W265</f>
        <v>0</v>
      </c>
      <c r="X265" s="176">
        <f>'ПР 03.19-03.24'!X265+'[9]поточний ремонт'!X265+'[8]поточний ремонт'!X265</f>
        <v>0</v>
      </c>
      <c r="Y265" s="176">
        <f>'ПР 03.19-03.24'!Y265+'[9]поточний ремонт'!Y265+'[8]поточний ремонт'!Y265</f>
        <v>31367.552814156617</v>
      </c>
      <c r="Z265" s="176">
        <f>'ПР 03.19-03.24'!Z265+'[9]поточний ремонт'!Z265+'[8]поточний ремонт'!Z265</f>
        <v>0</v>
      </c>
      <c r="AA265" s="176">
        <f>'ПР 03.19-03.24'!AA265+'[9]поточний ремонт'!AA265+'[8]поточний ремонт'!AA265</f>
        <v>89</v>
      </c>
      <c r="AB265" s="176">
        <f>'ПР 03.19-03.24'!AB265+'[9]поточний ремонт'!AB265+'[8]поточний ремонт'!AB265</f>
        <v>1982.0241151803855</v>
      </c>
      <c r="AC265" s="176">
        <f>'ПР 03.19-03.24'!AC265+'[9]поточний ремонт'!AC265+'[8]поточний ремонт'!AC265</f>
        <v>13912.813247506272</v>
      </c>
      <c r="AD265" s="176">
        <f>'ПР 03.19-03.24'!AD265+'[9]поточний ремонт'!AD265+'[8]поточний ремонт'!AD265</f>
        <v>40317.995603364587</v>
      </c>
      <c r="AE265" s="176">
        <f>'ПР 03.19-03.24'!AE265+'[9]поточний ремонт'!AE265+'[8]поточний ремонт'!AE265</f>
        <v>19252.309860138274</v>
      </c>
      <c r="AF265" s="176">
        <f>'ПР 03.19-03.24'!AF265+'[9]поточний ремонт'!AF265+'[8]поточний ремонт'!AF265</f>
        <v>12729.739402001267</v>
      </c>
      <c r="AG265" s="176"/>
      <c r="AH265" s="176">
        <f>'ПР 03.19-03.24'!AH265+'[9]поточний ремонт'!AH265+'[8]поточний ремонт'!AH265</f>
        <v>25159.436572343038</v>
      </c>
      <c r="AI265" s="176">
        <f>'ПР 03.19-03.24'!AI265+'[9]поточний ремонт'!AI265+'[8]поточний ремонт'!AI265</f>
        <v>1865</v>
      </c>
      <c r="AJ265" s="176"/>
      <c r="AK265" s="176">
        <f>'ПР 03.19-03.24'!AK265+'[9]поточний ремонт'!AK265+'[8]поточний ремонт'!AK265</f>
        <v>13402.691022063509</v>
      </c>
      <c r="AL265" s="176">
        <f>'ПР 03.19-03.24'!AL265+'[9]поточний ремонт'!AL265+'[8]поточний ремонт'!AL265</f>
        <v>6964.701773480685</v>
      </c>
      <c r="AM265" s="176"/>
      <c r="AN265" s="176">
        <f>'ПР 03.19-03.24'!AN265+'[9]поточний ремонт'!AN265+'[8]поточний ремонт'!AN265</f>
        <v>0</v>
      </c>
      <c r="AO265" s="176">
        <f>'ПР 03.19-03.24'!AO265+'[9]поточний ремонт'!AO265+'[8]поточний ремонт'!AO265</f>
        <v>0</v>
      </c>
      <c r="AP265" s="176"/>
      <c r="AQ265" s="176">
        <f>'ПР 03.19-03.24'!AQ265+'[9]поточний ремонт'!AQ265+'[8]поточний ремонт'!AQ265</f>
        <v>1153.5145386485431</v>
      </c>
      <c r="AR265" s="176">
        <f>'ПР 03.19-03.24'!AR265+'[9]поточний ремонт'!AR265+'[8]поточний ремонт'!AR265</f>
        <v>0</v>
      </c>
      <c r="AS265" s="176"/>
      <c r="AT265" s="176">
        <f>'ПР 03.19-03.24'!AT265+'[9]поточний ремонт'!AT265+'[8]поточний ремонт'!AT265</f>
        <v>15048.466178360719</v>
      </c>
      <c r="AU265" s="176">
        <f>'ПР 03.19-03.24'!AU265+'[9]поточний ремонт'!AU265+'[8]поточний ремонт'!AU265</f>
        <v>5518.8174754532492</v>
      </c>
      <c r="AV265" s="176"/>
      <c r="AW265" s="176">
        <f>'ПР 03.19-03.24'!AW265+'[9]поточний ремонт'!AW265+'[8]поточний ремонт'!AW265</f>
        <v>1455.478385243139</v>
      </c>
      <c r="AX265" s="176">
        <f>'ПР 03.19-03.24'!AX265+'[9]поточний ремонт'!AX265+'[8]поточний ремонт'!AX265</f>
        <v>3273</v>
      </c>
      <c r="AY265" s="176"/>
      <c r="AZ265" s="176">
        <f t="shared" si="15"/>
        <v>75471.896556797234</v>
      </c>
      <c r="BA265" s="176">
        <f t="shared" si="15"/>
        <v>30351.2586509352</v>
      </c>
      <c r="BB265" s="176">
        <f t="shared" si="17"/>
        <v>-45120.637905862037</v>
      </c>
      <c r="BD265" s="324">
        <v>2</v>
      </c>
    </row>
    <row r="266" spans="1:56" ht="24.9" customHeight="1" x14ac:dyDescent="0.3">
      <c r="A266" s="338">
        <v>150000803</v>
      </c>
      <c r="B266" s="114" t="s">
        <v>659</v>
      </c>
      <c r="C266" s="339">
        <v>4</v>
      </c>
      <c r="D266" s="340" t="s">
        <v>870</v>
      </c>
      <c r="E266" s="341">
        <f>'[8]поточний ремонт'!E266</f>
        <v>1563</v>
      </c>
      <c r="F266" s="176">
        <f>'ПР 03.19-03.24'!F266+'[9]поточний ремонт'!F266+'[8]поточний ремонт'!F266</f>
        <v>94308.760869921112</v>
      </c>
      <c r="G266" s="176">
        <f t="shared" si="13"/>
        <v>98516.274149870515</v>
      </c>
      <c r="H266" s="176">
        <f t="shared" si="14"/>
        <v>4207.5132799494022</v>
      </c>
      <c r="I266" s="176">
        <f>'ПР 03.19-03.24'!I266+'[9]поточний ремонт'!I266+'[8]поточний ремонт'!I266</f>
        <v>211.27</v>
      </c>
      <c r="J266" s="176">
        <f>'ПР 03.19-03.24'!J266+'[9]поточний ремонт'!J266+'[8]поточний ремонт'!J266</f>
        <v>93929</v>
      </c>
      <c r="K266" s="342"/>
      <c r="L266" s="176">
        <f>'ПР 03.19-03.24'!L266+'[9]поточний ремонт'!L266+'[8]поточний ремонт'!L266</f>
        <v>0</v>
      </c>
      <c r="M266" s="176">
        <f>'ПР 03.19-03.24'!M266+'[9]поточний ремонт'!M266+'[8]поточний ремонт'!M266</f>
        <v>0</v>
      </c>
      <c r="N266" s="176"/>
      <c r="O266" s="176">
        <f>'ПР 03.19-03.24'!O266+'[9]поточний ремонт'!O266+'[8]поточний ремонт'!O266</f>
        <v>0</v>
      </c>
      <c r="P266" s="176">
        <f>'ПР 03.19-03.24'!P266+'[9]поточний ремонт'!P266+'[8]поточний ремонт'!P266</f>
        <v>0</v>
      </c>
      <c r="Q266" s="334"/>
      <c r="R266" s="176">
        <f>'ПР 03.19-03.24'!R266+'[9]поточний ремонт'!R266+'[8]поточний ремонт'!R266</f>
        <v>0</v>
      </c>
      <c r="S266" s="176">
        <f>'ПР 03.19-03.24'!S266+'[9]поточний ремонт'!S266+'[8]поточний ремонт'!S266</f>
        <v>0</v>
      </c>
      <c r="T266" s="343"/>
      <c r="U266" s="176">
        <f>'ПР 03.19-03.24'!U266+'[9]поточний ремонт'!U266+'[8]поточний ремонт'!U266</f>
        <v>0</v>
      </c>
      <c r="V266" s="176">
        <f>'ПР 03.19-03.24'!V266+'[9]поточний ремонт'!V266+'[8]поточний ремонт'!V266</f>
        <v>0</v>
      </c>
      <c r="W266" s="176">
        <f>'ПР 03.19-03.24'!W266+'[9]поточний ремонт'!W266+'[8]поточний ремонт'!W266</f>
        <v>0</v>
      </c>
      <c r="X266" s="176">
        <f>'ПР 03.19-03.24'!X266+'[9]поточний ремонт'!X266+'[8]поточний ремонт'!X266</f>
        <v>0</v>
      </c>
      <c r="Y266" s="176">
        <f>'ПР 03.19-03.24'!Y266+'[9]поточний ремонт'!Y266+'[8]поточний ремонт'!Y266</f>
        <v>284</v>
      </c>
      <c r="Z266" s="176">
        <f>'ПР 03.19-03.24'!Z266+'[9]поточний ремонт'!Z266+'[8]поточний ремонт'!Z266</f>
        <v>0</v>
      </c>
      <c r="AA266" s="176">
        <f>'ПР 03.19-03.24'!AA266+'[9]поточний ремонт'!AA266+'[8]поточний ремонт'!AA266</f>
        <v>0</v>
      </c>
      <c r="AB266" s="176">
        <f>'ПР 03.19-03.24'!AB266+'[9]поточний ремонт'!AB266+'[8]поточний ремонт'!AB266</f>
        <v>0</v>
      </c>
      <c r="AC266" s="176">
        <f>'ПР 03.19-03.24'!AC266+'[9]поточний ремонт'!AC266+'[8]поточний ремонт'!AC266</f>
        <v>1773.0577563406075</v>
      </c>
      <c r="AD266" s="176">
        <f>'ПР 03.19-03.24'!AD266+'[9]поточний ремонт'!AD266+'[8]поточний ремонт'!AD266</f>
        <v>2530.2163935299081</v>
      </c>
      <c r="AE266" s="176">
        <f>'ПР 03.19-03.24'!AE266+'[9]поточний ремонт'!AE266+'[8]поточний ремонт'!AE266</f>
        <v>8032.9015673442027</v>
      </c>
      <c r="AF266" s="176">
        <f>'ПР 03.19-03.24'!AF266+'[9]поточний ремонт'!AF266+'[8]поточний ремонт'!AF266</f>
        <v>3072</v>
      </c>
      <c r="AG266" s="176"/>
      <c r="AH266" s="176">
        <f>'ПР 03.19-03.24'!AH266+'[9]поточний ремонт'!AH266+'[8]поточний ремонт'!AH266</f>
        <v>10614.958024303472</v>
      </c>
      <c r="AI266" s="176">
        <f>'ПР 03.19-03.24'!AI266+'[9]поточний ремонт'!AI266+'[8]поточний ремонт'!AI266</f>
        <v>444.24941022231127</v>
      </c>
      <c r="AJ266" s="176"/>
      <c r="AK266" s="176">
        <f>'ПР 03.19-03.24'!AK266+'[9]поточний ремонт'!AK266+'[8]поточний ремонт'!AK266</f>
        <v>5346.6590063769809</v>
      </c>
      <c r="AL266" s="176">
        <f>'ПР 03.19-03.24'!AL266+'[9]поточний ремонт'!AL266+'[8]поточний ремонт'!AL266</f>
        <v>1908.8348164230033</v>
      </c>
      <c r="AM266" s="176"/>
      <c r="AN266" s="176">
        <f>'ПР 03.19-03.24'!AN266+'[9]поточний ремонт'!AN266+'[8]поточний ремонт'!AN266</f>
        <v>0</v>
      </c>
      <c r="AO266" s="176">
        <f>'ПР 03.19-03.24'!AO266+'[9]поточний ремонт'!AO266+'[8]поточний ремонт'!AO266</f>
        <v>0</v>
      </c>
      <c r="AP266" s="176"/>
      <c r="AQ266" s="176">
        <f>'ПР 03.19-03.24'!AQ266+'[9]поточний ремонт'!AQ266+'[8]поточний ремонт'!AQ266</f>
        <v>553.6869785513004</v>
      </c>
      <c r="AR266" s="176">
        <f>'ПР 03.19-03.24'!AR266+'[9]поточний ремонт'!AR266+'[8]поточний ремонт'!AR266</f>
        <v>1255.0218409575091</v>
      </c>
      <c r="AS266" s="176"/>
      <c r="AT266" s="176">
        <f>'ПР 03.19-03.24'!AT266+'[9]поточний ремонт'!AT266+'[8]поточний ремонт'!AT266</f>
        <v>4374.2609308602096</v>
      </c>
      <c r="AU266" s="176">
        <f>'ПР 03.19-03.24'!AU266+'[9]поточний ремонт'!AU266+'[8]поточний ремонт'!AU266</f>
        <v>3128</v>
      </c>
      <c r="AV266" s="176"/>
      <c r="AW266" s="176">
        <f>'ПР 03.19-03.24'!AW266+'[9]поточний ремонт'!AW266+'[8]поточний ремонт'!AW266</f>
        <v>533.2916724224134</v>
      </c>
      <c r="AX266" s="176">
        <f>'ПР 03.19-03.24'!AX266+'[9]поточний ремонт'!AX266+'[8]поточний ремонт'!AX266</f>
        <v>0</v>
      </c>
      <c r="AY266" s="176"/>
      <c r="AZ266" s="176">
        <f t="shared" si="15"/>
        <v>29455.758179858582</v>
      </c>
      <c r="BA266" s="176">
        <f t="shared" si="15"/>
        <v>9808.1060676028246</v>
      </c>
      <c r="BB266" s="176">
        <f t="shared" si="17"/>
        <v>-19647.652112255757</v>
      </c>
      <c r="BD266" s="324">
        <v>2</v>
      </c>
    </row>
    <row r="267" spans="1:56" ht="24.9" customHeight="1" x14ac:dyDescent="0.3">
      <c r="A267" s="338">
        <v>150000805</v>
      </c>
      <c r="B267" s="114" t="s">
        <v>661</v>
      </c>
      <c r="C267" s="339">
        <v>5</v>
      </c>
      <c r="D267" s="340" t="s">
        <v>870</v>
      </c>
      <c r="E267" s="341">
        <f>'[8]поточний ремонт'!E267</f>
        <v>3710.3599999999997</v>
      </c>
      <c r="F267" s="176">
        <f>'ПР 03.19-03.24'!F267+'[9]поточний ремонт'!F267+'[8]поточний ремонт'!F267</f>
        <v>241138.00740405192</v>
      </c>
      <c r="G267" s="176">
        <f t="shared" ref="G267:G330" si="18">J267+M267+P267+S267+U267+X267+Y267+AA267+AB267+AC267+AD267</f>
        <v>265756.19772729179</v>
      </c>
      <c r="H267" s="176">
        <f t="shared" ref="H267:H330" si="19">G267-F267</f>
        <v>24618.190323239862</v>
      </c>
      <c r="I267" s="176">
        <f>'ПР 03.19-03.24'!I267+'[9]поточний ремонт'!I267+'[8]поточний ремонт'!I267</f>
        <v>206</v>
      </c>
      <c r="J267" s="176">
        <f>'ПР 03.19-03.24'!J267+'[9]поточний ремонт'!J267+'[8]поточний ремонт'!J267</f>
        <v>202756</v>
      </c>
      <c r="K267" s="342"/>
      <c r="L267" s="176">
        <f>'ПР 03.19-03.24'!L267+'[9]поточний ремонт'!L267+'[8]поточний ремонт'!L267</f>
        <v>0</v>
      </c>
      <c r="M267" s="176">
        <f>'ПР 03.19-03.24'!M267+'[9]поточний ремонт'!M267+'[8]поточний ремонт'!M267</f>
        <v>631</v>
      </c>
      <c r="N267" s="176"/>
      <c r="O267" s="176">
        <f>'ПР 03.19-03.24'!O267+'[9]поточний ремонт'!O267+'[8]поточний ремонт'!O267</f>
        <v>0</v>
      </c>
      <c r="P267" s="176">
        <f>'ПР 03.19-03.24'!P267+'[9]поточний ремонт'!P267+'[8]поточний ремонт'!P267</f>
        <v>0</v>
      </c>
      <c r="Q267" s="334"/>
      <c r="R267" s="176">
        <f>'ПР 03.19-03.24'!R267+'[9]поточний ремонт'!R267+'[8]поточний ремонт'!R267</f>
        <v>0</v>
      </c>
      <c r="S267" s="176">
        <f>'ПР 03.19-03.24'!S267+'[9]поточний ремонт'!S267+'[8]поточний ремонт'!S267</f>
        <v>0</v>
      </c>
      <c r="T267" s="343"/>
      <c r="U267" s="176">
        <f>'ПР 03.19-03.24'!U267+'[9]поточний ремонт'!U267+'[8]поточний ремонт'!U267</f>
        <v>0</v>
      </c>
      <c r="V267" s="176">
        <f>'ПР 03.19-03.24'!V267+'[9]поточний ремонт'!V267+'[8]поточний ремонт'!V267</f>
        <v>0</v>
      </c>
      <c r="W267" s="176">
        <f>'ПР 03.19-03.24'!W267+'[9]поточний ремонт'!W267+'[8]поточний ремонт'!W267</f>
        <v>82.4</v>
      </c>
      <c r="X267" s="176">
        <f>'ПР 03.19-03.24'!X267+'[9]поточний ремонт'!X267+'[8]поточний ремонт'!X267</f>
        <v>26875.885304743038</v>
      </c>
      <c r="Y267" s="176">
        <f>'ПР 03.19-03.24'!Y267+'[9]поточний ремонт'!Y267+'[8]поточний ремонт'!Y267</f>
        <v>12053.140187840054</v>
      </c>
      <c r="Z267" s="176">
        <f>'ПР 03.19-03.24'!Z267+'[9]поточний ремонт'!Z267+'[8]поточний ремонт'!Z267</f>
        <v>0</v>
      </c>
      <c r="AA267" s="176">
        <f>'ПР 03.19-03.24'!AA267+'[9]поточний ремонт'!AA267+'[8]поточний ремонт'!AA267</f>
        <v>0</v>
      </c>
      <c r="AB267" s="176">
        <f>'ПР 03.19-03.24'!AB267+'[9]поточний ремонт'!AB267+'[8]поточний ремонт'!AB267</f>
        <v>8206.0499999999993</v>
      </c>
      <c r="AC267" s="176">
        <f>'ПР 03.19-03.24'!AC267+'[9]поточний ремонт'!AC267+'[8]поточний ремонт'!AC267</f>
        <v>1954.1050189537114</v>
      </c>
      <c r="AD267" s="176">
        <f>'ПР 03.19-03.24'!AD267+'[9]поточний ремонт'!AD267+'[8]поточний ремонт'!AD267</f>
        <v>13280.017215755004</v>
      </c>
      <c r="AE267" s="176">
        <f>'ПР 03.19-03.24'!AE267+'[9]поточний ремонт'!AE267+'[8]поточний ремонт'!AE267</f>
        <v>19046.558282330261</v>
      </c>
      <c r="AF267" s="176">
        <f>'ПР 03.19-03.24'!AF267+'[9]поточний ремонт'!AF267+'[8]поточний ремонт'!AF267</f>
        <v>15173.090258753913</v>
      </c>
      <c r="AG267" s="176"/>
      <c r="AH267" s="176">
        <f>'ПР 03.19-03.24'!AH267+'[9]поточний ремонт'!AH267+'[8]поточний ремонт'!AH267</f>
        <v>26503.357784911936</v>
      </c>
      <c r="AI267" s="176">
        <f>'ПР 03.19-03.24'!AI267+'[9]поточний ремонт'!AI267+'[8]поточний ремонт'!AI267</f>
        <v>5128.2414405771797</v>
      </c>
      <c r="AJ267" s="176"/>
      <c r="AK267" s="176">
        <f>'ПР 03.19-03.24'!AK267+'[9]поточний ремонт'!AK267+'[8]поточний ремонт'!AK267</f>
        <v>12217.075999636778</v>
      </c>
      <c r="AL267" s="176">
        <f>'ПР 03.19-03.24'!AL267+'[9]поточний ремонт'!AL267+'[8]поточний ремонт'!AL267</f>
        <v>1991.3088734537957</v>
      </c>
      <c r="AM267" s="176"/>
      <c r="AN267" s="176">
        <f>'ПР 03.19-03.24'!AN267+'[9]поточний ремонт'!AN267+'[8]поточний ремонт'!AN267</f>
        <v>0</v>
      </c>
      <c r="AO267" s="176">
        <f>'ПР 03.19-03.24'!AO267+'[9]поточний ремонт'!AO267+'[8]поточний ремонт'!AO267</f>
        <v>0</v>
      </c>
      <c r="AP267" s="176"/>
      <c r="AQ267" s="176">
        <f>'ПР 03.19-03.24'!AQ267+'[9]поточний ремонт'!AQ267+'[8]поточний ремонт'!AQ267</f>
        <v>922.81163091883468</v>
      </c>
      <c r="AR267" s="176">
        <f>'ПР 03.19-03.24'!AR267+'[9]поточний ремонт'!AR267+'[8]поточний ремонт'!AR267</f>
        <v>0</v>
      </c>
      <c r="AS267" s="176"/>
      <c r="AT267" s="176">
        <f>'ПР 03.19-03.24'!AT267+'[9]поточний ремонт'!AT267+'[8]поточний ремонт'!AT267</f>
        <v>17818.715344539738</v>
      </c>
      <c r="AU267" s="176">
        <f>'ПР 03.19-03.24'!AU267+'[9]поточний ремонт'!AU267+'[8]поточний ремонт'!AU267</f>
        <v>18615.295152320406</v>
      </c>
      <c r="AV267" s="176"/>
      <c r="AW267" s="176">
        <f>'ПР 03.19-03.24'!AW267+'[9]поточний ремонт'!AW267+'[8]поточний ремонт'!AW267</f>
        <v>1813.9796402037566</v>
      </c>
      <c r="AX267" s="176">
        <f>'ПР 03.19-03.24'!AX267+'[9]поточний ремонт'!AX267+'[8]поточний ремонт'!AX267</f>
        <v>371.38792017384003</v>
      </c>
      <c r="AY267" s="176"/>
      <c r="AZ267" s="176">
        <f t="shared" ref="AZ267:BA330" si="20">AE267+AH267+AK267+AN267+AQ267+AT267+AW267</f>
        <v>78322.498682541307</v>
      </c>
      <c r="BA267" s="176">
        <f t="shared" si="20"/>
        <v>41279.323645279139</v>
      </c>
      <c r="BB267" s="176">
        <f t="shared" si="17"/>
        <v>-37043.175037262168</v>
      </c>
      <c r="BD267" s="324">
        <v>3</v>
      </c>
    </row>
    <row r="268" spans="1:56" ht="24.9" customHeight="1" x14ac:dyDescent="0.3">
      <c r="A268" s="338">
        <v>150000806</v>
      </c>
      <c r="B268" s="114" t="s">
        <v>663</v>
      </c>
      <c r="C268" s="339">
        <v>4</v>
      </c>
      <c r="D268" s="340" t="s">
        <v>870</v>
      </c>
      <c r="E268" s="341">
        <f>'[8]поточний ремонт'!E268</f>
        <v>2749.6000000000004</v>
      </c>
      <c r="F268" s="176">
        <f>'ПР 03.19-03.24'!F268+'[9]поточний ремонт'!F268+'[8]поточний ремонт'!F268</f>
        <v>205878.64240449772</v>
      </c>
      <c r="G268" s="176">
        <f t="shared" si="18"/>
        <v>218836.87891373085</v>
      </c>
      <c r="H268" s="176">
        <f t="shared" si="19"/>
        <v>12958.236509233131</v>
      </c>
      <c r="I268" s="176">
        <f>'ПР 03.19-03.24'!I268+'[9]поточний ремонт'!I268+'[8]поточний ремонт'!I268</f>
        <v>192.79</v>
      </c>
      <c r="J268" s="176">
        <f>'ПР 03.19-03.24'!J268+'[9]поточний ремонт'!J268+'[8]поточний ремонт'!J268</f>
        <v>193413.16891373086</v>
      </c>
      <c r="K268" s="342"/>
      <c r="L268" s="176">
        <f>'ПР 03.19-03.24'!L268+'[9]поточний ремонт'!L268+'[8]поточний ремонт'!L268</f>
        <v>0</v>
      </c>
      <c r="M268" s="176">
        <f>'ПР 03.19-03.24'!M268+'[9]поточний ремонт'!M268+'[8]поточний ремонт'!M268</f>
        <v>0</v>
      </c>
      <c r="N268" s="176"/>
      <c r="O268" s="176">
        <f>'ПР 03.19-03.24'!O268+'[9]поточний ремонт'!O268+'[8]поточний ремонт'!O268</f>
        <v>0</v>
      </c>
      <c r="P268" s="176">
        <f>'ПР 03.19-03.24'!P268+'[9]поточний ремонт'!P268+'[8]поточний ремонт'!P268</f>
        <v>0</v>
      </c>
      <c r="Q268" s="334"/>
      <c r="R268" s="176">
        <f>'ПР 03.19-03.24'!R268+'[9]поточний ремонт'!R268+'[8]поточний ремонт'!R268</f>
        <v>0</v>
      </c>
      <c r="S268" s="176">
        <f>'ПР 03.19-03.24'!S268+'[9]поточний ремонт'!S268+'[8]поточний ремонт'!S268</f>
        <v>0</v>
      </c>
      <c r="T268" s="343"/>
      <c r="U268" s="176">
        <f>'ПР 03.19-03.24'!U268+'[9]поточний ремонт'!U268+'[8]поточний ремонт'!U268</f>
        <v>0</v>
      </c>
      <c r="V268" s="176">
        <f>'ПР 03.19-03.24'!V268+'[9]поточний ремонт'!V268+'[8]поточний ремонт'!V268</f>
        <v>0</v>
      </c>
      <c r="W268" s="176">
        <f>'ПР 03.19-03.24'!W268+'[9]поточний ремонт'!W268+'[8]поточний ремонт'!W268</f>
        <v>0</v>
      </c>
      <c r="X268" s="176">
        <f>'ПР 03.19-03.24'!X268+'[9]поточний ремонт'!X268+'[8]поточний ремонт'!X268</f>
        <v>0</v>
      </c>
      <c r="Y268" s="176">
        <f>'ПР 03.19-03.24'!Y268+'[9]поточний ремонт'!Y268+'[8]поточний ремонт'!Y268</f>
        <v>9011.7099999999991</v>
      </c>
      <c r="Z268" s="176">
        <f>'ПР 03.19-03.24'!Z268+'[9]поточний ремонт'!Z268+'[8]поточний ремонт'!Z268</f>
        <v>0</v>
      </c>
      <c r="AA268" s="176">
        <f>'ПР 03.19-03.24'!AA268+'[9]поточний ремонт'!AA268+'[8]поточний ремонт'!AA268</f>
        <v>2075</v>
      </c>
      <c r="AB268" s="176">
        <f>'ПР 03.19-03.24'!AB268+'[9]поточний ремонт'!AB268+'[8]поточний ремонт'!AB268</f>
        <v>0</v>
      </c>
      <c r="AC268" s="176">
        <f>'ПР 03.19-03.24'!AC268+'[9]поточний ремонт'!AC268+'[8]поточний ремонт'!AC268</f>
        <v>111</v>
      </c>
      <c r="AD268" s="176">
        <f>'ПР 03.19-03.24'!AD268+'[9]поточний ремонт'!AD268+'[8]поточний ремонт'!AD268</f>
        <v>14226</v>
      </c>
      <c r="AE268" s="176">
        <f>'ПР 03.19-03.24'!AE268+'[9]поточний ремонт'!AE268+'[8]поточний ремонт'!AE268</f>
        <v>15211.425972740533</v>
      </c>
      <c r="AF268" s="176">
        <f>'ПР 03.19-03.24'!AF268+'[9]поточний ремонт'!AF268+'[8]поточний ремонт'!AF268</f>
        <v>10292</v>
      </c>
      <c r="AG268" s="176"/>
      <c r="AH268" s="176">
        <f>'ПР 03.19-03.24'!AH268+'[9]поточний ремонт'!AH268+'[8]поточний ремонт'!AH268</f>
        <v>19507.875549302811</v>
      </c>
      <c r="AI268" s="176">
        <f>'ПР 03.19-03.24'!AI268+'[9]поточний ремонт'!AI268+'[8]поточний ремонт'!AI268</f>
        <v>4723</v>
      </c>
      <c r="AJ268" s="176"/>
      <c r="AK268" s="176">
        <f>'ПР 03.19-03.24'!AK268+'[9]поточний ремонт'!AK268+'[8]поточний ремонт'!AK268</f>
        <v>8612.244537286113</v>
      </c>
      <c r="AL268" s="176">
        <f>'ПР 03.19-03.24'!AL268+'[9]поточний ремонт'!AL268+'[8]поточний ремонт'!AL268</f>
        <v>2921.3919821458639</v>
      </c>
      <c r="AM268" s="176"/>
      <c r="AN268" s="176">
        <f>'ПР 03.19-03.24'!AN268+'[9]поточний ремонт'!AN268+'[8]поточний ремонт'!AN268</f>
        <v>501.08556478340154</v>
      </c>
      <c r="AO268" s="176">
        <f>'ПР 03.19-03.24'!AO268+'[9]поточний ремонт'!AO268+'[8]поточний ремонт'!AO268</f>
        <v>0</v>
      </c>
      <c r="AP268" s="176"/>
      <c r="AQ268" s="176">
        <f>'ПР 03.19-03.24'!AQ268+'[9]поточний ремонт'!AQ268+'[8]поточний ремонт'!AQ268</f>
        <v>922.81163091883468</v>
      </c>
      <c r="AR268" s="176">
        <f>'ПР 03.19-03.24'!AR268+'[9]поточний ремонт'!AR268+'[8]поточний ремонт'!AR268</f>
        <v>462.73662468131209</v>
      </c>
      <c r="AS268" s="176"/>
      <c r="AT268" s="176">
        <f>'ПР 03.19-03.24'!AT268+'[9]поточний ремонт'!AT268+'[8]поточний ремонт'!AT268</f>
        <v>15620.857311480577</v>
      </c>
      <c r="AU268" s="176">
        <f>'ПР 03.19-03.24'!AU268+'[9]поточний ремонт'!AU268+'[8]поточний ремонт'!AU268</f>
        <v>2054</v>
      </c>
      <c r="AV268" s="176"/>
      <c r="AW268" s="176">
        <f>'ПР 03.19-03.24'!AW268+'[9]поточний ремонт'!AW268+'[8]поточний ремонт'!AW268</f>
        <v>1408.618118506216</v>
      </c>
      <c r="AX268" s="176">
        <f>'ПР 03.19-03.24'!AX268+'[9]поточний ремонт'!AX268+'[8]поточний ремонт'!AX268</f>
        <v>9033</v>
      </c>
      <c r="AY268" s="176"/>
      <c r="AZ268" s="176">
        <f t="shared" si="20"/>
        <v>61784.918685018485</v>
      </c>
      <c r="BA268" s="176">
        <f t="shared" si="20"/>
        <v>29486.128606827173</v>
      </c>
      <c r="BB268" s="176">
        <f t="shared" si="17"/>
        <v>-32298.790078191312</v>
      </c>
      <c r="BD268" s="324">
        <v>2</v>
      </c>
    </row>
    <row r="269" spans="1:56" ht="24.9" customHeight="1" x14ac:dyDescent="0.3">
      <c r="A269" s="338">
        <v>150000807</v>
      </c>
      <c r="B269" s="114" t="s">
        <v>665</v>
      </c>
      <c r="C269" s="339">
        <v>2</v>
      </c>
      <c r="D269" s="340" t="s">
        <v>870</v>
      </c>
      <c r="E269" s="341">
        <f>'[8]поточний ремонт'!E269</f>
        <v>300.10000000000002</v>
      </c>
      <c r="F269" s="176">
        <f>'ПР 03.19-03.24'!F269+'[9]поточний ремонт'!F269+'[8]поточний ремонт'!F269</f>
        <v>25003.551777654309</v>
      </c>
      <c r="G269" s="176">
        <f t="shared" si="18"/>
        <v>2438.3000000000002</v>
      </c>
      <c r="H269" s="176">
        <f t="shared" si="19"/>
        <v>-22565.25177765431</v>
      </c>
      <c r="I269" s="176">
        <f>'ПР 03.19-03.24'!I269+'[9]поточний ремонт'!I269+'[8]поточний ремонт'!I269</f>
        <v>0.5</v>
      </c>
      <c r="J269" s="176">
        <f>'ПР 03.19-03.24'!J269+'[9]поточний ремонт'!J269+'[8]поточний ремонт'!J269</f>
        <v>1054</v>
      </c>
      <c r="K269" s="342"/>
      <c r="L269" s="176">
        <f>'ПР 03.19-03.24'!L269+'[9]поточний ремонт'!L269+'[8]поточний ремонт'!L269</f>
        <v>0</v>
      </c>
      <c r="M269" s="176">
        <f>'ПР 03.19-03.24'!M269+'[9]поточний ремонт'!M269+'[8]поточний ремонт'!M269</f>
        <v>0</v>
      </c>
      <c r="N269" s="176"/>
      <c r="O269" s="176">
        <f>'ПР 03.19-03.24'!O269+'[9]поточний ремонт'!O269+'[8]поточний ремонт'!O269</f>
        <v>0</v>
      </c>
      <c r="P269" s="176">
        <f>'ПР 03.19-03.24'!P269+'[9]поточний ремонт'!P269+'[8]поточний ремонт'!P269</f>
        <v>0</v>
      </c>
      <c r="Q269" s="334"/>
      <c r="R269" s="176">
        <f>'ПР 03.19-03.24'!R269+'[9]поточний ремонт'!R269+'[8]поточний ремонт'!R269</f>
        <v>0</v>
      </c>
      <c r="S269" s="176">
        <f>'ПР 03.19-03.24'!S269+'[9]поточний ремонт'!S269+'[8]поточний ремонт'!S269</f>
        <v>0</v>
      </c>
      <c r="T269" s="343"/>
      <c r="U269" s="176">
        <f>'ПР 03.19-03.24'!U269+'[9]поточний ремонт'!U269+'[8]поточний ремонт'!U269</f>
        <v>0</v>
      </c>
      <c r="V269" s="176">
        <f>'ПР 03.19-03.24'!V269+'[9]поточний ремонт'!V269+'[8]поточний ремонт'!V269</f>
        <v>0</v>
      </c>
      <c r="W269" s="176">
        <f>'ПР 03.19-03.24'!W269+'[9]поточний ремонт'!W269+'[8]поточний ремонт'!W269</f>
        <v>0</v>
      </c>
      <c r="X269" s="176">
        <f>'ПР 03.19-03.24'!X269+'[9]поточний ремонт'!X269+'[8]поточний ремонт'!X269</f>
        <v>0</v>
      </c>
      <c r="Y269" s="176">
        <f>'ПР 03.19-03.24'!Y269+'[9]поточний ремонт'!Y269+'[8]поточний ремонт'!Y269</f>
        <v>631.29999999999995</v>
      </c>
      <c r="Z269" s="176">
        <f>'ПР 03.19-03.24'!Z269+'[9]поточний ремонт'!Z269+'[8]поточний ремонт'!Z269</f>
        <v>0</v>
      </c>
      <c r="AA269" s="176">
        <f>'ПР 03.19-03.24'!AA269+'[9]поточний ремонт'!AA269+'[8]поточний ремонт'!AA269</f>
        <v>0</v>
      </c>
      <c r="AB269" s="176">
        <f>'ПР 03.19-03.24'!AB269+'[9]поточний ремонт'!AB269+'[8]поточний ремонт'!AB269</f>
        <v>0</v>
      </c>
      <c r="AC269" s="176">
        <f>'ПР 03.19-03.24'!AC269+'[9]поточний ремонт'!AC269+'[8]поточний ремонт'!AC269</f>
        <v>0</v>
      </c>
      <c r="AD269" s="176">
        <f>'ПР 03.19-03.24'!AD269+'[9]поточний ремонт'!AD269+'[8]поточний ремонт'!AD269</f>
        <v>753</v>
      </c>
      <c r="AE269" s="176">
        <f>'ПР 03.19-03.24'!AE269+'[9]поточний ремонт'!AE269+'[8]поточний ремонт'!AE269</f>
        <v>4505.4638931461513</v>
      </c>
      <c r="AF269" s="176">
        <f>'ПР 03.19-03.24'!AF269+'[9]поточний ремонт'!AF269+'[8]поточний ремонт'!AF269</f>
        <v>0</v>
      </c>
      <c r="AG269" s="176"/>
      <c r="AH269" s="176">
        <f>'ПР 03.19-03.24'!AH269+'[9]поточний ремонт'!AH269+'[8]поточний ремонт'!AH269</f>
        <v>5021.6310521198984</v>
      </c>
      <c r="AI269" s="176">
        <f>'ПР 03.19-03.24'!AI269+'[9]поточний ремонт'!AI269+'[8]поточний ремонт'!AI269</f>
        <v>0</v>
      </c>
      <c r="AJ269" s="176"/>
      <c r="AK269" s="176">
        <f>'ПР 03.19-03.24'!AK269+'[9]поточний ремонт'!AK269+'[8]поточний ремонт'!AK269</f>
        <v>1002.6716589791738</v>
      </c>
      <c r="AL269" s="176">
        <f>'ПР 03.19-03.24'!AL269+'[9]поточний ремонт'!AL269+'[8]поточний ремонт'!AL269</f>
        <v>0</v>
      </c>
      <c r="AM269" s="176"/>
      <c r="AN269" s="176">
        <f>'ПР 03.19-03.24'!AN269+'[9]поточний ремонт'!AN269+'[8]поточний ремонт'!AN269</f>
        <v>0</v>
      </c>
      <c r="AO269" s="176">
        <f>'ПР 03.19-03.24'!AO269+'[9]поточний ремонт'!AO269+'[8]поточний ремонт'!AO269</f>
        <v>0</v>
      </c>
      <c r="AP269" s="176"/>
      <c r="AQ269" s="176">
        <f>'ПР 03.19-03.24'!AQ269+'[9]поточний ремонт'!AQ269+'[8]поточний ремонт'!AQ269</f>
        <v>0</v>
      </c>
      <c r="AR269" s="176">
        <f>'ПР 03.19-03.24'!AR269+'[9]поточний ремонт'!AR269+'[8]поточний ремонт'!AR269</f>
        <v>0</v>
      </c>
      <c r="AS269" s="176"/>
      <c r="AT269" s="176">
        <f>'ПР 03.19-03.24'!AT269+'[9]поточний ремонт'!AT269+'[8]поточний ремонт'!AT269</f>
        <v>1191.6503419845289</v>
      </c>
      <c r="AU269" s="176">
        <f>'ПР 03.19-03.24'!AU269+'[9]поточний ремонт'!AU269+'[8]поточний ремонт'!AU269</f>
        <v>0</v>
      </c>
      <c r="AV269" s="176"/>
      <c r="AW269" s="176">
        <f>'ПР 03.19-03.24'!AW269+'[9]поточний ремонт'!AW269+'[8]поточний ремонт'!AW269</f>
        <v>186.19885502546958</v>
      </c>
      <c r="AX269" s="176">
        <f>'ПР 03.19-03.24'!AX269+'[9]поточний ремонт'!AX269+'[8]поточний ремонт'!AX269</f>
        <v>514.52176042799999</v>
      </c>
      <c r="AY269" s="176"/>
      <c r="AZ269" s="176">
        <f t="shared" si="20"/>
        <v>11907.615801255222</v>
      </c>
      <c r="BA269" s="176">
        <f t="shared" si="20"/>
        <v>514.52176042799999</v>
      </c>
      <c r="BB269" s="176">
        <f t="shared" si="17"/>
        <v>-11393.094040827222</v>
      </c>
      <c r="BD269" s="324">
        <v>3</v>
      </c>
    </row>
    <row r="270" spans="1:56" ht="24.9" customHeight="1" x14ac:dyDescent="0.3">
      <c r="A270" s="338">
        <v>150000808</v>
      </c>
      <c r="B270" s="114" t="s">
        <v>667</v>
      </c>
      <c r="C270" s="339">
        <v>5</v>
      </c>
      <c r="D270" s="340" t="s">
        <v>870</v>
      </c>
      <c r="E270" s="341">
        <f>'[8]поточний ремонт'!E270</f>
        <v>1950.8</v>
      </c>
      <c r="F270" s="176">
        <f>'ПР 03.19-03.24'!F270+'[9]поточний ремонт'!F270+'[8]поточний ремонт'!F270</f>
        <v>99151.599932393467</v>
      </c>
      <c r="G270" s="176">
        <f t="shared" si="18"/>
        <v>140114.77822613009</v>
      </c>
      <c r="H270" s="176">
        <f t="shared" si="19"/>
        <v>40963.178293736622</v>
      </c>
      <c r="I270" s="176">
        <f>'ПР 03.19-03.24'!I270+'[9]поточний ремонт'!I270+'[8]поточний ремонт'!I270</f>
        <v>0</v>
      </c>
      <c r="J270" s="176">
        <f>'ПР 03.19-03.24'!J270+'[9]поточний ремонт'!J270+'[8]поточний ремонт'!J270</f>
        <v>164</v>
      </c>
      <c r="K270" s="342"/>
      <c r="L270" s="176">
        <f>'ПР 03.19-03.24'!L270+'[9]поточний ремонт'!L270+'[8]поточний ремонт'!L270</f>
        <v>2</v>
      </c>
      <c r="M270" s="176">
        <f>'ПР 03.19-03.24'!M270+'[9]поточний ремонт'!M270+'[8]поточний ремонт'!M270</f>
        <v>126226.80429251978</v>
      </c>
      <c r="N270" s="343"/>
      <c r="O270" s="176">
        <f>'ПР 03.19-03.24'!O270+'[9]поточний ремонт'!O270+'[8]поточний ремонт'!O270</f>
        <v>0</v>
      </c>
      <c r="P270" s="176">
        <f>'ПР 03.19-03.24'!P270+'[9]поточний ремонт'!P270+'[8]поточний ремонт'!P270</f>
        <v>0</v>
      </c>
      <c r="Q270" s="334"/>
      <c r="R270" s="176">
        <f>'ПР 03.19-03.24'!R270+'[9]поточний ремонт'!R270+'[8]поточний ремонт'!R270</f>
        <v>0</v>
      </c>
      <c r="S270" s="176">
        <f>'ПР 03.19-03.24'!S270+'[9]поточний ремонт'!S270+'[8]поточний ремонт'!S270</f>
        <v>0</v>
      </c>
      <c r="T270" s="343"/>
      <c r="U270" s="176">
        <f>'ПР 03.19-03.24'!U270+'[9]поточний ремонт'!U270+'[8]поточний ремонт'!U270</f>
        <v>0</v>
      </c>
      <c r="V270" s="176">
        <f>'ПР 03.19-03.24'!V270+'[9]поточний ремонт'!V270+'[8]поточний ремонт'!V270</f>
        <v>0</v>
      </c>
      <c r="W270" s="176">
        <f>'ПР 03.19-03.24'!W270+'[9]поточний ремонт'!W270+'[8]поточний ремонт'!W270</f>
        <v>0</v>
      </c>
      <c r="X270" s="176">
        <f>'ПР 03.19-03.24'!X270+'[9]поточний ремонт'!X270+'[8]поточний ремонт'!X270</f>
        <v>0</v>
      </c>
      <c r="Y270" s="176">
        <f>'ПР 03.19-03.24'!Y270+'[9]поточний ремонт'!Y270+'[8]поточний ремонт'!Y270</f>
        <v>4475.4515467328574</v>
      </c>
      <c r="Z270" s="176">
        <f>'ПР 03.19-03.24'!Z270+'[9]поточний ремонт'!Z270+'[8]поточний ремонт'!Z270</f>
        <v>0</v>
      </c>
      <c r="AA270" s="176">
        <f>'ПР 03.19-03.24'!AA270+'[9]поточний ремонт'!AA270+'[8]поточний ремонт'!AA270</f>
        <v>0</v>
      </c>
      <c r="AB270" s="176">
        <f>'ПР 03.19-03.24'!AB270+'[9]поточний ремонт'!AB270+'[8]поточний ремонт'!AB270</f>
        <v>0</v>
      </c>
      <c r="AC270" s="176">
        <f>'ПР 03.19-03.24'!AC270+'[9]поточний ремонт'!AC270+'[8]поточний ремонт'!AC270</f>
        <v>2628</v>
      </c>
      <c r="AD270" s="176">
        <f>'ПР 03.19-03.24'!AD270+'[9]поточний ремонт'!AD270+'[8]поточний ремонт'!AD270</f>
        <v>6620.5223868774356</v>
      </c>
      <c r="AE270" s="176">
        <f>'ПР 03.19-03.24'!AE270+'[9]поточний ремонт'!AE270+'[8]поточний ремонт'!AE270</f>
        <v>11926.079226631435</v>
      </c>
      <c r="AF270" s="176">
        <f>'ПР 03.19-03.24'!AF270+'[9]поточний ремонт'!AF270+'[8]поточний ремонт'!AF270</f>
        <v>148</v>
      </c>
      <c r="AG270" s="176"/>
      <c r="AH270" s="176">
        <f>'ПР 03.19-03.24'!AH270+'[9]поточний ремонт'!AH270+'[8]поточний ремонт'!AH270</f>
        <v>15969.479832293464</v>
      </c>
      <c r="AI270" s="176">
        <f>'ПР 03.19-03.24'!AI270+'[9]поточний ремонт'!AI270+'[8]поточний ремонт'!AI270</f>
        <v>145</v>
      </c>
      <c r="AJ270" s="176"/>
      <c r="AK270" s="176">
        <f>'ПР 03.19-03.24'!AK270+'[9]поточний ремонт'!AK270+'[8]поточний ремонт'!AK270</f>
        <v>9973.8982243084683</v>
      </c>
      <c r="AL270" s="176">
        <f>'ПР 03.19-03.24'!AL270+'[9]поточний ремонт'!AL270+'[8]поточний ремонт'!AL270</f>
        <v>236</v>
      </c>
      <c r="AM270" s="176"/>
      <c r="AN270" s="176">
        <f>'ПР 03.19-03.24'!AN270+'[9]поточний ремонт'!AN270+'[8]поточний ремонт'!AN270</f>
        <v>0</v>
      </c>
      <c r="AO270" s="176">
        <f>'ПР 03.19-03.24'!AO270+'[9]поточний ремонт'!AO270+'[8]поточний ремонт'!AO270</f>
        <v>0</v>
      </c>
      <c r="AP270" s="176"/>
      <c r="AQ270" s="176">
        <f>'ПР 03.19-03.24'!AQ270+'[9]поточний ремонт'!AQ270+'[8]поточний ремонт'!AQ270</f>
        <v>692.10872318912584</v>
      </c>
      <c r="AR270" s="176">
        <f>'ПР 03.19-03.24'!AR270+'[9]поточний ремонт'!AR270+'[8]поточний ремонт'!AR270</f>
        <v>1102.036601290617</v>
      </c>
      <c r="AS270" s="176"/>
      <c r="AT270" s="176">
        <f>'ПР 03.19-03.24'!AT270+'[9]поточний ремонт'!AT270+'[8]поточний ремонт'!AT270</f>
        <v>6994.4356036237486</v>
      </c>
      <c r="AU270" s="176">
        <f>'ПР 03.19-03.24'!AU270+'[9]поточний ремонт'!AU270+'[8]поточний ремонт'!AU270</f>
        <v>1126.2953249895204</v>
      </c>
      <c r="AV270" s="176"/>
      <c r="AW270" s="176">
        <f>'ПР 03.19-03.24'!AW270+'[9]поточний ремонт'!AW270+'[8]поточний ремонт'!AW270</f>
        <v>1212.8083533163162</v>
      </c>
      <c r="AX270" s="176">
        <f>'ПР 03.19-03.24'!AX270+'[9]поточний ремонт'!AX270+'[8]поточний ремонт'!AX270</f>
        <v>1073</v>
      </c>
      <c r="AY270" s="176"/>
      <c r="AZ270" s="176">
        <f t="shared" si="20"/>
        <v>46768.809963362561</v>
      </c>
      <c r="BA270" s="176">
        <f t="shared" si="20"/>
        <v>3830.3319262801374</v>
      </c>
      <c r="BB270" s="176">
        <f t="shared" si="17"/>
        <v>-42938.478037082423</v>
      </c>
      <c r="BD270" s="324">
        <v>2</v>
      </c>
    </row>
    <row r="271" spans="1:56" ht="24.9" customHeight="1" x14ac:dyDescent="0.3">
      <c r="A271" s="338">
        <v>150000827</v>
      </c>
      <c r="B271" s="114" t="s">
        <v>669</v>
      </c>
      <c r="C271" s="339">
        <v>5</v>
      </c>
      <c r="D271" s="340" t="s">
        <v>870</v>
      </c>
      <c r="E271" s="341">
        <f>'[8]поточний ремонт'!E271</f>
        <v>4491.7</v>
      </c>
      <c r="F271" s="176">
        <f>'ПР 03.19-03.24'!F271+'[9]поточний ремонт'!F271+'[8]поточний ремонт'!F271</f>
        <v>311023.12187773403</v>
      </c>
      <c r="G271" s="176">
        <f t="shared" si="18"/>
        <v>292512.19193048391</v>
      </c>
      <c r="H271" s="176">
        <f t="shared" si="19"/>
        <v>-18510.929947250115</v>
      </c>
      <c r="I271" s="176">
        <f>'ПР 03.19-03.24'!I271+'[9]поточний ремонт'!I271+'[8]поточний ремонт'!I271</f>
        <v>70</v>
      </c>
      <c r="J271" s="176">
        <f>'ПР 03.19-03.24'!J271+'[9]поточний ремонт'!J271+'[8]поточний ремонт'!J271</f>
        <v>16448</v>
      </c>
      <c r="K271" s="342"/>
      <c r="L271" s="176">
        <f>'ПР 03.19-03.24'!L271+'[9]поточний ремонт'!L271+'[8]поточний ремонт'!L271</f>
        <v>3</v>
      </c>
      <c r="M271" s="176">
        <f>'ПР 03.19-03.24'!M271+'[9]поточний ремонт'!M271+'[8]поточний ремонт'!M271</f>
        <v>251755</v>
      </c>
      <c r="N271" s="176"/>
      <c r="O271" s="176">
        <f>'ПР 03.19-03.24'!O271+'[9]поточний ремонт'!O271+'[8]поточний ремонт'!O271</f>
        <v>0</v>
      </c>
      <c r="P271" s="176">
        <f>'ПР 03.19-03.24'!P271+'[9]поточний ремонт'!P271+'[8]поточний ремонт'!P271</f>
        <v>0</v>
      </c>
      <c r="Q271" s="334"/>
      <c r="R271" s="176">
        <f>'ПР 03.19-03.24'!R271+'[9]поточний ремонт'!R271+'[8]поточний ремонт'!R271</f>
        <v>0</v>
      </c>
      <c r="S271" s="176">
        <f>'ПР 03.19-03.24'!S271+'[9]поточний ремонт'!S271+'[8]поточний ремонт'!S271</f>
        <v>0</v>
      </c>
      <c r="T271" s="343"/>
      <c r="U271" s="176">
        <f>'ПР 03.19-03.24'!U271+'[9]поточний ремонт'!U271+'[8]поточний ремонт'!U271</f>
        <v>0</v>
      </c>
      <c r="V271" s="176">
        <f>'ПР 03.19-03.24'!V271+'[9]поточний ремонт'!V271+'[8]поточний ремонт'!V271</f>
        <v>0</v>
      </c>
      <c r="W271" s="176">
        <f>'ПР 03.19-03.24'!W271+'[9]поточний ремонт'!W271+'[8]поточний ремонт'!W271</f>
        <v>4</v>
      </c>
      <c r="X271" s="176">
        <f>'ПР 03.19-03.24'!X271+'[9]поточний ремонт'!X271+'[8]поточний ремонт'!X271</f>
        <v>3108</v>
      </c>
      <c r="Y271" s="176">
        <f>'ПР 03.19-03.24'!Y271+'[9]поточний ремонт'!Y271+'[8]поточний ремонт'!Y271</f>
        <v>773.94026140829078</v>
      </c>
      <c r="Z271" s="176">
        <f>'ПР 03.19-03.24'!Z271+'[9]поточний ремонт'!Z271+'[8]поточний ремонт'!Z271</f>
        <v>0</v>
      </c>
      <c r="AA271" s="176">
        <f>'ПР 03.19-03.24'!AA271+'[9]поточний ремонт'!AA271+'[8]поточний ремонт'!AA271</f>
        <v>0</v>
      </c>
      <c r="AB271" s="176">
        <f>'ПР 03.19-03.24'!AB271+'[9]поточний ремонт'!AB271+'[8]поточний ремонт'!AB271</f>
        <v>9687</v>
      </c>
      <c r="AC271" s="176">
        <f>'ПР 03.19-03.24'!AC271+'[9]поточний ремонт'!AC271+'[8]поточний ремонт'!AC271</f>
        <v>4709</v>
      </c>
      <c r="AD271" s="176">
        <f>'ПР 03.19-03.24'!AD271+'[9]поточний ремонт'!AD271+'[8]поточний ремонт'!AD271</f>
        <v>6031.2516690756493</v>
      </c>
      <c r="AE271" s="176">
        <f>'ПР 03.19-03.24'!AE271+'[9]поточний ремонт'!AE271+'[8]поточний ремонт'!AE271</f>
        <v>22258.409507157841</v>
      </c>
      <c r="AF271" s="176">
        <f>'ПР 03.19-03.24'!AF271+'[9]поточний ремонт'!AF271+'[8]поточний ремонт'!AF271</f>
        <v>15620.335930166069</v>
      </c>
      <c r="AG271" s="176"/>
      <c r="AH271" s="176">
        <f>'ПР 03.19-03.24'!AH271+'[9]поточний ремонт'!AH271+'[8]поточний ремонт'!AH271</f>
        <v>32397.325310378288</v>
      </c>
      <c r="AI271" s="176">
        <f>'ПР 03.19-03.24'!AI271+'[9]поточний ремонт'!AI271+'[8]поточний ремонт'!AI271</f>
        <v>33</v>
      </c>
      <c r="AJ271" s="176"/>
      <c r="AK271" s="176">
        <f>'ПР 03.19-03.24'!AK271+'[9]поточний ремонт'!AK271+'[8]поточний ремонт'!AK271</f>
        <v>15702.467595060294</v>
      </c>
      <c r="AL271" s="176">
        <f>'ПР 03.19-03.24'!AL271+'[9]поточний ремонт'!AL271+'[8]поточний ремонт'!AL271</f>
        <v>3539.0903925702023</v>
      </c>
      <c r="AM271" s="176"/>
      <c r="AN271" s="176">
        <f>'ПР 03.19-03.24'!AN271+'[9]поточний ремонт'!AN271+'[8]поточний ремонт'!AN271</f>
        <v>0</v>
      </c>
      <c r="AO271" s="176">
        <f>'ПР 03.19-03.24'!AO271+'[9]поточний ремонт'!AO271+'[8]поточний ремонт'!AO271</f>
        <v>0</v>
      </c>
      <c r="AP271" s="176"/>
      <c r="AQ271" s="176">
        <f>'ПР 03.19-03.24'!AQ271+'[9]поточний ремонт'!AQ271+'[8]поточний ремонт'!AQ271</f>
        <v>1384.2174463782517</v>
      </c>
      <c r="AR271" s="176">
        <f>'ПР 03.19-03.24'!AR271+'[9]поточний ремонт'!AR271+'[8]поточний ремонт'!AR271</f>
        <v>4946.7782103162299</v>
      </c>
      <c r="AS271" s="176"/>
      <c r="AT271" s="176">
        <f>'ПР 03.19-03.24'!AT271+'[9]поточний ремонт'!AT271+'[8]поточний ремонт'!AT271</f>
        <v>19766.325373897547</v>
      </c>
      <c r="AU271" s="176">
        <f>'ПР 03.19-03.24'!AU271+'[9]поточний ремонт'!AU271+'[8]поточний ремонт'!AU271</f>
        <v>4616.1546074815988</v>
      </c>
      <c r="AV271" s="176"/>
      <c r="AW271" s="176">
        <f>'ПР 03.19-03.24'!AW271+'[9]поточний ремонт'!AW271+'[8]поточний ремонт'!AW271</f>
        <v>2314.8936458730341</v>
      </c>
      <c r="AX271" s="176">
        <f>'ПР 03.19-03.24'!AX271+'[9]поточний ремонт'!AX271+'[8]поточний ремонт'!AX271</f>
        <v>5429</v>
      </c>
      <c r="AY271" s="176"/>
      <c r="AZ271" s="176">
        <f t="shared" si="20"/>
        <v>93823.63887874526</v>
      </c>
      <c r="BA271" s="176">
        <f t="shared" si="20"/>
        <v>34184.359140534099</v>
      </c>
      <c r="BB271" s="176">
        <f t="shared" si="17"/>
        <v>-59639.27973821116</v>
      </c>
      <c r="BD271" s="324">
        <v>2</v>
      </c>
    </row>
    <row r="272" spans="1:56" ht="24.9" customHeight="1" x14ac:dyDescent="0.3">
      <c r="A272" s="338">
        <v>150000809</v>
      </c>
      <c r="B272" s="114" t="s">
        <v>671</v>
      </c>
      <c r="C272" s="339">
        <v>5</v>
      </c>
      <c r="D272" s="340" t="s">
        <v>870</v>
      </c>
      <c r="E272" s="341">
        <f>'[8]поточний ремонт'!E272</f>
        <v>2575.88</v>
      </c>
      <c r="F272" s="176">
        <f>'ПР 03.19-03.24'!F272+'[9]поточний ремонт'!F272+'[8]поточний ремонт'!F272</f>
        <v>237671.24081270254</v>
      </c>
      <c r="G272" s="176">
        <f t="shared" si="18"/>
        <v>101583.06574885699</v>
      </c>
      <c r="H272" s="176">
        <f t="shared" si="19"/>
        <v>-136088.17506384556</v>
      </c>
      <c r="I272" s="176">
        <f>'ПР 03.19-03.24'!I272+'[9]поточний ремонт'!I272+'[8]поточний ремонт'!I272</f>
        <v>147.28</v>
      </c>
      <c r="J272" s="176">
        <f>'ПР 03.19-03.24'!J272+'[9]поточний ремонт'!J272+'[8]поточний ремонт'!J272</f>
        <v>54826.98087970027</v>
      </c>
      <c r="K272" s="342"/>
      <c r="L272" s="176">
        <f>'ПР 03.19-03.24'!L272+'[9]поточний ремонт'!L272+'[8]поточний ремонт'!L272</f>
        <v>0</v>
      </c>
      <c r="M272" s="176">
        <f>'ПР 03.19-03.24'!M272+'[9]поточний ремонт'!M272+'[8]поточний ремонт'!M272</f>
        <v>0</v>
      </c>
      <c r="N272" s="176"/>
      <c r="O272" s="176">
        <f>'ПР 03.19-03.24'!O272+'[9]поточний ремонт'!O272+'[8]поточний ремонт'!O272</f>
        <v>0</v>
      </c>
      <c r="P272" s="176">
        <f>'ПР 03.19-03.24'!P272+'[9]поточний ремонт'!P272+'[8]поточний ремонт'!P272</f>
        <v>0</v>
      </c>
      <c r="Q272" s="334"/>
      <c r="R272" s="176">
        <f>'ПР 03.19-03.24'!R272+'[9]поточний ремонт'!R272+'[8]поточний ремонт'!R272</f>
        <v>0</v>
      </c>
      <c r="S272" s="176">
        <f>'ПР 03.19-03.24'!S272+'[9]поточний ремонт'!S272+'[8]поточний ремонт'!S272</f>
        <v>0</v>
      </c>
      <c r="T272" s="343"/>
      <c r="U272" s="176">
        <f>'ПР 03.19-03.24'!U272+'[9]поточний ремонт'!U272+'[8]поточний ремонт'!U272</f>
        <v>0</v>
      </c>
      <c r="V272" s="176">
        <f>'ПР 03.19-03.24'!V272+'[9]поточний ремонт'!V272+'[8]поточний ремонт'!V272</f>
        <v>0</v>
      </c>
      <c r="W272" s="176">
        <f>'ПР 03.19-03.24'!W272+'[9]поточний ремонт'!W272+'[8]поточний ремонт'!W272</f>
        <v>0</v>
      </c>
      <c r="X272" s="176">
        <f>'ПР 03.19-03.24'!X272+'[9]поточний ремонт'!X272+'[8]поточний ремонт'!X272</f>
        <v>0</v>
      </c>
      <c r="Y272" s="176">
        <f>'ПР 03.19-03.24'!Y272+'[9]поточний ремонт'!Y272+'[8]поточний ремонт'!Y272</f>
        <v>37987.084869156723</v>
      </c>
      <c r="Z272" s="176">
        <f>'ПР 03.19-03.24'!Z272+'[9]поточний ремонт'!Z272+'[8]поточний ремонт'!Z272</f>
        <v>0</v>
      </c>
      <c r="AA272" s="176">
        <f>'ПР 03.19-03.24'!AA272+'[9]поточний ремонт'!AA272+'[8]поточний ремонт'!AA272</f>
        <v>0</v>
      </c>
      <c r="AB272" s="176">
        <f>'ПР 03.19-03.24'!AB272+'[9]поточний ремонт'!AB272+'[8]поточний ремонт'!AB272</f>
        <v>4077</v>
      </c>
      <c r="AC272" s="176">
        <f>'ПР 03.19-03.24'!AC272+'[9]поточний ремонт'!AC272+'[8]поточний ремонт'!AC272</f>
        <v>0</v>
      </c>
      <c r="AD272" s="176">
        <f>'ПР 03.19-03.24'!AD272+'[9]поточний ремонт'!AD272+'[8]поточний ремонт'!AD272</f>
        <v>4692</v>
      </c>
      <c r="AE272" s="176">
        <f>'ПР 03.19-03.24'!AE272+'[9]поточний ремонт'!AE272+'[8]поточний ремонт'!AE272</f>
        <v>13249.651680450937</v>
      </c>
      <c r="AF272" s="176">
        <f>'ПР 03.19-03.24'!AF272+'[9]поточний ремонт'!AF272+'[8]поточний ремонт'!AF272</f>
        <v>35229.827275515127</v>
      </c>
      <c r="AG272" s="176"/>
      <c r="AH272" s="176">
        <f>'ПР 03.19-03.24'!AH272+'[9]поточний ремонт'!AH272+'[8]поточний ремонт'!AH272</f>
        <v>17818.000105532363</v>
      </c>
      <c r="AI272" s="176">
        <f>'ПР 03.19-03.24'!AI272+'[9]поточний ремонт'!AI272+'[8]поточний ремонт'!AI272</f>
        <v>14955.986982811883</v>
      </c>
      <c r="AJ272" s="176"/>
      <c r="AK272" s="176">
        <f>'ПР 03.19-03.24'!AK272+'[9]поточний ремонт'!AK272+'[8]поточний ремонт'!AK272</f>
        <v>9066.6322944591993</v>
      </c>
      <c r="AL272" s="176">
        <f>'ПР 03.19-03.24'!AL272+'[9]поточний ремонт'!AL272+'[8]поточний ремонт'!AL272</f>
        <v>2685.3441940761272</v>
      </c>
      <c r="AM272" s="176"/>
      <c r="AN272" s="176">
        <f>'ПР 03.19-03.24'!AN272+'[9]поточний ремонт'!AN272+'[8]поточний ремонт'!AN272</f>
        <v>0</v>
      </c>
      <c r="AO272" s="176">
        <f>'ПР 03.19-03.24'!AO272+'[9]поточний ремонт'!AO272+'[8]поточний ремонт'!AO272</f>
        <v>0</v>
      </c>
      <c r="AP272" s="176"/>
      <c r="AQ272" s="176">
        <f>'ПР 03.19-03.24'!AQ272+'[9]поточний ремонт'!AQ272+'[8]поточний ремонт'!AQ272</f>
        <v>461.40581545941734</v>
      </c>
      <c r="AR272" s="176">
        <f>'ПР 03.19-03.24'!AR272+'[9]поточний ремонт'!AR272+'[8]поточний ремонт'!AR272</f>
        <v>494</v>
      </c>
      <c r="AS272" s="176"/>
      <c r="AT272" s="176">
        <f>'ПР 03.19-03.24'!AT272+'[9]поточний ремонт'!AT272+'[8]поточний ремонт'!AT272</f>
        <v>8724.1172955831971</v>
      </c>
      <c r="AU272" s="176">
        <f>'ПР 03.19-03.24'!AU272+'[9]поточний ремонт'!AU272+'[8]поточний ремонт'!AU272</f>
        <v>6369.3831730665916</v>
      </c>
      <c r="AV272" s="176"/>
      <c r="AW272" s="176">
        <f>'ПР 03.19-03.24'!AW272+'[9]поточний ремонт'!AW272+'[8]поточний ремонт'!AW272</f>
        <v>1120.1818809668616</v>
      </c>
      <c r="AX272" s="176">
        <f>'ПР 03.19-03.24'!AX272+'[9]поточний ремонт'!AX272+'[8]поточний ремонт'!AX272</f>
        <v>2823.3489029615021</v>
      </c>
      <c r="AY272" s="176"/>
      <c r="AZ272" s="176">
        <f t="shared" si="20"/>
        <v>50439.989072451979</v>
      </c>
      <c r="BA272" s="176">
        <f t="shared" si="20"/>
        <v>62557.890528431228</v>
      </c>
      <c r="BB272" s="176">
        <f t="shared" si="17"/>
        <v>12117.901455979249</v>
      </c>
      <c r="BD272" s="324">
        <v>2</v>
      </c>
    </row>
    <row r="273" spans="1:56" ht="24.9" customHeight="1" x14ac:dyDescent="0.3">
      <c r="A273" s="338">
        <v>150000810</v>
      </c>
      <c r="B273" s="114" t="s">
        <v>673</v>
      </c>
      <c r="C273" s="339">
        <v>5</v>
      </c>
      <c r="D273" s="340" t="s">
        <v>870</v>
      </c>
      <c r="E273" s="341">
        <f>'[8]поточний ремонт'!E273</f>
        <v>3000.29</v>
      </c>
      <c r="F273" s="176">
        <f>'ПР 03.19-03.24'!F273+'[9]поточний ремонт'!F273+'[8]поточний ремонт'!F273</f>
        <v>207048.78344919297</v>
      </c>
      <c r="G273" s="176">
        <f t="shared" si="18"/>
        <v>124275.24693106067</v>
      </c>
      <c r="H273" s="176">
        <f t="shared" si="19"/>
        <v>-82773.5365181323</v>
      </c>
      <c r="I273" s="176">
        <f>'ПР 03.19-03.24'!I273+'[9]поточний ремонт'!I273+'[8]поточний ремонт'!I273</f>
        <v>5.15</v>
      </c>
      <c r="J273" s="176">
        <f>'ПР 03.19-03.24'!J273+'[9]поточний ремонт'!J273+'[8]поточний ремонт'!J273</f>
        <v>8391</v>
      </c>
      <c r="K273" s="342"/>
      <c r="L273" s="176">
        <f>'ПР 03.19-03.24'!L273+'[9]поточний ремонт'!L273+'[8]поточний ремонт'!L273</f>
        <v>1</v>
      </c>
      <c r="M273" s="176">
        <f>'ПР 03.19-03.24'!M273+'[9]поточний ремонт'!M273+'[8]поточний ремонт'!M273</f>
        <v>42726</v>
      </c>
      <c r="N273" s="176"/>
      <c r="O273" s="176">
        <f>'ПР 03.19-03.24'!O273+'[9]поточний ремонт'!O273+'[8]поточний ремонт'!O273</f>
        <v>0</v>
      </c>
      <c r="P273" s="176">
        <f>'ПР 03.19-03.24'!P273+'[9]поточний ремонт'!P273+'[8]поточний ремонт'!P273</f>
        <v>0</v>
      </c>
      <c r="Q273" s="334"/>
      <c r="R273" s="176">
        <f>'ПР 03.19-03.24'!R273+'[9]поточний ремонт'!R273+'[8]поточний ремонт'!R273</f>
        <v>0</v>
      </c>
      <c r="S273" s="176">
        <f>'ПР 03.19-03.24'!S273+'[9]поточний ремонт'!S273+'[8]поточний ремонт'!S273</f>
        <v>0</v>
      </c>
      <c r="T273" s="343"/>
      <c r="U273" s="176">
        <f>'ПР 03.19-03.24'!U273+'[9]поточний ремонт'!U273+'[8]поточний ремонт'!U273</f>
        <v>0</v>
      </c>
      <c r="V273" s="176">
        <f>'ПР 03.19-03.24'!V273+'[9]поточний ремонт'!V273+'[8]поточний ремонт'!V273</f>
        <v>0</v>
      </c>
      <c r="W273" s="176">
        <f>'ПР 03.19-03.24'!W273+'[9]поточний ремонт'!W273+'[8]поточний ремонт'!W273</f>
        <v>29</v>
      </c>
      <c r="X273" s="176">
        <f>'ПР 03.19-03.24'!X273+'[9]поточний ремонт'!X273+'[8]поточний ремонт'!X273</f>
        <v>8962.6618527077062</v>
      </c>
      <c r="Y273" s="176">
        <f>'ПР 03.19-03.24'!Y273+'[9]поточний ремонт'!Y273+'[8]поточний ремонт'!Y273</f>
        <v>22670.675204162326</v>
      </c>
      <c r="Z273" s="176">
        <f>'ПР 03.19-03.24'!Z273+'[9]поточний ремонт'!Z273+'[8]поточний ремонт'!Z273</f>
        <v>0</v>
      </c>
      <c r="AA273" s="176">
        <f>'ПР 03.19-03.24'!AA273+'[9]поточний ремонт'!AA273+'[8]поточний ремонт'!AA273</f>
        <v>0</v>
      </c>
      <c r="AB273" s="176">
        <f>'ПР 03.19-03.24'!AB273+'[9]поточний ремонт'!AB273+'[8]поточний ремонт'!AB273</f>
        <v>35885.786402188911</v>
      </c>
      <c r="AC273" s="176">
        <f>'ПР 03.19-03.24'!AC273+'[9]поточний ремонт'!AC273+'[8]поточний ремонт'!AC273</f>
        <v>1800</v>
      </c>
      <c r="AD273" s="176">
        <f>'ПР 03.19-03.24'!AD273+'[9]поточний ремонт'!AD273+'[8]поточний ремонт'!AD273</f>
        <v>3839.1234720017292</v>
      </c>
      <c r="AE273" s="176">
        <f>'ПР 03.19-03.24'!AE273+'[9]поточний ремонт'!AE273+'[8]поточний ремонт'!AE273</f>
        <v>15471.679310145382</v>
      </c>
      <c r="AF273" s="176">
        <f>'ПР 03.19-03.24'!AF273+'[9]поточний ремонт'!AF273+'[8]поточний ремонт'!AF273</f>
        <v>25436.380274434137</v>
      </c>
      <c r="AG273" s="176"/>
      <c r="AH273" s="176">
        <f>'ПР 03.19-03.24'!AH273+'[9]поточний ремонт'!AH273+'[8]поточний ремонт'!AH273</f>
        <v>22597.681982273461</v>
      </c>
      <c r="AI273" s="176">
        <f>'ПР 03.19-03.24'!AI273+'[9]поточний ремонт'!AI273+'[8]поточний ремонт'!AI273</f>
        <v>4801.4460146625097</v>
      </c>
      <c r="AJ273" s="176"/>
      <c r="AK273" s="176">
        <f>'ПР 03.19-03.24'!AK273+'[9]поточний ремонт'!AK273+'[8]поточний ремонт'!AK273</f>
        <v>8995.1507401657527</v>
      </c>
      <c r="AL273" s="176">
        <f>'ПР 03.19-03.24'!AL273+'[9]поточний ремонт'!AL273+'[8]поточний ремонт'!AL273</f>
        <v>6722.6882044226613</v>
      </c>
      <c r="AM273" s="176"/>
      <c r="AN273" s="176">
        <f>'ПР 03.19-03.24'!AN273+'[9]поточний ремонт'!AN273+'[8]поточний ремонт'!AN273</f>
        <v>0</v>
      </c>
      <c r="AO273" s="176">
        <f>'ПР 03.19-03.24'!AO273+'[9]поточний ремонт'!AO273+'[8]поточний ремонт'!AO273</f>
        <v>0</v>
      </c>
      <c r="AP273" s="176"/>
      <c r="AQ273" s="176">
        <f>'ПР 03.19-03.24'!AQ273+'[9]поточний ремонт'!AQ273+'[8]поточний ремонт'!AQ273</f>
        <v>1153.5145386485431</v>
      </c>
      <c r="AR273" s="176">
        <f>'ПР 03.19-03.24'!AR273+'[9]поточний ремонт'!AR273+'[8]поточний ремонт'!AR273</f>
        <v>0</v>
      </c>
      <c r="AS273" s="176"/>
      <c r="AT273" s="176">
        <f>'ПР 03.19-03.24'!AT273+'[9]поточний ремонт'!AT273+'[8]поточний ремонт'!AT273</f>
        <v>12660.890895145774</v>
      </c>
      <c r="AU273" s="176">
        <f>'ПР 03.19-03.24'!AU273+'[9]поточний ремонт'!AU273+'[8]поточний ремонт'!AU273</f>
        <v>8222.0845783130317</v>
      </c>
      <c r="AV273" s="176"/>
      <c r="AW273" s="176">
        <f>'ПР 03.19-03.24'!AW273+'[9]поточний ремонт'!AW273+'[8]поточний ремонт'!AW273</f>
        <v>1113.248981023607</v>
      </c>
      <c r="AX273" s="176">
        <f>'ПР 03.19-03.24'!AX273+'[9]поточний ремонт'!AX273+'[8]поточний ремонт'!AX273</f>
        <v>3201.0891275874701</v>
      </c>
      <c r="AY273" s="176"/>
      <c r="AZ273" s="176">
        <f t="shared" si="20"/>
        <v>61992.166447402524</v>
      </c>
      <c r="BA273" s="176">
        <f t="shared" si="20"/>
        <v>48383.688199419812</v>
      </c>
      <c r="BB273" s="176">
        <f t="shared" si="17"/>
        <v>-13608.478247982712</v>
      </c>
      <c r="BD273" s="324">
        <v>2</v>
      </c>
    </row>
    <row r="274" spans="1:56" ht="24.9" customHeight="1" x14ac:dyDescent="0.3">
      <c r="A274" s="338">
        <v>150000811</v>
      </c>
      <c r="B274" s="114" t="s">
        <v>675</v>
      </c>
      <c r="C274" s="339">
        <v>5</v>
      </c>
      <c r="D274" s="340" t="s">
        <v>870</v>
      </c>
      <c r="E274" s="341">
        <f>'[8]поточний ремонт'!E274</f>
        <v>2617.6</v>
      </c>
      <c r="F274" s="176">
        <f>'ПР 03.19-03.24'!F274+'[9]поточний ремонт'!F274+'[8]поточний ремонт'!F274</f>
        <v>253095.98882075734</v>
      </c>
      <c r="G274" s="176">
        <f t="shared" si="18"/>
        <v>216180.82715173534</v>
      </c>
      <c r="H274" s="176">
        <f t="shared" si="19"/>
        <v>-36915.161669021996</v>
      </c>
      <c r="I274" s="176">
        <f>'ПР 03.19-03.24'!I274+'[9]поточний ремонт'!I274+'[8]поточний ремонт'!I274</f>
        <v>450.1</v>
      </c>
      <c r="J274" s="176">
        <f>'ПР 03.19-03.24'!J274+'[9]поточний ремонт'!J274+'[8]поточний ремонт'!J274</f>
        <v>84930.4596957553</v>
      </c>
      <c r="K274" s="342"/>
      <c r="L274" s="176">
        <f>'ПР 03.19-03.24'!L274+'[9]поточний ремонт'!L274+'[8]поточний ремонт'!L274</f>
        <v>2</v>
      </c>
      <c r="M274" s="176">
        <f>'ПР 03.19-03.24'!M274+'[9]поточний ремонт'!M274+'[8]поточний ремонт'!M274</f>
        <v>45031</v>
      </c>
      <c r="N274" s="176"/>
      <c r="O274" s="176">
        <f>'ПР 03.19-03.24'!O274+'[9]поточний ремонт'!O274+'[8]поточний ремонт'!O274</f>
        <v>50</v>
      </c>
      <c r="P274" s="176">
        <f>'ПР 03.19-03.24'!P274+'[9]поточний ремонт'!P274+'[8]поточний ремонт'!P274</f>
        <v>9657</v>
      </c>
      <c r="Q274" s="334"/>
      <c r="R274" s="176">
        <f>'ПР 03.19-03.24'!R274+'[9]поточний ремонт'!R274+'[8]поточний ремонт'!R274</f>
        <v>0</v>
      </c>
      <c r="S274" s="176">
        <f>'ПР 03.19-03.24'!S274+'[9]поточний ремонт'!S274+'[8]поточний ремонт'!S274</f>
        <v>0</v>
      </c>
      <c r="T274" s="343"/>
      <c r="U274" s="176">
        <f>'ПР 03.19-03.24'!U274+'[9]поточний ремонт'!U274+'[8]поточний ремонт'!U274</f>
        <v>0</v>
      </c>
      <c r="V274" s="176">
        <f>'ПР 03.19-03.24'!V274+'[9]поточний ремонт'!V274+'[8]поточний ремонт'!V274</f>
        <v>0</v>
      </c>
      <c r="W274" s="176">
        <f>'ПР 03.19-03.24'!W274+'[9]поточний ремонт'!W274+'[8]поточний ремонт'!W274</f>
        <v>40</v>
      </c>
      <c r="X274" s="176">
        <f>'ПР 03.19-03.24'!X274+'[9]поточний ремонт'!X274+'[8]поточний ремонт'!X274</f>
        <v>12424.479308304562</v>
      </c>
      <c r="Y274" s="176">
        <f>'ПР 03.19-03.24'!Y274+'[9]поточний ремонт'!Y274+'[8]поточний ремонт'!Y274</f>
        <v>35111.54772088911</v>
      </c>
      <c r="Z274" s="176">
        <f>'ПР 03.19-03.24'!Z274+'[9]поточний ремонт'!Z274+'[8]поточний ремонт'!Z274</f>
        <v>0</v>
      </c>
      <c r="AA274" s="176">
        <f>'ПР 03.19-03.24'!AA274+'[9]поточний ремонт'!AA274+'[8]поточний ремонт'!AA274</f>
        <v>0</v>
      </c>
      <c r="AB274" s="176">
        <f>'ПР 03.19-03.24'!AB274+'[9]поточний ремонт'!AB274+'[8]поточний ремонт'!AB274</f>
        <v>9490</v>
      </c>
      <c r="AC274" s="176">
        <f>'ПР 03.19-03.24'!AC274+'[9]поточний ремонт'!AC274+'[8]поточний ремонт'!AC274</f>
        <v>10690</v>
      </c>
      <c r="AD274" s="176">
        <f>'ПР 03.19-03.24'!AD274+'[9]поточний ремонт'!AD274+'[8]поточний ремонт'!AD274</f>
        <v>8846.3404267863716</v>
      </c>
      <c r="AE274" s="176">
        <f>'ПР 03.19-03.24'!AE274+'[9]поточний ремонт'!AE274+'[8]поточний ремонт'!AE274</f>
        <v>14033.972127570263</v>
      </c>
      <c r="AF274" s="176">
        <f>'ПР 03.19-03.24'!AF274+'[9]поточний ремонт'!AF274+'[8]поточний ремонт'!AF274</f>
        <v>19803.693632274</v>
      </c>
      <c r="AG274" s="176"/>
      <c r="AH274" s="176">
        <f>'ПР 03.19-03.24'!AH274+'[9]поточний ремонт'!AH274+'[8]поточний ремонт'!AH274</f>
        <v>16474.991676088408</v>
      </c>
      <c r="AI274" s="176">
        <f>'ПР 03.19-03.24'!AI274+'[9]поточний ремонт'!AI274+'[8]поточний ремонт'!AI274</f>
        <v>4793.4987391814348</v>
      </c>
      <c r="AJ274" s="176"/>
      <c r="AK274" s="176">
        <f>'ПР 03.19-03.24'!AK274+'[9]поточний ремонт'!AK274+'[8]поточний ремонт'!AK274</f>
        <v>9867.1297018681325</v>
      </c>
      <c r="AL274" s="176">
        <f>'ПР 03.19-03.24'!AL274+'[9]поточний ремонт'!AL274+'[8]поточний ремонт'!AL274</f>
        <v>0</v>
      </c>
      <c r="AM274" s="176"/>
      <c r="AN274" s="176">
        <f>'ПР 03.19-03.24'!AN274+'[9]поточний ремонт'!AN274+'[8]поточний ремонт'!AN274</f>
        <v>0</v>
      </c>
      <c r="AO274" s="176">
        <f>'ПР 03.19-03.24'!AO274+'[9]поточний ремонт'!AO274+'[8]поточний ремонт'!AO274</f>
        <v>0</v>
      </c>
      <c r="AP274" s="176"/>
      <c r="AQ274" s="176">
        <f>'ПР 03.19-03.24'!AQ274+'[9]поточний ремонт'!AQ274+'[8]поточний ремонт'!AQ274</f>
        <v>922.81163091883468</v>
      </c>
      <c r="AR274" s="176">
        <f>'ПР 03.19-03.24'!AR274+'[9]поточний ремонт'!AR274+'[8]поточний ремонт'!AR274</f>
        <v>978.23542855730432</v>
      </c>
      <c r="AS274" s="176"/>
      <c r="AT274" s="176">
        <f>'ПР 03.19-03.24'!AT274+'[9]поточний ремонт'!AT274+'[8]поточний ремонт'!AT274</f>
        <v>9178.9568241331199</v>
      </c>
      <c r="AU274" s="176">
        <f>'ПР 03.19-03.24'!AU274+'[9]поточний ремонт'!AU274+'[8]поточний ремонт'!AU274</f>
        <v>15980.26652669041</v>
      </c>
      <c r="AV274" s="176"/>
      <c r="AW274" s="176">
        <f>'ПР 03.19-03.24'!AW274+'[9]поточний ремонт'!AW274+'[8]поточний ремонт'!AW274</f>
        <v>995.44854479618721</v>
      </c>
      <c r="AX274" s="176">
        <f>'ПР 03.19-03.24'!AX274+'[9]поточний ремонт'!AX274+'[8]поточний ремонт'!AX274</f>
        <v>2962.0098678149147</v>
      </c>
      <c r="AY274" s="176"/>
      <c r="AZ274" s="176">
        <f t="shared" si="20"/>
        <v>51473.310505374946</v>
      </c>
      <c r="BA274" s="176">
        <f t="shared" si="20"/>
        <v>44517.704194518068</v>
      </c>
      <c r="BB274" s="176">
        <f t="shared" si="17"/>
        <v>-6955.6063108568778</v>
      </c>
      <c r="BD274" s="324">
        <v>2</v>
      </c>
    </row>
    <row r="275" spans="1:56" ht="24.9" customHeight="1" x14ac:dyDescent="0.3">
      <c r="A275" s="338">
        <v>150000812</v>
      </c>
      <c r="B275" s="114" t="s">
        <v>677</v>
      </c>
      <c r="C275" s="339">
        <v>5</v>
      </c>
      <c r="D275" s="340" t="s">
        <v>870</v>
      </c>
      <c r="E275" s="341">
        <f>'[8]поточний ремонт'!E275</f>
        <v>2951.96</v>
      </c>
      <c r="F275" s="176">
        <f>'ПР 03.19-03.24'!F275+'[9]поточний ремонт'!F275+'[8]поточний ремонт'!F275</f>
        <v>182491.27752272793</v>
      </c>
      <c r="G275" s="176">
        <f t="shared" si="18"/>
        <v>163455.98722440511</v>
      </c>
      <c r="H275" s="176">
        <f t="shared" si="19"/>
        <v>-19035.290298322827</v>
      </c>
      <c r="I275" s="176">
        <f>'ПР 03.19-03.24'!I275+'[9]поточний ремонт'!I275+'[8]поточний ремонт'!I275</f>
        <v>134</v>
      </c>
      <c r="J275" s="176">
        <f>'ПР 03.19-03.24'!J275+'[9]поточний ремонт'!J275+'[8]поточний ремонт'!J275</f>
        <v>25445</v>
      </c>
      <c r="K275" s="345"/>
      <c r="L275" s="176">
        <f>'ПР 03.19-03.24'!L275+'[9]поточний ремонт'!L275+'[8]поточний ремонт'!L275</f>
        <v>2</v>
      </c>
      <c r="M275" s="176">
        <f>'ПР 03.19-03.24'!M275+'[9]поточний ремонт'!M275+'[8]поточний ремонт'!M275</f>
        <v>81292</v>
      </c>
      <c r="N275" s="343"/>
      <c r="O275" s="176">
        <f>'ПР 03.19-03.24'!O275+'[9]поточний ремонт'!O275+'[8]поточний ремонт'!O275</f>
        <v>0</v>
      </c>
      <c r="P275" s="176">
        <f>'ПР 03.19-03.24'!P275+'[9]поточний ремонт'!P275+'[8]поточний ремонт'!P275</f>
        <v>0</v>
      </c>
      <c r="Q275" s="334"/>
      <c r="R275" s="176">
        <f>'ПР 03.19-03.24'!R275+'[9]поточний ремонт'!R275+'[8]поточний ремонт'!R275</f>
        <v>0</v>
      </c>
      <c r="S275" s="176">
        <f>'ПР 03.19-03.24'!S275+'[9]поточний ремонт'!S275+'[8]поточний ремонт'!S275</f>
        <v>0</v>
      </c>
      <c r="T275" s="343"/>
      <c r="U275" s="176">
        <f>'ПР 03.19-03.24'!U275+'[9]поточний ремонт'!U275+'[8]поточний ремонт'!U275</f>
        <v>0</v>
      </c>
      <c r="V275" s="176">
        <f>'ПР 03.19-03.24'!V275+'[9]поточний ремонт'!V275+'[8]поточний ремонт'!V275</f>
        <v>0</v>
      </c>
      <c r="W275" s="176">
        <f>'ПР 03.19-03.24'!W275+'[9]поточний ремонт'!W275+'[8]поточний ремонт'!W275</f>
        <v>44.8</v>
      </c>
      <c r="X275" s="176">
        <f>'ПР 03.19-03.24'!X275+'[9]поточний ремонт'!X275+'[8]поточний ремонт'!X275</f>
        <v>10564.181606759956</v>
      </c>
      <c r="Y275" s="176">
        <f>'ПР 03.19-03.24'!Y275+'[9]поточний ремонт'!Y275+'[8]поточний ремонт'!Y275</f>
        <v>338</v>
      </c>
      <c r="Z275" s="176">
        <f>'ПР 03.19-03.24'!Z275+'[9]поточний ремонт'!Z275+'[8]поточний ремонт'!Z275</f>
        <v>0</v>
      </c>
      <c r="AA275" s="176">
        <f>'ПР 03.19-03.24'!AA275+'[9]поточний ремонт'!AA275+'[8]поточний ремонт'!AA275</f>
        <v>0</v>
      </c>
      <c r="AB275" s="176">
        <f>'ПР 03.19-03.24'!AB275+'[9]поточний ремонт'!AB275+'[8]поточний ремонт'!AB275</f>
        <v>0</v>
      </c>
      <c r="AC275" s="176">
        <f>'ПР 03.19-03.24'!AC275+'[9]поточний ремонт'!AC275+'[8]поточний ремонт'!AC275</f>
        <v>28428.829245216919</v>
      </c>
      <c r="AD275" s="176">
        <f>'ПР 03.19-03.24'!AD275+'[9]поточний ремонт'!AD275+'[8]поточний ремонт'!AD275</f>
        <v>17387.976372428238</v>
      </c>
      <c r="AE275" s="176">
        <f>'ПР 03.19-03.24'!AE275+'[9]поточний ремонт'!AE275+'[8]поточний ремонт'!AE275</f>
        <v>10268.639428169065</v>
      </c>
      <c r="AF275" s="176">
        <f>'ПР 03.19-03.24'!AF275+'[9]поточний ремонт'!AF275+'[8]поточний ремонт'!AF275</f>
        <v>5737.0413155281858</v>
      </c>
      <c r="AG275" s="176"/>
      <c r="AH275" s="176">
        <f>'ПР 03.19-03.24'!AH275+'[9]поточний ремонт'!AH275+'[8]поточний ремонт'!AH275</f>
        <v>12972.956852177529</v>
      </c>
      <c r="AI275" s="176">
        <f>'ПР 03.19-03.24'!AI275+'[9]поточний ремонт'!AI275+'[8]поточний ремонт'!AI275</f>
        <v>9536.5123808654025</v>
      </c>
      <c r="AJ275" s="176"/>
      <c r="AK275" s="176">
        <f>'ПР 03.19-03.24'!AK275+'[9]поточний ремонт'!AK275+'[8]поточний ремонт'!AK275</f>
        <v>10912.32877917246</v>
      </c>
      <c r="AL275" s="176">
        <f>'ПР 03.19-03.24'!AL275+'[9]поточний ремонт'!AL275+'[8]поточний ремонт'!AL275</f>
        <v>8769.2672007785059</v>
      </c>
      <c r="AM275" s="176"/>
      <c r="AN275" s="176">
        <f>'ПР 03.19-03.24'!AN275+'[9]поточний ремонт'!AN275+'[8]поточний ремонт'!AN275</f>
        <v>62.848897336776218</v>
      </c>
      <c r="AO275" s="176">
        <f>'ПР 03.19-03.24'!AO275+'[9]поточний ремонт'!AO275+'[8]поточний ремонт'!AO275</f>
        <v>0</v>
      </c>
      <c r="AP275" s="176"/>
      <c r="AQ275" s="176">
        <f>'ПР 03.19-03.24'!AQ275+'[9]поточний ремонт'!AQ275+'[8]поточний ремонт'!AQ275</f>
        <v>0</v>
      </c>
      <c r="AR275" s="176">
        <f>'ПР 03.19-03.24'!AR275+'[9]поточний ремонт'!AR275+'[8]поточний ремонт'!AR275</f>
        <v>0</v>
      </c>
      <c r="AS275" s="176"/>
      <c r="AT275" s="176">
        <f>'ПР 03.19-03.24'!AT275+'[9]поточний ремонт'!AT275+'[8]поточний ремонт'!AT275</f>
        <v>9002.8130017693529</v>
      </c>
      <c r="AU275" s="176">
        <f>'ПР 03.19-03.24'!AU275+'[9]поточний ремонт'!AU275+'[8]поточний ремонт'!AU275</f>
        <v>1708.9410139422025</v>
      </c>
      <c r="AV275" s="176"/>
      <c r="AW275" s="176">
        <f>'ПР 03.19-03.24'!AW275+'[9]поточний ремонт'!AW275+'[8]поточний ремонт'!AW275</f>
        <v>1125.2126607352793</v>
      </c>
      <c r="AX275" s="176">
        <f>'ПР 03.19-03.24'!AX275+'[9]поточний ремонт'!AX275+'[8]поточний ремонт'!AX275</f>
        <v>3600.3973301922965</v>
      </c>
      <c r="AY275" s="176"/>
      <c r="AZ275" s="176">
        <f t="shared" si="20"/>
        <v>44344.799619360463</v>
      </c>
      <c r="BA275" s="176">
        <f t="shared" si="20"/>
        <v>29352.159241306596</v>
      </c>
      <c r="BB275" s="176">
        <f t="shared" si="17"/>
        <v>-14992.640378053868</v>
      </c>
      <c r="BD275" s="324">
        <v>2</v>
      </c>
    </row>
    <row r="276" spans="1:56" ht="24.9" customHeight="1" x14ac:dyDescent="0.3">
      <c r="A276" s="338">
        <v>150000828</v>
      </c>
      <c r="B276" s="114" t="s">
        <v>679</v>
      </c>
      <c r="C276" s="339">
        <v>5</v>
      </c>
      <c r="D276" s="340" t="s">
        <v>870</v>
      </c>
      <c r="E276" s="341">
        <f>'[8]поточний ремонт'!E276</f>
        <v>2595.42</v>
      </c>
      <c r="F276" s="176">
        <f>'ПР 03.19-03.24'!F276+'[9]поточний ремонт'!F276+'[8]поточний ремонт'!F276</f>
        <v>274495.40148974181</v>
      </c>
      <c r="G276" s="176">
        <f t="shared" si="18"/>
        <v>256659.66198843188</v>
      </c>
      <c r="H276" s="176">
        <f t="shared" si="19"/>
        <v>-17835.73950130993</v>
      </c>
      <c r="I276" s="176">
        <f>'ПР 03.19-03.24'!I276+'[9]поточний ремонт'!I276+'[8]поточний ремонт'!I276</f>
        <v>0</v>
      </c>
      <c r="J276" s="176">
        <f>'ПР 03.19-03.24'!J276+'[9]поточний ремонт'!J276+'[8]поточний ремонт'!J276</f>
        <v>3246</v>
      </c>
      <c r="K276" s="342"/>
      <c r="L276" s="176">
        <f>'ПР 03.19-03.24'!L276+'[9]поточний ремонт'!L276+'[8]поточний ремонт'!L276</f>
        <v>2</v>
      </c>
      <c r="M276" s="176">
        <f>'ПР 03.19-03.24'!M276+'[9]поточний ремонт'!M276+'[8]поточний ремонт'!M276</f>
        <v>126058.60571047867</v>
      </c>
      <c r="N276" s="176"/>
      <c r="O276" s="176">
        <f>'ПР 03.19-03.24'!O276+'[9]поточний ремонт'!O276+'[8]поточний ремонт'!O276</f>
        <v>183</v>
      </c>
      <c r="P276" s="176">
        <f>'ПР 03.19-03.24'!P276+'[9]поточний ремонт'!P276+'[8]поточний ремонт'!P276</f>
        <v>36701</v>
      </c>
      <c r="Q276" s="334"/>
      <c r="R276" s="176">
        <f>'ПР 03.19-03.24'!R276+'[9]поточний ремонт'!R276+'[8]поточний ремонт'!R276</f>
        <v>0</v>
      </c>
      <c r="S276" s="176">
        <f>'ПР 03.19-03.24'!S276+'[9]поточний ремонт'!S276+'[8]поточний ремонт'!S276</f>
        <v>0</v>
      </c>
      <c r="T276" s="343"/>
      <c r="U276" s="176">
        <f>'ПР 03.19-03.24'!U276+'[9]поточний ремонт'!U276+'[8]поточний ремонт'!U276</f>
        <v>0</v>
      </c>
      <c r="V276" s="176">
        <f>'ПР 03.19-03.24'!V276+'[9]поточний ремонт'!V276+'[8]поточний ремонт'!V276</f>
        <v>0</v>
      </c>
      <c r="W276" s="176">
        <f>'ПР 03.19-03.24'!W276+'[9]поточний ремонт'!W276+'[8]поточний ремонт'!W276</f>
        <v>50</v>
      </c>
      <c r="X276" s="176">
        <f>'ПР 03.19-03.24'!X276+'[9]поточний ремонт'!X276+'[8]поточний ремонт'!X276</f>
        <v>28121</v>
      </c>
      <c r="Y276" s="176">
        <f>'ПР 03.19-03.24'!Y276+'[9]поточний ремонт'!Y276+'[8]поточний ремонт'!Y276</f>
        <v>45722.69833712434</v>
      </c>
      <c r="Z276" s="176">
        <f>'ПР 03.19-03.24'!Z276+'[9]поточний ремонт'!Z276+'[8]поточний ремонт'!Z276</f>
        <v>0</v>
      </c>
      <c r="AA276" s="176">
        <f>'ПР 03.19-03.24'!AA276+'[9]поточний ремонт'!AA276+'[8]поточний ремонт'!AA276</f>
        <v>0</v>
      </c>
      <c r="AB276" s="176">
        <f>'ПР 03.19-03.24'!AB276+'[9]поточний ремонт'!AB276+'[8]поточний ремонт'!AB276</f>
        <v>1949</v>
      </c>
      <c r="AC276" s="176">
        <f>'ПР 03.19-03.24'!AC276+'[9]поточний ремонт'!AC276+'[8]поточний ремонт'!AC276</f>
        <v>6315.9543067997402</v>
      </c>
      <c r="AD276" s="176">
        <f>'ПР 03.19-03.24'!AD276+'[9]поточний ремонт'!AD276+'[8]поточний ремонт'!AD276</f>
        <v>8545.4036340291113</v>
      </c>
      <c r="AE276" s="176">
        <f>'ПР 03.19-03.24'!AE276+'[9]поточний ремонт'!AE276+'[8]поточний ремонт'!AE276</f>
        <v>15618.936363773593</v>
      </c>
      <c r="AF276" s="176">
        <f>'ПР 03.19-03.24'!AF276+'[9]поточний ремонт'!AF276+'[8]поточний ремонт'!AF276</f>
        <v>7489.3663338890492</v>
      </c>
      <c r="AG276" s="176"/>
      <c r="AH276" s="176">
        <f>'ПР 03.19-03.24'!AH276+'[9]поточний ремонт'!AH276+'[8]поточний ремонт'!AH276</f>
        <v>19031.099218444728</v>
      </c>
      <c r="AI276" s="176">
        <f>'ПР 03.19-03.24'!AI276+'[9]поточний ремонт'!AI276+'[8]поточний ремонт'!AI276</f>
        <v>8921.7959795011302</v>
      </c>
      <c r="AJ276" s="176"/>
      <c r="AK276" s="176">
        <f>'ПР 03.19-03.24'!AK276+'[9]поточний ремонт'!AK276+'[8]поточний ремонт'!AK276</f>
        <v>11416.417305457733</v>
      </c>
      <c r="AL276" s="176">
        <f>'ПР 03.19-03.24'!AL276+'[9]поточний ремонт'!AL276+'[8]поточний ремонт'!AL276</f>
        <v>2565.1530126590233</v>
      </c>
      <c r="AM276" s="176"/>
      <c r="AN276" s="176">
        <f>'ПР 03.19-03.24'!AN276+'[9]поточний ремонт'!AN276+'[8]поточний ремонт'!AN276</f>
        <v>0</v>
      </c>
      <c r="AO276" s="176">
        <f>'ПР 03.19-03.24'!AO276+'[9]поточний ремонт'!AO276+'[8]поточний ремонт'!AO276</f>
        <v>0</v>
      </c>
      <c r="AP276" s="176"/>
      <c r="AQ276" s="176">
        <f>'ПР 03.19-03.24'!AQ276+'[9]поточний ремонт'!AQ276+'[8]поточний ремонт'!AQ276</f>
        <v>922.81163091883468</v>
      </c>
      <c r="AR276" s="176">
        <f>'ПР 03.19-03.24'!AR276+'[9]поточний ремонт'!AR276+'[8]поточний ремонт'!AR276</f>
        <v>982.39936882725226</v>
      </c>
      <c r="AS276" s="176"/>
      <c r="AT276" s="176">
        <f>'ПР 03.19-03.24'!AT276+'[9]поточний ремонт'!AT276+'[8]поточний ремонт'!AT276</f>
        <v>10343.324725680428</v>
      </c>
      <c r="AU276" s="176">
        <f>'ПР 03.19-03.24'!AU276+'[9]поточний ремонт'!AU276+'[8]поточний ремонт'!AU276</f>
        <v>16902.611832096416</v>
      </c>
      <c r="AV276" s="176"/>
      <c r="AW276" s="176">
        <f>'ПР 03.19-03.24'!AW276+'[9]поточний ремонт'!AW276+'[8]поточний ремонт'!AW276</f>
        <v>994.29294479618716</v>
      </c>
      <c r="AX276" s="176">
        <f>'ПР 03.19-03.24'!AX276+'[9]поточний ремонт'!AX276+'[8]поточний ремонт'!AX276</f>
        <v>6242.7976227439285</v>
      </c>
      <c r="AY276" s="176"/>
      <c r="AZ276" s="176">
        <f t="shared" si="20"/>
        <v>58326.882189071497</v>
      </c>
      <c r="BA276" s="176">
        <f t="shared" si="20"/>
        <v>43104.124149716801</v>
      </c>
      <c r="BB276" s="176">
        <f t="shared" si="17"/>
        <v>-15222.758039354696</v>
      </c>
      <c r="BD276" s="324">
        <v>2</v>
      </c>
    </row>
    <row r="277" spans="1:56" ht="24.9" customHeight="1" x14ac:dyDescent="0.3">
      <c r="A277" s="338">
        <v>150000813</v>
      </c>
      <c r="B277" s="114" t="s">
        <v>681</v>
      </c>
      <c r="C277" s="339">
        <v>2</v>
      </c>
      <c r="D277" s="340" t="s">
        <v>870</v>
      </c>
      <c r="E277" s="341">
        <f>'[8]поточний ремонт'!E277</f>
        <v>374.5</v>
      </c>
      <c r="F277" s="176">
        <f>'ПР 03.19-03.24'!F277+'[9]поточний ремонт'!F277+'[8]поточний ремонт'!F277</f>
        <v>30048.895564671704</v>
      </c>
      <c r="G277" s="176">
        <f t="shared" si="18"/>
        <v>42886.039553609189</v>
      </c>
      <c r="H277" s="176">
        <f t="shared" si="19"/>
        <v>12837.143988937485</v>
      </c>
      <c r="I277" s="176">
        <f>'ПР 03.19-03.24'!I277+'[9]поточний ремонт'!I277+'[8]поточний ремонт'!I277</f>
        <v>33.230000000000004</v>
      </c>
      <c r="J277" s="176">
        <f>'ПР 03.19-03.24'!J277+'[9]поточний ремонт'!J277+'[8]поточний ремонт'!J277</f>
        <v>20004</v>
      </c>
      <c r="K277" s="342"/>
      <c r="L277" s="176">
        <f>'ПР 03.19-03.24'!L277+'[9]поточний ремонт'!L277+'[8]поточний ремонт'!L277</f>
        <v>0</v>
      </c>
      <c r="M277" s="176">
        <f>'ПР 03.19-03.24'!M277+'[9]поточний ремонт'!M277+'[8]поточний ремонт'!M277</f>
        <v>0</v>
      </c>
      <c r="N277" s="176"/>
      <c r="O277" s="176">
        <f>'ПР 03.19-03.24'!O277+'[9]поточний ремонт'!O277+'[8]поточний ремонт'!O277</f>
        <v>0</v>
      </c>
      <c r="P277" s="176">
        <f>'ПР 03.19-03.24'!P277+'[9]поточний ремонт'!P277+'[8]поточний ремонт'!P277</f>
        <v>0</v>
      </c>
      <c r="Q277" s="334"/>
      <c r="R277" s="176">
        <f>'ПР 03.19-03.24'!R277+'[9]поточний ремонт'!R277+'[8]поточний ремонт'!R277</f>
        <v>0</v>
      </c>
      <c r="S277" s="176">
        <f>'ПР 03.19-03.24'!S277+'[9]поточний ремонт'!S277+'[8]поточний ремонт'!S277</f>
        <v>0</v>
      </c>
      <c r="T277" s="343"/>
      <c r="U277" s="176">
        <f>'ПР 03.19-03.24'!U277+'[9]поточний ремонт'!U277+'[8]поточний ремонт'!U277</f>
        <v>0</v>
      </c>
      <c r="V277" s="176">
        <f>'ПР 03.19-03.24'!V277+'[9]поточний ремонт'!V277+'[8]поточний ремонт'!V277</f>
        <v>0</v>
      </c>
      <c r="W277" s="176">
        <f>'ПР 03.19-03.24'!W277+'[9]поточний ремонт'!W277+'[8]поточний ремонт'!W277</f>
        <v>12</v>
      </c>
      <c r="X277" s="176">
        <f>'ПР 03.19-03.24'!X277+'[9]поточний ремонт'!X277+'[8]поточний ремонт'!X277</f>
        <v>2813.66</v>
      </c>
      <c r="Y277" s="176">
        <f>'ПР 03.19-03.24'!Y277+'[9]поточний ремонт'!Y277+'[8]поточний ремонт'!Y277</f>
        <v>6631</v>
      </c>
      <c r="Z277" s="176">
        <f>'ПР 03.19-03.24'!Z277+'[9]поточний ремонт'!Z277+'[8]поточний ремонт'!Z277</f>
        <v>0</v>
      </c>
      <c r="AA277" s="176">
        <f>'ПР 03.19-03.24'!AA277+'[9]поточний ремонт'!AA277+'[8]поточний ремонт'!AA277</f>
        <v>0</v>
      </c>
      <c r="AB277" s="176">
        <f>'ПР 03.19-03.24'!AB277+'[9]поточний ремонт'!AB277+'[8]поточний ремонт'!AB277</f>
        <v>0</v>
      </c>
      <c r="AC277" s="176">
        <f>'ПР 03.19-03.24'!AC277+'[9]поточний ремонт'!AC277+'[8]поточний ремонт'!AC277</f>
        <v>9216</v>
      </c>
      <c r="AD277" s="176">
        <f>'ПР 03.19-03.24'!AD277+'[9]поточний ремонт'!AD277+'[8]поточний ремонт'!AD277</f>
        <v>4221.3795536091857</v>
      </c>
      <c r="AE277" s="176">
        <f>'ПР 03.19-03.24'!AE277+'[9]поточний ремонт'!AE277+'[8]поточний ремонт'!AE277</f>
        <v>4687.9387961806297</v>
      </c>
      <c r="AF277" s="176">
        <f>'ПР 03.19-03.24'!AF277+'[9]поточний ремонт'!AF277+'[8]поточний ремонт'!AF277</f>
        <v>0</v>
      </c>
      <c r="AG277" s="176"/>
      <c r="AH277" s="176">
        <f>'ПР 03.19-03.24'!AH277+'[9]поточний ремонт'!AH277+'[8]поточний ремонт'!AH277</f>
        <v>6191.5923623208409</v>
      </c>
      <c r="AI277" s="176">
        <f>'ПР 03.19-03.24'!AI277+'[9]поточний ремонт'!AI277+'[8]поточний ремонт'!AI277</f>
        <v>0</v>
      </c>
      <c r="AJ277" s="176"/>
      <c r="AK277" s="176">
        <f>'ПР 03.19-03.24'!AK277+'[9]поточний ремонт'!AK277+'[8]поточний ремонт'!AK277</f>
        <v>1438.5200978236953</v>
      </c>
      <c r="AL277" s="176">
        <f>'ПР 03.19-03.24'!AL277+'[9]поточний ремонт'!AL277+'[8]поточний ремонт'!AL277</f>
        <v>0</v>
      </c>
      <c r="AM277" s="176"/>
      <c r="AN277" s="176">
        <f>'ПР 03.19-03.24'!AN277+'[9]поточний ремонт'!AN277+'[8]поточний ремонт'!AN277</f>
        <v>0</v>
      </c>
      <c r="AO277" s="176">
        <f>'ПР 03.19-03.24'!AO277+'[9]поточний ремонт'!AO277+'[8]поточний ремонт'!AO277</f>
        <v>0</v>
      </c>
      <c r="AP277" s="176"/>
      <c r="AQ277" s="176">
        <f>'ПР 03.19-03.24'!AQ277+'[9]поточний ремонт'!AQ277+'[8]поточний ремонт'!AQ277</f>
        <v>766.02652989336866</v>
      </c>
      <c r="AR277" s="176">
        <f>'ПР 03.19-03.24'!AR277+'[9]поточний ремонт'!AR277+'[8]поточний ремонт'!AR277</f>
        <v>0</v>
      </c>
      <c r="AS277" s="176"/>
      <c r="AT277" s="176">
        <f>'ПР 03.19-03.24'!AT277+'[9]поточний ремонт'!AT277+'[8]поточний ремонт'!AT277</f>
        <v>2479.6172358492913</v>
      </c>
      <c r="AU277" s="176">
        <f>'ПР 03.19-03.24'!AU277+'[9]поточний ремонт'!AU277+'[8]поточний ремонт'!AU277</f>
        <v>659.29515232040671</v>
      </c>
      <c r="AV277" s="176"/>
      <c r="AW277" s="176">
        <f>'ПР 03.19-03.24'!AW277+'[9]поточний ремонт'!AW277+'[8]поточний ремонт'!AW277</f>
        <v>258.30578253820431</v>
      </c>
      <c r="AX277" s="176">
        <f>'ПР 03.19-03.24'!AX277+'[9]поточний ремонт'!AX277+'[8]поточний ремонт'!AX277</f>
        <v>0</v>
      </c>
      <c r="AY277" s="176"/>
      <c r="AZ277" s="176">
        <f t="shared" si="20"/>
        <v>15822.00080460603</v>
      </c>
      <c r="BA277" s="176">
        <f t="shared" si="20"/>
        <v>659.29515232040671</v>
      </c>
      <c r="BB277" s="176">
        <f t="shared" si="17"/>
        <v>-15162.705652285624</v>
      </c>
      <c r="BD277" s="324">
        <v>3</v>
      </c>
    </row>
    <row r="278" spans="1:56" ht="24.9" customHeight="1" x14ac:dyDescent="0.3">
      <c r="A278" s="338">
        <v>150000814</v>
      </c>
      <c r="B278" s="114" t="s">
        <v>683</v>
      </c>
      <c r="C278" s="339">
        <v>5</v>
      </c>
      <c r="D278" s="340" t="s">
        <v>870</v>
      </c>
      <c r="E278" s="341">
        <f>'[8]поточний ремонт'!E278</f>
        <v>3609.1000000000004</v>
      </c>
      <c r="F278" s="176">
        <f>'ПР 03.19-03.24'!F278+'[9]поточний ремонт'!F278+'[8]поточний ремонт'!F278</f>
        <v>219795.97809226462</v>
      </c>
      <c r="G278" s="176">
        <f t="shared" si="18"/>
        <v>230046.589908719</v>
      </c>
      <c r="H278" s="176">
        <f t="shared" si="19"/>
        <v>10250.611816454388</v>
      </c>
      <c r="I278" s="176">
        <f>'ПР 03.19-03.24'!I278+'[9]поточний ремонт'!I278+'[8]поточний ремонт'!I278</f>
        <v>12.59</v>
      </c>
      <c r="J278" s="176">
        <f>'ПР 03.19-03.24'!J278+'[9]поточний ремонт'!J278+'[8]поточний ремонт'!J278</f>
        <v>5861.5386706519866</v>
      </c>
      <c r="K278" s="342"/>
      <c r="L278" s="176">
        <f>'ПР 03.19-03.24'!L278+'[9]поточний ремонт'!L278+'[8]поточний ремонт'!L278</f>
        <v>2</v>
      </c>
      <c r="M278" s="176">
        <f>'ПР 03.19-03.24'!M278+'[9]поточний ремонт'!M278+'[8]поточний ремонт'!M278</f>
        <v>111773.75</v>
      </c>
      <c r="N278" s="176"/>
      <c r="O278" s="176">
        <f>'ПР 03.19-03.24'!O278+'[9]поточний ремонт'!O278+'[8]поточний ремонт'!O278</f>
        <v>0</v>
      </c>
      <c r="P278" s="176">
        <f>'ПР 03.19-03.24'!P278+'[9]поточний ремонт'!P278+'[8]поточний ремонт'!P278</f>
        <v>0</v>
      </c>
      <c r="Q278" s="334"/>
      <c r="R278" s="176">
        <f>'ПР 03.19-03.24'!R278+'[9]поточний ремонт'!R278+'[8]поточний ремонт'!R278</f>
        <v>0</v>
      </c>
      <c r="S278" s="176">
        <f>'ПР 03.19-03.24'!S278+'[9]поточний ремонт'!S278+'[8]поточний ремонт'!S278</f>
        <v>0</v>
      </c>
      <c r="T278" s="343"/>
      <c r="U278" s="176">
        <f>'ПР 03.19-03.24'!U278+'[9]поточний ремонт'!U278+'[8]поточний ремонт'!U278</f>
        <v>0</v>
      </c>
      <c r="V278" s="176">
        <f>'ПР 03.19-03.24'!V278+'[9]поточний ремонт'!V278+'[8]поточний ремонт'!V278</f>
        <v>0</v>
      </c>
      <c r="W278" s="176">
        <f>'ПР 03.19-03.24'!W278+'[9]поточний ремонт'!W278+'[8]поточний ремонт'!W278</f>
        <v>13.5</v>
      </c>
      <c r="X278" s="176">
        <f>'ПР 03.19-03.24'!X278+'[9]поточний ремонт'!X278+'[8]поточний ремонт'!X278</f>
        <v>4171.505688737052</v>
      </c>
      <c r="Y278" s="176">
        <f>'ПР 03.19-03.24'!Y278+'[9]поточний ремонт'!Y278+'[8]поточний ремонт'!Y278</f>
        <v>33999.488116165121</v>
      </c>
      <c r="Z278" s="176">
        <f>'ПР 03.19-03.24'!Z278+'[9]поточний ремонт'!Z278+'[8]поточний ремонт'!Z278</f>
        <v>0</v>
      </c>
      <c r="AA278" s="176">
        <f>'ПР 03.19-03.24'!AA278+'[9]поточний ремонт'!AA278+'[8]поточний ремонт'!AA278</f>
        <v>0</v>
      </c>
      <c r="AB278" s="176">
        <f>'ПР 03.19-03.24'!AB278+'[9]поточний ремонт'!AB278+'[8]поточний ремонт'!AB278</f>
        <v>0</v>
      </c>
      <c r="AC278" s="176">
        <f>'ПР 03.19-03.24'!AC278+'[9]поточний ремонт'!AC278+'[8]поточний ремонт'!AC278</f>
        <v>66370.623122913181</v>
      </c>
      <c r="AD278" s="176">
        <f>'ПР 03.19-03.24'!AD278+'[9]поточний ремонт'!AD278+'[8]поточний ремонт'!AD278</f>
        <v>7869.6843102516432</v>
      </c>
      <c r="AE278" s="176">
        <f>'ПР 03.19-03.24'!AE278+'[9]поточний ремонт'!AE278+'[8]поточний ремонт'!AE278</f>
        <v>18005.712457623762</v>
      </c>
      <c r="AF278" s="176">
        <f>'ПР 03.19-03.24'!AF278+'[9]поточний ремонт'!AF278+'[8]поточний ремонт'!AF278</f>
        <v>23964.03299725541</v>
      </c>
      <c r="AG278" s="176"/>
      <c r="AH278" s="176">
        <f>'ПР 03.19-03.24'!AH278+'[9]поточний ремонт'!AH278+'[8]поточний ремонт'!AH278</f>
        <v>28063.081052225978</v>
      </c>
      <c r="AI278" s="176">
        <f>'ПР 03.19-03.24'!AI278+'[9]поточний ремонт'!AI278+'[8]поточний ремонт'!AI278</f>
        <v>6771</v>
      </c>
      <c r="AJ278" s="176"/>
      <c r="AK278" s="176">
        <f>'ПР 03.19-03.24'!AK278+'[9]поточний ремонт'!AK278+'[8]поточний ремонт'!AK278</f>
        <v>11245.53969687513</v>
      </c>
      <c r="AL278" s="176">
        <f>'ПР 03.19-03.24'!AL278+'[9]поточний ремонт'!AL278+'[8]поточний ремонт'!AL278</f>
        <v>4701.0065006211025</v>
      </c>
      <c r="AM278" s="176"/>
      <c r="AN278" s="176">
        <f>'ПР 03.19-03.24'!AN278+'[9]поточний ремонт'!AN278+'[8]поточний ремонт'!AN278</f>
        <v>0</v>
      </c>
      <c r="AO278" s="176">
        <f>'ПР 03.19-03.24'!AO278+'[9]поточний ремонт'!AO278+'[8]поточний ремонт'!AO278</f>
        <v>0</v>
      </c>
      <c r="AP278" s="176"/>
      <c r="AQ278" s="176">
        <f>'ПР 03.19-03.24'!AQ278+'[9]поточний ремонт'!AQ278+'[8]поточний ремонт'!AQ278</f>
        <v>1153.5145386485431</v>
      </c>
      <c r="AR278" s="176">
        <f>'ПР 03.19-03.24'!AR278+'[9]поточний ремонт'!AR278+'[8]поточний ремонт'!AR278</f>
        <v>0</v>
      </c>
      <c r="AS278" s="176"/>
      <c r="AT278" s="176">
        <f>'ПР 03.19-03.24'!AT278+'[9]поточний ремонт'!AT278+'[8]поточний ремонт'!AT278</f>
        <v>13588.244235816732</v>
      </c>
      <c r="AU278" s="176">
        <f>'ПР 03.19-03.24'!AU278+'[9]поточний ремонт'!AU278+'[8]поточний ремонт'!AU278</f>
        <v>1768.1659808982106</v>
      </c>
      <c r="AV278" s="176"/>
      <c r="AW278" s="176">
        <f>'ПР 03.19-03.24'!AW278+'[9]поточний ремонт'!AW278+'[8]поточний ремонт'!AW278</f>
        <v>1130.0221448124007</v>
      </c>
      <c r="AX278" s="176">
        <f>'ПР 03.19-03.24'!AX278+'[9]поточний ремонт'!AX278+'[8]поточний ремонт'!AX278</f>
        <v>4348.6091856311832</v>
      </c>
      <c r="AY278" s="176"/>
      <c r="AZ278" s="176">
        <f t="shared" si="20"/>
        <v>73186.114126002547</v>
      </c>
      <c r="BA278" s="176">
        <f t="shared" si="20"/>
        <v>41552.814664405902</v>
      </c>
      <c r="BB278" s="176">
        <f t="shared" si="17"/>
        <v>-31633.299461596645</v>
      </c>
      <c r="BD278" s="324">
        <v>2</v>
      </c>
    </row>
    <row r="279" spans="1:56" ht="24.9" customHeight="1" x14ac:dyDescent="0.3">
      <c r="A279" s="338">
        <v>150000816</v>
      </c>
      <c r="B279" s="114" t="s">
        <v>685</v>
      </c>
      <c r="C279" s="339">
        <v>4</v>
      </c>
      <c r="D279" s="340" t="s">
        <v>870</v>
      </c>
      <c r="E279" s="341">
        <f>'[8]поточний ремонт'!E279</f>
        <v>2652.84</v>
      </c>
      <c r="F279" s="176">
        <f>'ПР 03.19-03.24'!F279+'[9]поточний ремонт'!F279+'[8]поточний ремонт'!F279</f>
        <v>158670.09584935976</v>
      </c>
      <c r="G279" s="176">
        <f t="shared" si="18"/>
        <v>227167.86152770175</v>
      </c>
      <c r="H279" s="176">
        <f t="shared" si="19"/>
        <v>68497.765678341995</v>
      </c>
      <c r="I279" s="176">
        <f>'ПР 03.19-03.24'!I279+'[9]поточний ремонт'!I279+'[8]поточний ремонт'!I279</f>
        <v>239.60000000000002</v>
      </c>
      <c r="J279" s="176">
        <f>'ПР 03.19-03.24'!J279+'[9]поточний ремонт'!J279+'[8]поточний ремонт'!J279</f>
        <v>58679.097237538313</v>
      </c>
      <c r="K279" s="345"/>
      <c r="L279" s="176">
        <f>'ПР 03.19-03.24'!L279+'[9]поточний ремонт'!L279+'[8]поточний ремонт'!L279</f>
        <v>1</v>
      </c>
      <c r="M279" s="176">
        <f>'ПР 03.19-03.24'!M279+'[9]поточний ремонт'!M279+'[8]поточний ремонт'!M279</f>
        <v>13694</v>
      </c>
      <c r="N279" s="176"/>
      <c r="O279" s="176">
        <f>'ПР 03.19-03.24'!O279+'[9]поточний ремонт'!O279+'[8]поточний ремонт'!O279</f>
        <v>0</v>
      </c>
      <c r="P279" s="176">
        <f>'ПР 03.19-03.24'!P279+'[9]поточний ремонт'!P279+'[8]поточний ремонт'!P279</f>
        <v>0</v>
      </c>
      <c r="Q279" s="334"/>
      <c r="R279" s="176">
        <f>'ПР 03.19-03.24'!R279+'[9]поточний ремонт'!R279+'[8]поточний ремонт'!R279</f>
        <v>0</v>
      </c>
      <c r="S279" s="176">
        <f>'ПР 03.19-03.24'!S279+'[9]поточний ремонт'!S279+'[8]поточний ремонт'!S279</f>
        <v>0</v>
      </c>
      <c r="T279" s="343"/>
      <c r="U279" s="176">
        <f>'ПР 03.19-03.24'!U279+'[9]поточний ремонт'!U279+'[8]поточний ремонт'!U279</f>
        <v>0</v>
      </c>
      <c r="V279" s="176">
        <f>'ПР 03.19-03.24'!V279+'[9]поточний ремонт'!V279+'[8]поточний ремонт'!V279</f>
        <v>0</v>
      </c>
      <c r="W279" s="176">
        <f>'ПР 03.19-03.24'!W279+'[9]поточний ремонт'!W279+'[8]поточний ремонт'!W279</f>
        <v>1</v>
      </c>
      <c r="X279" s="176">
        <f>'ПР 03.19-03.24'!X279+'[9]поточний ремонт'!X279+'[8]поточний ремонт'!X279</f>
        <v>541.36189624568419</v>
      </c>
      <c r="Y279" s="176">
        <f>'ПР 03.19-03.24'!Y279+'[9]поточний ремонт'!Y279+'[8]поточний ремонт'!Y279</f>
        <v>31852.409361393653</v>
      </c>
      <c r="Z279" s="176">
        <f>'ПР 03.19-03.24'!Z279+'[9]поточний ремонт'!Z279+'[8]поточний ремонт'!Z279</f>
        <v>0</v>
      </c>
      <c r="AA279" s="176">
        <f>'ПР 03.19-03.24'!AA279+'[9]поточний ремонт'!AA279+'[8]поточний ремонт'!AA279</f>
        <v>104317.73153569181</v>
      </c>
      <c r="AB279" s="176">
        <f>'ПР 03.19-03.24'!AB279+'[9]поточний ремонт'!AB279+'[8]поточний ремонт'!AB279</f>
        <v>0</v>
      </c>
      <c r="AC279" s="176">
        <f>'ПР 03.19-03.24'!AC279+'[9]поточний ремонт'!AC279+'[8]поточний ремонт'!AC279</f>
        <v>5873</v>
      </c>
      <c r="AD279" s="176">
        <f>'ПР 03.19-03.24'!AD279+'[9]поточний ремонт'!AD279+'[8]поточний ремонт'!AD279</f>
        <v>12210.26149683227</v>
      </c>
      <c r="AE279" s="176">
        <f>'ПР 03.19-03.24'!AE279+'[9]поточний ремонт'!AE279+'[8]поточний ремонт'!AE279</f>
        <v>16778.441959649856</v>
      </c>
      <c r="AF279" s="176">
        <f>'ПР 03.19-03.24'!AF279+'[9]поточний ремонт'!AF279+'[8]поточний ремонт'!AF279</f>
        <v>4639</v>
      </c>
      <c r="AG279" s="176"/>
      <c r="AH279" s="176">
        <f>'ПР 03.19-03.24'!AH279+'[9]поточний ремонт'!AH279+'[8]поточний ремонт'!AH279</f>
        <v>19656.02995161312</v>
      </c>
      <c r="AI279" s="176">
        <f>'ПР 03.19-03.24'!AI279+'[9]поточний ремонт'!AI279+'[8]поточний ремонт'!AI279</f>
        <v>4205</v>
      </c>
      <c r="AJ279" s="176"/>
      <c r="AK279" s="176">
        <f>'ПР 03.19-03.24'!AK279+'[9]поточний ремонт'!AK279+'[8]поточний ремонт'!AK279</f>
        <v>11342.676534739367</v>
      </c>
      <c r="AL279" s="176">
        <f>'ПР 03.19-03.24'!AL279+'[9]поточний ремонт'!AL279+'[8]поточний ремонт'!AL279</f>
        <v>0</v>
      </c>
      <c r="AM279" s="176"/>
      <c r="AN279" s="176">
        <f>'ПР 03.19-03.24'!AN279+'[9]поточний ремонт'!AN279+'[8]поточний ремонт'!AN279</f>
        <v>10029.983579746608</v>
      </c>
      <c r="AO279" s="176">
        <f>'ПР 03.19-03.24'!AO279+'[9]поточний ремонт'!AO279+'[8]поточний ремонт'!AO279</f>
        <v>858.89868450435006</v>
      </c>
      <c r="AP279" s="176"/>
      <c r="AQ279" s="176">
        <f>'ПР 03.19-03.24'!AQ279+'[9]поточний ремонт'!AQ279+'[8]поточний ремонт'!AQ279</f>
        <v>2108.6528657305375</v>
      </c>
      <c r="AR279" s="176">
        <f>'ПР 03.19-03.24'!AR279+'[9]поточний ремонт'!AR279+'[8]поточний ремонт'!AR279</f>
        <v>1132.2781252673831</v>
      </c>
      <c r="AS279" s="176"/>
      <c r="AT279" s="176">
        <f>'ПР 03.19-03.24'!AT279+'[9]поточний ремонт'!AT279+'[8]поточний ремонт'!AT279</f>
        <v>13410.813852948382</v>
      </c>
      <c r="AU279" s="176">
        <f>'ПР 03.19-03.24'!AU279+'[9]поточний ремонт'!AU279+'[8]поточний ремонт'!AU279</f>
        <v>7368</v>
      </c>
      <c r="AV279" s="176"/>
      <c r="AW279" s="176">
        <f>'ПР 03.19-03.24'!AW279+'[9]поточний ремонт'!AW279+'[8]поточний ремонт'!AW279</f>
        <v>954.26274479618746</v>
      </c>
      <c r="AX279" s="176">
        <f>'ПР 03.19-03.24'!AX279+'[9]поточний ремонт'!AX279+'[8]поточний ремонт'!AX279</f>
        <v>5017.8391734122933</v>
      </c>
      <c r="AY279" s="176"/>
      <c r="AZ279" s="176">
        <f t="shared" si="20"/>
        <v>74280.861489224058</v>
      </c>
      <c r="BA279" s="176">
        <f t="shared" si="20"/>
        <v>23221.015983184028</v>
      </c>
      <c r="BB279" s="176">
        <f t="shared" si="17"/>
        <v>-51059.84550604003</v>
      </c>
      <c r="BD279" s="324">
        <v>2</v>
      </c>
    </row>
    <row r="280" spans="1:56" ht="24.9" customHeight="1" x14ac:dyDescent="0.3">
      <c r="A280" s="338">
        <v>150000829</v>
      </c>
      <c r="B280" s="114" t="s">
        <v>687</v>
      </c>
      <c r="C280" s="339">
        <v>4</v>
      </c>
      <c r="D280" s="340" t="s">
        <v>870</v>
      </c>
      <c r="E280" s="341">
        <f>'[8]поточний ремонт'!E280</f>
        <v>2582.5</v>
      </c>
      <c r="F280" s="176">
        <f>'ПР 03.19-03.24'!F280+'[9]поточний ремонт'!F280+'[8]поточний ремонт'!F280</f>
        <v>183615.47554201604</v>
      </c>
      <c r="G280" s="176">
        <f t="shared" si="18"/>
        <v>81079.13174260284</v>
      </c>
      <c r="H280" s="176">
        <f t="shared" si="19"/>
        <v>-102536.3437994132</v>
      </c>
      <c r="I280" s="176">
        <f>'ПР 03.19-03.24'!I280+'[9]поточний ремонт'!I280+'[8]поточний ремонт'!I280</f>
        <v>14</v>
      </c>
      <c r="J280" s="176">
        <f>'ПР 03.19-03.24'!J280+'[9]поточний ремонт'!J280+'[8]поточний ремонт'!J280</f>
        <v>3206.1835422240815</v>
      </c>
      <c r="K280" s="342"/>
      <c r="L280" s="176">
        <f>'ПР 03.19-03.24'!L280+'[9]поточний ремонт'!L280+'[8]поточний ремонт'!L280</f>
        <v>0</v>
      </c>
      <c r="M280" s="176">
        <f>'ПР 03.19-03.24'!M280+'[9]поточний ремонт'!M280+'[8]поточний ремонт'!M280</f>
        <v>0</v>
      </c>
      <c r="N280" s="176"/>
      <c r="O280" s="176">
        <f>'ПР 03.19-03.24'!O280+'[9]поточний ремонт'!O280+'[8]поточний ремонт'!O280</f>
        <v>0</v>
      </c>
      <c r="P280" s="176">
        <f>'ПР 03.19-03.24'!P280+'[9]поточний ремонт'!P280+'[8]поточний ремонт'!P280</f>
        <v>0</v>
      </c>
      <c r="Q280" s="334"/>
      <c r="R280" s="176">
        <f>'ПР 03.19-03.24'!R280+'[9]поточний ремонт'!R280+'[8]поточний ремонт'!R280</f>
        <v>0</v>
      </c>
      <c r="S280" s="176">
        <f>'ПР 03.19-03.24'!S280+'[9]поточний ремонт'!S280+'[8]поточний ремонт'!S280</f>
        <v>0</v>
      </c>
      <c r="T280" s="343"/>
      <c r="U280" s="176">
        <f>'ПР 03.19-03.24'!U280+'[9]поточний ремонт'!U280+'[8]поточний ремонт'!U280</f>
        <v>0</v>
      </c>
      <c r="V280" s="176">
        <f>'ПР 03.19-03.24'!V280+'[9]поточний ремонт'!V280+'[8]поточний ремонт'!V280</f>
        <v>0</v>
      </c>
      <c r="W280" s="176">
        <f>'ПР 03.19-03.24'!W280+'[9]поточний ремонт'!W280+'[8]поточний ремонт'!W280</f>
        <v>22</v>
      </c>
      <c r="X280" s="176">
        <f>'ПР 03.19-03.24'!X280+'[9]поточний ремонт'!X280+'[8]поточний ремонт'!X280</f>
        <v>12659.601550397963</v>
      </c>
      <c r="Y280" s="176">
        <f>'ПР 03.19-03.24'!Y280+'[9]поточний ремонт'!Y280+'[8]поточний ремонт'!Y280</f>
        <v>4190</v>
      </c>
      <c r="Z280" s="176">
        <f>'ПР 03.19-03.24'!Z280+'[9]поточний ремонт'!Z280+'[8]поточний ремонт'!Z280</f>
        <v>0</v>
      </c>
      <c r="AA280" s="176">
        <f>'ПР 03.19-03.24'!AA280+'[9]поточний ремонт'!AA280+'[8]поточний ремонт'!AA280</f>
        <v>0</v>
      </c>
      <c r="AB280" s="176">
        <f>'ПР 03.19-03.24'!AB280+'[9]поточний ремонт'!AB280+'[8]поточний ремонт'!AB280</f>
        <v>14521.346649980795</v>
      </c>
      <c r="AC280" s="176">
        <f>'ПР 03.19-03.24'!AC280+'[9]поточний ремонт'!AC280+'[8]поточний ремонт'!AC280</f>
        <v>8715</v>
      </c>
      <c r="AD280" s="176">
        <f>'ПР 03.19-03.24'!AD280+'[9]поточний ремонт'!AD280+'[8]поточний ремонт'!AD280</f>
        <v>37787</v>
      </c>
      <c r="AE280" s="176">
        <f>'ПР 03.19-03.24'!AE280+'[9]поточний ремонт'!AE280+'[8]поточний ремонт'!AE280</f>
        <v>15390.429838381042</v>
      </c>
      <c r="AF280" s="176">
        <f>'ПР 03.19-03.24'!AF280+'[9]поточний ремонт'!AF280+'[8]поточний ремонт'!AF280</f>
        <v>3955.0708091742308</v>
      </c>
      <c r="AG280" s="176"/>
      <c r="AH280" s="176">
        <f>'ПР 03.19-03.24'!AH280+'[9]поточний ремонт'!AH280+'[8]поточний ремонт'!AH280</f>
        <v>17615.169111631265</v>
      </c>
      <c r="AI280" s="176">
        <f>'ПР 03.19-03.24'!AI280+'[9]поточний ремонт'!AI280+'[8]поточний ремонт'!AI280</f>
        <v>0</v>
      </c>
      <c r="AJ280" s="176"/>
      <c r="AK280" s="176">
        <f>'ПР 03.19-03.24'!AK280+'[9]поточний ремонт'!AK280+'[8]поточний ремонт'!AK280</f>
        <v>10031.998746425883</v>
      </c>
      <c r="AL280" s="176">
        <f>'ПР 03.19-03.24'!AL280+'[9]поточний ремонт'!AL280+'[8]поточний ремонт'!AL280</f>
        <v>0</v>
      </c>
      <c r="AM280" s="176"/>
      <c r="AN280" s="176">
        <f>'ПР 03.19-03.24'!AN280+'[9]поточний ремонт'!AN280+'[8]поточний ремонт'!AN280</f>
        <v>0</v>
      </c>
      <c r="AO280" s="176">
        <f>'ПР 03.19-03.24'!AO280+'[9]поточний ремонт'!AO280+'[8]поточний ремонт'!AO280</f>
        <v>0</v>
      </c>
      <c r="AP280" s="176"/>
      <c r="AQ280" s="176">
        <f>'ПР 03.19-03.24'!AQ280+'[9]поточний ремонт'!AQ280+'[8]поточний ремонт'!AQ280</f>
        <v>922.81163091883468</v>
      </c>
      <c r="AR280" s="176">
        <f>'ПР 03.19-03.24'!AR280+'[9]поточний ремонт'!AR280+'[8]поточний ремонт'!AR280</f>
        <v>1550.0918599176036</v>
      </c>
      <c r="AS280" s="176"/>
      <c r="AT280" s="176">
        <f>'ПР 03.19-03.24'!AT280+'[9]поточний ремонт'!AT280+'[8]поточний ремонт'!AT280</f>
        <v>12289.354491326223</v>
      </c>
      <c r="AU280" s="176">
        <f>'ПР 03.19-03.24'!AU280+'[9]поточний ремонт'!AU280+'[8]поточний ремонт'!AU280</f>
        <v>9851.9114363486951</v>
      </c>
      <c r="AV280" s="176"/>
      <c r="AW280" s="176">
        <f>'ПР 03.19-03.24'!AW280+'[9]поточний ремонт'!AW280+'[8]поточний ремонт'!AW280</f>
        <v>1076.3335766419452</v>
      </c>
      <c r="AX280" s="176">
        <f>'ПР 03.19-03.24'!AX280+'[9]поточний ремонт'!AX280+'[8]поточний ремонт'!AX280</f>
        <v>3722.294962106077</v>
      </c>
      <c r="AY280" s="176"/>
      <c r="AZ280" s="176">
        <f t="shared" si="20"/>
        <v>57326.097395325196</v>
      </c>
      <c r="BA280" s="176">
        <f t="shared" si="20"/>
        <v>19079.369067546606</v>
      </c>
      <c r="BB280" s="176">
        <f t="shared" ref="BB280:BB343" si="21">BA280-AZ280</f>
        <v>-38246.72832777859</v>
      </c>
      <c r="BD280" s="324">
        <v>2</v>
      </c>
    </row>
    <row r="281" spans="1:56" ht="24.9" customHeight="1" x14ac:dyDescent="0.3">
      <c r="A281" s="338">
        <v>150000797</v>
      </c>
      <c r="B281" s="114" t="s">
        <v>689</v>
      </c>
      <c r="C281" s="339">
        <v>4</v>
      </c>
      <c r="D281" s="340" t="s">
        <v>870</v>
      </c>
      <c r="E281" s="341">
        <f>'[8]поточний ремонт'!E281</f>
        <v>5707.2000000000007</v>
      </c>
      <c r="F281" s="176">
        <f>'ПР 03.19-03.24'!F281+'[9]поточний ремонт'!F281+'[8]поточний ремонт'!F281</f>
        <v>539773.62981812167</v>
      </c>
      <c r="G281" s="176">
        <f t="shared" si="18"/>
        <v>364372.7543721071</v>
      </c>
      <c r="H281" s="176">
        <f t="shared" si="19"/>
        <v>-175400.87544601457</v>
      </c>
      <c r="I281" s="176">
        <f>'ПР 03.19-03.24'!I281+'[9]поточний ремонт'!I281+'[8]поточний ремонт'!I281</f>
        <v>37.700000000000003</v>
      </c>
      <c r="J281" s="176">
        <f>'ПР 03.19-03.24'!J281+'[9]поточний ремонт'!J281+'[8]поточний ремонт'!J281</f>
        <v>33932.089999999997</v>
      </c>
      <c r="K281" s="342"/>
      <c r="L281" s="176">
        <f>'ПР 03.19-03.24'!L281+'[9]поточний ремонт'!L281+'[8]поточний ремонт'!L281</f>
        <v>4</v>
      </c>
      <c r="M281" s="176">
        <f>'ПР 03.19-03.24'!M281+'[9]поточний ремонт'!M281+'[8]поточний ремонт'!M281</f>
        <v>247259.7752876289</v>
      </c>
      <c r="N281" s="176"/>
      <c r="O281" s="176">
        <f>'ПР 03.19-03.24'!O281+'[9]поточний ремонт'!O281+'[8]поточний ремонт'!O281</f>
        <v>0</v>
      </c>
      <c r="P281" s="176">
        <f>'ПР 03.19-03.24'!P281+'[9]поточний ремонт'!P281+'[8]поточний ремонт'!P281</f>
        <v>0</v>
      </c>
      <c r="Q281" s="334"/>
      <c r="R281" s="176">
        <f>'ПР 03.19-03.24'!R281+'[9]поточний ремонт'!R281+'[8]поточний ремонт'!R281</f>
        <v>0</v>
      </c>
      <c r="S281" s="176">
        <f>'ПР 03.19-03.24'!S281+'[9]поточний ремонт'!S281+'[8]поточний ремонт'!S281</f>
        <v>0</v>
      </c>
      <c r="T281" s="343"/>
      <c r="U281" s="176">
        <f>'ПР 03.19-03.24'!U281+'[9]поточний ремонт'!U281+'[8]поточний ремонт'!U281</f>
        <v>0</v>
      </c>
      <c r="V281" s="176">
        <f>'ПР 03.19-03.24'!V281+'[9]поточний ремонт'!V281+'[8]поточний ремонт'!V281</f>
        <v>0</v>
      </c>
      <c r="W281" s="176">
        <f>'ПР 03.19-03.24'!W281+'[9]поточний ремонт'!W281+'[8]поточний ремонт'!W281</f>
        <v>45</v>
      </c>
      <c r="X281" s="176">
        <f>'ПР 03.19-03.24'!X281+'[9]поточний ремонт'!X281+'[8]поточний ремонт'!X281</f>
        <v>19961.516595269572</v>
      </c>
      <c r="Y281" s="176">
        <f>'ПР 03.19-03.24'!Y281+'[9]поточний ремонт'!Y281+'[8]поточний ремонт'!Y281</f>
        <v>12540.058443432739</v>
      </c>
      <c r="Z281" s="176">
        <f>'ПР 03.19-03.24'!Z281+'[9]поточний ремонт'!Z281+'[8]поточний ремонт'!Z281</f>
        <v>0</v>
      </c>
      <c r="AA281" s="176">
        <f>'ПР 03.19-03.24'!AA281+'[9]поточний ремонт'!AA281+'[8]поточний ремонт'!AA281</f>
        <v>0</v>
      </c>
      <c r="AB281" s="176">
        <f>'ПР 03.19-03.24'!AB281+'[9]поточний ремонт'!AB281+'[8]поточний ремонт'!AB281</f>
        <v>7394.2040138881621</v>
      </c>
      <c r="AC281" s="176">
        <f>'ПР 03.19-03.24'!AC281+'[9]поточний ремонт'!AC281+'[8]поточний ремонт'!AC281</f>
        <v>24622.091561456593</v>
      </c>
      <c r="AD281" s="176">
        <f>'ПР 03.19-03.24'!AD281+'[9]поточний ремонт'!AD281+'[8]поточний ремонт'!AD281</f>
        <v>18663.01847043115</v>
      </c>
      <c r="AE281" s="176">
        <f>'ПР 03.19-03.24'!AE281+'[9]поточний ремонт'!AE281+'[8]поточний ремонт'!AE281</f>
        <v>31269.470712171846</v>
      </c>
      <c r="AF281" s="176">
        <f>'ПР 03.19-03.24'!AF281+'[9]поточний ремонт'!AF281+'[8]поточний ремонт'!AF281</f>
        <v>8413.92</v>
      </c>
      <c r="AG281" s="176"/>
      <c r="AH281" s="176">
        <f>'ПР 03.19-03.24'!AH281+'[9]поточний ремонт'!AH281+'[8]поточний ремонт'!AH281</f>
        <v>45293.582045409232</v>
      </c>
      <c r="AI281" s="176">
        <f>'ПР 03.19-03.24'!AI281+'[9]поточний ремонт'!AI281+'[8]поточний ремонт'!AI281</f>
        <v>136</v>
      </c>
      <c r="AJ281" s="176"/>
      <c r="AK281" s="176">
        <f>'ПР 03.19-03.24'!AK281+'[9]поточний ремонт'!AK281+'[8]поточний ремонт'!AK281</f>
        <v>18406.315418126949</v>
      </c>
      <c r="AL281" s="176">
        <f>'ПР 03.19-03.24'!AL281+'[9]поточний ремонт'!AL281+'[8]поточний ремонт'!AL281</f>
        <v>27327.33391716189</v>
      </c>
      <c r="AM281" s="176"/>
      <c r="AN281" s="176">
        <f>'ПР 03.19-03.24'!AN281+'[9]поточний ремонт'!AN281+'[8]поточний ремонт'!AN281</f>
        <v>0</v>
      </c>
      <c r="AO281" s="176">
        <f>'ПР 03.19-03.24'!AO281+'[9]поточний ремонт'!AO281+'[8]поточний ремонт'!AO281</f>
        <v>1667</v>
      </c>
      <c r="AP281" s="176"/>
      <c r="AQ281" s="176">
        <f>'ПР 03.19-03.24'!AQ281+'[9]поточний ремонт'!AQ281+'[8]поточний ремонт'!AQ281</f>
        <v>2442.7627564714335</v>
      </c>
      <c r="AR281" s="176">
        <f>'ПР 03.19-03.24'!AR281+'[9]поточний ремонт'!AR281+'[8]поточний ремонт'!AR281</f>
        <v>1389</v>
      </c>
      <c r="AS281" s="176"/>
      <c r="AT281" s="176">
        <f>'ПР 03.19-03.24'!AT281+'[9]поточний ремонт'!AT281+'[8]поточний ремонт'!AT281</f>
        <v>49852.579455072417</v>
      </c>
      <c r="AU281" s="176">
        <f>'ПР 03.19-03.24'!AU281+'[9]поточний ремонт'!AU281+'[8]поточний ремонт'!AU281</f>
        <v>12585.536641117151</v>
      </c>
      <c r="AV281" s="176"/>
      <c r="AW281" s="176">
        <f>'ПР 03.19-03.24'!AW281+'[9]поточний ремонт'!AW281+'[8]поточний ремонт'!AW281</f>
        <v>1728.0125331090539</v>
      </c>
      <c r="AX281" s="176">
        <f>'ПР 03.19-03.24'!AX281+'[9]поточний ремонт'!AX281+'[8]поточний ремонт'!AX281</f>
        <v>0</v>
      </c>
      <c r="AY281" s="176"/>
      <c r="AZ281" s="176">
        <f t="shared" si="20"/>
        <v>148992.72292036095</v>
      </c>
      <c r="BA281" s="176">
        <f t="shared" si="20"/>
        <v>51518.790558279041</v>
      </c>
      <c r="BB281" s="176">
        <f t="shared" si="21"/>
        <v>-97473.932362081905</v>
      </c>
      <c r="BD281" s="324">
        <v>2</v>
      </c>
    </row>
    <row r="282" spans="1:56" ht="24.9" customHeight="1" x14ac:dyDescent="0.3">
      <c r="A282" s="338">
        <v>150000709</v>
      </c>
      <c r="B282" s="114" t="s">
        <v>1031</v>
      </c>
      <c r="C282" s="339">
        <v>1</v>
      </c>
      <c r="D282" s="340" t="s">
        <v>870</v>
      </c>
      <c r="E282" s="341">
        <f>'[8]поточний ремонт'!E282</f>
        <v>201.1</v>
      </c>
      <c r="F282" s="176">
        <f>'ПР 03.19-03.24'!F282+'[9]поточний ремонт'!F282+'[8]поточний ремонт'!F282</f>
        <v>15326.761301977031</v>
      </c>
      <c r="G282" s="176">
        <f t="shared" si="18"/>
        <v>2372</v>
      </c>
      <c r="H282" s="176">
        <f t="shared" si="19"/>
        <v>-12954.761301977031</v>
      </c>
      <c r="I282" s="176">
        <f>'ПР 03.19-03.24'!I282+'[9]поточний ремонт'!I282+'[8]поточний ремонт'!I282</f>
        <v>7.6</v>
      </c>
      <c r="J282" s="176">
        <f>'ПР 03.19-03.24'!J282+'[9]поточний ремонт'!J282+'[8]поточний ремонт'!J282</f>
        <v>2372</v>
      </c>
      <c r="K282" s="342"/>
      <c r="L282" s="176">
        <f>'ПР 03.19-03.24'!L282+'[9]поточний ремонт'!L282+'[8]поточний ремонт'!L282</f>
        <v>0</v>
      </c>
      <c r="M282" s="176">
        <f>'ПР 03.19-03.24'!M282+'[9]поточний ремонт'!M282+'[8]поточний ремонт'!M282</f>
        <v>0</v>
      </c>
      <c r="N282" s="176"/>
      <c r="O282" s="176">
        <f>'ПР 03.19-03.24'!O282+'[9]поточний ремонт'!O282+'[8]поточний ремонт'!O282</f>
        <v>0</v>
      </c>
      <c r="P282" s="176">
        <f>'ПР 03.19-03.24'!P282+'[9]поточний ремонт'!P282+'[8]поточний ремонт'!P282</f>
        <v>0</v>
      </c>
      <c r="Q282" s="334"/>
      <c r="R282" s="176">
        <f>'ПР 03.19-03.24'!R282+'[9]поточний ремонт'!R282+'[8]поточний ремонт'!R282</f>
        <v>0</v>
      </c>
      <c r="S282" s="176">
        <f>'ПР 03.19-03.24'!S282+'[9]поточний ремонт'!S282+'[8]поточний ремонт'!S282</f>
        <v>0</v>
      </c>
      <c r="T282" s="343"/>
      <c r="U282" s="176">
        <f>'ПР 03.19-03.24'!U282+'[9]поточний ремонт'!U282+'[8]поточний ремонт'!U282</f>
        <v>0</v>
      </c>
      <c r="V282" s="176">
        <f>'ПР 03.19-03.24'!V282+'[9]поточний ремонт'!V282+'[8]поточний ремонт'!V282</f>
        <v>0</v>
      </c>
      <c r="W282" s="176">
        <f>'ПР 03.19-03.24'!W282+'[9]поточний ремонт'!W282+'[8]поточний ремонт'!W282</f>
        <v>0</v>
      </c>
      <c r="X282" s="176">
        <f>'ПР 03.19-03.24'!X282+'[9]поточний ремонт'!X282+'[8]поточний ремонт'!X282</f>
        <v>0</v>
      </c>
      <c r="Y282" s="176">
        <f>'ПР 03.19-03.24'!Y282+'[9]поточний ремонт'!Y282+'[8]поточний ремонт'!Y282</f>
        <v>0</v>
      </c>
      <c r="Z282" s="176">
        <f>'ПР 03.19-03.24'!Z282+'[9]поточний ремонт'!Z282+'[8]поточний ремонт'!Z282</f>
        <v>0</v>
      </c>
      <c r="AA282" s="176">
        <f>'ПР 03.19-03.24'!AA282+'[9]поточний ремонт'!AA282+'[8]поточний ремонт'!AA282</f>
        <v>0</v>
      </c>
      <c r="AB282" s="176">
        <f>'ПР 03.19-03.24'!AB282+'[9]поточний ремонт'!AB282+'[8]поточний ремонт'!AB282</f>
        <v>0</v>
      </c>
      <c r="AC282" s="176">
        <f>'ПР 03.19-03.24'!AC282+'[9]поточний ремонт'!AC282+'[8]поточний ремонт'!AC282</f>
        <v>0</v>
      </c>
      <c r="AD282" s="176">
        <f>'ПР 03.19-03.24'!AD282+'[9]поточний ремонт'!AD282+'[8]поточний ремонт'!AD282</f>
        <v>0</v>
      </c>
      <c r="AE282" s="176">
        <f>'ПР 03.19-03.24'!AE282+'[9]поточний ремонт'!AE282+'[8]поточний ремонт'!AE282</f>
        <v>2094.9763777735479</v>
      </c>
      <c r="AF282" s="176">
        <f>'ПР 03.19-03.24'!AF282+'[9]поточний ремонт'!AF282+'[8]поточний ремонт'!AF282</f>
        <v>0</v>
      </c>
      <c r="AG282" s="176"/>
      <c r="AH282" s="176">
        <f>'ПР 03.19-03.24'!AH282+'[9]поточний ремонт'!AH282+'[8]поточний ремонт'!AH282</f>
        <v>3414.3524278142531</v>
      </c>
      <c r="AI282" s="176">
        <f>'ПР 03.19-03.24'!AI282+'[9]поточний ремонт'!AI282+'[8]поточний ремонт'!AI282</f>
        <v>0</v>
      </c>
      <c r="AJ282" s="176"/>
      <c r="AK282" s="176">
        <f>'ПР 03.19-03.24'!AK282+'[9]поточний ремонт'!AK282+'[8]поточний ремонт'!AK282</f>
        <v>1990.1201540664147</v>
      </c>
      <c r="AL282" s="176">
        <f>'ПР 03.19-03.24'!AL282+'[9]поточний ремонт'!AL282+'[8]поточний ремонт'!AL282</f>
        <v>0</v>
      </c>
      <c r="AM282" s="176"/>
      <c r="AN282" s="176">
        <f>'ПР 03.19-03.24'!AN282+'[9]поточний ремонт'!AN282+'[8]поточний ремонт'!AN282</f>
        <v>0</v>
      </c>
      <c r="AO282" s="176">
        <f>'ПР 03.19-03.24'!AO282+'[9]поточний ремонт'!AO282+'[8]поточний ремонт'!AO282</f>
        <v>0</v>
      </c>
      <c r="AP282" s="176"/>
      <c r="AQ282" s="176">
        <f>'ПР 03.19-03.24'!AQ282+'[9]поточний ремонт'!AQ282+'[8]поточний ремонт'!AQ282</f>
        <v>1185.8412348117029</v>
      </c>
      <c r="AR282" s="176">
        <f>'ПР 03.19-03.24'!AR282+'[9]поточний ремонт'!AR282+'[8]поточний ремонт'!AR282</f>
        <v>0</v>
      </c>
      <c r="AS282" s="176"/>
      <c r="AT282" s="176">
        <f>'ПР 03.19-03.24'!AT282+'[9]поточний ремонт'!AT282+'[8]поточний ремонт'!AT282</f>
        <v>1900.4772546094782</v>
      </c>
      <c r="AU282" s="176">
        <f>'ПР 03.19-03.24'!AU282+'[9]поточний ремонт'!AU282+'[8]поточний ремонт'!AU282</f>
        <v>0</v>
      </c>
      <c r="AV282" s="176"/>
      <c r="AW282" s="176">
        <f>'ПР 03.19-03.24'!AW282+'[9]поточний ремонт'!AW282+'[8]поточний ремонт'!AW282</f>
        <v>54.29699999999999</v>
      </c>
      <c r="AX282" s="176">
        <f>'ПР 03.19-03.24'!AX282+'[9]поточний ремонт'!AX282+'[8]поточний ремонт'!AX282</f>
        <v>1774.8169317575841</v>
      </c>
      <c r="AY282" s="176"/>
      <c r="AZ282" s="176">
        <f t="shared" si="20"/>
        <v>10640.064449075397</v>
      </c>
      <c r="BA282" s="176">
        <f t="shared" si="20"/>
        <v>1774.8169317575841</v>
      </c>
      <c r="BB282" s="176">
        <f t="shared" si="21"/>
        <v>-8865.2475173178118</v>
      </c>
      <c r="BD282" s="324">
        <v>3</v>
      </c>
    </row>
    <row r="283" spans="1:56" ht="24.9" customHeight="1" x14ac:dyDescent="0.3">
      <c r="A283" s="338">
        <v>150000706</v>
      </c>
      <c r="B283" s="602" t="s">
        <v>1032</v>
      </c>
      <c r="C283" s="339">
        <v>1</v>
      </c>
      <c r="D283" s="340" t="s">
        <v>870</v>
      </c>
      <c r="E283" s="341"/>
      <c r="F283" s="176"/>
      <c r="G283" s="176"/>
      <c r="H283" s="176"/>
      <c r="I283" s="176"/>
      <c r="J283" s="176"/>
      <c r="K283" s="342"/>
      <c r="L283" s="176"/>
      <c r="M283" s="176"/>
      <c r="N283" s="176"/>
      <c r="O283" s="176"/>
      <c r="P283" s="176"/>
      <c r="Q283" s="334"/>
      <c r="R283" s="176"/>
      <c r="S283" s="176"/>
      <c r="T283" s="343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  <c r="AZ283" s="176">
        <f t="shared" si="20"/>
        <v>0</v>
      </c>
      <c r="BA283" s="176">
        <f t="shared" si="20"/>
        <v>0</v>
      </c>
      <c r="BB283" s="176">
        <f t="shared" si="21"/>
        <v>0</v>
      </c>
      <c r="BD283" s="324">
        <v>3</v>
      </c>
    </row>
    <row r="284" spans="1:56" ht="24.9" customHeight="1" x14ac:dyDescent="0.3">
      <c r="A284" s="338">
        <v>150000707</v>
      </c>
      <c r="B284" s="114" t="s">
        <v>1033</v>
      </c>
      <c r="C284" s="339">
        <v>1</v>
      </c>
      <c r="D284" s="340" t="s">
        <v>870</v>
      </c>
      <c r="E284" s="341">
        <f>'[8]поточний ремонт'!E284</f>
        <v>325</v>
      </c>
      <c r="F284" s="176">
        <f>'ПР 03.19-03.24'!F284+'[9]поточний ремонт'!F284+'[8]поточний ремонт'!F284</f>
        <v>23938.029097623152</v>
      </c>
      <c r="G284" s="176">
        <f t="shared" si="18"/>
        <v>2529.2765410601078</v>
      </c>
      <c r="H284" s="176">
        <f t="shared" si="19"/>
        <v>-21408.752556563042</v>
      </c>
      <c r="I284" s="176">
        <f>'ПР 03.19-03.24'!I284+'[9]поточний ремонт'!I284+'[8]поточний ремонт'!I284</f>
        <v>8.5399999999999991</v>
      </c>
      <c r="J284" s="176">
        <f>'ПР 03.19-03.24'!J284+'[9]поточний ремонт'!J284+'[8]поточний ремонт'!J284</f>
        <v>2529.2765410601078</v>
      </c>
      <c r="K284" s="342"/>
      <c r="L284" s="176">
        <f>'ПР 03.19-03.24'!L284+'[9]поточний ремонт'!L284+'[8]поточний ремонт'!L284</f>
        <v>0</v>
      </c>
      <c r="M284" s="176">
        <f>'ПР 03.19-03.24'!M284+'[9]поточний ремонт'!M284+'[8]поточний ремонт'!M284</f>
        <v>0</v>
      </c>
      <c r="N284" s="176"/>
      <c r="O284" s="176">
        <f>'ПР 03.19-03.24'!O284+'[9]поточний ремонт'!O284+'[8]поточний ремонт'!O284</f>
        <v>0</v>
      </c>
      <c r="P284" s="176">
        <f>'ПР 03.19-03.24'!P284+'[9]поточний ремонт'!P284+'[8]поточний ремонт'!P284</f>
        <v>0</v>
      </c>
      <c r="Q284" s="334"/>
      <c r="R284" s="176">
        <f>'ПР 03.19-03.24'!R284+'[9]поточний ремонт'!R284+'[8]поточний ремонт'!R284</f>
        <v>0</v>
      </c>
      <c r="S284" s="176">
        <f>'ПР 03.19-03.24'!S284+'[9]поточний ремонт'!S284+'[8]поточний ремонт'!S284</f>
        <v>0</v>
      </c>
      <c r="T284" s="343"/>
      <c r="U284" s="176">
        <f>'ПР 03.19-03.24'!U284+'[9]поточний ремонт'!U284+'[8]поточний ремонт'!U284</f>
        <v>0</v>
      </c>
      <c r="V284" s="176">
        <f>'ПР 03.19-03.24'!V284+'[9]поточний ремонт'!V284+'[8]поточний ремонт'!V284</f>
        <v>0</v>
      </c>
      <c r="W284" s="176">
        <f>'ПР 03.19-03.24'!W284+'[9]поточний ремонт'!W284+'[8]поточний ремонт'!W284</f>
        <v>0</v>
      </c>
      <c r="X284" s="176">
        <f>'ПР 03.19-03.24'!X284+'[9]поточний ремонт'!X284+'[8]поточний ремонт'!X284</f>
        <v>0</v>
      </c>
      <c r="Y284" s="176">
        <f>'ПР 03.19-03.24'!Y284+'[9]поточний ремонт'!Y284+'[8]поточний ремонт'!Y284</f>
        <v>0</v>
      </c>
      <c r="Z284" s="176">
        <f>'ПР 03.19-03.24'!Z284+'[9]поточний ремонт'!Z284+'[8]поточний ремонт'!Z284</f>
        <v>0</v>
      </c>
      <c r="AA284" s="176">
        <f>'ПР 03.19-03.24'!AA284+'[9]поточний ремонт'!AA284+'[8]поточний ремонт'!AA284</f>
        <v>0</v>
      </c>
      <c r="AB284" s="176">
        <f>'ПР 03.19-03.24'!AB284+'[9]поточний ремонт'!AB284+'[8]поточний ремонт'!AB284</f>
        <v>0</v>
      </c>
      <c r="AC284" s="176">
        <f>'ПР 03.19-03.24'!AC284+'[9]поточний ремонт'!AC284+'[8]поточний ремонт'!AC284</f>
        <v>0</v>
      </c>
      <c r="AD284" s="176">
        <f>'ПР 03.19-03.24'!AD284+'[9]поточний ремонт'!AD284+'[8]поточний ремонт'!AD284</f>
        <v>0</v>
      </c>
      <c r="AE284" s="176">
        <f>'ПР 03.19-03.24'!AE284+'[9]поточний ремонт'!AE284+'[8]поточний ремонт'!AE284</f>
        <v>1273.6427380794116</v>
      </c>
      <c r="AF284" s="176">
        <f>'ПР 03.19-03.24'!AF284+'[9]поточний ремонт'!AF284+'[8]поточний ремонт'!AF284</f>
        <v>0</v>
      </c>
      <c r="AG284" s="176"/>
      <c r="AH284" s="176">
        <f>'ПР 03.19-03.24'!AH284+'[9]поточний ремонт'!AH284+'[8]поточний ремонт'!AH284</f>
        <v>1716.1153370067982</v>
      </c>
      <c r="AI284" s="176">
        <f>'ПР 03.19-03.24'!AI284+'[9]поточний ремонт'!AI284+'[8]поточний ремонт'!AI284</f>
        <v>0</v>
      </c>
      <c r="AJ284" s="176"/>
      <c r="AK284" s="176">
        <f>'ПР 03.19-03.24'!AK284+'[9]поточний ремонт'!AK284+'[8]поточний ремонт'!AK284</f>
        <v>1086.3608679074032</v>
      </c>
      <c r="AL284" s="176">
        <f>'ПР 03.19-03.24'!AL284+'[9]поточний ремонт'!AL284+'[8]поточний ремонт'!AL284</f>
        <v>0</v>
      </c>
      <c r="AM284" s="176"/>
      <c r="AN284" s="176">
        <f>'ПР 03.19-03.24'!AN284+'[9]поточний ремонт'!AN284+'[8]поточний ремонт'!AN284</f>
        <v>0</v>
      </c>
      <c r="AO284" s="176">
        <f>'ПР 03.19-03.24'!AO284+'[9]поточний ремонт'!AO284+'[8]поточний ремонт'!AO284</f>
        <v>0</v>
      </c>
      <c r="AP284" s="176"/>
      <c r="AQ284" s="176">
        <f>'ПР 03.19-03.24'!AQ284+'[9]поточний ремонт'!AQ284+'[8]поточний ремонт'!AQ284</f>
        <v>0</v>
      </c>
      <c r="AR284" s="176">
        <f>'ПР 03.19-03.24'!AR284+'[9]поточний ремонт'!AR284+'[8]поточний ремонт'!AR284</f>
        <v>0</v>
      </c>
      <c r="AS284" s="176"/>
      <c r="AT284" s="176">
        <f>'ПР 03.19-03.24'!AT284+'[9]поточний ремонт'!AT284+'[8]поточний ремонт'!AT284</f>
        <v>702.18733583365986</v>
      </c>
      <c r="AU284" s="176">
        <f>'ПР 03.19-03.24'!AU284+'[9]поточний ремонт'!AU284+'[8]поточний ремонт'!AU284</f>
        <v>0</v>
      </c>
      <c r="AV284" s="176"/>
      <c r="AW284" s="176">
        <f>'ПР 03.19-03.24'!AW284+'[9]поточний ремонт'!AW284+'[8]поточний ремонт'!AW284</f>
        <v>88.047000000000011</v>
      </c>
      <c r="AX284" s="176">
        <f>'ПР 03.19-03.24'!AX284+'[9]поточний ремонт'!AX284+'[8]поточний ремонт'!AX284</f>
        <v>511.88292117934719</v>
      </c>
      <c r="AY284" s="176"/>
      <c r="AZ284" s="176">
        <f t="shared" si="20"/>
        <v>4866.3532788272723</v>
      </c>
      <c r="BA284" s="176">
        <f t="shared" si="20"/>
        <v>511.88292117934719</v>
      </c>
      <c r="BB284" s="176">
        <f t="shared" si="21"/>
        <v>-4354.4703576479251</v>
      </c>
      <c r="BD284" s="324">
        <v>3</v>
      </c>
    </row>
    <row r="285" spans="1:56" ht="24.9" customHeight="1" x14ac:dyDescent="0.3">
      <c r="A285" s="338">
        <v>150000708</v>
      </c>
      <c r="B285" s="114" t="s">
        <v>1034</v>
      </c>
      <c r="C285" s="339">
        <v>1</v>
      </c>
      <c r="D285" s="340" t="s">
        <v>870</v>
      </c>
      <c r="E285" s="341">
        <f>'[8]поточний ремонт'!E285</f>
        <v>241.4</v>
      </c>
      <c r="F285" s="176">
        <f>'ПР 03.19-03.24'!F285+'[9]поточний ремонт'!F285+'[8]поточний ремонт'!F285</f>
        <v>18507.033413393001</v>
      </c>
      <c r="G285" s="176">
        <f t="shared" si="18"/>
        <v>581</v>
      </c>
      <c r="H285" s="176">
        <f t="shared" si="19"/>
        <v>-17926.033413393001</v>
      </c>
      <c r="I285" s="176">
        <f>'ПР 03.19-03.24'!I285+'[9]поточний ремонт'!I285+'[8]поточний ремонт'!I285</f>
        <v>0</v>
      </c>
      <c r="J285" s="176">
        <f>'ПР 03.19-03.24'!J285+'[9]поточний ремонт'!J285+'[8]поточний ремонт'!J285</f>
        <v>0</v>
      </c>
      <c r="K285" s="342"/>
      <c r="L285" s="176">
        <f>'ПР 03.19-03.24'!L285+'[9]поточний ремонт'!L285+'[8]поточний ремонт'!L285</f>
        <v>0</v>
      </c>
      <c r="M285" s="176">
        <f>'ПР 03.19-03.24'!M285+'[9]поточний ремонт'!M285+'[8]поточний ремонт'!M285</f>
        <v>0</v>
      </c>
      <c r="N285" s="176"/>
      <c r="O285" s="176">
        <f>'ПР 03.19-03.24'!O285+'[9]поточний ремонт'!O285+'[8]поточний ремонт'!O285</f>
        <v>0</v>
      </c>
      <c r="P285" s="176">
        <f>'ПР 03.19-03.24'!P285+'[9]поточний ремонт'!P285+'[8]поточний ремонт'!P285</f>
        <v>0</v>
      </c>
      <c r="Q285" s="334"/>
      <c r="R285" s="176">
        <f>'ПР 03.19-03.24'!R285+'[9]поточний ремонт'!R285+'[8]поточний ремонт'!R285</f>
        <v>0</v>
      </c>
      <c r="S285" s="176">
        <f>'ПР 03.19-03.24'!S285+'[9]поточний ремонт'!S285+'[8]поточний ремонт'!S285</f>
        <v>0</v>
      </c>
      <c r="T285" s="343"/>
      <c r="U285" s="176">
        <f>'ПР 03.19-03.24'!U285+'[9]поточний ремонт'!U285+'[8]поточний ремонт'!U285</f>
        <v>0</v>
      </c>
      <c r="V285" s="176">
        <f>'ПР 03.19-03.24'!V285+'[9]поточний ремонт'!V285+'[8]поточний ремонт'!V285</f>
        <v>0</v>
      </c>
      <c r="W285" s="176">
        <f>'ПР 03.19-03.24'!W285+'[9]поточний ремонт'!W285+'[8]поточний ремонт'!W285</f>
        <v>0</v>
      </c>
      <c r="X285" s="176">
        <f>'ПР 03.19-03.24'!X285+'[9]поточний ремонт'!X285+'[8]поточний ремонт'!X285</f>
        <v>0</v>
      </c>
      <c r="Y285" s="176">
        <f>'ПР 03.19-03.24'!Y285+'[9]поточний ремонт'!Y285+'[8]поточний ремонт'!Y285</f>
        <v>0</v>
      </c>
      <c r="Z285" s="176">
        <f>'ПР 03.19-03.24'!Z285+'[9]поточний ремонт'!Z285+'[8]поточний ремонт'!Z285</f>
        <v>0</v>
      </c>
      <c r="AA285" s="176">
        <f>'ПР 03.19-03.24'!AA285+'[9]поточний ремонт'!AA285+'[8]поточний ремонт'!AA285</f>
        <v>0</v>
      </c>
      <c r="AB285" s="176">
        <f>'ПР 03.19-03.24'!AB285+'[9]поточний ремонт'!AB285+'[8]поточний ремонт'!AB285</f>
        <v>0</v>
      </c>
      <c r="AC285" s="176">
        <f>'ПР 03.19-03.24'!AC285+'[9]поточний ремонт'!AC285+'[8]поточний ремонт'!AC285</f>
        <v>0</v>
      </c>
      <c r="AD285" s="176">
        <f>'ПР 03.19-03.24'!AD285+'[9]поточний ремонт'!AD285+'[8]поточний ремонт'!AD285</f>
        <v>581</v>
      </c>
      <c r="AE285" s="176">
        <f>'ПР 03.19-03.24'!AE285+'[9]поточний ремонт'!AE285+'[8]поточний ремонт'!AE285</f>
        <v>1545.7860333541164</v>
      </c>
      <c r="AF285" s="176">
        <f>'ПР 03.19-03.24'!AF285+'[9]поточний ремонт'!AF285+'[8]поточний ремонт'!AF285</f>
        <v>0</v>
      </c>
      <c r="AG285" s="176"/>
      <c r="AH285" s="176">
        <f>'ПР 03.19-03.24'!AH285+'[9]поточний ремонт'!AH285+'[8]поточний ремонт'!AH285</f>
        <v>2537.8551481651898</v>
      </c>
      <c r="AI285" s="176">
        <f>'ПР 03.19-03.24'!AI285+'[9]поточний ремонт'!AI285+'[8]поточний ремонт'!AI285</f>
        <v>0</v>
      </c>
      <c r="AJ285" s="176"/>
      <c r="AK285" s="176">
        <f>'ПР 03.19-03.24'!AK285+'[9]поточний ремонт'!AK285+'[8]поточний ремонт'!AK285</f>
        <v>1444.1799924345055</v>
      </c>
      <c r="AL285" s="176">
        <f>'ПР 03.19-03.24'!AL285+'[9]поточний ремонт'!AL285+'[8]поточний ремонт'!AL285</f>
        <v>0</v>
      </c>
      <c r="AM285" s="176"/>
      <c r="AN285" s="176">
        <f>'ПР 03.19-03.24'!AN285+'[9]поточний ремонт'!AN285+'[8]поточний ремонт'!AN285</f>
        <v>0</v>
      </c>
      <c r="AO285" s="176">
        <f>'ПР 03.19-03.24'!AO285+'[9]поточний ремонт'!AO285+'[8]поточний ремонт'!AO285</f>
        <v>0</v>
      </c>
      <c r="AP285" s="176"/>
      <c r="AQ285" s="176">
        <f>'ПР 03.19-03.24'!AQ285+'[9]поточний ремонт'!AQ285+'[8]поточний ремонт'!AQ285</f>
        <v>766.02652989336866</v>
      </c>
      <c r="AR285" s="176">
        <f>'ПР 03.19-03.24'!AR285+'[9]поточний ремонт'!AR285+'[8]поточний ремонт'!AR285</f>
        <v>0</v>
      </c>
      <c r="AS285" s="176"/>
      <c r="AT285" s="176">
        <f>'ПР 03.19-03.24'!AT285+'[9]поточний ремонт'!AT285+'[8]поточний ремонт'!AT285</f>
        <v>1136.5153945192765</v>
      </c>
      <c r="AU285" s="176">
        <f>'ПР 03.19-03.24'!AU285+'[9]поточний ремонт'!AU285+'[8]поточний ремонт'!AU285</f>
        <v>0</v>
      </c>
      <c r="AV285" s="176"/>
      <c r="AW285" s="176">
        <f>'ПР 03.19-03.24'!AW285+'[9]поточний ремонт'!AW285+'[8]поточний ремонт'!AW285</f>
        <v>65.178000000000011</v>
      </c>
      <c r="AX285" s="176">
        <f>'ПР 03.19-03.24'!AX285+'[9]поточний ремонт'!AX285+'[8]поточний ремонт'!AX285</f>
        <v>1478.7804376295485</v>
      </c>
      <c r="AY285" s="176"/>
      <c r="AZ285" s="176">
        <f t="shared" si="20"/>
        <v>7495.5410983664551</v>
      </c>
      <c r="BA285" s="176">
        <f t="shared" si="20"/>
        <v>1478.7804376295485</v>
      </c>
      <c r="BB285" s="176">
        <f t="shared" si="21"/>
        <v>-6016.7606607369071</v>
      </c>
      <c r="BD285" s="324">
        <v>3</v>
      </c>
    </row>
    <row r="286" spans="1:56" ht="24.9" customHeight="1" x14ac:dyDescent="0.3">
      <c r="A286" s="338">
        <v>150000591</v>
      </c>
      <c r="B286" s="114" t="s">
        <v>699</v>
      </c>
      <c r="C286" s="339">
        <v>2</v>
      </c>
      <c r="D286" s="340" t="s">
        <v>870</v>
      </c>
      <c r="E286" s="341">
        <f>'[8]поточний ремонт'!E286</f>
        <v>148.69999999999999</v>
      </c>
      <c r="F286" s="176">
        <f>'ПР 03.19-03.24'!F286+'[9]поточний ремонт'!F286+'[8]поточний ремонт'!F286</f>
        <v>20230.533358645062</v>
      </c>
      <c r="G286" s="176">
        <f t="shared" si="18"/>
        <v>26065.016877702183</v>
      </c>
      <c r="H286" s="176">
        <f t="shared" si="19"/>
        <v>5834.4835190571212</v>
      </c>
      <c r="I286" s="176">
        <f>'ПР 03.19-03.24'!I286+'[9]поточний ремонт'!I286+'[8]поточний ремонт'!I286</f>
        <v>4.5</v>
      </c>
      <c r="J286" s="176">
        <f>'ПР 03.19-03.24'!J286+'[9]поточний ремонт'!J286+'[8]поточний ремонт'!J286</f>
        <v>1423</v>
      </c>
      <c r="K286" s="342"/>
      <c r="L286" s="176">
        <f>'ПР 03.19-03.24'!L286+'[9]поточний ремонт'!L286+'[8]поточний ремонт'!L286</f>
        <v>0</v>
      </c>
      <c r="M286" s="176">
        <f>'ПР 03.19-03.24'!M286+'[9]поточний ремонт'!M286+'[8]поточний ремонт'!M286</f>
        <v>10628</v>
      </c>
      <c r="N286" s="176"/>
      <c r="O286" s="176">
        <f>'ПР 03.19-03.24'!O286+'[9]поточний ремонт'!O286+'[8]поточний ремонт'!O286</f>
        <v>0</v>
      </c>
      <c r="P286" s="176">
        <f>'ПР 03.19-03.24'!P286+'[9]поточний ремонт'!P286+'[8]поточний ремонт'!P286</f>
        <v>0</v>
      </c>
      <c r="Q286" s="334"/>
      <c r="R286" s="176">
        <f>'ПР 03.19-03.24'!R286+'[9]поточний ремонт'!R286+'[8]поточний ремонт'!R286</f>
        <v>0</v>
      </c>
      <c r="S286" s="176">
        <f>'ПР 03.19-03.24'!S286+'[9]поточний ремонт'!S286+'[8]поточний ремонт'!S286</f>
        <v>0</v>
      </c>
      <c r="T286" s="343"/>
      <c r="U286" s="176">
        <f>'ПР 03.19-03.24'!U286+'[9]поточний ремонт'!U286+'[8]поточний ремонт'!U286</f>
        <v>0</v>
      </c>
      <c r="V286" s="176">
        <f>'ПР 03.19-03.24'!V286+'[9]поточний ремонт'!V286+'[8]поточний ремонт'!V286</f>
        <v>0</v>
      </c>
      <c r="W286" s="176">
        <f>'ПР 03.19-03.24'!W286+'[9]поточний ремонт'!W286+'[8]поточний ремонт'!W286</f>
        <v>0</v>
      </c>
      <c r="X286" s="176">
        <f>'ПР 03.19-03.24'!X286+'[9]поточний ремонт'!X286+'[8]поточний ремонт'!X286</f>
        <v>0</v>
      </c>
      <c r="Y286" s="176">
        <f>'ПР 03.19-03.24'!Y286+'[9]поточний ремонт'!Y286+'[8]поточний ремонт'!Y286</f>
        <v>4297.7595373819449</v>
      </c>
      <c r="Z286" s="176">
        <f>'ПР 03.19-03.24'!Z286+'[9]поточний ремонт'!Z286+'[8]поточний ремонт'!Z286</f>
        <v>0</v>
      </c>
      <c r="AA286" s="176">
        <f>'ПР 03.19-03.24'!AA286+'[9]поточний ремонт'!AA286+'[8]поточний ремонт'!AA286</f>
        <v>0</v>
      </c>
      <c r="AB286" s="176">
        <f>'ПР 03.19-03.24'!AB286+'[9]поточний ремонт'!AB286+'[8]поточний ремонт'!AB286</f>
        <v>0</v>
      </c>
      <c r="AC286" s="176">
        <f>'ПР 03.19-03.24'!AC286+'[9]поточний ремонт'!AC286+'[8]поточний ремонт'!AC286</f>
        <v>2228</v>
      </c>
      <c r="AD286" s="176">
        <f>'ПР 03.19-03.24'!AD286+'[9]поточний ремонт'!AD286+'[8]поточний ремонт'!AD286</f>
        <v>7488.2573403202368</v>
      </c>
      <c r="AE286" s="176">
        <f>'ПР 03.19-03.24'!AE286+'[9]поточний ремонт'!AE286+'[8]поточний ремонт'!AE286</f>
        <v>2869.0062555737049</v>
      </c>
      <c r="AF286" s="176">
        <f>'ПР 03.19-03.24'!AF286+'[9]поточний ремонт'!AF286+'[8]поточний ремонт'!AF286</f>
        <v>0</v>
      </c>
      <c r="AG286" s="176"/>
      <c r="AH286" s="176">
        <f>'ПР 03.19-03.24'!AH286+'[9]поточний ремонт'!AH286+'[8]поточний ремонт'!AH286</f>
        <v>3374.2696059074487</v>
      </c>
      <c r="AI286" s="176">
        <f>'ПР 03.19-03.24'!AI286+'[9]поточний ремонт'!AI286+'[8]поточний ремонт'!AI286</f>
        <v>0</v>
      </c>
      <c r="AJ286" s="176"/>
      <c r="AK286" s="176">
        <f>'ПР 03.19-03.24'!AK286+'[9]поточний ремонт'!AK286+'[8]поточний ремонт'!AK286</f>
        <v>1768.5881792745122</v>
      </c>
      <c r="AL286" s="176">
        <f>'ПР 03.19-03.24'!AL286+'[9]поточний ремонт'!AL286+'[8]поточний ремонт'!AL286</f>
        <v>0</v>
      </c>
      <c r="AM286" s="176"/>
      <c r="AN286" s="176">
        <f>'ПР 03.19-03.24'!AN286+'[9]поточний ремонт'!AN286+'[8]поточний ремонт'!AN286</f>
        <v>1770.6453141974735</v>
      </c>
      <c r="AO286" s="176">
        <f>'ПР 03.19-03.24'!AO286+'[9]поточний ремонт'!AO286+'[8]поточний ремонт'!AO286</f>
        <v>780.59971383569996</v>
      </c>
      <c r="AP286" s="176"/>
      <c r="AQ286" s="176">
        <f>'ПР 03.19-03.24'!AQ286+'[9]поточний ремонт'!AQ286+'[8]поточний ремонт'!AQ286</f>
        <v>0</v>
      </c>
      <c r="AR286" s="176">
        <f>'ПР 03.19-03.24'!AR286+'[9]поточний ремонт'!AR286+'[8]поточний ремонт'!AR286</f>
        <v>0</v>
      </c>
      <c r="AS286" s="176"/>
      <c r="AT286" s="176">
        <f>'ПР 03.19-03.24'!AT286+'[9]поточний ремонт'!AT286+'[8]поточний ремонт'!AT286</f>
        <v>1156.3080404905836</v>
      </c>
      <c r="AU286" s="176">
        <f>'ПР 03.19-03.24'!AU286+'[9]поточний ремонт'!AU286+'[8]поточний ремонт'!AU286</f>
        <v>676</v>
      </c>
      <c r="AV286" s="176"/>
      <c r="AW286" s="176">
        <f>'ПР 03.19-03.24'!AW286+'[9]поточний ремонт'!AW286+'[8]поточний ремонт'!AW286</f>
        <v>145.07785502546957</v>
      </c>
      <c r="AX286" s="176">
        <f>'ПР 03.19-03.24'!AX286+'[9]поточний ремонт'!AX286+'[8]поточний ремонт'!AX286</f>
        <v>0</v>
      </c>
      <c r="AY286" s="176"/>
      <c r="AZ286" s="176">
        <f t="shared" si="20"/>
        <v>11083.895250469192</v>
      </c>
      <c r="BA286" s="176">
        <f t="shared" si="20"/>
        <v>1456.5997138357</v>
      </c>
      <c r="BB286" s="176">
        <f t="shared" si="21"/>
        <v>-9627.2955366334918</v>
      </c>
      <c r="BD286" s="324">
        <v>3</v>
      </c>
    </row>
    <row r="287" spans="1:56" ht="24.9" customHeight="1" x14ac:dyDescent="0.3">
      <c r="A287" s="338">
        <v>150000710</v>
      </c>
      <c r="B287" s="114" t="s">
        <v>896</v>
      </c>
      <c r="C287" s="339">
        <v>5</v>
      </c>
      <c r="D287" s="340" t="s">
        <v>870</v>
      </c>
      <c r="E287" s="341">
        <f>'[8]поточний ремонт'!E287</f>
        <v>4572.4000000000005</v>
      </c>
      <c r="F287" s="176">
        <f>'ПР 03.19-03.24'!F287+'[9]поточний ремонт'!F287+'[8]поточний ремонт'!F287</f>
        <v>351800.15460911649</v>
      </c>
      <c r="G287" s="176">
        <f t="shared" si="18"/>
        <v>276846.96037366986</v>
      </c>
      <c r="H287" s="176">
        <f t="shared" si="19"/>
        <v>-74953.19423544663</v>
      </c>
      <c r="I287" s="176">
        <f>'ПР 03.19-03.24'!I287+'[9]поточний ремонт'!I287+'[8]поточний ремонт'!I287</f>
        <v>16</v>
      </c>
      <c r="J287" s="176">
        <f>'ПР 03.19-03.24'!J287+'[9]поточний ремонт'!J287+'[8]поточний ремонт'!J287</f>
        <v>4997</v>
      </c>
      <c r="K287" s="342"/>
      <c r="L287" s="176">
        <f>'ПР 03.19-03.24'!L287+'[9]поточний ремонт'!L287+'[8]поточний ремонт'!L287</f>
        <v>1</v>
      </c>
      <c r="M287" s="176">
        <f>'ПР 03.19-03.24'!M287+'[9]поточний ремонт'!M287+'[8]поточний ремонт'!M287</f>
        <v>55315</v>
      </c>
      <c r="N287" s="176"/>
      <c r="O287" s="176">
        <f>'ПР 03.19-03.24'!O287+'[9]поточний ремонт'!O287+'[8]поточний ремонт'!O287</f>
        <v>0</v>
      </c>
      <c r="P287" s="176">
        <f>'ПР 03.19-03.24'!P287+'[9]поточний ремонт'!P287+'[8]поточний ремонт'!P287</f>
        <v>0</v>
      </c>
      <c r="Q287" s="334"/>
      <c r="R287" s="176">
        <f>'ПР 03.19-03.24'!R287+'[9]поточний ремонт'!R287+'[8]поточний ремонт'!R287</f>
        <v>0</v>
      </c>
      <c r="S287" s="176">
        <f>'ПР 03.19-03.24'!S287+'[9]поточний ремонт'!S287+'[8]поточний ремонт'!S287</f>
        <v>0</v>
      </c>
      <c r="T287" s="343"/>
      <c r="U287" s="176">
        <f>'ПР 03.19-03.24'!U287+'[9]поточний ремонт'!U287+'[8]поточний ремонт'!U287</f>
        <v>0</v>
      </c>
      <c r="V287" s="176">
        <f>'ПР 03.19-03.24'!V287+'[9]поточний ремонт'!V287+'[8]поточний ремонт'!V287</f>
        <v>0</v>
      </c>
      <c r="W287" s="176">
        <f>'ПР 03.19-03.24'!W287+'[9]поточний ремонт'!W287+'[8]поточний ремонт'!W287</f>
        <v>65</v>
      </c>
      <c r="X287" s="176">
        <f>'ПР 03.19-03.24'!X287+'[9]поточний ремонт'!X287+'[8]поточний ремонт'!X287</f>
        <v>15907</v>
      </c>
      <c r="Y287" s="176">
        <f>'ПР 03.19-03.24'!Y287+'[9]поточний ремонт'!Y287+'[8]поточний ремонт'!Y287</f>
        <v>79029.6433618601</v>
      </c>
      <c r="Z287" s="176">
        <f>'ПР 03.19-03.24'!Z287+'[9]поточний ремонт'!Z287+'[8]поточний ремонт'!Z287</f>
        <v>0</v>
      </c>
      <c r="AA287" s="176">
        <f>'ПР 03.19-03.24'!AA287+'[9]поточний ремонт'!AA287+'[8]поточний ремонт'!AA287</f>
        <v>0</v>
      </c>
      <c r="AB287" s="176">
        <f>'ПР 03.19-03.24'!AB287+'[9]поточний ремонт'!AB287+'[8]поточний ремонт'!AB287</f>
        <v>5860.8035746603491</v>
      </c>
      <c r="AC287" s="176">
        <f>'ПР 03.19-03.24'!AC287+'[9]поточний ремонт'!AC287+'[8]поточний ремонт'!AC287</f>
        <v>106644.13413978851</v>
      </c>
      <c r="AD287" s="176">
        <f>'ПР 03.19-03.24'!AD287+'[9]поточний ремонт'!AD287+'[8]поточний ремонт'!AD287</f>
        <v>9093.379297360907</v>
      </c>
      <c r="AE287" s="176">
        <f>'ПР 03.19-03.24'!AE287+'[9]поточний ремонт'!AE287+'[8]поточний ремонт'!AE287</f>
        <v>25279.068002936427</v>
      </c>
      <c r="AF287" s="176">
        <f>'ПР 03.19-03.24'!AF287+'[9]поточний ремонт'!AF287+'[8]поточний ремонт'!AF287</f>
        <v>77916.709832991895</v>
      </c>
      <c r="AG287" s="176"/>
      <c r="AH287" s="176">
        <f>'ПР 03.19-03.24'!AH287+'[9]поточний ремонт'!AH287+'[8]поточний ремонт'!AH287</f>
        <v>38081.071281798591</v>
      </c>
      <c r="AI287" s="176">
        <f>'ПР 03.19-03.24'!AI287+'[9]поточний ремонт'!AI287+'[8]поточний ремонт'!AI287</f>
        <v>39778.936794769346</v>
      </c>
      <c r="AJ287" s="176"/>
      <c r="AK287" s="176">
        <f>'ПР 03.19-03.24'!AK287+'[9]поточний ремонт'!AK287+'[8]поточний ремонт'!AK287</f>
        <v>14162.948197211615</v>
      </c>
      <c r="AL287" s="176">
        <f>'ПР 03.19-03.24'!AL287+'[9]поточний ремонт'!AL287+'[8]поточний ремонт'!AL287</f>
        <v>20966.922049902001</v>
      </c>
      <c r="AM287" s="176"/>
      <c r="AN287" s="176">
        <f>'ПР 03.19-03.24'!AN287+'[9]поточний ремонт'!AN287+'[8]поточний ремонт'!AN287</f>
        <v>0</v>
      </c>
      <c r="AO287" s="176">
        <f>'ПР 03.19-03.24'!AO287+'[9]поточний ремонт'!AO287+'[8]поточний ремонт'!AO287</f>
        <v>0</v>
      </c>
      <c r="AP287" s="176"/>
      <c r="AQ287" s="176">
        <f>'ПР 03.19-03.24'!AQ287+'[9]поточний ремонт'!AQ287+'[8]поточний ремонт'!AQ287</f>
        <v>1384.2174463782517</v>
      </c>
      <c r="AR287" s="176">
        <f>'ПР 03.19-03.24'!AR287+'[9]поточний ремонт'!AR287+'[8]поточний ремонт'!AR287</f>
        <v>1211.2231726985297</v>
      </c>
      <c r="AS287" s="176"/>
      <c r="AT287" s="176">
        <f>'ПР 03.19-03.24'!AT287+'[9]поточний ремонт'!AT287+'[8]поточний ремонт'!AT287</f>
        <v>28106.450037066112</v>
      </c>
      <c r="AU287" s="176">
        <f>'ПР 03.19-03.24'!AU287+'[9]поточний ремонт'!AU287+'[8]поточний ремонт'!AU287</f>
        <v>858</v>
      </c>
      <c r="AV287" s="176"/>
      <c r="AW287" s="176">
        <f>'ПР 03.19-03.24'!AW287+'[9]поточний ремонт'!AW287+'[8]поточний ремонт'!AW287</f>
        <v>2332.5344777674309</v>
      </c>
      <c r="AX287" s="176">
        <f>'ПР 03.19-03.24'!AX287+'[9]поточний ремонт'!AX287+'[8]поточний ремонт'!AX287</f>
        <v>4212.4308892474091</v>
      </c>
      <c r="AY287" s="176"/>
      <c r="AZ287" s="176">
        <f t="shared" si="20"/>
        <v>109346.28944315844</v>
      </c>
      <c r="BA287" s="176">
        <f t="shared" si="20"/>
        <v>144944.22273960919</v>
      </c>
      <c r="BB287" s="176">
        <f t="shared" si="21"/>
        <v>35597.933296450748</v>
      </c>
      <c r="BD287" s="324">
        <v>3</v>
      </c>
    </row>
    <row r="288" spans="1:56" ht="24.9" customHeight="1" x14ac:dyDescent="0.3">
      <c r="A288" s="338">
        <v>150000711</v>
      </c>
      <c r="B288" s="114" t="s">
        <v>897</v>
      </c>
      <c r="C288" s="339">
        <v>5</v>
      </c>
      <c r="D288" s="340" t="s">
        <v>870</v>
      </c>
      <c r="E288" s="341">
        <f>'[8]поточний ремонт'!E288</f>
        <v>4578.4000000000005</v>
      </c>
      <c r="F288" s="176">
        <f>'ПР 03.19-03.24'!F288+'[9]поточний ремонт'!F288+'[8]поточний ремонт'!F288</f>
        <v>431832.28635131172</v>
      </c>
      <c r="G288" s="176">
        <f t="shared" si="18"/>
        <v>374480.84519727662</v>
      </c>
      <c r="H288" s="176">
        <f t="shared" si="19"/>
        <v>-57351.441154035099</v>
      </c>
      <c r="I288" s="176">
        <f>'ПР 03.19-03.24'!I288+'[9]поточний ремонт'!I288+'[8]поточний ремонт'!I288</f>
        <v>649.67000000000007</v>
      </c>
      <c r="J288" s="176">
        <f>'ПР 03.19-03.24'!J288+'[9]поточний ремонт'!J288+'[8]поточний ремонт'!J288</f>
        <v>136097.64000000001</v>
      </c>
      <c r="K288" s="342"/>
      <c r="L288" s="176">
        <f>'ПР 03.19-03.24'!L288+'[9]поточний ремонт'!L288+'[8]поточний ремонт'!L288</f>
        <v>3</v>
      </c>
      <c r="M288" s="176">
        <f>'ПР 03.19-03.24'!M288+'[9]поточний ремонт'!M288+'[8]поточний ремонт'!M288</f>
        <v>116857.20999999999</v>
      </c>
      <c r="N288" s="176"/>
      <c r="O288" s="176">
        <f>'ПР 03.19-03.24'!O288+'[9]поточний ремонт'!O288+'[8]поточний ремонт'!O288</f>
        <v>0</v>
      </c>
      <c r="P288" s="176">
        <f>'ПР 03.19-03.24'!P288+'[9]поточний ремонт'!P288+'[8]поточний ремонт'!P288</f>
        <v>0</v>
      </c>
      <c r="Q288" s="334"/>
      <c r="R288" s="176">
        <f>'ПР 03.19-03.24'!R288+'[9]поточний ремонт'!R288+'[8]поточний ремонт'!R288</f>
        <v>0</v>
      </c>
      <c r="S288" s="176">
        <f>'ПР 03.19-03.24'!S288+'[9]поточний ремонт'!S288+'[8]поточний ремонт'!S288</f>
        <v>0</v>
      </c>
      <c r="T288" s="343"/>
      <c r="U288" s="176">
        <f>'ПР 03.19-03.24'!U288+'[9]поточний ремонт'!U288+'[8]поточний ремонт'!U288</f>
        <v>0</v>
      </c>
      <c r="V288" s="176">
        <f>'ПР 03.19-03.24'!V288+'[9]поточний ремонт'!V288+'[8]поточний ремонт'!V288</f>
        <v>0</v>
      </c>
      <c r="W288" s="176">
        <f>'ПР 03.19-03.24'!W288+'[9]поточний ремонт'!W288+'[8]поточний ремонт'!W288</f>
        <v>14</v>
      </c>
      <c r="X288" s="176">
        <f>'ПР 03.19-03.24'!X288+'[9]поточний ремонт'!X288+'[8]поточний ремонт'!X288</f>
        <v>4231.7344814010812</v>
      </c>
      <c r="Y288" s="176">
        <f>'ПР 03.19-03.24'!Y288+'[9]поточний ремонт'!Y288+'[8]поточний ремонт'!Y288</f>
        <v>28283.36917333326</v>
      </c>
      <c r="Z288" s="176">
        <f>'ПР 03.19-03.24'!Z288+'[9]поточний ремонт'!Z288+'[8]поточний ремонт'!Z288</f>
        <v>0</v>
      </c>
      <c r="AA288" s="176">
        <f>'ПР 03.19-03.24'!AA288+'[9]поточний ремонт'!AA288+'[8]поточний ремонт'!AA288</f>
        <v>5396</v>
      </c>
      <c r="AB288" s="176">
        <f>'ПР 03.19-03.24'!AB288+'[9]поточний ремонт'!AB288+'[8]поточний ремонт'!AB288</f>
        <v>3651</v>
      </c>
      <c r="AC288" s="176">
        <f>'ПР 03.19-03.24'!AC288+'[9]поточний ремонт'!AC288+'[8]поточний ремонт'!AC288</f>
        <v>67972.960580044572</v>
      </c>
      <c r="AD288" s="176">
        <f>'ПР 03.19-03.24'!AD288+'[9]поточний ремонт'!AD288+'[8]поточний ремонт'!AD288</f>
        <v>11990.930962497649</v>
      </c>
      <c r="AE288" s="176">
        <f>'ПР 03.19-03.24'!AE288+'[9]поточний ремонт'!AE288+'[8]поточний ремонт'!AE288</f>
        <v>26174.187323093207</v>
      </c>
      <c r="AF288" s="176">
        <f>'ПР 03.19-03.24'!AF288+'[9]поточний ремонт'!AF288+'[8]поточний ремонт'!AF288</f>
        <v>8069.1228632624006</v>
      </c>
      <c r="AG288" s="176"/>
      <c r="AH288" s="176">
        <f>'ПР 03.19-03.24'!AH288+'[9]поточний ремонт'!AH288+'[8]поточний ремонт'!AH288</f>
        <v>39414.246968615043</v>
      </c>
      <c r="AI288" s="176">
        <f>'ПР 03.19-03.24'!AI288+'[9]поточний ремонт'!AI288+'[8]поточний ремонт'!AI288</f>
        <v>14875.544930829579</v>
      </c>
      <c r="AJ288" s="176"/>
      <c r="AK288" s="176">
        <f>'ПР 03.19-03.24'!AK288+'[9]поточний ремонт'!AK288+'[8]поточний ремонт'!AK288</f>
        <v>14443.951670979734</v>
      </c>
      <c r="AL288" s="176">
        <f>'ПР 03.19-03.24'!AL288+'[9]поточний ремонт'!AL288+'[8]поточний ремонт'!AL288</f>
        <v>24824.166078110102</v>
      </c>
      <c r="AM288" s="176"/>
      <c r="AN288" s="176">
        <f>'ПР 03.19-03.24'!AN288+'[9]поточний ремонт'!AN288+'[8]поточний ремонт'!AN288</f>
        <v>0</v>
      </c>
      <c r="AO288" s="176">
        <f>'ПР 03.19-03.24'!AO288+'[9]поточний ремонт'!AO288+'[8]поточний ремонт'!AO288</f>
        <v>492</v>
      </c>
      <c r="AP288" s="176"/>
      <c r="AQ288" s="176">
        <f>'ПР 03.19-03.24'!AQ288+'[9]поточний ремонт'!AQ288+'[8]поточний ремонт'!AQ288</f>
        <v>12873.397842182332</v>
      </c>
      <c r="AR288" s="176">
        <f>'ПР 03.19-03.24'!AR288+'[9]поточний ремонт'!AR288+'[8]поточний ремонт'!AR288</f>
        <v>0</v>
      </c>
      <c r="AS288" s="176"/>
      <c r="AT288" s="176">
        <f>'ПР 03.19-03.24'!AT288+'[9]поточний ремонт'!AT288+'[8]поточний ремонт'!AT288</f>
        <v>28892.242644092446</v>
      </c>
      <c r="AU288" s="176">
        <f>'ПР 03.19-03.24'!AU288+'[9]поточний ремонт'!AU288+'[8]поточний ремонт'!AU288</f>
        <v>3801.7010443781423</v>
      </c>
      <c r="AV288" s="176"/>
      <c r="AW288" s="176">
        <f>'ПР 03.19-03.24'!AW288+'[9]поточний ремонт'!AW288+'[8]поточний ремонт'!AW288</f>
        <v>2338.4474777674304</v>
      </c>
      <c r="AX288" s="176">
        <f>'ПР 03.19-03.24'!AX288+'[9]поточний ремонт'!AX288+'[8]поточний ремонт'!AX288</f>
        <v>0</v>
      </c>
      <c r="AY288" s="176"/>
      <c r="AZ288" s="176">
        <f t="shared" si="20"/>
        <v>124136.47392673019</v>
      </c>
      <c r="BA288" s="176">
        <f t="shared" si="20"/>
        <v>52062.534916580225</v>
      </c>
      <c r="BB288" s="176">
        <f t="shared" si="21"/>
        <v>-72073.939010149974</v>
      </c>
      <c r="BD288" s="324">
        <v>3</v>
      </c>
    </row>
    <row r="289" spans="1:56" ht="24.9" customHeight="1" x14ac:dyDescent="0.3">
      <c r="A289" s="338">
        <v>150000712</v>
      </c>
      <c r="B289" s="114" t="s">
        <v>898</v>
      </c>
      <c r="C289" s="339">
        <v>5</v>
      </c>
      <c r="D289" s="340" t="s">
        <v>870</v>
      </c>
      <c r="E289" s="341">
        <f>'[8]поточний ремонт'!E289</f>
        <v>3208.53</v>
      </c>
      <c r="F289" s="176">
        <f>'ПР 03.19-03.24'!F289+'[9]поточний ремонт'!F289+'[8]поточний ремонт'!F289</f>
        <v>262311.89673299203</v>
      </c>
      <c r="G289" s="176">
        <f t="shared" si="18"/>
        <v>154897.51827383216</v>
      </c>
      <c r="H289" s="176">
        <f t="shared" si="19"/>
        <v>-107414.37845915987</v>
      </c>
      <c r="I289" s="176">
        <f>'ПР 03.19-03.24'!I289+'[9]поточний ремонт'!I289+'[8]поточний ремонт'!I289</f>
        <v>1.6</v>
      </c>
      <c r="J289" s="176">
        <f>'ПР 03.19-03.24'!J289+'[9]поточний ремонт'!J289+'[8]поточний ремонт'!J289</f>
        <v>266.03132216097328</v>
      </c>
      <c r="K289" s="342"/>
      <c r="L289" s="176">
        <f>'ПР 03.19-03.24'!L289+'[9]поточний ремонт'!L289+'[8]поточний ремонт'!L289</f>
        <v>1</v>
      </c>
      <c r="M289" s="176">
        <f>'ПР 03.19-03.24'!M289+'[9]поточний ремонт'!M289+'[8]поточний ремонт'!M289</f>
        <v>48032</v>
      </c>
      <c r="N289" s="176"/>
      <c r="O289" s="176">
        <f>'ПР 03.19-03.24'!O289+'[9]поточний ремонт'!O289+'[8]поточний ремонт'!O289</f>
        <v>0</v>
      </c>
      <c r="P289" s="176">
        <f>'ПР 03.19-03.24'!P289+'[9]поточний ремонт'!P289+'[8]поточний ремонт'!P289</f>
        <v>0</v>
      </c>
      <c r="Q289" s="334"/>
      <c r="R289" s="176">
        <f>'ПР 03.19-03.24'!R289+'[9]поточний ремонт'!R289+'[8]поточний ремонт'!R289</f>
        <v>0</v>
      </c>
      <c r="S289" s="176">
        <f>'ПР 03.19-03.24'!S289+'[9]поточний ремонт'!S289+'[8]поточний ремонт'!S289</f>
        <v>0</v>
      </c>
      <c r="T289" s="343"/>
      <c r="U289" s="176">
        <f>'ПР 03.19-03.24'!U289+'[9]поточний ремонт'!U289+'[8]поточний ремонт'!U289</f>
        <v>0</v>
      </c>
      <c r="V289" s="176">
        <f>'ПР 03.19-03.24'!V289+'[9]поточний ремонт'!V289+'[8]поточний ремонт'!V289</f>
        <v>0</v>
      </c>
      <c r="W289" s="176">
        <f>'ПР 03.19-03.24'!W289+'[9]поточний ремонт'!W289+'[8]поточний ремонт'!W289</f>
        <v>55.1</v>
      </c>
      <c r="X289" s="176">
        <f>'ПР 03.19-03.24'!X289+'[9]поточний ремонт'!X289+'[8]поточний ремонт'!X289</f>
        <v>15238.87774510141</v>
      </c>
      <c r="Y289" s="176">
        <f>'ПР 03.19-03.24'!Y289+'[9]поточний ремонт'!Y289+'[8]поточний ремонт'!Y289</f>
        <v>33900.410000000003</v>
      </c>
      <c r="Z289" s="176">
        <f>'ПР 03.19-03.24'!Z289+'[9]поточний ремонт'!Z289+'[8]поточний ремонт'!Z289</f>
        <v>0</v>
      </c>
      <c r="AA289" s="176">
        <f>'ПР 03.19-03.24'!AA289+'[9]поточний ремонт'!AA289+'[8]поточний ремонт'!AA289</f>
        <v>0</v>
      </c>
      <c r="AB289" s="176">
        <f>'ПР 03.19-03.24'!AB289+'[9]поточний ремонт'!AB289+'[8]поточний ремонт'!AB289</f>
        <v>1014</v>
      </c>
      <c r="AC289" s="176">
        <f>'ПР 03.19-03.24'!AC289+'[9]поточний ремонт'!AC289+'[8]поточний ремонт'!AC289</f>
        <v>38386.734119414039</v>
      </c>
      <c r="AD289" s="176">
        <f>'ПР 03.19-03.24'!AD289+'[9]поточний ремонт'!AD289+'[8]поточний ремонт'!AD289</f>
        <v>18059.465087155721</v>
      </c>
      <c r="AE289" s="176">
        <f>'ПР 03.19-03.24'!AE289+'[9]поточний ремонт'!AE289+'[8]поточний ремонт'!AE289</f>
        <v>18313.498379767119</v>
      </c>
      <c r="AF289" s="176">
        <f>'ПР 03.19-03.24'!AF289+'[9]поточний ремонт'!AF289+'[8]поточний ремонт'!AF289</f>
        <v>8658</v>
      </c>
      <c r="AG289" s="176"/>
      <c r="AH289" s="176">
        <f>'ПР 03.19-03.24'!AH289+'[9]поточний ремонт'!AH289+'[8]поточний ремонт'!AH289</f>
        <v>24752.822059752911</v>
      </c>
      <c r="AI289" s="176">
        <f>'ПР 03.19-03.24'!AI289+'[9]поточний ремонт'!AI289+'[8]поточний ремонт'!AI289</f>
        <v>28532.749697017513</v>
      </c>
      <c r="AJ289" s="176"/>
      <c r="AK289" s="176">
        <f>'ПР 03.19-03.24'!AK289+'[9]поточний ремонт'!AK289+'[8]поточний ремонт'!AK289</f>
        <v>11454.815815560802</v>
      </c>
      <c r="AL289" s="176">
        <f>'ПР 03.19-03.24'!AL289+'[9]поточний ремонт'!AL289+'[8]поточний ремонт'!AL289</f>
        <v>19551</v>
      </c>
      <c r="AM289" s="176"/>
      <c r="AN289" s="176">
        <f>'ПР 03.19-03.24'!AN289+'[9]поточний ремонт'!AN289+'[8]поточний ремонт'!AN289</f>
        <v>382.95594015596635</v>
      </c>
      <c r="AO289" s="176">
        <f>'ПР 03.19-03.24'!AO289+'[9]поточний ремонт'!AO289+'[8]поточний ремонт'!AO289</f>
        <v>594</v>
      </c>
      <c r="AP289" s="176"/>
      <c r="AQ289" s="176">
        <f>'ПР 03.19-03.24'!AQ289+'[9]поточний ремонт'!AQ289+'[8]поточний ремонт'!AQ289</f>
        <v>230.86432360383978</v>
      </c>
      <c r="AR289" s="176">
        <f>'ПР 03.19-03.24'!AR289+'[9]поточний ремонт'!AR289+'[8]поточний ремонт'!AR289</f>
        <v>0</v>
      </c>
      <c r="AS289" s="176"/>
      <c r="AT289" s="176">
        <f>'ПР 03.19-03.24'!AT289+'[9]поточний ремонт'!AT289+'[8]поточний ремонт'!AT289</f>
        <v>15809.983411920954</v>
      </c>
      <c r="AU289" s="176">
        <f>'ПР 03.19-03.24'!AU289+'[9]поточний ремонт'!AU289+'[8]поточний ремонт'!AU289</f>
        <v>11095.778292226603</v>
      </c>
      <c r="AV289" s="176"/>
      <c r="AW289" s="176">
        <f>'ПР 03.19-03.24'!AW289+'[9]поточний ремонт'!AW289+'[8]поточний ремонт'!AW289</f>
        <v>2036.0551150352771</v>
      </c>
      <c r="AX289" s="176">
        <f>'ПР 03.19-03.24'!AX289+'[9]поточний ремонт'!AX289+'[8]поточний ремонт'!AX289</f>
        <v>0</v>
      </c>
      <c r="AY289" s="176"/>
      <c r="AZ289" s="176">
        <f t="shared" si="20"/>
        <v>72980.995045796881</v>
      </c>
      <c r="BA289" s="176">
        <f t="shared" si="20"/>
        <v>68431.527989244118</v>
      </c>
      <c r="BB289" s="176">
        <f t="shared" si="21"/>
        <v>-4549.4670565527631</v>
      </c>
      <c r="BD289" s="324">
        <v>3</v>
      </c>
    </row>
    <row r="290" spans="1:56" ht="24.9" customHeight="1" x14ac:dyDescent="0.3">
      <c r="A290" s="338">
        <v>150000713</v>
      </c>
      <c r="B290" s="114" t="s">
        <v>899</v>
      </c>
      <c r="C290" s="339">
        <v>5</v>
      </c>
      <c r="D290" s="340" t="s">
        <v>870</v>
      </c>
      <c r="E290" s="341">
        <f>'[8]поточний ремонт'!E290</f>
        <v>6255.8</v>
      </c>
      <c r="F290" s="176">
        <f>'ПР 03.19-03.24'!F290+'[9]поточний ремонт'!F290+'[8]поточний ремонт'!F290</f>
        <v>576987.48491162527</v>
      </c>
      <c r="G290" s="176">
        <f t="shared" si="18"/>
        <v>500400.69437577581</v>
      </c>
      <c r="H290" s="176">
        <f t="shared" si="19"/>
        <v>-76586.790535849461</v>
      </c>
      <c r="I290" s="176">
        <f>'ПР 03.19-03.24'!I290+'[9]поточний ремонт'!I290+'[8]поточний ремонт'!I290</f>
        <v>630.03</v>
      </c>
      <c r="J290" s="176">
        <f>'ПР 03.19-03.24'!J290+'[9]поточний ремонт'!J290+'[8]поточний ремонт'!J290</f>
        <v>137270.49788890313</v>
      </c>
      <c r="K290" s="342"/>
      <c r="L290" s="176">
        <f>'ПР 03.19-03.24'!L290+'[9]поточний ремонт'!L290+'[8]поточний ремонт'!L290</f>
        <v>0</v>
      </c>
      <c r="M290" s="176">
        <f>'ПР 03.19-03.24'!M290+'[9]поточний ремонт'!M290+'[8]поточний ремонт'!M290</f>
        <v>55558.353359393797</v>
      </c>
      <c r="N290" s="176"/>
      <c r="O290" s="176">
        <f>'ПР 03.19-03.24'!O290+'[9]поточний ремонт'!O290+'[8]поточний ремонт'!O290</f>
        <v>0</v>
      </c>
      <c r="P290" s="176">
        <f>'ПР 03.19-03.24'!P290+'[9]поточний ремонт'!P290+'[8]поточний ремонт'!P290</f>
        <v>0</v>
      </c>
      <c r="Q290" s="334"/>
      <c r="R290" s="176">
        <f>'ПР 03.19-03.24'!R290+'[9]поточний ремонт'!R290+'[8]поточний ремонт'!R290</f>
        <v>0</v>
      </c>
      <c r="S290" s="176">
        <f>'ПР 03.19-03.24'!S290+'[9]поточний ремонт'!S290+'[8]поточний ремонт'!S290</f>
        <v>0</v>
      </c>
      <c r="T290" s="343"/>
      <c r="U290" s="176">
        <f>'ПР 03.19-03.24'!U290+'[9]поточний ремонт'!U290+'[8]поточний ремонт'!U290</f>
        <v>0</v>
      </c>
      <c r="V290" s="176">
        <f>'ПР 03.19-03.24'!V290+'[9]поточний ремонт'!V290+'[8]поточний ремонт'!V290</f>
        <v>0</v>
      </c>
      <c r="W290" s="176">
        <f>'ПР 03.19-03.24'!W290+'[9]поточний ремонт'!W290+'[8]поточний ремонт'!W290</f>
        <v>53.6</v>
      </c>
      <c r="X290" s="176">
        <f>'ПР 03.19-03.24'!X290+'[9]поточний ремонт'!X290+'[8]поточний ремонт'!X290</f>
        <v>10719.346105711405</v>
      </c>
      <c r="Y290" s="176">
        <f>'ПР 03.19-03.24'!Y290+'[9]поточний ремонт'!Y290+'[8]поточний ремонт'!Y290</f>
        <v>150398.11472563402</v>
      </c>
      <c r="Z290" s="176">
        <f>'ПР 03.19-03.24'!Z290+'[9]поточний ремонт'!Z290+'[8]поточний ремонт'!Z290</f>
        <v>0</v>
      </c>
      <c r="AA290" s="176">
        <f>'ПР 03.19-03.24'!AA290+'[9]поточний ремонт'!AA290+'[8]поточний ремонт'!AA290</f>
        <v>0</v>
      </c>
      <c r="AB290" s="176">
        <f>'ПР 03.19-03.24'!AB290+'[9]поточний ремонт'!AB290+'[8]поточний ремонт'!AB290</f>
        <v>14401.571328724691</v>
      </c>
      <c r="AC290" s="176">
        <f>'ПР 03.19-03.24'!AC290+'[9]поточний ремонт'!AC290+'[8]поточний ремонт'!AC290</f>
        <v>108348.05626804449</v>
      </c>
      <c r="AD290" s="176">
        <f>'ПР 03.19-03.24'!AD290+'[9]поточний ремонт'!AD290+'[8]поточний ремонт'!AD290</f>
        <v>23704.754699364254</v>
      </c>
      <c r="AE290" s="176">
        <f>'ПР 03.19-03.24'!AE290+'[9]поточний ремонт'!AE290+'[8]поточний ремонт'!AE290</f>
        <v>34917.058757171508</v>
      </c>
      <c r="AF290" s="176">
        <f>'ПР 03.19-03.24'!AF290+'[9]поточний ремонт'!AF290+'[8]поточний ремонт'!AF290</f>
        <v>40468.707572232233</v>
      </c>
      <c r="AG290" s="176"/>
      <c r="AH290" s="176">
        <f>'ПР 03.19-03.24'!AH290+'[9]поточний ремонт'!AH290+'[8]поточний ремонт'!AH290</f>
        <v>52590.387979502964</v>
      </c>
      <c r="AI290" s="176">
        <f>'ПР 03.19-03.24'!AI290+'[9]поточний ремонт'!AI290+'[8]поточний ремонт'!AI290</f>
        <v>39045.026499535081</v>
      </c>
      <c r="AJ290" s="176"/>
      <c r="AK290" s="176">
        <f>'ПР 03.19-03.24'!AK290+'[9]поточний ремонт'!AK290+'[8]поточний ремонт'!AK290</f>
        <v>19389.663835198771</v>
      </c>
      <c r="AL290" s="176">
        <f>'ПР 03.19-03.24'!AL290+'[9]поточний ремонт'!AL290+'[8]поточний ремонт'!AL290</f>
        <v>36648.730156697187</v>
      </c>
      <c r="AM290" s="176"/>
      <c r="AN290" s="176">
        <f>'ПР 03.19-03.24'!AN290+'[9]поточний ремонт'!AN290+'[8]поточний ремонт'!AN290</f>
        <v>0</v>
      </c>
      <c r="AO290" s="176">
        <f>'ПР 03.19-03.24'!AO290+'[9]поточний ремонт'!AO290+'[8]поточний ремонт'!AO290</f>
        <v>0</v>
      </c>
      <c r="AP290" s="176"/>
      <c r="AQ290" s="176">
        <f>'ПР 03.19-03.24'!AQ290+'[9]поточний ремонт'!AQ290+'[8]поточний ремонт'!AQ290</f>
        <v>19928.101674716301</v>
      </c>
      <c r="AR290" s="176">
        <f>'ПР 03.19-03.24'!AR290+'[9]поточний ремонт'!AR290+'[8]поточний ремонт'!AR290</f>
        <v>0</v>
      </c>
      <c r="AS290" s="176"/>
      <c r="AT290" s="176">
        <f>'ПР 03.19-03.24'!AT290+'[9]поточний ремонт'!AT290+'[8]поточний ремонт'!AT290</f>
        <v>47909.085730942992</v>
      </c>
      <c r="AU290" s="176">
        <f>'ПР 03.19-03.24'!AU290+'[9]поточний ремонт'!AU290+'[8]поточний ремонт'!AU290</f>
        <v>3875.0172611375674</v>
      </c>
      <c r="AV290" s="176"/>
      <c r="AW290" s="176">
        <f>'ПР 03.19-03.24'!AW290+'[9]поточний ремонт'!AW290+'[8]поточний ремонт'!AW290</f>
        <v>2935.1982603056349</v>
      </c>
      <c r="AX290" s="176">
        <f>'ПР 03.19-03.24'!AX290+'[9]поточний ремонт'!AX290+'[8]поточний ремонт'!AX290</f>
        <v>0</v>
      </c>
      <c r="AY290" s="176"/>
      <c r="AZ290" s="176">
        <f t="shared" si="20"/>
        <v>177669.49623783815</v>
      </c>
      <c r="BA290" s="176">
        <f t="shared" si="20"/>
        <v>120037.48148960207</v>
      </c>
      <c r="BB290" s="176">
        <f t="shared" si="21"/>
        <v>-57632.014748236077</v>
      </c>
      <c r="BD290" s="324">
        <v>3</v>
      </c>
    </row>
    <row r="291" spans="1:56" ht="24.9" customHeight="1" x14ac:dyDescent="0.3">
      <c r="A291" s="338">
        <v>150000714</v>
      </c>
      <c r="B291" s="114" t="s">
        <v>900</v>
      </c>
      <c r="C291" s="339">
        <v>5</v>
      </c>
      <c r="D291" s="340" t="s">
        <v>870</v>
      </c>
      <c r="E291" s="341">
        <f>'[8]поточний ремонт'!E291</f>
        <v>2767.8</v>
      </c>
      <c r="F291" s="176">
        <f>'ПР 03.19-03.24'!F291+'[9]поточний ремонт'!F291+'[8]поточний ремонт'!F291</f>
        <v>280555.95841047377</v>
      </c>
      <c r="G291" s="176">
        <f t="shared" si="18"/>
        <v>129721.51947978079</v>
      </c>
      <c r="H291" s="176">
        <f t="shared" si="19"/>
        <v>-150834.43893069297</v>
      </c>
      <c r="I291" s="176">
        <f>'ПР 03.19-03.24'!I291+'[9]поточний ремонт'!I291+'[8]поточний ремонт'!I291</f>
        <v>621.80000000000007</v>
      </c>
      <c r="J291" s="176">
        <f>'ПР 03.19-03.24'!J291+'[9]поточний ремонт'!J291+'[8]поточний ремонт'!J291</f>
        <v>108216.78304439601</v>
      </c>
      <c r="K291" s="342"/>
      <c r="L291" s="176">
        <f>'ПР 03.19-03.24'!L291+'[9]поточний ремонт'!L291+'[8]поточний ремонт'!L291</f>
        <v>0</v>
      </c>
      <c r="M291" s="176">
        <f>'ПР 03.19-03.24'!M291+'[9]поточний ремонт'!M291+'[8]поточний ремонт'!M291</f>
        <v>0</v>
      </c>
      <c r="N291" s="176"/>
      <c r="O291" s="176">
        <f>'ПР 03.19-03.24'!O291+'[9]поточний ремонт'!O291+'[8]поточний ремонт'!O291</f>
        <v>12</v>
      </c>
      <c r="P291" s="176">
        <f>'ПР 03.19-03.24'!P291+'[9]поточний ремонт'!P291+'[8]поточний ремонт'!P291</f>
        <v>1506.7</v>
      </c>
      <c r="Q291" s="334"/>
      <c r="R291" s="176">
        <f>'ПР 03.19-03.24'!R291+'[9]поточний ремонт'!R291+'[8]поточний ремонт'!R291</f>
        <v>0</v>
      </c>
      <c r="S291" s="176">
        <f>'ПР 03.19-03.24'!S291+'[9]поточний ремонт'!S291+'[8]поточний ремонт'!S291</f>
        <v>0</v>
      </c>
      <c r="T291" s="343"/>
      <c r="U291" s="176">
        <f>'ПР 03.19-03.24'!U291+'[9]поточний ремонт'!U291+'[8]поточний ремонт'!U291</f>
        <v>0</v>
      </c>
      <c r="V291" s="176">
        <f>'ПР 03.19-03.24'!V291+'[9]поточний ремонт'!V291+'[8]поточний ремонт'!V291</f>
        <v>0</v>
      </c>
      <c r="W291" s="176">
        <f>'ПР 03.19-03.24'!W291+'[9]поточний ремонт'!W291+'[8]поточний ремонт'!W291</f>
        <v>5</v>
      </c>
      <c r="X291" s="176">
        <f>'ПР 03.19-03.24'!X291+'[9]поточний ремонт'!X291+'[8]поточний ремонт'!X291</f>
        <v>332</v>
      </c>
      <c r="Y291" s="176">
        <f>'ПР 03.19-03.24'!Y291+'[9]поточний ремонт'!Y291+'[8]поточний ремонт'!Y291</f>
        <v>615</v>
      </c>
      <c r="Z291" s="176">
        <f>'ПР 03.19-03.24'!Z291+'[9]поточний ремонт'!Z291+'[8]поточний ремонт'!Z291</f>
        <v>0</v>
      </c>
      <c r="AA291" s="176">
        <f>'ПР 03.19-03.24'!AA291+'[9]поточний ремонт'!AA291+'[8]поточний ремонт'!AA291</f>
        <v>0</v>
      </c>
      <c r="AB291" s="176">
        <f>'ПР 03.19-03.24'!AB291+'[9]поточний ремонт'!AB291+'[8]поточний ремонт'!AB291</f>
        <v>203</v>
      </c>
      <c r="AC291" s="176">
        <f>'ПР 03.19-03.24'!AC291+'[9]поточний ремонт'!AC291+'[8]поточний ремонт'!AC291</f>
        <v>3993.94</v>
      </c>
      <c r="AD291" s="176">
        <f>'ПР 03.19-03.24'!AD291+'[9]поточний ремонт'!AD291+'[8]поточний ремонт'!AD291</f>
        <v>14854.096435384783</v>
      </c>
      <c r="AE291" s="176">
        <f>'ПР 03.19-03.24'!AE291+'[9]поточний ремонт'!AE291+'[8]поточний ремонт'!AE291</f>
        <v>17355.830720512458</v>
      </c>
      <c r="AF291" s="176">
        <f>'ПР 03.19-03.24'!AF291+'[9]поточний ремонт'!AF291+'[8]поточний ремонт'!AF291</f>
        <v>52901.608973794268</v>
      </c>
      <c r="AG291" s="176"/>
      <c r="AH291" s="176">
        <f>'ПР 03.19-03.24'!AH291+'[9]поточний ремонт'!AH291+'[8]поточний ремонт'!AH291</f>
        <v>25005.746339197507</v>
      </c>
      <c r="AI291" s="176">
        <f>'ПР 03.19-03.24'!AI291+'[9]поточний ремонт'!AI291+'[8]поточний ремонт'!AI291</f>
        <v>24170.764346859265</v>
      </c>
      <c r="AJ291" s="176"/>
      <c r="AK291" s="176">
        <f>'ПР 03.19-03.24'!AK291+'[9]поточний ремонт'!AK291+'[8]поточний ремонт'!AK291</f>
        <v>8478.172046772348</v>
      </c>
      <c r="AL291" s="176">
        <f>'ПР 03.19-03.24'!AL291+'[9]поточний ремонт'!AL291+'[8]поточний ремонт'!AL291</f>
        <v>26297.35132028825</v>
      </c>
      <c r="AM291" s="176"/>
      <c r="AN291" s="176">
        <f>'ПР 03.19-03.24'!AN291+'[9]поточний ремонт'!AN291+'[8]поточний ремонт'!AN291</f>
        <v>0</v>
      </c>
      <c r="AO291" s="176">
        <f>'ПР 03.19-03.24'!AO291+'[9]поточний ремонт'!AO291+'[8]поточний ремонт'!AO291</f>
        <v>0</v>
      </c>
      <c r="AP291" s="176"/>
      <c r="AQ291" s="176">
        <f>'ПР 03.19-03.24'!AQ291+'[9]поточний ремонт'!AQ291+'[8]поточний ремонт'!AQ291</f>
        <v>0</v>
      </c>
      <c r="AR291" s="176">
        <f>'ПР 03.19-03.24'!AR291+'[9]поточний ремонт'!AR291+'[8]поточний ремонт'!AR291</f>
        <v>0</v>
      </c>
      <c r="AS291" s="176"/>
      <c r="AT291" s="176">
        <f>'ПР 03.19-03.24'!AT291+'[9]поточний ремонт'!AT291+'[8]поточний ремонт'!AT291</f>
        <v>14378.275494396765</v>
      </c>
      <c r="AU291" s="176">
        <f>'ПР 03.19-03.24'!AU291+'[9]поточний ремонт'!AU291+'[8]поточний ремонт'!AU291</f>
        <v>17251.471643934063</v>
      </c>
      <c r="AV291" s="176"/>
      <c r="AW291" s="176">
        <f>'ПР 03.19-03.24'!AW291+'[9]поточний ремонт'!AW291+'[8]поточний ремонт'!AW291</f>
        <v>1376.9331301528173</v>
      </c>
      <c r="AX291" s="176">
        <f>'ПР 03.19-03.24'!AX291+'[9]поточний ремонт'!AX291+'[8]поточний ремонт'!AX291</f>
        <v>371.38792017384003</v>
      </c>
      <c r="AY291" s="176"/>
      <c r="AZ291" s="176">
        <f t="shared" si="20"/>
        <v>66594.9577310319</v>
      </c>
      <c r="BA291" s="176">
        <f t="shared" si="20"/>
        <v>120992.5842050497</v>
      </c>
      <c r="BB291" s="176">
        <f t="shared" si="21"/>
        <v>54397.626474017801</v>
      </c>
      <c r="BD291" s="324">
        <v>3</v>
      </c>
    </row>
    <row r="292" spans="1:56" ht="24.9" customHeight="1" x14ac:dyDescent="0.3">
      <c r="A292" s="338">
        <v>150000715</v>
      </c>
      <c r="B292" s="114" t="s">
        <v>901</v>
      </c>
      <c r="C292" s="339">
        <v>5</v>
      </c>
      <c r="D292" s="340" t="s">
        <v>870</v>
      </c>
      <c r="E292" s="341">
        <f>'[8]поточний ремонт'!E292</f>
        <v>4580.1000000000004</v>
      </c>
      <c r="F292" s="176">
        <f>'ПР 03.19-03.24'!F292+'[9]поточний ремонт'!F292+'[8]поточний ремонт'!F292</f>
        <v>427957.63498360122</v>
      </c>
      <c r="G292" s="176">
        <f t="shared" si="18"/>
        <v>301956.88175983418</v>
      </c>
      <c r="H292" s="176">
        <f t="shared" si="19"/>
        <v>-126000.75322376704</v>
      </c>
      <c r="I292" s="176">
        <f>'ПР 03.19-03.24'!I292+'[9]поточний ремонт'!I292+'[8]поточний ремонт'!I292</f>
        <v>517.90000000000009</v>
      </c>
      <c r="J292" s="176">
        <f>'ПР 03.19-03.24'!J292+'[9]поточний ремонт'!J292+'[8]поточний ремонт'!J292</f>
        <v>96753.790000000008</v>
      </c>
      <c r="K292" s="342"/>
      <c r="L292" s="176">
        <f>'ПР 03.19-03.24'!L292+'[9]поточний ремонт'!L292+'[8]поточний ремонт'!L292</f>
        <v>0</v>
      </c>
      <c r="M292" s="176">
        <f>'ПР 03.19-03.24'!M292+'[9]поточний ремонт'!M292+'[8]поточний ремонт'!M292</f>
        <v>8850</v>
      </c>
      <c r="N292" s="176"/>
      <c r="O292" s="176">
        <f>'ПР 03.19-03.24'!O292+'[9]поточний ремонт'!O292+'[8]поточний ремонт'!O292</f>
        <v>0</v>
      </c>
      <c r="P292" s="176">
        <f>'ПР 03.19-03.24'!P292+'[9]поточний ремонт'!P292+'[8]поточний ремонт'!P292</f>
        <v>0</v>
      </c>
      <c r="Q292" s="334"/>
      <c r="R292" s="176">
        <f>'ПР 03.19-03.24'!R292+'[9]поточний ремонт'!R292+'[8]поточний ремонт'!R292</f>
        <v>0</v>
      </c>
      <c r="S292" s="176">
        <f>'ПР 03.19-03.24'!S292+'[9]поточний ремонт'!S292+'[8]поточний ремонт'!S292</f>
        <v>0</v>
      </c>
      <c r="T292" s="343"/>
      <c r="U292" s="176">
        <f>'ПР 03.19-03.24'!U292+'[9]поточний ремонт'!U292+'[8]поточний ремонт'!U292</f>
        <v>0</v>
      </c>
      <c r="V292" s="176">
        <f>'ПР 03.19-03.24'!V292+'[9]поточний ремонт'!V292+'[8]поточний ремонт'!V292</f>
        <v>0</v>
      </c>
      <c r="W292" s="176">
        <f>'ПР 03.19-03.24'!W292+'[9]поточний ремонт'!W292+'[8]поточний ремонт'!W292</f>
        <v>50</v>
      </c>
      <c r="X292" s="176">
        <f>'ПР 03.19-03.24'!X292+'[9]поточний ремонт'!X292+'[8]поточний ремонт'!X292</f>
        <v>11449.543900883418</v>
      </c>
      <c r="Y292" s="176">
        <f>'ПР 03.19-03.24'!Y292+'[9]поточний ремонт'!Y292+'[8]поточний ремонт'!Y292</f>
        <v>44276.656404991627</v>
      </c>
      <c r="Z292" s="176">
        <f>'ПР 03.19-03.24'!Z292+'[9]поточний ремонт'!Z292+'[8]поточний ремонт'!Z292</f>
        <v>0</v>
      </c>
      <c r="AA292" s="176">
        <f>'ПР 03.19-03.24'!AA292+'[9]поточний ремонт'!AA292+'[8]поточний ремонт'!AA292</f>
        <v>0</v>
      </c>
      <c r="AB292" s="176">
        <f>'ПР 03.19-03.24'!AB292+'[9]поточний ремонт'!AB292+'[8]поточний ремонт'!AB292</f>
        <v>1769.3446883031322</v>
      </c>
      <c r="AC292" s="176">
        <f>'ПР 03.19-03.24'!AC292+'[9]поточний ремонт'!AC292+'[8]поточний ремонт'!AC292</f>
        <v>124052.2307991959</v>
      </c>
      <c r="AD292" s="176">
        <f>'ПР 03.19-03.24'!AD292+'[9]поточний ремонт'!AD292+'[8]поточний ремонт'!AD292</f>
        <v>14805.315966460117</v>
      </c>
      <c r="AE292" s="176">
        <f>'ПР 03.19-03.24'!AE292+'[9]поточний ремонт'!AE292+'[8]поточний ремонт'!AE292</f>
        <v>25296.596026927895</v>
      </c>
      <c r="AF292" s="176">
        <f>'ПР 03.19-03.24'!AF292+'[9]поточний ремонт'!AF292+'[8]поточний ремонт'!AF292</f>
        <v>15586.077808908656</v>
      </c>
      <c r="AG292" s="176"/>
      <c r="AH292" s="176">
        <f>'ПР 03.19-03.24'!AH292+'[9]поточний ремонт'!AH292+'[8]поточний ремонт'!AH292</f>
        <v>39980.459901751616</v>
      </c>
      <c r="AI292" s="176">
        <f>'ПР 03.19-03.24'!AI292+'[9]поточний ремонт'!AI292+'[8]поточний ремонт'!AI292</f>
        <v>44708.157273991848</v>
      </c>
      <c r="AJ292" s="176"/>
      <c r="AK292" s="176">
        <f>'ПР 03.19-03.24'!AK292+'[9]поточний ремонт'!AK292+'[8]поточний ремонт'!AK292</f>
        <v>15188.837105767312</v>
      </c>
      <c r="AL292" s="176">
        <f>'ПР 03.19-03.24'!AL292+'[9]поточний ремонт'!AL292+'[8]поточний ремонт'!AL292</f>
        <v>58226.166078110102</v>
      </c>
      <c r="AM292" s="176"/>
      <c r="AN292" s="176">
        <f>'ПР 03.19-03.24'!AN292+'[9]поточний ремонт'!AN292+'[8]поточний ремонт'!AN292</f>
        <v>0</v>
      </c>
      <c r="AO292" s="176">
        <f>'ПР 03.19-03.24'!AO292+'[9]поточний ремонт'!AO292+'[8]поточний ремонт'!AO292</f>
        <v>0</v>
      </c>
      <c r="AP292" s="176"/>
      <c r="AQ292" s="176">
        <f>'ПР 03.19-03.24'!AQ292+'[9]поточний ремонт'!AQ292+'[8]поточний ремонт'!AQ292</f>
        <v>13138.050614075639</v>
      </c>
      <c r="AR292" s="176">
        <f>'ПР 03.19-03.24'!AR292+'[9]поточний ремонт'!AR292+'[8]поточний ремонт'!AR292</f>
        <v>0</v>
      </c>
      <c r="AS292" s="176"/>
      <c r="AT292" s="176">
        <f>'ПР 03.19-03.24'!AT292+'[9]поточний ремонт'!AT292+'[8]поточний ремонт'!AT292</f>
        <v>29192.434440826371</v>
      </c>
      <c r="AU292" s="176">
        <f>'ПР 03.19-03.24'!AU292+'[9]поточний ремонт'!AU292+'[8]поточний ремонт'!AU292</f>
        <v>5145.381947791976</v>
      </c>
      <c r="AV292" s="176"/>
      <c r="AW292" s="176">
        <f>'ПР 03.19-03.24'!AW292+'[9]поточний ремонт'!AW292+'[8]поточний ремонт'!AW292</f>
        <v>2339.2844777674309</v>
      </c>
      <c r="AX292" s="176">
        <f>'ПР 03.19-03.24'!AX292+'[9]поточний ремонт'!AX292+'[8]поточний ремонт'!AX292</f>
        <v>506</v>
      </c>
      <c r="AY292" s="176"/>
      <c r="AZ292" s="176">
        <f t="shared" si="20"/>
        <v>125135.66256711626</v>
      </c>
      <c r="BA292" s="176">
        <f t="shared" si="20"/>
        <v>124171.78310880259</v>
      </c>
      <c r="BB292" s="176">
        <f t="shared" si="21"/>
        <v>-963.87945831367688</v>
      </c>
      <c r="BD292" s="324">
        <v>3</v>
      </c>
    </row>
    <row r="293" spans="1:56" ht="24.9" customHeight="1" x14ac:dyDescent="0.3">
      <c r="A293" s="338">
        <v>150000719</v>
      </c>
      <c r="B293" s="114" t="s">
        <v>902</v>
      </c>
      <c r="C293" s="339">
        <v>5</v>
      </c>
      <c r="D293" s="340" t="s">
        <v>870</v>
      </c>
      <c r="E293" s="341">
        <f>'[8]поточний ремонт'!E293</f>
        <v>6210.5999999999995</v>
      </c>
      <c r="F293" s="176">
        <f>'ПР 03.19-03.24'!F293+'[9]поточний ремонт'!F293+'[8]поточний ремонт'!F293</f>
        <v>450473.89907975058</v>
      </c>
      <c r="G293" s="176">
        <f t="shared" si="18"/>
        <v>570020.29830339958</v>
      </c>
      <c r="H293" s="176">
        <f t="shared" si="19"/>
        <v>119546.399223649</v>
      </c>
      <c r="I293" s="176">
        <f>'ПР 03.19-03.24'!I293+'[9]поточний ремонт'!I293+'[8]поточний ремонт'!I293</f>
        <v>44.59</v>
      </c>
      <c r="J293" s="176">
        <f>'ПР 03.19-03.24'!J293+'[9]поточний ремонт'!J293+'[8]поточний ремонт'!J293</f>
        <v>23347.82807642539</v>
      </c>
      <c r="K293" s="342"/>
      <c r="L293" s="176">
        <f>'ПР 03.19-03.24'!L293+'[9]поточний ремонт'!L293+'[8]поточний ремонт'!L293</f>
        <v>7</v>
      </c>
      <c r="M293" s="176">
        <f>'ПР 03.19-03.24'!M293+'[9]поточний ремонт'!M293+'[8]поточний ремонт'!M293</f>
        <v>244454</v>
      </c>
      <c r="N293" s="346"/>
      <c r="O293" s="176">
        <f>'ПР 03.19-03.24'!O293+'[9]поточний ремонт'!O293+'[8]поточний ремонт'!O293</f>
        <v>0</v>
      </c>
      <c r="P293" s="176">
        <f>'ПР 03.19-03.24'!P293+'[9]поточний ремонт'!P293+'[8]поточний ремонт'!P293</f>
        <v>0</v>
      </c>
      <c r="Q293" s="334"/>
      <c r="R293" s="176">
        <f>'ПР 03.19-03.24'!R293+'[9]поточний ремонт'!R293+'[8]поточний ремонт'!R293</f>
        <v>0</v>
      </c>
      <c r="S293" s="176">
        <f>'ПР 03.19-03.24'!S293+'[9]поточний ремонт'!S293+'[8]поточний ремонт'!S293</f>
        <v>0</v>
      </c>
      <c r="T293" s="343"/>
      <c r="U293" s="176">
        <f>'ПР 03.19-03.24'!U293+'[9]поточний ремонт'!U293+'[8]поточний ремонт'!U293</f>
        <v>0</v>
      </c>
      <c r="V293" s="176">
        <f>'ПР 03.19-03.24'!V293+'[9]поточний ремонт'!V293+'[8]поточний ремонт'!V293</f>
        <v>0</v>
      </c>
      <c r="W293" s="176">
        <f>'ПР 03.19-03.24'!W293+'[9]поточний ремонт'!W293+'[8]поточний ремонт'!W293</f>
        <v>14</v>
      </c>
      <c r="X293" s="176">
        <f>'ПР 03.19-03.24'!X293+'[9]поточний ремонт'!X293+'[8]поточний ремонт'!X293</f>
        <v>1016</v>
      </c>
      <c r="Y293" s="176">
        <f>'ПР 03.19-03.24'!Y293+'[9]поточний ремонт'!Y293+'[8]поточний ремонт'!Y293</f>
        <v>40769.150986764063</v>
      </c>
      <c r="Z293" s="176">
        <f>'ПР 03.19-03.24'!Z293+'[9]поточний ремонт'!Z293+'[8]поточний ремонт'!Z293</f>
        <v>0</v>
      </c>
      <c r="AA293" s="176">
        <f>'ПР 03.19-03.24'!AA293+'[9]поточний ремонт'!AA293+'[8]поточний ремонт'!AA293</f>
        <v>42531.941200557856</v>
      </c>
      <c r="AB293" s="176">
        <f>'ПР 03.19-03.24'!AB293+'[9]поточний ремонт'!AB293+'[8]поточний ремонт'!AB293</f>
        <v>55804.375604650384</v>
      </c>
      <c r="AC293" s="176">
        <f>'ПР 03.19-03.24'!AC293+'[9]поточний ремонт'!AC293+'[8]поточний ремонт'!AC293</f>
        <v>121924.19824158208</v>
      </c>
      <c r="AD293" s="176">
        <f>'ПР 03.19-03.24'!AD293+'[9]поточний ремонт'!AD293+'[8]поточний ремонт'!AD293</f>
        <v>40172.804193419732</v>
      </c>
      <c r="AE293" s="176">
        <f>'ПР 03.19-03.24'!AE293+'[9]поточний ремонт'!AE293+'[8]поточний ремонт'!AE293</f>
        <v>35974.371497279426</v>
      </c>
      <c r="AF293" s="176">
        <f>'ПР 03.19-03.24'!AF293+'[9]поточний ремонт'!AF293+'[8]поточний ремонт'!AF293</f>
        <v>12801.593983723569</v>
      </c>
      <c r="AG293" s="176"/>
      <c r="AH293" s="176">
        <f>'ПР 03.19-03.24'!AH293+'[9]поточний ремонт'!AH293+'[8]поточний ремонт'!AH293</f>
        <v>54348.300469855458</v>
      </c>
      <c r="AI293" s="176">
        <f>'ПР 03.19-03.24'!AI293+'[9]поточний ремонт'!AI293+'[8]поточний ремонт'!AI293</f>
        <v>5957.2031933083754</v>
      </c>
      <c r="AJ293" s="176"/>
      <c r="AK293" s="176">
        <f>'ПР 03.19-03.24'!AK293+'[9]поточний ремонт'!AK293+'[8]поточний ремонт'!AK293</f>
        <v>21821.53086858811</v>
      </c>
      <c r="AL293" s="176">
        <f>'ПР 03.19-03.24'!AL293+'[9]поточний ремонт'!AL293+'[8]поточний ремонт'!AL293</f>
        <v>25104.117536292764</v>
      </c>
      <c r="AM293" s="176"/>
      <c r="AN293" s="176">
        <f>'ПР 03.19-03.24'!AN293+'[9]поточний ремонт'!AN293+'[8]поточний ремонт'!AN293</f>
        <v>707.57373791742839</v>
      </c>
      <c r="AO293" s="176">
        <f>'ПР 03.19-03.24'!AO293+'[9]поточний ремонт'!AO293+'[8]поточний ремонт'!AO293</f>
        <v>0</v>
      </c>
      <c r="AP293" s="176"/>
      <c r="AQ293" s="176">
        <f>'ПР 03.19-03.24'!AQ293+'[9]поточний ремонт'!AQ293+'[8]поточний ремонт'!AQ293</f>
        <v>22143.619018776702</v>
      </c>
      <c r="AR293" s="176">
        <f>'ПР 03.19-03.24'!AR293+'[9]поточний ремонт'!AR293+'[8]поточний ремонт'!AR293</f>
        <v>17840.048713710392</v>
      </c>
      <c r="AS293" s="176"/>
      <c r="AT293" s="176">
        <f>'ПР 03.19-03.24'!AT293+'[9]поточний ремонт'!AT293+'[8]поточний ремонт'!AT293</f>
        <v>49219.008196442999</v>
      </c>
      <c r="AU293" s="176">
        <f>'ПР 03.19-03.24'!AU293+'[9]поточний ремонт'!AU293+'[8]поточний ремонт'!AU293</f>
        <v>9571.3287033656852</v>
      </c>
      <c r="AV293" s="176"/>
      <c r="AW293" s="176">
        <f>'ПР 03.19-03.24'!AW293+'[9]поточний ремонт'!AW293+'[8]поточний ремонт'!AW293</f>
        <v>2937.0882603056348</v>
      </c>
      <c r="AX293" s="176">
        <f>'ПР 03.19-03.24'!AX293+'[9]поточний ремонт'!AX293+'[8]поточний ремонт'!AX293</f>
        <v>7310.2206392330872</v>
      </c>
      <c r="AY293" s="176"/>
      <c r="AZ293" s="176">
        <f t="shared" si="20"/>
        <v>187151.49204916577</v>
      </c>
      <c r="BA293" s="176">
        <f t="shared" si="20"/>
        <v>78584.512769633875</v>
      </c>
      <c r="BB293" s="176">
        <f t="shared" si="21"/>
        <v>-108566.97927953189</v>
      </c>
      <c r="BD293" s="324">
        <v>3</v>
      </c>
    </row>
    <row r="294" spans="1:56" ht="24.9" customHeight="1" x14ac:dyDescent="0.3">
      <c r="A294" s="338">
        <v>150000716</v>
      </c>
      <c r="B294" s="114" t="s">
        <v>903</v>
      </c>
      <c r="C294" s="339">
        <v>5</v>
      </c>
      <c r="D294" s="340" t="s">
        <v>870</v>
      </c>
      <c r="E294" s="341">
        <f>'[8]поточний ремонт'!E294</f>
        <v>3177.92</v>
      </c>
      <c r="F294" s="176">
        <f>'ПР 03.19-03.24'!F294+'[9]поточний ремонт'!F294+'[8]поточний ремонт'!F294</f>
        <v>303719.81920866616</v>
      </c>
      <c r="G294" s="176">
        <f t="shared" si="18"/>
        <v>325595.05373342987</v>
      </c>
      <c r="H294" s="176">
        <f t="shared" si="19"/>
        <v>21875.234524763713</v>
      </c>
      <c r="I294" s="176">
        <f>'ПР 03.19-03.24'!I294+'[9]поточний ремонт'!I294+'[8]поточний ремонт'!I294</f>
        <v>210.29999999999998</v>
      </c>
      <c r="J294" s="176">
        <f>'ПР 03.19-03.24'!J294+'[9]поточний ремонт'!J294+'[8]поточний ремонт'!J294</f>
        <v>50039.382337337986</v>
      </c>
      <c r="K294" s="342"/>
      <c r="L294" s="176">
        <f>'ПР 03.19-03.24'!L294+'[9]поточний ремонт'!L294+'[8]поточний ремонт'!L294</f>
        <v>2</v>
      </c>
      <c r="M294" s="176">
        <f>'ПР 03.19-03.24'!M294+'[9]поточний ремонт'!M294+'[8]поточний ремонт'!M294</f>
        <v>67479</v>
      </c>
      <c r="N294" s="176"/>
      <c r="O294" s="176">
        <f>'ПР 03.19-03.24'!O294+'[9]поточний ремонт'!O294+'[8]поточний ремонт'!O294</f>
        <v>0</v>
      </c>
      <c r="P294" s="176">
        <f>'ПР 03.19-03.24'!P294+'[9]поточний ремонт'!P294+'[8]поточний ремонт'!P294</f>
        <v>0</v>
      </c>
      <c r="Q294" s="334"/>
      <c r="R294" s="176">
        <f>'ПР 03.19-03.24'!R294+'[9]поточний ремонт'!R294+'[8]поточний ремонт'!R294</f>
        <v>0</v>
      </c>
      <c r="S294" s="176">
        <f>'ПР 03.19-03.24'!S294+'[9]поточний ремонт'!S294+'[8]поточний ремонт'!S294</f>
        <v>0</v>
      </c>
      <c r="T294" s="343"/>
      <c r="U294" s="176">
        <f>'ПР 03.19-03.24'!U294+'[9]поточний ремонт'!U294+'[8]поточний ремонт'!U294</f>
        <v>0</v>
      </c>
      <c r="V294" s="176">
        <f>'ПР 03.19-03.24'!V294+'[9]поточний ремонт'!V294+'[8]поточний ремонт'!V294</f>
        <v>0</v>
      </c>
      <c r="W294" s="176">
        <f>'ПР 03.19-03.24'!W294+'[9]поточний ремонт'!W294+'[8]поточний ремонт'!W294</f>
        <v>0</v>
      </c>
      <c r="X294" s="176">
        <f>'ПР 03.19-03.24'!X294+'[9]поточний ремонт'!X294+'[8]поточний ремонт'!X294</f>
        <v>0</v>
      </c>
      <c r="Y294" s="176">
        <f>'ПР 03.19-03.24'!Y294+'[9]поточний ремонт'!Y294+'[8]поточний ремонт'!Y294</f>
        <v>65624.496784583724</v>
      </c>
      <c r="Z294" s="176">
        <f>'ПР 03.19-03.24'!Z294+'[9]поточний ремонт'!Z294+'[8]поточний ремонт'!Z294</f>
        <v>0</v>
      </c>
      <c r="AA294" s="176">
        <f>'ПР 03.19-03.24'!AA294+'[9]поточний ремонт'!AA294+'[8]поточний ремонт'!AA294</f>
        <v>0</v>
      </c>
      <c r="AB294" s="176">
        <f>'ПР 03.19-03.24'!AB294+'[9]поточний ремонт'!AB294+'[8]поточний ремонт'!AB294</f>
        <v>1171</v>
      </c>
      <c r="AC294" s="176">
        <f>'ПР 03.19-03.24'!AC294+'[9]поточний ремонт'!AC294+'[8]поточний ремонт'!AC294</f>
        <v>129588.98537240078</v>
      </c>
      <c r="AD294" s="176">
        <f>'ПР 03.19-03.24'!AD294+'[9]поточний ремонт'!AD294+'[8]поточний ремонт'!AD294</f>
        <v>11692.189239107352</v>
      </c>
      <c r="AE294" s="176">
        <f>'ПР 03.19-03.24'!AE294+'[9]поточний ремонт'!AE294+'[8]поточний ремонт'!AE294</f>
        <v>21214.194534590941</v>
      </c>
      <c r="AF294" s="176">
        <f>'ПР 03.19-03.24'!AF294+'[9]поточний ремонт'!AF294+'[8]поточний ремонт'!AF294</f>
        <v>8232.0268166599017</v>
      </c>
      <c r="AG294" s="176"/>
      <c r="AH294" s="176">
        <f>'ПР 03.19-03.24'!AH294+'[9]поточний ремонт'!AH294+'[8]поточний ремонт'!AH294</f>
        <v>26970.682841868878</v>
      </c>
      <c r="AI294" s="176">
        <f>'ПР 03.19-03.24'!AI294+'[9]поточний ремонт'!AI294+'[8]поточний ремонт'!AI294</f>
        <v>3229</v>
      </c>
      <c r="AJ294" s="176"/>
      <c r="AK294" s="176">
        <f>'ПР 03.19-03.24'!AK294+'[9]поточний ремонт'!AK294+'[8]поточний ремонт'!AK294</f>
        <v>11568.6149072467</v>
      </c>
      <c r="AL294" s="176">
        <f>'ПР 03.19-03.24'!AL294+'[9]поточний ремонт'!AL294+'[8]поточний ремонт'!AL294</f>
        <v>10106.465267549824</v>
      </c>
      <c r="AM294" s="176"/>
      <c r="AN294" s="176">
        <f>'ПР 03.19-03.24'!AN294+'[9]поточний ремонт'!AN294+'[8]поточний ремонт'!AN294</f>
        <v>519.41255181515908</v>
      </c>
      <c r="AO294" s="176">
        <f>'ПР 03.19-03.24'!AO294+'[9]поточний ремонт'!AO294+'[8]поточний ремонт'!AO294</f>
        <v>0</v>
      </c>
      <c r="AP294" s="176"/>
      <c r="AQ294" s="176">
        <f>'ПР 03.19-03.24'!AQ294+'[9]поточний ремонт'!AQ294+'[8]поточний ремонт'!AQ294</f>
        <v>230.86432360383978</v>
      </c>
      <c r="AR294" s="176">
        <f>'ПР 03.19-03.24'!AR294+'[9]поточний ремонт'!AR294+'[8]поточний ремонт'!AR294</f>
        <v>0</v>
      </c>
      <c r="AS294" s="176"/>
      <c r="AT294" s="176">
        <f>'ПР 03.19-03.24'!AT294+'[9]поточний ремонт'!AT294+'[8]поточний ремонт'!AT294</f>
        <v>16136.340502419402</v>
      </c>
      <c r="AU294" s="176">
        <f>'ПР 03.19-03.24'!AU294+'[9]поточний ремонт'!AU294+'[8]поточний ремонт'!AU294</f>
        <v>4061</v>
      </c>
      <c r="AV294" s="176"/>
      <c r="AW294" s="176">
        <f>'ПР 03.19-03.24'!AW294+'[9]поточний ремонт'!AW294+'[8]поточний ремонт'!AW294</f>
        <v>1704.4352402037566</v>
      </c>
      <c r="AX294" s="176">
        <f>'ПР 03.19-03.24'!AX294+'[9]поточний ремонт'!AX294+'[8]поточний ремонт'!AX294</f>
        <v>0</v>
      </c>
      <c r="AY294" s="176"/>
      <c r="AZ294" s="176">
        <f t="shared" si="20"/>
        <v>78344.544901748683</v>
      </c>
      <c r="BA294" s="176">
        <f t="shared" si="20"/>
        <v>25628.492084209727</v>
      </c>
      <c r="BB294" s="176">
        <f t="shared" si="21"/>
        <v>-52716.052817538955</v>
      </c>
      <c r="BD294" s="324">
        <v>3</v>
      </c>
    </row>
    <row r="295" spans="1:56" ht="24.9" customHeight="1" x14ac:dyDescent="0.3">
      <c r="A295" s="338">
        <v>150000717</v>
      </c>
      <c r="B295" s="114" t="s">
        <v>904</v>
      </c>
      <c r="C295" s="339">
        <v>5</v>
      </c>
      <c r="D295" s="340" t="s">
        <v>870</v>
      </c>
      <c r="E295" s="341">
        <f>'[8]поточний ремонт'!E295</f>
        <v>3167.7000000000003</v>
      </c>
      <c r="F295" s="176">
        <f>'ПР 03.19-03.24'!F295+'[9]поточний ремонт'!F295+'[8]поточний ремонт'!F295</f>
        <v>282658.69751876243</v>
      </c>
      <c r="G295" s="176">
        <f t="shared" si="18"/>
        <v>211883.73082101997</v>
      </c>
      <c r="H295" s="176">
        <f t="shared" si="19"/>
        <v>-70774.966697742464</v>
      </c>
      <c r="I295" s="176">
        <f>'ПР 03.19-03.24'!I295+'[9]поточний ремонт'!I295+'[8]поточний ремонт'!I295</f>
        <v>138</v>
      </c>
      <c r="J295" s="176">
        <f>'ПР 03.19-03.24'!J295+'[9]поточний ремонт'!J295+'[8]поточний ремонт'!J295</f>
        <v>38436.12056171005</v>
      </c>
      <c r="K295" s="342"/>
      <c r="L295" s="176">
        <f>'ПР 03.19-03.24'!L295+'[9]поточний ремонт'!L295+'[8]поточний ремонт'!L295</f>
        <v>3</v>
      </c>
      <c r="M295" s="176">
        <f>'ПР 03.19-03.24'!M295+'[9]поточний ремонт'!M295+'[8]поточний ремонт'!M295</f>
        <v>135062</v>
      </c>
      <c r="N295" s="176"/>
      <c r="O295" s="176">
        <f>'ПР 03.19-03.24'!O295+'[9]поточний ремонт'!O295+'[8]поточний ремонт'!O295</f>
        <v>0</v>
      </c>
      <c r="P295" s="176">
        <f>'ПР 03.19-03.24'!P295+'[9]поточний ремонт'!P295+'[8]поточний ремонт'!P295</f>
        <v>0</v>
      </c>
      <c r="Q295" s="334"/>
      <c r="R295" s="176">
        <f>'ПР 03.19-03.24'!R295+'[9]поточний ремонт'!R295+'[8]поточний ремонт'!R295</f>
        <v>0</v>
      </c>
      <c r="S295" s="176">
        <f>'ПР 03.19-03.24'!S295+'[9]поточний ремонт'!S295+'[8]поточний ремонт'!S295</f>
        <v>0</v>
      </c>
      <c r="T295" s="343"/>
      <c r="U295" s="176">
        <f>'ПР 03.19-03.24'!U295+'[9]поточний ремонт'!U295+'[8]поточний ремонт'!U295</f>
        <v>0</v>
      </c>
      <c r="V295" s="176">
        <f>'ПР 03.19-03.24'!V295+'[9]поточний ремонт'!V295+'[8]поточний ремонт'!V295</f>
        <v>0</v>
      </c>
      <c r="W295" s="176">
        <f>'ПР 03.19-03.24'!W295+'[9]поточний ремонт'!W295+'[8]поточний ремонт'!W295</f>
        <v>0</v>
      </c>
      <c r="X295" s="176">
        <f>'ПР 03.19-03.24'!X295+'[9]поточний ремонт'!X295+'[8]поточний ремонт'!X295</f>
        <v>0</v>
      </c>
      <c r="Y295" s="176">
        <f>'ПР 03.19-03.24'!Y295+'[9]поточний ремонт'!Y295+'[8]поточний ремонт'!Y295</f>
        <v>8174.0560086193645</v>
      </c>
      <c r="Z295" s="176">
        <f>'ПР 03.19-03.24'!Z295+'[9]поточний ремонт'!Z295+'[8]поточний ремонт'!Z295</f>
        <v>0</v>
      </c>
      <c r="AA295" s="176">
        <f>'ПР 03.19-03.24'!AA295+'[9]поточний ремонт'!AA295+'[8]поточний ремонт'!AA295</f>
        <v>0</v>
      </c>
      <c r="AB295" s="176">
        <f>'ПР 03.19-03.24'!AB295+'[9]поточний ремонт'!AB295+'[8]поточний ремонт'!AB295</f>
        <v>5216.4074740017968</v>
      </c>
      <c r="AC295" s="176">
        <f>'ПР 03.19-03.24'!AC295+'[9]поточний ремонт'!AC295+'[8]поточний ремонт'!AC295</f>
        <v>17437.557377476456</v>
      </c>
      <c r="AD295" s="176">
        <f>'ПР 03.19-03.24'!AD295+'[9]поточний ремонт'!AD295+'[8]поточний ремонт'!AD295</f>
        <v>7557.5893992122892</v>
      </c>
      <c r="AE295" s="176">
        <f>'ПР 03.19-03.24'!AE295+'[9]поточний ремонт'!AE295+'[8]поточний ремонт'!AE295</f>
        <v>22285.118509090782</v>
      </c>
      <c r="AF295" s="176">
        <f>'ПР 03.19-03.24'!AF295+'[9]поточний ремонт'!AF295+'[8]поточний ремонт'!AF295</f>
        <v>4466.5648356799775</v>
      </c>
      <c r="AG295" s="176"/>
      <c r="AH295" s="176">
        <f>'ПР 03.19-03.24'!AH295+'[9]поточний ремонт'!AH295+'[8]поточний ремонт'!AH295</f>
        <v>27370.274766693314</v>
      </c>
      <c r="AI295" s="176">
        <f>'ПР 03.19-03.24'!AI295+'[9]поточний ремонт'!AI295+'[8]поточний ремонт'!AI295</f>
        <v>19341.651456828957</v>
      </c>
      <c r="AJ295" s="176"/>
      <c r="AK295" s="176">
        <f>'ПР 03.19-03.24'!AK295+'[9]поточний ремонт'!AK295+'[8]поточний ремонт'!AK295</f>
        <v>11604.785788543191</v>
      </c>
      <c r="AL295" s="176">
        <f>'ПР 03.19-03.24'!AL295+'[9]поточний ремонт'!AL295+'[8]поточний ремонт'!AL295</f>
        <v>13558.988183600914</v>
      </c>
      <c r="AM295" s="176"/>
      <c r="AN295" s="176">
        <f>'ПР 03.19-03.24'!AN295+'[9]поточний ремонт'!AN295+'[8]поточний ремонт'!AN295</f>
        <v>0</v>
      </c>
      <c r="AO295" s="176">
        <f>'ПР 03.19-03.24'!AO295+'[9]поточний ремонт'!AO295+'[8]поточний ремонт'!AO295</f>
        <v>0</v>
      </c>
      <c r="AP295" s="176"/>
      <c r="AQ295" s="176">
        <f>'ПР 03.19-03.24'!AQ295+'[9]поточний ремонт'!AQ295+'[8]поточний ремонт'!AQ295</f>
        <v>0</v>
      </c>
      <c r="AR295" s="176">
        <f>'ПР 03.19-03.24'!AR295+'[9]поточний ремонт'!AR295+'[8]поточний ремонт'!AR295</f>
        <v>0</v>
      </c>
      <c r="AS295" s="176"/>
      <c r="AT295" s="176">
        <f>'ПР 03.19-03.24'!AT295+'[9]поточний ремонт'!AT295+'[8]поточний ремонт'!AT295</f>
        <v>16100.130180023152</v>
      </c>
      <c r="AU295" s="176">
        <f>'ПР 03.19-03.24'!AU295+'[9]поточний ремонт'!AU295+'[8]поточний ремонт'!AU295</f>
        <v>4975.7330408839853</v>
      </c>
      <c r="AV295" s="176"/>
      <c r="AW295" s="176">
        <f>'ПР 03.19-03.24'!AW295+'[9]поточний ремонт'!AW295+'[8]поточний ремонт'!AW295</f>
        <v>1694.7179402037568</v>
      </c>
      <c r="AX295" s="176">
        <f>'ПР 03.19-03.24'!AX295+'[9]поточний ремонт'!AX295+'[8]поточний ремонт'!AX295</f>
        <v>4652.8550332467257</v>
      </c>
      <c r="AY295" s="176"/>
      <c r="AZ295" s="176">
        <f t="shared" si="20"/>
        <v>79055.027184554201</v>
      </c>
      <c r="BA295" s="176">
        <f t="shared" si="20"/>
        <v>46995.792550240563</v>
      </c>
      <c r="BB295" s="176">
        <f t="shared" si="21"/>
        <v>-32059.234634313638</v>
      </c>
      <c r="BD295" s="324">
        <v>3</v>
      </c>
    </row>
    <row r="296" spans="1:56" ht="24.9" customHeight="1" x14ac:dyDescent="0.3">
      <c r="A296" s="338">
        <v>150000718</v>
      </c>
      <c r="B296" s="114" t="s">
        <v>905</v>
      </c>
      <c r="C296" s="339">
        <v>5</v>
      </c>
      <c r="D296" s="340" t="s">
        <v>870</v>
      </c>
      <c r="E296" s="341">
        <f>'[8]поточний ремонт'!E296</f>
        <v>4457.7</v>
      </c>
      <c r="F296" s="176">
        <f>'ПР 03.19-03.24'!F296+'[9]поточний ремонт'!F296+'[8]поточний ремонт'!F296</f>
        <v>404804.54034131014</v>
      </c>
      <c r="G296" s="176">
        <f t="shared" si="18"/>
        <v>377681.54776808585</v>
      </c>
      <c r="H296" s="176">
        <f t="shared" si="19"/>
        <v>-27122.992573224299</v>
      </c>
      <c r="I296" s="176">
        <f>'ПР 03.19-03.24'!I296+'[9]поточний ремонт'!I296+'[8]поточний ремонт'!I296</f>
        <v>536.21</v>
      </c>
      <c r="J296" s="176">
        <f>'ПР 03.19-03.24'!J296+'[9]поточний ремонт'!J296+'[8]поточний ремонт'!J296</f>
        <v>141437.29961976479</v>
      </c>
      <c r="K296" s="342"/>
      <c r="L296" s="176">
        <f>'ПР 03.19-03.24'!L296+'[9]поточний ремонт'!L296+'[8]поточний ремонт'!L296</f>
        <v>3</v>
      </c>
      <c r="M296" s="176">
        <f>'ПР 03.19-03.24'!M296+'[9]поточний ремонт'!M296+'[8]поточний ремонт'!M296</f>
        <v>87462</v>
      </c>
      <c r="N296" s="176"/>
      <c r="O296" s="176">
        <f>'ПР 03.19-03.24'!O296+'[9]поточний ремонт'!O296+'[8]поточний ремонт'!O296</f>
        <v>39.5</v>
      </c>
      <c r="P296" s="176">
        <f>'ПР 03.19-03.24'!P296+'[9]поточний ремонт'!P296+'[8]поточний ремонт'!P296</f>
        <v>9486</v>
      </c>
      <c r="Q296" s="334"/>
      <c r="R296" s="176">
        <f>'ПР 03.19-03.24'!R296+'[9]поточний ремонт'!R296+'[8]поточний ремонт'!R296</f>
        <v>0</v>
      </c>
      <c r="S296" s="176">
        <f>'ПР 03.19-03.24'!S296+'[9]поточний ремонт'!S296+'[8]поточний ремонт'!S296</f>
        <v>0</v>
      </c>
      <c r="T296" s="343"/>
      <c r="U296" s="176">
        <f>'ПР 03.19-03.24'!U296+'[9]поточний ремонт'!U296+'[8]поточний ремонт'!U296</f>
        <v>0</v>
      </c>
      <c r="V296" s="176">
        <f>'ПР 03.19-03.24'!V296+'[9]поточний ремонт'!V296+'[8]поточний ремонт'!V296</f>
        <v>0</v>
      </c>
      <c r="W296" s="176">
        <f>'ПР 03.19-03.24'!W296+'[9]поточний ремонт'!W296+'[8]поточний ремонт'!W296</f>
        <v>123.8</v>
      </c>
      <c r="X296" s="176">
        <f>'ПР 03.19-03.24'!X296+'[9]поточний ремонт'!X296+'[8]поточний ремонт'!X296</f>
        <v>36934.592601433367</v>
      </c>
      <c r="Y296" s="176">
        <f>'ПР 03.19-03.24'!Y296+'[9]поточний ремонт'!Y296+'[8]поточний ремонт'!Y296</f>
        <v>26190.030839996103</v>
      </c>
      <c r="Z296" s="176">
        <f>'ПР 03.19-03.24'!Z296+'[9]поточний ремонт'!Z296+'[8]поточний ремонт'!Z296</f>
        <v>0</v>
      </c>
      <c r="AA296" s="176">
        <f>'ПР 03.19-03.24'!AA296+'[9]поточний ремонт'!AA296+'[8]поточний ремонт'!AA296</f>
        <v>0</v>
      </c>
      <c r="AB296" s="176">
        <f>'ПР 03.19-03.24'!AB296+'[9]поточний ремонт'!AB296+'[8]поточний ремонт'!AB296</f>
        <v>26231.393818421249</v>
      </c>
      <c r="AC296" s="176">
        <f>'ПР 03.19-03.24'!AC296+'[9]поточний ремонт'!AC296+'[8]поточний ремонт'!AC296</f>
        <v>29114.893198970472</v>
      </c>
      <c r="AD296" s="176">
        <f>'ПР 03.19-03.24'!AD296+'[9]поточний ремонт'!AD296+'[8]поточний ремонт'!AD296</f>
        <v>20825.33768949984</v>
      </c>
      <c r="AE296" s="176">
        <f>'ПР 03.19-03.24'!AE296+'[9]поточний ремонт'!AE296+'[8]поточний ремонт'!AE296</f>
        <v>27103.919178153188</v>
      </c>
      <c r="AF296" s="176">
        <f>'ПР 03.19-03.24'!AF296+'[9]поточний ремонт'!AF296+'[8]поточний ремонт'!AF296</f>
        <v>10348.196830759845</v>
      </c>
      <c r="AG296" s="176"/>
      <c r="AH296" s="176">
        <f>'ПР 03.19-03.24'!AH296+'[9]поточний ремонт'!AH296+'[8]поточний ремонт'!AH296</f>
        <v>41738.617596405951</v>
      </c>
      <c r="AI296" s="176">
        <f>'ПР 03.19-03.24'!AI296+'[9]поточний ремонт'!AI296+'[8]поточний ремонт'!AI296</f>
        <v>13804.184142866612</v>
      </c>
      <c r="AJ296" s="176"/>
      <c r="AK296" s="176">
        <f>'ПР 03.19-03.24'!AK296+'[9]поточний ремонт'!AK296+'[8]поточний ремонт'!AK296</f>
        <v>15803.473669549863</v>
      </c>
      <c r="AL296" s="176">
        <f>'ПР 03.19-03.24'!AL296+'[9]поточний ремонт'!AL296+'[8]поточний ремонт'!AL296</f>
        <v>31168.253140948851</v>
      </c>
      <c r="AM296" s="176"/>
      <c r="AN296" s="176">
        <f>'ПР 03.19-03.24'!AN296+'[9]поточний ремонт'!AN296+'[8]поточний ремонт'!AN296</f>
        <v>0</v>
      </c>
      <c r="AO296" s="176">
        <f>'ПР 03.19-03.24'!AO296+'[9]поточний ремонт'!AO296+'[8]поточний ремонт'!AO296</f>
        <v>0</v>
      </c>
      <c r="AP296" s="176"/>
      <c r="AQ296" s="176">
        <f>'ПР 03.19-03.24'!AQ296+'[9]поточний ремонт'!AQ296+'[8]поточний ремонт'!AQ296</f>
        <v>13639.4243720757</v>
      </c>
      <c r="AR296" s="176">
        <f>'ПР 03.19-03.24'!AR296+'[9]поточний ремонт'!AR296+'[8]поточний ремонт'!AR296</f>
        <v>0</v>
      </c>
      <c r="AS296" s="176"/>
      <c r="AT296" s="176">
        <f>'ПР 03.19-03.24'!AT296+'[9]поточний ремонт'!AT296+'[8]поточний ремонт'!AT296</f>
        <v>28713.364233465782</v>
      </c>
      <c r="AU296" s="176">
        <f>'ПР 03.19-03.24'!AU296+'[9]поточний ремонт'!AU296+'[8]поточний ремонт'!AU296</f>
        <v>2573.2862631079624</v>
      </c>
      <c r="AV296" s="176"/>
      <c r="AW296" s="176">
        <f>'ПР 03.19-03.24'!AW296+'[9]поточний ремонт'!AW296+'[8]поточний ремонт'!AW296</f>
        <v>2305.9124777674306</v>
      </c>
      <c r="AX296" s="176">
        <f>'ПР 03.19-03.24'!AX296+'[9]поточний ремонт'!AX296+'[8]поточний ремонт'!AX296</f>
        <v>6598.4307670595836</v>
      </c>
      <c r="AY296" s="176"/>
      <c r="AZ296" s="176">
        <f t="shared" si="20"/>
        <v>129304.71152741789</v>
      </c>
      <c r="BA296" s="176">
        <f t="shared" si="20"/>
        <v>64492.351144742854</v>
      </c>
      <c r="BB296" s="176">
        <f t="shared" si="21"/>
        <v>-64812.36038267504</v>
      </c>
      <c r="BD296" s="324">
        <v>3</v>
      </c>
    </row>
    <row r="297" spans="1:56" ht="24.9" customHeight="1" x14ac:dyDescent="0.3">
      <c r="A297" s="338">
        <v>150000720</v>
      </c>
      <c r="B297" s="114" t="s">
        <v>906</v>
      </c>
      <c r="C297" s="339">
        <v>5</v>
      </c>
      <c r="D297" s="340" t="s">
        <v>870</v>
      </c>
      <c r="E297" s="341">
        <f>'[8]поточний ремонт'!E297</f>
        <v>3670.1</v>
      </c>
      <c r="F297" s="176">
        <f>'ПР 03.19-03.24'!F297+'[9]поточний ремонт'!F297+'[8]поточний ремонт'!F297</f>
        <v>195810.31746693185</v>
      </c>
      <c r="G297" s="176">
        <f t="shared" si="18"/>
        <v>162208.7472696114</v>
      </c>
      <c r="H297" s="176">
        <f t="shared" si="19"/>
        <v>-33601.570197320456</v>
      </c>
      <c r="I297" s="176">
        <f>'ПР 03.19-03.24'!I297+'[9]поточний ремонт'!I297+'[8]поточний ремонт'!I297</f>
        <v>426.04999999999995</v>
      </c>
      <c r="J297" s="176">
        <f>'ПР 03.19-03.24'!J297+'[9]поточний ремонт'!J297+'[8]поточний ремонт'!J297</f>
        <v>120489.8019354945</v>
      </c>
      <c r="K297" s="345"/>
      <c r="L297" s="176">
        <f>'ПР 03.19-03.24'!L297+'[9]поточний ремонт'!L297+'[8]поточний ремонт'!L297</f>
        <v>0</v>
      </c>
      <c r="M297" s="176">
        <f>'ПР 03.19-03.24'!M297+'[9]поточний ремонт'!M297+'[8]поточний ремонт'!M297</f>
        <v>2339</v>
      </c>
      <c r="N297" s="176"/>
      <c r="O297" s="176">
        <f>'ПР 03.19-03.24'!O297+'[9]поточний ремонт'!O297+'[8]поточний ремонт'!O297</f>
        <v>0</v>
      </c>
      <c r="P297" s="176">
        <f>'ПР 03.19-03.24'!P297+'[9]поточний ремонт'!P297+'[8]поточний ремонт'!P297</f>
        <v>0</v>
      </c>
      <c r="Q297" s="334"/>
      <c r="R297" s="176">
        <f>'ПР 03.19-03.24'!R297+'[9]поточний ремонт'!R297+'[8]поточний ремонт'!R297</f>
        <v>0</v>
      </c>
      <c r="S297" s="176">
        <f>'ПР 03.19-03.24'!S297+'[9]поточний ремонт'!S297+'[8]поточний ремонт'!S297</f>
        <v>0</v>
      </c>
      <c r="T297" s="343"/>
      <c r="U297" s="176">
        <f>'ПР 03.19-03.24'!U297+'[9]поточний ремонт'!U297+'[8]поточний ремонт'!U297</f>
        <v>0</v>
      </c>
      <c r="V297" s="176">
        <f>'ПР 03.19-03.24'!V297+'[9]поточний ремонт'!V297+'[8]поточний ремонт'!V297</f>
        <v>0</v>
      </c>
      <c r="W297" s="176">
        <f>'ПР 03.19-03.24'!W297+'[9]поточний ремонт'!W297+'[8]поточний ремонт'!W297</f>
        <v>0</v>
      </c>
      <c r="X297" s="176">
        <f>'ПР 03.19-03.24'!X297+'[9]поточний ремонт'!X297+'[8]поточний ремонт'!X297</f>
        <v>0</v>
      </c>
      <c r="Y297" s="176">
        <f>'ПР 03.19-03.24'!Y297+'[9]поточний ремонт'!Y297+'[8]поточний ремонт'!Y297</f>
        <v>7164.12</v>
      </c>
      <c r="Z297" s="176">
        <f>'ПР 03.19-03.24'!Z297+'[9]поточний ремонт'!Z297+'[8]поточний ремонт'!Z297</f>
        <v>0</v>
      </c>
      <c r="AA297" s="176">
        <f>'ПР 03.19-03.24'!AA297+'[9]поточний ремонт'!AA297+'[8]поточний ремонт'!AA297</f>
        <v>3991</v>
      </c>
      <c r="AB297" s="176">
        <f>'ПР 03.19-03.24'!AB297+'[9]поточний ремонт'!AB297+'[8]поточний ремонт'!AB297</f>
        <v>6510.221984355916</v>
      </c>
      <c r="AC297" s="176">
        <f>'ПР 03.19-03.24'!AC297+'[9]поточний ремонт'!AC297+'[8]поточний ремонт'!AC297</f>
        <v>5967.5069143762066</v>
      </c>
      <c r="AD297" s="176">
        <f>'ПР 03.19-03.24'!AD297+'[9]поточний ремонт'!AD297+'[8]поточний ремонт'!AD297</f>
        <v>15747.096435384783</v>
      </c>
      <c r="AE297" s="176">
        <f>'ПР 03.19-03.24'!AE297+'[9]поточний ремонт'!AE297+'[8]поточний ремонт'!AE297</f>
        <v>18296.4938454847</v>
      </c>
      <c r="AF297" s="176">
        <f>'ПР 03.19-03.24'!AF297+'[9]поточний ремонт'!AF297+'[8]поточний ремонт'!AF297</f>
        <v>2629</v>
      </c>
      <c r="AG297" s="176"/>
      <c r="AH297" s="176">
        <f>'ПР 03.19-03.24'!AH297+'[9]поточний ремонт'!AH297+'[8]поточний ремонт'!AH297</f>
        <v>25887.544031028068</v>
      </c>
      <c r="AI297" s="176">
        <f>'ПР 03.19-03.24'!AI297+'[9]поточний ремонт'!AI297+'[8]поточний ремонт'!AI297</f>
        <v>4787.7006121578888</v>
      </c>
      <c r="AJ297" s="176"/>
      <c r="AK297" s="176">
        <f>'ПР 03.19-03.24'!AK297+'[9]поточний ремонт'!AK297+'[8]поточний ремонт'!AK297</f>
        <v>13393.147532221648</v>
      </c>
      <c r="AL297" s="176">
        <f>'ПР 03.19-03.24'!AL297+'[9]поточний ремонт'!AL297+'[8]поточний ремонт'!AL297</f>
        <v>20374.909349349775</v>
      </c>
      <c r="AM297" s="176"/>
      <c r="AN297" s="176">
        <f>'ПР 03.19-03.24'!AN297+'[9]поточний ремонт'!AN297+'[8]поточний ремонт'!AN297</f>
        <v>15458.765948499853</v>
      </c>
      <c r="AO297" s="176">
        <f>'ПР 03.19-03.24'!AO297+'[9]поточний ремонт'!AO297+'[8]поточний ремонт'!AO297</f>
        <v>705.11426222136083</v>
      </c>
      <c r="AP297" s="176"/>
      <c r="AQ297" s="176">
        <f>'ПР 03.19-03.24'!AQ297+'[9]поточний ремонт'!AQ297+'[8]поточний ремонт'!AQ297</f>
        <v>0</v>
      </c>
      <c r="AR297" s="176">
        <f>'ПР 03.19-03.24'!AR297+'[9]поточний ремонт'!AR297+'[8]поточний ремонт'!AR297</f>
        <v>0</v>
      </c>
      <c r="AS297" s="176"/>
      <c r="AT297" s="176">
        <f>'ПР 03.19-03.24'!AT297+'[9]поточний ремонт'!AT297+'[8]поточний ремонт'!AT297</f>
        <v>10780.033754191531</v>
      </c>
      <c r="AU297" s="176">
        <f>'ПР 03.19-03.24'!AU297+'[9]поточний ремонт'!AU297+'[8]поточний ремонт'!AU297</f>
        <v>33849.690000188479</v>
      </c>
      <c r="AV297" s="176"/>
      <c r="AW297" s="176">
        <f>'ПР 03.19-03.24'!AW297+'[9]поточний ремонт'!AW297+'[8]поточний ремонт'!AW297</f>
        <v>1673.491057665552</v>
      </c>
      <c r="AX297" s="176">
        <f>'ПР 03.19-03.24'!AX297+'[9]поточний ремонт'!AX297+'[8]поточний ремонт'!AX297</f>
        <v>0</v>
      </c>
      <c r="AY297" s="176"/>
      <c r="AZ297" s="176">
        <f t="shared" si="20"/>
        <v>85489.476169091358</v>
      </c>
      <c r="BA297" s="176">
        <f t="shared" si="20"/>
        <v>62346.414223917498</v>
      </c>
      <c r="BB297" s="176">
        <f t="shared" si="21"/>
        <v>-23143.06194517386</v>
      </c>
      <c r="BD297" s="324">
        <v>3</v>
      </c>
    </row>
    <row r="298" spans="1:56" ht="24.9" customHeight="1" x14ac:dyDescent="0.3">
      <c r="A298" s="338">
        <v>150000861</v>
      </c>
      <c r="B298" s="114" t="s">
        <v>701</v>
      </c>
      <c r="C298" s="339">
        <v>4</v>
      </c>
      <c r="D298" s="340" t="s">
        <v>870</v>
      </c>
      <c r="E298" s="341">
        <f>'[8]поточний ремонт'!E298</f>
        <v>3503.3</v>
      </c>
      <c r="F298" s="176">
        <f>'ПР 03.19-03.24'!F298+'[9]поточний ремонт'!F298+'[8]поточний ремонт'!F298</f>
        <v>262045.48148435398</v>
      </c>
      <c r="G298" s="176">
        <f t="shared" si="18"/>
        <v>170588.101879063</v>
      </c>
      <c r="H298" s="176">
        <f t="shared" si="19"/>
        <v>-91457.379605290975</v>
      </c>
      <c r="I298" s="176">
        <f>'ПР 03.19-03.24'!I298+'[9]поточний ремонт'!I298+'[8]поточний ремонт'!I298</f>
        <v>112.9</v>
      </c>
      <c r="J298" s="176">
        <f>'ПР 03.19-03.24'!J298+'[9]поточний ремонт'!J298+'[8]поточний ремонт'!J298</f>
        <v>42137.858471238738</v>
      </c>
      <c r="K298" s="345"/>
      <c r="L298" s="176">
        <f>'ПР 03.19-03.24'!L298+'[9]поточний ремонт'!L298+'[8]поточний ремонт'!L298</f>
        <v>1</v>
      </c>
      <c r="M298" s="176">
        <f>'ПР 03.19-03.24'!M298+'[9]поточний ремонт'!M298+'[8]поточний ремонт'!M298</f>
        <v>58331</v>
      </c>
      <c r="N298" s="176"/>
      <c r="O298" s="176">
        <f>'ПР 03.19-03.24'!O298+'[9]поточний ремонт'!O298+'[8]поточний ремонт'!O298</f>
        <v>0</v>
      </c>
      <c r="P298" s="176">
        <f>'ПР 03.19-03.24'!P298+'[9]поточний ремонт'!P298+'[8]поточний ремонт'!P298</f>
        <v>0</v>
      </c>
      <c r="Q298" s="334"/>
      <c r="R298" s="176">
        <f>'ПР 03.19-03.24'!R298+'[9]поточний ремонт'!R298+'[8]поточний ремонт'!R298</f>
        <v>0</v>
      </c>
      <c r="S298" s="176">
        <f>'ПР 03.19-03.24'!S298+'[9]поточний ремонт'!S298+'[8]поточний ремонт'!S298</f>
        <v>0</v>
      </c>
      <c r="T298" s="343"/>
      <c r="U298" s="176">
        <f>'ПР 03.19-03.24'!U298+'[9]поточний ремонт'!U298+'[8]поточний ремонт'!U298</f>
        <v>0</v>
      </c>
      <c r="V298" s="176">
        <f>'ПР 03.19-03.24'!V298+'[9]поточний ремонт'!V298+'[8]поточний ремонт'!V298</f>
        <v>0</v>
      </c>
      <c r="W298" s="176">
        <f>'ПР 03.19-03.24'!W298+'[9]поточний ремонт'!W298+'[8]поточний ремонт'!W298</f>
        <v>0</v>
      </c>
      <c r="X298" s="176">
        <f>'ПР 03.19-03.24'!X298+'[9]поточний ремонт'!X298+'[8]поточний ремонт'!X298</f>
        <v>0</v>
      </c>
      <c r="Y298" s="176">
        <f>'ПР 03.19-03.24'!Y298+'[9]поточний ремонт'!Y298+'[8]поточний ремонт'!Y298</f>
        <v>13088.957086705337</v>
      </c>
      <c r="Z298" s="176">
        <f>'ПР 03.19-03.24'!Z298+'[9]поточний ремонт'!Z298+'[8]поточний ремонт'!Z298</f>
        <v>0</v>
      </c>
      <c r="AA298" s="176">
        <f>'ПР 03.19-03.24'!AA298+'[9]поточний ремонт'!AA298+'[8]поточний ремонт'!AA298</f>
        <v>13798</v>
      </c>
      <c r="AB298" s="176">
        <f>'ПР 03.19-03.24'!AB298+'[9]поточний ремонт'!AB298+'[8]поточний ремонт'!AB298</f>
        <v>6230</v>
      </c>
      <c r="AC298" s="176">
        <f>'ПР 03.19-03.24'!AC298+'[9]поточний ремонт'!AC298+'[8]поточний ремонт'!AC298</f>
        <v>21105.063495710208</v>
      </c>
      <c r="AD298" s="176">
        <f>'ПР 03.19-03.24'!AD298+'[9]поточний ремонт'!AD298+'[8]поточний ремонт'!AD298</f>
        <v>15897.222825408746</v>
      </c>
      <c r="AE298" s="176">
        <f>'ПР 03.19-03.24'!AE298+'[9]поточний ремонт'!AE298+'[8]поточний ремонт'!AE298</f>
        <v>21874.324922193595</v>
      </c>
      <c r="AF298" s="176">
        <f>'ПР 03.19-03.24'!AF298+'[9]поточний ремонт'!AF298+'[8]поточний ремонт'!AF298</f>
        <v>7808.3700276332611</v>
      </c>
      <c r="AG298" s="176"/>
      <c r="AH298" s="176">
        <f>'ПР 03.19-03.24'!AH298+'[9]поточний ремонт'!AH298+'[8]поточний ремонт'!AH298</f>
        <v>28584.612219205104</v>
      </c>
      <c r="AI298" s="176">
        <f>'ПР 03.19-03.24'!AI298+'[9]поточний ремонт'!AI298+'[8]поточний ремонт'!AI298</f>
        <v>0</v>
      </c>
      <c r="AJ298" s="176"/>
      <c r="AK298" s="176">
        <f>'ПР 03.19-03.24'!AK298+'[9]поточний ремонт'!AK298+'[8]поточний ремонт'!AK298</f>
        <v>13293.064064173928</v>
      </c>
      <c r="AL298" s="176">
        <f>'ПР 03.19-03.24'!AL298+'[9]поточний ремонт'!AL298+'[8]поточний ремонт'!AL298</f>
        <v>5654.2629426761268</v>
      </c>
      <c r="AM298" s="176"/>
      <c r="AN298" s="176">
        <f>'ПР 03.19-03.24'!AN298+'[9]поточний ремонт'!AN298+'[8]поточний ремонт'!AN298</f>
        <v>0</v>
      </c>
      <c r="AO298" s="176">
        <f>'ПР 03.19-03.24'!AO298+'[9]поточний ремонт'!AO298+'[8]поточний ремонт'!AO298</f>
        <v>0</v>
      </c>
      <c r="AP298" s="176"/>
      <c r="AQ298" s="176">
        <f>'ПР 03.19-03.24'!AQ298+'[9]поточний ремонт'!AQ298+'[8]поточний ремонт'!AQ298</f>
        <v>1107.3739571026008</v>
      </c>
      <c r="AR298" s="176">
        <f>'ПР 03.19-03.24'!AR298+'[9]поточний ремонт'!AR298+'[8]поточний ремонт'!AR298</f>
        <v>8792.9470018973589</v>
      </c>
      <c r="AS298" s="176"/>
      <c r="AT298" s="176">
        <f>'ПР 03.19-03.24'!AT298+'[9]поточний ремонт'!AT298+'[8]поточний ремонт'!AT298</f>
        <v>25422.713734946545</v>
      </c>
      <c r="AU298" s="176">
        <f>'ПР 03.19-03.24'!AU298+'[9]поточний ремонт'!AU298+'[8]поточний ремонт'!AU298</f>
        <v>10692.897161029374</v>
      </c>
      <c r="AV298" s="176"/>
      <c r="AW298" s="176">
        <f>'ПР 03.19-03.24'!AW298+'[9]поточний ремонт'!AW298+'[8]поточний ремонт'!AW298</f>
        <v>1087.9877564346825</v>
      </c>
      <c r="AX298" s="176">
        <f>'ПР 03.19-03.24'!AX298+'[9]поточний ремонт'!AX298+'[8]поточний ремонт'!AX298</f>
        <v>7560.3110018708103</v>
      </c>
      <c r="AY298" s="176"/>
      <c r="AZ298" s="176">
        <f t="shared" si="20"/>
        <v>91370.076654056451</v>
      </c>
      <c r="BA298" s="176">
        <f t="shared" si="20"/>
        <v>40508.78813510693</v>
      </c>
      <c r="BB298" s="176">
        <f t="shared" si="21"/>
        <v>-50861.288518949521</v>
      </c>
      <c r="BD298" s="324">
        <v>2</v>
      </c>
    </row>
    <row r="299" spans="1:56" ht="24.9" customHeight="1" x14ac:dyDescent="0.3">
      <c r="A299" s="338">
        <v>150000872</v>
      </c>
      <c r="B299" s="114" t="s">
        <v>703</v>
      </c>
      <c r="C299" s="339">
        <v>4</v>
      </c>
      <c r="D299" s="340" t="s">
        <v>870</v>
      </c>
      <c r="E299" s="341">
        <f>'[8]поточний ремонт'!E299</f>
        <v>1209.7</v>
      </c>
      <c r="F299" s="176">
        <f>'ПР 03.19-03.24'!F299+'[9]поточний ремонт'!F299+'[8]поточний ремонт'!F299</f>
        <v>78961.559043458517</v>
      </c>
      <c r="G299" s="176">
        <f t="shared" si="18"/>
        <v>111141.11503343137</v>
      </c>
      <c r="H299" s="176">
        <f t="shared" si="19"/>
        <v>32179.555989972854</v>
      </c>
      <c r="I299" s="176">
        <f>'ПР 03.19-03.24'!I299+'[9]поточний ремонт'!I299+'[8]поточний ремонт'!I299</f>
        <v>76.599999999999994</v>
      </c>
      <c r="J299" s="176">
        <f>'ПР 03.19-03.24'!J299+'[9]поточний ремонт'!J299+'[8]поточний ремонт'!J299</f>
        <v>31270.343853041704</v>
      </c>
      <c r="K299" s="342"/>
      <c r="L299" s="176">
        <f>'ПР 03.19-03.24'!L299+'[9]поточний ремонт'!L299+'[8]поточний ремонт'!L299</f>
        <v>0</v>
      </c>
      <c r="M299" s="176">
        <f>'ПР 03.19-03.24'!M299+'[9]поточний ремонт'!M299+'[8]поточний ремонт'!M299</f>
        <v>56378.525424605832</v>
      </c>
      <c r="N299" s="176"/>
      <c r="O299" s="176">
        <f>'ПР 03.19-03.24'!O299+'[9]поточний ремонт'!O299+'[8]поточний ремонт'!O299</f>
        <v>0</v>
      </c>
      <c r="P299" s="176">
        <f>'ПР 03.19-03.24'!P299+'[9]поточний ремонт'!P299+'[8]поточний ремонт'!P299</f>
        <v>0</v>
      </c>
      <c r="Q299" s="334"/>
      <c r="R299" s="176">
        <f>'ПР 03.19-03.24'!R299+'[9]поточний ремонт'!R299+'[8]поточний ремонт'!R299</f>
        <v>0</v>
      </c>
      <c r="S299" s="176">
        <f>'ПР 03.19-03.24'!S299+'[9]поточний ремонт'!S299+'[8]поточний ремонт'!S299</f>
        <v>0</v>
      </c>
      <c r="T299" s="343"/>
      <c r="U299" s="176">
        <f>'ПР 03.19-03.24'!U299+'[9]поточний ремонт'!U299+'[8]поточний ремонт'!U299</f>
        <v>0</v>
      </c>
      <c r="V299" s="176">
        <f>'ПР 03.19-03.24'!V299+'[9]поточний ремонт'!V299+'[8]поточний ремонт'!V299</f>
        <v>0</v>
      </c>
      <c r="W299" s="176">
        <f>'ПР 03.19-03.24'!W299+'[9]поточний ремонт'!W299+'[8]поточний ремонт'!W299</f>
        <v>0</v>
      </c>
      <c r="X299" s="176">
        <f>'ПР 03.19-03.24'!X299+'[9]поточний ремонт'!X299+'[8]поточний ремонт'!X299</f>
        <v>0</v>
      </c>
      <c r="Y299" s="176">
        <f>'ПР 03.19-03.24'!Y299+'[9]поточний ремонт'!Y299+'[8]поточний ремонт'!Y299</f>
        <v>8163.0152730157643</v>
      </c>
      <c r="Z299" s="176">
        <f>'ПР 03.19-03.24'!Z299+'[9]поточний ремонт'!Z299+'[8]поточний ремонт'!Z299</f>
        <v>0</v>
      </c>
      <c r="AA299" s="176">
        <f>'ПР 03.19-03.24'!AA299+'[9]поточний ремонт'!AA299+'[8]поточний ремонт'!AA299</f>
        <v>10013</v>
      </c>
      <c r="AB299" s="176">
        <f>'ПР 03.19-03.24'!AB299+'[9]поточний ремонт'!AB299+'[8]поточний ремонт'!AB299</f>
        <v>0</v>
      </c>
      <c r="AC299" s="176">
        <f>'ПР 03.19-03.24'!AC299+'[9]поточний ремонт'!AC299+'[8]поточний ремонт'!AC299</f>
        <v>4572.478757799624</v>
      </c>
      <c r="AD299" s="176">
        <f>'ПР 03.19-03.24'!AD299+'[9]поточний ремонт'!AD299+'[8]поточний ремонт'!AD299</f>
        <v>743.75172496845869</v>
      </c>
      <c r="AE299" s="176">
        <f>'ПР 03.19-03.24'!AE299+'[9]поточний ремонт'!AE299+'[8]поточний ремонт'!AE299</f>
        <v>14550.601456311204</v>
      </c>
      <c r="AF299" s="176">
        <f>'ПР 03.19-03.24'!AF299+'[9]поточний ремонт'!AF299+'[8]поточний ремонт'!AF299</f>
        <v>3586.6332820377033</v>
      </c>
      <c r="AG299" s="176"/>
      <c r="AH299" s="176">
        <f>'ПР 03.19-03.24'!AH299+'[9]поточний ремонт'!AH299+'[8]поточний ремонт'!AH299</f>
        <v>21121.46237500821</v>
      </c>
      <c r="AI299" s="176">
        <f>'ПР 03.19-03.24'!AI299+'[9]поточний ремонт'!AI299+'[8]поточний ремонт'!AI299</f>
        <v>0</v>
      </c>
      <c r="AJ299" s="176"/>
      <c r="AK299" s="176">
        <f>'ПР 03.19-03.24'!AK299+'[9]поточний ремонт'!AK299+'[8]поточний ремонт'!AK299</f>
        <v>5294.6714910555684</v>
      </c>
      <c r="AL299" s="176">
        <f>'ПР 03.19-03.24'!AL299+'[9]поточний ремонт'!AL299+'[8]поточний ремонт'!AL299</f>
        <v>3151</v>
      </c>
      <c r="AM299" s="176"/>
      <c r="AN299" s="176">
        <f>'ПР 03.19-03.24'!AN299+'[9]поточний ремонт'!AN299+'[8]поточний ремонт'!AN299</f>
        <v>5024.2203308168964</v>
      </c>
      <c r="AO299" s="176">
        <f>'ПР 03.19-03.24'!AO299+'[9]поточний ремонт'!AO299+'[8]поточний ремонт'!AO299</f>
        <v>0</v>
      </c>
      <c r="AP299" s="176"/>
      <c r="AQ299" s="176">
        <f>'ПР 03.19-03.24'!AQ299+'[9]поточний ремонт'!AQ299+'[8]поточний ремонт'!AQ299</f>
        <v>553.6869785513004</v>
      </c>
      <c r="AR299" s="176">
        <f>'ПР 03.19-03.24'!AR299+'[9]поточний ремонт'!AR299+'[8]поточний ремонт'!AR299</f>
        <v>0</v>
      </c>
      <c r="AS299" s="176"/>
      <c r="AT299" s="176">
        <f>'ПР 03.19-03.24'!AT299+'[9]поточний ремонт'!AT299+'[8]поточний ремонт'!AT299</f>
        <v>4455.9432208752214</v>
      </c>
      <c r="AU299" s="176">
        <f>'ПР 03.19-03.24'!AU299+'[9]поточний ремонт'!AU299+'[8]поточний ремонт'!AU299</f>
        <v>10215.112693053434</v>
      </c>
      <c r="AV299" s="176"/>
      <c r="AW299" s="176">
        <f>'ПР 03.19-03.24'!AW299+'[9]поточний ремонт'!AW299+'[8]поточний ремонт'!AW299</f>
        <v>422.09426807317732</v>
      </c>
      <c r="AX299" s="176">
        <f>'ПР 03.19-03.24'!AX299+'[9]поточний ремонт'!AX299+'[8]поточний ремонт'!AX299</f>
        <v>0</v>
      </c>
      <c r="AY299" s="176"/>
      <c r="AZ299" s="176">
        <f t="shared" si="20"/>
        <v>51422.68012069157</v>
      </c>
      <c r="BA299" s="176">
        <f t="shared" si="20"/>
        <v>16952.745975091137</v>
      </c>
      <c r="BB299" s="176">
        <f t="shared" si="21"/>
        <v>-34469.934145600433</v>
      </c>
      <c r="BD299" s="324">
        <v>2</v>
      </c>
    </row>
    <row r="300" spans="1:56" ht="24.9" customHeight="1" x14ac:dyDescent="0.3">
      <c r="A300" s="338">
        <v>150000862</v>
      </c>
      <c r="B300" s="114" t="s">
        <v>705</v>
      </c>
      <c r="C300" s="339">
        <v>4</v>
      </c>
      <c r="D300" s="340" t="s">
        <v>870</v>
      </c>
      <c r="E300" s="341">
        <f>'[8]поточний ремонт'!E300</f>
        <v>4885.3</v>
      </c>
      <c r="F300" s="176">
        <f>'ПР 03.19-03.24'!F300+'[9]поточний ремонт'!F300+'[8]поточний ремонт'!F300</f>
        <v>304730.91579750268</v>
      </c>
      <c r="G300" s="176">
        <f t="shared" si="18"/>
        <v>58212.294403781489</v>
      </c>
      <c r="H300" s="176">
        <f t="shared" si="19"/>
        <v>-246518.6213937212</v>
      </c>
      <c r="I300" s="176">
        <f>'ПР 03.19-03.24'!I300+'[9]поточний ремонт'!I300+'[8]поточний ремонт'!I300</f>
        <v>48.2</v>
      </c>
      <c r="J300" s="176">
        <f>'ПР 03.19-03.24'!J300+'[9]поточний ремонт'!J300+'[8]поточний ремонт'!J300</f>
        <v>15395</v>
      </c>
      <c r="K300" s="342"/>
      <c r="L300" s="176">
        <f>'ПР 03.19-03.24'!L300+'[9]поточний ремонт'!L300+'[8]поточний ремонт'!L300</f>
        <v>0</v>
      </c>
      <c r="M300" s="176">
        <f>'ПР 03.19-03.24'!M300+'[9]поточний ремонт'!M300+'[8]поточний ремонт'!M300</f>
        <v>0</v>
      </c>
      <c r="N300" s="176"/>
      <c r="O300" s="176">
        <f>'ПР 03.19-03.24'!O300+'[9]поточний ремонт'!O300+'[8]поточний ремонт'!O300</f>
        <v>0</v>
      </c>
      <c r="P300" s="176">
        <f>'ПР 03.19-03.24'!P300+'[9]поточний ремонт'!P300+'[8]поточний ремонт'!P300</f>
        <v>0</v>
      </c>
      <c r="Q300" s="334"/>
      <c r="R300" s="176">
        <f>'ПР 03.19-03.24'!R300+'[9]поточний ремонт'!R300+'[8]поточний ремонт'!R300</f>
        <v>0</v>
      </c>
      <c r="S300" s="176">
        <f>'ПР 03.19-03.24'!S300+'[9]поточний ремонт'!S300+'[8]поточний ремонт'!S300</f>
        <v>0</v>
      </c>
      <c r="T300" s="343"/>
      <c r="U300" s="176">
        <f>'ПР 03.19-03.24'!U300+'[9]поточний ремонт'!U300+'[8]поточний ремонт'!U300</f>
        <v>0</v>
      </c>
      <c r="V300" s="176">
        <f>'ПР 03.19-03.24'!V300+'[9]поточний ремонт'!V300+'[8]поточний ремонт'!V300</f>
        <v>0</v>
      </c>
      <c r="W300" s="176">
        <f>'ПР 03.19-03.24'!W300+'[9]поточний ремонт'!W300+'[8]поточний ремонт'!W300</f>
        <v>45</v>
      </c>
      <c r="X300" s="176">
        <f>'ПР 03.19-03.24'!X300+'[9]поточний ремонт'!X300+'[8]поточний ремонт'!X300</f>
        <v>15579.205036581217</v>
      </c>
      <c r="Y300" s="176">
        <f>'ПР 03.19-03.24'!Y300+'[9]поточний ремонт'!Y300+'[8]поточний ремонт'!Y300</f>
        <v>8285.0893672002676</v>
      </c>
      <c r="Z300" s="176">
        <f>'ПР 03.19-03.24'!Z300+'[9]поточний ремонт'!Z300+'[8]поточний ремонт'!Z300</f>
        <v>0</v>
      </c>
      <c r="AA300" s="176">
        <f>'ПР 03.19-03.24'!AA300+'[9]поточний ремонт'!AA300+'[8]поточний ремонт'!AA300</f>
        <v>0</v>
      </c>
      <c r="AB300" s="176">
        <f>'ПР 03.19-03.24'!AB300+'[9]поточний ремонт'!AB300+'[8]поточний ремонт'!AB300</f>
        <v>6245</v>
      </c>
      <c r="AC300" s="176">
        <f>'ПР 03.19-03.24'!AC300+'[9]поточний ремонт'!AC300+'[8]поточний ремонт'!AC300</f>
        <v>7518</v>
      </c>
      <c r="AD300" s="176">
        <f>'ПР 03.19-03.24'!AD300+'[9]поточний ремонт'!AD300+'[8]поточний ремонт'!AD300</f>
        <v>5190</v>
      </c>
      <c r="AE300" s="176">
        <f>'ПР 03.19-03.24'!AE300+'[9]поточний ремонт'!AE300+'[8]поточний ремонт'!AE300</f>
        <v>25603.012412426462</v>
      </c>
      <c r="AF300" s="176">
        <f>'ПР 03.19-03.24'!AF300+'[9]поточний ремонт'!AF300+'[8]поточний ремонт'!AF300</f>
        <v>22104</v>
      </c>
      <c r="AG300" s="176"/>
      <c r="AH300" s="176">
        <f>'ПР 03.19-03.24'!AH300+'[9]поточний ремонт'!AH300+'[8]поточний ремонт'!AH300</f>
        <v>33028.828455807139</v>
      </c>
      <c r="AI300" s="176">
        <f>'ПР 03.19-03.24'!AI300+'[9]поточний ремонт'!AI300+'[8]поточний ремонт'!AI300</f>
        <v>5879.439246533032</v>
      </c>
      <c r="AJ300" s="176"/>
      <c r="AK300" s="176">
        <f>'ПР 03.19-03.24'!AK300+'[9]поточний ремонт'!AK300+'[8]поточний ремонт'!AK300</f>
        <v>14748.114416889704</v>
      </c>
      <c r="AL300" s="176">
        <f>'ПР 03.19-03.24'!AL300+'[9]поточний ремонт'!AL300+'[8]поточний ремонт'!AL300</f>
        <v>7393</v>
      </c>
      <c r="AM300" s="176"/>
      <c r="AN300" s="176">
        <f>'ПР 03.19-03.24'!AN300+'[9]поточний ремонт'!AN300+'[8]поточний ремонт'!AN300</f>
        <v>0</v>
      </c>
      <c r="AO300" s="176">
        <f>'ПР 03.19-03.24'!AO300+'[9]поточний ремонт'!AO300+'[8]поточний ремонт'!AO300</f>
        <v>0</v>
      </c>
      <c r="AP300" s="176"/>
      <c r="AQ300" s="176">
        <f>'ПР 03.19-03.24'!AQ300+'[9]поточний ремонт'!AQ300+'[8]поточний ремонт'!AQ300</f>
        <v>3352.8822590050977</v>
      </c>
      <c r="AR300" s="176">
        <f>'ПР 03.19-03.24'!AR300+'[9]поточний ремонт'!AR300+'[8]поточний ремонт'!AR300</f>
        <v>474</v>
      </c>
      <c r="AS300" s="176"/>
      <c r="AT300" s="176">
        <f>'ПР 03.19-03.24'!AT300+'[9]поточний ремонт'!AT300+'[8]поточний ремонт'!AT300</f>
        <v>27564.187368426356</v>
      </c>
      <c r="AU300" s="176">
        <f>'ПР 03.19-03.24'!AU300+'[9]поточний ремонт'!AU300+'[8]поточний ремонт'!AU300</f>
        <v>21925.553813146274</v>
      </c>
      <c r="AV300" s="176"/>
      <c r="AW300" s="176">
        <f>'ПР 03.19-03.24'!AW300+'[9]поточний ремонт'!AW300+'[8]поточний ремонт'!AW300</f>
        <v>1593.5237969140603</v>
      </c>
      <c r="AX300" s="176">
        <f>'ПР 03.19-03.24'!AX300+'[9]поточний ремонт'!AX300+'[8]поточний ремонт'!AX300</f>
        <v>0</v>
      </c>
      <c r="AY300" s="176"/>
      <c r="AZ300" s="176">
        <f t="shared" si="20"/>
        <v>105890.54870946881</v>
      </c>
      <c r="BA300" s="176">
        <f t="shared" si="20"/>
        <v>57775.993059679306</v>
      </c>
      <c r="BB300" s="176">
        <f t="shared" si="21"/>
        <v>-48114.555649789509</v>
      </c>
      <c r="BD300" s="324">
        <v>2</v>
      </c>
    </row>
    <row r="301" spans="1:56" ht="24.9" customHeight="1" x14ac:dyDescent="0.3">
      <c r="A301" s="338">
        <v>150000863</v>
      </c>
      <c r="B301" s="114" t="s">
        <v>707</v>
      </c>
      <c r="C301" s="339">
        <v>4</v>
      </c>
      <c r="D301" s="340" t="s">
        <v>870</v>
      </c>
      <c r="E301" s="341">
        <f>'[8]поточний ремонт'!E301</f>
        <v>3279.2999999999997</v>
      </c>
      <c r="F301" s="176">
        <f>'ПР 03.19-03.24'!F301+'[9]поточний ремонт'!F301+'[8]поточний ремонт'!F301</f>
        <v>250229.3549907633</v>
      </c>
      <c r="G301" s="176">
        <f t="shared" si="18"/>
        <v>229129.93267586848</v>
      </c>
      <c r="H301" s="176">
        <f t="shared" si="19"/>
        <v>-21099.422314894822</v>
      </c>
      <c r="I301" s="176">
        <f>'ПР 03.19-03.24'!I301+'[9]поточний ремонт'!I301+'[8]поточний ремонт'!I301</f>
        <v>166.65</v>
      </c>
      <c r="J301" s="176">
        <f>'ПР 03.19-03.24'!J301+'[9]поточний ремонт'!J301+'[8]поточний ремонт'!J301</f>
        <v>49521.115112488886</v>
      </c>
      <c r="K301" s="342"/>
      <c r="L301" s="176">
        <f>'ПР 03.19-03.24'!L301+'[9]поточний ремонт'!L301+'[8]поточний ремонт'!L301</f>
        <v>3</v>
      </c>
      <c r="M301" s="176">
        <f>'ПР 03.19-03.24'!M301+'[9]поточний ремонт'!M301+'[8]поточний ремонт'!M301</f>
        <v>115540</v>
      </c>
      <c r="N301" s="176"/>
      <c r="O301" s="176">
        <f>'ПР 03.19-03.24'!O301+'[9]поточний ремонт'!O301+'[8]поточний ремонт'!O301</f>
        <v>0</v>
      </c>
      <c r="P301" s="176">
        <f>'ПР 03.19-03.24'!P301+'[9]поточний ремонт'!P301+'[8]поточний ремонт'!P301</f>
        <v>0</v>
      </c>
      <c r="Q301" s="334"/>
      <c r="R301" s="176">
        <f>'ПР 03.19-03.24'!R301+'[9]поточний ремонт'!R301+'[8]поточний ремонт'!R301</f>
        <v>0</v>
      </c>
      <c r="S301" s="176">
        <f>'ПР 03.19-03.24'!S301+'[9]поточний ремонт'!S301+'[8]поточний ремонт'!S301</f>
        <v>0</v>
      </c>
      <c r="T301" s="343"/>
      <c r="U301" s="176">
        <f>'ПР 03.19-03.24'!U301+'[9]поточний ремонт'!U301+'[8]поточний ремонт'!U301</f>
        <v>0</v>
      </c>
      <c r="V301" s="176">
        <f>'ПР 03.19-03.24'!V301+'[9]поточний ремонт'!V301+'[8]поточний ремонт'!V301</f>
        <v>0</v>
      </c>
      <c r="W301" s="176">
        <f>'ПР 03.19-03.24'!W301+'[9]поточний ремонт'!W301+'[8]поточний ремонт'!W301</f>
        <v>30</v>
      </c>
      <c r="X301" s="176">
        <f>'ПР 03.19-03.24'!X301+'[9]поточний ремонт'!X301+'[8]поточний ремонт'!X301</f>
        <v>12545.359481228419</v>
      </c>
      <c r="Y301" s="176">
        <f>'ПР 03.19-03.24'!Y301+'[9]поточний ремонт'!Y301+'[8]поточний ремонт'!Y301</f>
        <v>13657</v>
      </c>
      <c r="Z301" s="176">
        <f>'ПР 03.19-03.24'!Z301+'[9]поточний ремонт'!Z301+'[8]поточний ремонт'!Z301</f>
        <v>0</v>
      </c>
      <c r="AA301" s="176">
        <f>'ПР 03.19-03.24'!AA301+'[9]поточний ремонт'!AA301+'[8]поточний ремонт'!AA301</f>
        <v>0</v>
      </c>
      <c r="AB301" s="176">
        <f>'ПР 03.19-03.24'!AB301+'[9]поточний ремонт'!AB301+'[8]поточний ремонт'!AB301</f>
        <v>9697.1521245585827</v>
      </c>
      <c r="AC301" s="176">
        <f>'ПР 03.19-03.24'!AC301+'[9]поточний ремонт'!AC301+'[8]поточний ремонт'!AC301</f>
        <v>21233</v>
      </c>
      <c r="AD301" s="176">
        <f>'ПР 03.19-03.24'!AD301+'[9]поточний ремонт'!AD301+'[8]поточний ремонт'!AD301</f>
        <v>6936.3059575925827</v>
      </c>
      <c r="AE301" s="176">
        <f>'ПР 03.19-03.24'!AE301+'[9]поточний ремонт'!AE301+'[8]поточний ремонт'!AE301</f>
        <v>20193.114818009526</v>
      </c>
      <c r="AF301" s="176">
        <f>'ПР 03.19-03.24'!AF301+'[9]поточний ремонт'!AF301+'[8]поточний ремонт'!AF301</f>
        <v>25201.511169819249</v>
      </c>
      <c r="AG301" s="176"/>
      <c r="AH301" s="176">
        <f>'ПР 03.19-03.24'!AH301+'[9]поточний ремонт'!AH301+'[8]поточний ремонт'!AH301</f>
        <v>28306.866448224442</v>
      </c>
      <c r="AI301" s="176">
        <f>'ПР 03.19-03.24'!AI301+'[9]поточний ремонт'!AI301+'[8]поточний ремонт'!AI301</f>
        <v>3526</v>
      </c>
      <c r="AJ301" s="176"/>
      <c r="AK301" s="176">
        <f>'ПР 03.19-03.24'!AK301+'[9]поточний ремонт'!AK301+'[8]поточний ремонт'!AK301</f>
        <v>14077.184935879814</v>
      </c>
      <c r="AL301" s="176">
        <f>'ПР 03.19-03.24'!AL301+'[9]поточний ремонт'!AL301+'[8]поточний ремонт'!AL301</f>
        <v>5639.1844446993937</v>
      </c>
      <c r="AM301" s="176"/>
      <c r="AN301" s="176">
        <f>'ПР 03.19-03.24'!AN301+'[9]поточний ремонт'!AN301+'[8]поточний ремонт'!AN301</f>
        <v>16001.060171661849</v>
      </c>
      <c r="AO301" s="176">
        <f>'ПР 03.19-03.24'!AO301+'[9]поточний ремонт'!AO301+'[8]поточний ремонт'!AO301</f>
        <v>0</v>
      </c>
      <c r="AP301" s="176"/>
      <c r="AQ301" s="176">
        <f>'ПР 03.19-03.24'!AQ301+'[9]поточний ремонт'!AQ301+'[8]поточний ремонт'!AQ301</f>
        <v>1107.3739571026008</v>
      </c>
      <c r="AR301" s="176">
        <f>'ПР 03.19-03.24'!AR301+'[9]поточний ремонт'!AR301+'[8]поточний ремонт'!AR301</f>
        <v>3172</v>
      </c>
      <c r="AS301" s="176"/>
      <c r="AT301" s="176">
        <f>'ПР 03.19-03.24'!AT301+'[9]поточний ремонт'!AT301+'[8]поточний ремонт'!AT301</f>
        <v>22299.570684093247</v>
      </c>
      <c r="AU301" s="176">
        <f>'ПР 03.19-03.24'!AU301+'[9]поточний ремонт'!AU301+'[8]поточний ремонт'!AU301</f>
        <v>2633.373747497556</v>
      </c>
      <c r="AV301" s="176"/>
      <c r="AW301" s="176">
        <f>'ПР 03.19-03.24'!AW301+'[9]поточний ремонт'!AW301+'[8]поточний ремонт'!AW301</f>
        <v>1990.9881458730342</v>
      </c>
      <c r="AX301" s="176">
        <f>'ПР 03.19-03.24'!AX301+'[9]поточний ремонт'!AX301+'[8]поточний ремонт'!AX301</f>
        <v>4748</v>
      </c>
      <c r="AY301" s="176"/>
      <c r="AZ301" s="176">
        <f t="shared" si="20"/>
        <v>103976.15916084452</v>
      </c>
      <c r="BA301" s="176">
        <f t="shared" si="20"/>
        <v>44920.069362016198</v>
      </c>
      <c r="BB301" s="176">
        <f t="shared" si="21"/>
        <v>-59056.089798828318</v>
      </c>
      <c r="BD301" s="324">
        <v>2</v>
      </c>
    </row>
    <row r="302" spans="1:56" ht="24.9" customHeight="1" x14ac:dyDescent="0.3">
      <c r="A302" s="338">
        <v>150000864</v>
      </c>
      <c r="B302" s="114" t="s">
        <v>709</v>
      </c>
      <c r="C302" s="339">
        <v>3</v>
      </c>
      <c r="D302" s="340" t="s">
        <v>870</v>
      </c>
      <c r="E302" s="341">
        <f>'[8]поточний ремонт'!E302</f>
        <v>4182.3599999999997</v>
      </c>
      <c r="F302" s="176">
        <f>'ПР 03.19-03.24'!F302+'[9]поточний ремонт'!F302+'[8]поточний ремонт'!F302</f>
        <v>290702.23098552629</v>
      </c>
      <c r="G302" s="176">
        <f t="shared" si="18"/>
        <v>253885.147959928</v>
      </c>
      <c r="H302" s="176">
        <f t="shared" si="19"/>
        <v>-36817.083025598287</v>
      </c>
      <c r="I302" s="176">
        <f>'ПР 03.19-03.24'!I302+'[9]поточний ремонт'!I302+'[8]поточний ремонт'!I302</f>
        <v>89.12</v>
      </c>
      <c r="J302" s="176">
        <f>'ПР 03.19-03.24'!J302+'[9]поточний ремонт'!J302+'[8]поточний ремонт'!J302</f>
        <v>23345.049244281137</v>
      </c>
      <c r="K302" s="342"/>
      <c r="L302" s="176">
        <f>'ПР 03.19-03.24'!L302+'[9]поточний ремонт'!L302+'[8]поточний ремонт'!L302</f>
        <v>2</v>
      </c>
      <c r="M302" s="176">
        <f>'ПР 03.19-03.24'!M302+'[9]поточний ремонт'!M302+'[8]поточний ремонт'!M302</f>
        <v>90002.756869175835</v>
      </c>
      <c r="N302" s="176"/>
      <c r="O302" s="176">
        <f>'ПР 03.19-03.24'!O302+'[9]поточний ремонт'!O302+'[8]поточний ремонт'!O302</f>
        <v>0</v>
      </c>
      <c r="P302" s="176">
        <f>'ПР 03.19-03.24'!P302+'[9]поточний ремонт'!P302+'[8]поточний ремонт'!P302</f>
        <v>0</v>
      </c>
      <c r="Q302" s="334"/>
      <c r="R302" s="176">
        <f>'ПР 03.19-03.24'!R302+'[9]поточний ремонт'!R302+'[8]поточний ремонт'!R302</f>
        <v>0</v>
      </c>
      <c r="S302" s="176">
        <f>'ПР 03.19-03.24'!S302+'[9]поточний ремонт'!S302+'[8]поточний ремонт'!S302</f>
        <v>0</v>
      </c>
      <c r="T302" s="343"/>
      <c r="U302" s="176">
        <f>'ПР 03.19-03.24'!U302+'[9]поточний ремонт'!U302+'[8]поточний ремонт'!U302</f>
        <v>0</v>
      </c>
      <c r="V302" s="176">
        <f>'ПР 03.19-03.24'!V302+'[9]поточний ремонт'!V302+'[8]поточний ремонт'!V302</f>
        <v>0</v>
      </c>
      <c r="W302" s="176">
        <f>'ПР 03.19-03.24'!W302+'[9]поточний ремонт'!W302+'[8]поточний ремонт'!W302</f>
        <v>32</v>
      </c>
      <c r="X302" s="176">
        <f>'ПР 03.19-03.24'!X302+'[9]поточний ремонт'!X302+'[8]поточний ремонт'!X302</f>
        <v>34135.787265031424</v>
      </c>
      <c r="Y302" s="176">
        <f>'ПР 03.19-03.24'!Y302+'[9]поточний ремонт'!Y302+'[8]поточний ремонт'!Y302</f>
        <v>16776.131793937398</v>
      </c>
      <c r="Z302" s="176">
        <f>'ПР 03.19-03.24'!Z302+'[9]поточний ремонт'!Z302+'[8]поточний ремонт'!Z302</f>
        <v>0</v>
      </c>
      <c r="AA302" s="176">
        <f>'ПР 03.19-03.24'!AA302+'[9]поточний ремонт'!AA302+'[8]поточний ремонт'!AA302</f>
        <v>0</v>
      </c>
      <c r="AB302" s="176">
        <f>'ПР 03.19-03.24'!AB302+'[9]поточний ремонт'!AB302+'[8]поточний ремонт'!AB302</f>
        <v>2299.17</v>
      </c>
      <c r="AC302" s="176">
        <f>'ПР 03.19-03.24'!AC302+'[9]поточний ремонт'!AC302+'[8]поточний ремонт'!AC302</f>
        <v>36007.479791930047</v>
      </c>
      <c r="AD302" s="176">
        <f>'ПР 03.19-03.24'!AD302+'[9]поточний ремонт'!AD302+'[8]поточний ремонт'!AD302</f>
        <v>51318.772995572166</v>
      </c>
      <c r="AE302" s="176">
        <f>'ПР 03.19-03.24'!AE302+'[9]поточний ремонт'!AE302+'[8]поточний ремонт'!AE302</f>
        <v>18330.519080950238</v>
      </c>
      <c r="AF302" s="176">
        <f>'ПР 03.19-03.24'!AF302+'[9]поточний ремонт'!AF302+'[8]поточний ремонт'!AF302</f>
        <v>9543.4950019932257</v>
      </c>
      <c r="AG302" s="176"/>
      <c r="AH302" s="176">
        <f>'ПР 03.19-03.24'!AH302+'[9]поточний ремонт'!AH302+'[8]поточний ремонт'!AH302</f>
        <v>22925.286646988854</v>
      </c>
      <c r="AI302" s="176">
        <f>'ПР 03.19-03.24'!AI302+'[9]поточний ремонт'!AI302+'[8]поточний ремонт'!AI302</f>
        <v>16254.031507239422</v>
      </c>
      <c r="AJ302" s="176"/>
      <c r="AK302" s="176">
        <f>'ПР 03.19-03.24'!AK302+'[9]поточний ремонт'!AK302+'[8]поточний ремонт'!AK302</f>
        <v>16502.997098733398</v>
      </c>
      <c r="AL302" s="176">
        <f>'ПР 03.19-03.24'!AL302+'[9]поточний ремонт'!AL302+'[8]поточний ремонт'!AL302</f>
        <v>2065.035917082756</v>
      </c>
      <c r="AM302" s="176"/>
      <c r="AN302" s="176">
        <f>'ПР 03.19-03.24'!AN302+'[9]поточний ремонт'!AN302+'[8]поточний ремонт'!AN302</f>
        <v>0</v>
      </c>
      <c r="AO302" s="176">
        <f>'ПР 03.19-03.24'!AO302+'[9]поточний ремонт'!AO302+'[8]поточний ремонт'!AO302</f>
        <v>0</v>
      </c>
      <c r="AP302" s="176"/>
      <c r="AQ302" s="176">
        <f>'ПР 03.19-03.24'!AQ302+'[9]поточний ремонт'!AQ302+'[8]поточний ремонт'!AQ302</f>
        <v>968.95221246477604</v>
      </c>
      <c r="AR302" s="176">
        <f>'ПР 03.19-03.24'!AR302+'[9]поточний ремонт'!AR302+'[8]поточний ремонт'!AR302</f>
        <v>0</v>
      </c>
      <c r="AS302" s="176"/>
      <c r="AT302" s="176">
        <f>'ПР 03.19-03.24'!AT302+'[9]поточний ремонт'!AT302+'[8]поточний ремонт'!AT302</f>
        <v>32601.408378493586</v>
      </c>
      <c r="AU302" s="176">
        <f>'ПР 03.19-03.24'!AU302+'[9]поточний ремонт'!AU302+'[8]поточний ремонт'!AU302</f>
        <v>7474.6285614400858</v>
      </c>
      <c r="AV302" s="176"/>
      <c r="AW302" s="176">
        <f>'ПР 03.19-03.24'!AW302+'[9]поточний ремонт'!AW302+'[8]поточний ремонт'!AW302</f>
        <v>1712.9549417345665</v>
      </c>
      <c r="AX302" s="176">
        <f>'ПР 03.19-03.24'!AX302+'[9]поточний ремонт'!AX302+'[8]поточний ремонт'!AX302</f>
        <v>4731</v>
      </c>
      <c r="AY302" s="176"/>
      <c r="AZ302" s="176">
        <f t="shared" si="20"/>
        <v>93042.118359365428</v>
      </c>
      <c r="BA302" s="176">
        <f t="shared" si="20"/>
        <v>40068.190987755486</v>
      </c>
      <c r="BB302" s="176">
        <f t="shared" si="21"/>
        <v>-52973.927371609941</v>
      </c>
      <c r="BD302" s="324">
        <v>2</v>
      </c>
    </row>
    <row r="303" spans="1:56" ht="24.9" customHeight="1" x14ac:dyDescent="0.3">
      <c r="A303" s="338">
        <v>150000865</v>
      </c>
      <c r="B303" s="114" t="s">
        <v>711</v>
      </c>
      <c r="C303" s="339">
        <v>5</v>
      </c>
      <c r="D303" s="340" t="s">
        <v>870</v>
      </c>
      <c r="E303" s="341">
        <f>'[8]поточний ремонт'!E303</f>
        <v>9136.98</v>
      </c>
      <c r="F303" s="176">
        <f>'ПР 03.19-03.24'!F303+'[9]поточний ремонт'!F303+'[8]поточний ремонт'!F303</f>
        <v>687777.81634933746</v>
      </c>
      <c r="G303" s="176">
        <f t="shared" si="18"/>
        <v>655378.49127903976</v>
      </c>
      <c r="H303" s="176">
        <f t="shared" si="19"/>
        <v>-32399.325070297695</v>
      </c>
      <c r="I303" s="176">
        <f>'ПР 03.19-03.24'!I303+'[9]поточний ремонт'!I303+'[8]поточний ремонт'!I303</f>
        <v>189.67000000000002</v>
      </c>
      <c r="J303" s="176">
        <f>'ПР 03.19-03.24'!J303+'[9]поточний ремонт'!J303+'[8]поточний ремонт'!J303</f>
        <v>84597.774138340901</v>
      </c>
      <c r="K303" s="342"/>
      <c r="L303" s="176">
        <f>'ПР 03.19-03.24'!L303+'[9]поточний ремонт'!L303+'[8]поточний ремонт'!L303</f>
        <v>11.5</v>
      </c>
      <c r="M303" s="176">
        <f>'ПР 03.19-03.24'!M303+'[9]поточний ремонт'!M303+'[8]поточний ремонт'!M303</f>
        <v>265411.55</v>
      </c>
      <c r="N303" s="176"/>
      <c r="O303" s="176">
        <f>'ПР 03.19-03.24'!O303+'[9]поточний ремонт'!O303+'[8]поточний ремонт'!O303</f>
        <v>0</v>
      </c>
      <c r="P303" s="176">
        <f>'ПР 03.19-03.24'!P303+'[9]поточний ремонт'!P303+'[8]поточний ремонт'!P303</f>
        <v>0</v>
      </c>
      <c r="Q303" s="334"/>
      <c r="R303" s="176">
        <f>'ПР 03.19-03.24'!R303+'[9]поточний ремонт'!R303+'[8]поточний ремонт'!R303</f>
        <v>0</v>
      </c>
      <c r="S303" s="176">
        <f>'ПР 03.19-03.24'!S303+'[9]поточний ремонт'!S303+'[8]поточний ремонт'!S303</f>
        <v>0</v>
      </c>
      <c r="T303" s="343"/>
      <c r="U303" s="176">
        <f>'ПР 03.19-03.24'!U303+'[9]поточний ремонт'!U303+'[8]поточний ремонт'!U303</f>
        <v>0</v>
      </c>
      <c r="V303" s="176">
        <f>'ПР 03.19-03.24'!V303+'[9]поточний ремонт'!V303+'[8]поточний ремонт'!V303</f>
        <v>0</v>
      </c>
      <c r="W303" s="176">
        <f>'ПР 03.19-03.24'!W303+'[9]поточний ремонт'!W303+'[8]поточний ремонт'!W303</f>
        <v>44</v>
      </c>
      <c r="X303" s="176">
        <f>'ПР 03.19-03.24'!X303+'[9]поточний ремонт'!X303+'[8]поточний ремонт'!X303</f>
        <v>12899.102673510395</v>
      </c>
      <c r="Y303" s="176">
        <f>'ПР 03.19-03.24'!Y303+'[9]поточний ремонт'!Y303+'[8]поточний ремонт'!Y303</f>
        <v>59938.048111222386</v>
      </c>
      <c r="Z303" s="176">
        <f>'ПР 03.19-03.24'!Z303+'[9]поточний ремонт'!Z303+'[8]поточний ремонт'!Z303</f>
        <v>0</v>
      </c>
      <c r="AA303" s="176">
        <f>'ПР 03.19-03.24'!AA303+'[9]поточний ремонт'!AA303+'[8]поточний ремонт'!AA303</f>
        <v>92637</v>
      </c>
      <c r="AB303" s="176">
        <f>'ПР 03.19-03.24'!AB303+'[9]поточний ремонт'!AB303+'[8]поточний ремонт'!AB303</f>
        <v>4726</v>
      </c>
      <c r="AC303" s="176">
        <f>'ПР 03.19-03.24'!AC303+'[9]поточний ремонт'!AC303+'[8]поточний ремонт'!AC303</f>
        <v>104405.58982083993</v>
      </c>
      <c r="AD303" s="176">
        <f>'ПР 03.19-03.24'!AD303+'[9]поточний ремонт'!AD303+'[8]поточний ремонт'!AD303</f>
        <v>30763.426535126146</v>
      </c>
      <c r="AE303" s="176">
        <f>'ПР 03.19-03.24'!AE303+'[9]поточний ремонт'!AE303+'[8]поточний ремонт'!AE303</f>
        <v>49598.094849802714</v>
      </c>
      <c r="AF303" s="176">
        <f>'ПР 03.19-03.24'!AF303+'[9]поточний ремонт'!AF303+'[8]поточний ремонт'!AF303</f>
        <v>7081.0735976455007</v>
      </c>
      <c r="AG303" s="176"/>
      <c r="AH303" s="176">
        <f>'ПР 03.19-03.24'!AH303+'[9]поточний ремонт'!AH303+'[8]поточний ремонт'!AH303</f>
        <v>69230.604445675854</v>
      </c>
      <c r="AI303" s="176">
        <f>'ПР 03.19-03.24'!AI303+'[9]поточний ремонт'!AI303+'[8]поточний ремонт'!AI303</f>
        <v>10968.867613708817</v>
      </c>
      <c r="AJ303" s="176"/>
      <c r="AK303" s="176">
        <f>'ПР 03.19-03.24'!AK303+'[9]поточний ремонт'!AK303+'[8]поточний ремонт'!AK303</f>
        <v>38418.680581791792</v>
      </c>
      <c r="AL303" s="176">
        <f>'ПР 03.19-03.24'!AL303+'[9]поточний ремонт'!AL303+'[8]поточний ремонт'!AL303</f>
        <v>10773.001960392226</v>
      </c>
      <c r="AM303" s="176"/>
      <c r="AN303" s="176">
        <f>'ПР 03.19-03.24'!AN303+'[9]поточний ремонт'!AN303+'[8]поточний ремонт'!AN303</f>
        <v>0</v>
      </c>
      <c r="AO303" s="176">
        <f>'ПР 03.19-03.24'!AO303+'[9]поточний ремонт'!AO303+'[8]поточний ремонт'!AO303</f>
        <v>963</v>
      </c>
      <c r="AP303" s="176"/>
      <c r="AQ303" s="176">
        <f>'ПР 03.19-03.24'!AQ303+'[9]поточний ремонт'!AQ303+'[8]поточний ремонт'!AQ303</f>
        <v>2537.7319850267941</v>
      </c>
      <c r="AR303" s="176">
        <f>'ПР 03.19-03.24'!AR303+'[9]поточний ремонт'!AR303+'[8]поточний ремонт'!AR303</f>
        <v>1112.3865532248451</v>
      </c>
      <c r="AS303" s="176"/>
      <c r="AT303" s="176">
        <f>'ПР 03.19-03.24'!AT303+'[9]поточний ремонт'!AT303+'[8]поточний ремонт'!AT303</f>
        <v>69497.749467444708</v>
      </c>
      <c r="AU303" s="176">
        <f>'ПР 03.19-03.24'!AU303+'[9]поточний ремонт'!AU303+'[8]поточний ремонт'!AU303</f>
        <v>9326.4868347705778</v>
      </c>
      <c r="AV303" s="176"/>
      <c r="AW303" s="176">
        <f>'ПР 03.19-03.24'!AW303+'[9]поточний ремонт'!AW303+'[8]поточний ремонт'!AW303</f>
        <v>4397.4366223285297</v>
      </c>
      <c r="AX303" s="176">
        <f>'ПР 03.19-03.24'!AX303+'[9]поточний ремонт'!AX303+'[8]поточний ремонт'!AX303</f>
        <v>16818</v>
      </c>
      <c r="AY303" s="176"/>
      <c r="AZ303" s="176">
        <f t="shared" si="20"/>
        <v>233680.29795207042</v>
      </c>
      <c r="BA303" s="176">
        <f t="shared" si="20"/>
        <v>57042.816559741972</v>
      </c>
      <c r="BB303" s="176">
        <f t="shared" si="21"/>
        <v>-176637.48139232845</v>
      </c>
      <c r="BD303" s="324">
        <v>2</v>
      </c>
    </row>
    <row r="304" spans="1:56" ht="24.9" customHeight="1" x14ac:dyDescent="0.3">
      <c r="A304" s="338">
        <v>150000873</v>
      </c>
      <c r="B304" s="114" t="s">
        <v>713</v>
      </c>
      <c r="C304" s="339">
        <v>5</v>
      </c>
      <c r="D304" s="340" t="s">
        <v>870</v>
      </c>
      <c r="E304" s="341">
        <f>'[8]поточний ремонт'!E304</f>
        <v>2608.3199999999997</v>
      </c>
      <c r="F304" s="176">
        <f>'ПР 03.19-03.24'!F304+'[9]поточний ремонт'!F304+'[8]поточний ремонт'!F304</f>
        <v>183200.51476820782</v>
      </c>
      <c r="G304" s="176">
        <f t="shared" si="18"/>
        <v>152493.95578508626</v>
      </c>
      <c r="H304" s="176">
        <f t="shared" si="19"/>
        <v>-30706.558983121562</v>
      </c>
      <c r="I304" s="176">
        <f>'ПР 03.19-03.24'!I304+'[9]поточний ремонт'!I304+'[8]поточний ремонт'!I304</f>
        <v>3.5</v>
      </c>
      <c r="J304" s="176">
        <f>'ПР 03.19-03.24'!J304+'[9]поточний ремонт'!J304+'[8]поточний ремонт'!J304</f>
        <v>1344</v>
      </c>
      <c r="K304" s="342"/>
      <c r="L304" s="176">
        <f>'ПР 03.19-03.24'!L304+'[9]поточний ремонт'!L304+'[8]поточний ремонт'!L304</f>
        <v>2.5</v>
      </c>
      <c r="M304" s="176">
        <f>'ПР 03.19-03.24'!M304+'[9]поточний ремонт'!M304+'[8]поточний ремонт'!M304</f>
        <v>104576</v>
      </c>
      <c r="N304" s="176"/>
      <c r="O304" s="176">
        <f>'ПР 03.19-03.24'!O304+'[9]поточний ремонт'!O304+'[8]поточний ремонт'!O304</f>
        <v>0</v>
      </c>
      <c r="P304" s="176">
        <f>'ПР 03.19-03.24'!P304+'[9]поточний ремонт'!P304+'[8]поточний ремонт'!P304</f>
        <v>0</v>
      </c>
      <c r="Q304" s="334"/>
      <c r="R304" s="176">
        <f>'ПР 03.19-03.24'!R304+'[9]поточний ремонт'!R304+'[8]поточний ремонт'!R304</f>
        <v>0</v>
      </c>
      <c r="S304" s="176">
        <f>'ПР 03.19-03.24'!S304+'[9]поточний ремонт'!S304+'[8]поточний ремонт'!S304</f>
        <v>0</v>
      </c>
      <c r="T304" s="343"/>
      <c r="U304" s="176">
        <f>'ПР 03.19-03.24'!U304+'[9]поточний ремонт'!U304+'[8]поточний ремонт'!U304</f>
        <v>0</v>
      </c>
      <c r="V304" s="176">
        <f>'ПР 03.19-03.24'!V304+'[9]поточний ремонт'!V304+'[8]поточний ремонт'!V304</f>
        <v>0</v>
      </c>
      <c r="W304" s="176">
        <f>'ПР 03.19-03.24'!W304+'[9]поточний ремонт'!W304+'[8]поточний ремонт'!W304</f>
        <v>0</v>
      </c>
      <c r="X304" s="176">
        <f>'ПР 03.19-03.24'!X304+'[9]поточний ремонт'!X304+'[8]поточний ремонт'!X304</f>
        <v>0</v>
      </c>
      <c r="Y304" s="176">
        <f>'ПР 03.19-03.24'!Y304+'[9]поточний ремонт'!Y304+'[8]поточний ремонт'!Y304</f>
        <v>813</v>
      </c>
      <c r="Z304" s="176">
        <f>'ПР 03.19-03.24'!Z304+'[9]поточний ремонт'!Z304+'[8]поточний ремонт'!Z304</f>
        <v>0</v>
      </c>
      <c r="AA304" s="176">
        <f>'ПР 03.19-03.24'!AA304+'[9]поточний ремонт'!AA304+'[8]поточний ремонт'!AA304</f>
        <v>0</v>
      </c>
      <c r="AB304" s="176">
        <f>'ПР 03.19-03.24'!AB304+'[9]поточний ремонт'!AB304+'[8]поточний ремонт'!AB304</f>
        <v>0</v>
      </c>
      <c r="AC304" s="176">
        <f>'ПР 03.19-03.24'!AC304+'[9]поточний ремонт'!AC304+'[8]поточний ремонт'!AC304</f>
        <v>15525.066793297165</v>
      </c>
      <c r="AD304" s="176">
        <f>'ПР 03.19-03.24'!AD304+'[9]поточний ремонт'!AD304+'[8]поточний ремонт'!AD304</f>
        <v>30235.888991789092</v>
      </c>
      <c r="AE304" s="176">
        <f>'ПР 03.19-03.24'!AE304+'[9]поточний ремонт'!AE304+'[8]поточний ремонт'!AE304</f>
        <v>14867.551403418112</v>
      </c>
      <c r="AF304" s="176">
        <f>'ПР 03.19-03.24'!AF304+'[9]поточний ремонт'!AF304+'[8]поточний ремонт'!AF304</f>
        <v>2327.6766375569118</v>
      </c>
      <c r="AG304" s="176"/>
      <c r="AH304" s="176">
        <f>'ПР 03.19-03.24'!AH304+'[9]поточний ремонт'!AH304+'[8]поточний ремонт'!AH304</f>
        <v>19971.296670585347</v>
      </c>
      <c r="AI304" s="176">
        <f>'ПР 03.19-03.24'!AI304+'[9]поточний ремонт'!AI304+'[8]поточний ремонт'!AI304</f>
        <v>4834</v>
      </c>
      <c r="AJ304" s="176"/>
      <c r="AK304" s="176">
        <f>'ПР 03.19-03.24'!AK304+'[9]поточний ремонт'!AK304+'[8]поточний ремонт'!AK304</f>
        <v>11408.834295413384</v>
      </c>
      <c r="AL304" s="176">
        <f>'ПР 03.19-03.24'!AL304+'[9]поточний ремонт'!AL304+'[8]поточний ремонт'!AL304</f>
        <v>13439.691226854296</v>
      </c>
      <c r="AM304" s="176"/>
      <c r="AN304" s="176">
        <f>'ПР 03.19-03.24'!AN304+'[9]поточний ремонт'!AN304+'[8]поточний ремонт'!AN304</f>
        <v>0</v>
      </c>
      <c r="AO304" s="176">
        <f>'ПР 03.19-03.24'!AO304+'[9]поточний ремонт'!AO304+'[8]поточний ремонт'!AO304</f>
        <v>0</v>
      </c>
      <c r="AP304" s="176"/>
      <c r="AQ304" s="176">
        <f>'ПР 03.19-03.24'!AQ304+'[9]поточний ремонт'!AQ304+'[8]поточний ремонт'!AQ304</f>
        <v>922.81163091883468</v>
      </c>
      <c r="AR304" s="176">
        <f>'ПР 03.19-03.24'!AR304+'[9]поточний ремонт'!AR304+'[8]поточний ремонт'!AR304</f>
        <v>480.46762398767237</v>
      </c>
      <c r="AS304" s="176"/>
      <c r="AT304" s="176">
        <f>'ПР 03.19-03.24'!AT304+'[9]поточний ремонт'!AT304+'[8]поточний ремонт'!AT304</f>
        <v>9872.3871309150709</v>
      </c>
      <c r="AU304" s="176">
        <f>'ПР 03.19-03.24'!AU304+'[9]поточний ремонт'!AU304+'[8]поточний ремонт'!AU304</f>
        <v>1687.9410139422025</v>
      </c>
      <c r="AV304" s="176"/>
      <c r="AW304" s="176">
        <f>'ПР 03.19-03.24'!AW304+'[9]поточний ремонт'!AW304+'[8]поточний ремонт'!AW304</f>
        <v>1706.8732662181076</v>
      </c>
      <c r="AX304" s="176">
        <f>'ПР 03.19-03.24'!AX304+'[9]поточний ремонт'!AX304+'[8]поточний ремонт'!AX304</f>
        <v>8377</v>
      </c>
      <c r="AY304" s="176"/>
      <c r="AZ304" s="176">
        <f t="shared" si="20"/>
        <v>58749.754397468852</v>
      </c>
      <c r="BA304" s="176">
        <f t="shared" si="20"/>
        <v>31146.776502341083</v>
      </c>
      <c r="BB304" s="176">
        <f t="shared" si="21"/>
        <v>-27602.977895127769</v>
      </c>
      <c r="BD304" s="324">
        <v>2</v>
      </c>
    </row>
    <row r="305" spans="1:56" ht="24.9" customHeight="1" x14ac:dyDescent="0.3">
      <c r="A305" s="338">
        <v>150000874</v>
      </c>
      <c r="B305" s="114" t="s">
        <v>715</v>
      </c>
      <c r="C305" s="339">
        <v>5</v>
      </c>
      <c r="D305" s="340" t="s">
        <v>870</v>
      </c>
      <c r="E305" s="341">
        <f>'[8]поточний ремонт'!E305</f>
        <v>2600.1999999999998</v>
      </c>
      <c r="F305" s="176">
        <f>'ПР 03.19-03.24'!F305+'[9]поточний ремонт'!F305+'[8]поточний ремонт'!F305</f>
        <v>179601.49553984229</v>
      </c>
      <c r="G305" s="176">
        <f t="shared" si="18"/>
        <v>230909.6628500415</v>
      </c>
      <c r="H305" s="176">
        <f t="shared" si="19"/>
        <v>51308.167310199206</v>
      </c>
      <c r="I305" s="176">
        <f>'ПР 03.19-03.24'!I305+'[9]поточний ремонт'!I305+'[8]поточний ремонт'!I305</f>
        <v>410.53999999999996</v>
      </c>
      <c r="J305" s="176">
        <f>'ПР 03.19-03.24'!J305+'[9]поточний ремонт'!J305+'[8]поточний ремонт'!J305</f>
        <v>121080.79000000001</v>
      </c>
      <c r="K305" s="342"/>
      <c r="L305" s="176">
        <f>'ПР 03.19-03.24'!L305+'[9]поточний ремонт'!L305+'[8]поточний ремонт'!L305</f>
        <v>1.5</v>
      </c>
      <c r="M305" s="176">
        <f>'ПР 03.19-03.24'!M305+'[9]поточний ремонт'!M305+'[8]поточний ремонт'!M305</f>
        <v>52129.49</v>
      </c>
      <c r="N305" s="176"/>
      <c r="O305" s="176">
        <f>'ПР 03.19-03.24'!O305+'[9]поточний ремонт'!O305+'[8]поточний ремонт'!O305</f>
        <v>0</v>
      </c>
      <c r="P305" s="176">
        <f>'ПР 03.19-03.24'!P305+'[9]поточний ремонт'!P305+'[8]поточний ремонт'!P305</f>
        <v>0</v>
      </c>
      <c r="Q305" s="334"/>
      <c r="R305" s="176">
        <f>'ПР 03.19-03.24'!R305+'[9]поточний ремонт'!R305+'[8]поточний ремонт'!R305</f>
        <v>0</v>
      </c>
      <c r="S305" s="176">
        <f>'ПР 03.19-03.24'!S305+'[9]поточний ремонт'!S305+'[8]поточний ремонт'!S305</f>
        <v>0</v>
      </c>
      <c r="T305" s="343"/>
      <c r="U305" s="176">
        <f>'ПР 03.19-03.24'!U305+'[9]поточний ремонт'!U305+'[8]поточний ремонт'!U305</f>
        <v>0</v>
      </c>
      <c r="V305" s="176">
        <f>'ПР 03.19-03.24'!V305+'[9]поточний ремонт'!V305+'[8]поточний ремонт'!V305</f>
        <v>0</v>
      </c>
      <c r="W305" s="176">
        <f>'ПР 03.19-03.24'!W305+'[9]поточний ремонт'!W305+'[8]поточний ремонт'!W305</f>
        <v>2</v>
      </c>
      <c r="X305" s="176">
        <f>'ПР 03.19-03.24'!X305+'[9]поточний ремонт'!X305+'[8]поточний ремонт'!X305</f>
        <v>1306</v>
      </c>
      <c r="Y305" s="176">
        <f>'ПР 03.19-03.24'!Y305+'[9]поточний ремонт'!Y305+'[8]поточний ремонт'!Y305</f>
        <v>22834.42</v>
      </c>
      <c r="Z305" s="176">
        <f>'ПР 03.19-03.24'!Z305+'[9]поточний ремонт'!Z305+'[8]поточний ремонт'!Z305</f>
        <v>0</v>
      </c>
      <c r="AA305" s="176">
        <f>'ПР 03.19-03.24'!AA305+'[9]поточний ремонт'!AA305+'[8]поточний ремонт'!AA305</f>
        <v>0</v>
      </c>
      <c r="AB305" s="176">
        <f>'ПР 03.19-03.24'!AB305+'[9]поточний ремонт'!AB305+'[8]поточний ремонт'!AB305</f>
        <v>0</v>
      </c>
      <c r="AC305" s="176">
        <f>'ПР 03.19-03.24'!AC305+'[9]поточний ремонт'!AC305+'[8]поточний ремонт'!AC305</f>
        <v>19068</v>
      </c>
      <c r="AD305" s="176">
        <f>'ПР 03.19-03.24'!AD305+'[9]поточний ремонт'!AD305+'[8]поточний ремонт'!AD305</f>
        <v>14490.962850041475</v>
      </c>
      <c r="AE305" s="176">
        <f>'ПР 03.19-03.24'!AE305+'[9]поточний ремонт'!AE305+'[8]поточний ремонт'!AE305</f>
        <v>14348.830664442688</v>
      </c>
      <c r="AF305" s="176">
        <f>'ПР 03.19-03.24'!AF305+'[9]поточний ремонт'!AF305+'[8]поточний ремонт'!AF305</f>
        <v>2355</v>
      </c>
      <c r="AG305" s="176"/>
      <c r="AH305" s="176">
        <f>'ПР 03.19-03.24'!AH305+'[9]поточний ремонт'!AH305+'[8]поточний ремонт'!AH305</f>
        <v>21680.666033987705</v>
      </c>
      <c r="AI305" s="176">
        <f>'ПР 03.19-03.24'!AI305+'[9]поточний ремонт'!AI305+'[8]поточний ремонт'!AI305</f>
        <v>16015.500862800713</v>
      </c>
      <c r="AJ305" s="176"/>
      <c r="AK305" s="176">
        <f>'ПР 03.19-03.24'!AK305+'[9]поточний ремонт'!AK305+'[8]поточний ремонт'!AK305</f>
        <v>9860.8128527209701</v>
      </c>
      <c r="AL305" s="176">
        <f>'ПР 03.19-03.24'!AL305+'[9]поточний ремонт'!AL305+'[8]поточний ремонт'!AL305</f>
        <v>5081</v>
      </c>
      <c r="AM305" s="176"/>
      <c r="AN305" s="176">
        <f>'ПР 03.19-03.24'!AN305+'[9]поточний ремонт'!AN305+'[8]поточний ремонт'!AN305</f>
        <v>9473.8392408224845</v>
      </c>
      <c r="AO305" s="176">
        <f>'ПР 03.19-03.24'!AO305+'[9]поточний ремонт'!AO305+'[8]поточний ремонт'!AO305</f>
        <v>0</v>
      </c>
      <c r="AP305" s="176"/>
      <c r="AQ305" s="176">
        <f>'ПР 03.19-03.24'!AQ305+'[9]поточний ремонт'!AQ305+'[8]поточний ремонт'!AQ305</f>
        <v>6251.4285475526522</v>
      </c>
      <c r="AR305" s="176">
        <f>'ПР 03.19-03.24'!AR305+'[9]поточний ремонт'!AR305+'[8]поточний ремонт'!AR305</f>
        <v>4431</v>
      </c>
      <c r="AS305" s="176"/>
      <c r="AT305" s="176">
        <f>'ПР 03.19-03.24'!AT305+'[9]поточний ремонт'!AT305+'[8]поточний ремонт'!AT305</f>
        <v>8657.1854330470014</v>
      </c>
      <c r="AU305" s="176">
        <f>'ПР 03.19-03.24'!AU305+'[9]поточний ремонт'!AU305+'[8]поточний ремонт'!AU305</f>
        <v>4730.1632140158508</v>
      </c>
      <c r="AV305" s="176"/>
      <c r="AW305" s="176">
        <f>'ПР 03.19-03.24'!AW305+'[9]поточний ремонт'!AW305+'[8]поточний ремонт'!AW305</f>
        <v>1139.618701214657</v>
      </c>
      <c r="AX305" s="176">
        <f>'ПР 03.19-03.24'!AX305+'[9]поточний ремонт'!AX305+'[8]поточний ремонт'!AX305</f>
        <v>5109</v>
      </c>
      <c r="AY305" s="176"/>
      <c r="AZ305" s="176">
        <f t="shared" si="20"/>
        <v>71412.381473788162</v>
      </c>
      <c r="BA305" s="176">
        <f t="shared" si="20"/>
        <v>37721.664076816567</v>
      </c>
      <c r="BB305" s="176">
        <f t="shared" si="21"/>
        <v>-33690.717396971595</v>
      </c>
      <c r="BD305" s="324">
        <v>2</v>
      </c>
    </row>
    <row r="306" spans="1:56" ht="24.9" customHeight="1" x14ac:dyDescent="0.3">
      <c r="A306" s="338">
        <v>150000866</v>
      </c>
      <c r="B306" s="114" t="s">
        <v>717</v>
      </c>
      <c r="C306" s="339">
        <v>5</v>
      </c>
      <c r="D306" s="340" t="s">
        <v>870</v>
      </c>
      <c r="E306" s="341">
        <f>'[8]поточний ремонт'!E306</f>
        <v>5026.91</v>
      </c>
      <c r="F306" s="176">
        <f>'ПР 03.19-03.24'!F306+'[9]поточний ремонт'!F306+'[8]поточний ремонт'!F306</f>
        <v>347282.76018350548</v>
      </c>
      <c r="G306" s="176">
        <f t="shared" si="18"/>
        <v>400442.65710839623</v>
      </c>
      <c r="H306" s="176">
        <f t="shared" si="19"/>
        <v>53159.896924890752</v>
      </c>
      <c r="I306" s="176">
        <f>'ПР 03.19-03.24'!I306+'[9]поточний ремонт'!I306+'[8]поточний ремонт'!I306</f>
        <v>32.32</v>
      </c>
      <c r="J306" s="176">
        <f>'ПР 03.19-03.24'!J306+'[9]поточний ремонт'!J306+'[8]поточний ремонт'!J306</f>
        <v>22615.711253558657</v>
      </c>
      <c r="K306" s="342"/>
      <c r="L306" s="176">
        <f>'ПР 03.19-03.24'!L306+'[9]поточний ремонт'!L306+'[8]поточний ремонт'!L306</f>
        <v>4</v>
      </c>
      <c r="M306" s="176">
        <f>'ПР 03.19-03.24'!M306+'[9]поточний ремонт'!M306+'[8]поточний ремонт'!M306</f>
        <v>204740.08997542685</v>
      </c>
      <c r="N306" s="344"/>
      <c r="O306" s="176">
        <f>'ПР 03.19-03.24'!O306+'[9]поточний ремонт'!O306+'[8]поточний ремонт'!O306</f>
        <v>0</v>
      </c>
      <c r="P306" s="176">
        <f>'ПР 03.19-03.24'!P306+'[9]поточний ремонт'!P306+'[8]поточний ремонт'!P306</f>
        <v>0</v>
      </c>
      <c r="Q306" s="334"/>
      <c r="R306" s="176">
        <f>'ПР 03.19-03.24'!R306+'[9]поточний ремонт'!R306+'[8]поточний ремонт'!R306</f>
        <v>0</v>
      </c>
      <c r="S306" s="176">
        <f>'ПР 03.19-03.24'!S306+'[9]поточний ремонт'!S306+'[8]поточний ремонт'!S306</f>
        <v>0</v>
      </c>
      <c r="T306" s="343"/>
      <c r="U306" s="176">
        <f>'ПР 03.19-03.24'!U306+'[9]поточний ремонт'!U306+'[8]поточний ремонт'!U306</f>
        <v>0</v>
      </c>
      <c r="V306" s="176">
        <f>'ПР 03.19-03.24'!V306+'[9]поточний ремонт'!V306+'[8]поточний ремонт'!V306</f>
        <v>0</v>
      </c>
      <c r="W306" s="176">
        <f>'ПР 03.19-03.24'!W306+'[9]поточний ремонт'!W306+'[8]поточний ремонт'!W306</f>
        <v>0</v>
      </c>
      <c r="X306" s="176">
        <f>'ПР 03.19-03.24'!X306+'[9]поточний ремонт'!X306+'[8]поточний ремонт'!X306</f>
        <v>0</v>
      </c>
      <c r="Y306" s="176">
        <f>'ПР 03.19-03.24'!Y306+'[9]поточний ремонт'!Y306+'[8]поточний ремонт'!Y306</f>
        <v>25846.11498107907</v>
      </c>
      <c r="Z306" s="176">
        <f>'ПР 03.19-03.24'!Z306+'[9]поточний ремонт'!Z306+'[8]поточний ремонт'!Z306</f>
        <v>0</v>
      </c>
      <c r="AA306" s="176">
        <f>'ПР 03.19-03.24'!AA306+'[9]поточний ремонт'!AA306+'[8]поточний ремонт'!AA306</f>
        <v>0</v>
      </c>
      <c r="AB306" s="176">
        <f>'ПР 03.19-03.24'!AB306+'[9]поточний ремонт'!AB306+'[8]поточний ремонт'!AB306</f>
        <v>2852.99</v>
      </c>
      <c r="AC306" s="176">
        <f>'ПР 03.19-03.24'!AC306+'[9]поточний ремонт'!AC306+'[8]поточний ремонт'!AC306</f>
        <v>121954.48738418502</v>
      </c>
      <c r="AD306" s="176">
        <f>'ПР 03.19-03.24'!AD306+'[9]поточний ремонт'!AD306+'[8]поточний ремонт'!AD306</f>
        <v>22433.263514146602</v>
      </c>
      <c r="AE306" s="176">
        <f>'ПР 03.19-03.24'!AE306+'[9]поточний ремонт'!AE306+'[8]поточний ремонт'!AE306</f>
        <v>31733.576718494161</v>
      </c>
      <c r="AF306" s="176">
        <f>'ПР 03.19-03.24'!AF306+'[9]поточний ремонт'!AF306+'[8]поточний ремонт'!AF306</f>
        <v>26662.147185526712</v>
      </c>
      <c r="AG306" s="176"/>
      <c r="AH306" s="176">
        <f>'ПР 03.19-03.24'!AH306+'[9]поточний ремонт'!AH306+'[8]поточний ремонт'!AH306</f>
        <v>38568.65753368906</v>
      </c>
      <c r="AI306" s="176">
        <f>'ПР 03.19-03.24'!AI306+'[9]поточний ремонт'!AI306+'[8]поточний ремонт'!AI306</f>
        <v>30061.154313398773</v>
      </c>
      <c r="AJ306" s="176"/>
      <c r="AK306" s="176">
        <f>'ПР 03.19-03.24'!AK306+'[9]поточний ремонт'!AK306+'[8]поточний ремонт'!AK306</f>
        <v>18021.06019661087</v>
      </c>
      <c r="AL306" s="176">
        <f>'ПР 03.19-03.24'!AL306+'[9]поточний ремонт'!AL306+'[8]поточний ремонт'!AL306</f>
        <v>9240.8370898900412</v>
      </c>
      <c r="AM306" s="176"/>
      <c r="AN306" s="176">
        <f>'ПР 03.19-03.24'!AN306+'[9]поточний ремонт'!AN306+'[8]поточний ремонт'!AN306</f>
        <v>0</v>
      </c>
      <c r="AO306" s="176">
        <f>'ПР 03.19-03.24'!AO306+'[9]поточний ремонт'!AO306+'[8]поточний ремонт'!AO306</f>
        <v>0</v>
      </c>
      <c r="AP306" s="176"/>
      <c r="AQ306" s="176">
        <f>'ПР 03.19-03.24'!AQ306+'[9]поточний ремонт'!AQ306+'[8]поточний ремонт'!AQ306</f>
        <v>1614.9203541079598</v>
      </c>
      <c r="AR306" s="176">
        <f>'ПР 03.19-03.24'!AR306+'[9]поточний ремонт'!AR306+'[8]поточний ремонт'!AR306</f>
        <v>8941.8044883595703</v>
      </c>
      <c r="AS306" s="176"/>
      <c r="AT306" s="176">
        <f>'ПР 03.19-03.24'!AT306+'[9]поточний ремонт'!AT306+'[8]поточний ремонт'!AT306</f>
        <v>30987.027892315913</v>
      </c>
      <c r="AU306" s="176">
        <f>'ПР 03.19-03.24'!AU306+'[9]поточний ремонт'!AU306+'[8]поточний ремонт'!AU306</f>
        <v>9864</v>
      </c>
      <c r="AV306" s="176"/>
      <c r="AW306" s="176">
        <f>'ПР 03.19-03.24'!AW306+'[9]поточний ремонт'!AW306+'[8]поточний ремонт'!AW306</f>
        <v>7473.725248886255</v>
      </c>
      <c r="AX306" s="176">
        <f>'ПР 03.19-03.24'!AX306+'[9]поточний ремонт'!AX306+'[8]поточний ремонт'!AX306</f>
        <v>7232.0058500227551</v>
      </c>
      <c r="AY306" s="176"/>
      <c r="AZ306" s="176">
        <f t="shared" si="20"/>
        <v>128398.96794410421</v>
      </c>
      <c r="BA306" s="176">
        <f t="shared" si="20"/>
        <v>92001.948927197867</v>
      </c>
      <c r="BB306" s="176">
        <f t="shared" si="21"/>
        <v>-36397.019016906343</v>
      </c>
      <c r="BD306" s="324">
        <v>1</v>
      </c>
    </row>
    <row r="307" spans="1:56" ht="24.9" customHeight="1" x14ac:dyDescent="0.3">
      <c r="A307" s="338">
        <v>150000867</v>
      </c>
      <c r="B307" s="114" t="s">
        <v>719</v>
      </c>
      <c r="C307" s="339">
        <v>5</v>
      </c>
      <c r="D307" s="340" t="s">
        <v>870</v>
      </c>
      <c r="E307" s="341">
        <f>'[8]поточний ремонт'!E307</f>
        <v>2839.58</v>
      </c>
      <c r="F307" s="176">
        <f>'ПР 03.19-03.24'!F307+'[9]поточний ремонт'!F307+'[8]поточний ремонт'!F307</f>
        <v>162243.41722474032</v>
      </c>
      <c r="G307" s="176">
        <f t="shared" si="18"/>
        <v>180510.62613692478</v>
      </c>
      <c r="H307" s="176">
        <f t="shared" si="19"/>
        <v>18267.208912184462</v>
      </c>
      <c r="I307" s="176">
        <f>'ПР 03.19-03.24'!I307+'[9]поточний ремонт'!I307+'[8]поточний ремонт'!I307</f>
        <v>25.82</v>
      </c>
      <c r="J307" s="176">
        <f>'ПР 03.19-03.24'!J307+'[9]поточний ремонт'!J307+'[8]поточний ремонт'!J307</f>
        <v>14083.912945205844</v>
      </c>
      <c r="K307" s="342"/>
      <c r="L307" s="176">
        <f>'ПР 03.19-03.24'!L307+'[9]поточний ремонт'!L307+'[8]поточний ремонт'!L307</f>
        <v>1</v>
      </c>
      <c r="M307" s="176">
        <f>'ПР 03.19-03.24'!M307+'[9]поточний ремонт'!M307+'[8]поточний ремонт'!M307</f>
        <v>58466</v>
      </c>
      <c r="N307" s="176"/>
      <c r="O307" s="176">
        <f>'ПР 03.19-03.24'!O307+'[9]поточний ремонт'!O307+'[8]поточний ремонт'!O307</f>
        <v>0</v>
      </c>
      <c r="P307" s="176">
        <f>'ПР 03.19-03.24'!P307+'[9]поточний ремонт'!P307+'[8]поточний ремонт'!P307</f>
        <v>0</v>
      </c>
      <c r="Q307" s="334"/>
      <c r="R307" s="176">
        <f>'ПР 03.19-03.24'!R307+'[9]поточний ремонт'!R307+'[8]поточний ремонт'!R307</f>
        <v>0</v>
      </c>
      <c r="S307" s="176">
        <f>'ПР 03.19-03.24'!S307+'[9]поточний ремонт'!S307+'[8]поточний ремонт'!S307</f>
        <v>0</v>
      </c>
      <c r="T307" s="343"/>
      <c r="U307" s="176">
        <f>'ПР 03.19-03.24'!U307+'[9]поточний ремонт'!U307+'[8]поточний ремонт'!U307</f>
        <v>0</v>
      </c>
      <c r="V307" s="176">
        <f>'ПР 03.19-03.24'!V307+'[9]поточний ремонт'!V307+'[8]поточний ремонт'!V307</f>
        <v>0</v>
      </c>
      <c r="W307" s="176">
        <f>'ПР 03.19-03.24'!W307+'[9]поточний ремонт'!W307+'[8]поточний ремонт'!W307</f>
        <v>0</v>
      </c>
      <c r="X307" s="176">
        <f>'ПР 03.19-03.24'!X307+'[9]поточний ремонт'!X307+'[8]поточний ремонт'!X307</f>
        <v>0</v>
      </c>
      <c r="Y307" s="176">
        <f>'ПР 03.19-03.24'!Y307+'[9]поточний ремонт'!Y307+'[8]поточний ремонт'!Y307</f>
        <v>9424.4627365764754</v>
      </c>
      <c r="Z307" s="176">
        <f>'ПР 03.19-03.24'!Z307+'[9]поточний ремонт'!Z307+'[8]поточний ремонт'!Z307</f>
        <v>0</v>
      </c>
      <c r="AA307" s="176">
        <f>'ПР 03.19-03.24'!AA307+'[9]поточний ремонт'!AA307+'[8]поточний ремонт'!AA307</f>
        <v>0</v>
      </c>
      <c r="AB307" s="176">
        <f>'ПР 03.19-03.24'!AB307+'[9]поточний ремонт'!AB307+'[8]поточний ремонт'!AB307</f>
        <v>0</v>
      </c>
      <c r="AC307" s="176">
        <f>'ПР 03.19-03.24'!AC307+'[9]поточний ремонт'!AC307+'[8]поточний ремонт'!AC307</f>
        <v>91524.25045514245</v>
      </c>
      <c r="AD307" s="176">
        <f>'ПР 03.19-03.24'!AD307+'[9]поточний ремонт'!AD307+'[8]поточний ремонт'!AD307</f>
        <v>7012</v>
      </c>
      <c r="AE307" s="176">
        <f>'ПР 03.19-03.24'!AE307+'[9]поточний ремонт'!AE307+'[8]поточний ремонт'!AE307</f>
        <v>15358.241703888791</v>
      </c>
      <c r="AF307" s="176">
        <f>'ПР 03.19-03.24'!AF307+'[9]поточний ремонт'!AF307+'[8]поточний ремонт'!AF307</f>
        <v>11284</v>
      </c>
      <c r="AG307" s="176"/>
      <c r="AH307" s="176">
        <f>'ПР 03.19-03.24'!AH307+'[9]поточний ремонт'!AH307+'[8]поточний ремонт'!AH307</f>
        <v>20896.342615968802</v>
      </c>
      <c r="AI307" s="176">
        <f>'ПР 03.19-03.24'!AI307+'[9]поточний ремонт'!AI307+'[8]поточний ремонт'!AI307</f>
        <v>14988.308302295223</v>
      </c>
      <c r="AJ307" s="176"/>
      <c r="AK307" s="176">
        <f>'ПР 03.19-03.24'!AK307+'[9]поточний ремонт'!AK307+'[8]поточний ремонт'!AK307</f>
        <v>10922.98435085973</v>
      </c>
      <c r="AL307" s="176">
        <f>'ПР 03.19-03.24'!AL307+'[9]поточний ремонт'!AL307+'[8]поточний ремонт'!AL307</f>
        <v>6990.116213757623</v>
      </c>
      <c r="AM307" s="176"/>
      <c r="AN307" s="176">
        <f>'ПР 03.19-03.24'!AN307+'[9]поточний ремонт'!AN307+'[8]поточний ремонт'!AN307</f>
        <v>0</v>
      </c>
      <c r="AO307" s="176">
        <f>'ПР 03.19-03.24'!AO307+'[9]поточний ремонт'!AO307+'[8]поточний ремонт'!AO307</f>
        <v>41</v>
      </c>
      <c r="AP307" s="176"/>
      <c r="AQ307" s="176">
        <f>'ПР 03.19-03.24'!AQ307+'[9]поточний ремонт'!AQ307+'[8]поточний ремонт'!AQ307</f>
        <v>692.10872318912584</v>
      </c>
      <c r="AR307" s="176">
        <f>'ПР 03.19-03.24'!AR307+'[9]поточний ремонт'!AR307+'[8]поточний ремонт'!AR307</f>
        <v>500</v>
      </c>
      <c r="AS307" s="176"/>
      <c r="AT307" s="176">
        <f>'ПР 03.19-03.24'!AT307+'[9]поточний ремонт'!AT307+'[8]поточний ремонт'!AT307</f>
        <v>11446.934320005521</v>
      </c>
      <c r="AU307" s="176">
        <f>'ПР 03.19-03.24'!AU307+'[9]поточний ремонт'!AU307+'[8]поточний ремонт'!AU307</f>
        <v>1042</v>
      </c>
      <c r="AV307" s="176"/>
      <c r="AW307" s="176">
        <f>'ПР 03.19-03.24'!AW307+'[9]поточний ремонт'!AW307+'[8]поточний ремонт'!AW307</f>
        <v>3656.5511440595646</v>
      </c>
      <c r="AX307" s="176">
        <f>'ПР 03.19-03.24'!AX307+'[9]поточний ремонт'!AX307+'[8]поточний ремонт'!AX307</f>
        <v>7925.6240934324742</v>
      </c>
      <c r="AY307" s="176"/>
      <c r="AZ307" s="176">
        <f t="shared" si="20"/>
        <v>62973.162857971533</v>
      </c>
      <c r="BA307" s="176">
        <f t="shared" si="20"/>
        <v>42771.048609485319</v>
      </c>
      <c r="BB307" s="176">
        <f t="shared" si="21"/>
        <v>-20202.114248486214</v>
      </c>
      <c r="BD307" s="324">
        <v>1</v>
      </c>
    </row>
    <row r="308" spans="1:56" ht="24.9" customHeight="1" x14ac:dyDescent="0.3">
      <c r="A308" s="338">
        <v>150000868</v>
      </c>
      <c r="B308" s="114" t="s">
        <v>721</v>
      </c>
      <c r="C308" s="339">
        <v>5</v>
      </c>
      <c r="D308" s="340" t="s">
        <v>870</v>
      </c>
      <c r="E308" s="341">
        <f>'[8]поточний ремонт'!E308</f>
        <v>3295.32</v>
      </c>
      <c r="F308" s="176">
        <f>'ПР 03.19-03.24'!F308+'[9]поточний ремонт'!F308+'[8]поточний ремонт'!F308</f>
        <v>184436.84768382457</v>
      </c>
      <c r="G308" s="176">
        <f t="shared" si="18"/>
        <v>318128.57068620494</v>
      </c>
      <c r="H308" s="176">
        <f t="shared" si="19"/>
        <v>133691.72300238037</v>
      </c>
      <c r="I308" s="176">
        <f>'ПР 03.19-03.24'!I308+'[9]поточний ремонт'!I308+'[8]поточний ремонт'!I308</f>
        <v>29.55</v>
      </c>
      <c r="J308" s="176">
        <f>'ПР 03.19-03.24'!J308+'[9]поточний ремонт'!J308+'[8]поточний ремонт'!J308</f>
        <v>14779</v>
      </c>
      <c r="K308" s="342"/>
      <c r="L308" s="176">
        <f>'ПР 03.19-03.24'!L308+'[9]поточний ремонт'!L308+'[8]поточний ремонт'!L308</f>
        <v>49.5</v>
      </c>
      <c r="M308" s="176">
        <f>'ПР 03.19-03.24'!M308+'[9]поточний ремонт'!M308+'[8]поточний ремонт'!M308</f>
        <v>145252.41072963324</v>
      </c>
      <c r="N308" s="176"/>
      <c r="O308" s="176">
        <f>'ПР 03.19-03.24'!O308+'[9]поточний ремонт'!O308+'[8]поточний ремонт'!O308</f>
        <v>0</v>
      </c>
      <c r="P308" s="176">
        <f>'ПР 03.19-03.24'!P308+'[9]поточний ремонт'!P308+'[8]поточний ремонт'!P308</f>
        <v>0</v>
      </c>
      <c r="Q308" s="334"/>
      <c r="R308" s="176">
        <f>'ПР 03.19-03.24'!R308+'[9]поточний ремонт'!R308+'[8]поточний ремонт'!R308</f>
        <v>0</v>
      </c>
      <c r="S308" s="176">
        <f>'ПР 03.19-03.24'!S308+'[9]поточний ремонт'!S308+'[8]поточний ремонт'!S308</f>
        <v>0</v>
      </c>
      <c r="T308" s="343"/>
      <c r="U308" s="176">
        <f>'ПР 03.19-03.24'!U308+'[9]поточний ремонт'!U308+'[8]поточний ремонт'!U308</f>
        <v>0</v>
      </c>
      <c r="V308" s="176">
        <f>'ПР 03.19-03.24'!V308+'[9]поточний ремонт'!V308+'[8]поточний ремонт'!V308</f>
        <v>0</v>
      </c>
      <c r="W308" s="176">
        <f>'ПР 03.19-03.24'!W308+'[9]поточний ремонт'!W308+'[8]поточний ремонт'!W308</f>
        <v>30</v>
      </c>
      <c r="X308" s="176">
        <f>'ПР 03.19-03.24'!X308+'[9]поточний ремонт'!X308+'[8]поточний ремонт'!X308</f>
        <v>8619.99157102975</v>
      </c>
      <c r="Y308" s="176">
        <f>'ПР 03.19-03.24'!Y308+'[9]поточний ремонт'!Y308+'[8]поточний ремонт'!Y308</f>
        <v>20351.920229015894</v>
      </c>
      <c r="Z308" s="176">
        <f>'ПР 03.19-03.24'!Z308+'[9]поточний ремонт'!Z308+'[8]поточний ремонт'!Z308</f>
        <v>0</v>
      </c>
      <c r="AA308" s="176">
        <f>'ПР 03.19-03.24'!AA308+'[9]поточний ремонт'!AA308+'[8]поточний ремонт'!AA308</f>
        <v>0</v>
      </c>
      <c r="AB308" s="176">
        <f>'ПР 03.19-03.24'!AB308+'[9]поточний ремонт'!AB308+'[8]поточний ремонт'!AB308</f>
        <v>0</v>
      </c>
      <c r="AC308" s="176">
        <f>'ПР 03.19-03.24'!AC308+'[9]поточний ремонт'!AC308+'[8]поточний ремонт'!AC308</f>
        <v>93245.220047582057</v>
      </c>
      <c r="AD308" s="176">
        <f>'ПР 03.19-03.24'!AD308+'[9]поточний ремонт'!AD308+'[8]поточний ремонт'!AD308</f>
        <v>35880.028108943952</v>
      </c>
      <c r="AE308" s="176">
        <f>'ПР 03.19-03.24'!AE308+'[9]поточний ремонт'!AE308+'[8]поточний ремонт'!AE308</f>
        <v>19001.288865388673</v>
      </c>
      <c r="AF308" s="176">
        <f>'ПР 03.19-03.24'!AF308+'[9]поточний ремонт'!AF308+'[8]поточний ремонт'!AF308</f>
        <v>856.17055751810358</v>
      </c>
      <c r="AG308" s="176"/>
      <c r="AH308" s="176">
        <f>'ПР 03.19-03.24'!AH308+'[9]поточний ремонт'!AH308+'[8]поточний ремонт'!AH308</f>
        <v>25811.372555629681</v>
      </c>
      <c r="AI308" s="176">
        <f>'ПР 03.19-03.24'!AI308+'[9]поточний ремонт'!AI308+'[8]поточний ремонт'!AI308</f>
        <v>2411</v>
      </c>
      <c r="AJ308" s="176"/>
      <c r="AK308" s="176">
        <f>'ПР 03.19-03.24'!AK308+'[9]поточний ремонт'!AK308+'[8]поточний ремонт'!AK308</f>
        <v>10720.775894478449</v>
      </c>
      <c r="AL308" s="176">
        <f>'ПР 03.19-03.24'!AL308+'[9]поточний ремонт'!AL308+'[8]поточний ремонт'!AL308</f>
        <v>0</v>
      </c>
      <c r="AM308" s="176"/>
      <c r="AN308" s="176">
        <f>'ПР 03.19-03.24'!AN308+'[9]поточний ремонт'!AN308+'[8]поточний ремонт'!AN308</f>
        <v>0</v>
      </c>
      <c r="AO308" s="176">
        <f>'ПР 03.19-03.24'!AO308+'[9]поточний ремонт'!AO308+'[8]поточний ремонт'!AO308</f>
        <v>0</v>
      </c>
      <c r="AP308" s="176"/>
      <c r="AQ308" s="176">
        <f>'ПР 03.19-03.24'!AQ308+'[9]поточний ремонт'!AQ308+'[8]поточний ремонт'!AQ308</f>
        <v>1153.5145386485431</v>
      </c>
      <c r="AR308" s="176">
        <f>'ПР 03.19-03.24'!AR308+'[9]поточний ремонт'!AR308+'[8]поточний ремонт'!AR308</f>
        <v>373</v>
      </c>
      <c r="AS308" s="176"/>
      <c r="AT308" s="176">
        <f>'ПР 03.19-03.24'!AT308+'[9]поточний ремонт'!AT308+'[8]поточний ремонт'!AT308</f>
        <v>15199.518737416021</v>
      </c>
      <c r="AU308" s="176">
        <f>'ПР 03.19-03.24'!AU308+'[9]поточний ремонт'!AU308+'[8]поточний ремонт'!AU308</f>
        <v>7144.7996027632907</v>
      </c>
      <c r="AV308" s="176"/>
      <c r="AW308" s="176">
        <f>'ПР 03.19-03.24'!AW308+'[9]поточний ремонт'!AW308+'[8]поточний ремонт'!AW308</f>
        <v>3772.2943661548688</v>
      </c>
      <c r="AX308" s="176">
        <f>'ПР 03.19-03.24'!AX308+'[9]поточний ремонт'!AX308+'[8]поточний ремонт'!AX308</f>
        <v>2237</v>
      </c>
      <c r="AY308" s="176"/>
      <c r="AZ308" s="176">
        <f t="shared" si="20"/>
        <v>75658.764957716237</v>
      </c>
      <c r="BA308" s="176">
        <f t="shared" si="20"/>
        <v>13021.970160281395</v>
      </c>
      <c r="BB308" s="176">
        <f t="shared" si="21"/>
        <v>-62636.794797434843</v>
      </c>
      <c r="BD308" s="324">
        <v>1</v>
      </c>
    </row>
    <row r="309" spans="1:56" ht="24.9" customHeight="1" x14ac:dyDescent="0.3">
      <c r="A309" s="338">
        <v>150000869</v>
      </c>
      <c r="B309" s="114" t="s">
        <v>723</v>
      </c>
      <c r="C309" s="339">
        <v>5</v>
      </c>
      <c r="D309" s="340" t="s">
        <v>870</v>
      </c>
      <c r="E309" s="341">
        <f>'[8]поточний ремонт'!E309</f>
        <v>5801.57</v>
      </c>
      <c r="F309" s="176">
        <f>'ПР 03.19-03.24'!F309+'[9]поточний ремонт'!F309+'[8]поточний ремонт'!F309</f>
        <v>547903.48356224177</v>
      </c>
      <c r="G309" s="176">
        <f t="shared" si="18"/>
        <v>583207.58701901301</v>
      </c>
      <c r="H309" s="176">
        <f t="shared" si="19"/>
        <v>35304.103456771234</v>
      </c>
      <c r="I309" s="176">
        <f>'ПР 03.19-03.24'!I309+'[9]поточний ремонт'!I309+'[8]поточний ремонт'!I309</f>
        <v>365.93</v>
      </c>
      <c r="J309" s="176">
        <f>'ПР 03.19-03.24'!J309+'[9]поточний ремонт'!J309+'[8]поточний ремонт'!J309</f>
        <v>72608.03</v>
      </c>
      <c r="K309" s="342"/>
      <c r="L309" s="176">
        <f>'ПР 03.19-03.24'!L309+'[9]поточний ремонт'!L309+'[8]поточний ремонт'!L309</f>
        <v>5</v>
      </c>
      <c r="M309" s="176">
        <f>'ПР 03.19-03.24'!M309+'[9]поточний ремонт'!M309+'[8]поточний ремонт'!M309</f>
        <v>176351</v>
      </c>
      <c r="N309" s="333"/>
      <c r="O309" s="176">
        <f>'ПР 03.19-03.24'!O309+'[9]поточний ремонт'!O309+'[8]поточний ремонт'!O309</f>
        <v>0</v>
      </c>
      <c r="P309" s="176">
        <f>'ПР 03.19-03.24'!P309+'[9]поточний ремонт'!P309+'[8]поточний ремонт'!P309</f>
        <v>0</v>
      </c>
      <c r="Q309" s="334"/>
      <c r="R309" s="176">
        <f>'ПР 03.19-03.24'!R309+'[9]поточний ремонт'!R309+'[8]поточний ремонт'!R309</f>
        <v>0</v>
      </c>
      <c r="S309" s="176">
        <f>'ПР 03.19-03.24'!S309+'[9]поточний ремонт'!S309+'[8]поточний ремонт'!S309</f>
        <v>0</v>
      </c>
      <c r="T309" s="343"/>
      <c r="U309" s="176">
        <f>'ПР 03.19-03.24'!U309+'[9]поточний ремонт'!U309+'[8]поточний ремонт'!U309</f>
        <v>0</v>
      </c>
      <c r="V309" s="176">
        <f>'ПР 03.19-03.24'!V309+'[9]поточний ремонт'!V309+'[8]поточний ремонт'!V309</f>
        <v>0</v>
      </c>
      <c r="W309" s="176">
        <f>'ПР 03.19-03.24'!W309+'[9]поточний ремонт'!W309+'[8]поточний ремонт'!W309</f>
        <v>91</v>
      </c>
      <c r="X309" s="176">
        <f>'ПР 03.19-03.24'!X309+'[9]поточний ремонт'!X309+'[8]поточний ремонт'!X309</f>
        <v>24050.190000000002</v>
      </c>
      <c r="Y309" s="176">
        <f>'ПР 03.19-03.24'!Y309+'[9]поточний ремонт'!Y309+'[8]поточний ремонт'!Y309</f>
        <v>227177.46070280232</v>
      </c>
      <c r="Z309" s="176">
        <f>'ПР 03.19-03.24'!Z309+'[9]поточний ремонт'!Z309+'[8]поточний ремонт'!Z309</f>
        <v>0</v>
      </c>
      <c r="AA309" s="176">
        <f>'ПР 03.19-03.24'!AA309+'[9]поточний ремонт'!AA309+'[8]поточний ремонт'!AA309</f>
        <v>0</v>
      </c>
      <c r="AB309" s="176">
        <f>'ПР 03.19-03.24'!AB309+'[9]поточний ремонт'!AB309+'[8]поточний ремонт'!AB309</f>
        <v>25850.46090923623</v>
      </c>
      <c r="AC309" s="176">
        <f>'ПР 03.19-03.24'!AC309+'[9]поточний ремонт'!AC309+'[8]поточний ремонт'!AC309</f>
        <v>33107.94846593657</v>
      </c>
      <c r="AD309" s="176">
        <f>'ПР 03.19-03.24'!AD309+'[9]поточний ремонт'!AD309+'[8]поточний ремонт'!AD309</f>
        <v>24062.496941037985</v>
      </c>
      <c r="AE309" s="176">
        <f>'ПР 03.19-03.24'!AE309+'[9]поточний ремонт'!AE309+'[8]поточний ремонт'!AE309</f>
        <v>33722.648863185212</v>
      </c>
      <c r="AF309" s="176">
        <f>'ПР 03.19-03.24'!AF309+'[9]поточний ремонт'!AF309+'[8]поточний ремонт'!AF309</f>
        <v>4767.1582551428246</v>
      </c>
      <c r="AG309" s="176"/>
      <c r="AH309" s="176">
        <f>'ПР 03.19-03.24'!AH309+'[9]поточний ремонт'!AH309+'[8]поточний ремонт'!AH309</f>
        <v>48319.340747339083</v>
      </c>
      <c r="AI309" s="176">
        <f>'ПР 03.19-03.24'!AI309+'[9]поточний ремонт'!AI309+'[8]поточний ремонт'!AI309</f>
        <v>37506.140861035914</v>
      </c>
      <c r="AJ309" s="176"/>
      <c r="AK309" s="176">
        <f>'ПР 03.19-03.24'!AK309+'[9]поточний ремонт'!AK309+'[8]поточний ремонт'!AK309</f>
        <v>18765.348015761949</v>
      </c>
      <c r="AL309" s="176">
        <f>'ПР 03.19-03.24'!AL309+'[9]поточний ремонт'!AL309+'[8]поточний ремонт'!AL309</f>
        <v>10595.160261843295</v>
      </c>
      <c r="AM309" s="176"/>
      <c r="AN309" s="176">
        <f>'ПР 03.19-03.24'!AN309+'[9]поточний ремонт'!AN309+'[8]поточний ремонт'!AN309</f>
        <v>22583.056820806236</v>
      </c>
      <c r="AO309" s="176">
        <f>'ПР 03.19-03.24'!AO309+'[9]поточний ремонт'!AO309+'[8]поточний ремонт'!AO309</f>
        <v>26335.590883093588</v>
      </c>
      <c r="AP309" s="176"/>
      <c r="AQ309" s="176">
        <f>'ПР 03.19-03.24'!AQ309+'[9]поточний ремонт'!AQ309+'[8]поточний ремонт'!AQ309</f>
        <v>14263.306494700719</v>
      </c>
      <c r="AR309" s="176">
        <f>'ПР 03.19-03.24'!AR309+'[9]поточний ремонт'!AR309+'[8]поточний ремонт'!AR309</f>
        <v>6582.7652888000002</v>
      </c>
      <c r="AS309" s="176"/>
      <c r="AT309" s="176">
        <f>'ПР 03.19-03.24'!AT309+'[9]поточний ремонт'!AT309+'[8]поточний ремонт'!AT309</f>
        <v>37946.930835975727</v>
      </c>
      <c r="AU309" s="176">
        <f>'ПР 03.19-03.24'!AU309+'[9]поточний ремонт'!AU309+'[8]поточний ремонт'!AU309</f>
        <v>23310.895763136894</v>
      </c>
      <c r="AV309" s="176"/>
      <c r="AW309" s="176">
        <f>'ПР 03.19-03.24'!AW309+'[9]поточний ремонт'!AW309+'[8]поточний ремонт'!AW309</f>
        <v>9039.9478114875856</v>
      </c>
      <c r="AX309" s="176">
        <f>'ПР 03.19-03.24'!AX309+'[9]поточний ремонт'!AX309+'[8]поточний ремонт'!AX309</f>
        <v>7077.2254898314477</v>
      </c>
      <c r="AY309" s="176"/>
      <c r="AZ309" s="176">
        <f t="shared" si="20"/>
        <v>184640.57958925649</v>
      </c>
      <c r="BA309" s="176">
        <f t="shared" si="20"/>
        <v>116174.93680288397</v>
      </c>
      <c r="BB309" s="176">
        <f t="shared" si="21"/>
        <v>-68465.642786372526</v>
      </c>
      <c r="BD309" s="324">
        <v>1</v>
      </c>
    </row>
    <row r="310" spans="1:56" ht="24.9" customHeight="1" x14ac:dyDescent="0.3">
      <c r="A310" s="338">
        <v>150000875</v>
      </c>
      <c r="B310" s="114" t="s">
        <v>725</v>
      </c>
      <c r="C310" s="339">
        <v>5</v>
      </c>
      <c r="D310" s="340" t="s">
        <v>870</v>
      </c>
      <c r="E310" s="341">
        <f>'[8]поточний ремонт'!E310</f>
        <v>3191.4</v>
      </c>
      <c r="F310" s="176">
        <f>'ПР 03.19-03.24'!F310+'[9]поточний ремонт'!F310+'[8]поточний ремонт'!F310</f>
        <v>204770.27006386805</v>
      </c>
      <c r="G310" s="176">
        <f t="shared" si="18"/>
        <v>186543.95320978743</v>
      </c>
      <c r="H310" s="176">
        <f t="shared" si="19"/>
        <v>-18226.316854080622</v>
      </c>
      <c r="I310" s="176">
        <f>'ПР 03.19-03.24'!I310+'[9]поточний ремонт'!I310+'[8]поточний ремонт'!I310</f>
        <v>46.06</v>
      </c>
      <c r="J310" s="176">
        <f>'ПР 03.19-03.24'!J310+'[9]поточний ремонт'!J310+'[8]поточний ремонт'!J310</f>
        <v>26293.977059817618</v>
      </c>
      <c r="K310" s="342"/>
      <c r="L310" s="176">
        <f>'ПР 03.19-03.24'!L310+'[9]поточний ремонт'!L310+'[8]поточний ремонт'!L310</f>
        <v>1</v>
      </c>
      <c r="M310" s="176">
        <f>'ПР 03.19-03.24'!M310+'[9]поточний ремонт'!M310+'[8]поточний ремонт'!M310</f>
        <v>56251.985642725595</v>
      </c>
      <c r="N310" s="176"/>
      <c r="O310" s="176">
        <f>'ПР 03.19-03.24'!O310+'[9]поточний ремонт'!O310+'[8]поточний ремонт'!O310</f>
        <v>0</v>
      </c>
      <c r="P310" s="176">
        <f>'ПР 03.19-03.24'!P310+'[9]поточний ремонт'!P310+'[8]поточний ремонт'!P310</f>
        <v>0</v>
      </c>
      <c r="Q310" s="334"/>
      <c r="R310" s="176">
        <f>'ПР 03.19-03.24'!R310+'[9]поточний ремонт'!R310+'[8]поточний ремонт'!R310</f>
        <v>0</v>
      </c>
      <c r="S310" s="176">
        <f>'ПР 03.19-03.24'!S310+'[9]поточний ремонт'!S310+'[8]поточний ремонт'!S310</f>
        <v>0</v>
      </c>
      <c r="T310" s="343"/>
      <c r="U310" s="176">
        <f>'ПР 03.19-03.24'!U310+'[9]поточний ремонт'!U310+'[8]поточний ремонт'!U310</f>
        <v>0</v>
      </c>
      <c r="V310" s="176">
        <f>'ПР 03.19-03.24'!V310+'[9]поточний ремонт'!V310+'[8]поточний ремонт'!V310</f>
        <v>0</v>
      </c>
      <c r="W310" s="176">
        <f>'ПР 03.19-03.24'!W310+'[9]поточний ремонт'!W310+'[8]поточний ремонт'!W310</f>
        <v>37</v>
      </c>
      <c r="X310" s="176">
        <f>'ПР 03.19-03.24'!X310+'[9]поточний ремонт'!X310+'[8]поточний ремонт'!X310</f>
        <v>14551.64</v>
      </c>
      <c r="Y310" s="176">
        <f>'ПР 03.19-03.24'!Y310+'[9]поточний ремонт'!Y310+'[8]поточний ремонт'!Y310</f>
        <v>59402.409970652399</v>
      </c>
      <c r="Z310" s="176">
        <f>'ПР 03.19-03.24'!Z310+'[9]поточний ремонт'!Z310+'[8]поточний ремонт'!Z310</f>
        <v>0</v>
      </c>
      <c r="AA310" s="176">
        <f>'ПР 03.19-03.24'!AA310+'[9]поточний ремонт'!AA310+'[8]поточний ремонт'!AA310</f>
        <v>0</v>
      </c>
      <c r="AB310" s="176">
        <f>'ПР 03.19-03.24'!AB310+'[9]поточний ремонт'!AB310+'[8]поточний ремонт'!AB310</f>
        <v>2202.17</v>
      </c>
      <c r="AC310" s="176">
        <f>'ПР 03.19-03.24'!AC310+'[9]поточний ремонт'!AC310+'[8]поточний ремонт'!AC310</f>
        <v>21123.388180189228</v>
      </c>
      <c r="AD310" s="176">
        <f>'ПР 03.19-03.24'!AD310+'[9]поточний ремонт'!AD310+'[8]поточний ремонт'!AD310</f>
        <v>6718.3823564025824</v>
      </c>
      <c r="AE310" s="176">
        <f>'ПР 03.19-03.24'!AE310+'[9]поточний ремонт'!AE310+'[8]поточний ремонт'!AE310</f>
        <v>21855.701549398109</v>
      </c>
      <c r="AF310" s="176">
        <f>'ПР 03.19-03.24'!AF310+'[9]поточний ремонт'!AF310+'[8]поточний ремонт'!AF310</f>
        <v>1324</v>
      </c>
      <c r="AG310" s="176"/>
      <c r="AH310" s="176">
        <f>'ПР 03.19-03.24'!AH310+'[9]поточний ремонт'!AH310+'[8]поточний ремонт'!AH310</f>
        <v>31776.115780477397</v>
      </c>
      <c r="AI310" s="176">
        <f>'ПР 03.19-03.24'!AI310+'[9]поточний ремонт'!AI310+'[8]поточний ремонт'!AI310</f>
        <v>54868.263411703861</v>
      </c>
      <c r="AJ310" s="176"/>
      <c r="AK310" s="176">
        <f>'ПР 03.19-03.24'!AK310+'[9]поточний ремонт'!AK310+'[8]поточний ремонт'!AK310</f>
        <v>12138.722030655897</v>
      </c>
      <c r="AL310" s="176">
        <f>'ПР 03.19-03.24'!AL310+'[9]поточний ремонт'!AL310+'[8]поточний ремонт'!AL310</f>
        <v>1451.859145189771</v>
      </c>
      <c r="AM310" s="176"/>
      <c r="AN310" s="176">
        <f>'ПР 03.19-03.24'!AN310+'[9]поточний ремонт'!AN310+'[8]поточний ремонт'!AN310</f>
        <v>0</v>
      </c>
      <c r="AO310" s="176">
        <f>'ПР 03.19-03.24'!AO310+'[9]поточний ремонт'!AO310+'[8]поточний ремонт'!AO310</f>
        <v>0</v>
      </c>
      <c r="AP310" s="176"/>
      <c r="AQ310" s="176">
        <f>'ПР 03.19-03.24'!AQ310+'[9]поточний ремонт'!AQ310+'[8]поточний ремонт'!AQ310</f>
        <v>1153.5145386485431</v>
      </c>
      <c r="AR310" s="176">
        <f>'ПР 03.19-03.24'!AR310+'[9]поточний ремонт'!AR310+'[8]поточний ремонт'!AR310</f>
        <v>1830.4808940205376</v>
      </c>
      <c r="AS310" s="176"/>
      <c r="AT310" s="176">
        <f>'ПР 03.19-03.24'!AT310+'[9]поточний ремонт'!AT310+'[8]поточний ремонт'!AT310</f>
        <v>15810.959409468034</v>
      </c>
      <c r="AU310" s="176">
        <f>'ПР 03.19-03.24'!AU310+'[9]поточний ремонт'!AU310+'[8]поточний ремонт'!AU310</f>
        <v>7239.2190975647409</v>
      </c>
      <c r="AV310" s="176"/>
      <c r="AW310" s="176">
        <f>'ПР 03.19-03.24'!AW310+'[9]поточний ремонт'!AW310+'[8]поточний ремонт'!AW310</f>
        <v>6142.2412253725379</v>
      </c>
      <c r="AX310" s="176">
        <f>'ПР 03.19-03.24'!AX310+'[9]поточний ремонт'!AX310+'[8]поточний ремонт'!AX310</f>
        <v>4151.2960863095177</v>
      </c>
      <c r="AY310" s="176"/>
      <c r="AZ310" s="176">
        <f t="shared" si="20"/>
        <v>88877.254534020511</v>
      </c>
      <c r="BA310" s="176">
        <f t="shared" si="20"/>
        <v>70865.118634788436</v>
      </c>
      <c r="BB310" s="176">
        <f t="shared" si="21"/>
        <v>-18012.135899232075</v>
      </c>
      <c r="BD310" s="324">
        <v>1</v>
      </c>
    </row>
    <row r="311" spans="1:56" ht="24.9" customHeight="1" x14ac:dyDescent="0.3">
      <c r="A311" s="338">
        <v>150000871</v>
      </c>
      <c r="B311" s="602" t="s">
        <v>727</v>
      </c>
      <c r="C311" s="339">
        <v>1</v>
      </c>
      <c r="D311" s="340" t="s">
        <v>870</v>
      </c>
      <c r="E311" s="341"/>
      <c r="F311" s="176"/>
      <c r="G311" s="176"/>
      <c r="H311" s="176"/>
      <c r="I311" s="176"/>
      <c r="J311" s="176"/>
      <c r="K311" s="342"/>
      <c r="L311" s="176"/>
      <c r="M311" s="176"/>
      <c r="N311" s="176"/>
      <c r="O311" s="176"/>
      <c r="P311" s="176"/>
      <c r="Q311" s="334"/>
      <c r="R311" s="176"/>
      <c r="S311" s="176"/>
      <c r="T311" s="343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  <c r="AZ311" s="176">
        <f t="shared" si="20"/>
        <v>0</v>
      </c>
      <c r="BA311" s="176">
        <f t="shared" si="20"/>
        <v>0</v>
      </c>
      <c r="BB311" s="176">
        <f t="shared" si="21"/>
        <v>0</v>
      </c>
      <c r="BD311" s="324">
        <v>2</v>
      </c>
    </row>
    <row r="312" spans="1:56" ht="24.9" customHeight="1" x14ac:dyDescent="0.3">
      <c r="A312" s="338">
        <v>150000886</v>
      </c>
      <c r="B312" s="114" t="s">
        <v>729</v>
      </c>
      <c r="C312" s="339">
        <v>9</v>
      </c>
      <c r="D312" s="340" t="s">
        <v>870</v>
      </c>
      <c r="E312" s="341">
        <f>'[8]поточний ремонт'!E312</f>
        <v>3185.0699999999997</v>
      </c>
      <c r="F312" s="176">
        <f>'ПР 03.19-03.24'!F312+'[9]поточний ремонт'!F312+'[8]поточний ремонт'!F312</f>
        <v>195925.49083165373</v>
      </c>
      <c r="G312" s="176">
        <f t="shared" si="18"/>
        <v>214454.79077745497</v>
      </c>
      <c r="H312" s="176">
        <f t="shared" si="19"/>
        <v>18529.299945801235</v>
      </c>
      <c r="I312" s="176">
        <f>'ПР 03.19-03.24'!I312+'[9]поточний ремонт'!I312+'[8]поточний ремонт'!I312</f>
        <v>0</v>
      </c>
      <c r="J312" s="176">
        <f>'ПР 03.19-03.24'!J312+'[9]поточний ремонт'!J312+'[8]поточний ремонт'!J312</f>
        <v>9392</v>
      </c>
      <c r="K312" s="342"/>
      <c r="L312" s="176">
        <f>'ПР 03.19-03.24'!L312+'[9]поточний ремонт'!L312+'[8]поточний ремонт'!L312</f>
        <v>1</v>
      </c>
      <c r="M312" s="176">
        <f>'ПР 03.19-03.24'!M312+'[9]поточний ремонт'!M312+'[8]поточний ремонт'!M312</f>
        <v>138673</v>
      </c>
      <c r="N312" s="176"/>
      <c r="O312" s="176">
        <f>'ПР 03.19-03.24'!O312+'[9]поточний ремонт'!O312+'[8]поточний ремонт'!O312</f>
        <v>0</v>
      </c>
      <c r="P312" s="176">
        <f>'ПР 03.19-03.24'!P312+'[9]поточний ремонт'!P312+'[8]поточний ремонт'!P312</f>
        <v>0</v>
      </c>
      <c r="Q312" s="334"/>
      <c r="R312" s="176">
        <f>'ПР 03.19-03.24'!R312+'[9]поточний ремонт'!R312+'[8]поточний ремонт'!R312</f>
        <v>7</v>
      </c>
      <c r="S312" s="176">
        <f>'ПР 03.19-03.24'!S312+'[9]поточний ремонт'!S312+'[8]поточний ремонт'!S312</f>
        <v>18361</v>
      </c>
      <c r="T312" s="346"/>
      <c r="U312" s="176">
        <f>'ПР 03.19-03.24'!U312+'[9]поточний ремонт'!U312+'[8]поточний ремонт'!U312</f>
        <v>685.56930681944471</v>
      </c>
      <c r="V312" s="176">
        <f>'ПР 03.19-03.24'!V312+'[9]поточний ремонт'!V312+'[8]поточний ремонт'!V312</f>
        <v>0</v>
      </c>
      <c r="W312" s="176">
        <f>'ПР 03.19-03.24'!W312+'[9]поточний ремонт'!W312+'[8]поточний ремонт'!W312</f>
        <v>2</v>
      </c>
      <c r="X312" s="176">
        <f>'ПР 03.19-03.24'!X312+'[9]поточний ремонт'!X312+'[8]поточний ремонт'!X312</f>
        <v>706.63259296471006</v>
      </c>
      <c r="Y312" s="176">
        <f>'ПР 03.19-03.24'!Y312+'[9]поточний ремонт'!Y312+'[8]поточний ремонт'!Y312</f>
        <v>26605.445693005837</v>
      </c>
      <c r="Z312" s="176">
        <f>'ПР 03.19-03.24'!Z312+'[9]поточний ремонт'!Z312+'[8]поточний ремонт'!Z312</f>
        <v>0</v>
      </c>
      <c r="AA312" s="176">
        <f>'ПР 03.19-03.24'!AA312+'[9]поточний ремонт'!AA312+'[8]поточний ремонт'!AA312</f>
        <v>0</v>
      </c>
      <c r="AB312" s="176">
        <f>'ПР 03.19-03.24'!AB312+'[9]поточний ремонт'!AB312+'[8]поточний ремонт'!AB312</f>
        <v>1440</v>
      </c>
      <c r="AC312" s="176">
        <f>'ПР 03.19-03.24'!AC312+'[9]поточний ремонт'!AC312+'[8]поточний ремонт'!AC312</f>
        <v>5605.9867781349831</v>
      </c>
      <c r="AD312" s="176">
        <f>'ПР 03.19-03.24'!AD312+'[9]поточний ремонт'!AD312+'[8]поточний ремонт'!AD312</f>
        <v>12985.156406530012</v>
      </c>
      <c r="AE312" s="176">
        <f>'ПР 03.19-03.24'!AE312+'[9]поточний ремонт'!AE312+'[8]поточний ремонт'!AE312</f>
        <v>8927.3286274051334</v>
      </c>
      <c r="AF312" s="176">
        <f>'ПР 03.19-03.24'!AF312+'[9]поточний ремонт'!AF312+'[8]поточний ремонт'!AF312</f>
        <v>2117</v>
      </c>
      <c r="AG312" s="176"/>
      <c r="AH312" s="176">
        <f>'ПР 03.19-03.24'!AH312+'[9]поточний ремонт'!AH312+'[8]поточний ремонт'!AH312</f>
        <v>9310.0614853903171</v>
      </c>
      <c r="AI312" s="176">
        <f>'ПР 03.19-03.24'!AI312+'[9]поточний ремонт'!AI312+'[8]поточний ремонт'!AI312</f>
        <v>13223.333729590844</v>
      </c>
      <c r="AJ312" s="176"/>
      <c r="AK312" s="176">
        <f>'ПР 03.19-03.24'!AK312+'[9]поточний ремонт'!AK312+'[8]поточний ремонт'!AK312</f>
        <v>6211.5946864506213</v>
      </c>
      <c r="AL312" s="176">
        <f>'ПР 03.19-03.24'!AL312+'[9]поточний ремонт'!AL312+'[8]поточний ремонт'!AL312</f>
        <v>7487.8920626544877</v>
      </c>
      <c r="AM312" s="176"/>
      <c r="AN312" s="176">
        <f>'ПР 03.19-03.24'!AN312+'[9]поточний ремонт'!AN312+'[8]поточний ремонт'!AN312</f>
        <v>8387.5786060227165</v>
      </c>
      <c r="AO312" s="176">
        <f>'ПР 03.19-03.24'!AO312+'[9]поточний ремонт'!AO312+'[8]поточний ремонт'!AO312</f>
        <v>0</v>
      </c>
      <c r="AP312" s="176"/>
      <c r="AQ312" s="176">
        <f>'ПР 03.19-03.24'!AQ312+'[9]поточний ремонт'!AQ312+'[8]поточний ремонт'!AQ312</f>
        <v>3675.4635648547683</v>
      </c>
      <c r="AR312" s="176">
        <f>'ПР 03.19-03.24'!AR312+'[9]поточний ремонт'!AR312+'[8]поточний ремонт'!AR312</f>
        <v>0</v>
      </c>
      <c r="AS312" s="176"/>
      <c r="AT312" s="176">
        <f>'ПР 03.19-03.24'!AT312+'[9]поточний ремонт'!AT312+'[8]поточний ремонт'!AT312</f>
        <v>5162.4530471469516</v>
      </c>
      <c r="AU312" s="176">
        <f>'ПР 03.19-03.24'!AU312+'[9]поточний ремонт'!AU312+'[8]поточний ремонт'!AU312</f>
        <v>14026.370974286147</v>
      </c>
      <c r="AV312" s="176"/>
      <c r="AW312" s="176">
        <f>'ПР 03.19-03.24'!AW312+'[9]поточний ремонт'!AW312+'[8]поточний ремонт'!AW312</f>
        <v>818.03061583370732</v>
      </c>
      <c r="AX312" s="176">
        <f>'ПР 03.19-03.24'!AX312+'[9]поточний ремонт'!AX312+'[8]поточний ремонт'!AX312</f>
        <v>963</v>
      </c>
      <c r="AY312" s="176"/>
      <c r="AZ312" s="176">
        <f t="shared" si="20"/>
        <v>42492.510633104219</v>
      </c>
      <c r="BA312" s="176">
        <f t="shared" si="20"/>
        <v>37817.596766531482</v>
      </c>
      <c r="BB312" s="176">
        <f t="shared" si="21"/>
        <v>-4674.9138665727369</v>
      </c>
      <c r="BD312" s="324">
        <v>2</v>
      </c>
    </row>
    <row r="313" spans="1:56" ht="24.9" customHeight="1" x14ac:dyDescent="0.3">
      <c r="A313" s="338">
        <v>150000887</v>
      </c>
      <c r="B313" s="114" t="s">
        <v>731</v>
      </c>
      <c r="C313" s="339">
        <v>9</v>
      </c>
      <c r="D313" s="340" t="s">
        <v>870</v>
      </c>
      <c r="E313" s="341">
        <f>'[8]поточний ремонт'!E313</f>
        <v>6424.13</v>
      </c>
      <c r="F313" s="176">
        <f>'ПР 03.19-03.24'!F313+'[9]поточний ремонт'!F313+'[8]поточний ремонт'!F313</f>
        <v>581614.2373778295</v>
      </c>
      <c r="G313" s="176">
        <f t="shared" si="18"/>
        <v>620964.87805930176</v>
      </c>
      <c r="H313" s="176">
        <f t="shared" si="19"/>
        <v>39350.640681472258</v>
      </c>
      <c r="I313" s="176">
        <f>'ПР 03.19-03.24'!I313+'[9]поточний ремонт'!I313+'[8]поточний ремонт'!I313</f>
        <v>1.5</v>
      </c>
      <c r="J313" s="176">
        <f>'ПР 03.19-03.24'!J313+'[9]поточний ремонт'!J313+'[8]поточний ремонт'!J313</f>
        <v>175</v>
      </c>
      <c r="K313" s="345"/>
      <c r="L313" s="176">
        <f>'ПР 03.19-03.24'!L313+'[9]поточний ремонт'!L313+'[8]поточний ремонт'!L313</f>
        <v>1.5</v>
      </c>
      <c r="M313" s="176">
        <f>'ПР 03.19-03.24'!M313+'[9]поточний ремонт'!M313+'[8]поточний ремонт'!M313</f>
        <v>154590</v>
      </c>
      <c r="N313" s="344"/>
      <c r="O313" s="176">
        <f>'ПР 03.19-03.24'!O313+'[9]поточний ремонт'!O313+'[8]поточний ремонт'!O313</f>
        <v>0</v>
      </c>
      <c r="P313" s="176">
        <f>'ПР 03.19-03.24'!P313+'[9]поточний ремонт'!P313+'[8]поточний ремонт'!P313</f>
        <v>0</v>
      </c>
      <c r="Q313" s="334"/>
      <c r="R313" s="176">
        <f>'ПР 03.19-03.24'!R313+'[9]поточний ремонт'!R313+'[8]поточний ремонт'!R313</f>
        <v>28.32</v>
      </c>
      <c r="S313" s="176">
        <f>'ПР 03.19-03.24'!S313+'[9]поточний ремонт'!S313+'[8]поточний ремонт'!S313</f>
        <v>310050.32396027632</v>
      </c>
      <c r="T313" s="343"/>
      <c r="U313" s="176">
        <f>'ПР 03.19-03.24'!U313+'[9]поточний ремонт'!U313+'[8]поточний ремонт'!U313</f>
        <v>17259.897614156063</v>
      </c>
      <c r="V313" s="176">
        <f>'ПР 03.19-03.24'!V313+'[9]поточний ремонт'!V313+'[8]поточний ремонт'!V313</f>
        <v>0</v>
      </c>
      <c r="W313" s="176">
        <f>'ПР 03.19-03.24'!W313+'[9]поточний ремонт'!W313+'[8]поточний ремонт'!W313</f>
        <v>36.6</v>
      </c>
      <c r="X313" s="176">
        <f>'ПР 03.19-03.24'!X313+'[9]поточний ремонт'!X313+'[8]поточний ремонт'!X313</f>
        <v>13925.890892478839</v>
      </c>
      <c r="Y313" s="176">
        <f>'ПР 03.19-03.24'!Y313+'[9]поточний ремонт'!Y313+'[8]поточний ремонт'!Y313</f>
        <v>86711.317960891276</v>
      </c>
      <c r="Z313" s="176">
        <f>'ПР 03.19-03.24'!Z313+'[9]поточний ремонт'!Z313+'[8]поточний ремонт'!Z313</f>
        <v>0</v>
      </c>
      <c r="AA313" s="176">
        <f>'ПР 03.19-03.24'!AA313+'[9]поточний ремонт'!AA313+'[8]поточний ремонт'!AA313</f>
        <v>0</v>
      </c>
      <c r="AB313" s="176">
        <f>'ПР 03.19-03.24'!AB313+'[9]поточний ремонт'!AB313+'[8]поточний ремонт'!AB313</f>
        <v>2594.5226821060592</v>
      </c>
      <c r="AC313" s="176">
        <f>'ПР 03.19-03.24'!AC313+'[9]поточний ремонт'!AC313+'[8]поточний ремонт'!AC313</f>
        <v>19287.440393386598</v>
      </c>
      <c r="AD313" s="176">
        <f>'ПР 03.19-03.24'!AD313+'[9]поточний ремонт'!AD313+'[8]поточний ремонт'!AD313</f>
        <v>16370.484556006651</v>
      </c>
      <c r="AE313" s="176">
        <f>'ПР 03.19-03.24'!AE313+'[9]поточний ремонт'!AE313+'[8]поточний ремонт'!AE313</f>
        <v>29842.168620423356</v>
      </c>
      <c r="AF313" s="176">
        <f>'ПР 03.19-03.24'!AF313+'[9]поточний ремонт'!AF313+'[8]поточний ремонт'!AF313</f>
        <v>12527.738614867956</v>
      </c>
      <c r="AG313" s="176"/>
      <c r="AH313" s="176">
        <f>'ПР 03.19-03.24'!AH313+'[9]поточний ремонт'!AH313+'[8]поточний ремонт'!AH313</f>
        <v>30774.384189690307</v>
      </c>
      <c r="AI313" s="176">
        <f>'ПР 03.19-03.24'!AI313+'[9]поточний ремонт'!AI313+'[8]поточний ремонт'!AI313</f>
        <v>11150</v>
      </c>
      <c r="AJ313" s="176"/>
      <c r="AK313" s="176">
        <f>'ПР 03.19-03.24'!AK313+'[9]поточний ремонт'!AK313+'[8]поточний ремонт'!AK313</f>
        <v>15461.345504144207</v>
      </c>
      <c r="AL313" s="176">
        <f>'ПР 03.19-03.24'!AL313+'[9]поточний ремонт'!AL313+'[8]поточний ремонт'!AL313</f>
        <v>24283.347265212877</v>
      </c>
      <c r="AM313" s="176"/>
      <c r="AN313" s="176">
        <f>'ПР 03.19-03.24'!AN313+'[9]поточний ремонт'!AN313+'[8]поточний ремонт'!AN313</f>
        <v>20301.09415044144</v>
      </c>
      <c r="AO313" s="176">
        <f>'ПР 03.19-03.24'!AO313+'[9]поточний ремонт'!AO313+'[8]поточний ремонт'!AO313</f>
        <v>1205.1977893178398</v>
      </c>
      <c r="AP313" s="176"/>
      <c r="AQ313" s="176">
        <f>'ПР 03.19-03.24'!AQ313+'[9]поточний ремонт'!AQ313+'[8]поточний ремонт'!AQ313</f>
        <v>10252.093795462679</v>
      </c>
      <c r="AR313" s="176">
        <f>'ПР 03.19-03.24'!AR313+'[9]поточний ремонт'!AR313+'[8]поточний ремонт'!AR313</f>
        <v>4437</v>
      </c>
      <c r="AS313" s="176"/>
      <c r="AT313" s="176">
        <f>'ПР 03.19-03.24'!AT313+'[9]поточний ремонт'!AT313+'[8]поточний ремонт'!AT313</f>
        <v>19962.762925210936</v>
      </c>
      <c r="AU313" s="176">
        <f>'ПР 03.19-03.24'!AU313+'[9]поточний ремонт'!AU313+'[8]поточний ремонт'!AU313</f>
        <v>10806.998324748252</v>
      </c>
      <c r="AV313" s="176"/>
      <c r="AW313" s="176">
        <f>'ПР 03.19-03.24'!AW313+'[9]поточний ремонт'!AW313+'[8]поточний ремонт'!AW313</f>
        <v>2257.2953273019662</v>
      </c>
      <c r="AX313" s="176">
        <f>'ПР 03.19-03.24'!AX313+'[9]поточний ремонт'!AX313+'[8]поточний ремонт'!AX313</f>
        <v>4470.1826450859999</v>
      </c>
      <c r="AY313" s="176"/>
      <c r="AZ313" s="176">
        <f t="shared" si="20"/>
        <v>128851.14451267487</v>
      </c>
      <c r="BA313" s="176">
        <f t="shared" si="20"/>
        <v>68880.46463923293</v>
      </c>
      <c r="BB313" s="176">
        <f t="shared" si="21"/>
        <v>-59970.679873441943</v>
      </c>
      <c r="BD313" s="324">
        <v>2</v>
      </c>
    </row>
    <row r="314" spans="1:56" ht="24.9" customHeight="1" x14ac:dyDescent="0.3">
      <c r="A314" s="338">
        <v>150000888</v>
      </c>
      <c r="B314" s="114" t="s">
        <v>733</v>
      </c>
      <c r="C314" s="339">
        <v>5</v>
      </c>
      <c r="D314" s="340" t="s">
        <v>870</v>
      </c>
      <c r="E314" s="341">
        <f>'[8]поточний ремонт'!E314</f>
        <v>3375.56</v>
      </c>
      <c r="F314" s="176">
        <f>'ПР 03.19-03.24'!F314+'[9]поточний ремонт'!F314+'[8]поточний ремонт'!F314</f>
        <v>220857.61836898798</v>
      </c>
      <c r="G314" s="176">
        <f t="shared" si="18"/>
        <v>275582.05111778935</v>
      </c>
      <c r="H314" s="176">
        <f t="shared" si="19"/>
        <v>54724.432748801366</v>
      </c>
      <c r="I314" s="176">
        <f>'ПР 03.19-03.24'!I314+'[9]поточний ремонт'!I314+'[8]поточний ремонт'!I314</f>
        <v>2</v>
      </c>
      <c r="J314" s="176">
        <f>'ПР 03.19-03.24'!J314+'[9]поточний ремонт'!J314+'[8]поточний ремонт'!J314</f>
        <v>879</v>
      </c>
      <c r="K314" s="342"/>
      <c r="L314" s="176">
        <f>'ПР 03.19-03.24'!L314+'[9]поточний ремонт'!L314+'[8]поточний ремонт'!L314</f>
        <v>2</v>
      </c>
      <c r="M314" s="176">
        <f>'ПР 03.19-03.24'!M314+'[9]поточний ремонт'!M314+'[8]поточний ремонт'!M314</f>
        <v>107565</v>
      </c>
      <c r="N314" s="176"/>
      <c r="O314" s="176">
        <f>'ПР 03.19-03.24'!O314+'[9]поточний ремонт'!O314+'[8]поточний ремонт'!O314</f>
        <v>0</v>
      </c>
      <c r="P314" s="176">
        <f>'ПР 03.19-03.24'!P314+'[9]поточний ремонт'!P314+'[8]поточний ремонт'!P314</f>
        <v>0</v>
      </c>
      <c r="Q314" s="334"/>
      <c r="R314" s="176">
        <f>'ПР 03.19-03.24'!R314+'[9]поточний ремонт'!R314+'[8]поточний ремонт'!R314</f>
        <v>0</v>
      </c>
      <c r="S314" s="176">
        <f>'ПР 03.19-03.24'!S314+'[9]поточний ремонт'!S314+'[8]поточний ремонт'!S314</f>
        <v>0</v>
      </c>
      <c r="T314" s="343"/>
      <c r="U314" s="176">
        <f>'ПР 03.19-03.24'!U314+'[9]поточний ремонт'!U314+'[8]поточний ремонт'!U314</f>
        <v>0</v>
      </c>
      <c r="V314" s="176">
        <f>'ПР 03.19-03.24'!V314+'[9]поточний ремонт'!V314+'[8]поточний ремонт'!V314</f>
        <v>0</v>
      </c>
      <c r="W314" s="176">
        <f>'ПР 03.19-03.24'!W314+'[9]поточний ремонт'!W314+'[8]поточний ремонт'!W314</f>
        <v>11</v>
      </c>
      <c r="X314" s="176">
        <f>'ПР 03.19-03.24'!X314+'[9]поточний ремонт'!X314+'[8]поточний ремонт'!X314</f>
        <v>4946</v>
      </c>
      <c r="Y314" s="176">
        <f>'ПР 03.19-03.24'!Y314+'[9]поточний ремонт'!Y314+'[8]поточний ремонт'!Y314</f>
        <v>150745.43507835228</v>
      </c>
      <c r="Z314" s="176">
        <f>'ПР 03.19-03.24'!Z314+'[9]поточний ремонт'!Z314+'[8]поточний ремонт'!Z314</f>
        <v>0</v>
      </c>
      <c r="AA314" s="176">
        <f>'ПР 03.19-03.24'!AA314+'[9]поточний ремонт'!AA314+'[8]поточний ремонт'!AA314</f>
        <v>0</v>
      </c>
      <c r="AB314" s="176">
        <f>'ПР 03.19-03.24'!AB314+'[9]поточний ремонт'!AB314+'[8]поточний ремонт'!AB314</f>
        <v>3356</v>
      </c>
      <c r="AC314" s="176">
        <f>'ПР 03.19-03.24'!AC314+'[9]поточний ремонт'!AC314+'[8]поточний ремонт'!AC314</f>
        <v>5220.7925119252595</v>
      </c>
      <c r="AD314" s="176">
        <f>'ПР 03.19-03.24'!AD314+'[9]поточний ремонт'!AD314+'[8]поточний ремонт'!AD314</f>
        <v>2869.8235275117768</v>
      </c>
      <c r="AE314" s="176">
        <f>'ПР 03.19-03.24'!AE314+'[9]поточний ремонт'!AE314+'[8]поточний ремонт'!AE314</f>
        <v>18979.346502952827</v>
      </c>
      <c r="AF314" s="176">
        <f>'ПР 03.19-03.24'!AF314+'[9]поточний ремонт'!AF314+'[8]поточний ремонт'!AF314</f>
        <v>858.28</v>
      </c>
      <c r="AG314" s="176"/>
      <c r="AH314" s="176">
        <f>'ПР 03.19-03.24'!AH314+'[9]поточний ремонт'!AH314+'[8]поточний ремонт'!AH314</f>
        <v>27901.440528068655</v>
      </c>
      <c r="AI314" s="176">
        <f>'ПР 03.19-03.24'!AI314+'[9]поточний ремонт'!AI314+'[8]поточний ремонт'!AI314</f>
        <v>3598</v>
      </c>
      <c r="AJ314" s="176"/>
      <c r="AK314" s="176">
        <f>'ПР 03.19-03.24'!AK314+'[9]поточний ремонт'!AK314+'[8]поточний ремонт'!AK314</f>
        <v>14365.456990134442</v>
      </c>
      <c r="AL314" s="176">
        <f>'ПР 03.19-03.24'!AL314+'[9]поточний ремонт'!AL314+'[8]поточний ремонт'!AL314</f>
        <v>6087.8152990713152</v>
      </c>
      <c r="AM314" s="176"/>
      <c r="AN314" s="176">
        <f>'ПР 03.19-03.24'!AN314+'[9]поточний ремонт'!AN314+'[8]поточний ремонт'!AN314</f>
        <v>0</v>
      </c>
      <c r="AO314" s="176">
        <f>'ПР 03.19-03.24'!AO314+'[9]поточний ремонт'!AO314+'[8]поточний ремонт'!AO314</f>
        <v>0</v>
      </c>
      <c r="AP314" s="176"/>
      <c r="AQ314" s="176">
        <f>'ПР 03.19-03.24'!AQ314+'[9]поточний ремонт'!AQ314+'[8]поточний ремонт'!AQ314</f>
        <v>1153.5145386485431</v>
      </c>
      <c r="AR314" s="176">
        <f>'ПР 03.19-03.24'!AR314+'[9]поточний ремонт'!AR314+'[8]поточний ремонт'!AR314</f>
        <v>493</v>
      </c>
      <c r="AS314" s="176"/>
      <c r="AT314" s="176">
        <f>'ПР 03.19-03.24'!AT314+'[9]поточний ремонт'!AT314+'[8]поточний ремонт'!AT314</f>
        <v>15185.830298462031</v>
      </c>
      <c r="AU314" s="176">
        <f>'ПР 03.19-03.24'!AU314+'[9]поточний ремонт'!AU314+'[8]поточний ремонт'!AU314</f>
        <v>14331.636600817588</v>
      </c>
      <c r="AV314" s="176"/>
      <c r="AW314" s="176">
        <f>'ПР 03.19-03.24'!AW314+'[9]поточний ремонт'!AW314+'[8]поточний ремонт'!AW314</f>
        <v>1690.9346735641118</v>
      </c>
      <c r="AX314" s="176">
        <f>'ПР 03.19-03.24'!AX314+'[9]поточний ремонт'!AX314+'[8]поточний ремонт'!AX314</f>
        <v>5032</v>
      </c>
      <c r="AY314" s="176"/>
      <c r="AZ314" s="176">
        <f t="shared" si="20"/>
        <v>79276.523531830622</v>
      </c>
      <c r="BA314" s="176">
        <f t="shared" si="20"/>
        <v>30400.731899888902</v>
      </c>
      <c r="BB314" s="176">
        <f t="shared" si="21"/>
        <v>-48875.79163194172</v>
      </c>
      <c r="BD314" s="324">
        <v>2</v>
      </c>
    </row>
    <row r="315" spans="1:56" ht="24.9" customHeight="1" x14ac:dyDescent="0.3">
      <c r="A315" s="338">
        <v>150000889</v>
      </c>
      <c r="B315" s="114" t="s">
        <v>735</v>
      </c>
      <c r="C315" s="339">
        <v>16</v>
      </c>
      <c r="D315" s="340" t="s">
        <v>870</v>
      </c>
      <c r="E315" s="341">
        <f>'[8]поточний ремонт'!E315</f>
        <v>5272.67</v>
      </c>
      <c r="F315" s="176">
        <f>'ПР 03.19-03.24'!F315+'[9]поточний ремонт'!F315+'[8]поточний ремонт'!F315</f>
        <v>470508.00000711315</v>
      </c>
      <c r="G315" s="176">
        <f t="shared" si="18"/>
        <v>368763.45994837774</v>
      </c>
      <c r="H315" s="176">
        <f t="shared" si="19"/>
        <v>-101744.54005873541</v>
      </c>
      <c r="I315" s="176">
        <f>'ПР 03.19-03.24'!I315+'[9]поточний ремонт'!I315+'[8]поточний ремонт'!I315</f>
        <v>0</v>
      </c>
      <c r="J315" s="176">
        <f>'ПР 03.19-03.24'!J315+'[9]поточний ремонт'!J315+'[8]поточний ремонт'!J315</f>
        <v>0</v>
      </c>
      <c r="K315" s="342"/>
      <c r="L315" s="176">
        <f>'ПР 03.19-03.24'!L315+'[9]поточний ремонт'!L315+'[8]поточний ремонт'!L315</f>
        <v>1</v>
      </c>
      <c r="M315" s="176">
        <f>'ПР 03.19-03.24'!M315+'[9]поточний ремонт'!M315+'[8]поточний ремонт'!M315</f>
        <v>46698</v>
      </c>
      <c r="N315" s="176"/>
      <c r="O315" s="176">
        <f>'ПР 03.19-03.24'!O315+'[9]поточний ремонт'!O315+'[8]поточний ремонт'!O315</f>
        <v>0</v>
      </c>
      <c r="P315" s="176">
        <f>'ПР 03.19-03.24'!P315+'[9]поточний ремонт'!P315+'[8]поточний ремонт'!P315</f>
        <v>0</v>
      </c>
      <c r="Q315" s="334"/>
      <c r="R315" s="176">
        <f>'ПР 03.19-03.24'!R315+'[9]поточний ремонт'!R315+'[8]поточний ремонт'!R315</f>
        <v>18</v>
      </c>
      <c r="S315" s="176">
        <f>'ПР 03.19-03.24'!S315+'[9]поточний ремонт'!S315+'[8]поточний ремонт'!S315</f>
        <v>170619.25521351871</v>
      </c>
      <c r="T315" s="346"/>
      <c r="U315" s="176">
        <f>'ПР 03.19-03.24'!U315+'[9]поточний ремонт'!U315+'[8]поточний ремонт'!U315</f>
        <v>126</v>
      </c>
      <c r="V315" s="176">
        <f>'ПР 03.19-03.24'!V315+'[9]поточний ремонт'!V315+'[8]поточний ремонт'!V315</f>
        <v>0</v>
      </c>
      <c r="W315" s="176">
        <f>'ПР 03.19-03.24'!W315+'[9]поточний ремонт'!W315+'[8]поточний ремонт'!W315</f>
        <v>10.5</v>
      </c>
      <c r="X315" s="176">
        <f>'ПР 03.19-03.24'!X315+'[9]поточний ремонт'!X315+'[8]поточний ремонт'!X315</f>
        <v>11915.111711497031</v>
      </c>
      <c r="Y315" s="176">
        <f>'ПР 03.19-03.24'!Y315+'[9]поточний ремонт'!Y315+'[8]поточний ремонт'!Y315</f>
        <v>38972.02523634713</v>
      </c>
      <c r="Z315" s="176">
        <f>'ПР 03.19-03.24'!Z315+'[9]поточний ремонт'!Z315+'[8]поточний ремонт'!Z315</f>
        <v>0</v>
      </c>
      <c r="AA315" s="176">
        <f>'ПР 03.19-03.24'!AA315+'[9]поточний ремонт'!AA315+'[8]поточний ремонт'!AA315</f>
        <v>0</v>
      </c>
      <c r="AB315" s="176">
        <f>'ПР 03.19-03.24'!AB315+'[9]поточний ремонт'!AB315+'[8]поточний ремонт'!AB315</f>
        <v>2315.0250230620145</v>
      </c>
      <c r="AC315" s="176">
        <f>'ПР 03.19-03.24'!AC315+'[9]поточний ремонт'!AC315+'[8]поточний ремонт'!AC315</f>
        <v>15873.020363143371</v>
      </c>
      <c r="AD315" s="176">
        <f>'ПР 03.19-03.24'!AD315+'[9]поточний ремонт'!AD315+'[8]поточний ремонт'!AD315</f>
        <v>82245.022400809525</v>
      </c>
      <c r="AE315" s="176">
        <f>'ПР 03.19-03.24'!AE315+'[9]поточний ремонт'!AE315+'[8]поточний ремонт'!AE315</f>
        <v>31363.975569657239</v>
      </c>
      <c r="AF315" s="176">
        <f>'ПР 03.19-03.24'!AF315+'[9]поточний ремонт'!AF315+'[8]поточний ремонт'!AF315</f>
        <v>16503.760155658012</v>
      </c>
      <c r="AG315" s="176"/>
      <c r="AH315" s="176">
        <f>'ПР 03.19-03.24'!AH315+'[9]поточний ремонт'!AH315+'[8]поточний ремонт'!AH315</f>
        <v>33132.736468972027</v>
      </c>
      <c r="AI315" s="176">
        <f>'ПР 03.19-03.24'!AI315+'[9]поточний ремонт'!AI315+'[8]поточний ремонт'!AI315</f>
        <v>12347.395707252061</v>
      </c>
      <c r="AJ315" s="176"/>
      <c r="AK315" s="176">
        <f>'ПР 03.19-03.24'!AK315+'[9]поточний ремонт'!AK315+'[8]поточний ремонт'!AK315</f>
        <v>18081.363669134393</v>
      </c>
      <c r="AL315" s="176">
        <f>'ПР 03.19-03.24'!AL315+'[9]поточний ремонт'!AL315+'[8]поточний ремонт'!AL315</f>
        <v>36323.145889914987</v>
      </c>
      <c r="AM315" s="176"/>
      <c r="AN315" s="176">
        <f>'ПР 03.19-03.24'!AN315+'[9]поточний ремонт'!AN315+'[8]поточний ремонт'!AN315</f>
        <v>18753.708862163716</v>
      </c>
      <c r="AO315" s="176">
        <f>'ПР 03.19-03.24'!AO315+'[9]поточний ремонт'!AO315+'[8]поточний ремонт'!AO315</f>
        <v>7702.2187794728361</v>
      </c>
      <c r="AP315" s="176"/>
      <c r="AQ315" s="176">
        <f>'ПР 03.19-03.24'!AQ315+'[9]поточний ремонт'!AQ315+'[8]поточний ремонт'!AQ315</f>
        <v>8799.1678535379815</v>
      </c>
      <c r="AR315" s="176">
        <f>'ПР 03.19-03.24'!AR315+'[9]поточний ремонт'!AR315+'[8]поточний ремонт'!AR315</f>
        <v>0</v>
      </c>
      <c r="AS315" s="176"/>
      <c r="AT315" s="176">
        <f>'ПР 03.19-03.24'!AT315+'[9]поточний ремонт'!AT315+'[8]поточний ремонт'!AT315</f>
        <v>17967.83319145803</v>
      </c>
      <c r="AU315" s="176">
        <f>'ПР 03.19-03.24'!AU315+'[9]поточний ремонт'!AU315+'[8]поточний ремонт'!AU315</f>
        <v>110370.5994229503</v>
      </c>
      <c r="AV315" s="176"/>
      <c r="AW315" s="176">
        <f>'ПР 03.19-03.24'!AW315+'[9]поточний ремонт'!AW315+'[8]поточний ремонт'!AW315</f>
        <v>0</v>
      </c>
      <c r="AX315" s="176">
        <f>'ПР 03.19-03.24'!AX315+'[9]поточний ремонт'!AX315+'[8]поточний ремонт'!AX315</f>
        <v>0</v>
      </c>
      <c r="AY315" s="176"/>
      <c r="AZ315" s="176">
        <f t="shared" si="20"/>
        <v>128098.78561492338</v>
      </c>
      <c r="BA315" s="176">
        <f t="shared" si="20"/>
        <v>183247.1199552482</v>
      </c>
      <c r="BB315" s="176">
        <f t="shared" si="21"/>
        <v>55148.334340324815</v>
      </c>
      <c r="BD315" s="324">
        <v>2</v>
      </c>
    </row>
    <row r="316" spans="1:56" ht="24.9" customHeight="1" x14ac:dyDescent="0.3">
      <c r="A316" s="338">
        <v>150000890</v>
      </c>
      <c r="B316" s="114" t="s">
        <v>737</v>
      </c>
      <c r="C316" s="339">
        <v>9</v>
      </c>
      <c r="D316" s="340" t="s">
        <v>870</v>
      </c>
      <c r="E316" s="341">
        <f>'[8]поточний ремонт'!E316</f>
        <v>8461.5199999999986</v>
      </c>
      <c r="F316" s="176">
        <f>'ПР 03.19-03.24'!F316+'[9]поточний ремонт'!F316+'[8]поточний ремонт'!F316</f>
        <v>692901.05779434589</v>
      </c>
      <c r="G316" s="176">
        <f t="shared" si="18"/>
        <v>479653.5316214842</v>
      </c>
      <c r="H316" s="176">
        <f t="shared" si="19"/>
        <v>-213247.52617286169</v>
      </c>
      <c r="I316" s="176">
        <f>'ПР 03.19-03.24'!I316+'[9]поточний ремонт'!I316+'[8]поточний ремонт'!I316</f>
        <v>25</v>
      </c>
      <c r="J316" s="176">
        <f>'ПР 03.19-03.24'!J316+'[9]поточний ремонт'!J316+'[8]поточний ремонт'!J316</f>
        <v>3460</v>
      </c>
      <c r="K316" s="342"/>
      <c r="L316" s="176">
        <f>'ПР 03.19-03.24'!L316+'[9]поточний ремонт'!L316+'[8]поточний ремонт'!L316</f>
        <v>0</v>
      </c>
      <c r="M316" s="176">
        <f>'ПР 03.19-03.24'!M316+'[9]поточний ремонт'!M316+'[8]поточний ремонт'!M316</f>
        <v>26416</v>
      </c>
      <c r="N316" s="344"/>
      <c r="O316" s="176">
        <f>'ПР 03.19-03.24'!O316+'[9]поточний ремонт'!O316+'[8]поточний ремонт'!O316</f>
        <v>0</v>
      </c>
      <c r="P316" s="176">
        <f>'ПР 03.19-03.24'!P316+'[9]поточний ремонт'!P316+'[8]поточний ремонт'!P316</f>
        <v>0</v>
      </c>
      <c r="Q316" s="334"/>
      <c r="R316" s="176">
        <f>'ПР 03.19-03.24'!R316+'[9]поточний ремонт'!R316+'[8]поточний ремонт'!R316</f>
        <v>20</v>
      </c>
      <c r="S316" s="176">
        <f>'ПР 03.19-03.24'!S316+'[9]поточний ремонт'!S316+'[8]поточний ремонт'!S316</f>
        <v>211304.13545497513</v>
      </c>
      <c r="T316" s="343"/>
      <c r="U316" s="176">
        <f>'ПР 03.19-03.24'!U316+'[9]поточний ремонт'!U316+'[8]поточний ремонт'!U316</f>
        <v>0</v>
      </c>
      <c r="V316" s="176">
        <f>'ПР 03.19-03.24'!V316+'[9]поточний ремонт'!V316+'[8]поточний ремонт'!V316</f>
        <v>0</v>
      </c>
      <c r="W316" s="176">
        <f>'ПР 03.19-03.24'!W316+'[9]поточний ремонт'!W316+'[8]поточний ремонт'!W316</f>
        <v>43</v>
      </c>
      <c r="X316" s="176">
        <f>'ПР 03.19-03.24'!X316+'[9]поточний ремонт'!X316+'[8]поточний ремонт'!X316</f>
        <v>4275</v>
      </c>
      <c r="Y316" s="176">
        <f>'ПР 03.19-03.24'!Y316+'[9]поточний ремонт'!Y316+'[8]поточний ремонт'!Y316</f>
        <v>25091.33457042701</v>
      </c>
      <c r="Z316" s="176">
        <f>'ПР 03.19-03.24'!Z316+'[9]поточний ремонт'!Z316+'[8]поточний ремонт'!Z316</f>
        <v>0</v>
      </c>
      <c r="AA316" s="176">
        <f>'ПР 03.19-03.24'!AA316+'[9]поточний ремонт'!AA316+'[8]поточний ремонт'!AA316</f>
        <v>0</v>
      </c>
      <c r="AB316" s="176">
        <f>'ПР 03.19-03.24'!AB316+'[9]поточний ремонт'!AB316+'[8]поточний ремонт'!AB316</f>
        <v>36890.088906875375</v>
      </c>
      <c r="AC316" s="176">
        <f>'ПР 03.19-03.24'!AC316+'[9]поточний ремонт'!AC316+'[8]поточний ремонт'!AC316</f>
        <v>9130.7743080049768</v>
      </c>
      <c r="AD316" s="176">
        <f>'ПР 03.19-03.24'!AD316+'[9]поточний ремонт'!AD316+'[8]поточний ремонт'!AD316</f>
        <v>163086.19838120171</v>
      </c>
      <c r="AE316" s="176">
        <f>'ПР 03.19-03.24'!AE316+'[9]поточний ремонт'!AE316+'[8]поточний ремонт'!AE316</f>
        <v>29347.731336887889</v>
      </c>
      <c r="AF316" s="176">
        <f>'ПР 03.19-03.24'!AF316+'[9]поточний ремонт'!AF316+'[8]поточний ремонт'!AF316</f>
        <v>30628.152934663671</v>
      </c>
      <c r="AG316" s="176"/>
      <c r="AH316" s="176">
        <f>'ПР 03.19-03.24'!AH316+'[9]поточний ремонт'!AH316+'[8]поточний ремонт'!AH316</f>
        <v>36973.181954994936</v>
      </c>
      <c r="AI316" s="176">
        <f>'ПР 03.19-03.24'!AI316+'[9]поточний ремонт'!AI316+'[8]поточний ремонт'!AI316</f>
        <v>65300.993437919089</v>
      </c>
      <c r="AJ316" s="176"/>
      <c r="AK316" s="176">
        <f>'ПР 03.19-03.24'!AK316+'[9]поточний ремонт'!AK316+'[8]поточний ремонт'!AK316</f>
        <v>23690.972226784917</v>
      </c>
      <c r="AL316" s="176">
        <f>'ПР 03.19-03.24'!AL316+'[9]поточний ремонт'!AL316+'[8]поточний ремонт'!AL316</f>
        <v>16330.397270305224</v>
      </c>
      <c r="AM316" s="176"/>
      <c r="AN316" s="176">
        <f>'ПР 03.19-03.24'!AN316+'[9]поточний ремонт'!AN316+'[8]поточний ремонт'!AN316</f>
        <v>34225.99852805063</v>
      </c>
      <c r="AO316" s="176">
        <f>'ПР 03.19-03.24'!AO316+'[9]поточний ремонт'!AO316+'[8]поточний ремонт'!AO316</f>
        <v>2068.6447352190635</v>
      </c>
      <c r="AP316" s="176"/>
      <c r="AQ316" s="176">
        <f>'ПР 03.19-03.24'!AQ316+'[9]поточний ремонт'!AQ316+'[8]поточний ремонт'!AQ316</f>
        <v>15093.486191386595</v>
      </c>
      <c r="AR316" s="176">
        <f>'ПР 03.19-03.24'!AR316+'[9]поточний ремонт'!AR316+'[8]поточний ремонт'!AR316</f>
        <v>2026</v>
      </c>
      <c r="AS316" s="176"/>
      <c r="AT316" s="176">
        <f>'ПР 03.19-03.24'!AT316+'[9]поточний ремонт'!AT316+'[8]поточний ремонт'!AT316</f>
        <v>35137.896175258589</v>
      </c>
      <c r="AU316" s="176">
        <f>'ПР 03.19-03.24'!AU316+'[9]поточний ремонт'!AU316+'[8]поточний ремонт'!AU316</f>
        <v>18580.098637118062</v>
      </c>
      <c r="AV316" s="176"/>
      <c r="AW316" s="176">
        <f>'ПР 03.19-03.24'!AW316+'[9]поточний ремонт'!AW316+'[8]поточний ремонт'!AW316</f>
        <v>2781.3558374420768</v>
      </c>
      <c r="AX316" s="176">
        <f>'ПР 03.19-03.24'!AX316+'[9]поточний ремонт'!AX316+'[8]поточний ремонт'!AX316</f>
        <v>4015</v>
      </c>
      <c r="AY316" s="176"/>
      <c r="AZ316" s="176">
        <f t="shared" si="20"/>
        <v>177250.62225080561</v>
      </c>
      <c r="BA316" s="176">
        <f t="shared" si="20"/>
        <v>138949.2870152251</v>
      </c>
      <c r="BB316" s="176">
        <f t="shared" si="21"/>
        <v>-38301.335235580511</v>
      </c>
      <c r="BD316" s="324">
        <v>2</v>
      </c>
    </row>
    <row r="317" spans="1:56" ht="24.9" customHeight="1" x14ac:dyDescent="0.3">
      <c r="A317" s="338">
        <v>150001561</v>
      </c>
      <c r="B317" s="114" t="s">
        <v>739</v>
      </c>
      <c r="C317" s="339">
        <v>9</v>
      </c>
      <c r="D317" s="340" t="s">
        <v>870</v>
      </c>
      <c r="E317" s="341">
        <f>'[8]поточний ремонт'!E317</f>
        <v>3560.6</v>
      </c>
      <c r="F317" s="176">
        <f>'ПР 03.19-03.24'!F317+'[9]поточний ремонт'!F317+'[8]поточний ремонт'!F317</f>
        <v>238412.64982957439</v>
      </c>
      <c r="G317" s="176">
        <f t="shared" si="18"/>
        <v>171179.44093226263</v>
      </c>
      <c r="H317" s="176">
        <f t="shared" si="19"/>
        <v>-67233.208897311764</v>
      </c>
      <c r="I317" s="176">
        <f>'ПР 03.19-03.24'!I317+'[9]поточний ремонт'!I317+'[8]поточний ремонт'!I317</f>
        <v>93.122</v>
      </c>
      <c r="J317" s="176">
        <f>'ПР 03.19-03.24'!J317+'[9]поточний ремонт'!J317+'[8]поточний ремонт'!J317</f>
        <v>36937.747865797108</v>
      </c>
      <c r="K317" s="342"/>
      <c r="L317" s="176">
        <f>'ПР 03.19-03.24'!L317+'[9]поточний ремонт'!L317+'[8]поточний ремонт'!L317</f>
        <v>1</v>
      </c>
      <c r="M317" s="176">
        <f>'ПР 03.19-03.24'!M317+'[9]поточний ремонт'!M317+'[8]поточний ремонт'!M317</f>
        <v>45724.68</v>
      </c>
      <c r="N317" s="176"/>
      <c r="O317" s="176">
        <f>'ПР 03.19-03.24'!O317+'[9]поточний ремонт'!O317+'[8]поточний ремонт'!O317</f>
        <v>0</v>
      </c>
      <c r="P317" s="176">
        <f>'ПР 03.19-03.24'!P317+'[9]поточний ремонт'!P317+'[8]поточний ремонт'!P317</f>
        <v>0</v>
      </c>
      <c r="Q317" s="334"/>
      <c r="R317" s="176">
        <f>'ПР 03.19-03.24'!R317+'[9]поточний ремонт'!R317+'[8]поточний ремонт'!R317</f>
        <v>1</v>
      </c>
      <c r="S317" s="176">
        <f>'ПР 03.19-03.24'!S317+'[9]поточний ремонт'!S317+'[8]поточний ремонт'!S317</f>
        <v>851</v>
      </c>
      <c r="T317" s="343"/>
      <c r="U317" s="176">
        <f>'ПР 03.19-03.24'!U317+'[9]поточний ремонт'!U317+'[8]поточний ремонт'!U317</f>
        <v>0</v>
      </c>
      <c r="V317" s="176">
        <f>'ПР 03.19-03.24'!V317+'[9]поточний ремонт'!V317+'[8]поточний ремонт'!V317</f>
        <v>0</v>
      </c>
      <c r="W317" s="176">
        <f>'ПР 03.19-03.24'!W317+'[9]поточний ремонт'!W317+'[8]поточний ремонт'!W317</f>
        <v>4.13</v>
      </c>
      <c r="X317" s="176">
        <f>'ПР 03.19-03.24'!X317+'[9]поточний ремонт'!X317+'[8]поточний ремонт'!X317</f>
        <v>5120</v>
      </c>
      <c r="Y317" s="176">
        <f>'ПР 03.19-03.24'!Y317+'[9]поточний ремонт'!Y317+'[8]поточний ремонт'!Y317</f>
        <v>3835</v>
      </c>
      <c r="Z317" s="176">
        <f>'ПР 03.19-03.24'!Z317+'[9]поточний ремонт'!Z317+'[8]поточний ремонт'!Z317</f>
        <v>0</v>
      </c>
      <c r="AA317" s="176">
        <f>'ПР 03.19-03.24'!AA317+'[9]поточний ремонт'!AA317+'[8]поточний ремонт'!AA317</f>
        <v>0</v>
      </c>
      <c r="AB317" s="176">
        <f>'ПР 03.19-03.24'!AB317+'[9]поточний ремонт'!AB317+'[8]поточний ремонт'!AB317</f>
        <v>23346.213115513085</v>
      </c>
      <c r="AC317" s="176">
        <f>'ПР 03.19-03.24'!AC317+'[9]поточний ремонт'!AC317+'[8]поточний ремонт'!AC317</f>
        <v>21367.251316657323</v>
      </c>
      <c r="AD317" s="176">
        <f>'ПР 03.19-03.24'!AD317+'[9]поточний ремонт'!AD317+'[8]поточний ремонт'!AD317</f>
        <v>33997.548634295119</v>
      </c>
      <c r="AE317" s="176">
        <f>'ПР 03.19-03.24'!AE317+'[9]поточний ремонт'!AE317+'[8]поточний ремонт'!AE317</f>
        <v>24155.707397192298</v>
      </c>
      <c r="AF317" s="176">
        <f>'ПР 03.19-03.24'!AF317+'[9]поточний ремонт'!AF317+'[8]поточний ремонт'!AF317</f>
        <v>525</v>
      </c>
      <c r="AG317" s="176"/>
      <c r="AH317" s="176">
        <f>'ПР 03.19-03.24'!AH317+'[9]поточний ремонт'!AH317+'[8]поточний ремонт'!AH317</f>
        <v>28249.864335552382</v>
      </c>
      <c r="AI317" s="176">
        <f>'ПР 03.19-03.24'!AI317+'[9]поточний ремонт'!AI317+'[8]поточний ремонт'!AI317</f>
        <v>336</v>
      </c>
      <c r="AJ317" s="176"/>
      <c r="AK317" s="176">
        <f>'ПР 03.19-03.24'!AK317+'[9]поточний ремонт'!AK317+'[8]поточний ремонт'!AK317</f>
        <v>0</v>
      </c>
      <c r="AL317" s="176">
        <f>'ПР 03.19-03.24'!AL317+'[9]поточний ремонт'!AL317+'[8]поточний ремонт'!AL317</f>
        <v>0</v>
      </c>
      <c r="AM317" s="176"/>
      <c r="AN317" s="176">
        <f>'ПР 03.19-03.24'!AN317+'[9]поточний ремонт'!AN317+'[8]поточний ремонт'!AN317</f>
        <v>0</v>
      </c>
      <c r="AO317" s="176">
        <f>'ПР 03.19-03.24'!AO317+'[9]поточний ремонт'!AO317+'[8]поточний ремонт'!AO317</f>
        <v>0</v>
      </c>
      <c r="AP317" s="176"/>
      <c r="AQ317" s="176">
        <f>'ПР 03.19-03.24'!AQ317+'[9]поточний ремонт'!AQ317+'[8]поточний ремонт'!AQ317</f>
        <v>3055.1577002390277</v>
      </c>
      <c r="AR317" s="176">
        <f>'ПР 03.19-03.24'!AR317+'[9]поточний ремонт'!AR317+'[8]поточний ремонт'!AR317</f>
        <v>3869.4917767572533</v>
      </c>
      <c r="AS317" s="176"/>
      <c r="AT317" s="176">
        <f>'ПР 03.19-03.24'!AT317+'[9]поточний ремонт'!AT317+'[8]поточний ремонт'!AT317</f>
        <v>4655.4385462896644</v>
      </c>
      <c r="AU317" s="176">
        <f>'ПР 03.19-03.24'!AU317+'[9]поточний ремонт'!AU317+'[8]поточний ремонт'!AU317</f>
        <v>47650.860516970526</v>
      </c>
      <c r="AV317" s="176"/>
      <c r="AW317" s="176">
        <f>'ПР 03.19-03.24'!AW317+'[9]поточний ремонт'!AW317+'[8]поточний ремонт'!AW317</f>
        <v>948.02400000000023</v>
      </c>
      <c r="AX317" s="176">
        <f>'ПР 03.19-03.24'!AX317+'[9]поточний ремонт'!AX317+'[8]поточний ремонт'!AX317</f>
        <v>8782.0509023480008</v>
      </c>
      <c r="AY317" s="176"/>
      <c r="AZ317" s="176">
        <f t="shared" si="20"/>
        <v>61064.191979273361</v>
      </c>
      <c r="BA317" s="176">
        <f t="shared" si="20"/>
        <v>61163.403196075786</v>
      </c>
      <c r="BB317" s="176">
        <f t="shared" si="21"/>
        <v>99.211216802425042</v>
      </c>
      <c r="BD317" s="324">
        <v>2</v>
      </c>
    </row>
    <row r="318" spans="1:56" ht="24.9" customHeight="1" x14ac:dyDescent="0.3">
      <c r="A318" s="338">
        <v>150000892</v>
      </c>
      <c r="B318" s="114" t="s">
        <v>741</v>
      </c>
      <c r="C318" s="339">
        <v>9</v>
      </c>
      <c r="D318" s="340" t="s">
        <v>870</v>
      </c>
      <c r="E318" s="341">
        <f>'[8]поточний ремонт'!E318</f>
        <v>4158.7</v>
      </c>
      <c r="F318" s="176">
        <f>'ПР 03.19-03.24'!F318+'[9]поточний ремонт'!F318+'[8]поточний ремонт'!F318</f>
        <v>361864.85694620432</v>
      </c>
      <c r="G318" s="176">
        <f t="shared" si="18"/>
        <v>320189.41412065848</v>
      </c>
      <c r="H318" s="176">
        <f t="shared" si="19"/>
        <v>-41675.442825545848</v>
      </c>
      <c r="I318" s="176">
        <f>'ПР 03.19-03.24'!I318+'[9]поточний ремонт'!I318+'[8]поточний ремонт'!I318</f>
        <v>183.32999999999998</v>
      </c>
      <c r="J318" s="176">
        <f>'ПР 03.19-03.24'!J318+'[9]поточний ремонт'!J318+'[8]поточний ремонт'!J318</f>
        <v>44051.71</v>
      </c>
      <c r="K318" s="342"/>
      <c r="L318" s="176">
        <f>'ПР 03.19-03.24'!L318+'[9]поточний ремонт'!L318+'[8]поточний ремонт'!L318</f>
        <v>1</v>
      </c>
      <c r="M318" s="176">
        <f>'ПР 03.19-03.24'!M318+'[9]поточний ремонт'!M318+'[8]поточний ремонт'!M318</f>
        <v>38827</v>
      </c>
      <c r="N318" s="176"/>
      <c r="O318" s="176">
        <f>'ПР 03.19-03.24'!O318+'[9]поточний ремонт'!O318+'[8]поточний ремонт'!O318</f>
        <v>0</v>
      </c>
      <c r="P318" s="176">
        <f>'ПР 03.19-03.24'!P318+'[9]поточний ремонт'!P318+'[8]поточний ремонт'!P318</f>
        <v>0</v>
      </c>
      <c r="Q318" s="334"/>
      <c r="R318" s="176">
        <f>'ПР 03.19-03.24'!R318+'[9]поточний ремонт'!R318+'[8]поточний ремонт'!R318</f>
        <v>12</v>
      </c>
      <c r="S318" s="176">
        <f>'ПР 03.19-03.24'!S318+'[9]поточний ремонт'!S318+'[8]поточний ремонт'!S318</f>
        <v>56942.133391069015</v>
      </c>
      <c r="T318" s="343"/>
      <c r="U318" s="176">
        <f>'ПР 03.19-03.24'!U318+'[9]поточний ремонт'!U318+'[8]поточний ремонт'!U318</f>
        <v>0</v>
      </c>
      <c r="V318" s="176">
        <f>'ПР 03.19-03.24'!V318+'[9]поточний ремонт'!V318+'[8]поточний ремонт'!V318</f>
        <v>0</v>
      </c>
      <c r="W318" s="176">
        <f>'ПР 03.19-03.24'!W318+'[9]поточний ремонт'!W318+'[8]поточний ремонт'!W318</f>
        <v>27</v>
      </c>
      <c r="X318" s="176">
        <f>'ПР 03.19-03.24'!X318+'[9]поточний ремонт'!X318+'[8]поточний ремонт'!X318</f>
        <v>10774.426333768697</v>
      </c>
      <c r="Y318" s="176">
        <f>'ПР 03.19-03.24'!Y318+'[9]поточний ремонт'!Y318+'[8]поточний ремонт'!Y318</f>
        <v>90057.983037974991</v>
      </c>
      <c r="Z318" s="176">
        <f>'ПР 03.19-03.24'!Z318+'[9]поточний ремонт'!Z318+'[8]поточний ремонт'!Z318</f>
        <v>0</v>
      </c>
      <c r="AA318" s="176">
        <f>'ПР 03.19-03.24'!AA318+'[9]поточний ремонт'!AA318+'[8]поточний ремонт'!AA318</f>
        <v>0</v>
      </c>
      <c r="AB318" s="176">
        <f>'ПР 03.19-03.24'!AB318+'[9]поточний ремонт'!AB318+'[8]поточний ремонт'!AB318</f>
        <v>6693</v>
      </c>
      <c r="AC318" s="176">
        <f>'ПР 03.19-03.24'!AC318+'[9]поточний ремонт'!AC318+'[8]поточний ремонт'!AC318</f>
        <v>21795.344080818002</v>
      </c>
      <c r="AD318" s="176">
        <f>'ПР 03.19-03.24'!AD318+'[9]поточний ремонт'!AD318+'[8]поточний ремонт'!AD318</f>
        <v>51047.81727702776</v>
      </c>
      <c r="AE318" s="176">
        <f>'ПР 03.19-03.24'!AE318+'[9]поточний ремонт'!AE318+'[8]поточний ремонт'!AE318</f>
        <v>22424.876380247424</v>
      </c>
      <c r="AF318" s="176">
        <f>'ПР 03.19-03.24'!AF318+'[9]поточний ремонт'!AF318+'[8]поточний ремонт'!AF318</f>
        <v>8674.1006811357984</v>
      </c>
      <c r="AG318" s="176"/>
      <c r="AH318" s="176">
        <f>'ПР 03.19-03.24'!AH318+'[9]поточний ремонт'!AH318+'[8]поточний ремонт'!AH318</f>
        <v>26087.634669947416</v>
      </c>
      <c r="AI318" s="176">
        <f>'ПР 03.19-03.24'!AI318+'[9]поточний ремонт'!AI318+'[8]поточний ремонт'!AI318</f>
        <v>28456.57299513866</v>
      </c>
      <c r="AJ318" s="176"/>
      <c r="AK318" s="176">
        <f>'ПР 03.19-03.24'!AK318+'[9]поточний ремонт'!AK318+'[8]поточний ремонт'!AK318</f>
        <v>15094.288073380552</v>
      </c>
      <c r="AL318" s="176">
        <f>'ПР 03.19-03.24'!AL318+'[9]поточний ремонт'!AL318+'[8]поточний ремонт'!AL318</f>
        <v>5089.0843624900845</v>
      </c>
      <c r="AM318" s="176"/>
      <c r="AN318" s="176">
        <f>'ПР 03.19-03.24'!AN318+'[9]поточний ремонт'!AN318+'[8]поточний ремонт'!AN318</f>
        <v>15305.207824777153</v>
      </c>
      <c r="AO318" s="176">
        <f>'ПР 03.19-03.24'!AO318+'[9]поточний ремонт'!AO318+'[8]поточний ремонт'!AO318</f>
        <v>9226.0875243036244</v>
      </c>
      <c r="AP318" s="176"/>
      <c r="AQ318" s="176">
        <f>'ПР 03.19-03.24'!AQ318+'[9]поточний ремонт'!AQ318+'[8]поточний ремонт'!AQ318</f>
        <v>7623.6444641995968</v>
      </c>
      <c r="AR318" s="176">
        <f>'ПР 03.19-03.24'!AR318+'[9]поточний ремонт'!AR318+'[8]поточний ремонт'!AR318</f>
        <v>22513.688769474342</v>
      </c>
      <c r="AS318" s="176"/>
      <c r="AT318" s="176">
        <f>'ПР 03.19-03.24'!AT318+'[9]поточний ремонт'!AT318+'[8]поточний ремонт'!AT318</f>
        <v>12398.644113034065</v>
      </c>
      <c r="AU318" s="176">
        <f>'ПР 03.19-03.24'!AU318+'[9]поточний ремонт'!AU318+'[8]поточний ремонт'!AU318</f>
        <v>3796.3877892219357</v>
      </c>
      <c r="AV318" s="176"/>
      <c r="AW318" s="176">
        <f>'ПР 03.19-03.24'!AW318+'[9]поточний ремонт'!AW318+'[8]поточний ремонт'!AW318</f>
        <v>2066.6416952292261</v>
      </c>
      <c r="AX318" s="176">
        <f>'ПР 03.19-03.24'!AX318+'[9]поточний ремонт'!AX318+'[8]поточний ремонт'!AX318</f>
        <v>0</v>
      </c>
      <c r="AY318" s="176"/>
      <c r="AZ318" s="176">
        <f t="shared" si="20"/>
        <v>101000.93722081542</v>
      </c>
      <c r="BA318" s="176">
        <f t="shared" si="20"/>
        <v>77755.922121764437</v>
      </c>
      <c r="BB318" s="176">
        <f t="shared" si="21"/>
        <v>-23245.015099050986</v>
      </c>
      <c r="BD318" s="324">
        <v>3</v>
      </c>
    </row>
    <row r="319" spans="1:56" ht="24.9" customHeight="1" x14ac:dyDescent="0.3">
      <c r="A319" s="338">
        <v>150000893</v>
      </c>
      <c r="B319" s="114" t="s">
        <v>743</v>
      </c>
      <c r="C319" s="339">
        <v>5</v>
      </c>
      <c r="D319" s="340" t="s">
        <v>870</v>
      </c>
      <c r="E319" s="341">
        <f>'[8]поточний ремонт'!E319</f>
        <v>2749.1</v>
      </c>
      <c r="F319" s="176">
        <f>'ПР 03.19-03.24'!F319+'[9]поточний ремонт'!F319+'[8]поточний ремонт'!F319</f>
        <v>350028.91127513599</v>
      </c>
      <c r="G319" s="176">
        <f t="shared" si="18"/>
        <v>451872.79712095484</v>
      </c>
      <c r="H319" s="176">
        <f t="shared" si="19"/>
        <v>101843.88584581885</v>
      </c>
      <c r="I319" s="176">
        <f>'ПР 03.19-03.24'!I319+'[9]поточний ремонт'!I319+'[8]поточний ремонт'!I319</f>
        <v>78.72</v>
      </c>
      <c r="J319" s="176">
        <f>'ПР 03.19-03.24'!J319+'[9]поточний ремонт'!J319+'[8]поточний ремонт'!J319</f>
        <v>25848.165330542794</v>
      </c>
      <c r="K319" s="342"/>
      <c r="L319" s="176">
        <f>'ПР 03.19-03.24'!L319+'[9]поточний ремонт'!L319+'[8]поточний ремонт'!L319</f>
        <v>1</v>
      </c>
      <c r="M319" s="176">
        <f>'ПР 03.19-03.24'!M319+'[9]поточний ремонт'!M319+'[8]поточний ремонт'!M319</f>
        <v>42949</v>
      </c>
      <c r="N319" s="176"/>
      <c r="O319" s="176">
        <f>'ПР 03.19-03.24'!O319+'[9]поточний ремонт'!O319+'[8]поточний ремонт'!O319</f>
        <v>204.8</v>
      </c>
      <c r="P319" s="176">
        <f>'ПР 03.19-03.24'!P319+'[9]поточний ремонт'!P319+'[8]поточний ремонт'!P319</f>
        <v>66184</v>
      </c>
      <c r="Q319" s="334"/>
      <c r="R319" s="176">
        <f>'ПР 03.19-03.24'!R319+'[9]поточний ремонт'!R319+'[8]поточний ремонт'!R319</f>
        <v>0</v>
      </c>
      <c r="S319" s="176">
        <f>'ПР 03.19-03.24'!S319+'[9]поточний ремонт'!S319+'[8]поточний ремонт'!S319</f>
        <v>0</v>
      </c>
      <c r="T319" s="343"/>
      <c r="U319" s="176">
        <f>'ПР 03.19-03.24'!U319+'[9]поточний ремонт'!U319+'[8]поточний ремонт'!U319</f>
        <v>0</v>
      </c>
      <c r="V319" s="176">
        <f>'ПР 03.19-03.24'!V319+'[9]поточний ремонт'!V319+'[8]поточний ремонт'!V319</f>
        <v>0</v>
      </c>
      <c r="W319" s="176">
        <f>'ПР 03.19-03.24'!W319+'[9]поточний ремонт'!W319+'[8]поточний ремонт'!W319</f>
        <v>60</v>
      </c>
      <c r="X319" s="176">
        <f>'ПР 03.19-03.24'!X319+'[9]поточний ремонт'!X319+'[8]поточний ремонт'!X319</f>
        <v>18834.666409904294</v>
      </c>
      <c r="Y319" s="176">
        <f>'ПР 03.19-03.24'!Y319+'[9]поточний ремонт'!Y319+'[8]поточний ремонт'!Y319</f>
        <v>30124.91</v>
      </c>
      <c r="Z319" s="176">
        <f>'ПР 03.19-03.24'!Z319+'[9]поточний ремонт'!Z319+'[8]поточний ремонт'!Z319</f>
        <v>0</v>
      </c>
      <c r="AA319" s="176">
        <f>'ПР 03.19-03.24'!AA319+'[9]поточний ремонт'!AA319+'[8]поточний ремонт'!AA319</f>
        <v>0</v>
      </c>
      <c r="AB319" s="176">
        <f>'ПР 03.19-03.24'!AB319+'[9]поточний ремонт'!AB319+'[8]поточний ремонт'!AB319</f>
        <v>20309.38354321885</v>
      </c>
      <c r="AC319" s="176">
        <f>'ПР 03.19-03.24'!AC319+'[9]поточний ремонт'!AC319+'[8]поточний ремонт'!AC319</f>
        <v>100328.28888561812</v>
      </c>
      <c r="AD319" s="176">
        <f>'ПР 03.19-03.24'!AD319+'[9]поточний ремонт'!AD319+'[8]поточний ремонт'!AD319</f>
        <v>147294.38295167076</v>
      </c>
      <c r="AE319" s="176">
        <f>'ПР 03.19-03.24'!AE319+'[9]поточний ремонт'!AE319+'[8]поточний ремонт'!AE319</f>
        <v>18628.042827344019</v>
      </c>
      <c r="AF319" s="176">
        <f>'ПР 03.19-03.24'!AF319+'[9]поточний ремонт'!AF319+'[8]поточний ремонт'!AF319</f>
        <v>4528.7675703896621</v>
      </c>
      <c r="AG319" s="176"/>
      <c r="AH319" s="176">
        <f>'ПР 03.19-03.24'!AH319+'[9]поточний ремонт'!AH319+'[8]поточний ремонт'!AH319</f>
        <v>24266.89590955227</v>
      </c>
      <c r="AI319" s="176">
        <f>'ПР 03.19-03.24'!AI319+'[9]поточний ремонт'!AI319+'[8]поточний ремонт'!AI319</f>
        <v>8238.1726554984525</v>
      </c>
      <c r="AJ319" s="176"/>
      <c r="AK319" s="176">
        <f>'ПР 03.19-03.24'!AK319+'[9]поточний ремонт'!AK319+'[8]поточний ремонт'!AK319</f>
        <v>10256.987267104285</v>
      </c>
      <c r="AL319" s="176">
        <f>'ПР 03.19-03.24'!AL319+'[9]поточний ремонт'!AL319+'[8]поточний ремонт'!AL319</f>
        <v>18997.910910246988</v>
      </c>
      <c r="AM319" s="176"/>
      <c r="AN319" s="176">
        <f>'ПР 03.19-03.24'!AN319+'[9]поточний ремонт'!AN319+'[8]поточний ремонт'!AN319</f>
        <v>0</v>
      </c>
      <c r="AO319" s="176">
        <f>'ПР 03.19-03.24'!AO319+'[9]поточний ремонт'!AO319+'[8]поточний ремонт'!AO319</f>
        <v>0</v>
      </c>
      <c r="AP319" s="176"/>
      <c r="AQ319" s="176">
        <f>'ПР 03.19-03.24'!AQ319+'[9]поточний ремонт'!AQ319+'[8]поточний ремонт'!AQ319</f>
        <v>8304.4776757062427</v>
      </c>
      <c r="AR319" s="176">
        <f>'ПР 03.19-03.24'!AR319+'[9]поточний ремонт'!AR319+'[8]поточний ремонт'!AR319</f>
        <v>32</v>
      </c>
      <c r="AS319" s="176"/>
      <c r="AT319" s="176">
        <f>'ПР 03.19-03.24'!AT319+'[9]поточний ремонт'!AT319+'[8]поточний ремонт'!AT319</f>
        <v>14505.820898078873</v>
      </c>
      <c r="AU319" s="176">
        <f>'ПР 03.19-03.24'!AU319+'[9]поточний ремонт'!AU319+'[8]поточний ремонт'!AU319</f>
        <v>0</v>
      </c>
      <c r="AV319" s="176"/>
      <c r="AW319" s="176">
        <f>'ПР 03.19-03.24'!AW319+'[9]поточний ремонт'!AW319+'[8]поточний ремонт'!AW319</f>
        <v>1372.4781301528176</v>
      </c>
      <c r="AX319" s="176">
        <f>'ПР 03.19-03.24'!AX319+'[9]поточний ремонт'!AX319+'[8]поточний ремонт'!AX319</f>
        <v>2766.5617492762467</v>
      </c>
      <c r="AY319" s="176"/>
      <c r="AZ319" s="176">
        <f t="shared" si="20"/>
        <v>77334.702707938501</v>
      </c>
      <c r="BA319" s="176">
        <f t="shared" si="20"/>
        <v>34563.412885411351</v>
      </c>
      <c r="BB319" s="176">
        <f t="shared" si="21"/>
        <v>-42771.289822527149</v>
      </c>
      <c r="BD319" s="324">
        <v>3</v>
      </c>
    </row>
    <row r="320" spans="1:56" ht="24.9" customHeight="1" x14ac:dyDescent="0.3">
      <c r="A320" s="338">
        <v>150000894</v>
      </c>
      <c r="B320" s="114" t="s">
        <v>745</v>
      </c>
      <c r="C320" s="339">
        <v>5</v>
      </c>
      <c r="D320" s="340" t="s">
        <v>870</v>
      </c>
      <c r="E320" s="341">
        <f>'[8]поточний ремонт'!E320</f>
        <v>4409.3999999999996</v>
      </c>
      <c r="F320" s="176">
        <f>'ПР 03.19-03.24'!F320+'[9]поточний ремонт'!F320+'[8]поточний ремонт'!F320</f>
        <v>393563.25501098076</v>
      </c>
      <c r="G320" s="176">
        <f t="shared" si="18"/>
        <v>477451.60099934501</v>
      </c>
      <c r="H320" s="176">
        <f t="shared" si="19"/>
        <v>83888.34598836425</v>
      </c>
      <c r="I320" s="176">
        <f>'ПР 03.19-03.24'!I320+'[9]поточний ремонт'!I320+'[8]поточний ремонт'!I320</f>
        <v>391.88</v>
      </c>
      <c r="J320" s="176">
        <f>'ПР 03.19-03.24'!J320+'[9]поточний ремонт'!J320+'[8]поточний ремонт'!J320</f>
        <v>119412.5011445727</v>
      </c>
      <c r="K320" s="342"/>
      <c r="L320" s="176">
        <f>'ПР 03.19-03.24'!L320+'[9]поточний ремонт'!L320+'[8]поточний ремонт'!L320</f>
        <v>1</v>
      </c>
      <c r="M320" s="176">
        <f>'ПР 03.19-03.24'!M320+'[9]поточний ремонт'!M320+'[8]поточний ремонт'!M320</f>
        <v>43658</v>
      </c>
      <c r="N320" s="333"/>
      <c r="O320" s="176">
        <f>'ПР 03.19-03.24'!O320+'[9]поточний ремонт'!O320+'[8]поточний ремонт'!O320</f>
        <v>0</v>
      </c>
      <c r="P320" s="176">
        <f>'ПР 03.19-03.24'!P320+'[9]поточний ремонт'!P320+'[8]поточний ремонт'!P320</f>
        <v>0</v>
      </c>
      <c r="Q320" s="334"/>
      <c r="R320" s="176">
        <f>'ПР 03.19-03.24'!R320+'[9]поточний ремонт'!R320+'[8]поточний ремонт'!R320</f>
        <v>0</v>
      </c>
      <c r="S320" s="176">
        <f>'ПР 03.19-03.24'!S320+'[9]поточний ремонт'!S320+'[8]поточний ремонт'!S320</f>
        <v>0</v>
      </c>
      <c r="T320" s="343"/>
      <c r="U320" s="176">
        <f>'ПР 03.19-03.24'!U320+'[9]поточний ремонт'!U320+'[8]поточний ремонт'!U320</f>
        <v>0</v>
      </c>
      <c r="V320" s="176">
        <f>'ПР 03.19-03.24'!V320+'[9]поточний ремонт'!V320+'[8]поточний ремонт'!V320</f>
        <v>0</v>
      </c>
      <c r="W320" s="176">
        <f>'ПР 03.19-03.24'!W320+'[9]поточний ремонт'!W320+'[8]поточний ремонт'!W320</f>
        <v>0</v>
      </c>
      <c r="X320" s="176">
        <f>'ПР 03.19-03.24'!X320+'[9]поточний ремонт'!X320+'[8]поточний ремонт'!X320</f>
        <v>0</v>
      </c>
      <c r="Y320" s="176">
        <f>'ПР 03.19-03.24'!Y320+'[9]поточний ремонт'!Y320+'[8]поточний ремонт'!Y320</f>
        <v>22364.255144219376</v>
      </c>
      <c r="Z320" s="176">
        <f>'ПР 03.19-03.24'!Z320+'[9]поточний ремонт'!Z320+'[8]поточний ремонт'!Z320</f>
        <v>0</v>
      </c>
      <c r="AA320" s="176">
        <f>'ПР 03.19-03.24'!AA320+'[9]поточний ремонт'!AA320+'[8]поточний ремонт'!AA320</f>
        <v>75872.750012489996</v>
      </c>
      <c r="AB320" s="176">
        <f>'ПР 03.19-03.24'!AB320+'[9]поточний ремонт'!AB320+'[8]поточний ремонт'!AB320</f>
        <v>11531</v>
      </c>
      <c r="AC320" s="176">
        <f>'ПР 03.19-03.24'!AC320+'[9]поточний ремонт'!AC320+'[8]поточний ремонт'!AC320</f>
        <v>179010.72340483795</v>
      </c>
      <c r="AD320" s="176">
        <f>'ПР 03.19-03.24'!AD320+'[9]поточний ремонт'!AD320+'[8]поточний ремонт'!AD320</f>
        <v>25602.371293225002</v>
      </c>
      <c r="AE320" s="176">
        <f>'ПР 03.19-03.24'!AE320+'[9]поточний ремонт'!AE320+'[8]поточний ремонт'!AE320</f>
        <v>26608.113089895556</v>
      </c>
      <c r="AF320" s="176">
        <f>'ПР 03.19-03.24'!AF320+'[9]поточний ремонт'!AF320+'[8]поточний ремонт'!AF320</f>
        <v>8270.8389282397911</v>
      </c>
      <c r="AG320" s="176"/>
      <c r="AH320" s="176">
        <f>'ПР 03.19-03.24'!AH320+'[9]поточний ремонт'!AH320+'[8]поточний ремонт'!AH320</f>
        <v>41331.107920670976</v>
      </c>
      <c r="AI320" s="176">
        <f>'ПР 03.19-03.24'!AI320+'[9]поточний ремонт'!AI320+'[8]поточний ремонт'!AI320</f>
        <v>1947.7018894141208</v>
      </c>
      <c r="AJ320" s="176"/>
      <c r="AK320" s="176">
        <f>'ПР 03.19-03.24'!AK320+'[9]поточний ремонт'!AK320+'[8]поточний ремонт'!AK320</f>
        <v>13181.412461581827</v>
      </c>
      <c r="AL320" s="176">
        <f>'ПР 03.19-03.24'!AL320+'[9]поточний ремонт'!AL320+'[8]поточний ремонт'!AL320</f>
        <v>4548.3186811482501</v>
      </c>
      <c r="AM320" s="176"/>
      <c r="AN320" s="176">
        <f>'ПР 03.19-03.24'!AN320+'[9]поточний ремонт'!AN320+'[8]поточний ремонт'!AN320</f>
        <v>0</v>
      </c>
      <c r="AO320" s="176">
        <f>'ПР 03.19-03.24'!AO320+'[9]поточний ремонт'!AO320+'[8]поточний ремонт'!AO320</f>
        <v>0</v>
      </c>
      <c r="AP320" s="176"/>
      <c r="AQ320" s="176">
        <f>'ПР 03.19-03.24'!AQ320+'[9]поточний ремонт'!AQ320+'[8]поточний ремонт'!AQ320</f>
        <v>12133.356397303885</v>
      </c>
      <c r="AR320" s="176">
        <f>'ПР 03.19-03.24'!AR320+'[9]поточний ремонт'!AR320+'[8]поточний ремонт'!AR320</f>
        <v>32</v>
      </c>
      <c r="AS320" s="176"/>
      <c r="AT320" s="176">
        <f>'ПР 03.19-03.24'!AT320+'[9]поточний ремонт'!AT320+'[8]поточний ремонт'!AT320</f>
        <v>25899.270327405877</v>
      </c>
      <c r="AU320" s="176">
        <f>'ПР 03.19-03.24'!AU320+'[9]поточний ремонт'!AU320+'[8]поточний ремонт'!AU320</f>
        <v>2268</v>
      </c>
      <c r="AV320" s="176"/>
      <c r="AW320" s="176">
        <f>'ПР 03.19-03.24'!AW320+'[9]поточний ремонт'!AW320+'[8]поточний ремонт'!AW320</f>
        <v>2072.4979952292265</v>
      </c>
      <c r="AX320" s="176">
        <f>'ПР 03.19-03.24'!AX320+'[9]поточний ремонт'!AX320+'[8]поточний ремонт'!AX320</f>
        <v>11687.024298487751</v>
      </c>
      <c r="AY320" s="176"/>
      <c r="AZ320" s="176">
        <f t="shared" si="20"/>
        <v>121225.75819208733</v>
      </c>
      <c r="BA320" s="176">
        <f t="shared" si="20"/>
        <v>28753.883797289913</v>
      </c>
      <c r="BB320" s="176">
        <f t="shared" si="21"/>
        <v>-92471.874394797429</v>
      </c>
      <c r="BD320" s="324">
        <v>3</v>
      </c>
    </row>
    <row r="321" spans="1:56" ht="24.9" customHeight="1" x14ac:dyDescent="0.3">
      <c r="A321" s="338">
        <v>150000895</v>
      </c>
      <c r="B321" s="114" t="s">
        <v>747</v>
      </c>
      <c r="C321" s="339">
        <v>5</v>
      </c>
      <c r="D321" s="340" t="s">
        <v>870</v>
      </c>
      <c r="E321" s="341">
        <f>'[8]поточний ремонт'!E321</f>
        <v>2741.6</v>
      </c>
      <c r="F321" s="176">
        <f>'ПР 03.19-03.24'!F321+'[9]поточний ремонт'!F321+'[8]поточний ремонт'!F321</f>
        <v>304729.43046766578</v>
      </c>
      <c r="G321" s="176">
        <f t="shared" si="18"/>
        <v>228517.20506720353</v>
      </c>
      <c r="H321" s="176">
        <f t="shared" si="19"/>
        <v>-76212.225400462252</v>
      </c>
      <c r="I321" s="176">
        <f>'ПР 03.19-03.24'!I321+'[9]поточний ремонт'!I321+'[8]поточний ремонт'!I321</f>
        <v>0</v>
      </c>
      <c r="J321" s="176">
        <f>'ПР 03.19-03.24'!J321+'[9]поточний ремонт'!J321+'[8]поточний ремонт'!J321</f>
        <v>0</v>
      </c>
      <c r="K321" s="342"/>
      <c r="L321" s="176">
        <f>'ПР 03.19-03.24'!L321+'[9]поточний ремонт'!L321+'[8]поточний ремонт'!L321</f>
        <v>1</v>
      </c>
      <c r="M321" s="176">
        <f>'ПР 03.19-03.24'!M321+'[9]поточний ремонт'!M321+'[8]поточний ремонт'!M321</f>
        <v>17491</v>
      </c>
      <c r="N321" s="176"/>
      <c r="O321" s="176">
        <f>'ПР 03.19-03.24'!O321+'[9]поточний ремонт'!O321+'[8]поточний ремонт'!O321</f>
        <v>6</v>
      </c>
      <c r="P321" s="176">
        <f>'ПР 03.19-03.24'!P321+'[9]поточний ремонт'!P321+'[8]поточний ремонт'!P321</f>
        <v>707</v>
      </c>
      <c r="Q321" s="334"/>
      <c r="R321" s="176">
        <f>'ПР 03.19-03.24'!R321+'[9]поточний ремонт'!R321+'[8]поточний ремонт'!R321</f>
        <v>0</v>
      </c>
      <c r="S321" s="176">
        <f>'ПР 03.19-03.24'!S321+'[9]поточний ремонт'!S321+'[8]поточний ремонт'!S321</f>
        <v>0</v>
      </c>
      <c r="T321" s="343"/>
      <c r="U321" s="176">
        <f>'ПР 03.19-03.24'!U321+'[9]поточний ремонт'!U321+'[8]поточний ремонт'!U321</f>
        <v>0</v>
      </c>
      <c r="V321" s="176">
        <f>'ПР 03.19-03.24'!V321+'[9]поточний ремонт'!V321+'[8]поточний ремонт'!V321</f>
        <v>0</v>
      </c>
      <c r="W321" s="176">
        <f>'ПР 03.19-03.24'!W321+'[9]поточний ремонт'!W321+'[8]поточний ремонт'!W321</f>
        <v>65</v>
      </c>
      <c r="X321" s="176">
        <f>'ПР 03.19-03.24'!X321+'[9]поточний ремонт'!X321+'[8]поточний ремонт'!X321</f>
        <v>27040.741547857218</v>
      </c>
      <c r="Y321" s="176">
        <f>'ПР 03.19-03.24'!Y321+'[9]поточний ремонт'!Y321+'[8]поточний ремонт'!Y321</f>
        <v>39759.979999999996</v>
      </c>
      <c r="Z321" s="176">
        <f>'ПР 03.19-03.24'!Z321+'[9]поточний ремонт'!Z321+'[8]поточний ремонт'!Z321</f>
        <v>0</v>
      </c>
      <c r="AA321" s="176">
        <f>'ПР 03.19-03.24'!AA321+'[9]поточний ремонт'!AA321+'[8]поточний ремонт'!AA321</f>
        <v>0</v>
      </c>
      <c r="AB321" s="176">
        <f>'ПР 03.19-03.24'!AB321+'[9]поточний ремонт'!AB321+'[8]поточний ремонт'!AB321</f>
        <v>7154</v>
      </c>
      <c r="AC321" s="176">
        <f>'ПР 03.19-03.24'!AC321+'[9]поточний ремонт'!AC321+'[8]поточний ремонт'!AC321</f>
        <v>129825.55592599267</v>
      </c>
      <c r="AD321" s="176">
        <f>'ПР 03.19-03.24'!AD321+'[9]поточний ремонт'!AD321+'[8]поточний ремонт'!AD321</f>
        <v>6538.9275933536319</v>
      </c>
      <c r="AE321" s="176">
        <f>'ПР 03.19-03.24'!AE321+'[9]поточний ремонт'!AE321+'[8]поточний ремонт'!AE321</f>
        <v>17465.929537383679</v>
      </c>
      <c r="AF321" s="176">
        <f>'ПР 03.19-03.24'!AF321+'[9]поточний ремонт'!AF321+'[8]поточний ремонт'!AF321</f>
        <v>55248.592577829862</v>
      </c>
      <c r="AG321" s="176"/>
      <c r="AH321" s="176">
        <f>'ПР 03.19-03.24'!AH321+'[9]поточний ремонт'!AH321+'[8]поточний ремонт'!AH321</f>
        <v>24455.267969508266</v>
      </c>
      <c r="AI321" s="176">
        <f>'ПР 03.19-03.24'!AI321+'[9]поточний ремонт'!AI321+'[8]поточний ремонт'!AI321</f>
        <v>15251.426574573527</v>
      </c>
      <c r="AJ321" s="176"/>
      <c r="AK321" s="176">
        <f>'ПР 03.19-03.24'!AK321+'[9]поточний ремонт'!AK321+'[8]поточний ремонт'!AK321</f>
        <v>9959.4691796018033</v>
      </c>
      <c r="AL321" s="176">
        <f>'ПР 03.19-03.24'!AL321+'[9]поточний ремонт'!AL321+'[8]поточний ремонт'!AL321</f>
        <v>6059.5868986739188</v>
      </c>
      <c r="AM321" s="176"/>
      <c r="AN321" s="176">
        <f>'ПР 03.19-03.24'!AN321+'[9]поточний ремонт'!AN321+'[8]поточний ремонт'!AN321</f>
        <v>0</v>
      </c>
      <c r="AO321" s="176">
        <f>'ПР 03.19-03.24'!AO321+'[9]поточний ремонт'!AO321+'[8]поточний ремонт'!AO321</f>
        <v>0</v>
      </c>
      <c r="AP321" s="176"/>
      <c r="AQ321" s="176">
        <f>'ПР 03.19-03.24'!AQ321+'[9]поточний ремонт'!AQ321+'[8]поточний ремонт'!AQ321</f>
        <v>922.81163091883468</v>
      </c>
      <c r="AR321" s="176">
        <f>'ПР 03.19-03.24'!AR321+'[9]поточний ремонт'!AR321+'[8]поточний ремонт'!AR321</f>
        <v>0</v>
      </c>
      <c r="AS321" s="176"/>
      <c r="AT321" s="176">
        <f>'ПР 03.19-03.24'!AT321+'[9]поточний ремонт'!AT321+'[8]поточний ремонт'!AT321</f>
        <v>13980.624132099441</v>
      </c>
      <c r="AU321" s="176">
        <f>'ПР 03.19-03.24'!AU321+'[9]поточний ремонт'!AU321+'[8]поточний ремонт'!AU321</f>
        <v>23560.518955461695</v>
      </c>
      <c r="AV321" s="176"/>
      <c r="AW321" s="176">
        <f>'ПР 03.19-03.24'!AW321+'[9]поточний ремонт'!AW321+'[8]поточний ремонт'!AW321</f>
        <v>1370.2641301528174</v>
      </c>
      <c r="AX321" s="176">
        <f>'ПР 03.19-03.24'!AX321+'[9]поточний ремонт'!AX321+'[8]поточний ремонт'!AX321</f>
        <v>3089.3021136974285</v>
      </c>
      <c r="AY321" s="176"/>
      <c r="AZ321" s="176">
        <f t="shared" si="20"/>
        <v>68154.366579664842</v>
      </c>
      <c r="BA321" s="176">
        <f t="shared" si="20"/>
        <v>103209.42712023643</v>
      </c>
      <c r="BB321" s="176">
        <f t="shared" si="21"/>
        <v>35055.060540571591</v>
      </c>
      <c r="BD321" s="324">
        <v>3</v>
      </c>
    </row>
    <row r="322" spans="1:56" ht="24.9" customHeight="1" x14ac:dyDescent="0.3">
      <c r="A322" s="338">
        <v>150000922</v>
      </c>
      <c r="B322" s="114" t="s">
        <v>749</v>
      </c>
      <c r="C322" s="339">
        <v>9</v>
      </c>
      <c r="D322" s="340" t="s">
        <v>870</v>
      </c>
      <c r="E322" s="341">
        <f>'[8]поточний ремонт'!E322</f>
        <v>4244.42</v>
      </c>
      <c r="F322" s="176">
        <f>'ПР 03.19-03.24'!F322+'[9]поточний ремонт'!F322+'[8]поточний ремонт'!F322</f>
        <v>407165.51014938491</v>
      </c>
      <c r="G322" s="176">
        <f t="shared" si="18"/>
        <v>471086.91996962449</v>
      </c>
      <c r="H322" s="176">
        <f t="shared" si="19"/>
        <v>63921.409820239583</v>
      </c>
      <c r="I322" s="176">
        <f>'ПР 03.19-03.24'!I322+'[9]поточний ремонт'!I322+'[8]поточний ремонт'!I322</f>
        <v>167.91</v>
      </c>
      <c r="J322" s="176">
        <f>'ПР 03.19-03.24'!J322+'[9]поточний ремонт'!J322+'[8]поточний ремонт'!J322</f>
        <v>54164</v>
      </c>
      <c r="K322" s="345"/>
      <c r="L322" s="176">
        <f>'ПР 03.19-03.24'!L322+'[9]поточний ремонт'!L322+'[8]поточний ремонт'!L322</f>
        <v>0</v>
      </c>
      <c r="M322" s="176">
        <f>'ПР 03.19-03.24'!M322+'[9]поточний ремонт'!M322+'[8]поточний ремонт'!M322</f>
        <v>127885</v>
      </c>
      <c r="N322" s="176"/>
      <c r="O322" s="176">
        <f>'ПР 03.19-03.24'!O322+'[9]поточний ремонт'!O322+'[8]поточний ремонт'!O322</f>
        <v>0</v>
      </c>
      <c r="P322" s="176">
        <f>'ПР 03.19-03.24'!P322+'[9]поточний ремонт'!P322+'[8]поточний ремонт'!P322</f>
        <v>0</v>
      </c>
      <c r="Q322" s="334"/>
      <c r="R322" s="176">
        <f>'ПР 03.19-03.24'!R322+'[9]поточний ремонт'!R322+'[8]поточний ремонт'!R322</f>
        <v>19.32</v>
      </c>
      <c r="S322" s="176">
        <f>'ПР 03.19-03.24'!S322+'[9]поточний ремонт'!S322+'[8]поточний ремонт'!S322</f>
        <v>201504.46647032513</v>
      </c>
      <c r="T322" s="346"/>
      <c r="U322" s="176">
        <f>'ПР 03.19-03.24'!U322+'[9]поточний ремонт'!U322+'[8]поточний ремонт'!U322</f>
        <v>14894.937892469678</v>
      </c>
      <c r="V322" s="176">
        <f>'ПР 03.19-03.24'!V322+'[9]поточний ремонт'!V322+'[8]поточний ремонт'!V322</f>
        <v>0</v>
      </c>
      <c r="W322" s="176">
        <f>'ПР 03.19-03.24'!W322+'[9]поточний ремонт'!W322+'[8]поточний ремонт'!W322</f>
        <v>2</v>
      </c>
      <c r="X322" s="176">
        <f>'ПР 03.19-03.24'!X322+'[9]поточний ремонт'!X322+'[8]поточний ремонт'!X322</f>
        <v>1689.7476296169748</v>
      </c>
      <c r="Y322" s="176">
        <f>'ПР 03.19-03.24'!Y322+'[9]поточний ремонт'!Y322+'[8]поточний ремонт'!Y322</f>
        <v>42098</v>
      </c>
      <c r="Z322" s="176">
        <f>'ПР 03.19-03.24'!Z322+'[9]поточний ремонт'!Z322+'[8]поточний ремонт'!Z322</f>
        <v>0</v>
      </c>
      <c r="AA322" s="176">
        <f>'ПР 03.19-03.24'!AA322+'[9]поточний ремонт'!AA322+'[8]поточний ремонт'!AA322</f>
        <v>0</v>
      </c>
      <c r="AB322" s="176">
        <f>'ПР 03.19-03.24'!AB322+'[9]поточний ремонт'!AB322+'[8]поточний ремонт'!AB322</f>
        <v>0</v>
      </c>
      <c r="AC322" s="176">
        <f>'ПР 03.19-03.24'!AC322+'[9]поточний ремонт'!AC322+'[8]поточний ремонт'!AC322</f>
        <v>20132.07</v>
      </c>
      <c r="AD322" s="176">
        <f>'ПР 03.19-03.24'!AD322+'[9]поточний ремонт'!AD322+'[8]поточний ремонт'!AD322</f>
        <v>8718.6979772126724</v>
      </c>
      <c r="AE322" s="176">
        <f>'ПР 03.19-03.24'!AE322+'[9]поточний ремонт'!AE322+'[8]поточний ремонт'!AE322</f>
        <v>22732.16012138623</v>
      </c>
      <c r="AF322" s="176">
        <f>'ПР 03.19-03.24'!AF322+'[9]поточний ремонт'!AF322+'[8]поточний ремонт'!AF322</f>
        <v>5473</v>
      </c>
      <c r="AG322" s="176"/>
      <c r="AH322" s="176">
        <f>'ПР 03.19-03.24'!AH322+'[9]поточний ремонт'!AH322+'[8]поточний ремонт'!AH322</f>
        <v>26157.818082028043</v>
      </c>
      <c r="AI322" s="176">
        <f>'ПР 03.19-03.24'!AI322+'[9]поточний ремонт'!AI322+'[8]поточний ремонт'!AI322</f>
        <v>23129.682589485205</v>
      </c>
      <c r="AJ322" s="176"/>
      <c r="AK322" s="176">
        <f>'ПР 03.19-03.24'!AK322+'[9]поточний ремонт'!AK322+'[8]поточний ремонт'!AK322</f>
        <v>15973.211975550748</v>
      </c>
      <c r="AL322" s="176">
        <f>'ПР 03.19-03.24'!AL322+'[9]поточний ремонт'!AL322+'[8]поточний ремонт'!AL322</f>
        <v>1411</v>
      </c>
      <c r="AM322" s="176"/>
      <c r="AN322" s="176">
        <f>'ПР 03.19-03.24'!AN322+'[9]поточний ремонт'!AN322+'[8]поточний ремонт'!AN322</f>
        <v>15736.366369629632</v>
      </c>
      <c r="AO322" s="176">
        <f>'ПР 03.19-03.24'!AO322+'[9]поточний ремонт'!AO322+'[8]поточний ремонт'!AO322</f>
        <v>1558.8421518724895</v>
      </c>
      <c r="AP322" s="176"/>
      <c r="AQ322" s="176">
        <f>'ПР 03.19-03.24'!AQ322+'[9]поточний ремонт'!AQ322+'[8]поточний ремонт'!AQ322</f>
        <v>7777.4464026860696</v>
      </c>
      <c r="AR322" s="176">
        <f>'ПР 03.19-03.24'!AR322+'[9]поточний ремонт'!AR322+'[8]поточний ремонт'!AR322</f>
        <v>3796</v>
      </c>
      <c r="AS322" s="176"/>
      <c r="AT322" s="176">
        <f>'ПР 03.19-03.24'!AT322+'[9]поточний ремонт'!AT322+'[8]поточний ремонт'!AT322</f>
        <v>11971.357896264934</v>
      </c>
      <c r="AU322" s="176">
        <f>'ПР 03.19-03.24'!AU322+'[9]поточний ремонт'!AU322+'[8]поточний ремонт'!AU322</f>
        <v>19127</v>
      </c>
      <c r="AV322" s="176"/>
      <c r="AW322" s="176">
        <f>'ПР 03.19-03.24'!AW322+'[9]поточний ремонт'!AW322+'[8]поточний ремонт'!AW322</f>
        <v>2111.0701952292266</v>
      </c>
      <c r="AX322" s="176">
        <f>'ПР 03.19-03.24'!AX322+'[9]поточний ремонт'!AX322+'[8]поточний ремонт'!AX322</f>
        <v>5244.3237699569527</v>
      </c>
      <c r="AY322" s="176"/>
      <c r="AZ322" s="176">
        <f t="shared" si="20"/>
        <v>102459.43104277487</v>
      </c>
      <c r="BA322" s="176">
        <f t="shared" si="20"/>
        <v>59739.848511314645</v>
      </c>
      <c r="BB322" s="176">
        <f t="shared" si="21"/>
        <v>-42719.582531460226</v>
      </c>
      <c r="BD322" s="324">
        <v>3</v>
      </c>
    </row>
    <row r="323" spans="1:56" ht="24.9" customHeight="1" x14ac:dyDescent="0.3">
      <c r="A323" s="338">
        <v>150000896</v>
      </c>
      <c r="B323" s="114" t="s">
        <v>751</v>
      </c>
      <c r="C323" s="339">
        <v>5</v>
      </c>
      <c r="D323" s="340" t="s">
        <v>870</v>
      </c>
      <c r="E323" s="341">
        <f>'[8]поточний ремонт'!E323</f>
        <v>2712.45</v>
      </c>
      <c r="F323" s="176">
        <f>'ПР 03.19-03.24'!F323+'[9]поточний ремонт'!F323+'[8]поточний ремонт'!F323</f>
        <v>293822.21275654493</v>
      </c>
      <c r="G323" s="176">
        <f t="shared" si="18"/>
        <v>205379.26194748588</v>
      </c>
      <c r="H323" s="176">
        <f t="shared" si="19"/>
        <v>-88442.950809059053</v>
      </c>
      <c r="I323" s="176">
        <f>'ПР 03.19-03.24'!I323+'[9]поточний ремонт'!I323+'[8]поточний ремонт'!I323</f>
        <v>36</v>
      </c>
      <c r="J323" s="176">
        <f>'ПР 03.19-03.24'!J323+'[9]поточний ремонт'!J323+'[8]поточний ремонт'!J323</f>
        <v>9415</v>
      </c>
      <c r="K323" s="342"/>
      <c r="L323" s="176">
        <f>'ПР 03.19-03.24'!L323+'[9]поточний ремонт'!L323+'[8]поточний ремонт'!L323</f>
        <v>3</v>
      </c>
      <c r="M323" s="176">
        <f>'ПР 03.19-03.24'!M323+'[9]поточний ремонт'!M323+'[8]поточний ремонт'!M323</f>
        <v>102220</v>
      </c>
      <c r="N323" s="176"/>
      <c r="O323" s="176">
        <f>'ПР 03.19-03.24'!O323+'[9]поточний ремонт'!O323+'[8]поточний ремонт'!O323</f>
        <v>12</v>
      </c>
      <c r="P323" s="176">
        <f>'ПР 03.19-03.24'!P323+'[9]поточний ремонт'!P323+'[8]поточний ремонт'!P323</f>
        <v>1396</v>
      </c>
      <c r="Q323" s="334"/>
      <c r="R323" s="176">
        <f>'ПР 03.19-03.24'!R323+'[9]поточний ремонт'!R323+'[8]поточний ремонт'!R323</f>
        <v>0</v>
      </c>
      <c r="S323" s="176">
        <f>'ПР 03.19-03.24'!S323+'[9]поточний ремонт'!S323+'[8]поточний ремонт'!S323</f>
        <v>0</v>
      </c>
      <c r="T323" s="343"/>
      <c r="U323" s="176">
        <f>'ПР 03.19-03.24'!U323+'[9]поточний ремонт'!U323+'[8]поточний ремонт'!U323</f>
        <v>0</v>
      </c>
      <c r="V323" s="176">
        <f>'ПР 03.19-03.24'!V323+'[9]поточний ремонт'!V323+'[8]поточний ремонт'!V323</f>
        <v>0</v>
      </c>
      <c r="W323" s="176">
        <f>'ПР 03.19-03.24'!W323+'[9]поточний ремонт'!W323+'[8]поточний ремонт'!W323</f>
        <v>94</v>
      </c>
      <c r="X323" s="176">
        <f>'ПР 03.19-03.24'!X323+'[9]поточний ремонт'!X323+'[8]поточний ремонт'!X323</f>
        <v>20263.466092495142</v>
      </c>
      <c r="Y323" s="176">
        <f>'ПР 03.19-03.24'!Y323+'[9]поточний ремонт'!Y323+'[8]поточний ремонт'!Y323</f>
        <v>23198.05506470412</v>
      </c>
      <c r="Z323" s="176">
        <f>'ПР 03.19-03.24'!Z323+'[9]поточний ремонт'!Z323+'[8]поточний ремонт'!Z323</f>
        <v>0</v>
      </c>
      <c r="AA323" s="176">
        <f>'ПР 03.19-03.24'!AA323+'[9]поточний ремонт'!AA323+'[8]поточний ремонт'!AA323</f>
        <v>0</v>
      </c>
      <c r="AB323" s="176">
        <f>'ПР 03.19-03.24'!AB323+'[9]поточний ремонт'!AB323+'[8]поточний ремонт'!AB323</f>
        <v>21454.202099515409</v>
      </c>
      <c r="AC323" s="176">
        <f>'ПР 03.19-03.24'!AC323+'[9]поточний ремонт'!AC323+'[8]поточний ремонт'!AC323</f>
        <v>7338.4976000141287</v>
      </c>
      <c r="AD323" s="176">
        <f>'ПР 03.19-03.24'!AD323+'[9]поточний ремонт'!AD323+'[8]поточний ремонт'!AD323</f>
        <v>20094.041090757091</v>
      </c>
      <c r="AE323" s="176">
        <f>'ПР 03.19-03.24'!AE323+'[9]поточний ремонт'!AE323+'[8]поточний ремонт'!AE323</f>
        <v>17954.775742722173</v>
      </c>
      <c r="AF323" s="176">
        <f>'ПР 03.19-03.24'!AF323+'[9]поточний ремонт'!AF323+'[8]поточний ремонт'!AF323</f>
        <v>28337.561033908925</v>
      </c>
      <c r="AG323" s="176"/>
      <c r="AH323" s="176">
        <f>'ПР 03.19-03.24'!AH323+'[9]поточний ремонт'!AH323+'[8]поточний ремонт'!AH323</f>
        <v>22890.403737970366</v>
      </c>
      <c r="AI323" s="176">
        <f>'ПР 03.19-03.24'!AI323+'[9]поточний ремонт'!AI323+'[8]поточний ремонт'!AI323</f>
        <v>21833.707108229341</v>
      </c>
      <c r="AJ323" s="176"/>
      <c r="AK323" s="176">
        <f>'ПР 03.19-03.24'!AK323+'[9]поточний ремонт'!AK323+'[8]поточний ремонт'!AK323</f>
        <v>11025.160614386852</v>
      </c>
      <c r="AL323" s="176">
        <f>'ПР 03.19-03.24'!AL323+'[9]поточний ремонт'!AL323+'[8]поточний ремонт'!AL323</f>
        <v>5231.6792625645066</v>
      </c>
      <c r="AM323" s="176"/>
      <c r="AN323" s="176">
        <f>'ПР 03.19-03.24'!AN323+'[9]поточний ремонт'!AN323+'[8]поточний ремонт'!AN323</f>
        <v>0</v>
      </c>
      <c r="AO323" s="176">
        <f>'ПР 03.19-03.24'!AO323+'[9]поточний ремонт'!AO323+'[8]поточний ремонт'!AO323</f>
        <v>648</v>
      </c>
      <c r="AP323" s="176"/>
      <c r="AQ323" s="176">
        <f>'ПР 03.19-03.24'!AQ323+'[9]поточний ремонт'!AQ323+'[8]поточний ремонт'!AQ323</f>
        <v>1353.4570586809571</v>
      </c>
      <c r="AR323" s="176">
        <f>'ПР 03.19-03.24'!AR323+'[9]поточний ремонт'!AR323+'[8]поточний ремонт'!AR323</f>
        <v>0</v>
      </c>
      <c r="AS323" s="176"/>
      <c r="AT323" s="176">
        <f>'ПР 03.19-03.24'!AT323+'[9]поточний ремонт'!AT323+'[8]поточний ремонт'!AT323</f>
        <v>15451.374518297551</v>
      </c>
      <c r="AU323" s="176">
        <f>'ПР 03.19-03.24'!AU323+'[9]поточний ремонт'!AU323+'[8]поточний ремонт'!AU323</f>
        <v>5274</v>
      </c>
      <c r="AV323" s="176"/>
      <c r="AW323" s="176">
        <f>'ПР 03.19-03.24'!AW323+'[9]поточний ремонт'!AW323+'[8]поточний ремонт'!AW323</f>
        <v>1362.3396301528176</v>
      </c>
      <c r="AX323" s="176">
        <f>'ПР 03.19-03.24'!AX323+'[9]поточний ремонт'!AX323+'[8]поточний ремонт'!AX323</f>
        <v>3529.4487595704632</v>
      </c>
      <c r="AY323" s="176"/>
      <c r="AZ323" s="176">
        <f t="shared" si="20"/>
        <v>70037.511302210711</v>
      </c>
      <c r="BA323" s="176">
        <f t="shared" si="20"/>
        <v>64854.396164273239</v>
      </c>
      <c r="BB323" s="176">
        <f t="shared" si="21"/>
        <v>-5183.1151379374714</v>
      </c>
      <c r="BD323" s="324">
        <v>3</v>
      </c>
    </row>
    <row r="324" spans="1:56" ht="24.9" customHeight="1" x14ac:dyDescent="0.3">
      <c r="A324" s="338">
        <v>150000898</v>
      </c>
      <c r="B324" s="114" t="s">
        <v>753</v>
      </c>
      <c r="C324" s="339">
        <v>2</v>
      </c>
      <c r="D324" s="340" t="s">
        <v>870</v>
      </c>
      <c r="E324" s="341">
        <f>'[8]поточний ремонт'!E324</f>
        <v>472.1</v>
      </c>
      <c r="F324" s="176">
        <f>'ПР 03.19-03.24'!F324+'[9]поточний ремонт'!F324+'[8]поточний ремонт'!F324</f>
        <v>46239.02578025595</v>
      </c>
      <c r="G324" s="176">
        <f t="shared" si="18"/>
        <v>96627.906132992808</v>
      </c>
      <c r="H324" s="176">
        <f t="shared" si="19"/>
        <v>50388.880352736858</v>
      </c>
      <c r="I324" s="176">
        <f>'ПР 03.19-03.24'!I324+'[9]поточний ремонт'!I324+'[8]поточний ремонт'!I324</f>
        <v>0.5</v>
      </c>
      <c r="J324" s="176">
        <f>'ПР 03.19-03.24'!J324+'[9]поточний ремонт'!J324+'[8]поточний ремонт'!J324</f>
        <v>1044</v>
      </c>
      <c r="K324" s="342"/>
      <c r="L324" s="176">
        <f>'ПР 03.19-03.24'!L324+'[9]поточний ремонт'!L324+'[8]поточний ремонт'!L324</f>
        <v>0</v>
      </c>
      <c r="M324" s="176">
        <f>'ПР 03.19-03.24'!M324+'[9]поточний ремонт'!M324+'[8]поточний ремонт'!M324</f>
        <v>0</v>
      </c>
      <c r="N324" s="176"/>
      <c r="O324" s="176">
        <f>'ПР 03.19-03.24'!O324+'[9]поточний ремонт'!O324+'[8]поточний ремонт'!O324</f>
        <v>0</v>
      </c>
      <c r="P324" s="176">
        <f>'ПР 03.19-03.24'!P324+'[9]поточний ремонт'!P324+'[8]поточний ремонт'!P324</f>
        <v>0</v>
      </c>
      <c r="Q324" s="334"/>
      <c r="R324" s="176">
        <f>'ПР 03.19-03.24'!R324+'[9]поточний ремонт'!R324+'[8]поточний ремонт'!R324</f>
        <v>0</v>
      </c>
      <c r="S324" s="176">
        <f>'ПР 03.19-03.24'!S324+'[9]поточний ремонт'!S324+'[8]поточний ремонт'!S324</f>
        <v>0</v>
      </c>
      <c r="T324" s="343"/>
      <c r="U324" s="176">
        <f>'ПР 03.19-03.24'!U324+'[9]поточний ремонт'!U324+'[8]поточний ремонт'!U324</f>
        <v>0</v>
      </c>
      <c r="V324" s="176">
        <f>'ПР 03.19-03.24'!V324+'[9]поточний ремонт'!V324+'[8]поточний ремонт'!V324</f>
        <v>0</v>
      </c>
      <c r="W324" s="176">
        <f>'ПР 03.19-03.24'!W324+'[9]поточний ремонт'!W324+'[8]поточний ремонт'!W324</f>
        <v>0</v>
      </c>
      <c r="X324" s="176">
        <f>'ПР 03.19-03.24'!X324+'[9]поточний ремонт'!X324+'[8]поточний ремонт'!X324</f>
        <v>0</v>
      </c>
      <c r="Y324" s="176">
        <f>'ПР 03.19-03.24'!Y324+'[9]поточний ремонт'!Y324+'[8]поточний ремонт'!Y324</f>
        <v>80205.817367721393</v>
      </c>
      <c r="Z324" s="176">
        <f>'ПР 03.19-03.24'!Z324+'[9]поточний ремонт'!Z324+'[8]поточний ремонт'!Z324</f>
        <v>0</v>
      </c>
      <c r="AA324" s="176">
        <f>'ПР 03.19-03.24'!AA324+'[9]поточний ремонт'!AA324+'[8]поточний ремонт'!AA324</f>
        <v>0</v>
      </c>
      <c r="AB324" s="176">
        <f>'ПР 03.19-03.24'!AB324+'[9]поточний ремонт'!AB324+'[8]поточний ремонт'!AB324</f>
        <v>0</v>
      </c>
      <c r="AC324" s="176">
        <f>'ПР 03.19-03.24'!AC324+'[9]поточний ремонт'!AC324+'[8]поточний ремонт'!AC324</f>
        <v>14798</v>
      </c>
      <c r="AD324" s="176">
        <f>'ПР 03.19-03.24'!AD324+'[9]поточний ремонт'!AD324+'[8]поточний ремонт'!AD324</f>
        <v>580.08876527141888</v>
      </c>
      <c r="AE324" s="176">
        <f>'ПР 03.19-03.24'!AE324+'[9]поточний ремонт'!AE324+'[8]поточний ремонт'!AE324</f>
        <v>3418.3166208472117</v>
      </c>
      <c r="AF324" s="176">
        <f>'ПР 03.19-03.24'!AF324+'[9]поточний ремонт'!AF324+'[8]поточний ремонт'!AF324</f>
        <v>0</v>
      </c>
      <c r="AG324" s="176"/>
      <c r="AH324" s="176">
        <f>'ПР 03.19-03.24'!AH324+'[9]поточний ремонт'!AH324+'[8]поточний ремонт'!AH324</f>
        <v>5084.5251965922989</v>
      </c>
      <c r="AI324" s="176">
        <f>'ПР 03.19-03.24'!AI324+'[9]поточний ремонт'!AI324+'[8]поточний ремонт'!AI324</f>
        <v>0</v>
      </c>
      <c r="AJ324" s="176"/>
      <c r="AK324" s="176">
        <f>'ПР 03.19-03.24'!AK324+'[9]поточний ремонт'!AK324+'[8]поточний ремонт'!AK324</f>
        <v>1170.1749499092859</v>
      </c>
      <c r="AL324" s="176">
        <f>'ПР 03.19-03.24'!AL324+'[9]поточний ремонт'!AL324+'[8]поточний ремонт'!AL324</f>
        <v>0</v>
      </c>
      <c r="AM324" s="176"/>
      <c r="AN324" s="176">
        <f>'ПР 03.19-03.24'!AN324+'[9]поточний ремонт'!AN324+'[8]поточний ремонт'!AN324</f>
        <v>0</v>
      </c>
      <c r="AO324" s="176">
        <f>'ПР 03.19-03.24'!AO324+'[9]поточний ремонт'!AO324+'[8]поточний ремонт'!AO324</f>
        <v>0</v>
      </c>
      <c r="AP324" s="176"/>
      <c r="AQ324" s="176">
        <f>'ПР 03.19-03.24'!AQ324+'[9]поточний ремонт'!AQ324+'[8]поточний ремонт'!AQ324</f>
        <v>0</v>
      </c>
      <c r="AR324" s="176">
        <f>'ПР 03.19-03.24'!AR324+'[9]поточний ремонт'!AR324+'[8]поточний ремонт'!AR324</f>
        <v>0</v>
      </c>
      <c r="AS324" s="176"/>
      <c r="AT324" s="176">
        <f>'ПР 03.19-03.24'!AT324+'[9]поточний ремонт'!AT324+'[8]поточний ремонт'!AT324</f>
        <v>849.33210658885332</v>
      </c>
      <c r="AU324" s="176">
        <f>'ПР 03.19-03.24'!AU324+'[9]поточний ремонт'!AU324+'[8]поточний ремонт'!AU324</f>
        <v>1967</v>
      </c>
      <c r="AV324" s="176"/>
      <c r="AW324" s="176">
        <f>'ПР 03.19-03.24'!AW324+'[9]поточний ремонт'!AW324+'[8]поточний ремонт'!AW324</f>
        <v>284.98178253820436</v>
      </c>
      <c r="AX324" s="176">
        <f>'ПР 03.19-03.24'!AX324+'[9]поточний ремонт'!AX324+'[8]поточний ремонт'!AX324</f>
        <v>934.49465035000003</v>
      </c>
      <c r="AY324" s="176"/>
      <c r="AZ324" s="176">
        <f t="shared" si="20"/>
        <v>10807.330656475855</v>
      </c>
      <c r="BA324" s="176">
        <f t="shared" si="20"/>
        <v>2901.49465035</v>
      </c>
      <c r="BB324" s="176">
        <f t="shared" si="21"/>
        <v>-7905.8360061258554</v>
      </c>
      <c r="BD324" s="324">
        <v>3</v>
      </c>
    </row>
    <row r="325" spans="1:56" ht="24.9" customHeight="1" x14ac:dyDescent="0.3">
      <c r="A325" s="338">
        <v>150000899</v>
      </c>
      <c r="B325" s="114" t="s">
        <v>755</v>
      </c>
      <c r="C325" s="339">
        <v>9</v>
      </c>
      <c r="D325" s="340" t="s">
        <v>870</v>
      </c>
      <c r="E325" s="341">
        <f>'[8]поточний ремонт'!E325</f>
        <v>6211.85</v>
      </c>
      <c r="F325" s="176">
        <f>'ПР 03.19-03.24'!F325+'[9]поточний ремонт'!F325+'[8]поточний ремонт'!F325</f>
        <v>629352.78195449174</v>
      </c>
      <c r="G325" s="176">
        <f t="shared" si="18"/>
        <v>720055.66122708458</v>
      </c>
      <c r="H325" s="176">
        <f t="shared" si="19"/>
        <v>90702.879272592836</v>
      </c>
      <c r="I325" s="176">
        <f>'ПР 03.19-03.24'!I325+'[9]поточний ремонт'!I325+'[8]поточний ремонт'!I325</f>
        <v>319</v>
      </c>
      <c r="J325" s="176">
        <f>'ПР 03.19-03.24'!J325+'[9]поточний ремонт'!J325+'[8]поточний ремонт'!J325</f>
        <v>166882.76540266973</v>
      </c>
      <c r="K325" s="342"/>
      <c r="L325" s="176">
        <f>'ПР 03.19-03.24'!L325+'[9]поточний ремонт'!L325+'[8]поточний ремонт'!L325</f>
        <v>0</v>
      </c>
      <c r="M325" s="176">
        <f>'ПР 03.19-03.24'!M325+'[9]поточний ремонт'!M325+'[8]поточний ремонт'!M325</f>
        <v>85</v>
      </c>
      <c r="N325" s="176"/>
      <c r="O325" s="176">
        <f>'ПР 03.19-03.24'!O325+'[9]поточний ремонт'!O325+'[8]поточний ремонт'!O325</f>
        <v>0</v>
      </c>
      <c r="P325" s="176">
        <f>'ПР 03.19-03.24'!P325+'[9]поточний ремонт'!P325+'[8]поточний ремонт'!P325</f>
        <v>0</v>
      </c>
      <c r="Q325" s="334"/>
      <c r="R325" s="176">
        <f>'ПР 03.19-03.24'!R325+'[9]поточний ремонт'!R325+'[8]поточний ремонт'!R325</f>
        <v>27</v>
      </c>
      <c r="S325" s="176">
        <f>'ПР 03.19-03.24'!S325+'[9]поточний ремонт'!S325+'[8]поточний ремонт'!S325</f>
        <v>425240.74451539177</v>
      </c>
      <c r="T325" s="346"/>
      <c r="U325" s="176">
        <f>'ПР 03.19-03.24'!U325+'[9]поточний ремонт'!U325+'[8]поточний ремонт'!U325</f>
        <v>39177.082602854709</v>
      </c>
      <c r="V325" s="176">
        <f>'ПР 03.19-03.24'!V325+'[9]поточний ремонт'!V325+'[8]поточний ремонт'!V325</f>
        <v>0</v>
      </c>
      <c r="W325" s="176">
        <f>'ПР 03.19-03.24'!W325+'[9]поточний ремонт'!W325+'[8]поточний ремонт'!W325</f>
        <v>7</v>
      </c>
      <c r="X325" s="176">
        <f>'ПР 03.19-03.24'!X325+'[9]поточний ремонт'!X325+'[8]поточний ремонт'!X325</f>
        <v>2931</v>
      </c>
      <c r="Y325" s="176">
        <f>'ПР 03.19-03.24'!Y325+'[9]поточний ремонт'!Y325+'[8]поточний ремонт'!Y325</f>
        <v>27206</v>
      </c>
      <c r="Z325" s="176">
        <f>'ПР 03.19-03.24'!Z325+'[9]поточний ремонт'!Z325+'[8]поточний ремонт'!Z325</f>
        <v>0</v>
      </c>
      <c r="AA325" s="176">
        <f>'ПР 03.19-03.24'!AA325+'[9]поточний ремонт'!AA325+'[8]поточний ремонт'!AA325</f>
        <v>0</v>
      </c>
      <c r="AB325" s="176">
        <f>'ПР 03.19-03.24'!AB325+'[9]поточний ремонт'!AB325+'[8]поточний ремонт'!AB325</f>
        <v>0</v>
      </c>
      <c r="AC325" s="176">
        <f>'ПР 03.19-03.24'!AC325+'[9]поточний ремонт'!AC325+'[8]поточний ремонт'!AC325</f>
        <v>9621.1199252429542</v>
      </c>
      <c r="AD325" s="176">
        <f>'ПР 03.19-03.24'!AD325+'[9]поточний ремонт'!AD325+'[8]поточний ремонт'!AD325</f>
        <v>48911.948780925333</v>
      </c>
      <c r="AE325" s="176">
        <f>'ПР 03.19-03.24'!AE325+'[9]поточний ремонт'!AE325+'[8]поточний ремонт'!AE325</f>
        <v>35860.861352631342</v>
      </c>
      <c r="AF325" s="176">
        <f>'ПР 03.19-03.24'!AF325+'[9]поточний ремонт'!AF325+'[8]поточний ремонт'!AF325</f>
        <v>11420.740738501521</v>
      </c>
      <c r="AG325" s="176"/>
      <c r="AH325" s="176">
        <f>'ПР 03.19-03.24'!AH325+'[9]поточний ремонт'!AH325+'[8]поточний ремонт'!AH325</f>
        <v>39643.750356534088</v>
      </c>
      <c r="AI325" s="176">
        <f>'ПР 03.19-03.24'!AI325+'[9]поточний ремонт'!AI325+'[8]поточний ремонт'!AI325</f>
        <v>17400.045880254635</v>
      </c>
      <c r="AJ325" s="176"/>
      <c r="AK325" s="176">
        <f>'ПР 03.19-03.24'!AK325+'[9]поточний ремонт'!AK325+'[8]поточний ремонт'!AK325</f>
        <v>24059.885330876918</v>
      </c>
      <c r="AL325" s="176">
        <f>'ПР 03.19-03.24'!AL325+'[9]поточний ремонт'!AL325+'[8]поточний ремонт'!AL325</f>
        <v>6021.9726328938996</v>
      </c>
      <c r="AM325" s="176"/>
      <c r="AN325" s="176">
        <f>'ПР 03.19-03.24'!AN325+'[9]поточний ремонт'!AN325+'[8]поточний ремонт'!AN325</f>
        <v>22693.974445404845</v>
      </c>
      <c r="AO325" s="176">
        <f>'ПР 03.19-03.24'!AO325+'[9]поточний ремонт'!AO325+'[8]поточний ремонт'!AO325</f>
        <v>2759.8220140035119</v>
      </c>
      <c r="AP325" s="176"/>
      <c r="AQ325" s="176">
        <f>'ПР 03.19-03.24'!AQ325+'[9]поточний ремонт'!AQ325+'[8]поточний ремонт'!AQ325</f>
        <v>11435.751542494148</v>
      </c>
      <c r="AR325" s="176">
        <f>'ПР 03.19-03.24'!AR325+'[9]поточний ремонт'!AR325+'[8]поточний ремонт'!AR325</f>
        <v>33</v>
      </c>
      <c r="AS325" s="176"/>
      <c r="AT325" s="176">
        <f>'ПР 03.19-03.24'!AT325+'[9]поточний ремонт'!AT325+'[8]поточний ремонт'!AT325</f>
        <v>19161.865988390757</v>
      </c>
      <c r="AU325" s="176">
        <f>'ПР 03.19-03.24'!AU325+'[9]поточний ремонт'!AU325+'[8]поточний ремонт'!AU325</f>
        <v>28841.673038353179</v>
      </c>
      <c r="AV325" s="176"/>
      <c r="AW325" s="176">
        <f>'ПР 03.19-03.24'!AW325+'[9]поточний ремонт'!AW325+'[8]поточний ремонт'!AW325</f>
        <v>3068.3370790874724</v>
      </c>
      <c r="AX325" s="176">
        <f>'ПР 03.19-03.24'!AX325+'[9]поточний ремонт'!AX325+'[8]поточний ремонт'!AX325</f>
        <v>6791.1842891599999</v>
      </c>
      <c r="AY325" s="176"/>
      <c r="AZ325" s="176">
        <f t="shared" si="20"/>
        <v>155924.42609541956</v>
      </c>
      <c r="BA325" s="176">
        <f t="shared" si="20"/>
        <v>73268.438593166749</v>
      </c>
      <c r="BB325" s="176">
        <f t="shared" si="21"/>
        <v>-82655.987502252814</v>
      </c>
      <c r="BD325" s="324">
        <v>3</v>
      </c>
    </row>
    <row r="326" spans="1:56" ht="24.9" customHeight="1" x14ac:dyDescent="0.3">
      <c r="A326" s="338">
        <v>150000900</v>
      </c>
      <c r="B326" s="114" t="s">
        <v>757</v>
      </c>
      <c r="C326" s="339">
        <v>14</v>
      </c>
      <c r="D326" s="340" t="s">
        <v>870</v>
      </c>
      <c r="E326" s="341">
        <f>'[8]поточний ремонт'!E326</f>
        <v>4358.51</v>
      </c>
      <c r="F326" s="176">
        <f>'ПР 03.19-03.24'!F326+'[9]поточний ремонт'!F326+'[8]поточний ремонт'!F326</f>
        <v>405092.75424697634</v>
      </c>
      <c r="G326" s="176">
        <f t="shared" si="18"/>
        <v>424977.06052382424</v>
      </c>
      <c r="H326" s="176">
        <f t="shared" si="19"/>
        <v>19884.306276847899</v>
      </c>
      <c r="I326" s="176">
        <f>'ПР 03.19-03.24'!I326+'[9]поточний ремонт'!I326+'[8]поточний ремонт'!I326</f>
        <v>505.3</v>
      </c>
      <c r="J326" s="176">
        <f>'ПР 03.19-03.24'!J326+'[9]поточний ремонт'!J326+'[8]поточний ремонт'!J326</f>
        <v>203028</v>
      </c>
      <c r="K326" s="342"/>
      <c r="L326" s="176">
        <f>'ПР 03.19-03.24'!L326+'[9]поточний ремонт'!L326+'[8]поточний ремонт'!L326</f>
        <v>0</v>
      </c>
      <c r="M326" s="176">
        <f>'ПР 03.19-03.24'!M326+'[9]поточний ремонт'!M326+'[8]поточний ремонт'!M326</f>
        <v>0</v>
      </c>
      <c r="N326" s="176"/>
      <c r="O326" s="176">
        <f>'ПР 03.19-03.24'!O326+'[9]поточний ремонт'!O326+'[8]поточний ремонт'!O326</f>
        <v>0</v>
      </c>
      <c r="P326" s="176">
        <f>'ПР 03.19-03.24'!P326+'[9]поточний ремонт'!P326+'[8]поточний ремонт'!P326</f>
        <v>0</v>
      </c>
      <c r="Q326" s="334"/>
      <c r="R326" s="176">
        <f>'ПР 03.19-03.24'!R326+'[9]поточний ремонт'!R326+'[8]поточний ремонт'!R326</f>
        <v>14</v>
      </c>
      <c r="S326" s="176">
        <f>'ПР 03.19-03.24'!S326+'[9]поточний ремонт'!S326+'[8]поточний ремонт'!S326</f>
        <v>117990.18691091056</v>
      </c>
      <c r="T326" s="343"/>
      <c r="U326" s="176">
        <f>'ПР 03.19-03.24'!U326+'[9]поточний ремонт'!U326+'[8]поточний ремонт'!U326</f>
        <v>0</v>
      </c>
      <c r="V326" s="176">
        <f>'ПР 03.19-03.24'!V326+'[9]поточний ремонт'!V326+'[8]поточний ремонт'!V326</f>
        <v>0</v>
      </c>
      <c r="W326" s="176">
        <f>'ПР 03.19-03.24'!W326+'[9]поточний ремонт'!W326+'[8]поточний ремонт'!W326</f>
        <v>2</v>
      </c>
      <c r="X326" s="176">
        <f>'ПР 03.19-03.24'!X326+'[9]поточний ремонт'!X326+'[8]поточний ремонт'!X326</f>
        <v>387.84</v>
      </c>
      <c r="Y326" s="176">
        <f>'ПР 03.19-03.24'!Y326+'[9]поточний ремонт'!Y326+'[8]поточний ремонт'!Y326</f>
        <v>8751</v>
      </c>
      <c r="Z326" s="176">
        <f>'ПР 03.19-03.24'!Z326+'[9]поточний ремонт'!Z326+'[8]поточний ремонт'!Z326</f>
        <v>0</v>
      </c>
      <c r="AA326" s="176">
        <f>'ПР 03.19-03.24'!AA326+'[9]поточний ремонт'!AA326+'[8]поточний ремонт'!AA326</f>
        <v>0</v>
      </c>
      <c r="AB326" s="176">
        <f>'ПР 03.19-03.24'!AB326+'[9]поточний ремонт'!AB326+'[8]поточний ремонт'!AB326</f>
        <v>0</v>
      </c>
      <c r="AC326" s="176">
        <f>'ПР 03.19-03.24'!AC326+'[9]поточний ремонт'!AC326+'[8]поточний ремонт'!AC326</f>
        <v>90474.669915365885</v>
      </c>
      <c r="AD326" s="176">
        <f>'ПР 03.19-03.24'!AD326+'[9]поточний ремонт'!AD326+'[8]поточний ремонт'!AD326</f>
        <v>4345.3636975478112</v>
      </c>
      <c r="AE326" s="176">
        <f>'ПР 03.19-03.24'!AE326+'[9]поточний ремонт'!AE326+'[8]поточний ремонт'!AE326</f>
        <v>36022.762001014547</v>
      </c>
      <c r="AF326" s="176">
        <f>'ПР 03.19-03.24'!AF326+'[9]поточний ремонт'!AF326+'[8]поточний ремонт'!AF326</f>
        <v>4004</v>
      </c>
      <c r="AG326" s="176"/>
      <c r="AH326" s="176">
        <f>'ПР 03.19-03.24'!AH326+'[9]поточний ремонт'!AH326+'[8]поточний ремонт'!AH326</f>
        <v>13303.092940497785</v>
      </c>
      <c r="AI326" s="176">
        <f>'ПР 03.19-03.24'!AI326+'[9]поточний ремонт'!AI326+'[8]поточний ремонт'!AI326</f>
        <v>8426.6341009156313</v>
      </c>
      <c r="AJ326" s="176"/>
      <c r="AK326" s="176">
        <f>'ПР 03.19-03.24'!AK326+'[9]поточний ремонт'!AK326+'[8]поточний ремонт'!AK326</f>
        <v>14598.465928008172</v>
      </c>
      <c r="AL326" s="176">
        <f>'ПР 03.19-03.24'!AL326+'[9]поточний ремонт'!AL326+'[8]поточний ремонт'!AL326</f>
        <v>9352.5142952903443</v>
      </c>
      <c r="AM326" s="176"/>
      <c r="AN326" s="176">
        <f>'ПР 03.19-03.24'!AN326+'[9]поточний ремонт'!AN326+'[8]поточний ремонт'!AN326</f>
        <v>15456.813814112043</v>
      </c>
      <c r="AO326" s="176">
        <f>'ПР 03.19-03.24'!AO326+'[9]поточний ремонт'!AO326+'[8]поточний ремонт'!AO326</f>
        <v>9214.2099999999991</v>
      </c>
      <c r="AP326" s="176"/>
      <c r="AQ326" s="176">
        <f>'ПР 03.19-03.24'!AQ326+'[9]поточний ремонт'!AQ326+'[8]поточний ремонт'!AQ326</f>
        <v>7788.9457311975166</v>
      </c>
      <c r="AR326" s="176">
        <f>'ПР 03.19-03.24'!AR326+'[9]поточний ремонт'!AR326+'[8]поточний ремонт'!AR326</f>
        <v>1388.5</v>
      </c>
      <c r="AS326" s="176"/>
      <c r="AT326" s="176">
        <f>'ПР 03.19-03.24'!AT326+'[9]поточний ремонт'!AT326+'[8]поточний ремонт'!AT326</f>
        <v>9656.4127334023142</v>
      </c>
      <c r="AU326" s="176">
        <f>'ПР 03.19-03.24'!AU326+'[9]поточний ремонт'!AU326+'[8]поточний ремонт'!AU326</f>
        <v>67741.627521299888</v>
      </c>
      <c r="AV326" s="176"/>
      <c r="AW326" s="176">
        <f>'ПР 03.19-03.24'!AW326+'[9]поточний ремонт'!AW326+'[8]поточний ремонт'!AW326</f>
        <v>0</v>
      </c>
      <c r="AX326" s="176">
        <f>'ПР 03.19-03.24'!AX326+'[9]поточний ремонт'!AX326+'[8]поточний ремонт'!AX326</f>
        <v>0</v>
      </c>
      <c r="AY326" s="176"/>
      <c r="AZ326" s="176">
        <f t="shared" si="20"/>
        <v>96826.493148232374</v>
      </c>
      <c r="BA326" s="176">
        <f t="shared" si="20"/>
        <v>100127.48591750587</v>
      </c>
      <c r="BB326" s="176">
        <f t="shared" si="21"/>
        <v>3300.9927692734927</v>
      </c>
      <c r="BD326" s="324">
        <v>3</v>
      </c>
    </row>
    <row r="327" spans="1:56" ht="24.9" customHeight="1" x14ac:dyDescent="0.3">
      <c r="A327" s="338">
        <v>150000901</v>
      </c>
      <c r="B327" s="114" t="s">
        <v>759</v>
      </c>
      <c r="C327" s="339">
        <v>10</v>
      </c>
      <c r="D327" s="340" t="s">
        <v>870</v>
      </c>
      <c r="E327" s="341">
        <f>'[8]поточний ремонт'!E327</f>
        <v>10089.4</v>
      </c>
      <c r="F327" s="176">
        <f>'ПР 03.19-03.24'!F327+'[9]поточний ремонт'!F327+'[8]поточний ремонт'!F327</f>
        <v>930803.86038629967</v>
      </c>
      <c r="G327" s="176">
        <f t="shared" si="18"/>
        <v>973409.32950308803</v>
      </c>
      <c r="H327" s="176">
        <f t="shared" si="19"/>
        <v>42605.469116788357</v>
      </c>
      <c r="I327" s="176">
        <f>'ПР 03.19-03.24'!I327+'[9]поточний ремонт'!I327+'[8]поточний ремонт'!I327</f>
        <v>865.2</v>
      </c>
      <c r="J327" s="176">
        <f>'ПР 03.19-03.24'!J327+'[9]поточний ремонт'!J327+'[8]поточний ремонт'!J327</f>
        <v>239099.93822427103</v>
      </c>
      <c r="K327" s="342"/>
      <c r="L327" s="176">
        <f>'ПР 03.19-03.24'!L327+'[9]поточний ремонт'!L327+'[8]поточний ремонт'!L327</f>
        <v>5</v>
      </c>
      <c r="M327" s="176">
        <f>'ПР 03.19-03.24'!M327+'[9]поточний ремонт'!M327+'[8]поточний ремонт'!M327</f>
        <v>21712.994817252285</v>
      </c>
      <c r="N327" s="176"/>
      <c r="O327" s="176">
        <f>'ПР 03.19-03.24'!O327+'[9]поточний ремонт'!O327+'[8]поточний ремонт'!O327</f>
        <v>0</v>
      </c>
      <c r="P327" s="176">
        <f>'ПР 03.19-03.24'!P327+'[9]поточний ремонт'!P327+'[8]поточний ремонт'!P327</f>
        <v>0</v>
      </c>
      <c r="Q327" s="334"/>
      <c r="R327" s="176">
        <f>'ПР 03.19-03.24'!R327+'[9]поточний ремонт'!R327+'[8]поточний ремонт'!R327</f>
        <v>39</v>
      </c>
      <c r="S327" s="176">
        <f>'ПР 03.19-03.24'!S327+'[9]поточний ремонт'!S327+'[8]поточний ремонт'!S327</f>
        <v>390533.48336463084</v>
      </c>
      <c r="T327" s="346"/>
      <c r="U327" s="176">
        <f>'ПР 03.19-03.24'!U327+'[9]поточний ремонт'!U327+'[8]поточний ремонт'!U327</f>
        <v>0</v>
      </c>
      <c r="V327" s="176">
        <f>'ПР 03.19-03.24'!V327+'[9]поточний ремонт'!V327+'[8]поточний ремонт'!V327</f>
        <v>0</v>
      </c>
      <c r="W327" s="176">
        <f>'ПР 03.19-03.24'!W327+'[9]поточний ремонт'!W327+'[8]поточний ремонт'!W327</f>
        <v>66</v>
      </c>
      <c r="X327" s="176">
        <f>'ПР 03.19-03.24'!X327+'[9]поточний ремонт'!X327+'[8]поточний ремонт'!X327</f>
        <v>9559.26</v>
      </c>
      <c r="Y327" s="176">
        <f>'ПР 03.19-03.24'!Y327+'[9]поточний ремонт'!Y327+'[8]поточний ремонт'!Y327</f>
        <v>81442.062407873294</v>
      </c>
      <c r="Z327" s="176">
        <f>'ПР 03.19-03.24'!Z327+'[9]поточний ремонт'!Z327+'[8]поточний ремонт'!Z327</f>
        <v>0</v>
      </c>
      <c r="AA327" s="176">
        <f>'ПР 03.19-03.24'!AA327+'[9]поточний ремонт'!AA327+'[8]поточний ремонт'!AA327</f>
        <v>0</v>
      </c>
      <c r="AB327" s="176">
        <f>'ПР 03.19-03.24'!AB327+'[9]поточний ремонт'!AB327+'[8]поточний ремонт'!AB327</f>
        <v>30474.45692141027</v>
      </c>
      <c r="AC327" s="176">
        <f>'ПР 03.19-03.24'!AC327+'[9]поточний ремонт'!AC327+'[8]поточний ремонт'!AC327</f>
        <v>52776.97235063016</v>
      </c>
      <c r="AD327" s="176">
        <f>'ПР 03.19-03.24'!AD327+'[9]поточний ремонт'!AD327+'[8]поточний ремонт'!AD327</f>
        <v>147810.16141702008</v>
      </c>
      <c r="AE327" s="176">
        <f>'ПР 03.19-03.24'!AE327+'[9]поточний ремонт'!AE327+'[8]поточний ремонт'!AE327</f>
        <v>52973.5406225318</v>
      </c>
      <c r="AF327" s="176">
        <f>'ПР 03.19-03.24'!AF327+'[9]поточний ремонт'!AF327+'[8]поточний ремонт'!AF327</f>
        <v>19574.242254414388</v>
      </c>
      <c r="AG327" s="176"/>
      <c r="AH327" s="176">
        <f>'ПР 03.19-03.24'!AH327+'[9]поточний ремонт'!AH327+'[8]поточний ремонт'!AH327</f>
        <v>55909.479472041807</v>
      </c>
      <c r="AI327" s="176">
        <f>'ПР 03.19-03.24'!AI327+'[9]поточний ремонт'!AI327+'[8]поточний ремонт'!AI327</f>
        <v>21865.119556159309</v>
      </c>
      <c r="AJ327" s="176"/>
      <c r="AK327" s="176">
        <f>'ПР 03.19-03.24'!AK327+'[9]поточний ремонт'!AK327+'[8]поточний ремонт'!AK327</f>
        <v>34084.190574331253</v>
      </c>
      <c r="AL327" s="176">
        <f>'ПР 03.19-03.24'!AL327+'[9]поточний ремонт'!AL327+'[8]поточний ремонт'!AL327</f>
        <v>24732.691958007443</v>
      </c>
      <c r="AM327" s="176"/>
      <c r="AN327" s="176">
        <f>'ПР 03.19-03.24'!AN327+'[9]поточний ремонт'!AN327+'[8]поточний ремонт'!AN327</f>
        <v>35005.700767848633</v>
      </c>
      <c r="AO327" s="176">
        <f>'ПР 03.19-03.24'!AO327+'[9]поточний ремонт'!AO327+'[8]поточний ремонт'!AO327</f>
        <v>12116</v>
      </c>
      <c r="AP327" s="176"/>
      <c r="AQ327" s="176">
        <f>'ПР 03.19-03.24'!AQ327+'[9]поточний ремонт'!AQ327+'[8]поточний ремонт'!AQ327</f>
        <v>16284.962681133213</v>
      </c>
      <c r="AR327" s="176">
        <f>'ПР 03.19-03.24'!AR327+'[9]поточний ремонт'!AR327+'[8]поточний ремонт'!AR327</f>
        <v>8490.0085951419278</v>
      </c>
      <c r="AS327" s="176"/>
      <c r="AT327" s="176">
        <f>'ПР 03.19-03.24'!AT327+'[9]поточний ремонт'!AT327+'[8]поточний ремонт'!AT327</f>
        <v>26490.157211367834</v>
      </c>
      <c r="AU327" s="176">
        <f>'ПР 03.19-03.24'!AU327+'[9]поточний ремонт'!AU327+'[8]поточний ремонт'!AU327</f>
        <v>13568.731313843296</v>
      </c>
      <c r="AV327" s="176"/>
      <c r="AW327" s="176">
        <f>'ПР 03.19-03.24'!AW327+'[9]поточний ремонт'!AW327+'[8]поточний ремонт'!AW327</f>
        <v>4569.0093904584528</v>
      </c>
      <c r="AX327" s="176">
        <f>'ПР 03.19-03.24'!AX327+'[9]поточний ремонт'!AX327+'[8]поточний ремонт'!AX327</f>
        <v>6356.8062330399998</v>
      </c>
      <c r="AY327" s="176"/>
      <c r="AZ327" s="176">
        <f t="shared" si="20"/>
        <v>225317.04071971303</v>
      </c>
      <c r="BA327" s="176">
        <f t="shared" si="20"/>
        <v>106703.59991060637</v>
      </c>
      <c r="BB327" s="176">
        <f t="shared" si="21"/>
        <v>-118613.44080910666</v>
      </c>
      <c r="BD327" s="324">
        <v>3</v>
      </c>
    </row>
    <row r="328" spans="1:56" ht="24.9" customHeight="1" x14ac:dyDescent="0.3">
      <c r="A328" s="338">
        <v>150000902</v>
      </c>
      <c r="B328" s="114" t="s">
        <v>761</v>
      </c>
      <c r="C328" s="339">
        <v>9</v>
      </c>
      <c r="D328" s="340" t="s">
        <v>870</v>
      </c>
      <c r="E328" s="341">
        <f>'[8]поточний ремонт'!E328</f>
        <v>3581.3</v>
      </c>
      <c r="F328" s="176">
        <f>'ПР 03.19-03.24'!F328+'[9]поточний ремонт'!F328+'[8]поточний ремонт'!F328</f>
        <v>458061.87224670651</v>
      </c>
      <c r="G328" s="176">
        <f t="shared" si="18"/>
        <v>299812.1633991978</v>
      </c>
      <c r="H328" s="176">
        <f t="shared" si="19"/>
        <v>-158249.70884750871</v>
      </c>
      <c r="I328" s="176">
        <f>'ПР 03.19-03.24'!I328+'[9]поточний ремонт'!I328+'[8]поточний ремонт'!I328</f>
        <v>29.08</v>
      </c>
      <c r="J328" s="176">
        <f>'ПР 03.19-03.24'!J328+'[9]поточний ремонт'!J328+'[8]поточний ремонт'!J328</f>
        <v>9462</v>
      </c>
      <c r="K328" s="342"/>
      <c r="L328" s="176">
        <f>'ПР 03.19-03.24'!L328+'[9]поточний ремонт'!L328+'[8]поточний ремонт'!L328</f>
        <v>0</v>
      </c>
      <c r="M328" s="176">
        <f>'ПР 03.19-03.24'!M328+'[9]поточний ремонт'!M328+'[8]поточний ремонт'!M328</f>
        <v>2030</v>
      </c>
      <c r="N328" s="176"/>
      <c r="O328" s="176">
        <f>'ПР 03.19-03.24'!O328+'[9]поточний ремонт'!O328+'[8]поточний ремонт'!O328</f>
        <v>36</v>
      </c>
      <c r="P328" s="176">
        <f>'ПР 03.19-03.24'!P328+'[9]поточний ремонт'!P328+'[8]поточний ремонт'!P328</f>
        <v>11794</v>
      </c>
      <c r="Q328" s="334"/>
      <c r="R328" s="176">
        <f>'ПР 03.19-03.24'!R328+'[9]поточний ремонт'!R328+'[8]поточний ремонт'!R328</f>
        <v>9</v>
      </c>
      <c r="S328" s="176">
        <f>'ПР 03.19-03.24'!S328+'[9]поточний ремонт'!S328+'[8]поточний ремонт'!S328</f>
        <v>225826.57471602745</v>
      </c>
      <c r="T328" s="343"/>
      <c r="U328" s="176">
        <f>'ПР 03.19-03.24'!U328+'[9]поточний ремонт'!U328+'[8]поточний ремонт'!U328</f>
        <v>0</v>
      </c>
      <c r="V328" s="176">
        <f>'ПР 03.19-03.24'!V328+'[9]поточний ремонт'!V328+'[8]поточний ремонт'!V328</f>
        <v>0</v>
      </c>
      <c r="W328" s="176">
        <f>'ПР 03.19-03.24'!W328+'[9]поточний ремонт'!W328+'[8]поточний ремонт'!W328</f>
        <v>8</v>
      </c>
      <c r="X328" s="176">
        <f>'ПР 03.19-03.24'!X328+'[9]поточний ремонт'!X328+'[8]поточний ремонт'!X328</f>
        <v>2073</v>
      </c>
      <c r="Y328" s="176">
        <f>'ПР 03.19-03.24'!Y328+'[9]поточний ремонт'!Y328+'[8]поточний ремонт'!Y328</f>
        <v>8681.677270200089</v>
      </c>
      <c r="Z328" s="176">
        <f>'ПР 03.19-03.24'!Z328+'[9]поточний ремонт'!Z328+'[8]поточний ремонт'!Z328</f>
        <v>0</v>
      </c>
      <c r="AA328" s="176">
        <f>'ПР 03.19-03.24'!AA328+'[9]поточний ремонт'!AA328+'[8]поточний ремонт'!AA328</f>
        <v>0</v>
      </c>
      <c r="AB328" s="176">
        <f>'ПР 03.19-03.24'!AB328+'[9]поточний ремонт'!AB328+'[8]поточний ремонт'!AB328</f>
        <v>3491.3752197044496</v>
      </c>
      <c r="AC328" s="176">
        <f>'ПР 03.19-03.24'!AC328+'[9]поточний ремонт'!AC328+'[8]поточний ремонт'!AC328</f>
        <v>24522.831239120289</v>
      </c>
      <c r="AD328" s="176">
        <f>'ПР 03.19-03.24'!AD328+'[9]поточний ремонт'!AD328+'[8]поточний ремонт'!AD328</f>
        <v>11930.704954145542</v>
      </c>
      <c r="AE328" s="176">
        <f>'ПР 03.19-03.24'!AE328+'[9]поточний ремонт'!AE328+'[8]поточний ремонт'!AE328</f>
        <v>16090.663476806812</v>
      </c>
      <c r="AF328" s="176">
        <f>'ПР 03.19-03.24'!AF328+'[9]поточний ремонт'!AF328+'[8]поточний ремонт'!AF328</f>
        <v>2795.5592261573311</v>
      </c>
      <c r="AG328" s="176"/>
      <c r="AH328" s="176">
        <f>'ПР 03.19-03.24'!AH328+'[9]поточний ремонт'!AH328+'[8]поточний ремонт'!AH328</f>
        <v>24223.905074706257</v>
      </c>
      <c r="AI328" s="176">
        <f>'ПР 03.19-03.24'!AI328+'[9]поточний ремонт'!AI328+'[8]поточний ремонт'!AI328</f>
        <v>10593.475848147431</v>
      </c>
      <c r="AJ328" s="176"/>
      <c r="AK328" s="176">
        <f>'ПР 03.19-03.24'!AK328+'[9]поточний ремонт'!AK328+'[8]поточний ремонт'!AK328</f>
        <v>13260.204056108176</v>
      </c>
      <c r="AL328" s="176">
        <f>'ПР 03.19-03.24'!AL328+'[9]поточний ремонт'!AL328+'[8]поточний ремонт'!AL328</f>
        <v>2754</v>
      </c>
      <c r="AM328" s="176"/>
      <c r="AN328" s="176">
        <f>'ПР 03.19-03.24'!AN328+'[9]поточний ремонт'!AN328+'[8]поточний ремонт'!AN328</f>
        <v>13288.535962946906</v>
      </c>
      <c r="AO328" s="176">
        <f>'ПР 03.19-03.24'!AO328+'[9]поточний ремонт'!AO328+'[8]поточний ремонт'!AO328</f>
        <v>986</v>
      </c>
      <c r="AP328" s="176"/>
      <c r="AQ328" s="176">
        <f>'ПР 03.19-03.24'!AQ328+'[9]поточний ремонт'!AQ328+'[8]поточний ремонт'!AQ328</f>
        <v>7639.0246580482444</v>
      </c>
      <c r="AR328" s="176">
        <f>'ПР 03.19-03.24'!AR328+'[9]поточний ремонт'!AR328+'[8]поточний ремонт'!AR328</f>
        <v>6654.9562993772506</v>
      </c>
      <c r="AS328" s="176"/>
      <c r="AT328" s="176">
        <f>'ПР 03.19-03.24'!AT328+'[9]поточний ремонт'!AT328+'[8]поточний ремонт'!AT328</f>
        <v>18331.970402488052</v>
      </c>
      <c r="AU328" s="176">
        <f>'ПР 03.19-03.24'!AU328+'[9]поточний ремонт'!AU328+'[8]поточний ремонт'!AU328</f>
        <v>11466.381947791975</v>
      </c>
      <c r="AV328" s="176"/>
      <c r="AW328" s="176">
        <f>'ПР 03.19-03.24'!AW328+'[9]поточний ремонт'!AW328+'[8]поточний ремонт'!AW328</f>
        <v>1597.0101301528171</v>
      </c>
      <c r="AX328" s="176">
        <f>'ПР 03.19-03.24'!AX328+'[9]поточний ремонт'!AX328+'[8]поточний ремонт'!AX328</f>
        <v>4885.756744614202</v>
      </c>
      <c r="AY328" s="176"/>
      <c r="AZ328" s="176">
        <f t="shared" si="20"/>
        <v>94431.313761257261</v>
      </c>
      <c r="BA328" s="176">
        <f t="shared" si="20"/>
        <v>40136.130066088183</v>
      </c>
      <c r="BB328" s="176">
        <f t="shared" si="21"/>
        <v>-54295.183695169078</v>
      </c>
      <c r="BD328" s="324">
        <v>3</v>
      </c>
    </row>
    <row r="329" spans="1:56" ht="24.9" customHeight="1" x14ac:dyDescent="0.3">
      <c r="A329" s="338">
        <v>150000903</v>
      </c>
      <c r="B329" s="114" t="s">
        <v>763</v>
      </c>
      <c r="C329" s="339">
        <v>9</v>
      </c>
      <c r="D329" s="340" t="s">
        <v>870</v>
      </c>
      <c r="E329" s="341">
        <f>'[8]поточний ремонт'!E329</f>
        <v>4073.8</v>
      </c>
      <c r="F329" s="176">
        <f>'ПР 03.19-03.24'!F329+'[9]поточний ремонт'!F329+'[8]поточний ремонт'!F329</f>
        <v>528189.22787733341</v>
      </c>
      <c r="G329" s="176">
        <f t="shared" si="18"/>
        <v>459268.52629284072</v>
      </c>
      <c r="H329" s="176">
        <f t="shared" si="19"/>
        <v>-68920.701584492694</v>
      </c>
      <c r="I329" s="176">
        <f>'ПР 03.19-03.24'!I329+'[9]поточний ремонт'!I329+'[8]поточний ремонт'!I329</f>
        <v>209.38</v>
      </c>
      <c r="J329" s="176">
        <f>'ПР 03.19-03.24'!J329+'[9]поточний ремонт'!J329+'[8]поточний ремонт'!J329</f>
        <v>72115</v>
      </c>
      <c r="K329" s="342"/>
      <c r="L329" s="176">
        <f>'ПР 03.19-03.24'!L329+'[9]поточний ремонт'!L329+'[8]поточний ремонт'!L329</f>
        <v>0</v>
      </c>
      <c r="M329" s="176">
        <f>'ПР 03.19-03.24'!M329+'[9]поточний ремонт'!M329+'[8]поточний ремонт'!M329</f>
        <v>0</v>
      </c>
      <c r="N329" s="176"/>
      <c r="O329" s="176">
        <f>'ПР 03.19-03.24'!O329+'[9]поточний ремонт'!O329+'[8]поточний ремонт'!O329</f>
        <v>253</v>
      </c>
      <c r="P329" s="176">
        <f>'ПР 03.19-03.24'!P329+'[9]поточний ремонт'!P329+'[8]поточний ремонт'!P329</f>
        <v>77324</v>
      </c>
      <c r="Q329" s="334"/>
      <c r="R329" s="176">
        <f>'ПР 03.19-03.24'!R329+'[9]поточний ремонт'!R329+'[8]поточний ремонт'!R329</f>
        <v>22</v>
      </c>
      <c r="S329" s="176">
        <f>'ПР 03.19-03.24'!S329+'[9]поточний ремонт'!S329+'[8]поточний ремонт'!S329</f>
        <v>254733.58594992102</v>
      </c>
      <c r="T329" s="346"/>
      <c r="U329" s="176">
        <f>'ПР 03.19-03.24'!U329+'[9]поточний ремонт'!U329+'[8]поточний ремонт'!U329</f>
        <v>6574</v>
      </c>
      <c r="V329" s="176">
        <f>'ПР 03.19-03.24'!V329+'[9]поточний ремонт'!V329+'[8]поточний ремонт'!V329</f>
        <v>0</v>
      </c>
      <c r="W329" s="176">
        <f>'ПР 03.19-03.24'!W329+'[9]поточний ремонт'!W329+'[8]поточний ремонт'!W329</f>
        <v>0</v>
      </c>
      <c r="X329" s="176">
        <f>'ПР 03.19-03.24'!X329+'[9]поточний ремонт'!X329+'[8]поточний ремонт'!X329</f>
        <v>0</v>
      </c>
      <c r="Y329" s="176">
        <f>'ПР 03.19-03.24'!Y329+'[9]поточний ремонт'!Y329+'[8]поточний ремонт'!Y329</f>
        <v>11541.821013378933</v>
      </c>
      <c r="Z329" s="176">
        <f>'ПР 03.19-03.24'!Z329+'[9]поточний ремонт'!Z329+'[8]поточний ремонт'!Z329</f>
        <v>0</v>
      </c>
      <c r="AA329" s="176">
        <f>'ПР 03.19-03.24'!AA329+'[9]поточний ремонт'!AA329+'[8]поточний ремонт'!AA329</f>
        <v>0</v>
      </c>
      <c r="AB329" s="176">
        <f>'ПР 03.19-03.24'!AB329+'[9]поточний ремонт'!AB329+'[8]поточний ремонт'!AB329</f>
        <v>10264.626613446067</v>
      </c>
      <c r="AC329" s="176">
        <f>'ПР 03.19-03.24'!AC329+'[9]поточний ремонт'!AC329+'[8]поточний ремонт'!AC329</f>
        <v>14383.178858458297</v>
      </c>
      <c r="AD329" s="176">
        <f>'ПР 03.19-03.24'!AD329+'[9]поточний ремонт'!AD329+'[8]поточний ремонт'!AD329</f>
        <v>12332.313857636404</v>
      </c>
      <c r="AE329" s="176">
        <f>'ПР 03.19-03.24'!AE329+'[9]поточний ремонт'!AE329+'[8]поточний ремонт'!AE329</f>
        <v>15631.688375373091</v>
      </c>
      <c r="AF329" s="176">
        <f>'ПР 03.19-03.24'!AF329+'[9]поточний ремонт'!AF329+'[8]поточний ремонт'!AF329</f>
        <v>17555.875585768292</v>
      </c>
      <c r="AG329" s="176"/>
      <c r="AH329" s="176">
        <f>'ПР 03.19-03.24'!AH329+'[9]поточний ремонт'!AH329+'[8]поточний ремонт'!AH329</f>
        <v>14342.970866183929</v>
      </c>
      <c r="AI329" s="176">
        <f>'ПР 03.19-03.24'!AI329+'[9]поточний ремонт'!AI329+'[8]поточний ремонт'!AI329</f>
        <v>41048.103608688565</v>
      </c>
      <c r="AJ329" s="176"/>
      <c r="AK329" s="176">
        <f>'ПР 03.19-03.24'!AK329+'[9]поточний ремонт'!AK329+'[8]поточний ремонт'!AK329</f>
        <v>14554.524750849432</v>
      </c>
      <c r="AL329" s="176">
        <f>'ПР 03.19-03.24'!AL329+'[9]поточний ремонт'!AL329+'[8]поточний ремонт'!AL329</f>
        <v>9725</v>
      </c>
      <c r="AM329" s="176"/>
      <c r="AN329" s="176">
        <f>'ПР 03.19-03.24'!AN329+'[9]поточний ремонт'!AN329+'[8]поточний ремонт'!AN329</f>
        <v>16187.765998498071</v>
      </c>
      <c r="AO329" s="176">
        <f>'ПР 03.19-03.24'!AO329+'[9]поточний ремонт'!AO329+'[8]поточний ремонт'!AO329</f>
        <v>5504.8583255913518</v>
      </c>
      <c r="AP329" s="176"/>
      <c r="AQ329" s="176">
        <f>'ПР 03.19-03.24'!AQ329+'[9]поточний ремонт'!AQ329+'[8]поточний ремонт'!AQ329</f>
        <v>7639.0246580482444</v>
      </c>
      <c r="AR329" s="176">
        <f>'ПР 03.19-03.24'!AR329+'[9]поточний ремонт'!AR329+'[8]поточний ремонт'!AR329</f>
        <v>14919.73</v>
      </c>
      <c r="AS329" s="176"/>
      <c r="AT329" s="176">
        <f>'ПР 03.19-03.24'!AT329+'[9]поточний ремонт'!AT329+'[8]поточний ремонт'!AT329</f>
        <v>17339.775170456331</v>
      </c>
      <c r="AU329" s="176">
        <f>'ПР 03.19-03.24'!AU329+'[9]поточний ремонт'!AU329+'[8]поточний ремонт'!AU329</f>
        <v>15736.742216722912</v>
      </c>
      <c r="AV329" s="176"/>
      <c r="AW329" s="176">
        <f>'ПР 03.19-03.24'!AW329+'[9]поточний ремонт'!AW329+'[8]поточний ремонт'!AW329</f>
        <v>1729.8501301528174</v>
      </c>
      <c r="AX329" s="176">
        <f>'ПР 03.19-03.24'!AX329+'[9]поточний ремонт'!AX329+'[8]поточний ремонт'!AX329</f>
        <v>5361.4028103199998</v>
      </c>
      <c r="AY329" s="176"/>
      <c r="AZ329" s="176">
        <f t="shared" si="20"/>
        <v>87425.599949561918</v>
      </c>
      <c r="BA329" s="176">
        <f t="shared" si="20"/>
        <v>109851.71254709111</v>
      </c>
      <c r="BB329" s="176">
        <f t="shared" si="21"/>
        <v>22426.112597529194</v>
      </c>
      <c r="BD329" s="324">
        <v>3</v>
      </c>
    </row>
    <row r="330" spans="1:56" ht="26.25" customHeight="1" x14ac:dyDescent="0.3">
      <c r="A330" s="338">
        <v>150000904</v>
      </c>
      <c r="B330" s="114" t="s">
        <v>765</v>
      </c>
      <c r="C330" s="339">
        <v>9</v>
      </c>
      <c r="D330" s="340" t="s">
        <v>870</v>
      </c>
      <c r="E330" s="341">
        <f>'[8]поточний ремонт'!E330</f>
        <v>4388.5</v>
      </c>
      <c r="F330" s="176">
        <f>'ПР 03.19-03.24'!F330+'[9]поточний ремонт'!F330+'[8]поточний ремонт'!F330</f>
        <v>484872.81962345721</v>
      </c>
      <c r="G330" s="176">
        <f t="shared" si="18"/>
        <v>489694.64095591306</v>
      </c>
      <c r="H330" s="176">
        <f t="shared" si="19"/>
        <v>4821.8213324558455</v>
      </c>
      <c r="I330" s="176">
        <f>'ПР 03.19-03.24'!I330+'[9]поточний ремонт'!I330+'[8]поточний ремонт'!I330</f>
        <v>90.8</v>
      </c>
      <c r="J330" s="176">
        <f>'ПР 03.19-03.24'!J330+'[9]поточний ремонт'!J330+'[8]поточний ремонт'!J330</f>
        <v>52069</v>
      </c>
      <c r="K330" s="342"/>
      <c r="L330" s="176">
        <f>'ПР 03.19-03.24'!L330+'[9]поточний ремонт'!L330+'[8]поточний ремонт'!L330</f>
        <v>0</v>
      </c>
      <c r="M330" s="176">
        <f>'ПР 03.19-03.24'!M330+'[9]поточний ремонт'!M330+'[8]поточний ремонт'!M330</f>
        <v>2344.69</v>
      </c>
      <c r="N330" s="176"/>
      <c r="O330" s="176">
        <f>'ПР 03.19-03.24'!O330+'[9]поточний ремонт'!O330+'[8]поточний ремонт'!O330</f>
        <v>0</v>
      </c>
      <c r="P330" s="176">
        <f>'ПР 03.19-03.24'!P330+'[9]поточний ремонт'!P330+'[8]поточний ремонт'!P330</f>
        <v>0</v>
      </c>
      <c r="Q330" s="334"/>
      <c r="R330" s="176">
        <f>'ПР 03.19-03.24'!R330+'[9]поточний ремонт'!R330+'[8]поточний ремонт'!R330</f>
        <v>11</v>
      </c>
      <c r="S330" s="176">
        <f>'ПР 03.19-03.24'!S330+'[9]поточний ремонт'!S330+'[8]поточний ремонт'!S330</f>
        <v>98897</v>
      </c>
      <c r="T330" s="343"/>
      <c r="U330" s="176">
        <f>'ПР 03.19-03.24'!U330+'[9]поточний ремонт'!U330+'[8]поточний ремонт'!U330</f>
        <v>31660</v>
      </c>
      <c r="V330" s="176">
        <f>'ПР 03.19-03.24'!V330+'[9]поточний ремонт'!V330+'[8]поточний ремонт'!V330</f>
        <v>0</v>
      </c>
      <c r="W330" s="176">
        <f>'ПР 03.19-03.24'!W330+'[9]поточний ремонт'!W330+'[8]поточний ремонт'!W330</f>
        <v>0</v>
      </c>
      <c r="X330" s="176">
        <f>'ПР 03.19-03.24'!X330+'[9]поточний ремонт'!X330+'[8]поточний ремонт'!X330</f>
        <v>0</v>
      </c>
      <c r="Y330" s="176">
        <f>'ПР 03.19-03.24'!Y330+'[9]поточний ремонт'!Y330+'[8]поточний ремонт'!Y330</f>
        <v>89318.075721813686</v>
      </c>
      <c r="Z330" s="176">
        <f>'ПР 03.19-03.24'!Z330+'[9]поточний ремонт'!Z330+'[8]поточний ремонт'!Z330</f>
        <v>0</v>
      </c>
      <c r="AA330" s="176">
        <f>'ПР 03.19-03.24'!AA330+'[9]поточний ремонт'!AA330+'[8]поточний ремонт'!AA330</f>
        <v>0</v>
      </c>
      <c r="AB330" s="176">
        <f>'ПР 03.19-03.24'!AB330+'[9]поточний ремонт'!AB330+'[8]поточний ремонт'!AB330</f>
        <v>7430.4789766751301</v>
      </c>
      <c r="AC330" s="176">
        <f>'ПР 03.19-03.24'!AC330+'[9]поточний ремонт'!AC330+'[8]поточний ремонт'!AC330</f>
        <v>34541.064020006779</v>
      </c>
      <c r="AD330" s="176">
        <f>'ПР 03.19-03.24'!AD330+'[9]поточний ремонт'!AD330+'[8]поточний ремонт'!AD330</f>
        <v>173434.33223741746</v>
      </c>
      <c r="AE330" s="176">
        <f>'ПР 03.19-03.24'!AE330+'[9]поточний ремонт'!AE330+'[8]поточний ремонт'!AE330</f>
        <v>22716.59142855979</v>
      </c>
      <c r="AF330" s="176">
        <f>'ПР 03.19-03.24'!AF330+'[9]поточний ремонт'!AF330+'[8]поточний ремонт'!AF330</f>
        <v>1973</v>
      </c>
      <c r="AG330" s="176"/>
      <c r="AH330" s="176">
        <f>'ПР 03.19-03.24'!AH330+'[9]поточний ремонт'!AH330+'[8]поточний ремонт'!AH330</f>
        <v>26482.707668044812</v>
      </c>
      <c r="AI330" s="176">
        <f>'ПР 03.19-03.24'!AI330+'[9]поточний ремонт'!AI330+'[8]поточний ремонт'!AI330</f>
        <v>7053.7566325546286</v>
      </c>
      <c r="AJ330" s="176"/>
      <c r="AK330" s="176">
        <f>'ПР 03.19-03.24'!AK330+'[9]поточний ремонт'!AK330+'[8]поточний ремонт'!AK330</f>
        <v>16535.81205064918</v>
      </c>
      <c r="AL330" s="176">
        <f>'ПР 03.19-03.24'!AL330+'[9]поточний ремонт'!AL330+'[8]поточний ремонт'!AL330</f>
        <v>46993.151783506124</v>
      </c>
      <c r="AM330" s="176"/>
      <c r="AN330" s="176">
        <f>'ПР 03.19-03.24'!AN330+'[9]поточний ремонт'!AN330+'[8]поточний ремонт'!AN330</f>
        <v>16322.794899494644</v>
      </c>
      <c r="AO330" s="176">
        <f>'ПР 03.19-03.24'!AO330+'[9]поточний ремонт'!AO330+'[8]поточний ремонт'!AO330</f>
        <v>4033.1251358473251</v>
      </c>
      <c r="AP330" s="176"/>
      <c r="AQ330" s="176">
        <f>'ПР 03.19-03.24'!AQ330+'[9]поточний ремонт'!AQ330+'[8]поточний ремонт'!AQ330</f>
        <v>7685.1652395941856</v>
      </c>
      <c r="AR330" s="176">
        <f>'ПР 03.19-03.24'!AR330+'[9]поточний ремонт'!AR330+'[8]поточний ремонт'!AR330</f>
        <v>7547.899884688265</v>
      </c>
      <c r="AS330" s="176"/>
      <c r="AT330" s="176">
        <f>'ПР 03.19-03.24'!AT330+'[9]поточний ремонт'!AT330+'[8]поточний ремонт'!AT330</f>
        <v>14605.837135976386</v>
      </c>
      <c r="AU330" s="176">
        <f>'ПР 03.19-03.24'!AU330+'[9]поточний ремонт'!AU330+'[8]поточний ремонт'!AU330</f>
        <v>15519.64269261502</v>
      </c>
      <c r="AV330" s="176"/>
      <c r="AW330" s="176">
        <f>'ПР 03.19-03.24'!AW330+'[9]поточний ремонт'!AW330+'[8]поточний ремонт'!AW330</f>
        <v>2129.6596952292261</v>
      </c>
      <c r="AX330" s="176">
        <f>'ПР 03.19-03.24'!AX330+'[9]поточний ремонт'!AX330+'[8]поточний ремонт'!AX330</f>
        <v>3008.4290945600001</v>
      </c>
      <c r="AY330" s="176"/>
      <c r="AZ330" s="176">
        <f t="shared" si="20"/>
        <v>106478.56811754825</v>
      </c>
      <c r="BA330" s="176">
        <f t="shared" si="20"/>
        <v>86129.005223771353</v>
      </c>
      <c r="BB330" s="176">
        <f t="shared" si="21"/>
        <v>-20349.562893776892</v>
      </c>
      <c r="BD330" s="324">
        <v>3</v>
      </c>
    </row>
    <row r="331" spans="1:56" ht="24.9" customHeight="1" x14ac:dyDescent="0.3">
      <c r="A331" s="338">
        <v>150000905</v>
      </c>
      <c r="B331" s="114" t="s">
        <v>767</v>
      </c>
      <c r="C331" s="339">
        <v>14</v>
      </c>
      <c r="D331" s="340" t="s">
        <v>870</v>
      </c>
      <c r="E331" s="341">
        <f>'[8]поточний ремонт'!E331</f>
        <v>5221.3</v>
      </c>
      <c r="F331" s="176">
        <f>'ПР 03.19-03.24'!F331+'[9]поточний ремонт'!F331+'[8]поточний ремонт'!F331</f>
        <v>547643.56696755218</v>
      </c>
      <c r="G331" s="176">
        <f t="shared" ref="G331:G355" si="22">J331+M331+P331+S331+U331+X331+Y331+AA331+AB331+AC331+AD331</f>
        <v>629520.11513444525</v>
      </c>
      <c r="H331" s="176">
        <f t="shared" ref="H331:H355" si="23">G331-F331</f>
        <v>81876.548166893073</v>
      </c>
      <c r="I331" s="176">
        <f>'ПР 03.19-03.24'!I331+'[9]поточний ремонт'!I331+'[8]поточний ремонт'!I331</f>
        <v>169.5</v>
      </c>
      <c r="J331" s="176">
        <f>'ПР 03.19-03.24'!J331+'[9]поточний ремонт'!J331+'[8]поточний ремонт'!J331</f>
        <v>47783</v>
      </c>
      <c r="K331" s="342"/>
      <c r="L331" s="176">
        <f>'ПР 03.19-03.24'!L331+'[9]поточний ремонт'!L331+'[8]поточний ремонт'!L331</f>
        <v>0.5</v>
      </c>
      <c r="M331" s="176">
        <f>'ПР 03.19-03.24'!M331+'[9]поточний ремонт'!M331+'[8]поточний ремонт'!M331</f>
        <v>62786</v>
      </c>
      <c r="N331" s="176"/>
      <c r="O331" s="176">
        <f>'ПР 03.19-03.24'!O331+'[9]поточний ремонт'!O331+'[8]поточний ремонт'!O331</f>
        <v>0</v>
      </c>
      <c r="P331" s="176">
        <f>'ПР 03.19-03.24'!P331+'[9]поточний ремонт'!P331+'[8]поточний ремонт'!P331</f>
        <v>0</v>
      </c>
      <c r="Q331" s="334"/>
      <c r="R331" s="176">
        <f>'ПР 03.19-03.24'!R331+'[9]поточний ремонт'!R331+'[8]поточний ремонт'!R331</f>
        <v>22</v>
      </c>
      <c r="S331" s="176">
        <f>'ПР 03.19-03.24'!S331+'[9]поточний ремонт'!S331+'[8]поточний ремонт'!S331</f>
        <v>112110.33678581551</v>
      </c>
      <c r="T331" s="343"/>
      <c r="U331" s="176">
        <f>'ПР 03.19-03.24'!U331+'[9]поточний ремонт'!U331+'[8]поточний ремонт'!U331</f>
        <v>0</v>
      </c>
      <c r="V331" s="176">
        <f>'ПР 03.19-03.24'!V331+'[9]поточний ремонт'!V331+'[8]поточний ремонт'!V331</f>
        <v>0</v>
      </c>
      <c r="W331" s="176">
        <f>'ПР 03.19-03.24'!W331+'[9]поточний ремонт'!W331+'[8]поточний ремонт'!W331</f>
        <v>0</v>
      </c>
      <c r="X331" s="176">
        <f>'ПР 03.19-03.24'!X331+'[9]поточний ремонт'!X331+'[8]поточний ремонт'!X331</f>
        <v>0</v>
      </c>
      <c r="Y331" s="176">
        <f>'ПР 03.19-03.24'!Y331+'[9]поточний ремонт'!Y331+'[8]поточний ремонт'!Y331</f>
        <v>144705.05406185752</v>
      </c>
      <c r="Z331" s="176">
        <f>'ПР 03.19-03.24'!Z331+'[9]поточний ремонт'!Z331+'[8]поточний ремонт'!Z331</f>
        <v>0</v>
      </c>
      <c r="AA331" s="176">
        <f>'ПР 03.19-03.24'!AA331+'[9]поточний ремонт'!AA331+'[8]поточний ремонт'!AA331</f>
        <v>0</v>
      </c>
      <c r="AB331" s="176">
        <f>'ПР 03.19-03.24'!AB331+'[9]поточний ремонт'!AB331+'[8]поточний ремонт'!AB331</f>
        <v>629</v>
      </c>
      <c r="AC331" s="176">
        <f>'ПР 03.19-03.24'!AC331+'[9]поточний ремонт'!AC331+'[8]поточний ремонт'!AC331</f>
        <v>247064.64059738029</v>
      </c>
      <c r="AD331" s="176">
        <f>'ПР 03.19-03.24'!AD331+'[9]поточний ремонт'!AD331+'[8]поточний ремонт'!AD331</f>
        <v>14442.083689391791</v>
      </c>
      <c r="AE331" s="176">
        <f>'ПР 03.19-03.24'!AE331+'[9]поточний ремонт'!AE331+'[8]поточний ремонт'!AE331</f>
        <v>18481.827747193955</v>
      </c>
      <c r="AF331" s="176">
        <f>'ПР 03.19-03.24'!AF331+'[9]поточний ремонт'!AF331+'[8]поточний ремонт'!AF331</f>
        <v>381</v>
      </c>
      <c r="AG331" s="176"/>
      <c r="AH331" s="176">
        <f>'ПР 03.19-03.24'!AH331+'[9]поточний ремонт'!AH331+'[8]поточний ремонт'!AH331</f>
        <v>19056.171949624775</v>
      </c>
      <c r="AI331" s="176">
        <f>'ПР 03.19-03.24'!AI331+'[9]поточний ремонт'!AI331+'[8]поточний ремонт'!AI331</f>
        <v>0</v>
      </c>
      <c r="AJ331" s="176"/>
      <c r="AK331" s="176">
        <f>'ПР 03.19-03.24'!AK331+'[9]поточний ремонт'!AK331+'[8]поточний ремонт'!AK331</f>
        <v>20955.815385185851</v>
      </c>
      <c r="AL331" s="176">
        <f>'ПР 03.19-03.24'!AL331+'[9]поточний ремонт'!AL331+'[8]поточний ремонт'!AL331</f>
        <v>6481.2818500922403</v>
      </c>
      <c r="AM331" s="176"/>
      <c r="AN331" s="176">
        <f>'ПР 03.19-03.24'!AN331+'[9]поточний ремонт'!AN331+'[8]поточний ремонт'!AN331</f>
        <v>18280.460408205097</v>
      </c>
      <c r="AO331" s="176">
        <f>'ПР 03.19-03.24'!AO331+'[9]поточний ремонт'!AO331+'[8]поточний ремонт'!AO331</f>
        <v>1756.05</v>
      </c>
      <c r="AP331" s="176"/>
      <c r="AQ331" s="176">
        <f>'ПР 03.19-03.24'!AQ331+'[9]поточний ремонт'!AQ331+'[8]поточний ремонт'!AQ331</f>
        <v>7788.9457311975166</v>
      </c>
      <c r="AR331" s="176">
        <f>'ПР 03.19-03.24'!AR331+'[9]поточний ремонт'!AR331+'[8]поточний ремонт'!AR331</f>
        <v>0</v>
      </c>
      <c r="AS331" s="176"/>
      <c r="AT331" s="176">
        <f>'ПР 03.19-03.24'!AT331+'[9]поточний ремонт'!AT331+'[8]поточний ремонт'!AT331</f>
        <v>15117.767721381304</v>
      </c>
      <c r="AU331" s="176">
        <f>'ПР 03.19-03.24'!AU331+'[9]поточний ремонт'!AU331+'[8]поточний ремонт'!AU331</f>
        <v>25765.02952582348</v>
      </c>
      <c r="AV331" s="176"/>
      <c r="AW331" s="176">
        <f>'ПР 03.19-03.24'!AW331+'[9]поточний ремонт'!AW331+'[8]поточний ремонт'!AW331</f>
        <v>0</v>
      </c>
      <c r="AX331" s="176">
        <f>'ПР 03.19-03.24'!AX331+'[9]поточний ремонт'!AX331+'[8]поточний ремонт'!AX331</f>
        <v>0</v>
      </c>
      <c r="AY331" s="176"/>
      <c r="AZ331" s="176">
        <f t="shared" ref="AZ331:BA355" si="24">AE331+AH331+AK331+AN331+AQ331+AT331+AW331</f>
        <v>99680.988942788492</v>
      </c>
      <c r="BA331" s="176">
        <f t="shared" si="24"/>
        <v>34383.361375915716</v>
      </c>
      <c r="BB331" s="176">
        <f t="shared" si="21"/>
        <v>-65297.627566872776</v>
      </c>
      <c r="BD331" s="324">
        <v>3</v>
      </c>
    </row>
    <row r="332" spans="1:56" ht="24.9" customHeight="1" x14ac:dyDescent="0.3">
      <c r="A332" s="338">
        <v>150000906</v>
      </c>
      <c r="B332" s="114" t="s">
        <v>769</v>
      </c>
      <c r="C332" s="339">
        <v>9</v>
      </c>
      <c r="D332" s="340" t="s">
        <v>870</v>
      </c>
      <c r="E332" s="341">
        <f>'[8]поточний ремонт'!E332</f>
        <v>3937.18</v>
      </c>
      <c r="F332" s="176">
        <f>'ПР 03.19-03.24'!F332+'[9]поточний ремонт'!F332+'[8]поточний ремонт'!F332</f>
        <v>546894.23415911326</v>
      </c>
      <c r="G332" s="176">
        <f t="shared" si="22"/>
        <v>615985.88665738667</v>
      </c>
      <c r="H332" s="176">
        <f t="shared" si="23"/>
        <v>69091.652498273412</v>
      </c>
      <c r="I332" s="176">
        <f>'ПР 03.19-03.24'!I332+'[9]поточний ремонт'!I332+'[8]поточний ремонт'!I332</f>
        <v>322.08</v>
      </c>
      <c r="J332" s="176">
        <f>'ПР 03.19-03.24'!J332+'[9]поточний ремонт'!J332+'[8]поточний ремонт'!J332</f>
        <v>147864</v>
      </c>
      <c r="K332" s="342"/>
      <c r="L332" s="176">
        <f>'ПР 03.19-03.24'!L332+'[9]поточний ремонт'!L332+'[8]поточний ремонт'!L332</f>
        <v>0</v>
      </c>
      <c r="M332" s="176">
        <f>'ПР 03.19-03.24'!M332+'[9]поточний ремонт'!M332+'[8]поточний ремонт'!M332</f>
        <v>4087</v>
      </c>
      <c r="N332" s="176"/>
      <c r="O332" s="176">
        <f>'ПР 03.19-03.24'!O332+'[9]поточний ремонт'!O332+'[8]поточний ремонт'!O332</f>
        <v>286</v>
      </c>
      <c r="P332" s="176">
        <f>'ПР 03.19-03.24'!P332+'[9]поточний ремонт'!P332+'[8]поточний ремонт'!P332</f>
        <v>57488</v>
      </c>
      <c r="Q332" s="344"/>
      <c r="R332" s="176">
        <f>'ПР 03.19-03.24'!R332+'[9]поточний ремонт'!R332+'[8]поточний ремонт'!R332</f>
        <v>19</v>
      </c>
      <c r="S332" s="176">
        <f>'ПР 03.19-03.24'!S332+'[9]поточний ремонт'!S332+'[8]поточний ремонт'!S332</f>
        <v>187328.43461485754</v>
      </c>
      <c r="T332" s="343"/>
      <c r="U332" s="176">
        <f>'ПР 03.19-03.24'!U332+'[9]поточний ремонт'!U332+'[8]поточний ремонт'!U332</f>
        <v>0</v>
      </c>
      <c r="V332" s="176">
        <f>'ПР 03.19-03.24'!V332+'[9]поточний ремонт'!V332+'[8]поточний ремонт'!V332</f>
        <v>0</v>
      </c>
      <c r="W332" s="176">
        <f>'ПР 03.19-03.24'!W332+'[9]поточний ремонт'!W332+'[8]поточний ремонт'!W332</f>
        <v>0</v>
      </c>
      <c r="X332" s="176">
        <f>'ПР 03.19-03.24'!X332+'[9]поточний ремонт'!X332+'[8]поточний ремонт'!X332</f>
        <v>0</v>
      </c>
      <c r="Y332" s="176">
        <f>'ПР 03.19-03.24'!Y332+'[9]поточний ремонт'!Y332+'[8]поточний ремонт'!Y332</f>
        <v>126567.45491642151</v>
      </c>
      <c r="Z332" s="176">
        <f>'ПР 03.19-03.24'!Z332+'[9]поточний ремонт'!Z332+'[8]поточний ремонт'!Z332</f>
        <v>0</v>
      </c>
      <c r="AA332" s="176">
        <f>'ПР 03.19-03.24'!AA332+'[9]поточний ремонт'!AA332+'[8]поточний ремонт'!AA332</f>
        <v>330</v>
      </c>
      <c r="AB332" s="176">
        <f>'ПР 03.19-03.24'!AB332+'[9]поточний ремонт'!AB332+'[8]поточний ремонт'!AB332</f>
        <v>63945.412353134619</v>
      </c>
      <c r="AC332" s="176">
        <f>'ПР 03.19-03.24'!AC332+'[9]поточний ремонт'!AC332+'[8]поточний ремонт'!AC332</f>
        <v>14160.179472702579</v>
      </c>
      <c r="AD332" s="176">
        <f>'ПР 03.19-03.24'!AD332+'[9]поточний ремонт'!AD332+'[8]поточний ремонт'!AD332</f>
        <v>14215.40530027036</v>
      </c>
      <c r="AE332" s="176">
        <f>'ПР 03.19-03.24'!AE332+'[9]поточний ремонт'!AE332+'[8]поточний ремонт'!AE332</f>
        <v>14529.210113214864</v>
      </c>
      <c r="AF332" s="176">
        <f>'ПР 03.19-03.24'!AF332+'[9]поточний ремонт'!AF332+'[8]поточний ремонт'!AF332</f>
        <v>1586</v>
      </c>
      <c r="AG332" s="176"/>
      <c r="AH332" s="176">
        <f>'ПР 03.19-03.24'!AH332+'[9]поточний ремонт'!AH332+'[8]поточний ремонт'!AH332</f>
        <v>23640.93251064471</v>
      </c>
      <c r="AI332" s="176">
        <f>'ПР 03.19-03.24'!AI332+'[9]поточний ремонт'!AI332+'[8]поточний ремонт'!AI332</f>
        <v>15288.413938329733</v>
      </c>
      <c r="AJ332" s="176"/>
      <c r="AK332" s="176">
        <f>'ПР 03.19-03.24'!AK332+'[9]поточний ремонт'!AK332+'[8]поточний ремонт'!AK332</f>
        <v>11688.523642100728</v>
      </c>
      <c r="AL332" s="176">
        <f>'ПР 03.19-03.24'!AL332+'[9]поточний ремонт'!AL332+'[8]поточний ремонт'!AL332</f>
        <v>3731.0136860985126</v>
      </c>
      <c r="AM332" s="176"/>
      <c r="AN332" s="176">
        <f>'ПР 03.19-03.24'!AN332+'[9]поточний ремонт'!AN332+'[8]поточний ремонт'!AN332</f>
        <v>13617.7181608023</v>
      </c>
      <c r="AO332" s="176">
        <f>'ПР 03.19-03.24'!AO332+'[9]поточний ремонт'!AO332+'[8]поточний ремонт'!AO332</f>
        <v>546</v>
      </c>
      <c r="AP332" s="176"/>
      <c r="AQ332" s="176">
        <f>'ПР 03.19-03.24'!AQ332+'[9]поточний ремонт'!AQ332+'[8]поточний ремонт'!AQ332</f>
        <v>7123.2077978819507</v>
      </c>
      <c r="AR332" s="176">
        <f>'ПР 03.19-03.24'!AR332+'[9]поточний ремонт'!AR332+'[8]поточний ремонт'!AR332</f>
        <v>13594</v>
      </c>
      <c r="AS332" s="176"/>
      <c r="AT332" s="176">
        <f>'ПР 03.19-03.24'!AT332+'[9]поточний ремонт'!AT332+'[8]поточний ремонт'!AT332</f>
        <v>17084.75996113988</v>
      </c>
      <c r="AU332" s="176">
        <f>'ПР 03.19-03.24'!AU332+'[9]поточний ремонт'!AU332+'[8]поточний ремонт'!AU332</f>
        <v>2300.3001998359414</v>
      </c>
      <c r="AV332" s="176"/>
      <c r="AW332" s="176">
        <f>'ПР 03.19-03.24'!AW332+'[9]поточний ремонт'!AW332+'[8]поточний ремонт'!AW332</f>
        <v>1692.6819301528174</v>
      </c>
      <c r="AX332" s="176">
        <f>'ПР 03.19-03.24'!AX332+'[9]поточний ремонт'!AX332+'[8]поточний ремонт'!AX332</f>
        <v>4962.5748764399996</v>
      </c>
      <c r="AY332" s="176"/>
      <c r="AZ332" s="176">
        <f t="shared" si="24"/>
        <v>89377.034115937247</v>
      </c>
      <c r="BA332" s="176">
        <f t="shared" si="24"/>
        <v>42008.302700704182</v>
      </c>
      <c r="BB332" s="176">
        <f t="shared" si="21"/>
        <v>-47368.731415233065</v>
      </c>
      <c r="BD332" s="324">
        <v>3</v>
      </c>
    </row>
    <row r="333" spans="1:56" ht="24.9" customHeight="1" x14ac:dyDescent="0.3">
      <c r="A333" s="338">
        <v>150000907</v>
      </c>
      <c r="B333" s="114" t="s">
        <v>771</v>
      </c>
      <c r="C333" s="339">
        <v>9</v>
      </c>
      <c r="D333" s="340" t="s">
        <v>870</v>
      </c>
      <c r="E333" s="341">
        <f>'[8]поточний ремонт'!E333</f>
        <v>6309.2</v>
      </c>
      <c r="F333" s="176">
        <f>'ПР 03.19-03.24'!F333+'[9]поточний ремонт'!F333+'[8]поточний ремонт'!F333</f>
        <v>702110.62423994113</v>
      </c>
      <c r="G333" s="176">
        <f t="shared" si="22"/>
        <v>637079.05833468039</v>
      </c>
      <c r="H333" s="176">
        <f t="shared" si="23"/>
        <v>-65031.565905260737</v>
      </c>
      <c r="I333" s="176">
        <f>'ПР 03.19-03.24'!I333+'[9]поточний ремонт'!I333+'[8]поточний ремонт'!I333</f>
        <v>446.17999999999995</v>
      </c>
      <c r="J333" s="176">
        <f>'ПР 03.19-03.24'!J333+'[9]поточний ремонт'!J333+'[8]поточний ремонт'!J333</f>
        <v>115384.03627286038</v>
      </c>
      <c r="K333" s="342"/>
      <c r="L333" s="176">
        <f>'ПР 03.19-03.24'!L333+'[9]поточний ремонт'!L333+'[8]поточний ремонт'!L333</f>
        <v>0</v>
      </c>
      <c r="M333" s="176">
        <f>'ПР 03.19-03.24'!M333+'[9]поточний ремонт'!M333+'[8]поточний ремонт'!M333</f>
        <v>17200.28</v>
      </c>
      <c r="N333" s="176"/>
      <c r="O333" s="176">
        <f>'ПР 03.19-03.24'!O333+'[9]поточний ремонт'!O333+'[8]поточний ремонт'!O333</f>
        <v>0</v>
      </c>
      <c r="P333" s="176">
        <f>'ПР 03.19-03.24'!P333+'[9]поточний ремонт'!P333+'[8]поточний ремонт'!P333</f>
        <v>0</v>
      </c>
      <c r="Q333" s="334"/>
      <c r="R333" s="176">
        <f>'ПР 03.19-03.24'!R333+'[9]поточний ремонт'!R333+'[8]поточний ремонт'!R333</f>
        <v>31</v>
      </c>
      <c r="S333" s="176">
        <f>'ПР 03.19-03.24'!S333+'[9]поточний ремонт'!S333+'[8]поточний ремонт'!S333</f>
        <v>214421.65466638244</v>
      </c>
      <c r="T333" s="346"/>
      <c r="U333" s="176">
        <f>'ПР 03.19-03.24'!U333+'[9]поточний ремонт'!U333+'[8]поточний ремонт'!U333</f>
        <v>39695</v>
      </c>
      <c r="V333" s="176">
        <f>'ПР 03.19-03.24'!V333+'[9]поточний ремонт'!V333+'[8]поточний ремонт'!V333</f>
        <v>0</v>
      </c>
      <c r="W333" s="176">
        <f>'ПР 03.19-03.24'!W333+'[9]поточний ремонт'!W333+'[8]поточний ремонт'!W333</f>
        <v>92.5</v>
      </c>
      <c r="X333" s="176">
        <f>'ПР 03.19-03.24'!X333+'[9]поточний ремонт'!X333+'[8]поточний ремонт'!X333</f>
        <v>50290.945575426529</v>
      </c>
      <c r="Y333" s="176">
        <f>'ПР 03.19-03.24'!Y333+'[9]поточний ремонт'!Y333+'[8]поточний ремонт'!Y333</f>
        <v>72263.967051606189</v>
      </c>
      <c r="Z333" s="176">
        <f>'ПР 03.19-03.24'!Z333+'[9]поточний ремонт'!Z333+'[8]поточний ремонт'!Z333</f>
        <v>0</v>
      </c>
      <c r="AA333" s="176">
        <f>'ПР 03.19-03.24'!AA333+'[9]поточний ремонт'!AA333+'[8]поточний ремонт'!AA333</f>
        <v>4206</v>
      </c>
      <c r="AB333" s="176">
        <f>'ПР 03.19-03.24'!AB333+'[9]поточний ремонт'!AB333+'[8]поточний ремонт'!AB333</f>
        <v>13125.699093709449</v>
      </c>
      <c r="AC333" s="176">
        <f>'ПР 03.19-03.24'!AC333+'[9]поточний ремонт'!AC333+'[8]поточний ремонт'!AC333</f>
        <v>70316.685092900414</v>
      </c>
      <c r="AD333" s="176">
        <f>'ПР 03.19-03.24'!AD333+'[9]поточний ремонт'!AD333+'[8]поточний ремонт'!AD333</f>
        <v>40174.790581794965</v>
      </c>
      <c r="AE333" s="176">
        <f>'ПР 03.19-03.24'!AE333+'[9]поточний ремонт'!AE333+'[8]поточний ремонт'!AE333</f>
        <v>34707.285465470755</v>
      </c>
      <c r="AF333" s="176">
        <f>'ПР 03.19-03.24'!AF333+'[9]поточний ремонт'!AF333+'[8]поточний ремонт'!AF333</f>
        <v>1206.95</v>
      </c>
      <c r="AG333" s="176"/>
      <c r="AH333" s="176">
        <f>'ПР 03.19-03.24'!AH333+'[9]поточний ремонт'!AH333+'[8]поточний ремонт'!AH333</f>
        <v>38039.662911113417</v>
      </c>
      <c r="AI333" s="176">
        <f>'ПР 03.19-03.24'!AI333+'[9]поточний ремонт'!AI333+'[8]поточний ремонт'!AI333</f>
        <v>42395.34</v>
      </c>
      <c r="AJ333" s="176"/>
      <c r="AK333" s="176">
        <f>'ПР 03.19-03.24'!AK333+'[9]поточний ремонт'!AK333+'[8]поточний ремонт'!AK333</f>
        <v>39073.017116105955</v>
      </c>
      <c r="AL333" s="176">
        <f>'ПР 03.19-03.24'!AL333+'[9]поточний ремонт'!AL333+'[8]поточний ремонт'!AL333</f>
        <v>32062.609426201005</v>
      </c>
      <c r="AM333" s="176"/>
      <c r="AN333" s="176">
        <f>'ПР 03.19-03.24'!AN333+'[9]поточний ремонт'!AN333+'[8]поточний ремонт'!AN333</f>
        <v>26234.354169032351</v>
      </c>
      <c r="AO333" s="176">
        <f>'ПР 03.19-03.24'!AO333+'[9]поточний ремонт'!AO333+'[8]поточний ремонт'!AO333</f>
        <v>31113.71403039217</v>
      </c>
      <c r="AP333" s="176"/>
      <c r="AQ333" s="176">
        <f>'ПР 03.19-03.24'!AQ333+'[9]поточний ремонт'!AQ333+'[8]поточний ремонт'!AQ333</f>
        <v>11435.751542494148</v>
      </c>
      <c r="AR333" s="176">
        <f>'ПР 03.19-03.24'!AR333+'[9]поточний ремонт'!AR333+'[8]поточний ремонт'!AR333</f>
        <v>8690.6348865336349</v>
      </c>
      <c r="AS333" s="176"/>
      <c r="AT333" s="176">
        <f>'ПР 03.19-03.24'!AT333+'[9]поточний ремонт'!AT333+'[8]поточний ремонт'!AT333</f>
        <v>25372.704232337011</v>
      </c>
      <c r="AU333" s="176">
        <f>'ПР 03.19-03.24'!AU333+'[9]поточний ремонт'!AU333+'[8]поточний ремонт'!AU333</f>
        <v>62337.935325215411</v>
      </c>
      <c r="AV333" s="176"/>
      <c r="AW333" s="176">
        <f>'ПР 03.19-03.24'!AW333+'[9]поточний ремонт'!AW333+'[8]поточний ремонт'!AW333</f>
        <v>3094.567579087472</v>
      </c>
      <c r="AX333" s="176">
        <f>'ПР 03.19-03.24'!AX333+'[9]поточний ремонт'!AX333+'[8]поточний ремонт'!AX333</f>
        <v>2997</v>
      </c>
      <c r="AY333" s="176"/>
      <c r="AZ333" s="176">
        <f t="shared" si="24"/>
        <v>177957.34301564112</v>
      </c>
      <c r="BA333" s="176">
        <f t="shared" si="24"/>
        <v>180804.18366834219</v>
      </c>
      <c r="BB333" s="176">
        <f t="shared" si="21"/>
        <v>2846.8406527010666</v>
      </c>
      <c r="BD333" s="324">
        <v>3</v>
      </c>
    </row>
    <row r="334" spans="1:56" ht="24.9" customHeight="1" x14ac:dyDescent="0.3">
      <c r="A334" s="338">
        <v>150000908</v>
      </c>
      <c r="B334" s="114" t="s">
        <v>773</v>
      </c>
      <c r="C334" s="339">
        <v>9</v>
      </c>
      <c r="D334" s="340" t="s">
        <v>870</v>
      </c>
      <c r="E334" s="341">
        <f>'[8]поточний ремонт'!E334</f>
        <v>6324.72</v>
      </c>
      <c r="F334" s="176">
        <f>'ПР 03.19-03.24'!F334+'[9]поточний ремонт'!F334+'[8]поточний ремонт'!F334</f>
        <v>714691.48036032461</v>
      </c>
      <c r="G334" s="176">
        <f t="shared" si="22"/>
        <v>680806.37884557783</v>
      </c>
      <c r="H334" s="176">
        <f t="shared" si="23"/>
        <v>-33885.101514746784</v>
      </c>
      <c r="I334" s="176">
        <f>'ПР 03.19-03.24'!I334+'[9]поточний ремонт'!I334+'[8]поточний ремонт'!I334</f>
        <v>626.72</v>
      </c>
      <c r="J334" s="176">
        <f>'ПР 03.19-03.24'!J334+'[9]поточний ремонт'!J334+'[8]поточний ремонт'!J334</f>
        <v>267696.2745681149</v>
      </c>
      <c r="K334" s="342"/>
      <c r="L334" s="176">
        <f>'ПР 03.19-03.24'!L334+'[9]поточний ремонт'!L334+'[8]поточний ремонт'!L334</f>
        <v>0</v>
      </c>
      <c r="M334" s="176">
        <f>'ПР 03.19-03.24'!M334+'[9]поточний ремонт'!M334+'[8]поточний ремонт'!M334</f>
        <v>0</v>
      </c>
      <c r="N334" s="176"/>
      <c r="O334" s="176">
        <f>'ПР 03.19-03.24'!O334+'[9]поточний ремонт'!O334+'[8]поточний ремонт'!O334</f>
        <v>0</v>
      </c>
      <c r="P334" s="176">
        <f>'ПР 03.19-03.24'!P334+'[9]поточний ремонт'!P334+'[8]поточний ремонт'!P334</f>
        <v>0</v>
      </c>
      <c r="Q334" s="334"/>
      <c r="R334" s="176">
        <f>'ПР 03.19-03.24'!R334+'[9]поточний ремонт'!R334+'[8]поточний ремонт'!R334</f>
        <v>34</v>
      </c>
      <c r="S334" s="176">
        <f>'ПР 03.19-03.24'!S334+'[9]поточний ремонт'!S334+'[8]поточний ремонт'!S334</f>
        <v>273617.52182244638</v>
      </c>
      <c r="T334" s="346"/>
      <c r="U334" s="176">
        <f>'ПР 03.19-03.24'!U334+'[9]поточний ремонт'!U334+'[8]поточний ремонт'!U334</f>
        <v>23211</v>
      </c>
      <c r="V334" s="176">
        <f>'ПР 03.19-03.24'!V334+'[9]поточний ремонт'!V334+'[8]поточний ремонт'!V334</f>
        <v>0</v>
      </c>
      <c r="W334" s="176">
        <f>'ПР 03.19-03.24'!W334+'[9]поточний ремонт'!W334+'[8]поточний ремонт'!W334</f>
        <v>12</v>
      </c>
      <c r="X334" s="176">
        <f>'ПР 03.19-03.24'!X334+'[9]поточний ремонт'!X334+'[8]поточний ремонт'!X334</f>
        <v>22070.653816381258</v>
      </c>
      <c r="Y334" s="176">
        <f>'ПР 03.19-03.24'!Y334+'[9]поточний ремонт'!Y334+'[8]поточний ремонт'!Y334</f>
        <v>40717</v>
      </c>
      <c r="Z334" s="176">
        <f>'ПР 03.19-03.24'!Z334+'[9]поточний ремонт'!Z334+'[8]поточний ремонт'!Z334</f>
        <v>0</v>
      </c>
      <c r="AA334" s="176">
        <f>'ПР 03.19-03.24'!AA334+'[9]поточний ремонт'!AA334+'[8]поточний ремонт'!AA334</f>
        <v>0</v>
      </c>
      <c r="AB334" s="176">
        <f>'ПР 03.19-03.24'!AB334+'[9]поточний ремонт'!AB334+'[8]поточний ремонт'!AB334</f>
        <v>17823.23</v>
      </c>
      <c r="AC334" s="176">
        <f>'ПР 03.19-03.24'!AC334+'[9]поточний ремонт'!AC334+'[8]поточний ремонт'!AC334</f>
        <v>17426.429637874939</v>
      </c>
      <c r="AD334" s="176">
        <f>'ПР 03.19-03.24'!AD334+'[9]поточний ремонт'!AD334+'[8]поточний ремонт'!AD334</f>
        <v>18244.269000760363</v>
      </c>
      <c r="AE334" s="176">
        <f>'ПР 03.19-03.24'!AE334+'[9]поточний ремонт'!AE334+'[8]поточний ремонт'!AE334</f>
        <v>34965.744753156447</v>
      </c>
      <c r="AF334" s="176">
        <f>'ПР 03.19-03.24'!AF334+'[9]поточний ремонт'!AF334+'[8]поточний ремонт'!AF334</f>
        <v>12496.965672548638</v>
      </c>
      <c r="AG334" s="176"/>
      <c r="AH334" s="176">
        <f>'ПР 03.19-03.24'!AH334+'[9]поточний ремонт'!AH334+'[8]поточний ремонт'!AH334</f>
        <v>38646.752180373798</v>
      </c>
      <c r="AI334" s="176">
        <f>'ПР 03.19-03.24'!AI334+'[9]поточний ремонт'!AI334+'[8]поточний ремонт'!AI334</f>
        <v>26425.062535820703</v>
      </c>
      <c r="AJ334" s="176"/>
      <c r="AK334" s="176">
        <f>'ПР 03.19-03.24'!AK334+'[9]поточний ремонт'!AK334+'[8]поточний ремонт'!AK334</f>
        <v>38842.374312777742</v>
      </c>
      <c r="AL334" s="176">
        <f>'ПР 03.19-03.24'!AL334+'[9]поточний ремонт'!AL334+'[8]поточний ремонт'!AL334</f>
        <v>19968.042389828817</v>
      </c>
      <c r="AM334" s="176"/>
      <c r="AN334" s="176">
        <f>'ПР 03.19-03.24'!AN334+'[9]поточний ремонт'!AN334+'[8]поточний ремонт'!AN334</f>
        <v>26240.380048979376</v>
      </c>
      <c r="AO334" s="176">
        <f>'ПР 03.19-03.24'!AO334+'[9]поточний ремонт'!AO334+'[8]поточний ремонт'!AO334</f>
        <v>23345.75808127816</v>
      </c>
      <c r="AP334" s="176"/>
      <c r="AQ334" s="176">
        <f>'ПР 03.19-03.24'!AQ334+'[9]поточний ремонт'!AQ334+'[8]поточний ремонт'!AQ334</f>
        <v>11435.751542494148</v>
      </c>
      <c r="AR334" s="176">
        <f>'ПР 03.19-03.24'!AR334+'[9]поточний ремонт'!AR334+'[8]поточний ремонт'!AR334</f>
        <v>890</v>
      </c>
      <c r="AS334" s="176"/>
      <c r="AT334" s="176">
        <f>'ПР 03.19-03.24'!AT334+'[9]поточний ремонт'!AT334+'[8]поточний ремонт'!AT334</f>
        <v>25544.833760601236</v>
      </c>
      <c r="AU334" s="176">
        <f>'ПР 03.19-03.24'!AU334+'[9]поточний ремонт'!AU334+'[8]поточний ремонт'!AU334</f>
        <v>17050.658006646776</v>
      </c>
      <c r="AV334" s="176"/>
      <c r="AW334" s="176">
        <f>'ПР 03.19-03.24'!AW334+'[9]поточний ремонт'!AW334+'[8]поточний ремонт'!AW334</f>
        <v>3096.9246790874722</v>
      </c>
      <c r="AX334" s="176">
        <f>'ПР 03.19-03.24'!AX334+'[9]поточний ремонт'!AX334+'[8]поточний ремонт'!AX334</f>
        <v>2878</v>
      </c>
      <c r="AY334" s="176"/>
      <c r="AZ334" s="176">
        <f t="shared" si="24"/>
        <v>178772.76127747021</v>
      </c>
      <c r="BA334" s="176">
        <f t="shared" si="24"/>
        <v>103054.48668612308</v>
      </c>
      <c r="BB334" s="176">
        <f t="shared" si="21"/>
        <v>-75718.27459134713</v>
      </c>
      <c r="BD334" s="324">
        <v>3</v>
      </c>
    </row>
    <row r="335" spans="1:56" ht="24.9" customHeight="1" x14ac:dyDescent="0.3">
      <c r="A335" s="338">
        <v>150000909</v>
      </c>
      <c r="B335" s="114" t="s">
        <v>775</v>
      </c>
      <c r="C335" s="339">
        <v>9</v>
      </c>
      <c r="D335" s="340" t="s">
        <v>870</v>
      </c>
      <c r="E335" s="341">
        <f>'[8]поточний ремонт'!E335</f>
        <v>6336.6</v>
      </c>
      <c r="F335" s="176">
        <f>'ПР 03.19-03.24'!F335+'[9]поточний ремонт'!F335+'[8]поточний ремонт'!F335</f>
        <v>696674.92041326477</v>
      </c>
      <c r="G335" s="176">
        <f t="shared" si="22"/>
        <v>621958.30413337925</v>
      </c>
      <c r="H335" s="176">
        <f t="shared" si="23"/>
        <v>-74716.616279885522</v>
      </c>
      <c r="I335" s="176">
        <f>'ПР 03.19-03.24'!I335+'[9]поточний ремонт'!I335+'[8]поточний ремонт'!I335</f>
        <v>829.46</v>
      </c>
      <c r="J335" s="176">
        <f>'ПР 03.19-03.24'!J335+'[9]поточний ремонт'!J335+'[8]поточний ремонт'!J335</f>
        <v>247178.55880285753</v>
      </c>
      <c r="K335" s="333"/>
      <c r="L335" s="176">
        <f>'ПР 03.19-03.24'!L335+'[9]поточний ремонт'!L335+'[8]поточний ремонт'!L335</f>
        <v>2</v>
      </c>
      <c r="M335" s="176">
        <f>'ПР 03.19-03.24'!M335+'[9]поточний ремонт'!M335+'[8]поточний ремонт'!M335</f>
        <v>52474.762956335195</v>
      </c>
      <c r="N335" s="176"/>
      <c r="O335" s="176">
        <f>'ПР 03.19-03.24'!O335+'[9]поточний ремонт'!O335+'[8]поточний ремонт'!O335</f>
        <v>0</v>
      </c>
      <c r="P335" s="176">
        <f>'ПР 03.19-03.24'!P335+'[9]поточний ремонт'!P335+'[8]поточний ремонт'!P335</f>
        <v>0</v>
      </c>
      <c r="Q335" s="334"/>
      <c r="R335" s="176">
        <f>'ПР 03.19-03.24'!R335+'[9]поточний ремонт'!R335+'[8]поточний ремонт'!R335</f>
        <v>23</v>
      </c>
      <c r="S335" s="176">
        <f>'ПР 03.19-03.24'!S335+'[9]поточний ремонт'!S335+'[8]поточний ремонт'!S335</f>
        <v>140518.12785484534</v>
      </c>
      <c r="T335" s="346"/>
      <c r="U335" s="176">
        <f>'ПР 03.19-03.24'!U335+'[9]поточний ремонт'!U335+'[8]поточний ремонт'!U335</f>
        <v>26257.879370180737</v>
      </c>
      <c r="V335" s="176">
        <f>'ПР 03.19-03.24'!V335+'[9]поточний ремонт'!V335+'[8]поточний ремонт'!V335</f>
        <v>0</v>
      </c>
      <c r="W335" s="176">
        <f>'ПР 03.19-03.24'!W335+'[9]поточний ремонт'!W335+'[8]поточний ремонт'!W335</f>
        <v>13.35</v>
      </c>
      <c r="X335" s="176">
        <f>'ПР 03.19-03.24'!X335+'[9]поточний ремонт'!X335+'[8]поточний ремонт'!X335</f>
        <v>23776.425644640753</v>
      </c>
      <c r="Y335" s="176">
        <f>'ПР 03.19-03.24'!Y335+'[9]поточний ремонт'!Y335+'[8]поточний ремонт'!Y335</f>
        <v>26686.803443259581</v>
      </c>
      <c r="Z335" s="176">
        <f>'ПР 03.19-03.24'!Z335+'[9]поточний ремонт'!Z335+'[8]поточний ремонт'!Z335</f>
        <v>0</v>
      </c>
      <c r="AA335" s="176">
        <f>'ПР 03.19-03.24'!AA335+'[9]поточний ремонт'!AA335+'[8]поточний ремонт'!AA335</f>
        <v>0</v>
      </c>
      <c r="AB335" s="176">
        <f>'ПР 03.19-03.24'!AB335+'[9]поточний ремонт'!AB335+'[8]поточний ремонт'!AB335</f>
        <v>14407.954970357723</v>
      </c>
      <c r="AC335" s="176">
        <f>'ПР 03.19-03.24'!AC335+'[9]поточний ремонт'!AC335+'[8]поточний ремонт'!AC335</f>
        <v>50719.656247177052</v>
      </c>
      <c r="AD335" s="176">
        <f>'ПР 03.19-03.24'!AD335+'[9]поточний ремонт'!AD335+'[8]поточний ремонт'!AD335</f>
        <v>39938.134843725376</v>
      </c>
      <c r="AE335" s="176">
        <f>'ПР 03.19-03.24'!AE335+'[9]поточний ремонт'!AE335+'[8]поточний ремонт'!AE335</f>
        <v>34087.795518849227</v>
      </c>
      <c r="AF335" s="176">
        <f>'ПР 03.19-03.24'!AF335+'[9]поточний ремонт'!AF335+'[8]поточний ремонт'!AF335</f>
        <v>12864.162832431844</v>
      </c>
      <c r="AG335" s="176"/>
      <c r="AH335" s="176">
        <f>'ПР 03.19-03.24'!AH335+'[9]поточний ремонт'!AH335+'[8]поточний ремонт'!AH335</f>
        <v>37925.942783384278</v>
      </c>
      <c r="AI335" s="176">
        <f>'ПР 03.19-03.24'!AI335+'[9]поточний ремонт'!AI335+'[8]поточний ремонт'!AI335</f>
        <v>36199.599999999999</v>
      </c>
      <c r="AJ335" s="176"/>
      <c r="AK335" s="176">
        <f>'ПР 03.19-03.24'!AK335+'[9]поточний ремонт'!AK335+'[8]поточний ремонт'!AK335</f>
        <v>40768.131509365041</v>
      </c>
      <c r="AL335" s="176">
        <f>'ПР 03.19-03.24'!AL335+'[9]поточний ремонт'!AL335+'[8]поточний ремонт'!AL335</f>
        <v>48894.878401633454</v>
      </c>
      <c r="AM335" s="176"/>
      <c r="AN335" s="176">
        <f>'ПР 03.19-03.24'!AN335+'[9]поточний ремонт'!AN335+'[8]поточний ремонт'!AN335</f>
        <v>29565.055056580055</v>
      </c>
      <c r="AO335" s="176">
        <f>'ПР 03.19-03.24'!AO335+'[9]поточний ремонт'!AO335+'[8]поточний ремонт'!AO335</f>
        <v>31867.247504453197</v>
      </c>
      <c r="AP335" s="176"/>
      <c r="AQ335" s="176">
        <f>'ПР 03.19-03.24'!AQ335+'[9]поточний ремонт'!AQ335+'[8]поточний ремонт'!AQ335</f>
        <v>11435.751542494148</v>
      </c>
      <c r="AR335" s="176">
        <f>'ПР 03.19-03.24'!AR335+'[9]поточний ремонт'!AR335+'[8]поточний ремонт'!AR335</f>
        <v>7501.5</v>
      </c>
      <c r="AS335" s="176"/>
      <c r="AT335" s="176">
        <f>'ПР 03.19-03.24'!AT335+'[9]поточний ремонт'!AT335+'[8]поточний ремонт'!AT335</f>
        <v>25101.101936066545</v>
      </c>
      <c r="AU335" s="176">
        <f>'ПР 03.19-03.24'!AU335+'[9]поточний ремонт'!AU335+'[8]поточний ремонт'!AU335</f>
        <v>34379.578814466418</v>
      </c>
      <c r="AV335" s="176"/>
      <c r="AW335" s="176">
        <f>'ПР 03.19-03.24'!AW335+'[9]поточний ремонт'!AW335+'[8]поточний ремонт'!AW335</f>
        <v>3101.9709790874722</v>
      </c>
      <c r="AX335" s="176">
        <f>'ПР 03.19-03.24'!AX335+'[9]поточний ремонт'!AX335+'[8]поточний ремонт'!AX335</f>
        <v>8175.1790823560004</v>
      </c>
      <c r="AY335" s="176"/>
      <c r="AZ335" s="176">
        <f t="shared" si="24"/>
        <v>181985.74932582676</v>
      </c>
      <c r="BA335" s="176">
        <f t="shared" si="24"/>
        <v>179882.14663534093</v>
      </c>
      <c r="BB335" s="176">
        <f t="shared" si="21"/>
        <v>-2103.60269048583</v>
      </c>
      <c r="BD335" s="324">
        <v>3</v>
      </c>
    </row>
    <row r="336" spans="1:56" ht="24.9" customHeight="1" x14ac:dyDescent="0.3">
      <c r="A336" s="338">
        <v>150000910</v>
      </c>
      <c r="B336" s="114" t="s">
        <v>777</v>
      </c>
      <c r="C336" s="339">
        <v>9</v>
      </c>
      <c r="D336" s="340" t="s">
        <v>870</v>
      </c>
      <c r="E336" s="341">
        <f>'[8]поточний ремонт'!E336</f>
        <v>6347.25</v>
      </c>
      <c r="F336" s="176">
        <f>'ПР 03.19-03.24'!F336+'[9]поточний ремонт'!F336+'[8]поточний ремонт'!F336</f>
        <v>654461.29908388783</v>
      </c>
      <c r="G336" s="176">
        <f t="shared" si="22"/>
        <v>716965.29418200441</v>
      </c>
      <c r="H336" s="176">
        <f t="shared" si="23"/>
        <v>62503.995098116575</v>
      </c>
      <c r="I336" s="176">
        <f>'ПР 03.19-03.24'!I336+'[9]поточний ремонт'!I336+'[8]поточний ремонт'!I336</f>
        <v>685.9</v>
      </c>
      <c r="J336" s="176">
        <f>'ПР 03.19-03.24'!J336+'[9]поточний ремонт'!J336+'[8]поточний ремонт'!J336</f>
        <v>272246.09177945554</v>
      </c>
      <c r="K336" s="342"/>
      <c r="L336" s="176">
        <f>'ПР 03.19-03.24'!L336+'[9]поточний ремонт'!L336+'[8]поточний ремонт'!L336</f>
        <v>0</v>
      </c>
      <c r="M336" s="176">
        <f>'ПР 03.19-03.24'!M336+'[9]поточний ремонт'!M336+'[8]поточний ремонт'!M336</f>
        <v>7243</v>
      </c>
      <c r="N336" s="176"/>
      <c r="O336" s="176">
        <f>'ПР 03.19-03.24'!O336+'[9]поточний ремонт'!O336+'[8]поточний ремонт'!O336</f>
        <v>0</v>
      </c>
      <c r="P336" s="176">
        <f>'ПР 03.19-03.24'!P336+'[9]поточний ремонт'!P336+'[8]поточний ремонт'!P336</f>
        <v>0</v>
      </c>
      <c r="Q336" s="334"/>
      <c r="R336" s="176">
        <f>'ПР 03.19-03.24'!R336+'[9]поточний ремонт'!R336+'[8]поточний ремонт'!R336</f>
        <v>27</v>
      </c>
      <c r="S336" s="176">
        <f>'ПР 03.19-03.24'!S336+'[9]поточний ремонт'!S336+'[8]поточний ремонт'!S336</f>
        <v>197893.3008724596</v>
      </c>
      <c r="T336" s="343"/>
      <c r="U336" s="176">
        <f>'ПР 03.19-03.24'!U336+'[9]поточний ремонт'!U336+'[8]поточний ремонт'!U336</f>
        <v>20910</v>
      </c>
      <c r="V336" s="176">
        <f>'ПР 03.19-03.24'!V336+'[9]поточний ремонт'!V336+'[8]поточний ремонт'!V336</f>
        <v>0</v>
      </c>
      <c r="W336" s="176">
        <f>'ПР 03.19-03.24'!W336+'[9]поточний ремонт'!W336+'[8]поточний ремонт'!W336</f>
        <v>0</v>
      </c>
      <c r="X336" s="176">
        <f>'ПР 03.19-03.24'!X336+'[9]поточний ремонт'!X336+'[8]поточний ремонт'!X336</f>
        <v>11631.733623697912</v>
      </c>
      <c r="Y336" s="176">
        <f>'ПР 03.19-03.24'!Y336+'[9]поточний ремонт'!Y336+'[8]поточний ремонт'!Y336</f>
        <v>74056.723291845294</v>
      </c>
      <c r="Z336" s="176">
        <f>'ПР 03.19-03.24'!Z336+'[9]поточний ремонт'!Z336+'[8]поточний ремонт'!Z336</f>
        <v>0</v>
      </c>
      <c r="AA336" s="176">
        <f>'ПР 03.19-03.24'!AA336+'[9]поточний ремонт'!AA336+'[8]поточний ремонт'!AA336</f>
        <v>0</v>
      </c>
      <c r="AB336" s="176">
        <f>'ПР 03.19-03.24'!AB336+'[9]поточний ремонт'!AB336+'[8]поточний ремонт'!AB336</f>
        <v>12407</v>
      </c>
      <c r="AC336" s="176">
        <f>'ПР 03.19-03.24'!AC336+'[9]поточний ремонт'!AC336+'[8]поточний ремонт'!AC336</f>
        <v>81834.124194164731</v>
      </c>
      <c r="AD336" s="176">
        <f>'ПР 03.19-03.24'!AD336+'[9]поточний ремонт'!AD336+'[8]поточний ремонт'!AD336</f>
        <v>38743.320420381431</v>
      </c>
      <c r="AE336" s="176">
        <f>'ПР 03.19-03.24'!AE336+'[9]поточний ремонт'!AE336+'[8]поточний ремонт'!AE336</f>
        <v>34893.955382791741</v>
      </c>
      <c r="AF336" s="176">
        <f>'ПР 03.19-03.24'!AF336+'[9]поточний ремонт'!AF336+'[8]поточний ремонт'!AF336</f>
        <v>12066.088070698814</v>
      </c>
      <c r="AG336" s="176"/>
      <c r="AH336" s="176">
        <f>'ПР 03.19-03.24'!AH336+'[9]поточний ремонт'!AH336+'[8]поточний ремонт'!AH336</f>
        <v>37983.326553576255</v>
      </c>
      <c r="AI336" s="176">
        <f>'ПР 03.19-03.24'!AI336+'[9]поточний ремонт'!AI336+'[8]поточний ремонт'!AI336</f>
        <v>29565.55913200937</v>
      </c>
      <c r="AJ336" s="176"/>
      <c r="AK336" s="176">
        <f>'ПР 03.19-03.24'!AK336+'[9]поточний ремонт'!AK336+'[8]поточний ремонт'!AK336</f>
        <v>35609.273096381788</v>
      </c>
      <c r="AL336" s="176">
        <f>'ПР 03.19-03.24'!AL336+'[9]поточний ремонт'!AL336+'[8]поточний ремонт'!AL336</f>
        <v>23193.792656944719</v>
      </c>
      <c r="AM336" s="176"/>
      <c r="AN336" s="176">
        <f>'ПР 03.19-03.24'!AN336+'[9]поточний ремонт'!AN336+'[8]поточний ремонт'!AN336</f>
        <v>26409.478277286402</v>
      </c>
      <c r="AO336" s="176">
        <f>'ПР 03.19-03.24'!AO336+'[9]поточний ремонт'!AO336+'[8]поточний ремонт'!AO336</f>
        <v>16507.353706094513</v>
      </c>
      <c r="AP336" s="176"/>
      <c r="AQ336" s="176">
        <f>'ПР 03.19-03.24'!AQ336+'[9]поточний ремонт'!AQ336+'[8]поточний ремонт'!AQ336</f>
        <v>11435.751542494148</v>
      </c>
      <c r="AR336" s="176">
        <f>'ПР 03.19-03.24'!AR336+'[9]поточний ремонт'!AR336+'[8]поточний ремонт'!AR336</f>
        <v>874</v>
      </c>
      <c r="AS336" s="176"/>
      <c r="AT336" s="176">
        <f>'ПР 03.19-03.24'!AT336+'[9]поточний ремонт'!AT336+'[8]поточний ремонт'!AT336</f>
        <v>25245.169153820727</v>
      </c>
      <c r="AU336" s="176">
        <f>'ПР 03.19-03.24'!AU336+'[9]поточний ремонт'!AU336+'[8]поточний ремонт'!AU336</f>
        <v>32674.492505400522</v>
      </c>
      <c r="AV336" s="176"/>
      <c r="AW336" s="176">
        <f>'ПР 03.19-03.24'!AW336+'[9]поточний ремонт'!AW336+'[8]поточний ремонт'!AW336</f>
        <v>3105.1380790874719</v>
      </c>
      <c r="AX336" s="176">
        <f>'ПР 03.19-03.24'!AX336+'[9]поточний ремонт'!AX336+'[8]поточний ремонт'!AX336</f>
        <v>6462</v>
      </c>
      <c r="AY336" s="176"/>
      <c r="AZ336" s="176">
        <f t="shared" si="24"/>
        <v>174682.09208543855</v>
      </c>
      <c r="BA336" s="176">
        <f t="shared" si="24"/>
        <v>121343.28607114794</v>
      </c>
      <c r="BB336" s="176">
        <f t="shared" si="21"/>
        <v>-53338.806014290603</v>
      </c>
      <c r="BD336" s="324">
        <v>3</v>
      </c>
    </row>
    <row r="337" spans="1:56" ht="24.9" customHeight="1" x14ac:dyDescent="0.3">
      <c r="A337" s="338">
        <v>150000911</v>
      </c>
      <c r="B337" s="114" t="s">
        <v>779</v>
      </c>
      <c r="C337" s="339">
        <v>5</v>
      </c>
      <c r="D337" s="340" t="s">
        <v>870</v>
      </c>
      <c r="E337" s="341">
        <f>'[8]поточний ремонт'!E337</f>
        <v>5865.08</v>
      </c>
      <c r="F337" s="176">
        <f>'ПР 03.19-03.24'!F337+'[9]поточний ремонт'!F337+'[8]поточний ремонт'!F337</f>
        <v>649089.10442222527</v>
      </c>
      <c r="G337" s="176">
        <f t="shared" si="22"/>
        <v>738421.15096639632</v>
      </c>
      <c r="H337" s="176">
        <f t="shared" si="23"/>
        <v>89332.046544171055</v>
      </c>
      <c r="I337" s="176">
        <f>'ПР 03.19-03.24'!I337+'[9]поточний ремонт'!I337+'[8]поточний ремонт'!I337</f>
        <v>511.2</v>
      </c>
      <c r="J337" s="176">
        <f>'ПР 03.19-03.24'!J337+'[9]поточний ремонт'!J337+'[8]поточний ремонт'!J337</f>
        <v>112614.40675689661</v>
      </c>
      <c r="K337" s="342"/>
      <c r="L337" s="176">
        <f>'ПР 03.19-03.24'!L337+'[9]поточний ремонт'!L337+'[8]поточний ремонт'!L337</f>
        <v>2</v>
      </c>
      <c r="M337" s="176">
        <f>'ПР 03.19-03.24'!M337+'[9]поточний ремонт'!M337+'[8]поточний ремонт'!M337</f>
        <v>156741</v>
      </c>
      <c r="N337" s="176"/>
      <c r="O337" s="176">
        <f>'ПР 03.19-03.24'!O337+'[9]поточний ремонт'!O337+'[8]поточний ремонт'!O337</f>
        <v>119.5</v>
      </c>
      <c r="P337" s="176">
        <f>'ПР 03.19-03.24'!P337+'[9]поточний ремонт'!P337+'[8]поточний ремонт'!P337</f>
        <v>18619</v>
      </c>
      <c r="Q337" s="334"/>
      <c r="R337" s="176">
        <f>'ПР 03.19-03.24'!R337+'[9]поточний ремонт'!R337+'[8]поточний ремонт'!R337</f>
        <v>0</v>
      </c>
      <c r="S337" s="176">
        <f>'ПР 03.19-03.24'!S337+'[9]поточний ремонт'!S337+'[8]поточний ремонт'!S337</f>
        <v>0</v>
      </c>
      <c r="T337" s="343"/>
      <c r="U337" s="176">
        <f>'ПР 03.19-03.24'!U337+'[9]поточний ремонт'!U337+'[8]поточний ремонт'!U337</f>
        <v>0</v>
      </c>
      <c r="V337" s="176">
        <f>'ПР 03.19-03.24'!V337+'[9]поточний ремонт'!V337+'[8]поточний ремонт'!V337</f>
        <v>0</v>
      </c>
      <c r="W337" s="176">
        <f>'ПР 03.19-03.24'!W337+'[9]поточний ремонт'!W337+'[8]поточний ремонт'!W337</f>
        <v>134</v>
      </c>
      <c r="X337" s="176">
        <f>'ПР 03.19-03.24'!X337+'[9]поточний ремонт'!X337+'[8]поточний ремонт'!X337</f>
        <v>38719.697722518024</v>
      </c>
      <c r="Y337" s="176">
        <f>'ПР 03.19-03.24'!Y337+'[9]поточний ремонт'!Y337+'[8]поточний ремонт'!Y337</f>
        <v>336214.37531648949</v>
      </c>
      <c r="Z337" s="176">
        <f>'ПР 03.19-03.24'!Z337+'[9]поточний ремонт'!Z337+'[8]поточний ремонт'!Z337</f>
        <v>0</v>
      </c>
      <c r="AA337" s="176">
        <f>'ПР 03.19-03.24'!AA337+'[9]поточний ремонт'!AA337+'[8]поточний ремонт'!AA337</f>
        <v>0</v>
      </c>
      <c r="AB337" s="176">
        <f>'ПР 03.19-03.24'!AB337+'[9]поточний ремонт'!AB337+'[8]поточний ремонт'!AB337</f>
        <v>46664.807312569013</v>
      </c>
      <c r="AC337" s="176">
        <f>'ПР 03.19-03.24'!AC337+'[9]поточний ремонт'!AC337+'[8]поточний ремонт'!AC337</f>
        <v>11446.384681512456</v>
      </c>
      <c r="AD337" s="176">
        <f>'ПР 03.19-03.24'!AD337+'[9]поточний ремонт'!AD337+'[8]поточний ремонт'!AD337</f>
        <v>17401.479176410743</v>
      </c>
      <c r="AE337" s="176">
        <f>'ПР 03.19-03.24'!AE337+'[9]поточний ремонт'!AE337+'[8]поточний ремонт'!AE337</f>
        <v>34025.210596505953</v>
      </c>
      <c r="AF337" s="176">
        <f>'ПР 03.19-03.24'!AF337+'[9]поточний ремонт'!AF337+'[8]поточний ремонт'!AF337</f>
        <v>23643.990422449999</v>
      </c>
      <c r="AG337" s="176"/>
      <c r="AH337" s="176">
        <f>'ПР 03.19-03.24'!AH337+'[9]поточний ремонт'!AH337+'[8]поточний ремонт'!AH337</f>
        <v>48780.989141133527</v>
      </c>
      <c r="AI337" s="176">
        <f>'ПР 03.19-03.24'!AI337+'[9]поточний ремонт'!AI337+'[8]поточний ремонт'!AI337</f>
        <v>25214.526823117434</v>
      </c>
      <c r="AJ337" s="176"/>
      <c r="AK337" s="176">
        <f>'ПР 03.19-03.24'!AK337+'[9]поточний ремонт'!AK337+'[8]поточний ремонт'!AK337</f>
        <v>20752.79473231165</v>
      </c>
      <c r="AL337" s="176">
        <f>'ПР 03.19-03.24'!AL337+'[9]поточний ремонт'!AL337+'[8]поточний ремонт'!AL337</f>
        <v>53086.612376072175</v>
      </c>
      <c r="AM337" s="176"/>
      <c r="AN337" s="176">
        <f>'ПР 03.19-03.24'!AN337+'[9]поточний ремонт'!AN337+'[8]поточний ремонт'!AN337</f>
        <v>0</v>
      </c>
      <c r="AO337" s="176">
        <f>'ПР 03.19-03.24'!AO337+'[9]поточний ремонт'!AO337+'[8]поточний ремонт'!AO337</f>
        <v>0</v>
      </c>
      <c r="AP337" s="176"/>
      <c r="AQ337" s="176">
        <f>'ПР 03.19-03.24'!AQ337+'[9]поточний ремонт'!AQ337+'[8]поточний ремонт'!AQ337</f>
        <v>21113.942909528003</v>
      </c>
      <c r="AR337" s="176">
        <f>'ПР 03.19-03.24'!AR337+'[9]поточний ремонт'!AR337+'[8]поточний ремонт'!AR337</f>
        <v>0</v>
      </c>
      <c r="AS337" s="176"/>
      <c r="AT337" s="176">
        <f>'ПР 03.19-03.24'!AT337+'[9]поточний ремонт'!AT337+'[8]поточний ремонт'!AT337</f>
        <v>46710.417910302123</v>
      </c>
      <c r="AU337" s="176">
        <f>'ПР 03.19-03.24'!AU337+'[9]поточний ремонт'!AU337+'[8]поточний ремонт'!AU337</f>
        <v>4839</v>
      </c>
      <c r="AV337" s="176"/>
      <c r="AW337" s="176">
        <f>'ПР 03.19-03.24'!AW337+'[9]поточний ремонт'!AW337+'[8]поточний ремонт'!AW337</f>
        <v>2843.4198603056348</v>
      </c>
      <c r="AX337" s="176">
        <f>'ПР 03.19-03.24'!AX337+'[9]поточний ремонт'!AX337+'[8]поточний ремонт'!AX337</f>
        <v>5998.03</v>
      </c>
      <c r="AY337" s="176"/>
      <c r="AZ337" s="176">
        <f t="shared" si="24"/>
        <v>174226.77515008691</v>
      </c>
      <c r="BA337" s="176">
        <f t="shared" si="24"/>
        <v>112782.15962163961</v>
      </c>
      <c r="BB337" s="176">
        <f t="shared" si="21"/>
        <v>-61444.615528447292</v>
      </c>
      <c r="BD337" s="324">
        <v>3</v>
      </c>
    </row>
    <row r="338" spans="1:56" ht="24.9" customHeight="1" x14ac:dyDescent="0.3">
      <c r="A338" s="338">
        <v>150000912</v>
      </c>
      <c r="B338" s="114" t="s">
        <v>781</v>
      </c>
      <c r="C338" s="339">
        <v>5</v>
      </c>
      <c r="D338" s="340" t="s">
        <v>870</v>
      </c>
      <c r="E338" s="341">
        <f>'[8]поточний ремонт'!E338</f>
        <v>4467.0200000000004</v>
      </c>
      <c r="F338" s="176">
        <f>'ПР 03.19-03.24'!F338+'[9]поточний ремонт'!F338+'[8]поточний ремонт'!F338</f>
        <v>502548.33090822765</v>
      </c>
      <c r="G338" s="176">
        <f t="shared" si="22"/>
        <v>340369.90912994562</v>
      </c>
      <c r="H338" s="176">
        <f t="shared" si="23"/>
        <v>-162178.42177828203</v>
      </c>
      <c r="I338" s="176">
        <f>'ПР 03.19-03.24'!I338+'[9]поточний ремонт'!I338+'[8]поточний ремонт'!I338</f>
        <v>223.52</v>
      </c>
      <c r="J338" s="176">
        <f>'ПР 03.19-03.24'!J338+'[9]поточний ремонт'!J338+'[8]поточний ремонт'!J338</f>
        <v>53327.666121646907</v>
      </c>
      <c r="K338" s="342"/>
      <c r="L338" s="176">
        <f>'ПР 03.19-03.24'!L338+'[9]поточний ремонт'!L338+'[8]поточний ремонт'!L338</f>
        <v>0</v>
      </c>
      <c r="M338" s="176">
        <f>'ПР 03.19-03.24'!M338+'[9]поточний ремонт'!M338+'[8]поточний ремонт'!M338</f>
        <v>4307</v>
      </c>
      <c r="N338" s="344"/>
      <c r="O338" s="176">
        <f>'ПР 03.19-03.24'!O338+'[9]поточний ремонт'!O338+'[8]поточний ремонт'!O338</f>
        <v>43.3</v>
      </c>
      <c r="P338" s="176">
        <f>'ПР 03.19-03.24'!P338+'[9]поточний ремонт'!P338+'[8]поточний ремонт'!P338</f>
        <v>9653</v>
      </c>
      <c r="Q338" s="334"/>
      <c r="R338" s="176">
        <f>'ПР 03.19-03.24'!R338+'[9]поточний ремонт'!R338+'[8]поточний ремонт'!R338</f>
        <v>0</v>
      </c>
      <c r="S338" s="176">
        <f>'ПР 03.19-03.24'!S338+'[9]поточний ремонт'!S338+'[8]поточний ремонт'!S338</f>
        <v>0</v>
      </c>
      <c r="T338" s="343"/>
      <c r="U338" s="176">
        <f>'ПР 03.19-03.24'!U338+'[9]поточний ремонт'!U338+'[8]поточний ремонт'!U338</f>
        <v>0</v>
      </c>
      <c r="V338" s="176">
        <f>'ПР 03.19-03.24'!V338+'[9]поточний ремонт'!V338+'[8]поточний ремонт'!V338</f>
        <v>0</v>
      </c>
      <c r="W338" s="176">
        <f>'ПР 03.19-03.24'!W338+'[9]поточний ремонт'!W338+'[8]поточний ремонт'!W338</f>
        <v>68.599999999999994</v>
      </c>
      <c r="X338" s="176">
        <f>'ПР 03.19-03.24'!X338+'[9]поточний ремонт'!X338+'[8]поточний ремонт'!X338</f>
        <v>38567.733748953389</v>
      </c>
      <c r="Y338" s="176">
        <f>'ПР 03.19-03.24'!Y338+'[9]поточний ремонт'!Y338+'[8]поточний ремонт'!Y338</f>
        <v>80223.38</v>
      </c>
      <c r="Z338" s="176">
        <f>'ПР 03.19-03.24'!Z338+'[9]поточний ремонт'!Z338+'[8]поточний ремонт'!Z338</f>
        <v>0</v>
      </c>
      <c r="AA338" s="176">
        <f>'ПР 03.19-03.24'!AA338+'[9]поточний ремонт'!AA338+'[8]поточний ремонт'!AA338</f>
        <v>13081</v>
      </c>
      <c r="AB338" s="176">
        <f>'ПР 03.19-03.24'!AB338+'[9]поточний ремонт'!AB338+'[8]поточний ремонт'!AB338</f>
        <v>18093.233832983671</v>
      </c>
      <c r="AC338" s="176">
        <f>'ПР 03.19-03.24'!AC338+'[9]поточний ремонт'!AC338+'[8]поточний ремонт'!AC338</f>
        <v>97955.621287745103</v>
      </c>
      <c r="AD338" s="176">
        <f>'ПР 03.19-03.24'!AD338+'[9]поточний ремонт'!AD338+'[8]поточний ремонт'!AD338</f>
        <v>25161.274138616587</v>
      </c>
      <c r="AE338" s="176">
        <f>'ПР 03.19-03.24'!AE338+'[9]поточний ремонт'!AE338+'[8]поточний ремонт'!AE338</f>
        <v>27163.107795400749</v>
      </c>
      <c r="AF338" s="176">
        <f>'ПР 03.19-03.24'!AF338+'[9]поточний ремонт'!AF338+'[8]поточний ремонт'!AF338</f>
        <v>22210.681118444678</v>
      </c>
      <c r="AG338" s="176"/>
      <c r="AH338" s="176">
        <f>'ПР 03.19-03.24'!AH338+'[9]поточний ремонт'!AH338+'[8]поточний ремонт'!AH338</f>
        <v>37384.499166971858</v>
      </c>
      <c r="AI338" s="176">
        <f>'ПР 03.19-03.24'!AI338+'[9]поточний ремонт'!AI338+'[8]поточний ремонт'!AI338</f>
        <v>103116.57976552991</v>
      </c>
      <c r="AJ338" s="176"/>
      <c r="AK338" s="176">
        <f>'ПР 03.19-03.24'!AK338+'[9]поточний ремонт'!AK338+'[8]поточний ремонт'!AK338</f>
        <v>15835.942676477234</v>
      </c>
      <c r="AL338" s="176">
        <f>'ПР 03.19-03.24'!AL338+'[9]поточний ремонт'!AL338+'[8]поточний ремонт'!AL338</f>
        <v>42560.46655892564</v>
      </c>
      <c r="AM338" s="176"/>
      <c r="AN338" s="176">
        <f>'ПР 03.19-03.24'!AN338+'[9]поточний ремонт'!AN338+'[8]поточний ремонт'!AN338</f>
        <v>0</v>
      </c>
      <c r="AO338" s="176">
        <f>'ПР 03.19-03.24'!AO338+'[9]поточний ремонт'!AO338+'[8]поточний ремонт'!AO338</f>
        <v>0</v>
      </c>
      <c r="AP338" s="176"/>
      <c r="AQ338" s="176">
        <f>'ПР 03.19-03.24'!AQ338+'[9]поточний ремонт'!AQ338+'[8]поточний ремонт'!AQ338</f>
        <v>10089.563096343822</v>
      </c>
      <c r="AR338" s="176">
        <f>'ПР 03.19-03.24'!AR338+'[9]поточний ремонт'!AR338+'[8]поточний ремонт'!AR338</f>
        <v>17</v>
      </c>
      <c r="AS338" s="176"/>
      <c r="AT338" s="176">
        <f>'ПР 03.19-03.24'!AT338+'[9]поточний ремонт'!AT338+'[8]поточний ремонт'!AT338</f>
        <v>28567.414760127213</v>
      </c>
      <c r="AU338" s="176">
        <f>'ПР 03.19-03.24'!AU338+'[9]поточний ремонт'!AU338+'[8]поточний ремонт'!AU338</f>
        <v>18015.312684216402</v>
      </c>
      <c r="AV338" s="176"/>
      <c r="AW338" s="176">
        <f>'ПР 03.19-03.24'!AW338+'[9]поточний ремонт'!AW338+'[8]поточний ремонт'!AW338</f>
        <v>2098.7871677164912</v>
      </c>
      <c r="AX338" s="176">
        <f>'ПР 03.19-03.24'!AX338+'[9]поточний ремонт'!AX338+'[8]поточний ремонт'!AX338</f>
        <v>4794.3527601587357</v>
      </c>
      <c r="AY338" s="176"/>
      <c r="AZ338" s="176">
        <f t="shared" si="24"/>
        <v>121139.31466303737</v>
      </c>
      <c r="BA338" s="176">
        <f t="shared" si="24"/>
        <v>190714.39288727535</v>
      </c>
      <c r="BB338" s="176">
        <f t="shared" si="21"/>
        <v>69575.078224237979</v>
      </c>
      <c r="BD338" s="324">
        <v>3</v>
      </c>
    </row>
    <row r="339" spans="1:56" ht="24.9" customHeight="1" x14ac:dyDescent="0.3">
      <c r="A339" s="338">
        <v>150000913</v>
      </c>
      <c r="B339" s="114" t="s">
        <v>783</v>
      </c>
      <c r="C339" s="339">
        <v>5</v>
      </c>
      <c r="D339" s="340" t="s">
        <v>870</v>
      </c>
      <c r="E339" s="341">
        <f>'[8]поточний ремонт'!E339</f>
        <v>2778.22</v>
      </c>
      <c r="F339" s="176">
        <f>'ПР 03.19-03.24'!F339+'[9]поточний ремонт'!F339+'[8]поточний ремонт'!F339</f>
        <v>323126.47393991984</v>
      </c>
      <c r="G339" s="176">
        <f t="shared" si="22"/>
        <v>248450.17086637681</v>
      </c>
      <c r="H339" s="176">
        <f t="shared" si="23"/>
        <v>-74676.303073543037</v>
      </c>
      <c r="I339" s="176">
        <f>'ПР 03.19-03.24'!I339+'[9]поточний ремонт'!I339+'[8]поточний ремонт'!I339</f>
        <v>543.20000000000005</v>
      </c>
      <c r="J339" s="176">
        <f>'ПР 03.19-03.24'!J339+'[9]поточний ремонт'!J339+'[8]поточний ремонт'!J339</f>
        <v>137624.74650130371</v>
      </c>
      <c r="K339" s="342"/>
      <c r="L339" s="176">
        <f>'ПР 03.19-03.24'!L339+'[9]поточний ремонт'!L339+'[8]поточний ремонт'!L339</f>
        <v>2</v>
      </c>
      <c r="M339" s="176">
        <f>'ПР 03.19-03.24'!M339+'[9]поточний ремонт'!M339+'[8]поточний ремонт'!M339</f>
        <v>48348</v>
      </c>
      <c r="N339" s="343"/>
      <c r="O339" s="176">
        <f>'ПР 03.19-03.24'!O339+'[9]поточний ремонт'!O339+'[8]поточний ремонт'!O339</f>
        <v>0</v>
      </c>
      <c r="P339" s="176">
        <f>'ПР 03.19-03.24'!P339+'[9]поточний ремонт'!P339+'[8]поточний ремонт'!P339</f>
        <v>0</v>
      </c>
      <c r="Q339" s="334"/>
      <c r="R339" s="176">
        <f>'ПР 03.19-03.24'!R339+'[9]поточний ремонт'!R339+'[8]поточний ремонт'!R339</f>
        <v>0</v>
      </c>
      <c r="S339" s="176">
        <f>'ПР 03.19-03.24'!S339+'[9]поточний ремонт'!S339+'[8]поточний ремонт'!S339</f>
        <v>0</v>
      </c>
      <c r="T339" s="343"/>
      <c r="U339" s="176">
        <f>'ПР 03.19-03.24'!U339+'[9]поточний ремонт'!U339+'[8]поточний ремонт'!U339</f>
        <v>0</v>
      </c>
      <c r="V339" s="176">
        <f>'ПР 03.19-03.24'!V339+'[9]поточний ремонт'!V339+'[8]поточний ремонт'!V339</f>
        <v>0</v>
      </c>
      <c r="W339" s="176">
        <f>'ПР 03.19-03.24'!W339+'[9]поточний ремонт'!W339+'[8]поточний ремонт'!W339</f>
        <v>28</v>
      </c>
      <c r="X339" s="176">
        <f>'ПР 03.19-03.24'!X339+'[9]поточний ремонт'!X339+'[8]поточний ремонт'!X339</f>
        <v>11914.335515813194</v>
      </c>
      <c r="Y339" s="176">
        <f>'ПР 03.19-03.24'!Y339+'[9]поточний ремонт'!Y339+'[8]поточний ремонт'!Y339</f>
        <v>21390</v>
      </c>
      <c r="Z339" s="176">
        <f>'ПР 03.19-03.24'!Z339+'[9]поточний ремонт'!Z339+'[8]поточний ремонт'!Z339</f>
        <v>0</v>
      </c>
      <c r="AA339" s="176">
        <f>'ПР 03.19-03.24'!AA339+'[9]поточний ремонт'!AA339+'[8]поточний ремонт'!AA339</f>
        <v>0</v>
      </c>
      <c r="AB339" s="176">
        <f>'ПР 03.19-03.24'!AB339+'[9]поточний ремонт'!AB339+'[8]поточний ремонт'!AB339</f>
        <v>11735</v>
      </c>
      <c r="AC339" s="176">
        <f>'ПР 03.19-03.24'!AC339+'[9]поточний ремонт'!AC339+'[8]поточний ремонт'!AC339</f>
        <v>6130</v>
      </c>
      <c r="AD339" s="176">
        <f>'ПР 03.19-03.24'!AD339+'[9]поточний ремонт'!AD339+'[8]поточний ремонт'!AD339</f>
        <v>11308.088849259886</v>
      </c>
      <c r="AE339" s="176">
        <f>'ПР 03.19-03.24'!AE339+'[9]поточний ремонт'!AE339+'[8]поточний ремонт'!AE339</f>
        <v>18206.223708794441</v>
      </c>
      <c r="AF339" s="176">
        <f>'ПР 03.19-03.24'!AF339+'[9]поточний ремонт'!AF339+'[8]поточний ремонт'!AF339</f>
        <v>10290.681794979049</v>
      </c>
      <c r="AG339" s="176"/>
      <c r="AH339" s="176">
        <f>'ПР 03.19-03.24'!AH339+'[9]поточний ремонт'!AH339+'[8]поточний ремонт'!AH339</f>
        <v>22827.426971950284</v>
      </c>
      <c r="AI339" s="176">
        <f>'ПР 03.19-03.24'!AI339+'[9]поточний ремонт'!AI339+'[8]поточний ремонт'!AI339</f>
        <v>17989.810764149104</v>
      </c>
      <c r="AJ339" s="176"/>
      <c r="AK339" s="176">
        <f>'ПР 03.19-03.24'!AK339+'[9]поточний ремонт'!AK339+'[8]поточний ремонт'!AK339</f>
        <v>9626.0197885542439</v>
      </c>
      <c r="AL339" s="176">
        <f>'ПР 03.19-03.24'!AL339+'[9]поточний ремонт'!AL339+'[8]поточний ремонт'!AL339</f>
        <v>25135.349447616303</v>
      </c>
      <c r="AM339" s="176"/>
      <c r="AN339" s="176">
        <f>'ПР 03.19-03.24'!AN339+'[9]поточний ремонт'!AN339+'[8]поточний ремонт'!AN339</f>
        <v>0</v>
      </c>
      <c r="AO339" s="176">
        <f>'ПР 03.19-03.24'!AO339+'[9]поточний ремонт'!AO339+'[8]поточний ремонт'!AO339</f>
        <v>0</v>
      </c>
      <c r="AP339" s="176"/>
      <c r="AQ339" s="176">
        <f>'ПР 03.19-03.24'!AQ339+'[9]поточний ремонт'!AQ339+'[8]поточний ремонт'!AQ339</f>
        <v>10089.563096343822</v>
      </c>
      <c r="AR339" s="176">
        <f>'ПР 03.19-03.24'!AR339+'[9]поточний ремонт'!AR339+'[8]поточний ремонт'!AR339</f>
        <v>0</v>
      </c>
      <c r="AS339" s="176"/>
      <c r="AT339" s="176">
        <f>'ПР 03.19-03.24'!AT339+'[9]поточний ремонт'!AT339+'[8]поточний ремонт'!AT339</f>
        <v>14169.586613791775</v>
      </c>
      <c r="AU339" s="176">
        <f>'ПР 03.19-03.24'!AU339+'[9]поточний ремонт'!AU339+'[8]поточний ремонт'!AU339</f>
        <v>3416.3762178347433</v>
      </c>
      <c r="AV339" s="176"/>
      <c r="AW339" s="176">
        <f>'ПР 03.19-03.24'!AW339+'[9]поточний ремонт'!AW339+'[8]поточний ремонт'!AW339</f>
        <v>1380.5565301528172</v>
      </c>
      <c r="AX339" s="176">
        <f>'ПР 03.19-03.24'!AX339+'[9]поточний ремонт'!AX339+'[8]поточний ремонт'!AX339</f>
        <v>3505.16</v>
      </c>
      <c r="AY339" s="176"/>
      <c r="AZ339" s="176">
        <f t="shared" si="24"/>
        <v>76299.376709587377</v>
      </c>
      <c r="BA339" s="176">
        <f t="shared" si="24"/>
        <v>60337.378224579195</v>
      </c>
      <c r="BB339" s="176">
        <f t="shared" si="21"/>
        <v>-15961.998485008182</v>
      </c>
      <c r="BD339" s="324">
        <v>3</v>
      </c>
    </row>
    <row r="340" spans="1:56" ht="24.9" customHeight="1" x14ac:dyDescent="0.3">
      <c r="A340" s="338">
        <v>150000914</v>
      </c>
      <c r="B340" s="114" t="s">
        <v>785</v>
      </c>
      <c r="C340" s="339">
        <v>5</v>
      </c>
      <c r="D340" s="340" t="s">
        <v>870</v>
      </c>
      <c r="E340" s="341">
        <f>'[8]поточний ремонт'!E340</f>
        <v>2763.5</v>
      </c>
      <c r="F340" s="176">
        <f>'ПР 03.19-03.24'!F340+'[9]поточний ремонт'!F340+'[8]поточний ремонт'!F340</f>
        <v>334873.43493724999</v>
      </c>
      <c r="G340" s="176">
        <f t="shared" si="22"/>
        <v>292560.57386799902</v>
      </c>
      <c r="H340" s="176">
        <f t="shared" si="23"/>
        <v>-42312.861069250968</v>
      </c>
      <c r="I340" s="176">
        <f>'ПР 03.19-03.24'!I340+'[9]поточний ремонт'!I340+'[8]поточний ремонт'!I340</f>
        <v>621.26</v>
      </c>
      <c r="J340" s="176">
        <f>'ПР 03.19-03.24'!J340+'[9]поточний ремонт'!J340+'[8]поточний ремонт'!J340</f>
        <v>151908.3443793375</v>
      </c>
      <c r="K340" s="342"/>
      <c r="L340" s="176">
        <f>'ПР 03.19-03.24'!L340+'[9]поточний ремонт'!L340+'[8]поточний ремонт'!L340</f>
        <v>0</v>
      </c>
      <c r="M340" s="176">
        <f>'ПР 03.19-03.24'!M340+'[9]поточний ремонт'!M340+'[8]поточний ремонт'!M340</f>
        <v>0</v>
      </c>
      <c r="N340" s="176"/>
      <c r="O340" s="176">
        <f>'ПР 03.19-03.24'!O340+'[9]поточний ремонт'!O340+'[8]поточний ремонт'!O340</f>
        <v>108</v>
      </c>
      <c r="P340" s="176">
        <f>'ПР 03.19-03.24'!P340+'[9]поточний ремонт'!P340+'[8]поточний ремонт'!P340</f>
        <v>27987.748330927028</v>
      </c>
      <c r="Q340" s="334"/>
      <c r="R340" s="176">
        <f>'ПР 03.19-03.24'!R340+'[9]поточний ремонт'!R340+'[8]поточний ремонт'!R340</f>
        <v>0</v>
      </c>
      <c r="S340" s="176">
        <f>'ПР 03.19-03.24'!S340+'[9]поточний ремонт'!S340+'[8]поточний ремонт'!S340</f>
        <v>0</v>
      </c>
      <c r="T340" s="343"/>
      <c r="U340" s="176">
        <f>'ПР 03.19-03.24'!U340+'[9]поточний ремонт'!U340+'[8]поточний ремонт'!U340</f>
        <v>0</v>
      </c>
      <c r="V340" s="176">
        <f>'ПР 03.19-03.24'!V340+'[9]поточний ремонт'!V340+'[8]поточний ремонт'!V340</f>
        <v>0</v>
      </c>
      <c r="W340" s="176">
        <f>'ПР 03.19-03.24'!W340+'[9]поточний ремонт'!W340+'[8]поточний ремонт'!W340</f>
        <v>44</v>
      </c>
      <c r="X340" s="176">
        <f>'ПР 03.19-03.24'!X340+'[9]поточний ремонт'!X340+'[8]поточний ремонт'!X340</f>
        <v>24516.352025631564</v>
      </c>
      <c r="Y340" s="176">
        <f>'ПР 03.19-03.24'!Y340+'[9]поточний ремонт'!Y340+'[8]поточний ремонт'!Y340</f>
        <v>42508.282787850192</v>
      </c>
      <c r="Z340" s="176">
        <f>'ПР 03.19-03.24'!Z340+'[9]поточний ремонт'!Z340+'[8]поточний ремонт'!Z340</f>
        <v>0</v>
      </c>
      <c r="AA340" s="176">
        <f>'ПР 03.19-03.24'!AA340+'[9]поточний ремонт'!AA340+'[8]поточний ремонт'!AA340</f>
        <v>0</v>
      </c>
      <c r="AB340" s="176">
        <f>'ПР 03.19-03.24'!AB340+'[9]поточний ремонт'!AB340+'[8]поточний ремонт'!AB340</f>
        <v>10517</v>
      </c>
      <c r="AC340" s="176">
        <f>'ПР 03.19-03.24'!AC340+'[9]поточний ремонт'!AC340+'[8]поточний ремонт'!AC340</f>
        <v>13581.799163718366</v>
      </c>
      <c r="AD340" s="176">
        <f>'ПР 03.19-03.24'!AD340+'[9]поточний ремонт'!AD340+'[8]поточний ремонт'!AD340</f>
        <v>21541.04718053438</v>
      </c>
      <c r="AE340" s="176">
        <f>'ПР 03.19-03.24'!AE340+'[9]поточний ремонт'!AE340+'[8]поточний ремонт'!AE340</f>
        <v>17520.871117295927</v>
      </c>
      <c r="AF340" s="176">
        <f>'ПР 03.19-03.24'!AF340+'[9]поточний ремонт'!AF340+'[8]поточний ремонт'!AF340</f>
        <v>77608.071851692497</v>
      </c>
      <c r="AG340" s="176"/>
      <c r="AH340" s="176">
        <f>'ПР 03.19-03.24'!AH340+'[9]поточний ремонт'!AH340+'[8]поточний ремонт'!AH340</f>
        <v>24266.89590955227</v>
      </c>
      <c r="AI340" s="176">
        <f>'ПР 03.19-03.24'!AI340+'[9]поточний ремонт'!AI340+'[8]поточний ремонт'!AI340</f>
        <v>9577.5828860426172</v>
      </c>
      <c r="AJ340" s="176"/>
      <c r="AK340" s="176">
        <f>'ПР 03.19-03.24'!AK340+'[9]поточний ремонт'!AK340+'[8]поточний ремонт'!AK340</f>
        <v>9626.0197885542439</v>
      </c>
      <c r="AL340" s="176">
        <f>'ПР 03.19-03.24'!AL340+'[9]поточний ремонт'!AL340+'[8]поточний ремонт'!AL340</f>
        <v>20144.600082538098</v>
      </c>
      <c r="AM340" s="176"/>
      <c r="AN340" s="176">
        <f>'ПР 03.19-03.24'!AN340+'[9]поточний ремонт'!AN340+'[8]поточний ремонт'!AN340</f>
        <v>0</v>
      </c>
      <c r="AO340" s="176">
        <f>'ПР 03.19-03.24'!AO340+'[9]поточний ремонт'!AO340+'[8]поточний ремонт'!AO340</f>
        <v>3112</v>
      </c>
      <c r="AP340" s="176"/>
      <c r="AQ340" s="176">
        <f>'ПР 03.19-03.24'!AQ340+'[9]поточний ремонт'!AQ340+'[8]поточний ремонт'!AQ340</f>
        <v>10089.563096343822</v>
      </c>
      <c r="AR340" s="176">
        <f>'ПР 03.19-03.24'!AR340+'[9]поточний ремонт'!AR340+'[8]поточний ремонт'!AR340</f>
        <v>0</v>
      </c>
      <c r="AS340" s="176"/>
      <c r="AT340" s="176">
        <f>'ПР 03.19-03.24'!AT340+'[9]поточний ремонт'!AT340+'[8]поточний ремонт'!AT340</f>
        <v>14169.586613791775</v>
      </c>
      <c r="AU340" s="176">
        <f>'ПР 03.19-03.24'!AU340+'[9]поточний ремонт'!AU340+'[8]поточний ремонт'!AU340</f>
        <v>3107.6420229238038</v>
      </c>
      <c r="AV340" s="176"/>
      <c r="AW340" s="176">
        <f>'ПР 03.19-03.24'!AW340+'[9]поточний ремонт'!AW340+'[8]поточний ремонт'!AW340</f>
        <v>1375.8801301528174</v>
      </c>
      <c r="AX340" s="176">
        <f>'ПР 03.19-03.24'!AX340+'[9]поточний ремонт'!AX340+'[8]поточний ремонт'!AX340</f>
        <v>6177.7639905359538</v>
      </c>
      <c r="AY340" s="176"/>
      <c r="AZ340" s="176">
        <f t="shared" si="24"/>
        <v>77048.816655690855</v>
      </c>
      <c r="BA340" s="176">
        <f t="shared" si="24"/>
        <v>119727.66083373295</v>
      </c>
      <c r="BB340" s="176">
        <f t="shared" si="21"/>
        <v>42678.844178042098</v>
      </c>
      <c r="BD340" s="324">
        <v>3</v>
      </c>
    </row>
    <row r="341" spans="1:56" ht="24.9" customHeight="1" x14ac:dyDescent="0.3">
      <c r="A341" s="338">
        <v>150000915</v>
      </c>
      <c r="B341" s="114" t="s">
        <v>787</v>
      </c>
      <c r="C341" s="339">
        <v>5</v>
      </c>
      <c r="D341" s="340" t="s">
        <v>870</v>
      </c>
      <c r="E341" s="341">
        <f>'[8]поточний ремонт'!E341</f>
        <v>2745.7</v>
      </c>
      <c r="F341" s="176">
        <f>'ПР 03.19-03.24'!F341+'[9]поточний ремонт'!F341+'[8]поточний ремонт'!F341</f>
        <v>295834.77678030543</v>
      </c>
      <c r="G341" s="176">
        <f t="shared" si="22"/>
        <v>285203.96023261955</v>
      </c>
      <c r="H341" s="176">
        <f t="shared" si="23"/>
        <v>-10630.816547685885</v>
      </c>
      <c r="I341" s="176">
        <f>'ПР 03.19-03.24'!I341+'[9]поточний ремонт'!I341+'[8]поточний ремонт'!I341</f>
        <v>254.3</v>
      </c>
      <c r="J341" s="176">
        <f>'ПР 03.19-03.24'!J341+'[9]поточний ремонт'!J341+'[8]поточний ремонт'!J341</f>
        <v>87615.704902397236</v>
      </c>
      <c r="K341" s="342"/>
      <c r="L341" s="176">
        <f>'ПР 03.19-03.24'!L341+'[9]поточний ремонт'!L341+'[8]поточний ремонт'!L341</f>
        <v>1</v>
      </c>
      <c r="M341" s="176">
        <f>'ПР 03.19-03.24'!M341+'[9]поточний ремонт'!M341+'[8]поточний ремонт'!M341</f>
        <v>35104</v>
      </c>
      <c r="N341" s="333"/>
      <c r="O341" s="176">
        <f>'ПР 03.19-03.24'!O341+'[9]поточний ремонт'!O341+'[8]поточний ремонт'!O341</f>
        <v>65.099999999999994</v>
      </c>
      <c r="P341" s="176">
        <f>'ПР 03.19-03.24'!P341+'[9]поточний ремонт'!P341+'[8]поточний ремонт'!P341</f>
        <v>33261.593018072657</v>
      </c>
      <c r="Q341" s="334"/>
      <c r="R341" s="176">
        <f>'ПР 03.19-03.24'!R341+'[9]поточний ремонт'!R341+'[8]поточний ремонт'!R341</f>
        <v>0</v>
      </c>
      <c r="S341" s="176">
        <f>'ПР 03.19-03.24'!S341+'[9]поточний ремонт'!S341+'[8]поточний ремонт'!S341</f>
        <v>0</v>
      </c>
      <c r="T341" s="343"/>
      <c r="U341" s="176">
        <f>'ПР 03.19-03.24'!U341+'[9]поточний ремонт'!U341+'[8]поточний ремонт'!U341</f>
        <v>0</v>
      </c>
      <c r="V341" s="176">
        <f>'ПР 03.19-03.24'!V341+'[9]поточний ремонт'!V341+'[8]поточний ремонт'!V341</f>
        <v>0</v>
      </c>
      <c r="W341" s="176">
        <f>'ПР 03.19-03.24'!W341+'[9]поточний ремонт'!W341+'[8]поточний ремонт'!W341</f>
        <v>47</v>
      </c>
      <c r="X341" s="176">
        <f>'ПР 03.19-03.24'!X341+'[9]поточний ремонт'!X341+'[8]поточний ремонт'!X341</f>
        <v>22502.193434142402</v>
      </c>
      <c r="Y341" s="176">
        <f>'ПР 03.19-03.24'!Y341+'[9]поточний ремонт'!Y341+'[8]поточний ремонт'!Y341</f>
        <v>24751.16608572589</v>
      </c>
      <c r="Z341" s="176">
        <f>'ПР 03.19-03.24'!Z341+'[9]поточний ремонт'!Z341+'[8]поточний ремонт'!Z341</f>
        <v>0</v>
      </c>
      <c r="AA341" s="176">
        <f>'ПР 03.19-03.24'!AA341+'[9]поточний ремонт'!AA341+'[8]поточний ремонт'!AA341</f>
        <v>0</v>
      </c>
      <c r="AB341" s="176">
        <f>'ПР 03.19-03.24'!AB341+'[9]поточний ремонт'!AB341+'[8]поточний ремонт'!AB341</f>
        <v>14698.95</v>
      </c>
      <c r="AC341" s="176">
        <f>'ПР 03.19-03.24'!AC341+'[9]поточний ремонт'!AC341+'[8]поточний ремонт'!AC341</f>
        <v>16709.232623643398</v>
      </c>
      <c r="AD341" s="176">
        <f>'ПР 03.19-03.24'!AD341+'[9]поточний ремонт'!AD341+'[8]поточний ремонт'!AD341</f>
        <v>50561.120168637986</v>
      </c>
      <c r="AE341" s="176">
        <f>'ПР 03.19-03.24'!AE341+'[9]поточний ремонт'!AE341+'[8]поточний ремонт'!AE341</f>
        <v>18152.821101800277</v>
      </c>
      <c r="AF341" s="176">
        <f>'ПР 03.19-03.24'!AF341+'[9]поточний ремонт'!AF341+'[8]поточний ремонт'!AF341</f>
        <v>9272.4708976497786</v>
      </c>
      <c r="AG341" s="176"/>
      <c r="AH341" s="176">
        <f>'ПР 03.19-03.24'!AH341+'[9]поточний ремонт'!AH341+'[8]поточний ремонт'!AH341</f>
        <v>22827.426971950284</v>
      </c>
      <c r="AI341" s="176">
        <f>'ПР 03.19-03.24'!AI341+'[9]поточний ремонт'!AI341+'[8]поточний ремонт'!AI341</f>
        <v>10453.720000000001</v>
      </c>
      <c r="AJ341" s="176"/>
      <c r="AK341" s="176">
        <f>'ПР 03.19-03.24'!AK341+'[9]поточний ремонт'!AK341+'[8]поточний ремонт'!AK341</f>
        <v>9626.0197885542439</v>
      </c>
      <c r="AL341" s="176">
        <f>'ПР 03.19-03.24'!AL341+'[9]поточний ремонт'!AL341+'[8]поточний ремонт'!AL341</f>
        <v>16227.130210522109</v>
      </c>
      <c r="AM341" s="176"/>
      <c r="AN341" s="176">
        <f>'ПР 03.19-03.24'!AN341+'[9]поточний ремонт'!AN341+'[8]поточний ремонт'!AN341</f>
        <v>0</v>
      </c>
      <c r="AO341" s="176">
        <f>'ПР 03.19-03.24'!AO341+'[9]поточний ремонт'!AO341+'[8]поточний ремонт'!AO341</f>
        <v>0</v>
      </c>
      <c r="AP341" s="176"/>
      <c r="AQ341" s="176">
        <f>'ПР 03.19-03.24'!AQ341+'[9]поточний ремонт'!AQ341+'[8]поточний ремонт'!AQ341</f>
        <v>10089.563096343822</v>
      </c>
      <c r="AR341" s="176">
        <f>'ПР 03.19-03.24'!AR341+'[9]поточний ремонт'!AR341+'[8]поточний ремонт'!AR341</f>
        <v>0</v>
      </c>
      <c r="AS341" s="176"/>
      <c r="AT341" s="176">
        <f>'ПР 03.19-03.24'!AT341+'[9]поточний ремонт'!AT341+'[8]поточний ремонт'!AT341</f>
        <v>14166.937205012486</v>
      </c>
      <c r="AU341" s="176">
        <f>'ПР 03.19-03.24'!AU341+'[9]поточний ремонт'!AU341+'[8]поточний ремонт'!AU341</f>
        <v>5934.6437541782852</v>
      </c>
      <c r="AV341" s="176"/>
      <c r="AW341" s="176">
        <f>'ПР 03.19-03.24'!AW341+'[9]поточний ремонт'!AW341+'[8]поточний ремонт'!AW341</f>
        <v>1370.7771301528176</v>
      </c>
      <c r="AX341" s="176">
        <f>'ПР 03.19-03.24'!AX341+'[9]поточний ремонт'!AX341+'[8]поточний ремонт'!AX341</f>
        <v>6193.6829796211987</v>
      </c>
      <c r="AY341" s="176"/>
      <c r="AZ341" s="176">
        <f t="shared" si="24"/>
        <v>76233.545293813921</v>
      </c>
      <c r="BA341" s="176">
        <f t="shared" si="24"/>
        <v>48081.647841971375</v>
      </c>
      <c r="BB341" s="176">
        <f t="shared" si="21"/>
        <v>-28151.897451842546</v>
      </c>
      <c r="BD341" s="324">
        <v>3</v>
      </c>
    </row>
    <row r="342" spans="1:56" ht="24.9" customHeight="1" x14ac:dyDescent="0.3">
      <c r="A342" s="338">
        <v>150000916</v>
      </c>
      <c r="B342" s="114" t="s">
        <v>789</v>
      </c>
      <c r="C342" s="339">
        <v>5</v>
      </c>
      <c r="D342" s="340" t="s">
        <v>870</v>
      </c>
      <c r="E342" s="341">
        <f>'[8]поточний ремонт'!E342</f>
        <v>5790.5</v>
      </c>
      <c r="F342" s="176">
        <f>'ПР 03.19-03.24'!F342+'[9]поточний ремонт'!F342+'[8]поточний ремонт'!F342</f>
        <v>663410.80491467437</v>
      </c>
      <c r="G342" s="176">
        <f t="shared" si="22"/>
        <v>567486.49855196872</v>
      </c>
      <c r="H342" s="176">
        <f t="shared" si="23"/>
        <v>-95924.306362705654</v>
      </c>
      <c r="I342" s="176">
        <f>'ПР 03.19-03.24'!I342+'[9]поточний ремонт'!I342+'[8]поточний ремонт'!I342</f>
        <v>364.07</v>
      </c>
      <c r="J342" s="176">
        <f>'ПР 03.19-03.24'!J342+'[9]поточний ремонт'!J342+'[8]поточний ремонт'!J342</f>
        <v>95872.47</v>
      </c>
      <c r="K342" s="342"/>
      <c r="L342" s="176">
        <f>'ПР 03.19-03.24'!L342+'[9]поточний ремонт'!L342+'[8]поточний ремонт'!L342</f>
        <v>0</v>
      </c>
      <c r="M342" s="176">
        <f>'ПР 03.19-03.24'!M342+'[9]поточний ремонт'!M342+'[8]поточний ремонт'!M342</f>
        <v>3283</v>
      </c>
      <c r="N342" s="176"/>
      <c r="O342" s="176">
        <f>'ПР 03.19-03.24'!O342+'[9]поточний ремонт'!O342+'[8]поточний ремонт'!O342</f>
        <v>82</v>
      </c>
      <c r="P342" s="176">
        <f>'ПР 03.19-03.24'!P342+'[9]поточний ремонт'!P342+'[8]поточний ремонт'!P342</f>
        <v>16975.323234548967</v>
      </c>
      <c r="Q342" s="334"/>
      <c r="R342" s="176">
        <f>'ПР 03.19-03.24'!R342+'[9]поточний ремонт'!R342+'[8]поточний ремонт'!R342</f>
        <v>0</v>
      </c>
      <c r="S342" s="176">
        <f>'ПР 03.19-03.24'!S342+'[9]поточний ремонт'!S342+'[8]поточний ремонт'!S342</f>
        <v>0</v>
      </c>
      <c r="T342" s="343"/>
      <c r="U342" s="176">
        <f>'ПР 03.19-03.24'!U342+'[9]поточний ремонт'!U342+'[8]поточний ремонт'!U342</f>
        <v>0</v>
      </c>
      <c r="V342" s="176">
        <f>'ПР 03.19-03.24'!V342+'[9]поточний ремонт'!V342+'[8]поточний ремонт'!V342</f>
        <v>0</v>
      </c>
      <c r="W342" s="176">
        <f>'ПР 03.19-03.24'!W342+'[9]поточний ремонт'!W342+'[8]поточний ремонт'!W342</f>
        <v>59</v>
      </c>
      <c r="X342" s="176">
        <f>'ПР 03.19-03.24'!X342+'[9]поточний ремонт'!X342+'[8]поточний ремонт'!X342</f>
        <v>31716.404529957414</v>
      </c>
      <c r="Y342" s="176">
        <f>'ПР 03.19-03.24'!Y342+'[9]поточний ремонт'!Y342+'[8]поточний ремонт'!Y342</f>
        <v>45295.579621001729</v>
      </c>
      <c r="Z342" s="176">
        <f>'ПР 03.19-03.24'!Z342+'[9]поточний ремонт'!Z342+'[8]поточний ремонт'!Z342</f>
        <v>0</v>
      </c>
      <c r="AA342" s="176">
        <f>'ПР 03.19-03.24'!AA342+'[9]поточний ремонт'!AA342+'[8]поточний ремонт'!AA342</f>
        <v>0</v>
      </c>
      <c r="AB342" s="176">
        <f>'ПР 03.19-03.24'!AB342+'[9]поточний ремонт'!AB342+'[8]поточний ремонт'!AB342</f>
        <v>24277.522379837814</v>
      </c>
      <c r="AC342" s="176">
        <f>'ПР 03.19-03.24'!AC342+'[9]поточний ремонт'!AC342+'[8]поточний ремонт'!AC342</f>
        <v>240510.80332127473</v>
      </c>
      <c r="AD342" s="176">
        <f>'ПР 03.19-03.24'!AD342+'[9]поточний ремонт'!AD342+'[8]поточний ремонт'!AD342</f>
        <v>109555.39546534803</v>
      </c>
      <c r="AE342" s="176">
        <f>'ПР 03.19-03.24'!AE342+'[9]поточний ремонт'!AE342+'[8]поточний ремонт'!AE342</f>
        <v>36178.462826374649</v>
      </c>
      <c r="AF342" s="176">
        <f>'ПР 03.19-03.24'!AF342+'[9]поточний ремонт'!AF342+'[8]поточний ремонт'!AF342</f>
        <v>92073.848162004462</v>
      </c>
      <c r="AG342" s="176"/>
      <c r="AH342" s="176">
        <f>'ПР 03.19-03.24'!AH342+'[9]поточний ремонт'!AH342+'[8]поточний ремонт'!AH342</f>
        <v>48168.742178313143</v>
      </c>
      <c r="AI342" s="176">
        <f>'ПР 03.19-03.24'!AI342+'[9]поточний ремонт'!AI342+'[8]поточний ремонт'!AI342</f>
        <v>31194.845333113204</v>
      </c>
      <c r="AJ342" s="176"/>
      <c r="AK342" s="176">
        <f>'ПР 03.19-03.24'!AK342+'[9]поточний ремонт'!AK342+'[8]поточний ремонт'!AK342</f>
        <v>20686.920656899161</v>
      </c>
      <c r="AL342" s="176">
        <f>'ПР 03.19-03.24'!AL342+'[9]поточний ремонт'!AL342+'[8]поточний ремонт'!AL342</f>
        <v>65209.414394128333</v>
      </c>
      <c r="AM342" s="176"/>
      <c r="AN342" s="176">
        <f>'ПР 03.19-03.24'!AN342+'[9]поточний ремонт'!AN342+'[8]поточний ремонт'!AN342</f>
        <v>0</v>
      </c>
      <c r="AO342" s="176">
        <f>'ПР 03.19-03.24'!AO342+'[9]поточний ремонт'!AO342+'[8]поточний ремонт'!AO342</f>
        <v>0</v>
      </c>
      <c r="AP342" s="176"/>
      <c r="AQ342" s="176">
        <f>'ПР 03.19-03.24'!AQ342+'[9]поточний ремонт'!AQ342+'[8]поточний ремонт'!AQ342</f>
        <v>21113.942909528003</v>
      </c>
      <c r="AR342" s="176">
        <f>'ПР 03.19-03.24'!AR342+'[9]поточний ремонт'!AR342+'[8]поточний ремонт'!AR342</f>
        <v>0</v>
      </c>
      <c r="AS342" s="176"/>
      <c r="AT342" s="176">
        <f>'ПР 03.19-03.24'!AT342+'[9]поточний ремонт'!AT342+'[8]поточний ремонт'!AT342</f>
        <v>46652.575939743285</v>
      </c>
      <c r="AU342" s="176">
        <f>'ПР 03.19-03.24'!AU342+'[9]поточний ремонт'!AU342+'[8]поточний ремонт'!AU342</f>
        <v>53953.76617515726</v>
      </c>
      <c r="AV342" s="176"/>
      <c r="AW342" s="176">
        <f>'ПР 03.19-03.24'!AW342+'[9]поточний ремонт'!AW342+'[8]поточний ремонт'!AW342</f>
        <v>2840.3472603056352</v>
      </c>
      <c r="AX342" s="176">
        <f>'ПР 03.19-03.24'!AX342+'[9]поточний ремонт'!AX342+'[8]поточний ремонт'!AX342</f>
        <v>6253.656309808176</v>
      </c>
      <c r="AY342" s="176"/>
      <c r="AZ342" s="176">
        <f t="shared" si="24"/>
        <v>175640.99177116388</v>
      </c>
      <c r="BA342" s="176">
        <f t="shared" si="24"/>
        <v>248685.5303742114</v>
      </c>
      <c r="BB342" s="176">
        <f t="shared" si="21"/>
        <v>73044.53860304752</v>
      </c>
      <c r="BD342" s="324">
        <v>3</v>
      </c>
    </row>
    <row r="343" spans="1:56" ht="24.9" customHeight="1" x14ac:dyDescent="0.3">
      <c r="A343" s="338">
        <v>150000917</v>
      </c>
      <c r="B343" s="114" t="s">
        <v>791</v>
      </c>
      <c r="C343" s="339">
        <v>5</v>
      </c>
      <c r="D343" s="340" t="s">
        <v>870</v>
      </c>
      <c r="E343" s="341">
        <f>'[8]поточний ремонт'!E343</f>
        <v>4446.8999999999996</v>
      </c>
      <c r="F343" s="176">
        <f>'ПР 03.19-03.24'!F343+'[9]поточний ремонт'!F343+'[8]поточний ремонт'!F343</f>
        <v>472300.04159429716</v>
      </c>
      <c r="G343" s="176">
        <f t="shared" si="22"/>
        <v>287942.11085794051</v>
      </c>
      <c r="H343" s="176">
        <f t="shared" si="23"/>
        <v>-184357.93073635665</v>
      </c>
      <c r="I343" s="176">
        <f>'ПР 03.19-03.24'!I343+'[9]поточний ремонт'!I343+'[8]поточний ремонт'!I343</f>
        <v>216.06000000000003</v>
      </c>
      <c r="J343" s="176">
        <f>'ПР 03.19-03.24'!J343+'[9]поточний ремонт'!J343+'[8]поточний ремонт'!J343</f>
        <v>69590.684495060879</v>
      </c>
      <c r="K343" s="345"/>
      <c r="L343" s="176">
        <f>'ПР 03.19-03.24'!L343+'[9]поточний ремонт'!L343+'[8]поточний ремонт'!L343</f>
        <v>0</v>
      </c>
      <c r="M343" s="176">
        <f>'ПР 03.19-03.24'!M343+'[9]поточний ремонт'!M343+'[8]поточний ремонт'!M343</f>
        <v>0</v>
      </c>
      <c r="N343" s="176"/>
      <c r="O343" s="176">
        <f>'ПР 03.19-03.24'!O343+'[9]поточний ремонт'!O343+'[8]поточний ремонт'!O343</f>
        <v>8</v>
      </c>
      <c r="P343" s="176">
        <f>'ПР 03.19-03.24'!P343+'[9]поточний ремонт'!P343+'[8]поточний ремонт'!P343</f>
        <v>1997.7</v>
      </c>
      <c r="Q343" s="334"/>
      <c r="R343" s="176">
        <f>'ПР 03.19-03.24'!R343+'[9]поточний ремонт'!R343+'[8]поточний ремонт'!R343</f>
        <v>0</v>
      </c>
      <c r="S343" s="176">
        <f>'ПР 03.19-03.24'!S343+'[9]поточний ремонт'!S343+'[8]поточний ремонт'!S343</f>
        <v>0</v>
      </c>
      <c r="T343" s="343"/>
      <c r="U343" s="176">
        <f>'ПР 03.19-03.24'!U343+'[9]поточний ремонт'!U343+'[8]поточний ремонт'!U343</f>
        <v>0</v>
      </c>
      <c r="V343" s="176">
        <f>'ПР 03.19-03.24'!V343+'[9]поточний ремонт'!V343+'[8]поточний ремонт'!V343</f>
        <v>0</v>
      </c>
      <c r="W343" s="176">
        <f>'ПР 03.19-03.24'!W343+'[9]поточний ремонт'!W343+'[8]поточний ремонт'!W343</f>
        <v>27</v>
      </c>
      <c r="X343" s="176">
        <f>'ПР 03.19-03.24'!X343+'[9]поточний ремонт'!X343+'[8]поточний ремонт'!X343</f>
        <v>19328.629269533365</v>
      </c>
      <c r="Y343" s="176">
        <f>'ПР 03.19-03.24'!Y343+'[9]поточний ремонт'!Y343+'[8]поточний ремонт'!Y343</f>
        <v>119098.01598502437</v>
      </c>
      <c r="Z343" s="176">
        <f>'ПР 03.19-03.24'!Z343+'[9]поточний ремонт'!Z343+'[8]поточний ремонт'!Z343</f>
        <v>0</v>
      </c>
      <c r="AA343" s="176">
        <f>'ПР 03.19-03.24'!AA343+'[9]поточний ремонт'!AA343+'[8]поточний ремонт'!AA343</f>
        <v>0</v>
      </c>
      <c r="AB343" s="176">
        <f>'ПР 03.19-03.24'!AB343+'[9]поточний ремонт'!AB343+'[8]поточний ремонт'!AB343</f>
        <v>31493.277410616422</v>
      </c>
      <c r="AC343" s="176">
        <f>'ПР 03.19-03.24'!AC343+'[9]поточний ремонт'!AC343+'[8]поточний ремонт'!AC343</f>
        <v>32863.136674574591</v>
      </c>
      <c r="AD343" s="176">
        <f>'ПР 03.19-03.24'!AD343+'[9]поточний ремонт'!AD343+'[8]поточний ремонт'!AD343</f>
        <v>13570.66702313084</v>
      </c>
      <c r="AE343" s="176">
        <f>'ПР 03.19-03.24'!AE343+'[9]поточний ремонт'!AE343+'[8]поточний ремонт'!AE343</f>
        <v>27885.626422580481</v>
      </c>
      <c r="AF343" s="176">
        <f>'ПР 03.19-03.24'!AF343+'[9]поточний ремонт'!AF343+'[8]поточний ремонт'!AF343</f>
        <v>7261.7654439607559</v>
      </c>
      <c r="AG343" s="176"/>
      <c r="AH343" s="176">
        <f>'ПР 03.19-03.24'!AH343+'[9]поточний ремонт'!AH343+'[8]поточний ремонт'!AH343</f>
        <v>37424.373116990144</v>
      </c>
      <c r="AI343" s="176">
        <f>'ПР 03.19-03.24'!AI343+'[9]поточний ремонт'!AI343+'[8]поточний ремонт'!AI343</f>
        <v>16181</v>
      </c>
      <c r="AJ343" s="176"/>
      <c r="AK343" s="176">
        <f>'ПР 03.19-03.24'!AK343+'[9]поточний ремонт'!AK343+'[8]поточний ремонт'!AK343</f>
        <v>15941.646957821251</v>
      </c>
      <c r="AL343" s="176">
        <f>'ПР 03.19-03.24'!AL343+'[9]поточний ремонт'!AL343+'[8]поточний ремонт'!AL343</f>
        <v>6874</v>
      </c>
      <c r="AM343" s="176"/>
      <c r="AN343" s="176">
        <f>'ПР 03.19-03.24'!AN343+'[9]поточний ремонт'!AN343+'[8]поточний ремонт'!AN343</f>
        <v>0</v>
      </c>
      <c r="AO343" s="176">
        <f>'ПР 03.19-03.24'!AO343+'[9]поточний ремонт'!AO343+'[8]поточний ремонт'!AO343</f>
        <v>0</v>
      </c>
      <c r="AP343" s="176"/>
      <c r="AQ343" s="176">
        <f>'ПР 03.19-03.24'!AQ343+'[9]поточний ремонт'!AQ343+'[8]поточний ремонт'!AQ343</f>
        <v>13639.4243720757</v>
      </c>
      <c r="AR343" s="176">
        <f>'ПР 03.19-03.24'!AR343+'[9]поточний ремонт'!AR343+'[8]поточний ремонт'!AR343</f>
        <v>49.5</v>
      </c>
      <c r="AS343" s="176"/>
      <c r="AT343" s="176">
        <f>'ПР 03.19-03.24'!AT343+'[9]поточний ремонт'!AT343+'[8]поточний ремонт'!AT343</f>
        <v>28775.046862397234</v>
      </c>
      <c r="AU343" s="176">
        <f>'ПР 03.19-03.24'!AU343+'[9]поточний ремонт'!AU343+'[8]поточний ремонт'!AU343</f>
        <v>8557.5311960287563</v>
      </c>
      <c r="AV343" s="176"/>
      <c r="AW343" s="176">
        <f>'ПР 03.19-03.24'!AW343+'[9]поточний ремонт'!AW343+'[8]поточний ремонт'!AW343</f>
        <v>2040.4178402037569</v>
      </c>
      <c r="AX343" s="176">
        <f>'ПР 03.19-03.24'!AX343+'[9]поточний ремонт'!AX343+'[8]поточний ремонт'!AX343</f>
        <v>5059.13</v>
      </c>
      <c r="AY343" s="176"/>
      <c r="AZ343" s="176">
        <f t="shared" si="24"/>
        <v>125706.53557206855</v>
      </c>
      <c r="BA343" s="176">
        <f t="shared" si="24"/>
        <v>43982.926639989513</v>
      </c>
      <c r="BB343" s="176">
        <f t="shared" si="21"/>
        <v>-81723.608932079034</v>
      </c>
      <c r="BD343" s="324">
        <v>3</v>
      </c>
    </row>
    <row r="344" spans="1:56" ht="24.9" customHeight="1" x14ac:dyDescent="0.3">
      <c r="A344" s="338">
        <v>150000918</v>
      </c>
      <c r="B344" s="114" t="s">
        <v>793</v>
      </c>
      <c r="C344" s="339">
        <v>5</v>
      </c>
      <c r="D344" s="340" t="s">
        <v>870</v>
      </c>
      <c r="E344" s="341">
        <f>'[8]поточний ремонт'!E344</f>
        <v>4596.3999999999996</v>
      </c>
      <c r="F344" s="176">
        <f>'ПР 03.19-03.24'!F344+'[9]поточний ремонт'!F344+'[8]поточний ремонт'!F344</f>
        <v>412623.63028676994</v>
      </c>
      <c r="G344" s="176">
        <f t="shared" si="22"/>
        <v>511931.14891523798</v>
      </c>
      <c r="H344" s="176">
        <f t="shared" si="23"/>
        <v>99307.518628468039</v>
      </c>
      <c r="I344" s="176">
        <f>'ПР 03.19-03.24'!I344+'[9]поточний ремонт'!I344+'[8]поточний ремонт'!I344</f>
        <v>233.05</v>
      </c>
      <c r="J344" s="176">
        <f>'ПР 03.19-03.24'!J344+'[9]поточний ремонт'!J344+'[8]поточний ремонт'!J344</f>
        <v>80406</v>
      </c>
      <c r="K344" s="342"/>
      <c r="L344" s="176">
        <f>'ПР 03.19-03.24'!L344+'[9]поточний ремонт'!L344+'[8]поточний ремонт'!L344</f>
        <v>1</v>
      </c>
      <c r="M344" s="176">
        <f>'ПР 03.19-03.24'!M344+'[9]поточний ремонт'!M344+'[8]поточний ремонт'!M344</f>
        <v>39218</v>
      </c>
      <c r="N344" s="176"/>
      <c r="O344" s="176">
        <f>'ПР 03.19-03.24'!O344+'[9]поточний ремонт'!O344+'[8]поточний ремонт'!O344</f>
        <v>8</v>
      </c>
      <c r="P344" s="176">
        <f>'ПР 03.19-03.24'!P344+'[9]поточний ремонт'!P344+'[8]поточний ремонт'!P344</f>
        <v>1118</v>
      </c>
      <c r="Q344" s="334"/>
      <c r="R344" s="176">
        <f>'ПР 03.19-03.24'!R344+'[9]поточний ремонт'!R344+'[8]поточний ремонт'!R344</f>
        <v>0</v>
      </c>
      <c r="S344" s="176">
        <f>'ПР 03.19-03.24'!S344+'[9]поточний ремонт'!S344+'[8]поточний ремонт'!S344</f>
        <v>0</v>
      </c>
      <c r="T344" s="343"/>
      <c r="U344" s="176">
        <f>'ПР 03.19-03.24'!U344+'[9]поточний ремонт'!U344+'[8]поточний ремонт'!U344</f>
        <v>0</v>
      </c>
      <c r="V344" s="176">
        <f>'ПР 03.19-03.24'!V344+'[9]поточний ремонт'!V344+'[8]поточний ремонт'!V344</f>
        <v>0</v>
      </c>
      <c r="W344" s="176">
        <f>'ПР 03.19-03.24'!W344+'[9]поточний ремонт'!W344+'[8]поточний ремонт'!W344</f>
        <v>36</v>
      </c>
      <c r="X344" s="176">
        <f>'ПР 03.19-03.24'!X344+'[9]поточний ремонт'!X344+'[8]поточний ремонт'!X344</f>
        <v>24714.245956427578</v>
      </c>
      <c r="Y344" s="176">
        <f>'ПР 03.19-03.24'!Y344+'[9]поточний ремонт'!Y344+'[8]поточний ремонт'!Y344</f>
        <v>305616.76528132649</v>
      </c>
      <c r="Z344" s="176">
        <f>'ПР 03.19-03.24'!Z344+'[9]поточний ремонт'!Z344+'[8]поточний ремонт'!Z344</f>
        <v>0</v>
      </c>
      <c r="AA344" s="176">
        <f>'ПР 03.19-03.24'!AA344+'[9]поточний ремонт'!AA344+'[8]поточний ремонт'!AA344</f>
        <v>0</v>
      </c>
      <c r="AB344" s="176">
        <f>'ПР 03.19-03.24'!AB344+'[9]поточний ремонт'!AB344+'[8]поточний ремонт'!AB344</f>
        <v>12591</v>
      </c>
      <c r="AC344" s="176">
        <f>'ПР 03.19-03.24'!AC344+'[9]поточний ремонт'!AC344+'[8]поточний ремонт'!AC344</f>
        <v>26154.842014676069</v>
      </c>
      <c r="AD344" s="176">
        <f>'ПР 03.19-03.24'!AD344+'[9]поточний ремонт'!AD344+'[8]поточний ремонт'!AD344</f>
        <v>22112.295662807825</v>
      </c>
      <c r="AE344" s="176">
        <f>'ПР 03.19-03.24'!AE344+'[9]поточний ремонт'!AE344+'[8]поточний ремонт'!AE344</f>
        <v>29408.864174269456</v>
      </c>
      <c r="AF344" s="176">
        <f>'ПР 03.19-03.24'!AF344+'[9]поточний ремонт'!AF344+'[8]поточний ремонт'!AF344</f>
        <v>12682.053369379893</v>
      </c>
      <c r="AG344" s="176"/>
      <c r="AH344" s="176">
        <f>'ПР 03.19-03.24'!AH344+'[9]поточний ремонт'!AH344+'[8]поточний ремонт'!AH344</f>
        <v>41970.898265741867</v>
      </c>
      <c r="AI344" s="176">
        <f>'ПР 03.19-03.24'!AI344+'[9]поточний ремонт'!AI344+'[8]поточний ремонт'!AI344</f>
        <v>11387.647057107924</v>
      </c>
      <c r="AJ344" s="176"/>
      <c r="AK344" s="176">
        <f>'ПР 03.19-03.24'!AK344+'[9]поточний ремонт'!AK344+'[8]поточний ремонт'!AK344</f>
        <v>17017.285228998204</v>
      </c>
      <c r="AL344" s="176">
        <f>'ПР 03.19-03.24'!AL344+'[9]поточний ремонт'!AL344+'[8]поточний ремонт'!AL344</f>
        <v>9723</v>
      </c>
      <c r="AM344" s="176"/>
      <c r="AN344" s="176">
        <f>'ПР 03.19-03.24'!AN344+'[9]поточний ремонт'!AN344+'[8]поточний ремонт'!AN344</f>
        <v>0</v>
      </c>
      <c r="AO344" s="176">
        <f>'ПР 03.19-03.24'!AO344+'[9]поточний ремонт'!AO344+'[8]поточний ремонт'!AO344</f>
        <v>0</v>
      </c>
      <c r="AP344" s="176"/>
      <c r="AQ344" s="176">
        <f>'ПР 03.19-03.24'!AQ344+'[9]поточний ремонт'!AQ344+'[8]поточний ремонт'!AQ344</f>
        <v>13639.4243720757</v>
      </c>
      <c r="AR344" s="176">
        <f>'ПР 03.19-03.24'!AR344+'[9]поточний ремонт'!AR344+'[8]поточний ремонт'!AR344</f>
        <v>32.5</v>
      </c>
      <c r="AS344" s="176"/>
      <c r="AT344" s="176">
        <f>'ПР 03.19-03.24'!AT344+'[9]поточний ремонт'!AT344+'[8]поточний ремонт'!AT344</f>
        <v>30129.454470453529</v>
      </c>
      <c r="AU344" s="176">
        <f>'ПР 03.19-03.24'!AU344+'[9]поточний ремонт'!AU344+'[8]поточний ремонт'!AU344</f>
        <v>11207.718275769495</v>
      </c>
      <c r="AV344" s="176"/>
      <c r="AW344" s="176">
        <f>'ПР 03.19-03.24'!AW344+'[9]поточний ремонт'!AW344+'[8]поточний ремонт'!AW344</f>
        <v>2341.5254777674309</v>
      </c>
      <c r="AX344" s="176">
        <f>'ПР 03.19-03.24'!AX344+'[9]поточний ремонт'!AX344+'[8]поточний ремонт'!AX344</f>
        <v>5120</v>
      </c>
      <c r="AY344" s="176"/>
      <c r="AZ344" s="176">
        <f t="shared" si="24"/>
        <v>134507.4519893062</v>
      </c>
      <c r="BA344" s="176">
        <f t="shared" si="24"/>
        <v>50152.918702257317</v>
      </c>
      <c r="BB344" s="176">
        <f t="shared" ref="BB344:BB355" si="25">BA344-AZ344</f>
        <v>-84354.533287048878</v>
      </c>
      <c r="BD344" s="324">
        <v>3</v>
      </c>
    </row>
    <row r="345" spans="1:56" ht="24.9" customHeight="1" x14ac:dyDescent="0.3">
      <c r="A345" s="338">
        <v>150000919</v>
      </c>
      <c r="B345" s="114" t="s">
        <v>795</v>
      </c>
      <c r="C345" s="339">
        <v>5</v>
      </c>
      <c r="D345" s="340" t="s">
        <v>870</v>
      </c>
      <c r="E345" s="341">
        <f>'[8]поточний ремонт'!E345</f>
        <v>4567.8</v>
      </c>
      <c r="F345" s="176">
        <f>'ПР 03.19-03.24'!F345+'[9]поточний ремонт'!F345+'[8]поточний ремонт'!F345</f>
        <v>413453.27452711959</v>
      </c>
      <c r="G345" s="176">
        <f t="shared" si="22"/>
        <v>317719.92451915145</v>
      </c>
      <c r="H345" s="176">
        <f t="shared" si="23"/>
        <v>-95733.35000796814</v>
      </c>
      <c r="I345" s="176">
        <f>'ПР 03.19-03.24'!I345+'[9]поточний ремонт'!I345+'[8]поточний ремонт'!I345</f>
        <v>24.4</v>
      </c>
      <c r="J345" s="176">
        <f>'ПР 03.19-03.24'!J345+'[9]поточний ремонт'!J345+'[8]поточний ремонт'!J345</f>
        <v>4542.33</v>
      </c>
      <c r="K345" s="342"/>
      <c r="L345" s="176">
        <f>'ПР 03.19-03.24'!L345+'[9]поточний ремонт'!L345+'[8]поточний ремонт'!L345</f>
        <v>9</v>
      </c>
      <c r="M345" s="176">
        <f>'ПР 03.19-03.24'!M345+'[9]поточний ремонт'!M345+'[8]поточний ремонт'!M345</f>
        <v>165953.72090613909</v>
      </c>
      <c r="N345" s="176"/>
      <c r="O345" s="176">
        <f>'ПР 03.19-03.24'!O345+'[9]поточний ремонт'!O345+'[8]поточний ремонт'!O345</f>
        <v>0</v>
      </c>
      <c r="P345" s="176">
        <f>'ПР 03.19-03.24'!P345+'[9]поточний ремонт'!P345+'[8]поточний ремонт'!P345</f>
        <v>0</v>
      </c>
      <c r="Q345" s="334"/>
      <c r="R345" s="176">
        <f>'ПР 03.19-03.24'!R345+'[9]поточний ремонт'!R345+'[8]поточний ремонт'!R345</f>
        <v>0</v>
      </c>
      <c r="S345" s="176">
        <f>'ПР 03.19-03.24'!S345+'[9]поточний ремонт'!S345+'[8]поточний ремонт'!S345</f>
        <v>0</v>
      </c>
      <c r="T345" s="343"/>
      <c r="U345" s="176">
        <f>'ПР 03.19-03.24'!U345+'[9]поточний ремонт'!U345+'[8]поточний ремонт'!U345</f>
        <v>0</v>
      </c>
      <c r="V345" s="176">
        <f>'ПР 03.19-03.24'!V345+'[9]поточний ремонт'!V345+'[8]поточний ремонт'!V345</f>
        <v>0</v>
      </c>
      <c r="W345" s="176">
        <f>'ПР 03.19-03.24'!W345+'[9]поточний ремонт'!W345+'[8]поточний ремонт'!W345</f>
        <v>97</v>
      </c>
      <c r="X345" s="176">
        <f>'ПР 03.19-03.24'!X345+'[9]поточний ремонт'!X345+'[8]поточний ремонт'!X345</f>
        <v>12303.858037634083</v>
      </c>
      <c r="Y345" s="176">
        <f>'ПР 03.19-03.24'!Y345+'[9]поточний ремонт'!Y345+'[8]поточний ремонт'!Y345</f>
        <v>53683.72170516901</v>
      </c>
      <c r="Z345" s="176">
        <f>'ПР 03.19-03.24'!Z345+'[9]поточний ремонт'!Z345+'[8]поточний ремонт'!Z345</f>
        <v>0</v>
      </c>
      <c r="AA345" s="176">
        <f>'ПР 03.19-03.24'!AA345+'[9]поточний ремонт'!AA345+'[8]поточний ремонт'!AA345</f>
        <v>0</v>
      </c>
      <c r="AB345" s="176">
        <f>'ПР 03.19-03.24'!AB345+'[9]поточний ремонт'!AB345+'[8]поточний ремонт'!AB345</f>
        <v>25327.195044740121</v>
      </c>
      <c r="AC345" s="176">
        <f>'ПР 03.19-03.24'!AC345+'[9]поточний ремонт'!AC345+'[8]поточний ремонт'!AC345</f>
        <v>21270.625930946171</v>
      </c>
      <c r="AD345" s="176">
        <f>'ПР 03.19-03.24'!AD345+'[9]поточний ремонт'!AD345+'[8]поточний ремонт'!AD345</f>
        <v>34638.472894523016</v>
      </c>
      <c r="AE345" s="176">
        <f>'ПР 03.19-03.24'!AE345+'[9]поточний ремонт'!AE345+'[8]поточний ремонт'!AE345</f>
        <v>27745.67186977878</v>
      </c>
      <c r="AF345" s="176">
        <f>'ПР 03.19-03.24'!AF345+'[9]поточний ремонт'!AF345+'[8]поточний ремонт'!AF345</f>
        <v>21138.475641566216</v>
      </c>
      <c r="AG345" s="176"/>
      <c r="AH345" s="176">
        <f>'ПР 03.19-03.24'!AH345+'[9]поточний ремонт'!AH345+'[8]поточний ремонт'!AH345</f>
        <v>41964.189251006741</v>
      </c>
      <c r="AI345" s="176">
        <f>'ПР 03.19-03.24'!AI345+'[9]поточний ремонт'!AI345+'[8]поточний ремонт'!AI345</f>
        <v>21759.789432620753</v>
      </c>
      <c r="AJ345" s="176"/>
      <c r="AK345" s="176">
        <f>'ПР 03.19-03.24'!AK345+'[9]поточний ремонт'!AK345+'[8]поточний ремонт'!AK345</f>
        <v>16429.738834300719</v>
      </c>
      <c r="AL345" s="176">
        <f>'ПР 03.19-03.24'!AL345+'[9]поточний ремонт'!AL345+'[8]поточний ремонт'!AL345</f>
        <v>42168.534687104708</v>
      </c>
      <c r="AM345" s="176"/>
      <c r="AN345" s="176">
        <f>'ПР 03.19-03.24'!AN345+'[9]поточний ремонт'!AN345+'[8]поточний ремонт'!AN345</f>
        <v>0</v>
      </c>
      <c r="AO345" s="176">
        <f>'ПР 03.19-03.24'!AO345+'[9]поточний ремонт'!AO345+'[8]поточний ремонт'!AO345</f>
        <v>0</v>
      </c>
      <c r="AP345" s="176"/>
      <c r="AQ345" s="176">
        <f>'ПР 03.19-03.24'!AQ345+'[9]поточний ремонт'!AQ345+'[8]поточний ремонт'!AQ345</f>
        <v>13639.4243720757</v>
      </c>
      <c r="AR345" s="176">
        <f>'ПР 03.19-03.24'!AR345+'[9]поточний ремонт'!AR345+'[8]поточний ремонт'!AR345</f>
        <v>17</v>
      </c>
      <c r="AS345" s="176"/>
      <c r="AT345" s="176">
        <f>'ПР 03.19-03.24'!AT345+'[9]поточний ремонт'!AT345+'[8]поточний ремонт'!AT345</f>
        <v>30147.922906095733</v>
      </c>
      <c r="AU345" s="176">
        <f>'ПР 03.19-03.24'!AU345+'[9]поточний ремонт'!AU345+'[8]поточний ремонт'!AU345</f>
        <v>6209.685699014015</v>
      </c>
      <c r="AV345" s="176"/>
      <c r="AW345" s="176">
        <f>'ПР 03.19-03.24'!AW345+'[9]поточний ремонт'!AW345+'[8]поточний ремонт'!AW345</f>
        <v>2335.6664777674305</v>
      </c>
      <c r="AX345" s="176">
        <f>'ПР 03.19-03.24'!AX345+'[9]поточний ремонт'!AX345+'[8]поточний ремонт'!AX345</f>
        <v>7812.2878470556298</v>
      </c>
      <c r="AY345" s="176"/>
      <c r="AZ345" s="176">
        <f t="shared" si="24"/>
        <v>132262.6137110251</v>
      </c>
      <c r="BA345" s="176">
        <f t="shared" si="24"/>
        <v>99105.773307361334</v>
      </c>
      <c r="BB345" s="176">
        <f t="shared" si="25"/>
        <v>-33156.840403663766</v>
      </c>
      <c r="BD345" s="324">
        <v>3</v>
      </c>
    </row>
    <row r="346" spans="1:56" ht="24.9" customHeight="1" x14ac:dyDescent="0.3">
      <c r="A346" s="338">
        <v>150000920</v>
      </c>
      <c r="B346" s="114" t="s">
        <v>797</v>
      </c>
      <c r="C346" s="339">
        <v>5</v>
      </c>
      <c r="D346" s="340" t="s">
        <v>870</v>
      </c>
      <c r="E346" s="341">
        <f>'[8]поточний ремонт'!E346</f>
        <v>4553.3</v>
      </c>
      <c r="F346" s="176">
        <f>'ПР 03.19-03.24'!F346+'[9]поточний ремонт'!F346+'[8]поточний ремонт'!F346</f>
        <v>460963.28726843424</v>
      </c>
      <c r="G346" s="176">
        <f t="shared" si="22"/>
        <v>340816.08263441996</v>
      </c>
      <c r="H346" s="176">
        <f t="shared" si="23"/>
        <v>-120147.20463401428</v>
      </c>
      <c r="I346" s="176">
        <f>'ПР 03.19-03.24'!I346+'[9]поточний ремонт'!I346+'[8]поточний ремонт'!I346</f>
        <v>13</v>
      </c>
      <c r="J346" s="176">
        <f>'ПР 03.19-03.24'!J346+'[9]поточний ремонт'!J346+'[8]поточний ремонт'!J346</f>
        <v>1937</v>
      </c>
      <c r="K346" s="342"/>
      <c r="L346" s="176">
        <f>'ПР 03.19-03.24'!L346+'[9]поточний ремонт'!L346+'[8]поточний ремонт'!L346</f>
        <v>3.5</v>
      </c>
      <c r="M346" s="176">
        <f>'ПР 03.19-03.24'!M346+'[9]поточний ремонт'!M346+'[8]поточний ремонт'!M346</f>
        <v>126574.24</v>
      </c>
      <c r="N346" s="176"/>
      <c r="O346" s="176">
        <f>'ПР 03.19-03.24'!O346+'[9]поточний ремонт'!O346+'[8]поточний ремонт'!O346</f>
        <v>0</v>
      </c>
      <c r="P346" s="176">
        <f>'ПР 03.19-03.24'!P346+'[9]поточний ремонт'!P346+'[8]поточний ремонт'!P346</f>
        <v>0</v>
      </c>
      <c r="Q346" s="334"/>
      <c r="R346" s="176">
        <f>'ПР 03.19-03.24'!R346+'[9]поточний ремонт'!R346+'[8]поточний ремонт'!R346</f>
        <v>0</v>
      </c>
      <c r="S346" s="176">
        <f>'ПР 03.19-03.24'!S346+'[9]поточний ремонт'!S346+'[8]поточний ремонт'!S346</f>
        <v>0</v>
      </c>
      <c r="T346" s="343"/>
      <c r="U346" s="176">
        <f>'ПР 03.19-03.24'!U346+'[9]поточний ремонт'!U346+'[8]поточний ремонт'!U346</f>
        <v>0</v>
      </c>
      <c r="V346" s="176">
        <f>'ПР 03.19-03.24'!V346+'[9]поточний ремонт'!V346+'[8]поточний ремонт'!V346</f>
        <v>0</v>
      </c>
      <c r="W346" s="176">
        <f>'ПР 03.19-03.24'!W346+'[9]поточний ремонт'!W346+'[8]поточний ремонт'!W346</f>
        <v>58</v>
      </c>
      <c r="X346" s="176">
        <f>'ПР 03.19-03.24'!X346+'[9]поточний ремонт'!X346+'[8]поточний ремонт'!X346</f>
        <v>24186.647066211157</v>
      </c>
      <c r="Y346" s="176">
        <f>'ПР 03.19-03.24'!Y346+'[9]поточний ремонт'!Y346+'[8]поточний ремонт'!Y346</f>
        <v>128557.09410515153</v>
      </c>
      <c r="Z346" s="176">
        <f>'ПР 03.19-03.24'!Z346+'[9]поточний ремонт'!Z346+'[8]поточний ремонт'!Z346</f>
        <v>0</v>
      </c>
      <c r="AA346" s="176">
        <f>'ПР 03.19-03.24'!AA346+'[9]поточний ремонт'!AA346+'[8]поточний ремонт'!AA346</f>
        <v>0</v>
      </c>
      <c r="AB346" s="176">
        <f>'ПР 03.19-03.24'!AB346+'[9]поточний ремонт'!AB346+'[8]поточний ремонт'!AB346</f>
        <v>0</v>
      </c>
      <c r="AC346" s="176">
        <f>'ПР 03.19-03.24'!AC346+'[9]поточний ремонт'!AC346+'[8]поточний ремонт'!AC346</f>
        <v>36531.935782369372</v>
      </c>
      <c r="AD346" s="176">
        <f>'ПР 03.19-03.24'!AD346+'[9]поточний ремонт'!AD346+'[8]поточний ремонт'!AD346</f>
        <v>23029.165680687929</v>
      </c>
      <c r="AE346" s="176">
        <f>'ПР 03.19-03.24'!AE346+'[9]поточний ремонт'!AE346+'[8]поточний ремонт'!AE346</f>
        <v>28517.017378679739</v>
      </c>
      <c r="AF346" s="176">
        <f>'ПР 03.19-03.24'!AF346+'[9]поточний ремонт'!AF346+'[8]поточний ремонт'!AF346</f>
        <v>6132.6199934669112</v>
      </c>
      <c r="AG346" s="176"/>
      <c r="AH346" s="176">
        <f>'ПР 03.19-03.24'!AH346+'[9]поточний ремонт'!AH346+'[8]поточний ремонт'!AH346</f>
        <v>41970.898265741867</v>
      </c>
      <c r="AI346" s="176">
        <f>'ПР 03.19-03.24'!AI346+'[9]поточний ремонт'!AI346+'[8]поточний ремонт'!AI346</f>
        <v>22880.990767349685</v>
      </c>
      <c r="AJ346" s="176"/>
      <c r="AK346" s="176">
        <f>'ПР 03.19-03.24'!AK346+'[9]поточний ремонт'!AK346+'[8]поточний ремонт'!AK346</f>
        <v>16772.378773013883</v>
      </c>
      <c r="AL346" s="176">
        <f>'ПР 03.19-03.24'!AL346+'[9]поточний ремонт'!AL346+'[8]поточний ремонт'!AL346</f>
        <v>17440.92104619872</v>
      </c>
      <c r="AM346" s="176"/>
      <c r="AN346" s="176">
        <f>'ПР 03.19-03.24'!AN346+'[9]поточний ремонт'!AN346+'[8]поточний ремонт'!AN346</f>
        <v>0</v>
      </c>
      <c r="AO346" s="176">
        <f>'ПР 03.19-03.24'!AO346+'[9]поточний ремонт'!AO346+'[8]поточний ремонт'!AO346</f>
        <v>0</v>
      </c>
      <c r="AP346" s="176"/>
      <c r="AQ346" s="176">
        <f>'ПР 03.19-03.24'!AQ346+'[9]поточний ремонт'!AQ346+'[8]поточний ремонт'!AQ346</f>
        <v>13639.4243720757</v>
      </c>
      <c r="AR346" s="176">
        <f>'ПР 03.19-03.24'!AR346+'[9]поточний ремонт'!AR346+'[8]поточний ремонт'!AR346</f>
        <v>0</v>
      </c>
      <c r="AS346" s="176"/>
      <c r="AT346" s="176">
        <f>'ПР 03.19-03.24'!AT346+'[9]поточний ремонт'!AT346+'[8]поточний ремонт'!AT346</f>
        <v>30178.108144677219</v>
      </c>
      <c r="AU346" s="176">
        <f>'ПР 03.19-03.24'!AU346+'[9]поточний ремонт'!AU346+'[8]поточний ремонт'!AU346</f>
        <v>11943.197548702097</v>
      </c>
      <c r="AV346" s="176"/>
      <c r="AW346" s="176">
        <f>'ПР 03.19-03.24'!AW346+'[9]поточний ремонт'!AW346+'[8]поточний ремонт'!AW346</f>
        <v>2332.1564777674303</v>
      </c>
      <c r="AX346" s="176">
        <f>'ПР 03.19-03.24'!AX346+'[9]поточний ремонт'!AX346+'[8]поточний ремонт'!AX346</f>
        <v>6109.7352990395975</v>
      </c>
      <c r="AY346" s="176"/>
      <c r="AZ346" s="176">
        <f t="shared" si="24"/>
        <v>133409.98341195582</v>
      </c>
      <c r="BA346" s="176">
        <f t="shared" si="24"/>
        <v>64507.464654757008</v>
      </c>
      <c r="BB346" s="176">
        <f t="shared" si="25"/>
        <v>-68902.518757198821</v>
      </c>
      <c r="BD346" s="324">
        <v>3</v>
      </c>
    </row>
    <row r="347" spans="1:56" ht="24.9" customHeight="1" x14ac:dyDescent="0.3">
      <c r="A347" s="338">
        <v>150000921</v>
      </c>
      <c r="B347" s="114" t="s">
        <v>799</v>
      </c>
      <c r="C347" s="339">
        <v>5</v>
      </c>
      <c r="D347" s="340" t="s">
        <v>870</v>
      </c>
      <c r="E347" s="341">
        <f>'[8]поточний ремонт'!E347</f>
        <v>6174.13</v>
      </c>
      <c r="F347" s="176">
        <f>'ПР 03.19-03.24'!F347+'[9]поточний ремонт'!F347+'[8]поточний ремонт'!F347</f>
        <v>415743.30478289252</v>
      </c>
      <c r="G347" s="176">
        <f t="shared" si="22"/>
        <v>299645.86916726036</v>
      </c>
      <c r="H347" s="176">
        <f t="shared" si="23"/>
        <v>-116097.43561563216</v>
      </c>
      <c r="I347" s="176">
        <f>'ПР 03.19-03.24'!I347+'[9]поточний ремонт'!I347+'[8]поточний ремонт'!I347</f>
        <v>275.99</v>
      </c>
      <c r="J347" s="176">
        <f>'ПР 03.19-03.24'!J347+'[9]поточний ремонт'!J347+'[8]поточний ремонт'!J347</f>
        <v>163496.71599283852</v>
      </c>
      <c r="K347" s="342"/>
      <c r="L347" s="176">
        <f>'ПР 03.19-03.24'!L347+'[9]поточний ремонт'!L347+'[8]поточний ремонт'!L347</f>
        <v>0</v>
      </c>
      <c r="M347" s="176">
        <f>'ПР 03.19-03.24'!M347+'[9]поточний ремонт'!M347+'[8]поточний ремонт'!M347</f>
        <v>6140.95</v>
      </c>
      <c r="N347" s="176"/>
      <c r="O347" s="176">
        <f>'ПР 03.19-03.24'!O347+'[9]поточний ремонт'!O347+'[8]поточний ремонт'!O347</f>
        <v>0</v>
      </c>
      <c r="P347" s="176">
        <f>'ПР 03.19-03.24'!P347+'[9]поточний ремонт'!P347+'[8]поточний ремонт'!P347</f>
        <v>0</v>
      </c>
      <c r="Q347" s="334"/>
      <c r="R347" s="176">
        <f>'ПР 03.19-03.24'!R347+'[9]поточний ремонт'!R347+'[8]поточний ремонт'!R347</f>
        <v>0</v>
      </c>
      <c r="S347" s="176">
        <f>'ПР 03.19-03.24'!S347+'[9]поточний ремонт'!S347+'[8]поточний ремонт'!S347</f>
        <v>0</v>
      </c>
      <c r="T347" s="343"/>
      <c r="U347" s="176">
        <f>'ПР 03.19-03.24'!U347+'[9]поточний ремонт'!U347+'[8]поточний ремонт'!U347</f>
        <v>0</v>
      </c>
      <c r="V347" s="176">
        <f>'ПР 03.19-03.24'!V347+'[9]поточний ремонт'!V347+'[8]поточний ремонт'!V347</f>
        <v>0</v>
      </c>
      <c r="W347" s="176">
        <f>'ПР 03.19-03.24'!W347+'[9]поточний ремонт'!W347+'[8]поточний ремонт'!W347</f>
        <v>48</v>
      </c>
      <c r="X347" s="176">
        <f>'ПР 03.19-03.24'!X347+'[9]поточний ремонт'!X347+'[8]поточний ремонт'!X347</f>
        <v>27290.703463570484</v>
      </c>
      <c r="Y347" s="176">
        <f>'ПР 03.19-03.24'!Y347+'[9]поточний ремонт'!Y347+'[8]поточний ремонт'!Y347</f>
        <v>51387.501148377283</v>
      </c>
      <c r="Z347" s="176">
        <f>'ПР 03.19-03.24'!Z347+'[9]поточний ремонт'!Z347+'[8]поточний ремонт'!Z347</f>
        <v>0</v>
      </c>
      <c r="AA347" s="176">
        <f>'ПР 03.19-03.24'!AA347+'[9]поточний ремонт'!AA347+'[8]поточний ремонт'!AA347</f>
        <v>8916</v>
      </c>
      <c r="AB347" s="176">
        <f>'ПР 03.19-03.24'!AB347+'[9]поточний ремонт'!AB347+'[8]поточний ремонт'!AB347</f>
        <v>6225</v>
      </c>
      <c r="AC347" s="176">
        <f>'ПР 03.19-03.24'!AC347+'[9]поточний ремонт'!AC347+'[8]поточний ремонт'!AC347</f>
        <v>24228.440023541956</v>
      </c>
      <c r="AD347" s="176">
        <f>'ПР 03.19-03.24'!AD347+'[9]поточний ремонт'!AD347+'[8]поточний ремонт'!AD347</f>
        <v>11960.558538932053</v>
      </c>
      <c r="AE347" s="176">
        <f>'ПР 03.19-03.24'!AE347+'[9]поточний ремонт'!AE347+'[8]поточний ремонт'!AE347</f>
        <v>35822.321912810192</v>
      </c>
      <c r="AF347" s="176">
        <f>'ПР 03.19-03.24'!AF347+'[9]поточний ремонт'!AF347+'[8]поточний ремонт'!AF347</f>
        <v>11238.798781685246</v>
      </c>
      <c r="AG347" s="176"/>
      <c r="AH347" s="176">
        <f>'ПР 03.19-03.24'!AH347+'[9]поточний ремонт'!AH347+'[8]поточний ремонт'!AH347</f>
        <v>54049.54939401133</v>
      </c>
      <c r="AI347" s="176">
        <f>'ПР 03.19-03.24'!AI347+'[9]поточний ремонт'!AI347+'[8]поточний ремонт'!AI347</f>
        <v>25219.769657367251</v>
      </c>
      <c r="AJ347" s="176"/>
      <c r="AK347" s="176">
        <f>'ПР 03.19-03.24'!AK347+'[9]поточний ремонт'!AK347+'[8]поточний ремонт'!AK347</f>
        <v>21957.171056567655</v>
      </c>
      <c r="AL347" s="176">
        <f>'ПР 03.19-03.24'!AL347+'[9]поточний ремонт'!AL347+'[8]поточний ремонт'!AL347</f>
        <v>28585.622860010164</v>
      </c>
      <c r="AM347" s="176"/>
      <c r="AN347" s="176">
        <f>'ПР 03.19-03.24'!AN347+'[9]поточний ремонт'!AN347+'[8]поточний ремонт'!AN347</f>
        <v>0</v>
      </c>
      <c r="AO347" s="176">
        <f>'ПР 03.19-03.24'!AO347+'[9]поточний ремонт'!AO347+'[8]поточний ремонт'!AO347</f>
        <v>0</v>
      </c>
      <c r="AP347" s="176"/>
      <c r="AQ347" s="176">
        <f>'ПР 03.19-03.24'!AQ347+'[9]поточний ремонт'!AQ347+'[8]поточний ремонт'!AQ347</f>
        <v>22959.566171365674</v>
      </c>
      <c r="AR347" s="176">
        <f>'ПР 03.19-03.24'!AR347+'[9]поточний ремонт'!AR347+'[8]поточний ремонт'!AR347</f>
        <v>3432.9291168422033</v>
      </c>
      <c r="AS347" s="176"/>
      <c r="AT347" s="176">
        <f>'ПР 03.19-03.24'!AT347+'[9]поточний ремонт'!AT347+'[8]поточний ремонт'!AT347</f>
        <v>50668.989790469226</v>
      </c>
      <c r="AU347" s="176">
        <f>'ПР 03.19-03.24'!AU347+'[9]поточний ремонт'!AU347+'[8]поточний ремонт'!AU347</f>
        <v>11760.208908295115</v>
      </c>
      <c r="AV347" s="176"/>
      <c r="AW347" s="176">
        <f>'ПР 03.19-03.24'!AW347+'[9]поточний ремонт'!AW347+'[8]поточний ремонт'!AW347</f>
        <v>2927.0523603056345</v>
      </c>
      <c r="AX347" s="176">
        <f>'ПР 03.19-03.24'!AX347+'[9]поточний ремонт'!AX347+'[8]поточний ремонт'!AX347</f>
        <v>6699.0320288471912</v>
      </c>
      <c r="AY347" s="176"/>
      <c r="AZ347" s="176">
        <f t="shared" si="24"/>
        <v>188384.65068552972</v>
      </c>
      <c r="BA347" s="176">
        <f t="shared" si="24"/>
        <v>86936.361353047163</v>
      </c>
      <c r="BB347" s="176">
        <f t="shared" si="25"/>
        <v>-101448.28933248256</v>
      </c>
      <c r="BD347" s="324">
        <v>3</v>
      </c>
    </row>
    <row r="348" spans="1:56" ht="31.95" customHeight="1" x14ac:dyDescent="0.3">
      <c r="A348" s="338">
        <v>150000878</v>
      </c>
      <c r="B348" s="114" t="s">
        <v>801</v>
      </c>
      <c r="C348" s="339">
        <v>4</v>
      </c>
      <c r="D348" s="340" t="s">
        <v>870</v>
      </c>
      <c r="E348" s="341">
        <f>'[8]поточний ремонт'!E348</f>
        <v>2114.4899999999998</v>
      </c>
      <c r="F348" s="176">
        <f>'ПР 03.19-03.24'!F348+'[9]поточний ремонт'!F348+'[8]поточний ремонт'!F348</f>
        <v>139846.07533953438</v>
      </c>
      <c r="G348" s="176">
        <f t="shared" si="22"/>
        <v>227452.20228993683</v>
      </c>
      <c r="H348" s="176">
        <f t="shared" si="23"/>
        <v>87606.126950402453</v>
      </c>
      <c r="I348" s="176">
        <f>'ПР 03.19-03.24'!I348+'[9]поточний ремонт'!I348+'[8]поточний ремонт'!I348</f>
        <v>118</v>
      </c>
      <c r="J348" s="176">
        <f>'ПР 03.19-03.24'!J348+'[9]поточний ремонт'!J348+'[8]поточний ремонт'!J348</f>
        <v>42742</v>
      </c>
      <c r="K348" s="342"/>
      <c r="L348" s="176">
        <f>'ПР 03.19-03.24'!L348+'[9]поточний ремонт'!L348+'[8]поточний ремонт'!L348</f>
        <v>2</v>
      </c>
      <c r="M348" s="176">
        <f>'ПР 03.19-03.24'!M348+'[9]поточний ремонт'!M348+'[8]поточний ремонт'!M348</f>
        <v>85761.873808091303</v>
      </c>
      <c r="N348" s="176"/>
      <c r="O348" s="176">
        <f>'ПР 03.19-03.24'!O348+'[9]поточний ремонт'!O348+'[8]поточний ремонт'!O348</f>
        <v>0</v>
      </c>
      <c r="P348" s="176">
        <f>'ПР 03.19-03.24'!P348+'[9]поточний ремонт'!P348+'[8]поточний ремонт'!P348</f>
        <v>0</v>
      </c>
      <c r="Q348" s="334"/>
      <c r="R348" s="176">
        <f>'ПР 03.19-03.24'!R348+'[9]поточний ремонт'!R348+'[8]поточний ремонт'!R348</f>
        <v>0</v>
      </c>
      <c r="S348" s="176">
        <f>'ПР 03.19-03.24'!S348+'[9]поточний ремонт'!S348+'[8]поточний ремонт'!S348</f>
        <v>0</v>
      </c>
      <c r="T348" s="343"/>
      <c r="U348" s="176">
        <f>'ПР 03.19-03.24'!U348+'[9]поточний ремонт'!U348+'[8]поточний ремонт'!U348</f>
        <v>0</v>
      </c>
      <c r="V348" s="176">
        <f>'ПР 03.19-03.24'!V348+'[9]поточний ремонт'!V348+'[8]поточний ремонт'!V348</f>
        <v>0</v>
      </c>
      <c r="W348" s="176">
        <f>'ПР 03.19-03.24'!W348+'[9]поточний ремонт'!W348+'[8]поточний ремонт'!W348</f>
        <v>81</v>
      </c>
      <c r="X348" s="176">
        <f>'ПР 03.19-03.24'!X348+'[9]поточний ремонт'!X348+'[8]поточний ремонт'!X348</f>
        <v>24754.62435390774</v>
      </c>
      <c r="Y348" s="176">
        <f>'ПР 03.19-03.24'!Y348+'[9]поточний ремонт'!Y348+'[8]поточний ремонт'!Y348</f>
        <v>9929.3293637587758</v>
      </c>
      <c r="Z348" s="176">
        <f>'ПР 03.19-03.24'!Z348+'[9]поточний ремонт'!Z348+'[8]поточний ремонт'!Z348</f>
        <v>0</v>
      </c>
      <c r="AA348" s="176">
        <f>'ПР 03.19-03.24'!AA348+'[9]поточний ремонт'!AA348+'[8]поточний ремонт'!AA348</f>
        <v>0</v>
      </c>
      <c r="AB348" s="176">
        <f>'ПР 03.19-03.24'!AB348+'[9]поточний ремонт'!AB348+'[8]поточний ремонт'!AB348</f>
        <v>1966</v>
      </c>
      <c r="AC348" s="176">
        <f>'ПР 03.19-03.24'!AC348+'[9]поточний ремонт'!AC348+'[8]поточний ремонт'!AC348</f>
        <v>48515.262638768916</v>
      </c>
      <c r="AD348" s="176">
        <f>'ПР 03.19-03.24'!AD348+'[9]поточний ремонт'!AD348+'[8]поточний ремонт'!AD348</f>
        <v>13783.112125410116</v>
      </c>
      <c r="AE348" s="176">
        <f>'ПР 03.19-03.24'!AE348+'[9]поточний ремонт'!AE348+'[8]поточний ремонт'!AE348</f>
        <v>12158.628976479193</v>
      </c>
      <c r="AF348" s="176">
        <f>'ПР 03.19-03.24'!AF348+'[9]поточний ремонт'!AF348+'[8]поточний ремонт'!AF348</f>
        <v>1639.74</v>
      </c>
      <c r="AG348" s="176"/>
      <c r="AH348" s="176">
        <f>'ПР 03.19-03.24'!AH348+'[9]поточний ремонт'!AH348+'[8]поточний ремонт'!AH348</f>
        <v>12378.511603723677</v>
      </c>
      <c r="AI348" s="176">
        <f>'ПР 03.19-03.24'!AI348+'[9]поточний ремонт'!AI348+'[8]поточний ремонт'!AI348</f>
        <v>12</v>
      </c>
      <c r="AJ348" s="176"/>
      <c r="AK348" s="176">
        <f>'ПР 03.19-03.24'!AK348+'[9]поточний ремонт'!AK348+'[8]поточний ремонт'!AK348</f>
        <v>10717.102804235765</v>
      </c>
      <c r="AL348" s="176">
        <f>'ПР 03.19-03.24'!AL348+'[9]поточний ремонт'!AL348+'[8]поточний ремонт'!AL348</f>
        <v>3618</v>
      </c>
      <c r="AM348" s="176"/>
      <c r="AN348" s="176">
        <f>'ПР 03.19-03.24'!AN348+'[9]поточний ремонт'!AN348+'[8]поточний ремонт'!AN348</f>
        <v>0</v>
      </c>
      <c r="AO348" s="176">
        <f>'ПР 03.19-03.24'!AO348+'[9]поточний ремонт'!AO348+'[8]поточний ремонт'!AO348</f>
        <v>0</v>
      </c>
      <c r="AP348" s="176"/>
      <c r="AQ348" s="176">
        <f>'ПР 03.19-03.24'!AQ348+'[9]поточний ремонт'!AQ348+'[8]поточний ремонт'!AQ348</f>
        <v>738.24930473506754</v>
      </c>
      <c r="AR348" s="176">
        <f>'ПР 03.19-03.24'!AR348+'[9]поточний ремонт'!AR348+'[8]поточний ремонт'!AR348</f>
        <v>0</v>
      </c>
      <c r="AS348" s="176"/>
      <c r="AT348" s="176">
        <f>'ПР 03.19-03.24'!AT348+'[9]поточний ремонт'!AT348+'[8]поточний ремонт'!AT348</f>
        <v>8235.2287656220869</v>
      </c>
      <c r="AU348" s="176">
        <f>'ПР 03.19-03.24'!AU348+'[9]поточний ремонт'!AU348+'[8]поточний ремонт'!AU348</f>
        <v>913</v>
      </c>
      <c r="AV348" s="176"/>
      <c r="AW348" s="176">
        <f>'ПР 03.19-03.24'!AW348+'[9]поточний ремонт'!AW348+'[8]поточний ремонт'!AW348</f>
        <v>1169.2363910745462</v>
      </c>
      <c r="AX348" s="176">
        <f>'ПР 03.19-03.24'!AX348+'[9]поточний ремонт'!AX348+'[8]поточний ремонт'!AX348</f>
        <v>3527</v>
      </c>
      <c r="AY348" s="176"/>
      <c r="AZ348" s="176">
        <f t="shared" si="24"/>
        <v>45396.957845870333</v>
      </c>
      <c r="BA348" s="176">
        <f t="shared" si="24"/>
        <v>9709.74</v>
      </c>
      <c r="BB348" s="176">
        <f t="shared" si="25"/>
        <v>-35687.217845870335</v>
      </c>
      <c r="BD348" s="324">
        <v>2</v>
      </c>
    </row>
    <row r="349" spans="1:56" ht="24.9" customHeight="1" x14ac:dyDescent="0.3">
      <c r="A349" s="338">
        <v>150000879</v>
      </c>
      <c r="B349" s="114" t="s">
        <v>803</v>
      </c>
      <c r="C349" s="339">
        <v>5</v>
      </c>
      <c r="D349" s="340" t="s">
        <v>870</v>
      </c>
      <c r="E349" s="341">
        <f>'[8]поточний ремонт'!E349</f>
        <v>4509.08</v>
      </c>
      <c r="F349" s="176">
        <f>'ПР 03.19-03.24'!F349+'[9]поточний ремонт'!F349+'[8]поточний ремонт'!F349</f>
        <v>256970.83296476907</v>
      </c>
      <c r="G349" s="176">
        <f t="shared" si="22"/>
        <v>440808.74793957773</v>
      </c>
      <c r="H349" s="176">
        <f t="shared" si="23"/>
        <v>183837.91497480866</v>
      </c>
      <c r="I349" s="176">
        <f>'ПР 03.19-03.24'!I349+'[9]поточний ремонт'!I349+'[8]поточний ремонт'!I349</f>
        <v>540.31000000000006</v>
      </c>
      <c r="J349" s="176">
        <f>'ПР 03.19-03.24'!J349+'[9]поточний ремонт'!J349+'[8]поточний ремонт'!J349</f>
        <v>228725.76148114447</v>
      </c>
      <c r="K349" s="342"/>
      <c r="L349" s="176">
        <f>'ПР 03.19-03.24'!L349+'[9]поточний ремонт'!L349+'[8]поточний ремонт'!L349</f>
        <v>0</v>
      </c>
      <c r="M349" s="176">
        <f>'ПР 03.19-03.24'!M349+'[9]поточний ремонт'!M349+'[8]поточний ремонт'!M349</f>
        <v>594</v>
      </c>
      <c r="N349" s="176"/>
      <c r="O349" s="176">
        <f>'ПР 03.19-03.24'!O349+'[9]поточний ремонт'!O349+'[8]поточний ремонт'!O349</f>
        <v>0</v>
      </c>
      <c r="P349" s="176">
        <f>'ПР 03.19-03.24'!P349+'[9]поточний ремонт'!P349+'[8]поточний ремонт'!P349</f>
        <v>0</v>
      </c>
      <c r="Q349" s="334"/>
      <c r="R349" s="176">
        <f>'ПР 03.19-03.24'!R349+'[9]поточний ремонт'!R349+'[8]поточний ремонт'!R349</f>
        <v>0</v>
      </c>
      <c r="S349" s="176">
        <f>'ПР 03.19-03.24'!S349+'[9]поточний ремонт'!S349+'[8]поточний ремонт'!S349</f>
        <v>0</v>
      </c>
      <c r="T349" s="343"/>
      <c r="U349" s="176">
        <f>'ПР 03.19-03.24'!U349+'[9]поточний ремонт'!U349+'[8]поточний ремонт'!U349</f>
        <v>0</v>
      </c>
      <c r="V349" s="176">
        <f>'ПР 03.19-03.24'!V349+'[9]поточний ремонт'!V349+'[8]поточний ремонт'!V349</f>
        <v>0</v>
      </c>
      <c r="W349" s="176">
        <f>'ПР 03.19-03.24'!W349+'[9]поточний ремонт'!W349+'[8]поточний ремонт'!W349</f>
        <v>29</v>
      </c>
      <c r="X349" s="176">
        <f>'ПР 03.19-03.24'!X349+'[9]поточний ремонт'!X349+'[8]поточний ремонт'!X349</f>
        <v>13750.686938614577</v>
      </c>
      <c r="Y349" s="176">
        <f>'ПР 03.19-03.24'!Y349+'[9]поточний ремонт'!Y349+'[8]поточний ремонт'!Y349</f>
        <v>33196.696963748385</v>
      </c>
      <c r="Z349" s="176">
        <f>'ПР 03.19-03.24'!Z349+'[9]поточний ремонт'!Z349+'[8]поточний ремонт'!Z349</f>
        <v>0</v>
      </c>
      <c r="AA349" s="176">
        <f>'ПР 03.19-03.24'!AA349+'[9]поточний ремонт'!AA349+'[8]поточний ремонт'!AA349</f>
        <v>25608</v>
      </c>
      <c r="AB349" s="176">
        <f>'ПР 03.19-03.24'!AB349+'[9]поточний ремонт'!AB349+'[8]поточний ремонт'!AB349</f>
        <v>10334.278946300274</v>
      </c>
      <c r="AC349" s="176">
        <f>'ПР 03.19-03.24'!AC349+'[9]поточний ремонт'!AC349+'[8]поточний ремонт'!AC349</f>
        <v>99876</v>
      </c>
      <c r="AD349" s="176">
        <f>'ПР 03.19-03.24'!AD349+'[9]поточний ремонт'!AD349+'[8]поточний ремонт'!AD349</f>
        <v>28723.323609770028</v>
      </c>
      <c r="AE349" s="176">
        <f>'ПР 03.19-03.24'!AE349+'[9]поточний ремонт'!AE349+'[8]поточний ремонт'!AE349</f>
        <v>21941.47141544753</v>
      </c>
      <c r="AF349" s="176">
        <f>'ПР 03.19-03.24'!AF349+'[9]поточний ремонт'!AF349+'[8]поточний ремонт'!AF349</f>
        <v>32137.512974293128</v>
      </c>
      <c r="AG349" s="176"/>
      <c r="AH349" s="176">
        <f>'ПР 03.19-03.24'!AH349+'[9]поточний ремонт'!AH349+'[8]поточний ремонт'!AH349</f>
        <v>27675.644190928109</v>
      </c>
      <c r="AI349" s="176">
        <f>'ПР 03.19-03.24'!AI349+'[9]поточний ремонт'!AI349+'[8]поточний ремонт'!AI349</f>
        <v>699</v>
      </c>
      <c r="AJ349" s="176"/>
      <c r="AK349" s="176">
        <f>'ПР 03.19-03.24'!AK349+'[9]поточний ремонт'!AK349+'[8]поточний ремонт'!AK349</f>
        <v>16105.680429839855</v>
      </c>
      <c r="AL349" s="176">
        <f>'ПР 03.19-03.24'!AL349+'[9]поточний ремонт'!AL349+'[8]поточний ремонт'!AL349</f>
        <v>20087.202110274338</v>
      </c>
      <c r="AM349" s="176"/>
      <c r="AN349" s="176">
        <f>'ПР 03.19-03.24'!AN349+'[9]поточний ремонт'!AN349+'[8]поточний ремонт'!AN349</f>
        <v>0</v>
      </c>
      <c r="AO349" s="176">
        <f>'ПР 03.19-03.24'!AO349+'[9]поточний ремонт'!AO349+'[8]поточний ремонт'!AO349</f>
        <v>0</v>
      </c>
      <c r="AP349" s="176"/>
      <c r="AQ349" s="176">
        <f>'ПР 03.19-03.24'!AQ349+'[9]поточний ремонт'!AQ349+'[8]поточний ремонт'!AQ349</f>
        <v>1384.2174463782517</v>
      </c>
      <c r="AR349" s="176">
        <f>'ПР 03.19-03.24'!AR349+'[9]поточний ремонт'!AR349+'[8]поточний ремонт'!AR349</f>
        <v>464.00837060753145</v>
      </c>
      <c r="AS349" s="176"/>
      <c r="AT349" s="176">
        <f>'ПР 03.19-03.24'!AT349+'[9]поточний ремонт'!AT349+'[8]поточний ремонт'!AT349</f>
        <v>22525.897267950255</v>
      </c>
      <c r="AU349" s="176">
        <f>'ПР 03.19-03.24'!AU349+'[9]поточний ремонт'!AU349+'[8]поточний ремонт'!AU349</f>
        <v>2926.3784977691012</v>
      </c>
      <c r="AV349" s="176"/>
      <c r="AW349" s="176">
        <f>'ПР 03.19-03.24'!AW349+'[9]поточний ремонт'!AW349+'[8]поточний ремонт'!AW349</f>
        <v>2738.8962413535619</v>
      </c>
      <c r="AX349" s="176">
        <f>'ПР 03.19-03.24'!AX349+'[9]поточний ремонт'!AX349+'[8]поточний ремонт'!AX349</f>
        <v>10806</v>
      </c>
      <c r="AY349" s="176"/>
      <c r="AZ349" s="176">
        <f t="shared" si="24"/>
        <v>92371.806991897553</v>
      </c>
      <c r="BA349" s="176">
        <f t="shared" si="24"/>
        <v>67120.101952944096</v>
      </c>
      <c r="BB349" s="176">
        <f t="shared" si="25"/>
        <v>-25251.705038953456</v>
      </c>
      <c r="BD349" s="324">
        <v>2</v>
      </c>
    </row>
    <row r="350" spans="1:56" ht="24.9" customHeight="1" x14ac:dyDescent="0.3">
      <c r="A350" s="338">
        <v>150000880</v>
      </c>
      <c r="B350" s="114" t="s">
        <v>805</v>
      </c>
      <c r="C350" s="339">
        <v>4</v>
      </c>
      <c r="D350" s="340" t="s">
        <v>870</v>
      </c>
      <c r="E350" s="341">
        <f>'[8]поточний ремонт'!E350</f>
        <v>2732.15</v>
      </c>
      <c r="F350" s="176">
        <f>'ПР 03.19-03.24'!F350+'[9]поточний ремонт'!F350+'[8]поточний ремонт'!F350</f>
        <v>187375.48994811339</v>
      </c>
      <c r="G350" s="176">
        <f t="shared" si="22"/>
        <v>161580.09538859362</v>
      </c>
      <c r="H350" s="176">
        <f t="shared" si="23"/>
        <v>-25795.394559519773</v>
      </c>
      <c r="I350" s="176">
        <f>'ПР 03.19-03.24'!I350+'[9]поточний ремонт'!I350+'[8]поточний ремонт'!I350</f>
        <v>27.54</v>
      </c>
      <c r="J350" s="176">
        <f>'ПР 03.19-03.24'!J350+'[9]поточний ремонт'!J350+'[8]поточний ремонт'!J350</f>
        <v>18699.992062376874</v>
      </c>
      <c r="K350" s="342"/>
      <c r="L350" s="176">
        <f>'ПР 03.19-03.24'!L350+'[9]поточний ремонт'!L350+'[8]поточний ремонт'!L350</f>
        <v>0</v>
      </c>
      <c r="M350" s="176">
        <f>'ПР 03.19-03.24'!M350+'[9]поточний ремонт'!M350+'[8]поточний ремонт'!M350</f>
        <v>9859</v>
      </c>
      <c r="N350" s="176"/>
      <c r="O350" s="176">
        <f>'ПР 03.19-03.24'!O350+'[9]поточний ремонт'!O350+'[8]поточний ремонт'!O350</f>
        <v>0</v>
      </c>
      <c r="P350" s="176">
        <f>'ПР 03.19-03.24'!P350+'[9]поточний ремонт'!P350+'[8]поточний ремонт'!P350</f>
        <v>0</v>
      </c>
      <c r="Q350" s="334"/>
      <c r="R350" s="176">
        <f>'ПР 03.19-03.24'!R350+'[9]поточний ремонт'!R350+'[8]поточний ремонт'!R350</f>
        <v>0</v>
      </c>
      <c r="S350" s="176">
        <f>'ПР 03.19-03.24'!S350+'[9]поточний ремонт'!S350+'[8]поточний ремонт'!S350</f>
        <v>0</v>
      </c>
      <c r="T350" s="343"/>
      <c r="U350" s="176">
        <f>'ПР 03.19-03.24'!U350+'[9]поточний ремонт'!U350+'[8]поточний ремонт'!U350</f>
        <v>0</v>
      </c>
      <c r="V350" s="176">
        <f>'ПР 03.19-03.24'!V350+'[9]поточний ремонт'!V350+'[8]поточний ремонт'!V350</f>
        <v>0</v>
      </c>
      <c r="W350" s="176">
        <f>'ПР 03.19-03.24'!W350+'[9]поточний ремонт'!W350+'[8]поточний ремонт'!W350</f>
        <v>45</v>
      </c>
      <c r="X350" s="176">
        <f>'ПР 03.19-03.24'!X350+'[9]поточний ремонт'!X350+'[8]поточний ремонт'!X350</f>
        <v>14065.603259892259</v>
      </c>
      <c r="Y350" s="176">
        <f>'ПР 03.19-03.24'!Y350+'[9]поточний ремонт'!Y350+'[8]поточний ремонт'!Y350</f>
        <v>3560.8053830159097</v>
      </c>
      <c r="Z350" s="176">
        <f>'ПР 03.19-03.24'!Z350+'[9]поточний ремонт'!Z350+'[8]поточний ремонт'!Z350</f>
        <v>0</v>
      </c>
      <c r="AA350" s="176">
        <f>'ПР 03.19-03.24'!AA350+'[9]поточний ремонт'!AA350+'[8]поточний ремонт'!AA350</f>
        <v>0</v>
      </c>
      <c r="AB350" s="176">
        <f>'ПР 03.19-03.24'!AB350+'[9]поточний ремонт'!AB350+'[8]поточний ремонт'!AB350</f>
        <v>1089</v>
      </c>
      <c r="AC350" s="176">
        <f>'ПР 03.19-03.24'!AC350+'[9]поточний ремонт'!AC350+'[8]поточний ремонт'!AC350</f>
        <v>104560.58000483134</v>
      </c>
      <c r="AD350" s="176">
        <f>'ПР 03.19-03.24'!AD350+'[9]поточний ремонт'!AD350+'[8]поточний ремонт'!AD350</f>
        <v>9745.1146784772154</v>
      </c>
      <c r="AE350" s="176">
        <f>'ПР 03.19-03.24'!AE350+'[9]поточний ремонт'!AE350+'[8]поточний ремонт'!AE350</f>
        <v>17082.336836795504</v>
      </c>
      <c r="AF350" s="176">
        <f>'ПР 03.19-03.24'!AF350+'[9]поточний ремонт'!AF350+'[8]поточний ремонт'!AF350</f>
        <v>2481</v>
      </c>
      <c r="AG350" s="176"/>
      <c r="AH350" s="176">
        <f>'ПР 03.19-03.24'!AH350+'[9]поточний ремонт'!AH350+'[8]поточний ремонт'!AH350</f>
        <v>19598.402180800662</v>
      </c>
      <c r="AI350" s="176">
        <f>'ПР 03.19-03.24'!AI350+'[9]поточний ремонт'!AI350+'[8]поточний ремонт'!AI350</f>
        <v>2836</v>
      </c>
      <c r="AJ350" s="176"/>
      <c r="AK350" s="176">
        <f>'ПР 03.19-03.24'!AK350+'[9]поточний ремонт'!AK350+'[8]поточний ремонт'!AK350</f>
        <v>10667.158609779737</v>
      </c>
      <c r="AL350" s="176">
        <f>'ПР 03.19-03.24'!AL350+'[9]поточний ремонт'!AL350+'[8]поточний ремонт'!AL350</f>
        <v>12242.041183964659</v>
      </c>
      <c r="AM350" s="176"/>
      <c r="AN350" s="176">
        <f>'ПР 03.19-03.24'!AN350+'[9]поточний ремонт'!AN350+'[8]поточний ремонт'!AN350</f>
        <v>0</v>
      </c>
      <c r="AO350" s="176">
        <f>'ПР 03.19-03.24'!AO350+'[9]поточний ремонт'!AO350+'[8]поточний ремонт'!AO350</f>
        <v>0</v>
      </c>
      <c r="AP350" s="176"/>
      <c r="AQ350" s="176">
        <f>'ПР 03.19-03.24'!AQ350+'[9]поточний ремонт'!AQ350+'[8]поточний ремонт'!AQ350</f>
        <v>922.81163091883468</v>
      </c>
      <c r="AR350" s="176">
        <f>'ПР 03.19-03.24'!AR350+'[9]поточний ремонт'!AR350+'[8]поточний ремонт'!AR350</f>
        <v>6312</v>
      </c>
      <c r="AS350" s="176"/>
      <c r="AT350" s="176">
        <f>'ПР 03.19-03.24'!AT350+'[9]поточний ремонт'!AT350+'[8]поточний ремонт'!AT350</f>
        <v>14990.725255209098</v>
      </c>
      <c r="AU350" s="176">
        <f>'ПР 03.19-03.24'!AU350+'[9]поточний ремонт'!AU350+'[8]поточний ремонт'!AU350</f>
        <v>1758</v>
      </c>
      <c r="AV350" s="176"/>
      <c r="AW350" s="176">
        <f>'ПР 03.19-03.24'!AW350+'[9]поточний ремонт'!AW350+'[8]поточний ремонт'!AW350</f>
        <v>1420.2537054909344</v>
      </c>
      <c r="AX350" s="176">
        <f>'ПР 03.19-03.24'!AX350+'[9]поточний ремонт'!AX350+'[8]поточний ремонт'!AX350</f>
        <v>4165</v>
      </c>
      <c r="AY350" s="176"/>
      <c r="AZ350" s="176">
        <f t="shared" si="24"/>
        <v>64681.688218994765</v>
      </c>
      <c r="BA350" s="176">
        <f t="shared" si="24"/>
        <v>29794.041183964659</v>
      </c>
      <c r="BB350" s="176">
        <f t="shared" si="25"/>
        <v>-34887.64703503011</v>
      </c>
      <c r="BD350" s="324">
        <v>2</v>
      </c>
    </row>
    <row r="351" spans="1:56" ht="24.9" customHeight="1" x14ac:dyDescent="0.3">
      <c r="A351" s="338">
        <v>150000881</v>
      </c>
      <c r="B351" s="114" t="s">
        <v>807</v>
      </c>
      <c r="C351" s="339">
        <v>9</v>
      </c>
      <c r="D351" s="340" t="s">
        <v>870</v>
      </c>
      <c r="E351" s="341">
        <f>'[8]поточний ремонт'!E351</f>
        <v>2405.4</v>
      </c>
      <c r="F351" s="176">
        <f>'ПР 03.19-03.24'!F351+'[9]поточний ремонт'!F351+'[8]поточний ремонт'!F351</f>
        <v>189796.50427626155</v>
      </c>
      <c r="G351" s="176">
        <f t="shared" si="22"/>
        <v>101567.65883642367</v>
      </c>
      <c r="H351" s="176">
        <f t="shared" si="23"/>
        <v>-88228.845439837882</v>
      </c>
      <c r="I351" s="176">
        <f>'ПР 03.19-03.24'!I351+'[9]поточний ремонт'!I351+'[8]поточний ремонт'!I351</f>
        <v>9</v>
      </c>
      <c r="J351" s="176">
        <f>'ПР 03.19-03.24'!J351+'[9]поточний ремонт'!J351+'[8]поточний ремонт'!J351</f>
        <v>3071.29</v>
      </c>
      <c r="K351" s="342"/>
      <c r="L351" s="176">
        <f>'ПР 03.19-03.24'!L351+'[9]поточний ремонт'!L351+'[8]поточний ремонт'!L351</f>
        <v>0</v>
      </c>
      <c r="M351" s="176">
        <f>'ПР 03.19-03.24'!M351+'[9]поточний ремонт'!M351+'[8]поточний ремонт'!M351</f>
        <v>0</v>
      </c>
      <c r="N351" s="176"/>
      <c r="O351" s="176">
        <f>'ПР 03.19-03.24'!O351+'[9]поточний ремонт'!O351+'[8]поточний ремонт'!O351</f>
        <v>0</v>
      </c>
      <c r="P351" s="176">
        <f>'ПР 03.19-03.24'!P351+'[9]поточний ремонт'!P351+'[8]поточний ремонт'!P351</f>
        <v>0</v>
      </c>
      <c r="Q351" s="334"/>
      <c r="R351" s="176">
        <f>'ПР 03.19-03.24'!R351+'[9]поточний ремонт'!R351+'[8]поточний ремонт'!R351</f>
        <v>12</v>
      </c>
      <c r="S351" s="176">
        <f>'ПР 03.19-03.24'!S351+'[9]поточний ремонт'!S351+'[8]поточний ремонт'!S351</f>
        <v>58124.771868940363</v>
      </c>
      <c r="T351" s="343"/>
      <c r="U351" s="176">
        <f>'ПР 03.19-03.24'!U351+'[9]поточний ремонт'!U351+'[8]поточний ремонт'!U351</f>
        <v>208.56930681944473</v>
      </c>
      <c r="V351" s="176">
        <f>'ПР 03.19-03.24'!V351+'[9]поточний ремонт'!V351+'[8]поточний ремонт'!V351</f>
        <v>0</v>
      </c>
      <c r="W351" s="176">
        <f>'ПР 03.19-03.24'!W351+'[9]поточний ремонт'!W351+'[8]поточний ремонт'!W351</f>
        <v>14</v>
      </c>
      <c r="X351" s="176">
        <f>'ПР 03.19-03.24'!X351+'[9]поточний ремонт'!X351+'[8]поточний ремонт'!X351</f>
        <v>3036</v>
      </c>
      <c r="Y351" s="176">
        <f>'ПР 03.19-03.24'!Y351+'[9]поточний ремонт'!Y351+'[8]поточний ремонт'!Y351</f>
        <v>6752.1413019389802</v>
      </c>
      <c r="Z351" s="176">
        <f>'ПР 03.19-03.24'!Z351+'[9]поточний ремонт'!Z351+'[8]поточний ремонт'!Z351</f>
        <v>0</v>
      </c>
      <c r="AA351" s="176">
        <f>'ПР 03.19-03.24'!AA351+'[9]поточний ремонт'!AA351+'[8]поточний ремонт'!AA351</f>
        <v>0</v>
      </c>
      <c r="AB351" s="176">
        <f>'ПР 03.19-03.24'!AB351+'[9]поточний ремонт'!AB351+'[8]поточний ремонт'!AB351</f>
        <v>0</v>
      </c>
      <c r="AC351" s="176">
        <f>'ПР 03.19-03.24'!AC351+'[9]поточний ремонт'!AC351+'[8]поточний ремонт'!AC351</f>
        <v>19536.886358724882</v>
      </c>
      <c r="AD351" s="176">
        <f>'ПР 03.19-03.24'!AD351+'[9]поточний ремонт'!AD351+'[8]поточний ремонт'!AD351</f>
        <v>10838</v>
      </c>
      <c r="AE351" s="176">
        <f>'ПР 03.19-03.24'!AE351+'[9]поточний ремонт'!AE351+'[8]поточний ремонт'!AE351</f>
        <v>7281.6647656886435</v>
      </c>
      <c r="AF351" s="176">
        <f>'ПР 03.19-03.24'!AF351+'[9]поточний ремонт'!AF351+'[8]поточний ремонт'!AF351</f>
        <v>775</v>
      </c>
      <c r="AG351" s="176"/>
      <c r="AH351" s="176">
        <f>'ПР 03.19-03.24'!AH351+'[9]поточний ремонт'!AH351+'[8]поточний ремонт'!AH351</f>
        <v>7273.6529422788999</v>
      </c>
      <c r="AI351" s="176">
        <f>'ПР 03.19-03.24'!AI351+'[9]поточний ремонт'!AI351+'[8]поточний ремонт'!AI351</f>
        <v>0</v>
      </c>
      <c r="AJ351" s="176"/>
      <c r="AK351" s="176">
        <f>'ПР 03.19-03.24'!AK351+'[9]поточний ремонт'!AK351+'[8]поточний ремонт'!AK351</f>
        <v>4319.9862825161536</v>
      </c>
      <c r="AL351" s="176">
        <f>'ПР 03.19-03.24'!AL351+'[9]поточний ремонт'!AL351+'[8]поточний ремонт'!AL351</f>
        <v>1953</v>
      </c>
      <c r="AM351" s="176"/>
      <c r="AN351" s="176">
        <f>'ПР 03.19-03.24'!AN351+'[9]поточний ремонт'!AN351+'[8]поточний ремонт'!AN351</f>
        <v>7902.2267843086556</v>
      </c>
      <c r="AO351" s="176">
        <f>'ПР 03.19-03.24'!AO351+'[9]поточний ремонт'!AO351+'[8]поточний ремонт'!AO351</f>
        <v>0</v>
      </c>
      <c r="AP351" s="176"/>
      <c r="AQ351" s="176">
        <f>'ПР 03.19-03.24'!AQ351+'[9]поточний ремонт'!AQ351+'[8]поточний ремонт'!AQ351</f>
        <v>3417.5551347716223</v>
      </c>
      <c r="AR351" s="176">
        <f>'ПР 03.19-03.24'!AR351+'[9]поточний ремонт'!AR351+'[8]поточний ремонт'!AR351</f>
        <v>0</v>
      </c>
      <c r="AS351" s="176"/>
      <c r="AT351" s="176">
        <f>'ПР 03.19-03.24'!AT351+'[9]поточний ремонт'!AT351+'[8]поточний ремонт'!AT351</f>
        <v>3342.670579994794</v>
      </c>
      <c r="AU351" s="176">
        <f>'ПР 03.19-03.24'!AU351+'[9]поточний ремонт'!AU351+'[8]поточний ремонт'!AU351</f>
        <v>34020.912317616814</v>
      </c>
      <c r="AV351" s="176"/>
      <c r="AW351" s="176">
        <f>'ПР 03.19-03.24'!AW351+'[9]поточний ремонт'!AW351+'[8]поточний ремонт'!AW351</f>
        <v>891.50571583370754</v>
      </c>
      <c r="AX351" s="176">
        <f>'ПР 03.19-03.24'!AX351+'[9]поточний ремонт'!AX351+'[8]поточний ремонт'!AX351</f>
        <v>417</v>
      </c>
      <c r="AY351" s="176"/>
      <c r="AZ351" s="176">
        <f t="shared" si="24"/>
        <v>34429.262205392479</v>
      </c>
      <c r="BA351" s="176">
        <f t="shared" si="24"/>
        <v>37165.912317616814</v>
      </c>
      <c r="BB351" s="176">
        <f t="shared" si="25"/>
        <v>2736.6501122243353</v>
      </c>
      <c r="BD351" s="324">
        <v>2</v>
      </c>
    </row>
    <row r="352" spans="1:56" ht="24.9" customHeight="1" x14ac:dyDescent="0.3">
      <c r="A352" s="338">
        <v>150000882</v>
      </c>
      <c r="B352" s="114" t="s">
        <v>809</v>
      </c>
      <c r="C352" s="339">
        <v>5</v>
      </c>
      <c r="D352" s="340" t="s">
        <v>870</v>
      </c>
      <c r="E352" s="341">
        <f>'[8]поточний ремонт'!E352</f>
        <v>3011.4300000000003</v>
      </c>
      <c r="F352" s="176">
        <f>'ПР 03.19-03.24'!F352+'[9]поточний ремонт'!F352+'[8]поточний ремонт'!F352</f>
        <v>212030.67301677374</v>
      </c>
      <c r="G352" s="176">
        <f t="shared" si="22"/>
        <v>285946.95990267547</v>
      </c>
      <c r="H352" s="176">
        <f t="shared" si="23"/>
        <v>73916.286885901733</v>
      </c>
      <c r="I352" s="176">
        <f>'ПР 03.19-03.24'!I352+'[9]поточний ремонт'!I352+'[8]поточний ремонт'!I352</f>
        <v>85</v>
      </c>
      <c r="J352" s="176">
        <f>'ПР 03.19-03.24'!J352+'[9]поточний ремонт'!J352+'[8]поточний ремонт'!J352</f>
        <v>26982</v>
      </c>
      <c r="K352" s="342"/>
      <c r="L352" s="176">
        <f>'ПР 03.19-03.24'!L352+'[9]поточний ремонт'!L352+'[8]поточний ремонт'!L352</f>
        <v>0</v>
      </c>
      <c r="M352" s="176">
        <f>'ПР 03.19-03.24'!M352+'[9]поточний ремонт'!M352+'[8]поточний ремонт'!M352</f>
        <v>12787</v>
      </c>
      <c r="N352" s="176"/>
      <c r="O352" s="176">
        <f>'ПР 03.19-03.24'!O352+'[9]поточний ремонт'!O352+'[8]поточний ремонт'!O352</f>
        <v>0</v>
      </c>
      <c r="P352" s="176">
        <f>'ПР 03.19-03.24'!P352+'[9]поточний ремонт'!P352+'[8]поточний ремонт'!P352</f>
        <v>0</v>
      </c>
      <c r="Q352" s="334"/>
      <c r="R352" s="176">
        <f>'ПР 03.19-03.24'!R352+'[9]поточний ремонт'!R352+'[8]поточний ремонт'!R352</f>
        <v>0</v>
      </c>
      <c r="S352" s="176">
        <f>'ПР 03.19-03.24'!S352+'[9]поточний ремонт'!S352+'[8]поточний ремонт'!S352</f>
        <v>0</v>
      </c>
      <c r="T352" s="343"/>
      <c r="U352" s="176">
        <f>'ПР 03.19-03.24'!U352+'[9]поточний ремонт'!U352+'[8]поточний ремонт'!U352</f>
        <v>0</v>
      </c>
      <c r="V352" s="176">
        <f>'ПР 03.19-03.24'!V352+'[9]поточний ремонт'!V352+'[8]поточний ремонт'!V352</f>
        <v>0</v>
      </c>
      <c r="W352" s="176">
        <f>'ПР 03.19-03.24'!W352+'[9]поточний ремонт'!W352+'[8]поточний ремонт'!W352</f>
        <v>30</v>
      </c>
      <c r="X352" s="176">
        <f>'ПР 03.19-03.24'!X352+'[9]поточний ремонт'!X352+'[8]поточний ремонт'!X352</f>
        <v>10299.073556604908</v>
      </c>
      <c r="Y352" s="176">
        <f>'ПР 03.19-03.24'!Y352+'[9]поточний ремонт'!Y352+'[8]поточний ремонт'!Y352</f>
        <v>162169.77953525085</v>
      </c>
      <c r="Z352" s="176">
        <f>'ПР 03.19-03.24'!Z352+'[9]поточний ремонт'!Z352+'[8]поточний ремонт'!Z352</f>
        <v>0</v>
      </c>
      <c r="AA352" s="176">
        <f>'ПР 03.19-03.24'!AA352+'[9]поточний ремонт'!AA352+'[8]поточний ремонт'!AA352</f>
        <v>0</v>
      </c>
      <c r="AB352" s="176">
        <f>'ПР 03.19-03.24'!AB352+'[9]поточний ремонт'!AB352+'[8]поточний ремонт'!AB352</f>
        <v>0</v>
      </c>
      <c r="AC352" s="176">
        <f>'ПР 03.19-03.24'!AC352+'[9]поточний ремонт'!AC352+'[8]поточний ремонт'!AC352</f>
        <v>71709.106810819707</v>
      </c>
      <c r="AD352" s="176">
        <f>'ПР 03.19-03.24'!AD352+'[9]поточний ремонт'!AD352+'[8]поточний ремонт'!AD352</f>
        <v>2000</v>
      </c>
      <c r="AE352" s="176">
        <f>'ПР 03.19-03.24'!AE352+'[9]поточний ремонт'!AE352+'[8]поточний ремонт'!AE352</f>
        <v>14844.332329028624</v>
      </c>
      <c r="AF352" s="176">
        <f>'ПР 03.19-03.24'!AF352+'[9]поточний ремонт'!AF352+'[8]поточний ремонт'!AF352</f>
        <v>20087</v>
      </c>
      <c r="AG352" s="176"/>
      <c r="AH352" s="176">
        <f>'ПР 03.19-03.24'!AH352+'[9]поточний ремонт'!AH352+'[8]поточний ремонт'!AH352</f>
        <v>21067.119490196892</v>
      </c>
      <c r="AI352" s="176">
        <f>'ПР 03.19-03.24'!AI352+'[9]поточний ремонт'!AI352+'[8]поточний ремонт'!AI352</f>
        <v>26</v>
      </c>
      <c r="AJ352" s="176"/>
      <c r="AK352" s="176">
        <f>'ПР 03.19-03.24'!AK352+'[9]поточний ремонт'!AK352+'[8]поточний ремонт'!AK352</f>
        <v>12934.181631566797</v>
      </c>
      <c r="AL352" s="176">
        <f>'ПР 03.19-03.24'!AL352+'[9]поточний ремонт'!AL352+'[8]поточний ремонт'!AL352</f>
        <v>6060.2301248988852</v>
      </c>
      <c r="AM352" s="176"/>
      <c r="AN352" s="176">
        <f>'ПР 03.19-03.24'!AN352+'[9]поточний ремонт'!AN352+'[8]поточний ремонт'!AN352</f>
        <v>0</v>
      </c>
      <c r="AO352" s="176">
        <f>'ПР 03.19-03.24'!AO352+'[9]поточний ремонт'!AO352+'[8]поточний ремонт'!AO352</f>
        <v>0</v>
      </c>
      <c r="AP352" s="176"/>
      <c r="AQ352" s="176">
        <f>'ПР 03.19-03.24'!AQ352+'[9]поточний ремонт'!AQ352+'[8]поточний ремонт'!AQ352</f>
        <v>922.81163091883468</v>
      </c>
      <c r="AR352" s="176">
        <f>'ПР 03.19-03.24'!AR352+'[9]поточний ремонт'!AR352+'[8]поточний ремонт'!AR352</f>
        <v>0</v>
      </c>
      <c r="AS352" s="176"/>
      <c r="AT352" s="176">
        <f>'ПР 03.19-03.24'!AT352+'[9]поточний ремонт'!AT352+'[8]поточний ремонт'!AT352</f>
        <v>10220.942687988536</v>
      </c>
      <c r="AU352" s="176">
        <f>'ПР 03.19-03.24'!AU352+'[9]поточний ремонт'!AU352+'[8]поточний ремонт'!AU352</f>
        <v>2554</v>
      </c>
      <c r="AV352" s="176"/>
      <c r="AW352" s="176">
        <f>'ПР 03.19-03.24'!AW352+'[9]поточний ремонт'!AW352+'[8]поточний ремонт'!AW352</f>
        <v>1192.3356708510701</v>
      </c>
      <c r="AX352" s="176">
        <f>'ПР 03.19-03.24'!AX352+'[9]поточний ремонт'!AX352+'[8]поточний ремонт'!AX352</f>
        <v>3317</v>
      </c>
      <c r="AY352" s="176"/>
      <c r="AZ352" s="176">
        <f t="shared" si="24"/>
        <v>61181.723440550755</v>
      </c>
      <c r="BA352" s="176">
        <f t="shared" si="24"/>
        <v>32044.230124898884</v>
      </c>
      <c r="BB352" s="176">
        <f t="shared" si="25"/>
        <v>-29137.493315651871</v>
      </c>
      <c r="BD352" s="324">
        <v>2</v>
      </c>
    </row>
    <row r="353" spans="1:56" ht="24.9" customHeight="1" x14ac:dyDescent="0.3">
      <c r="A353" s="338">
        <v>150000883</v>
      </c>
      <c r="B353" s="114" t="s">
        <v>811</v>
      </c>
      <c r="C353" s="339">
        <v>5</v>
      </c>
      <c r="D353" s="340" t="s">
        <v>870</v>
      </c>
      <c r="E353" s="341">
        <f>'[8]поточний ремонт'!E353</f>
        <v>1851.98</v>
      </c>
      <c r="F353" s="176">
        <f>'ПР 03.19-03.24'!F353+'[9]поточний ремонт'!F353+'[8]поточний ремонт'!F353</f>
        <v>127967.58743039277</v>
      </c>
      <c r="G353" s="176">
        <f t="shared" si="22"/>
        <v>114359.2456619116</v>
      </c>
      <c r="H353" s="176">
        <f t="shared" si="23"/>
        <v>-13608.341768481172</v>
      </c>
      <c r="I353" s="176">
        <f>'ПР 03.19-03.24'!I353+'[9]поточний ремонт'!I353+'[8]поточний ремонт'!I353</f>
        <v>58.5</v>
      </c>
      <c r="J353" s="176">
        <f>'ПР 03.19-03.24'!J353+'[9]поточний ремонт'!J353+'[8]поточний ремонт'!J353</f>
        <v>29613.769540100475</v>
      </c>
      <c r="K353" s="345"/>
      <c r="L353" s="176">
        <f>'ПР 03.19-03.24'!L353+'[9]поточний ремонт'!L353+'[8]поточний ремонт'!L353</f>
        <v>1</v>
      </c>
      <c r="M353" s="176">
        <f>'ПР 03.19-03.24'!M353+'[9]поточний ремонт'!M353+'[8]поточний ремонт'!M353</f>
        <v>62860</v>
      </c>
      <c r="N353" s="176"/>
      <c r="O353" s="176">
        <f>'ПР 03.19-03.24'!O353+'[9]поточний ремонт'!O353+'[8]поточний ремонт'!O353</f>
        <v>0</v>
      </c>
      <c r="P353" s="176">
        <f>'ПР 03.19-03.24'!P353+'[9]поточний ремонт'!P353+'[8]поточний ремонт'!P353</f>
        <v>0</v>
      </c>
      <c r="Q353" s="334"/>
      <c r="R353" s="176">
        <f>'ПР 03.19-03.24'!R353+'[9]поточний ремонт'!R353+'[8]поточний ремонт'!R353</f>
        <v>0</v>
      </c>
      <c r="S353" s="176">
        <f>'ПР 03.19-03.24'!S353+'[9]поточний ремонт'!S353+'[8]поточний ремонт'!S353</f>
        <v>0</v>
      </c>
      <c r="T353" s="343"/>
      <c r="U353" s="176">
        <f>'ПР 03.19-03.24'!U353+'[9]поточний ремонт'!U353+'[8]поточний ремонт'!U353</f>
        <v>0</v>
      </c>
      <c r="V353" s="176">
        <f>'ПР 03.19-03.24'!V353+'[9]поточний ремонт'!V353+'[8]поточний ремонт'!V353</f>
        <v>0</v>
      </c>
      <c r="W353" s="176">
        <f>'ПР 03.19-03.24'!W353+'[9]поточний ремонт'!W353+'[8]поточний ремонт'!W353</f>
        <v>17</v>
      </c>
      <c r="X353" s="176">
        <f>'ПР 03.19-03.24'!X353+'[9]поточний ремонт'!X353+'[8]поточний ремонт'!X353</f>
        <v>6640.7775694300672</v>
      </c>
      <c r="Y353" s="176">
        <f>'ПР 03.19-03.24'!Y353+'[9]поточний ремонт'!Y353+'[8]поточний ремонт'!Y353</f>
        <v>1557</v>
      </c>
      <c r="Z353" s="176">
        <f>'ПР 03.19-03.24'!Z353+'[9]поточний ремонт'!Z353+'[8]поточний ремонт'!Z353</f>
        <v>0</v>
      </c>
      <c r="AA353" s="176">
        <f>'ПР 03.19-03.24'!AA353+'[9]поточний ремонт'!AA353+'[8]поточний ремонт'!AA353</f>
        <v>0</v>
      </c>
      <c r="AB353" s="176">
        <f>'ПР 03.19-03.24'!AB353+'[9]поточний ремонт'!AB353+'[8]поточний ремонт'!AB353</f>
        <v>1744.62</v>
      </c>
      <c r="AC353" s="176">
        <f>'ПР 03.19-03.24'!AC353+'[9]поточний ремонт'!AC353+'[8]поточний ремонт'!AC353</f>
        <v>5252.9270613360723</v>
      </c>
      <c r="AD353" s="176">
        <f>'ПР 03.19-03.24'!AD353+'[9]поточний ремонт'!AD353+'[8]поточний ремонт'!AD353</f>
        <v>6690.1514910449951</v>
      </c>
      <c r="AE353" s="176">
        <f>'ПР 03.19-03.24'!AE353+'[9]поточний ремонт'!AE353+'[8]поточний ремонт'!AE353</f>
        <v>10204.662010278527</v>
      </c>
      <c r="AF353" s="176">
        <f>'ПР 03.19-03.24'!AF353+'[9]поточний ремонт'!AF353+'[8]поточний ремонт'!AF353</f>
        <v>1148</v>
      </c>
      <c r="AG353" s="176"/>
      <c r="AH353" s="176">
        <f>'ПР 03.19-03.24'!AH353+'[9]поточний ремонт'!AH353+'[8]поточний ремонт'!AH353</f>
        <v>11829.226390306492</v>
      </c>
      <c r="AI353" s="176">
        <f>'ПР 03.19-03.24'!AI353+'[9]поточний ремонт'!AI353+'[8]поточний ремонт'!AI353</f>
        <v>0</v>
      </c>
      <c r="AJ353" s="176"/>
      <c r="AK353" s="176">
        <f>'ПР 03.19-03.24'!AK353+'[9]поточний ремонт'!AK353+'[8]поточний ремонт'!AK353</f>
        <v>7270.4717613504263</v>
      </c>
      <c r="AL353" s="176">
        <f>'ПР 03.19-03.24'!AL353+'[9]поточний ремонт'!AL353+'[8]поточний ремонт'!AL353</f>
        <v>12898.813930334314</v>
      </c>
      <c r="AM353" s="176"/>
      <c r="AN353" s="176">
        <f>'ПР 03.19-03.24'!AN353+'[9]поточний ремонт'!AN353+'[8]поточний ремонт'!AN353</f>
        <v>0</v>
      </c>
      <c r="AO353" s="176">
        <f>'ПР 03.19-03.24'!AO353+'[9]поточний ремонт'!AO353+'[8]поточний ремонт'!AO353</f>
        <v>0</v>
      </c>
      <c r="AP353" s="176"/>
      <c r="AQ353" s="176">
        <f>'ПР 03.19-03.24'!AQ353+'[9]поточний ремонт'!AQ353+'[8]поточний ремонт'!AQ353</f>
        <v>692.10872318912584</v>
      </c>
      <c r="AR353" s="176">
        <f>'ПР 03.19-03.24'!AR353+'[9]поточний ремонт'!AR353+'[8]поточний ремонт'!AR353</f>
        <v>393.54378863526256</v>
      </c>
      <c r="AS353" s="176"/>
      <c r="AT353" s="176">
        <f>'ПР 03.19-03.24'!AT353+'[9]поточний ремонт'!AT353+'[8]поточний ремонт'!AT353</f>
        <v>5037.6903872130879</v>
      </c>
      <c r="AU353" s="176">
        <f>'ПР 03.19-03.24'!AU353+'[9]поточний ремонт'!AU353+'[8]поточний ремонт'!AU353</f>
        <v>709</v>
      </c>
      <c r="AV353" s="176"/>
      <c r="AW353" s="176">
        <f>'ПР 03.19-03.24'!AW353+'[9]поточний ремонт'!AW353+'[8]поточний ремонт'!AW353</f>
        <v>725.00741439206865</v>
      </c>
      <c r="AX353" s="176">
        <f>'ПР 03.19-03.24'!AX353+'[9]поточний ремонт'!AX353+'[8]поточний ремонт'!AX353</f>
        <v>2533</v>
      </c>
      <c r="AY353" s="176"/>
      <c r="AZ353" s="176">
        <f t="shared" si="24"/>
        <v>35759.166686729732</v>
      </c>
      <c r="BA353" s="176">
        <f t="shared" si="24"/>
        <v>17682.357718969579</v>
      </c>
      <c r="BB353" s="176">
        <f t="shared" si="25"/>
        <v>-18076.808967760153</v>
      </c>
      <c r="BD353" s="324">
        <v>2</v>
      </c>
    </row>
    <row r="354" spans="1:56" ht="24.9" customHeight="1" x14ac:dyDescent="0.3">
      <c r="A354" s="338">
        <v>150000884</v>
      </c>
      <c r="B354" s="114" t="s">
        <v>813</v>
      </c>
      <c r="C354" s="339">
        <v>5</v>
      </c>
      <c r="D354" s="340" t="s">
        <v>870</v>
      </c>
      <c r="E354" s="341">
        <f>'[8]поточний ремонт'!E354</f>
        <v>3396.3</v>
      </c>
      <c r="F354" s="176">
        <f>'ПР 03.19-03.24'!F354+'[9]поточний ремонт'!F354+'[8]поточний ремонт'!F354</f>
        <v>262493.74594883434</v>
      </c>
      <c r="G354" s="176">
        <f t="shared" si="22"/>
        <v>228531.63093894121</v>
      </c>
      <c r="H354" s="176">
        <f t="shared" si="23"/>
        <v>-33962.115009893139</v>
      </c>
      <c r="I354" s="176">
        <f>'ПР 03.19-03.24'!I354+'[9]поточний ремонт'!I354+'[8]поточний ремонт'!I354</f>
        <v>15.42</v>
      </c>
      <c r="J354" s="176">
        <f>'ПР 03.19-03.24'!J354+'[9]поточний ремонт'!J354+'[8]поточний ремонт'!J354</f>
        <v>6962.0770933268805</v>
      </c>
      <c r="K354" s="342"/>
      <c r="L354" s="176">
        <f>'ПР 03.19-03.24'!L354+'[9]поточний ремонт'!L354+'[8]поточний ремонт'!L354</f>
        <v>2</v>
      </c>
      <c r="M354" s="176">
        <f>'ПР 03.19-03.24'!M354+'[9]поточний ремонт'!M354+'[8]поточний ремонт'!M354</f>
        <v>121039</v>
      </c>
      <c r="N354" s="176"/>
      <c r="O354" s="176">
        <f>'ПР 03.19-03.24'!O354+'[9]поточний ремонт'!O354+'[8]поточний ремонт'!O354</f>
        <v>0</v>
      </c>
      <c r="P354" s="176">
        <f>'ПР 03.19-03.24'!P354+'[9]поточний ремонт'!P354+'[8]поточний ремонт'!P354</f>
        <v>0</v>
      </c>
      <c r="Q354" s="334"/>
      <c r="R354" s="176">
        <f>'ПР 03.19-03.24'!R354+'[9]поточний ремонт'!R354+'[8]поточний ремонт'!R354</f>
        <v>0</v>
      </c>
      <c r="S354" s="176">
        <f>'ПР 03.19-03.24'!S354+'[9]поточний ремонт'!S354+'[8]поточний ремонт'!S354</f>
        <v>0</v>
      </c>
      <c r="T354" s="343"/>
      <c r="U354" s="176">
        <f>'ПР 03.19-03.24'!U354+'[9]поточний ремонт'!U354+'[8]поточний ремонт'!U354</f>
        <v>0</v>
      </c>
      <c r="V354" s="176">
        <f>'ПР 03.19-03.24'!V354+'[9]поточний ремонт'!V354+'[8]поточний ремонт'!V354</f>
        <v>0</v>
      </c>
      <c r="W354" s="176">
        <f>'ПР 03.19-03.24'!W354+'[9]поточний ремонт'!W354+'[8]поточний ремонт'!W354</f>
        <v>7</v>
      </c>
      <c r="X354" s="176">
        <f>'ПР 03.19-03.24'!X354+'[9]поточний ремонт'!X354+'[8]поточний ремонт'!X354</f>
        <v>3617.876708663468</v>
      </c>
      <c r="Y354" s="176">
        <f>'ПР 03.19-03.24'!Y354+'[9]поточний ремонт'!Y354+'[8]поточний ремонт'!Y354</f>
        <v>0</v>
      </c>
      <c r="Z354" s="176">
        <f>'ПР 03.19-03.24'!Z354+'[9]поточний ремонт'!Z354+'[8]поточний ремонт'!Z354</f>
        <v>0</v>
      </c>
      <c r="AA354" s="176">
        <f>'ПР 03.19-03.24'!AA354+'[9]поточний ремонт'!AA354+'[8]поточний ремонт'!AA354</f>
        <v>0</v>
      </c>
      <c r="AB354" s="176">
        <f>'ПР 03.19-03.24'!AB354+'[9]поточний ремонт'!AB354+'[8]поточний ремонт'!AB354</f>
        <v>1995.488336556306</v>
      </c>
      <c r="AC354" s="176">
        <f>'ПР 03.19-03.24'!AC354+'[9]поточний ремонт'!AC354+'[8]поточний ремонт'!AC354</f>
        <v>80714.572783834985</v>
      </c>
      <c r="AD354" s="176">
        <f>'ПР 03.19-03.24'!AD354+'[9]поточний ремонт'!AD354+'[8]поточний ремонт'!AD354</f>
        <v>14202.616016559605</v>
      </c>
      <c r="AE354" s="176">
        <f>'ПР 03.19-03.24'!AE354+'[9]поточний ремонт'!AE354+'[8]поточний ремонт'!AE354</f>
        <v>19022.785565177364</v>
      </c>
      <c r="AF354" s="176">
        <f>'ПР 03.19-03.24'!AF354+'[9]поточний ремонт'!AF354+'[8]поточний ремонт'!AF354</f>
        <v>9115.3010518233714</v>
      </c>
      <c r="AG354" s="176"/>
      <c r="AH354" s="176">
        <f>'ПР 03.19-03.24'!AH354+'[9]поточний ремонт'!AH354+'[8]поточний ремонт'!AH354</f>
        <v>27684.455996191762</v>
      </c>
      <c r="AI354" s="176">
        <f>'ПР 03.19-03.24'!AI354+'[9]поточний ремонт'!AI354+'[8]поточний ремонт'!AI354</f>
        <v>2990</v>
      </c>
      <c r="AJ354" s="176"/>
      <c r="AK354" s="176">
        <f>'ПР 03.19-03.24'!AK354+'[9]поточний ремонт'!AK354+'[8]поточний ремонт'!AK354</f>
        <v>13844.957713151613</v>
      </c>
      <c r="AL354" s="176">
        <f>'ПР 03.19-03.24'!AL354+'[9]поточний ремонт'!AL354+'[8]поточний ремонт'!AL354</f>
        <v>1351</v>
      </c>
      <c r="AM354" s="176"/>
      <c r="AN354" s="176">
        <f>'ПР 03.19-03.24'!AN354+'[9]поточний ремонт'!AN354+'[8]поточний ремонт'!AN354</f>
        <v>0</v>
      </c>
      <c r="AO354" s="176">
        <f>'ПР 03.19-03.24'!AO354+'[9]поточний ремонт'!AO354+'[8]поточний ремонт'!AO354</f>
        <v>0</v>
      </c>
      <c r="AP354" s="176"/>
      <c r="AQ354" s="176">
        <f>'ПР 03.19-03.24'!AQ354+'[9]поточний ремонт'!AQ354+'[8]поточний ремонт'!AQ354</f>
        <v>1153.5145386485431</v>
      </c>
      <c r="AR354" s="176">
        <f>'ПР 03.19-03.24'!AR354+'[9]поточний ремонт'!AR354+'[8]поточний ремонт'!AR354</f>
        <v>0</v>
      </c>
      <c r="AS354" s="176"/>
      <c r="AT354" s="176">
        <f>'ПР 03.19-03.24'!AT354+'[9]поточний ремонт'!AT354+'[8]поточний ремонт'!AT354</f>
        <v>15297.802242604623</v>
      </c>
      <c r="AU354" s="176">
        <f>'ПР 03.19-03.24'!AU354+'[9]поточний ремонт'!AU354+'[8]поточний ремонт'!AU354</f>
        <v>4736.7077130865327</v>
      </c>
      <c r="AV354" s="176"/>
      <c r="AW354" s="176">
        <f>'ПР 03.19-03.24'!AW354+'[9]поточний ремонт'!AW354+'[8]поточний ремонт'!AW354</f>
        <v>1770.3499981692494</v>
      </c>
      <c r="AX354" s="176">
        <f>'ПР 03.19-03.24'!AX354+'[9]поточний ремонт'!AX354+'[8]поточний ремонт'!AX354</f>
        <v>7121</v>
      </c>
      <c r="AY354" s="176"/>
      <c r="AZ354" s="176">
        <f t="shared" si="24"/>
        <v>78773.866053943158</v>
      </c>
      <c r="BA354" s="176">
        <f t="shared" si="24"/>
        <v>25314.008764909904</v>
      </c>
      <c r="BB354" s="176">
        <f t="shared" si="25"/>
        <v>-53459.857289033258</v>
      </c>
      <c r="BD354" s="324">
        <v>2</v>
      </c>
    </row>
    <row r="355" spans="1:56" ht="24.9" customHeight="1" x14ac:dyDescent="0.3">
      <c r="A355" s="338">
        <v>150000885</v>
      </c>
      <c r="B355" s="128" t="s">
        <v>815</v>
      </c>
      <c r="C355" s="339">
        <v>4</v>
      </c>
      <c r="D355" s="340" t="s">
        <v>870</v>
      </c>
      <c r="E355" s="341">
        <f>'[8]поточний ремонт'!E355</f>
        <v>1494.66</v>
      </c>
      <c r="F355" s="176">
        <f>'ПР 03.19-03.24'!F355+'[9]поточний ремонт'!F355+'[8]поточний ремонт'!F355</f>
        <v>126448.0996155631</v>
      </c>
      <c r="G355" s="176">
        <f t="shared" si="22"/>
        <v>92177.195924622371</v>
      </c>
      <c r="H355" s="176">
        <f t="shared" si="23"/>
        <v>-34270.90369094073</v>
      </c>
      <c r="I355" s="176">
        <f>'ПР 03.19-03.24'!I355+'[9]поточний ремонт'!I355+'[8]поточний ремонт'!I355</f>
        <v>2</v>
      </c>
      <c r="J355" s="176">
        <f>'ПР 03.19-03.24'!J355+'[9]поточний ремонт'!J355+'[8]поточний ремонт'!J355</f>
        <v>664</v>
      </c>
      <c r="K355" s="342"/>
      <c r="L355" s="176">
        <f>'ПР 03.19-03.24'!L355+'[9]поточний ремонт'!L355+'[8]поточний ремонт'!L355</f>
        <v>0</v>
      </c>
      <c r="M355" s="176">
        <f>'ПР 03.19-03.24'!M355+'[9]поточний ремонт'!M355+'[8]поточний ремонт'!M355</f>
        <v>673</v>
      </c>
      <c r="N355" s="176"/>
      <c r="O355" s="176">
        <f>'ПР 03.19-03.24'!O355+'[9]поточний ремонт'!O355+'[8]поточний ремонт'!O355</f>
        <v>0</v>
      </c>
      <c r="P355" s="176">
        <f>'ПР 03.19-03.24'!P355+'[9]поточний ремонт'!P355+'[8]поточний ремонт'!P355</f>
        <v>0</v>
      </c>
      <c r="Q355" s="334"/>
      <c r="R355" s="176">
        <f>'ПР 03.19-03.24'!R355+'[9]поточний ремонт'!R355+'[8]поточний ремонт'!R355</f>
        <v>0</v>
      </c>
      <c r="S355" s="176">
        <f>'ПР 03.19-03.24'!S355+'[9]поточний ремонт'!S355+'[8]поточний ремонт'!S355</f>
        <v>0</v>
      </c>
      <c r="T355" s="343"/>
      <c r="U355" s="176">
        <f>'ПР 03.19-03.24'!U355+'[9]поточний ремонт'!U355+'[8]поточний ремонт'!U355</f>
        <v>0</v>
      </c>
      <c r="V355" s="176">
        <f>'ПР 03.19-03.24'!V355+'[9]поточний ремонт'!V355+'[8]поточний ремонт'!V355</f>
        <v>0</v>
      </c>
      <c r="W355" s="176">
        <f>'ПР 03.19-03.24'!W355+'[9]поточний ремонт'!W355+'[8]поточний ремонт'!W355</f>
        <v>0</v>
      </c>
      <c r="X355" s="176">
        <f>'ПР 03.19-03.24'!X355+'[9]поточний ремонт'!X355+'[8]поточний ремонт'!X355</f>
        <v>0</v>
      </c>
      <c r="Y355" s="176">
        <f>'ПР 03.19-03.24'!Y355+'[9]поточний ремонт'!Y355+'[8]поточний ремонт'!Y355</f>
        <v>6224.7660532452237</v>
      </c>
      <c r="Z355" s="176">
        <f>'ПР 03.19-03.24'!Z355+'[9]поточний ремонт'!Z355+'[8]поточний ремонт'!Z355</f>
        <v>0</v>
      </c>
      <c r="AA355" s="176">
        <f>'ПР 03.19-03.24'!AA355+'[9]поточний ремонт'!AA355+'[8]поточний ремонт'!AA355</f>
        <v>0</v>
      </c>
      <c r="AB355" s="176">
        <f>'ПР 03.19-03.24'!AB355+'[9]поточний ремонт'!AB355+'[8]поточний ремонт'!AB355</f>
        <v>1002</v>
      </c>
      <c r="AC355" s="176">
        <f>'ПР 03.19-03.24'!AC355+'[9]поточний ремонт'!AC355+'[8]поточний ремонт'!AC355</f>
        <v>59550.79709417712</v>
      </c>
      <c r="AD355" s="176">
        <f>'ПР 03.19-03.24'!AD355+'[9]поточний ремонт'!AD355+'[8]поточний ремонт'!AD355</f>
        <v>24062.632777200019</v>
      </c>
      <c r="AE355" s="176">
        <f>'ПР 03.19-03.24'!AE355+'[9]поточний ремонт'!AE355+'[8]поточний ремонт'!AE355</f>
        <v>8969.9318651317153</v>
      </c>
      <c r="AF355" s="176">
        <f>'ПР 03.19-03.24'!AF355+'[9]поточний ремонт'!AF355+'[8]поточний ремонт'!AF355</f>
        <v>2510.88</v>
      </c>
      <c r="AG355" s="176"/>
      <c r="AH355" s="176">
        <f>'ПР 03.19-03.24'!AH355+'[9]поточний ремонт'!AH355+'[8]поточний ремонт'!AH355</f>
        <v>11439.821264665617</v>
      </c>
      <c r="AI355" s="176">
        <f>'ПР 03.19-03.24'!AI355+'[9]поточний ремонт'!AI355+'[8]поточний ремонт'!AI355</f>
        <v>0</v>
      </c>
      <c r="AJ355" s="176"/>
      <c r="AK355" s="176">
        <f>'ПР 03.19-03.24'!AK355+'[9]поточний ремонт'!AK355+'[8]поточний ремонт'!AK355</f>
        <v>5686.3622046615747</v>
      </c>
      <c r="AL355" s="176">
        <f>'ПР 03.19-03.24'!AL355+'[9]поточний ремонт'!AL355+'[8]поточний ремонт'!AL355</f>
        <v>1143</v>
      </c>
      <c r="AM355" s="176"/>
      <c r="AN355" s="176">
        <f>'ПР 03.19-03.24'!AN355+'[9]поточний ремонт'!AN355+'[8]поточний ремонт'!AN355</f>
        <v>0</v>
      </c>
      <c r="AO355" s="176">
        <f>'ПР 03.19-03.24'!AO355+'[9]поточний ремонт'!AO355+'[8]поточний ремонт'!AO355</f>
        <v>0</v>
      </c>
      <c r="AP355" s="176"/>
      <c r="AQ355" s="176">
        <f>'ПР 03.19-03.24'!AQ355+'[9]поточний ремонт'!AQ355+'[8]поточний ремонт'!AQ355</f>
        <v>553.6869785513004</v>
      </c>
      <c r="AR355" s="176">
        <f>'ПР 03.19-03.24'!AR355+'[9]поточний ремонт'!AR355+'[8]поточний ремонт'!AR355</f>
        <v>0</v>
      </c>
      <c r="AS355" s="176"/>
      <c r="AT355" s="176">
        <f>'ПР 03.19-03.24'!AT355+'[9]поточний ремонт'!AT355+'[8]поточний ремонт'!AT355</f>
        <v>4875.1953989745816</v>
      </c>
      <c r="AU355" s="176">
        <f>'ПР 03.19-03.24'!AU355+'[9]поточний ремонт'!AU355+'[8]поточний ремонт'!AU355</f>
        <v>1110</v>
      </c>
      <c r="AV355" s="176"/>
      <c r="AW355" s="176">
        <f>'ПР 03.19-03.24'!AW355+'[9]поточний ремонт'!AW355+'[8]поточний ремонт'!AW355</f>
        <v>755.58753897288693</v>
      </c>
      <c r="AX355" s="176">
        <f>'ПР 03.19-03.24'!AX355+'[9]поточний ремонт'!AX355+'[8]поточний ремонт'!AX355</f>
        <v>2755</v>
      </c>
      <c r="AY355" s="176"/>
      <c r="AZ355" s="176">
        <f t="shared" si="24"/>
        <v>32280.585250957676</v>
      </c>
      <c r="BA355" s="176">
        <f t="shared" si="24"/>
        <v>7518.88</v>
      </c>
      <c r="BB355" s="176">
        <f t="shared" si="25"/>
        <v>-24761.705250957675</v>
      </c>
      <c r="BD355" s="324">
        <v>2</v>
      </c>
    </row>
    <row r="356" spans="1:56" s="353" customFormat="1" ht="24.9" customHeight="1" x14ac:dyDescent="0.3">
      <c r="A356" s="349"/>
      <c r="B356" s="350" t="s">
        <v>816</v>
      </c>
      <c r="C356" s="350"/>
      <c r="D356" s="351"/>
      <c r="E356" s="352">
        <f>SUM(E11:E355)</f>
        <v>990602.53</v>
      </c>
      <c r="F356" s="346">
        <f>SUM(F11:F355)</f>
        <v>92722847.020009324</v>
      </c>
      <c r="G356" s="346">
        <f>SUM(G11:G355)</f>
        <v>93576007.207735196</v>
      </c>
      <c r="H356" s="346">
        <f>SUM(H11:H355)</f>
        <v>853160.18772588391</v>
      </c>
      <c r="I356" s="346">
        <f t="shared" ref="I356:BB356" si="26">SUM(I11:I355)</f>
        <v>50832.245999999985</v>
      </c>
      <c r="J356" s="346">
        <f t="shared" si="26"/>
        <v>17201634.816683799</v>
      </c>
      <c r="K356" s="346">
        <f t="shared" si="26"/>
        <v>0</v>
      </c>
      <c r="L356" s="346">
        <f t="shared" si="26"/>
        <v>599.1</v>
      </c>
      <c r="M356" s="346">
        <f t="shared" si="26"/>
        <v>15538416.399373384</v>
      </c>
      <c r="N356" s="346">
        <f t="shared" si="26"/>
        <v>0</v>
      </c>
      <c r="O356" s="346">
        <f t="shared" si="26"/>
        <v>17385.999999999996</v>
      </c>
      <c r="P356" s="346">
        <f t="shared" si="26"/>
        <v>4406220.0440468015</v>
      </c>
      <c r="Q356" s="346">
        <f t="shared" si="26"/>
        <v>0</v>
      </c>
      <c r="R356" s="346">
        <f t="shared" si="26"/>
        <v>1829.9026999999999</v>
      </c>
      <c r="S356" s="346">
        <f t="shared" si="26"/>
        <v>19738414.915765263</v>
      </c>
      <c r="T356" s="346">
        <f t="shared" si="26"/>
        <v>0</v>
      </c>
      <c r="U356" s="346">
        <f t="shared" si="26"/>
        <v>1160072.8972584298</v>
      </c>
      <c r="V356" s="346">
        <f t="shared" si="26"/>
        <v>0</v>
      </c>
      <c r="W356" s="346">
        <f t="shared" si="26"/>
        <v>6652.1400000000021</v>
      </c>
      <c r="X356" s="346">
        <f t="shared" si="26"/>
        <v>2593312.7884077076</v>
      </c>
      <c r="Y356" s="346">
        <f t="shared" si="26"/>
        <v>12439700.195631027</v>
      </c>
      <c r="Z356" s="346">
        <f t="shared" si="26"/>
        <v>0</v>
      </c>
      <c r="AA356" s="346">
        <f t="shared" si="26"/>
        <v>881791.8672946064</v>
      </c>
      <c r="AB356" s="346">
        <f t="shared" si="26"/>
        <v>2165054.239141183</v>
      </c>
      <c r="AC356" s="346">
        <f t="shared" si="26"/>
        <v>11666381.962947752</v>
      </c>
      <c r="AD356" s="346">
        <f t="shared" si="26"/>
        <v>5785007.0811853046</v>
      </c>
      <c r="AE356" s="346">
        <f t="shared" si="26"/>
        <v>4855668.441621922</v>
      </c>
      <c r="AF356" s="346">
        <f t="shared" si="26"/>
        <v>2973574.1293474413</v>
      </c>
      <c r="AG356" s="346">
        <f t="shared" si="26"/>
        <v>0</v>
      </c>
      <c r="AH356" s="346">
        <f t="shared" si="26"/>
        <v>6075912.7271389319</v>
      </c>
      <c r="AI356" s="346">
        <f t="shared" si="26"/>
        <v>3620945.333745352</v>
      </c>
      <c r="AJ356" s="346">
        <f t="shared" si="26"/>
        <v>0</v>
      </c>
      <c r="AK356" s="346">
        <f t="shared" si="26"/>
        <v>3234050.5021556369</v>
      </c>
      <c r="AL356" s="346">
        <f t="shared" si="26"/>
        <v>2655575.5848212377</v>
      </c>
      <c r="AM356" s="346">
        <f t="shared" si="26"/>
        <v>0</v>
      </c>
      <c r="AN356" s="346">
        <f t="shared" si="26"/>
        <v>2087726.4064972871</v>
      </c>
      <c r="AO356" s="346">
        <f t="shared" si="26"/>
        <v>964246.59949694097</v>
      </c>
      <c r="AP356" s="346">
        <f t="shared" si="26"/>
        <v>0</v>
      </c>
      <c r="AQ356" s="346">
        <f t="shared" si="26"/>
        <v>1603180.7629546768</v>
      </c>
      <c r="AR356" s="346">
        <f t="shared" si="26"/>
        <v>603044.56196711469</v>
      </c>
      <c r="AS356" s="346">
        <f t="shared" si="26"/>
        <v>0</v>
      </c>
      <c r="AT356" s="346">
        <f t="shared" si="26"/>
        <v>4155655.7203859258</v>
      </c>
      <c r="AU356" s="346">
        <f t="shared" si="26"/>
        <v>3203346.0284531652</v>
      </c>
      <c r="AV356" s="346">
        <f t="shared" si="26"/>
        <v>0</v>
      </c>
      <c r="AW356" s="346">
        <f t="shared" si="26"/>
        <v>547947.06581133569</v>
      </c>
      <c r="AX356" s="346">
        <f t="shared" si="26"/>
        <v>1132193.5878978083</v>
      </c>
      <c r="AY356" s="346">
        <f t="shared" si="26"/>
        <v>0</v>
      </c>
      <c r="AZ356" s="346">
        <f t="shared" si="26"/>
        <v>22560141.62656571</v>
      </c>
      <c r="BA356" s="346">
        <f t="shared" si="26"/>
        <v>15152925.825729067</v>
      </c>
      <c r="BB356" s="346">
        <f t="shared" si="26"/>
        <v>-7407215.8008366525</v>
      </c>
      <c r="BD356" s="354"/>
    </row>
    <row r="358" spans="1:56" x14ac:dyDescent="0.3">
      <c r="F358" s="175">
        <f>звіт!AS354</f>
        <v>92722847.020009324</v>
      </c>
      <c r="G358" s="175">
        <f>звіт!AT354</f>
        <v>93576007.207735196</v>
      </c>
      <c r="AZ358" s="175">
        <f>звіт!BQ354</f>
        <v>22564918.690721881</v>
      </c>
      <c r="BA358" s="175">
        <f>звіт!BR354</f>
        <v>15152925.825729067</v>
      </c>
    </row>
    <row r="361" spans="1:56" ht="15.6" x14ac:dyDescent="0.3">
      <c r="A361" s="355"/>
      <c r="B361" s="356" t="s">
        <v>817</v>
      </c>
      <c r="C361" s="357"/>
      <c r="D361" s="351"/>
      <c r="E361" s="355"/>
      <c r="F361" s="176">
        <f>SUMIF($BD$11:$BD$355,1,F11:F355)</f>
        <v>32740031.095145319</v>
      </c>
      <c r="G361" s="176">
        <f>SUMIF($BD$11:$BD$355,1,G11:G355)</f>
        <v>36227243.515980817</v>
      </c>
      <c r="H361" s="176">
        <f>SUMIF($BD$11:$BD$355,1,H11:H355)</f>
        <v>3487212.4208355159</v>
      </c>
      <c r="I361" s="176">
        <f t="shared" ref="I361:BB361" si="27">SUMIF($BD$11:$BD$355,1,I11:I355)</f>
        <v>14086.268999999997</v>
      </c>
      <c r="J361" s="176">
        <f t="shared" si="27"/>
        <v>4554718.1355972597</v>
      </c>
      <c r="K361" s="176">
        <f t="shared" si="27"/>
        <v>0</v>
      </c>
      <c r="L361" s="176">
        <f t="shared" si="27"/>
        <v>296.10000000000002</v>
      </c>
      <c r="M361" s="176">
        <f t="shared" si="27"/>
        <v>4797289.0171731478</v>
      </c>
      <c r="N361" s="176">
        <f t="shared" si="27"/>
        <v>0</v>
      </c>
      <c r="O361" s="176">
        <f t="shared" si="27"/>
        <v>8539.5</v>
      </c>
      <c r="P361" s="176">
        <f t="shared" si="27"/>
        <v>2294095.3863133732</v>
      </c>
      <c r="Q361" s="176">
        <f t="shared" si="27"/>
        <v>0</v>
      </c>
      <c r="R361" s="176">
        <f t="shared" si="27"/>
        <v>992.2</v>
      </c>
      <c r="S361" s="176">
        <f t="shared" si="27"/>
        <v>11033369.039021842</v>
      </c>
      <c r="T361" s="176">
        <f t="shared" si="27"/>
        <v>0</v>
      </c>
      <c r="U361" s="176">
        <f t="shared" si="27"/>
        <v>646552.6037786802</v>
      </c>
      <c r="V361" s="176">
        <f t="shared" si="27"/>
        <v>0</v>
      </c>
      <c r="W361" s="176">
        <f t="shared" si="27"/>
        <v>1855.06</v>
      </c>
      <c r="X361" s="176">
        <f t="shared" si="27"/>
        <v>696850.30954237038</v>
      </c>
      <c r="Y361" s="176">
        <f t="shared" si="27"/>
        <v>3833632.2652332284</v>
      </c>
      <c r="Z361" s="176">
        <f t="shared" si="27"/>
        <v>0</v>
      </c>
      <c r="AA361" s="176">
        <f t="shared" si="27"/>
        <v>180908.17457664828</v>
      </c>
      <c r="AB361" s="176">
        <f t="shared" si="27"/>
        <v>871427.35390039685</v>
      </c>
      <c r="AC361" s="176">
        <f t="shared" si="27"/>
        <v>5225921.2066483414</v>
      </c>
      <c r="AD361" s="176">
        <f t="shared" si="27"/>
        <v>2092480.0241955388</v>
      </c>
      <c r="AE361" s="176">
        <f t="shared" si="27"/>
        <v>1370038.3551507287</v>
      </c>
      <c r="AF361" s="176">
        <f t="shared" si="27"/>
        <v>914827.01530534623</v>
      </c>
      <c r="AG361" s="176">
        <f t="shared" si="27"/>
        <v>0</v>
      </c>
      <c r="AH361" s="176">
        <f t="shared" si="27"/>
        <v>1601006.4121544249</v>
      </c>
      <c r="AI361" s="176">
        <f t="shared" si="27"/>
        <v>1739205.770443992</v>
      </c>
      <c r="AJ361" s="176">
        <f t="shared" si="27"/>
        <v>0</v>
      </c>
      <c r="AK361" s="176">
        <f t="shared" si="27"/>
        <v>853180.98027273186</v>
      </c>
      <c r="AL361" s="176">
        <f t="shared" si="27"/>
        <v>673679.20076062961</v>
      </c>
      <c r="AM361" s="176">
        <f t="shared" si="27"/>
        <v>0</v>
      </c>
      <c r="AN361" s="176">
        <f t="shared" si="27"/>
        <v>1064006.6515195821</v>
      </c>
      <c r="AO361" s="176">
        <f t="shared" si="27"/>
        <v>590561.44516325823</v>
      </c>
      <c r="AP361" s="176">
        <f t="shared" si="27"/>
        <v>0</v>
      </c>
      <c r="AQ361" s="176">
        <f t="shared" si="27"/>
        <v>803275.96433105599</v>
      </c>
      <c r="AR361" s="176">
        <f t="shared" si="27"/>
        <v>260047.62866453599</v>
      </c>
      <c r="AS361" s="176">
        <f t="shared" si="27"/>
        <v>0</v>
      </c>
      <c r="AT361" s="176">
        <f t="shared" si="27"/>
        <v>1326714.8509744892</v>
      </c>
      <c r="AU361" s="176">
        <f t="shared" si="27"/>
        <v>1134610.9089282947</v>
      </c>
      <c r="AV361" s="176">
        <f t="shared" si="27"/>
        <v>0</v>
      </c>
      <c r="AW361" s="176">
        <f t="shared" si="27"/>
        <v>256636.54284785432</v>
      </c>
      <c r="AX361" s="176">
        <f t="shared" si="27"/>
        <v>438180.33446412941</v>
      </c>
      <c r="AY361" s="176">
        <f t="shared" si="27"/>
        <v>0</v>
      </c>
      <c r="AZ361" s="176">
        <f t="shared" si="27"/>
        <v>7274859.7572508669</v>
      </c>
      <c r="BA361" s="176">
        <f t="shared" si="27"/>
        <v>5751112.3037301861</v>
      </c>
      <c r="BB361" s="176">
        <f t="shared" si="27"/>
        <v>-1523747.4535206796</v>
      </c>
    </row>
    <row r="362" spans="1:56" ht="15.6" x14ac:dyDescent="0.3">
      <c r="A362" s="355"/>
      <c r="B362" s="356" t="s">
        <v>818</v>
      </c>
      <c r="C362" s="357"/>
      <c r="D362" s="351"/>
      <c r="E362" s="355"/>
      <c r="F362" s="176">
        <f>SUMIF($BD$11:$BD$355,2,F11:F355)</f>
        <v>27475994.249840584</v>
      </c>
      <c r="G362" s="176">
        <f>SUMIF($BD$11:$BD$355,2,G11:G355)</f>
        <v>26305303.069026787</v>
      </c>
      <c r="H362" s="176">
        <f>SUMIF($BD$11:$BD$355,2,H11:H355)</f>
        <v>-1170691.1808137833</v>
      </c>
      <c r="I362" s="176">
        <f t="shared" ref="I362:BB362" si="28">SUMIF($BD$11:$BD$355,2,I11:I355)</f>
        <v>14349.877000000008</v>
      </c>
      <c r="J362" s="176">
        <f t="shared" si="28"/>
        <v>4960461.4944203105</v>
      </c>
      <c r="K362" s="176">
        <f t="shared" si="28"/>
        <v>0</v>
      </c>
      <c r="L362" s="176">
        <f t="shared" si="28"/>
        <v>203</v>
      </c>
      <c r="M362" s="176">
        <f t="shared" si="28"/>
        <v>7569319.1504113209</v>
      </c>
      <c r="N362" s="176">
        <f t="shared" si="28"/>
        <v>0</v>
      </c>
      <c r="O362" s="176">
        <f t="shared" si="28"/>
        <v>2807.9</v>
      </c>
      <c r="P362" s="176">
        <f t="shared" si="28"/>
        <v>672823.410758827</v>
      </c>
      <c r="Q362" s="176">
        <f t="shared" si="28"/>
        <v>0</v>
      </c>
      <c r="R362" s="176">
        <f t="shared" si="28"/>
        <v>212.32</v>
      </c>
      <c r="S362" s="176">
        <f t="shared" si="28"/>
        <v>1848364.064946268</v>
      </c>
      <c r="T362" s="176">
        <f t="shared" si="28"/>
        <v>0</v>
      </c>
      <c r="U362" s="176">
        <f t="shared" si="28"/>
        <v>78379.139212963419</v>
      </c>
      <c r="V362" s="176">
        <f t="shared" si="28"/>
        <v>0</v>
      </c>
      <c r="W362" s="176">
        <f t="shared" si="28"/>
        <v>2138.0299999999997</v>
      </c>
      <c r="X362" s="176">
        <f t="shared" si="28"/>
        <v>960857.30017647485</v>
      </c>
      <c r="Y362" s="176">
        <f t="shared" si="28"/>
        <v>4672175.9387627235</v>
      </c>
      <c r="Z362" s="176">
        <f t="shared" si="28"/>
        <v>0</v>
      </c>
      <c r="AA362" s="176">
        <f t="shared" si="28"/>
        <v>533784.00150491041</v>
      </c>
      <c r="AB362" s="176">
        <f t="shared" si="28"/>
        <v>508357.3299200958</v>
      </c>
      <c r="AC362" s="176">
        <f t="shared" si="28"/>
        <v>2762030.2491362775</v>
      </c>
      <c r="AD362" s="176">
        <f t="shared" si="28"/>
        <v>1738750.9897766171</v>
      </c>
      <c r="AE362" s="176">
        <f t="shared" si="28"/>
        <v>1847694.2320380367</v>
      </c>
      <c r="AF362" s="176">
        <f t="shared" si="28"/>
        <v>899304.41512449249</v>
      </c>
      <c r="AG362" s="176">
        <f t="shared" si="28"/>
        <v>0</v>
      </c>
      <c r="AH362" s="176">
        <f t="shared" si="28"/>
        <v>2407420.4083527112</v>
      </c>
      <c r="AI362" s="176">
        <f t="shared" si="28"/>
        <v>577038.02028736961</v>
      </c>
      <c r="AJ362" s="176">
        <f t="shared" si="28"/>
        <v>0</v>
      </c>
      <c r="AK362" s="176">
        <f t="shared" si="28"/>
        <v>1266600.252048339</v>
      </c>
      <c r="AL362" s="176">
        <f t="shared" si="28"/>
        <v>649039.79824193916</v>
      </c>
      <c r="AM362" s="176">
        <f t="shared" si="28"/>
        <v>0</v>
      </c>
      <c r="AN362" s="176">
        <f t="shared" si="28"/>
        <v>356642.59568192897</v>
      </c>
      <c r="AO362" s="176">
        <f t="shared" si="28"/>
        <v>83024.593524813798</v>
      </c>
      <c r="AP362" s="176">
        <f t="shared" si="28"/>
        <v>0</v>
      </c>
      <c r="AQ362" s="176">
        <f t="shared" si="28"/>
        <v>217181.00957849732</v>
      </c>
      <c r="AR362" s="176">
        <f t="shared" si="28"/>
        <v>124060.92392837034</v>
      </c>
      <c r="AS362" s="176">
        <f t="shared" si="28"/>
        <v>0</v>
      </c>
      <c r="AT362" s="176">
        <f t="shared" si="28"/>
        <v>1422320.4682205352</v>
      </c>
      <c r="AU362" s="176">
        <f t="shared" si="28"/>
        <v>1072006.9820769955</v>
      </c>
      <c r="AV362" s="176">
        <f t="shared" si="28"/>
        <v>0</v>
      </c>
      <c r="AW362" s="176">
        <f t="shared" si="28"/>
        <v>152237.3998334037</v>
      </c>
      <c r="AX362" s="176">
        <f t="shared" si="28"/>
        <v>408066.41204365989</v>
      </c>
      <c r="AY362" s="176">
        <f t="shared" si="28"/>
        <v>0</v>
      </c>
      <c r="AZ362" s="176">
        <f t="shared" si="28"/>
        <v>7670096.3657534542</v>
      </c>
      <c r="BA362" s="176">
        <f t="shared" si="28"/>
        <v>3812541.1452276423</v>
      </c>
      <c r="BB362" s="176">
        <f t="shared" si="28"/>
        <v>-3857555.2205258128</v>
      </c>
    </row>
    <row r="363" spans="1:56" ht="15.6" x14ac:dyDescent="0.3">
      <c r="A363" s="355"/>
      <c r="B363" s="356" t="s">
        <v>819</v>
      </c>
      <c r="C363" s="357"/>
      <c r="D363" s="351"/>
      <c r="E363" s="355"/>
      <c r="F363" s="176">
        <f>SUMIF($BD$11:$BD$355,3,F11:F355)</f>
        <v>32506821.675023485</v>
      </c>
      <c r="G363" s="176">
        <f>SUMIF($BD$11:$BD$355,3,G11:G355)</f>
        <v>31043460.622727636</v>
      </c>
      <c r="H363" s="176">
        <f>SUMIF($BD$11:$BD$355,3,H11:H355)</f>
        <v>-1463361.052295849</v>
      </c>
      <c r="I363" s="176">
        <f t="shared" ref="I363:BB363" si="29">SUMIF($BD$11:$BD$355,3,I11:I355)</f>
        <v>22396.1</v>
      </c>
      <c r="J363" s="176">
        <f t="shared" si="29"/>
        <v>7686455.1866662269</v>
      </c>
      <c r="K363" s="176">
        <f t="shared" si="29"/>
        <v>0</v>
      </c>
      <c r="L363" s="176">
        <f t="shared" si="29"/>
        <v>100</v>
      </c>
      <c r="M363" s="176">
        <f t="shared" si="29"/>
        <v>3171808.2317889207</v>
      </c>
      <c r="N363" s="176">
        <f t="shared" si="29"/>
        <v>0</v>
      </c>
      <c r="O363" s="176">
        <f t="shared" si="29"/>
        <v>6038.6</v>
      </c>
      <c r="P363" s="176">
        <f t="shared" si="29"/>
        <v>1439301.2469745991</v>
      </c>
      <c r="Q363" s="176">
        <f t="shared" si="29"/>
        <v>0</v>
      </c>
      <c r="R363" s="176">
        <f t="shared" si="29"/>
        <v>625.3827</v>
      </c>
      <c r="S363" s="176">
        <f t="shared" si="29"/>
        <v>6856681.811797156</v>
      </c>
      <c r="T363" s="176">
        <f t="shared" si="29"/>
        <v>0</v>
      </c>
      <c r="U363" s="176">
        <f t="shared" si="29"/>
        <v>435141.15426678618</v>
      </c>
      <c r="V363" s="176">
        <f t="shared" si="29"/>
        <v>0</v>
      </c>
      <c r="W363" s="176">
        <f t="shared" si="29"/>
        <v>2659.0499999999997</v>
      </c>
      <c r="X363" s="176">
        <f t="shared" si="29"/>
        <v>935605.17868886283</v>
      </c>
      <c r="Y363" s="176">
        <f t="shared" si="29"/>
        <v>3933891.9916350604</v>
      </c>
      <c r="Z363" s="176">
        <f t="shared" si="29"/>
        <v>0</v>
      </c>
      <c r="AA363" s="176">
        <f t="shared" si="29"/>
        <v>167099.69121304786</v>
      </c>
      <c r="AB363" s="176">
        <f t="shared" si="29"/>
        <v>785269.55532068922</v>
      </c>
      <c r="AC363" s="176">
        <f t="shared" si="29"/>
        <v>3678430.5071631391</v>
      </c>
      <c r="AD363" s="176">
        <f t="shared" si="29"/>
        <v>1953776.067213149</v>
      </c>
      <c r="AE363" s="176">
        <f t="shared" si="29"/>
        <v>1637935.8544331575</v>
      </c>
      <c r="AF363" s="176">
        <f t="shared" si="29"/>
        <v>1159442.6989176034</v>
      </c>
      <c r="AG363" s="176">
        <f t="shared" si="29"/>
        <v>0</v>
      </c>
      <c r="AH363" s="176">
        <f t="shared" si="29"/>
        <v>2067485.9066317903</v>
      </c>
      <c r="AI363" s="176">
        <f t="shared" si="29"/>
        <v>1304701.5430139895</v>
      </c>
      <c r="AJ363" s="176">
        <f t="shared" si="29"/>
        <v>0</v>
      </c>
      <c r="AK363" s="176">
        <f t="shared" si="29"/>
        <v>1114269.2698345645</v>
      </c>
      <c r="AL363" s="176">
        <f t="shared" si="29"/>
        <v>1332856.58581867</v>
      </c>
      <c r="AM363" s="176">
        <f t="shared" si="29"/>
        <v>0</v>
      </c>
      <c r="AN363" s="176">
        <f t="shared" si="29"/>
        <v>667077.15929577651</v>
      </c>
      <c r="AO363" s="176">
        <f t="shared" si="29"/>
        <v>290660.56080886902</v>
      </c>
      <c r="AP363" s="176">
        <f t="shared" si="29"/>
        <v>0</v>
      </c>
      <c r="AQ363" s="176">
        <f t="shared" si="29"/>
        <v>582723.78904512315</v>
      </c>
      <c r="AR363" s="176">
        <f t="shared" si="29"/>
        <v>218936.0093742082</v>
      </c>
      <c r="AS363" s="176">
        <f t="shared" si="29"/>
        <v>0</v>
      </c>
      <c r="AT363" s="176">
        <f t="shared" si="29"/>
        <v>1406620.4011909035</v>
      </c>
      <c r="AU363" s="176">
        <f t="shared" si="29"/>
        <v>996728.13744787383</v>
      </c>
      <c r="AV363" s="176">
        <f t="shared" si="29"/>
        <v>0</v>
      </c>
      <c r="AW363" s="176">
        <f t="shared" si="29"/>
        <v>139073.12313007787</v>
      </c>
      <c r="AX363" s="176">
        <f t="shared" si="29"/>
        <v>285946.84139001952</v>
      </c>
      <c r="AY363" s="176">
        <f t="shared" si="29"/>
        <v>0</v>
      </c>
      <c r="AZ363" s="176">
        <f t="shared" si="29"/>
        <v>7615185.5035613952</v>
      </c>
      <c r="BA363" s="176">
        <f t="shared" si="29"/>
        <v>5589272.376771233</v>
      </c>
      <c r="BB363" s="176">
        <f t="shared" si="29"/>
        <v>-2025913.1267901603</v>
      </c>
    </row>
    <row r="364" spans="1:56" ht="15.6" x14ac:dyDescent="0.3">
      <c r="B364" s="358"/>
      <c r="C364" s="359"/>
      <c r="D364" s="360"/>
      <c r="F364" s="347">
        <f>F361+F362+F363</f>
        <v>92722847.020009384</v>
      </c>
      <c r="G364" s="347">
        <f t="shared" ref="G364:BB364" si="30">G361+G362+G363</f>
        <v>93576007.20773524</v>
      </c>
      <c r="H364" s="347">
        <f t="shared" si="30"/>
        <v>853160.18772588368</v>
      </c>
      <c r="I364" s="347">
        <f t="shared" si="30"/>
        <v>50832.245999999999</v>
      </c>
      <c r="J364" s="347">
        <f t="shared" si="30"/>
        <v>17201634.816683799</v>
      </c>
      <c r="K364" s="347">
        <f t="shared" si="30"/>
        <v>0</v>
      </c>
      <c r="L364" s="347">
        <f t="shared" si="30"/>
        <v>599.1</v>
      </c>
      <c r="M364" s="347">
        <f t="shared" si="30"/>
        <v>15538416.399373388</v>
      </c>
      <c r="N364" s="347">
        <f t="shared" si="30"/>
        <v>0</v>
      </c>
      <c r="O364" s="347">
        <f t="shared" si="30"/>
        <v>17386</v>
      </c>
      <c r="P364" s="347">
        <f t="shared" si="30"/>
        <v>4406220.0440467987</v>
      </c>
      <c r="Q364" s="347">
        <f t="shared" si="30"/>
        <v>0</v>
      </c>
      <c r="R364" s="347">
        <f t="shared" si="30"/>
        <v>1829.9027000000001</v>
      </c>
      <c r="S364" s="347">
        <f t="shared" si="30"/>
        <v>19738414.915765267</v>
      </c>
      <c r="T364" s="347">
        <f t="shared" si="30"/>
        <v>0</v>
      </c>
      <c r="U364" s="347">
        <f t="shared" si="30"/>
        <v>1160072.8972584298</v>
      </c>
      <c r="V364" s="347">
        <f t="shared" si="30"/>
        <v>0</v>
      </c>
      <c r="W364" s="347">
        <f t="shared" si="30"/>
        <v>6652.1399999999994</v>
      </c>
      <c r="X364" s="347">
        <f t="shared" si="30"/>
        <v>2593312.7884077081</v>
      </c>
      <c r="Y364" s="347">
        <f t="shared" si="30"/>
        <v>12439700.195631012</v>
      </c>
      <c r="Z364" s="347">
        <f t="shared" si="30"/>
        <v>0</v>
      </c>
      <c r="AA364" s="347">
        <f t="shared" si="30"/>
        <v>881791.86729460652</v>
      </c>
      <c r="AB364" s="347">
        <f t="shared" si="30"/>
        <v>2165054.239141182</v>
      </c>
      <c r="AC364" s="347">
        <f t="shared" si="30"/>
        <v>11666381.962947758</v>
      </c>
      <c r="AD364" s="347">
        <f t="shared" si="30"/>
        <v>5785007.0811853046</v>
      </c>
      <c r="AE364" s="347">
        <f t="shared" si="30"/>
        <v>4855668.4416219229</v>
      </c>
      <c r="AF364" s="347">
        <f t="shared" si="30"/>
        <v>2973574.1293474417</v>
      </c>
      <c r="AG364" s="347">
        <f t="shared" si="30"/>
        <v>0</v>
      </c>
      <c r="AH364" s="347">
        <f t="shared" si="30"/>
        <v>6075912.7271389263</v>
      </c>
      <c r="AI364" s="347">
        <f t="shared" si="30"/>
        <v>3620945.3337453511</v>
      </c>
      <c r="AJ364" s="347">
        <f t="shared" si="30"/>
        <v>0</v>
      </c>
      <c r="AK364" s="347">
        <f t="shared" si="30"/>
        <v>3234050.5021556355</v>
      </c>
      <c r="AL364" s="347">
        <f t="shared" si="30"/>
        <v>2655575.5848212391</v>
      </c>
      <c r="AM364" s="347">
        <f t="shared" si="30"/>
        <v>0</v>
      </c>
      <c r="AN364" s="347">
        <f t="shared" si="30"/>
        <v>2087726.4064972876</v>
      </c>
      <c r="AO364" s="347">
        <f t="shared" si="30"/>
        <v>964246.59949694108</v>
      </c>
      <c r="AP364" s="347">
        <f t="shared" si="30"/>
        <v>0</v>
      </c>
      <c r="AQ364" s="347">
        <f t="shared" si="30"/>
        <v>1603180.7629546765</v>
      </c>
      <c r="AR364" s="347">
        <f t="shared" si="30"/>
        <v>603044.56196711457</v>
      </c>
      <c r="AS364" s="347">
        <f t="shared" si="30"/>
        <v>0</v>
      </c>
      <c r="AT364" s="347">
        <f t="shared" si="30"/>
        <v>4155655.7203859282</v>
      </c>
      <c r="AU364" s="347">
        <f t="shared" si="30"/>
        <v>3203346.0284531638</v>
      </c>
      <c r="AV364" s="347">
        <f t="shared" si="30"/>
        <v>0</v>
      </c>
      <c r="AW364" s="347">
        <f t="shared" si="30"/>
        <v>547947.06581133592</v>
      </c>
      <c r="AX364" s="347">
        <f t="shared" si="30"/>
        <v>1132193.5878978088</v>
      </c>
      <c r="AY364" s="347">
        <f t="shared" si="30"/>
        <v>0</v>
      </c>
      <c r="AZ364" s="347">
        <f t="shared" si="30"/>
        <v>22560141.626565717</v>
      </c>
      <c r="BA364" s="347">
        <f t="shared" si="30"/>
        <v>15152925.825729061</v>
      </c>
      <c r="BB364" s="347">
        <f t="shared" si="30"/>
        <v>-7407215.8008366525</v>
      </c>
      <c r="BD364" s="318"/>
    </row>
    <row r="366" spans="1:56" x14ac:dyDescent="0.3">
      <c r="B366" s="163"/>
      <c r="C366" s="355"/>
      <c r="D366" s="486"/>
      <c r="E366" s="355"/>
    </row>
    <row r="367" spans="1:56" x14ac:dyDescent="0.3">
      <c r="B367" s="163" t="s">
        <v>823</v>
      </c>
      <c r="C367" s="355"/>
      <c r="D367" s="486"/>
      <c r="E367" s="482">
        <f>SUMIF($C$11:$C$355,1,E$11:E$355)</f>
        <v>9065.4</v>
      </c>
      <c r="F367" s="483">
        <f t="shared" ref="F367:BB367" si="31">SUMIF($C$11:$C$355,1,F$11:F$355)</f>
        <v>728750.7717894424</v>
      </c>
      <c r="G367" s="482">
        <f t="shared" si="31"/>
        <v>133694.62156881133</v>
      </c>
      <c r="H367" s="482">
        <f t="shared" si="31"/>
        <v>-595056.15022063081</v>
      </c>
      <c r="I367" s="482">
        <f t="shared" si="31"/>
        <v>252.20999999999998</v>
      </c>
      <c r="J367" s="482">
        <f t="shared" si="31"/>
        <v>82004.590792419389</v>
      </c>
      <c r="K367" s="482">
        <f t="shared" si="31"/>
        <v>0</v>
      </c>
      <c r="L367" s="482">
        <f t="shared" si="31"/>
        <v>0</v>
      </c>
      <c r="M367" s="482">
        <f t="shared" si="31"/>
        <v>2526</v>
      </c>
      <c r="N367" s="482">
        <f t="shared" si="31"/>
        <v>0</v>
      </c>
      <c r="O367" s="482">
        <f t="shared" si="31"/>
        <v>0</v>
      </c>
      <c r="P367" s="482">
        <f t="shared" si="31"/>
        <v>0</v>
      </c>
      <c r="Q367" s="482">
        <f t="shared" si="31"/>
        <v>0</v>
      </c>
      <c r="R367" s="482">
        <f t="shared" si="31"/>
        <v>0</v>
      </c>
      <c r="S367" s="482">
        <f t="shared" si="31"/>
        <v>0</v>
      </c>
      <c r="T367" s="482">
        <f t="shared" si="31"/>
        <v>0</v>
      </c>
      <c r="U367" s="482">
        <f t="shared" si="31"/>
        <v>0</v>
      </c>
      <c r="V367" s="482">
        <f t="shared" si="31"/>
        <v>0</v>
      </c>
      <c r="W367" s="482">
        <f t="shared" si="31"/>
        <v>33.5</v>
      </c>
      <c r="X367" s="482">
        <f t="shared" si="31"/>
        <v>4452</v>
      </c>
      <c r="Y367" s="482">
        <f t="shared" si="31"/>
        <v>25031.600721765801</v>
      </c>
      <c r="Z367" s="482">
        <f t="shared" si="31"/>
        <v>0</v>
      </c>
      <c r="AA367" s="482">
        <f t="shared" si="31"/>
        <v>1427</v>
      </c>
      <c r="AB367" s="482">
        <f t="shared" si="31"/>
        <v>0</v>
      </c>
      <c r="AC367" s="482">
        <f t="shared" si="31"/>
        <v>4161.5575587041903</v>
      </c>
      <c r="AD367" s="482">
        <f t="shared" si="31"/>
        <v>14091.872495921962</v>
      </c>
      <c r="AE367" s="482">
        <f t="shared" si="31"/>
        <v>7400.4191555051739</v>
      </c>
      <c r="AF367" s="482">
        <f t="shared" si="31"/>
        <v>0</v>
      </c>
      <c r="AG367" s="482">
        <f t="shared" si="31"/>
        <v>0</v>
      </c>
      <c r="AH367" s="482">
        <f t="shared" si="31"/>
        <v>11528.316642802523</v>
      </c>
      <c r="AI367" s="482">
        <f t="shared" si="31"/>
        <v>0</v>
      </c>
      <c r="AJ367" s="482">
        <f t="shared" si="31"/>
        <v>0</v>
      </c>
      <c r="AK367" s="482">
        <f t="shared" si="31"/>
        <v>10372.978080825624</v>
      </c>
      <c r="AL367" s="482">
        <f t="shared" si="31"/>
        <v>1328</v>
      </c>
      <c r="AM367" s="482">
        <f t="shared" si="31"/>
        <v>0</v>
      </c>
      <c r="AN367" s="482">
        <f t="shared" si="31"/>
        <v>0</v>
      </c>
      <c r="AO367" s="482">
        <f t="shared" si="31"/>
        <v>0</v>
      </c>
      <c r="AP367" s="482">
        <f t="shared" si="31"/>
        <v>0</v>
      </c>
      <c r="AQ367" s="482">
        <f t="shared" si="31"/>
        <v>1951.8677647050715</v>
      </c>
      <c r="AR367" s="482">
        <f t="shared" si="31"/>
        <v>1228</v>
      </c>
      <c r="AS367" s="482">
        <f t="shared" si="31"/>
        <v>0</v>
      </c>
      <c r="AT367" s="482">
        <f t="shared" si="31"/>
        <v>5264.8887288096685</v>
      </c>
      <c r="AU367" s="482">
        <f t="shared" si="31"/>
        <v>2050</v>
      </c>
      <c r="AV367" s="482">
        <f t="shared" si="31"/>
        <v>0</v>
      </c>
      <c r="AW367" s="482">
        <f t="shared" si="31"/>
        <v>2638.6783597230301</v>
      </c>
      <c r="AX367" s="482">
        <f t="shared" si="31"/>
        <v>28791.920789378473</v>
      </c>
      <c r="AY367" s="482">
        <f t="shared" si="31"/>
        <v>0</v>
      </c>
      <c r="AZ367" s="482">
        <f t="shared" si="31"/>
        <v>39157.148732371083</v>
      </c>
      <c r="BA367" s="482">
        <f t="shared" si="31"/>
        <v>33397.920789378477</v>
      </c>
      <c r="BB367" s="482">
        <f t="shared" si="31"/>
        <v>-5759.2279429926011</v>
      </c>
    </row>
    <row r="368" spans="1:56" x14ac:dyDescent="0.3">
      <c r="B368" s="163" t="s">
        <v>824</v>
      </c>
      <c r="C368" s="355"/>
      <c r="D368" s="486"/>
      <c r="E368" s="482">
        <f>SUMIF($C$11:$C$355,2,E$11:E$355)</f>
        <v>20429.829999999998</v>
      </c>
      <c r="F368" s="483">
        <f t="shared" ref="F368:BB368" si="32">SUMIF($C$11:$C$355,2,F$11:F$355)</f>
        <v>1832148.0672156268</v>
      </c>
      <c r="G368" s="482">
        <f t="shared" si="32"/>
        <v>1890150.6877032227</v>
      </c>
      <c r="H368" s="482">
        <f t="shared" si="32"/>
        <v>58002.620487595806</v>
      </c>
      <c r="I368" s="482">
        <f t="shared" si="32"/>
        <v>1794.6899999999998</v>
      </c>
      <c r="J368" s="482">
        <f t="shared" si="32"/>
        <v>579982.98612421402</v>
      </c>
      <c r="K368" s="482">
        <f t="shared" si="32"/>
        <v>0</v>
      </c>
      <c r="L368" s="482">
        <f t="shared" si="32"/>
        <v>18</v>
      </c>
      <c r="M368" s="482">
        <f t="shared" si="32"/>
        <v>603992.69214648136</v>
      </c>
      <c r="N368" s="482">
        <f t="shared" si="32"/>
        <v>0</v>
      </c>
      <c r="O368" s="482">
        <f t="shared" si="32"/>
        <v>6</v>
      </c>
      <c r="P368" s="482">
        <f t="shared" si="32"/>
        <v>1778</v>
      </c>
      <c r="Q368" s="482">
        <f t="shared" si="32"/>
        <v>0</v>
      </c>
      <c r="R368" s="482">
        <f t="shared" si="32"/>
        <v>0</v>
      </c>
      <c r="S368" s="482">
        <f t="shared" si="32"/>
        <v>0</v>
      </c>
      <c r="T368" s="482">
        <f t="shared" si="32"/>
        <v>0</v>
      </c>
      <c r="U368" s="482">
        <f t="shared" si="32"/>
        <v>0</v>
      </c>
      <c r="V368" s="482">
        <f t="shared" si="32"/>
        <v>0</v>
      </c>
      <c r="W368" s="482">
        <f t="shared" si="32"/>
        <v>129.25</v>
      </c>
      <c r="X368" s="482">
        <f t="shared" si="32"/>
        <v>59315.302745456836</v>
      </c>
      <c r="Y368" s="482">
        <f t="shared" si="32"/>
        <v>359214.13915270712</v>
      </c>
      <c r="Z368" s="482">
        <f t="shared" si="32"/>
        <v>0</v>
      </c>
      <c r="AA368" s="482">
        <f t="shared" si="32"/>
        <v>47054</v>
      </c>
      <c r="AB368" s="482">
        <f t="shared" si="32"/>
        <v>7249.5621692557679</v>
      </c>
      <c r="AC368" s="482">
        <f t="shared" si="32"/>
        <v>132125.82495223384</v>
      </c>
      <c r="AD368" s="482">
        <f t="shared" si="32"/>
        <v>99438.180412873189</v>
      </c>
      <c r="AE368" s="482">
        <f t="shared" si="32"/>
        <v>177728.94626554719</v>
      </c>
      <c r="AF368" s="482">
        <f t="shared" si="32"/>
        <v>22683.012159939426</v>
      </c>
      <c r="AG368" s="482">
        <f t="shared" si="32"/>
        <v>0</v>
      </c>
      <c r="AH368" s="482">
        <f t="shared" si="32"/>
        <v>228575.73392373603</v>
      </c>
      <c r="AI368" s="482">
        <f t="shared" si="32"/>
        <v>5988.2379834900221</v>
      </c>
      <c r="AJ368" s="482">
        <f t="shared" si="32"/>
        <v>0</v>
      </c>
      <c r="AK368" s="482">
        <f t="shared" si="32"/>
        <v>66580.450429710225</v>
      </c>
      <c r="AL368" s="482">
        <f t="shared" si="32"/>
        <v>52329.850981645723</v>
      </c>
      <c r="AM368" s="482">
        <f t="shared" si="32"/>
        <v>0</v>
      </c>
      <c r="AN368" s="482">
        <f t="shared" si="32"/>
        <v>7696.6364060073793</v>
      </c>
      <c r="AO368" s="482">
        <f t="shared" si="32"/>
        <v>2497.991549462</v>
      </c>
      <c r="AP368" s="482">
        <f t="shared" si="32"/>
        <v>0</v>
      </c>
      <c r="AQ368" s="482">
        <f t="shared" si="32"/>
        <v>1319.7135084446691</v>
      </c>
      <c r="AR368" s="482">
        <f t="shared" si="32"/>
        <v>5478.7198717688207</v>
      </c>
      <c r="AS368" s="482">
        <f t="shared" si="32"/>
        <v>0</v>
      </c>
      <c r="AT368" s="482">
        <f t="shared" si="32"/>
        <v>60929.097924114045</v>
      </c>
      <c r="AU368" s="482">
        <f t="shared" si="32"/>
        <v>51657.032419688265</v>
      </c>
      <c r="AV368" s="482">
        <f t="shared" si="32"/>
        <v>0</v>
      </c>
      <c r="AW368" s="482">
        <f t="shared" si="32"/>
        <v>21028.559669289254</v>
      </c>
      <c r="AX368" s="482">
        <f t="shared" si="32"/>
        <v>32118.673681694272</v>
      </c>
      <c r="AY368" s="482">
        <f t="shared" si="32"/>
        <v>0</v>
      </c>
      <c r="AZ368" s="482">
        <f t="shared" si="32"/>
        <v>563859.13812684885</v>
      </c>
      <c r="BA368" s="482">
        <f t="shared" si="32"/>
        <v>172753.5186476885</v>
      </c>
      <c r="BB368" s="482">
        <f t="shared" si="32"/>
        <v>-391105.61947916035</v>
      </c>
    </row>
    <row r="369" spans="2:54" x14ac:dyDescent="0.3">
      <c r="B369" s="163" t="s">
        <v>825</v>
      </c>
      <c r="C369" s="355"/>
      <c r="D369" s="486"/>
      <c r="E369" s="482">
        <f>SUMIF($C$11:$C$355,3,E$11:E$355)</f>
        <v>12540.59</v>
      </c>
      <c r="F369" s="483">
        <f t="shared" ref="F369:BB369" si="33">SUMIF($C$11:$C$355,3,F$11:F$355)</f>
        <v>1014872.2267600482</v>
      </c>
      <c r="G369" s="482">
        <f t="shared" si="33"/>
        <v>911579.12009529257</v>
      </c>
      <c r="H369" s="482">
        <f t="shared" si="33"/>
        <v>-103293.10666475567</v>
      </c>
      <c r="I369" s="482">
        <f t="shared" si="33"/>
        <v>446.67000000000007</v>
      </c>
      <c r="J369" s="482">
        <f t="shared" si="33"/>
        <v>197439.04144716577</v>
      </c>
      <c r="K369" s="482">
        <f t="shared" si="33"/>
        <v>0</v>
      </c>
      <c r="L369" s="482">
        <f t="shared" si="33"/>
        <v>4</v>
      </c>
      <c r="M369" s="482">
        <f t="shared" si="33"/>
        <v>171641.75686917582</v>
      </c>
      <c r="N369" s="482">
        <f t="shared" si="33"/>
        <v>0</v>
      </c>
      <c r="O369" s="482">
        <f t="shared" si="33"/>
        <v>0</v>
      </c>
      <c r="P369" s="482">
        <f t="shared" si="33"/>
        <v>0</v>
      </c>
      <c r="Q369" s="482">
        <f t="shared" si="33"/>
        <v>0</v>
      </c>
      <c r="R369" s="482">
        <f t="shared" si="33"/>
        <v>0</v>
      </c>
      <c r="S369" s="482">
        <f t="shared" si="33"/>
        <v>0</v>
      </c>
      <c r="T369" s="482">
        <f t="shared" si="33"/>
        <v>0</v>
      </c>
      <c r="U369" s="482">
        <f t="shared" si="33"/>
        <v>0</v>
      </c>
      <c r="V369" s="482">
        <f t="shared" si="33"/>
        <v>0</v>
      </c>
      <c r="W369" s="482">
        <f t="shared" si="33"/>
        <v>89.1</v>
      </c>
      <c r="X369" s="482">
        <f t="shared" si="33"/>
        <v>57838.001001636869</v>
      </c>
      <c r="Y369" s="482">
        <f t="shared" si="33"/>
        <v>166811.0800495366</v>
      </c>
      <c r="Z369" s="482">
        <f t="shared" si="33"/>
        <v>0</v>
      </c>
      <c r="AA369" s="482">
        <f t="shared" si="33"/>
        <v>0</v>
      </c>
      <c r="AB369" s="482">
        <f t="shared" si="33"/>
        <v>36325.118138365273</v>
      </c>
      <c r="AC369" s="482">
        <f t="shared" si="33"/>
        <v>160870.76988752646</v>
      </c>
      <c r="AD369" s="482">
        <f t="shared" si="33"/>
        <v>120653.35270188574</v>
      </c>
      <c r="AE369" s="482">
        <f t="shared" si="33"/>
        <v>80005.948448462572</v>
      </c>
      <c r="AF369" s="482">
        <f t="shared" si="33"/>
        <v>20599.990294254105</v>
      </c>
      <c r="AG369" s="482">
        <f t="shared" si="33"/>
        <v>0</v>
      </c>
      <c r="AH369" s="482">
        <f t="shared" si="33"/>
        <v>105693.44535991187</v>
      </c>
      <c r="AI369" s="482">
        <f t="shared" si="33"/>
        <v>48259.601507239422</v>
      </c>
      <c r="AJ369" s="482">
        <f t="shared" si="33"/>
        <v>0</v>
      </c>
      <c r="AK369" s="482">
        <f t="shared" si="33"/>
        <v>47439.040078816193</v>
      </c>
      <c r="AL369" s="482">
        <f t="shared" si="33"/>
        <v>59229.635020471193</v>
      </c>
      <c r="AM369" s="482">
        <f t="shared" si="33"/>
        <v>0</v>
      </c>
      <c r="AN369" s="482">
        <f t="shared" si="33"/>
        <v>7040.8883418754067</v>
      </c>
      <c r="AO369" s="482">
        <f t="shared" si="33"/>
        <v>0</v>
      </c>
      <c r="AP369" s="482">
        <f t="shared" si="33"/>
        <v>0</v>
      </c>
      <c r="AQ369" s="482">
        <f t="shared" si="33"/>
        <v>6186.7854026086879</v>
      </c>
      <c r="AR369" s="482">
        <f t="shared" si="33"/>
        <v>8358.5671375637321</v>
      </c>
      <c r="AS369" s="482">
        <f t="shared" si="33"/>
        <v>0</v>
      </c>
      <c r="AT369" s="482">
        <f t="shared" si="33"/>
        <v>66143.117439582449</v>
      </c>
      <c r="AU369" s="482">
        <f t="shared" si="33"/>
        <v>35736.55137544762</v>
      </c>
      <c r="AV369" s="482">
        <f t="shared" si="33"/>
        <v>0</v>
      </c>
      <c r="AW369" s="482">
        <f t="shared" si="33"/>
        <v>7208.0598248912229</v>
      </c>
      <c r="AX369" s="482">
        <f t="shared" si="33"/>
        <v>16155.661311178044</v>
      </c>
      <c r="AY369" s="482">
        <f t="shared" si="33"/>
        <v>0</v>
      </c>
      <c r="AZ369" s="482">
        <f t="shared" si="33"/>
        <v>319717.28489614837</v>
      </c>
      <c r="BA369" s="482">
        <f t="shared" si="33"/>
        <v>188340.0066461541</v>
      </c>
      <c r="BB369" s="482">
        <f t="shared" si="33"/>
        <v>-131377.27824999427</v>
      </c>
    </row>
    <row r="370" spans="2:54" x14ac:dyDescent="0.3">
      <c r="B370" s="163" t="s">
        <v>826</v>
      </c>
      <c r="C370" s="355"/>
      <c r="D370" s="486"/>
      <c r="E370" s="482">
        <f>SUMIF($C$11:$C$355,4,E$11:E$355)</f>
        <v>84942.169999999984</v>
      </c>
      <c r="F370" s="483">
        <f t="shared" ref="F370:BB370" si="34">SUMIF($C$11:$C$355,4,F$11:F$355)</f>
        <v>6436946.0213069888</v>
      </c>
      <c r="G370" s="482">
        <f t="shared" si="34"/>
        <v>6488941.8132244712</v>
      </c>
      <c r="H370" s="482">
        <f t="shared" si="34"/>
        <v>51995.791917481984</v>
      </c>
      <c r="I370" s="482">
        <f t="shared" si="34"/>
        <v>3361.0899999999997</v>
      </c>
      <c r="J370" s="482">
        <f t="shared" si="34"/>
        <v>1629142.8218604829</v>
      </c>
      <c r="K370" s="482">
        <f t="shared" si="34"/>
        <v>0</v>
      </c>
      <c r="L370" s="482">
        <f t="shared" si="34"/>
        <v>39.5</v>
      </c>
      <c r="M370" s="482">
        <f t="shared" si="34"/>
        <v>1896174.8037474656</v>
      </c>
      <c r="N370" s="482">
        <f t="shared" si="34"/>
        <v>0</v>
      </c>
      <c r="O370" s="482">
        <f t="shared" si="34"/>
        <v>48</v>
      </c>
      <c r="P370" s="482">
        <f t="shared" si="34"/>
        <v>7849</v>
      </c>
      <c r="Q370" s="482">
        <f t="shared" si="34"/>
        <v>0</v>
      </c>
      <c r="R370" s="482">
        <f t="shared" si="34"/>
        <v>0</v>
      </c>
      <c r="S370" s="482">
        <f t="shared" si="34"/>
        <v>0</v>
      </c>
      <c r="T370" s="482">
        <f t="shared" si="34"/>
        <v>0</v>
      </c>
      <c r="U370" s="482">
        <f t="shared" si="34"/>
        <v>0</v>
      </c>
      <c r="V370" s="482">
        <f t="shared" si="34"/>
        <v>0</v>
      </c>
      <c r="W370" s="482">
        <f t="shared" si="34"/>
        <v>481.2</v>
      </c>
      <c r="X370" s="482">
        <f t="shared" si="34"/>
        <v>242249.21529755171</v>
      </c>
      <c r="Y370" s="482">
        <f t="shared" si="34"/>
        <v>1115466.7797010075</v>
      </c>
      <c r="Z370" s="482">
        <f t="shared" si="34"/>
        <v>0</v>
      </c>
      <c r="AA370" s="482">
        <f t="shared" si="34"/>
        <v>260251.49287527485</v>
      </c>
      <c r="AB370" s="482">
        <f t="shared" si="34"/>
        <v>107569.65430256948</v>
      </c>
      <c r="AC370" s="482">
        <f t="shared" si="34"/>
        <v>776094.36875159096</v>
      </c>
      <c r="AD370" s="482">
        <f t="shared" si="34"/>
        <v>454143.67668852763</v>
      </c>
      <c r="AE370" s="482">
        <f t="shared" si="34"/>
        <v>507126.22251323616</v>
      </c>
      <c r="AF370" s="482">
        <f t="shared" si="34"/>
        <v>250673.0001106603</v>
      </c>
      <c r="AG370" s="482">
        <f t="shared" si="34"/>
        <v>0</v>
      </c>
      <c r="AH370" s="482">
        <f t="shared" si="34"/>
        <v>636821.82310074533</v>
      </c>
      <c r="AI370" s="482">
        <f t="shared" si="34"/>
        <v>73542.47633108095</v>
      </c>
      <c r="AJ370" s="482">
        <f t="shared" si="34"/>
        <v>0</v>
      </c>
      <c r="AK370" s="482">
        <f t="shared" si="34"/>
        <v>319979.74961289408</v>
      </c>
      <c r="AL370" s="482">
        <f t="shared" si="34"/>
        <v>161235.85972436582</v>
      </c>
      <c r="AM370" s="482">
        <f t="shared" si="34"/>
        <v>0</v>
      </c>
      <c r="AN370" s="482">
        <f t="shared" si="34"/>
        <v>56534.420810502859</v>
      </c>
      <c r="AO370" s="482">
        <f t="shared" si="34"/>
        <v>5166.8986845043501</v>
      </c>
      <c r="AP370" s="482">
        <f t="shared" si="34"/>
        <v>0</v>
      </c>
      <c r="AQ370" s="482">
        <f t="shared" si="34"/>
        <v>29728.792952437507</v>
      </c>
      <c r="AR370" s="482">
        <f t="shared" si="34"/>
        <v>45014.224609607074</v>
      </c>
      <c r="AS370" s="482">
        <f t="shared" si="34"/>
        <v>0</v>
      </c>
      <c r="AT370" s="482">
        <f t="shared" si="34"/>
        <v>419146.88863525941</v>
      </c>
      <c r="AU370" s="482">
        <f t="shared" si="34"/>
        <v>147879.22278292137</v>
      </c>
      <c r="AV370" s="482">
        <f t="shared" si="34"/>
        <v>0</v>
      </c>
      <c r="AW370" s="482">
        <f t="shared" si="34"/>
        <v>38301.619080060147</v>
      </c>
      <c r="AX370" s="482">
        <f t="shared" si="34"/>
        <v>100543.9286733214</v>
      </c>
      <c r="AY370" s="482">
        <f t="shared" si="34"/>
        <v>0</v>
      </c>
      <c r="AZ370" s="482">
        <f t="shared" si="34"/>
        <v>2007639.5167051363</v>
      </c>
      <c r="BA370" s="482">
        <f t="shared" si="34"/>
        <v>784055.6109164611</v>
      </c>
      <c r="BB370" s="482">
        <f t="shared" si="34"/>
        <v>-1223583.9057886747</v>
      </c>
    </row>
    <row r="371" spans="2:54" x14ac:dyDescent="0.3">
      <c r="B371" s="163" t="s">
        <v>827</v>
      </c>
      <c r="C371" s="355"/>
      <c r="D371" s="486"/>
      <c r="E371" s="482">
        <f>SUMIF($C$11:$C$355,5,E$11:E$355)</f>
        <v>332694.20000000007</v>
      </c>
      <c r="F371" s="483">
        <f t="shared" ref="F371:BB371" si="35">SUMIF($C$11:$C$355,5,F$11:F$355)</f>
        <v>27926624.870372154</v>
      </c>
      <c r="G371" s="482">
        <f t="shared" si="35"/>
        <v>26712208.730996933</v>
      </c>
      <c r="H371" s="482">
        <f t="shared" si="35"/>
        <v>-1214416.1393752159</v>
      </c>
      <c r="I371" s="482">
        <f t="shared" si="35"/>
        <v>18407.755000000001</v>
      </c>
      <c r="J371" s="482">
        <f t="shared" si="35"/>
        <v>5453160.5853596907</v>
      </c>
      <c r="K371" s="482">
        <f t="shared" si="35"/>
        <v>0</v>
      </c>
      <c r="L371" s="482">
        <f t="shared" si="35"/>
        <v>258</v>
      </c>
      <c r="M371" s="482">
        <f t="shared" si="35"/>
        <v>6882754.5799562261</v>
      </c>
      <c r="N371" s="482">
        <f t="shared" si="35"/>
        <v>0</v>
      </c>
      <c r="O371" s="482">
        <f t="shared" si="35"/>
        <v>3408.1000000000004</v>
      </c>
      <c r="P371" s="482">
        <f t="shared" si="35"/>
        <v>846493.84534237557</v>
      </c>
      <c r="Q371" s="482">
        <f t="shared" si="35"/>
        <v>0</v>
      </c>
      <c r="R371" s="482">
        <f t="shared" si="35"/>
        <v>0</v>
      </c>
      <c r="S371" s="482">
        <f t="shared" si="35"/>
        <v>0</v>
      </c>
      <c r="T371" s="482">
        <f t="shared" si="35"/>
        <v>0</v>
      </c>
      <c r="U371" s="482">
        <f t="shared" si="35"/>
        <v>0</v>
      </c>
      <c r="V371" s="482">
        <f t="shared" si="35"/>
        <v>0</v>
      </c>
      <c r="W371" s="482">
        <f t="shared" si="35"/>
        <v>2982.35</v>
      </c>
      <c r="X371" s="482">
        <f t="shared" si="35"/>
        <v>1115629.2967443517</v>
      </c>
      <c r="Y371" s="482">
        <f t="shared" si="35"/>
        <v>5012768.6271905797</v>
      </c>
      <c r="Z371" s="482">
        <f t="shared" si="35"/>
        <v>0</v>
      </c>
      <c r="AA371" s="482">
        <f t="shared" si="35"/>
        <v>516211.19984268339</v>
      </c>
      <c r="AB371" s="482">
        <f t="shared" si="35"/>
        <v>770602.28479115339</v>
      </c>
      <c r="AC371" s="482">
        <f t="shared" si="35"/>
        <v>4457142.8032686729</v>
      </c>
      <c r="AD371" s="482">
        <f t="shared" si="35"/>
        <v>1657445.5085011951</v>
      </c>
      <c r="AE371" s="482">
        <f t="shared" si="35"/>
        <v>1896018.1561960557</v>
      </c>
      <c r="AF371" s="482">
        <f t="shared" si="35"/>
        <v>1376504.0377829759</v>
      </c>
      <c r="AG371" s="482">
        <f t="shared" si="35"/>
        <v>0</v>
      </c>
      <c r="AH371" s="482">
        <f t="shared" si="35"/>
        <v>2640091.4310446111</v>
      </c>
      <c r="AI371" s="482">
        <f t="shared" si="35"/>
        <v>1134462.0507466756</v>
      </c>
      <c r="AJ371" s="482">
        <f t="shared" si="35"/>
        <v>0</v>
      </c>
      <c r="AK371" s="482">
        <f t="shared" si="35"/>
        <v>1255195.137657844</v>
      </c>
      <c r="AL371" s="482">
        <f t="shared" si="35"/>
        <v>1148534.7789266375</v>
      </c>
      <c r="AM371" s="482">
        <f t="shared" si="35"/>
        <v>0</v>
      </c>
      <c r="AN371" s="482">
        <f t="shared" si="35"/>
        <v>188093.03278314709</v>
      </c>
      <c r="AO371" s="482">
        <f t="shared" si="35"/>
        <v>69396.127976550051</v>
      </c>
      <c r="AP371" s="482">
        <f t="shared" si="35"/>
        <v>0</v>
      </c>
      <c r="AQ371" s="482">
        <f t="shared" si="35"/>
        <v>444589.5400009295</v>
      </c>
      <c r="AR371" s="482">
        <f t="shared" si="35"/>
        <v>110076.47795151063</v>
      </c>
      <c r="AS371" s="482">
        <f t="shared" si="35"/>
        <v>0</v>
      </c>
      <c r="AT371" s="482">
        <f t="shared" si="35"/>
        <v>1723944.1205884819</v>
      </c>
      <c r="AU371" s="482">
        <f t="shared" si="35"/>
        <v>1032564.2304835165</v>
      </c>
      <c r="AV371" s="482">
        <f t="shared" si="35"/>
        <v>0</v>
      </c>
      <c r="AW371" s="482">
        <f t="shared" si="35"/>
        <v>203046.09441764234</v>
      </c>
      <c r="AX371" s="482">
        <f t="shared" si="35"/>
        <v>395175.64174021967</v>
      </c>
      <c r="AY371" s="482">
        <f t="shared" si="35"/>
        <v>0</v>
      </c>
      <c r="AZ371" s="482">
        <f t="shared" si="35"/>
        <v>8350977.5126887113</v>
      </c>
      <c r="BA371" s="482">
        <f t="shared" si="35"/>
        <v>5266713.3456080835</v>
      </c>
      <c r="BB371" s="482">
        <f t="shared" si="35"/>
        <v>-3084264.1670806273</v>
      </c>
    </row>
    <row r="372" spans="2:54" x14ac:dyDescent="0.3">
      <c r="B372" s="163" t="s">
        <v>828</v>
      </c>
      <c r="C372" s="355"/>
      <c r="D372" s="486"/>
      <c r="E372" s="482">
        <f>SUMIF($C$11:$C$355,6,E$11:E$355)</f>
        <v>3630</v>
      </c>
      <c r="F372" s="483">
        <f t="shared" ref="F372:BB372" si="36">SUMIF($C$11:$C$355,6,F$11:F$355)</f>
        <v>294248.72186840791</v>
      </c>
      <c r="G372" s="482">
        <f t="shared" si="36"/>
        <v>172180.41160399432</v>
      </c>
      <c r="H372" s="482">
        <f t="shared" si="36"/>
        <v>-122068.31026441359</v>
      </c>
      <c r="I372" s="482">
        <f t="shared" si="36"/>
        <v>273</v>
      </c>
      <c r="J372" s="482">
        <f t="shared" si="36"/>
        <v>99945</v>
      </c>
      <c r="K372" s="482">
        <f t="shared" si="36"/>
        <v>0</v>
      </c>
      <c r="L372" s="482">
        <f t="shared" si="36"/>
        <v>0</v>
      </c>
      <c r="M372" s="482">
        <f t="shared" si="36"/>
        <v>0</v>
      </c>
      <c r="N372" s="482">
        <f t="shared" si="36"/>
        <v>0</v>
      </c>
      <c r="O372" s="482">
        <f t="shared" si="36"/>
        <v>0</v>
      </c>
      <c r="P372" s="482">
        <f t="shared" si="36"/>
        <v>0</v>
      </c>
      <c r="Q372" s="482">
        <f t="shared" si="36"/>
        <v>0</v>
      </c>
      <c r="R372" s="482">
        <f t="shared" si="36"/>
        <v>0</v>
      </c>
      <c r="S372" s="482">
        <f t="shared" si="36"/>
        <v>0</v>
      </c>
      <c r="T372" s="482">
        <f t="shared" si="36"/>
        <v>0</v>
      </c>
      <c r="U372" s="482">
        <f t="shared" si="36"/>
        <v>0</v>
      </c>
      <c r="V372" s="482">
        <f t="shared" si="36"/>
        <v>0</v>
      </c>
      <c r="W372" s="482">
        <f t="shared" si="36"/>
        <v>0</v>
      </c>
      <c r="X372" s="482">
        <f t="shared" si="36"/>
        <v>0</v>
      </c>
      <c r="Y372" s="482">
        <f t="shared" si="36"/>
        <v>54433.276291658498</v>
      </c>
      <c r="Z372" s="482">
        <f t="shared" si="36"/>
        <v>0</v>
      </c>
      <c r="AA372" s="482">
        <f t="shared" si="36"/>
        <v>0</v>
      </c>
      <c r="AB372" s="482">
        <f t="shared" si="36"/>
        <v>3092.7176300180772</v>
      </c>
      <c r="AC372" s="482">
        <f t="shared" si="36"/>
        <v>5311.4236627943292</v>
      </c>
      <c r="AD372" s="482">
        <f t="shared" si="36"/>
        <v>9397.9940195234376</v>
      </c>
      <c r="AE372" s="482">
        <f t="shared" si="36"/>
        <v>15885.862681397823</v>
      </c>
      <c r="AF372" s="482">
        <f t="shared" si="36"/>
        <v>1950</v>
      </c>
      <c r="AG372" s="482">
        <f t="shared" si="36"/>
        <v>0</v>
      </c>
      <c r="AH372" s="482">
        <f t="shared" si="36"/>
        <v>19478.506747005333</v>
      </c>
      <c r="AI372" s="482">
        <f t="shared" si="36"/>
        <v>4890</v>
      </c>
      <c r="AJ372" s="482">
        <f t="shared" si="36"/>
        <v>0</v>
      </c>
      <c r="AK372" s="482">
        <f t="shared" si="36"/>
        <v>15674.106914428579</v>
      </c>
      <c r="AL372" s="482">
        <f t="shared" si="36"/>
        <v>9563.0944083643353</v>
      </c>
      <c r="AM372" s="482">
        <f t="shared" si="36"/>
        <v>0</v>
      </c>
      <c r="AN372" s="482">
        <f t="shared" si="36"/>
        <v>14463.740166080122</v>
      </c>
      <c r="AO372" s="482">
        <f t="shared" si="36"/>
        <v>0</v>
      </c>
      <c r="AP372" s="482">
        <f t="shared" si="36"/>
        <v>0</v>
      </c>
      <c r="AQ372" s="482">
        <f t="shared" si="36"/>
        <v>4651.6821957523634</v>
      </c>
      <c r="AR372" s="482">
        <f t="shared" si="36"/>
        <v>0</v>
      </c>
      <c r="AS372" s="482">
        <f t="shared" si="36"/>
        <v>0</v>
      </c>
      <c r="AT372" s="482">
        <f t="shared" si="36"/>
        <v>5879.602879193897</v>
      </c>
      <c r="AU372" s="482">
        <f t="shared" si="36"/>
        <v>20227.211020427487</v>
      </c>
      <c r="AV372" s="482">
        <f t="shared" si="36"/>
        <v>0</v>
      </c>
      <c r="AW372" s="482">
        <f t="shared" si="36"/>
        <v>1422.5629012470829</v>
      </c>
      <c r="AX372" s="482">
        <f t="shared" si="36"/>
        <v>5934.5907324580003</v>
      </c>
      <c r="AY372" s="482">
        <f t="shared" si="36"/>
        <v>0</v>
      </c>
      <c r="AZ372" s="482">
        <f t="shared" si="36"/>
        <v>77456.064485105206</v>
      </c>
      <c r="BA372" s="482">
        <f t="shared" si="36"/>
        <v>42564.896161249824</v>
      </c>
      <c r="BB372" s="482">
        <f t="shared" si="36"/>
        <v>-34891.168323855381</v>
      </c>
    </row>
    <row r="373" spans="2:54" x14ac:dyDescent="0.3">
      <c r="B373" s="163" t="s">
        <v>829</v>
      </c>
      <c r="C373" s="355"/>
      <c r="D373" s="486"/>
      <c r="E373" s="482">
        <f>SUMIF($C$11:$C$355,8,E$11:E$355)</f>
        <v>24443.64</v>
      </c>
      <c r="F373" s="483">
        <f t="shared" ref="F373:BB373" si="37">SUMIF($C$11:$C$355,8,F$11:F$355)</f>
        <v>2725559.8462315761</v>
      </c>
      <c r="G373" s="482">
        <f t="shared" si="37"/>
        <v>2714685.3596924469</v>
      </c>
      <c r="H373" s="482">
        <f t="shared" si="37"/>
        <v>-10874.48653912975</v>
      </c>
      <c r="I373" s="482">
        <f t="shared" si="37"/>
        <v>841.62999999999988</v>
      </c>
      <c r="J373" s="482">
        <f t="shared" si="37"/>
        <v>307199.66138999944</v>
      </c>
      <c r="K373" s="482">
        <f t="shared" si="37"/>
        <v>0</v>
      </c>
      <c r="L373" s="482">
        <f t="shared" si="37"/>
        <v>11</v>
      </c>
      <c r="M373" s="482">
        <f t="shared" si="37"/>
        <v>597153.23820940196</v>
      </c>
      <c r="N373" s="482">
        <f t="shared" si="37"/>
        <v>0</v>
      </c>
      <c r="O373" s="482">
        <f t="shared" si="37"/>
        <v>1408.6999999999998</v>
      </c>
      <c r="P373" s="482">
        <f t="shared" si="37"/>
        <v>431188.88131322252</v>
      </c>
      <c r="Q373" s="482">
        <f t="shared" si="37"/>
        <v>0</v>
      </c>
      <c r="R373" s="482">
        <f t="shared" si="37"/>
        <v>92</v>
      </c>
      <c r="S373" s="482">
        <f t="shared" si="37"/>
        <v>767485.0911020023</v>
      </c>
      <c r="T373" s="482">
        <f t="shared" si="37"/>
        <v>0</v>
      </c>
      <c r="U373" s="482">
        <f t="shared" si="37"/>
        <v>28848.062097464746</v>
      </c>
      <c r="V373" s="482">
        <f t="shared" si="37"/>
        <v>0</v>
      </c>
      <c r="W373" s="482">
        <f t="shared" si="37"/>
        <v>20.9</v>
      </c>
      <c r="X373" s="482">
        <f t="shared" si="37"/>
        <v>6862.7210632053029</v>
      </c>
      <c r="Y373" s="482">
        <f t="shared" si="37"/>
        <v>101401.2523529873</v>
      </c>
      <c r="Z373" s="482">
        <f t="shared" si="37"/>
        <v>0</v>
      </c>
      <c r="AA373" s="482">
        <f t="shared" si="37"/>
        <v>0</v>
      </c>
      <c r="AB373" s="482">
        <f t="shared" si="37"/>
        <v>33266.838697164494</v>
      </c>
      <c r="AC373" s="482">
        <f t="shared" si="37"/>
        <v>277556.55478134984</v>
      </c>
      <c r="AD373" s="482">
        <f t="shared" si="37"/>
        <v>163723.0586856489</v>
      </c>
      <c r="AE373" s="482">
        <f t="shared" si="37"/>
        <v>54816.009114827015</v>
      </c>
      <c r="AF373" s="482">
        <f t="shared" si="37"/>
        <v>78620.24490545546</v>
      </c>
      <c r="AG373" s="482">
        <f t="shared" si="37"/>
        <v>0</v>
      </c>
      <c r="AH373" s="482">
        <f t="shared" si="37"/>
        <v>85088.38895788895</v>
      </c>
      <c r="AI373" s="482">
        <f t="shared" si="37"/>
        <v>118193.56589848547</v>
      </c>
      <c r="AJ373" s="482">
        <f t="shared" si="37"/>
        <v>0</v>
      </c>
      <c r="AK373" s="482">
        <f t="shared" si="37"/>
        <v>39879.871392127614</v>
      </c>
      <c r="AL373" s="482">
        <f t="shared" si="37"/>
        <v>8031.9479984278096</v>
      </c>
      <c r="AM373" s="482">
        <f t="shared" si="37"/>
        <v>0</v>
      </c>
      <c r="AN373" s="482">
        <f t="shared" si="37"/>
        <v>76711.108453103399</v>
      </c>
      <c r="AO373" s="482">
        <f t="shared" si="37"/>
        <v>3326.5372810456429</v>
      </c>
      <c r="AP373" s="482">
        <f t="shared" si="37"/>
        <v>0</v>
      </c>
      <c r="AQ373" s="482">
        <f t="shared" si="37"/>
        <v>58632.100027926906</v>
      </c>
      <c r="AR373" s="482">
        <f t="shared" si="37"/>
        <v>36.544793054250661</v>
      </c>
      <c r="AS373" s="482">
        <f t="shared" si="37"/>
        <v>0</v>
      </c>
      <c r="AT373" s="482">
        <f t="shared" si="37"/>
        <v>64898.631788073384</v>
      </c>
      <c r="AU373" s="482">
        <f t="shared" si="37"/>
        <v>43259.417001058035</v>
      </c>
      <c r="AV373" s="482">
        <f t="shared" si="37"/>
        <v>0</v>
      </c>
      <c r="AW373" s="482">
        <f t="shared" si="37"/>
        <v>22830.711030995448</v>
      </c>
      <c r="AX373" s="482">
        <f t="shared" si="37"/>
        <v>41008.132004325002</v>
      </c>
      <c r="AY373" s="482">
        <f t="shared" si="37"/>
        <v>0</v>
      </c>
      <c r="AZ373" s="482">
        <f t="shared" si="37"/>
        <v>402856.82076494273</v>
      </c>
      <c r="BA373" s="482">
        <f t="shared" si="37"/>
        <v>292476.38988185168</v>
      </c>
      <c r="BB373" s="482">
        <f t="shared" si="37"/>
        <v>-110380.43088309103</v>
      </c>
    </row>
    <row r="374" spans="2:54" x14ac:dyDescent="0.3">
      <c r="B374" s="163" t="s">
        <v>830</v>
      </c>
      <c r="C374" s="355"/>
      <c r="D374" s="486"/>
      <c r="E374" s="482">
        <f>SUMIF($C$11:$C$355,9,E$11:E$355)</f>
        <v>412971.27999999997</v>
      </c>
      <c r="F374" s="483">
        <f t="shared" ref="F374:BB374" si="38">SUMIF($C$11:$C$355,9,F$11:F$355)</f>
        <v>43470833.200315595</v>
      </c>
      <c r="G374" s="482">
        <f t="shared" si="38"/>
        <v>45100447.22193756</v>
      </c>
      <c r="H374" s="482">
        <f t="shared" si="38"/>
        <v>1629614.0216219651</v>
      </c>
      <c r="I374" s="482">
        <f t="shared" si="38"/>
        <v>19743.421000000002</v>
      </c>
      <c r="J374" s="482">
        <f t="shared" si="38"/>
        <v>7138927.9618831193</v>
      </c>
      <c r="K374" s="482">
        <f t="shared" si="38"/>
        <v>0</v>
      </c>
      <c r="L374" s="482">
        <f t="shared" si="38"/>
        <v>250.6</v>
      </c>
      <c r="M374" s="482">
        <f t="shared" si="38"/>
        <v>4680571.127924921</v>
      </c>
      <c r="N374" s="482">
        <f t="shared" si="38"/>
        <v>0</v>
      </c>
      <c r="O374" s="482">
        <f t="shared" si="38"/>
        <v>12432.2</v>
      </c>
      <c r="P374" s="482">
        <f t="shared" si="38"/>
        <v>3089818.336936004</v>
      </c>
      <c r="Q374" s="482">
        <f t="shared" si="38"/>
        <v>0</v>
      </c>
      <c r="R374" s="482">
        <f t="shared" si="38"/>
        <v>1461.1026999999999</v>
      </c>
      <c r="S374" s="482">
        <f t="shared" si="38"/>
        <v>15957374.71392294</v>
      </c>
      <c r="T374" s="482">
        <f t="shared" si="38"/>
        <v>0</v>
      </c>
      <c r="U374" s="482">
        <f t="shared" si="38"/>
        <v>926710.11493705737</v>
      </c>
      <c r="V374" s="482">
        <f t="shared" si="38"/>
        <v>0</v>
      </c>
      <c r="W374" s="482">
        <f t="shared" si="38"/>
        <v>2641.8399999999997</v>
      </c>
      <c r="X374" s="482">
        <f t="shared" si="38"/>
        <v>1029020.4267453223</v>
      </c>
      <c r="Y374" s="482">
        <f t="shared" si="38"/>
        <v>4165553.173644668</v>
      </c>
      <c r="Z374" s="482">
        <f t="shared" si="38"/>
        <v>0</v>
      </c>
      <c r="AA374" s="482">
        <f t="shared" si="38"/>
        <v>11376</v>
      </c>
      <c r="AB374" s="482">
        <f t="shared" si="38"/>
        <v>985906.95598283375</v>
      </c>
      <c r="AC374" s="482">
        <f t="shared" si="38"/>
        <v>4472058.7718349667</v>
      </c>
      <c r="AD374" s="482">
        <f t="shared" si="38"/>
        <v>2643129.6381257395</v>
      </c>
      <c r="AE374" s="482">
        <f t="shared" si="38"/>
        <v>1673536.0233367684</v>
      </c>
      <c r="AF374" s="482">
        <f t="shared" si="38"/>
        <v>1026294.6329016199</v>
      </c>
      <c r="AG374" s="482">
        <f t="shared" si="38"/>
        <v>0</v>
      </c>
      <c r="AH374" s="482">
        <f t="shared" si="38"/>
        <v>1908071.39461609</v>
      </c>
      <c r="AI374" s="482">
        <f t="shared" si="38"/>
        <v>2043077.0805909529</v>
      </c>
      <c r="AJ374" s="482">
        <f t="shared" si="38"/>
        <v>0</v>
      </c>
      <c r="AK374" s="482">
        <f t="shared" si="38"/>
        <v>1192341.7265011233</v>
      </c>
      <c r="AL374" s="482">
        <f t="shared" si="38"/>
        <v>946983.97239729099</v>
      </c>
      <c r="AM374" s="482">
        <f t="shared" si="38"/>
        <v>0</v>
      </c>
      <c r="AN374" s="482">
        <f t="shared" si="38"/>
        <v>1423856.045213087</v>
      </c>
      <c r="AO374" s="482">
        <f t="shared" si="38"/>
        <v>723382.55479426298</v>
      </c>
      <c r="AP374" s="482">
        <f t="shared" si="38"/>
        <v>0</v>
      </c>
      <c r="AQ374" s="482">
        <f t="shared" si="38"/>
        <v>915376.25046388234</v>
      </c>
      <c r="AR374" s="482">
        <f t="shared" si="38"/>
        <v>385671.54245272937</v>
      </c>
      <c r="AS374" s="482">
        <f t="shared" si="38"/>
        <v>0</v>
      </c>
      <c r="AT374" s="482">
        <f t="shared" si="38"/>
        <v>1545311.4957905146</v>
      </c>
      <c r="AU374" s="482">
        <f t="shared" si="38"/>
        <v>1430897.0692664883</v>
      </c>
      <c r="AV374" s="482">
        <f t="shared" si="38"/>
        <v>0</v>
      </c>
      <c r="AW374" s="482">
        <f t="shared" si="38"/>
        <v>217452.24509543579</v>
      </c>
      <c r="AX374" s="482">
        <f t="shared" si="38"/>
        <v>453264.38618117775</v>
      </c>
      <c r="AY374" s="482">
        <f t="shared" si="38"/>
        <v>0</v>
      </c>
      <c r="AZ374" s="482">
        <f t="shared" si="38"/>
        <v>8875945.1810168996</v>
      </c>
      <c r="BA374" s="482">
        <f t="shared" si="38"/>
        <v>7009571.2385845231</v>
      </c>
      <c r="BB374" s="482">
        <f t="shared" si="38"/>
        <v>-1866373.9424323782</v>
      </c>
    </row>
    <row r="375" spans="2:54" x14ac:dyDescent="0.3">
      <c r="B375" s="163" t="s">
        <v>831</v>
      </c>
      <c r="C375" s="355"/>
      <c r="D375" s="486"/>
      <c r="E375" s="482">
        <f>SUMIF($C$11:$C$355,10,E$11:E$355)</f>
        <v>75032.94</v>
      </c>
      <c r="F375" s="483">
        <f t="shared" ref="F375:BB375" si="39">SUMIF($C$11:$C$355,10,F$11:F$355)</f>
        <v>6869618.9729278898</v>
      </c>
      <c r="G375" s="482">
        <f t="shared" si="39"/>
        <v>8028858.6053058691</v>
      </c>
      <c r="H375" s="482">
        <f t="shared" si="39"/>
        <v>1159239.6323779789</v>
      </c>
      <c r="I375" s="482">
        <f t="shared" si="39"/>
        <v>5036.9799999999996</v>
      </c>
      <c r="J375" s="482">
        <f t="shared" si="39"/>
        <v>1463021.1678267047</v>
      </c>
      <c r="K375" s="482">
        <f t="shared" si="39"/>
        <v>0</v>
      </c>
      <c r="L375" s="482">
        <f t="shared" si="39"/>
        <v>16.5</v>
      </c>
      <c r="M375" s="482">
        <f t="shared" si="39"/>
        <v>594118.20051971893</v>
      </c>
      <c r="N375" s="482">
        <f t="shared" si="39"/>
        <v>0</v>
      </c>
      <c r="O375" s="482">
        <f t="shared" si="39"/>
        <v>83</v>
      </c>
      <c r="P375" s="482">
        <f t="shared" si="39"/>
        <v>29091.980455197263</v>
      </c>
      <c r="Q375" s="482">
        <f t="shared" si="39"/>
        <v>0</v>
      </c>
      <c r="R375" s="482">
        <f t="shared" si="39"/>
        <v>222.8</v>
      </c>
      <c r="S375" s="482">
        <f t="shared" si="39"/>
        <v>2612835.3318300783</v>
      </c>
      <c r="T375" s="482">
        <f t="shared" si="39"/>
        <v>0</v>
      </c>
      <c r="U375" s="482">
        <f t="shared" si="39"/>
        <v>204388.72022390785</v>
      </c>
      <c r="V375" s="482">
        <f t="shared" si="39"/>
        <v>0</v>
      </c>
      <c r="W375" s="482">
        <f t="shared" si="39"/>
        <v>261.5</v>
      </c>
      <c r="X375" s="482">
        <f t="shared" si="39"/>
        <v>65642.87309868625</v>
      </c>
      <c r="Y375" s="482">
        <f t="shared" si="39"/>
        <v>1246592.1872278964</v>
      </c>
      <c r="Z375" s="482">
        <f t="shared" si="39"/>
        <v>0</v>
      </c>
      <c r="AA375" s="482">
        <f t="shared" si="39"/>
        <v>45472.174576648264</v>
      </c>
      <c r="AB375" s="482">
        <f t="shared" si="39"/>
        <v>218097.08240675894</v>
      </c>
      <c r="AC375" s="482">
        <f t="shared" si="39"/>
        <v>1027647.5573740306</v>
      </c>
      <c r="AD375" s="482">
        <f t="shared" si="39"/>
        <v>521951.32976624044</v>
      </c>
      <c r="AE375" s="482">
        <f t="shared" si="39"/>
        <v>357282.28859225678</v>
      </c>
      <c r="AF375" s="482">
        <f t="shared" si="39"/>
        <v>175360.45103687941</v>
      </c>
      <c r="AG375" s="482">
        <f t="shared" si="39"/>
        <v>0</v>
      </c>
      <c r="AH375" s="482">
        <f t="shared" si="39"/>
        <v>375071.68538704247</v>
      </c>
      <c r="AI375" s="482">
        <f t="shared" si="39"/>
        <v>171758.29087925929</v>
      </c>
      <c r="AJ375" s="482">
        <f t="shared" si="39"/>
        <v>0</v>
      </c>
      <c r="AK375" s="482">
        <f t="shared" si="39"/>
        <v>232951.796505537</v>
      </c>
      <c r="AL375" s="482">
        <f t="shared" si="39"/>
        <v>216181.50332873806</v>
      </c>
      <c r="AM375" s="482">
        <f t="shared" si="39"/>
        <v>0</v>
      </c>
      <c r="AN375" s="482">
        <f t="shared" si="39"/>
        <v>260839.55123900375</v>
      </c>
      <c r="AO375" s="482">
        <f t="shared" si="39"/>
        <v>141804.01043164308</v>
      </c>
      <c r="AP375" s="482">
        <f t="shared" si="39"/>
        <v>0</v>
      </c>
      <c r="AQ375" s="482">
        <f t="shared" si="39"/>
        <v>116366.97132205652</v>
      </c>
      <c r="AR375" s="482">
        <f t="shared" si="39"/>
        <v>45791.985150880704</v>
      </c>
      <c r="AS375" s="482">
        <f t="shared" si="39"/>
        <v>0</v>
      </c>
      <c r="AT375" s="482">
        <f t="shared" si="39"/>
        <v>221395.86296565639</v>
      </c>
      <c r="AU375" s="482">
        <f t="shared" si="39"/>
        <v>235198.03763354244</v>
      </c>
      <c r="AV375" s="482">
        <f t="shared" si="39"/>
        <v>0</v>
      </c>
      <c r="AW375" s="482">
        <f t="shared" si="39"/>
        <v>34018.53543205162</v>
      </c>
      <c r="AX375" s="482">
        <f t="shared" si="39"/>
        <v>59200.652784056161</v>
      </c>
      <c r="AY375" s="482">
        <f t="shared" si="39"/>
        <v>0</v>
      </c>
      <c r="AZ375" s="482">
        <f t="shared" si="39"/>
        <v>1597926.6914436046</v>
      </c>
      <c r="BA375" s="482">
        <f t="shared" si="39"/>
        <v>1045294.9312449992</v>
      </c>
      <c r="BB375" s="482">
        <f t="shared" si="39"/>
        <v>-552631.76019860548</v>
      </c>
    </row>
    <row r="376" spans="2:54" x14ac:dyDescent="0.3">
      <c r="B376" s="163" t="s">
        <v>832</v>
      </c>
      <c r="C376" s="355"/>
      <c r="D376" s="486"/>
      <c r="E376" s="482">
        <f>SUMIF($C$11:$C$355,14,E$11:E$355)</f>
        <v>9579.8100000000013</v>
      </c>
      <c r="F376" s="483">
        <f t="shared" ref="F376:BB376" si="40">SUMIF($C$11:$C$355,14,F$11:F$355)</f>
        <v>952736.32121452852</v>
      </c>
      <c r="G376" s="482">
        <f t="shared" si="40"/>
        <v>1054497.1756582696</v>
      </c>
      <c r="H376" s="482">
        <f t="shared" si="40"/>
        <v>101760.85444374097</v>
      </c>
      <c r="I376" s="482">
        <f t="shared" si="40"/>
        <v>674.8</v>
      </c>
      <c r="J376" s="482">
        <f t="shared" si="40"/>
        <v>250811</v>
      </c>
      <c r="K376" s="482">
        <f t="shared" si="40"/>
        <v>0</v>
      </c>
      <c r="L376" s="482">
        <f t="shared" si="40"/>
        <v>0.5</v>
      </c>
      <c r="M376" s="482">
        <f t="shared" si="40"/>
        <v>62786</v>
      </c>
      <c r="N376" s="482">
        <f t="shared" si="40"/>
        <v>0</v>
      </c>
      <c r="O376" s="482">
        <f t="shared" si="40"/>
        <v>0</v>
      </c>
      <c r="P376" s="482">
        <f t="shared" si="40"/>
        <v>0</v>
      </c>
      <c r="Q376" s="482">
        <f t="shared" si="40"/>
        <v>0</v>
      </c>
      <c r="R376" s="482">
        <f t="shared" si="40"/>
        <v>36</v>
      </c>
      <c r="S376" s="482">
        <f t="shared" si="40"/>
        <v>230100.52369672607</v>
      </c>
      <c r="T376" s="482">
        <f t="shared" si="40"/>
        <v>0</v>
      </c>
      <c r="U376" s="482">
        <f t="shared" si="40"/>
        <v>0</v>
      </c>
      <c r="V376" s="482">
        <f t="shared" si="40"/>
        <v>0</v>
      </c>
      <c r="W376" s="482">
        <f t="shared" si="40"/>
        <v>2</v>
      </c>
      <c r="X376" s="482">
        <f t="shared" si="40"/>
        <v>387.84</v>
      </c>
      <c r="Y376" s="482">
        <f t="shared" si="40"/>
        <v>153456.05406185752</v>
      </c>
      <c r="Z376" s="482">
        <f t="shared" si="40"/>
        <v>0</v>
      </c>
      <c r="AA376" s="482">
        <f t="shared" si="40"/>
        <v>0</v>
      </c>
      <c r="AB376" s="482">
        <f t="shared" si="40"/>
        <v>629</v>
      </c>
      <c r="AC376" s="482">
        <f t="shared" si="40"/>
        <v>337539.31051274616</v>
      </c>
      <c r="AD376" s="482">
        <f t="shared" si="40"/>
        <v>18787.447386939602</v>
      </c>
      <c r="AE376" s="482">
        <f t="shared" si="40"/>
        <v>54504.589748208498</v>
      </c>
      <c r="AF376" s="482">
        <f t="shared" si="40"/>
        <v>4385</v>
      </c>
      <c r="AG376" s="482">
        <f t="shared" si="40"/>
        <v>0</v>
      </c>
      <c r="AH376" s="482">
        <f t="shared" si="40"/>
        <v>32359.264890122562</v>
      </c>
      <c r="AI376" s="482">
        <f t="shared" si="40"/>
        <v>8426.6341009156313</v>
      </c>
      <c r="AJ376" s="482">
        <f t="shared" si="40"/>
        <v>0</v>
      </c>
      <c r="AK376" s="482">
        <f t="shared" si="40"/>
        <v>35554.28131319402</v>
      </c>
      <c r="AL376" s="482">
        <f t="shared" si="40"/>
        <v>15833.796145382585</v>
      </c>
      <c r="AM376" s="482">
        <f t="shared" si="40"/>
        <v>0</v>
      </c>
      <c r="AN376" s="482">
        <f t="shared" si="40"/>
        <v>33737.274222317137</v>
      </c>
      <c r="AO376" s="482">
        <f t="shared" si="40"/>
        <v>10970.259999999998</v>
      </c>
      <c r="AP376" s="482">
        <f t="shared" si="40"/>
        <v>0</v>
      </c>
      <c r="AQ376" s="482">
        <f t="shared" si="40"/>
        <v>15577.891462395033</v>
      </c>
      <c r="AR376" s="482">
        <f t="shared" si="40"/>
        <v>1388.5</v>
      </c>
      <c r="AS376" s="482">
        <f t="shared" si="40"/>
        <v>0</v>
      </c>
      <c r="AT376" s="482">
        <f t="shared" si="40"/>
        <v>24774.180454783618</v>
      </c>
      <c r="AU376" s="482">
        <f t="shared" si="40"/>
        <v>93506.657047123372</v>
      </c>
      <c r="AV376" s="482">
        <f t="shared" si="40"/>
        <v>0</v>
      </c>
      <c r="AW376" s="482">
        <f t="shared" si="40"/>
        <v>0</v>
      </c>
      <c r="AX376" s="482">
        <f t="shared" si="40"/>
        <v>0</v>
      </c>
      <c r="AY376" s="482">
        <f t="shared" si="40"/>
        <v>0</v>
      </c>
      <c r="AZ376" s="482">
        <f t="shared" si="40"/>
        <v>196507.48209102085</v>
      </c>
      <c r="BA376" s="482">
        <f t="shared" si="40"/>
        <v>134510.84729342157</v>
      </c>
      <c r="BB376" s="482">
        <f t="shared" si="40"/>
        <v>-61996.634797599283</v>
      </c>
    </row>
    <row r="377" spans="2:54" x14ac:dyDescent="0.3">
      <c r="B377" s="163" t="s">
        <v>833</v>
      </c>
      <c r="C377" s="355"/>
      <c r="D377" s="486"/>
      <c r="E377" s="482">
        <f>SUMIF($C$11:$C$355,16,E$11:E$355)</f>
        <v>5272.67</v>
      </c>
      <c r="F377" s="483">
        <f t="shared" ref="F377:BB377" si="41">SUMIF($C$11:$C$355,16,F$11:F$355)</f>
        <v>470508.00000711315</v>
      </c>
      <c r="G377" s="482">
        <f t="shared" si="41"/>
        <v>368763.45994837774</v>
      </c>
      <c r="H377" s="482">
        <f t="shared" si="41"/>
        <v>-101744.54005873541</v>
      </c>
      <c r="I377" s="482">
        <f t="shared" si="41"/>
        <v>0</v>
      </c>
      <c r="J377" s="482">
        <f t="shared" si="41"/>
        <v>0</v>
      </c>
      <c r="K377" s="482">
        <f t="shared" si="41"/>
        <v>0</v>
      </c>
      <c r="L377" s="482">
        <f t="shared" si="41"/>
        <v>1</v>
      </c>
      <c r="M377" s="482">
        <f t="shared" si="41"/>
        <v>46698</v>
      </c>
      <c r="N377" s="482">
        <f t="shared" si="41"/>
        <v>0</v>
      </c>
      <c r="O377" s="482">
        <f t="shared" si="41"/>
        <v>0</v>
      </c>
      <c r="P377" s="482">
        <f t="shared" si="41"/>
        <v>0</v>
      </c>
      <c r="Q377" s="482">
        <f t="shared" si="41"/>
        <v>0</v>
      </c>
      <c r="R377" s="482">
        <f t="shared" si="41"/>
        <v>18</v>
      </c>
      <c r="S377" s="482">
        <f t="shared" si="41"/>
        <v>170619.25521351871</v>
      </c>
      <c r="T377" s="482">
        <f t="shared" si="41"/>
        <v>0</v>
      </c>
      <c r="U377" s="482">
        <f t="shared" si="41"/>
        <v>126</v>
      </c>
      <c r="V377" s="482">
        <f t="shared" si="41"/>
        <v>0</v>
      </c>
      <c r="W377" s="482">
        <f t="shared" si="41"/>
        <v>10.5</v>
      </c>
      <c r="X377" s="482">
        <f t="shared" si="41"/>
        <v>11915.111711497031</v>
      </c>
      <c r="Y377" s="482">
        <f t="shared" si="41"/>
        <v>38972.02523634713</v>
      </c>
      <c r="Z377" s="482">
        <f t="shared" si="41"/>
        <v>0</v>
      </c>
      <c r="AA377" s="482">
        <f t="shared" si="41"/>
        <v>0</v>
      </c>
      <c r="AB377" s="482">
        <f t="shared" si="41"/>
        <v>2315.0250230620145</v>
      </c>
      <c r="AC377" s="482">
        <f t="shared" si="41"/>
        <v>15873.020363143371</v>
      </c>
      <c r="AD377" s="482">
        <f t="shared" si="41"/>
        <v>82245.022400809525</v>
      </c>
      <c r="AE377" s="482">
        <f t="shared" si="41"/>
        <v>31363.975569657239</v>
      </c>
      <c r="AF377" s="482">
        <f t="shared" si="41"/>
        <v>16503.760155658012</v>
      </c>
      <c r="AG377" s="482">
        <f t="shared" si="41"/>
        <v>0</v>
      </c>
      <c r="AH377" s="482">
        <f t="shared" si="41"/>
        <v>33132.736468972027</v>
      </c>
      <c r="AI377" s="482">
        <f t="shared" si="41"/>
        <v>12347.395707252061</v>
      </c>
      <c r="AJ377" s="482">
        <f t="shared" si="41"/>
        <v>0</v>
      </c>
      <c r="AK377" s="482">
        <f t="shared" si="41"/>
        <v>18081.363669134393</v>
      </c>
      <c r="AL377" s="482">
        <f t="shared" si="41"/>
        <v>36323.145889914987</v>
      </c>
      <c r="AM377" s="482">
        <f t="shared" si="41"/>
        <v>0</v>
      </c>
      <c r="AN377" s="482">
        <f t="shared" si="41"/>
        <v>18753.708862163716</v>
      </c>
      <c r="AO377" s="482">
        <f t="shared" si="41"/>
        <v>7702.2187794728361</v>
      </c>
      <c r="AP377" s="482">
        <f t="shared" si="41"/>
        <v>0</v>
      </c>
      <c r="AQ377" s="482">
        <f t="shared" si="41"/>
        <v>8799.1678535379815</v>
      </c>
      <c r="AR377" s="482">
        <f t="shared" si="41"/>
        <v>0</v>
      </c>
      <c r="AS377" s="482">
        <f t="shared" si="41"/>
        <v>0</v>
      </c>
      <c r="AT377" s="482">
        <f t="shared" si="41"/>
        <v>17967.83319145803</v>
      </c>
      <c r="AU377" s="482">
        <f t="shared" si="41"/>
        <v>110370.5994229503</v>
      </c>
      <c r="AV377" s="482">
        <f t="shared" si="41"/>
        <v>0</v>
      </c>
      <c r="AW377" s="482">
        <f t="shared" si="41"/>
        <v>0</v>
      </c>
      <c r="AX377" s="482">
        <f t="shared" si="41"/>
        <v>0</v>
      </c>
      <c r="AY377" s="482">
        <f t="shared" si="41"/>
        <v>0</v>
      </c>
      <c r="AZ377" s="482">
        <f t="shared" si="41"/>
        <v>128098.78561492338</v>
      </c>
      <c r="BA377" s="482">
        <f t="shared" si="41"/>
        <v>183247.1199552482</v>
      </c>
      <c r="BB377" s="482">
        <f t="shared" si="41"/>
        <v>55148.334340324815</v>
      </c>
    </row>
    <row r="378" spans="2:54" x14ac:dyDescent="0.3">
      <c r="B378" s="484" t="s">
        <v>883</v>
      </c>
      <c r="E378" s="485">
        <f>SUM(E367:E377)</f>
        <v>990602.53000000014</v>
      </c>
      <c r="F378" s="482">
        <f t="shared" ref="F378:BB378" si="42">SUM(F367:F377)</f>
        <v>92722847.020009354</v>
      </c>
      <c r="G378" s="482">
        <f t="shared" si="42"/>
        <v>93576007.207735255</v>
      </c>
      <c r="H378" s="482">
        <f t="shared" si="42"/>
        <v>853160.1877258817</v>
      </c>
      <c r="I378" s="482">
        <f t="shared" si="42"/>
        <v>50832.245999999999</v>
      </c>
      <c r="J378" s="482">
        <f t="shared" si="42"/>
        <v>17201634.816683795</v>
      </c>
      <c r="K378" s="482">
        <f t="shared" si="42"/>
        <v>0</v>
      </c>
      <c r="L378" s="482">
        <f t="shared" si="42"/>
        <v>599.1</v>
      </c>
      <c r="M378" s="482">
        <f t="shared" si="42"/>
        <v>15538416.39937339</v>
      </c>
      <c r="N378" s="482">
        <f t="shared" si="42"/>
        <v>0</v>
      </c>
      <c r="O378" s="482">
        <f t="shared" si="42"/>
        <v>17386</v>
      </c>
      <c r="P378" s="482">
        <f t="shared" si="42"/>
        <v>4406220.0440467997</v>
      </c>
      <c r="Q378" s="482">
        <f t="shared" si="42"/>
        <v>0</v>
      </c>
      <c r="R378" s="482">
        <f t="shared" si="42"/>
        <v>1829.9026999999999</v>
      </c>
      <c r="S378" s="482">
        <f t="shared" si="42"/>
        <v>19738414.915765263</v>
      </c>
      <c r="T378" s="482">
        <f t="shared" si="42"/>
        <v>0</v>
      </c>
      <c r="U378" s="482">
        <f t="shared" si="42"/>
        <v>1160072.89725843</v>
      </c>
      <c r="V378" s="482">
        <f t="shared" si="42"/>
        <v>0</v>
      </c>
      <c r="W378" s="482">
        <f t="shared" si="42"/>
        <v>6652.1399999999994</v>
      </c>
      <c r="X378" s="482">
        <f t="shared" si="42"/>
        <v>2593312.7884077081</v>
      </c>
      <c r="Y378" s="482">
        <f t="shared" si="42"/>
        <v>12439700.195631012</v>
      </c>
      <c r="Z378" s="482">
        <f t="shared" si="42"/>
        <v>0</v>
      </c>
      <c r="AA378" s="482">
        <f t="shared" si="42"/>
        <v>881791.86729460652</v>
      </c>
      <c r="AB378" s="482">
        <f t="shared" si="42"/>
        <v>2165054.2391411806</v>
      </c>
      <c r="AC378" s="482">
        <f t="shared" si="42"/>
        <v>11666381.96294776</v>
      </c>
      <c r="AD378" s="482">
        <f t="shared" si="42"/>
        <v>5785007.0811853046</v>
      </c>
      <c r="AE378" s="482">
        <f t="shared" si="42"/>
        <v>4855668.441621922</v>
      </c>
      <c r="AF378" s="482">
        <f t="shared" si="42"/>
        <v>2973574.1293474426</v>
      </c>
      <c r="AG378" s="482">
        <f t="shared" si="42"/>
        <v>0</v>
      </c>
      <c r="AH378" s="482">
        <f t="shared" si="42"/>
        <v>6075912.7271389272</v>
      </c>
      <c r="AI378" s="482">
        <f t="shared" si="42"/>
        <v>3620945.3337453515</v>
      </c>
      <c r="AJ378" s="482">
        <f t="shared" si="42"/>
        <v>0</v>
      </c>
      <c r="AK378" s="482">
        <f t="shared" si="42"/>
        <v>3234050.5021556346</v>
      </c>
      <c r="AL378" s="482">
        <f t="shared" si="42"/>
        <v>2655575.5848212396</v>
      </c>
      <c r="AM378" s="482">
        <f t="shared" si="42"/>
        <v>0</v>
      </c>
      <c r="AN378" s="482">
        <f t="shared" si="42"/>
        <v>2087726.406497288</v>
      </c>
      <c r="AO378" s="482">
        <f t="shared" si="42"/>
        <v>964246.59949694097</v>
      </c>
      <c r="AP378" s="482">
        <f t="shared" si="42"/>
        <v>0</v>
      </c>
      <c r="AQ378" s="482">
        <f t="shared" si="42"/>
        <v>1603180.7629546765</v>
      </c>
      <c r="AR378" s="482">
        <f t="shared" si="42"/>
        <v>603044.56196711469</v>
      </c>
      <c r="AS378" s="482">
        <f t="shared" si="42"/>
        <v>0</v>
      </c>
      <c r="AT378" s="482">
        <f t="shared" si="42"/>
        <v>4155655.7203859277</v>
      </c>
      <c r="AU378" s="482">
        <f t="shared" si="42"/>
        <v>3203346.0284531638</v>
      </c>
      <c r="AV378" s="482">
        <f t="shared" si="42"/>
        <v>0</v>
      </c>
      <c r="AW378" s="482">
        <f t="shared" si="42"/>
        <v>547947.06581133592</v>
      </c>
      <c r="AX378" s="482">
        <f t="shared" si="42"/>
        <v>1132193.587897809</v>
      </c>
      <c r="AY378" s="482">
        <f t="shared" si="42"/>
        <v>0</v>
      </c>
      <c r="AZ378" s="482">
        <f t="shared" si="42"/>
        <v>22560141.62656571</v>
      </c>
      <c r="BA378" s="482">
        <f t="shared" si="42"/>
        <v>15152925.825729061</v>
      </c>
      <c r="BB378" s="482">
        <f t="shared" si="42"/>
        <v>-7407215.8008366544</v>
      </c>
    </row>
  </sheetData>
  <autoFilter ref="A10:BD356" xr:uid="{98675FA4-8980-4C1A-8120-895E28DF137C}"/>
  <mergeCells count="26">
    <mergeCell ref="I9:K9"/>
    <mergeCell ref="L9:N9"/>
    <mergeCell ref="O9:Q9"/>
    <mergeCell ref="R9:T9"/>
    <mergeCell ref="U9:V9"/>
    <mergeCell ref="AE7:BB7"/>
    <mergeCell ref="F8:F10"/>
    <mergeCell ref="G8:G10"/>
    <mergeCell ref="H8:H10"/>
    <mergeCell ref="I8:AD8"/>
    <mergeCell ref="AE8:AG9"/>
    <mergeCell ref="AH8:AJ9"/>
    <mergeCell ref="AK8:AM9"/>
    <mergeCell ref="AN8:AP9"/>
    <mergeCell ref="AQ8:AS9"/>
    <mergeCell ref="F7:AD7"/>
    <mergeCell ref="W9:X9"/>
    <mergeCell ref="Y9:Z9"/>
    <mergeCell ref="AT8:AV9"/>
    <mergeCell ref="AW8:AY9"/>
    <mergeCell ref="AZ8:BB9"/>
    <mergeCell ref="A7:A10"/>
    <mergeCell ref="B7:B10"/>
    <mergeCell ref="C7:C10"/>
    <mergeCell ref="D7:D10"/>
    <mergeCell ref="E7:E10"/>
  </mergeCells>
  <conditionalFormatting sqref="A131">
    <cfRule type="duplicateValues" dxfId="2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FB678-6BB1-437D-91C5-A5AEAD1A418A}">
  <sheetPr codeName="Лист6">
    <tabColor rgb="FF00B050"/>
  </sheetPr>
  <dimension ref="A1:F58"/>
  <sheetViews>
    <sheetView topLeftCell="A36" workbookViewId="0">
      <selection activeCell="G53" sqref="G53"/>
    </sheetView>
  </sheetViews>
  <sheetFormatPr defaultColWidth="8.6640625" defaultRowHeight="13.8" x14ac:dyDescent="0.3"/>
  <cols>
    <col min="1" max="1" width="7.33203125" style="318" customWidth="1"/>
    <col min="2" max="2" width="55.6640625" style="318" customWidth="1"/>
    <col min="3" max="3" width="13.33203125" style="175" customWidth="1"/>
    <col min="4" max="4" width="12.33203125" style="318" customWidth="1"/>
    <col min="5" max="5" width="11.44140625" style="318" customWidth="1"/>
    <col min="6" max="6" width="9.88671875" style="318" customWidth="1"/>
    <col min="7" max="16384" width="8.6640625" style="318"/>
  </cols>
  <sheetData>
    <row r="1" spans="1:6" ht="20.399999999999999" x14ac:dyDescent="0.3">
      <c r="A1" s="384" t="s">
        <v>965</v>
      </c>
      <c r="D1" s="286" t="str">
        <f>звіт!E1</f>
        <v>01.03.2019 - 01.03.2026</v>
      </c>
    </row>
    <row r="3" spans="1:6" s="386" customFormat="1" x14ac:dyDescent="0.3">
      <c r="A3" s="477" t="s">
        <v>1009</v>
      </c>
      <c r="C3" s="387"/>
      <c r="E3" s="388"/>
      <c r="F3" s="389"/>
    </row>
    <row r="4" spans="1:6" ht="14.4" thickBot="1" x14ac:dyDescent="0.35"/>
    <row r="5" spans="1:6" ht="22.2" customHeight="1" x14ac:dyDescent="0.3">
      <c r="A5" s="625" t="s">
        <v>908</v>
      </c>
      <c r="B5" s="791" t="s">
        <v>909</v>
      </c>
      <c r="C5" s="785" t="str">
        <f>D1</f>
        <v>01.03.2019 - 01.03.2026</v>
      </c>
      <c r="D5" s="786"/>
      <c r="E5" s="786"/>
      <c r="F5" s="787"/>
    </row>
    <row r="6" spans="1:6" ht="34.950000000000003" customHeight="1" thickBot="1" x14ac:dyDescent="0.35">
      <c r="A6" s="626"/>
      <c r="B6" s="792"/>
      <c r="C6" s="390" t="s">
        <v>910</v>
      </c>
      <c r="D6" s="391" t="s">
        <v>73</v>
      </c>
      <c r="E6" s="391" t="s">
        <v>75</v>
      </c>
      <c r="F6" s="392" t="s">
        <v>964</v>
      </c>
    </row>
    <row r="7" spans="1:6" ht="16.649999999999999" customHeight="1" x14ac:dyDescent="0.3">
      <c r="A7" s="368"/>
      <c r="B7" s="369" t="s">
        <v>911</v>
      </c>
      <c r="C7" s="788">
        <f>звіт!E357</f>
        <v>337087.95</v>
      </c>
      <c r="D7" s="789"/>
      <c r="E7" s="790"/>
      <c r="F7" s="393"/>
    </row>
    <row r="8" spans="1:6" ht="15" customHeight="1" x14ac:dyDescent="0.3">
      <c r="A8" s="370" t="s">
        <v>912</v>
      </c>
      <c r="B8" s="371" t="s">
        <v>913</v>
      </c>
      <c r="C8" s="394"/>
      <c r="D8" s="355"/>
      <c r="E8" s="355"/>
      <c r="F8" s="395"/>
    </row>
    <row r="9" spans="1:6" ht="15" customHeight="1" x14ac:dyDescent="0.3">
      <c r="A9" s="372" t="s">
        <v>914</v>
      </c>
      <c r="B9" s="373" t="s">
        <v>915</v>
      </c>
      <c r="C9" s="396">
        <f>C10+C11+C12+C13+C14+C15+C16+C17</f>
        <v>27252124.598812304</v>
      </c>
      <c r="D9" s="347">
        <f>D10+D11+D12+D13+D14+D15+D16+D17</f>
        <v>26146311.497050278</v>
      </c>
      <c r="E9" s="347">
        <f>D9-C9</f>
        <v>-1105813.1017620265</v>
      </c>
      <c r="F9" s="397">
        <f>D9/C9</f>
        <v>0.95942286636212504</v>
      </c>
    </row>
    <row r="10" spans="1:6" ht="15" customHeight="1" x14ac:dyDescent="0.3">
      <c r="A10" s="374" t="s">
        <v>916</v>
      </c>
      <c r="B10" s="375" t="s">
        <v>917</v>
      </c>
      <c r="C10" s="383">
        <f>звіт!I357</f>
        <v>6725638.641207261</v>
      </c>
      <c r="D10" s="176">
        <f>звіт!J357</f>
        <v>6109737.8025504733</v>
      </c>
      <c r="E10" s="176">
        <f t="shared" ref="E10:E43" si="0">D10-C10</f>
        <v>-615900.83865678776</v>
      </c>
      <c r="F10" s="398">
        <f t="shared" ref="F10:F42" si="1">D10/C10</f>
        <v>0.90842492861819402</v>
      </c>
    </row>
    <row r="11" spans="1:6" ht="15" customHeight="1" x14ac:dyDescent="0.3">
      <c r="A11" s="374" t="s">
        <v>918</v>
      </c>
      <c r="B11" s="375" t="s">
        <v>886</v>
      </c>
      <c r="C11" s="383">
        <f>звіт!L357</f>
        <v>1258512.6874759889</v>
      </c>
      <c r="D11" s="176">
        <f>звіт!M357</f>
        <v>1129820.8389737264</v>
      </c>
      <c r="E11" s="176">
        <f t="shared" si="0"/>
        <v>-128691.8485022625</v>
      </c>
      <c r="F11" s="398">
        <f t="shared" si="1"/>
        <v>0.89774290733583262</v>
      </c>
    </row>
    <row r="12" spans="1:6" ht="15" customHeight="1" x14ac:dyDescent="0.3">
      <c r="A12" s="374" t="s">
        <v>919</v>
      </c>
      <c r="B12" s="375" t="s">
        <v>887</v>
      </c>
      <c r="C12" s="383">
        <f>звіт!O357</f>
        <v>3450616.3703956455</v>
      </c>
      <c r="D12" s="176">
        <f>звіт!P357</f>
        <v>3352819.3279287484</v>
      </c>
      <c r="E12" s="176">
        <f t="shared" si="0"/>
        <v>-97797.042466897052</v>
      </c>
      <c r="F12" s="398">
        <f t="shared" si="1"/>
        <v>0.97165809467956488</v>
      </c>
    </row>
    <row r="13" spans="1:6" ht="15" customHeight="1" x14ac:dyDescent="0.3">
      <c r="A13" s="374" t="s">
        <v>920</v>
      </c>
      <c r="B13" s="375" t="s">
        <v>921</v>
      </c>
      <c r="C13" s="383">
        <f>звіт!R357</f>
        <v>676149.52872430161</v>
      </c>
      <c r="D13" s="176">
        <f>звіт!S357</f>
        <v>657909.51530468673</v>
      </c>
      <c r="E13" s="176">
        <f t="shared" si="0"/>
        <v>-18240.013419614872</v>
      </c>
      <c r="F13" s="398">
        <f t="shared" si="1"/>
        <v>0.97302369868684446</v>
      </c>
    </row>
    <row r="14" spans="1:6" ht="15" customHeight="1" x14ac:dyDescent="0.3">
      <c r="A14" s="374" t="s">
        <v>922</v>
      </c>
      <c r="B14" s="375" t="s">
        <v>923</v>
      </c>
      <c r="C14" s="383">
        <f>звіт!U357</f>
        <v>515672.10658382101</v>
      </c>
      <c r="D14" s="176">
        <f>звіт!V357</f>
        <v>328045.12338562205</v>
      </c>
      <c r="E14" s="176">
        <f t="shared" si="0"/>
        <v>-187626.98319819896</v>
      </c>
      <c r="F14" s="398">
        <f t="shared" si="1"/>
        <v>0.63615060655273059</v>
      </c>
    </row>
    <row r="15" spans="1:6" ht="15" customHeight="1" x14ac:dyDescent="0.3">
      <c r="A15" s="374" t="s">
        <v>924</v>
      </c>
      <c r="B15" s="375" t="s">
        <v>890</v>
      </c>
      <c r="C15" s="383">
        <f>звіт!X357</f>
        <v>4202360.8073009932</v>
      </c>
      <c r="D15" s="176">
        <f>звіт!Y357</f>
        <v>3539402.3734246921</v>
      </c>
      <c r="E15" s="176">
        <f t="shared" si="0"/>
        <v>-662958.43387630116</v>
      </c>
      <c r="F15" s="398">
        <f t="shared" si="1"/>
        <v>0.84224142945448499</v>
      </c>
    </row>
    <row r="16" spans="1:6" ht="15" customHeight="1" x14ac:dyDescent="0.3">
      <c r="A16" s="374" t="s">
        <v>925</v>
      </c>
      <c r="B16" s="375" t="s">
        <v>850</v>
      </c>
      <c r="C16" s="383">
        <f>звіт!AA357</f>
        <v>363303.05760000012</v>
      </c>
      <c r="D16" s="176">
        <f>звіт!AB357</f>
        <v>10713.888936250052</v>
      </c>
      <c r="E16" s="176">
        <f t="shared" si="0"/>
        <v>-352589.16866375005</v>
      </c>
      <c r="F16" s="398">
        <f t="shared" si="1"/>
        <v>2.9490225067266399E-2</v>
      </c>
    </row>
    <row r="17" spans="1:6" ht="15" customHeight="1" x14ac:dyDescent="0.3">
      <c r="A17" s="374" t="s">
        <v>926</v>
      </c>
      <c r="B17" s="376" t="s">
        <v>927</v>
      </c>
      <c r="C17" s="383">
        <f>звіт!AD357</f>
        <v>10059871.399524296</v>
      </c>
      <c r="D17" s="176">
        <f>звіт!AE357</f>
        <v>11017862.626546083</v>
      </c>
      <c r="E17" s="176">
        <f t="shared" si="0"/>
        <v>957991.22702178732</v>
      </c>
      <c r="F17" s="398">
        <f t="shared" si="1"/>
        <v>1.0952289735102467</v>
      </c>
    </row>
    <row r="18" spans="1:6" ht="15" customHeight="1" x14ac:dyDescent="0.3">
      <c r="A18" s="370" t="s">
        <v>928</v>
      </c>
      <c r="B18" s="377" t="s">
        <v>19</v>
      </c>
      <c r="C18" s="396">
        <f>звіт!AJ357</f>
        <v>16547175.564024664</v>
      </c>
      <c r="D18" s="347">
        <f>звіт!AK357</f>
        <v>16171642.941976687</v>
      </c>
      <c r="E18" s="347">
        <f t="shared" si="0"/>
        <v>-375532.62204797752</v>
      </c>
      <c r="F18" s="397">
        <f t="shared" si="1"/>
        <v>0.97730533403752451</v>
      </c>
    </row>
    <row r="19" spans="1:6" ht="15" customHeight="1" x14ac:dyDescent="0.3">
      <c r="A19" s="370" t="s">
        <v>929</v>
      </c>
      <c r="B19" s="377" t="s">
        <v>20</v>
      </c>
      <c r="C19" s="396">
        <f>звіт!AM357</f>
        <v>606339.57731745765</v>
      </c>
      <c r="D19" s="347">
        <f>звіт!AN357</f>
        <v>518652.94665518607</v>
      </c>
      <c r="E19" s="347">
        <f t="shared" si="0"/>
        <v>-87686.630662271578</v>
      </c>
      <c r="F19" s="397">
        <f t="shared" si="1"/>
        <v>0.85538362669609802</v>
      </c>
    </row>
    <row r="20" spans="1:6" ht="15" customHeight="1" x14ac:dyDescent="0.3">
      <c r="A20" s="370" t="s">
        <v>930</v>
      </c>
      <c r="B20" s="373" t="s">
        <v>21</v>
      </c>
      <c r="C20" s="396">
        <f>звіт!AP357</f>
        <v>2050733.9156236041</v>
      </c>
      <c r="D20" s="347">
        <f>звіт!AQ357</f>
        <v>1920966.573076623</v>
      </c>
      <c r="E20" s="347">
        <f t="shared" si="0"/>
        <v>-129767.34254698106</v>
      </c>
      <c r="F20" s="397">
        <f t="shared" si="1"/>
        <v>0.93672151147530991</v>
      </c>
    </row>
    <row r="21" spans="1:6" ht="27.45" customHeight="1" x14ac:dyDescent="0.3">
      <c r="A21" s="374" t="s">
        <v>931</v>
      </c>
      <c r="B21" s="380" t="s">
        <v>932</v>
      </c>
      <c r="C21" s="383">
        <v>0</v>
      </c>
      <c r="D21" s="176">
        <v>0</v>
      </c>
      <c r="E21" s="176">
        <f t="shared" si="0"/>
        <v>0</v>
      </c>
      <c r="F21" s="398"/>
    </row>
    <row r="22" spans="1:6" ht="58.95" customHeight="1" x14ac:dyDescent="0.3">
      <c r="A22" s="370" t="s">
        <v>933</v>
      </c>
      <c r="B22" s="373" t="s">
        <v>934</v>
      </c>
      <c r="C22" s="396">
        <f>звіт!AS357</f>
        <v>32740031.095145319</v>
      </c>
      <c r="D22" s="347">
        <f>звіт!AT357</f>
        <v>36227244.51598081</v>
      </c>
      <c r="E22" s="347">
        <f t="shared" si="0"/>
        <v>3487213.4208354913</v>
      </c>
      <c r="F22" s="397">
        <f t="shared" si="1"/>
        <v>1.106512220794823</v>
      </c>
    </row>
    <row r="23" spans="1:6" ht="23.7" customHeight="1" x14ac:dyDescent="0.3">
      <c r="A23" s="370" t="s">
        <v>935</v>
      </c>
      <c r="B23" s="373" t="s">
        <v>936</v>
      </c>
      <c r="C23" s="396">
        <f>C24+C25+C26+C27+C28+C29+C30</f>
        <v>7261111.6539970925</v>
      </c>
      <c r="D23" s="347">
        <f>D24+D25+D26+D27+D28+D29+D30</f>
        <v>5751112.3037301861</v>
      </c>
      <c r="E23" s="347">
        <f t="shared" si="0"/>
        <v>-1509999.3502669064</v>
      </c>
      <c r="F23" s="397">
        <f t="shared" si="1"/>
        <v>0.79204295124208934</v>
      </c>
    </row>
    <row r="24" spans="1:6" ht="15" customHeight="1" x14ac:dyDescent="0.3">
      <c r="A24" s="374" t="s">
        <v>937</v>
      </c>
      <c r="B24" s="375" t="s">
        <v>917</v>
      </c>
      <c r="C24" s="383">
        <f>звіт!AV357</f>
        <v>1366533.9744150769</v>
      </c>
      <c r="D24" s="176">
        <f>звіт!AW357</f>
        <v>914827.01530534623</v>
      </c>
      <c r="E24" s="176">
        <f t="shared" si="0"/>
        <v>-451706.95910973067</v>
      </c>
      <c r="F24" s="398">
        <f t="shared" si="1"/>
        <v>0.66945061918195148</v>
      </c>
    </row>
    <row r="25" spans="1:6" ht="15" customHeight="1" x14ac:dyDescent="0.3">
      <c r="A25" s="374" t="s">
        <v>938</v>
      </c>
      <c r="B25" s="375" t="s">
        <v>886</v>
      </c>
      <c r="C25" s="383">
        <f>звіт!AY357</f>
        <v>1595507.1270020674</v>
      </c>
      <c r="D25" s="176">
        <f>звіт!AZ357</f>
        <v>1739205.770443992</v>
      </c>
      <c r="E25" s="176">
        <f t="shared" si="0"/>
        <v>143698.64344192459</v>
      </c>
      <c r="F25" s="398">
        <f t="shared" si="1"/>
        <v>1.0900645575378483</v>
      </c>
    </row>
    <row r="26" spans="1:6" ht="15" customHeight="1" x14ac:dyDescent="0.3">
      <c r="A26" s="374" t="s">
        <v>939</v>
      </c>
      <c r="B26" s="375" t="s">
        <v>887</v>
      </c>
      <c r="C26" s="383">
        <f>звіт!BB357</f>
        <v>849238.63459055766</v>
      </c>
      <c r="D26" s="176">
        <f>звіт!BC357</f>
        <v>673720.20076062961</v>
      </c>
      <c r="E26" s="176">
        <f t="shared" si="0"/>
        <v>-175518.43382992805</v>
      </c>
      <c r="F26" s="398">
        <f t="shared" si="1"/>
        <v>0.79332259899533364</v>
      </c>
    </row>
    <row r="27" spans="1:6" ht="15" customHeight="1" x14ac:dyDescent="0.3">
      <c r="A27" s="374" t="s">
        <v>940</v>
      </c>
      <c r="B27" s="375" t="s">
        <v>921</v>
      </c>
      <c r="C27" s="383">
        <f>звіт!BE357</f>
        <v>1064389.6074597382</v>
      </c>
      <c r="D27" s="176">
        <f>звіт!BF357</f>
        <v>590520.44516325823</v>
      </c>
      <c r="E27" s="176">
        <f t="shared" si="0"/>
        <v>-473869.16229647992</v>
      </c>
      <c r="F27" s="398">
        <f t="shared" si="1"/>
        <v>0.55479726692614795</v>
      </c>
    </row>
    <row r="28" spans="1:6" ht="15" customHeight="1" x14ac:dyDescent="0.3">
      <c r="A28" s="374" t="s">
        <v>941</v>
      </c>
      <c r="B28" s="375" t="s">
        <v>923</v>
      </c>
      <c r="C28" s="383">
        <f>звіт!BH357</f>
        <v>803506.8286546598</v>
      </c>
      <c r="D28" s="176">
        <f>звіт!BI357</f>
        <v>260047.62866453599</v>
      </c>
      <c r="E28" s="176">
        <f t="shared" si="0"/>
        <v>-543459.19999012374</v>
      </c>
      <c r="F28" s="398">
        <f t="shared" si="1"/>
        <v>0.32364084459611009</v>
      </c>
    </row>
    <row r="29" spans="1:6" ht="15" customHeight="1" x14ac:dyDescent="0.3">
      <c r="A29" s="374" t="s">
        <v>942</v>
      </c>
      <c r="B29" s="375" t="s">
        <v>890</v>
      </c>
      <c r="C29" s="383">
        <f>звіт!BK357</f>
        <v>1324969.373852306</v>
      </c>
      <c r="D29" s="176">
        <f>звіт!BL357</f>
        <v>1134610.9089282947</v>
      </c>
      <c r="E29" s="176">
        <f t="shared" si="0"/>
        <v>-190358.46492401138</v>
      </c>
      <c r="F29" s="398">
        <f t="shared" si="1"/>
        <v>0.85632991321863516</v>
      </c>
    </row>
    <row r="30" spans="1:6" ht="15" customHeight="1" x14ac:dyDescent="0.3">
      <c r="A30" s="374" t="s">
        <v>943</v>
      </c>
      <c r="B30" s="375" t="s">
        <v>850</v>
      </c>
      <c r="C30" s="383">
        <f>звіт!BN357</f>
        <v>256966.10802268583</v>
      </c>
      <c r="D30" s="176">
        <f>звіт!BO357</f>
        <v>438180.33446412941</v>
      </c>
      <c r="E30" s="176">
        <f t="shared" si="0"/>
        <v>181214.22644144358</v>
      </c>
      <c r="F30" s="398">
        <f t="shared" si="1"/>
        <v>1.705206720979116</v>
      </c>
    </row>
    <row r="31" spans="1:6" ht="24" x14ac:dyDescent="0.3">
      <c r="A31" s="374" t="s">
        <v>944</v>
      </c>
      <c r="B31" s="380" t="s">
        <v>945</v>
      </c>
      <c r="C31" s="383">
        <v>0</v>
      </c>
      <c r="D31" s="176">
        <v>0</v>
      </c>
      <c r="E31" s="176">
        <f t="shared" si="0"/>
        <v>0</v>
      </c>
      <c r="F31" s="398"/>
    </row>
    <row r="32" spans="1:6" ht="21" customHeight="1" x14ac:dyDescent="0.3">
      <c r="A32" s="370" t="s">
        <v>946</v>
      </c>
      <c r="B32" s="373" t="s">
        <v>24</v>
      </c>
      <c r="C32" s="396">
        <f>звіт!BT357</f>
        <v>30995936.215597738</v>
      </c>
      <c r="D32" s="347">
        <f>звіт!BU357</f>
        <v>32385179.587342363</v>
      </c>
      <c r="E32" s="347">
        <f t="shared" si="0"/>
        <v>1389243.3717446253</v>
      </c>
      <c r="F32" s="397">
        <f t="shared" si="1"/>
        <v>1.044820177783355</v>
      </c>
    </row>
    <row r="33" spans="1:6" ht="29.25" customHeight="1" x14ac:dyDescent="0.3">
      <c r="A33" s="370" t="s">
        <v>947</v>
      </c>
      <c r="B33" s="373" t="s">
        <v>25</v>
      </c>
      <c r="C33" s="396">
        <f>звіт!BW357</f>
        <v>18564085.515513398</v>
      </c>
      <c r="D33" s="347">
        <f>звіт!BX357</f>
        <v>18686235.995477069</v>
      </c>
      <c r="E33" s="347">
        <f t="shared" si="0"/>
        <v>122150.47996367142</v>
      </c>
      <c r="F33" s="397">
        <f t="shared" si="1"/>
        <v>1.0065799352120843</v>
      </c>
    </row>
    <row r="34" spans="1:6" ht="37.35" customHeight="1" x14ac:dyDescent="0.3">
      <c r="A34" s="370" t="s">
        <v>948</v>
      </c>
      <c r="B34" s="373" t="s">
        <v>26</v>
      </c>
      <c r="C34" s="396">
        <f>звіт!BZ357</f>
        <v>6608129.5685228603</v>
      </c>
      <c r="D34" s="347">
        <f>звіт!CA357</f>
        <v>5700946.0574617377</v>
      </c>
      <c r="E34" s="347">
        <f t="shared" si="0"/>
        <v>-907183.51106112264</v>
      </c>
      <c r="F34" s="397">
        <f t="shared" si="1"/>
        <v>0.86271705152659273</v>
      </c>
    </row>
    <row r="35" spans="1:6" ht="15" customHeight="1" x14ac:dyDescent="0.3">
      <c r="A35" s="370" t="s">
        <v>949</v>
      </c>
      <c r="B35" s="373" t="s">
        <v>27</v>
      </c>
      <c r="C35" s="396">
        <f>звіт!CC357</f>
        <v>649523.13044645812</v>
      </c>
      <c r="D35" s="347">
        <f>звіт!CD357</f>
        <v>658014.16515328293</v>
      </c>
      <c r="E35" s="347">
        <f t="shared" si="0"/>
        <v>8491.0347068248084</v>
      </c>
      <c r="F35" s="397">
        <f t="shared" si="1"/>
        <v>1.0130727210607393</v>
      </c>
    </row>
    <row r="36" spans="1:6" ht="15" customHeight="1" x14ac:dyDescent="0.3">
      <c r="A36" s="370" t="s">
        <v>950</v>
      </c>
      <c r="B36" s="373" t="s">
        <v>28</v>
      </c>
      <c r="C36" s="396">
        <f>звіт!CF357</f>
        <v>79502.681792011965</v>
      </c>
      <c r="D36" s="347">
        <f>звіт!CG357</f>
        <v>83099.260117682396</v>
      </c>
      <c r="E36" s="347">
        <f t="shared" si="0"/>
        <v>3596.5783256704308</v>
      </c>
      <c r="F36" s="397">
        <f t="shared" si="1"/>
        <v>1.045238452899985</v>
      </c>
    </row>
    <row r="37" spans="1:6" ht="42" customHeight="1" x14ac:dyDescent="0.3">
      <c r="A37" s="370" t="s">
        <v>951</v>
      </c>
      <c r="B37" s="373" t="s">
        <v>952</v>
      </c>
      <c r="C37" s="396">
        <f>C38+C39</f>
        <v>11504530.267167468</v>
      </c>
      <c r="D37" s="347">
        <f>D38+D39</f>
        <v>9973715.9792750236</v>
      </c>
      <c r="E37" s="347">
        <f t="shared" si="0"/>
        <v>-1530814.2878924441</v>
      </c>
      <c r="F37" s="397">
        <f t="shared" si="1"/>
        <v>0.86693813199299397</v>
      </c>
    </row>
    <row r="38" spans="1:6" ht="15" customHeight="1" x14ac:dyDescent="0.3">
      <c r="A38" s="378" t="s">
        <v>953</v>
      </c>
      <c r="B38" s="379" t="s">
        <v>66</v>
      </c>
      <c r="C38" s="383">
        <f>звіт!CI357</f>
        <v>6115274.7215357414</v>
      </c>
      <c r="D38" s="176">
        <f>звіт!CJ357</f>
        <v>4924328.2944627274</v>
      </c>
      <c r="E38" s="176">
        <f t="shared" si="0"/>
        <v>-1190946.427073014</v>
      </c>
      <c r="F38" s="398">
        <f t="shared" si="1"/>
        <v>0.80525054371164384</v>
      </c>
    </row>
    <row r="39" spans="1:6" ht="15" customHeight="1" x14ac:dyDescent="0.3">
      <c r="A39" s="378" t="s">
        <v>954</v>
      </c>
      <c r="B39" s="379" t="s">
        <v>67</v>
      </c>
      <c r="C39" s="383">
        <f>звіт!CL357</f>
        <v>5389255.5456317263</v>
      </c>
      <c r="D39" s="176">
        <f>звіт!CM357</f>
        <v>5049387.6848122962</v>
      </c>
      <c r="E39" s="176">
        <f t="shared" si="0"/>
        <v>-339867.86081943009</v>
      </c>
      <c r="F39" s="398">
        <f t="shared" si="1"/>
        <v>0.93693602800206588</v>
      </c>
    </row>
    <row r="40" spans="1:6" ht="15" customHeight="1" x14ac:dyDescent="0.3">
      <c r="A40" s="370" t="s">
        <v>955</v>
      </c>
      <c r="B40" s="380" t="s">
        <v>956</v>
      </c>
      <c r="C40" s="394"/>
      <c r="D40" s="176"/>
      <c r="E40" s="176"/>
      <c r="F40" s="398"/>
    </row>
    <row r="41" spans="1:6" ht="17.399999999999999" customHeight="1" x14ac:dyDescent="0.3">
      <c r="A41" s="374" t="s">
        <v>957</v>
      </c>
      <c r="B41" s="381" t="s">
        <v>30</v>
      </c>
      <c r="C41" s="394">
        <f>C9+C18+C19+C20+C21+C22+C23+C31+C32+C33+C34+C35+C36+C37+C40</f>
        <v>154859223.7839604</v>
      </c>
      <c r="D41" s="347">
        <f>D9+D18+D19+D20+D21+D22+D23+D31+D32+D33+D34+D35+D36+D37</f>
        <v>154223121.82329693</v>
      </c>
      <c r="E41" s="347">
        <f t="shared" si="0"/>
        <v>-636101.96066346765</v>
      </c>
      <c r="F41" s="397">
        <f t="shared" si="1"/>
        <v>0.99589238570928862</v>
      </c>
    </row>
    <row r="42" spans="1:6" ht="15" customHeight="1" x14ac:dyDescent="0.3">
      <c r="A42" s="407" t="s">
        <v>958</v>
      </c>
      <c r="B42" s="408" t="s">
        <v>959</v>
      </c>
      <c r="C42" s="412">
        <f>C41*1.2</f>
        <v>185831068.54075247</v>
      </c>
      <c r="D42" s="410">
        <f>D41*1.2</f>
        <v>185067746.1879563</v>
      </c>
      <c r="E42" s="410">
        <f t="shared" si="0"/>
        <v>-763322.35279616714</v>
      </c>
      <c r="F42" s="411">
        <f t="shared" si="1"/>
        <v>0.99589238570928862</v>
      </c>
    </row>
    <row r="43" spans="1:6" ht="21.6" customHeight="1" thickBot="1" x14ac:dyDescent="0.35">
      <c r="A43" s="374" t="s">
        <v>960</v>
      </c>
      <c r="B43" s="382" t="s">
        <v>962</v>
      </c>
      <c r="C43" s="399">
        <f>звіт!CX357</f>
        <v>6689568.5793157034</v>
      </c>
      <c r="D43" s="347">
        <f>C44-D42</f>
        <v>7452890.9321118593</v>
      </c>
      <c r="E43" s="347">
        <f t="shared" si="0"/>
        <v>763322.35279615596</v>
      </c>
      <c r="F43" s="397"/>
    </row>
    <row r="44" spans="1:6" ht="18.899999999999999" customHeight="1" thickBot="1" x14ac:dyDescent="0.35">
      <c r="A44" s="400"/>
      <c r="B44" s="401" t="s">
        <v>963</v>
      </c>
      <c r="C44" s="402">
        <f>C42+C43</f>
        <v>192520637.12006816</v>
      </c>
      <c r="D44" s="403"/>
      <c r="E44" s="403"/>
      <c r="F44" s="404"/>
    </row>
    <row r="45" spans="1:6" ht="15.6" x14ac:dyDescent="0.3">
      <c r="B45" s="405"/>
      <c r="C45" s="359"/>
      <c r="D45" s="405"/>
      <c r="E45" s="405"/>
      <c r="F45" s="405"/>
    </row>
    <row r="46" spans="1:6" ht="15.6" x14ac:dyDescent="0.3">
      <c r="B46" s="405"/>
      <c r="C46" s="359"/>
      <c r="D46" s="405"/>
      <c r="E46" s="405"/>
      <c r="F46" s="405"/>
    </row>
    <row r="47" spans="1:6" s="384" customFormat="1" ht="18.45" customHeight="1" x14ac:dyDescent="0.3">
      <c r="A47" s="406"/>
      <c r="B47" s="406" t="s">
        <v>961</v>
      </c>
      <c r="C47" s="346">
        <f>(C22+C23)*1.2</f>
        <v>48001371.298970886</v>
      </c>
      <c r="D47" s="346">
        <f>(D22+D23)*1.2</f>
        <v>50374028.183653198</v>
      </c>
      <c r="E47" s="346">
        <f>D47-C47</f>
        <v>2372656.8846823126</v>
      </c>
      <c r="F47" s="397">
        <f t="shared" ref="F47" si="2">D47/C47</f>
        <v>1.0494289396422551</v>
      </c>
    </row>
    <row r="50" spans="3:4" x14ac:dyDescent="0.3">
      <c r="C50" s="175">
        <f>звіт!CU357</f>
        <v>185831068.54075238</v>
      </c>
      <c r="D50" s="175">
        <f>звіт!CV357</f>
        <v>185067746.18795627</v>
      </c>
    </row>
    <row r="53" spans="3:4" x14ac:dyDescent="0.3">
      <c r="D53" s="175"/>
    </row>
    <row r="58" spans="3:4" x14ac:dyDescent="0.3">
      <c r="C58" s="318"/>
      <c r="D58" s="361"/>
    </row>
  </sheetData>
  <mergeCells count="4">
    <mergeCell ref="C5:F5"/>
    <mergeCell ref="C7:E7"/>
    <mergeCell ref="A5:A6"/>
    <mergeCell ref="B5:B6"/>
  </mergeCells>
  <pageMargins left="0.70866141732283472" right="0.11811023622047245" top="0.15748031496062992" bottom="0.15748031496062992" header="0.31496062992125984" footer="0.31496062992125984"/>
  <pageSetup paperSize="9" scale="8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304BC-1B9B-4C3E-B93D-0FD57FB8D4D6}">
  <sheetPr codeName="Лист7">
    <tabColor rgb="FF7030A0"/>
  </sheetPr>
  <dimension ref="A1:F58"/>
  <sheetViews>
    <sheetView topLeftCell="A26" workbookViewId="0">
      <selection activeCell="C40" sqref="C40:F40"/>
    </sheetView>
  </sheetViews>
  <sheetFormatPr defaultColWidth="8.6640625" defaultRowHeight="13.8" x14ac:dyDescent="0.3"/>
  <cols>
    <col min="1" max="1" width="7.33203125" style="318" customWidth="1"/>
    <col min="2" max="2" width="55.6640625" style="318" customWidth="1"/>
    <col min="3" max="3" width="13.33203125" style="175" customWidth="1"/>
    <col min="4" max="4" width="12.33203125" style="318" customWidth="1"/>
    <col min="5" max="5" width="11.44140625" style="318" customWidth="1"/>
    <col min="6" max="6" width="9.88671875" style="318" customWidth="1"/>
    <col min="7" max="16384" width="8.6640625" style="318"/>
  </cols>
  <sheetData>
    <row r="1" spans="1:6" ht="20.399999999999999" x14ac:dyDescent="0.3">
      <c r="A1" s="384" t="s">
        <v>966</v>
      </c>
      <c r="D1" s="286" t="str">
        <f>звіт!E1</f>
        <v>01.03.2019 - 01.03.2026</v>
      </c>
    </row>
    <row r="3" spans="1:6" s="386" customFormat="1" ht="15" x14ac:dyDescent="0.3">
      <c r="A3" s="385" t="s">
        <v>1009</v>
      </c>
      <c r="C3" s="387"/>
      <c r="E3" s="388"/>
      <c r="F3" s="389"/>
    </row>
    <row r="4" spans="1:6" ht="14.4" thickBot="1" x14ac:dyDescent="0.35"/>
    <row r="5" spans="1:6" ht="22.2" customHeight="1" x14ac:dyDescent="0.3">
      <c r="A5" s="625" t="s">
        <v>908</v>
      </c>
      <c r="B5" s="791" t="s">
        <v>909</v>
      </c>
      <c r="C5" s="785" t="str">
        <f>D1</f>
        <v>01.03.2019 - 01.03.2026</v>
      </c>
      <c r="D5" s="786"/>
      <c r="E5" s="786"/>
      <c r="F5" s="787"/>
    </row>
    <row r="6" spans="1:6" ht="34.950000000000003" customHeight="1" thickBot="1" x14ac:dyDescent="0.35">
      <c r="A6" s="626"/>
      <c r="B6" s="792"/>
      <c r="C6" s="390" t="s">
        <v>910</v>
      </c>
      <c r="D6" s="391" t="s">
        <v>73</v>
      </c>
      <c r="E6" s="391" t="s">
        <v>75</v>
      </c>
      <c r="F6" s="392" t="s">
        <v>964</v>
      </c>
    </row>
    <row r="7" spans="1:6" ht="16.649999999999999" customHeight="1" x14ac:dyDescent="0.3">
      <c r="A7" s="368"/>
      <c r="B7" s="369" t="s">
        <v>911</v>
      </c>
      <c r="C7" s="788">
        <f>звіт!E358</f>
        <v>342057.13</v>
      </c>
      <c r="D7" s="789"/>
      <c r="E7" s="790"/>
      <c r="F7" s="393"/>
    </row>
    <row r="8" spans="1:6" ht="15" customHeight="1" x14ac:dyDescent="0.3">
      <c r="A8" s="370" t="s">
        <v>912</v>
      </c>
      <c r="B8" s="371" t="s">
        <v>913</v>
      </c>
      <c r="C8" s="394"/>
      <c r="D8" s="355"/>
      <c r="E8" s="355"/>
      <c r="F8" s="395"/>
    </row>
    <row r="9" spans="1:6" ht="15" customHeight="1" x14ac:dyDescent="0.3">
      <c r="A9" s="372" t="s">
        <v>914</v>
      </c>
      <c r="B9" s="373" t="s">
        <v>915</v>
      </c>
      <c r="C9" s="396">
        <f>C10+C11+C12+C13+C14+C15+C16+C17</f>
        <v>27937145.410026457</v>
      </c>
      <c r="D9" s="347">
        <f>D10+D11+D12+D13+D14+D15+D16+D17</f>
        <v>28140577.671902996</v>
      </c>
      <c r="E9" s="347">
        <f>D9-C9</f>
        <v>203432.2618765384</v>
      </c>
      <c r="F9" s="397">
        <f>D9/C9</f>
        <v>1.0072817841225656</v>
      </c>
    </row>
    <row r="10" spans="1:6" ht="15" customHeight="1" x14ac:dyDescent="0.3">
      <c r="A10" s="374" t="s">
        <v>916</v>
      </c>
      <c r="B10" s="375" t="s">
        <v>917</v>
      </c>
      <c r="C10" s="383">
        <f>звіт!I358</f>
        <v>7703580.1338454876</v>
      </c>
      <c r="D10" s="176">
        <f>звіт!J358</f>
        <v>7742015.4436719771</v>
      </c>
      <c r="E10" s="176">
        <f t="shared" ref="E10:E43" si="0">D10-C10</f>
        <v>38435.309826489538</v>
      </c>
      <c r="F10" s="398">
        <f t="shared" ref="F10:F42" si="1">D10/C10</f>
        <v>1.0049892789013286</v>
      </c>
    </row>
    <row r="11" spans="1:6" ht="15" customHeight="1" x14ac:dyDescent="0.3">
      <c r="A11" s="374" t="s">
        <v>918</v>
      </c>
      <c r="B11" s="375" t="s">
        <v>886</v>
      </c>
      <c r="C11" s="383">
        <f>звіт!L358</f>
        <v>1503544.9000907158</v>
      </c>
      <c r="D11" s="176">
        <f>звіт!M358</f>
        <v>1472529.6187783573</v>
      </c>
      <c r="E11" s="176">
        <f t="shared" si="0"/>
        <v>-31015.281312358566</v>
      </c>
      <c r="F11" s="398">
        <f t="shared" si="1"/>
        <v>0.97937189550475856</v>
      </c>
    </row>
    <row r="12" spans="1:6" ht="15" customHeight="1" x14ac:dyDescent="0.3">
      <c r="A12" s="374" t="s">
        <v>919</v>
      </c>
      <c r="B12" s="375" t="s">
        <v>887</v>
      </c>
      <c r="C12" s="383">
        <f>звіт!O358</f>
        <v>3097634.4044028986</v>
      </c>
      <c r="D12" s="176">
        <f>звіт!P358</f>
        <v>3019028.180532245</v>
      </c>
      <c r="E12" s="176">
        <f t="shared" si="0"/>
        <v>-78606.223870653659</v>
      </c>
      <c r="F12" s="398">
        <f t="shared" si="1"/>
        <v>0.97462378912149061</v>
      </c>
    </row>
    <row r="13" spans="1:6" ht="15" customHeight="1" x14ac:dyDescent="0.3">
      <c r="A13" s="374" t="s">
        <v>920</v>
      </c>
      <c r="B13" s="375" t="s">
        <v>921</v>
      </c>
      <c r="C13" s="383">
        <f>звіт!R358</f>
        <v>207180.56697244727</v>
      </c>
      <c r="D13" s="176">
        <f>звіт!S358</f>
        <v>202568.73566540735</v>
      </c>
      <c r="E13" s="176">
        <f t="shared" si="0"/>
        <v>-4611.8313070399163</v>
      </c>
      <c r="F13" s="398">
        <f t="shared" si="1"/>
        <v>0.97774003916277896</v>
      </c>
    </row>
    <row r="14" spans="1:6" ht="15" customHeight="1" x14ac:dyDescent="0.3">
      <c r="A14" s="374" t="s">
        <v>922</v>
      </c>
      <c r="B14" s="375" t="s">
        <v>923</v>
      </c>
      <c r="C14" s="383">
        <f>звіт!U358</f>
        <v>208585.10795718303</v>
      </c>
      <c r="D14" s="176">
        <f>звіт!V358</f>
        <v>240671.08014239813</v>
      </c>
      <c r="E14" s="176">
        <f t="shared" si="0"/>
        <v>32085.972185215098</v>
      </c>
      <c r="F14" s="398">
        <f t="shared" si="1"/>
        <v>1.1538267640458852</v>
      </c>
    </row>
    <row r="15" spans="1:6" ht="15" customHeight="1" x14ac:dyDescent="0.3">
      <c r="A15" s="374" t="s">
        <v>924</v>
      </c>
      <c r="B15" s="375" t="s">
        <v>890</v>
      </c>
      <c r="C15" s="383">
        <f>звіт!X358</f>
        <v>4659247.8810880594</v>
      </c>
      <c r="D15" s="176">
        <f>звіт!Y358</f>
        <v>4326555.0252551148</v>
      </c>
      <c r="E15" s="176">
        <f t="shared" si="0"/>
        <v>-332692.85583294462</v>
      </c>
      <c r="F15" s="398">
        <f t="shared" si="1"/>
        <v>0.92859515863421893</v>
      </c>
    </row>
    <row r="16" spans="1:6" ht="15" customHeight="1" x14ac:dyDescent="0.3">
      <c r="A16" s="374" t="s">
        <v>925</v>
      </c>
      <c r="B16" s="375" t="s">
        <v>850</v>
      </c>
      <c r="C16" s="383">
        <f>звіт!AA358</f>
        <v>358536.28560000018</v>
      </c>
      <c r="D16" s="176">
        <f>звіт!AB358</f>
        <v>27284.819561829943</v>
      </c>
      <c r="E16" s="176">
        <f t="shared" si="0"/>
        <v>-331251.46603817021</v>
      </c>
      <c r="F16" s="398">
        <f t="shared" si="1"/>
        <v>7.6100580771537751E-2</v>
      </c>
    </row>
    <row r="17" spans="1:6" ht="15" customHeight="1" x14ac:dyDescent="0.3">
      <c r="A17" s="374" t="s">
        <v>926</v>
      </c>
      <c r="B17" s="376" t="s">
        <v>927</v>
      </c>
      <c r="C17" s="383">
        <f>звіт!AD358</f>
        <v>10198836.130069669</v>
      </c>
      <c r="D17" s="176">
        <f>звіт!AE358</f>
        <v>11109924.768295664</v>
      </c>
      <c r="E17" s="176">
        <f t="shared" si="0"/>
        <v>911088.638225995</v>
      </c>
      <c r="F17" s="398">
        <f t="shared" si="1"/>
        <v>1.0893326088003112</v>
      </c>
    </row>
    <row r="18" spans="1:6" ht="15" customHeight="1" x14ac:dyDescent="0.3">
      <c r="A18" s="370" t="s">
        <v>928</v>
      </c>
      <c r="B18" s="377" t="s">
        <v>19</v>
      </c>
      <c r="C18" s="396">
        <f>звіт!AJ358</f>
        <v>3829034.5632041343</v>
      </c>
      <c r="D18" s="347">
        <f>звіт!AK358</f>
        <v>3771019.2543264003</v>
      </c>
      <c r="E18" s="347">
        <f t="shared" si="0"/>
        <v>-58015.308877734002</v>
      </c>
      <c r="F18" s="397">
        <f t="shared" si="1"/>
        <v>0.98484858051811708</v>
      </c>
    </row>
    <row r="19" spans="1:6" ht="15" customHeight="1" x14ac:dyDescent="0.3">
      <c r="A19" s="370" t="s">
        <v>929</v>
      </c>
      <c r="B19" s="377" t="s">
        <v>20</v>
      </c>
      <c r="C19" s="396">
        <f>звіт!AM358</f>
        <v>135973.61874119911</v>
      </c>
      <c r="D19" s="347">
        <f>звіт!AN358</f>
        <v>115871.94471937703</v>
      </c>
      <c r="E19" s="347">
        <f t="shared" si="0"/>
        <v>-20101.67402182208</v>
      </c>
      <c r="F19" s="397">
        <f t="shared" si="1"/>
        <v>0.85216489633859094</v>
      </c>
    </row>
    <row r="20" spans="1:6" ht="15" customHeight="1" x14ac:dyDescent="0.3">
      <c r="A20" s="370" t="s">
        <v>930</v>
      </c>
      <c r="B20" s="373" t="s">
        <v>21</v>
      </c>
      <c r="C20" s="396">
        <f>звіт!AP358</f>
        <v>4517230.5758973258</v>
      </c>
      <c r="D20" s="347">
        <f>звіт!AQ358</f>
        <v>3799657.257044022</v>
      </c>
      <c r="E20" s="347">
        <f t="shared" si="0"/>
        <v>-717573.31885330379</v>
      </c>
      <c r="F20" s="397">
        <f t="shared" si="1"/>
        <v>0.84114751133535814</v>
      </c>
    </row>
    <row r="21" spans="1:6" ht="27.45" customHeight="1" x14ac:dyDescent="0.3">
      <c r="A21" s="374" t="s">
        <v>931</v>
      </c>
      <c r="B21" s="380" t="s">
        <v>932</v>
      </c>
      <c r="C21" s="383">
        <v>0</v>
      </c>
      <c r="D21" s="176">
        <v>0</v>
      </c>
      <c r="E21" s="176">
        <f t="shared" si="0"/>
        <v>0</v>
      </c>
      <c r="F21" s="398"/>
    </row>
    <row r="22" spans="1:6" ht="58.95" customHeight="1" x14ac:dyDescent="0.3">
      <c r="A22" s="370" t="s">
        <v>933</v>
      </c>
      <c r="B22" s="373" t="s">
        <v>934</v>
      </c>
      <c r="C22" s="396">
        <f>звіт!AS358</f>
        <v>27475994.249840584</v>
      </c>
      <c r="D22" s="347">
        <f>звіт!AT358</f>
        <v>26305301.069026787</v>
      </c>
      <c r="E22" s="347">
        <f t="shared" si="0"/>
        <v>-1170693.1808137968</v>
      </c>
      <c r="F22" s="397">
        <f t="shared" si="1"/>
        <v>0.95739214493318692</v>
      </c>
    </row>
    <row r="23" spans="1:6" ht="23.7" customHeight="1" x14ac:dyDescent="0.3">
      <c r="A23" s="370" t="s">
        <v>935</v>
      </c>
      <c r="B23" s="373" t="s">
        <v>936</v>
      </c>
      <c r="C23" s="396">
        <f>C24+C25+C26+C27+C28+C29+C30</f>
        <v>7678407.2902899738</v>
      </c>
      <c r="D23" s="347">
        <f>D24+D25+D26+D27+D28+D29+D30</f>
        <v>3812541.1452276409</v>
      </c>
      <c r="E23" s="347">
        <f t="shared" si="0"/>
        <v>-3865866.145062333</v>
      </c>
      <c r="F23" s="397">
        <f t="shared" si="1"/>
        <v>0.49652760020283593</v>
      </c>
    </row>
    <row r="24" spans="1:6" ht="15" customHeight="1" x14ac:dyDescent="0.3">
      <c r="A24" s="374" t="s">
        <v>937</v>
      </c>
      <c r="B24" s="375" t="s">
        <v>917</v>
      </c>
      <c r="C24" s="383">
        <f>звіт!AV358</f>
        <v>1849940.8687538435</v>
      </c>
      <c r="D24" s="176">
        <f>звіт!AW358</f>
        <v>899304.41512449249</v>
      </c>
      <c r="E24" s="176">
        <f t="shared" si="0"/>
        <v>-950636.45362935099</v>
      </c>
      <c r="F24" s="398">
        <f t="shared" si="1"/>
        <v>0.48612603262842752</v>
      </c>
    </row>
    <row r="25" spans="1:6" ht="15" customHeight="1" x14ac:dyDescent="0.3">
      <c r="A25" s="374" t="s">
        <v>938</v>
      </c>
      <c r="B25" s="375" t="s">
        <v>886</v>
      </c>
      <c r="C25" s="383">
        <f>звіт!AY358</f>
        <v>2409999.8660515714</v>
      </c>
      <c r="D25" s="176">
        <f>звіт!AZ358</f>
        <v>577038.02028736961</v>
      </c>
      <c r="E25" s="176">
        <f t="shared" si="0"/>
        <v>-1832961.8457642018</v>
      </c>
      <c r="F25" s="398">
        <f t="shared" si="1"/>
        <v>0.23943487649763281</v>
      </c>
    </row>
    <row r="26" spans="1:6" ht="15" customHeight="1" x14ac:dyDescent="0.3">
      <c r="A26" s="374" t="s">
        <v>939</v>
      </c>
      <c r="B26" s="375" t="s">
        <v>887</v>
      </c>
      <c r="C26" s="383">
        <f>звіт!BB358</f>
        <v>1272106.0118220418</v>
      </c>
      <c r="D26" s="176">
        <f>звіт!BC358</f>
        <v>649039.79824193916</v>
      </c>
      <c r="E26" s="176">
        <f t="shared" si="0"/>
        <v>-623066.21358010266</v>
      </c>
      <c r="F26" s="398">
        <f t="shared" si="1"/>
        <v>0.51020889156267502</v>
      </c>
    </row>
    <row r="27" spans="1:6" ht="15" customHeight="1" x14ac:dyDescent="0.3">
      <c r="A27" s="374" t="s">
        <v>940</v>
      </c>
      <c r="B27" s="375" t="s">
        <v>921</v>
      </c>
      <c r="C27" s="383">
        <f>звіт!BE358</f>
        <v>356579.74678459216</v>
      </c>
      <c r="D27" s="176">
        <f>звіт!BF358</f>
        <v>83024.593524813798</v>
      </c>
      <c r="E27" s="176">
        <f t="shared" si="0"/>
        <v>-273555.1532597784</v>
      </c>
      <c r="F27" s="398">
        <f t="shared" si="1"/>
        <v>0.23283597644980239</v>
      </c>
    </row>
    <row r="28" spans="1:6" ht="15" customHeight="1" x14ac:dyDescent="0.3">
      <c r="A28" s="374" t="s">
        <v>941</v>
      </c>
      <c r="B28" s="375" t="s">
        <v>923</v>
      </c>
      <c r="C28" s="383">
        <f>звіт!BH358</f>
        <v>215213.46652286808</v>
      </c>
      <c r="D28" s="176">
        <f>звіт!BI358</f>
        <v>124060.92392837034</v>
      </c>
      <c r="E28" s="176">
        <f t="shared" si="0"/>
        <v>-91152.542594497747</v>
      </c>
      <c r="F28" s="398">
        <f t="shared" si="1"/>
        <v>0.57645520948470907</v>
      </c>
    </row>
    <row r="29" spans="1:6" ht="15" customHeight="1" x14ac:dyDescent="0.3">
      <c r="A29" s="374" t="s">
        <v>942</v>
      </c>
      <c r="B29" s="375" t="s">
        <v>890</v>
      </c>
      <c r="C29" s="383">
        <f>звіт!BK358</f>
        <v>1422329.9305216544</v>
      </c>
      <c r="D29" s="176">
        <f>звіт!BL358</f>
        <v>1072006.9820769955</v>
      </c>
      <c r="E29" s="176">
        <f t="shared" si="0"/>
        <v>-350322.94844465889</v>
      </c>
      <c r="F29" s="398">
        <f t="shared" si="1"/>
        <v>0.75369782992883072</v>
      </c>
    </row>
    <row r="30" spans="1:6" ht="15" customHeight="1" x14ac:dyDescent="0.3">
      <c r="A30" s="374" t="s">
        <v>943</v>
      </c>
      <c r="B30" s="375" t="s">
        <v>850</v>
      </c>
      <c r="C30" s="383">
        <f>звіт!BN358</f>
        <v>152237.3998334037</v>
      </c>
      <c r="D30" s="176">
        <f>звіт!BO358</f>
        <v>408066.41204365989</v>
      </c>
      <c r="E30" s="176">
        <f t="shared" si="0"/>
        <v>255829.01221025619</v>
      </c>
      <c r="F30" s="398">
        <f t="shared" si="1"/>
        <v>2.6804609937519608</v>
      </c>
    </row>
    <row r="31" spans="1:6" ht="24" x14ac:dyDescent="0.3">
      <c r="A31" s="374" t="s">
        <v>944</v>
      </c>
      <c r="B31" s="380" t="s">
        <v>945</v>
      </c>
      <c r="C31" s="383">
        <v>0</v>
      </c>
      <c r="D31" s="176">
        <v>0</v>
      </c>
      <c r="E31" s="176">
        <f t="shared" si="0"/>
        <v>0</v>
      </c>
      <c r="F31" s="398"/>
    </row>
    <row r="32" spans="1:6" ht="21" customHeight="1" x14ac:dyDescent="0.3">
      <c r="A32" s="370" t="s">
        <v>946</v>
      </c>
      <c r="B32" s="373" t="s">
        <v>24</v>
      </c>
      <c r="C32" s="396">
        <f>звіт!BT358</f>
        <v>23767577.197706539</v>
      </c>
      <c r="D32" s="347">
        <f>звіт!BU358</f>
        <v>31381545.875391934</v>
      </c>
      <c r="E32" s="347">
        <f t="shared" si="0"/>
        <v>7613968.6776853949</v>
      </c>
      <c r="F32" s="397">
        <f t="shared" si="1"/>
        <v>1.3203510654178126</v>
      </c>
    </row>
    <row r="33" spans="1:6" ht="29.25" customHeight="1" x14ac:dyDescent="0.3">
      <c r="A33" s="370" t="s">
        <v>947</v>
      </c>
      <c r="B33" s="373" t="s">
        <v>25</v>
      </c>
      <c r="C33" s="396">
        <f>звіт!BW358</f>
        <v>14323213.025621308</v>
      </c>
      <c r="D33" s="347">
        <f>звіт!BX358</f>
        <v>15040678.635543726</v>
      </c>
      <c r="E33" s="347">
        <f t="shared" si="0"/>
        <v>717465.60992241837</v>
      </c>
      <c r="F33" s="397">
        <f t="shared" si="1"/>
        <v>1.0500911079545503</v>
      </c>
    </row>
    <row r="34" spans="1:6" ht="37.35" customHeight="1" x14ac:dyDescent="0.3">
      <c r="A34" s="370" t="s">
        <v>948</v>
      </c>
      <c r="B34" s="373" t="s">
        <v>26</v>
      </c>
      <c r="C34" s="396">
        <f>звіт!BZ358</f>
        <v>8782395.4904394783</v>
      </c>
      <c r="D34" s="347">
        <f>звіт!CA358</f>
        <v>5538649.1631417917</v>
      </c>
      <c r="E34" s="347">
        <f t="shared" si="0"/>
        <v>-3243746.3272976866</v>
      </c>
      <c r="F34" s="397">
        <f t="shared" si="1"/>
        <v>0.63065358069688038</v>
      </c>
    </row>
    <row r="35" spans="1:6" ht="15" customHeight="1" x14ac:dyDescent="0.3">
      <c r="A35" s="370" t="s">
        <v>949</v>
      </c>
      <c r="B35" s="373" t="s">
        <v>27</v>
      </c>
      <c r="C35" s="396">
        <f>звіт!CC358</f>
        <v>742316.74348537938</v>
      </c>
      <c r="D35" s="347">
        <f>звіт!CD358</f>
        <v>754938.92674796877</v>
      </c>
      <c r="E35" s="347">
        <f t="shared" si="0"/>
        <v>12622.183262589388</v>
      </c>
      <c r="F35" s="397">
        <f t="shared" si="1"/>
        <v>1.0170037701201846</v>
      </c>
    </row>
    <row r="36" spans="1:6" ht="15" customHeight="1" x14ac:dyDescent="0.3">
      <c r="A36" s="370" t="s">
        <v>950</v>
      </c>
      <c r="B36" s="373" t="s">
        <v>28</v>
      </c>
      <c r="C36" s="396">
        <f>звіт!CF358</f>
        <v>91214.67947031722</v>
      </c>
      <c r="D36" s="347">
        <f>звіт!CG358</f>
        <v>59640.833849812559</v>
      </c>
      <c r="E36" s="347">
        <f t="shared" si="0"/>
        <v>-31573.84562050466</v>
      </c>
      <c r="F36" s="397">
        <f t="shared" si="1"/>
        <v>0.65385126819659201</v>
      </c>
    </row>
    <row r="37" spans="1:6" ht="42" customHeight="1" x14ac:dyDescent="0.3">
      <c r="A37" s="370" t="s">
        <v>951</v>
      </c>
      <c r="B37" s="373" t="s">
        <v>952</v>
      </c>
      <c r="C37" s="396">
        <f>C38+C39</f>
        <v>5711972.9121516766</v>
      </c>
      <c r="D37" s="347">
        <f>D38+D39</f>
        <v>4863863.5592512991</v>
      </c>
      <c r="E37" s="347">
        <f t="shared" si="0"/>
        <v>-848109.35290037747</v>
      </c>
      <c r="F37" s="397">
        <f t="shared" si="1"/>
        <v>0.85152076770250329</v>
      </c>
    </row>
    <row r="38" spans="1:6" ht="15" customHeight="1" x14ac:dyDescent="0.3">
      <c r="A38" s="378" t="s">
        <v>953</v>
      </c>
      <c r="B38" s="379" t="s">
        <v>66</v>
      </c>
      <c r="C38" s="383">
        <f>звіт!CI358</f>
        <v>4371070.2876393758</v>
      </c>
      <c r="D38" s="176">
        <f>звіт!CJ358</f>
        <v>3463069.7770118271</v>
      </c>
      <c r="E38" s="176">
        <f t="shared" si="0"/>
        <v>-908000.51062754868</v>
      </c>
      <c r="F38" s="398">
        <f t="shared" si="1"/>
        <v>0.79227043930288288</v>
      </c>
    </row>
    <row r="39" spans="1:6" ht="15" customHeight="1" x14ac:dyDescent="0.3">
      <c r="A39" s="378" t="s">
        <v>954</v>
      </c>
      <c r="B39" s="379" t="s">
        <v>67</v>
      </c>
      <c r="C39" s="383">
        <f>звіт!CL358</f>
        <v>1340902.6245123011</v>
      </c>
      <c r="D39" s="176">
        <f>звіт!CM358</f>
        <v>1400793.7822394718</v>
      </c>
      <c r="E39" s="176">
        <f t="shared" si="0"/>
        <v>59891.157727170736</v>
      </c>
      <c r="F39" s="398">
        <f t="shared" si="1"/>
        <v>1.0446648075947751</v>
      </c>
    </row>
    <row r="40" spans="1:6" ht="15" customHeight="1" x14ac:dyDescent="0.3">
      <c r="A40" s="370" t="s">
        <v>955</v>
      </c>
      <c r="B40" s="380" t="s">
        <v>956</v>
      </c>
      <c r="C40" s="383"/>
      <c r="D40" s="176"/>
      <c r="E40" s="176"/>
      <c r="F40" s="398"/>
    </row>
    <row r="41" spans="1:6" ht="17.399999999999999" customHeight="1" x14ac:dyDescent="0.3">
      <c r="A41" s="374" t="s">
        <v>957</v>
      </c>
      <c r="B41" s="381" t="s">
        <v>30</v>
      </c>
      <c r="C41" s="396">
        <f>C9+C18+C19+C20+C21+C22+C23+C31+C32+C33+C34+C35+C36+C37+C40</f>
        <v>124992475.75687437</v>
      </c>
      <c r="D41" s="347">
        <f>D9+D18+D19+D20+D21+D22+D23+D31+D32+D33+D34+D35+D36+D37+D40</f>
        <v>123584285.33617374</v>
      </c>
      <c r="E41" s="347">
        <f t="shared" si="0"/>
        <v>-1408190.4207006246</v>
      </c>
      <c r="F41" s="397">
        <f t="shared" si="1"/>
        <v>0.98873379847728016</v>
      </c>
    </row>
    <row r="42" spans="1:6" ht="15" customHeight="1" x14ac:dyDescent="0.3">
      <c r="A42" s="407" t="s">
        <v>958</v>
      </c>
      <c r="B42" s="408" t="s">
        <v>959</v>
      </c>
      <c r="C42" s="409">
        <f>C41*1.2</f>
        <v>149990970.90824923</v>
      </c>
      <c r="D42" s="410">
        <f>D41*1.2</f>
        <v>148301142.4034085</v>
      </c>
      <c r="E42" s="410">
        <f t="shared" si="0"/>
        <v>-1689828.5048407316</v>
      </c>
      <c r="F42" s="411">
        <f t="shared" si="1"/>
        <v>0.98873379847728027</v>
      </c>
    </row>
    <row r="43" spans="1:6" ht="21.6" customHeight="1" thickBot="1" x14ac:dyDescent="0.35">
      <c r="A43" s="374" t="s">
        <v>960</v>
      </c>
      <c r="B43" s="382" t="s">
        <v>962</v>
      </c>
      <c r="C43" s="396">
        <f>звіт!CX358</f>
        <v>5875531.5786819719</v>
      </c>
      <c r="D43" s="347">
        <f>C44-D42</f>
        <v>7565360.0835227072</v>
      </c>
      <c r="E43" s="347">
        <f t="shared" si="0"/>
        <v>1689828.5048407353</v>
      </c>
      <c r="F43" s="397"/>
    </row>
    <row r="44" spans="1:6" ht="18.899999999999999" customHeight="1" thickBot="1" x14ac:dyDescent="0.35">
      <c r="A44" s="400"/>
      <c r="B44" s="401" t="s">
        <v>963</v>
      </c>
      <c r="C44" s="402">
        <f>C42+C43</f>
        <v>155866502.4869312</v>
      </c>
      <c r="D44" s="403"/>
      <c r="E44" s="403"/>
      <c r="F44" s="404"/>
    </row>
    <row r="45" spans="1:6" ht="15.6" x14ac:dyDescent="0.3">
      <c r="B45" s="405"/>
      <c r="C45" s="359"/>
      <c r="D45" s="405"/>
      <c r="E45" s="405"/>
      <c r="F45" s="405"/>
    </row>
    <row r="46" spans="1:6" ht="15.6" x14ac:dyDescent="0.3">
      <c r="B46" s="405"/>
      <c r="C46" s="359"/>
      <c r="D46" s="405"/>
      <c r="E46" s="405"/>
      <c r="F46" s="405"/>
    </row>
    <row r="47" spans="1:6" s="384" customFormat="1" ht="18.45" customHeight="1" x14ac:dyDescent="0.3">
      <c r="A47" s="406"/>
      <c r="B47" s="406" t="s">
        <v>961</v>
      </c>
      <c r="C47" s="346">
        <f>(C22+C23)*1.2</f>
        <v>42185281.848156668</v>
      </c>
      <c r="D47" s="346">
        <f>(D22+D23)*1.2</f>
        <v>36141410.657105312</v>
      </c>
      <c r="E47" s="346">
        <f>D47-C47</f>
        <v>-6043871.1910513565</v>
      </c>
      <c r="F47" s="397">
        <f t="shared" ref="F47" si="2">D47/C47</f>
        <v>0.85673033517220765</v>
      </c>
    </row>
    <row r="50" spans="3:4" x14ac:dyDescent="0.3">
      <c r="C50" s="175">
        <f>звіт!CU358</f>
        <v>149990970.9082492</v>
      </c>
      <c r="D50" s="175">
        <f>звіт!CV358</f>
        <v>148301142.40340859</v>
      </c>
    </row>
    <row r="58" spans="3:4" x14ac:dyDescent="0.3">
      <c r="C58" s="318"/>
      <c r="D58" s="361"/>
    </row>
  </sheetData>
  <mergeCells count="4">
    <mergeCell ref="A5:A6"/>
    <mergeCell ref="B5:B6"/>
    <mergeCell ref="C5:F5"/>
    <mergeCell ref="C7:E7"/>
  </mergeCells>
  <pageMargins left="0.70866141732283472" right="0.31496062992125984" top="0.15748031496062992" bottom="0.15748031496062992" header="0.31496062992125984" footer="0.31496062992125984"/>
  <pageSetup paperSize="9" scale="80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E25C0-2808-4937-86E6-C817AAB16817}">
  <sheetPr codeName="Лист8">
    <tabColor rgb="FFCC0099"/>
  </sheetPr>
  <dimension ref="A1:F58"/>
  <sheetViews>
    <sheetView topLeftCell="A6" workbookViewId="0">
      <selection activeCell="H41" sqref="H41"/>
    </sheetView>
  </sheetViews>
  <sheetFormatPr defaultColWidth="8.6640625" defaultRowHeight="13.8" x14ac:dyDescent="0.3"/>
  <cols>
    <col min="1" max="1" width="7.33203125" style="318" customWidth="1"/>
    <col min="2" max="2" width="55.6640625" style="318" customWidth="1"/>
    <col min="3" max="3" width="13.33203125" style="175" customWidth="1"/>
    <col min="4" max="4" width="12.33203125" style="318" customWidth="1"/>
    <col min="5" max="5" width="11.44140625" style="318" customWidth="1"/>
    <col min="6" max="6" width="9.88671875" style="318" customWidth="1"/>
    <col min="7" max="16384" width="8.6640625" style="318"/>
  </cols>
  <sheetData>
    <row r="1" spans="1:6" ht="20.399999999999999" x14ac:dyDescent="0.3">
      <c r="A1" s="384" t="s">
        <v>967</v>
      </c>
      <c r="D1" s="286" t="str">
        <f>звіт!E1</f>
        <v>01.03.2019 - 01.03.2026</v>
      </c>
    </row>
    <row r="3" spans="1:6" s="386" customFormat="1" ht="15" x14ac:dyDescent="0.3">
      <c r="A3" s="385" t="s">
        <v>1009</v>
      </c>
      <c r="C3" s="387"/>
      <c r="E3" s="388"/>
      <c r="F3" s="389"/>
    </row>
    <row r="4" spans="1:6" ht="14.4" thickBot="1" x14ac:dyDescent="0.35"/>
    <row r="5" spans="1:6" ht="22.2" customHeight="1" x14ac:dyDescent="0.3">
      <c r="A5" s="625" t="s">
        <v>908</v>
      </c>
      <c r="B5" s="791" t="s">
        <v>909</v>
      </c>
      <c r="C5" s="793" t="str">
        <f>D1</f>
        <v>01.03.2019 - 01.03.2026</v>
      </c>
      <c r="D5" s="794"/>
      <c r="E5" s="794"/>
      <c r="F5" s="795"/>
    </row>
    <row r="6" spans="1:6" ht="34.950000000000003" customHeight="1" thickBot="1" x14ac:dyDescent="0.35">
      <c r="A6" s="626"/>
      <c r="B6" s="792"/>
      <c r="C6" s="390" t="s">
        <v>910</v>
      </c>
      <c r="D6" s="391" t="s">
        <v>73</v>
      </c>
      <c r="E6" s="391" t="s">
        <v>75</v>
      </c>
      <c r="F6" s="392" t="s">
        <v>964</v>
      </c>
    </row>
    <row r="7" spans="1:6" ht="16.649999999999999" customHeight="1" x14ac:dyDescent="0.3">
      <c r="A7" s="368"/>
      <c r="B7" s="369" t="s">
        <v>911</v>
      </c>
      <c r="C7" s="788">
        <f>звіт!E358</f>
        <v>342057.13</v>
      </c>
      <c r="D7" s="789"/>
      <c r="E7" s="790"/>
      <c r="F7" s="393"/>
    </row>
    <row r="8" spans="1:6" ht="15" customHeight="1" x14ac:dyDescent="0.3">
      <c r="A8" s="370" t="s">
        <v>912</v>
      </c>
      <c r="B8" s="371" t="s">
        <v>913</v>
      </c>
      <c r="C8" s="383"/>
      <c r="D8" s="355"/>
      <c r="E8" s="355"/>
      <c r="F8" s="395"/>
    </row>
    <row r="9" spans="1:6" ht="15" customHeight="1" x14ac:dyDescent="0.3">
      <c r="A9" s="372" t="s">
        <v>914</v>
      </c>
      <c r="B9" s="373" t="s">
        <v>915</v>
      </c>
      <c r="C9" s="396">
        <f>C10+C11+C12+C13+C14+C15+C16+C17</f>
        <v>25844190.62942823</v>
      </c>
      <c r="D9" s="347">
        <f>D10+D11+D12+D13+D14+D15+D16+D17</f>
        <v>25911443.623438478</v>
      </c>
      <c r="E9" s="347">
        <f>D9-C9</f>
        <v>67252.99401024729</v>
      </c>
      <c r="F9" s="397">
        <f>D9/C9</f>
        <v>1.0026022480245007</v>
      </c>
    </row>
    <row r="10" spans="1:6" ht="15" customHeight="1" x14ac:dyDescent="0.3">
      <c r="A10" s="374" t="s">
        <v>916</v>
      </c>
      <c r="B10" s="375" t="s">
        <v>917</v>
      </c>
      <c r="C10" s="383">
        <f>звіт!I359</f>
        <v>7276629.7077855961</v>
      </c>
      <c r="D10" s="176">
        <f>звіт!J359</f>
        <v>7050020.2065929594</v>
      </c>
      <c r="E10" s="176">
        <f t="shared" ref="E10:E43" si="0">D10-C10</f>
        <v>-226609.50119263679</v>
      </c>
      <c r="F10" s="398">
        <f t="shared" ref="F10:F42" si="1">D10/C10</f>
        <v>0.96885790396202554</v>
      </c>
    </row>
    <row r="11" spans="1:6" ht="15" customHeight="1" x14ac:dyDescent="0.3">
      <c r="A11" s="374" t="s">
        <v>918</v>
      </c>
      <c r="B11" s="375" t="s">
        <v>886</v>
      </c>
      <c r="C11" s="383">
        <f>звіт!L359</f>
        <v>1391288.8246224453</v>
      </c>
      <c r="D11" s="176">
        <f>звіт!M359</f>
        <v>1334021.8476127209</v>
      </c>
      <c r="E11" s="176">
        <f t="shared" si="0"/>
        <v>-57266.97700972436</v>
      </c>
      <c r="F11" s="398">
        <f t="shared" si="1"/>
        <v>0.95883890102742331</v>
      </c>
    </row>
    <row r="12" spans="1:6" ht="15" customHeight="1" x14ac:dyDescent="0.3">
      <c r="A12" s="374" t="s">
        <v>919</v>
      </c>
      <c r="B12" s="375" t="s">
        <v>887</v>
      </c>
      <c r="C12" s="383">
        <f>звіт!O359</f>
        <v>2784452.2644874868</v>
      </c>
      <c r="D12" s="176">
        <f>звіт!P359</f>
        <v>2785937.8890124657</v>
      </c>
      <c r="E12" s="176">
        <f t="shared" si="0"/>
        <v>1485.6245249789208</v>
      </c>
      <c r="F12" s="398">
        <f t="shared" si="1"/>
        <v>1.0005335428241764</v>
      </c>
    </row>
    <row r="13" spans="1:6" ht="15" customHeight="1" x14ac:dyDescent="0.3">
      <c r="A13" s="374" t="s">
        <v>920</v>
      </c>
      <c r="B13" s="375" t="s">
        <v>921</v>
      </c>
      <c r="C13" s="383">
        <f>звіт!R359</f>
        <v>384015.83733702486</v>
      </c>
      <c r="D13" s="176">
        <f>звіт!S359</f>
        <v>384231.80454507563</v>
      </c>
      <c r="E13" s="176">
        <f t="shared" si="0"/>
        <v>215.96720805077348</v>
      </c>
      <c r="F13" s="398">
        <f t="shared" si="1"/>
        <v>1.0005623914095534</v>
      </c>
    </row>
    <row r="14" spans="1:6" ht="15" customHeight="1" x14ac:dyDescent="0.3">
      <c r="A14" s="374" t="s">
        <v>922</v>
      </c>
      <c r="B14" s="375" t="s">
        <v>923</v>
      </c>
      <c r="C14" s="383">
        <f>звіт!U359</f>
        <v>336386.21644299419</v>
      </c>
      <c r="D14" s="176">
        <f>звіт!V359</f>
        <v>257283.37744782551</v>
      </c>
      <c r="E14" s="176">
        <f t="shared" si="0"/>
        <v>-79102.838995168684</v>
      </c>
      <c r="F14" s="398">
        <f t="shared" si="1"/>
        <v>0.76484518351668584</v>
      </c>
    </row>
    <row r="15" spans="1:6" ht="15" customHeight="1" x14ac:dyDescent="0.3">
      <c r="A15" s="374" t="s">
        <v>924</v>
      </c>
      <c r="B15" s="375" t="s">
        <v>890</v>
      </c>
      <c r="C15" s="383">
        <f>звіт!X359</f>
        <v>4165362.6495358991</v>
      </c>
      <c r="D15" s="176">
        <f>звіт!Y359</f>
        <v>3988475.8604403706</v>
      </c>
      <c r="E15" s="176">
        <f t="shared" si="0"/>
        <v>-176886.78909552842</v>
      </c>
      <c r="F15" s="398">
        <f t="shared" si="1"/>
        <v>0.95753388024564035</v>
      </c>
    </row>
    <row r="16" spans="1:6" ht="15" customHeight="1" x14ac:dyDescent="0.3">
      <c r="A16" s="374" t="s">
        <v>925</v>
      </c>
      <c r="B16" s="375" t="s">
        <v>850</v>
      </c>
      <c r="C16" s="383">
        <f>звіт!AA359</f>
        <v>322355.89439999999</v>
      </c>
      <c r="D16" s="176">
        <f>звіт!AB359</f>
        <v>17314.885988740465</v>
      </c>
      <c r="E16" s="176">
        <f t="shared" si="0"/>
        <v>-305041.00841125951</v>
      </c>
      <c r="F16" s="398">
        <f t="shared" si="1"/>
        <v>5.3713570279112187E-2</v>
      </c>
    </row>
    <row r="17" spans="1:6" ht="15" customHeight="1" x14ac:dyDescent="0.3">
      <c r="A17" s="374" t="s">
        <v>926</v>
      </c>
      <c r="B17" s="376" t="s">
        <v>927</v>
      </c>
      <c r="C17" s="383">
        <f>звіт!AD359</f>
        <v>9183699.234816784</v>
      </c>
      <c r="D17" s="176">
        <f>звіт!AE359</f>
        <v>10094157.751798321</v>
      </c>
      <c r="E17" s="176">
        <f t="shared" si="0"/>
        <v>910458.51698153652</v>
      </c>
      <c r="F17" s="398">
        <f t="shared" si="1"/>
        <v>1.0991385381535419</v>
      </c>
    </row>
    <row r="18" spans="1:6" ht="15" customHeight="1" x14ac:dyDescent="0.3">
      <c r="A18" s="370" t="s">
        <v>928</v>
      </c>
      <c r="B18" s="377" t="s">
        <v>19</v>
      </c>
      <c r="C18" s="396">
        <f>звіт!AJ359</f>
        <v>10005913.398379892</v>
      </c>
      <c r="D18" s="347">
        <f>звіт!AK359</f>
        <v>9865605.4695490878</v>
      </c>
      <c r="E18" s="347">
        <f t="shared" si="0"/>
        <v>-140307.9288308043</v>
      </c>
      <c r="F18" s="397">
        <f t="shared" si="1"/>
        <v>0.98597749918028255</v>
      </c>
    </row>
    <row r="19" spans="1:6" ht="15" customHeight="1" x14ac:dyDescent="0.3">
      <c r="A19" s="370" t="s">
        <v>929</v>
      </c>
      <c r="B19" s="377" t="s">
        <v>20</v>
      </c>
      <c r="C19" s="396">
        <f>звіт!AM359</f>
        <v>154681.77816544814</v>
      </c>
      <c r="D19" s="347">
        <f>звіт!AN359</f>
        <v>165010.38489937162</v>
      </c>
      <c r="E19" s="347">
        <f t="shared" si="0"/>
        <v>10328.606733923487</v>
      </c>
      <c r="F19" s="397">
        <f t="shared" si="1"/>
        <v>1.0667732609258989</v>
      </c>
    </row>
    <row r="20" spans="1:6" ht="15" customHeight="1" x14ac:dyDescent="0.3">
      <c r="A20" s="370" t="s">
        <v>930</v>
      </c>
      <c r="B20" s="373" t="s">
        <v>21</v>
      </c>
      <c r="C20" s="396">
        <f>звіт!AP359</f>
        <v>2992197.3629353992</v>
      </c>
      <c r="D20" s="347">
        <f>звіт!AQ359</f>
        <v>2736688.4131046198</v>
      </c>
      <c r="E20" s="347">
        <f t="shared" si="0"/>
        <v>-255508.94983077934</v>
      </c>
      <c r="F20" s="397">
        <f t="shared" si="1"/>
        <v>0.91460825646202681</v>
      </c>
    </row>
    <row r="21" spans="1:6" ht="27.45" customHeight="1" x14ac:dyDescent="0.3">
      <c r="A21" s="374" t="s">
        <v>931</v>
      </c>
      <c r="B21" s="380" t="s">
        <v>932</v>
      </c>
      <c r="C21" s="383">
        <v>0</v>
      </c>
      <c r="D21" s="176">
        <v>0</v>
      </c>
      <c r="E21" s="176">
        <f t="shared" si="0"/>
        <v>0</v>
      </c>
      <c r="F21" s="398"/>
    </row>
    <row r="22" spans="1:6" ht="58.95" customHeight="1" x14ac:dyDescent="0.3">
      <c r="A22" s="370" t="s">
        <v>933</v>
      </c>
      <c r="B22" s="373" t="s">
        <v>934</v>
      </c>
      <c r="C22" s="396">
        <f>звіт!AS359</f>
        <v>32506821.675023485</v>
      </c>
      <c r="D22" s="347">
        <f>звіт!AT359</f>
        <v>31043461.622727636</v>
      </c>
      <c r="E22" s="347">
        <f t="shared" si="0"/>
        <v>-1463360.0522958487</v>
      </c>
      <c r="F22" s="397">
        <f t="shared" si="1"/>
        <v>0.95498298581985896</v>
      </c>
    </row>
    <row r="23" spans="1:6" ht="23.7" customHeight="1" x14ac:dyDescent="0.3">
      <c r="A23" s="370" t="s">
        <v>935</v>
      </c>
      <c r="B23" s="373" t="s">
        <v>936</v>
      </c>
      <c r="C23" s="396">
        <f>C24+C25+C26+C27+C28+C29+C30</f>
        <v>7625399.7464348059</v>
      </c>
      <c r="D23" s="347">
        <f>D24+D25+D26+D27+D28+D29+D30</f>
        <v>5589272.376771233</v>
      </c>
      <c r="E23" s="347">
        <f t="shared" si="0"/>
        <v>-2036127.3696635729</v>
      </c>
      <c r="F23" s="397">
        <f t="shared" si="1"/>
        <v>0.73298090101892066</v>
      </c>
    </row>
    <row r="24" spans="1:6" ht="15" customHeight="1" x14ac:dyDescent="0.3">
      <c r="A24" s="374" t="s">
        <v>937</v>
      </c>
      <c r="B24" s="375" t="s">
        <v>917</v>
      </c>
      <c r="C24" s="383">
        <f>звіт!AV359</f>
        <v>1640474.9077179648</v>
      </c>
      <c r="D24" s="176">
        <f>звіт!AW359</f>
        <v>1159442.6989176034</v>
      </c>
      <c r="E24" s="176">
        <f t="shared" si="0"/>
        <v>-481032.20880036149</v>
      </c>
      <c r="F24" s="398">
        <f t="shared" si="1"/>
        <v>0.70677258973164259</v>
      </c>
    </row>
    <row r="25" spans="1:6" ht="15" customHeight="1" x14ac:dyDescent="0.3">
      <c r="A25" s="374" t="s">
        <v>938</v>
      </c>
      <c r="B25" s="375" t="s">
        <v>886</v>
      </c>
      <c r="C25" s="383">
        <f>звіт!AY359</f>
        <v>2072121.8494222935</v>
      </c>
      <c r="D25" s="176">
        <f>звіт!AZ359</f>
        <v>1304701.5430139895</v>
      </c>
      <c r="E25" s="176">
        <f t="shared" si="0"/>
        <v>-767420.30640830402</v>
      </c>
      <c r="F25" s="398">
        <f t="shared" si="1"/>
        <v>0.62964518393440017</v>
      </c>
    </row>
    <row r="26" spans="1:6" ht="15" customHeight="1" x14ac:dyDescent="0.3">
      <c r="A26" s="374" t="s">
        <v>939</v>
      </c>
      <c r="B26" s="375" t="s">
        <v>887</v>
      </c>
      <c r="C26" s="383">
        <f>звіт!BB359</f>
        <v>1113783.5562317912</v>
      </c>
      <c r="D26" s="176">
        <f>звіт!BC359</f>
        <v>1332856.58581867</v>
      </c>
      <c r="E26" s="176">
        <f t="shared" si="0"/>
        <v>219073.02958687884</v>
      </c>
      <c r="F26" s="398">
        <f t="shared" si="1"/>
        <v>1.1966926413674643</v>
      </c>
    </row>
    <row r="27" spans="1:6" ht="15" customHeight="1" x14ac:dyDescent="0.3">
      <c r="A27" s="374" t="s">
        <v>940</v>
      </c>
      <c r="B27" s="375" t="s">
        <v>921</v>
      </c>
      <c r="C27" s="383">
        <f>звіт!BE359</f>
        <v>666757.05225295736</v>
      </c>
      <c r="D27" s="176">
        <f>звіт!BF359</f>
        <v>290660.56080886902</v>
      </c>
      <c r="E27" s="176">
        <f t="shared" si="0"/>
        <v>-376096.49144408834</v>
      </c>
      <c r="F27" s="398">
        <f t="shared" si="1"/>
        <v>0.43593173829468079</v>
      </c>
    </row>
    <row r="28" spans="1:6" ht="15" customHeight="1" x14ac:dyDescent="0.3">
      <c r="A28" s="374" t="s">
        <v>941</v>
      </c>
      <c r="B28" s="375" t="s">
        <v>923</v>
      </c>
      <c r="C28" s="383">
        <f>звіт!BH359</f>
        <v>584460.46777714859</v>
      </c>
      <c r="D28" s="176">
        <f>звіт!BI359</f>
        <v>218936.0093742082</v>
      </c>
      <c r="E28" s="176">
        <f t="shared" si="0"/>
        <v>-365524.45840294042</v>
      </c>
      <c r="F28" s="398">
        <f t="shared" si="1"/>
        <v>0.37459506920438501</v>
      </c>
    </row>
    <row r="29" spans="1:6" ht="15" customHeight="1" x14ac:dyDescent="0.3">
      <c r="A29" s="374" t="s">
        <v>942</v>
      </c>
      <c r="B29" s="375" t="s">
        <v>890</v>
      </c>
      <c r="C29" s="383">
        <f>звіт!BK359</f>
        <v>1409058.3550774041</v>
      </c>
      <c r="D29" s="176">
        <f>звіт!BL359</f>
        <v>996728.13744787383</v>
      </c>
      <c r="E29" s="176">
        <f t="shared" si="0"/>
        <v>-412330.21762953023</v>
      </c>
      <c r="F29" s="398">
        <f t="shared" si="1"/>
        <v>0.70737179468562206</v>
      </c>
    </row>
    <row r="30" spans="1:6" ht="15" customHeight="1" x14ac:dyDescent="0.3">
      <c r="A30" s="374" t="s">
        <v>943</v>
      </c>
      <c r="B30" s="375" t="s">
        <v>850</v>
      </c>
      <c r="C30" s="383">
        <f>звіт!BN359</f>
        <v>138743.55795524636</v>
      </c>
      <c r="D30" s="176">
        <f>звіт!BO359</f>
        <v>285946.84139001952</v>
      </c>
      <c r="E30" s="176">
        <f t="shared" si="0"/>
        <v>147203.28343477316</v>
      </c>
      <c r="F30" s="398">
        <f t="shared" si="1"/>
        <v>2.0609738254100098</v>
      </c>
    </row>
    <row r="31" spans="1:6" ht="24" x14ac:dyDescent="0.3">
      <c r="A31" s="374" t="s">
        <v>944</v>
      </c>
      <c r="B31" s="380" t="s">
        <v>945</v>
      </c>
      <c r="C31" s="383">
        <v>0</v>
      </c>
      <c r="D31" s="176">
        <v>0</v>
      </c>
      <c r="E31" s="176">
        <f t="shared" si="0"/>
        <v>0</v>
      </c>
      <c r="F31" s="398"/>
    </row>
    <row r="32" spans="1:6" ht="21" customHeight="1" x14ac:dyDescent="0.3">
      <c r="A32" s="370" t="s">
        <v>946</v>
      </c>
      <c r="B32" s="373" t="s">
        <v>24</v>
      </c>
      <c r="C32" s="396">
        <f>звіт!BT359</f>
        <v>20451912.019191373</v>
      </c>
      <c r="D32" s="347">
        <f>звіт!BU359</f>
        <v>22828691.988714363</v>
      </c>
      <c r="E32" s="347">
        <f t="shared" si="0"/>
        <v>2376779.9695229903</v>
      </c>
      <c r="F32" s="397">
        <f t="shared" si="1"/>
        <v>1.1162130937827575</v>
      </c>
    </row>
    <row r="33" spans="1:6" ht="29.25" customHeight="1" x14ac:dyDescent="0.3">
      <c r="A33" s="370" t="s">
        <v>947</v>
      </c>
      <c r="B33" s="373" t="s">
        <v>25</v>
      </c>
      <c r="C33" s="396">
        <f>звіт!BW359</f>
        <v>14221603.7798944</v>
      </c>
      <c r="D33" s="347">
        <f>звіт!BX359</f>
        <v>14427164.484621234</v>
      </c>
      <c r="E33" s="347">
        <f t="shared" si="0"/>
        <v>205560.70472683385</v>
      </c>
      <c r="F33" s="397">
        <f t="shared" si="1"/>
        <v>1.0144541155771365</v>
      </c>
    </row>
    <row r="34" spans="1:6" ht="37.35" customHeight="1" x14ac:dyDescent="0.3">
      <c r="A34" s="370" t="s">
        <v>948</v>
      </c>
      <c r="B34" s="373" t="s">
        <v>26</v>
      </c>
      <c r="C34" s="396">
        <f>звіт!BZ359</f>
        <v>4087533.8339630486</v>
      </c>
      <c r="D34" s="347">
        <f>звіт!CA359</f>
        <v>3786320.4663904733</v>
      </c>
      <c r="E34" s="347">
        <f t="shared" si="0"/>
        <v>-301213.36757257534</v>
      </c>
      <c r="F34" s="397">
        <f t="shared" si="1"/>
        <v>0.92630926622066989</v>
      </c>
    </row>
    <row r="35" spans="1:6" ht="15" customHeight="1" x14ac:dyDescent="0.3">
      <c r="A35" s="370" t="s">
        <v>949</v>
      </c>
      <c r="B35" s="373" t="s">
        <v>27</v>
      </c>
      <c r="C35" s="396">
        <f>звіт!CC359</f>
        <v>780327.02316448838</v>
      </c>
      <c r="D35" s="347">
        <f>звіт!CD359</f>
        <v>792420.78467330185</v>
      </c>
      <c r="E35" s="347">
        <f t="shared" si="0"/>
        <v>12093.761508813477</v>
      </c>
      <c r="F35" s="397">
        <f t="shared" si="1"/>
        <v>1.0154983246123774</v>
      </c>
    </row>
    <row r="36" spans="1:6" ht="15" customHeight="1" x14ac:dyDescent="0.3">
      <c r="A36" s="370" t="s">
        <v>950</v>
      </c>
      <c r="B36" s="373" t="s">
        <v>28</v>
      </c>
      <c r="C36" s="396">
        <f>звіт!CF359</f>
        <v>95733.519650581729</v>
      </c>
      <c r="D36" s="347">
        <f>звіт!CG359</f>
        <v>94915.453764256032</v>
      </c>
      <c r="E36" s="347">
        <f t="shared" si="0"/>
        <v>-818.06588632569765</v>
      </c>
      <c r="F36" s="397">
        <f t="shared" si="1"/>
        <v>0.99145476015807665</v>
      </c>
    </row>
    <row r="37" spans="1:6" ht="42" customHeight="1" x14ac:dyDescent="0.3">
      <c r="A37" s="370" t="s">
        <v>951</v>
      </c>
      <c r="B37" s="373" t="s">
        <v>952</v>
      </c>
      <c r="C37" s="396">
        <f>C38+C39</f>
        <v>8900688.2993820533</v>
      </c>
      <c r="D37" s="347">
        <f>D38+D39</f>
        <v>7879104.0122827217</v>
      </c>
      <c r="E37" s="347">
        <f t="shared" si="0"/>
        <v>-1021584.2870993316</v>
      </c>
      <c r="F37" s="397">
        <f t="shared" si="1"/>
        <v>0.88522412506342263</v>
      </c>
    </row>
    <row r="38" spans="1:6" ht="15" customHeight="1" x14ac:dyDescent="0.3">
      <c r="A38" s="378" t="s">
        <v>953</v>
      </c>
      <c r="B38" s="379" t="s">
        <v>66</v>
      </c>
      <c r="C38" s="383">
        <f>звіт!CI359</f>
        <v>5734480.4449124252</v>
      </c>
      <c r="D38" s="176">
        <f>звіт!CJ359</f>
        <v>4681904.9839057783</v>
      </c>
      <c r="E38" s="176">
        <f t="shared" si="0"/>
        <v>-1052575.461006647</v>
      </c>
      <c r="F38" s="398">
        <f t="shared" si="1"/>
        <v>0.81644798144869746</v>
      </c>
    </row>
    <row r="39" spans="1:6" ht="15" customHeight="1" x14ac:dyDescent="0.3">
      <c r="A39" s="378" t="s">
        <v>954</v>
      </c>
      <c r="B39" s="379" t="s">
        <v>67</v>
      </c>
      <c r="C39" s="383">
        <f>звіт!CL359</f>
        <v>3166207.854469629</v>
      </c>
      <c r="D39" s="176">
        <f>звіт!CM359</f>
        <v>3197199.0283769439</v>
      </c>
      <c r="E39" s="176">
        <f t="shared" si="0"/>
        <v>30991.173907314893</v>
      </c>
      <c r="F39" s="398">
        <f t="shared" si="1"/>
        <v>1.0097881046765662</v>
      </c>
    </row>
    <row r="40" spans="1:6" ht="15" customHeight="1" x14ac:dyDescent="0.3">
      <c r="A40" s="370" t="s">
        <v>955</v>
      </c>
      <c r="B40" s="380" t="s">
        <v>956</v>
      </c>
      <c r="C40" s="383"/>
      <c r="D40" s="176"/>
      <c r="E40" s="176"/>
      <c r="F40" s="398"/>
    </row>
    <row r="41" spans="1:6" ht="17.399999999999999" customHeight="1" x14ac:dyDescent="0.3">
      <c r="A41" s="374" t="s">
        <v>957</v>
      </c>
      <c r="B41" s="381" t="s">
        <v>30</v>
      </c>
      <c r="C41" s="396">
        <f>C9+C18+C19+C20+C21+C22+C23+C31+C32+C33+C34+C35+C36+C37+C40</f>
        <v>127667003.06561321</v>
      </c>
      <c r="D41" s="347">
        <f>D9+D18+D19+D20+D21+D22+D23+D31+D32+D33+D34+D35+D36+D37+D40</f>
        <v>125120099.08093676</v>
      </c>
      <c r="E41" s="347">
        <f t="shared" si="0"/>
        <v>-2546903.9846764505</v>
      </c>
      <c r="F41" s="397">
        <f t="shared" si="1"/>
        <v>0.98005041300008044</v>
      </c>
    </row>
    <row r="42" spans="1:6" ht="15" customHeight="1" x14ac:dyDescent="0.3">
      <c r="A42" s="407" t="s">
        <v>958</v>
      </c>
      <c r="B42" s="408" t="s">
        <v>959</v>
      </c>
      <c r="C42" s="409">
        <f>C41*1.2</f>
        <v>153200403.67873585</v>
      </c>
      <c r="D42" s="410">
        <f>D41*1.2</f>
        <v>150144118.89712411</v>
      </c>
      <c r="E42" s="410">
        <f t="shared" si="0"/>
        <v>-3056284.7816117406</v>
      </c>
      <c r="F42" s="411">
        <f t="shared" si="1"/>
        <v>0.98005041300008044</v>
      </c>
    </row>
    <row r="43" spans="1:6" ht="21.6" customHeight="1" thickBot="1" x14ac:dyDescent="0.35">
      <c r="A43" s="374" t="s">
        <v>960</v>
      </c>
      <c r="B43" s="382" t="s">
        <v>962</v>
      </c>
      <c r="C43" s="396">
        <f>звіт!CX359</f>
        <v>5825518.598405119</v>
      </c>
      <c r="D43" s="347">
        <f>C44-D42</f>
        <v>8881803.3800168633</v>
      </c>
      <c r="E43" s="347">
        <f t="shared" si="0"/>
        <v>3056284.7816117443</v>
      </c>
      <c r="F43" s="397"/>
    </row>
    <row r="44" spans="1:6" ht="18.899999999999999" customHeight="1" thickBot="1" x14ac:dyDescent="0.35">
      <c r="A44" s="400"/>
      <c r="B44" s="401" t="s">
        <v>963</v>
      </c>
      <c r="C44" s="402">
        <f>C42+C43</f>
        <v>159025922.27714097</v>
      </c>
      <c r="D44" s="403"/>
      <c r="E44" s="403"/>
      <c r="F44" s="404"/>
    </row>
    <row r="45" spans="1:6" ht="15.6" x14ac:dyDescent="0.3">
      <c r="B45" s="405"/>
      <c r="C45" s="359"/>
      <c r="D45" s="405"/>
      <c r="E45" s="405"/>
      <c r="F45" s="405"/>
    </row>
    <row r="46" spans="1:6" ht="15.6" x14ac:dyDescent="0.3">
      <c r="B46" s="405"/>
      <c r="C46" s="359"/>
      <c r="D46" s="405"/>
      <c r="E46" s="405"/>
      <c r="F46" s="405"/>
    </row>
    <row r="47" spans="1:6" s="384" customFormat="1" ht="18.45" customHeight="1" x14ac:dyDescent="0.3">
      <c r="A47" s="406"/>
      <c r="B47" s="406" t="s">
        <v>961</v>
      </c>
      <c r="C47" s="346">
        <f>(C22+C23)*1.2</f>
        <v>48158665.705749944</v>
      </c>
      <c r="D47" s="346">
        <f>(D22+D23)*1.2</f>
        <v>43959280.799398638</v>
      </c>
      <c r="E47" s="346">
        <f>D47-C47</f>
        <v>-4199384.9063513055</v>
      </c>
      <c r="F47" s="397">
        <f t="shared" ref="F47" si="2">D47/C47</f>
        <v>0.91280105366686026</v>
      </c>
    </row>
    <row r="50" spans="3:4" x14ac:dyDescent="0.3">
      <c r="C50" s="175">
        <f>звіт!CU359</f>
        <v>153200403.67873576</v>
      </c>
      <c r="D50" s="175">
        <f>звіт!CV359</f>
        <v>150144118.89712408</v>
      </c>
    </row>
    <row r="58" spans="3:4" x14ac:dyDescent="0.3">
      <c r="C58" s="318"/>
      <c r="D58" s="361"/>
    </row>
  </sheetData>
  <mergeCells count="4">
    <mergeCell ref="A5:A6"/>
    <mergeCell ref="B5:B6"/>
    <mergeCell ref="C5:F5"/>
    <mergeCell ref="C7:E7"/>
  </mergeCells>
  <pageMargins left="0.70866141732283472" right="0.11811023622047245" top="0.15748031496062992" bottom="0.15748031496062992" header="0.31496062992125984" footer="0.31496062992125984"/>
  <pageSetup paperSize="9" scale="85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2A499-2B14-4111-873F-F1B5AF6110B7}">
  <sheetPr codeName="Лист9"/>
  <dimension ref="A1:D17"/>
  <sheetViews>
    <sheetView workbookViewId="0">
      <selection activeCell="D13" sqref="D13"/>
    </sheetView>
  </sheetViews>
  <sheetFormatPr defaultColWidth="8.88671875" defaultRowHeight="13.8" x14ac:dyDescent="0.25"/>
  <cols>
    <col min="1" max="1" width="42.6640625" style="414" customWidth="1"/>
    <col min="2" max="2" width="11.109375" style="414" customWidth="1"/>
    <col min="3" max="3" width="15.33203125" style="414" customWidth="1"/>
    <col min="4" max="4" width="18.109375" style="414" customWidth="1"/>
    <col min="5" max="16384" width="8.88671875" style="414"/>
  </cols>
  <sheetData>
    <row r="1" spans="1:4" ht="17.399999999999999" x14ac:dyDescent="0.3">
      <c r="A1" s="414" t="s">
        <v>0</v>
      </c>
      <c r="D1" s="415" t="str">
        <f>БУДИНОК!C2</f>
        <v>пр-т ПЕРЕМОГИ,  108г</v>
      </c>
    </row>
    <row r="3" spans="1:4" ht="17.399999999999999" x14ac:dyDescent="0.3">
      <c r="A3" s="416" t="s">
        <v>994</v>
      </c>
      <c r="C3" s="422" t="str">
        <f>звіт!E1</f>
        <v>01.03.2019 - 01.03.2026</v>
      </c>
      <c r="D3" s="203"/>
    </row>
    <row r="5" spans="1:4" x14ac:dyDescent="0.25">
      <c r="A5" s="417" t="s">
        <v>838</v>
      </c>
      <c r="B5" s="796" t="s">
        <v>976</v>
      </c>
      <c r="C5" s="796"/>
      <c r="D5" s="418" t="s">
        <v>977</v>
      </c>
    </row>
    <row r="6" spans="1:4" x14ac:dyDescent="0.25">
      <c r="A6" s="419" t="s">
        <v>978</v>
      </c>
      <c r="B6" s="419" t="s">
        <v>869</v>
      </c>
      <c r="C6" s="176">
        <f>VLOOKUP($D$1,ПР!$B$11:$AD$378,8,FALSE)</f>
        <v>93.122</v>
      </c>
      <c r="D6" s="176">
        <f>VLOOKUP($D$1,ПР!$B$11:$AD$378,9,FALSE)</f>
        <v>36937.747865797108</v>
      </c>
    </row>
    <row r="7" spans="1:4" x14ac:dyDescent="0.25">
      <c r="A7" s="419" t="s">
        <v>979</v>
      </c>
      <c r="B7" s="419" t="s">
        <v>867</v>
      </c>
      <c r="C7" s="176">
        <f>VLOOKUP($D$1,ПР!$B$11:$AD$378,11,FALSE)</f>
        <v>1</v>
      </c>
      <c r="D7" s="176">
        <f>VLOOKUP($D$1,ПР!$B$11:$AD$378,12,FALSE)</f>
        <v>45724.68</v>
      </c>
    </row>
    <row r="8" spans="1:4" x14ac:dyDescent="0.25">
      <c r="A8" s="419" t="s">
        <v>980</v>
      </c>
      <c r="B8" s="419" t="s">
        <v>868</v>
      </c>
      <c r="C8" s="176">
        <f>VLOOKUP($D$1,ПР!$B$11:$AD$378,14,FALSE)</f>
        <v>0</v>
      </c>
      <c r="D8" s="176">
        <f>VLOOKUP($D$1,ПР!$B$11:$AD$378,15,FALSE)</f>
        <v>0</v>
      </c>
    </row>
    <row r="9" spans="1:4" x14ac:dyDescent="0.25">
      <c r="A9" s="419" t="s">
        <v>981</v>
      </c>
      <c r="B9" s="419" t="s">
        <v>867</v>
      </c>
      <c r="C9" s="176">
        <f>VLOOKUP($D$1,ПР!$B$11:$AD$378,17,FALSE)</f>
        <v>1</v>
      </c>
      <c r="D9" s="176">
        <f>VLOOKUP($D$1,ПР!$B$11:$AD$378,18,FALSE)</f>
        <v>851</v>
      </c>
    </row>
    <row r="10" spans="1:4" x14ac:dyDescent="0.25">
      <c r="A10" s="419" t="s">
        <v>982</v>
      </c>
      <c r="B10" s="419"/>
      <c r="C10" s="176"/>
      <c r="D10" s="176">
        <f>VLOOKUP($D$1,ПР!$B$11:$AD$378,20,FALSE)</f>
        <v>0</v>
      </c>
    </row>
    <row r="11" spans="1:4" x14ac:dyDescent="0.25">
      <c r="A11" s="419" t="s">
        <v>857</v>
      </c>
      <c r="B11" s="419" t="s">
        <v>869</v>
      </c>
      <c r="C11" s="176">
        <f>VLOOKUP($D$1,ПР!$B$11:$AD$378,22,FALSE)</f>
        <v>4.13</v>
      </c>
      <c r="D11" s="176">
        <f>VLOOKUP($D$1,ПР!$B$11:$AD$378,23,FALSE)</f>
        <v>5120</v>
      </c>
    </row>
    <row r="12" spans="1:4" x14ac:dyDescent="0.25">
      <c r="A12" s="419" t="s">
        <v>983</v>
      </c>
      <c r="B12" s="419"/>
      <c r="C12" s="176"/>
      <c r="D12" s="176">
        <f>VLOOKUP($D$1,ПР!$B$11:$AD$378,24,FALSE)</f>
        <v>3835</v>
      </c>
    </row>
    <row r="13" spans="1:4" x14ac:dyDescent="0.25">
      <c r="A13" s="419" t="s">
        <v>859</v>
      </c>
      <c r="B13" s="419"/>
      <c r="C13" s="176"/>
      <c r="D13" s="176">
        <f>VLOOKUP($D$1,ПР!$B$11:$AD$378,26,FALSE)</f>
        <v>0</v>
      </c>
    </row>
    <row r="14" spans="1:4" x14ac:dyDescent="0.25">
      <c r="A14" s="419" t="s">
        <v>984</v>
      </c>
      <c r="B14" s="419"/>
      <c r="C14" s="176"/>
      <c r="D14" s="176">
        <f>VLOOKUP($D$1,ПР!$B$11:$AD$378,27,FALSE)</f>
        <v>23346.213115513085</v>
      </c>
    </row>
    <row r="15" spans="1:4" x14ac:dyDescent="0.25">
      <c r="A15" s="419" t="s">
        <v>861</v>
      </c>
      <c r="B15" s="419"/>
      <c r="C15" s="176"/>
      <c r="D15" s="176">
        <f>VLOOKUP($D$1,ПР!$B$11:$AD$378,28,FALSE)</f>
        <v>21367.251316657323</v>
      </c>
    </row>
    <row r="16" spans="1:4" x14ac:dyDescent="0.25">
      <c r="A16" s="419" t="s">
        <v>985</v>
      </c>
      <c r="B16" s="419"/>
      <c r="C16" s="176"/>
      <c r="D16" s="176">
        <f>VLOOKUP($D$1,ПР!$B$11:$AD$378,29,FALSE)</f>
        <v>33997.548634295119</v>
      </c>
    </row>
    <row r="17" spans="1:4" s="421" customFormat="1" x14ac:dyDescent="0.25">
      <c r="A17" s="417" t="s">
        <v>986</v>
      </c>
      <c r="B17" s="417"/>
      <c r="C17" s="417"/>
      <c r="D17" s="420">
        <f>SUM(D6:D16)</f>
        <v>171179.44093226263</v>
      </c>
    </row>
  </sheetData>
  <mergeCells count="1">
    <mergeCell ref="B5:C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5A15B-EB88-4E5A-BF6E-D19389AE725F}">
  <sheetPr codeName="Лист2" filterMode="1"/>
  <dimension ref="A1:EN354"/>
  <sheetViews>
    <sheetView zoomScale="90" zoomScaleNormal="90" workbookViewId="0">
      <pane xSplit="3" ySplit="8" topLeftCell="DF9" activePane="bottomRight" state="frozen"/>
      <selection pane="topRight" activeCell="D1" sqref="D1"/>
      <selection pane="bottomLeft" activeCell="A9" sqref="A9"/>
      <selection pane="bottomRight" activeCell="DI347" sqref="DI347"/>
    </sheetView>
  </sheetViews>
  <sheetFormatPr defaultColWidth="8.88671875" defaultRowHeight="14.4" x14ac:dyDescent="0.3"/>
  <cols>
    <col min="1" max="1" width="13.109375" style="18" customWidth="1"/>
    <col min="2" max="2" width="8.88671875" style="1"/>
    <col min="3" max="3" width="38.109375" style="1" customWidth="1"/>
    <col min="4" max="4" width="15.6640625" style="2" customWidth="1"/>
    <col min="5" max="5" width="14.33203125" style="3" customWidth="1"/>
    <col min="6" max="6" width="11.6640625" style="4" customWidth="1"/>
    <col min="7" max="7" width="12.44140625" style="5" customWidth="1"/>
    <col min="8" max="8" width="10.88671875" style="6" customWidth="1"/>
    <col min="9" max="9" width="11.5546875" style="6" customWidth="1"/>
    <col min="10" max="10" width="9.5546875" style="6" customWidth="1"/>
    <col min="11" max="11" width="12.44140625" style="6" customWidth="1"/>
    <col min="12" max="12" width="10.88671875" style="6" customWidth="1"/>
    <col min="13" max="13" width="10.109375" style="6" customWidth="1"/>
    <col min="14" max="16" width="10.88671875" style="6" customWidth="1"/>
    <col min="17" max="19" width="11.44140625" style="6" customWidth="1"/>
    <col min="20" max="22" width="10.6640625" style="6" customWidth="1"/>
    <col min="23" max="25" width="12.109375" style="6" customWidth="1"/>
    <col min="26" max="28" width="10.6640625" style="6" customWidth="1"/>
    <col min="29" max="31" width="14.109375" style="6" customWidth="1"/>
    <col min="32" max="32" width="14.109375" style="7" customWidth="1"/>
    <col min="33" max="34" width="14.109375" style="6" customWidth="1"/>
    <col min="35" max="35" width="12.5546875" style="6" customWidth="1"/>
    <col min="36" max="36" width="12" style="6" customWidth="1"/>
    <col min="37" max="37" width="10.33203125" style="6" customWidth="1"/>
    <col min="38" max="40" width="10.44140625" style="6" customWidth="1"/>
    <col min="41" max="43" width="11.109375" style="6" customWidth="1"/>
    <col min="44" max="46" width="12.109375" style="6" customWidth="1"/>
    <col min="47" max="49" width="11.33203125" style="6" customWidth="1"/>
    <col min="50" max="50" width="10.33203125" style="6" customWidth="1"/>
    <col min="51" max="53" width="10.88671875" style="6" customWidth="1"/>
    <col min="54" max="55" width="12.44140625" style="6" customWidth="1"/>
    <col min="56" max="58" width="12.109375" style="6" customWidth="1"/>
    <col min="59" max="61" width="11.5546875" style="6" customWidth="1"/>
    <col min="62" max="64" width="11.109375" style="6" customWidth="1"/>
    <col min="65" max="67" width="10.5546875" style="6" customWidth="1"/>
    <col min="68" max="68" width="12.88671875" style="7" customWidth="1"/>
    <col min="69" max="70" width="10.5546875" style="6" customWidth="1"/>
    <col min="71" max="73" width="11.6640625" style="6" customWidth="1"/>
    <col min="74" max="74" width="11.44140625" style="7" customWidth="1"/>
    <col min="75" max="76" width="11.44140625" style="6" customWidth="1"/>
    <col min="77" max="79" width="12.44140625" style="6" customWidth="1"/>
    <col min="80" max="81" width="10.6640625" style="6" customWidth="1"/>
    <col min="82" max="82" width="11.33203125" style="6" customWidth="1"/>
    <col min="83" max="83" width="10.6640625" style="6" customWidth="1"/>
    <col min="84" max="84" width="10.44140625" style="6" customWidth="1"/>
    <col min="85" max="85" width="10.6640625" style="6" customWidth="1"/>
    <col min="86" max="88" width="12.44140625" style="6" customWidth="1"/>
    <col min="89" max="94" width="11.33203125" style="6" customWidth="1"/>
    <col min="95" max="95" width="12.6640625" style="6" customWidth="1"/>
    <col min="96" max="96" width="13.33203125" style="6" customWidth="1"/>
    <col min="97" max="97" width="11.44140625" style="6" customWidth="1"/>
    <col min="98" max="98" width="12.44140625" style="6" customWidth="1"/>
    <col min="99" max="99" width="12.88671875" style="7" customWidth="1"/>
    <col min="100" max="100" width="13" style="6" customWidth="1"/>
    <col min="101" max="101" width="23" style="6" customWidth="1"/>
    <col min="102" max="102" width="12.33203125" style="6" customWidth="1"/>
    <col min="103" max="103" width="10.44140625" style="6" customWidth="1"/>
    <col min="104" max="104" width="22.88671875" style="6" customWidth="1"/>
    <col min="105" max="105" width="8.88671875" style="8"/>
    <col min="106" max="106" width="15.6640625" style="9" customWidth="1"/>
    <col min="107" max="107" width="14.109375" style="10" customWidth="1"/>
    <col min="108" max="108" width="16.5546875" customWidth="1"/>
    <col min="109" max="109" width="22.5546875" style="8" customWidth="1"/>
    <col min="110" max="110" width="22.88671875" style="11" customWidth="1"/>
    <col min="111" max="111" width="22.88671875" style="7" customWidth="1"/>
    <col min="112" max="112" width="22.88671875" style="12" customWidth="1"/>
    <col min="113" max="113" width="22.88671875" style="6" customWidth="1"/>
    <col min="114" max="114" width="10.88671875" style="13" customWidth="1"/>
    <col min="115" max="115" width="11.88671875" style="13" customWidth="1"/>
    <col min="116" max="116" width="10.88671875" style="1" customWidth="1"/>
    <col min="117" max="117" width="16.44140625" style="3" customWidth="1"/>
    <col min="118" max="118" width="14" style="3" customWidth="1"/>
    <col min="119" max="119" width="16" style="1" customWidth="1"/>
    <col min="120" max="120" width="14.33203125" style="1" customWidth="1"/>
    <col min="121" max="121" width="16" style="8" customWidth="1"/>
    <col min="122" max="122" width="14" style="14" customWidth="1"/>
    <col min="123" max="123" width="14.109375" style="8" customWidth="1"/>
    <col min="124" max="124" width="13.88671875" style="11" customWidth="1"/>
    <col min="125" max="125" width="13" style="6" customWidth="1"/>
    <col min="126" max="126" width="16.44140625" style="15" customWidth="1"/>
    <col min="127" max="127" width="13.33203125" style="1" customWidth="1"/>
    <col min="128" max="128" width="12.44140625" style="6" customWidth="1"/>
    <col min="129" max="129" width="12.5546875" style="6" customWidth="1"/>
    <col min="130" max="130" width="15.88671875" style="16" customWidth="1"/>
    <col min="131" max="131" width="8.88671875" style="1"/>
    <col min="132" max="132" width="17.33203125" style="2" customWidth="1"/>
    <col min="133" max="133" width="8.88671875" style="1"/>
    <col min="134" max="134" width="22.6640625" style="17" customWidth="1"/>
    <col min="135" max="135" width="19.6640625" style="1" customWidth="1"/>
    <col min="136" max="136" width="8.88671875" style="1"/>
    <col min="137" max="137" width="22.6640625" style="17" customWidth="1"/>
    <col min="138" max="138" width="8.88671875" style="1"/>
    <col min="139" max="139" width="25.44140625" style="1" customWidth="1"/>
    <col min="140" max="140" width="16.88671875" style="6" customWidth="1"/>
    <col min="141" max="143" width="8.88671875" style="1"/>
    <col min="144" max="144" width="63.77734375" style="1" customWidth="1"/>
    <col min="145" max="16384" width="8.88671875" style="1"/>
  </cols>
  <sheetData>
    <row r="1" spans="1:144" x14ac:dyDescent="0.3">
      <c r="A1" s="1" t="s">
        <v>0</v>
      </c>
    </row>
    <row r="2" spans="1:144" x14ac:dyDescent="0.3">
      <c r="BT2" s="19">
        <v>1</v>
      </c>
      <c r="BZ2" s="19">
        <v>0</v>
      </c>
      <c r="CU2" s="20"/>
      <c r="CV2" s="21" t="s">
        <v>1</v>
      </c>
      <c r="CW2" s="22" t="e">
        <v>#REF!</v>
      </c>
      <c r="CZ2" s="12"/>
    </row>
    <row r="3" spans="1:144" ht="22.8" x14ac:dyDescent="0.3">
      <c r="A3" s="23" t="s">
        <v>2</v>
      </c>
      <c r="F3" s="309" t="s">
        <v>3</v>
      </c>
      <c r="BT3" s="24" t="s">
        <v>4</v>
      </c>
      <c r="CU3" s="20"/>
      <c r="CV3" s="22"/>
      <c r="CW3" s="22">
        <v>318132197.67013502</v>
      </c>
      <c r="CX3" s="6" t="e">
        <v>#REF!</v>
      </c>
      <c r="CZ3" s="12"/>
      <c r="DA3" s="25"/>
      <c r="DE3" s="25"/>
      <c r="DF3" s="26"/>
      <c r="DG3" s="27" t="s">
        <v>5</v>
      </c>
      <c r="DI3" s="7"/>
      <c r="DX3" s="28" t="s">
        <v>6</v>
      </c>
      <c r="EJ3" s="28" t="s">
        <v>7</v>
      </c>
    </row>
    <row r="4" spans="1:144" x14ac:dyDescent="0.3">
      <c r="CU4" s="29"/>
      <c r="CV4" s="22"/>
      <c r="CW4" s="30" t="e">
        <v>#REF!</v>
      </c>
      <c r="DF4" s="26"/>
      <c r="DG4" s="27" t="s">
        <v>8</v>
      </c>
      <c r="DI4" s="7"/>
      <c r="DJ4" s="31" t="s">
        <v>9</v>
      </c>
    </row>
    <row r="5" spans="1:144" ht="18.600000000000001" thickBot="1" x14ac:dyDescent="0.35">
      <c r="A5" s="18">
        <v>1</v>
      </c>
      <c r="B5" s="8">
        <f>A5+1</f>
        <v>2</v>
      </c>
      <c r="C5" s="1">
        <v>1</v>
      </c>
      <c r="D5" s="33">
        <v>3</v>
      </c>
      <c r="E5" s="32">
        <v>4</v>
      </c>
      <c r="F5" s="32">
        <v>5</v>
      </c>
      <c r="G5" s="32">
        <v>6</v>
      </c>
      <c r="H5" s="32">
        <v>7</v>
      </c>
      <c r="I5" s="32">
        <v>8</v>
      </c>
      <c r="J5" s="32">
        <v>9</v>
      </c>
      <c r="K5" s="32">
        <v>10</v>
      </c>
      <c r="L5" s="32">
        <v>11</v>
      </c>
      <c r="M5" s="32">
        <v>12</v>
      </c>
      <c r="N5" s="32">
        <v>13</v>
      </c>
      <c r="O5" s="32">
        <v>14</v>
      </c>
      <c r="P5" s="32">
        <v>15</v>
      </c>
      <c r="Q5" s="32">
        <v>16</v>
      </c>
      <c r="R5" s="32">
        <v>17</v>
      </c>
      <c r="S5" s="32">
        <v>18</v>
      </c>
      <c r="T5" s="32">
        <v>19</v>
      </c>
      <c r="U5" s="32">
        <v>20</v>
      </c>
      <c r="V5" s="32">
        <v>21</v>
      </c>
      <c r="W5" s="32">
        <v>22</v>
      </c>
      <c r="X5" s="32">
        <v>23</v>
      </c>
      <c r="Y5" s="32">
        <v>24</v>
      </c>
      <c r="Z5" s="32">
        <v>25</v>
      </c>
      <c r="AA5" s="32">
        <v>26</v>
      </c>
      <c r="AB5" s="32">
        <v>27</v>
      </c>
      <c r="AC5" s="32">
        <v>28</v>
      </c>
      <c r="AD5" s="32">
        <v>29</v>
      </c>
      <c r="AE5" s="32">
        <v>30</v>
      </c>
      <c r="AF5" s="32">
        <v>31</v>
      </c>
      <c r="AG5" s="32">
        <v>32</v>
      </c>
      <c r="AH5" s="32">
        <v>33</v>
      </c>
      <c r="AI5" s="32">
        <v>34</v>
      </c>
      <c r="AJ5" s="32">
        <v>35</v>
      </c>
      <c r="AK5" s="32">
        <v>36</v>
      </c>
      <c r="AL5" s="32">
        <v>37</v>
      </c>
      <c r="AM5" s="32">
        <v>38</v>
      </c>
      <c r="AN5" s="32">
        <v>39</v>
      </c>
      <c r="AO5" s="32">
        <v>40</v>
      </c>
      <c r="AP5" s="32">
        <v>41</v>
      </c>
      <c r="AQ5" s="32">
        <v>42</v>
      </c>
      <c r="AR5" s="32">
        <v>43</v>
      </c>
      <c r="AS5" s="32">
        <v>44</v>
      </c>
      <c r="AT5" s="32">
        <v>45</v>
      </c>
      <c r="AU5" s="32">
        <v>46</v>
      </c>
      <c r="AV5" s="32">
        <v>47</v>
      </c>
      <c r="AW5" s="32">
        <v>48</v>
      </c>
      <c r="AX5" s="32">
        <v>49</v>
      </c>
      <c r="AY5" s="32">
        <v>50</v>
      </c>
      <c r="AZ5" s="32">
        <v>51</v>
      </c>
      <c r="BA5" s="32">
        <v>52</v>
      </c>
      <c r="BB5" s="32">
        <v>53</v>
      </c>
      <c r="BC5" s="32">
        <v>54</v>
      </c>
      <c r="BD5" s="32">
        <v>55</v>
      </c>
      <c r="BE5" s="32">
        <v>56</v>
      </c>
      <c r="BF5" s="32">
        <v>57</v>
      </c>
      <c r="BG5" s="32">
        <v>58</v>
      </c>
      <c r="BH5" s="32">
        <v>59</v>
      </c>
      <c r="BI5" s="32">
        <v>60</v>
      </c>
      <c r="BJ5" s="32">
        <v>61</v>
      </c>
      <c r="BK5" s="32">
        <v>62</v>
      </c>
      <c r="BL5" s="32">
        <v>63</v>
      </c>
      <c r="BM5" s="32">
        <v>64</v>
      </c>
      <c r="BN5" s="32">
        <v>65</v>
      </c>
      <c r="BO5" s="32">
        <v>66</v>
      </c>
      <c r="BP5" s="32">
        <v>67</v>
      </c>
      <c r="BQ5" s="32">
        <v>68</v>
      </c>
      <c r="BR5" s="32">
        <v>69</v>
      </c>
      <c r="BS5" s="32">
        <v>70</v>
      </c>
      <c r="BT5" s="32">
        <v>71</v>
      </c>
      <c r="BU5" s="32">
        <v>72</v>
      </c>
      <c r="BV5" s="32">
        <v>73</v>
      </c>
      <c r="BW5" s="32">
        <v>74</v>
      </c>
      <c r="BX5" s="32">
        <v>75</v>
      </c>
      <c r="BY5" s="32">
        <v>76</v>
      </c>
      <c r="BZ5" s="32">
        <v>77</v>
      </c>
      <c r="CA5" s="32">
        <v>78</v>
      </c>
      <c r="CB5" s="32">
        <v>79</v>
      </c>
      <c r="CC5" s="32">
        <v>80</v>
      </c>
      <c r="CD5" s="32">
        <v>81</v>
      </c>
      <c r="CE5" s="32">
        <v>82</v>
      </c>
      <c r="CF5" s="32">
        <v>83</v>
      </c>
      <c r="CG5" s="32">
        <v>84</v>
      </c>
      <c r="CH5" s="32">
        <v>85</v>
      </c>
      <c r="CI5" s="32">
        <v>86</v>
      </c>
      <c r="CJ5" s="32">
        <v>87</v>
      </c>
      <c r="CK5" s="32">
        <v>88</v>
      </c>
      <c r="CL5" s="32">
        <v>89</v>
      </c>
      <c r="CM5" s="32">
        <v>90</v>
      </c>
      <c r="CN5" s="32">
        <v>91</v>
      </c>
      <c r="CO5" s="32">
        <v>92</v>
      </c>
      <c r="CP5" s="32">
        <v>93</v>
      </c>
      <c r="CQ5" s="32">
        <v>94</v>
      </c>
      <c r="CR5" s="32">
        <v>95</v>
      </c>
      <c r="CS5" s="32">
        <v>96</v>
      </c>
      <c r="CT5" s="32">
        <v>97</v>
      </c>
      <c r="CU5" s="32">
        <v>98</v>
      </c>
      <c r="CV5" s="32">
        <v>99</v>
      </c>
      <c r="CW5" s="32">
        <v>100</v>
      </c>
      <c r="CX5" s="32">
        <v>101</v>
      </c>
      <c r="CY5" s="32">
        <v>102</v>
      </c>
      <c r="CZ5" s="32">
        <v>103</v>
      </c>
      <c r="DA5" s="32">
        <v>104</v>
      </c>
      <c r="DB5" s="32">
        <v>105</v>
      </c>
      <c r="DC5" s="32">
        <v>106</v>
      </c>
      <c r="DD5" s="32">
        <v>107</v>
      </c>
      <c r="DE5" s="32">
        <v>108</v>
      </c>
      <c r="DF5" s="34">
        <v>109</v>
      </c>
      <c r="DG5" s="32">
        <v>110</v>
      </c>
      <c r="DH5" s="35">
        <v>111</v>
      </c>
      <c r="DI5" s="32">
        <v>112</v>
      </c>
      <c r="DJ5" s="32">
        <v>113</v>
      </c>
      <c r="DK5" s="32">
        <v>114</v>
      </c>
      <c r="DL5" s="32">
        <v>115</v>
      </c>
      <c r="DM5" s="32">
        <v>116</v>
      </c>
      <c r="DN5" s="32">
        <v>117</v>
      </c>
      <c r="DO5" s="32">
        <v>118</v>
      </c>
      <c r="DP5" s="32">
        <v>119</v>
      </c>
      <c r="DQ5" s="32">
        <v>120</v>
      </c>
      <c r="DR5" s="32">
        <v>121</v>
      </c>
      <c r="DS5" s="32">
        <v>122</v>
      </c>
      <c r="DT5" s="34">
        <v>123</v>
      </c>
      <c r="DU5" s="32">
        <v>124</v>
      </c>
      <c r="DV5" s="36">
        <v>125</v>
      </c>
      <c r="DW5" s="32">
        <v>126</v>
      </c>
      <c r="DX5" s="32">
        <v>127</v>
      </c>
      <c r="DY5" s="32">
        <v>128</v>
      </c>
      <c r="DZ5" s="35">
        <v>129</v>
      </c>
      <c r="EA5" s="32">
        <v>130</v>
      </c>
      <c r="EB5" s="32">
        <v>131</v>
      </c>
      <c r="EC5" s="32">
        <v>132</v>
      </c>
      <c r="ED5" s="32">
        <v>133</v>
      </c>
      <c r="EE5" s="32">
        <v>134</v>
      </c>
      <c r="EF5" s="32">
        <v>135</v>
      </c>
      <c r="EG5" s="32">
        <v>136</v>
      </c>
      <c r="EH5" s="32">
        <v>137</v>
      </c>
      <c r="EI5" s="32">
        <v>138</v>
      </c>
      <c r="EJ5" s="32">
        <v>139</v>
      </c>
      <c r="EK5" s="32">
        <v>140</v>
      </c>
    </row>
    <row r="6" spans="1:144" s="40" customFormat="1" ht="35.25" customHeight="1" thickBot="1" x14ac:dyDescent="0.35">
      <c r="A6" s="744" t="s">
        <v>10</v>
      </c>
      <c r="B6" s="647" t="s">
        <v>11</v>
      </c>
      <c r="C6" s="647" t="s">
        <v>12</v>
      </c>
      <c r="D6" s="751" t="s">
        <v>14</v>
      </c>
      <c r="E6" s="754" t="s">
        <v>15</v>
      </c>
      <c r="F6" s="757" t="s">
        <v>16</v>
      </c>
      <c r="G6" s="760" t="s">
        <v>17</v>
      </c>
      <c r="H6" s="803" t="s">
        <v>18</v>
      </c>
      <c r="I6" s="763"/>
      <c r="J6" s="763"/>
      <c r="K6" s="763"/>
      <c r="L6" s="763"/>
      <c r="M6" s="763"/>
      <c r="N6" s="763"/>
      <c r="O6" s="763"/>
      <c r="P6" s="763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763"/>
      <c r="AD6" s="763"/>
      <c r="AE6" s="763"/>
      <c r="AF6" s="763"/>
      <c r="AG6" s="763"/>
      <c r="AH6" s="764"/>
      <c r="AI6" s="765" t="s">
        <v>19</v>
      </c>
      <c r="AJ6" s="741"/>
      <c r="AK6" s="766"/>
      <c r="AL6" s="661" t="s">
        <v>20</v>
      </c>
      <c r="AM6" s="741"/>
      <c r="AN6" s="741"/>
      <c r="AO6" s="667" t="s">
        <v>21</v>
      </c>
      <c r="AP6" s="741"/>
      <c r="AQ6" s="741"/>
      <c r="AR6" s="671" t="s">
        <v>22</v>
      </c>
      <c r="AS6" s="716"/>
      <c r="AT6" s="717"/>
      <c r="AU6" s="721" t="s">
        <v>23</v>
      </c>
      <c r="AV6" s="721"/>
      <c r="AW6" s="721"/>
      <c r="AX6" s="721"/>
      <c r="AY6" s="721"/>
      <c r="AZ6" s="721"/>
      <c r="BA6" s="721"/>
      <c r="BB6" s="721"/>
      <c r="BC6" s="721"/>
      <c r="BD6" s="721"/>
      <c r="BE6" s="721"/>
      <c r="BF6" s="721"/>
      <c r="BG6" s="721"/>
      <c r="BH6" s="721"/>
      <c r="BI6" s="721"/>
      <c r="BJ6" s="721"/>
      <c r="BK6" s="721"/>
      <c r="BL6" s="721"/>
      <c r="BM6" s="721"/>
      <c r="BN6" s="721"/>
      <c r="BO6" s="721"/>
      <c r="BP6" s="722"/>
      <c r="BQ6" s="722"/>
      <c r="BR6" s="723"/>
      <c r="BS6" s="667" t="s">
        <v>24</v>
      </c>
      <c r="BT6" s="662"/>
      <c r="BU6" s="668"/>
      <c r="BV6" s="667" t="s">
        <v>25</v>
      </c>
      <c r="BW6" s="662"/>
      <c r="BX6" s="668"/>
      <c r="BY6" s="730" t="s">
        <v>26</v>
      </c>
      <c r="BZ6" s="731"/>
      <c r="CA6" s="731"/>
      <c r="CB6" s="667" t="s">
        <v>27</v>
      </c>
      <c r="CC6" s="662"/>
      <c r="CD6" s="668"/>
      <c r="CE6" s="661" t="s">
        <v>28</v>
      </c>
      <c r="CF6" s="662"/>
      <c r="CG6" s="662"/>
      <c r="CH6" s="664" t="s">
        <v>29</v>
      </c>
      <c r="CI6" s="665"/>
      <c r="CJ6" s="665"/>
      <c r="CK6" s="665"/>
      <c r="CL6" s="665"/>
      <c r="CM6" s="665"/>
      <c r="CN6" s="665"/>
      <c r="CO6" s="665"/>
      <c r="CP6" s="666"/>
      <c r="CQ6" s="667" t="s">
        <v>30</v>
      </c>
      <c r="CR6" s="697"/>
      <c r="CS6" s="698"/>
      <c r="CT6" s="702" t="s">
        <v>31</v>
      </c>
      <c r="CU6" s="703"/>
      <c r="CV6" s="704"/>
      <c r="CW6" s="671" t="s">
        <v>32</v>
      </c>
      <c r="CX6" s="708"/>
      <c r="CY6" s="709"/>
      <c r="CZ6" s="713" t="s">
        <v>33</v>
      </c>
      <c r="DA6" s="8"/>
      <c r="DB6" s="687" t="s">
        <v>34</v>
      </c>
      <c r="DC6" s="688"/>
      <c r="DD6" s="689" t="s">
        <v>35</v>
      </c>
      <c r="DE6" s="691" t="s">
        <v>36</v>
      </c>
      <c r="DF6" s="693" t="s">
        <v>37</v>
      </c>
      <c r="DG6" s="800" t="s">
        <v>38</v>
      </c>
      <c r="DH6" s="37" t="s">
        <v>1018</v>
      </c>
      <c r="DI6" s="37" t="s">
        <v>1040</v>
      </c>
      <c r="DJ6" s="681" t="s">
        <v>39</v>
      </c>
      <c r="DK6" s="681" t="s">
        <v>40</v>
      </c>
      <c r="DL6" s="681" t="s">
        <v>41</v>
      </c>
      <c r="DM6" s="683" t="s">
        <v>42</v>
      </c>
      <c r="DN6" s="684"/>
      <c r="DO6" s="684"/>
      <c r="DQ6" s="41"/>
      <c r="DR6" s="42" t="s">
        <v>43</v>
      </c>
      <c r="DS6" s="41"/>
      <c r="DT6" s="43"/>
      <c r="DU6" s="41"/>
      <c r="DV6" s="44"/>
      <c r="DX6" s="685" t="s">
        <v>44</v>
      </c>
      <c r="DY6" s="686"/>
      <c r="DZ6" s="47" t="s">
        <v>45</v>
      </c>
      <c r="EB6" s="48"/>
      <c r="ED6" s="674" t="s">
        <v>46</v>
      </c>
      <c r="EG6" s="797" t="s">
        <v>47</v>
      </c>
      <c r="EI6" s="748" t="s">
        <v>48</v>
      </c>
      <c r="EJ6" s="40" t="s">
        <v>44</v>
      </c>
    </row>
    <row r="7" spans="1:144" s="40" customFormat="1" ht="38.700000000000003" customHeight="1" thickBot="1" x14ac:dyDescent="0.35">
      <c r="A7" s="745"/>
      <c r="B7" s="747"/>
      <c r="C7" s="747"/>
      <c r="D7" s="752"/>
      <c r="E7" s="755"/>
      <c r="F7" s="758"/>
      <c r="G7" s="761"/>
      <c r="H7" s="680" t="s">
        <v>49</v>
      </c>
      <c r="I7" s="678"/>
      <c r="J7" s="678"/>
      <c r="K7" s="680" t="s">
        <v>50</v>
      </c>
      <c r="L7" s="678"/>
      <c r="M7" s="679"/>
      <c r="N7" s="677" t="s">
        <v>51</v>
      </c>
      <c r="O7" s="678"/>
      <c r="P7" s="678"/>
      <c r="Q7" s="680" t="s">
        <v>52</v>
      </c>
      <c r="R7" s="678"/>
      <c r="S7" s="679"/>
      <c r="T7" s="677" t="s">
        <v>53</v>
      </c>
      <c r="U7" s="678"/>
      <c r="V7" s="678"/>
      <c r="W7" s="680" t="s">
        <v>54</v>
      </c>
      <c r="X7" s="678"/>
      <c r="Y7" s="679"/>
      <c r="Z7" s="677" t="s">
        <v>55</v>
      </c>
      <c r="AA7" s="678"/>
      <c r="AB7" s="678"/>
      <c r="AC7" s="680" t="s">
        <v>56</v>
      </c>
      <c r="AD7" s="678"/>
      <c r="AE7" s="678"/>
      <c r="AF7" s="680" t="s">
        <v>57</v>
      </c>
      <c r="AG7" s="678"/>
      <c r="AH7" s="679"/>
      <c r="AI7" s="767"/>
      <c r="AJ7" s="743"/>
      <c r="AK7" s="768"/>
      <c r="AL7" s="743"/>
      <c r="AM7" s="743"/>
      <c r="AN7" s="743"/>
      <c r="AO7" s="742"/>
      <c r="AP7" s="743"/>
      <c r="AQ7" s="743"/>
      <c r="AR7" s="718"/>
      <c r="AS7" s="719"/>
      <c r="AT7" s="720"/>
      <c r="AU7" s="671" t="s">
        <v>58</v>
      </c>
      <c r="AV7" s="734"/>
      <c r="AW7" s="735"/>
      <c r="AX7" s="736" t="s">
        <v>59</v>
      </c>
      <c r="AY7" s="737"/>
      <c r="AZ7" s="737"/>
      <c r="BA7" s="671" t="s">
        <v>60</v>
      </c>
      <c r="BB7" s="734"/>
      <c r="BC7" s="735"/>
      <c r="BD7" s="736" t="s">
        <v>61</v>
      </c>
      <c r="BE7" s="737"/>
      <c r="BF7" s="737"/>
      <c r="BG7" s="671" t="s">
        <v>62</v>
      </c>
      <c r="BH7" s="734"/>
      <c r="BI7" s="735"/>
      <c r="BJ7" s="736" t="s">
        <v>63</v>
      </c>
      <c r="BK7" s="737"/>
      <c r="BL7" s="737"/>
      <c r="BM7" s="671" t="s">
        <v>64</v>
      </c>
      <c r="BN7" s="734"/>
      <c r="BO7" s="735"/>
      <c r="BP7" s="738" t="s">
        <v>65</v>
      </c>
      <c r="BQ7" s="739"/>
      <c r="BR7" s="740"/>
      <c r="BS7" s="724"/>
      <c r="BT7" s="725"/>
      <c r="BU7" s="726"/>
      <c r="BV7" s="727"/>
      <c r="BW7" s="728"/>
      <c r="BX7" s="729"/>
      <c r="BY7" s="732"/>
      <c r="BZ7" s="733"/>
      <c r="CA7" s="733"/>
      <c r="CB7" s="669"/>
      <c r="CC7" s="663"/>
      <c r="CD7" s="670"/>
      <c r="CE7" s="663"/>
      <c r="CF7" s="663"/>
      <c r="CG7" s="663"/>
      <c r="CH7" s="659" t="s">
        <v>66</v>
      </c>
      <c r="CI7" s="660"/>
      <c r="CJ7" s="660"/>
      <c r="CK7" s="671" t="s">
        <v>67</v>
      </c>
      <c r="CL7" s="672"/>
      <c r="CM7" s="673"/>
      <c r="CN7" s="671" t="s">
        <v>68</v>
      </c>
      <c r="CO7" s="672"/>
      <c r="CP7" s="673"/>
      <c r="CQ7" s="699"/>
      <c r="CR7" s="700"/>
      <c r="CS7" s="701"/>
      <c r="CT7" s="705"/>
      <c r="CU7" s="706"/>
      <c r="CV7" s="707"/>
      <c r="CW7" s="710"/>
      <c r="CX7" s="711"/>
      <c r="CY7" s="712"/>
      <c r="CZ7" s="714"/>
      <c r="DA7" s="8"/>
      <c r="DB7" s="696" t="s">
        <v>69</v>
      </c>
      <c r="DC7" s="690"/>
      <c r="DD7" s="690"/>
      <c r="DE7" s="692"/>
      <c r="DF7" s="694"/>
      <c r="DG7" s="801"/>
      <c r="DH7" s="50" t="s">
        <v>70</v>
      </c>
      <c r="DI7" s="517" t="s">
        <v>1041</v>
      </c>
      <c r="DJ7" s="682"/>
      <c r="DK7" s="682"/>
      <c r="DL7" s="682"/>
      <c r="DM7" s="51"/>
      <c r="DN7" s="51" t="s">
        <v>71</v>
      </c>
      <c r="DO7" s="49"/>
      <c r="DQ7" s="41"/>
      <c r="DR7" s="52"/>
      <c r="DS7" s="41"/>
      <c r="DT7" s="43"/>
      <c r="DU7" s="41"/>
      <c r="DV7" s="44"/>
      <c r="DX7" s="45" t="s">
        <v>72</v>
      </c>
      <c r="DY7" s="45" t="s">
        <v>73</v>
      </c>
      <c r="DZ7" s="47"/>
      <c r="EB7" s="48"/>
      <c r="ED7" s="675"/>
      <c r="EG7" s="798"/>
      <c r="EI7" s="749"/>
      <c r="EJ7" s="45" t="s">
        <v>72</v>
      </c>
    </row>
    <row r="8" spans="1:144" s="75" customFormat="1" ht="72" customHeight="1" thickBot="1" x14ac:dyDescent="0.35">
      <c r="A8" s="746"/>
      <c r="B8" s="648"/>
      <c r="C8" s="648"/>
      <c r="D8" s="753"/>
      <c r="E8" s="756"/>
      <c r="F8" s="759"/>
      <c r="G8" s="762"/>
      <c r="H8" s="53" t="s">
        <v>74</v>
      </c>
      <c r="I8" s="54" t="s">
        <v>73</v>
      </c>
      <c r="J8" s="55" t="s">
        <v>75</v>
      </c>
      <c r="K8" s="56" t="s">
        <v>74</v>
      </c>
      <c r="L8" s="57" t="s">
        <v>73</v>
      </c>
      <c r="M8" s="58" t="s">
        <v>75</v>
      </c>
      <c r="N8" s="59" t="s">
        <v>74</v>
      </c>
      <c r="O8" s="57" t="s">
        <v>73</v>
      </c>
      <c r="P8" s="60" t="s">
        <v>75</v>
      </c>
      <c r="Q8" s="56" t="s">
        <v>74</v>
      </c>
      <c r="R8" s="57" t="s">
        <v>73</v>
      </c>
      <c r="S8" s="58" t="s">
        <v>75</v>
      </c>
      <c r="T8" s="59" t="s">
        <v>74</v>
      </c>
      <c r="U8" s="57" t="s">
        <v>73</v>
      </c>
      <c r="V8" s="60" t="s">
        <v>75</v>
      </c>
      <c r="W8" s="56" t="s">
        <v>74</v>
      </c>
      <c r="X8" s="57" t="s">
        <v>73</v>
      </c>
      <c r="Y8" s="58" t="s">
        <v>75</v>
      </c>
      <c r="Z8" s="59" t="s">
        <v>74</v>
      </c>
      <c r="AA8" s="57" t="s">
        <v>73</v>
      </c>
      <c r="AB8" s="60" t="s">
        <v>75</v>
      </c>
      <c r="AC8" s="56" t="s">
        <v>74</v>
      </c>
      <c r="AD8" s="57" t="s">
        <v>73</v>
      </c>
      <c r="AE8" s="60" t="s">
        <v>75</v>
      </c>
      <c r="AF8" s="61" t="s">
        <v>74</v>
      </c>
      <c r="AG8" s="57" t="s">
        <v>73</v>
      </c>
      <c r="AH8" s="58" t="s">
        <v>75</v>
      </c>
      <c r="AI8" s="62" t="s">
        <v>74</v>
      </c>
      <c r="AJ8" s="63" t="s">
        <v>73</v>
      </c>
      <c r="AK8" s="64" t="s">
        <v>75</v>
      </c>
      <c r="AL8" s="62" t="s">
        <v>74</v>
      </c>
      <c r="AM8" s="63" t="s">
        <v>73</v>
      </c>
      <c r="AN8" s="65" t="s">
        <v>75</v>
      </c>
      <c r="AO8" s="66" t="s">
        <v>74</v>
      </c>
      <c r="AP8" s="63" t="s">
        <v>73</v>
      </c>
      <c r="AQ8" s="65" t="s">
        <v>75</v>
      </c>
      <c r="AR8" s="66" t="s">
        <v>74</v>
      </c>
      <c r="AS8" s="63" t="s">
        <v>73</v>
      </c>
      <c r="AT8" s="64" t="s">
        <v>75</v>
      </c>
      <c r="AU8" s="66" t="s">
        <v>74</v>
      </c>
      <c r="AV8" s="63" t="s">
        <v>73</v>
      </c>
      <c r="AW8" s="64" t="s">
        <v>75</v>
      </c>
      <c r="AX8" s="62" t="s">
        <v>74</v>
      </c>
      <c r="AY8" s="63" t="s">
        <v>73</v>
      </c>
      <c r="AZ8" s="65" t="s">
        <v>75</v>
      </c>
      <c r="BA8" s="66" t="s">
        <v>74</v>
      </c>
      <c r="BB8" s="63" t="s">
        <v>73</v>
      </c>
      <c r="BC8" s="64" t="s">
        <v>75</v>
      </c>
      <c r="BD8" s="62" t="s">
        <v>74</v>
      </c>
      <c r="BE8" s="63" t="s">
        <v>73</v>
      </c>
      <c r="BF8" s="65" t="s">
        <v>75</v>
      </c>
      <c r="BG8" s="66" t="s">
        <v>74</v>
      </c>
      <c r="BH8" s="63" t="s">
        <v>73</v>
      </c>
      <c r="BI8" s="64" t="s">
        <v>75</v>
      </c>
      <c r="BJ8" s="62" t="s">
        <v>74</v>
      </c>
      <c r="BK8" s="63" t="s">
        <v>73</v>
      </c>
      <c r="BL8" s="65" t="s">
        <v>75</v>
      </c>
      <c r="BM8" s="66" t="s">
        <v>74</v>
      </c>
      <c r="BN8" s="63" t="s">
        <v>73</v>
      </c>
      <c r="BO8" s="64" t="s">
        <v>75</v>
      </c>
      <c r="BP8" s="67" t="s">
        <v>74</v>
      </c>
      <c r="BQ8" s="63" t="s">
        <v>73</v>
      </c>
      <c r="BR8" s="64" t="s">
        <v>75</v>
      </c>
      <c r="BS8" s="66" t="s">
        <v>74</v>
      </c>
      <c r="BT8" s="63" t="s">
        <v>73</v>
      </c>
      <c r="BU8" s="64" t="s">
        <v>75</v>
      </c>
      <c r="BV8" s="67" t="s">
        <v>74</v>
      </c>
      <c r="BW8" s="63" t="s">
        <v>73</v>
      </c>
      <c r="BX8" s="64" t="s">
        <v>75</v>
      </c>
      <c r="BY8" s="67" t="s">
        <v>74</v>
      </c>
      <c r="BZ8" s="63" t="s">
        <v>73</v>
      </c>
      <c r="CA8" s="65" t="s">
        <v>75</v>
      </c>
      <c r="CB8" s="67" t="s">
        <v>74</v>
      </c>
      <c r="CC8" s="63" t="s">
        <v>73</v>
      </c>
      <c r="CD8" s="64" t="s">
        <v>75</v>
      </c>
      <c r="CE8" s="68" t="s">
        <v>74</v>
      </c>
      <c r="CF8" s="63" t="s">
        <v>73</v>
      </c>
      <c r="CG8" s="65" t="s">
        <v>75</v>
      </c>
      <c r="CH8" s="67" t="s">
        <v>74</v>
      </c>
      <c r="CI8" s="63" t="s">
        <v>73</v>
      </c>
      <c r="CJ8" s="65" t="s">
        <v>75</v>
      </c>
      <c r="CK8" s="67" t="s">
        <v>74</v>
      </c>
      <c r="CL8" s="63" t="s">
        <v>73</v>
      </c>
      <c r="CM8" s="64" t="s">
        <v>75</v>
      </c>
      <c r="CN8" s="67" t="s">
        <v>74</v>
      </c>
      <c r="CO8" s="63" t="s">
        <v>73</v>
      </c>
      <c r="CP8" s="64" t="s">
        <v>75</v>
      </c>
      <c r="CQ8" s="67" t="s">
        <v>74</v>
      </c>
      <c r="CR8" s="63" t="s">
        <v>73</v>
      </c>
      <c r="CS8" s="64" t="s">
        <v>75</v>
      </c>
      <c r="CT8" s="61" t="s">
        <v>76</v>
      </c>
      <c r="CU8" s="69" t="s">
        <v>73</v>
      </c>
      <c r="CV8" s="60" t="s">
        <v>75</v>
      </c>
      <c r="CW8" s="70" t="s">
        <v>72</v>
      </c>
      <c r="CX8" s="71" t="s">
        <v>73</v>
      </c>
      <c r="CY8" s="72" t="s">
        <v>75</v>
      </c>
      <c r="CZ8" s="715"/>
      <c r="DA8" s="8"/>
      <c r="DB8" s="73" t="s">
        <v>77</v>
      </c>
      <c r="DC8" s="74" t="s">
        <v>78</v>
      </c>
      <c r="DD8" s="690"/>
      <c r="DE8" s="692"/>
      <c r="DF8" s="695"/>
      <c r="DG8" s="802"/>
      <c r="DH8" s="50"/>
      <c r="DI8" s="46"/>
      <c r="DJ8" s="682"/>
      <c r="DK8" s="682"/>
      <c r="DL8" s="682"/>
      <c r="DM8" s="51" t="s">
        <v>79</v>
      </c>
      <c r="DN8" s="51" t="s">
        <v>80</v>
      </c>
      <c r="DO8" s="39" t="s">
        <v>81</v>
      </c>
      <c r="DQ8" s="39" t="s">
        <v>82</v>
      </c>
      <c r="DR8" s="52" t="s">
        <v>83</v>
      </c>
      <c r="DS8" s="39" t="s">
        <v>81</v>
      </c>
      <c r="DT8" s="76"/>
      <c r="DU8" s="77"/>
      <c r="DV8" s="78" t="s">
        <v>84</v>
      </c>
      <c r="DW8" s="75" t="s">
        <v>85</v>
      </c>
      <c r="DX8" s="45"/>
      <c r="DY8" s="45"/>
      <c r="DZ8" s="79"/>
      <c r="EB8" s="80"/>
      <c r="ED8" s="676"/>
      <c r="EG8" s="799"/>
      <c r="EI8" s="750"/>
      <c r="EJ8" s="45"/>
    </row>
    <row r="9" spans="1:144" ht="14.1" hidden="1" customHeight="1" x14ac:dyDescent="0.3">
      <c r="A9" s="81">
        <v>150001053</v>
      </c>
      <c r="B9" s="82" t="s">
        <v>86</v>
      </c>
      <c r="C9" s="489" t="s">
        <v>87</v>
      </c>
      <c r="D9" s="84">
        <v>372.8</v>
      </c>
      <c r="E9" s="85">
        <v>372.8</v>
      </c>
      <c r="F9" s="86"/>
      <c r="G9" s="87">
        <v>0</v>
      </c>
      <c r="H9" s="88">
        <v>9414.8377704552113</v>
      </c>
      <c r="I9" s="88">
        <v>8767.5916164329828</v>
      </c>
      <c r="J9" s="89">
        <v>-647.24615402222844</v>
      </c>
      <c r="K9" s="88">
        <v>1603.7483657375251</v>
      </c>
      <c r="L9" s="88">
        <v>1524.3609333168752</v>
      </c>
      <c r="M9" s="89">
        <v>-79.38743242064993</v>
      </c>
      <c r="N9" s="88">
        <v>2913.5588919165243</v>
      </c>
      <c r="O9" s="88">
        <v>2868.7510773859449</v>
      </c>
      <c r="P9" s="89">
        <v>-44.807814530579435</v>
      </c>
      <c r="Q9" s="88">
        <v>0</v>
      </c>
      <c r="R9" s="88">
        <v>0</v>
      </c>
      <c r="S9" s="89">
        <v>0</v>
      </c>
      <c r="T9" s="88">
        <v>0</v>
      </c>
      <c r="U9" s="88">
        <v>0</v>
      </c>
      <c r="V9" s="89">
        <v>0</v>
      </c>
      <c r="W9" s="88">
        <v>1817.9199293414563</v>
      </c>
      <c r="X9" s="88">
        <v>1287.9354994379723</v>
      </c>
      <c r="Y9" s="89">
        <v>-529.98442990348394</v>
      </c>
      <c r="Z9" s="88">
        <v>402.62400000000008</v>
      </c>
      <c r="AA9" s="88">
        <v>0</v>
      </c>
      <c r="AB9" s="89">
        <v>-402.62400000000008</v>
      </c>
      <c r="AC9" s="88">
        <v>7805.0823471546919</v>
      </c>
      <c r="AD9" s="88">
        <v>8649.4519463931229</v>
      </c>
      <c r="AE9" s="90">
        <v>844.36959923843096</v>
      </c>
      <c r="AF9" s="91">
        <v>23957.771304605409</v>
      </c>
      <c r="AG9" s="92">
        <v>23098.091072966898</v>
      </c>
      <c r="AH9" s="89">
        <v>-859.68023163851103</v>
      </c>
      <c r="AI9" s="88">
        <v>0</v>
      </c>
      <c r="AJ9" s="88">
        <v>0</v>
      </c>
      <c r="AK9" s="89">
        <v>0</v>
      </c>
      <c r="AL9" s="88">
        <v>0</v>
      </c>
      <c r="AM9" s="88">
        <v>0</v>
      </c>
      <c r="AN9" s="89">
        <v>0</v>
      </c>
      <c r="AO9" s="88">
        <v>5761.4682924189947</v>
      </c>
      <c r="AP9" s="88">
        <v>5416.2527410062985</v>
      </c>
      <c r="AQ9" s="89">
        <v>-345.21555141269619</v>
      </c>
      <c r="AR9" s="88">
        <v>25483.864249860671</v>
      </c>
      <c r="AS9" s="88">
        <v>33642.370000000003</v>
      </c>
      <c r="AT9" s="93">
        <v>8158.5057501393312</v>
      </c>
      <c r="AU9" s="88">
        <v>3011.6509322651673</v>
      </c>
      <c r="AV9" s="88">
        <v>0</v>
      </c>
      <c r="AW9" s="94">
        <v>-3011.6509322651673</v>
      </c>
      <c r="AX9" s="88">
        <v>3130.5106188677651</v>
      </c>
      <c r="AY9" s="88">
        <v>0</v>
      </c>
      <c r="AZ9" s="95">
        <v>-3130.5106188677651</v>
      </c>
      <c r="BA9" s="88">
        <v>1044.0563241191271</v>
      </c>
      <c r="BB9" s="88">
        <v>633</v>
      </c>
      <c r="BC9" s="94">
        <v>-411.05632411912711</v>
      </c>
      <c r="BD9" s="88">
        <v>0</v>
      </c>
      <c r="BE9" s="88">
        <v>0</v>
      </c>
      <c r="BF9" s="94">
        <v>0</v>
      </c>
      <c r="BG9" s="88">
        <v>0</v>
      </c>
      <c r="BH9" s="88">
        <v>0</v>
      </c>
      <c r="BI9" s="94">
        <v>0</v>
      </c>
      <c r="BJ9" s="88">
        <v>661.88651780136729</v>
      </c>
      <c r="BK9" s="88">
        <v>0</v>
      </c>
      <c r="BL9" s="94">
        <v>-661.88651780136729</v>
      </c>
      <c r="BM9" s="88">
        <v>100.65600000000002</v>
      </c>
      <c r="BN9" s="88">
        <v>0</v>
      </c>
      <c r="BO9" s="94">
        <v>-100.65600000000002</v>
      </c>
      <c r="BP9" s="91">
        <v>7948.7603930534269</v>
      </c>
      <c r="BQ9" s="96">
        <v>633</v>
      </c>
      <c r="BR9" s="94">
        <v>-7315.7603930534269</v>
      </c>
      <c r="BS9" s="88">
        <v>15335.506474785983</v>
      </c>
      <c r="BT9" s="88">
        <v>23906.018168763956</v>
      </c>
      <c r="BU9" s="89">
        <v>8570.5116939779728</v>
      </c>
      <c r="BV9" s="88">
        <v>8121.1836758857589</v>
      </c>
      <c r="BW9" s="88">
        <v>15034.959761174092</v>
      </c>
      <c r="BX9" s="89">
        <v>6913.776085288333</v>
      </c>
      <c r="BY9" s="88">
        <v>3281.156383014416</v>
      </c>
      <c r="BZ9" s="88">
        <v>6269.0678243554903</v>
      </c>
      <c r="CA9" s="89">
        <v>2987.9114413410744</v>
      </c>
      <c r="CB9" s="88">
        <v>0</v>
      </c>
      <c r="CC9" s="88">
        <v>0</v>
      </c>
      <c r="CD9" s="89">
        <v>0</v>
      </c>
      <c r="CE9" s="88">
        <v>0</v>
      </c>
      <c r="CF9" s="88">
        <v>0</v>
      </c>
      <c r="CG9" s="89">
        <v>0</v>
      </c>
      <c r="CH9" s="88">
        <v>1443.36</v>
      </c>
      <c r="CI9" s="88">
        <v>0</v>
      </c>
      <c r="CJ9" s="89">
        <v>-1443.36</v>
      </c>
      <c r="CK9" s="88">
        <v>0</v>
      </c>
      <c r="CL9" s="88">
        <v>0</v>
      </c>
      <c r="CM9" s="89">
        <v>0</v>
      </c>
      <c r="CN9" s="88">
        <v>1443.36</v>
      </c>
      <c r="CO9" s="96">
        <v>0</v>
      </c>
      <c r="CP9" s="89">
        <v>-1443.36</v>
      </c>
      <c r="CQ9" s="97">
        <v>91333.070773624655</v>
      </c>
      <c r="CR9" s="96">
        <v>107999.75956826673</v>
      </c>
      <c r="CS9" s="89">
        <v>16666.688794642076</v>
      </c>
      <c r="CT9" s="91">
        <v>109599.68492834958</v>
      </c>
      <c r="CU9" s="98">
        <v>129599.71148192007</v>
      </c>
      <c r="CV9" s="90">
        <v>20000.026553570482</v>
      </c>
      <c r="CW9" s="88">
        <v>2186.7530010631272</v>
      </c>
      <c r="CX9" s="88">
        <v>-17813.273552507348</v>
      </c>
      <c r="CY9" s="94">
        <v>-20000.026553570475</v>
      </c>
      <c r="CZ9" s="99">
        <v>20000.026553570482</v>
      </c>
      <c r="DA9" s="8">
        <v>3</v>
      </c>
      <c r="DB9" s="100">
        <v>2347.96</v>
      </c>
      <c r="DC9" s="100">
        <v>0</v>
      </c>
      <c r="DD9" s="100">
        <v>222.76000000000022</v>
      </c>
      <c r="DE9" s="100">
        <v>0</v>
      </c>
      <c r="DF9" s="101">
        <v>20518.390529656863</v>
      </c>
      <c r="DG9" s="102">
        <v>1341437.2551529526</v>
      </c>
      <c r="DH9" s="494">
        <v>1660.917839278783</v>
      </c>
      <c r="DI9" s="96">
        <f>VLOOKUP(A9,'[9]побудинковий звіт'!$A$9:$DQ$353,121,FALSE)</f>
        <v>0</v>
      </c>
      <c r="DJ9" s="103">
        <v>5.7005824203229967</v>
      </c>
      <c r="DK9" s="103"/>
      <c r="DL9" s="103">
        <v>5.1294110528349899</v>
      </c>
      <c r="DM9" s="104">
        <v>2125.177126296413</v>
      </c>
      <c r="DN9" s="104">
        <v>0</v>
      </c>
      <c r="DO9" s="105">
        <v>2125.177126296413</v>
      </c>
      <c r="DP9" s="2"/>
      <c r="DQ9" s="104">
        <v>2125.1999999999998</v>
      </c>
      <c r="DR9" s="104">
        <v>0</v>
      </c>
      <c r="DS9" s="104">
        <v>2125.1999999999998</v>
      </c>
      <c r="DT9" s="106">
        <v>2125.1771262964135</v>
      </c>
      <c r="DU9" s="104">
        <v>2.2873703586355987E-2</v>
      </c>
      <c r="DV9" s="107">
        <v>0</v>
      </c>
      <c r="DX9" s="77">
        <v>40119.149571496913</v>
      </c>
      <c r="DY9" s="77">
        <v>41130.444000000003</v>
      </c>
      <c r="DZ9" s="108">
        <v>222.76000000000022</v>
      </c>
      <c r="EB9" s="109">
        <v>305806.37099832809</v>
      </c>
      <c r="ED9" s="110">
        <v>-2238</v>
      </c>
      <c r="EE9" s="111">
        <v>18280.390529656863</v>
      </c>
      <c r="EG9" s="112">
        <v>18653.739760113393</v>
      </c>
      <c r="EI9" s="113">
        <v>2</v>
      </c>
      <c r="EJ9" s="77">
        <v>768.62932443037528</v>
      </c>
      <c r="EN9" s="83" t="s">
        <v>87</v>
      </c>
    </row>
    <row r="10" spans="1:144" hidden="1" x14ac:dyDescent="0.3">
      <c r="A10" s="81">
        <v>150000753</v>
      </c>
      <c r="B10" s="82" t="s">
        <v>88</v>
      </c>
      <c r="C10" s="490" t="s">
        <v>89</v>
      </c>
      <c r="D10" s="84">
        <v>1840.7</v>
      </c>
      <c r="E10" s="115">
        <v>1840.7</v>
      </c>
      <c r="F10" s="104"/>
      <c r="G10" s="104">
        <v>0</v>
      </c>
      <c r="H10" s="88">
        <v>31484.095143420604</v>
      </c>
      <c r="I10" s="88">
        <v>32127.58713726452</v>
      </c>
      <c r="J10" s="116">
        <v>643.49199384391613</v>
      </c>
      <c r="K10" s="88">
        <v>7784.7243789471831</v>
      </c>
      <c r="L10" s="88">
        <v>7861.1020689018578</v>
      </c>
      <c r="M10" s="116">
        <v>76.377689954674679</v>
      </c>
      <c r="N10" s="88">
        <v>10658.961504662868</v>
      </c>
      <c r="O10" s="88">
        <v>10658.482024560613</v>
      </c>
      <c r="P10" s="116">
        <v>-0.47948010225445614</v>
      </c>
      <c r="Q10" s="88">
        <v>0</v>
      </c>
      <c r="R10" s="88">
        <v>0</v>
      </c>
      <c r="S10" s="116">
        <v>0</v>
      </c>
      <c r="T10" s="88">
        <v>0</v>
      </c>
      <c r="U10" s="88">
        <v>0</v>
      </c>
      <c r="V10" s="116">
        <v>0</v>
      </c>
      <c r="W10" s="88">
        <v>19433.248936271168</v>
      </c>
      <c r="X10" s="88">
        <v>18999.381336377261</v>
      </c>
      <c r="Y10" s="116">
        <v>-433.86759989390703</v>
      </c>
      <c r="Z10" s="88">
        <v>1987.9560000000004</v>
      </c>
      <c r="AA10" s="88">
        <v>0</v>
      </c>
      <c r="AB10" s="116">
        <v>-1987.9560000000004</v>
      </c>
      <c r="AC10" s="88">
        <v>38537.66560258047</v>
      </c>
      <c r="AD10" s="88">
        <v>43548.887454107942</v>
      </c>
      <c r="AE10" s="117">
        <v>5011.2218515274726</v>
      </c>
      <c r="AF10" s="91">
        <v>109886.6515658823</v>
      </c>
      <c r="AG10" s="92">
        <v>113195.4400212122</v>
      </c>
      <c r="AH10" s="116">
        <v>3308.7884553298936</v>
      </c>
      <c r="AI10" s="88">
        <v>0</v>
      </c>
      <c r="AJ10" s="88">
        <v>0</v>
      </c>
      <c r="AK10" s="116">
        <v>0</v>
      </c>
      <c r="AL10" s="88">
        <v>0</v>
      </c>
      <c r="AM10" s="88">
        <v>0</v>
      </c>
      <c r="AN10" s="116">
        <v>0</v>
      </c>
      <c r="AO10" s="88">
        <v>16930.370572075622</v>
      </c>
      <c r="AP10" s="88">
        <v>15756.813353847067</v>
      </c>
      <c r="AQ10" s="116">
        <v>-1173.5572182285559</v>
      </c>
      <c r="AR10" s="88">
        <v>100758.88170145365</v>
      </c>
      <c r="AS10" s="88">
        <v>121542.21</v>
      </c>
      <c r="AT10" s="118">
        <v>20783.328298546359</v>
      </c>
      <c r="AU10" s="88">
        <v>10093.088431519685</v>
      </c>
      <c r="AV10" s="88">
        <v>6104</v>
      </c>
      <c r="AW10" s="94">
        <v>-3989.0884315196854</v>
      </c>
      <c r="AX10" s="88">
        <v>15190.684646317386</v>
      </c>
      <c r="AY10" s="88">
        <v>92</v>
      </c>
      <c r="AZ10" s="117">
        <v>-15098.684646317386</v>
      </c>
      <c r="BA10" s="88">
        <v>5445.5848411992702</v>
      </c>
      <c r="BB10" s="88">
        <v>2525</v>
      </c>
      <c r="BC10" s="94">
        <v>-2920.5848411992702</v>
      </c>
      <c r="BD10" s="88">
        <v>0</v>
      </c>
      <c r="BE10" s="88">
        <v>0</v>
      </c>
      <c r="BF10" s="95">
        <v>0</v>
      </c>
      <c r="BG10" s="88">
        <v>0</v>
      </c>
      <c r="BH10" s="88">
        <v>0</v>
      </c>
      <c r="BI10" s="94">
        <v>0</v>
      </c>
      <c r="BJ10" s="88">
        <v>5772.5037112716291</v>
      </c>
      <c r="BK10" s="88">
        <v>1960</v>
      </c>
      <c r="BL10" s="95">
        <v>-3812.5037112716291</v>
      </c>
      <c r="BM10" s="88">
        <v>1678.0824775991032</v>
      </c>
      <c r="BN10" s="88">
        <v>0</v>
      </c>
      <c r="BO10" s="94">
        <v>-1678.0824775991032</v>
      </c>
      <c r="BP10" s="91">
        <v>38179.944107907075</v>
      </c>
      <c r="BQ10" s="96">
        <v>10681</v>
      </c>
      <c r="BR10" s="94">
        <v>-27498.944107907075</v>
      </c>
      <c r="BS10" s="88">
        <v>62855.448670878424</v>
      </c>
      <c r="BT10" s="88">
        <v>107663.97798455563</v>
      </c>
      <c r="BU10" s="116">
        <v>44808.529313677209</v>
      </c>
      <c r="BV10" s="88">
        <v>58079.063576213797</v>
      </c>
      <c r="BW10" s="88">
        <v>59302.723016216274</v>
      </c>
      <c r="BX10" s="116">
        <v>1223.6594400024769</v>
      </c>
      <c r="BY10" s="88">
        <v>41248.475940767348</v>
      </c>
      <c r="BZ10" s="88">
        <v>18778.461168818663</v>
      </c>
      <c r="CA10" s="116">
        <v>-22470.014771948685</v>
      </c>
      <c r="CB10" s="88">
        <v>4994.9688908276876</v>
      </c>
      <c r="CC10" s="88">
        <v>5138.990735976231</v>
      </c>
      <c r="CD10" s="116">
        <v>144.02184514854343</v>
      </c>
      <c r="CE10" s="88">
        <v>606.23916505993327</v>
      </c>
      <c r="CF10" s="88">
        <v>377.06110218417371</v>
      </c>
      <c r="CG10" s="116">
        <v>-229.17806287575957</v>
      </c>
      <c r="CH10" s="88">
        <v>10465.610176866185</v>
      </c>
      <c r="CI10" s="88">
        <v>6819.5341277905027</v>
      </c>
      <c r="CJ10" s="116">
        <v>-3646.076049075682</v>
      </c>
      <c r="CK10" s="88">
        <v>0</v>
      </c>
      <c r="CL10" s="88">
        <v>0</v>
      </c>
      <c r="CM10" s="116">
        <v>0</v>
      </c>
      <c r="CN10" s="88">
        <v>10465.610176866185</v>
      </c>
      <c r="CO10" s="96">
        <v>6819.5341277905027</v>
      </c>
      <c r="CP10" s="116">
        <v>-3646.076049075682</v>
      </c>
      <c r="CQ10" s="119">
        <v>444005.65436793194</v>
      </c>
      <c r="CR10" s="77">
        <v>459256.2115106007</v>
      </c>
      <c r="CS10" s="116">
        <v>15250.557142668753</v>
      </c>
      <c r="CT10" s="91">
        <v>532806.78524151829</v>
      </c>
      <c r="CU10" s="98">
        <v>551107.45381272084</v>
      </c>
      <c r="CV10" s="117">
        <v>18300.66857120255</v>
      </c>
      <c r="CW10" s="88">
        <v>16877.869072754518</v>
      </c>
      <c r="CX10" s="88">
        <v>-1422.7994984480501</v>
      </c>
      <c r="CY10" s="116">
        <v>-18300.668571202568</v>
      </c>
      <c r="CZ10" s="99">
        <v>18300.668571202506</v>
      </c>
      <c r="DA10" s="8">
        <v>2</v>
      </c>
      <c r="DB10" s="100">
        <v>24760.61</v>
      </c>
      <c r="DC10" s="100">
        <v>0</v>
      </c>
      <c r="DD10" s="100">
        <v>14346.52</v>
      </c>
      <c r="DE10" s="100">
        <v>0</v>
      </c>
      <c r="DF10" s="101">
        <v>48217.572068238631</v>
      </c>
      <c r="DG10" s="120">
        <v>6596215.8517712737</v>
      </c>
      <c r="DH10" s="494">
        <v>8200.7818314389915</v>
      </c>
      <c r="DI10" s="96">
        <f>VLOOKUP(A10,'[9]побудинковий звіт'!$A$9:$DQ$353,121,FALSE)</f>
        <v>2425.6999999999998</v>
      </c>
      <c r="DJ10" s="103">
        <v>5.65630394841358</v>
      </c>
      <c r="DK10" s="103"/>
      <c r="DL10" s="103">
        <v>4.8573719650353837</v>
      </c>
      <c r="DM10" s="104">
        <v>10411.558677844878</v>
      </c>
      <c r="DN10" s="104">
        <v>0</v>
      </c>
      <c r="DO10" s="105">
        <v>10411.558677844878</v>
      </c>
      <c r="DP10" s="2"/>
      <c r="DQ10" s="104">
        <v>10414.09</v>
      </c>
      <c r="DR10" s="104">
        <v>0</v>
      </c>
      <c r="DS10" s="104">
        <v>10414.09</v>
      </c>
      <c r="DT10" s="106">
        <v>10450.384902551266</v>
      </c>
      <c r="DU10" s="104">
        <v>-36.294902551266205</v>
      </c>
      <c r="DV10" s="107">
        <v>1136</v>
      </c>
      <c r="DX10" s="77">
        <v>166726.59097123286</v>
      </c>
      <c r="DY10" s="77">
        <v>158667.85200000001</v>
      </c>
      <c r="DZ10" s="108">
        <v>14346.52</v>
      </c>
      <c r="EB10" s="109">
        <v>1209106.5804174438</v>
      </c>
      <c r="ED10" s="110">
        <v>-33533</v>
      </c>
      <c r="EE10" s="111">
        <v>14684.572068238631</v>
      </c>
      <c r="EG10" s="112">
        <v>38003.874549059285</v>
      </c>
      <c r="EI10" s="121">
        <v>5</v>
      </c>
      <c r="EJ10" s="77">
        <v>3283.549403027404</v>
      </c>
      <c r="EN10" s="114" t="s">
        <v>89</v>
      </c>
    </row>
    <row r="11" spans="1:144" hidden="1" x14ac:dyDescent="0.3">
      <c r="A11" s="81">
        <v>150000754</v>
      </c>
      <c r="B11" s="82" t="s">
        <v>90</v>
      </c>
      <c r="C11" s="490" t="s">
        <v>91</v>
      </c>
      <c r="D11" s="84">
        <v>2805.68</v>
      </c>
      <c r="E11" s="115">
        <v>2805.68</v>
      </c>
      <c r="F11" s="104"/>
      <c r="G11" s="104">
        <v>0</v>
      </c>
      <c r="H11" s="88">
        <v>47209.64729636148</v>
      </c>
      <c r="I11" s="88">
        <v>48278.66325715166</v>
      </c>
      <c r="J11" s="116">
        <v>1069.0159607901805</v>
      </c>
      <c r="K11" s="88">
        <v>9248.2663800441314</v>
      </c>
      <c r="L11" s="88">
        <v>9339.0093193465091</v>
      </c>
      <c r="M11" s="116">
        <v>90.742939302377636</v>
      </c>
      <c r="N11" s="88">
        <v>17096.131687030502</v>
      </c>
      <c r="O11" s="88">
        <v>17099.09588425632</v>
      </c>
      <c r="P11" s="116">
        <v>2.9641972258177702</v>
      </c>
      <c r="Q11" s="88">
        <v>0</v>
      </c>
      <c r="R11" s="88">
        <v>0</v>
      </c>
      <c r="S11" s="116">
        <v>0</v>
      </c>
      <c r="T11" s="88">
        <v>2894.5502252253636</v>
      </c>
      <c r="U11" s="88">
        <v>6761.2002746605849</v>
      </c>
      <c r="V11" s="116">
        <v>3866.6500494352213</v>
      </c>
      <c r="W11" s="88">
        <v>27610.907202368435</v>
      </c>
      <c r="X11" s="88">
        <v>25172.517613303833</v>
      </c>
      <c r="Y11" s="116">
        <v>-2438.3895890646018</v>
      </c>
      <c r="Z11" s="88">
        <v>3033.4824000000012</v>
      </c>
      <c r="AA11" s="88">
        <v>0</v>
      </c>
      <c r="AB11" s="116">
        <v>-3033.4824000000012</v>
      </c>
      <c r="AC11" s="88">
        <v>58771.181802159466</v>
      </c>
      <c r="AD11" s="88">
        <v>66399.838092988808</v>
      </c>
      <c r="AE11" s="117">
        <v>7628.6562908293417</v>
      </c>
      <c r="AF11" s="91">
        <v>165864.16699318937</v>
      </c>
      <c r="AG11" s="92">
        <v>173050.32444170769</v>
      </c>
      <c r="AH11" s="116">
        <v>7186.1574485183228</v>
      </c>
      <c r="AI11" s="88">
        <v>0</v>
      </c>
      <c r="AJ11" s="88">
        <v>0</v>
      </c>
      <c r="AK11" s="116">
        <v>0</v>
      </c>
      <c r="AL11" s="88">
        <v>0</v>
      </c>
      <c r="AM11" s="88">
        <v>0</v>
      </c>
      <c r="AN11" s="116">
        <v>0</v>
      </c>
      <c r="AO11" s="88">
        <v>21277.06047878736</v>
      </c>
      <c r="AP11" s="88">
        <v>28102.967356815498</v>
      </c>
      <c r="AQ11" s="116">
        <v>6825.9068780281377</v>
      </c>
      <c r="AR11" s="88">
        <v>210049.67283916136</v>
      </c>
      <c r="AS11" s="88">
        <v>282761.68746841839</v>
      </c>
      <c r="AT11" s="118">
        <v>72712.014629257028</v>
      </c>
      <c r="AU11" s="88">
        <v>13718.008570922564</v>
      </c>
      <c r="AV11" s="88">
        <v>1773</v>
      </c>
      <c r="AW11" s="94">
        <v>-11945.008570922564</v>
      </c>
      <c r="AX11" s="88">
        <v>18045.7763024737</v>
      </c>
      <c r="AY11" s="88">
        <v>40</v>
      </c>
      <c r="AZ11" s="117">
        <v>-18005.7763024737</v>
      </c>
      <c r="BA11" s="88">
        <v>7780.8974149121786</v>
      </c>
      <c r="BB11" s="88">
        <v>0</v>
      </c>
      <c r="BC11" s="94">
        <v>-7780.8974149121786</v>
      </c>
      <c r="BD11" s="88">
        <v>0</v>
      </c>
      <c r="BE11" s="88">
        <v>0</v>
      </c>
      <c r="BF11" s="95">
        <v>0</v>
      </c>
      <c r="BG11" s="88">
        <v>6988.161289912372</v>
      </c>
      <c r="BH11" s="88">
        <v>0</v>
      </c>
      <c r="BI11" s="94">
        <v>-6988.161289912372</v>
      </c>
      <c r="BJ11" s="88">
        <v>8975.8673845186677</v>
      </c>
      <c r="BK11" s="88">
        <v>7387</v>
      </c>
      <c r="BL11" s="95">
        <v>-1588.8673845186677</v>
      </c>
      <c r="BM11" s="88">
        <v>758.37060000000031</v>
      </c>
      <c r="BN11" s="88">
        <v>0</v>
      </c>
      <c r="BO11" s="94">
        <v>-758.37060000000031</v>
      </c>
      <c r="BP11" s="91">
        <v>56267.081562739484</v>
      </c>
      <c r="BQ11" s="96">
        <v>9200</v>
      </c>
      <c r="BR11" s="94">
        <v>-47067.081562739484</v>
      </c>
      <c r="BS11" s="88">
        <v>110561.45083223397</v>
      </c>
      <c r="BT11" s="88">
        <v>167570.32257740723</v>
      </c>
      <c r="BU11" s="116">
        <v>57008.871745173266</v>
      </c>
      <c r="BV11" s="88">
        <v>67189.782279791078</v>
      </c>
      <c r="BW11" s="88">
        <v>70008.157685345272</v>
      </c>
      <c r="BX11" s="116">
        <v>2818.375405554194</v>
      </c>
      <c r="BY11" s="88">
        <v>48065.267681115707</v>
      </c>
      <c r="BZ11" s="88">
        <v>28569.697313692053</v>
      </c>
      <c r="CA11" s="116">
        <v>-19495.570367423654</v>
      </c>
      <c r="CB11" s="88">
        <v>7327.9101833005807</v>
      </c>
      <c r="CC11" s="88">
        <v>7539.1986154707474</v>
      </c>
      <c r="CD11" s="116">
        <v>211.28843217016674</v>
      </c>
      <c r="CE11" s="88">
        <v>889.38815200952911</v>
      </c>
      <c r="CF11" s="88">
        <v>1314.9266114430227</v>
      </c>
      <c r="CG11" s="116">
        <v>425.53845943349359</v>
      </c>
      <c r="CH11" s="88">
        <v>44431.346140457681</v>
      </c>
      <c r="CI11" s="88">
        <v>36280.02495188341</v>
      </c>
      <c r="CJ11" s="116">
        <v>-8151.3211885742712</v>
      </c>
      <c r="CK11" s="88">
        <v>0</v>
      </c>
      <c r="CL11" s="88">
        <v>0</v>
      </c>
      <c r="CM11" s="116">
        <v>0</v>
      </c>
      <c r="CN11" s="88">
        <v>44431.346140457681</v>
      </c>
      <c r="CO11" s="96">
        <v>36280.02495188341</v>
      </c>
      <c r="CP11" s="116">
        <v>-8151.3211885742712</v>
      </c>
      <c r="CQ11" s="119">
        <v>731923.12714278616</v>
      </c>
      <c r="CR11" s="77">
        <v>804397.30702218332</v>
      </c>
      <c r="CS11" s="116">
        <v>72474.179879397154</v>
      </c>
      <c r="CT11" s="91">
        <v>878307.75257134333</v>
      </c>
      <c r="CU11" s="98">
        <v>965276.76842661994</v>
      </c>
      <c r="CV11" s="117">
        <v>86969.015855276608</v>
      </c>
      <c r="CW11" s="88">
        <v>42414.95606997452</v>
      </c>
      <c r="CX11" s="88">
        <v>-44554.059785302059</v>
      </c>
      <c r="CY11" s="116">
        <v>-86969.015855276579</v>
      </c>
      <c r="CZ11" s="99">
        <v>86969.015855276739</v>
      </c>
      <c r="DA11" s="8">
        <v>2</v>
      </c>
      <c r="DB11" s="100">
        <v>66440.479999999996</v>
      </c>
      <c r="DC11" s="100">
        <v>0</v>
      </c>
      <c r="DD11" s="100">
        <v>49264.88</v>
      </c>
      <c r="DE11" s="100">
        <v>0</v>
      </c>
      <c r="DF11" s="101">
        <v>4099.6603578430368</v>
      </c>
      <c r="DG11" s="120">
        <v>11048672.503695816</v>
      </c>
      <c r="DH11" s="494">
        <v>12500.010631190169</v>
      </c>
      <c r="DI11" s="96">
        <f>VLOOKUP(A11,'[9]побудинковий звіт'!$A$9:$DQ$353,121,FALSE)</f>
        <v>0</v>
      </c>
      <c r="DJ11" s="103">
        <v>6.1299571249096054</v>
      </c>
      <c r="DK11" s="103"/>
      <c r="DL11" s="103">
        <v>5.5157034613044331</v>
      </c>
      <c r="DM11" s="104">
        <v>17198.69810621638</v>
      </c>
      <c r="DN11" s="104">
        <v>0</v>
      </c>
      <c r="DO11" s="105">
        <v>17198.69810621638</v>
      </c>
      <c r="DP11" s="2"/>
      <c r="DQ11" s="104">
        <v>17175.599999999999</v>
      </c>
      <c r="DR11" s="104">
        <v>0</v>
      </c>
      <c r="DS11" s="104">
        <v>17175.599999999999</v>
      </c>
      <c r="DT11" s="106">
        <v>17356.243432380194</v>
      </c>
      <c r="DU11" s="104">
        <v>-180.64343238019501</v>
      </c>
      <c r="DV11" s="107">
        <v>1104</v>
      </c>
      <c r="DX11" s="77">
        <v>319580.105282281</v>
      </c>
      <c r="DY11" s="77">
        <v>350354.02496210206</v>
      </c>
      <c r="DZ11" s="108">
        <v>49264.88</v>
      </c>
      <c r="EB11" s="109">
        <v>2520596.0740699363</v>
      </c>
      <c r="ED11" s="110">
        <v>30598</v>
      </c>
      <c r="EE11" s="111">
        <v>34697.660357843037</v>
      </c>
      <c r="EG11" s="112">
        <v>53707.6442947701</v>
      </c>
      <c r="EI11" s="121">
        <v>5</v>
      </c>
      <c r="EJ11" s="77">
        <v>5719.9618627942518</v>
      </c>
      <c r="EN11" s="114" t="s">
        <v>91</v>
      </c>
    </row>
    <row r="12" spans="1:144" hidden="1" x14ac:dyDescent="0.3">
      <c r="A12" s="81">
        <v>150000702</v>
      </c>
      <c r="B12" s="82" t="s">
        <v>92</v>
      </c>
      <c r="C12" s="490" t="s">
        <v>1020</v>
      </c>
      <c r="D12" s="84">
        <v>6095.61</v>
      </c>
      <c r="E12" s="115">
        <v>6095.61</v>
      </c>
      <c r="F12" s="104">
        <v>601.05999999999995</v>
      </c>
      <c r="G12" s="104">
        <v>0</v>
      </c>
      <c r="H12" s="88">
        <v>99174.338572076653</v>
      </c>
      <c r="I12" s="88">
        <v>96084.544499534357</v>
      </c>
      <c r="J12" s="116">
        <v>-3089.7940725422959</v>
      </c>
      <c r="K12" s="88">
        <v>19411.055603841105</v>
      </c>
      <c r="L12" s="88">
        <v>18937.722964726749</v>
      </c>
      <c r="M12" s="116">
        <v>-473.33263911435643</v>
      </c>
      <c r="N12" s="88">
        <v>34597.581692259184</v>
      </c>
      <c r="O12" s="88">
        <v>34598.139770911774</v>
      </c>
      <c r="P12" s="116">
        <v>0.55807865258975653</v>
      </c>
      <c r="Q12" s="88">
        <v>8340.275644789599</v>
      </c>
      <c r="R12" s="88">
        <v>8341.1973612193524</v>
      </c>
      <c r="S12" s="116">
        <v>0.92171642975335999</v>
      </c>
      <c r="T12" s="88">
        <v>4775.6827012273534</v>
      </c>
      <c r="U12" s="88">
        <v>4326.4606194464432</v>
      </c>
      <c r="V12" s="116">
        <v>-449.22208178091023</v>
      </c>
      <c r="W12" s="88">
        <v>51040.607842561963</v>
      </c>
      <c r="X12" s="88">
        <v>51484.673065093077</v>
      </c>
      <c r="Y12" s="116">
        <v>444.06522253111325</v>
      </c>
      <c r="Z12" s="88">
        <v>6583.1291999999994</v>
      </c>
      <c r="AA12" s="88">
        <v>0</v>
      </c>
      <c r="AB12" s="116">
        <v>-6583.1291999999994</v>
      </c>
      <c r="AC12" s="88">
        <v>127619.61358329697</v>
      </c>
      <c r="AD12" s="88">
        <v>144213.3096827789</v>
      </c>
      <c r="AE12" s="117">
        <v>16593.696099481924</v>
      </c>
      <c r="AF12" s="91">
        <v>351542.28484005283</v>
      </c>
      <c r="AG12" s="92">
        <v>357986.04796371062</v>
      </c>
      <c r="AH12" s="116">
        <v>6443.7631236577872</v>
      </c>
      <c r="AI12" s="88">
        <v>272544.47558397928</v>
      </c>
      <c r="AJ12" s="88">
        <v>269665.43861551746</v>
      </c>
      <c r="AK12" s="116">
        <v>-2879.0369684618199</v>
      </c>
      <c r="AL12" s="88">
        <v>0</v>
      </c>
      <c r="AM12" s="88">
        <v>0</v>
      </c>
      <c r="AN12" s="116">
        <v>0</v>
      </c>
      <c r="AO12" s="88">
        <v>20582.916595772072</v>
      </c>
      <c r="AP12" s="88">
        <v>19778.31825911616</v>
      </c>
      <c r="AQ12" s="116">
        <v>-804.59833665591214</v>
      </c>
      <c r="AR12" s="88">
        <v>454067.00424010574</v>
      </c>
      <c r="AS12" s="88">
        <v>750166.28</v>
      </c>
      <c r="AT12" s="118">
        <v>296099.27575989428</v>
      </c>
      <c r="AU12" s="88">
        <v>24111.497452780965</v>
      </c>
      <c r="AV12" s="88">
        <v>1748</v>
      </c>
      <c r="AW12" s="94">
        <v>-22363.497452780965</v>
      </c>
      <c r="AX12" s="88">
        <v>28569.018398835116</v>
      </c>
      <c r="AY12" s="88">
        <v>8901</v>
      </c>
      <c r="AZ12" s="117">
        <v>-19668.018398835116</v>
      </c>
      <c r="BA12" s="88">
        <v>12610.931783716738</v>
      </c>
      <c r="BB12" s="88">
        <v>1505</v>
      </c>
      <c r="BC12" s="94">
        <v>-11105.931783716738</v>
      </c>
      <c r="BD12" s="88">
        <v>19716.149567451397</v>
      </c>
      <c r="BE12" s="88">
        <v>0</v>
      </c>
      <c r="BF12" s="95">
        <v>-19716.149567451397</v>
      </c>
      <c r="BG12" s="88">
        <v>9383.4348834010289</v>
      </c>
      <c r="BH12" s="88">
        <v>108.5</v>
      </c>
      <c r="BI12" s="94">
        <v>-9274.9348834010289</v>
      </c>
      <c r="BJ12" s="88">
        <v>18230.033757990292</v>
      </c>
      <c r="BK12" s="88">
        <v>1622</v>
      </c>
      <c r="BL12" s="95">
        <v>-16608.033757990292</v>
      </c>
      <c r="BM12" s="88">
        <v>1645.7822999999999</v>
      </c>
      <c r="BN12" s="88">
        <v>0</v>
      </c>
      <c r="BO12" s="94">
        <v>-1645.7822999999999</v>
      </c>
      <c r="BP12" s="91">
        <v>114266.84814417556</v>
      </c>
      <c r="BQ12" s="96">
        <v>13884.5</v>
      </c>
      <c r="BR12" s="94">
        <v>-100382.34814417556</v>
      </c>
      <c r="BS12" s="88">
        <v>246373.86840913483</v>
      </c>
      <c r="BT12" s="88">
        <v>221210.53650179371</v>
      </c>
      <c r="BU12" s="116">
        <v>-25163.331907341111</v>
      </c>
      <c r="BV12" s="88">
        <v>233753.04062198568</v>
      </c>
      <c r="BW12" s="88">
        <v>217405.14262708489</v>
      </c>
      <c r="BX12" s="116">
        <v>-16347.897994900792</v>
      </c>
      <c r="BY12" s="88">
        <v>42020.571207256056</v>
      </c>
      <c r="BZ12" s="88">
        <v>34813.597124017142</v>
      </c>
      <c r="CA12" s="116">
        <v>-7206.9740832389143</v>
      </c>
      <c r="CB12" s="88">
        <v>9530.987931548676</v>
      </c>
      <c r="CC12" s="88">
        <v>9707.1283130786978</v>
      </c>
      <c r="CD12" s="116">
        <v>176.14038153002184</v>
      </c>
      <c r="CE12" s="88">
        <v>1145.1356240930354</v>
      </c>
      <c r="CF12" s="88">
        <v>1663.3372303883007</v>
      </c>
      <c r="CG12" s="116">
        <v>518.20160629526526</v>
      </c>
      <c r="CH12" s="88">
        <v>70851.59421068654</v>
      </c>
      <c r="CI12" s="88">
        <v>60249.294653883539</v>
      </c>
      <c r="CJ12" s="116">
        <v>-10602.299556803002</v>
      </c>
      <c r="CK12" s="88">
        <v>106349.93995109142</v>
      </c>
      <c r="CL12" s="88">
        <v>90369.948405346659</v>
      </c>
      <c r="CM12" s="116">
        <v>-15979.991545744764</v>
      </c>
      <c r="CN12" s="88">
        <v>177201.53416177796</v>
      </c>
      <c r="CO12" s="96">
        <v>150619.24305923021</v>
      </c>
      <c r="CP12" s="116">
        <v>-26582.291102547752</v>
      </c>
      <c r="CQ12" s="119">
        <v>1923028.6673598816</v>
      </c>
      <c r="CR12" s="77">
        <v>2046899.5696939372</v>
      </c>
      <c r="CS12" s="116">
        <v>123870.90233405563</v>
      </c>
      <c r="CT12" s="91">
        <v>2307634.4008318577</v>
      </c>
      <c r="CU12" s="98">
        <v>2456279.4836327247</v>
      </c>
      <c r="CV12" s="117">
        <v>148645.08280086704</v>
      </c>
      <c r="CW12" s="88">
        <v>67610.146763768396</v>
      </c>
      <c r="CX12" s="88">
        <v>-81034.936037097912</v>
      </c>
      <c r="CY12" s="116">
        <v>-148645.08280086631</v>
      </c>
      <c r="CZ12" s="99">
        <v>148645.08280086628</v>
      </c>
      <c r="DA12" s="8">
        <v>3</v>
      </c>
      <c r="DB12" s="100">
        <v>113101.89</v>
      </c>
      <c r="DC12" s="100">
        <v>0</v>
      </c>
      <c r="DD12" s="100">
        <v>68397.260000000009</v>
      </c>
      <c r="DE12" s="100">
        <v>0</v>
      </c>
      <c r="DF12" s="101">
        <v>-23136.694721064297</v>
      </c>
      <c r="DG12" s="120">
        <v>28502934.571147516</v>
      </c>
      <c r="DH12" s="494">
        <v>27157.476905273983</v>
      </c>
      <c r="DI12" s="96">
        <f>VLOOKUP(A12,'[9]побудинковий звіт'!$A$9:$DQ$353,121,FALSE)</f>
        <v>0</v>
      </c>
      <c r="DJ12" s="103">
        <v>5.9482476944041096</v>
      </c>
      <c r="DK12" s="103">
        <v>7.4855383352065115</v>
      </c>
      <c r="DL12" s="103">
        <v>4.9623037621392525</v>
      </c>
      <c r="DM12" s="104">
        <v>44704.918418907466</v>
      </c>
      <c r="DN12" s="104">
        <v>0</v>
      </c>
      <c r="DO12" s="105">
        <v>44704.918418907466</v>
      </c>
      <c r="DP12" s="2"/>
      <c r="DQ12" s="104">
        <v>44704.63</v>
      </c>
      <c r="DR12" s="104">
        <v>0</v>
      </c>
      <c r="DS12" s="104">
        <v>44704.63</v>
      </c>
      <c r="DT12" s="106">
        <v>44837.051182707197</v>
      </c>
      <c r="DU12" s="104">
        <v>-132.42118270719948</v>
      </c>
      <c r="DV12" s="107">
        <v>1476.0000000000002</v>
      </c>
      <c r="DX12" s="77">
        <v>682000.62286113761</v>
      </c>
      <c r="DY12" s="77">
        <v>916860.93599999999</v>
      </c>
      <c r="DZ12" s="108">
        <v>68397.260000000009</v>
      </c>
      <c r="EB12" s="109">
        <v>5448804.0508812685</v>
      </c>
      <c r="ED12" s="110">
        <v>-65304</v>
      </c>
      <c r="EE12" s="111">
        <v>-88440.694721064297</v>
      </c>
      <c r="EG12" s="112">
        <v>-80083.318847997638</v>
      </c>
      <c r="EI12" s="121">
        <v>9</v>
      </c>
      <c r="EJ12" s="77">
        <v>14854.301083311319</v>
      </c>
      <c r="EN12" s="114" t="s">
        <v>93</v>
      </c>
    </row>
    <row r="13" spans="1:144" hidden="1" x14ac:dyDescent="0.3">
      <c r="A13" s="81">
        <v>150000703</v>
      </c>
      <c r="B13" s="82" t="s">
        <v>94</v>
      </c>
      <c r="C13" s="490" t="s">
        <v>1021</v>
      </c>
      <c r="D13" s="84">
        <v>6316</v>
      </c>
      <c r="E13" s="115">
        <v>6316</v>
      </c>
      <c r="F13" s="104">
        <v>712.5</v>
      </c>
      <c r="G13" s="104">
        <v>0</v>
      </c>
      <c r="H13" s="88">
        <v>97813.903153808031</v>
      </c>
      <c r="I13" s="88">
        <v>95341.362610488897</v>
      </c>
      <c r="J13" s="116">
        <v>-2472.5405433191336</v>
      </c>
      <c r="K13" s="88">
        <v>19174.78398830584</v>
      </c>
      <c r="L13" s="88">
        <v>18779.232877633374</v>
      </c>
      <c r="M13" s="116">
        <v>-395.55111067246617</v>
      </c>
      <c r="N13" s="88">
        <v>36357.72195985257</v>
      </c>
      <c r="O13" s="88">
        <v>36360.125891828247</v>
      </c>
      <c r="P13" s="116">
        <v>2.4039319756775512</v>
      </c>
      <c r="Q13" s="88">
        <v>8470.790083249005</v>
      </c>
      <c r="R13" s="88">
        <v>8474.6264793470491</v>
      </c>
      <c r="S13" s="116">
        <v>3.8363960980441334</v>
      </c>
      <c r="T13" s="88">
        <v>4775.6827012273534</v>
      </c>
      <c r="U13" s="88">
        <v>4326.4606194464432</v>
      </c>
      <c r="V13" s="116">
        <v>-449.22208178091023</v>
      </c>
      <c r="W13" s="88">
        <v>58745.892986332532</v>
      </c>
      <c r="X13" s="88">
        <v>60441.486393204854</v>
      </c>
      <c r="Y13" s="116">
        <v>1695.5934068723218</v>
      </c>
      <c r="Z13" s="88">
        <v>6821.9280000000017</v>
      </c>
      <c r="AA13" s="88">
        <v>0</v>
      </c>
      <c r="AB13" s="116">
        <v>-6821.9280000000017</v>
      </c>
      <c r="AC13" s="88">
        <v>132240.86203585475</v>
      </c>
      <c r="AD13" s="88">
        <v>149432.02539503746</v>
      </c>
      <c r="AE13" s="117">
        <v>17191.163359182712</v>
      </c>
      <c r="AF13" s="91">
        <v>364401.5649086301</v>
      </c>
      <c r="AG13" s="92">
        <v>373155.32026698638</v>
      </c>
      <c r="AH13" s="116">
        <v>8753.755358356284</v>
      </c>
      <c r="AI13" s="88">
        <v>264261.46436397923</v>
      </c>
      <c r="AJ13" s="88">
        <v>261365.00648687797</v>
      </c>
      <c r="AK13" s="116">
        <v>-2896.4578771012602</v>
      </c>
      <c r="AL13" s="88">
        <v>0</v>
      </c>
      <c r="AM13" s="88">
        <v>523.36921475437805</v>
      </c>
      <c r="AN13" s="116">
        <v>523.36921475437805</v>
      </c>
      <c r="AO13" s="88">
        <v>20754.828962750085</v>
      </c>
      <c r="AP13" s="88">
        <v>19742.152687947408</v>
      </c>
      <c r="AQ13" s="116">
        <v>-1012.6762748026777</v>
      </c>
      <c r="AR13" s="88">
        <v>468014.093674929</v>
      </c>
      <c r="AS13" s="88">
        <v>537277.10567685997</v>
      </c>
      <c r="AT13" s="118">
        <v>69263.012001930969</v>
      </c>
      <c r="AU13" s="88">
        <v>23662.821317086724</v>
      </c>
      <c r="AV13" s="88">
        <v>5422</v>
      </c>
      <c r="AW13" s="94">
        <v>-18240.821317086724</v>
      </c>
      <c r="AX13" s="88">
        <v>28226.395757843631</v>
      </c>
      <c r="AY13" s="88">
        <v>15584.198002466706</v>
      </c>
      <c r="AZ13" s="117">
        <v>-12642.197755376925</v>
      </c>
      <c r="BA13" s="88">
        <v>13350.249662414924</v>
      </c>
      <c r="BB13" s="88">
        <v>949.28487379341368</v>
      </c>
      <c r="BC13" s="94">
        <v>-12400.96478862151</v>
      </c>
      <c r="BD13" s="88">
        <v>19959.536364315562</v>
      </c>
      <c r="BE13" s="88">
        <v>417</v>
      </c>
      <c r="BF13" s="95">
        <v>-19542.536364315562</v>
      </c>
      <c r="BG13" s="88">
        <v>9383.4348834010289</v>
      </c>
      <c r="BH13" s="88">
        <v>15344.807573224418</v>
      </c>
      <c r="BI13" s="94">
        <v>5961.372689823389</v>
      </c>
      <c r="BJ13" s="88">
        <v>17135.338399440549</v>
      </c>
      <c r="BK13" s="88">
        <v>28064</v>
      </c>
      <c r="BL13" s="95">
        <v>10928.661600559451</v>
      </c>
      <c r="BM13" s="88">
        <v>1705.4820000000004</v>
      </c>
      <c r="BN13" s="88">
        <v>3674</v>
      </c>
      <c r="BO13" s="94">
        <v>1968.5179999999996</v>
      </c>
      <c r="BP13" s="91">
        <v>113423.25838450242</v>
      </c>
      <c r="BQ13" s="96">
        <v>69455.290449484542</v>
      </c>
      <c r="BR13" s="94">
        <v>-43967.967935017878</v>
      </c>
      <c r="BS13" s="88">
        <v>246140.86981522691</v>
      </c>
      <c r="BT13" s="88">
        <v>252261.0014647941</v>
      </c>
      <c r="BU13" s="116">
        <v>6120.1316495671927</v>
      </c>
      <c r="BV13" s="88">
        <v>235990.39197454622</v>
      </c>
      <c r="BW13" s="88">
        <v>240763.66056291322</v>
      </c>
      <c r="BX13" s="116">
        <v>4773.2685883670056</v>
      </c>
      <c r="BY13" s="88">
        <v>44439.116712290881</v>
      </c>
      <c r="BZ13" s="88">
        <v>41551.436314876722</v>
      </c>
      <c r="CA13" s="116">
        <v>-2887.6803974141585</v>
      </c>
      <c r="CB13" s="88">
        <v>11654.882454364073</v>
      </c>
      <c r="CC13" s="88">
        <v>11953.796377427856</v>
      </c>
      <c r="CD13" s="116">
        <v>298.91392306378293</v>
      </c>
      <c r="CE13" s="88">
        <v>1410.1717452836906</v>
      </c>
      <c r="CF13" s="88">
        <v>1673.8491442262543</v>
      </c>
      <c r="CG13" s="116">
        <v>263.67739894256374</v>
      </c>
      <c r="CH13" s="88">
        <v>51402.691555105557</v>
      </c>
      <c r="CI13" s="88">
        <v>45978.928082733524</v>
      </c>
      <c r="CJ13" s="116">
        <v>-5423.763472372033</v>
      </c>
      <c r="CK13" s="88">
        <v>77040.974782658348</v>
      </c>
      <c r="CL13" s="88">
        <v>68980.143696734944</v>
      </c>
      <c r="CM13" s="116">
        <v>-8060.8310859234043</v>
      </c>
      <c r="CN13" s="88">
        <v>128443.66633776391</v>
      </c>
      <c r="CO13" s="96">
        <v>114959.07177946848</v>
      </c>
      <c r="CP13" s="116">
        <v>-13484.59455829543</v>
      </c>
      <c r="CQ13" s="119">
        <v>1898934.3093342667</v>
      </c>
      <c r="CR13" s="77">
        <v>1924681.060426617</v>
      </c>
      <c r="CS13" s="116">
        <v>25746.751092350343</v>
      </c>
      <c r="CT13" s="91">
        <v>2278721.1712011201</v>
      </c>
      <c r="CU13" s="98">
        <v>2309617.2725119404</v>
      </c>
      <c r="CV13" s="117">
        <v>30896.101310820319</v>
      </c>
      <c r="CW13" s="88">
        <v>80174.466676798431</v>
      </c>
      <c r="CX13" s="88">
        <v>49278.365365977865</v>
      </c>
      <c r="CY13" s="116">
        <v>-30896.101310820566</v>
      </c>
      <c r="CZ13" s="99">
        <v>30896.101310820755</v>
      </c>
      <c r="DA13" s="8">
        <v>3</v>
      </c>
      <c r="DB13" s="100">
        <v>134362.38</v>
      </c>
      <c r="DC13" s="100">
        <v>0</v>
      </c>
      <c r="DD13" s="100">
        <v>89485.790000000008</v>
      </c>
      <c r="DE13" s="100">
        <v>0</v>
      </c>
      <c r="DF13" s="101">
        <v>-157709.17921246565</v>
      </c>
      <c r="DG13" s="120">
        <v>28306747.654535025</v>
      </c>
      <c r="DH13" s="494">
        <v>28139.36983069955</v>
      </c>
      <c r="DI13" s="96">
        <f>VLOOKUP(A13,'[9]побудинковий звіт'!$A$9:$DQ$353,121,FALSE)</f>
        <v>0</v>
      </c>
      <c r="DJ13" s="103">
        <v>5.8452632836205494</v>
      </c>
      <c r="DK13" s="103">
        <v>7.2555558792146861</v>
      </c>
      <c r="DL13" s="103">
        <v>4.8749049911248123</v>
      </c>
      <c r="DM13" s="104">
        <v>44821.257458759137</v>
      </c>
      <c r="DN13" s="104">
        <v>0</v>
      </c>
      <c r="DO13" s="105">
        <v>44821.257458759137</v>
      </c>
      <c r="DP13" s="2"/>
      <c r="DQ13" s="104">
        <v>44822.9</v>
      </c>
      <c r="DR13" s="104">
        <v>0</v>
      </c>
      <c r="DS13" s="104">
        <v>44822.9</v>
      </c>
      <c r="DT13" s="106">
        <v>45039.897739045766</v>
      </c>
      <c r="DU13" s="104">
        <v>-216.99773904576432</v>
      </c>
      <c r="DV13" s="107">
        <v>1476.0000000000002</v>
      </c>
      <c r="DX13" s="77">
        <v>697724.8224713176</v>
      </c>
      <c r="DY13" s="77">
        <v>728078.8753516135</v>
      </c>
      <c r="DZ13" s="108">
        <v>89485.790000000008</v>
      </c>
      <c r="EB13" s="109">
        <v>5616169.1240991484</v>
      </c>
      <c r="ED13" s="110">
        <v>34484</v>
      </c>
      <c r="EE13" s="111">
        <v>-123225.17921246565</v>
      </c>
      <c r="EG13" s="112">
        <v>-192392.44459653684</v>
      </c>
      <c r="EI13" s="121">
        <v>9</v>
      </c>
      <c r="EJ13" s="77">
        <v>14862.277527528964</v>
      </c>
      <c r="EN13" s="114" t="s">
        <v>95</v>
      </c>
    </row>
    <row r="14" spans="1:144" hidden="1" x14ac:dyDescent="0.3">
      <c r="A14" s="81">
        <v>150000636</v>
      </c>
      <c r="B14" s="82" t="s">
        <v>292</v>
      </c>
      <c r="C14" s="490" t="s">
        <v>293</v>
      </c>
      <c r="D14" s="84">
        <v>3175.8</v>
      </c>
      <c r="E14" s="115">
        <v>3175.8</v>
      </c>
      <c r="F14" s="104"/>
      <c r="G14" s="104">
        <v>0</v>
      </c>
      <c r="H14" s="88">
        <v>49874.773174616181</v>
      </c>
      <c r="I14" s="88">
        <v>48519.865688840153</v>
      </c>
      <c r="J14" s="116">
        <v>-1354.9074857760279</v>
      </c>
      <c r="K14" s="88">
        <v>10451.453938061593</v>
      </c>
      <c r="L14" s="88">
        <v>10151.387549823785</v>
      </c>
      <c r="M14" s="116">
        <v>-300.0663882378085</v>
      </c>
      <c r="N14" s="88">
        <v>20556.541080405346</v>
      </c>
      <c r="O14" s="88">
        <v>20555.035772937892</v>
      </c>
      <c r="P14" s="116">
        <v>-1.5053074674542586</v>
      </c>
      <c r="Q14" s="88">
        <v>0</v>
      </c>
      <c r="R14" s="88">
        <v>0</v>
      </c>
      <c r="S14" s="116">
        <v>0</v>
      </c>
      <c r="T14" s="88">
        <v>2894.5502252253636</v>
      </c>
      <c r="U14" s="88">
        <v>2395.223085590922</v>
      </c>
      <c r="V14" s="116">
        <v>-499.32713963444166</v>
      </c>
      <c r="W14" s="88">
        <v>28250.509848544847</v>
      </c>
      <c r="X14" s="88">
        <v>30997.504681686831</v>
      </c>
      <c r="Y14" s="116">
        <v>2746.9948331419837</v>
      </c>
      <c r="Z14" s="88">
        <v>3429.8316</v>
      </c>
      <c r="AA14" s="88">
        <v>0</v>
      </c>
      <c r="AB14" s="116">
        <v>-3429.8316</v>
      </c>
      <c r="AC14" s="88">
        <v>66490.024117302368</v>
      </c>
      <c r="AD14" s="88">
        <v>75135.198615393747</v>
      </c>
      <c r="AE14" s="117">
        <v>8645.1744980913791</v>
      </c>
      <c r="AF14" s="91">
        <v>181947.68398415571</v>
      </c>
      <c r="AG14" s="92">
        <v>187754.21539427334</v>
      </c>
      <c r="AH14" s="116">
        <v>5806.5314101176336</v>
      </c>
      <c r="AI14" s="88">
        <v>0</v>
      </c>
      <c r="AJ14" s="88">
        <v>0</v>
      </c>
      <c r="AK14" s="116">
        <v>0</v>
      </c>
      <c r="AL14" s="88">
        <v>0</v>
      </c>
      <c r="AM14" s="88">
        <v>0</v>
      </c>
      <c r="AN14" s="116">
        <v>0</v>
      </c>
      <c r="AO14" s="88">
        <v>38827.954507903538</v>
      </c>
      <c r="AP14" s="88">
        <v>39574.804283422884</v>
      </c>
      <c r="AQ14" s="116">
        <v>746.84977551934571</v>
      </c>
      <c r="AR14" s="88">
        <v>161312.36161820768</v>
      </c>
      <c r="AS14" s="88">
        <v>180922</v>
      </c>
      <c r="AT14" s="118">
        <v>19609.63838179232</v>
      </c>
      <c r="AU14" s="88">
        <v>13873.013271777039</v>
      </c>
      <c r="AV14" s="88">
        <v>6840</v>
      </c>
      <c r="AW14" s="94">
        <v>-7033.0132717770393</v>
      </c>
      <c r="AX14" s="88">
        <v>20393.945841840457</v>
      </c>
      <c r="AY14" s="88">
        <v>8236</v>
      </c>
      <c r="AZ14" s="117">
        <v>-12157.945841840457</v>
      </c>
      <c r="BA14" s="88">
        <v>7325.4246603468573</v>
      </c>
      <c r="BB14" s="88">
        <v>2586</v>
      </c>
      <c r="BC14" s="94">
        <v>-4739.4246603468573</v>
      </c>
      <c r="BD14" s="88">
        <v>0</v>
      </c>
      <c r="BE14" s="88">
        <v>0</v>
      </c>
      <c r="BF14" s="95">
        <v>0</v>
      </c>
      <c r="BG14" s="88">
        <v>6988.161289912372</v>
      </c>
      <c r="BH14" s="88">
        <v>0</v>
      </c>
      <c r="BI14" s="94">
        <v>-6988.161289912372</v>
      </c>
      <c r="BJ14" s="88">
        <v>10706.129166878814</v>
      </c>
      <c r="BK14" s="88">
        <v>17930</v>
      </c>
      <c r="BL14" s="95">
        <v>7223.8708331211856</v>
      </c>
      <c r="BM14" s="88">
        <v>857.4579</v>
      </c>
      <c r="BN14" s="88">
        <v>0</v>
      </c>
      <c r="BO14" s="94">
        <v>-857.4579</v>
      </c>
      <c r="BP14" s="91">
        <v>60144.132130755541</v>
      </c>
      <c r="BQ14" s="96">
        <v>35592</v>
      </c>
      <c r="BR14" s="94">
        <v>-24552.132130755541</v>
      </c>
      <c r="BS14" s="88">
        <v>138166.31586662601</v>
      </c>
      <c r="BT14" s="88">
        <v>171838.87611507394</v>
      </c>
      <c r="BU14" s="116">
        <v>33672.560248447931</v>
      </c>
      <c r="BV14" s="88">
        <v>73358.645906632475</v>
      </c>
      <c r="BW14" s="88">
        <v>78426.704275749275</v>
      </c>
      <c r="BX14" s="116">
        <v>5068.0583691167994</v>
      </c>
      <c r="BY14" s="88">
        <v>34254.988678028458</v>
      </c>
      <c r="BZ14" s="88">
        <v>29026.227794506078</v>
      </c>
      <c r="CA14" s="116">
        <v>-5228.76088352238</v>
      </c>
      <c r="CB14" s="88">
        <v>8043.4815693461187</v>
      </c>
      <c r="CC14" s="88">
        <v>8275.4023445010498</v>
      </c>
      <c r="CD14" s="116">
        <v>231.92077515493111</v>
      </c>
      <c r="CE14" s="88">
        <v>976.23702116137349</v>
      </c>
      <c r="CF14" s="88">
        <v>2794.7097545669749</v>
      </c>
      <c r="CG14" s="116">
        <v>1818.4727334056015</v>
      </c>
      <c r="CH14" s="88">
        <v>26998.231042852058</v>
      </c>
      <c r="CI14" s="88">
        <v>21907.430532062928</v>
      </c>
      <c r="CJ14" s="116">
        <v>-5090.8005107891295</v>
      </c>
      <c r="CK14" s="88">
        <v>0</v>
      </c>
      <c r="CL14" s="88">
        <v>0</v>
      </c>
      <c r="CM14" s="116">
        <v>0</v>
      </c>
      <c r="CN14" s="88">
        <v>26998.231042852058</v>
      </c>
      <c r="CO14" s="96">
        <v>21907.430532062928</v>
      </c>
      <c r="CP14" s="116">
        <v>-5090.8005107891295</v>
      </c>
      <c r="CQ14" s="119">
        <v>724030.03232566896</v>
      </c>
      <c r="CR14" s="77">
        <v>756112.37049415649</v>
      </c>
      <c r="CS14" s="116">
        <v>32082.338168487535</v>
      </c>
      <c r="CT14" s="91">
        <v>868836.0387908027</v>
      </c>
      <c r="CU14" s="98">
        <v>907334.84459298779</v>
      </c>
      <c r="CV14" s="117">
        <v>38498.805802185088</v>
      </c>
      <c r="CW14" s="88">
        <v>27915.574977027845</v>
      </c>
      <c r="CX14" s="88">
        <v>-10583.230825157108</v>
      </c>
      <c r="CY14" s="116">
        <v>-38498.805802184957</v>
      </c>
      <c r="CZ14" s="99">
        <v>38498.805802185074</v>
      </c>
      <c r="DA14" s="8">
        <v>3</v>
      </c>
      <c r="DB14" s="100">
        <v>40203.51</v>
      </c>
      <c r="DC14" s="100">
        <v>0</v>
      </c>
      <c r="DD14" s="100">
        <v>23142.79</v>
      </c>
      <c r="DE14" s="100">
        <v>0</v>
      </c>
      <c r="DF14" s="101">
        <v>-37075.599441255035</v>
      </c>
      <c r="DG14" s="120">
        <v>10761019.365213966</v>
      </c>
      <c r="DH14" s="494">
        <v>14148.988395873281</v>
      </c>
      <c r="DI14" s="96">
        <f>VLOOKUP(A14,'[9]побудинковий звіт'!$A$9:$DQ$353,121,FALSE)</f>
        <v>0</v>
      </c>
      <c r="DJ14" s="103">
        <v>5.3690295231826006</v>
      </c>
      <c r="DK14" s="103"/>
      <c r="DL14" s="103">
        <v>4.7920728764902458</v>
      </c>
      <c r="DM14" s="104">
        <v>17050.963959723304</v>
      </c>
      <c r="DN14" s="104">
        <v>0</v>
      </c>
      <c r="DO14" s="105">
        <v>17050.963959723304</v>
      </c>
      <c r="DP14" s="2"/>
      <c r="DQ14" s="104">
        <v>17060.72</v>
      </c>
      <c r="DR14" s="104">
        <v>0</v>
      </c>
      <c r="DS14" s="104">
        <v>17060.72</v>
      </c>
      <c r="DT14" s="106">
        <v>17117.830485055554</v>
      </c>
      <c r="DU14" s="104">
        <v>-57.110485055552999</v>
      </c>
      <c r="DV14" s="107">
        <v>1104</v>
      </c>
      <c r="DX14" s="77">
        <v>265747.79249875585</v>
      </c>
      <c r="DY14" s="77">
        <v>259816.8</v>
      </c>
      <c r="DZ14" s="108">
        <v>23142.79</v>
      </c>
      <c r="EB14" s="109">
        <v>1935748.3394184923</v>
      </c>
      <c r="ED14" s="110">
        <v>-50182</v>
      </c>
      <c r="EE14" s="111">
        <v>-87257.599441255035</v>
      </c>
      <c r="EG14" s="112">
        <v>-67192.165219158705</v>
      </c>
      <c r="EI14" s="121">
        <v>5</v>
      </c>
      <c r="EJ14" s="77">
        <v>4888.4739711767679</v>
      </c>
      <c r="EN14" s="114" t="s">
        <v>294</v>
      </c>
    </row>
    <row r="15" spans="1:144" hidden="1" x14ac:dyDescent="0.3">
      <c r="A15" s="81">
        <v>150000736</v>
      </c>
      <c r="B15" s="82" t="s">
        <v>581</v>
      </c>
      <c r="C15" s="490" t="s">
        <v>582</v>
      </c>
      <c r="D15" s="84">
        <v>2844.3999999999996</v>
      </c>
      <c r="E15" s="115">
        <v>2653.7</v>
      </c>
      <c r="F15" s="104"/>
      <c r="G15" s="104">
        <v>190.7</v>
      </c>
      <c r="H15" s="88">
        <v>41334.928551619189</v>
      </c>
      <c r="I15" s="88">
        <v>42558.487746607541</v>
      </c>
      <c r="J15" s="116">
        <v>1223.5591949883528</v>
      </c>
      <c r="K15" s="88">
        <v>8562.5171859660059</v>
      </c>
      <c r="L15" s="88">
        <v>8646.5341435155879</v>
      </c>
      <c r="M15" s="116">
        <v>84.016957549582003</v>
      </c>
      <c r="N15" s="88">
        <v>17168.091048928549</v>
      </c>
      <c r="O15" s="88">
        <v>16324.730388100606</v>
      </c>
      <c r="P15" s="116">
        <v>-843.36066082794241</v>
      </c>
      <c r="Q15" s="88">
        <v>0</v>
      </c>
      <c r="R15" s="88">
        <v>0</v>
      </c>
      <c r="S15" s="116">
        <v>0</v>
      </c>
      <c r="T15" s="88">
        <v>0</v>
      </c>
      <c r="U15" s="88">
        <v>0</v>
      </c>
      <c r="V15" s="116">
        <v>0</v>
      </c>
      <c r="W15" s="88">
        <v>28354.649592705282</v>
      </c>
      <c r="X15" s="88">
        <v>24871.86707986211</v>
      </c>
      <c r="Y15" s="116">
        <v>-3482.7825128431723</v>
      </c>
      <c r="Z15" s="88">
        <v>3074.652</v>
      </c>
      <c r="AA15" s="88">
        <v>0</v>
      </c>
      <c r="AB15" s="116">
        <v>-3074.652</v>
      </c>
      <c r="AC15" s="88">
        <v>60036.180319167019</v>
      </c>
      <c r="AD15" s="88">
        <v>67375.687040881588</v>
      </c>
      <c r="AE15" s="117">
        <v>7339.5067217145697</v>
      </c>
      <c r="AF15" s="91">
        <v>158531.01869838603</v>
      </c>
      <c r="AG15" s="92">
        <v>159777.30639896746</v>
      </c>
      <c r="AH15" s="116">
        <v>1246.2877005814225</v>
      </c>
      <c r="AI15" s="88">
        <v>0</v>
      </c>
      <c r="AJ15" s="88">
        <v>0</v>
      </c>
      <c r="AK15" s="116">
        <v>0</v>
      </c>
      <c r="AL15" s="88">
        <v>0</v>
      </c>
      <c r="AM15" s="88">
        <v>0</v>
      </c>
      <c r="AN15" s="116">
        <v>0</v>
      </c>
      <c r="AO15" s="88">
        <v>34938.7358211807</v>
      </c>
      <c r="AP15" s="88">
        <v>34126.164489636256</v>
      </c>
      <c r="AQ15" s="116">
        <v>-812.57133154444455</v>
      </c>
      <c r="AR15" s="88">
        <v>131769.67556871322</v>
      </c>
      <c r="AS15" s="88">
        <v>202236.39</v>
      </c>
      <c r="AT15" s="118">
        <v>70466.714431286789</v>
      </c>
      <c r="AU15" s="88">
        <v>10724.996277395472</v>
      </c>
      <c r="AV15" s="88">
        <v>4973</v>
      </c>
      <c r="AW15" s="94">
        <v>-5751.9962773954721</v>
      </c>
      <c r="AX15" s="88">
        <v>16707.664604218833</v>
      </c>
      <c r="AY15" s="88">
        <v>4940</v>
      </c>
      <c r="AZ15" s="117">
        <v>-11767.664604218833</v>
      </c>
      <c r="BA15" s="88">
        <v>8384.1768112173304</v>
      </c>
      <c r="BB15" s="88">
        <v>3447</v>
      </c>
      <c r="BC15" s="94">
        <v>-4937.1768112173304</v>
      </c>
      <c r="BD15" s="88">
        <v>0</v>
      </c>
      <c r="BE15" s="88">
        <v>0</v>
      </c>
      <c r="BF15" s="95">
        <v>0</v>
      </c>
      <c r="BG15" s="88">
        <v>0</v>
      </c>
      <c r="BH15" s="88">
        <v>1067.3185707928915</v>
      </c>
      <c r="BI15" s="94">
        <v>1067.3185707928915</v>
      </c>
      <c r="BJ15" s="88">
        <v>9801.3872983675374</v>
      </c>
      <c r="BK15" s="88">
        <v>3140</v>
      </c>
      <c r="BL15" s="95">
        <v>-6661.3872983675374</v>
      </c>
      <c r="BM15" s="88">
        <v>768.66300000000001</v>
      </c>
      <c r="BN15" s="88">
        <v>0</v>
      </c>
      <c r="BO15" s="94">
        <v>-768.66300000000001</v>
      </c>
      <c r="BP15" s="91">
        <v>46386.887991199175</v>
      </c>
      <c r="BQ15" s="96">
        <v>17567.318570792893</v>
      </c>
      <c r="BR15" s="94">
        <v>-28819.569420406282</v>
      </c>
      <c r="BS15" s="88">
        <v>69104.551529111748</v>
      </c>
      <c r="BT15" s="88">
        <v>121517.27004605612</v>
      </c>
      <c r="BU15" s="116">
        <v>52412.718516944369</v>
      </c>
      <c r="BV15" s="88">
        <v>76465.555905073474</v>
      </c>
      <c r="BW15" s="88">
        <v>76846.68716632892</v>
      </c>
      <c r="BX15" s="116">
        <v>381.13126125544659</v>
      </c>
      <c r="BY15" s="88">
        <v>40297.565572931191</v>
      </c>
      <c r="BZ15" s="88">
        <v>25180.297795292117</v>
      </c>
      <c r="CA15" s="116">
        <v>-15117.267777639074</v>
      </c>
      <c r="CB15" s="88">
        <v>2595.7001258514674</v>
      </c>
      <c r="CC15" s="88">
        <v>2670.5429386393334</v>
      </c>
      <c r="CD15" s="116">
        <v>74.842812787866023</v>
      </c>
      <c r="CE15" s="88">
        <v>315.04001555080805</v>
      </c>
      <c r="CF15" s="88">
        <v>0</v>
      </c>
      <c r="CG15" s="116">
        <v>-315.04001555080805</v>
      </c>
      <c r="CH15" s="88">
        <v>16758.016253116177</v>
      </c>
      <c r="CI15" s="88">
        <v>12717.290508867631</v>
      </c>
      <c r="CJ15" s="116">
        <v>-4040.7257442485461</v>
      </c>
      <c r="CK15" s="88">
        <v>0</v>
      </c>
      <c r="CL15" s="88">
        <v>0</v>
      </c>
      <c r="CM15" s="116">
        <v>0</v>
      </c>
      <c r="CN15" s="88">
        <v>16758.016253116177</v>
      </c>
      <c r="CO15" s="96">
        <v>12717.290508867631</v>
      </c>
      <c r="CP15" s="116">
        <v>-4040.7257442485461</v>
      </c>
      <c r="CQ15" s="119">
        <v>577162.74748111388</v>
      </c>
      <c r="CR15" s="77">
        <v>652639.26791458065</v>
      </c>
      <c r="CS15" s="116">
        <v>75476.520433466765</v>
      </c>
      <c r="CT15" s="91">
        <v>692595.29697733663</v>
      </c>
      <c r="CU15" s="98">
        <v>783167.12149749673</v>
      </c>
      <c r="CV15" s="117">
        <v>90571.824520160095</v>
      </c>
      <c r="CW15" s="88">
        <v>23970.30348861761</v>
      </c>
      <c r="CX15" s="88">
        <v>-66601.521031542463</v>
      </c>
      <c r="CY15" s="116">
        <v>-90571.824520160066</v>
      </c>
      <c r="CZ15" s="99">
        <v>90571.824520160095</v>
      </c>
      <c r="DA15" s="8">
        <v>2</v>
      </c>
      <c r="DB15" s="100">
        <v>27928.77</v>
      </c>
      <c r="DC15" s="100">
        <v>385.57</v>
      </c>
      <c r="DD15" s="100">
        <v>15180.53</v>
      </c>
      <c r="DE15" s="100">
        <v>-389.52000000000004</v>
      </c>
      <c r="DF15" s="101">
        <v>112036.85061308002</v>
      </c>
      <c r="DG15" s="120">
        <v>8598787.2055914514</v>
      </c>
      <c r="DH15" s="494">
        <v>11822.901475574319</v>
      </c>
      <c r="DI15" s="96">
        <f>VLOOKUP(A15,'[9]побудинковий звіт'!$A$9:$DQ$353,121,FALSE)</f>
        <v>1132.2</v>
      </c>
      <c r="DJ15" s="103">
        <v>4.804489651453598</v>
      </c>
      <c r="DK15" s="103"/>
      <c r="DL15" s="103">
        <v>4.0643608440068304</v>
      </c>
      <c r="DM15" s="104">
        <v>12749.674188062412</v>
      </c>
      <c r="DN15" s="104">
        <v>775.07361295210251</v>
      </c>
      <c r="DO15" s="105">
        <v>13524.747801014515</v>
      </c>
      <c r="DP15" s="2"/>
      <c r="DQ15" s="104">
        <v>12748.24</v>
      </c>
      <c r="DR15" s="104">
        <v>775.09</v>
      </c>
      <c r="DS15" s="104">
        <v>13523.33</v>
      </c>
      <c r="DT15" s="106">
        <v>13600.932648017824</v>
      </c>
      <c r="DU15" s="104">
        <v>-77.602648017824322</v>
      </c>
      <c r="DV15" s="107">
        <v>1136</v>
      </c>
      <c r="DX15" s="77">
        <v>213787.87627189487</v>
      </c>
      <c r="DY15" s="77">
        <v>263764.45028495148</v>
      </c>
      <c r="DZ15" s="108">
        <v>14791.01</v>
      </c>
      <c r="EB15" s="109">
        <v>1581236.1068245587</v>
      </c>
      <c r="ED15" s="110">
        <v>-39383</v>
      </c>
      <c r="EE15" s="111">
        <v>72653.850613080023</v>
      </c>
      <c r="EG15" s="112">
        <v>93620.284153619461</v>
      </c>
      <c r="EI15" s="121">
        <v>4</v>
      </c>
      <c r="EJ15" s="77">
        <v>4150.4655203115344</v>
      </c>
      <c r="EN15" s="114" t="s">
        <v>583</v>
      </c>
    </row>
    <row r="16" spans="1:144" hidden="1" x14ac:dyDescent="0.3">
      <c r="A16" s="81">
        <v>150000743</v>
      </c>
      <c r="B16" s="82" t="s">
        <v>584</v>
      </c>
      <c r="C16" s="490" t="s">
        <v>585</v>
      </c>
      <c r="D16" s="84">
        <v>2296.6999999999998</v>
      </c>
      <c r="E16" s="115">
        <v>1773.9</v>
      </c>
      <c r="F16" s="104"/>
      <c r="G16" s="104">
        <v>522.79999999999995</v>
      </c>
      <c r="H16" s="88">
        <v>35341.796421754327</v>
      </c>
      <c r="I16" s="88">
        <v>36078.68249873013</v>
      </c>
      <c r="J16" s="116">
        <v>736.88607697580301</v>
      </c>
      <c r="K16" s="88">
        <v>6407.0679936785937</v>
      </c>
      <c r="L16" s="88">
        <v>6479.8383762713074</v>
      </c>
      <c r="M16" s="116">
        <v>72.770382592713759</v>
      </c>
      <c r="N16" s="88">
        <v>12474.652265711544</v>
      </c>
      <c r="O16" s="88">
        <v>11861.774219312969</v>
      </c>
      <c r="P16" s="116">
        <v>-612.87804639857495</v>
      </c>
      <c r="Q16" s="88">
        <v>0</v>
      </c>
      <c r="R16" s="88">
        <v>0</v>
      </c>
      <c r="S16" s="116">
        <v>0</v>
      </c>
      <c r="T16" s="88">
        <v>0</v>
      </c>
      <c r="U16" s="88">
        <v>0</v>
      </c>
      <c r="V16" s="116">
        <v>0</v>
      </c>
      <c r="W16" s="88">
        <v>19247.743621777008</v>
      </c>
      <c r="X16" s="88">
        <v>16531.368296891636</v>
      </c>
      <c r="Y16" s="116">
        <v>-2716.3753248853718</v>
      </c>
      <c r="Z16" s="88">
        <v>2480.4360000000006</v>
      </c>
      <c r="AA16" s="88">
        <v>3884.5580641792517</v>
      </c>
      <c r="AB16" s="116">
        <v>1404.1220641792511</v>
      </c>
      <c r="AC16" s="88">
        <v>49082.348494416423</v>
      </c>
      <c r="AD16" s="88">
        <v>54337.107515708245</v>
      </c>
      <c r="AE16" s="117">
        <v>5254.7590212918221</v>
      </c>
      <c r="AF16" s="91">
        <v>125034.04479733789</v>
      </c>
      <c r="AG16" s="92">
        <v>129173.32897109352</v>
      </c>
      <c r="AH16" s="116">
        <v>4139.28417375563</v>
      </c>
      <c r="AI16" s="88">
        <v>0</v>
      </c>
      <c r="AJ16" s="88">
        <v>0</v>
      </c>
      <c r="AK16" s="116">
        <v>0</v>
      </c>
      <c r="AL16" s="88">
        <v>0</v>
      </c>
      <c r="AM16" s="88">
        <v>0</v>
      </c>
      <c r="AN16" s="116">
        <v>0</v>
      </c>
      <c r="AO16" s="88">
        <v>23921.732101938382</v>
      </c>
      <c r="AP16" s="88">
        <v>23396.250126349089</v>
      </c>
      <c r="AQ16" s="116">
        <v>-525.48197558929314</v>
      </c>
      <c r="AR16" s="88">
        <v>91869.022079826595</v>
      </c>
      <c r="AS16" s="88">
        <v>284955.86381640204</v>
      </c>
      <c r="AT16" s="118">
        <v>193086.84173657544</v>
      </c>
      <c r="AU16" s="88">
        <v>9891.4758041623918</v>
      </c>
      <c r="AV16" s="88">
        <v>2778</v>
      </c>
      <c r="AW16" s="94">
        <v>-7113.4758041623918</v>
      </c>
      <c r="AX16" s="88">
        <v>12502.659192023268</v>
      </c>
      <c r="AY16" s="88">
        <v>27</v>
      </c>
      <c r="AZ16" s="117">
        <v>-12475.659192023268</v>
      </c>
      <c r="BA16" s="88">
        <v>4877.0514925082534</v>
      </c>
      <c r="BB16" s="88">
        <v>241</v>
      </c>
      <c r="BC16" s="94">
        <v>-4636.0514925082534</v>
      </c>
      <c r="BD16" s="88">
        <v>0</v>
      </c>
      <c r="BE16" s="88">
        <v>0</v>
      </c>
      <c r="BF16" s="95">
        <v>0</v>
      </c>
      <c r="BG16" s="88">
        <v>0</v>
      </c>
      <c r="BH16" s="88">
        <v>0</v>
      </c>
      <c r="BI16" s="94">
        <v>0</v>
      </c>
      <c r="BJ16" s="88">
        <v>5939.0269453406145</v>
      </c>
      <c r="BK16" s="88">
        <v>1733.0473232175486</v>
      </c>
      <c r="BL16" s="95">
        <v>-4205.9796221230663</v>
      </c>
      <c r="BM16" s="88">
        <v>620.10900000000015</v>
      </c>
      <c r="BN16" s="88">
        <v>1409</v>
      </c>
      <c r="BO16" s="94">
        <v>788.89099999999985</v>
      </c>
      <c r="BP16" s="91">
        <v>33830.322434034526</v>
      </c>
      <c r="BQ16" s="96">
        <v>6188.0473232175482</v>
      </c>
      <c r="BR16" s="94">
        <v>-27642.275110816976</v>
      </c>
      <c r="BS16" s="88">
        <v>51703.448792822019</v>
      </c>
      <c r="BT16" s="88">
        <v>91762.602036372002</v>
      </c>
      <c r="BU16" s="116">
        <v>40059.153243549983</v>
      </c>
      <c r="BV16" s="88">
        <v>46315.389849372419</v>
      </c>
      <c r="BW16" s="88">
        <v>51253.92906378999</v>
      </c>
      <c r="BX16" s="116">
        <v>4938.5392144175712</v>
      </c>
      <c r="BY16" s="88">
        <v>33510.618579161885</v>
      </c>
      <c r="BZ16" s="88">
        <v>20646.837597131926</v>
      </c>
      <c r="CA16" s="116">
        <v>-12863.780982029959</v>
      </c>
      <c r="CB16" s="88">
        <v>7150.6117471859097</v>
      </c>
      <c r="CC16" s="88">
        <v>7356.7880658536124</v>
      </c>
      <c r="CD16" s="116">
        <v>206.17631866770262</v>
      </c>
      <c r="CE16" s="88">
        <v>867.86944824463353</v>
      </c>
      <c r="CF16" s="88">
        <v>0</v>
      </c>
      <c r="CG16" s="116">
        <v>-867.86944824463353</v>
      </c>
      <c r="CH16" s="88">
        <v>5323.346560985914</v>
      </c>
      <c r="CI16" s="88">
        <v>2052.6585888113341</v>
      </c>
      <c r="CJ16" s="116">
        <v>-3270.68797217458</v>
      </c>
      <c r="CK16" s="88">
        <v>0</v>
      </c>
      <c r="CL16" s="88">
        <v>0</v>
      </c>
      <c r="CM16" s="116">
        <v>0</v>
      </c>
      <c r="CN16" s="88">
        <v>5323.346560985914</v>
      </c>
      <c r="CO16" s="96">
        <v>2052.6585888113341</v>
      </c>
      <c r="CP16" s="116">
        <v>-3270.68797217458</v>
      </c>
      <c r="CQ16" s="119">
        <v>419526.40639091021</v>
      </c>
      <c r="CR16" s="77">
        <v>616786.30558902107</v>
      </c>
      <c r="CS16" s="116">
        <v>197259.89919811086</v>
      </c>
      <c r="CT16" s="91">
        <v>503431.68766909221</v>
      </c>
      <c r="CU16" s="98">
        <v>740143.56670682528</v>
      </c>
      <c r="CV16" s="117">
        <v>236711.87903773307</v>
      </c>
      <c r="CW16" s="88">
        <v>17511.786620378094</v>
      </c>
      <c r="CX16" s="88">
        <v>-219200.09241735484</v>
      </c>
      <c r="CY16" s="116">
        <v>-236711.87903773293</v>
      </c>
      <c r="CZ16" s="99">
        <v>236711.87903773316</v>
      </c>
      <c r="DA16" s="8">
        <v>2</v>
      </c>
      <c r="DB16" s="100">
        <v>49738.68</v>
      </c>
      <c r="DC16" s="100">
        <v>3342.4999999999995</v>
      </c>
      <c r="DD16" s="100">
        <v>41902.050000000003</v>
      </c>
      <c r="DE16" s="100">
        <v>1384.5599999999993</v>
      </c>
      <c r="DF16" s="101">
        <v>-45427.767321562336</v>
      </c>
      <c r="DG16" s="120">
        <v>6251321.6914736433</v>
      </c>
      <c r="DH16" s="494">
        <v>7903.1710168901109</v>
      </c>
      <c r="DI16" s="96">
        <f>VLOOKUP(A16,'[9]побудинковий звіт'!$A$9:$DQ$353,121,FALSE)</f>
        <v>103738.62</v>
      </c>
      <c r="DJ16" s="103">
        <v>4.4179691940324739</v>
      </c>
      <c r="DK16" s="103"/>
      <c r="DL16" s="103">
        <v>3.7450587753252771</v>
      </c>
      <c r="DM16" s="104">
        <v>7837.0355532942058</v>
      </c>
      <c r="DN16" s="104">
        <v>1957.9167277400547</v>
      </c>
      <c r="DO16" s="105">
        <v>9794.9522810342605</v>
      </c>
      <c r="DP16" s="2"/>
      <c r="DQ16" s="104">
        <v>7836.63</v>
      </c>
      <c r="DR16" s="104">
        <v>1957.9400000000003</v>
      </c>
      <c r="DS16" s="104">
        <v>9794.57</v>
      </c>
      <c r="DT16" s="106">
        <v>9842.7325360636951</v>
      </c>
      <c r="DU16" s="104">
        <v>-48.16253606369537</v>
      </c>
      <c r="DV16" s="107">
        <v>1136</v>
      </c>
      <c r="DX16" s="77">
        <v>150839.21341663334</v>
      </c>
      <c r="DY16" s="77">
        <v>349372.69336754351</v>
      </c>
      <c r="DZ16" s="108">
        <v>43286.61</v>
      </c>
      <c r="EB16" s="109">
        <v>1102428.2649579193</v>
      </c>
      <c r="ED16" s="110">
        <v>66963</v>
      </c>
      <c r="EE16" s="111">
        <v>21535.232678437664</v>
      </c>
      <c r="EG16" s="112">
        <v>5713.9421626418189</v>
      </c>
      <c r="EI16" s="121">
        <v>4</v>
      </c>
      <c r="EJ16" s="77">
        <v>2949.5189330261414</v>
      </c>
      <c r="EN16" s="114" t="s">
        <v>586</v>
      </c>
    </row>
    <row r="17" spans="1:144" hidden="1" x14ac:dyDescent="0.3">
      <c r="A17" s="81">
        <v>150000737</v>
      </c>
      <c r="B17" s="82" t="s">
        <v>587</v>
      </c>
      <c r="C17" s="490" t="s">
        <v>588</v>
      </c>
      <c r="D17" s="84">
        <v>2613.6000000000004</v>
      </c>
      <c r="E17" s="115">
        <v>2311.4</v>
      </c>
      <c r="F17" s="104"/>
      <c r="G17" s="104">
        <v>302.20000000000005</v>
      </c>
      <c r="H17" s="88">
        <v>45680.616067459079</v>
      </c>
      <c r="I17" s="88">
        <v>46515.992288105335</v>
      </c>
      <c r="J17" s="116">
        <v>835.37622064625612</v>
      </c>
      <c r="K17" s="88">
        <v>8485.3089737352602</v>
      </c>
      <c r="L17" s="88">
        <v>8598.2080038503373</v>
      </c>
      <c r="M17" s="116">
        <v>112.89903011507704</v>
      </c>
      <c r="N17" s="88">
        <v>18125.896828641708</v>
      </c>
      <c r="O17" s="88">
        <v>17235.333389453597</v>
      </c>
      <c r="P17" s="116">
        <v>-890.56343918811035</v>
      </c>
      <c r="Q17" s="88">
        <v>0</v>
      </c>
      <c r="R17" s="88">
        <v>0</v>
      </c>
      <c r="S17" s="116">
        <v>0</v>
      </c>
      <c r="T17" s="88">
        <v>0</v>
      </c>
      <c r="U17" s="88">
        <v>0</v>
      </c>
      <c r="V17" s="116">
        <v>0</v>
      </c>
      <c r="W17" s="88">
        <v>27820.672111317846</v>
      </c>
      <c r="X17" s="88">
        <v>27411.240064088219</v>
      </c>
      <c r="Y17" s="116">
        <v>-409.43204722962764</v>
      </c>
      <c r="Z17" s="88">
        <v>2780.0279999999989</v>
      </c>
      <c r="AA17" s="88">
        <v>0</v>
      </c>
      <c r="AB17" s="116">
        <v>-2780.0279999999989</v>
      </c>
      <c r="AC17" s="88">
        <v>54527.606748191385</v>
      </c>
      <c r="AD17" s="88">
        <v>61106.863456971805</v>
      </c>
      <c r="AE17" s="117">
        <v>6579.25670878042</v>
      </c>
      <c r="AF17" s="91">
        <v>157420.12872934528</v>
      </c>
      <c r="AG17" s="92">
        <v>160867.63720246928</v>
      </c>
      <c r="AH17" s="116">
        <v>3447.5084731240058</v>
      </c>
      <c r="AI17" s="88">
        <v>0</v>
      </c>
      <c r="AJ17" s="88">
        <v>0</v>
      </c>
      <c r="AK17" s="116">
        <v>0</v>
      </c>
      <c r="AL17" s="88">
        <v>0</v>
      </c>
      <c r="AM17" s="88">
        <v>0</v>
      </c>
      <c r="AN17" s="116">
        <v>0</v>
      </c>
      <c r="AO17" s="88">
        <v>32283.814949038046</v>
      </c>
      <c r="AP17" s="88">
        <v>32388.752933128882</v>
      </c>
      <c r="AQ17" s="116">
        <v>104.93798409083684</v>
      </c>
      <c r="AR17" s="88">
        <v>142709.84432039643</v>
      </c>
      <c r="AS17" s="88">
        <v>187271.91</v>
      </c>
      <c r="AT17" s="118">
        <v>44562.065679603576</v>
      </c>
      <c r="AU17" s="88">
        <v>12858.108007328861</v>
      </c>
      <c r="AV17" s="88">
        <v>4143</v>
      </c>
      <c r="AW17" s="94">
        <v>-8715.1080073288613</v>
      </c>
      <c r="AX17" s="88">
        <v>16558.834937327378</v>
      </c>
      <c r="AY17" s="88">
        <v>638</v>
      </c>
      <c r="AZ17" s="117">
        <v>-15920.834937327378</v>
      </c>
      <c r="BA17" s="88">
        <v>5906.1881572624497</v>
      </c>
      <c r="BB17" s="88">
        <v>6741</v>
      </c>
      <c r="BC17" s="94">
        <v>834.81184273755025</v>
      </c>
      <c r="BD17" s="88">
        <v>0</v>
      </c>
      <c r="BE17" s="88">
        <v>0</v>
      </c>
      <c r="BF17" s="95">
        <v>0</v>
      </c>
      <c r="BG17" s="88">
        <v>0</v>
      </c>
      <c r="BH17" s="88">
        <v>1059.0296082014213</v>
      </c>
      <c r="BI17" s="94">
        <v>1059.0296082014213</v>
      </c>
      <c r="BJ17" s="88">
        <v>9495.8284493393585</v>
      </c>
      <c r="BK17" s="88">
        <v>750.76839060195266</v>
      </c>
      <c r="BL17" s="95">
        <v>-8745.0600587374065</v>
      </c>
      <c r="BM17" s="88">
        <v>695.00699999999972</v>
      </c>
      <c r="BN17" s="88">
        <v>0</v>
      </c>
      <c r="BO17" s="94">
        <v>-695.00699999999972</v>
      </c>
      <c r="BP17" s="91">
        <v>45513.966551258047</v>
      </c>
      <c r="BQ17" s="96">
        <v>13331.797998803373</v>
      </c>
      <c r="BR17" s="94">
        <v>-32182.168552454674</v>
      </c>
      <c r="BS17" s="88">
        <v>59510.392736850939</v>
      </c>
      <c r="BT17" s="88">
        <v>93155.809669963564</v>
      </c>
      <c r="BU17" s="116">
        <v>33645.416933112625</v>
      </c>
      <c r="BV17" s="88">
        <v>58338.615014599585</v>
      </c>
      <c r="BW17" s="88">
        <v>55770.222556902932</v>
      </c>
      <c r="BX17" s="116">
        <v>-2568.3924576966529</v>
      </c>
      <c r="BY17" s="88">
        <v>36041.244949763204</v>
      </c>
      <c r="BZ17" s="88">
        <v>16425.767911380543</v>
      </c>
      <c r="CA17" s="116">
        <v>-19615.477038382662</v>
      </c>
      <c r="CB17" s="88">
        <v>4248.7848251652276</v>
      </c>
      <c r="CC17" s="88">
        <v>4371.2916602494452</v>
      </c>
      <c r="CD17" s="116">
        <v>122.50683508421753</v>
      </c>
      <c r="CE17" s="88">
        <v>515.67483626522926</v>
      </c>
      <c r="CF17" s="88">
        <v>0</v>
      </c>
      <c r="CG17" s="116">
        <v>-515.67483626522926</v>
      </c>
      <c r="CH17" s="88">
        <v>20613.635442165465</v>
      </c>
      <c r="CI17" s="88">
        <v>15073.276232488837</v>
      </c>
      <c r="CJ17" s="116">
        <v>-5540.3592096766279</v>
      </c>
      <c r="CK17" s="88">
        <v>0</v>
      </c>
      <c r="CL17" s="88">
        <v>0</v>
      </c>
      <c r="CM17" s="116">
        <v>0</v>
      </c>
      <c r="CN17" s="88">
        <v>20613.635442165465</v>
      </c>
      <c r="CO17" s="96">
        <v>15073.276232488837</v>
      </c>
      <c r="CP17" s="116">
        <v>-5540.3592096766279</v>
      </c>
      <c r="CQ17" s="119">
        <v>557196.10235484736</v>
      </c>
      <c r="CR17" s="77">
        <v>578656.46616538684</v>
      </c>
      <c r="CS17" s="116">
        <v>21460.363810539478</v>
      </c>
      <c r="CT17" s="91">
        <v>668635.32282581681</v>
      </c>
      <c r="CU17" s="98">
        <v>694387.75939846423</v>
      </c>
      <c r="CV17" s="117">
        <v>25752.436572647421</v>
      </c>
      <c r="CW17" s="88">
        <v>18649.675505158182</v>
      </c>
      <c r="CX17" s="88">
        <v>-7102.761067489173</v>
      </c>
      <c r="CY17" s="116">
        <v>-25752.436572647355</v>
      </c>
      <c r="CZ17" s="99">
        <v>25752.436572647326</v>
      </c>
      <c r="DA17" s="8">
        <v>2</v>
      </c>
      <c r="DB17" s="100">
        <v>57154.06</v>
      </c>
      <c r="DC17" s="100">
        <v>5127.1000000000004</v>
      </c>
      <c r="DD17" s="100">
        <v>45552.42</v>
      </c>
      <c r="DE17" s="100">
        <v>3777.6200000000003</v>
      </c>
      <c r="DF17" s="101">
        <v>-26125.019743001845</v>
      </c>
      <c r="DG17" s="120">
        <v>8247419.9799716994</v>
      </c>
      <c r="DH17" s="494">
        <v>10297.868813597046</v>
      </c>
      <c r="DI17" s="96">
        <f>VLOOKUP(A17,'[9]побудинковий звіт'!$A$9:$DQ$353,121,FALSE)</f>
        <v>4832.16</v>
      </c>
      <c r="DJ17" s="103">
        <v>5.1095284410893109</v>
      </c>
      <c r="DK17" s="103"/>
      <c r="DL17" s="103">
        <v>4.4654726586412927</v>
      </c>
      <c r="DM17" s="104">
        <v>11810.164038733834</v>
      </c>
      <c r="DN17" s="104">
        <v>1349.4658374413989</v>
      </c>
      <c r="DO17" s="105">
        <v>13159.629876175233</v>
      </c>
      <c r="DP17" s="2"/>
      <c r="DQ17" s="104">
        <v>11601.64</v>
      </c>
      <c r="DR17" s="104">
        <v>1349.48</v>
      </c>
      <c r="DS17" s="104">
        <v>12951.119999999999</v>
      </c>
      <c r="DT17" s="106">
        <v>13017.139154387452</v>
      </c>
      <c r="DU17" s="104">
        <v>-66.019154387453455</v>
      </c>
      <c r="DV17" s="107">
        <v>1104</v>
      </c>
      <c r="DX17" s="77">
        <v>225868.57304598537</v>
      </c>
      <c r="DY17" s="77">
        <v>240724.44959856404</v>
      </c>
      <c r="DZ17" s="108">
        <v>49330.04</v>
      </c>
      <c r="EB17" s="109">
        <v>1712518.1318447571</v>
      </c>
      <c r="ED17" s="110">
        <v>-23532</v>
      </c>
      <c r="EE17" s="111">
        <v>-49657.019743001845</v>
      </c>
      <c r="EG17" s="112">
        <v>8517.3882457564978</v>
      </c>
      <c r="EI17" s="121">
        <v>4</v>
      </c>
      <c r="EJ17" s="77">
        <v>4519.7192251616907</v>
      </c>
      <c r="EN17" s="114" t="s">
        <v>589</v>
      </c>
    </row>
    <row r="18" spans="1:144" hidden="1" x14ac:dyDescent="0.3">
      <c r="A18" s="81">
        <v>150000738</v>
      </c>
      <c r="B18" s="82" t="s">
        <v>590</v>
      </c>
      <c r="C18" s="490" t="s">
        <v>591</v>
      </c>
      <c r="D18" s="84">
        <v>3567.9</v>
      </c>
      <c r="E18" s="115">
        <v>3567.9</v>
      </c>
      <c r="F18" s="104"/>
      <c r="G18" s="104">
        <v>0</v>
      </c>
      <c r="H18" s="88">
        <v>55476.498271028693</v>
      </c>
      <c r="I18" s="88">
        <v>56896.206155798165</v>
      </c>
      <c r="J18" s="116">
        <v>1419.707884769472</v>
      </c>
      <c r="K18" s="88">
        <v>9695.2232858966472</v>
      </c>
      <c r="L18" s="88">
        <v>9790.3560881422036</v>
      </c>
      <c r="M18" s="116">
        <v>95.132802245556377</v>
      </c>
      <c r="N18" s="88">
        <v>22890.482146406681</v>
      </c>
      <c r="O18" s="88">
        <v>21766.038354743454</v>
      </c>
      <c r="P18" s="116">
        <v>-1124.4437916632269</v>
      </c>
      <c r="Q18" s="88">
        <v>0</v>
      </c>
      <c r="R18" s="88">
        <v>0</v>
      </c>
      <c r="S18" s="116">
        <v>0</v>
      </c>
      <c r="T18" s="88">
        <v>0</v>
      </c>
      <c r="U18" s="88">
        <v>0</v>
      </c>
      <c r="V18" s="116">
        <v>0</v>
      </c>
      <c r="W18" s="88">
        <v>31305.004037337407</v>
      </c>
      <c r="X18" s="88">
        <v>29040.538231996281</v>
      </c>
      <c r="Y18" s="116">
        <v>-2264.4658053411258</v>
      </c>
      <c r="Z18" s="88">
        <v>3853.5479999999989</v>
      </c>
      <c r="AA18" s="88">
        <v>0</v>
      </c>
      <c r="AB18" s="116">
        <v>-3853.5479999999989</v>
      </c>
      <c r="AC18" s="88">
        <v>74701.371965401791</v>
      </c>
      <c r="AD18" s="88">
        <v>84414.601057707798</v>
      </c>
      <c r="AE18" s="117">
        <v>9713.2290923060064</v>
      </c>
      <c r="AF18" s="91">
        <v>197922.12770607122</v>
      </c>
      <c r="AG18" s="92">
        <v>201907.73988838791</v>
      </c>
      <c r="AH18" s="116">
        <v>3985.6121823166905</v>
      </c>
      <c r="AI18" s="88">
        <v>0</v>
      </c>
      <c r="AJ18" s="88">
        <v>0</v>
      </c>
      <c r="AK18" s="116">
        <v>0</v>
      </c>
      <c r="AL18" s="88">
        <v>0</v>
      </c>
      <c r="AM18" s="88">
        <v>0</v>
      </c>
      <c r="AN18" s="116">
        <v>0</v>
      </c>
      <c r="AO18" s="88">
        <v>44382.090385546209</v>
      </c>
      <c r="AP18" s="88">
        <v>38690.091212722051</v>
      </c>
      <c r="AQ18" s="116">
        <v>-5691.9991728241584</v>
      </c>
      <c r="AR18" s="88">
        <v>242494.02159382997</v>
      </c>
      <c r="AS18" s="88">
        <v>232795.23945081799</v>
      </c>
      <c r="AT18" s="118">
        <v>-9698.7821430119802</v>
      </c>
      <c r="AU18" s="88">
        <v>15301.19248921609</v>
      </c>
      <c r="AV18" s="88">
        <v>5018.5200000000004</v>
      </c>
      <c r="AW18" s="94">
        <v>-10282.672489216089</v>
      </c>
      <c r="AX18" s="88">
        <v>18917.837975110568</v>
      </c>
      <c r="AY18" s="88">
        <v>1151</v>
      </c>
      <c r="AZ18" s="117">
        <v>-17766.837975110568</v>
      </c>
      <c r="BA18" s="88">
        <v>10499.407585651094</v>
      </c>
      <c r="BB18" s="88">
        <v>0</v>
      </c>
      <c r="BC18" s="94">
        <v>-10499.407585651094</v>
      </c>
      <c r="BD18" s="88">
        <v>0</v>
      </c>
      <c r="BE18" s="88">
        <v>0</v>
      </c>
      <c r="BF18" s="95">
        <v>0</v>
      </c>
      <c r="BG18" s="88">
        <v>0</v>
      </c>
      <c r="BH18" s="88">
        <v>1820.1866671432276</v>
      </c>
      <c r="BI18" s="94">
        <v>1820.1866671432276</v>
      </c>
      <c r="BJ18" s="88">
        <v>10770.152118359949</v>
      </c>
      <c r="BK18" s="88">
        <v>35626.768390601952</v>
      </c>
      <c r="BL18" s="95">
        <v>24856.616272242005</v>
      </c>
      <c r="BM18" s="88">
        <v>963.38699999999972</v>
      </c>
      <c r="BN18" s="88">
        <v>0</v>
      </c>
      <c r="BO18" s="94">
        <v>-963.38699999999972</v>
      </c>
      <c r="BP18" s="91">
        <v>56451.977168337697</v>
      </c>
      <c r="BQ18" s="96">
        <v>43616.475057745178</v>
      </c>
      <c r="BR18" s="94">
        <v>-12835.502110592519</v>
      </c>
      <c r="BS18" s="88">
        <v>114708.91847238116</v>
      </c>
      <c r="BT18" s="88">
        <v>161596.77155154396</v>
      </c>
      <c r="BU18" s="116">
        <v>46887.8530791628</v>
      </c>
      <c r="BV18" s="88">
        <v>72051.434640120991</v>
      </c>
      <c r="BW18" s="88">
        <v>72839.86852121682</v>
      </c>
      <c r="BX18" s="116">
        <v>788.43388109582884</v>
      </c>
      <c r="BY18" s="88">
        <v>37219.488032252084</v>
      </c>
      <c r="BZ18" s="88">
        <v>29793.342363602744</v>
      </c>
      <c r="CA18" s="116">
        <v>-7426.1456686493402</v>
      </c>
      <c r="CB18" s="88">
        <v>9010.3320339138882</v>
      </c>
      <c r="CC18" s="88">
        <v>9270.1303776649875</v>
      </c>
      <c r="CD18" s="116">
        <v>259.79834375109931</v>
      </c>
      <c r="CE18" s="88">
        <v>1093.5836215483578</v>
      </c>
      <c r="CF18" s="88">
        <v>0</v>
      </c>
      <c r="CG18" s="116">
        <v>-1093.5836215483578</v>
      </c>
      <c r="CH18" s="88">
        <v>26905.973652570385</v>
      </c>
      <c r="CI18" s="88">
        <v>19195.282243583668</v>
      </c>
      <c r="CJ18" s="116">
        <v>-7710.6914089867169</v>
      </c>
      <c r="CK18" s="88">
        <v>0</v>
      </c>
      <c r="CL18" s="88">
        <v>0</v>
      </c>
      <c r="CM18" s="116">
        <v>0</v>
      </c>
      <c r="CN18" s="88">
        <v>26905.973652570385</v>
      </c>
      <c r="CO18" s="96">
        <v>19195.282243583668</v>
      </c>
      <c r="CP18" s="116">
        <v>-7710.6914089867169</v>
      </c>
      <c r="CQ18" s="119">
        <v>802239.94730657199</v>
      </c>
      <c r="CR18" s="77">
        <v>809704.94066728523</v>
      </c>
      <c r="CS18" s="116">
        <v>7464.9933607132407</v>
      </c>
      <c r="CT18" s="91">
        <v>962687.93676788639</v>
      </c>
      <c r="CU18" s="98">
        <v>971645.92880074226</v>
      </c>
      <c r="CV18" s="117">
        <v>8957.9920328558655</v>
      </c>
      <c r="CW18" s="88">
        <v>36680.880061795979</v>
      </c>
      <c r="CX18" s="88">
        <v>27722.888028939957</v>
      </c>
      <c r="CY18" s="116">
        <v>-8957.992032856022</v>
      </c>
      <c r="CZ18" s="99">
        <v>8957.9920328560402</v>
      </c>
      <c r="DA18" s="8">
        <v>2</v>
      </c>
      <c r="DB18" s="100">
        <v>43985.7</v>
      </c>
      <c r="DC18" s="100">
        <v>0</v>
      </c>
      <c r="DD18" s="100">
        <v>25103.629999999997</v>
      </c>
      <c r="DE18" s="100">
        <v>0</v>
      </c>
      <c r="DF18" s="101">
        <v>75676.866376611055</v>
      </c>
      <c r="DG18" s="120">
        <v>11992425.801956188</v>
      </c>
      <c r="DH18" s="494">
        <v>15895.892593247772</v>
      </c>
      <c r="DI18" s="96">
        <f>VLOOKUP(A18,'[9]побудинковий звіт'!$A$9:$DQ$353,121,FALSE)</f>
        <v>812</v>
      </c>
      <c r="DJ18" s="103">
        <v>5.2939561703431135</v>
      </c>
      <c r="DK18" s="103"/>
      <c r="DL18" s="103">
        <v>4.7751456948794209</v>
      </c>
      <c r="DM18" s="104">
        <v>18888.306220167196</v>
      </c>
      <c r="DN18" s="104">
        <v>0</v>
      </c>
      <c r="DO18" s="105">
        <v>18888.306220167196</v>
      </c>
      <c r="DP18" s="2"/>
      <c r="DQ18" s="104">
        <v>18882.07</v>
      </c>
      <c r="DR18" s="104">
        <v>0</v>
      </c>
      <c r="DS18" s="104">
        <v>18882.07</v>
      </c>
      <c r="DT18" s="106">
        <v>18998.335188440022</v>
      </c>
      <c r="DU18" s="104">
        <v>-116.26518844002203</v>
      </c>
      <c r="DV18" s="107">
        <v>1136</v>
      </c>
      <c r="DX18" s="77">
        <v>358735.19851460116</v>
      </c>
      <c r="DY18" s="77">
        <v>331694.0574102758</v>
      </c>
      <c r="DZ18" s="108">
        <v>25103.629999999997</v>
      </c>
      <c r="EB18" s="109">
        <v>2909928.2591259596</v>
      </c>
      <c r="ED18" s="110">
        <v>19314</v>
      </c>
      <c r="EE18" s="111">
        <v>94990.866376611055</v>
      </c>
      <c r="EG18" s="112">
        <v>27126.359105788142</v>
      </c>
      <c r="EI18" s="121">
        <v>5</v>
      </c>
      <c r="EJ18" s="77">
        <v>6573.8626724815931</v>
      </c>
      <c r="EN18" s="114" t="s">
        <v>592</v>
      </c>
    </row>
    <row r="19" spans="1:144" hidden="1" x14ac:dyDescent="0.3">
      <c r="A19" s="81">
        <v>150000739</v>
      </c>
      <c r="B19" s="82" t="s">
        <v>593</v>
      </c>
      <c r="C19" s="490" t="s">
        <v>594</v>
      </c>
      <c r="D19" s="84">
        <v>3672.7</v>
      </c>
      <c r="E19" s="115">
        <v>3340.7</v>
      </c>
      <c r="F19" s="104"/>
      <c r="G19" s="104">
        <v>332</v>
      </c>
      <c r="H19" s="88">
        <v>58428.87061077822</v>
      </c>
      <c r="I19" s="88">
        <v>59693.467440766253</v>
      </c>
      <c r="J19" s="116">
        <v>1264.5968299880333</v>
      </c>
      <c r="K19" s="88">
        <v>10781.715646397608</v>
      </c>
      <c r="L19" s="88">
        <v>10907.336778733261</v>
      </c>
      <c r="M19" s="116">
        <v>125.62113233565287</v>
      </c>
      <c r="N19" s="88">
        <v>22334.557343307573</v>
      </c>
      <c r="O19" s="88">
        <v>21237.153512627192</v>
      </c>
      <c r="P19" s="116">
        <v>-1097.4038306803814</v>
      </c>
      <c r="Q19" s="88">
        <v>0</v>
      </c>
      <c r="R19" s="88">
        <v>0</v>
      </c>
      <c r="S19" s="116">
        <v>0</v>
      </c>
      <c r="T19" s="88">
        <v>0</v>
      </c>
      <c r="U19" s="88">
        <v>0</v>
      </c>
      <c r="V19" s="116">
        <v>0</v>
      </c>
      <c r="W19" s="88">
        <v>41453.429307036378</v>
      </c>
      <c r="X19" s="88">
        <v>36342.544064477639</v>
      </c>
      <c r="Y19" s="116">
        <v>-5110.8852425587393</v>
      </c>
      <c r="Z19" s="88">
        <v>3904.4159999999993</v>
      </c>
      <c r="AA19" s="88">
        <v>0</v>
      </c>
      <c r="AB19" s="116">
        <v>-3904.4159999999993</v>
      </c>
      <c r="AC19" s="88">
        <v>76657.918261761894</v>
      </c>
      <c r="AD19" s="88">
        <v>86064.954823545355</v>
      </c>
      <c r="AE19" s="117">
        <v>9407.0365617834614</v>
      </c>
      <c r="AF19" s="91">
        <v>213560.90716928168</v>
      </c>
      <c r="AG19" s="92">
        <v>214245.45662014972</v>
      </c>
      <c r="AH19" s="116">
        <v>684.54945086804219</v>
      </c>
      <c r="AI19" s="88">
        <v>0</v>
      </c>
      <c r="AJ19" s="88">
        <v>0</v>
      </c>
      <c r="AK19" s="116">
        <v>0</v>
      </c>
      <c r="AL19" s="88">
        <v>0</v>
      </c>
      <c r="AM19" s="88">
        <v>0</v>
      </c>
      <c r="AN19" s="116">
        <v>0</v>
      </c>
      <c r="AO19" s="88">
        <v>41700.203120528226</v>
      </c>
      <c r="AP19" s="88">
        <v>40192.886575425458</v>
      </c>
      <c r="AQ19" s="116">
        <v>-1507.3165451027671</v>
      </c>
      <c r="AR19" s="88">
        <v>168814.6422132685</v>
      </c>
      <c r="AS19" s="88">
        <v>423816.99812166218</v>
      </c>
      <c r="AT19" s="118">
        <v>255002.35590839369</v>
      </c>
      <c r="AU19" s="88">
        <v>16432.763420033727</v>
      </c>
      <c r="AV19" s="88">
        <v>18839</v>
      </c>
      <c r="AW19" s="94">
        <v>2406.236579966273</v>
      </c>
      <c r="AX19" s="88">
        <v>21038.864945696747</v>
      </c>
      <c r="AY19" s="88">
        <v>122</v>
      </c>
      <c r="AZ19" s="117">
        <v>-20916.864945696747</v>
      </c>
      <c r="BA19" s="88">
        <v>10078.631277640943</v>
      </c>
      <c r="BB19" s="88">
        <v>3486</v>
      </c>
      <c r="BC19" s="94">
        <v>-6592.6312776409432</v>
      </c>
      <c r="BD19" s="88">
        <v>0</v>
      </c>
      <c r="BE19" s="88">
        <v>0</v>
      </c>
      <c r="BF19" s="95">
        <v>0</v>
      </c>
      <c r="BG19" s="88">
        <v>0</v>
      </c>
      <c r="BH19" s="88">
        <v>2509</v>
      </c>
      <c r="BI19" s="94">
        <v>2509</v>
      </c>
      <c r="BJ19" s="88">
        <v>14935.319121768081</v>
      </c>
      <c r="BK19" s="88">
        <v>1131</v>
      </c>
      <c r="BL19" s="95">
        <v>-13804.319121768081</v>
      </c>
      <c r="BM19" s="88">
        <v>976.10399999999981</v>
      </c>
      <c r="BN19" s="88">
        <v>0</v>
      </c>
      <c r="BO19" s="94">
        <v>-976.10399999999981</v>
      </c>
      <c r="BP19" s="91">
        <v>63461.6827651395</v>
      </c>
      <c r="BQ19" s="96">
        <v>26087</v>
      </c>
      <c r="BR19" s="94">
        <v>-37374.6827651395</v>
      </c>
      <c r="BS19" s="88">
        <v>106182.3819208936</v>
      </c>
      <c r="BT19" s="88">
        <v>158425.84660213551</v>
      </c>
      <c r="BU19" s="116">
        <v>52243.464681241909</v>
      </c>
      <c r="BV19" s="88">
        <v>84386.482651226543</v>
      </c>
      <c r="BW19" s="88">
        <v>85673.216964070278</v>
      </c>
      <c r="BX19" s="116">
        <v>1286.7343128437351</v>
      </c>
      <c r="BY19" s="88">
        <v>55017.60523393163</v>
      </c>
      <c r="BZ19" s="88">
        <v>30818.772061497599</v>
      </c>
      <c r="CA19" s="116">
        <v>-24198.833172434031</v>
      </c>
      <c r="CB19" s="88">
        <v>11831.800671940149</v>
      </c>
      <c r="CC19" s="88">
        <v>12172.951498190887</v>
      </c>
      <c r="CD19" s="116">
        <v>341.15082625073774</v>
      </c>
      <c r="CE19" s="88">
        <v>1436.0251519652552</v>
      </c>
      <c r="CF19" s="88">
        <v>0</v>
      </c>
      <c r="CG19" s="116">
        <v>-1436.0251519652552</v>
      </c>
      <c r="CH19" s="88">
        <v>17636.670027517583</v>
      </c>
      <c r="CI19" s="88">
        <v>18137.483218581965</v>
      </c>
      <c r="CJ19" s="116">
        <v>500.81319106438241</v>
      </c>
      <c r="CK19" s="88">
        <v>0</v>
      </c>
      <c r="CL19" s="88">
        <v>0</v>
      </c>
      <c r="CM19" s="116">
        <v>0</v>
      </c>
      <c r="CN19" s="88">
        <v>17636.670027517583</v>
      </c>
      <c r="CO19" s="96">
        <v>18137.483218581965</v>
      </c>
      <c r="CP19" s="116">
        <v>500.81319106438241</v>
      </c>
      <c r="CQ19" s="119">
        <v>764028.40092569275</v>
      </c>
      <c r="CR19" s="77">
        <v>1009570.6116617136</v>
      </c>
      <c r="CS19" s="116">
        <v>245542.21073602082</v>
      </c>
      <c r="CT19" s="91">
        <v>916834.08111083123</v>
      </c>
      <c r="CU19" s="98">
        <v>1211484.7339940562</v>
      </c>
      <c r="CV19" s="117">
        <v>294650.652883225</v>
      </c>
      <c r="CW19" s="88">
        <v>32767.63379888728</v>
      </c>
      <c r="CX19" s="88">
        <v>-261883.01908433787</v>
      </c>
      <c r="CY19" s="116">
        <v>-294650.65288322512</v>
      </c>
      <c r="CZ19" s="99">
        <v>294650.65288322524</v>
      </c>
      <c r="DA19" s="8">
        <v>2</v>
      </c>
      <c r="DB19" s="100">
        <v>50251.75</v>
      </c>
      <c r="DC19" s="100">
        <v>2075.67</v>
      </c>
      <c r="DD19" s="100">
        <v>34038.51</v>
      </c>
      <c r="DE19" s="100">
        <v>394.05000000000018</v>
      </c>
      <c r="DF19" s="101">
        <v>20473.721731618512</v>
      </c>
      <c r="DG19" s="120">
        <v>11395220.578916622</v>
      </c>
      <c r="DH19" s="494">
        <v>14883.659403644393</v>
      </c>
      <c r="DI19" s="96">
        <f>VLOOKUP(A19,'[9]побудинковий звіт'!$A$9:$DQ$353,121,FALSE)</f>
        <v>85164.09</v>
      </c>
      <c r="DJ19" s="103">
        <v>5.0013359736375955</v>
      </c>
      <c r="DK19" s="103"/>
      <c r="DL19" s="103">
        <v>4.3509291581916338</v>
      </c>
      <c r="DM19" s="104">
        <v>16707.963087131113</v>
      </c>
      <c r="DN19" s="104">
        <v>1444.5084805196225</v>
      </c>
      <c r="DO19" s="105">
        <v>18152.471567650737</v>
      </c>
      <c r="DP19" s="2"/>
      <c r="DQ19" s="104">
        <v>16213.24</v>
      </c>
      <c r="DR19" s="104">
        <v>1681.62</v>
      </c>
      <c r="DS19" s="104">
        <v>17894.86</v>
      </c>
      <c r="DT19" s="106">
        <v>18061.761928126656</v>
      </c>
      <c r="DU19" s="104">
        <v>-166.90192812665555</v>
      </c>
      <c r="DV19" s="107">
        <v>1136</v>
      </c>
      <c r="DX19" s="77">
        <v>278731.58997408958</v>
      </c>
      <c r="DY19" s="77">
        <v>539884.79774599464</v>
      </c>
      <c r="DZ19" s="108">
        <v>34432.560000000005</v>
      </c>
      <c r="EB19" s="109">
        <v>2025775.706559222</v>
      </c>
      <c r="ED19" s="110">
        <v>9774</v>
      </c>
      <c r="EE19" s="111">
        <v>30247.721731618512</v>
      </c>
      <c r="EG19" s="112">
        <v>-236.11459660171386</v>
      </c>
      <c r="EI19" s="121">
        <v>4</v>
      </c>
      <c r="EJ19" s="77">
        <v>5405.7618852343776</v>
      </c>
      <c r="EN19" s="114" t="s">
        <v>595</v>
      </c>
    </row>
    <row r="20" spans="1:144" hidden="1" x14ac:dyDescent="0.3">
      <c r="A20" s="81">
        <v>150000740</v>
      </c>
      <c r="B20" s="82" t="s">
        <v>596</v>
      </c>
      <c r="C20" s="490" t="s">
        <v>597</v>
      </c>
      <c r="D20" s="84">
        <v>1366.1</v>
      </c>
      <c r="E20" s="115">
        <v>1236.8</v>
      </c>
      <c r="F20" s="104"/>
      <c r="G20" s="104">
        <v>129.30000000000001</v>
      </c>
      <c r="H20" s="88">
        <v>25131.998663524992</v>
      </c>
      <c r="I20" s="88">
        <v>25580.439230809796</v>
      </c>
      <c r="J20" s="116">
        <v>448.44056728480427</v>
      </c>
      <c r="K20" s="88">
        <v>6542.0493880306321</v>
      </c>
      <c r="L20" s="88">
        <v>6606.2458737436482</v>
      </c>
      <c r="M20" s="116">
        <v>64.196485713016045</v>
      </c>
      <c r="N20" s="88">
        <v>8686.8273593966405</v>
      </c>
      <c r="O20" s="88">
        <v>8260.1762935352963</v>
      </c>
      <c r="P20" s="116">
        <v>-426.65106586134425</v>
      </c>
      <c r="Q20" s="88">
        <v>0</v>
      </c>
      <c r="R20" s="88">
        <v>0</v>
      </c>
      <c r="S20" s="116">
        <v>0</v>
      </c>
      <c r="T20" s="88">
        <v>0</v>
      </c>
      <c r="U20" s="88">
        <v>0</v>
      </c>
      <c r="V20" s="116">
        <v>0</v>
      </c>
      <c r="W20" s="88">
        <v>16232.21380148197</v>
      </c>
      <c r="X20" s="88">
        <v>14419.861571678664</v>
      </c>
      <c r="Y20" s="116">
        <v>-1812.3522298033058</v>
      </c>
      <c r="Z20" s="88">
        <v>1475.3879999999999</v>
      </c>
      <c r="AA20" s="88">
        <v>0</v>
      </c>
      <c r="AB20" s="116">
        <v>-1475.3879999999999</v>
      </c>
      <c r="AC20" s="88">
        <v>28932.806321006694</v>
      </c>
      <c r="AD20" s="88">
        <v>32320.340573501533</v>
      </c>
      <c r="AE20" s="117">
        <v>3387.5342524948392</v>
      </c>
      <c r="AF20" s="91">
        <v>87001.283533440932</v>
      </c>
      <c r="AG20" s="92">
        <v>87187.063543268945</v>
      </c>
      <c r="AH20" s="116">
        <v>185.78000982801314</v>
      </c>
      <c r="AI20" s="88">
        <v>0</v>
      </c>
      <c r="AJ20" s="88">
        <v>0</v>
      </c>
      <c r="AK20" s="116">
        <v>0</v>
      </c>
      <c r="AL20" s="88">
        <v>0</v>
      </c>
      <c r="AM20" s="88">
        <v>0</v>
      </c>
      <c r="AN20" s="116">
        <v>0</v>
      </c>
      <c r="AO20" s="88">
        <v>11187.915092458992</v>
      </c>
      <c r="AP20" s="88">
        <v>10504.859087915778</v>
      </c>
      <c r="AQ20" s="116">
        <v>-683.05600454321393</v>
      </c>
      <c r="AR20" s="88">
        <v>65158.408795302195</v>
      </c>
      <c r="AS20" s="88">
        <v>88119.677026710633</v>
      </c>
      <c r="AT20" s="118">
        <v>22961.268231408438</v>
      </c>
      <c r="AU20" s="88">
        <v>7896.5467647535379</v>
      </c>
      <c r="AV20" s="88">
        <v>0</v>
      </c>
      <c r="AW20" s="94">
        <v>-7896.5467647535379</v>
      </c>
      <c r="AX20" s="88">
        <v>12765.347239720188</v>
      </c>
      <c r="AY20" s="88">
        <v>2149</v>
      </c>
      <c r="AZ20" s="117">
        <v>-10616.347239720188</v>
      </c>
      <c r="BA20" s="88">
        <v>3831.5341394496472</v>
      </c>
      <c r="BB20" s="88">
        <v>3892</v>
      </c>
      <c r="BC20" s="94">
        <v>60.465860550352772</v>
      </c>
      <c r="BD20" s="88">
        <v>0</v>
      </c>
      <c r="BE20" s="88">
        <v>0</v>
      </c>
      <c r="BF20" s="95">
        <v>0</v>
      </c>
      <c r="BG20" s="88">
        <v>0</v>
      </c>
      <c r="BH20" s="88">
        <v>1211.4153617716138</v>
      </c>
      <c r="BI20" s="94">
        <v>1211.4153617716138</v>
      </c>
      <c r="BJ20" s="88">
        <v>4529.4385582688801</v>
      </c>
      <c r="BK20" s="88">
        <v>1459.41165023136</v>
      </c>
      <c r="BL20" s="95">
        <v>-3070.0269080375201</v>
      </c>
      <c r="BM20" s="88">
        <v>368.84699999999998</v>
      </c>
      <c r="BN20" s="88">
        <v>0</v>
      </c>
      <c r="BO20" s="94">
        <v>-368.84699999999998</v>
      </c>
      <c r="BP20" s="91">
        <v>29391.713702192254</v>
      </c>
      <c r="BQ20" s="96">
        <v>8711.8270120029738</v>
      </c>
      <c r="BR20" s="94">
        <v>-20679.88669018928</v>
      </c>
      <c r="BS20" s="88">
        <v>52539.669342262154</v>
      </c>
      <c r="BT20" s="88">
        <v>79813.481839901142</v>
      </c>
      <c r="BU20" s="116">
        <v>27273.812497638988</v>
      </c>
      <c r="BV20" s="88">
        <v>49048.766522178237</v>
      </c>
      <c r="BW20" s="88">
        <v>49625.044576423046</v>
      </c>
      <c r="BX20" s="116">
        <v>576.27805424480903</v>
      </c>
      <c r="BY20" s="88">
        <v>27311.304285906368</v>
      </c>
      <c r="BZ20" s="88">
        <v>20246.817944332732</v>
      </c>
      <c r="CA20" s="116">
        <v>-7064.4863415736363</v>
      </c>
      <c r="CB20" s="88">
        <v>4400.5726949324635</v>
      </c>
      <c r="CC20" s="88">
        <v>4527.4560876195092</v>
      </c>
      <c r="CD20" s="116">
        <v>126.88339268704567</v>
      </c>
      <c r="CE20" s="88">
        <v>534.09732366107517</v>
      </c>
      <c r="CF20" s="88">
        <v>0</v>
      </c>
      <c r="CG20" s="116">
        <v>-534.09732366107517</v>
      </c>
      <c r="CH20" s="88">
        <v>6962.9208292957683</v>
      </c>
      <c r="CI20" s="88">
        <v>5661.2765691787172</v>
      </c>
      <c r="CJ20" s="116">
        <v>-1301.6442601170511</v>
      </c>
      <c r="CK20" s="88">
        <v>0</v>
      </c>
      <c r="CL20" s="88">
        <v>0</v>
      </c>
      <c r="CM20" s="116">
        <v>0</v>
      </c>
      <c r="CN20" s="88">
        <v>6962.9208292957683</v>
      </c>
      <c r="CO20" s="96">
        <v>5661.2765691787172</v>
      </c>
      <c r="CP20" s="116">
        <v>-1301.6442601170511</v>
      </c>
      <c r="CQ20" s="119">
        <v>333536.65212163044</v>
      </c>
      <c r="CR20" s="77">
        <v>354397.50368735351</v>
      </c>
      <c r="CS20" s="116">
        <v>20860.851565723075</v>
      </c>
      <c r="CT20" s="91">
        <v>400243.9825459565</v>
      </c>
      <c r="CU20" s="98">
        <v>425277.0044248242</v>
      </c>
      <c r="CV20" s="117">
        <v>25033.021878867701</v>
      </c>
      <c r="CW20" s="88">
        <v>14076.16443832442</v>
      </c>
      <c r="CX20" s="88">
        <v>-10956.857440543201</v>
      </c>
      <c r="CY20" s="116">
        <v>-25033.021878867621</v>
      </c>
      <c r="CZ20" s="99">
        <v>25033.021878867603</v>
      </c>
      <c r="DA20" s="8">
        <v>2</v>
      </c>
      <c r="DB20" s="100">
        <v>16262.65</v>
      </c>
      <c r="DC20" s="100">
        <v>5233.28</v>
      </c>
      <c r="DD20" s="100">
        <v>9047.4599999999991</v>
      </c>
      <c r="DE20" s="100">
        <v>4611.3499999999995</v>
      </c>
      <c r="DF20" s="101">
        <v>38748.895236791606</v>
      </c>
      <c r="DG20" s="120">
        <v>4971841.7638113704</v>
      </c>
      <c r="DH20" s="494">
        <v>5510.2553208690952</v>
      </c>
      <c r="DI20" s="96">
        <f>VLOOKUP(A20,'[9]побудинковий звіт'!$A$9:$DQ$353,121,FALSE)</f>
        <v>0</v>
      </c>
      <c r="DJ20" s="103">
        <v>5.8327960145512847</v>
      </c>
      <c r="DK20" s="103"/>
      <c r="DL20" s="103">
        <v>4.8098673269430785</v>
      </c>
      <c r="DM20" s="104">
        <v>7214.0021107970288</v>
      </c>
      <c r="DN20" s="104">
        <v>621.91584537374013</v>
      </c>
      <c r="DO20" s="105">
        <v>7835.9179561707688</v>
      </c>
      <c r="DP20" s="2"/>
      <c r="DQ20" s="104">
        <v>7215.19</v>
      </c>
      <c r="DR20" s="104">
        <v>621.92999999999995</v>
      </c>
      <c r="DS20" s="104">
        <v>7837.12</v>
      </c>
      <c r="DT20" s="106">
        <v>7874.1419462008698</v>
      </c>
      <c r="DU20" s="104">
        <v>-37.021946200869934</v>
      </c>
      <c r="DV20" s="107">
        <v>1136</v>
      </c>
      <c r="DX20" s="77">
        <v>113460.14699699334</v>
      </c>
      <c r="DY20" s="77">
        <v>116197.80484645633</v>
      </c>
      <c r="DZ20" s="108">
        <v>13658.809999999998</v>
      </c>
      <c r="EB20" s="109">
        <v>781900.90554362629</v>
      </c>
      <c r="ED20" s="110">
        <v>-30634</v>
      </c>
      <c r="EE20" s="111">
        <v>8114.8952367916063</v>
      </c>
      <c r="EG20" s="112">
        <v>30600.454476227071</v>
      </c>
      <c r="EI20" s="121">
        <v>3</v>
      </c>
      <c r="EJ20" s="77">
        <v>2042.7453668059477</v>
      </c>
      <c r="EN20" s="114" t="s">
        <v>598</v>
      </c>
    </row>
    <row r="21" spans="1:144" hidden="1" x14ac:dyDescent="0.3">
      <c r="A21" s="81">
        <v>150000744</v>
      </c>
      <c r="B21" s="82" t="s">
        <v>599</v>
      </c>
      <c r="C21" s="490" t="s">
        <v>600</v>
      </c>
      <c r="D21" s="84">
        <v>1504.4</v>
      </c>
      <c r="E21" s="115">
        <v>1504.4</v>
      </c>
      <c r="F21" s="104"/>
      <c r="G21" s="104">
        <v>0</v>
      </c>
      <c r="H21" s="88">
        <v>25795.828414676973</v>
      </c>
      <c r="I21" s="88">
        <v>26458.792898718166</v>
      </c>
      <c r="J21" s="116">
        <v>662.96448404119292</v>
      </c>
      <c r="K21" s="88">
        <v>5097.1866841018145</v>
      </c>
      <c r="L21" s="88">
        <v>5159.0973682945141</v>
      </c>
      <c r="M21" s="116">
        <v>61.910684192699591</v>
      </c>
      <c r="N21" s="88">
        <v>9645.783893295411</v>
      </c>
      <c r="O21" s="88">
        <v>9171.9404984795019</v>
      </c>
      <c r="P21" s="116">
        <v>-473.84339481590905</v>
      </c>
      <c r="Q21" s="88">
        <v>0</v>
      </c>
      <c r="R21" s="88">
        <v>0</v>
      </c>
      <c r="S21" s="116">
        <v>0</v>
      </c>
      <c r="T21" s="88">
        <v>0</v>
      </c>
      <c r="U21" s="88">
        <v>0</v>
      </c>
      <c r="V21" s="116">
        <v>0</v>
      </c>
      <c r="W21" s="88">
        <v>11346.600530858999</v>
      </c>
      <c r="X21" s="88">
        <v>12879.311851536731</v>
      </c>
      <c r="Y21" s="116">
        <v>1532.7113206777321</v>
      </c>
      <c r="Z21" s="88">
        <v>1624.9679999999994</v>
      </c>
      <c r="AA21" s="88">
        <v>0</v>
      </c>
      <c r="AB21" s="116">
        <v>-1624.9679999999994</v>
      </c>
      <c r="AC21" s="88">
        <v>31498.956970988798</v>
      </c>
      <c r="AD21" s="88">
        <v>35618.974456687814</v>
      </c>
      <c r="AE21" s="117">
        <v>4120.0174856990161</v>
      </c>
      <c r="AF21" s="91">
        <v>85009.324493921988</v>
      </c>
      <c r="AG21" s="92">
        <v>89288.117073716727</v>
      </c>
      <c r="AH21" s="116">
        <v>4278.7925797947391</v>
      </c>
      <c r="AI21" s="88">
        <v>0</v>
      </c>
      <c r="AJ21" s="88">
        <v>0</v>
      </c>
      <c r="AK21" s="116">
        <v>0</v>
      </c>
      <c r="AL21" s="88">
        <v>0</v>
      </c>
      <c r="AM21" s="88">
        <v>0</v>
      </c>
      <c r="AN21" s="116">
        <v>0</v>
      </c>
      <c r="AO21" s="88">
        <v>17717.079846454697</v>
      </c>
      <c r="AP21" s="88">
        <v>17050.070315082121</v>
      </c>
      <c r="AQ21" s="116">
        <v>-667.00953137257602</v>
      </c>
      <c r="AR21" s="88">
        <v>60909.395761219421</v>
      </c>
      <c r="AS21" s="88">
        <v>33461.43</v>
      </c>
      <c r="AT21" s="118">
        <v>-27447.965761219421</v>
      </c>
      <c r="AU21" s="88">
        <v>7473.5080098326089</v>
      </c>
      <c r="AV21" s="88">
        <v>2715.6369068731519</v>
      </c>
      <c r="AW21" s="94">
        <v>-4757.8711029594569</v>
      </c>
      <c r="AX21" s="88">
        <v>9945.9779853842556</v>
      </c>
      <c r="AY21" s="88">
        <v>1885</v>
      </c>
      <c r="AZ21" s="117">
        <v>-8060.9779853842556</v>
      </c>
      <c r="BA21" s="88">
        <v>4140.4808764747431</v>
      </c>
      <c r="BB21" s="88">
        <v>1226</v>
      </c>
      <c r="BC21" s="94">
        <v>-2914.4808764747431</v>
      </c>
      <c r="BD21" s="88">
        <v>0</v>
      </c>
      <c r="BE21" s="88">
        <v>0</v>
      </c>
      <c r="BF21" s="95">
        <v>0</v>
      </c>
      <c r="BG21" s="88">
        <v>0</v>
      </c>
      <c r="BH21" s="88">
        <v>0</v>
      </c>
      <c r="BI21" s="94">
        <v>0</v>
      </c>
      <c r="BJ21" s="88">
        <v>2733.7073916203744</v>
      </c>
      <c r="BK21" s="88">
        <v>0</v>
      </c>
      <c r="BL21" s="95">
        <v>-2733.7073916203744</v>
      </c>
      <c r="BM21" s="88">
        <v>406.24199999999985</v>
      </c>
      <c r="BN21" s="88">
        <v>0</v>
      </c>
      <c r="BO21" s="94">
        <v>-406.24199999999985</v>
      </c>
      <c r="BP21" s="91">
        <v>24699.916263311978</v>
      </c>
      <c r="BQ21" s="96">
        <v>5826.6369068731519</v>
      </c>
      <c r="BR21" s="94">
        <v>-18873.279356438827</v>
      </c>
      <c r="BS21" s="88">
        <v>87228.31903483902</v>
      </c>
      <c r="BT21" s="88">
        <v>108715.250252531</v>
      </c>
      <c r="BU21" s="116">
        <v>21486.931217691978</v>
      </c>
      <c r="BV21" s="88">
        <v>29532.504453346624</v>
      </c>
      <c r="BW21" s="88">
        <v>28990.461493878502</v>
      </c>
      <c r="BX21" s="116">
        <v>-542.04295946812272</v>
      </c>
      <c r="BY21" s="88">
        <v>29659.052758568512</v>
      </c>
      <c r="BZ21" s="88">
        <v>19544.958531811131</v>
      </c>
      <c r="CA21" s="116">
        <v>-10114.094226757381</v>
      </c>
      <c r="CB21" s="88">
        <v>3788.3191025940328</v>
      </c>
      <c r="CC21" s="88">
        <v>3897.549153689838</v>
      </c>
      <c r="CD21" s="116">
        <v>109.23005109580527</v>
      </c>
      <c r="CE21" s="88">
        <v>459.7881308038821</v>
      </c>
      <c r="CF21" s="88">
        <v>0</v>
      </c>
      <c r="CG21" s="116">
        <v>-459.7881308038821</v>
      </c>
      <c r="CH21" s="88">
        <v>17550.374780563361</v>
      </c>
      <c r="CI21" s="88">
        <v>12380.587167996284</v>
      </c>
      <c r="CJ21" s="116">
        <v>-5169.7876125670773</v>
      </c>
      <c r="CK21" s="88">
        <v>0</v>
      </c>
      <c r="CL21" s="88">
        <v>0</v>
      </c>
      <c r="CM21" s="116">
        <v>0</v>
      </c>
      <c r="CN21" s="88">
        <v>17550.374780563361</v>
      </c>
      <c r="CO21" s="96">
        <v>12380.587167996284</v>
      </c>
      <c r="CP21" s="116">
        <v>-5169.7876125670773</v>
      </c>
      <c r="CQ21" s="119">
        <v>356554.07462562347</v>
      </c>
      <c r="CR21" s="77">
        <v>319155.0608955787</v>
      </c>
      <c r="CS21" s="116">
        <v>-37399.013730044768</v>
      </c>
      <c r="CT21" s="91">
        <v>427864.88955074816</v>
      </c>
      <c r="CU21" s="98">
        <v>382986.07307469443</v>
      </c>
      <c r="CV21" s="117">
        <v>-44878.816476053733</v>
      </c>
      <c r="CW21" s="88">
        <v>15456.095300741415</v>
      </c>
      <c r="CX21" s="88">
        <v>60334.911776795212</v>
      </c>
      <c r="CY21" s="116">
        <v>44878.816476053798</v>
      </c>
      <c r="CZ21" s="99">
        <v>-44878.816476053798</v>
      </c>
      <c r="DA21" s="8">
        <v>2</v>
      </c>
      <c r="DB21" s="100">
        <v>24278.720000000001</v>
      </c>
      <c r="DC21" s="100">
        <v>1709.2</v>
      </c>
      <c r="DD21" s="100">
        <v>15880.37</v>
      </c>
      <c r="DE21" s="100">
        <v>1281.9000000000001</v>
      </c>
      <c r="DF21" s="101">
        <v>-18309.890669501241</v>
      </c>
      <c r="DG21" s="120">
        <v>5319851.8182178754</v>
      </c>
      <c r="DH21" s="494">
        <v>6702.4806797505398</v>
      </c>
      <c r="DI21" s="96">
        <f>VLOOKUP(A21,'[9]побудинковий звіт'!$A$9:$DQ$353,121,FALSE)</f>
        <v>0</v>
      </c>
      <c r="DJ21" s="103">
        <v>5.5829425561848733</v>
      </c>
      <c r="DK21" s="103"/>
      <c r="DL21" s="103">
        <v>5.0687000046261232</v>
      </c>
      <c r="DM21" s="104">
        <v>8398.9787815245236</v>
      </c>
      <c r="DN21" s="104">
        <v>0</v>
      </c>
      <c r="DO21" s="105">
        <v>8398.9787815245236</v>
      </c>
      <c r="DP21" s="2"/>
      <c r="DQ21" s="104">
        <v>8398.35</v>
      </c>
      <c r="DR21" s="104">
        <v>0</v>
      </c>
      <c r="DS21" s="104">
        <v>8398.35</v>
      </c>
      <c r="DT21" s="106">
        <v>8439.9494097270835</v>
      </c>
      <c r="DU21" s="104">
        <v>-41.599409727083184</v>
      </c>
      <c r="DV21" s="107">
        <v>1104</v>
      </c>
      <c r="DX21" s="77">
        <v>102731.17442943767</v>
      </c>
      <c r="DY21" s="77">
        <v>47145.680288247779</v>
      </c>
      <c r="DZ21" s="108">
        <v>17162.27</v>
      </c>
      <c r="EB21" s="109">
        <v>730912.74913463299</v>
      </c>
      <c r="ED21" s="110">
        <v>15049</v>
      </c>
      <c r="EE21" s="111">
        <v>-3260.8906695012411</v>
      </c>
      <c r="EG21" s="112">
        <v>-31033.750221757371</v>
      </c>
      <c r="EI21" s="121">
        <v>4</v>
      </c>
      <c r="EJ21" s="77">
        <v>1882.4938620155544</v>
      </c>
      <c r="EN21" s="114" t="s">
        <v>601</v>
      </c>
    </row>
    <row r="22" spans="1:144" hidden="1" x14ac:dyDescent="0.3">
      <c r="A22" s="81">
        <v>150000741</v>
      </c>
      <c r="B22" s="82" t="s">
        <v>602</v>
      </c>
      <c r="C22" s="490" t="s">
        <v>603</v>
      </c>
      <c r="D22" s="84">
        <v>2594.3000000000002</v>
      </c>
      <c r="E22" s="115">
        <v>2273.5</v>
      </c>
      <c r="F22" s="104"/>
      <c r="G22" s="104">
        <v>320.79999999999995</v>
      </c>
      <c r="H22" s="88">
        <v>45420.740940148993</v>
      </c>
      <c r="I22" s="88">
        <v>46321.172287838737</v>
      </c>
      <c r="J22" s="116">
        <v>900.43134768974414</v>
      </c>
      <c r="K22" s="88">
        <v>7384.1635712271263</v>
      </c>
      <c r="L22" s="88">
        <v>7456.6247934349667</v>
      </c>
      <c r="M22" s="116">
        <v>72.461222207840365</v>
      </c>
      <c r="N22" s="88">
        <v>15954.70309204463</v>
      </c>
      <c r="O22" s="88">
        <v>15170.864585955413</v>
      </c>
      <c r="P22" s="116">
        <v>-783.83850608921784</v>
      </c>
      <c r="Q22" s="88">
        <v>0</v>
      </c>
      <c r="R22" s="88">
        <v>0</v>
      </c>
      <c r="S22" s="116">
        <v>0</v>
      </c>
      <c r="T22" s="88">
        <v>0</v>
      </c>
      <c r="U22" s="88">
        <v>0</v>
      </c>
      <c r="V22" s="116">
        <v>0</v>
      </c>
      <c r="W22" s="88">
        <v>27044.943839599538</v>
      </c>
      <c r="X22" s="88">
        <v>25350.257590898815</v>
      </c>
      <c r="Y22" s="116">
        <v>-1694.6862487007238</v>
      </c>
      <c r="Z22" s="88">
        <v>2995.4879999999994</v>
      </c>
      <c r="AA22" s="88">
        <v>0</v>
      </c>
      <c r="AB22" s="116">
        <v>-2995.4879999999994</v>
      </c>
      <c r="AC22" s="88">
        <v>56753.164093454594</v>
      </c>
      <c r="AD22" s="88">
        <v>62308.130765004687</v>
      </c>
      <c r="AE22" s="117">
        <v>5554.9666715500935</v>
      </c>
      <c r="AF22" s="91">
        <v>155553.20353647487</v>
      </c>
      <c r="AG22" s="92">
        <v>156607.05002313262</v>
      </c>
      <c r="AH22" s="116">
        <v>1053.8464866577415</v>
      </c>
      <c r="AI22" s="88">
        <v>0</v>
      </c>
      <c r="AJ22" s="88">
        <v>0</v>
      </c>
      <c r="AK22" s="116">
        <v>0</v>
      </c>
      <c r="AL22" s="88">
        <v>0</v>
      </c>
      <c r="AM22" s="88">
        <v>0</v>
      </c>
      <c r="AN22" s="116">
        <v>0</v>
      </c>
      <c r="AO22" s="88">
        <v>31180.505392338568</v>
      </c>
      <c r="AP22" s="88">
        <v>30845.438055092127</v>
      </c>
      <c r="AQ22" s="116">
        <v>-335.06733724644073</v>
      </c>
      <c r="AR22" s="88">
        <v>139887.80002784124</v>
      </c>
      <c r="AS22" s="88">
        <v>120557.73</v>
      </c>
      <c r="AT22" s="118">
        <v>-19330.070027841241</v>
      </c>
      <c r="AU22" s="88">
        <v>12839.800702135915</v>
      </c>
      <c r="AV22" s="88">
        <v>3326</v>
      </c>
      <c r="AW22" s="94">
        <v>-9513.8007021359153</v>
      </c>
      <c r="AX22" s="88">
        <v>14407.77145878294</v>
      </c>
      <c r="AY22" s="88">
        <v>32</v>
      </c>
      <c r="AZ22" s="117">
        <v>-14375.77145878294</v>
      </c>
      <c r="BA22" s="88">
        <v>6754.6102135135206</v>
      </c>
      <c r="BB22" s="88">
        <v>0</v>
      </c>
      <c r="BC22" s="94">
        <v>-6754.6102135135206</v>
      </c>
      <c r="BD22" s="88">
        <v>0</v>
      </c>
      <c r="BE22" s="88">
        <v>0</v>
      </c>
      <c r="BF22" s="95">
        <v>0</v>
      </c>
      <c r="BG22" s="88">
        <v>0</v>
      </c>
      <c r="BH22" s="88">
        <v>0</v>
      </c>
      <c r="BI22" s="94">
        <v>0</v>
      </c>
      <c r="BJ22" s="88">
        <v>8867.2834622538085</v>
      </c>
      <c r="BK22" s="88">
        <v>993</v>
      </c>
      <c r="BL22" s="95">
        <v>-7874.2834622538085</v>
      </c>
      <c r="BM22" s="88">
        <v>748.87199999999984</v>
      </c>
      <c r="BN22" s="88">
        <v>0</v>
      </c>
      <c r="BO22" s="94">
        <v>-748.87199999999984</v>
      </c>
      <c r="BP22" s="91">
        <v>43618.337836686187</v>
      </c>
      <c r="BQ22" s="96">
        <v>4351</v>
      </c>
      <c r="BR22" s="94">
        <v>-39267.337836686187</v>
      </c>
      <c r="BS22" s="88">
        <v>116575.51316670429</v>
      </c>
      <c r="BT22" s="88">
        <v>152415.04177947776</v>
      </c>
      <c r="BU22" s="116">
        <v>35839.528612773473</v>
      </c>
      <c r="BV22" s="88">
        <v>70433.255799988023</v>
      </c>
      <c r="BW22" s="88">
        <v>70799.472571726947</v>
      </c>
      <c r="BX22" s="116">
        <v>366.21677173892385</v>
      </c>
      <c r="BY22" s="88">
        <v>40005.955468459666</v>
      </c>
      <c r="BZ22" s="88">
        <v>33679.896723447666</v>
      </c>
      <c r="CA22" s="116">
        <v>-6326.0587450120001</v>
      </c>
      <c r="CB22" s="88">
        <v>0</v>
      </c>
      <c r="CC22" s="88">
        <v>0</v>
      </c>
      <c r="CD22" s="116">
        <v>0</v>
      </c>
      <c r="CE22" s="88">
        <v>0</v>
      </c>
      <c r="CF22" s="88">
        <v>0</v>
      </c>
      <c r="CG22" s="116">
        <v>0</v>
      </c>
      <c r="CH22" s="88">
        <v>9132.6673902816819</v>
      </c>
      <c r="CI22" s="88">
        <v>5186.7690066885316</v>
      </c>
      <c r="CJ22" s="116">
        <v>-3945.8983835931504</v>
      </c>
      <c r="CK22" s="88">
        <v>0</v>
      </c>
      <c r="CL22" s="88">
        <v>0</v>
      </c>
      <c r="CM22" s="116">
        <v>0</v>
      </c>
      <c r="CN22" s="88">
        <v>9132.6673902816819</v>
      </c>
      <c r="CO22" s="96">
        <v>5186.7690066885316</v>
      </c>
      <c r="CP22" s="116">
        <v>-3945.8983835931504</v>
      </c>
      <c r="CQ22" s="119">
        <v>606387.23861877446</v>
      </c>
      <c r="CR22" s="77">
        <v>574442.39815956564</v>
      </c>
      <c r="CS22" s="116">
        <v>-31944.840459208819</v>
      </c>
      <c r="CT22" s="91">
        <v>727664.68634252937</v>
      </c>
      <c r="CU22" s="98">
        <v>689330.87779147876</v>
      </c>
      <c r="CV22" s="117">
        <v>-38333.808551050606</v>
      </c>
      <c r="CW22" s="88">
        <v>18982.916791503281</v>
      </c>
      <c r="CX22" s="88">
        <v>57316.725342553917</v>
      </c>
      <c r="CY22" s="116">
        <v>38333.808551050635</v>
      </c>
      <c r="CZ22" s="99">
        <v>-38333.808551050548</v>
      </c>
      <c r="DA22" s="8">
        <v>2</v>
      </c>
      <c r="DB22" s="100">
        <v>26898.87</v>
      </c>
      <c r="DC22" s="100">
        <v>5308.2999999999993</v>
      </c>
      <c r="DD22" s="100">
        <v>14531.749999999998</v>
      </c>
      <c r="DE22" s="100">
        <v>3816.0599999999995</v>
      </c>
      <c r="DF22" s="101">
        <v>7162.025036948151</v>
      </c>
      <c r="DG22" s="120">
        <v>8959771.2376083918</v>
      </c>
      <c r="DH22" s="494">
        <v>10129.014773605988</v>
      </c>
      <c r="DI22" s="96">
        <f>VLOOKUP(A22,'[9]побудинковий звіт'!$A$9:$DQ$353,121,FALSE)</f>
        <v>2673.2</v>
      </c>
      <c r="DJ22" s="103">
        <v>5.4404260807513758</v>
      </c>
      <c r="DK22" s="103"/>
      <c r="DL22" s="103">
        <v>4.6456589083713071</v>
      </c>
      <c r="DM22" s="104">
        <v>12368.808694588253</v>
      </c>
      <c r="DN22" s="104">
        <v>1490.3273778055152</v>
      </c>
      <c r="DO22" s="105">
        <v>13859.136072393769</v>
      </c>
      <c r="DP22" s="2"/>
      <c r="DQ22" s="104">
        <v>12367.12</v>
      </c>
      <c r="DR22" s="104">
        <v>1490.38</v>
      </c>
      <c r="DS22" s="104">
        <v>13857.5</v>
      </c>
      <c r="DT22" s="106">
        <v>13926.741614210325</v>
      </c>
      <c r="DU22" s="104">
        <v>-69.241614210324769</v>
      </c>
      <c r="DV22" s="107">
        <v>1136</v>
      </c>
      <c r="DX22" s="77">
        <v>220207.36543743289</v>
      </c>
      <c r="DY22" s="77">
        <v>149890.476</v>
      </c>
      <c r="DZ22" s="108">
        <v>18347.809999999998</v>
      </c>
      <c r="EB22" s="109">
        <v>1678653.6003340948</v>
      </c>
      <c r="ED22" s="110">
        <v>-2021</v>
      </c>
      <c r="EE22" s="111">
        <v>5141.025036948151</v>
      </c>
      <c r="EG22" s="112">
        <v>-5300.1988137793996</v>
      </c>
      <c r="EI22" s="121">
        <v>4</v>
      </c>
      <c r="EJ22" s="77">
        <v>3929.501895188655</v>
      </c>
      <c r="EN22" s="114" t="s">
        <v>604</v>
      </c>
    </row>
    <row r="23" spans="1:144" hidden="1" x14ac:dyDescent="0.3">
      <c r="A23" s="81">
        <v>150000742</v>
      </c>
      <c r="B23" s="82" t="s">
        <v>605</v>
      </c>
      <c r="C23" s="490" t="s">
        <v>606</v>
      </c>
      <c r="D23" s="84">
        <v>1869.5</v>
      </c>
      <c r="E23" s="115">
        <v>1700.4</v>
      </c>
      <c r="F23" s="104"/>
      <c r="G23" s="104">
        <v>169.1</v>
      </c>
      <c r="H23" s="88">
        <v>28019.069035787896</v>
      </c>
      <c r="I23" s="88">
        <v>28644.121885784483</v>
      </c>
      <c r="J23" s="116">
        <v>625.05284999658761</v>
      </c>
      <c r="K23" s="88">
        <v>5467.6885782547597</v>
      </c>
      <c r="L23" s="88">
        <v>5544.5277594840763</v>
      </c>
      <c r="M23" s="116">
        <v>76.839181229316637</v>
      </c>
      <c r="N23" s="88">
        <v>11304.742019663523</v>
      </c>
      <c r="O23" s="88">
        <v>10749.288969947742</v>
      </c>
      <c r="P23" s="116">
        <v>-555.45304971578116</v>
      </c>
      <c r="Q23" s="88">
        <v>0</v>
      </c>
      <c r="R23" s="88">
        <v>0</v>
      </c>
      <c r="S23" s="116">
        <v>0</v>
      </c>
      <c r="T23" s="88">
        <v>0</v>
      </c>
      <c r="U23" s="88">
        <v>0</v>
      </c>
      <c r="V23" s="116">
        <v>0</v>
      </c>
      <c r="W23" s="88">
        <v>13560.88742406956</v>
      </c>
      <c r="X23" s="88">
        <v>15668.129131362653</v>
      </c>
      <c r="Y23" s="116">
        <v>2107.241707293093</v>
      </c>
      <c r="Z23" s="88">
        <v>1931.9040000000002</v>
      </c>
      <c r="AA23" s="88">
        <v>0</v>
      </c>
      <c r="AB23" s="116">
        <v>-1931.9040000000002</v>
      </c>
      <c r="AC23" s="88">
        <v>38797.965413317899</v>
      </c>
      <c r="AD23" s="88">
        <v>43820.277153503383</v>
      </c>
      <c r="AE23" s="117">
        <v>5022.3117401854834</v>
      </c>
      <c r="AF23" s="91">
        <v>99082.256471093628</v>
      </c>
      <c r="AG23" s="92">
        <v>104426.34490008235</v>
      </c>
      <c r="AH23" s="116">
        <v>5344.0884289887181</v>
      </c>
      <c r="AI23" s="88">
        <v>0</v>
      </c>
      <c r="AJ23" s="88">
        <v>0</v>
      </c>
      <c r="AK23" s="116">
        <v>0</v>
      </c>
      <c r="AL23" s="88">
        <v>0</v>
      </c>
      <c r="AM23" s="88">
        <v>0</v>
      </c>
      <c r="AN23" s="116">
        <v>0</v>
      </c>
      <c r="AO23" s="88">
        <v>19581.806345723337</v>
      </c>
      <c r="AP23" s="88">
        <v>17005.664708940065</v>
      </c>
      <c r="AQ23" s="116">
        <v>-2576.1416367832717</v>
      </c>
      <c r="AR23" s="88">
        <v>82137.687504563917</v>
      </c>
      <c r="AS23" s="88">
        <v>49328</v>
      </c>
      <c r="AT23" s="118">
        <v>-32809.687504563917</v>
      </c>
      <c r="AU23" s="88">
        <v>8006.4674059786639</v>
      </c>
      <c r="AV23" s="88">
        <v>1003</v>
      </c>
      <c r="AW23" s="94">
        <v>-7003.4674059786639</v>
      </c>
      <c r="AX23" s="88">
        <v>10669.209172537963</v>
      </c>
      <c r="AY23" s="88">
        <v>0</v>
      </c>
      <c r="AZ23" s="117">
        <v>-10669.209172537963</v>
      </c>
      <c r="BA23" s="88">
        <v>4947.6472481481896</v>
      </c>
      <c r="BB23" s="88">
        <v>0</v>
      </c>
      <c r="BC23" s="94">
        <v>-4947.6472481481896</v>
      </c>
      <c r="BD23" s="88">
        <v>0</v>
      </c>
      <c r="BE23" s="88">
        <v>0</v>
      </c>
      <c r="BF23" s="95">
        <v>0</v>
      </c>
      <c r="BG23" s="88">
        <v>0</v>
      </c>
      <c r="BH23" s="88">
        <v>0</v>
      </c>
      <c r="BI23" s="94">
        <v>0</v>
      </c>
      <c r="BJ23" s="88">
        <v>3646.4275591428577</v>
      </c>
      <c r="BK23" s="88">
        <v>1811</v>
      </c>
      <c r="BL23" s="95">
        <v>-1835.4275591428577</v>
      </c>
      <c r="BM23" s="88">
        <v>482.97600000000006</v>
      </c>
      <c r="BN23" s="88">
        <v>474</v>
      </c>
      <c r="BO23" s="94">
        <v>-8.9760000000000559</v>
      </c>
      <c r="BP23" s="91">
        <v>27752.727385807677</v>
      </c>
      <c r="BQ23" s="96">
        <v>3288</v>
      </c>
      <c r="BR23" s="94">
        <v>-24464.727385807677</v>
      </c>
      <c r="BS23" s="88">
        <v>64047.996188015051</v>
      </c>
      <c r="BT23" s="88">
        <v>105048.73778503556</v>
      </c>
      <c r="BU23" s="116">
        <v>41000.741597020504</v>
      </c>
      <c r="BV23" s="88">
        <v>35953.562784531474</v>
      </c>
      <c r="BW23" s="88">
        <v>37315.072974583505</v>
      </c>
      <c r="BX23" s="116">
        <v>1361.5101900520312</v>
      </c>
      <c r="BY23" s="88">
        <v>38240.33713837486</v>
      </c>
      <c r="BZ23" s="88">
        <v>18080.686823291253</v>
      </c>
      <c r="CA23" s="116">
        <v>-20159.650315083607</v>
      </c>
      <c r="CB23" s="88">
        <v>6479.6838522483813</v>
      </c>
      <c r="CC23" s="88">
        <v>6666.5150507556818</v>
      </c>
      <c r="CD23" s="116">
        <v>186.83119850730054</v>
      </c>
      <c r="CE23" s="88">
        <v>786.43895773862641</v>
      </c>
      <c r="CF23" s="88">
        <v>0</v>
      </c>
      <c r="CG23" s="116">
        <v>-786.43895773862641</v>
      </c>
      <c r="CH23" s="88">
        <v>18626.891341549272</v>
      </c>
      <c r="CI23" s="88">
        <v>14824.847872964907</v>
      </c>
      <c r="CJ23" s="116">
        <v>-3802.0434685843647</v>
      </c>
      <c r="CK23" s="88">
        <v>0</v>
      </c>
      <c r="CL23" s="88">
        <v>0</v>
      </c>
      <c r="CM23" s="116">
        <v>0</v>
      </c>
      <c r="CN23" s="88">
        <v>18626.891341549272</v>
      </c>
      <c r="CO23" s="96">
        <v>14824.847872964907</v>
      </c>
      <c r="CP23" s="116">
        <v>-3802.0434685843647</v>
      </c>
      <c r="CQ23" s="119">
        <v>392689.3879696462</v>
      </c>
      <c r="CR23" s="77">
        <v>355983.87011565332</v>
      </c>
      <c r="CS23" s="116">
        <v>-36705.517853992875</v>
      </c>
      <c r="CT23" s="91">
        <v>471227.26556357543</v>
      </c>
      <c r="CU23" s="98">
        <v>427180.64413878397</v>
      </c>
      <c r="CV23" s="117">
        <v>-44046.621424791461</v>
      </c>
      <c r="CW23" s="88">
        <v>18054.362070060481</v>
      </c>
      <c r="CX23" s="88">
        <v>62100.983494851978</v>
      </c>
      <c r="CY23" s="116">
        <v>44046.621424791498</v>
      </c>
      <c r="CZ23" s="99">
        <v>-44046.621424791563</v>
      </c>
      <c r="DA23" s="8">
        <v>2</v>
      </c>
      <c r="DB23" s="100">
        <v>30345.02</v>
      </c>
      <c r="DC23" s="100">
        <v>-180.1</v>
      </c>
      <c r="DD23" s="100">
        <v>21764.48</v>
      </c>
      <c r="DE23" s="100">
        <v>-941.47</v>
      </c>
      <c r="DF23" s="101">
        <v>-6076.4525086939102</v>
      </c>
      <c r="DG23" s="120">
        <v>5871379.5316036306</v>
      </c>
      <c r="DH23" s="494">
        <v>7575.7100158520452</v>
      </c>
      <c r="DI23" s="96">
        <f>VLOOKUP(A23,'[9]побудинковий звіт'!$A$9:$DQ$353,121,FALSE)</f>
        <v>25071.22</v>
      </c>
      <c r="DJ23" s="103">
        <v>5.0443858289526151</v>
      </c>
      <c r="DK23" s="103"/>
      <c r="DL23" s="103">
        <v>4.502480217145993</v>
      </c>
      <c r="DM23" s="104">
        <v>8577.4736635510271</v>
      </c>
      <c r="DN23" s="104">
        <v>761.36940471938738</v>
      </c>
      <c r="DO23" s="105">
        <v>9338.8430682704147</v>
      </c>
      <c r="DP23" s="2"/>
      <c r="DQ23" s="104">
        <v>8580.5400000000009</v>
      </c>
      <c r="DR23" s="104">
        <v>761.37</v>
      </c>
      <c r="DS23" s="104">
        <v>9341.9100000000017</v>
      </c>
      <c r="DT23" s="106">
        <v>9375.0139685634022</v>
      </c>
      <c r="DU23" s="104">
        <v>-33.103968563400485</v>
      </c>
      <c r="DV23" s="107">
        <v>1136</v>
      </c>
      <c r="DX23" s="77">
        <v>131868.49786844591</v>
      </c>
      <c r="DY23" s="77">
        <v>63139.199999999997</v>
      </c>
      <c r="DZ23" s="108">
        <v>20823.009999999998</v>
      </c>
      <c r="EB23" s="109">
        <v>985652.25005476701</v>
      </c>
      <c r="ED23" s="110">
        <v>-3898</v>
      </c>
      <c r="EE23" s="111">
        <v>-9974.4525086939102</v>
      </c>
      <c r="EG23" s="112">
        <v>-20293.555997125815</v>
      </c>
      <c r="EI23" s="121">
        <v>5</v>
      </c>
      <c r="EJ23" s="77">
        <v>2639.9756909472949</v>
      </c>
      <c r="EN23" s="114" t="s">
        <v>607</v>
      </c>
    </row>
    <row r="24" spans="1:144" hidden="1" x14ac:dyDescent="0.3">
      <c r="A24" s="81">
        <v>150000745</v>
      </c>
      <c r="B24" s="82" t="s">
        <v>608</v>
      </c>
      <c r="C24" s="490" t="s">
        <v>609</v>
      </c>
      <c r="D24" s="84">
        <v>275.3</v>
      </c>
      <c r="E24" s="115">
        <v>275.3</v>
      </c>
      <c r="F24" s="104"/>
      <c r="G24" s="104">
        <v>0</v>
      </c>
      <c r="H24" s="88">
        <v>0</v>
      </c>
      <c r="I24" s="88">
        <v>0</v>
      </c>
      <c r="J24" s="116">
        <v>0</v>
      </c>
      <c r="K24" s="88">
        <v>0</v>
      </c>
      <c r="L24" s="88">
        <v>0</v>
      </c>
      <c r="M24" s="116">
        <v>0</v>
      </c>
      <c r="N24" s="88">
        <v>0</v>
      </c>
      <c r="O24" s="88">
        <v>0</v>
      </c>
      <c r="P24" s="116">
        <v>0</v>
      </c>
      <c r="Q24" s="88">
        <v>0</v>
      </c>
      <c r="R24" s="88">
        <v>0</v>
      </c>
      <c r="S24" s="116">
        <v>0</v>
      </c>
      <c r="T24" s="88">
        <v>0</v>
      </c>
      <c r="U24" s="88">
        <v>0</v>
      </c>
      <c r="V24" s="116">
        <v>0</v>
      </c>
      <c r="W24" s="88">
        <v>0</v>
      </c>
      <c r="X24" s="88">
        <v>0</v>
      </c>
      <c r="Y24" s="116">
        <v>0</v>
      </c>
      <c r="Z24" s="88">
        <v>297.32400000000001</v>
      </c>
      <c r="AA24" s="88">
        <v>0</v>
      </c>
      <c r="AB24" s="116">
        <v>-297.32400000000001</v>
      </c>
      <c r="AC24" s="88">
        <v>2380.1000389990422</v>
      </c>
      <c r="AD24" s="88">
        <v>5396.0832545845988</v>
      </c>
      <c r="AE24" s="117">
        <v>3015.9832155855565</v>
      </c>
      <c r="AF24" s="91">
        <v>2677.4240389990423</v>
      </c>
      <c r="AG24" s="92">
        <v>5396.0832545845988</v>
      </c>
      <c r="AH24" s="116">
        <v>2718.6592155855565</v>
      </c>
      <c r="AI24" s="88">
        <v>0</v>
      </c>
      <c r="AJ24" s="88">
        <v>0</v>
      </c>
      <c r="AK24" s="116">
        <v>0</v>
      </c>
      <c r="AL24" s="88">
        <v>0</v>
      </c>
      <c r="AM24" s="88">
        <v>0</v>
      </c>
      <c r="AN24" s="116">
        <v>0</v>
      </c>
      <c r="AO24" s="88">
        <v>3290.2015182812929</v>
      </c>
      <c r="AP24" s="88">
        <v>2699.2127587190826</v>
      </c>
      <c r="AQ24" s="116">
        <v>-590.98875956221036</v>
      </c>
      <c r="AR24" s="88">
        <v>10466.709970063508</v>
      </c>
      <c r="AS24" s="88">
        <v>546</v>
      </c>
      <c r="AT24" s="118">
        <v>-9920.7099700635081</v>
      </c>
      <c r="AU24" s="88">
        <v>0</v>
      </c>
      <c r="AV24" s="88">
        <v>0</v>
      </c>
      <c r="AW24" s="94">
        <v>0</v>
      </c>
      <c r="AX24" s="88">
        <v>0</v>
      </c>
      <c r="AY24" s="88">
        <v>0</v>
      </c>
      <c r="AZ24" s="117">
        <v>0</v>
      </c>
      <c r="BA24" s="88">
        <v>0</v>
      </c>
      <c r="BB24" s="88">
        <v>0</v>
      </c>
      <c r="BC24" s="94">
        <v>0</v>
      </c>
      <c r="BD24" s="88">
        <v>0</v>
      </c>
      <c r="BE24" s="88">
        <v>0</v>
      </c>
      <c r="BF24" s="95">
        <v>0</v>
      </c>
      <c r="BG24" s="88">
        <v>0</v>
      </c>
      <c r="BH24" s="88">
        <v>0</v>
      </c>
      <c r="BI24" s="94">
        <v>0</v>
      </c>
      <c r="BJ24" s="88">
        <v>0</v>
      </c>
      <c r="BK24" s="88">
        <v>0</v>
      </c>
      <c r="BL24" s="95">
        <v>0</v>
      </c>
      <c r="BM24" s="88">
        <v>74.331000000000003</v>
      </c>
      <c r="BN24" s="88">
        <v>0</v>
      </c>
      <c r="BO24" s="94">
        <v>-74.331000000000003</v>
      </c>
      <c r="BP24" s="91">
        <v>74.331000000000003</v>
      </c>
      <c r="BQ24" s="96">
        <v>0</v>
      </c>
      <c r="BR24" s="94">
        <v>-74.331000000000003</v>
      </c>
      <c r="BS24" s="88">
        <v>1545.2861112085891</v>
      </c>
      <c r="BT24" s="88">
        <v>3632.7731963111173</v>
      </c>
      <c r="BU24" s="116">
        <v>2087.487085102528</v>
      </c>
      <c r="BV24" s="88">
        <v>0</v>
      </c>
      <c r="BW24" s="88">
        <v>26.678210540675039</v>
      </c>
      <c r="BX24" s="116">
        <v>26.678210540675039</v>
      </c>
      <c r="BY24" s="88">
        <v>0</v>
      </c>
      <c r="BZ24" s="88">
        <v>1018.3343616450243</v>
      </c>
      <c r="CA24" s="116">
        <v>1018.3343616450243</v>
      </c>
      <c r="CB24" s="88">
        <v>0</v>
      </c>
      <c r="CC24" s="88">
        <v>0</v>
      </c>
      <c r="CD24" s="116">
        <v>0</v>
      </c>
      <c r="CE24" s="88">
        <v>0</v>
      </c>
      <c r="CF24" s="88">
        <v>0</v>
      </c>
      <c r="CG24" s="116">
        <v>0</v>
      </c>
      <c r="CH24" s="88">
        <v>0</v>
      </c>
      <c r="CI24" s="88">
        <v>0</v>
      </c>
      <c r="CJ24" s="116">
        <v>0</v>
      </c>
      <c r="CK24" s="88">
        <v>0</v>
      </c>
      <c r="CL24" s="88">
        <v>0</v>
      </c>
      <c r="CM24" s="116">
        <v>0</v>
      </c>
      <c r="CN24" s="88">
        <v>0</v>
      </c>
      <c r="CO24" s="96">
        <v>0</v>
      </c>
      <c r="CP24" s="116">
        <v>0</v>
      </c>
      <c r="CQ24" s="119">
        <v>18053.95263855243</v>
      </c>
      <c r="CR24" s="77">
        <v>13319.081781800496</v>
      </c>
      <c r="CS24" s="116">
        <v>-4734.8708567519334</v>
      </c>
      <c r="CT24" s="91">
        <v>21664.743166262913</v>
      </c>
      <c r="CU24" s="98">
        <v>15982.898138160595</v>
      </c>
      <c r="CV24" s="117">
        <v>-5681.8450281023179</v>
      </c>
      <c r="CW24" s="88">
        <v>761.55718361573497</v>
      </c>
      <c r="CX24" s="88">
        <v>6443.4022117180566</v>
      </c>
      <c r="CY24" s="116">
        <v>5681.8450281023215</v>
      </c>
      <c r="CZ24" s="99">
        <v>-5681.8450281023242</v>
      </c>
      <c r="DA24" s="8">
        <v>2</v>
      </c>
      <c r="DB24" s="100">
        <v>2514.98</v>
      </c>
      <c r="DC24" s="100">
        <v>0</v>
      </c>
      <c r="DD24" s="100">
        <v>2088.2399999999998</v>
      </c>
      <c r="DE24" s="100">
        <v>0</v>
      </c>
      <c r="DF24" s="101">
        <v>-4396.0452857463006</v>
      </c>
      <c r="DG24" s="120">
        <v>269115.60419854382</v>
      </c>
      <c r="DH24" s="494">
        <v>1226.5307970854317</v>
      </c>
      <c r="DI24" s="96">
        <f>VLOOKUP(A24,'[9]побудинковий звіт'!$A$9:$DQ$353,121,FALSE)</f>
        <v>0</v>
      </c>
      <c r="DJ24" s="103">
        <v>1.5500580569100968</v>
      </c>
      <c r="DK24" s="103"/>
      <c r="DL24" s="103">
        <v>1.5500580569100968</v>
      </c>
      <c r="DM24" s="104">
        <v>426.73098306734965</v>
      </c>
      <c r="DN24" s="104">
        <v>0</v>
      </c>
      <c r="DO24" s="105">
        <v>426.73098306734965</v>
      </c>
      <c r="DP24" s="2"/>
      <c r="DQ24" s="104">
        <v>426.74</v>
      </c>
      <c r="DR24" s="104">
        <v>0</v>
      </c>
      <c r="DS24" s="104">
        <v>426.74</v>
      </c>
      <c r="DT24" s="106">
        <v>428.81259761889771</v>
      </c>
      <c r="DU24" s="104">
        <v>-2.0725976188977029</v>
      </c>
      <c r="DV24" s="107">
        <v>0</v>
      </c>
      <c r="DX24" s="77">
        <v>12649.249164076209</v>
      </c>
      <c r="DY24" s="77">
        <v>655.19999999999993</v>
      </c>
      <c r="DZ24" s="108">
        <v>2088.2399999999998</v>
      </c>
      <c r="EB24" s="109">
        <v>125600.5196407621</v>
      </c>
      <c r="ED24" s="110">
        <v>-2754</v>
      </c>
      <c r="EE24" s="111">
        <v>-7150.0452857463006</v>
      </c>
      <c r="EG24" s="112">
        <v>-4847.4402670303189</v>
      </c>
      <c r="EI24" s="121">
        <v>1</v>
      </c>
      <c r="EJ24" s="77">
        <v>271.2737955636872</v>
      </c>
      <c r="EN24" s="114" t="s">
        <v>610</v>
      </c>
    </row>
    <row r="25" spans="1:144" hidden="1" x14ac:dyDescent="0.3">
      <c r="A25" s="81">
        <v>150000836</v>
      </c>
      <c r="B25" s="82" t="s">
        <v>621</v>
      </c>
      <c r="C25" s="490" t="s">
        <v>622</v>
      </c>
      <c r="D25" s="84">
        <v>1578.7</v>
      </c>
      <c r="E25" s="115">
        <v>1578.7</v>
      </c>
      <c r="F25" s="104"/>
      <c r="G25" s="104">
        <v>0</v>
      </c>
      <c r="H25" s="88">
        <v>29107.883337564446</v>
      </c>
      <c r="I25" s="88">
        <v>26324.115533532815</v>
      </c>
      <c r="J25" s="116">
        <v>-2783.7678040316314</v>
      </c>
      <c r="K25" s="88">
        <v>6710.1745407191056</v>
      </c>
      <c r="L25" s="88">
        <v>6123.6301020969022</v>
      </c>
      <c r="M25" s="116">
        <v>-586.54443862220342</v>
      </c>
      <c r="N25" s="88">
        <v>9734.1082201417375</v>
      </c>
      <c r="O25" s="88">
        <v>9256.0592508345471</v>
      </c>
      <c r="P25" s="116">
        <v>-478.04896930719042</v>
      </c>
      <c r="Q25" s="88">
        <v>2362.8797184117557</v>
      </c>
      <c r="R25" s="88">
        <v>2246.7845165287567</v>
      </c>
      <c r="S25" s="116">
        <v>-116.09520188299894</v>
      </c>
      <c r="T25" s="88">
        <v>867.89202066109669</v>
      </c>
      <c r="U25" s="88">
        <v>608.75605048419027</v>
      </c>
      <c r="V25" s="116">
        <v>-259.13597017690643</v>
      </c>
      <c r="W25" s="88">
        <v>10715.456021045784</v>
      </c>
      <c r="X25" s="88">
        <v>6251.1865246531197</v>
      </c>
      <c r="Y25" s="116">
        <v>-4464.2694963926642</v>
      </c>
      <c r="Z25" s="88">
        <v>1704.9960000000003</v>
      </c>
      <c r="AA25" s="88">
        <v>0</v>
      </c>
      <c r="AB25" s="116">
        <v>-1704.9960000000003</v>
      </c>
      <c r="AC25" s="88">
        <v>33052.428657570636</v>
      </c>
      <c r="AD25" s="88">
        <v>37350.130872302063</v>
      </c>
      <c r="AE25" s="117">
        <v>4297.7022147314274</v>
      </c>
      <c r="AF25" s="91">
        <v>94255.818516114567</v>
      </c>
      <c r="AG25" s="92">
        <v>88160.662850432389</v>
      </c>
      <c r="AH25" s="116">
        <v>-6095.1556656821776</v>
      </c>
      <c r="AI25" s="88">
        <v>0</v>
      </c>
      <c r="AJ25" s="88">
        <v>0</v>
      </c>
      <c r="AK25" s="116">
        <v>0</v>
      </c>
      <c r="AL25" s="88">
        <v>0</v>
      </c>
      <c r="AM25" s="88">
        <v>0</v>
      </c>
      <c r="AN25" s="116">
        <v>0</v>
      </c>
      <c r="AO25" s="88">
        <v>2383.915733969392</v>
      </c>
      <c r="AP25" s="88">
        <v>1975.6216398173367</v>
      </c>
      <c r="AQ25" s="116">
        <v>-408.29409415205532</v>
      </c>
      <c r="AR25" s="88">
        <v>110543.66724686795</v>
      </c>
      <c r="AS25" s="88">
        <v>106217.46212784368</v>
      </c>
      <c r="AT25" s="118">
        <v>-4326.2051190242637</v>
      </c>
      <c r="AU25" s="88">
        <v>9296.9259217102353</v>
      </c>
      <c r="AV25" s="88">
        <v>0</v>
      </c>
      <c r="AW25" s="94">
        <v>-9296.9259217102353</v>
      </c>
      <c r="AX25" s="88">
        <v>12392.979827408526</v>
      </c>
      <c r="AY25" s="88">
        <v>24891.57</v>
      </c>
      <c r="AZ25" s="117">
        <v>12498.590172591474</v>
      </c>
      <c r="BA25" s="88">
        <v>3945.2713287056604</v>
      </c>
      <c r="BB25" s="88">
        <v>1161</v>
      </c>
      <c r="BC25" s="94">
        <v>-2784.2713287056604</v>
      </c>
      <c r="BD25" s="88">
        <v>6280.2462146593762</v>
      </c>
      <c r="BE25" s="88">
        <v>0</v>
      </c>
      <c r="BF25" s="95">
        <v>-6280.2462146593762</v>
      </c>
      <c r="BG25" s="88">
        <v>2096.0691568951001</v>
      </c>
      <c r="BH25" s="88">
        <v>0</v>
      </c>
      <c r="BI25" s="94">
        <v>-2096.0691568951001</v>
      </c>
      <c r="BJ25" s="88">
        <v>2315.6547556876021</v>
      </c>
      <c r="BK25" s="88">
        <v>1657.3338849372135</v>
      </c>
      <c r="BL25" s="95">
        <v>-658.32087075038862</v>
      </c>
      <c r="BM25" s="88">
        <v>797.27105478935221</v>
      </c>
      <c r="BN25" s="88">
        <v>0</v>
      </c>
      <c r="BO25" s="94">
        <v>-797.27105478935221</v>
      </c>
      <c r="BP25" s="91">
        <v>37124.418259855855</v>
      </c>
      <c r="BQ25" s="96">
        <v>27709.903884937212</v>
      </c>
      <c r="BR25" s="94">
        <v>-9414.5143749186427</v>
      </c>
      <c r="BS25" s="88">
        <v>108765.12480815309</v>
      </c>
      <c r="BT25" s="88">
        <v>144254.32386231341</v>
      </c>
      <c r="BU25" s="116">
        <v>35489.199054160315</v>
      </c>
      <c r="BV25" s="88">
        <v>49563.774457118663</v>
      </c>
      <c r="BW25" s="88">
        <v>54942.145012123539</v>
      </c>
      <c r="BX25" s="116">
        <v>5378.3705550048762</v>
      </c>
      <c r="BY25" s="88">
        <v>45781.489908931682</v>
      </c>
      <c r="BZ25" s="88">
        <v>27566.849973498942</v>
      </c>
      <c r="CA25" s="116">
        <v>-18214.63993543274</v>
      </c>
      <c r="CB25" s="88">
        <v>4081.6906155895308</v>
      </c>
      <c r="CC25" s="88">
        <v>4199.3795595311385</v>
      </c>
      <c r="CD25" s="116">
        <v>117.6889439416077</v>
      </c>
      <c r="CE25" s="88">
        <v>495.39461904795365</v>
      </c>
      <c r="CF25" s="88">
        <v>0</v>
      </c>
      <c r="CG25" s="116">
        <v>-495.39461904795365</v>
      </c>
      <c r="CH25" s="88">
        <v>29525.630195211234</v>
      </c>
      <c r="CI25" s="88">
        <v>13553.271380267939</v>
      </c>
      <c r="CJ25" s="116">
        <v>-15972.358814943294</v>
      </c>
      <c r="CK25" s="88">
        <v>0</v>
      </c>
      <c r="CL25" s="88">
        <v>0</v>
      </c>
      <c r="CM25" s="116">
        <v>0</v>
      </c>
      <c r="CN25" s="88">
        <v>29525.630195211234</v>
      </c>
      <c r="CO25" s="96">
        <v>13553.271380267939</v>
      </c>
      <c r="CP25" s="116">
        <v>-15972.358814943294</v>
      </c>
      <c r="CQ25" s="119">
        <v>482520.92436085985</v>
      </c>
      <c r="CR25" s="77">
        <v>468579.62029076554</v>
      </c>
      <c r="CS25" s="116">
        <v>-13941.304070094309</v>
      </c>
      <c r="CT25" s="91">
        <v>579025.10923303175</v>
      </c>
      <c r="CU25" s="98">
        <v>562295.5443489186</v>
      </c>
      <c r="CV25" s="117">
        <v>-16729.564884113148</v>
      </c>
      <c r="CW25" s="88">
        <v>15229.350035550167</v>
      </c>
      <c r="CX25" s="88">
        <v>31958.914919663293</v>
      </c>
      <c r="CY25" s="116">
        <v>16729.564884113126</v>
      </c>
      <c r="CZ25" s="99">
        <v>-16729.564884113101</v>
      </c>
      <c r="DA25" s="8">
        <v>1</v>
      </c>
      <c r="DB25" s="100">
        <v>34968.28</v>
      </c>
      <c r="DC25" s="100">
        <v>0</v>
      </c>
      <c r="DD25" s="100">
        <v>23788.579999999998</v>
      </c>
      <c r="DE25" s="100">
        <v>0</v>
      </c>
      <c r="DF25" s="101">
        <v>-10736.074559050379</v>
      </c>
      <c r="DG25" s="120">
        <v>7131053.5112229828</v>
      </c>
      <c r="DH25" s="494">
        <v>7033.5058821604471</v>
      </c>
      <c r="DI25" s="96">
        <f>VLOOKUP(A25,'[9]побудинковий звіт'!$A$9:$DQ$353,121,FALSE)</f>
        <v>0</v>
      </c>
      <c r="DJ25" s="103">
        <v>7.0816261043675368</v>
      </c>
      <c r="DK25" s="103"/>
      <c r="DL25" s="103">
        <v>6.3052884635276909</v>
      </c>
      <c r="DM25" s="104">
        <v>11179.763130965031</v>
      </c>
      <c r="DN25" s="104">
        <v>0</v>
      </c>
      <c r="DO25" s="105">
        <v>11179.763130965031</v>
      </c>
      <c r="DP25" s="2"/>
      <c r="DQ25" s="104">
        <v>11179.7</v>
      </c>
      <c r="DR25" s="104">
        <v>0</v>
      </c>
      <c r="DS25" s="104">
        <v>11179.7</v>
      </c>
      <c r="DT25" s="106">
        <v>11201.901275778824</v>
      </c>
      <c r="DU25" s="104">
        <v>-22.201275778823401</v>
      </c>
      <c r="DV25" s="107">
        <v>1104</v>
      </c>
      <c r="DX25" s="77">
        <v>177201.70260806853</v>
      </c>
      <c r="DY25" s="77">
        <v>160712.83921533707</v>
      </c>
      <c r="DZ25" s="108">
        <v>23788.579999999998</v>
      </c>
      <c r="EB25" s="109">
        <v>1326524.0069624153</v>
      </c>
      <c r="ED25" s="110">
        <v>66051</v>
      </c>
      <c r="EE25" s="111">
        <v>55314.925440949621</v>
      </c>
      <c r="EG25" s="112">
        <v>15337.75826735891</v>
      </c>
      <c r="EI25" s="121">
        <v>3</v>
      </c>
      <c r="EJ25" s="77">
        <v>3170.6219241336107</v>
      </c>
      <c r="EN25" s="114" t="s">
        <v>623</v>
      </c>
    </row>
    <row r="26" spans="1:144" hidden="1" x14ac:dyDescent="0.3">
      <c r="A26" s="81">
        <v>150000837</v>
      </c>
      <c r="B26" s="82" t="s">
        <v>624</v>
      </c>
      <c r="C26" s="490" t="s">
        <v>625</v>
      </c>
      <c r="D26" s="84">
        <v>631.1</v>
      </c>
      <c r="E26" s="115">
        <v>525.20000000000005</v>
      </c>
      <c r="F26" s="104"/>
      <c r="G26" s="104">
        <v>105.9</v>
      </c>
      <c r="H26" s="88">
        <v>12970.381335172931</v>
      </c>
      <c r="I26" s="88">
        <v>11660.822737409366</v>
      </c>
      <c r="J26" s="116">
        <v>-1309.5585977635656</v>
      </c>
      <c r="K26" s="88">
        <v>2029.8963172673423</v>
      </c>
      <c r="L26" s="88">
        <v>1898.2601700383268</v>
      </c>
      <c r="M26" s="116">
        <v>-131.63614722901548</v>
      </c>
      <c r="N26" s="88">
        <v>3531.6614774974496</v>
      </c>
      <c r="O26" s="88">
        <v>3358.3544873027818</v>
      </c>
      <c r="P26" s="116">
        <v>-173.30699019466783</v>
      </c>
      <c r="Q26" s="88">
        <v>0</v>
      </c>
      <c r="R26" s="88">
        <v>0</v>
      </c>
      <c r="S26" s="116">
        <v>0</v>
      </c>
      <c r="T26" s="88">
        <v>0</v>
      </c>
      <c r="U26" s="88">
        <v>0</v>
      </c>
      <c r="V26" s="116">
        <v>0</v>
      </c>
      <c r="W26" s="88">
        <v>6061.5584508234733</v>
      </c>
      <c r="X26" s="88">
        <v>5987.4994743983834</v>
      </c>
      <c r="Y26" s="116">
        <v>-74.058976425089895</v>
      </c>
      <c r="Z26" s="88">
        <v>729.64800000000002</v>
      </c>
      <c r="AA26" s="88">
        <v>0</v>
      </c>
      <c r="AB26" s="116">
        <v>-729.64800000000002</v>
      </c>
      <c r="AC26" s="88">
        <v>13894.667770488759</v>
      </c>
      <c r="AD26" s="88">
        <v>15156.753000799748</v>
      </c>
      <c r="AE26" s="117">
        <v>1262.0852303109896</v>
      </c>
      <c r="AF26" s="91">
        <v>39217.813351249963</v>
      </c>
      <c r="AG26" s="92">
        <v>38061.689869948605</v>
      </c>
      <c r="AH26" s="116">
        <v>-1156.123481301358</v>
      </c>
      <c r="AI26" s="88">
        <v>0</v>
      </c>
      <c r="AJ26" s="88">
        <v>0</v>
      </c>
      <c r="AK26" s="116">
        <v>0</v>
      </c>
      <c r="AL26" s="88">
        <v>0</v>
      </c>
      <c r="AM26" s="88">
        <v>0</v>
      </c>
      <c r="AN26" s="116">
        <v>0</v>
      </c>
      <c r="AO26" s="88">
        <v>6182.8541101801093</v>
      </c>
      <c r="AP26" s="88">
        <v>6328.3187874809582</v>
      </c>
      <c r="AQ26" s="116">
        <v>145.46467730084896</v>
      </c>
      <c r="AR26" s="88">
        <v>23631.489436112784</v>
      </c>
      <c r="AS26" s="88">
        <v>27727.97</v>
      </c>
      <c r="AT26" s="118">
        <v>4096.4805638872167</v>
      </c>
      <c r="AU26" s="88">
        <v>4285.4877252560418</v>
      </c>
      <c r="AV26" s="88">
        <v>0</v>
      </c>
      <c r="AW26" s="94">
        <v>-4285.4877252560418</v>
      </c>
      <c r="AX26" s="88">
        <v>3960.3748917684593</v>
      </c>
      <c r="AY26" s="88">
        <v>0</v>
      </c>
      <c r="AZ26" s="117">
        <v>-3960.3748917684593</v>
      </c>
      <c r="BA26" s="88">
        <v>1442.4635422796916</v>
      </c>
      <c r="BB26" s="88">
        <v>987</v>
      </c>
      <c r="BC26" s="94">
        <v>-455.46354227969164</v>
      </c>
      <c r="BD26" s="88">
        <v>0</v>
      </c>
      <c r="BE26" s="88">
        <v>0</v>
      </c>
      <c r="BF26" s="95">
        <v>0</v>
      </c>
      <c r="BG26" s="88">
        <v>0</v>
      </c>
      <c r="BH26" s="88">
        <v>305.83164913890846</v>
      </c>
      <c r="BI26" s="94">
        <v>305.83164913890846</v>
      </c>
      <c r="BJ26" s="88">
        <v>1430.9733029098124</v>
      </c>
      <c r="BK26" s="88">
        <v>0</v>
      </c>
      <c r="BL26" s="95">
        <v>-1430.9733029098124</v>
      </c>
      <c r="BM26" s="88">
        <v>382.04253793417581</v>
      </c>
      <c r="BN26" s="88">
        <v>0</v>
      </c>
      <c r="BO26" s="94">
        <v>-382.04253793417581</v>
      </c>
      <c r="BP26" s="91">
        <v>11501.342000148179</v>
      </c>
      <c r="BQ26" s="96">
        <v>1292.8316491389085</v>
      </c>
      <c r="BR26" s="94">
        <v>-10208.51035100927</v>
      </c>
      <c r="BS26" s="88">
        <v>35446.130313049318</v>
      </c>
      <c r="BT26" s="88">
        <v>53611.055236519955</v>
      </c>
      <c r="BU26" s="116">
        <v>18164.924923470637</v>
      </c>
      <c r="BV26" s="88">
        <v>19446.547641406789</v>
      </c>
      <c r="BW26" s="88">
        <v>22547.246452385727</v>
      </c>
      <c r="BX26" s="116">
        <v>3100.6988109789381</v>
      </c>
      <c r="BY26" s="88">
        <v>15309.882116636722</v>
      </c>
      <c r="BZ26" s="88">
        <v>9024.4931781787382</v>
      </c>
      <c r="CA26" s="116">
        <v>-6285.3889384579834</v>
      </c>
      <c r="CB26" s="88">
        <v>0</v>
      </c>
      <c r="CC26" s="88">
        <v>0</v>
      </c>
      <c r="CD26" s="116"/>
      <c r="CE26" s="88">
        <v>0</v>
      </c>
      <c r="CF26" s="88">
        <v>0</v>
      </c>
      <c r="CG26" s="116">
        <v>0</v>
      </c>
      <c r="CH26" s="88">
        <v>3702.337381109151</v>
      </c>
      <c r="CI26" s="88">
        <v>2528.7195348575524</v>
      </c>
      <c r="CJ26" s="116">
        <v>-1173.6178462515986</v>
      </c>
      <c r="CK26" s="88">
        <v>0</v>
      </c>
      <c r="CL26" s="88">
        <v>0</v>
      </c>
      <c r="CM26" s="116">
        <v>0</v>
      </c>
      <c r="CN26" s="88">
        <v>3702.337381109151</v>
      </c>
      <c r="CO26" s="96">
        <v>2528.7195348575524</v>
      </c>
      <c r="CP26" s="116">
        <v>-1173.6178462515986</v>
      </c>
      <c r="CQ26" s="119">
        <v>154438.39634989301</v>
      </c>
      <c r="CR26" s="77">
        <v>169888.5295390317</v>
      </c>
      <c r="CS26" s="116">
        <v>15450.133189138694</v>
      </c>
      <c r="CT26" s="91">
        <v>185326.07561987161</v>
      </c>
      <c r="CU26" s="98">
        <v>203866.23544683805</v>
      </c>
      <c r="CV26" s="117">
        <v>18540.159826966439</v>
      </c>
      <c r="CW26" s="88">
        <v>2129.2409566305405</v>
      </c>
      <c r="CX26" s="88">
        <v>-16410.918870335889</v>
      </c>
      <c r="CY26" s="116">
        <v>-18540.159826966428</v>
      </c>
      <c r="CZ26" s="99">
        <v>18540.159826966439</v>
      </c>
      <c r="DA26" s="8">
        <v>1</v>
      </c>
      <c r="DB26" s="100">
        <v>2977.53</v>
      </c>
      <c r="DC26" s="100">
        <v>1075.8400000000001</v>
      </c>
      <c r="DD26" s="100">
        <v>0</v>
      </c>
      <c r="DE26" s="100">
        <v>564.19000000000017</v>
      </c>
      <c r="DF26" s="101">
        <v>17805.584158903279</v>
      </c>
      <c r="DG26" s="120">
        <v>2249463.7989180256</v>
      </c>
      <c r="DH26" s="494">
        <v>2339.8982006148522</v>
      </c>
      <c r="DI26" s="96">
        <f>VLOOKUP(A26,'[9]побудинковий звіт'!$A$9:$DQ$353,121,FALSE)</f>
        <v>0</v>
      </c>
      <c r="DJ26" s="103">
        <v>5.6693432290313046</v>
      </c>
      <c r="DK26" s="103"/>
      <c r="DL26" s="103">
        <v>4.8314762905949848</v>
      </c>
      <c r="DM26" s="104">
        <v>2977.5390638872414</v>
      </c>
      <c r="DN26" s="104">
        <v>511.65333917400892</v>
      </c>
      <c r="DO26" s="105">
        <v>3489.1924030612504</v>
      </c>
      <c r="DP26" s="2"/>
      <c r="DQ26" s="104">
        <v>2977.53</v>
      </c>
      <c r="DR26" s="104">
        <v>511.65</v>
      </c>
      <c r="DS26" s="104">
        <v>3489.1800000000003</v>
      </c>
      <c r="DT26" s="106">
        <v>3489.1924030612504</v>
      </c>
      <c r="DU26" s="104">
        <v>-1.240306125009738E-2</v>
      </c>
      <c r="DV26" s="107">
        <v>1104</v>
      </c>
      <c r="DX26" s="77">
        <v>42159.397723513161</v>
      </c>
      <c r="DY26" s="77">
        <v>34824.96197896669</v>
      </c>
      <c r="DZ26" s="108">
        <v>564.19000000000017</v>
      </c>
      <c r="EB26" s="109">
        <v>283577.87323335343</v>
      </c>
      <c r="ED26" s="110">
        <v>490</v>
      </c>
      <c r="EE26" s="111">
        <v>18295.584158903279</v>
      </c>
      <c r="EG26" s="112">
        <v>18152.321647803758</v>
      </c>
      <c r="EI26" s="121">
        <v>3</v>
      </c>
      <c r="EJ26" s="77">
        <v>712.46398598317035</v>
      </c>
      <c r="EN26" s="114" t="s">
        <v>626</v>
      </c>
    </row>
    <row r="27" spans="1:144" hidden="1" x14ac:dyDescent="0.3">
      <c r="A27" s="81">
        <v>150000839</v>
      </c>
      <c r="B27" s="82" t="s">
        <v>627</v>
      </c>
      <c r="C27" s="490" t="s">
        <v>628</v>
      </c>
      <c r="D27" s="84">
        <v>128.19999999999999</v>
      </c>
      <c r="E27" s="115">
        <v>128.19999999999999</v>
      </c>
      <c r="F27" s="104"/>
      <c r="G27" s="104">
        <v>0</v>
      </c>
      <c r="H27" s="88">
        <v>0</v>
      </c>
      <c r="I27" s="88">
        <v>0</v>
      </c>
      <c r="J27" s="116">
        <v>0</v>
      </c>
      <c r="K27" s="88">
        <v>0</v>
      </c>
      <c r="L27" s="88">
        <v>0</v>
      </c>
      <c r="M27" s="116">
        <v>0</v>
      </c>
      <c r="N27" s="88">
        <v>0</v>
      </c>
      <c r="O27" s="88">
        <v>0</v>
      </c>
      <c r="P27" s="116">
        <v>0</v>
      </c>
      <c r="Q27" s="88">
        <v>0</v>
      </c>
      <c r="R27" s="88">
        <v>0</v>
      </c>
      <c r="S27" s="116">
        <v>0</v>
      </c>
      <c r="T27" s="88">
        <v>0</v>
      </c>
      <c r="U27" s="88">
        <v>0</v>
      </c>
      <c r="V27" s="116">
        <v>0</v>
      </c>
      <c r="W27" s="88">
        <v>0</v>
      </c>
      <c r="X27" s="88">
        <v>0</v>
      </c>
      <c r="Y27" s="116">
        <v>0</v>
      </c>
      <c r="Z27" s="88">
        <v>138.45599999999999</v>
      </c>
      <c r="AA27" s="88">
        <v>0</v>
      </c>
      <c r="AB27" s="116">
        <v>-138.45599999999999</v>
      </c>
      <c r="AC27" s="88">
        <v>1108.3618917713945</v>
      </c>
      <c r="AD27" s="88">
        <v>2512.8146503368889</v>
      </c>
      <c r="AE27" s="117">
        <v>1404.4527585654944</v>
      </c>
      <c r="AF27" s="91">
        <v>1246.8178917713944</v>
      </c>
      <c r="AG27" s="92">
        <v>2512.8146503368889</v>
      </c>
      <c r="AH27" s="116">
        <v>1265.9967585654945</v>
      </c>
      <c r="AI27" s="88">
        <v>0</v>
      </c>
      <c r="AJ27" s="88">
        <v>0</v>
      </c>
      <c r="AK27" s="116">
        <v>0</v>
      </c>
      <c r="AL27" s="88">
        <v>0</v>
      </c>
      <c r="AM27" s="88">
        <v>0</v>
      </c>
      <c r="AN27" s="116">
        <v>0</v>
      </c>
      <c r="AO27" s="88">
        <v>1639.6431997082834</v>
      </c>
      <c r="AP27" s="88">
        <v>1449.8140737921235</v>
      </c>
      <c r="AQ27" s="116">
        <v>-189.82912591615991</v>
      </c>
      <c r="AR27" s="88">
        <v>9663.66032446184</v>
      </c>
      <c r="AS27" s="88">
        <v>1868</v>
      </c>
      <c r="AT27" s="118">
        <v>-7795.66032446184</v>
      </c>
      <c r="AU27" s="88">
        <v>0</v>
      </c>
      <c r="AV27" s="88">
        <v>0</v>
      </c>
      <c r="AW27" s="94">
        <v>0</v>
      </c>
      <c r="AX27" s="88">
        <v>0</v>
      </c>
      <c r="AY27" s="88">
        <v>0</v>
      </c>
      <c r="AZ27" s="117">
        <v>0</v>
      </c>
      <c r="BA27" s="88">
        <v>0</v>
      </c>
      <c r="BB27" s="88">
        <v>0</v>
      </c>
      <c r="BC27" s="94">
        <v>0</v>
      </c>
      <c r="BD27" s="88">
        <v>0</v>
      </c>
      <c r="BE27" s="88">
        <v>0</v>
      </c>
      <c r="BF27" s="95">
        <v>0</v>
      </c>
      <c r="BG27" s="88">
        <v>0</v>
      </c>
      <c r="BH27" s="88">
        <v>0</v>
      </c>
      <c r="BI27" s="94">
        <v>0</v>
      </c>
      <c r="BJ27" s="88">
        <v>0</v>
      </c>
      <c r="BK27" s="88">
        <v>0</v>
      </c>
      <c r="BL27" s="95">
        <v>0</v>
      </c>
      <c r="BM27" s="88">
        <v>51.324594556269744</v>
      </c>
      <c r="BN27" s="88">
        <v>0</v>
      </c>
      <c r="BO27" s="94">
        <v>-51.324594556269744</v>
      </c>
      <c r="BP27" s="91">
        <v>51.324594556269744</v>
      </c>
      <c r="BQ27" s="96">
        <v>0</v>
      </c>
      <c r="BR27" s="94">
        <v>-51.324594556269744</v>
      </c>
      <c r="BS27" s="88">
        <v>618.1144444834357</v>
      </c>
      <c r="BT27" s="88">
        <v>1532.7910795399212</v>
      </c>
      <c r="BU27" s="116">
        <v>914.67663505648545</v>
      </c>
      <c r="BV27" s="88">
        <v>0</v>
      </c>
      <c r="BW27" s="88">
        <v>12.423343956827242</v>
      </c>
      <c r="BX27" s="116">
        <v>12.423343956827242</v>
      </c>
      <c r="BY27" s="88">
        <v>0</v>
      </c>
      <c r="BZ27" s="88">
        <v>501.97385416624138</v>
      </c>
      <c r="CA27" s="116">
        <v>501.97385416624138</v>
      </c>
      <c r="CB27" s="88">
        <v>0</v>
      </c>
      <c r="CC27" s="88">
        <v>0</v>
      </c>
      <c r="CD27" s="116">
        <v>0</v>
      </c>
      <c r="CE27" s="88">
        <v>0</v>
      </c>
      <c r="CF27" s="88">
        <v>0</v>
      </c>
      <c r="CG27" s="116">
        <v>0</v>
      </c>
      <c r="CH27" s="88">
        <v>0</v>
      </c>
      <c r="CI27" s="88">
        <v>0</v>
      </c>
      <c r="CJ27" s="116">
        <v>0</v>
      </c>
      <c r="CK27" s="88">
        <v>0</v>
      </c>
      <c r="CL27" s="88">
        <v>0</v>
      </c>
      <c r="CM27" s="116">
        <v>0</v>
      </c>
      <c r="CN27" s="88">
        <v>0</v>
      </c>
      <c r="CO27" s="96">
        <v>0</v>
      </c>
      <c r="CP27" s="116">
        <v>0</v>
      </c>
      <c r="CQ27" s="119">
        <v>13219.560454981223</v>
      </c>
      <c r="CR27" s="77">
        <v>7877.817001792002</v>
      </c>
      <c r="CS27" s="116">
        <v>-5341.7434531892213</v>
      </c>
      <c r="CT27" s="91">
        <v>15863.472545977467</v>
      </c>
      <c r="CU27" s="98">
        <v>9453.380402150402</v>
      </c>
      <c r="CV27" s="117">
        <v>-6410.0921438270652</v>
      </c>
      <c r="CW27" s="88">
        <v>462.36394150963565</v>
      </c>
      <c r="CX27" s="88">
        <v>6872.4560853367011</v>
      </c>
      <c r="CY27" s="116">
        <v>6410.0921438270652</v>
      </c>
      <c r="CZ27" s="99">
        <v>-6410.0921438270652</v>
      </c>
      <c r="DA27" s="8">
        <v>1</v>
      </c>
      <c r="DB27" s="100">
        <v>-7233.52</v>
      </c>
      <c r="DC27" s="100">
        <v>0</v>
      </c>
      <c r="DD27" s="100">
        <v>-7543.4400000000005</v>
      </c>
      <c r="DE27" s="100">
        <v>0</v>
      </c>
      <c r="DF27" s="101">
        <v>-3128.0257647512562</v>
      </c>
      <c r="DG27" s="120">
        <v>195910.03784984522</v>
      </c>
      <c r="DH27" s="494">
        <v>571.16326983782164</v>
      </c>
      <c r="DI27" s="96">
        <f>VLOOKUP(A27,'[9]побудинковий звіт'!$A$9:$DQ$353,121,FALSE)</f>
        <v>0</v>
      </c>
      <c r="DJ27" s="103">
        <v>2.4174996594691889</v>
      </c>
      <c r="DK27" s="103"/>
      <c r="DL27" s="103">
        <v>2.4174996594691889</v>
      </c>
      <c r="DM27" s="104">
        <v>309.92345634394997</v>
      </c>
      <c r="DN27" s="104">
        <v>0</v>
      </c>
      <c r="DO27" s="105">
        <v>309.92345634394997</v>
      </c>
      <c r="DP27" s="2"/>
      <c r="DQ27" s="104">
        <v>309.92</v>
      </c>
      <c r="DR27" s="104">
        <v>0</v>
      </c>
      <c r="DS27" s="104">
        <v>309.92</v>
      </c>
      <c r="DT27" s="106">
        <v>310.83948626417839</v>
      </c>
      <c r="DU27" s="104">
        <v>-0.91948626417837431</v>
      </c>
      <c r="DV27" s="107">
        <v>1104</v>
      </c>
      <c r="DX27" s="77">
        <v>11657.981902821732</v>
      </c>
      <c r="DY27" s="77">
        <v>2241.6</v>
      </c>
      <c r="DZ27" s="108">
        <v>-7543.4400000000005</v>
      </c>
      <c r="EB27" s="109">
        <v>115963.92389354209</v>
      </c>
      <c r="ED27" s="110">
        <v>-65</v>
      </c>
      <c r="EE27" s="111">
        <v>-3193.0257647512562</v>
      </c>
      <c r="EG27" s="112">
        <v>-4462.8102604883525</v>
      </c>
      <c r="EI27" s="121">
        <v>1</v>
      </c>
      <c r="EJ27" s="77">
        <v>238.80050205839609</v>
      </c>
      <c r="EN27" s="114" t="s">
        <v>629</v>
      </c>
    </row>
    <row r="28" spans="1:144" hidden="1" x14ac:dyDescent="0.3">
      <c r="A28" s="81">
        <v>150000840</v>
      </c>
      <c r="B28" s="82" t="s">
        <v>630</v>
      </c>
      <c r="C28" s="490" t="s">
        <v>631</v>
      </c>
      <c r="D28" s="84">
        <v>4216.5600000000004</v>
      </c>
      <c r="E28" s="115">
        <v>4216.5600000000004</v>
      </c>
      <c r="F28" s="104">
        <v>460.11</v>
      </c>
      <c r="G28" s="104">
        <v>0</v>
      </c>
      <c r="H28" s="88">
        <v>71769.27078050439</v>
      </c>
      <c r="I28" s="88">
        <v>65614.723523983412</v>
      </c>
      <c r="J28" s="116">
        <v>-6154.5472565209784</v>
      </c>
      <c r="K28" s="88">
        <v>11427.600693512239</v>
      </c>
      <c r="L28" s="88">
        <v>10624.930349207038</v>
      </c>
      <c r="M28" s="116">
        <v>-802.67034430520107</v>
      </c>
      <c r="N28" s="88">
        <v>26084.759091864518</v>
      </c>
      <c r="O28" s="88">
        <v>24803.675235285904</v>
      </c>
      <c r="P28" s="116">
        <v>-1281.0838565786144</v>
      </c>
      <c r="Q28" s="88">
        <v>5822.8811260797156</v>
      </c>
      <c r="R28" s="88">
        <v>5536.7550755605953</v>
      </c>
      <c r="S28" s="116">
        <v>-286.12605051912033</v>
      </c>
      <c r="T28" s="88">
        <v>3183.3466979633531</v>
      </c>
      <c r="U28" s="88">
        <v>2247.8232902944687</v>
      </c>
      <c r="V28" s="116">
        <v>-935.52340766888437</v>
      </c>
      <c r="W28" s="88">
        <v>27967.128635433459</v>
      </c>
      <c r="X28" s="88">
        <v>22302.296009407248</v>
      </c>
      <c r="Y28" s="116">
        <v>-5664.8326260262111</v>
      </c>
      <c r="Z28" s="88">
        <v>4553.2151999999996</v>
      </c>
      <c r="AA28" s="88">
        <v>0</v>
      </c>
      <c r="AB28" s="116">
        <v>-4553.2151999999996</v>
      </c>
      <c r="AC28" s="88">
        <v>88274.064731853374</v>
      </c>
      <c r="AD28" s="88">
        <v>99750.931438608182</v>
      </c>
      <c r="AE28" s="117">
        <v>11476.866706754809</v>
      </c>
      <c r="AF28" s="91">
        <v>239082.26695721105</v>
      </c>
      <c r="AG28" s="92">
        <v>230881.13492234683</v>
      </c>
      <c r="AH28" s="116">
        <v>-8201.1320348642184</v>
      </c>
      <c r="AI28" s="88">
        <v>151069.94070902263</v>
      </c>
      <c r="AJ28" s="88">
        <v>149299.38065757227</v>
      </c>
      <c r="AK28" s="116">
        <v>-1770.5600514503603</v>
      </c>
      <c r="AL28" s="88">
        <v>5674.0468949999995</v>
      </c>
      <c r="AM28" s="88">
        <v>2214.4484462880901</v>
      </c>
      <c r="AN28" s="116">
        <v>-3459.5984487119094</v>
      </c>
      <c r="AO28" s="88">
        <v>14190.003097704461</v>
      </c>
      <c r="AP28" s="88">
        <v>13771.908961895153</v>
      </c>
      <c r="AQ28" s="116">
        <v>-418.09413580930777</v>
      </c>
      <c r="AR28" s="88">
        <v>225772.78520328589</v>
      </c>
      <c r="AS28" s="88">
        <v>369108.90711572848</v>
      </c>
      <c r="AT28" s="118">
        <v>143336.12191244258</v>
      </c>
      <c r="AU28" s="88">
        <v>16393.308204727069</v>
      </c>
      <c r="AV28" s="88">
        <v>4564.2299999999996</v>
      </c>
      <c r="AW28" s="94">
        <v>-11829.07820472707</v>
      </c>
      <c r="AX28" s="88">
        <v>17559.140677724197</v>
      </c>
      <c r="AY28" s="88">
        <v>6523</v>
      </c>
      <c r="AZ28" s="117">
        <v>-11036.140677724197</v>
      </c>
      <c r="BA28" s="88">
        <v>9327.5707483665519</v>
      </c>
      <c r="BB28" s="88">
        <v>0</v>
      </c>
      <c r="BC28" s="94">
        <v>-9327.5707483665519</v>
      </c>
      <c r="BD28" s="88">
        <v>13443.990872831813</v>
      </c>
      <c r="BE28" s="88">
        <v>0</v>
      </c>
      <c r="BF28" s="95">
        <v>-13443.990872831813</v>
      </c>
      <c r="BG28" s="88">
        <v>6664.3927379831712</v>
      </c>
      <c r="BH28" s="88">
        <v>5013.9393068542504</v>
      </c>
      <c r="BI28" s="94">
        <v>-1650.4534311289208</v>
      </c>
      <c r="BJ28" s="88">
        <v>8383.2632417612767</v>
      </c>
      <c r="BK28" s="88">
        <v>4012.3432915853305</v>
      </c>
      <c r="BL28" s="95">
        <v>-4370.9199501759467</v>
      </c>
      <c r="BM28" s="88">
        <v>2557.3279745091186</v>
      </c>
      <c r="BN28" s="88">
        <v>0</v>
      </c>
      <c r="BO28" s="94">
        <v>-2557.3279745091186</v>
      </c>
      <c r="BP28" s="91">
        <v>74328.994457903187</v>
      </c>
      <c r="BQ28" s="96">
        <v>20113.512598439582</v>
      </c>
      <c r="BR28" s="94">
        <v>-54215.481859463602</v>
      </c>
      <c r="BS28" s="88">
        <v>248814.03401037675</v>
      </c>
      <c r="BT28" s="88">
        <v>281922.71005831374</v>
      </c>
      <c r="BU28" s="116">
        <v>33108.676047936984</v>
      </c>
      <c r="BV28" s="88">
        <v>147905.48633222887</v>
      </c>
      <c r="BW28" s="88">
        <v>142532.89176958089</v>
      </c>
      <c r="BX28" s="116">
        <v>-5372.5945626479806</v>
      </c>
      <c r="BY28" s="88">
        <v>54628.396701047343</v>
      </c>
      <c r="BZ28" s="88">
        <v>52625.832845022545</v>
      </c>
      <c r="CA28" s="116">
        <v>-2002.5638560247971</v>
      </c>
      <c r="CB28" s="88">
        <v>8557.6513385431444</v>
      </c>
      <c r="CC28" s="88">
        <v>8766</v>
      </c>
      <c r="CD28" s="116">
        <f>CC28-CB28</f>
        <v>208.34866145685555</v>
      </c>
      <c r="CE28" s="88">
        <v>1034.136267262603</v>
      </c>
      <c r="CF28" s="88">
        <v>0</v>
      </c>
      <c r="CG28" s="116">
        <v>-1034.136267262603</v>
      </c>
      <c r="CH28" s="88">
        <v>50910.800231901347</v>
      </c>
      <c r="CI28" s="88">
        <v>28573.649815281857</v>
      </c>
      <c r="CJ28" s="116">
        <v>-22337.15041661949</v>
      </c>
      <c r="CK28" s="88">
        <v>32464.64134038729</v>
      </c>
      <c r="CL28" s="88">
        <v>29819.894171841654</v>
      </c>
      <c r="CM28" s="116">
        <v>-2644.7471685456367</v>
      </c>
      <c r="CN28" s="88">
        <v>83375.441572288633</v>
      </c>
      <c r="CO28" s="96">
        <v>58393.543987123514</v>
      </c>
      <c r="CP28" s="116">
        <v>-24981.897585165119</v>
      </c>
      <c r="CQ28" s="119">
        <v>1254433.1835418744</v>
      </c>
      <c r="CR28" s="77">
        <v>1320864.271362311</v>
      </c>
      <c r="CS28" s="116">
        <v>66431.087820436573</v>
      </c>
      <c r="CT28" s="91">
        <v>1505319.8202502492</v>
      </c>
      <c r="CU28" s="98">
        <v>1585037.1256347732</v>
      </c>
      <c r="CV28" s="117">
        <v>79717.305384523934</v>
      </c>
      <c r="CW28" s="88">
        <v>52945.332363133799</v>
      </c>
      <c r="CX28" s="88">
        <v>-26771.973021390222</v>
      </c>
      <c r="CY28" s="116">
        <v>-79717.305384524021</v>
      </c>
      <c r="CZ28" s="99">
        <v>79717.305384523876</v>
      </c>
      <c r="DA28" s="8">
        <v>1</v>
      </c>
      <c r="DB28" s="100">
        <v>55712.93</v>
      </c>
      <c r="DC28" s="100">
        <v>0</v>
      </c>
      <c r="DD28" s="100">
        <v>26374.71</v>
      </c>
      <c r="DE28" s="100">
        <v>0</v>
      </c>
      <c r="DF28" s="101">
        <v>66876.388002704945</v>
      </c>
      <c r="DG28" s="120">
        <v>18699181.831360597</v>
      </c>
      <c r="DH28" s="494">
        <v>18785.836170572278</v>
      </c>
      <c r="DI28" s="96">
        <f>VLOOKUP(A28,'[9]побудинковий звіт'!$A$9:$DQ$353,121,FALSE)</f>
        <v>0</v>
      </c>
      <c r="DJ28" s="103">
        <v>5.9691141416610618</v>
      </c>
      <c r="DK28" s="103">
        <v>7.0807264587919336</v>
      </c>
      <c r="DL28" s="103">
        <v>5.0847417551530754</v>
      </c>
      <c r="DM28" s="104">
        <v>29344.844013848633</v>
      </c>
      <c r="DN28" s="104">
        <v>0</v>
      </c>
      <c r="DO28" s="105">
        <v>29344.844013848633</v>
      </c>
      <c r="DP28" s="2"/>
      <c r="DQ28" s="104">
        <v>29338.22</v>
      </c>
      <c r="DR28" s="104">
        <v>0</v>
      </c>
      <c r="DS28" s="104">
        <v>29338.22</v>
      </c>
      <c r="DT28" s="106">
        <v>29487.989594403993</v>
      </c>
      <c r="DU28" s="104">
        <v>-149.7695944039915</v>
      </c>
      <c r="DV28" s="107">
        <v>1136</v>
      </c>
      <c r="DX28" s="77">
        <v>360122.13559342688</v>
      </c>
      <c r="DY28" s="77">
        <v>467066.90365700168</v>
      </c>
      <c r="DZ28" s="108">
        <v>26374.71</v>
      </c>
      <c r="EB28" s="109">
        <v>2709273.4224394308</v>
      </c>
      <c r="ED28" s="110">
        <v>-55287</v>
      </c>
      <c r="EE28" s="111">
        <v>11589.388002704945</v>
      </c>
      <c r="EG28" s="112">
        <v>7350.8404015087945</v>
      </c>
      <c r="EI28" s="121">
        <v>9</v>
      </c>
      <c r="EJ28" s="77">
        <v>6746.9077301051047</v>
      </c>
      <c r="EN28" s="114" t="s">
        <v>632</v>
      </c>
    </row>
    <row r="29" spans="1:144" hidden="1" x14ac:dyDescent="0.3">
      <c r="A29" s="81">
        <v>150000841</v>
      </c>
      <c r="B29" s="82" t="s">
        <v>633</v>
      </c>
      <c r="C29" s="490" t="s">
        <v>634</v>
      </c>
      <c r="D29" s="84">
        <v>172.4</v>
      </c>
      <c r="E29" s="115">
        <v>172.4</v>
      </c>
      <c r="F29" s="104"/>
      <c r="G29" s="104">
        <v>0</v>
      </c>
      <c r="H29" s="88">
        <v>0</v>
      </c>
      <c r="I29" s="88">
        <v>0</v>
      </c>
      <c r="J29" s="116">
        <v>0</v>
      </c>
      <c r="K29" s="88">
        <v>0</v>
      </c>
      <c r="L29" s="88">
        <v>0</v>
      </c>
      <c r="M29" s="116">
        <v>0</v>
      </c>
      <c r="N29" s="88">
        <v>0</v>
      </c>
      <c r="O29" s="88">
        <v>0</v>
      </c>
      <c r="P29" s="116">
        <v>0</v>
      </c>
      <c r="Q29" s="88">
        <v>0</v>
      </c>
      <c r="R29" s="88">
        <v>0</v>
      </c>
      <c r="S29" s="116">
        <v>0</v>
      </c>
      <c r="T29" s="88">
        <v>0</v>
      </c>
      <c r="U29" s="88">
        <v>0</v>
      </c>
      <c r="V29" s="116">
        <v>0</v>
      </c>
      <c r="W29" s="88">
        <v>0</v>
      </c>
      <c r="X29" s="88">
        <v>0</v>
      </c>
      <c r="Y29" s="116">
        <v>0</v>
      </c>
      <c r="Z29" s="88">
        <v>186.19200000000001</v>
      </c>
      <c r="AA29" s="88">
        <v>0</v>
      </c>
      <c r="AB29" s="116">
        <v>-186.19200000000001</v>
      </c>
      <c r="AC29" s="88">
        <v>1490.4799575075501</v>
      </c>
      <c r="AD29" s="88">
        <v>3379.1672832923537</v>
      </c>
      <c r="AE29" s="117">
        <v>1888.6873257848035</v>
      </c>
      <c r="AF29" s="91">
        <v>1676.6719575075501</v>
      </c>
      <c r="AG29" s="92">
        <v>3379.1672832923537</v>
      </c>
      <c r="AH29" s="116">
        <v>1702.4953257848035</v>
      </c>
      <c r="AI29" s="88">
        <v>0</v>
      </c>
      <c r="AJ29" s="88">
        <v>0</v>
      </c>
      <c r="AK29" s="116">
        <v>0</v>
      </c>
      <c r="AL29" s="88">
        <v>0</v>
      </c>
      <c r="AM29" s="88">
        <v>0</v>
      </c>
      <c r="AN29" s="116">
        <v>0</v>
      </c>
      <c r="AO29" s="88">
        <v>1139.7680148196848</v>
      </c>
      <c r="AP29" s="88">
        <v>1216.4309481241012</v>
      </c>
      <c r="AQ29" s="116">
        <v>76.662933304416356</v>
      </c>
      <c r="AR29" s="88">
        <v>7994.0047028372255</v>
      </c>
      <c r="AS29" s="88">
        <v>0</v>
      </c>
      <c r="AT29" s="118">
        <v>-7994.0047028372255</v>
      </c>
      <c r="AU29" s="88">
        <v>0</v>
      </c>
      <c r="AV29" s="88">
        <v>0</v>
      </c>
      <c r="AW29" s="94">
        <v>0</v>
      </c>
      <c r="AX29" s="88">
        <v>0</v>
      </c>
      <c r="AY29" s="88">
        <v>0</v>
      </c>
      <c r="AZ29" s="117">
        <v>0</v>
      </c>
      <c r="BA29" s="88">
        <v>0</v>
      </c>
      <c r="BB29" s="88">
        <v>0</v>
      </c>
      <c r="BC29" s="94">
        <v>0</v>
      </c>
      <c r="BD29" s="88">
        <v>0</v>
      </c>
      <c r="BE29" s="88">
        <v>0</v>
      </c>
      <c r="BF29" s="95">
        <v>0</v>
      </c>
      <c r="BG29" s="88">
        <v>0</v>
      </c>
      <c r="BH29" s="88">
        <v>0</v>
      </c>
      <c r="BI29" s="94">
        <v>0</v>
      </c>
      <c r="BJ29" s="88">
        <v>0</v>
      </c>
      <c r="BK29" s="88">
        <v>0</v>
      </c>
      <c r="BL29" s="95">
        <v>0</v>
      </c>
      <c r="BM29" s="88">
        <v>68.050841658216257</v>
      </c>
      <c r="BN29" s="88">
        <v>0</v>
      </c>
      <c r="BO29" s="94">
        <v>-68.050841658216257</v>
      </c>
      <c r="BP29" s="91">
        <v>68.050841658216257</v>
      </c>
      <c r="BQ29" s="96">
        <v>0</v>
      </c>
      <c r="BR29" s="94">
        <v>-68.050841658216257</v>
      </c>
      <c r="BS29" s="88">
        <v>1977.9662223469932</v>
      </c>
      <c r="BT29" s="88">
        <v>3361.2228320185559</v>
      </c>
      <c r="BU29" s="116">
        <v>1383.2566096715627</v>
      </c>
      <c r="BV29" s="88">
        <v>0</v>
      </c>
      <c r="BW29" s="88">
        <v>16.706587349118699</v>
      </c>
      <c r="BX29" s="116">
        <v>16.706587349118699</v>
      </c>
      <c r="BY29" s="88">
        <v>0</v>
      </c>
      <c r="BZ29" s="88">
        <v>957.25151808082614</v>
      </c>
      <c r="CA29" s="116">
        <v>957.25151808082614</v>
      </c>
      <c r="CB29" s="88">
        <v>0</v>
      </c>
      <c r="CC29" s="88">
        <v>0</v>
      </c>
      <c r="CD29" s="116">
        <v>0</v>
      </c>
      <c r="CE29" s="88">
        <v>0</v>
      </c>
      <c r="CF29" s="88">
        <v>0</v>
      </c>
      <c r="CG29" s="116">
        <v>0</v>
      </c>
      <c r="CH29" s="88">
        <v>0</v>
      </c>
      <c r="CI29" s="88">
        <v>0</v>
      </c>
      <c r="CJ29" s="116">
        <v>0</v>
      </c>
      <c r="CK29" s="88">
        <v>0</v>
      </c>
      <c r="CL29" s="88">
        <v>0</v>
      </c>
      <c r="CM29" s="116">
        <v>0</v>
      </c>
      <c r="CN29" s="88">
        <v>0</v>
      </c>
      <c r="CO29" s="96">
        <v>0</v>
      </c>
      <c r="CP29" s="116">
        <v>0</v>
      </c>
      <c r="CQ29" s="119">
        <v>12856.46173916967</v>
      </c>
      <c r="CR29" s="77">
        <v>8930.7791688649559</v>
      </c>
      <c r="CS29" s="116">
        <v>-3925.6825703047143</v>
      </c>
      <c r="CT29" s="91">
        <v>15427.754087003603</v>
      </c>
      <c r="CU29" s="98">
        <v>10716.935002637947</v>
      </c>
      <c r="CV29" s="117">
        <v>-4710.8190843656557</v>
      </c>
      <c r="CW29" s="88">
        <v>449.20483332319782</v>
      </c>
      <c r="CX29" s="88">
        <v>5160.0239176888581</v>
      </c>
      <c r="CY29" s="116">
        <v>4710.8190843656603</v>
      </c>
      <c r="CZ29" s="99">
        <v>-4710.8190843656557</v>
      </c>
      <c r="DA29" s="8">
        <v>1</v>
      </c>
      <c r="DB29" s="100">
        <v>301.94</v>
      </c>
      <c r="DC29" s="100">
        <v>0</v>
      </c>
      <c r="DD29" s="100">
        <v>0</v>
      </c>
      <c r="DE29" s="100">
        <v>0</v>
      </c>
      <c r="DF29" s="101">
        <v>-3867.3518820065292</v>
      </c>
      <c r="DG29" s="120">
        <v>190523.50704392162</v>
      </c>
      <c r="DH29" s="494">
        <v>768.08539563214094</v>
      </c>
      <c r="DI29" s="96">
        <f>VLOOKUP(A29,'[9]побудинковий звіт'!$A$9:$DQ$353,121,FALSE)</f>
        <v>0</v>
      </c>
      <c r="DJ29" s="103">
        <v>1.7513836521904724</v>
      </c>
      <c r="DK29" s="103"/>
      <c r="DL29" s="103">
        <v>1.7513836521904724</v>
      </c>
      <c r="DM29" s="104">
        <v>301.93854163763746</v>
      </c>
      <c r="DN29" s="104">
        <v>0</v>
      </c>
      <c r="DO29" s="105">
        <v>301.93854163763746</v>
      </c>
      <c r="DP29" s="2"/>
      <c r="DQ29" s="104">
        <v>301.94</v>
      </c>
      <c r="DR29" s="104">
        <v>0</v>
      </c>
      <c r="DS29" s="104">
        <v>301.94</v>
      </c>
      <c r="DT29" s="106">
        <v>302.83097082474376</v>
      </c>
      <c r="DU29" s="104">
        <v>-0.89097082474376066</v>
      </c>
      <c r="DV29" s="107">
        <v>0</v>
      </c>
      <c r="DX29" s="77">
        <v>9674.4666533945292</v>
      </c>
      <c r="DY29" s="77">
        <v>0</v>
      </c>
      <c r="DZ29" s="108">
        <v>0</v>
      </c>
      <c r="EB29" s="109">
        <v>95928.05643404671</v>
      </c>
      <c r="ED29" s="110">
        <v>946</v>
      </c>
      <c r="EE29" s="111">
        <v>-2921.3518820065292</v>
      </c>
      <c r="EG29" s="112">
        <v>-3690.5877301261817</v>
      </c>
      <c r="EI29" s="121">
        <v>1</v>
      </c>
      <c r="EJ29" s="77">
        <v>192.49943200186436</v>
      </c>
      <c r="EN29" s="114" t="s">
        <v>635</v>
      </c>
    </row>
    <row r="30" spans="1:144" hidden="1" x14ac:dyDescent="0.3">
      <c r="A30" s="81">
        <v>150000848</v>
      </c>
      <c r="B30" s="82" t="s">
        <v>636</v>
      </c>
      <c r="C30" s="490" t="s">
        <v>637</v>
      </c>
      <c r="D30" s="84">
        <v>261.2</v>
      </c>
      <c r="E30" s="115">
        <v>261.2</v>
      </c>
      <c r="F30" s="104"/>
      <c r="G30" s="104">
        <v>0</v>
      </c>
      <c r="H30" s="88">
        <v>3095.7459587075782</v>
      </c>
      <c r="I30" s="88">
        <v>3183.0999558549202</v>
      </c>
      <c r="J30" s="116">
        <v>87.353997147341943</v>
      </c>
      <c r="K30" s="88">
        <v>1064.9310242388287</v>
      </c>
      <c r="L30" s="88">
        <v>1075.3710098279903</v>
      </c>
      <c r="M30" s="116">
        <v>10.439985589161552</v>
      </c>
      <c r="N30" s="88">
        <v>705.3425903074052</v>
      </c>
      <c r="O30" s="88">
        <v>0</v>
      </c>
      <c r="P30" s="116">
        <v>-705.3425903074052</v>
      </c>
      <c r="Q30" s="88">
        <v>0</v>
      </c>
      <c r="R30" s="88">
        <v>0</v>
      </c>
      <c r="S30" s="116">
        <v>0</v>
      </c>
      <c r="T30" s="88">
        <v>0</v>
      </c>
      <c r="U30" s="88">
        <v>0</v>
      </c>
      <c r="V30" s="116">
        <v>0</v>
      </c>
      <c r="W30" s="88">
        <v>2419.5391253134662</v>
      </c>
      <c r="X30" s="88">
        <v>2043.5355211430838</v>
      </c>
      <c r="Y30" s="116">
        <v>-376.00360417038246</v>
      </c>
      <c r="Z30" s="88">
        <v>282.09600000000006</v>
      </c>
      <c r="AA30" s="88">
        <v>0</v>
      </c>
      <c r="AB30" s="116">
        <v>-282.09600000000006</v>
      </c>
      <c r="AC30" s="88">
        <v>5468.912625336935</v>
      </c>
      <c r="AD30" s="88">
        <v>6179.675798977195</v>
      </c>
      <c r="AE30" s="117">
        <v>710.76317364025999</v>
      </c>
      <c r="AF30" s="91">
        <v>13036.567323904213</v>
      </c>
      <c r="AG30" s="92">
        <v>12481.682285803188</v>
      </c>
      <c r="AH30" s="116">
        <v>-554.8850381010252</v>
      </c>
      <c r="AI30" s="88">
        <v>0</v>
      </c>
      <c r="AJ30" s="88">
        <v>0</v>
      </c>
      <c r="AK30" s="116">
        <v>0</v>
      </c>
      <c r="AL30" s="88">
        <v>0</v>
      </c>
      <c r="AM30" s="88">
        <v>0</v>
      </c>
      <c r="AN30" s="116">
        <v>0</v>
      </c>
      <c r="AO30" s="88">
        <v>2204.5250866541305</v>
      </c>
      <c r="AP30" s="88">
        <v>1881.5005471470809</v>
      </c>
      <c r="AQ30" s="116">
        <v>-323.02453950704967</v>
      </c>
      <c r="AR30" s="88">
        <v>15923.381726264191</v>
      </c>
      <c r="AS30" s="88">
        <v>190</v>
      </c>
      <c r="AT30" s="118">
        <v>-15733.381726264191</v>
      </c>
      <c r="AU30" s="88">
        <v>1612.3553286269828</v>
      </c>
      <c r="AV30" s="88">
        <v>0</v>
      </c>
      <c r="AW30" s="94">
        <v>-1612.3553286269828</v>
      </c>
      <c r="AX30" s="88">
        <v>2079.4024974751815</v>
      </c>
      <c r="AY30" s="88">
        <v>0</v>
      </c>
      <c r="AZ30" s="117">
        <v>-2079.4024974751815</v>
      </c>
      <c r="BA30" s="88">
        <v>570.33047623012999</v>
      </c>
      <c r="BB30" s="88">
        <v>0</v>
      </c>
      <c r="BC30" s="94">
        <v>-570.33047623012999</v>
      </c>
      <c r="BD30" s="88">
        <v>0</v>
      </c>
      <c r="BE30" s="88">
        <v>0</v>
      </c>
      <c r="BF30" s="95">
        <v>0</v>
      </c>
      <c r="BG30" s="88">
        <v>0</v>
      </c>
      <c r="BH30" s="88">
        <v>0</v>
      </c>
      <c r="BI30" s="94">
        <v>0</v>
      </c>
      <c r="BJ30" s="88">
        <v>247.92618947202834</v>
      </c>
      <c r="BK30" s="88">
        <v>0</v>
      </c>
      <c r="BL30" s="95">
        <v>-247.92618947202834</v>
      </c>
      <c r="BM30" s="88">
        <v>70.524000000000015</v>
      </c>
      <c r="BN30" s="88">
        <v>0</v>
      </c>
      <c r="BO30" s="94">
        <v>-70.524000000000015</v>
      </c>
      <c r="BP30" s="91">
        <v>4580.5384918043237</v>
      </c>
      <c r="BQ30" s="96">
        <v>0</v>
      </c>
      <c r="BR30" s="94">
        <v>-4580.5384918043237</v>
      </c>
      <c r="BS30" s="88">
        <v>13398.531845105457</v>
      </c>
      <c r="BT30" s="88">
        <v>20260.658906079389</v>
      </c>
      <c r="BU30" s="116">
        <v>6862.1270609739313</v>
      </c>
      <c r="BV30" s="88">
        <v>8997.3666600116849</v>
      </c>
      <c r="BW30" s="88">
        <v>9451.2466282620553</v>
      </c>
      <c r="BX30" s="116">
        <v>453.87996825037044</v>
      </c>
      <c r="BY30" s="88">
        <v>8442.7454380479976</v>
      </c>
      <c r="BZ30" s="88">
        <v>4084.4986935485622</v>
      </c>
      <c r="CA30" s="116">
        <v>-4358.2467444994354</v>
      </c>
      <c r="CB30" s="88">
        <v>0</v>
      </c>
      <c r="CC30" s="88">
        <v>0</v>
      </c>
      <c r="CD30" s="116">
        <v>0</v>
      </c>
      <c r="CE30" s="88">
        <v>0</v>
      </c>
      <c r="CF30" s="88">
        <v>0</v>
      </c>
      <c r="CG30" s="116">
        <v>0</v>
      </c>
      <c r="CH30" s="88">
        <v>4898.4403353873167</v>
      </c>
      <c r="CI30" s="88">
        <v>4302.0711451061843</v>
      </c>
      <c r="CJ30" s="116">
        <v>-596.36919028113243</v>
      </c>
      <c r="CK30" s="88">
        <v>0</v>
      </c>
      <c r="CL30" s="88">
        <v>0</v>
      </c>
      <c r="CM30" s="116">
        <v>0</v>
      </c>
      <c r="CN30" s="88">
        <v>4898.4403353873167</v>
      </c>
      <c r="CO30" s="96">
        <v>4302.0711451061843</v>
      </c>
      <c r="CP30" s="116">
        <v>-596.36919028113243</v>
      </c>
      <c r="CQ30" s="119">
        <v>71482.096907179322</v>
      </c>
      <c r="CR30" s="77">
        <v>52651.658205946464</v>
      </c>
      <c r="CS30" s="116">
        <v>-18830.438701232859</v>
      </c>
      <c r="CT30" s="91">
        <v>85778.516288615181</v>
      </c>
      <c r="CU30" s="98">
        <v>63181.989847135752</v>
      </c>
      <c r="CV30" s="117">
        <v>-22596.526441479429</v>
      </c>
      <c r="CW30" s="88">
        <v>2493.9305984221919</v>
      </c>
      <c r="CX30" s="88">
        <v>25090.457039901623</v>
      </c>
      <c r="CY30" s="116">
        <v>22596.526441479429</v>
      </c>
      <c r="CZ30" s="99">
        <v>-22596.526441479426</v>
      </c>
      <c r="DA30" s="8">
        <v>2</v>
      </c>
      <c r="DB30" s="100">
        <v>2098.62</v>
      </c>
      <c r="DC30" s="100">
        <v>0</v>
      </c>
      <c r="DD30" s="100">
        <v>419.20999999999981</v>
      </c>
      <c r="DE30" s="100">
        <v>0</v>
      </c>
      <c r="DF30" s="101">
        <v>-15451.875858121908</v>
      </c>
      <c r="DG30" s="120">
        <v>1059269.3626444484</v>
      </c>
      <c r="DH30" s="494">
        <v>1163.7117479067008</v>
      </c>
      <c r="DI30" s="96">
        <f>VLOOKUP(A30,'[9]побудинковий звіт'!$A$9:$DQ$353,121,FALSE)</f>
        <v>0</v>
      </c>
      <c r="DJ30" s="103">
        <v>6.4296295107265111</v>
      </c>
      <c r="DK30" s="103"/>
      <c r="DL30" s="103">
        <v>5.5283194960805897</v>
      </c>
      <c r="DM30" s="104">
        <v>1679.4192282017646</v>
      </c>
      <c r="DN30" s="104">
        <v>0</v>
      </c>
      <c r="DO30" s="105">
        <v>1679.4192282017646</v>
      </c>
      <c r="DP30" s="2"/>
      <c r="DQ30" s="104">
        <v>1679.41</v>
      </c>
      <c r="DR30" s="104">
        <v>0</v>
      </c>
      <c r="DS30" s="104">
        <v>1679.41</v>
      </c>
      <c r="DT30" s="106">
        <v>1684.3830288762524</v>
      </c>
      <c r="DU30" s="104">
        <v>-4.9730288762523287</v>
      </c>
      <c r="DV30" s="107">
        <v>1104</v>
      </c>
      <c r="DX30" s="77">
        <v>24604.704261682218</v>
      </c>
      <c r="DY30" s="77">
        <v>228</v>
      </c>
      <c r="DZ30" s="108">
        <v>419.20999999999981</v>
      </c>
      <c r="EB30" s="109">
        <v>191080.5807151703</v>
      </c>
      <c r="ED30" s="110">
        <v>-8221</v>
      </c>
      <c r="EE30" s="111">
        <v>-23672.875858121908</v>
      </c>
      <c r="EG30" s="112">
        <v>-18979.939342103768</v>
      </c>
      <c r="EI30" s="121">
        <v>2</v>
      </c>
      <c r="EJ30" s="77">
        <v>446.39182655505823</v>
      </c>
      <c r="EN30" s="114" t="s">
        <v>638</v>
      </c>
    </row>
    <row r="31" spans="1:144" hidden="1" x14ac:dyDescent="0.3">
      <c r="A31" s="81">
        <v>150000845</v>
      </c>
      <c r="B31" s="82" t="s">
        <v>639</v>
      </c>
      <c r="C31" s="490" t="s">
        <v>640</v>
      </c>
      <c r="D31" s="84">
        <v>252.8</v>
      </c>
      <c r="E31" s="115">
        <v>252.8</v>
      </c>
      <c r="F31" s="104"/>
      <c r="G31" s="104">
        <v>0</v>
      </c>
      <c r="H31" s="88">
        <v>0</v>
      </c>
      <c r="I31" s="88">
        <v>0</v>
      </c>
      <c r="J31" s="116">
        <v>0</v>
      </c>
      <c r="K31" s="88">
        <v>0</v>
      </c>
      <c r="L31" s="88">
        <v>0</v>
      </c>
      <c r="M31" s="116">
        <v>0</v>
      </c>
      <c r="N31" s="88">
        <v>0</v>
      </c>
      <c r="O31" s="88">
        <v>0</v>
      </c>
      <c r="P31" s="116">
        <v>0</v>
      </c>
      <c r="Q31" s="88">
        <v>0</v>
      </c>
      <c r="R31" s="88">
        <v>0</v>
      </c>
      <c r="S31" s="116">
        <v>0</v>
      </c>
      <c r="T31" s="88">
        <v>0</v>
      </c>
      <c r="U31" s="88">
        <v>0</v>
      </c>
      <c r="V31" s="116">
        <v>0</v>
      </c>
      <c r="W31" s="88">
        <v>0</v>
      </c>
      <c r="X31" s="88">
        <v>411.88671716895715</v>
      </c>
      <c r="Y31" s="116">
        <v>411.88671716895715</v>
      </c>
      <c r="Z31" s="88">
        <v>273.02399999999994</v>
      </c>
      <c r="AA31" s="88">
        <v>0</v>
      </c>
      <c r="AB31" s="116">
        <v>-273.02399999999994</v>
      </c>
      <c r="AC31" s="88">
        <v>2185.7951994670425</v>
      </c>
      <c r="AD31" s="88">
        <v>4955.0666427860033</v>
      </c>
      <c r="AE31" s="117">
        <v>2769.2714433189608</v>
      </c>
      <c r="AF31" s="91">
        <v>2458.8191994670424</v>
      </c>
      <c r="AG31" s="92">
        <v>5366.9533599549604</v>
      </c>
      <c r="AH31" s="116">
        <v>2908.1341604879181</v>
      </c>
      <c r="AI31" s="88">
        <v>0</v>
      </c>
      <c r="AJ31" s="88">
        <v>0</v>
      </c>
      <c r="AK31" s="116">
        <v>0</v>
      </c>
      <c r="AL31" s="88">
        <v>0</v>
      </c>
      <c r="AM31" s="88">
        <v>0</v>
      </c>
      <c r="AN31" s="116">
        <v>0</v>
      </c>
      <c r="AO31" s="88">
        <v>1530.477895463785</v>
      </c>
      <c r="AP31" s="88">
        <v>988.80158316103984</v>
      </c>
      <c r="AQ31" s="116">
        <v>-541.67631230274515</v>
      </c>
      <c r="AR31" s="88">
        <v>15910.822021596588</v>
      </c>
      <c r="AS31" s="88">
        <v>0</v>
      </c>
      <c r="AT31" s="118">
        <v>-15910.822021596588</v>
      </c>
      <c r="AU31" s="88">
        <v>0</v>
      </c>
      <c r="AV31" s="88">
        <v>0</v>
      </c>
      <c r="AW31" s="94">
        <v>0</v>
      </c>
      <c r="AX31" s="88">
        <v>0</v>
      </c>
      <c r="AY31" s="88">
        <v>0</v>
      </c>
      <c r="AZ31" s="117">
        <v>0</v>
      </c>
      <c r="BA31" s="88">
        <v>0</v>
      </c>
      <c r="BB31" s="88">
        <v>0</v>
      </c>
      <c r="BC31" s="94">
        <v>0</v>
      </c>
      <c r="BD31" s="88">
        <v>0</v>
      </c>
      <c r="BE31" s="88">
        <v>0</v>
      </c>
      <c r="BF31" s="95">
        <v>0</v>
      </c>
      <c r="BG31" s="88">
        <v>0</v>
      </c>
      <c r="BH31" s="88">
        <v>0</v>
      </c>
      <c r="BI31" s="94">
        <v>0</v>
      </c>
      <c r="BJ31" s="88">
        <v>0</v>
      </c>
      <c r="BK31" s="88">
        <v>0</v>
      </c>
      <c r="BL31" s="95">
        <v>0</v>
      </c>
      <c r="BM31" s="88">
        <v>99.288963932870004</v>
      </c>
      <c r="BN31" s="88">
        <v>0</v>
      </c>
      <c r="BO31" s="94">
        <v>-99.288963932870004</v>
      </c>
      <c r="BP31" s="91">
        <v>99.288963932870004</v>
      </c>
      <c r="BQ31" s="96">
        <v>0</v>
      </c>
      <c r="BR31" s="94">
        <v>-99.288963932870004</v>
      </c>
      <c r="BS31" s="88">
        <v>0</v>
      </c>
      <c r="BT31" s="88">
        <v>0.57681303483037694</v>
      </c>
      <c r="BU31" s="116">
        <v>0.57681303483037694</v>
      </c>
      <c r="BV31" s="88">
        <v>0</v>
      </c>
      <c r="BW31" s="88">
        <v>24.497826460888668</v>
      </c>
      <c r="BX31" s="116">
        <v>24.497826460888668</v>
      </c>
      <c r="BY31" s="88">
        <v>0</v>
      </c>
      <c r="BZ31" s="88">
        <v>2.1445882411031121E-3</v>
      </c>
      <c r="CA31" s="116">
        <v>2.1445882411031121E-3</v>
      </c>
      <c r="CB31" s="88">
        <v>0</v>
      </c>
      <c r="CC31" s="88">
        <v>0</v>
      </c>
      <c r="CD31" s="116">
        <v>0</v>
      </c>
      <c r="CE31" s="88">
        <v>0</v>
      </c>
      <c r="CF31" s="88">
        <v>0</v>
      </c>
      <c r="CG31" s="116">
        <v>0</v>
      </c>
      <c r="CH31" s="88">
        <v>0</v>
      </c>
      <c r="CI31" s="88">
        <v>0</v>
      </c>
      <c r="CJ31" s="116">
        <v>0</v>
      </c>
      <c r="CK31" s="88">
        <v>0</v>
      </c>
      <c r="CL31" s="88">
        <v>0</v>
      </c>
      <c r="CM31" s="116">
        <v>0</v>
      </c>
      <c r="CN31" s="88">
        <v>0</v>
      </c>
      <c r="CO31" s="96">
        <v>0</v>
      </c>
      <c r="CP31" s="116">
        <v>0</v>
      </c>
      <c r="CQ31" s="119">
        <v>19999.408080460285</v>
      </c>
      <c r="CR31" s="77">
        <v>6380.8317271999613</v>
      </c>
      <c r="CS31" s="116">
        <v>-13618.576353260323</v>
      </c>
      <c r="CT31" s="91">
        <v>23999.289696552343</v>
      </c>
      <c r="CU31" s="98">
        <v>7656.9980726399535</v>
      </c>
      <c r="CV31" s="117">
        <v>-16342.29162391239</v>
      </c>
      <c r="CW31" s="88">
        <v>847.76868091180677</v>
      </c>
      <c r="CX31" s="88">
        <v>17190.060304824197</v>
      </c>
      <c r="CY31" s="116">
        <v>16342.291623912392</v>
      </c>
      <c r="CZ31" s="99">
        <v>-16342.291623912392</v>
      </c>
      <c r="DA31" s="8">
        <v>1</v>
      </c>
      <c r="DB31" s="100">
        <v>1062.0999999999999</v>
      </c>
      <c r="DC31" s="100">
        <v>0</v>
      </c>
      <c r="DD31" s="100">
        <v>595.55999999999995</v>
      </c>
      <c r="DE31" s="100">
        <v>0</v>
      </c>
      <c r="DF31" s="101">
        <v>-7984.9123372053855</v>
      </c>
      <c r="DG31" s="120">
        <v>298164.70052956976</v>
      </c>
      <c r="DH31" s="494">
        <v>1126.2876335023507</v>
      </c>
      <c r="DI31" s="96">
        <f>VLOOKUP(A31,'[9]побудинковий звіт'!$A$9:$DQ$353,121,FALSE)</f>
        <v>0</v>
      </c>
      <c r="DJ31" s="103">
        <v>1.8455457071186456</v>
      </c>
      <c r="DK31" s="103"/>
      <c r="DL31" s="103">
        <v>1.8455457071186456</v>
      </c>
      <c r="DM31" s="104">
        <v>466.55395475959364</v>
      </c>
      <c r="DN31" s="104">
        <v>0</v>
      </c>
      <c r="DO31" s="105">
        <v>466.55395475959364</v>
      </c>
      <c r="DP31" s="2"/>
      <c r="DQ31" s="104">
        <v>466.54</v>
      </c>
      <c r="DR31" s="104">
        <v>0</v>
      </c>
      <c r="DS31" s="104">
        <v>466.54</v>
      </c>
      <c r="DT31" s="106">
        <v>468.82982770964037</v>
      </c>
      <c r="DU31" s="104">
        <v>-2.289827709640349</v>
      </c>
      <c r="DV31" s="107">
        <v>0</v>
      </c>
      <c r="DX31" s="77">
        <v>19212.133182635349</v>
      </c>
      <c r="DY31" s="77">
        <v>0</v>
      </c>
      <c r="DZ31" s="108">
        <v>595.55999999999995</v>
      </c>
      <c r="EB31" s="109">
        <v>190929.86425915908</v>
      </c>
      <c r="ED31" s="110">
        <v>3904</v>
      </c>
      <c r="EE31" s="111">
        <v>-4080.9123372053855</v>
      </c>
      <c r="EG31" s="112">
        <v>-11059.55957499057</v>
      </c>
      <c r="EI31" s="121">
        <v>1</v>
      </c>
      <c r="EJ31" s="77">
        <v>417.29388429361364</v>
      </c>
      <c r="EN31" s="114" t="s">
        <v>641</v>
      </c>
    </row>
    <row r="32" spans="1:144" hidden="1" x14ac:dyDescent="0.3">
      <c r="A32" s="81">
        <v>150000672</v>
      </c>
      <c r="B32" s="82" t="s">
        <v>907</v>
      </c>
      <c r="C32" s="491" t="s">
        <v>499</v>
      </c>
      <c r="D32" s="84">
        <v>3174.5</v>
      </c>
      <c r="E32" s="115">
        <v>3107.5</v>
      </c>
      <c r="F32" s="104"/>
      <c r="G32" s="104">
        <v>67</v>
      </c>
      <c r="H32" s="88">
        <v>59650.323434687714</v>
      </c>
      <c r="I32" s="88">
        <v>60868.363675166343</v>
      </c>
      <c r="J32" s="116">
        <v>1218.0402404786291</v>
      </c>
      <c r="K32" s="88">
        <v>12061.374981628735</v>
      </c>
      <c r="L32" s="88">
        <v>12191.193457716452</v>
      </c>
      <c r="M32" s="116">
        <v>129.8184760877175</v>
      </c>
      <c r="N32" s="88">
        <v>19400.62</v>
      </c>
      <c r="O32" s="88">
        <v>18447.575965354568</v>
      </c>
      <c r="P32" s="116">
        <v>-953.04403464543066</v>
      </c>
      <c r="Q32" s="88">
        <v>0</v>
      </c>
      <c r="R32" s="88">
        <v>0</v>
      </c>
      <c r="S32" s="116">
        <v>0</v>
      </c>
      <c r="T32" s="88">
        <v>0</v>
      </c>
      <c r="U32" s="88">
        <v>0</v>
      </c>
      <c r="V32" s="116">
        <v>0</v>
      </c>
      <c r="W32" s="88">
        <v>30616.082576156561</v>
      </c>
      <c r="X32" s="88">
        <v>27703.086230590077</v>
      </c>
      <c r="Y32" s="116">
        <v>-2912.9963455664838</v>
      </c>
      <c r="Z32" s="88">
        <v>3471.389999999999</v>
      </c>
      <c r="AA32" s="88">
        <v>0</v>
      </c>
      <c r="AB32" s="116">
        <v>-3471.389999999999</v>
      </c>
      <c r="AC32" s="88">
        <v>66997.380960886687</v>
      </c>
      <c r="AD32" s="88">
        <v>75301.998106524014</v>
      </c>
      <c r="AE32" s="117">
        <v>8304.6171456373268</v>
      </c>
      <c r="AF32" s="91">
        <v>192197.17195335968</v>
      </c>
      <c r="AG32" s="92">
        <v>194512.21743535146</v>
      </c>
      <c r="AH32" s="116">
        <v>2315.0454819917795</v>
      </c>
      <c r="AI32" s="88">
        <v>0</v>
      </c>
      <c r="AJ32" s="88">
        <v>0</v>
      </c>
      <c r="AK32" s="116">
        <v>0</v>
      </c>
      <c r="AL32" s="88">
        <v>0</v>
      </c>
      <c r="AM32" s="88">
        <v>0</v>
      </c>
      <c r="AN32" s="116">
        <v>0</v>
      </c>
      <c r="AO32" s="88">
        <v>38402.203289368961</v>
      </c>
      <c r="AP32" s="88">
        <v>38333.527399433944</v>
      </c>
      <c r="AQ32" s="116">
        <v>-68.67588993501704</v>
      </c>
      <c r="AR32" s="88">
        <v>163629.40161432049</v>
      </c>
      <c r="AS32" s="88">
        <v>119382.65471553545</v>
      </c>
      <c r="AT32" s="118">
        <v>-44246.746898785044</v>
      </c>
      <c r="AU32" s="88">
        <v>15989.061373908233</v>
      </c>
      <c r="AV32" s="88">
        <v>7530.82</v>
      </c>
      <c r="AW32" s="94">
        <v>-8458.2413739082331</v>
      </c>
      <c r="AX32" s="88">
        <v>23535.955962505803</v>
      </c>
      <c r="AY32" s="88">
        <v>2334.92</v>
      </c>
      <c r="AZ32" s="117">
        <v>-21201.035962505804</v>
      </c>
      <c r="BA32" s="88">
        <v>9071.1789639946182</v>
      </c>
      <c r="BB32" s="88">
        <v>5012.7824366515142</v>
      </c>
      <c r="BC32" s="94">
        <v>-4058.396527343104</v>
      </c>
      <c r="BD32" s="88">
        <v>0</v>
      </c>
      <c r="BE32" s="88">
        <v>0</v>
      </c>
      <c r="BF32" s="95">
        <v>0</v>
      </c>
      <c r="BG32" s="88">
        <v>0</v>
      </c>
      <c r="BH32" s="88">
        <v>0</v>
      </c>
      <c r="BI32" s="94">
        <v>0</v>
      </c>
      <c r="BJ32" s="88">
        <v>10319.108337450249</v>
      </c>
      <c r="BK32" s="88">
        <v>0</v>
      </c>
      <c r="BL32" s="95">
        <v>-10319.108337450249</v>
      </c>
      <c r="BM32" s="88">
        <v>5019.3913302196979</v>
      </c>
      <c r="BN32" s="88">
        <v>0</v>
      </c>
      <c r="BO32" s="94">
        <v>-5019.3913302196979</v>
      </c>
      <c r="BP32" s="91">
        <v>63934.695968078602</v>
      </c>
      <c r="BQ32" s="96">
        <v>14878.522436651514</v>
      </c>
      <c r="BR32" s="94">
        <v>-49056.173531427092</v>
      </c>
      <c r="BS32" s="88">
        <v>89269.972311628779</v>
      </c>
      <c r="BT32" s="88">
        <v>157623.79710455876</v>
      </c>
      <c r="BU32" s="116">
        <v>68353.824792929983</v>
      </c>
      <c r="BV32" s="88">
        <v>53901.840308431143</v>
      </c>
      <c r="BW32" s="88">
        <v>55678.327916340539</v>
      </c>
      <c r="BX32" s="116">
        <v>1776.4876079093956</v>
      </c>
      <c r="BY32" s="88">
        <v>43720.691041505808</v>
      </c>
      <c r="BZ32" s="88">
        <v>22480.308055812216</v>
      </c>
      <c r="CA32" s="116">
        <v>-21240.382985693592</v>
      </c>
      <c r="CB32" s="88">
        <v>4553.7673363045706</v>
      </c>
      <c r="CC32" s="88">
        <v>4684.9328211019256</v>
      </c>
      <c r="CD32" s="116">
        <v>131.16548479735502</v>
      </c>
      <c r="CE32" s="88">
        <v>552.64209632537325</v>
      </c>
      <c r="CF32" s="88">
        <v>0</v>
      </c>
      <c r="CG32" s="116">
        <v>-552.64209632537325</v>
      </c>
      <c r="CH32" s="88">
        <v>46317.002533749932</v>
      </c>
      <c r="CI32" s="88">
        <v>38767.394570834032</v>
      </c>
      <c r="CJ32" s="116">
        <v>-7549.6079629158994</v>
      </c>
      <c r="CK32" s="88">
        <v>0</v>
      </c>
      <c r="CL32" s="88">
        <v>0</v>
      </c>
      <c r="CM32" s="116">
        <v>0</v>
      </c>
      <c r="CN32" s="88">
        <v>46317.002533749932</v>
      </c>
      <c r="CO32" s="96">
        <v>38767.394570834032</v>
      </c>
      <c r="CP32" s="116">
        <v>-7549.6079629158994</v>
      </c>
      <c r="CQ32" s="119">
        <v>696479.38845307333</v>
      </c>
      <c r="CR32" s="77">
        <v>646341.68245561991</v>
      </c>
      <c r="CS32" s="116">
        <v>-50137.70599745342</v>
      </c>
      <c r="CT32" s="91">
        <v>835775.266143688</v>
      </c>
      <c r="CU32" s="98">
        <v>775610.01894674392</v>
      </c>
      <c r="CV32" s="117">
        <v>-60165.247196944081</v>
      </c>
      <c r="CW32" s="88">
        <v>40273.719717892542</v>
      </c>
      <c r="CX32" s="88">
        <v>100438.9669148367</v>
      </c>
      <c r="CY32" s="116">
        <v>60165.247196944154</v>
      </c>
      <c r="CZ32" s="99">
        <v>-60165.247196944278</v>
      </c>
      <c r="DA32" s="8">
        <v>2</v>
      </c>
      <c r="DB32" s="100">
        <v>30181.69</v>
      </c>
      <c r="DC32" s="100">
        <v>320.12</v>
      </c>
      <c r="DD32" s="100">
        <v>13900.399999999998</v>
      </c>
      <c r="DE32" s="100">
        <v>0</v>
      </c>
      <c r="DF32" s="101">
        <v>5475.1732957633794</v>
      </c>
      <c r="DG32" s="120">
        <v>10512587.830338966</v>
      </c>
      <c r="DH32" s="494">
        <v>13844.694703752193</v>
      </c>
      <c r="DI32" s="96">
        <f>VLOOKUP(A32,'[9]побудинковий звіт'!$A$9:$DQ$353,121,FALSE)</f>
        <v>0</v>
      </c>
      <c r="DJ32" s="103">
        <v>5.2370000000000001</v>
      </c>
      <c r="DK32" s="103"/>
      <c r="DL32" s="103">
        <v>4.7779999999999996</v>
      </c>
      <c r="DM32" s="104">
        <v>16273.977500000001</v>
      </c>
      <c r="DN32" s="104">
        <v>320.12599999999998</v>
      </c>
      <c r="DO32" s="105">
        <v>16594.103500000001</v>
      </c>
      <c r="DP32" s="2"/>
      <c r="DQ32" s="104">
        <v>16281.29</v>
      </c>
      <c r="DR32" s="104">
        <v>320.12</v>
      </c>
      <c r="DS32" s="104">
        <v>16601.41</v>
      </c>
      <c r="DT32" s="106">
        <v>16752.158070430862</v>
      </c>
      <c r="DU32" s="104">
        <v>-150.74807043086184</v>
      </c>
      <c r="DV32" s="107">
        <v>1104</v>
      </c>
      <c r="DX32" s="77">
        <v>273076.91709887888</v>
      </c>
      <c r="DY32" s="77">
        <v>161113.41258262433</v>
      </c>
      <c r="DZ32" s="108">
        <v>13900.399999999998</v>
      </c>
      <c r="EB32" s="109">
        <v>1963552.819371846</v>
      </c>
      <c r="ED32" s="110">
        <v>39266</v>
      </c>
      <c r="EE32" s="111">
        <v>44741.173295763379</v>
      </c>
      <c r="EG32" s="112">
        <v>-17934.00032145864</v>
      </c>
      <c r="EI32" s="124">
        <v>5</v>
      </c>
      <c r="EJ32" s="77">
        <v>5398.9068520606106</v>
      </c>
      <c r="EN32" s="123" t="s">
        <v>501</v>
      </c>
    </row>
    <row r="33" spans="1:144" hidden="1" x14ac:dyDescent="0.3">
      <c r="A33" s="81">
        <v>150000673</v>
      </c>
      <c r="B33" s="82" t="s">
        <v>502</v>
      </c>
      <c r="C33" s="490" t="s">
        <v>503</v>
      </c>
      <c r="D33" s="84">
        <v>603.29999999999995</v>
      </c>
      <c r="E33" s="115">
        <v>603.29999999999995</v>
      </c>
      <c r="F33" s="104"/>
      <c r="G33" s="104">
        <v>0</v>
      </c>
      <c r="H33" s="88">
        <v>16115.496253253717</v>
      </c>
      <c r="I33" s="88">
        <v>16151.623110729277</v>
      </c>
      <c r="J33" s="116">
        <v>36.126857475559518</v>
      </c>
      <c r="K33" s="88">
        <v>2886.8438163769652</v>
      </c>
      <c r="L33" s="88">
        <v>2922.5050297779553</v>
      </c>
      <c r="M33" s="116">
        <v>35.661213400990164</v>
      </c>
      <c r="N33" s="88">
        <v>3623.1394181555102</v>
      </c>
      <c r="O33" s="88">
        <v>3445.282720179046</v>
      </c>
      <c r="P33" s="116">
        <v>-177.85669797646415</v>
      </c>
      <c r="Q33" s="88">
        <v>0</v>
      </c>
      <c r="R33" s="88">
        <v>0</v>
      </c>
      <c r="S33" s="116">
        <v>0</v>
      </c>
      <c r="T33" s="88">
        <v>0</v>
      </c>
      <c r="U33" s="88">
        <v>0</v>
      </c>
      <c r="V33" s="116">
        <v>0</v>
      </c>
      <c r="W33" s="88">
        <v>4979.0310892156303</v>
      </c>
      <c r="X33" s="88">
        <v>4345.1059951023453</v>
      </c>
      <c r="Y33" s="116">
        <v>-633.92509411328501</v>
      </c>
      <c r="Z33" s="88">
        <v>651.56399999999996</v>
      </c>
      <c r="AA33" s="88">
        <v>0</v>
      </c>
      <c r="AB33" s="116">
        <v>-651.56399999999996</v>
      </c>
      <c r="AC33" s="88">
        <v>12631.244126089974</v>
      </c>
      <c r="AD33" s="88">
        <v>14273.074327180409</v>
      </c>
      <c r="AE33" s="117">
        <v>1641.8302010904354</v>
      </c>
      <c r="AF33" s="91">
        <v>40887.318703091798</v>
      </c>
      <c r="AG33" s="92">
        <v>41137.59118296903</v>
      </c>
      <c r="AH33" s="116">
        <v>250.2724798772324</v>
      </c>
      <c r="AI33" s="88">
        <v>0</v>
      </c>
      <c r="AJ33" s="88">
        <v>0</v>
      </c>
      <c r="AK33" s="116">
        <v>0</v>
      </c>
      <c r="AL33" s="88">
        <v>0</v>
      </c>
      <c r="AM33" s="88">
        <v>0</v>
      </c>
      <c r="AN33" s="116">
        <v>0</v>
      </c>
      <c r="AO33" s="88">
        <v>6590.1210021022043</v>
      </c>
      <c r="AP33" s="88">
        <v>6199.4932175333997</v>
      </c>
      <c r="AQ33" s="116">
        <v>-390.6277845688046</v>
      </c>
      <c r="AR33" s="88">
        <v>37314.29823103884</v>
      </c>
      <c r="AS33" s="88">
        <v>35538.9</v>
      </c>
      <c r="AT33" s="118">
        <v>-1775.3982310388383</v>
      </c>
      <c r="AU33" s="88">
        <v>5106.250835767175</v>
      </c>
      <c r="AV33" s="88">
        <v>519</v>
      </c>
      <c r="AW33" s="94">
        <v>-4587.250835767175</v>
      </c>
      <c r="AX33" s="88">
        <v>5632.8364373812337</v>
      </c>
      <c r="AY33" s="88">
        <v>0</v>
      </c>
      <c r="AZ33" s="117">
        <v>-5632.8364373812337</v>
      </c>
      <c r="BA33" s="88">
        <v>1546.1488333521879</v>
      </c>
      <c r="BB33" s="88">
        <v>1877</v>
      </c>
      <c r="BC33" s="94">
        <v>330.85116664781208</v>
      </c>
      <c r="BD33" s="88">
        <v>0</v>
      </c>
      <c r="BE33" s="88">
        <v>0</v>
      </c>
      <c r="BF33" s="95">
        <v>0</v>
      </c>
      <c r="BG33" s="88">
        <v>0</v>
      </c>
      <c r="BH33" s="88">
        <v>0</v>
      </c>
      <c r="BI33" s="94">
        <v>0</v>
      </c>
      <c r="BJ33" s="88">
        <v>496.60272646211826</v>
      </c>
      <c r="BK33" s="88">
        <v>711</v>
      </c>
      <c r="BL33" s="95">
        <v>214.39727353788174</v>
      </c>
      <c r="BM33" s="88">
        <v>162.89099999999999</v>
      </c>
      <c r="BN33" s="88">
        <v>0</v>
      </c>
      <c r="BO33" s="94">
        <v>-162.89099999999999</v>
      </c>
      <c r="BP33" s="91">
        <v>12944.729832962716</v>
      </c>
      <c r="BQ33" s="96">
        <v>3107</v>
      </c>
      <c r="BR33" s="94">
        <v>-9837.7298329627156</v>
      </c>
      <c r="BS33" s="88">
        <v>34956.429142336696</v>
      </c>
      <c r="BT33" s="88">
        <v>46222.484924501929</v>
      </c>
      <c r="BU33" s="116">
        <v>11266.055782165233</v>
      </c>
      <c r="BV33" s="88">
        <v>19221.890549632088</v>
      </c>
      <c r="BW33" s="88">
        <v>20949.139582748729</v>
      </c>
      <c r="BX33" s="116">
        <v>1727.2490331166409</v>
      </c>
      <c r="BY33" s="88">
        <v>9743.3882753881499</v>
      </c>
      <c r="BZ33" s="88">
        <v>8291.7103984676596</v>
      </c>
      <c r="CA33" s="116">
        <v>-1451.6778769204902</v>
      </c>
      <c r="CB33" s="88">
        <v>0</v>
      </c>
      <c r="CC33" s="88">
        <v>0</v>
      </c>
      <c r="CD33" s="116">
        <v>0</v>
      </c>
      <c r="CE33" s="88">
        <v>0</v>
      </c>
      <c r="CF33" s="88">
        <v>0</v>
      </c>
      <c r="CG33" s="116">
        <v>0</v>
      </c>
      <c r="CH33" s="88">
        <v>3532.0042683098536</v>
      </c>
      <c r="CI33" s="88">
        <v>2238.8725309884658</v>
      </c>
      <c r="CJ33" s="116">
        <v>-1293.1317373213878</v>
      </c>
      <c r="CK33" s="88">
        <v>0</v>
      </c>
      <c r="CL33" s="88">
        <v>0</v>
      </c>
      <c r="CM33" s="116">
        <v>0</v>
      </c>
      <c r="CN33" s="88">
        <v>3532.0042683098536</v>
      </c>
      <c r="CO33" s="96">
        <v>2238.8725309884658</v>
      </c>
      <c r="CP33" s="116">
        <v>-1293.1317373213878</v>
      </c>
      <c r="CQ33" s="119">
        <v>165190.18000486237</v>
      </c>
      <c r="CR33" s="77">
        <v>163685.19183720925</v>
      </c>
      <c r="CS33" s="116">
        <v>-1504.9881676531222</v>
      </c>
      <c r="CT33" s="91">
        <v>198228.21600583484</v>
      </c>
      <c r="CU33" s="98">
        <v>196422.2302046511</v>
      </c>
      <c r="CV33" s="117">
        <v>-1805.985801183735</v>
      </c>
      <c r="CW33" s="88">
        <v>5657.8968284437706</v>
      </c>
      <c r="CX33" s="88">
        <v>7463.8826296275374</v>
      </c>
      <c r="CY33" s="116">
        <v>1805.9858011837669</v>
      </c>
      <c r="CZ33" s="99">
        <v>-1805.9858011837769</v>
      </c>
      <c r="DA33" s="8">
        <v>2</v>
      </c>
      <c r="DB33" s="100">
        <v>41414.129999999997</v>
      </c>
      <c r="DC33" s="100">
        <v>0</v>
      </c>
      <c r="DD33" s="100">
        <v>37545.06</v>
      </c>
      <c r="DE33" s="100">
        <v>0</v>
      </c>
      <c r="DF33" s="101">
        <v>8356.3542398477584</v>
      </c>
      <c r="DG33" s="120">
        <v>2446633.3540113433</v>
      </c>
      <c r="DH33" s="494">
        <v>2687.8533595410127</v>
      </c>
      <c r="DI33" s="96">
        <f>VLOOKUP(A33,'[9]побудинковий звіт'!$A$9:$DQ$353,121,FALSE)</f>
        <v>0</v>
      </c>
      <c r="DJ33" s="103">
        <v>6.4217042466165477</v>
      </c>
      <c r="DK33" s="103"/>
      <c r="DL33" s="103">
        <v>5.5984128955008901</v>
      </c>
      <c r="DM33" s="104">
        <v>3874.2141719837628</v>
      </c>
      <c r="DN33" s="104">
        <v>0</v>
      </c>
      <c r="DO33" s="105">
        <v>3874.2141719837628</v>
      </c>
      <c r="DP33" s="2"/>
      <c r="DQ33" s="104">
        <v>3869.07</v>
      </c>
      <c r="DR33" s="104">
        <v>0</v>
      </c>
      <c r="DS33" s="104">
        <v>3869.07</v>
      </c>
      <c r="DT33" s="106">
        <v>3885.6650513098234</v>
      </c>
      <c r="DU33" s="104">
        <v>-16.595051309823248</v>
      </c>
      <c r="DV33" s="107">
        <v>204</v>
      </c>
      <c r="DX33" s="77">
        <v>60310.833676801863</v>
      </c>
      <c r="DY33" s="77">
        <v>46375.08</v>
      </c>
      <c r="DZ33" s="108">
        <v>37545.06</v>
      </c>
      <c r="EB33" s="109">
        <v>447771.57877246605</v>
      </c>
      <c r="ED33" s="110">
        <v>2873</v>
      </c>
      <c r="EE33" s="111">
        <v>11229.354239847758</v>
      </c>
      <c r="EG33" s="112">
        <v>9567.7946969173663</v>
      </c>
      <c r="EI33" s="121">
        <v>2</v>
      </c>
      <c r="EJ33" s="77">
        <v>1102.9073017009889</v>
      </c>
      <c r="EN33" s="114" t="s">
        <v>505</v>
      </c>
    </row>
    <row r="34" spans="1:144" hidden="1" x14ac:dyDescent="0.3">
      <c r="A34" s="81">
        <v>150000676</v>
      </c>
      <c r="B34" s="82" t="s">
        <v>506</v>
      </c>
      <c r="C34" s="490" t="s">
        <v>507</v>
      </c>
      <c r="D34" s="84">
        <v>4198.2</v>
      </c>
      <c r="E34" s="115">
        <v>4198.2</v>
      </c>
      <c r="F34" s="104">
        <v>460.2</v>
      </c>
      <c r="G34" s="104">
        <v>0</v>
      </c>
      <c r="H34" s="88">
        <v>70983.031256628965</v>
      </c>
      <c r="I34" s="88">
        <v>72791.678198606009</v>
      </c>
      <c r="J34" s="116">
        <v>1808.6469419770438</v>
      </c>
      <c r="K34" s="88">
        <v>11108.71109093877</v>
      </c>
      <c r="L34" s="88">
        <v>11217.713032894091</v>
      </c>
      <c r="M34" s="116">
        <v>109.00194195532094</v>
      </c>
      <c r="N34" s="88">
        <v>26598.720815214361</v>
      </c>
      <c r="O34" s="88">
        <v>25291.679916772748</v>
      </c>
      <c r="P34" s="116">
        <v>-1307.0408984416135</v>
      </c>
      <c r="Q34" s="88">
        <v>6619.6328098930944</v>
      </c>
      <c r="R34" s="88">
        <v>6294.7061026426345</v>
      </c>
      <c r="S34" s="116">
        <v>-324.92670725045991</v>
      </c>
      <c r="T34" s="88">
        <v>3183.3466979633531</v>
      </c>
      <c r="U34" s="88">
        <v>7841.6156949244141</v>
      </c>
      <c r="V34" s="116">
        <v>4658.268996961061</v>
      </c>
      <c r="W34" s="88">
        <v>26595.456744011302</v>
      </c>
      <c r="X34" s="88">
        <v>24842.037595704034</v>
      </c>
      <c r="Y34" s="116">
        <v>-1753.4191483072682</v>
      </c>
      <c r="Z34" s="88">
        <v>4534.1640000000007</v>
      </c>
      <c r="AA34" s="88">
        <v>0</v>
      </c>
      <c r="AB34" s="116">
        <v>-4534.1640000000007</v>
      </c>
      <c r="AC34" s="88">
        <v>87896.659075606352</v>
      </c>
      <c r="AD34" s="88">
        <v>99325.703743709673</v>
      </c>
      <c r="AE34" s="117">
        <v>11429.044668103321</v>
      </c>
      <c r="AF34" s="91">
        <v>237519.72249025619</v>
      </c>
      <c r="AG34" s="92">
        <v>247605.13428525359</v>
      </c>
      <c r="AH34" s="116">
        <v>10085.411794997402</v>
      </c>
      <c r="AI34" s="88">
        <v>159492.22949313585</v>
      </c>
      <c r="AJ34" s="88">
        <v>157852.33016108014</v>
      </c>
      <c r="AK34" s="116">
        <v>-1639.8993320557056</v>
      </c>
      <c r="AL34" s="88">
        <v>5674.0468949999995</v>
      </c>
      <c r="AM34" s="88">
        <v>5093.8889276769623</v>
      </c>
      <c r="AN34" s="116">
        <v>-580.15796732303716</v>
      </c>
      <c r="AO34" s="88">
        <v>14194.373547767884</v>
      </c>
      <c r="AP34" s="88">
        <v>13699.768354888474</v>
      </c>
      <c r="AQ34" s="116">
        <v>-494.60519287940951</v>
      </c>
      <c r="AR34" s="88">
        <v>234262.98567989052</v>
      </c>
      <c r="AS34" s="88">
        <v>114937.42</v>
      </c>
      <c r="AT34" s="118">
        <v>-119325.56567989053</v>
      </c>
      <c r="AU34" s="88">
        <v>16175.335860488154</v>
      </c>
      <c r="AV34" s="88">
        <v>4132</v>
      </c>
      <c r="AW34" s="94">
        <v>-12043.335860488154</v>
      </c>
      <c r="AX34" s="88">
        <v>18012.722217883289</v>
      </c>
      <c r="AY34" s="88">
        <v>3953</v>
      </c>
      <c r="AZ34" s="117">
        <v>-14059.722217883289</v>
      </c>
      <c r="BA34" s="88">
        <v>8842.845424052357</v>
      </c>
      <c r="BB34" s="88">
        <v>627</v>
      </c>
      <c r="BC34" s="94">
        <v>-8215.845424052357</v>
      </c>
      <c r="BD34" s="88">
        <v>16432.718948394231</v>
      </c>
      <c r="BE34" s="88">
        <v>0</v>
      </c>
      <c r="BF34" s="95">
        <v>-16432.718948394231</v>
      </c>
      <c r="BG34" s="88">
        <v>6664.3927379831712</v>
      </c>
      <c r="BH34" s="88">
        <v>6463</v>
      </c>
      <c r="BI34" s="94">
        <v>-201.39273798317117</v>
      </c>
      <c r="BJ34" s="88">
        <v>9680.1744436063</v>
      </c>
      <c r="BK34" s="88">
        <v>1489</v>
      </c>
      <c r="BL34" s="95">
        <v>-8191.1744436063</v>
      </c>
      <c r="BM34" s="88">
        <v>1133.5410000000002</v>
      </c>
      <c r="BN34" s="88">
        <v>0</v>
      </c>
      <c r="BO34" s="94">
        <v>-1133.5410000000002</v>
      </c>
      <c r="BP34" s="91">
        <v>76941.730632407503</v>
      </c>
      <c r="BQ34" s="96">
        <v>16664</v>
      </c>
      <c r="BR34" s="94">
        <v>-60277.730632407503</v>
      </c>
      <c r="BS34" s="88">
        <v>231693.70521899391</v>
      </c>
      <c r="BT34" s="88">
        <v>257204.81077272655</v>
      </c>
      <c r="BU34" s="116">
        <v>25511.105553732632</v>
      </c>
      <c r="BV34" s="88">
        <v>145058.71024721398</v>
      </c>
      <c r="BW34" s="88">
        <v>154624.83119420381</v>
      </c>
      <c r="BX34" s="116">
        <v>9566.1209469898313</v>
      </c>
      <c r="BY34" s="88">
        <v>49847.863432516191</v>
      </c>
      <c r="BZ34" s="88">
        <v>53278.797617813892</v>
      </c>
      <c r="CA34" s="116">
        <v>3430.9341852977013</v>
      </c>
      <c r="CB34" s="88">
        <v>2330.7545153191109</v>
      </c>
      <c r="CC34" s="88">
        <v>2362.1510022362654</v>
      </c>
      <c r="CD34" s="116">
        <v>31.396486917154562</v>
      </c>
      <c r="CE34" s="88">
        <v>278.65947321447391</v>
      </c>
      <c r="CF34" s="88">
        <v>0</v>
      </c>
      <c r="CG34" s="116">
        <v>-278.65947321447391</v>
      </c>
      <c r="CH34" s="88">
        <v>43729.056951408391</v>
      </c>
      <c r="CI34" s="88">
        <v>74607.81474750358</v>
      </c>
      <c r="CJ34" s="116">
        <v>30878.757796095189</v>
      </c>
      <c r="CK34" s="88">
        <v>61094.536277112595</v>
      </c>
      <c r="CL34" s="88">
        <v>112259.29387572783</v>
      </c>
      <c r="CM34" s="116">
        <v>51164.757598615237</v>
      </c>
      <c r="CN34" s="88">
        <v>104823.59322852099</v>
      </c>
      <c r="CO34" s="96">
        <v>186867.10862323141</v>
      </c>
      <c r="CP34" s="116">
        <v>82043.515394710426</v>
      </c>
      <c r="CQ34" s="119">
        <v>1262118.3748542366</v>
      </c>
      <c r="CR34" s="77">
        <v>1210190.240939111</v>
      </c>
      <c r="CS34" s="116">
        <v>-51928.133915125625</v>
      </c>
      <c r="CT34" s="91">
        <v>1514542.0498250839</v>
      </c>
      <c r="CU34" s="98">
        <v>1452228.2891269331</v>
      </c>
      <c r="CV34" s="117">
        <v>-62313.760698150843</v>
      </c>
      <c r="CW34" s="88">
        <v>53343.302249570719</v>
      </c>
      <c r="CX34" s="88">
        <v>115657.06294772141</v>
      </c>
      <c r="CY34" s="116">
        <v>62313.760698150691</v>
      </c>
      <c r="CZ34" s="99">
        <v>-62313.760698150974</v>
      </c>
      <c r="DA34" s="8">
        <v>2</v>
      </c>
      <c r="DB34" s="100">
        <v>135359.81</v>
      </c>
      <c r="DC34" s="100">
        <v>0</v>
      </c>
      <c r="DD34" s="100">
        <v>105650.41</v>
      </c>
      <c r="DE34" s="100">
        <v>0</v>
      </c>
      <c r="DF34" s="101">
        <v>-45566.430163438781</v>
      </c>
      <c r="DG34" s="120">
        <v>18814624.224895854</v>
      </c>
      <c r="DH34" s="494">
        <v>18704.037749088482</v>
      </c>
      <c r="DI34" s="96">
        <f>VLOOKUP(A34,'[9]побудинковий звіт'!$A$9:$DQ$353,121,FALSE)</f>
        <v>0</v>
      </c>
      <c r="DJ34" s="103">
        <v>5.8748293012241479</v>
      </c>
      <c r="DK34" s="103">
        <v>7.2237288269659246</v>
      </c>
      <c r="DL34" s="103">
        <v>5.0025819474508628</v>
      </c>
      <c r="DM34" s="104">
        <v>29705.894799621979</v>
      </c>
      <c r="DN34" s="104">
        <v>0</v>
      </c>
      <c r="DO34" s="105">
        <v>29705.894799621979</v>
      </c>
      <c r="DP34" s="2"/>
      <c r="DQ34" s="104">
        <v>29709.4</v>
      </c>
      <c r="DR34" s="104">
        <v>0</v>
      </c>
      <c r="DS34" s="104">
        <v>29709.4</v>
      </c>
      <c r="DT34" s="106">
        <v>29850.801603522577</v>
      </c>
      <c r="DU34" s="104">
        <v>-141.4016035225759</v>
      </c>
      <c r="DV34" s="107">
        <v>1202</v>
      </c>
      <c r="DX34" s="77">
        <v>373445.65957475762</v>
      </c>
      <c r="DY34" s="77">
        <v>157921.70399999997</v>
      </c>
      <c r="DZ34" s="108">
        <v>105650.41</v>
      </c>
      <c r="EB34" s="109">
        <v>2811155.8281586864</v>
      </c>
      <c r="ED34" s="110">
        <v>105997</v>
      </c>
      <c r="EE34" s="111">
        <v>60430.569836561219</v>
      </c>
      <c r="EG34" s="112">
        <v>-47364.968044307097</v>
      </c>
      <c r="EI34" s="121">
        <v>9</v>
      </c>
      <c r="EJ34" s="77">
        <v>7120.505305963984</v>
      </c>
      <c r="EN34" s="114" t="s">
        <v>509</v>
      </c>
    </row>
    <row r="35" spans="1:144" hidden="1" x14ac:dyDescent="0.3">
      <c r="A35" s="81">
        <v>150000671</v>
      </c>
      <c r="B35" s="82" t="s">
        <v>510</v>
      </c>
      <c r="C35" s="490" t="s">
        <v>511</v>
      </c>
      <c r="D35" s="84">
        <v>229.7</v>
      </c>
      <c r="E35" s="115">
        <v>229.7</v>
      </c>
      <c r="F35" s="104"/>
      <c r="G35" s="104">
        <v>0</v>
      </c>
      <c r="H35" s="88">
        <v>0</v>
      </c>
      <c r="I35" s="88">
        <v>0</v>
      </c>
      <c r="J35" s="116">
        <v>0</v>
      </c>
      <c r="K35" s="88">
        <v>0</v>
      </c>
      <c r="L35" s="88">
        <v>0</v>
      </c>
      <c r="M35" s="116">
        <v>0</v>
      </c>
      <c r="N35" s="88">
        <v>0</v>
      </c>
      <c r="O35" s="88">
        <v>0</v>
      </c>
      <c r="P35" s="116">
        <v>0</v>
      </c>
      <c r="Q35" s="88">
        <v>0</v>
      </c>
      <c r="R35" s="88">
        <v>0</v>
      </c>
      <c r="S35" s="116">
        <v>0</v>
      </c>
      <c r="T35" s="88">
        <v>0</v>
      </c>
      <c r="U35" s="88">
        <v>0</v>
      </c>
      <c r="V35" s="116">
        <v>0</v>
      </c>
      <c r="W35" s="88">
        <v>0</v>
      </c>
      <c r="X35" s="88">
        <v>0</v>
      </c>
      <c r="Y35" s="116">
        <v>0</v>
      </c>
      <c r="Z35" s="88">
        <v>245.05199999999996</v>
      </c>
      <c r="AA35" s="88">
        <v>0</v>
      </c>
      <c r="AB35" s="116">
        <v>-245.05199999999996</v>
      </c>
      <c r="AC35" s="88">
        <v>1961.6125711577797</v>
      </c>
      <c r="AD35" s="88">
        <v>4468.6020557104503</v>
      </c>
      <c r="AE35" s="117">
        <v>2506.9894845526705</v>
      </c>
      <c r="AF35" s="91">
        <v>2206.6645711577798</v>
      </c>
      <c r="AG35" s="92">
        <v>4468.6020557104503</v>
      </c>
      <c r="AH35" s="116">
        <v>2261.9374845526704</v>
      </c>
      <c r="AI35" s="88">
        <v>0</v>
      </c>
      <c r="AJ35" s="88">
        <v>0</v>
      </c>
      <c r="AK35" s="116">
        <v>0</v>
      </c>
      <c r="AL35" s="88">
        <v>0</v>
      </c>
      <c r="AM35" s="88">
        <v>0</v>
      </c>
      <c r="AN35" s="116">
        <v>0</v>
      </c>
      <c r="AO35" s="88">
        <v>2193.4398031595092</v>
      </c>
      <c r="AP35" s="88">
        <v>1493.1901203616023</v>
      </c>
      <c r="AQ35" s="116">
        <v>-700.24968279790687</v>
      </c>
      <c r="AR35" s="88">
        <v>13031.024317702488</v>
      </c>
      <c r="AS35" s="88">
        <v>0</v>
      </c>
      <c r="AT35" s="118">
        <v>-13031.024317702488</v>
      </c>
      <c r="AU35" s="88">
        <v>0</v>
      </c>
      <c r="AV35" s="88">
        <v>0</v>
      </c>
      <c r="AW35" s="94">
        <v>0</v>
      </c>
      <c r="AX35" s="88">
        <v>0</v>
      </c>
      <c r="AY35" s="88">
        <v>0</v>
      </c>
      <c r="AZ35" s="117">
        <v>0</v>
      </c>
      <c r="BA35" s="88">
        <v>0</v>
      </c>
      <c r="BB35" s="88">
        <v>0</v>
      </c>
      <c r="BC35" s="94">
        <v>0</v>
      </c>
      <c r="BD35" s="88">
        <v>0</v>
      </c>
      <c r="BE35" s="88">
        <v>0</v>
      </c>
      <c r="BF35" s="95">
        <v>0</v>
      </c>
      <c r="BG35" s="88">
        <v>0</v>
      </c>
      <c r="BH35" s="88">
        <v>0</v>
      </c>
      <c r="BI35" s="94">
        <v>0</v>
      </c>
      <c r="BJ35" s="88">
        <v>0</v>
      </c>
      <c r="BK35" s="88">
        <v>0</v>
      </c>
      <c r="BL35" s="95">
        <v>0</v>
      </c>
      <c r="BM35" s="88">
        <v>61.262999999999991</v>
      </c>
      <c r="BN35" s="88">
        <v>0</v>
      </c>
      <c r="BO35" s="94">
        <v>-61.262999999999991</v>
      </c>
      <c r="BP35" s="91">
        <v>61.262999999999991</v>
      </c>
      <c r="BQ35" s="96">
        <v>0</v>
      </c>
      <c r="BR35" s="94">
        <v>-61.262999999999991</v>
      </c>
      <c r="BS35" s="88">
        <v>1359.8517778635587</v>
      </c>
      <c r="BT35" s="88">
        <v>2238.5436681885317</v>
      </c>
      <c r="BU35" s="116">
        <v>878.69189032497297</v>
      </c>
      <c r="BV35" s="88">
        <v>0</v>
      </c>
      <c r="BW35" s="88">
        <v>22.171629902384218</v>
      </c>
      <c r="BX35" s="116">
        <v>22.171629902384218</v>
      </c>
      <c r="BY35" s="88">
        <v>0</v>
      </c>
      <c r="BZ35" s="88">
        <v>616.71765287245614</v>
      </c>
      <c r="CA35" s="116">
        <v>616.71765287245614</v>
      </c>
      <c r="CB35" s="88">
        <v>0</v>
      </c>
      <c r="CC35" s="88">
        <v>0</v>
      </c>
      <c r="CD35" s="116">
        <v>0</v>
      </c>
      <c r="CE35" s="88">
        <v>0</v>
      </c>
      <c r="CF35" s="88">
        <v>0</v>
      </c>
      <c r="CG35" s="116">
        <v>0</v>
      </c>
      <c r="CH35" s="88">
        <v>0</v>
      </c>
      <c r="CI35" s="88">
        <v>0</v>
      </c>
      <c r="CJ35" s="116">
        <v>0</v>
      </c>
      <c r="CK35" s="88">
        <v>0</v>
      </c>
      <c r="CL35" s="88">
        <v>0</v>
      </c>
      <c r="CM35" s="116">
        <v>0</v>
      </c>
      <c r="CN35" s="88">
        <v>0</v>
      </c>
      <c r="CO35" s="96">
        <v>0</v>
      </c>
      <c r="CP35" s="116">
        <v>0</v>
      </c>
      <c r="CQ35" s="119">
        <v>18852.243469883331</v>
      </c>
      <c r="CR35" s="77">
        <v>8839.2251270354245</v>
      </c>
      <c r="CS35" s="116">
        <v>-10013.018342847907</v>
      </c>
      <c r="CT35" s="91">
        <v>22622.692163859996</v>
      </c>
      <c r="CU35" s="98">
        <v>10607.070152442509</v>
      </c>
      <c r="CV35" s="117">
        <v>-12015.622011417487</v>
      </c>
      <c r="CW35" s="88">
        <v>656.52899237561473</v>
      </c>
      <c r="CX35" s="88">
        <v>12672.151003793108</v>
      </c>
      <c r="CY35" s="116">
        <v>12015.622011417492</v>
      </c>
      <c r="CZ35" s="99">
        <v>-12015.622011417494</v>
      </c>
      <c r="DA35" s="8">
        <v>2</v>
      </c>
      <c r="DB35" s="100">
        <v>763.44</v>
      </c>
      <c r="DC35" s="100">
        <v>0</v>
      </c>
      <c r="DD35" s="100">
        <v>318.93000000000006</v>
      </c>
      <c r="DE35" s="100">
        <v>0</v>
      </c>
      <c r="DF35" s="101">
        <v>-6626.3470141265234</v>
      </c>
      <c r="DG35" s="120">
        <v>279350.65387482732</v>
      </c>
      <c r="DH35" s="494">
        <v>1023.3713188903874</v>
      </c>
      <c r="DI35" s="96">
        <f>VLOOKUP(A35,'[9]побудинковий звіт'!$A$9:$DQ$353,121,FALSE)</f>
        <v>0</v>
      </c>
      <c r="DJ35" s="103">
        <v>1.9352210423766256</v>
      </c>
      <c r="DK35" s="103"/>
      <c r="DL35" s="103">
        <v>1.9352210423766256</v>
      </c>
      <c r="DM35" s="104">
        <v>444.52027343391086</v>
      </c>
      <c r="DN35" s="104">
        <v>0</v>
      </c>
      <c r="DO35" s="105">
        <v>444.52027343391086</v>
      </c>
      <c r="DP35" s="2"/>
      <c r="DQ35" s="104">
        <v>444.51</v>
      </c>
      <c r="DR35" s="104">
        <v>0</v>
      </c>
      <c r="DS35" s="104">
        <v>444.51</v>
      </c>
      <c r="DT35" s="106">
        <v>445.83412645883863</v>
      </c>
      <c r="DU35" s="104">
        <v>-1.3241264588386343</v>
      </c>
      <c r="DV35" s="107">
        <v>0</v>
      </c>
      <c r="DX35" s="77">
        <v>15710.744781242985</v>
      </c>
      <c r="DY35" s="77">
        <v>0</v>
      </c>
      <c r="DZ35" s="108">
        <v>318.93000000000006</v>
      </c>
      <c r="EB35" s="109">
        <v>156372.29181242984</v>
      </c>
      <c r="ED35" s="110">
        <v>-3935</v>
      </c>
      <c r="EE35" s="111">
        <v>-10561.347014126524</v>
      </c>
      <c r="EG35" s="112">
        <v>-8441.0192789291395</v>
      </c>
      <c r="EI35" s="121">
        <v>1</v>
      </c>
      <c r="EJ35" s="77">
        <v>328.49052607641823</v>
      </c>
      <c r="EN35" s="114" t="s">
        <v>513</v>
      </c>
    </row>
    <row r="36" spans="1:144" hidden="1" x14ac:dyDescent="0.3">
      <c r="A36" s="81">
        <v>150000726</v>
      </c>
      <c r="B36" s="82" t="s">
        <v>514</v>
      </c>
      <c r="C36" s="490" t="s">
        <v>515</v>
      </c>
      <c r="D36" s="84">
        <v>409.7</v>
      </c>
      <c r="E36" s="115">
        <v>409.7</v>
      </c>
      <c r="F36" s="104"/>
      <c r="G36" s="104">
        <v>0</v>
      </c>
      <c r="H36" s="88">
        <v>8805.9020508840276</v>
      </c>
      <c r="I36" s="88">
        <v>8883.7923998273745</v>
      </c>
      <c r="J36" s="116">
        <v>77.890348943346908</v>
      </c>
      <c r="K36" s="88">
        <v>1570.2365712480021</v>
      </c>
      <c r="L36" s="88">
        <v>1585.6382937158555</v>
      </c>
      <c r="M36" s="116">
        <v>15.40172246785346</v>
      </c>
      <c r="N36" s="88">
        <v>2511.58679348447</v>
      </c>
      <c r="O36" s="88">
        <v>2388.256989661656</v>
      </c>
      <c r="P36" s="116">
        <v>-123.32980382281403</v>
      </c>
      <c r="Q36" s="88">
        <v>0</v>
      </c>
      <c r="R36" s="88">
        <v>0</v>
      </c>
      <c r="S36" s="116">
        <v>0</v>
      </c>
      <c r="T36" s="88">
        <v>0</v>
      </c>
      <c r="U36" s="88">
        <v>0</v>
      </c>
      <c r="V36" s="116">
        <v>0</v>
      </c>
      <c r="W36" s="88">
        <v>3980.3775912417254</v>
      </c>
      <c r="X36" s="88">
        <v>3411.8547256945635</v>
      </c>
      <c r="Y36" s="116">
        <v>-568.52286554716193</v>
      </c>
      <c r="Z36" s="88">
        <v>441.39600000000007</v>
      </c>
      <c r="AA36" s="88">
        <v>0</v>
      </c>
      <c r="AB36" s="116">
        <v>-441.39600000000007</v>
      </c>
      <c r="AC36" s="88">
        <v>8568.0126945288994</v>
      </c>
      <c r="AD36" s="88">
        <v>9687.934321570985</v>
      </c>
      <c r="AE36" s="117">
        <v>1119.9216270420857</v>
      </c>
      <c r="AF36" s="91">
        <v>25877.511701387128</v>
      </c>
      <c r="AG36" s="92">
        <v>25957.476730470436</v>
      </c>
      <c r="AH36" s="116">
        <v>79.965029083308764</v>
      </c>
      <c r="AI36" s="88">
        <v>0</v>
      </c>
      <c r="AJ36" s="88">
        <v>0</v>
      </c>
      <c r="AK36" s="116">
        <v>0</v>
      </c>
      <c r="AL36" s="88">
        <v>0</v>
      </c>
      <c r="AM36" s="88">
        <v>0</v>
      </c>
      <c r="AN36" s="116">
        <v>0</v>
      </c>
      <c r="AO36" s="88">
        <v>4411.3615763378666</v>
      </c>
      <c r="AP36" s="88">
        <v>4568.2709755313126</v>
      </c>
      <c r="AQ36" s="116">
        <v>156.90939919344601</v>
      </c>
      <c r="AR36" s="88">
        <v>22091.317147115602</v>
      </c>
      <c r="AS36" s="88">
        <v>18716</v>
      </c>
      <c r="AT36" s="118">
        <v>-3375.317147115602</v>
      </c>
      <c r="AU36" s="88">
        <v>2633.7639328669311</v>
      </c>
      <c r="AV36" s="88">
        <v>3883</v>
      </c>
      <c r="AW36" s="94">
        <v>1249.2360671330689</v>
      </c>
      <c r="AX36" s="88">
        <v>3064.1775162588265</v>
      </c>
      <c r="AY36" s="88">
        <v>0</v>
      </c>
      <c r="AZ36" s="117">
        <v>-3064.1775162588265</v>
      </c>
      <c r="BA36" s="88">
        <v>1098.6225521654037</v>
      </c>
      <c r="BB36" s="88">
        <v>2019</v>
      </c>
      <c r="BC36" s="94">
        <v>920.3774478345963</v>
      </c>
      <c r="BD36" s="88">
        <v>0</v>
      </c>
      <c r="BE36" s="88">
        <v>0</v>
      </c>
      <c r="BF36" s="95">
        <v>0</v>
      </c>
      <c r="BG36" s="88">
        <v>0</v>
      </c>
      <c r="BH36" s="88">
        <v>0</v>
      </c>
      <c r="BI36" s="94">
        <v>0</v>
      </c>
      <c r="BJ36" s="88">
        <v>532.20201874139093</v>
      </c>
      <c r="BK36" s="88">
        <v>1631</v>
      </c>
      <c r="BL36" s="95">
        <v>1098.7979812586091</v>
      </c>
      <c r="BM36" s="88">
        <v>110.34900000000002</v>
      </c>
      <c r="BN36" s="88">
        <v>0</v>
      </c>
      <c r="BO36" s="94">
        <v>-110.34900000000002</v>
      </c>
      <c r="BP36" s="91">
        <v>7439.1150200325519</v>
      </c>
      <c r="BQ36" s="96">
        <v>7533</v>
      </c>
      <c r="BR36" s="94">
        <v>93.884979967448089</v>
      </c>
      <c r="BS36" s="88">
        <v>21443.072497246463</v>
      </c>
      <c r="BT36" s="88">
        <v>30073.244071111232</v>
      </c>
      <c r="BU36" s="116">
        <v>8630.171573864769</v>
      </c>
      <c r="BV36" s="88">
        <v>15695.032228947026</v>
      </c>
      <c r="BW36" s="88">
        <v>16322.981442541482</v>
      </c>
      <c r="BX36" s="116">
        <v>627.94921359445652</v>
      </c>
      <c r="BY36" s="88">
        <v>6163.4377527247898</v>
      </c>
      <c r="BZ36" s="88">
        <v>6436.8419901680782</v>
      </c>
      <c r="CA36" s="116">
        <v>273.40423744328837</v>
      </c>
      <c r="CB36" s="88">
        <v>0</v>
      </c>
      <c r="CC36" s="88">
        <v>0</v>
      </c>
      <c r="CD36" s="116">
        <v>0</v>
      </c>
      <c r="CE36" s="88">
        <v>0</v>
      </c>
      <c r="CF36" s="88">
        <v>0</v>
      </c>
      <c r="CG36" s="116">
        <v>0</v>
      </c>
      <c r="CH36" s="88">
        <v>2588.0134481866153</v>
      </c>
      <c r="CI36" s="88">
        <v>2883.7851164057902</v>
      </c>
      <c r="CJ36" s="116">
        <v>295.7716682191749</v>
      </c>
      <c r="CK36" s="88">
        <v>0</v>
      </c>
      <c r="CL36" s="88">
        <v>0</v>
      </c>
      <c r="CM36" s="116">
        <v>0</v>
      </c>
      <c r="CN36" s="88">
        <v>2588.0134481866153</v>
      </c>
      <c r="CO36" s="96">
        <v>2883.7851164057902</v>
      </c>
      <c r="CP36" s="116">
        <v>295.7716682191749</v>
      </c>
      <c r="CQ36" s="119">
        <v>105708.86137197803</v>
      </c>
      <c r="CR36" s="77">
        <v>112491.60032622833</v>
      </c>
      <c r="CS36" s="116">
        <v>6782.7389542503079</v>
      </c>
      <c r="CT36" s="91">
        <v>126850.63364637362</v>
      </c>
      <c r="CU36" s="98">
        <v>134989.92039147401</v>
      </c>
      <c r="CV36" s="117">
        <v>8139.286745100384</v>
      </c>
      <c r="CW36" s="88">
        <v>2581.2139183550648</v>
      </c>
      <c r="CX36" s="88">
        <v>-5558.0728267452914</v>
      </c>
      <c r="CY36" s="116">
        <v>-8139.2867451003567</v>
      </c>
      <c r="CZ36" s="99">
        <v>8139.2867451003567</v>
      </c>
      <c r="DA36" s="8">
        <v>2</v>
      </c>
      <c r="DB36" s="100">
        <v>9988.75</v>
      </c>
      <c r="DC36" s="100">
        <v>0</v>
      </c>
      <c r="DD36" s="100">
        <v>7530.93</v>
      </c>
      <c r="DE36" s="100">
        <v>0</v>
      </c>
      <c r="DF36" s="101">
        <v>7036.2920946136292</v>
      </c>
      <c r="DG36" s="120">
        <v>1553182.1707767441</v>
      </c>
      <c r="DH36" s="494">
        <v>1825.3166275550357</v>
      </c>
      <c r="DI36" s="96">
        <f>VLOOKUP(A36,'[9]побудинковий звіт'!$A$9:$DQ$353,121,FALSE)</f>
        <v>0</v>
      </c>
      <c r="DJ36" s="103">
        <v>5.9990956689241246</v>
      </c>
      <c r="DK36" s="103"/>
      <c r="DL36" s="103">
        <v>5.1469121147530057</v>
      </c>
      <c r="DM36" s="104">
        <v>2457.8294955582137</v>
      </c>
      <c r="DN36" s="104">
        <v>0</v>
      </c>
      <c r="DO36" s="105">
        <v>2457.8294955582137</v>
      </c>
      <c r="DP36" s="2"/>
      <c r="DQ36" s="104">
        <v>2457.8200000000002</v>
      </c>
      <c r="DR36" s="104">
        <v>0</v>
      </c>
      <c r="DS36" s="104">
        <v>2457.8200000000002</v>
      </c>
      <c r="DT36" s="106">
        <v>2457.8294955582141</v>
      </c>
      <c r="DU36" s="104">
        <v>-9.4955582139846229E-3</v>
      </c>
      <c r="DV36" s="107">
        <v>0</v>
      </c>
      <c r="DX36" s="77">
        <v>35436.51860057778</v>
      </c>
      <c r="DY36" s="77">
        <v>31498.799999999999</v>
      </c>
      <c r="DZ36" s="108">
        <v>7530.93</v>
      </c>
      <c r="EB36" s="109">
        <v>265095.80576538725</v>
      </c>
      <c r="ED36" s="110">
        <v>-2143</v>
      </c>
      <c r="EE36" s="111">
        <v>4893.2920946136292</v>
      </c>
      <c r="EG36" s="112">
        <v>9227.1897013447178</v>
      </c>
      <c r="EI36" s="121">
        <v>2</v>
      </c>
      <c r="EJ36" s="77">
        <v>671.83050926228361</v>
      </c>
      <c r="EN36" s="114" t="s">
        <v>516</v>
      </c>
    </row>
    <row r="37" spans="1:144" hidden="1" x14ac:dyDescent="0.3">
      <c r="A37" s="81">
        <v>150000728</v>
      </c>
      <c r="B37" s="82" t="s">
        <v>517</v>
      </c>
      <c r="C37" s="490" t="s">
        <v>518</v>
      </c>
      <c r="D37" s="84">
        <v>450.6</v>
      </c>
      <c r="E37" s="115">
        <v>386.5</v>
      </c>
      <c r="F37" s="104"/>
      <c r="G37" s="104">
        <v>64.099999999999994</v>
      </c>
      <c r="H37" s="88">
        <v>8943.0799386458893</v>
      </c>
      <c r="I37" s="88">
        <v>9192.0195014750989</v>
      </c>
      <c r="J37" s="116">
        <v>248.93956282920954</v>
      </c>
      <c r="K37" s="88">
        <v>1570.2365712480021</v>
      </c>
      <c r="L37" s="88">
        <v>1585.6383124596482</v>
      </c>
      <c r="M37" s="116">
        <v>15.40174121164614</v>
      </c>
      <c r="N37" s="88">
        <v>2827.8144758308799</v>
      </c>
      <c r="O37" s="88">
        <v>2688.6813318549748</v>
      </c>
      <c r="P37" s="116">
        <v>-139.13314397590511</v>
      </c>
      <c r="Q37" s="88">
        <v>0</v>
      </c>
      <c r="R37" s="88">
        <v>0</v>
      </c>
      <c r="S37" s="116">
        <v>0</v>
      </c>
      <c r="T37" s="88">
        <v>0</v>
      </c>
      <c r="U37" s="88">
        <v>0</v>
      </c>
      <c r="V37" s="116">
        <v>0</v>
      </c>
      <c r="W37" s="88">
        <v>4005.0232745750586</v>
      </c>
      <c r="X37" s="88">
        <v>3422.9422720576331</v>
      </c>
      <c r="Y37" s="116">
        <v>-582.08100251742553</v>
      </c>
      <c r="Z37" s="88">
        <v>486.64800000000002</v>
      </c>
      <c r="AA37" s="88">
        <v>0</v>
      </c>
      <c r="AB37" s="116">
        <v>-486.64800000000002</v>
      </c>
      <c r="AC37" s="88">
        <v>9588.0590614097109</v>
      </c>
      <c r="AD37" s="88">
        <v>10660.650516918546</v>
      </c>
      <c r="AE37" s="117">
        <v>1072.5914555088348</v>
      </c>
      <c r="AF37" s="91">
        <v>27420.861321709541</v>
      </c>
      <c r="AG37" s="92">
        <v>27549.931934765904</v>
      </c>
      <c r="AH37" s="116">
        <v>129.07061305636307</v>
      </c>
      <c r="AI37" s="88">
        <v>0</v>
      </c>
      <c r="AJ37" s="88">
        <v>0</v>
      </c>
      <c r="AK37" s="116">
        <v>0</v>
      </c>
      <c r="AL37" s="88">
        <v>0</v>
      </c>
      <c r="AM37" s="88">
        <v>0</v>
      </c>
      <c r="AN37" s="116">
        <v>0</v>
      </c>
      <c r="AO37" s="88">
        <v>3860.9515157184442</v>
      </c>
      <c r="AP37" s="88">
        <v>3944.7953810073536</v>
      </c>
      <c r="AQ37" s="116">
        <v>83.843865288909456</v>
      </c>
      <c r="AR37" s="88">
        <v>19317.21028294634</v>
      </c>
      <c r="AS37" s="88">
        <v>31874</v>
      </c>
      <c r="AT37" s="118">
        <v>12556.78971705366</v>
      </c>
      <c r="AU37" s="88">
        <v>2795.6421903564706</v>
      </c>
      <c r="AV37" s="88">
        <v>0</v>
      </c>
      <c r="AW37" s="94">
        <v>-2795.6421903564706</v>
      </c>
      <c r="AX37" s="88">
        <v>3064.1775162588265</v>
      </c>
      <c r="AY37" s="88">
        <v>0</v>
      </c>
      <c r="AZ37" s="117">
        <v>-3064.1775162588265</v>
      </c>
      <c r="BA37" s="88">
        <v>1246.031625921215</v>
      </c>
      <c r="BB37" s="88">
        <v>0</v>
      </c>
      <c r="BC37" s="94">
        <v>-1246.031625921215</v>
      </c>
      <c r="BD37" s="88">
        <v>0</v>
      </c>
      <c r="BE37" s="88">
        <v>0</v>
      </c>
      <c r="BF37" s="95">
        <v>0</v>
      </c>
      <c r="BG37" s="88">
        <v>0</v>
      </c>
      <c r="BH37" s="88">
        <v>0</v>
      </c>
      <c r="BI37" s="94">
        <v>0</v>
      </c>
      <c r="BJ37" s="88">
        <v>532.20201874139093</v>
      </c>
      <c r="BK37" s="88">
        <v>1409</v>
      </c>
      <c r="BL37" s="95">
        <v>876.79798125860907</v>
      </c>
      <c r="BM37" s="88">
        <v>121.66200000000001</v>
      </c>
      <c r="BN37" s="88">
        <v>0</v>
      </c>
      <c r="BO37" s="94">
        <v>-121.66200000000001</v>
      </c>
      <c r="BP37" s="91">
        <v>7759.7153512779032</v>
      </c>
      <c r="BQ37" s="96">
        <v>1409</v>
      </c>
      <c r="BR37" s="94">
        <v>-6350.7153512779032</v>
      </c>
      <c r="BS37" s="88">
        <v>22406.501039579089</v>
      </c>
      <c r="BT37" s="88">
        <v>34502.77552413891</v>
      </c>
      <c r="BU37" s="116">
        <v>12096.274484559821</v>
      </c>
      <c r="BV37" s="88">
        <v>19121.555079006499</v>
      </c>
      <c r="BW37" s="88">
        <v>19619.683683342304</v>
      </c>
      <c r="BX37" s="116">
        <v>498.12860433580499</v>
      </c>
      <c r="BY37" s="88">
        <v>5446.7931831662981</v>
      </c>
      <c r="BZ37" s="88">
        <v>5941.8551197654797</v>
      </c>
      <c r="CA37" s="116">
        <v>495.06193659918154</v>
      </c>
      <c r="CB37" s="88">
        <v>0</v>
      </c>
      <c r="CC37" s="88">
        <v>0</v>
      </c>
      <c r="CD37" s="116">
        <v>0</v>
      </c>
      <c r="CE37" s="88">
        <v>0</v>
      </c>
      <c r="CF37" s="88">
        <v>0</v>
      </c>
      <c r="CG37" s="116">
        <v>0</v>
      </c>
      <c r="CH37" s="88">
        <v>3517.1439420950646</v>
      </c>
      <c r="CI37" s="88">
        <v>2248.0031281310216</v>
      </c>
      <c r="CJ37" s="116">
        <v>-1269.140813964043</v>
      </c>
      <c r="CK37" s="88">
        <v>0</v>
      </c>
      <c r="CL37" s="88">
        <v>0</v>
      </c>
      <c r="CM37" s="116">
        <v>0</v>
      </c>
      <c r="CN37" s="88">
        <v>3517.1439420950646</v>
      </c>
      <c r="CO37" s="96">
        <v>2248.0031281310216</v>
      </c>
      <c r="CP37" s="116">
        <v>-1269.140813964043</v>
      </c>
      <c r="CQ37" s="119">
        <v>108850.73171549918</v>
      </c>
      <c r="CR37" s="77">
        <v>127090.04477115096</v>
      </c>
      <c r="CS37" s="116">
        <v>18239.313055651786</v>
      </c>
      <c r="CT37" s="91">
        <v>130620.878058599</v>
      </c>
      <c r="CU37" s="98">
        <v>152508.05372538115</v>
      </c>
      <c r="CV37" s="117">
        <v>21887.175666782146</v>
      </c>
      <c r="CW37" s="88">
        <v>4584.0759933895761</v>
      </c>
      <c r="CX37" s="88">
        <v>-17303.099673392575</v>
      </c>
      <c r="CY37" s="116">
        <v>-21887.17566678215</v>
      </c>
      <c r="CZ37" s="99">
        <v>21887.175666782154</v>
      </c>
      <c r="DA37" s="8">
        <v>2</v>
      </c>
      <c r="DB37" s="100">
        <v>922.17</v>
      </c>
      <c r="DC37" s="100">
        <v>292.82</v>
      </c>
      <c r="DD37" s="100">
        <v>-1337.2599999999998</v>
      </c>
      <c r="DE37" s="100">
        <v>0</v>
      </c>
      <c r="DF37" s="101">
        <v>25783.397290426059</v>
      </c>
      <c r="DG37" s="120">
        <v>1622459.448623863</v>
      </c>
      <c r="DH37" s="494">
        <v>1721.9547877715922</v>
      </c>
      <c r="DI37" s="96">
        <f>VLOOKUP(A37,'[9]побудинковий звіт'!$A$9:$DQ$353,121,FALSE)</f>
        <v>0</v>
      </c>
      <c r="DJ37" s="103">
        <v>5.8458989361671208</v>
      </c>
      <c r="DK37" s="103"/>
      <c r="DL37" s="103">
        <v>4.5682773891497535</v>
      </c>
      <c r="DM37" s="104">
        <v>2259.4399388285919</v>
      </c>
      <c r="DN37" s="104">
        <v>292.82658064449919</v>
      </c>
      <c r="DO37" s="105">
        <v>2552.2665194730912</v>
      </c>
      <c r="DP37" s="2"/>
      <c r="DQ37" s="104">
        <v>2259.4299999999998</v>
      </c>
      <c r="DR37" s="104">
        <v>292.82</v>
      </c>
      <c r="DS37" s="104">
        <v>2552.25</v>
      </c>
      <c r="DT37" s="106">
        <v>2564.7166000558868</v>
      </c>
      <c r="DU37" s="104">
        <v>-12.466600055886829</v>
      </c>
      <c r="DV37" s="107">
        <v>204</v>
      </c>
      <c r="DX37" s="77">
        <v>32492.310761069093</v>
      </c>
      <c r="DY37" s="77">
        <v>39939.599999999999</v>
      </c>
      <c r="DZ37" s="108">
        <v>-1337.2599999999998</v>
      </c>
      <c r="EB37" s="109">
        <v>231806.52339535608</v>
      </c>
      <c r="ED37" s="110">
        <v>-4861</v>
      </c>
      <c r="EE37" s="111">
        <v>20922.397290426059</v>
      </c>
      <c r="EG37" s="112">
        <v>25987.600853350868</v>
      </c>
      <c r="EI37" s="121">
        <v>2</v>
      </c>
      <c r="EJ37" s="77">
        <v>520.34803956334667</v>
      </c>
      <c r="EN37" s="114" t="s">
        <v>519</v>
      </c>
    </row>
    <row r="38" spans="1:144" hidden="1" x14ac:dyDescent="0.3">
      <c r="A38" s="81">
        <v>150000729</v>
      </c>
      <c r="B38" s="82" t="s">
        <v>520</v>
      </c>
      <c r="C38" s="490" t="s">
        <v>521</v>
      </c>
      <c r="D38" s="84">
        <v>2102.6</v>
      </c>
      <c r="E38" s="115">
        <v>2102.6</v>
      </c>
      <c r="F38" s="104"/>
      <c r="G38" s="104">
        <v>0</v>
      </c>
      <c r="H38" s="88">
        <v>37912.599149909474</v>
      </c>
      <c r="I38" s="88">
        <v>38569.257767539108</v>
      </c>
      <c r="J38" s="116">
        <v>656.65861762963323</v>
      </c>
      <c r="K38" s="88">
        <v>8403.4516978646698</v>
      </c>
      <c r="L38" s="88">
        <v>8505.7287710041346</v>
      </c>
      <c r="M38" s="116">
        <v>102.27707313946485</v>
      </c>
      <c r="N38" s="88">
        <v>13780.240808317702</v>
      </c>
      <c r="O38" s="88">
        <v>13103.095494801879</v>
      </c>
      <c r="P38" s="116">
        <v>-677.14531351582264</v>
      </c>
      <c r="Q38" s="88">
        <v>0</v>
      </c>
      <c r="R38" s="88">
        <v>0</v>
      </c>
      <c r="S38" s="116">
        <v>0</v>
      </c>
      <c r="T38" s="88">
        <v>0</v>
      </c>
      <c r="U38" s="88">
        <v>0</v>
      </c>
      <c r="V38" s="116">
        <v>0</v>
      </c>
      <c r="W38" s="88">
        <v>23145.068576375455</v>
      </c>
      <c r="X38" s="88">
        <v>20041.748593248114</v>
      </c>
      <c r="Y38" s="116">
        <v>-3103.3199831273414</v>
      </c>
      <c r="Z38" s="88">
        <v>2274.1559999999995</v>
      </c>
      <c r="AA38" s="88">
        <v>0</v>
      </c>
      <c r="AB38" s="116">
        <v>-2274.1559999999995</v>
      </c>
      <c r="AC38" s="88">
        <v>44051.081333377035</v>
      </c>
      <c r="AD38" s="88">
        <v>49760.009609170796</v>
      </c>
      <c r="AE38" s="117">
        <v>5708.9282757937617</v>
      </c>
      <c r="AF38" s="91">
        <v>129566.59756584433</v>
      </c>
      <c r="AG38" s="92">
        <v>129979.84023576403</v>
      </c>
      <c r="AH38" s="116">
        <v>413.24266991969489</v>
      </c>
      <c r="AI38" s="88">
        <v>0</v>
      </c>
      <c r="AJ38" s="88">
        <v>0</v>
      </c>
      <c r="AK38" s="116">
        <v>0</v>
      </c>
      <c r="AL38" s="88">
        <v>0</v>
      </c>
      <c r="AM38" s="88">
        <v>0</v>
      </c>
      <c r="AN38" s="116">
        <v>0</v>
      </c>
      <c r="AO38" s="88">
        <v>22399.507577762492</v>
      </c>
      <c r="AP38" s="88">
        <v>21737.197393148948</v>
      </c>
      <c r="AQ38" s="116">
        <v>-662.31018461354324</v>
      </c>
      <c r="AR38" s="88">
        <v>106601.9434522224</v>
      </c>
      <c r="AS38" s="88">
        <v>91867</v>
      </c>
      <c r="AT38" s="118">
        <v>-14734.943452222404</v>
      </c>
      <c r="AU38" s="88">
        <v>11860.520606402488</v>
      </c>
      <c r="AV38" s="88">
        <v>20746</v>
      </c>
      <c r="AW38" s="94">
        <v>8885.4793935975122</v>
      </c>
      <c r="AX38" s="88">
        <v>16397.274355421338</v>
      </c>
      <c r="AY38" s="88">
        <v>3957</v>
      </c>
      <c r="AZ38" s="117">
        <v>-12440.274355421338</v>
      </c>
      <c r="BA38" s="88">
        <v>5353.5051894743156</v>
      </c>
      <c r="BB38" s="88">
        <v>6015</v>
      </c>
      <c r="BC38" s="94">
        <v>661.49481052568444</v>
      </c>
      <c r="BD38" s="88">
        <v>0</v>
      </c>
      <c r="BE38" s="88">
        <v>0</v>
      </c>
      <c r="BF38" s="95">
        <v>0</v>
      </c>
      <c r="BG38" s="88">
        <v>0</v>
      </c>
      <c r="BH38" s="88">
        <v>0</v>
      </c>
      <c r="BI38" s="94">
        <v>0</v>
      </c>
      <c r="BJ38" s="88">
        <v>7576.2149932039083</v>
      </c>
      <c r="BK38" s="88">
        <v>6461</v>
      </c>
      <c r="BL38" s="95">
        <v>-1115.2149932039083</v>
      </c>
      <c r="BM38" s="88">
        <v>568.53899999999987</v>
      </c>
      <c r="BN38" s="88">
        <v>3206</v>
      </c>
      <c r="BO38" s="94">
        <v>2637.4610000000002</v>
      </c>
      <c r="BP38" s="91">
        <v>41756.05414450205</v>
      </c>
      <c r="BQ38" s="96">
        <v>40385</v>
      </c>
      <c r="BR38" s="94">
        <v>-1371.0541445020499</v>
      </c>
      <c r="BS38" s="88">
        <v>51747.864422930863</v>
      </c>
      <c r="BT38" s="88">
        <v>82110.507437699736</v>
      </c>
      <c r="BU38" s="116">
        <v>30362.643014768873</v>
      </c>
      <c r="BV38" s="88">
        <v>46116.768640037895</v>
      </c>
      <c r="BW38" s="88">
        <v>48149.96139330868</v>
      </c>
      <c r="BX38" s="116">
        <v>2033.192753270785</v>
      </c>
      <c r="BY38" s="88">
        <v>27928.417706491899</v>
      </c>
      <c r="BZ38" s="88">
        <v>16159.750945043223</v>
      </c>
      <c r="CA38" s="116">
        <v>-11768.666761448676</v>
      </c>
      <c r="CB38" s="88">
        <v>4821.4970396651324</v>
      </c>
      <c r="CC38" s="88">
        <v>4960.5171046961568</v>
      </c>
      <c r="CD38" s="116">
        <v>139.02006503102439</v>
      </c>
      <c r="CE38" s="88">
        <v>585.1848937503953</v>
      </c>
      <c r="CF38" s="88">
        <v>3593.5000429953911</v>
      </c>
      <c r="CG38" s="116">
        <v>3008.3151492449961</v>
      </c>
      <c r="CH38" s="88">
        <v>15210.632972623214</v>
      </c>
      <c r="CI38" s="88">
        <v>10980.327528915623</v>
      </c>
      <c r="CJ38" s="116">
        <v>-4230.3054437075916</v>
      </c>
      <c r="CK38" s="88">
        <v>0</v>
      </c>
      <c r="CL38" s="88">
        <v>0</v>
      </c>
      <c r="CM38" s="116">
        <v>0</v>
      </c>
      <c r="CN38" s="88">
        <v>15210.632972623214</v>
      </c>
      <c r="CO38" s="96">
        <v>10980.327528915623</v>
      </c>
      <c r="CP38" s="116">
        <v>-4230.3054437075916</v>
      </c>
      <c r="CQ38" s="119">
        <v>446734.46841583069</v>
      </c>
      <c r="CR38" s="77">
        <v>449923.60208157171</v>
      </c>
      <c r="CS38" s="116">
        <v>3189.1336657410138</v>
      </c>
      <c r="CT38" s="91">
        <v>536081.36209899676</v>
      </c>
      <c r="CU38" s="98">
        <v>539908.32249788602</v>
      </c>
      <c r="CV38" s="117">
        <v>3826.9603988892632</v>
      </c>
      <c r="CW38" s="88">
        <v>26401.529328603818</v>
      </c>
      <c r="CX38" s="88">
        <v>22574.5689297145</v>
      </c>
      <c r="CY38" s="116">
        <v>-3826.9603988893177</v>
      </c>
      <c r="CZ38" s="99">
        <v>3826.9603988893068</v>
      </c>
      <c r="DA38" s="8">
        <v>2</v>
      </c>
      <c r="DB38" s="100">
        <v>29941.1</v>
      </c>
      <c r="DC38" s="100">
        <v>0</v>
      </c>
      <c r="DD38" s="100">
        <v>19281.149999999998</v>
      </c>
      <c r="DE38" s="100">
        <v>0</v>
      </c>
      <c r="DF38" s="101">
        <v>-36642.684637148341</v>
      </c>
      <c r="DG38" s="120">
        <v>6749794.6971312063</v>
      </c>
      <c r="DH38" s="494">
        <v>9367.6122555460533</v>
      </c>
      <c r="DI38" s="96">
        <f>VLOOKUP(A38,'[9]побудинковий звіт'!$A$9:$DQ$353,121,FALSE)</f>
        <v>0</v>
      </c>
      <c r="DJ38" s="103">
        <v>5.0768975040353022</v>
      </c>
      <c r="DK38" s="103"/>
      <c r="DL38" s="103">
        <v>4.4996697982394105</v>
      </c>
      <c r="DM38" s="104">
        <v>10674.684691984627</v>
      </c>
      <c r="DN38" s="104">
        <v>0</v>
      </c>
      <c r="DO38" s="105">
        <v>10674.684691984627</v>
      </c>
      <c r="DP38" s="2"/>
      <c r="DQ38" s="104">
        <v>10659.95</v>
      </c>
      <c r="DR38" s="104">
        <v>0</v>
      </c>
      <c r="DS38" s="104">
        <v>10659.95</v>
      </c>
      <c r="DT38" s="106">
        <v>10776.348355717813</v>
      </c>
      <c r="DU38" s="104">
        <v>-116.39835571781259</v>
      </c>
      <c r="DV38" s="107">
        <v>1136</v>
      </c>
      <c r="DX38" s="77">
        <v>178029.59711606934</v>
      </c>
      <c r="DY38" s="77">
        <v>158702.39999999999</v>
      </c>
      <c r="DZ38" s="108">
        <v>19281.149999999998</v>
      </c>
      <c r="EB38" s="109">
        <v>1279223.3214266689</v>
      </c>
      <c r="ED38" s="110">
        <v>-1271</v>
      </c>
      <c r="EE38" s="111">
        <v>-37913.684637148341</v>
      </c>
      <c r="EG38" s="112">
        <v>24347.040713048831</v>
      </c>
      <c r="EI38" s="121">
        <v>5</v>
      </c>
      <c r="EJ38" s="77">
        <v>3409.5812603043178</v>
      </c>
      <c r="EN38" s="114" t="s">
        <v>522</v>
      </c>
    </row>
    <row r="39" spans="1:144" hidden="1" x14ac:dyDescent="0.3">
      <c r="A39" s="81">
        <v>150000721</v>
      </c>
      <c r="B39" s="82" t="s">
        <v>523</v>
      </c>
      <c r="C39" s="490" t="s">
        <v>524</v>
      </c>
      <c r="D39" s="84">
        <v>2790</v>
      </c>
      <c r="E39" s="115">
        <v>2723.3</v>
      </c>
      <c r="F39" s="104"/>
      <c r="G39" s="104">
        <v>66.7</v>
      </c>
      <c r="H39" s="88">
        <v>48160.931563020211</v>
      </c>
      <c r="I39" s="88">
        <v>49164.845500127551</v>
      </c>
      <c r="J39" s="116">
        <v>1003.9139371073397</v>
      </c>
      <c r="K39" s="88">
        <v>6949.3369498946186</v>
      </c>
      <c r="L39" s="88">
        <v>7017.5311921949096</v>
      </c>
      <c r="M39" s="116">
        <v>68.19424230029108</v>
      </c>
      <c r="N39" s="88">
        <v>16446.007720333484</v>
      </c>
      <c r="O39" s="88">
        <v>15638.066232493426</v>
      </c>
      <c r="P39" s="116">
        <v>-807.94148784005847</v>
      </c>
      <c r="Q39" s="88">
        <v>0</v>
      </c>
      <c r="R39" s="88">
        <v>0</v>
      </c>
      <c r="S39" s="116">
        <v>0</v>
      </c>
      <c r="T39" s="88">
        <v>0</v>
      </c>
      <c r="U39" s="88">
        <v>0</v>
      </c>
      <c r="V39" s="116">
        <v>0</v>
      </c>
      <c r="W39" s="88">
        <v>19129.630429032302</v>
      </c>
      <c r="X39" s="88">
        <v>16095.42103282724</v>
      </c>
      <c r="Y39" s="116">
        <v>-3034.2093962050621</v>
      </c>
      <c r="Z39" s="88">
        <v>3012.66</v>
      </c>
      <c r="AA39" s="88">
        <v>430</v>
      </c>
      <c r="AB39" s="116">
        <v>-2582.66</v>
      </c>
      <c r="AC39" s="88">
        <v>58596.500485551704</v>
      </c>
      <c r="AD39" s="88">
        <v>66015.972112749441</v>
      </c>
      <c r="AE39" s="117">
        <v>7419.4716271977377</v>
      </c>
      <c r="AF39" s="91">
        <v>152295.06714783231</v>
      </c>
      <c r="AG39" s="92">
        <v>154361.83607039257</v>
      </c>
      <c r="AH39" s="116">
        <v>2066.7689225602662</v>
      </c>
      <c r="AI39" s="88">
        <v>0</v>
      </c>
      <c r="AJ39" s="88">
        <v>0</v>
      </c>
      <c r="AK39" s="116">
        <v>0</v>
      </c>
      <c r="AL39" s="88">
        <v>0</v>
      </c>
      <c r="AM39" s="88">
        <v>0</v>
      </c>
      <c r="AN39" s="116">
        <v>0</v>
      </c>
      <c r="AO39" s="88">
        <v>38178.052036001754</v>
      </c>
      <c r="AP39" s="88">
        <v>37046.566917114564</v>
      </c>
      <c r="AQ39" s="116">
        <v>-1131.4851188871908</v>
      </c>
      <c r="AR39" s="88">
        <v>135335.0227659994</v>
      </c>
      <c r="AS39" s="88">
        <v>170133.26569881028</v>
      </c>
      <c r="AT39" s="118">
        <v>34798.242932810885</v>
      </c>
      <c r="AU39" s="88">
        <v>13056.231026184285</v>
      </c>
      <c r="AV39" s="88">
        <v>15965</v>
      </c>
      <c r="AW39" s="94">
        <v>2908.7689738157151</v>
      </c>
      <c r="AX39" s="88">
        <v>13560.418415644011</v>
      </c>
      <c r="AY39" s="88">
        <v>26</v>
      </c>
      <c r="AZ39" s="117">
        <v>-13534.418415644011</v>
      </c>
      <c r="BA39" s="88">
        <v>7859.4184729683629</v>
      </c>
      <c r="BB39" s="88">
        <v>7971</v>
      </c>
      <c r="BC39" s="94">
        <v>111.58152703163705</v>
      </c>
      <c r="BD39" s="88">
        <v>0</v>
      </c>
      <c r="BE39" s="88">
        <v>0</v>
      </c>
      <c r="BF39" s="95">
        <v>0</v>
      </c>
      <c r="BG39" s="88">
        <v>0</v>
      </c>
      <c r="BH39" s="88">
        <v>0</v>
      </c>
      <c r="BI39" s="94">
        <v>0</v>
      </c>
      <c r="BJ39" s="88">
        <v>4974.1311233432516</v>
      </c>
      <c r="BK39" s="88">
        <v>8271.5503151311277</v>
      </c>
      <c r="BL39" s="95">
        <v>3297.4191917878761</v>
      </c>
      <c r="BM39" s="88">
        <v>753.16499999999996</v>
      </c>
      <c r="BN39" s="88">
        <v>0</v>
      </c>
      <c r="BO39" s="94">
        <v>-753.16499999999996</v>
      </c>
      <c r="BP39" s="91">
        <v>40203.364038139909</v>
      </c>
      <c r="BQ39" s="96">
        <v>32233.550315131128</v>
      </c>
      <c r="BR39" s="94">
        <v>-7969.8137230087814</v>
      </c>
      <c r="BS39" s="88">
        <v>145863.12688288069</v>
      </c>
      <c r="BT39" s="88">
        <v>202096.8175315705</v>
      </c>
      <c r="BU39" s="116">
        <v>56233.690648689808</v>
      </c>
      <c r="BV39" s="88">
        <v>70331.93220280172</v>
      </c>
      <c r="BW39" s="88">
        <v>73356.219079643342</v>
      </c>
      <c r="BX39" s="116">
        <v>3024.2868768416229</v>
      </c>
      <c r="BY39" s="88">
        <v>47282.736850234898</v>
      </c>
      <c r="BZ39" s="88">
        <v>40927.107634158841</v>
      </c>
      <c r="CA39" s="116">
        <v>-6355.6292160760568</v>
      </c>
      <c r="CB39" s="88">
        <v>0</v>
      </c>
      <c r="CC39" s="88">
        <v>0</v>
      </c>
      <c r="CD39" s="116">
        <v>0</v>
      </c>
      <c r="CE39" s="88">
        <v>0</v>
      </c>
      <c r="CF39" s="88">
        <v>0</v>
      </c>
      <c r="CG39" s="116">
        <v>0</v>
      </c>
      <c r="CH39" s="88">
        <v>9937.7631311443529</v>
      </c>
      <c r="CI39" s="88">
        <v>9873.6879659335755</v>
      </c>
      <c r="CJ39" s="116">
        <v>-64.075165210777413</v>
      </c>
      <c r="CK39" s="88">
        <v>0</v>
      </c>
      <c r="CL39" s="88">
        <v>0</v>
      </c>
      <c r="CM39" s="116">
        <v>0</v>
      </c>
      <c r="CN39" s="88">
        <v>9937.7631311443529</v>
      </c>
      <c r="CO39" s="96">
        <v>9873.6879659335755</v>
      </c>
      <c r="CP39" s="116">
        <v>-64.075165210777413</v>
      </c>
      <c r="CQ39" s="119">
        <v>639427.06505503505</v>
      </c>
      <c r="CR39" s="77">
        <v>720029.0512127548</v>
      </c>
      <c r="CS39" s="116">
        <v>80601.986157719744</v>
      </c>
      <c r="CT39" s="91">
        <v>767312.47806604207</v>
      </c>
      <c r="CU39" s="98">
        <v>864034.86145530571</v>
      </c>
      <c r="CV39" s="117">
        <v>96722.383389263647</v>
      </c>
      <c r="CW39" s="88">
        <v>26621.620124500125</v>
      </c>
      <c r="CX39" s="88">
        <v>-70100.763264763329</v>
      </c>
      <c r="CY39" s="116">
        <v>-96722.383389263458</v>
      </c>
      <c r="CZ39" s="99">
        <v>96722.383389263443</v>
      </c>
      <c r="DA39" s="8">
        <v>2</v>
      </c>
      <c r="DB39" s="100">
        <v>46741.69</v>
      </c>
      <c r="DC39" s="100">
        <v>355.24</v>
      </c>
      <c r="DD39" s="100">
        <v>32010.230000000003</v>
      </c>
      <c r="DE39" s="100">
        <v>38.470000000000027</v>
      </c>
      <c r="DF39" s="101">
        <v>120142.09431820171</v>
      </c>
      <c r="DG39" s="120">
        <v>9527209.1782865059</v>
      </c>
      <c r="DH39" s="494">
        <v>12132.986994924649</v>
      </c>
      <c r="DI39" s="96">
        <f>VLOOKUP(A39,'[9]побудинковий звіт'!$A$9:$DQ$353,121,FALSE)</f>
        <v>0</v>
      </c>
      <c r="DJ39" s="103">
        <v>5.412183677476607</v>
      </c>
      <c r="DK39" s="103"/>
      <c r="DL39" s="103">
        <v>4.7493381917185538</v>
      </c>
      <c r="DM39" s="104">
        <v>14738.999808872044</v>
      </c>
      <c r="DN39" s="104">
        <v>316.78085738762758</v>
      </c>
      <c r="DO39" s="105">
        <v>15055.780666259672</v>
      </c>
      <c r="DP39" s="2"/>
      <c r="DQ39" s="104">
        <v>14731.46</v>
      </c>
      <c r="DR39" s="104">
        <v>316.77</v>
      </c>
      <c r="DS39" s="104">
        <v>15048.23</v>
      </c>
      <c r="DT39" s="106">
        <v>15138.291259598685</v>
      </c>
      <c r="DU39" s="104">
        <v>-90.061259598685865</v>
      </c>
      <c r="DV39" s="107">
        <v>1136</v>
      </c>
      <c r="DX39" s="77">
        <v>210646.06416496716</v>
      </c>
      <c r="DY39" s="77">
        <v>242840.17921672971</v>
      </c>
      <c r="DZ39" s="108">
        <v>32048.700000000004</v>
      </c>
      <c r="EB39" s="109">
        <v>1624020.2731919927</v>
      </c>
      <c r="ED39" s="110">
        <v>3874</v>
      </c>
      <c r="EE39" s="111">
        <v>124016.09431820171</v>
      </c>
      <c r="EG39" s="112">
        <v>122847.92971775442</v>
      </c>
      <c r="EI39" s="121">
        <v>4</v>
      </c>
      <c r="EJ39" s="77">
        <v>3798.0357523012085</v>
      </c>
      <c r="EN39" s="114" t="s">
        <v>525</v>
      </c>
    </row>
    <row r="40" spans="1:144" hidden="1" x14ac:dyDescent="0.3">
      <c r="A40" s="81">
        <v>150000722</v>
      </c>
      <c r="B40" s="82" t="s">
        <v>526</v>
      </c>
      <c r="C40" s="490" t="s">
        <v>527</v>
      </c>
      <c r="D40" s="84">
        <v>3559.5</v>
      </c>
      <c r="E40" s="115">
        <v>3559.5</v>
      </c>
      <c r="F40" s="104"/>
      <c r="G40" s="104">
        <v>0</v>
      </c>
      <c r="H40" s="88">
        <v>55447.837136389426</v>
      </c>
      <c r="I40" s="88">
        <v>56827.529054061415</v>
      </c>
      <c r="J40" s="116">
        <v>1379.6919176719894</v>
      </c>
      <c r="K40" s="88">
        <v>9692.5215207085985</v>
      </c>
      <c r="L40" s="88">
        <v>9859.2725336014537</v>
      </c>
      <c r="M40" s="116">
        <v>166.75101289285521</v>
      </c>
      <c r="N40" s="88">
        <v>21381.806190640153</v>
      </c>
      <c r="O40" s="88">
        <v>20331.220820214374</v>
      </c>
      <c r="P40" s="116">
        <v>-1050.5853704257788</v>
      </c>
      <c r="Q40" s="88">
        <v>0</v>
      </c>
      <c r="R40" s="88">
        <v>0</v>
      </c>
      <c r="S40" s="116">
        <v>0</v>
      </c>
      <c r="T40" s="88">
        <v>0</v>
      </c>
      <c r="U40" s="88">
        <v>0</v>
      </c>
      <c r="V40" s="116">
        <v>0</v>
      </c>
      <c r="W40" s="88">
        <v>34254.563479255215</v>
      </c>
      <c r="X40" s="88">
        <v>30998.319353469607</v>
      </c>
      <c r="Y40" s="116">
        <v>-3256.244125785608</v>
      </c>
      <c r="Z40" s="88">
        <v>3844.2600000000007</v>
      </c>
      <c r="AA40" s="88">
        <v>0</v>
      </c>
      <c r="AB40" s="116">
        <v>-3844.2600000000007</v>
      </c>
      <c r="AC40" s="88">
        <v>74523.550841236545</v>
      </c>
      <c r="AD40" s="88">
        <v>84214.007645429389</v>
      </c>
      <c r="AE40" s="117">
        <v>9690.4568041928433</v>
      </c>
      <c r="AF40" s="91">
        <v>199144.53916822994</v>
      </c>
      <c r="AG40" s="92">
        <v>202230.34940677622</v>
      </c>
      <c r="AH40" s="116">
        <v>3085.8102385462844</v>
      </c>
      <c r="AI40" s="88">
        <v>0</v>
      </c>
      <c r="AJ40" s="88">
        <v>0</v>
      </c>
      <c r="AK40" s="116">
        <v>0</v>
      </c>
      <c r="AL40" s="88">
        <v>0</v>
      </c>
      <c r="AM40" s="88">
        <v>0</v>
      </c>
      <c r="AN40" s="116">
        <v>0</v>
      </c>
      <c r="AO40" s="88">
        <v>44364.343124808656</v>
      </c>
      <c r="AP40" s="88">
        <v>32741.980021663465</v>
      </c>
      <c r="AQ40" s="116">
        <v>-11622.363103145191</v>
      </c>
      <c r="AR40" s="88">
        <v>246264.00804409897</v>
      </c>
      <c r="AS40" s="88">
        <v>227657.72165664003</v>
      </c>
      <c r="AT40" s="118">
        <v>-18606.286387458938</v>
      </c>
      <c r="AU40" s="88">
        <v>15297.665782988892</v>
      </c>
      <c r="AV40" s="88">
        <v>14199.71</v>
      </c>
      <c r="AW40" s="94">
        <v>-1097.9557829888927</v>
      </c>
      <c r="AX40" s="88">
        <v>18911.758980915911</v>
      </c>
      <c r="AY40" s="88">
        <v>2614</v>
      </c>
      <c r="AZ40" s="117">
        <v>-16297.758980915911</v>
      </c>
      <c r="BA40" s="88">
        <v>10670.150169733537</v>
      </c>
      <c r="BB40" s="88">
        <v>0</v>
      </c>
      <c r="BC40" s="94">
        <v>-10670.150169733537</v>
      </c>
      <c r="BD40" s="88">
        <v>0</v>
      </c>
      <c r="BE40" s="88">
        <v>0</v>
      </c>
      <c r="BF40" s="95">
        <v>0</v>
      </c>
      <c r="BG40" s="88">
        <v>0</v>
      </c>
      <c r="BH40" s="88">
        <v>0</v>
      </c>
      <c r="BI40" s="94">
        <v>0</v>
      </c>
      <c r="BJ40" s="88">
        <v>10763.739057727304</v>
      </c>
      <c r="BK40" s="88">
        <v>21735</v>
      </c>
      <c r="BL40" s="95">
        <v>10971.260942272696</v>
      </c>
      <c r="BM40" s="88">
        <v>961.06500000000017</v>
      </c>
      <c r="BN40" s="88">
        <v>1386</v>
      </c>
      <c r="BO40" s="94">
        <v>424.93499999999983</v>
      </c>
      <c r="BP40" s="91">
        <v>56604.378991365651</v>
      </c>
      <c r="BQ40" s="96">
        <v>39934.71</v>
      </c>
      <c r="BR40" s="94">
        <v>-16669.668991365652</v>
      </c>
      <c r="BS40" s="88">
        <v>96577.740460165558</v>
      </c>
      <c r="BT40" s="88">
        <v>155458.74718720609</v>
      </c>
      <c r="BU40" s="116">
        <v>58881.006727040527</v>
      </c>
      <c r="BV40" s="88">
        <v>70355.873369560286</v>
      </c>
      <c r="BW40" s="88">
        <v>72416.208735689797</v>
      </c>
      <c r="BX40" s="116">
        <v>2060.3353661295114</v>
      </c>
      <c r="BY40" s="88">
        <v>53925.985988532397</v>
      </c>
      <c r="BZ40" s="88">
        <v>26984.428240501915</v>
      </c>
      <c r="CA40" s="116">
        <v>-26941.557748030482</v>
      </c>
      <c r="CB40" s="88">
        <v>7956.7456437648389</v>
      </c>
      <c r="CC40" s="88">
        <v>8186.1655288610127</v>
      </c>
      <c r="CD40" s="116">
        <v>229.41988509617386</v>
      </c>
      <c r="CE40" s="88">
        <v>965.70988550660456</v>
      </c>
      <c r="CF40" s="88">
        <v>882.24635196612678</v>
      </c>
      <c r="CG40" s="116">
        <v>-83.463533540477783</v>
      </c>
      <c r="CH40" s="88">
        <v>10595.810670774634</v>
      </c>
      <c r="CI40" s="88">
        <v>13144.822727333989</v>
      </c>
      <c r="CJ40" s="116">
        <v>2549.0120565593552</v>
      </c>
      <c r="CK40" s="88">
        <v>0</v>
      </c>
      <c r="CL40" s="88">
        <v>0</v>
      </c>
      <c r="CM40" s="116">
        <v>0</v>
      </c>
      <c r="CN40" s="88">
        <v>10595.810670774634</v>
      </c>
      <c r="CO40" s="96">
        <v>13144.822727333989</v>
      </c>
      <c r="CP40" s="116">
        <v>2549.0120565593552</v>
      </c>
      <c r="CQ40" s="119">
        <v>786755.13534680766</v>
      </c>
      <c r="CR40" s="77">
        <v>779637.37985663861</v>
      </c>
      <c r="CS40" s="116">
        <v>-7117.7554901690455</v>
      </c>
      <c r="CT40" s="91">
        <v>944106.16241616919</v>
      </c>
      <c r="CU40" s="98">
        <v>935564.85582796636</v>
      </c>
      <c r="CV40" s="117">
        <v>-8541.3065882028313</v>
      </c>
      <c r="CW40" s="88">
        <v>36311.572932656956</v>
      </c>
      <c r="CX40" s="88">
        <v>44852.879520859722</v>
      </c>
      <c r="CY40" s="116">
        <v>8541.3065882027659</v>
      </c>
      <c r="CZ40" s="99">
        <v>-8541.3065882025767</v>
      </c>
      <c r="DA40" s="8">
        <v>2</v>
      </c>
      <c r="DB40" s="100">
        <v>72358.179999999993</v>
      </c>
      <c r="DC40" s="100">
        <v>0</v>
      </c>
      <c r="DD40" s="100">
        <v>53972.349999999991</v>
      </c>
      <c r="DE40" s="100">
        <v>0</v>
      </c>
      <c r="DF40" s="101">
        <v>52971.992417583824</v>
      </c>
      <c r="DG40" s="120">
        <v>11765012.824185913</v>
      </c>
      <c r="DH40" s="494">
        <v>15858.468478843422</v>
      </c>
      <c r="DI40" s="96">
        <f>VLOOKUP(A40,'[9]побудинковий звіт'!$A$9:$DQ$353,121,FALSE)</f>
        <v>0</v>
      </c>
      <c r="DJ40" s="103">
        <v>5.1633683075088053</v>
      </c>
      <c r="DK40" s="103"/>
      <c r="DL40" s="103">
        <v>4.6558978922695511</v>
      </c>
      <c r="DM40" s="104">
        <v>18379.009490577591</v>
      </c>
      <c r="DN40" s="104">
        <v>0</v>
      </c>
      <c r="DO40" s="105">
        <v>18379.009490577591</v>
      </c>
      <c r="DP40" s="2"/>
      <c r="DQ40" s="104">
        <v>18385.830000000002</v>
      </c>
      <c r="DR40" s="104">
        <v>0</v>
      </c>
      <c r="DS40" s="104">
        <v>18385.830000000002</v>
      </c>
      <c r="DT40" s="106">
        <v>18486.071681784841</v>
      </c>
      <c r="DU40" s="104">
        <v>-100.24168178483887</v>
      </c>
      <c r="DV40" s="107">
        <v>1136</v>
      </c>
      <c r="DX40" s="77">
        <v>363442.06444255757</v>
      </c>
      <c r="DY40" s="77">
        <v>321110.91798796802</v>
      </c>
      <c r="DZ40" s="108">
        <v>53972.349999999991</v>
      </c>
      <c r="EB40" s="109">
        <v>2955168.0965291876</v>
      </c>
      <c r="ED40" s="110">
        <v>-36286</v>
      </c>
      <c r="EE40" s="111">
        <v>16685.992417583824</v>
      </c>
      <c r="EG40" s="112">
        <v>24073.216356966259</v>
      </c>
      <c r="EI40" s="121">
        <v>5</v>
      </c>
      <c r="EJ40" s="77">
        <v>6631.4521964444839</v>
      </c>
      <c r="EN40" s="114" t="s">
        <v>528</v>
      </c>
    </row>
    <row r="41" spans="1:144" hidden="1" x14ac:dyDescent="0.3">
      <c r="A41" s="81">
        <v>150000723</v>
      </c>
      <c r="B41" s="82" t="s">
        <v>529</v>
      </c>
      <c r="C41" s="490" t="s">
        <v>530</v>
      </c>
      <c r="D41" s="84">
        <v>3575.2</v>
      </c>
      <c r="E41" s="115">
        <v>3575.2</v>
      </c>
      <c r="F41" s="104"/>
      <c r="G41" s="104">
        <v>0</v>
      </c>
      <c r="H41" s="88">
        <v>55452.068393919079</v>
      </c>
      <c r="I41" s="88">
        <v>56839.544124922191</v>
      </c>
      <c r="J41" s="116">
        <v>1387.4757310031127</v>
      </c>
      <c r="K41" s="88">
        <v>9692.5215207085985</v>
      </c>
      <c r="L41" s="88">
        <v>9807.4541933292949</v>
      </c>
      <c r="M41" s="116">
        <v>114.93267262069639</v>
      </c>
      <c r="N41" s="88">
        <v>21573.348266643654</v>
      </c>
      <c r="O41" s="88">
        <v>20513.715738255894</v>
      </c>
      <c r="P41" s="116">
        <v>-1059.6325283877595</v>
      </c>
      <c r="Q41" s="88">
        <v>0</v>
      </c>
      <c r="R41" s="88">
        <v>0</v>
      </c>
      <c r="S41" s="116">
        <v>0</v>
      </c>
      <c r="T41" s="88">
        <v>0</v>
      </c>
      <c r="U41" s="88">
        <v>0</v>
      </c>
      <c r="V41" s="116">
        <v>0</v>
      </c>
      <c r="W41" s="88">
        <v>31418.070453238717</v>
      </c>
      <c r="X41" s="88">
        <v>29057.980242243382</v>
      </c>
      <c r="Y41" s="116">
        <v>-2360.0902109953349</v>
      </c>
      <c r="Z41" s="88">
        <v>3861.4320000000016</v>
      </c>
      <c r="AA41" s="88">
        <v>0</v>
      </c>
      <c r="AB41" s="116">
        <v>-3861.4320000000016</v>
      </c>
      <c r="AC41" s="88">
        <v>74854.050084634626</v>
      </c>
      <c r="AD41" s="88">
        <v>84586.7977162592</v>
      </c>
      <c r="AE41" s="117">
        <v>9732.7476316245738</v>
      </c>
      <c r="AF41" s="91">
        <v>196851.4907191447</v>
      </c>
      <c r="AG41" s="92">
        <v>200805.49201500998</v>
      </c>
      <c r="AH41" s="116">
        <v>3954.0012958652806</v>
      </c>
      <c r="AI41" s="88">
        <v>0</v>
      </c>
      <c r="AJ41" s="88">
        <v>0</v>
      </c>
      <c r="AK41" s="116">
        <v>0</v>
      </c>
      <c r="AL41" s="88">
        <v>0</v>
      </c>
      <c r="AM41" s="88">
        <v>0</v>
      </c>
      <c r="AN41" s="116">
        <v>0</v>
      </c>
      <c r="AO41" s="88">
        <v>44368.715489113383</v>
      </c>
      <c r="AP41" s="88">
        <v>40796.886041149439</v>
      </c>
      <c r="AQ41" s="116">
        <v>-3571.8294479639444</v>
      </c>
      <c r="AR41" s="88">
        <v>246745.95429886525</v>
      </c>
      <c r="AS41" s="88">
        <v>279302.19510466309</v>
      </c>
      <c r="AT41" s="118">
        <v>32556.240805797832</v>
      </c>
      <c r="AU41" s="88">
        <v>15299.445553472528</v>
      </c>
      <c r="AV41" s="88">
        <v>10727.46</v>
      </c>
      <c r="AW41" s="94">
        <v>-4571.9855534725284</v>
      </c>
      <c r="AX41" s="88">
        <v>18911.758980915911</v>
      </c>
      <c r="AY41" s="88">
        <v>65</v>
      </c>
      <c r="AZ41" s="117">
        <v>-18846.758980915911</v>
      </c>
      <c r="BA41" s="88">
        <v>10739.469277301272</v>
      </c>
      <c r="BB41" s="88">
        <v>184</v>
      </c>
      <c r="BC41" s="94">
        <v>-10555.469277301272</v>
      </c>
      <c r="BD41" s="88">
        <v>0</v>
      </c>
      <c r="BE41" s="88">
        <v>0</v>
      </c>
      <c r="BF41" s="95">
        <v>0</v>
      </c>
      <c r="BG41" s="88">
        <v>0</v>
      </c>
      <c r="BH41" s="88">
        <v>0</v>
      </c>
      <c r="BI41" s="94">
        <v>0</v>
      </c>
      <c r="BJ41" s="88">
        <v>10765.55078054064</v>
      </c>
      <c r="BK41" s="88">
        <v>3854.0071113496087</v>
      </c>
      <c r="BL41" s="95">
        <v>-6911.5436691910309</v>
      </c>
      <c r="BM41" s="88">
        <v>965.3580000000004</v>
      </c>
      <c r="BN41" s="88">
        <v>3417</v>
      </c>
      <c r="BO41" s="94">
        <v>2451.6419999999998</v>
      </c>
      <c r="BP41" s="91">
        <v>56681.582592230348</v>
      </c>
      <c r="BQ41" s="96">
        <v>18247.467111349608</v>
      </c>
      <c r="BR41" s="94">
        <v>-38434.115480880741</v>
      </c>
      <c r="BS41" s="88">
        <v>116717.51126190856</v>
      </c>
      <c r="BT41" s="88">
        <v>183292.97900921118</v>
      </c>
      <c r="BU41" s="116">
        <v>66575.467747302624</v>
      </c>
      <c r="BV41" s="88">
        <v>76072.884475992818</v>
      </c>
      <c r="BW41" s="88">
        <v>78490.095686469387</v>
      </c>
      <c r="BX41" s="116">
        <v>2417.2112104765692</v>
      </c>
      <c r="BY41" s="88">
        <v>57713.144339450198</v>
      </c>
      <c r="BZ41" s="88">
        <v>36821.545044794591</v>
      </c>
      <c r="CA41" s="116">
        <v>-20891.599294655607</v>
      </c>
      <c r="CB41" s="88">
        <v>10984.849869205325</v>
      </c>
      <c r="CC41" s="88">
        <v>11301.580239588176</v>
      </c>
      <c r="CD41" s="116">
        <v>316.73037038285111</v>
      </c>
      <c r="CE41" s="88">
        <v>1333.2307685128051</v>
      </c>
      <c r="CF41" s="88">
        <v>0</v>
      </c>
      <c r="CG41" s="116">
        <v>-1333.2307685128051</v>
      </c>
      <c r="CH41" s="88">
        <v>18303.072823274611</v>
      </c>
      <c r="CI41" s="88">
        <v>16856.79239895448</v>
      </c>
      <c r="CJ41" s="116">
        <v>-1446.2804243201317</v>
      </c>
      <c r="CK41" s="88">
        <v>0</v>
      </c>
      <c r="CL41" s="88">
        <v>0</v>
      </c>
      <c r="CM41" s="116">
        <v>0</v>
      </c>
      <c r="CN41" s="88">
        <v>18303.072823274611</v>
      </c>
      <c r="CO41" s="96">
        <v>16856.79239895448</v>
      </c>
      <c r="CP41" s="116">
        <v>-1446.2804243201317</v>
      </c>
      <c r="CQ41" s="119">
        <v>825772.43663769809</v>
      </c>
      <c r="CR41" s="77">
        <v>865915.03265118983</v>
      </c>
      <c r="CS41" s="116">
        <v>40142.59601349174</v>
      </c>
      <c r="CT41" s="91">
        <v>990926.92396523769</v>
      </c>
      <c r="CU41" s="98">
        <v>1039098.0391814278</v>
      </c>
      <c r="CV41" s="117">
        <v>48171.115216190112</v>
      </c>
      <c r="CW41" s="88">
        <v>40646.189452785489</v>
      </c>
      <c r="CX41" s="88">
        <v>-7524.9257634048445</v>
      </c>
      <c r="CY41" s="116">
        <v>-48171.11521619033</v>
      </c>
      <c r="CZ41" s="99">
        <v>48171.115216190366</v>
      </c>
      <c r="DA41" s="8">
        <v>2</v>
      </c>
      <c r="DB41" s="100">
        <v>60729.03</v>
      </c>
      <c r="DC41" s="100">
        <v>0</v>
      </c>
      <c r="DD41" s="100">
        <v>41349.97</v>
      </c>
      <c r="DE41" s="100">
        <v>0</v>
      </c>
      <c r="DF41" s="101">
        <v>69048.498012786615</v>
      </c>
      <c r="DG41" s="120">
        <v>12378877.361016279</v>
      </c>
      <c r="DH41" s="494">
        <v>15928.415930765837</v>
      </c>
      <c r="DI41" s="96">
        <f>VLOOKUP(A41,'[9]побудинковий звіт'!$A$9:$DQ$353,121,FALSE)</f>
        <v>0</v>
      </c>
      <c r="DJ41" s="103">
        <v>5.4232935634209927</v>
      </c>
      <c r="DK41" s="103"/>
      <c r="DL41" s="103">
        <v>4.8748839818913812</v>
      </c>
      <c r="DM41" s="104">
        <v>19389.35914794273</v>
      </c>
      <c r="DN41" s="104">
        <v>0</v>
      </c>
      <c r="DO41" s="105">
        <v>19389.35914794273</v>
      </c>
      <c r="DP41" s="2"/>
      <c r="DQ41" s="104">
        <v>19379.060000000001</v>
      </c>
      <c r="DR41" s="104">
        <v>0</v>
      </c>
      <c r="DS41" s="104">
        <v>19379.060000000001</v>
      </c>
      <c r="DT41" s="106">
        <v>19520.494910295976</v>
      </c>
      <c r="DU41" s="104">
        <v>-141.43491029597499</v>
      </c>
      <c r="DV41" s="107">
        <v>1136</v>
      </c>
      <c r="DX41" s="77">
        <v>364113.04426931468</v>
      </c>
      <c r="DY41" s="77">
        <v>357059.59465921525</v>
      </c>
      <c r="DZ41" s="108">
        <v>41349.97</v>
      </c>
      <c r="EB41" s="109">
        <v>2960951.4515863829</v>
      </c>
      <c r="ED41" s="110">
        <v>-30537</v>
      </c>
      <c r="EE41" s="111">
        <v>38511.498012786615</v>
      </c>
      <c r="EG41" s="112">
        <v>54322.968974221549</v>
      </c>
      <c r="EI41" s="121">
        <v>5</v>
      </c>
      <c r="EJ41" s="77">
        <v>6644.4924545289396</v>
      </c>
      <c r="EN41" s="114" t="s">
        <v>531</v>
      </c>
    </row>
    <row r="42" spans="1:144" hidden="1" x14ac:dyDescent="0.3">
      <c r="A42" s="81">
        <v>150000724</v>
      </c>
      <c r="B42" s="82" t="s">
        <v>532</v>
      </c>
      <c r="C42" s="490" t="s">
        <v>533</v>
      </c>
      <c r="D42" s="84">
        <v>3564.2</v>
      </c>
      <c r="E42" s="115">
        <v>3564.2</v>
      </c>
      <c r="F42" s="104"/>
      <c r="G42" s="104">
        <v>0</v>
      </c>
      <c r="H42" s="88">
        <v>55470.073620477859</v>
      </c>
      <c r="I42" s="88">
        <v>56850.585589329741</v>
      </c>
      <c r="J42" s="116">
        <v>1380.5119688518826</v>
      </c>
      <c r="K42" s="88">
        <v>9692.5215207085985</v>
      </c>
      <c r="L42" s="88">
        <v>9829.2669090812851</v>
      </c>
      <c r="M42" s="116">
        <v>136.74538837268665</v>
      </c>
      <c r="N42" s="88">
        <v>21573.348266643654</v>
      </c>
      <c r="O42" s="88">
        <v>20513.707729653743</v>
      </c>
      <c r="P42" s="116">
        <v>-1059.6405369899112</v>
      </c>
      <c r="Q42" s="88">
        <v>0</v>
      </c>
      <c r="R42" s="88">
        <v>0</v>
      </c>
      <c r="S42" s="116">
        <v>0</v>
      </c>
      <c r="T42" s="88">
        <v>0</v>
      </c>
      <c r="U42" s="88">
        <v>0</v>
      </c>
      <c r="V42" s="116">
        <v>0</v>
      </c>
      <c r="W42" s="88">
        <v>31418.070453238717</v>
      </c>
      <c r="X42" s="88">
        <v>27730.406232863486</v>
      </c>
      <c r="Y42" s="116">
        <v>-3687.6642203752308</v>
      </c>
      <c r="Z42" s="88">
        <v>3850.1999999999989</v>
      </c>
      <c r="AA42" s="88">
        <v>0</v>
      </c>
      <c r="AB42" s="116">
        <v>-3850.1999999999989</v>
      </c>
      <c r="AC42" s="88">
        <v>74629.958426826794</v>
      </c>
      <c r="AD42" s="88">
        <v>84334.179792882511</v>
      </c>
      <c r="AE42" s="117">
        <v>9704.2213660557172</v>
      </c>
      <c r="AF42" s="91">
        <v>196634.17228789564</v>
      </c>
      <c r="AG42" s="92">
        <v>199258.14625381079</v>
      </c>
      <c r="AH42" s="116">
        <v>2623.9739659151528</v>
      </c>
      <c r="AI42" s="88">
        <v>0</v>
      </c>
      <c r="AJ42" s="88">
        <v>0</v>
      </c>
      <c r="AK42" s="116">
        <v>0</v>
      </c>
      <c r="AL42" s="88">
        <v>0</v>
      </c>
      <c r="AM42" s="88">
        <v>0</v>
      </c>
      <c r="AN42" s="116">
        <v>0</v>
      </c>
      <c r="AO42" s="88">
        <v>44368.715489113383</v>
      </c>
      <c r="AP42" s="88">
        <v>33105.203582934977</v>
      </c>
      <c r="AQ42" s="116">
        <v>-11263.511906178406</v>
      </c>
      <c r="AR42" s="88">
        <v>233354.46679944574</v>
      </c>
      <c r="AS42" s="88">
        <v>239397.34136875323</v>
      </c>
      <c r="AT42" s="118">
        <v>6042.8745693074889</v>
      </c>
      <c r="AU42" s="88">
        <v>15298.542255499558</v>
      </c>
      <c r="AV42" s="88">
        <v>24640.888827684441</v>
      </c>
      <c r="AW42" s="94">
        <v>9342.3465721848825</v>
      </c>
      <c r="AX42" s="88">
        <v>18911.758980915911</v>
      </c>
      <c r="AY42" s="88">
        <v>5074.68</v>
      </c>
      <c r="AZ42" s="117">
        <v>-13837.078980915911</v>
      </c>
      <c r="BA42" s="88">
        <v>10739.469277301272</v>
      </c>
      <c r="BB42" s="88">
        <v>0</v>
      </c>
      <c r="BC42" s="94">
        <v>-10739.469277301272</v>
      </c>
      <c r="BD42" s="88">
        <v>0</v>
      </c>
      <c r="BE42" s="88">
        <v>0</v>
      </c>
      <c r="BF42" s="95">
        <v>0</v>
      </c>
      <c r="BG42" s="88">
        <v>0</v>
      </c>
      <c r="BH42" s="88">
        <v>0</v>
      </c>
      <c r="BI42" s="94">
        <v>0</v>
      </c>
      <c r="BJ42" s="88">
        <v>10765.55078054064</v>
      </c>
      <c r="BK42" s="88">
        <v>2324</v>
      </c>
      <c r="BL42" s="95">
        <v>-8441.5507805406396</v>
      </c>
      <c r="BM42" s="88">
        <v>962.54999999999973</v>
      </c>
      <c r="BN42" s="88">
        <v>0</v>
      </c>
      <c r="BO42" s="94">
        <v>-962.54999999999973</v>
      </c>
      <c r="BP42" s="91">
        <v>56677.871294257384</v>
      </c>
      <c r="BQ42" s="96">
        <v>32039.568827684441</v>
      </c>
      <c r="BR42" s="94">
        <v>-24638.302466572943</v>
      </c>
      <c r="BS42" s="88">
        <v>107621.30301041741</v>
      </c>
      <c r="BT42" s="88">
        <v>190355.52684139775</v>
      </c>
      <c r="BU42" s="116">
        <v>82734.223830980336</v>
      </c>
      <c r="BV42" s="88">
        <v>73647.979919885169</v>
      </c>
      <c r="BW42" s="88">
        <v>75729.804599554525</v>
      </c>
      <c r="BX42" s="116">
        <v>2081.8246796693566</v>
      </c>
      <c r="BY42" s="88">
        <v>52713.589638180652</v>
      </c>
      <c r="BZ42" s="88">
        <v>28335.723946491369</v>
      </c>
      <c r="CA42" s="116">
        <v>-24377.865691689283</v>
      </c>
      <c r="CB42" s="88">
        <v>9127.6806391120899</v>
      </c>
      <c r="CC42" s="88">
        <v>9390.8625400015098</v>
      </c>
      <c r="CD42" s="116">
        <v>263.18190088941992</v>
      </c>
      <c r="CE42" s="88">
        <v>1107.8262168459864</v>
      </c>
      <c r="CF42" s="88">
        <v>0</v>
      </c>
      <c r="CG42" s="116">
        <v>-1107.8262168459864</v>
      </c>
      <c r="CH42" s="88">
        <v>34247.298750176</v>
      </c>
      <c r="CI42" s="88">
        <v>39670.863795091107</v>
      </c>
      <c r="CJ42" s="116">
        <v>5423.5650449151071</v>
      </c>
      <c r="CK42" s="88">
        <v>0</v>
      </c>
      <c r="CL42" s="88">
        <v>0</v>
      </c>
      <c r="CM42" s="116">
        <v>0</v>
      </c>
      <c r="CN42" s="88">
        <v>34247.298750176</v>
      </c>
      <c r="CO42" s="96">
        <v>39670.863795091107</v>
      </c>
      <c r="CP42" s="116">
        <v>5423.5650449151071</v>
      </c>
      <c r="CQ42" s="119">
        <v>809500.90404532943</v>
      </c>
      <c r="CR42" s="77">
        <v>847283.04175571958</v>
      </c>
      <c r="CS42" s="116">
        <v>37782.137710390147</v>
      </c>
      <c r="CT42" s="91">
        <v>971401.08485439525</v>
      </c>
      <c r="CU42" s="98">
        <v>1016739.6501068635</v>
      </c>
      <c r="CV42" s="117">
        <v>45338.565252468223</v>
      </c>
      <c r="CW42" s="88">
        <v>48656.911259352928</v>
      </c>
      <c r="CX42" s="88">
        <v>3318.3460068847344</v>
      </c>
      <c r="CY42" s="116">
        <v>-45338.565252468194</v>
      </c>
      <c r="CZ42" s="99">
        <v>45338.565252468368</v>
      </c>
      <c r="DA42" s="8">
        <v>2</v>
      </c>
      <c r="DB42" s="100">
        <v>80945.210000000006</v>
      </c>
      <c r="DC42" s="100">
        <v>0</v>
      </c>
      <c r="DD42" s="100">
        <v>61770.530000000006</v>
      </c>
      <c r="DE42" s="100">
        <v>0</v>
      </c>
      <c r="DF42" s="101">
        <v>101282.23346366535</v>
      </c>
      <c r="DG42" s="120">
        <v>12240695.953364978</v>
      </c>
      <c r="DH42" s="494">
        <v>15879.408161902998</v>
      </c>
      <c r="DI42" s="96">
        <f>VLOOKUP(A42,'[9]побудинковий звіт'!$A$9:$DQ$353,121,FALSE)</f>
        <v>0</v>
      </c>
      <c r="DJ42" s="103">
        <v>5.3773670925745289</v>
      </c>
      <c r="DK42" s="103"/>
      <c r="DL42" s="103">
        <v>4.8367878208860198</v>
      </c>
      <c r="DM42" s="104">
        <v>19166.011791354136</v>
      </c>
      <c r="DN42" s="104">
        <v>0</v>
      </c>
      <c r="DO42" s="105">
        <v>19166.011791354136</v>
      </c>
      <c r="DP42" s="2"/>
      <c r="DQ42" s="104">
        <v>19174.68</v>
      </c>
      <c r="DR42" s="104">
        <v>0</v>
      </c>
      <c r="DS42" s="104">
        <v>19174.68</v>
      </c>
      <c r="DT42" s="106">
        <v>19348.545236986076</v>
      </c>
      <c r="DU42" s="104">
        <v>-173.86523698607562</v>
      </c>
      <c r="DV42" s="107">
        <v>1136</v>
      </c>
      <c r="DX42" s="77">
        <v>348038.80571244378</v>
      </c>
      <c r="DY42" s="77">
        <v>325724.29223572521</v>
      </c>
      <c r="DZ42" s="108">
        <v>61770.530000000006</v>
      </c>
      <c r="EB42" s="109">
        <v>2800253.6015933491</v>
      </c>
      <c r="ED42" s="110">
        <v>-65656</v>
      </c>
      <c r="EE42" s="111">
        <v>35626.233463665354</v>
      </c>
      <c r="EG42" s="112">
        <v>74572.915765378333</v>
      </c>
      <c r="EI42" s="121">
        <v>5</v>
      </c>
      <c r="EJ42" s="77">
        <v>6122.2423300787441</v>
      </c>
      <c r="EN42" s="114" t="s">
        <v>534</v>
      </c>
    </row>
    <row r="43" spans="1:144" hidden="1" x14ac:dyDescent="0.3">
      <c r="A43" s="81">
        <v>150000725</v>
      </c>
      <c r="B43" s="82" t="s">
        <v>535</v>
      </c>
      <c r="C43" s="490" t="s">
        <v>536</v>
      </c>
      <c r="D43" s="84">
        <v>3571.96</v>
      </c>
      <c r="E43" s="115">
        <v>3571.96</v>
      </c>
      <c r="F43" s="104"/>
      <c r="G43" s="104">
        <v>0</v>
      </c>
      <c r="H43" s="88">
        <v>55450.65869521979</v>
      </c>
      <c r="I43" s="88">
        <v>56836.483205819255</v>
      </c>
      <c r="J43" s="116">
        <v>1385.8245105994647</v>
      </c>
      <c r="K43" s="88">
        <v>9692.5215207085985</v>
      </c>
      <c r="L43" s="88">
        <v>9807.4541933292949</v>
      </c>
      <c r="M43" s="116">
        <v>114.93267262069639</v>
      </c>
      <c r="N43" s="88">
        <v>21342.927399543973</v>
      </c>
      <c r="O43" s="88">
        <v>20294.461195590047</v>
      </c>
      <c r="P43" s="116">
        <v>-1048.4662039539253</v>
      </c>
      <c r="Q43" s="88">
        <v>0</v>
      </c>
      <c r="R43" s="88">
        <v>0</v>
      </c>
      <c r="S43" s="116">
        <v>0</v>
      </c>
      <c r="T43" s="88">
        <v>0</v>
      </c>
      <c r="U43" s="88">
        <v>0</v>
      </c>
      <c r="V43" s="116">
        <v>0</v>
      </c>
      <c r="W43" s="88">
        <v>31418.070453238717</v>
      </c>
      <c r="X43" s="88">
        <v>28335.412919799615</v>
      </c>
      <c r="Y43" s="116">
        <v>-3082.6575334391018</v>
      </c>
      <c r="Z43" s="88">
        <v>3857.932800000001</v>
      </c>
      <c r="AA43" s="88">
        <v>0</v>
      </c>
      <c r="AB43" s="116">
        <v>-3857.932800000001</v>
      </c>
      <c r="AC43" s="88">
        <v>74786.56353067905</v>
      </c>
      <c r="AD43" s="88">
        <v>84510.621575839192</v>
      </c>
      <c r="AE43" s="117">
        <v>9724.0580451601418</v>
      </c>
      <c r="AF43" s="91">
        <v>196548.67439939012</v>
      </c>
      <c r="AG43" s="92">
        <v>199784.43309037742</v>
      </c>
      <c r="AH43" s="116">
        <v>3235.7586909873062</v>
      </c>
      <c r="AI43" s="88">
        <v>0</v>
      </c>
      <c r="AJ43" s="88">
        <v>0</v>
      </c>
      <c r="AK43" s="116">
        <v>0</v>
      </c>
      <c r="AL43" s="88">
        <v>0</v>
      </c>
      <c r="AM43" s="88">
        <v>0</v>
      </c>
      <c r="AN43" s="116">
        <v>0</v>
      </c>
      <c r="AO43" s="88">
        <v>44373.087853418103</v>
      </c>
      <c r="AP43" s="88">
        <v>38122.29794178337</v>
      </c>
      <c r="AQ43" s="116">
        <v>-6250.7899116347326</v>
      </c>
      <c r="AR43" s="88">
        <v>245959.84454189093</v>
      </c>
      <c r="AS43" s="88">
        <v>235750.61552057194</v>
      </c>
      <c r="AT43" s="118">
        <v>-10209.229021318984</v>
      </c>
      <c r="AU43" s="88">
        <v>15298.542255499558</v>
      </c>
      <c r="AV43" s="88">
        <v>6703.6100000000006</v>
      </c>
      <c r="AW43" s="94">
        <v>-8594.9322554995579</v>
      </c>
      <c r="AX43" s="88">
        <v>18911.758980915911</v>
      </c>
      <c r="AY43" s="88">
        <v>1289</v>
      </c>
      <c r="AZ43" s="117">
        <v>-17622.758980915911</v>
      </c>
      <c r="BA43" s="88">
        <v>10656.006326056497</v>
      </c>
      <c r="BB43" s="88">
        <v>0</v>
      </c>
      <c r="BC43" s="94">
        <v>-10656.006326056497</v>
      </c>
      <c r="BD43" s="88">
        <v>0</v>
      </c>
      <c r="BE43" s="88">
        <v>263</v>
      </c>
      <c r="BF43" s="95">
        <v>263</v>
      </c>
      <c r="BG43" s="88">
        <v>0</v>
      </c>
      <c r="BH43" s="88">
        <v>0</v>
      </c>
      <c r="BI43" s="94">
        <v>0</v>
      </c>
      <c r="BJ43" s="88">
        <v>10765.55078054064</v>
      </c>
      <c r="BK43" s="88">
        <v>2005</v>
      </c>
      <c r="BL43" s="95">
        <v>-8760.5507805406396</v>
      </c>
      <c r="BM43" s="88">
        <v>964.48320000000024</v>
      </c>
      <c r="BN43" s="88">
        <v>2345</v>
      </c>
      <c r="BO43" s="94">
        <v>1380.5167999999999</v>
      </c>
      <c r="BP43" s="91">
        <v>56596.341543012604</v>
      </c>
      <c r="BQ43" s="96">
        <v>12605.61</v>
      </c>
      <c r="BR43" s="94">
        <v>-43990.731543012604</v>
      </c>
      <c r="BS43" s="88">
        <v>146715.27130646887</v>
      </c>
      <c r="BT43" s="88">
        <v>213124.80129359942</v>
      </c>
      <c r="BU43" s="116">
        <v>66409.529987130547</v>
      </c>
      <c r="BV43" s="88">
        <v>75178.312856166915</v>
      </c>
      <c r="BW43" s="88">
        <v>77502.890961282901</v>
      </c>
      <c r="BX43" s="116">
        <v>2324.5781051159865</v>
      </c>
      <c r="BY43" s="88">
        <v>49870.300158592989</v>
      </c>
      <c r="BZ43" s="88">
        <v>38507.816391292661</v>
      </c>
      <c r="CA43" s="116">
        <v>-11362.483767300328</v>
      </c>
      <c r="CB43" s="88">
        <v>9099.6190161299091</v>
      </c>
      <c r="CC43" s="88">
        <v>9361.9918055297312</v>
      </c>
      <c r="CD43" s="116">
        <v>262.37278939982207</v>
      </c>
      <c r="CE43" s="88">
        <v>1104.4203788400318</v>
      </c>
      <c r="CF43" s="88">
        <v>1089.5034426699817</v>
      </c>
      <c r="CG43" s="116">
        <v>-14.916936170050121</v>
      </c>
      <c r="CH43" s="88">
        <v>37894.914649559803</v>
      </c>
      <c r="CI43" s="88">
        <v>30383.755136673579</v>
      </c>
      <c r="CJ43" s="116">
        <v>-7511.1595128862245</v>
      </c>
      <c r="CK43" s="88">
        <v>0</v>
      </c>
      <c r="CL43" s="88">
        <v>0</v>
      </c>
      <c r="CM43" s="116">
        <v>0</v>
      </c>
      <c r="CN43" s="88">
        <v>37894.914649559803</v>
      </c>
      <c r="CO43" s="96">
        <v>30383.755136673579</v>
      </c>
      <c r="CP43" s="116">
        <v>-7511.1595128862245</v>
      </c>
      <c r="CQ43" s="119">
        <v>863340.78670347028</v>
      </c>
      <c r="CR43" s="77">
        <v>856233.7155837809</v>
      </c>
      <c r="CS43" s="116">
        <v>-7107.0711196893826</v>
      </c>
      <c r="CT43" s="91">
        <v>1036008.9440441643</v>
      </c>
      <c r="CU43" s="98">
        <v>1027480.458700537</v>
      </c>
      <c r="CV43" s="117">
        <v>-8528.4853436272824</v>
      </c>
      <c r="CW43" s="88">
        <v>40863.57958689204</v>
      </c>
      <c r="CX43" s="88">
        <v>49392.064930519417</v>
      </c>
      <c r="CY43" s="116">
        <v>8528.485343627377</v>
      </c>
      <c r="CZ43" s="99">
        <v>-8528.4853436273042</v>
      </c>
      <c r="DA43" s="8">
        <v>2</v>
      </c>
      <c r="DB43" s="100">
        <v>100411.31</v>
      </c>
      <c r="DC43" s="100">
        <v>0</v>
      </c>
      <c r="DD43" s="100">
        <v>80201.72</v>
      </c>
      <c r="DE43" s="100">
        <v>0</v>
      </c>
      <c r="DF43" s="101">
        <v>-4431.0809777859831</v>
      </c>
      <c r="DG43" s="120">
        <v>12922470.283572676</v>
      </c>
      <c r="DH43" s="494">
        <v>15913.980915209875</v>
      </c>
      <c r="DI43" s="96">
        <f>VLOOKUP(A43,'[9]побудинковий звіт'!$A$9:$DQ$353,121,FALSE)</f>
        <v>0</v>
      </c>
      <c r="DJ43" s="103">
        <v>5.6579919666857323</v>
      </c>
      <c r="DK43" s="103"/>
      <c r="DL43" s="103">
        <v>5.1170141560784481</v>
      </c>
      <c r="DM43" s="104">
        <v>20210.12098532277</v>
      </c>
      <c r="DN43" s="104">
        <v>0</v>
      </c>
      <c r="DO43" s="105">
        <v>20210.12098532277</v>
      </c>
      <c r="DP43" s="2"/>
      <c r="DQ43" s="104">
        <v>20209.59</v>
      </c>
      <c r="DR43" s="104">
        <v>0</v>
      </c>
      <c r="DS43" s="104">
        <v>20209.59</v>
      </c>
      <c r="DT43" s="106">
        <v>20335.45506895268</v>
      </c>
      <c r="DU43" s="104">
        <v>-125.8650689526803</v>
      </c>
      <c r="DV43" s="107">
        <v>1136</v>
      </c>
      <c r="DX43" s="77">
        <v>363067.42330188426</v>
      </c>
      <c r="DY43" s="77">
        <v>298027.47062468628</v>
      </c>
      <c r="DZ43" s="108">
        <v>80201.72</v>
      </c>
      <c r="EB43" s="109">
        <v>2951518.1345026912</v>
      </c>
      <c r="ED43" s="110">
        <v>199</v>
      </c>
      <c r="EE43" s="111">
        <v>-4232.0809777859831</v>
      </c>
      <c r="EG43" s="112">
        <v>36183.065588016565</v>
      </c>
      <c r="EI43" s="121">
        <v>5</v>
      </c>
      <c r="EJ43" s="77">
        <v>6623.6727626519851</v>
      </c>
      <c r="EN43" s="114" t="s">
        <v>537</v>
      </c>
    </row>
    <row r="44" spans="1:144" hidden="1" x14ac:dyDescent="0.3">
      <c r="A44" s="81">
        <v>150000648</v>
      </c>
      <c r="B44" s="82" t="s">
        <v>311</v>
      </c>
      <c r="C44" s="490" t="s">
        <v>895</v>
      </c>
      <c r="D44" s="84">
        <v>3815</v>
      </c>
      <c r="E44" s="115">
        <v>3815</v>
      </c>
      <c r="F44" s="104">
        <v>314.8</v>
      </c>
      <c r="G44" s="104">
        <v>0</v>
      </c>
      <c r="H44" s="88">
        <v>38544.728729256356</v>
      </c>
      <c r="I44" s="88">
        <v>38186.8192152962</v>
      </c>
      <c r="J44" s="116">
        <v>-357.90951396015589</v>
      </c>
      <c r="K44" s="88">
        <v>6498.5389098988517</v>
      </c>
      <c r="L44" s="88">
        <v>6381.9057828624354</v>
      </c>
      <c r="M44" s="116">
        <v>-116.63312703641623</v>
      </c>
      <c r="N44" s="88">
        <v>21567.664584570961</v>
      </c>
      <c r="O44" s="88">
        <v>21570.363784818335</v>
      </c>
      <c r="P44" s="116">
        <v>2.6992002473743923</v>
      </c>
      <c r="Q44" s="88">
        <v>5119.1246516817446</v>
      </c>
      <c r="R44" s="88">
        <v>5118.3578862691793</v>
      </c>
      <c r="S44" s="116">
        <v>-0.76676541256529163</v>
      </c>
      <c r="T44" s="88">
        <v>1592.3360032640012</v>
      </c>
      <c r="U44" s="88">
        <v>1317.7270919029477</v>
      </c>
      <c r="V44" s="116">
        <v>-274.60891136105352</v>
      </c>
      <c r="W44" s="88">
        <v>16128.330593265884</v>
      </c>
      <c r="X44" s="88">
        <v>19009.834246434839</v>
      </c>
      <c r="Y44" s="116">
        <v>2881.5036531689548</v>
      </c>
      <c r="Z44" s="88">
        <v>4120.1999999999989</v>
      </c>
      <c r="AA44" s="88">
        <v>0</v>
      </c>
      <c r="AB44" s="116">
        <v>-4120.1999999999989</v>
      </c>
      <c r="AC44" s="88">
        <v>79873.006094719982</v>
      </c>
      <c r="AD44" s="88">
        <v>90259.682518464819</v>
      </c>
      <c r="AE44" s="117">
        <v>10386.676423744837</v>
      </c>
      <c r="AF44" s="91">
        <v>173443.92956665778</v>
      </c>
      <c r="AG44" s="92">
        <v>181844.69052604877</v>
      </c>
      <c r="AH44" s="116">
        <v>8400.7609593909874</v>
      </c>
      <c r="AI44" s="88">
        <v>65612.709612063903</v>
      </c>
      <c r="AJ44" s="88">
        <v>64781.227574115357</v>
      </c>
      <c r="AK44" s="116">
        <v>-831.48203794854635</v>
      </c>
      <c r="AL44" s="88">
        <v>0</v>
      </c>
      <c r="AM44" s="88">
        <v>0</v>
      </c>
      <c r="AN44" s="116">
        <v>0</v>
      </c>
      <c r="AO44" s="88">
        <v>8863.1591062856714</v>
      </c>
      <c r="AP44" s="88">
        <v>8218.2899892306705</v>
      </c>
      <c r="AQ44" s="116">
        <v>-644.86911705500097</v>
      </c>
      <c r="AR44" s="88">
        <v>177353.32807772007</v>
      </c>
      <c r="AS44" s="88">
        <v>189590</v>
      </c>
      <c r="AT44" s="118">
        <v>12236.671922279929</v>
      </c>
      <c r="AU44" s="88">
        <v>9939.621062153039</v>
      </c>
      <c r="AV44" s="88">
        <v>1471</v>
      </c>
      <c r="AW44" s="94">
        <v>-8468.621062153039</v>
      </c>
      <c r="AX44" s="88">
        <v>10513.376686773427</v>
      </c>
      <c r="AY44" s="88">
        <v>0</v>
      </c>
      <c r="AZ44" s="117">
        <v>-10513.376686773427</v>
      </c>
      <c r="BA44" s="88">
        <v>9756.87662491437</v>
      </c>
      <c r="BB44" s="88">
        <v>0</v>
      </c>
      <c r="BC44" s="94">
        <v>-9756.87662491437</v>
      </c>
      <c r="BD44" s="88">
        <v>12898.955286910008</v>
      </c>
      <c r="BE44" s="88">
        <v>0</v>
      </c>
      <c r="BF44" s="95">
        <v>-12898.955286910008</v>
      </c>
      <c r="BG44" s="88">
        <v>3332.4820137124525</v>
      </c>
      <c r="BH44" s="88">
        <v>0</v>
      </c>
      <c r="BI44" s="94">
        <v>-3332.4820137124525</v>
      </c>
      <c r="BJ44" s="88">
        <v>2807.6869557301634</v>
      </c>
      <c r="BK44" s="88">
        <v>2472</v>
      </c>
      <c r="BL44" s="95">
        <v>-335.68695573016339</v>
      </c>
      <c r="BM44" s="88">
        <v>1030.0499999999997</v>
      </c>
      <c r="BN44" s="88">
        <v>0</v>
      </c>
      <c r="BO44" s="94">
        <v>-1030.0499999999997</v>
      </c>
      <c r="BP44" s="91">
        <v>50279.048630193458</v>
      </c>
      <c r="BQ44" s="96">
        <v>3943</v>
      </c>
      <c r="BR44" s="94">
        <v>-46336.048630193458</v>
      </c>
      <c r="BS44" s="88">
        <v>115631.4042714066</v>
      </c>
      <c r="BT44" s="88">
        <v>135712.42512902556</v>
      </c>
      <c r="BU44" s="116">
        <v>20081.020857618962</v>
      </c>
      <c r="BV44" s="88">
        <v>124029.33863607855</v>
      </c>
      <c r="BW44" s="88">
        <v>130012.1618490948</v>
      </c>
      <c r="BX44" s="116">
        <v>5982.8232130162505</v>
      </c>
      <c r="BY44" s="88">
        <v>15248.867497842646</v>
      </c>
      <c r="BZ44" s="88">
        <v>22276.103172515097</v>
      </c>
      <c r="CA44" s="116">
        <v>7027.2356746724508</v>
      </c>
      <c r="CB44" s="88">
        <v>5878.7189003618751</v>
      </c>
      <c r="CC44" s="88">
        <v>6016.923525140709</v>
      </c>
      <c r="CD44" s="116">
        <v>138.20462477883393</v>
      </c>
      <c r="CE44" s="88">
        <v>709.80760260464615</v>
      </c>
      <c r="CF44" s="88">
        <v>0</v>
      </c>
      <c r="CG44" s="116">
        <v>-709.80760260464615</v>
      </c>
      <c r="CH44" s="88">
        <v>17626.258061056309</v>
      </c>
      <c r="CI44" s="88">
        <v>14503.461080958372</v>
      </c>
      <c r="CJ44" s="116">
        <v>-3122.7969800979372</v>
      </c>
      <c r="CK44" s="88">
        <v>16915.576995809832</v>
      </c>
      <c r="CL44" s="88">
        <v>13482.502303232746</v>
      </c>
      <c r="CM44" s="116">
        <v>-3433.0746925770854</v>
      </c>
      <c r="CN44" s="88">
        <v>34541.835056866141</v>
      </c>
      <c r="CO44" s="96">
        <v>27985.96338419112</v>
      </c>
      <c r="CP44" s="116">
        <v>-6555.8716726750208</v>
      </c>
      <c r="CQ44" s="119">
        <v>771592.1469580814</v>
      </c>
      <c r="CR44" s="77">
        <v>770380.78514936205</v>
      </c>
      <c r="CS44" s="116">
        <v>-1211.3618087193463</v>
      </c>
      <c r="CT44" s="91">
        <v>925910.57634969766</v>
      </c>
      <c r="CU44" s="98">
        <v>924456.94217923447</v>
      </c>
      <c r="CV44" s="117">
        <v>-1453.6341704631923</v>
      </c>
      <c r="CW44" s="88">
        <v>27479.613163533308</v>
      </c>
      <c r="CX44" s="88">
        <v>28933.247333996394</v>
      </c>
      <c r="CY44" s="116">
        <v>1453.6341704630868</v>
      </c>
      <c r="CZ44" s="99">
        <v>-1453.6341704630868</v>
      </c>
      <c r="DA44" s="8">
        <v>3</v>
      </c>
      <c r="DB44" s="100">
        <v>31585.57</v>
      </c>
      <c r="DC44" s="100">
        <v>0</v>
      </c>
      <c r="DD44" s="100">
        <v>13521.7</v>
      </c>
      <c r="DE44" s="100">
        <v>0</v>
      </c>
      <c r="DF44" s="101">
        <v>9903.0440428702859</v>
      </c>
      <c r="DG44" s="120">
        <v>11440682.274158772</v>
      </c>
      <c r="DH44" s="494">
        <v>16996.785291975742</v>
      </c>
      <c r="DI44" s="96">
        <f>VLOOKUP(A44,'[9]побудинковий звіт'!$A$9:$DQ$353,121,FALSE)</f>
        <v>0</v>
      </c>
      <c r="DJ44" s="103">
        <v>4.2390227110725087</v>
      </c>
      <c r="DK44" s="103">
        <v>4.7721578758562746</v>
      </c>
      <c r="DL44" s="103">
        <v>3.4077530996326342</v>
      </c>
      <c r="DM44" s="104">
        <v>18037.951346517755</v>
      </c>
      <c r="DN44" s="104">
        <v>0</v>
      </c>
      <c r="DO44" s="105">
        <v>18037.951346517755</v>
      </c>
      <c r="DP44" s="2"/>
      <c r="DQ44" s="104">
        <v>18063.87</v>
      </c>
      <c r="DR44" s="104">
        <v>0</v>
      </c>
      <c r="DS44" s="104">
        <v>18063.87</v>
      </c>
      <c r="DT44" s="106">
        <v>18091.265488428649</v>
      </c>
      <c r="DU44" s="104">
        <v>-27.395488428650424</v>
      </c>
      <c r="DV44" s="107">
        <v>1102</v>
      </c>
      <c r="DX44" s="77">
        <v>273158.8520494962</v>
      </c>
      <c r="DY44" s="77">
        <v>232239.6</v>
      </c>
      <c r="DZ44" s="108">
        <v>13521.7</v>
      </c>
      <c r="EB44" s="109">
        <v>2128239.9369326411</v>
      </c>
      <c r="ED44" s="110">
        <v>-77938</v>
      </c>
      <c r="EE44" s="111">
        <v>-68034.955957129714</v>
      </c>
      <c r="EG44" s="112">
        <v>-17727.384390169969</v>
      </c>
      <c r="EI44" s="121">
        <v>9</v>
      </c>
      <c r="EJ44" s="77">
        <v>6320.4225751873955</v>
      </c>
      <c r="EN44" s="114" t="s">
        <v>312</v>
      </c>
    </row>
    <row r="45" spans="1:144" hidden="1" x14ac:dyDescent="0.3">
      <c r="A45" s="81">
        <v>150000497</v>
      </c>
      <c r="B45" s="82" t="s">
        <v>96</v>
      </c>
      <c r="C45" s="490" t="s">
        <v>97</v>
      </c>
      <c r="D45" s="84">
        <v>4163.4000000000005</v>
      </c>
      <c r="E45" s="115">
        <v>4099.3</v>
      </c>
      <c r="F45" s="104">
        <v>274</v>
      </c>
      <c r="G45" s="104">
        <v>64.099999999999994</v>
      </c>
      <c r="H45" s="88">
        <v>69918.469655699795</v>
      </c>
      <c r="I45" s="88">
        <v>64355.635258947485</v>
      </c>
      <c r="J45" s="116">
        <v>-5562.8343967523106</v>
      </c>
      <c r="K45" s="88">
        <v>10659.626382893699</v>
      </c>
      <c r="L45" s="88">
        <v>9874.0481848638665</v>
      </c>
      <c r="M45" s="116">
        <v>-785.57819802983249</v>
      </c>
      <c r="N45" s="88">
        <v>29066.208573011365</v>
      </c>
      <c r="O45" s="88">
        <v>29061.297690842748</v>
      </c>
      <c r="P45" s="116">
        <v>-4.9108821686168085</v>
      </c>
      <c r="Q45" s="88">
        <v>5782.8238037524561</v>
      </c>
      <c r="R45" s="88">
        <v>5787.1380262672938</v>
      </c>
      <c r="S45" s="116">
        <v>4.3142225148376383</v>
      </c>
      <c r="T45" s="88">
        <v>3183.3466979633531</v>
      </c>
      <c r="U45" s="88">
        <v>2337.0724137412071</v>
      </c>
      <c r="V45" s="116">
        <v>-846.27428422214598</v>
      </c>
      <c r="W45" s="88">
        <v>22863.176802742018</v>
      </c>
      <c r="X45" s="88">
        <v>21387.4211680068</v>
      </c>
      <c r="Y45" s="116">
        <v>-1475.7556347352183</v>
      </c>
      <c r="Z45" s="88">
        <v>4495.7160000000013</v>
      </c>
      <c r="AA45" s="88">
        <v>0</v>
      </c>
      <c r="AB45" s="116">
        <v>-4495.7160000000013</v>
      </c>
      <c r="AC45" s="88">
        <v>87343.424333175368</v>
      </c>
      <c r="AD45" s="88">
        <v>98472.98920058558</v>
      </c>
      <c r="AE45" s="117">
        <v>11129.564867410212</v>
      </c>
      <c r="AF45" s="91">
        <v>233312.79224923806</v>
      </c>
      <c r="AG45" s="92">
        <v>231275.60194325497</v>
      </c>
      <c r="AH45" s="116">
        <v>-2037.1903059830947</v>
      </c>
      <c r="AI45" s="88">
        <v>223366.76455091179</v>
      </c>
      <c r="AJ45" s="88">
        <v>220639.42681403965</v>
      </c>
      <c r="AK45" s="116">
        <v>-2727.3377368721412</v>
      </c>
      <c r="AL45" s="88">
        <v>0</v>
      </c>
      <c r="AM45" s="88">
        <v>0</v>
      </c>
      <c r="AN45" s="116">
        <v>0</v>
      </c>
      <c r="AO45" s="88">
        <v>14015.777413455546</v>
      </c>
      <c r="AP45" s="88">
        <v>13607.721799781526</v>
      </c>
      <c r="AQ45" s="116">
        <v>-408.0556136740197</v>
      </c>
      <c r="AR45" s="88">
        <v>228583.23554392628</v>
      </c>
      <c r="AS45" s="88">
        <v>220558.05427632871</v>
      </c>
      <c r="AT45" s="118">
        <v>-8025.1812675975671</v>
      </c>
      <c r="AU45" s="88">
        <v>14979.667327948668</v>
      </c>
      <c r="AV45" s="88">
        <v>13426.52</v>
      </c>
      <c r="AW45" s="94">
        <v>-1553.1473279486672</v>
      </c>
      <c r="AX45" s="88">
        <v>16161.672932352192</v>
      </c>
      <c r="AY45" s="88">
        <v>5751.7044492882906</v>
      </c>
      <c r="AZ45" s="117">
        <v>-10409.968483063902</v>
      </c>
      <c r="BA45" s="88">
        <v>7279.0540410584408</v>
      </c>
      <c r="BB45" s="88">
        <v>2122</v>
      </c>
      <c r="BC45" s="94">
        <v>-5157.0540410584408</v>
      </c>
      <c r="BD45" s="88">
        <v>11966.739179792183</v>
      </c>
      <c r="BE45" s="88">
        <v>3204.295231359828</v>
      </c>
      <c r="BF45" s="95">
        <v>-8762.4439484323557</v>
      </c>
      <c r="BG45" s="88">
        <v>6664.3927379831712</v>
      </c>
      <c r="BH45" s="88">
        <v>15.939306854250665</v>
      </c>
      <c r="BI45" s="94">
        <v>-6648.4534311289208</v>
      </c>
      <c r="BJ45" s="88">
        <v>5649.3906610785416</v>
      </c>
      <c r="BK45" s="88">
        <v>20131.46611926191</v>
      </c>
      <c r="BL45" s="95">
        <v>14482.075458183368</v>
      </c>
      <c r="BM45" s="88">
        <v>1345.820954525778</v>
      </c>
      <c r="BN45" s="88">
        <v>5921</v>
      </c>
      <c r="BO45" s="94">
        <v>4575.1790454742222</v>
      </c>
      <c r="BP45" s="91">
        <v>64046.737834738975</v>
      </c>
      <c r="BQ45" s="96">
        <v>50572.925106764276</v>
      </c>
      <c r="BR45" s="94">
        <v>-13473.812727974699</v>
      </c>
      <c r="BS45" s="88">
        <v>282323.11674059636</v>
      </c>
      <c r="BT45" s="88">
        <v>324762.42283647647</v>
      </c>
      <c r="BU45" s="116">
        <v>42439.306095880107</v>
      </c>
      <c r="BV45" s="88">
        <v>159114.02254086029</v>
      </c>
      <c r="BW45" s="88">
        <v>174807.90371524001</v>
      </c>
      <c r="BX45" s="116">
        <v>15693.881174379727</v>
      </c>
      <c r="BY45" s="88">
        <v>54281.205188944419</v>
      </c>
      <c r="BZ45" s="88">
        <v>66863.718952818046</v>
      </c>
      <c r="CA45" s="116">
        <v>12582.513763873627</v>
      </c>
      <c r="CB45" s="88">
        <v>7524.1359032835899</v>
      </c>
      <c r="CC45" s="88">
        <v>7585.1293294031193</v>
      </c>
      <c r="CD45" s="116">
        <v>60.993426119529431</v>
      </c>
      <c r="CE45" s="88">
        <v>894.80653065536603</v>
      </c>
      <c r="CF45" s="88">
        <v>0</v>
      </c>
      <c r="CG45" s="116">
        <v>-894.80653065536603</v>
      </c>
      <c r="CH45" s="88">
        <v>66346.28420151399</v>
      </c>
      <c r="CI45" s="88">
        <v>56476.536750458588</v>
      </c>
      <c r="CJ45" s="116">
        <v>-9869.7474510554021</v>
      </c>
      <c r="CK45" s="88">
        <v>84647.516036285131</v>
      </c>
      <c r="CL45" s="88">
        <v>84731.046524422112</v>
      </c>
      <c r="CM45" s="116">
        <v>83.530488136981148</v>
      </c>
      <c r="CN45" s="88">
        <v>150993.80023779912</v>
      </c>
      <c r="CO45" s="96">
        <v>141207.58327488072</v>
      </c>
      <c r="CP45" s="116">
        <v>-9786.2169629184064</v>
      </c>
      <c r="CQ45" s="119">
        <v>1418456.3947344096</v>
      </c>
      <c r="CR45" s="77">
        <v>1451880.4880489877</v>
      </c>
      <c r="CS45" s="116">
        <v>33424.093314578058</v>
      </c>
      <c r="CT45" s="91">
        <v>1702147.6736812915</v>
      </c>
      <c r="CU45" s="98">
        <v>1742256.5856587852</v>
      </c>
      <c r="CV45" s="117">
        <v>40108.91197749367</v>
      </c>
      <c r="CW45" s="88">
        <v>49758.841502836658</v>
      </c>
      <c r="CX45" s="88">
        <v>9649.9295253433665</v>
      </c>
      <c r="CY45" s="116">
        <v>-40108.911977493291</v>
      </c>
      <c r="CZ45" s="99">
        <v>40108.911977493262</v>
      </c>
      <c r="DA45" s="8">
        <v>1</v>
      </c>
      <c r="DB45" s="100">
        <v>86509.75</v>
      </c>
      <c r="DC45" s="100">
        <v>0</v>
      </c>
      <c r="DD45" s="100">
        <v>53592.82</v>
      </c>
      <c r="DE45" s="100">
        <v>-376.63</v>
      </c>
      <c r="DF45" s="101">
        <v>-80936.66504804953</v>
      </c>
      <c r="DG45" s="120">
        <v>21022878.182209536</v>
      </c>
      <c r="DH45" s="494">
        <v>18263.413354494409</v>
      </c>
      <c r="DI45" s="96">
        <f>VLOOKUP(A45,'[9]побудинковий звіт'!$A$9:$DQ$353,121,FALSE)</f>
        <v>10001.700000000001</v>
      </c>
      <c r="DJ45" s="103">
        <v>6.2696809416747836</v>
      </c>
      <c r="DK45" s="103">
        <v>8.1563556617458719</v>
      </c>
      <c r="DL45" s="103">
        <v>5.2675480835534882</v>
      </c>
      <c r="DM45" s="104">
        <v>32918.399890895373</v>
      </c>
      <c r="DN45" s="104">
        <v>337.64983215577854</v>
      </c>
      <c r="DO45" s="105">
        <v>33256.049723051154</v>
      </c>
      <c r="DP45" s="2"/>
      <c r="DQ45" s="104">
        <v>32916.93</v>
      </c>
      <c r="DR45" s="104">
        <v>376.63</v>
      </c>
      <c r="DS45" s="104">
        <v>33293.56</v>
      </c>
      <c r="DT45" s="106">
        <v>33354.343466074955</v>
      </c>
      <c r="DU45" s="104">
        <v>-60.783466074957687</v>
      </c>
      <c r="DV45" s="107">
        <v>1102</v>
      </c>
      <c r="DX45" s="77">
        <v>351155.96805439831</v>
      </c>
      <c r="DY45" s="77">
        <v>325357.17525971151</v>
      </c>
      <c r="DZ45" s="108">
        <v>53216.19</v>
      </c>
      <c r="EB45" s="109">
        <v>2742998.8265271154</v>
      </c>
      <c r="ED45" s="110">
        <v>22536</v>
      </c>
      <c r="EE45" s="111">
        <v>-58400.66504804953</v>
      </c>
      <c r="EG45" s="112">
        <v>-67368.594597629155</v>
      </c>
      <c r="EI45" s="121">
        <v>9</v>
      </c>
      <c r="EJ45" s="77">
        <v>6727.1265937332901</v>
      </c>
      <c r="EN45" s="114" t="s">
        <v>97</v>
      </c>
    </row>
    <row r="46" spans="1:144" hidden="1" x14ac:dyDescent="0.3">
      <c r="A46" s="81">
        <v>150000495</v>
      </c>
      <c r="B46" s="82" t="s">
        <v>98</v>
      </c>
      <c r="C46" s="490" t="s">
        <v>99</v>
      </c>
      <c r="D46" s="84">
        <v>409.93</v>
      </c>
      <c r="E46" s="115">
        <v>409.93</v>
      </c>
      <c r="F46" s="104"/>
      <c r="G46" s="104">
        <v>0</v>
      </c>
      <c r="H46" s="88">
        <v>6720.2858276528286</v>
      </c>
      <c r="I46" s="88">
        <v>6392.2079361244259</v>
      </c>
      <c r="J46" s="116">
        <v>-328.07789152840269</v>
      </c>
      <c r="K46" s="88">
        <v>1989.6556838370793</v>
      </c>
      <c r="L46" s="88">
        <v>1807.1343711181121</v>
      </c>
      <c r="M46" s="116">
        <v>-182.52131271896724</v>
      </c>
      <c r="N46" s="88">
        <v>2876.1914672292796</v>
      </c>
      <c r="O46" s="88">
        <v>2875.6345941368199</v>
      </c>
      <c r="P46" s="116">
        <v>-0.55687309245968208</v>
      </c>
      <c r="Q46" s="88">
        <v>0</v>
      </c>
      <c r="R46" s="88">
        <v>0</v>
      </c>
      <c r="S46" s="116">
        <v>0</v>
      </c>
      <c r="T46" s="88">
        <v>0</v>
      </c>
      <c r="U46" s="88">
        <v>0</v>
      </c>
      <c r="V46" s="116">
        <v>0</v>
      </c>
      <c r="W46" s="88">
        <v>3359.753874094039</v>
      </c>
      <c r="X46" s="88">
        <v>4611.8561488416963</v>
      </c>
      <c r="Y46" s="116">
        <v>1252.1022747476572</v>
      </c>
      <c r="Z46" s="88">
        <v>443.95560000000006</v>
      </c>
      <c r="AA46" s="88">
        <v>0</v>
      </c>
      <c r="AB46" s="116">
        <v>-443.95560000000006</v>
      </c>
      <c r="AC46" s="88">
        <v>8593.7838667688684</v>
      </c>
      <c r="AD46" s="88">
        <v>9704.2292975798737</v>
      </c>
      <c r="AE46" s="117">
        <v>1110.4454308110053</v>
      </c>
      <c r="AF46" s="91">
        <v>23983.626319582094</v>
      </c>
      <c r="AG46" s="92">
        <v>25391.062347800929</v>
      </c>
      <c r="AH46" s="116">
        <v>1407.4360282188354</v>
      </c>
      <c r="AI46" s="88">
        <v>0</v>
      </c>
      <c r="AJ46" s="88">
        <v>0</v>
      </c>
      <c r="AK46" s="116">
        <v>0</v>
      </c>
      <c r="AL46" s="88">
        <v>0</v>
      </c>
      <c r="AM46" s="88">
        <v>0</v>
      </c>
      <c r="AN46" s="116">
        <v>0</v>
      </c>
      <c r="AO46" s="88">
        <v>4409.0482590669517</v>
      </c>
      <c r="AP46" s="88">
        <v>4236.3744657018842</v>
      </c>
      <c r="AQ46" s="116">
        <v>-172.67379336506747</v>
      </c>
      <c r="AR46" s="88">
        <v>22066.70262034707</v>
      </c>
      <c r="AS46" s="88">
        <v>12946.132962845375</v>
      </c>
      <c r="AT46" s="118">
        <v>-9120.5696575016955</v>
      </c>
      <c r="AU46" s="88">
        <v>3127.8906687559997</v>
      </c>
      <c r="AV46" s="88">
        <v>299</v>
      </c>
      <c r="AW46" s="94">
        <v>-2828.8906687559997</v>
      </c>
      <c r="AX46" s="88">
        <v>3882.6349165045244</v>
      </c>
      <c r="AY46" s="88">
        <v>0</v>
      </c>
      <c r="AZ46" s="117">
        <v>-3882.6349165045244</v>
      </c>
      <c r="BA46" s="88">
        <v>748.31442646568291</v>
      </c>
      <c r="BB46" s="88">
        <v>745</v>
      </c>
      <c r="BC46" s="94">
        <v>-3.3144264656829137</v>
      </c>
      <c r="BD46" s="88">
        <v>0</v>
      </c>
      <c r="BE46" s="88">
        <v>0</v>
      </c>
      <c r="BF46" s="95">
        <v>0</v>
      </c>
      <c r="BG46" s="88">
        <v>0</v>
      </c>
      <c r="BH46" s="88">
        <v>377</v>
      </c>
      <c r="BI46" s="94">
        <v>377</v>
      </c>
      <c r="BJ46" s="88">
        <v>496.60277172093168</v>
      </c>
      <c r="BK46" s="88">
        <v>0</v>
      </c>
      <c r="BL46" s="95">
        <v>-496.60277172093168</v>
      </c>
      <c r="BM46" s="88">
        <v>697.71066225113134</v>
      </c>
      <c r="BN46" s="88">
        <v>0</v>
      </c>
      <c r="BO46" s="94">
        <v>-697.71066225113134</v>
      </c>
      <c r="BP46" s="91">
        <v>8953.1534456982699</v>
      </c>
      <c r="BQ46" s="96">
        <v>1421</v>
      </c>
      <c r="BR46" s="94">
        <v>-7532.1534456982699</v>
      </c>
      <c r="BS46" s="88">
        <v>24710.00570776044</v>
      </c>
      <c r="BT46" s="88">
        <v>36151.670706161574</v>
      </c>
      <c r="BU46" s="116">
        <v>11441.664998401135</v>
      </c>
      <c r="BV46" s="88">
        <v>12091.369382978939</v>
      </c>
      <c r="BW46" s="88">
        <v>17202.007096452151</v>
      </c>
      <c r="BX46" s="116">
        <v>5110.637713473212</v>
      </c>
      <c r="BY46" s="88">
        <v>8788.5389036340166</v>
      </c>
      <c r="BZ46" s="88">
        <v>6989.286141547831</v>
      </c>
      <c r="CA46" s="116">
        <v>-1799.2527620861856</v>
      </c>
      <c r="CB46" s="88">
        <v>0</v>
      </c>
      <c r="CC46" s="88">
        <v>0</v>
      </c>
      <c r="CD46" s="116">
        <v>0</v>
      </c>
      <c r="CE46" s="88">
        <v>0</v>
      </c>
      <c r="CF46" s="88">
        <v>0</v>
      </c>
      <c r="CG46" s="116">
        <v>0</v>
      </c>
      <c r="CH46" s="88">
        <v>5949.7524695422444</v>
      </c>
      <c r="CI46" s="88">
        <v>4355.7310345281821</v>
      </c>
      <c r="CJ46" s="116">
        <v>-1594.0214350140623</v>
      </c>
      <c r="CK46" s="88">
        <v>0</v>
      </c>
      <c r="CL46" s="88">
        <v>0</v>
      </c>
      <c r="CM46" s="116">
        <v>0</v>
      </c>
      <c r="CN46" s="88">
        <v>5949.7524695422444</v>
      </c>
      <c r="CO46" s="96">
        <v>4355.7310345281821</v>
      </c>
      <c r="CP46" s="116">
        <v>-1594.0214350140623</v>
      </c>
      <c r="CQ46" s="119">
        <v>110952.19710861004</v>
      </c>
      <c r="CR46" s="77">
        <v>108693.26475503793</v>
      </c>
      <c r="CS46" s="116">
        <v>-2258.9323535721051</v>
      </c>
      <c r="CT46" s="91">
        <v>133142.63653033203</v>
      </c>
      <c r="CU46" s="98">
        <v>130431.91770604551</v>
      </c>
      <c r="CV46" s="117">
        <v>-2710.7188242865232</v>
      </c>
      <c r="CW46" s="88">
        <v>2606.7611570562376</v>
      </c>
      <c r="CX46" s="88">
        <v>5317.4799813427571</v>
      </c>
      <c r="CY46" s="116">
        <v>2710.7188242865195</v>
      </c>
      <c r="CZ46" s="99">
        <v>-2710.7188242865382</v>
      </c>
      <c r="DA46" s="8">
        <v>1</v>
      </c>
      <c r="DB46" s="100">
        <v>23918.95</v>
      </c>
      <c r="DC46" s="100">
        <v>0</v>
      </c>
      <c r="DD46" s="100">
        <v>21342.170000000002</v>
      </c>
      <c r="DE46" s="100">
        <v>0</v>
      </c>
      <c r="DF46" s="101">
        <v>-4854.5867319041863</v>
      </c>
      <c r="DG46" s="120">
        <v>1628992.7722486593</v>
      </c>
      <c r="DH46" s="494">
        <v>1826.3413354494405</v>
      </c>
      <c r="DI46" s="96">
        <f>VLOOKUP(A46,'[9]побудинковий звіт'!$A$9:$DQ$353,121,FALSE)</f>
        <v>0</v>
      </c>
      <c r="DJ46" s="103">
        <v>6.2858646455867451</v>
      </c>
      <c r="DK46" s="103"/>
      <c r="DL46" s="103">
        <v>5.378504172439234</v>
      </c>
      <c r="DM46" s="104">
        <v>2576.7644941653743</v>
      </c>
      <c r="DN46" s="104">
        <v>0</v>
      </c>
      <c r="DO46" s="105">
        <v>2576.7644941653743</v>
      </c>
      <c r="DP46" s="2"/>
      <c r="DQ46" s="104">
        <v>2576.7800000000002</v>
      </c>
      <c r="DR46" s="104">
        <v>0</v>
      </c>
      <c r="DS46" s="104">
        <v>2576.7800000000002</v>
      </c>
      <c r="DT46" s="106">
        <v>2576.7644941653748</v>
      </c>
      <c r="DU46" s="104">
        <v>1.5505834625400894E-2</v>
      </c>
      <c r="DV46" s="107">
        <v>900</v>
      </c>
      <c r="DX46" s="77">
        <v>37223.827279254408</v>
      </c>
      <c r="DY46" s="77">
        <v>17240.559555414449</v>
      </c>
      <c r="DZ46" s="108">
        <v>21342.170000000002</v>
      </c>
      <c r="EB46" s="109">
        <v>264800.43144416483</v>
      </c>
      <c r="ED46" s="110">
        <v>5259</v>
      </c>
      <c r="EE46" s="111">
        <v>404.41326809581369</v>
      </c>
      <c r="EG46" s="112">
        <v>-3465.1098473404422</v>
      </c>
      <c r="EI46" s="121">
        <v>2</v>
      </c>
      <c r="EJ46" s="77">
        <v>670.46976059571546</v>
      </c>
      <c r="EN46" s="114" t="s">
        <v>99</v>
      </c>
    </row>
    <row r="47" spans="1:144" hidden="1" x14ac:dyDescent="0.3">
      <c r="A47" s="81">
        <v>150000496</v>
      </c>
      <c r="B47" s="82" t="s">
        <v>100</v>
      </c>
      <c r="C47" s="490" t="s">
        <v>101</v>
      </c>
      <c r="D47" s="84">
        <v>403.93</v>
      </c>
      <c r="E47" s="115">
        <v>403.93</v>
      </c>
      <c r="F47" s="104"/>
      <c r="G47" s="104">
        <v>0</v>
      </c>
      <c r="H47" s="88">
        <v>6720.2858276528286</v>
      </c>
      <c r="I47" s="88">
        <v>6388.5243827153845</v>
      </c>
      <c r="J47" s="116">
        <v>-331.76144493744414</v>
      </c>
      <c r="K47" s="88">
        <v>1989.6556838370793</v>
      </c>
      <c r="L47" s="88">
        <v>1816.4281887335264</v>
      </c>
      <c r="M47" s="116">
        <v>-173.22749510355288</v>
      </c>
      <c r="N47" s="88">
        <v>2818.3498203237145</v>
      </c>
      <c r="O47" s="88">
        <v>2818.0965428814384</v>
      </c>
      <c r="P47" s="116">
        <v>-0.25327744227615767</v>
      </c>
      <c r="Q47" s="88">
        <v>0</v>
      </c>
      <c r="R47" s="88">
        <v>0</v>
      </c>
      <c r="S47" s="116">
        <v>0</v>
      </c>
      <c r="T47" s="88">
        <v>0</v>
      </c>
      <c r="U47" s="88">
        <v>0</v>
      </c>
      <c r="V47" s="116">
        <v>0</v>
      </c>
      <c r="W47" s="88">
        <v>3359.753874094039</v>
      </c>
      <c r="X47" s="88">
        <v>4610.0957666849163</v>
      </c>
      <c r="Y47" s="116">
        <v>1250.3418925908773</v>
      </c>
      <c r="Z47" s="88">
        <v>436.24439999999993</v>
      </c>
      <c r="AA47" s="88">
        <v>0</v>
      </c>
      <c r="AB47" s="116">
        <v>-436.24439999999993</v>
      </c>
      <c r="AC47" s="88">
        <v>8456.9221747989413</v>
      </c>
      <c r="AD47" s="88">
        <v>9556.4948142452449</v>
      </c>
      <c r="AE47" s="117">
        <v>1099.5726394463036</v>
      </c>
      <c r="AF47" s="91">
        <v>23781.211780706602</v>
      </c>
      <c r="AG47" s="92">
        <v>25189.63969526051</v>
      </c>
      <c r="AH47" s="116">
        <v>1408.4279145539076</v>
      </c>
      <c r="AI47" s="88">
        <v>0</v>
      </c>
      <c r="AJ47" s="88">
        <v>0</v>
      </c>
      <c r="AK47" s="116">
        <v>0</v>
      </c>
      <c r="AL47" s="88">
        <v>0</v>
      </c>
      <c r="AM47" s="88">
        <v>0</v>
      </c>
      <c r="AN47" s="116">
        <v>0</v>
      </c>
      <c r="AO47" s="88">
        <v>4404.6758947622238</v>
      </c>
      <c r="AP47" s="88">
        <v>4444.0374560626451</v>
      </c>
      <c r="AQ47" s="116">
        <v>39.361561300421272</v>
      </c>
      <c r="AR47" s="88">
        <v>21107.408855695619</v>
      </c>
      <c r="AS47" s="88">
        <v>11715.016249512842</v>
      </c>
      <c r="AT47" s="118">
        <v>-9392.3926061827769</v>
      </c>
      <c r="AU47" s="88">
        <v>3127.8906687559997</v>
      </c>
      <c r="AV47" s="88">
        <v>0</v>
      </c>
      <c r="AW47" s="94">
        <v>-3127.8906687559997</v>
      </c>
      <c r="AX47" s="88">
        <v>3882.6349165045244</v>
      </c>
      <c r="AY47" s="88">
        <v>0</v>
      </c>
      <c r="AZ47" s="117">
        <v>-3882.6349165045244</v>
      </c>
      <c r="BA47" s="88">
        <v>726.40146162106896</v>
      </c>
      <c r="BB47" s="88">
        <v>0</v>
      </c>
      <c r="BC47" s="94">
        <v>-726.40146162106896</v>
      </c>
      <c r="BD47" s="88">
        <v>0</v>
      </c>
      <c r="BE47" s="88">
        <v>0</v>
      </c>
      <c r="BF47" s="95">
        <v>0</v>
      </c>
      <c r="BG47" s="88">
        <v>0</v>
      </c>
      <c r="BH47" s="88">
        <v>750</v>
      </c>
      <c r="BI47" s="94">
        <v>750</v>
      </c>
      <c r="BJ47" s="88">
        <v>496.60277172093168</v>
      </c>
      <c r="BK47" s="88">
        <v>0</v>
      </c>
      <c r="BL47" s="95">
        <v>-496.60277172093168</v>
      </c>
      <c r="BM47" s="88">
        <v>681.11726349476123</v>
      </c>
      <c r="BN47" s="88">
        <v>0</v>
      </c>
      <c r="BO47" s="94">
        <v>-681.11726349476123</v>
      </c>
      <c r="BP47" s="91">
        <v>8914.6470820972863</v>
      </c>
      <c r="BQ47" s="96">
        <v>750</v>
      </c>
      <c r="BR47" s="94">
        <v>-8164.6470820972863</v>
      </c>
      <c r="BS47" s="88">
        <v>20229.575823355121</v>
      </c>
      <c r="BT47" s="88">
        <v>31199.98103440406</v>
      </c>
      <c r="BU47" s="116">
        <v>10970.405211048939</v>
      </c>
      <c r="BV47" s="88">
        <v>12276.697979231201</v>
      </c>
      <c r="BW47" s="88">
        <v>16969.43752998687</v>
      </c>
      <c r="BX47" s="116">
        <v>4692.7395507556685</v>
      </c>
      <c r="BY47" s="88">
        <v>9132.0877247399549</v>
      </c>
      <c r="BZ47" s="88">
        <v>6545.1127613845938</v>
      </c>
      <c r="CA47" s="116">
        <v>-2586.9749633553611</v>
      </c>
      <c r="CB47" s="88">
        <v>0</v>
      </c>
      <c r="CC47" s="88">
        <v>0</v>
      </c>
      <c r="CD47" s="116">
        <v>0</v>
      </c>
      <c r="CE47" s="88">
        <v>0</v>
      </c>
      <c r="CF47" s="88">
        <v>0</v>
      </c>
      <c r="CG47" s="116">
        <v>0</v>
      </c>
      <c r="CH47" s="88">
        <v>9202.0470640668882</v>
      </c>
      <c r="CI47" s="88">
        <v>7894.1586697786379</v>
      </c>
      <c r="CJ47" s="116">
        <v>-1307.8883942882503</v>
      </c>
      <c r="CK47" s="88">
        <v>0</v>
      </c>
      <c r="CL47" s="88">
        <v>0</v>
      </c>
      <c r="CM47" s="116">
        <v>0</v>
      </c>
      <c r="CN47" s="88">
        <v>9202.0470640668882</v>
      </c>
      <c r="CO47" s="96">
        <v>7894.1586697786379</v>
      </c>
      <c r="CP47" s="116">
        <v>-1307.8883942882503</v>
      </c>
      <c r="CQ47" s="119">
        <v>109048.35220465489</v>
      </c>
      <c r="CR47" s="77">
        <v>104707.38339639016</v>
      </c>
      <c r="CS47" s="116">
        <v>-4340.9688082647335</v>
      </c>
      <c r="CT47" s="91">
        <v>130858.02264558586</v>
      </c>
      <c r="CU47" s="98">
        <v>125648.86007566818</v>
      </c>
      <c r="CV47" s="117">
        <v>-5209.1625699176802</v>
      </c>
      <c r="CW47" s="88">
        <v>4594.7829595198136</v>
      </c>
      <c r="CX47" s="88">
        <v>9803.9455294374948</v>
      </c>
      <c r="CY47" s="116">
        <v>5209.1625699176811</v>
      </c>
      <c r="CZ47" s="99">
        <v>-5209.1625699176848</v>
      </c>
      <c r="DA47" s="8">
        <v>1</v>
      </c>
      <c r="DB47" s="100">
        <v>22492.3</v>
      </c>
      <c r="DC47" s="100">
        <v>0</v>
      </c>
      <c r="DD47" s="100">
        <v>19915.23</v>
      </c>
      <c r="DE47" s="100">
        <v>0</v>
      </c>
      <c r="DF47" s="101">
        <v>-8242.9651000454178</v>
      </c>
      <c r="DG47" s="120">
        <v>1625433.667261268</v>
      </c>
      <c r="DH47" s="494">
        <v>1799.609825160619</v>
      </c>
      <c r="DI47" s="96">
        <f>VLOOKUP(A47,'[9]побудинковий звіт'!$A$9:$DQ$353,121,FALSE)</f>
        <v>0</v>
      </c>
      <c r="DJ47" s="103">
        <v>6.3800198499533733</v>
      </c>
      <c r="DK47" s="103"/>
      <c r="DL47" s="103">
        <v>5.4179558879841263</v>
      </c>
      <c r="DM47" s="104">
        <v>2577.0814179916661</v>
      </c>
      <c r="DN47" s="104">
        <v>0</v>
      </c>
      <c r="DO47" s="105">
        <v>2577.0814179916661</v>
      </c>
      <c r="DP47" s="2"/>
      <c r="DQ47" s="104">
        <v>2577.0700000000002</v>
      </c>
      <c r="DR47" s="104">
        <v>0</v>
      </c>
      <c r="DS47" s="104">
        <v>2577.0700000000002</v>
      </c>
      <c r="DT47" s="106">
        <v>2589.6525468599184</v>
      </c>
      <c r="DU47" s="104">
        <v>-12.582546859918239</v>
      </c>
      <c r="DV47" s="107">
        <v>900</v>
      </c>
      <c r="DX47" s="77">
        <v>36026.467125351483</v>
      </c>
      <c r="DY47" s="77">
        <v>14958.01949941541</v>
      </c>
      <c r="DZ47" s="108">
        <v>19915.23</v>
      </c>
      <c r="EB47" s="109">
        <v>253288.90626834743</v>
      </c>
      <c r="ED47" s="110">
        <v>33567</v>
      </c>
      <c r="EE47" s="111">
        <v>25324.034899954582</v>
      </c>
      <c r="EG47" s="112">
        <v>-6606.3346939808735</v>
      </c>
      <c r="EI47" s="121">
        <v>2</v>
      </c>
      <c r="EJ47" s="77">
        <v>651.38980347193876</v>
      </c>
      <c r="EN47" s="114" t="s">
        <v>101</v>
      </c>
    </row>
    <row r="48" spans="1:144" hidden="1" x14ac:dyDescent="0.3">
      <c r="A48" s="81">
        <v>150000498</v>
      </c>
      <c r="B48" s="82" t="s">
        <v>102</v>
      </c>
      <c r="C48" s="490" t="s">
        <v>103</v>
      </c>
      <c r="D48" s="84">
        <v>4890.7</v>
      </c>
      <c r="E48" s="115">
        <v>4845</v>
      </c>
      <c r="F48" s="104"/>
      <c r="G48" s="104">
        <v>45.7</v>
      </c>
      <c r="H48" s="88">
        <v>74160.082062556015</v>
      </c>
      <c r="I48" s="88">
        <v>67819.814410307939</v>
      </c>
      <c r="J48" s="116">
        <v>-6340.267652248076</v>
      </c>
      <c r="K48" s="88">
        <v>15980.193370274388</v>
      </c>
      <c r="L48" s="88">
        <v>14711.809081461881</v>
      </c>
      <c r="M48" s="116">
        <v>-1268.3842888125073</v>
      </c>
      <c r="N48" s="88">
        <v>33682.486162078807</v>
      </c>
      <c r="O48" s="88">
        <v>33672.161568049676</v>
      </c>
      <c r="P48" s="116">
        <v>-10.324594029130822</v>
      </c>
      <c r="Q48" s="88">
        <v>0</v>
      </c>
      <c r="R48" s="88">
        <v>0</v>
      </c>
      <c r="S48" s="116">
        <v>0</v>
      </c>
      <c r="T48" s="88">
        <v>0</v>
      </c>
      <c r="U48" s="88">
        <v>0</v>
      </c>
      <c r="V48" s="116">
        <v>0</v>
      </c>
      <c r="W48" s="88">
        <v>57977.091330150339</v>
      </c>
      <c r="X48" s="88">
        <v>53115.56566665804</v>
      </c>
      <c r="Y48" s="116">
        <v>-4861.5256634922989</v>
      </c>
      <c r="Z48" s="88">
        <v>5284.6560000000009</v>
      </c>
      <c r="AA48" s="88">
        <v>0</v>
      </c>
      <c r="AB48" s="116">
        <v>-5284.6560000000009</v>
      </c>
      <c r="AC48" s="88">
        <v>102558.98041278981</v>
      </c>
      <c r="AD48" s="88">
        <v>115741.49689260661</v>
      </c>
      <c r="AE48" s="117">
        <v>13182.516479816797</v>
      </c>
      <c r="AF48" s="91">
        <v>289643.48933784937</v>
      </c>
      <c r="AG48" s="92">
        <v>285060.84761908418</v>
      </c>
      <c r="AH48" s="116">
        <v>-4582.6417187651969</v>
      </c>
      <c r="AI48" s="88">
        <v>0</v>
      </c>
      <c r="AJ48" s="88">
        <v>0</v>
      </c>
      <c r="AK48" s="116">
        <v>0</v>
      </c>
      <c r="AL48" s="88">
        <v>0</v>
      </c>
      <c r="AM48" s="88">
        <v>0</v>
      </c>
      <c r="AN48" s="116">
        <v>0</v>
      </c>
      <c r="AO48" s="88">
        <v>61146.665735973154</v>
      </c>
      <c r="AP48" s="88">
        <v>61484.455415439283</v>
      </c>
      <c r="AQ48" s="116">
        <v>337.78967946612829</v>
      </c>
      <c r="AR48" s="88">
        <v>180070.97920135708</v>
      </c>
      <c r="AS48" s="88">
        <v>230412.77259558957</v>
      </c>
      <c r="AT48" s="118">
        <v>50341.793394232489</v>
      </c>
      <c r="AU48" s="88">
        <v>22096.022770137173</v>
      </c>
      <c r="AV48" s="88">
        <v>5039</v>
      </c>
      <c r="AW48" s="94">
        <v>-17057.022770137173</v>
      </c>
      <c r="AX48" s="88">
        <v>31181.769165610709</v>
      </c>
      <c r="AY48" s="88">
        <v>3586.6066836154196</v>
      </c>
      <c r="AZ48" s="117">
        <v>-27595.162481995289</v>
      </c>
      <c r="BA48" s="88">
        <v>10532.510001970229</v>
      </c>
      <c r="BB48" s="88">
        <v>7574.05</v>
      </c>
      <c r="BC48" s="94">
        <v>-2958.4600019702293</v>
      </c>
      <c r="BD48" s="88">
        <v>0</v>
      </c>
      <c r="BE48" s="88">
        <v>0</v>
      </c>
      <c r="BF48" s="95">
        <v>0</v>
      </c>
      <c r="BG48" s="88">
        <v>0</v>
      </c>
      <c r="BH48" s="88">
        <v>9126</v>
      </c>
      <c r="BI48" s="94">
        <v>9126</v>
      </c>
      <c r="BJ48" s="88">
        <v>20737.231796526088</v>
      </c>
      <c r="BK48" s="88">
        <v>14416</v>
      </c>
      <c r="BL48" s="95">
        <v>-6321.2317965260881</v>
      </c>
      <c r="BM48" s="88">
        <v>4004.2752474728518</v>
      </c>
      <c r="BN48" s="88">
        <v>0</v>
      </c>
      <c r="BO48" s="94">
        <v>-4004.2752474728518</v>
      </c>
      <c r="BP48" s="91">
        <v>88551.808981717055</v>
      </c>
      <c r="BQ48" s="96">
        <v>39741.656683615423</v>
      </c>
      <c r="BR48" s="94">
        <v>-48810.152298101631</v>
      </c>
      <c r="BS48" s="88">
        <v>315524.89010616113</v>
      </c>
      <c r="BT48" s="88">
        <v>460399.54095811181</v>
      </c>
      <c r="BU48" s="116">
        <v>144874.65085195069</v>
      </c>
      <c r="BV48" s="88">
        <v>103848.52939411387</v>
      </c>
      <c r="BW48" s="88">
        <v>125673.80363079134</v>
      </c>
      <c r="BX48" s="116">
        <v>21825.274236677476</v>
      </c>
      <c r="BY48" s="88">
        <v>164575.22835543216</v>
      </c>
      <c r="BZ48" s="88">
        <v>89833.345645844209</v>
      </c>
      <c r="CA48" s="116">
        <v>-74741.882709587953</v>
      </c>
      <c r="CB48" s="88">
        <v>7850.8767934229863</v>
      </c>
      <c r="CC48" s="88">
        <v>8077.2441215356739</v>
      </c>
      <c r="CD48" s="116">
        <v>226.36732811268757</v>
      </c>
      <c r="CE48" s="88">
        <v>952.86058757504827</v>
      </c>
      <c r="CF48" s="88">
        <v>0</v>
      </c>
      <c r="CG48" s="116">
        <v>-952.86058757504827</v>
      </c>
      <c r="CH48" s="88">
        <v>49907.974509383726</v>
      </c>
      <c r="CI48" s="88">
        <v>41960.261305230779</v>
      </c>
      <c r="CJ48" s="116">
        <v>-7947.7132041529476</v>
      </c>
      <c r="CK48" s="88">
        <v>0</v>
      </c>
      <c r="CL48" s="88">
        <v>0</v>
      </c>
      <c r="CM48" s="116">
        <v>0</v>
      </c>
      <c r="CN48" s="88">
        <v>49907.974509383726</v>
      </c>
      <c r="CO48" s="96">
        <v>41960.261305230779</v>
      </c>
      <c r="CP48" s="116">
        <v>-7947.7132041529476</v>
      </c>
      <c r="CQ48" s="119">
        <v>1262073.3030029857</v>
      </c>
      <c r="CR48" s="77">
        <v>1342643.9279752423</v>
      </c>
      <c r="CS48" s="116">
        <v>80570.624972256599</v>
      </c>
      <c r="CT48" s="91">
        <v>1514487.9636035827</v>
      </c>
      <c r="CU48" s="98">
        <v>1611172.7135702907</v>
      </c>
      <c r="CV48" s="117">
        <v>96684.749966708012</v>
      </c>
      <c r="CW48" s="88">
        <v>71316.423822798388</v>
      </c>
      <c r="CX48" s="88">
        <v>-25368.326143909857</v>
      </c>
      <c r="CY48" s="116">
        <v>-96684.749966708245</v>
      </c>
      <c r="CZ48" s="99">
        <v>96684.749966707677</v>
      </c>
      <c r="DA48" s="8">
        <v>1</v>
      </c>
      <c r="DB48" s="100">
        <v>63095.16</v>
      </c>
      <c r="DC48" s="100">
        <v>255.74</v>
      </c>
      <c r="DD48" s="100">
        <v>33261.840000000004</v>
      </c>
      <c r="DE48" s="100">
        <v>0</v>
      </c>
      <c r="DF48" s="101">
        <v>97462.371303336229</v>
      </c>
      <c r="DG48" s="120">
        <v>19029652.649116572</v>
      </c>
      <c r="DH48" s="494">
        <v>21585.694558223451</v>
      </c>
      <c r="DI48" s="96">
        <f>VLOOKUP(A48,'[9]побудинковий звіт'!$A$9:$DQ$353,121,FALSE)</f>
        <v>14880.39</v>
      </c>
      <c r="DJ48" s="103">
        <v>6.1564262684822832</v>
      </c>
      <c r="DK48" s="103"/>
      <c r="DL48" s="103">
        <v>5.5962141110437216</v>
      </c>
      <c r="DM48" s="104">
        <v>29827.885270796662</v>
      </c>
      <c r="DN48" s="104">
        <v>255.74698487469809</v>
      </c>
      <c r="DO48" s="105">
        <v>30083.63225567136</v>
      </c>
      <c r="DP48" s="2"/>
      <c r="DQ48" s="104">
        <v>29833.32</v>
      </c>
      <c r="DR48" s="104">
        <v>255.74</v>
      </c>
      <c r="DS48" s="104">
        <v>30089.06</v>
      </c>
      <c r="DT48" s="106">
        <v>30342.725739213027</v>
      </c>
      <c r="DU48" s="104">
        <v>-253.66573921302552</v>
      </c>
      <c r="DV48" s="107">
        <v>1476.0000000000002</v>
      </c>
      <c r="DX48" s="77">
        <v>322347.34581968898</v>
      </c>
      <c r="DY48" s="77">
        <v>324185.31513504597</v>
      </c>
      <c r="DZ48" s="108">
        <v>33261.840000000004</v>
      </c>
      <c r="EB48" s="109">
        <v>2160851.7504162849</v>
      </c>
      <c r="ED48" s="110">
        <v>-45308</v>
      </c>
      <c r="EE48" s="111">
        <v>52154.371303336229</v>
      </c>
      <c r="EG48" s="112">
        <v>130563.10472088867</v>
      </c>
      <c r="EI48" s="121">
        <v>5</v>
      </c>
      <c r="EJ48" s="77">
        <v>5723.8105207418594</v>
      </c>
      <c r="EN48" s="114" t="s">
        <v>103</v>
      </c>
    </row>
    <row r="49" spans="1:144" hidden="1" x14ac:dyDescent="0.3">
      <c r="A49" s="81">
        <v>150000969</v>
      </c>
      <c r="B49" s="82" t="s">
        <v>104</v>
      </c>
      <c r="C49" s="490" t="s">
        <v>105</v>
      </c>
      <c r="D49" s="84">
        <v>853.2</v>
      </c>
      <c r="E49" s="115">
        <v>664</v>
      </c>
      <c r="F49" s="104"/>
      <c r="G49" s="104">
        <v>189.20000000000002</v>
      </c>
      <c r="H49" s="88">
        <v>16914.709854791879</v>
      </c>
      <c r="I49" s="88">
        <v>17118.902789290751</v>
      </c>
      <c r="J49" s="116">
        <v>204.19293449887118</v>
      </c>
      <c r="K49" s="88">
        <v>3551.2127666906581</v>
      </c>
      <c r="L49" s="88">
        <v>3586.065407048919</v>
      </c>
      <c r="M49" s="116">
        <v>34.852640358260942</v>
      </c>
      <c r="N49" s="88">
        <v>4494.0855776529907</v>
      </c>
      <c r="O49" s="88">
        <v>4273.2242086931274</v>
      </c>
      <c r="P49" s="116">
        <v>-220.86136895986328</v>
      </c>
      <c r="Q49" s="88">
        <v>0</v>
      </c>
      <c r="R49" s="88">
        <v>0</v>
      </c>
      <c r="S49" s="116">
        <v>0</v>
      </c>
      <c r="T49" s="88">
        <v>0</v>
      </c>
      <c r="U49" s="88">
        <v>0</v>
      </c>
      <c r="V49" s="116">
        <v>0</v>
      </c>
      <c r="W49" s="88">
        <v>9341.7381237534137</v>
      </c>
      <c r="X49" s="88">
        <v>7416.8051684379388</v>
      </c>
      <c r="Y49" s="116">
        <v>-1924.9329553154748</v>
      </c>
      <c r="Z49" s="88">
        <v>812.16</v>
      </c>
      <c r="AA49" s="88">
        <v>0</v>
      </c>
      <c r="AB49" s="116">
        <v>-812.16</v>
      </c>
      <c r="AC49" s="88">
        <v>16021.397552033142</v>
      </c>
      <c r="AD49" s="88">
        <v>18214.265705998405</v>
      </c>
      <c r="AE49" s="117">
        <v>2192.8681539652625</v>
      </c>
      <c r="AF49" s="91">
        <v>51135.303874922087</v>
      </c>
      <c r="AG49" s="92">
        <v>50609.263279469138</v>
      </c>
      <c r="AH49" s="116">
        <v>-526.04059545294876</v>
      </c>
      <c r="AI49" s="88">
        <v>0</v>
      </c>
      <c r="AJ49" s="88">
        <v>0</v>
      </c>
      <c r="AK49" s="116">
        <v>0</v>
      </c>
      <c r="AL49" s="88">
        <v>0</v>
      </c>
      <c r="AM49" s="88">
        <v>0</v>
      </c>
      <c r="AN49" s="116">
        <v>0</v>
      </c>
      <c r="AO49" s="88">
        <v>11613.187100975414</v>
      </c>
      <c r="AP49" s="88">
        <v>10021.928887176471</v>
      </c>
      <c r="AQ49" s="116">
        <v>-1591.258213798943</v>
      </c>
      <c r="AR49" s="88">
        <v>38483.737448578038</v>
      </c>
      <c r="AS49" s="88">
        <v>42452.75</v>
      </c>
      <c r="AT49" s="118">
        <v>3969.0125514219617</v>
      </c>
      <c r="AU49" s="88">
        <v>4825.7113992102159</v>
      </c>
      <c r="AV49" s="88">
        <v>0</v>
      </c>
      <c r="AW49" s="94">
        <v>-4825.7113992102159</v>
      </c>
      <c r="AX49" s="88">
        <v>6929.3249287301969</v>
      </c>
      <c r="AY49" s="88">
        <v>0</v>
      </c>
      <c r="AZ49" s="117">
        <v>-6929.3249287301969</v>
      </c>
      <c r="BA49" s="88">
        <v>1638.8695891760569</v>
      </c>
      <c r="BB49" s="88">
        <v>4398</v>
      </c>
      <c r="BC49" s="94">
        <v>2759.1304108239428</v>
      </c>
      <c r="BD49" s="88">
        <v>0</v>
      </c>
      <c r="BE49" s="88">
        <v>0</v>
      </c>
      <c r="BF49" s="95">
        <v>0</v>
      </c>
      <c r="BG49" s="88">
        <v>0</v>
      </c>
      <c r="BH49" s="88">
        <v>0</v>
      </c>
      <c r="BI49" s="94">
        <v>0</v>
      </c>
      <c r="BJ49" s="88">
        <v>1812.5332763390447</v>
      </c>
      <c r="BK49" s="88">
        <v>838</v>
      </c>
      <c r="BL49" s="95">
        <v>-974.53327633904473</v>
      </c>
      <c r="BM49" s="88">
        <v>203.04</v>
      </c>
      <c r="BN49" s="88">
        <v>1197</v>
      </c>
      <c r="BO49" s="94">
        <v>993.96</v>
      </c>
      <c r="BP49" s="91">
        <v>15409.479193455514</v>
      </c>
      <c r="BQ49" s="96">
        <v>6433</v>
      </c>
      <c r="BR49" s="94">
        <v>-8976.4791934555142</v>
      </c>
      <c r="BS49" s="88">
        <v>36169.834250987617</v>
      </c>
      <c r="BT49" s="88">
        <v>50591.376661549133</v>
      </c>
      <c r="BU49" s="116">
        <v>14421.542410561517</v>
      </c>
      <c r="BV49" s="88">
        <v>22006.372288869734</v>
      </c>
      <c r="BW49" s="88">
        <v>25705.015159723651</v>
      </c>
      <c r="BX49" s="116">
        <v>3698.642870853917</v>
      </c>
      <c r="BY49" s="88">
        <v>15143.478188098794</v>
      </c>
      <c r="BZ49" s="88">
        <v>9703.2651089678984</v>
      </c>
      <c r="CA49" s="116">
        <v>-5440.2130791308955</v>
      </c>
      <c r="CB49" s="88">
        <v>1977.0688919261793</v>
      </c>
      <c r="CC49" s="88">
        <v>2034.074474147895</v>
      </c>
      <c r="CD49" s="116">
        <v>57.005582221715713</v>
      </c>
      <c r="CE49" s="88">
        <v>239.95676860135254</v>
      </c>
      <c r="CF49" s="88">
        <v>0</v>
      </c>
      <c r="CG49" s="116">
        <v>-239.95676860135254</v>
      </c>
      <c r="CH49" s="88">
        <v>6851.5554238204086</v>
      </c>
      <c r="CI49" s="88">
        <v>6483.4587882241194</v>
      </c>
      <c r="CJ49" s="116">
        <v>-368.09663559628916</v>
      </c>
      <c r="CK49" s="88">
        <v>0</v>
      </c>
      <c r="CL49" s="88">
        <v>0</v>
      </c>
      <c r="CM49" s="116">
        <v>0</v>
      </c>
      <c r="CN49" s="88">
        <v>6851.5554238204086</v>
      </c>
      <c r="CO49" s="96">
        <v>6483.4587882241194</v>
      </c>
      <c r="CP49" s="116">
        <v>-368.09663559628916</v>
      </c>
      <c r="CQ49" s="119">
        <v>199029.97343023511</v>
      </c>
      <c r="CR49" s="77">
        <v>204034.13235925831</v>
      </c>
      <c r="CS49" s="116">
        <v>5004.1589290231932</v>
      </c>
      <c r="CT49" s="91">
        <v>238835.96811628214</v>
      </c>
      <c r="CU49" s="98">
        <v>244840.95883110995</v>
      </c>
      <c r="CV49" s="117">
        <v>6004.9907148278144</v>
      </c>
      <c r="CW49" s="88">
        <v>3777.7796891602657</v>
      </c>
      <c r="CX49" s="88">
        <v>-2227.2110256675269</v>
      </c>
      <c r="CY49" s="116">
        <v>-6004.9907148277925</v>
      </c>
      <c r="CZ49" s="99">
        <v>6004.9907148278144</v>
      </c>
      <c r="DA49" s="8">
        <v>2</v>
      </c>
      <c r="DB49" s="100">
        <v>5002.42</v>
      </c>
      <c r="DC49" s="100">
        <v>2104</v>
      </c>
      <c r="DD49" s="100">
        <v>1487.6800000000003</v>
      </c>
      <c r="DE49" s="100">
        <v>1084.3600000000001</v>
      </c>
      <c r="DF49" s="101">
        <v>3712.9503804038395</v>
      </c>
      <c r="DG49" s="120">
        <v>2911364.9736653087</v>
      </c>
      <c r="DH49" s="494">
        <v>2958.2871386295919</v>
      </c>
      <c r="DI49" s="96">
        <f>VLOOKUP(A49,'[9]побудинковий звіт'!$A$9:$DQ$353,121,FALSE)</f>
        <v>721.92</v>
      </c>
      <c r="DJ49" s="103">
        <v>6.2252083390203738</v>
      </c>
      <c r="DK49" s="103"/>
      <c r="DL49" s="103">
        <v>5.3892276703556599</v>
      </c>
      <c r="DM49" s="104">
        <v>4133.5383371095286</v>
      </c>
      <c r="DN49" s="104">
        <v>1019.6418752312909</v>
      </c>
      <c r="DO49" s="105">
        <v>5153.1802123408197</v>
      </c>
      <c r="DP49" s="2"/>
      <c r="DQ49" s="104">
        <v>3514.74</v>
      </c>
      <c r="DR49" s="104">
        <v>1019.64</v>
      </c>
      <c r="DS49" s="104">
        <v>4534.38</v>
      </c>
      <c r="DT49" s="106">
        <v>4614.7963680722887</v>
      </c>
      <c r="DU49" s="104">
        <v>-80.416368072288606</v>
      </c>
      <c r="DV49" s="107">
        <v>1104</v>
      </c>
      <c r="DX49" s="77">
        <v>64671.859970440266</v>
      </c>
      <c r="DY49" s="77">
        <v>58662.9</v>
      </c>
      <c r="DZ49" s="108">
        <v>2572.0400000000004</v>
      </c>
      <c r="EB49" s="109">
        <v>461804.84938293649</v>
      </c>
      <c r="ED49" s="110">
        <v>6921</v>
      </c>
      <c r="EE49" s="111">
        <v>10633.95038040384</v>
      </c>
      <c r="EG49" s="112">
        <v>-3338.8786893936558</v>
      </c>
      <c r="EI49" s="121">
        <v>3</v>
      </c>
      <c r="EJ49" s="77">
        <v>1197.2245596060666</v>
      </c>
      <c r="EN49" s="114" t="s">
        <v>105</v>
      </c>
    </row>
    <row r="50" spans="1:144" hidden="1" x14ac:dyDescent="0.3">
      <c r="A50" s="81">
        <v>150000989</v>
      </c>
      <c r="B50" s="82" t="s">
        <v>106</v>
      </c>
      <c r="C50" s="490" t="s">
        <v>107</v>
      </c>
      <c r="D50" s="84">
        <v>256.90000000000003</v>
      </c>
      <c r="E50" s="115">
        <v>206.8</v>
      </c>
      <c r="F50" s="104"/>
      <c r="G50" s="104">
        <v>50.1</v>
      </c>
      <c r="H50" s="88">
        <v>0</v>
      </c>
      <c r="I50" s="88">
        <v>0</v>
      </c>
      <c r="J50" s="116">
        <v>0</v>
      </c>
      <c r="K50" s="88">
        <v>0</v>
      </c>
      <c r="L50" s="88">
        <v>0</v>
      </c>
      <c r="M50" s="116">
        <v>0</v>
      </c>
      <c r="N50" s="88">
        <v>0</v>
      </c>
      <c r="O50" s="88">
        <v>0</v>
      </c>
      <c r="P50" s="116">
        <v>0</v>
      </c>
      <c r="Q50" s="88">
        <v>0</v>
      </c>
      <c r="R50" s="88">
        <v>0</v>
      </c>
      <c r="S50" s="116">
        <v>0</v>
      </c>
      <c r="T50" s="88">
        <v>0</v>
      </c>
      <c r="U50" s="88">
        <v>0</v>
      </c>
      <c r="V50" s="116">
        <v>0</v>
      </c>
      <c r="W50" s="88">
        <v>5.645058333333334</v>
      </c>
      <c r="X50" s="88">
        <v>0</v>
      </c>
      <c r="Y50" s="116">
        <v>-5.645058333333334</v>
      </c>
      <c r="Z50" s="88">
        <v>277.46279999999996</v>
      </c>
      <c r="AA50" s="88">
        <v>0</v>
      </c>
      <c r="AB50" s="116">
        <v>-277.46279999999996</v>
      </c>
      <c r="AC50" s="88">
        <v>2169.0581357957658</v>
      </c>
      <c r="AD50" s="88">
        <v>4963.466523831461</v>
      </c>
      <c r="AE50" s="117">
        <v>2794.4083880356952</v>
      </c>
      <c r="AF50" s="91">
        <v>2452.1659941290991</v>
      </c>
      <c r="AG50" s="92">
        <v>4963.466523831461</v>
      </c>
      <c r="AH50" s="116">
        <v>2511.3005297023619</v>
      </c>
      <c r="AI50" s="88">
        <v>0</v>
      </c>
      <c r="AJ50" s="88">
        <v>0</v>
      </c>
      <c r="AK50" s="116">
        <v>0</v>
      </c>
      <c r="AL50" s="88">
        <v>0</v>
      </c>
      <c r="AM50" s="88">
        <v>0</v>
      </c>
      <c r="AN50" s="116">
        <v>0</v>
      </c>
      <c r="AO50" s="88">
        <v>1821.5993883580038</v>
      </c>
      <c r="AP50" s="88">
        <v>1427.6645412359815</v>
      </c>
      <c r="AQ50" s="116">
        <v>-393.93484712202235</v>
      </c>
      <c r="AR50" s="88">
        <v>10042.393076364688</v>
      </c>
      <c r="AS50" s="88">
        <v>2831</v>
      </c>
      <c r="AT50" s="118">
        <v>-7211.3930763646877</v>
      </c>
      <c r="AU50" s="88">
        <v>0.72659166666666664</v>
      </c>
      <c r="AV50" s="88">
        <v>0</v>
      </c>
      <c r="AW50" s="94">
        <v>-0.72659166666666664</v>
      </c>
      <c r="AX50" s="88">
        <v>0</v>
      </c>
      <c r="AY50" s="88">
        <v>0</v>
      </c>
      <c r="AZ50" s="117">
        <v>0</v>
      </c>
      <c r="BA50" s="88">
        <v>0</v>
      </c>
      <c r="BB50" s="88">
        <v>0</v>
      </c>
      <c r="BC50" s="94">
        <v>0</v>
      </c>
      <c r="BD50" s="88">
        <v>0</v>
      </c>
      <c r="BE50" s="88">
        <v>0</v>
      </c>
      <c r="BF50" s="95">
        <v>0</v>
      </c>
      <c r="BG50" s="88">
        <v>0</v>
      </c>
      <c r="BH50" s="88">
        <v>0</v>
      </c>
      <c r="BI50" s="94">
        <v>0</v>
      </c>
      <c r="BJ50" s="88">
        <v>0</v>
      </c>
      <c r="BK50" s="88">
        <v>0</v>
      </c>
      <c r="BL50" s="95">
        <v>0</v>
      </c>
      <c r="BM50" s="88">
        <v>69.36569999999999</v>
      </c>
      <c r="BN50" s="88">
        <v>0</v>
      </c>
      <c r="BO50" s="94">
        <v>-69.36569999999999</v>
      </c>
      <c r="BP50" s="91">
        <v>70.092291666666654</v>
      </c>
      <c r="BQ50" s="96">
        <v>0</v>
      </c>
      <c r="BR50" s="94">
        <v>-70.092291666666654</v>
      </c>
      <c r="BS50" s="88">
        <v>276.28752615938726</v>
      </c>
      <c r="BT50" s="88">
        <v>536.83659874588807</v>
      </c>
      <c r="BU50" s="116">
        <v>260.54907258650081</v>
      </c>
      <c r="BV50" s="88">
        <v>0</v>
      </c>
      <c r="BW50" s="88">
        <v>24.615262653150804</v>
      </c>
      <c r="BX50" s="116">
        <v>24.615262653150804</v>
      </c>
      <c r="BY50" s="88">
        <v>0</v>
      </c>
      <c r="BZ50" s="88">
        <v>167.63156061536534</v>
      </c>
      <c r="CA50" s="116">
        <v>167.63156061536534</v>
      </c>
      <c r="CB50" s="88">
        <v>0</v>
      </c>
      <c r="CC50" s="88">
        <v>0</v>
      </c>
      <c r="CD50" s="116">
        <v>0</v>
      </c>
      <c r="CE50" s="88">
        <v>0</v>
      </c>
      <c r="CF50" s="88">
        <v>0</v>
      </c>
      <c r="CG50" s="116">
        <v>0</v>
      </c>
      <c r="CH50" s="88">
        <v>0</v>
      </c>
      <c r="CI50" s="88">
        <v>0</v>
      </c>
      <c r="CJ50" s="116">
        <v>0</v>
      </c>
      <c r="CK50" s="88">
        <v>0</v>
      </c>
      <c r="CL50" s="88">
        <v>0</v>
      </c>
      <c r="CM50" s="116">
        <v>0</v>
      </c>
      <c r="CN50" s="88">
        <v>0</v>
      </c>
      <c r="CO50" s="96">
        <v>0</v>
      </c>
      <c r="CP50" s="116">
        <v>0</v>
      </c>
      <c r="CQ50" s="119">
        <v>14662.538276677844</v>
      </c>
      <c r="CR50" s="77">
        <v>9951.2144870818465</v>
      </c>
      <c r="CS50" s="116">
        <v>-4711.3237895959974</v>
      </c>
      <c r="CT50" s="91">
        <v>17595.04593201341</v>
      </c>
      <c r="CU50" s="98">
        <v>11941.457384498215</v>
      </c>
      <c r="CV50" s="117">
        <v>-5653.5885475151954</v>
      </c>
      <c r="CW50" s="88">
        <v>615.65704343968355</v>
      </c>
      <c r="CX50" s="88">
        <v>6269.2455909548826</v>
      </c>
      <c r="CY50" s="116">
        <v>5653.588547515199</v>
      </c>
      <c r="CZ50" s="99">
        <v>-5653.5885475152008</v>
      </c>
      <c r="DA50" s="8">
        <v>3</v>
      </c>
      <c r="DB50" s="100">
        <v>400.28</v>
      </c>
      <c r="DC50" s="100">
        <v>134.13999999999999</v>
      </c>
      <c r="DD50" s="100">
        <v>123.42999999999995</v>
      </c>
      <c r="DE50" s="100">
        <v>67.069999999999993</v>
      </c>
      <c r="DF50" s="101">
        <v>-1623.5876142254965</v>
      </c>
      <c r="DG50" s="120">
        <v>218528.43570543715</v>
      </c>
      <c r="DH50" s="494">
        <v>921.34605462138495</v>
      </c>
      <c r="DI50" s="96">
        <f>VLOOKUP(A50,'[9]побудинковий звіт'!$A$9:$DQ$353,121,FALSE)</f>
        <v>0</v>
      </c>
      <c r="DJ50" s="103">
        <v>1.3386677419003647</v>
      </c>
      <c r="DK50" s="103"/>
      <c r="DL50" s="103">
        <v>1.3386677419003647</v>
      </c>
      <c r="DM50" s="104">
        <v>276.83648902499544</v>
      </c>
      <c r="DN50" s="104">
        <v>67.067253869208272</v>
      </c>
      <c r="DO50" s="105">
        <v>343.90374289420373</v>
      </c>
      <c r="DP50" s="2"/>
      <c r="DQ50" s="104">
        <v>276.85000000000002</v>
      </c>
      <c r="DR50" s="104">
        <v>67.069999999999993</v>
      </c>
      <c r="DS50" s="104">
        <v>343.92</v>
      </c>
      <c r="DT50" s="106">
        <v>345.59477410611845</v>
      </c>
      <c r="DU50" s="104">
        <v>-1.6747741061184342</v>
      </c>
      <c r="DV50" s="107">
        <v>0</v>
      </c>
      <c r="DX50" s="77">
        <v>12134.982441637623</v>
      </c>
      <c r="DY50" s="77">
        <v>3397.2</v>
      </c>
      <c r="DZ50" s="108">
        <v>190.49999999999994</v>
      </c>
      <c r="EB50" s="109">
        <v>120508.71691637626</v>
      </c>
      <c r="ED50" s="110">
        <v>-651</v>
      </c>
      <c r="EE50" s="111">
        <v>-2274.5876142254965</v>
      </c>
      <c r="EG50" s="112">
        <v>-3063.0814461793298</v>
      </c>
      <c r="EI50" s="121">
        <v>1</v>
      </c>
      <c r="EJ50" s="77">
        <v>278.60722045278266</v>
      </c>
      <c r="EN50" s="114" t="s">
        <v>107</v>
      </c>
    </row>
    <row r="51" spans="1:144" hidden="1" x14ac:dyDescent="0.3">
      <c r="A51" s="81">
        <v>150000970</v>
      </c>
      <c r="B51" s="82" t="s">
        <v>108</v>
      </c>
      <c r="C51" s="490" t="s">
        <v>109</v>
      </c>
      <c r="D51" s="84">
        <v>3070.2</v>
      </c>
      <c r="E51" s="115">
        <v>2589.4</v>
      </c>
      <c r="F51" s="104"/>
      <c r="G51" s="104">
        <v>480.79999999999995</v>
      </c>
      <c r="H51" s="88">
        <v>39632.374844963975</v>
      </c>
      <c r="I51" s="88">
        <v>40753.558214413184</v>
      </c>
      <c r="J51" s="116">
        <v>1121.1833694492088</v>
      </c>
      <c r="K51" s="88">
        <v>7943.7919518453318</v>
      </c>
      <c r="L51" s="88">
        <v>8021.7285456164027</v>
      </c>
      <c r="M51" s="116">
        <v>77.936593771070875</v>
      </c>
      <c r="N51" s="88">
        <v>16272.809424609277</v>
      </c>
      <c r="O51" s="88">
        <v>15473.356236261534</v>
      </c>
      <c r="P51" s="116">
        <v>-799.45318834774298</v>
      </c>
      <c r="Q51" s="88">
        <v>0</v>
      </c>
      <c r="R51" s="88">
        <v>0</v>
      </c>
      <c r="S51" s="116">
        <v>0</v>
      </c>
      <c r="T51" s="88">
        <v>0</v>
      </c>
      <c r="U51" s="88">
        <v>0</v>
      </c>
      <c r="V51" s="116">
        <v>0</v>
      </c>
      <c r="W51" s="88">
        <v>21945.271393920353</v>
      </c>
      <c r="X51" s="88">
        <v>21509.686589005727</v>
      </c>
      <c r="Y51" s="116">
        <v>-435.58480491462615</v>
      </c>
      <c r="Z51" s="88">
        <v>3182.8679999999999</v>
      </c>
      <c r="AA51" s="88">
        <v>551.5484746989348</v>
      </c>
      <c r="AB51" s="116">
        <v>-2631.3195253010654</v>
      </c>
      <c r="AC51" s="88">
        <v>62861.986414456667</v>
      </c>
      <c r="AD51" s="88">
        <v>70887.885147273802</v>
      </c>
      <c r="AE51" s="117">
        <v>8025.8987328171352</v>
      </c>
      <c r="AF51" s="91">
        <v>151839.10202979561</v>
      </c>
      <c r="AG51" s="92">
        <v>157197.7632072696</v>
      </c>
      <c r="AH51" s="116">
        <v>5358.6611774739868</v>
      </c>
      <c r="AI51" s="88">
        <v>0</v>
      </c>
      <c r="AJ51" s="88">
        <v>0</v>
      </c>
      <c r="AK51" s="116">
        <v>0</v>
      </c>
      <c r="AL51" s="88">
        <v>0</v>
      </c>
      <c r="AM51" s="88">
        <v>0</v>
      </c>
      <c r="AN51" s="116">
        <v>0</v>
      </c>
      <c r="AO51" s="88">
        <v>30018.349879881531</v>
      </c>
      <c r="AP51" s="88">
        <v>24977.059081756357</v>
      </c>
      <c r="AQ51" s="116">
        <v>-5041.2907981251738</v>
      </c>
      <c r="AR51" s="88">
        <v>116513.45854676755</v>
      </c>
      <c r="AS51" s="88">
        <v>64103</v>
      </c>
      <c r="AT51" s="118">
        <v>-52410.45854676755</v>
      </c>
      <c r="AU51" s="88">
        <v>11114.487029481905</v>
      </c>
      <c r="AV51" s="88">
        <v>1267</v>
      </c>
      <c r="AW51" s="94">
        <v>-9847.4870294819048</v>
      </c>
      <c r="AX51" s="88">
        <v>15501.074895114878</v>
      </c>
      <c r="AY51" s="88">
        <v>1427</v>
      </c>
      <c r="AZ51" s="117">
        <v>-14074.074895114878</v>
      </c>
      <c r="BA51" s="88">
        <v>7964.3379846010821</v>
      </c>
      <c r="BB51" s="88">
        <v>10519</v>
      </c>
      <c r="BC51" s="94">
        <v>2554.6620153989179</v>
      </c>
      <c r="BD51" s="88">
        <v>0</v>
      </c>
      <c r="BE51" s="88">
        <v>0</v>
      </c>
      <c r="BF51" s="95">
        <v>0</v>
      </c>
      <c r="BG51" s="88">
        <v>0</v>
      </c>
      <c r="BH51" s="88">
        <v>1088</v>
      </c>
      <c r="BI51" s="94">
        <v>1088</v>
      </c>
      <c r="BJ51" s="88">
        <v>6234.6443710910034</v>
      </c>
      <c r="BK51" s="88">
        <v>32155.468546428758</v>
      </c>
      <c r="BL51" s="95">
        <v>25920.824175337755</v>
      </c>
      <c r="BM51" s="88">
        <v>795.71699999999998</v>
      </c>
      <c r="BN51" s="88">
        <v>3552</v>
      </c>
      <c r="BO51" s="94">
        <v>2756.2829999999999</v>
      </c>
      <c r="BP51" s="91">
        <v>41610.261280288862</v>
      </c>
      <c r="BQ51" s="96">
        <v>50008.468546428761</v>
      </c>
      <c r="BR51" s="94">
        <v>8398.2072661398997</v>
      </c>
      <c r="BS51" s="88">
        <v>114346.21410984267</v>
      </c>
      <c r="BT51" s="88">
        <v>171008.53049357235</v>
      </c>
      <c r="BU51" s="116">
        <v>56662.316383729689</v>
      </c>
      <c r="BV51" s="88">
        <v>46533.345023619484</v>
      </c>
      <c r="BW51" s="88">
        <v>55719.575984629075</v>
      </c>
      <c r="BX51" s="116">
        <v>9186.2309610095908</v>
      </c>
      <c r="BY51" s="88">
        <v>52580.205202286896</v>
      </c>
      <c r="BZ51" s="88">
        <v>28852.919547147623</v>
      </c>
      <c r="CA51" s="116">
        <v>-23727.285655139272</v>
      </c>
      <c r="CB51" s="88">
        <v>6029.4223562161606</v>
      </c>
      <c r="CC51" s="88">
        <v>6203.270993094904</v>
      </c>
      <c r="CD51" s="116">
        <v>173.84863687874349</v>
      </c>
      <c r="CE51" s="88">
        <v>731.79073882489899</v>
      </c>
      <c r="CF51" s="88">
        <v>0</v>
      </c>
      <c r="CG51" s="116">
        <v>-731.79073882489899</v>
      </c>
      <c r="CH51" s="88">
        <v>23245.757734841518</v>
      </c>
      <c r="CI51" s="88">
        <v>25719.287586118786</v>
      </c>
      <c r="CJ51" s="116">
        <v>2473.5298512772679</v>
      </c>
      <c r="CK51" s="88">
        <v>0</v>
      </c>
      <c r="CL51" s="88">
        <v>0</v>
      </c>
      <c r="CM51" s="116">
        <v>0</v>
      </c>
      <c r="CN51" s="88">
        <v>23245.757734841518</v>
      </c>
      <c r="CO51" s="96">
        <v>25719.287586118786</v>
      </c>
      <c r="CP51" s="116">
        <v>2473.5298512772679</v>
      </c>
      <c r="CQ51" s="119">
        <v>583447.90690236515</v>
      </c>
      <c r="CR51" s="77">
        <v>583789.87544001744</v>
      </c>
      <c r="CS51" s="116">
        <v>341.96853765228298</v>
      </c>
      <c r="CT51" s="91">
        <v>700137.48828283814</v>
      </c>
      <c r="CU51" s="98">
        <v>700547.85052802088</v>
      </c>
      <c r="CV51" s="117">
        <v>410.36224518273957</v>
      </c>
      <c r="CW51" s="88">
        <v>49912.974895117964</v>
      </c>
      <c r="CX51" s="88">
        <v>49502.612649935283</v>
      </c>
      <c r="CY51" s="116">
        <v>-410.36224518268136</v>
      </c>
      <c r="CZ51" s="99">
        <v>410.36224518262316</v>
      </c>
      <c r="DA51" s="8">
        <v>2</v>
      </c>
      <c r="DB51" s="100">
        <v>36506.089999999997</v>
      </c>
      <c r="DC51" s="100">
        <v>4427.42</v>
      </c>
      <c r="DD51" s="100">
        <v>24196.559999999998</v>
      </c>
      <c r="DE51" s="100">
        <v>2368.9100000000003</v>
      </c>
      <c r="DF51" s="101">
        <v>22128.260137070669</v>
      </c>
      <c r="DG51" s="120">
        <v>9000605.5581354722</v>
      </c>
      <c r="DH51" s="494">
        <v>11536.428790312448</v>
      </c>
      <c r="DI51" s="96">
        <f>VLOOKUP(A51,'[9]побудинковий звіт'!$A$9:$DQ$353,121,FALSE)</f>
        <v>0</v>
      </c>
      <c r="DJ51" s="103">
        <v>4.7575133213467931</v>
      </c>
      <c r="DK51" s="103"/>
      <c r="DL51" s="103">
        <v>4.2813897154735692</v>
      </c>
      <c r="DM51" s="104">
        <v>12319.104994295387</v>
      </c>
      <c r="DN51" s="104">
        <v>2058.4921751996917</v>
      </c>
      <c r="DO51" s="105">
        <v>14377.597169495079</v>
      </c>
      <c r="DP51" s="2"/>
      <c r="DQ51" s="104">
        <v>12309.53</v>
      </c>
      <c r="DR51" s="104">
        <v>2058.5099999999998</v>
      </c>
      <c r="DS51" s="104">
        <v>14368.04</v>
      </c>
      <c r="DT51" s="106">
        <v>13984.629255048285</v>
      </c>
      <c r="DU51" s="104">
        <v>383.41074495171597</v>
      </c>
      <c r="DV51" s="107">
        <v>1104</v>
      </c>
      <c r="DX51" s="77">
        <v>189748.46379246766</v>
      </c>
      <c r="DY51" s="77">
        <v>136933.76225571451</v>
      </c>
      <c r="DZ51" s="108">
        <v>26565.469999999998</v>
      </c>
      <c r="EB51" s="109">
        <v>1398161.5025612107</v>
      </c>
      <c r="ED51" s="110">
        <v>26932</v>
      </c>
      <c r="EE51" s="111">
        <v>49060.260137070669</v>
      </c>
      <c r="EG51" s="112">
        <v>25117.032458931499</v>
      </c>
      <c r="EI51" s="121">
        <v>5</v>
      </c>
      <c r="EJ51" s="77">
        <v>3759.9613044782668</v>
      </c>
      <c r="EN51" s="114" t="s">
        <v>109</v>
      </c>
    </row>
    <row r="52" spans="1:144" hidden="1" x14ac:dyDescent="0.3">
      <c r="A52" s="81">
        <v>150000971</v>
      </c>
      <c r="B52" s="82" t="s">
        <v>110</v>
      </c>
      <c r="C52" s="490" t="s">
        <v>111</v>
      </c>
      <c r="D52" s="84">
        <v>1499.03</v>
      </c>
      <c r="E52" s="115">
        <v>1132.9000000000001</v>
      </c>
      <c r="F52" s="104"/>
      <c r="G52" s="104">
        <v>366.12999999999994</v>
      </c>
      <c r="H52" s="88">
        <v>26643.000944214669</v>
      </c>
      <c r="I52" s="88">
        <v>26981.423819798034</v>
      </c>
      <c r="J52" s="116">
        <v>338.42287558336466</v>
      </c>
      <c r="K52" s="88">
        <v>5534.7138044172862</v>
      </c>
      <c r="L52" s="88">
        <v>5685.4171759254496</v>
      </c>
      <c r="M52" s="116">
        <v>150.7033715081634</v>
      </c>
      <c r="N52" s="88">
        <v>9181.9485853514288</v>
      </c>
      <c r="O52" s="88">
        <v>8730.9795233145724</v>
      </c>
      <c r="P52" s="116">
        <v>-450.96906203685649</v>
      </c>
      <c r="Q52" s="88">
        <v>0</v>
      </c>
      <c r="R52" s="88">
        <v>0</v>
      </c>
      <c r="S52" s="116">
        <v>0</v>
      </c>
      <c r="T52" s="88">
        <v>0</v>
      </c>
      <c r="U52" s="88">
        <v>0</v>
      </c>
      <c r="V52" s="116">
        <v>0</v>
      </c>
      <c r="W52" s="88">
        <v>17511.496939813449</v>
      </c>
      <c r="X52" s="88">
        <v>15547.743864941302</v>
      </c>
      <c r="Y52" s="116">
        <v>-1963.7530748721474</v>
      </c>
      <c r="Z52" s="88">
        <v>1526.1804000000002</v>
      </c>
      <c r="AA52" s="88">
        <v>0</v>
      </c>
      <c r="AB52" s="116">
        <v>-1526.1804000000002</v>
      </c>
      <c r="AC52" s="88">
        <v>31198.072677739692</v>
      </c>
      <c r="AD52" s="88">
        <v>34584.197601354674</v>
      </c>
      <c r="AE52" s="117">
        <v>3386.1249236149815</v>
      </c>
      <c r="AF52" s="91">
        <v>91595.413351536525</v>
      </c>
      <c r="AG52" s="92">
        <v>91529.761985334029</v>
      </c>
      <c r="AH52" s="116">
        <v>-65.65136620249541</v>
      </c>
      <c r="AI52" s="88">
        <v>0</v>
      </c>
      <c r="AJ52" s="88">
        <v>0</v>
      </c>
      <c r="AK52" s="116">
        <v>0</v>
      </c>
      <c r="AL52" s="88">
        <v>0</v>
      </c>
      <c r="AM52" s="88">
        <v>0</v>
      </c>
      <c r="AN52" s="116">
        <v>0</v>
      </c>
      <c r="AO52" s="88">
        <v>16132.766530329434</v>
      </c>
      <c r="AP52" s="88">
        <v>14600.177394326405</v>
      </c>
      <c r="AQ52" s="116">
        <v>-1532.5891360030291</v>
      </c>
      <c r="AR52" s="88">
        <v>85111.07534328349</v>
      </c>
      <c r="AS52" s="88">
        <v>73117.228794552153</v>
      </c>
      <c r="AT52" s="118">
        <v>-11993.846548731337</v>
      </c>
      <c r="AU52" s="88">
        <v>7742.143601125983</v>
      </c>
      <c r="AV52" s="88">
        <v>1908</v>
      </c>
      <c r="AW52" s="94">
        <v>-5834.143601125983</v>
      </c>
      <c r="AX52" s="88">
        <v>10799.982130751319</v>
      </c>
      <c r="AY52" s="88">
        <v>4965</v>
      </c>
      <c r="AZ52" s="117">
        <v>-5834.9821307513193</v>
      </c>
      <c r="BA52" s="88">
        <v>3444.534914644611</v>
      </c>
      <c r="BB52" s="88">
        <v>0</v>
      </c>
      <c r="BC52" s="94">
        <v>-3444.534914644611</v>
      </c>
      <c r="BD52" s="88">
        <v>0</v>
      </c>
      <c r="BE52" s="88">
        <v>0</v>
      </c>
      <c r="BF52" s="95">
        <v>0</v>
      </c>
      <c r="BG52" s="88">
        <v>0</v>
      </c>
      <c r="BH52" s="88">
        <v>0</v>
      </c>
      <c r="BI52" s="94">
        <v>0</v>
      </c>
      <c r="BJ52" s="88">
        <v>5169.001464620771</v>
      </c>
      <c r="BK52" s="88">
        <v>5421.1274400774864</v>
      </c>
      <c r="BL52" s="95">
        <v>252.12597545671542</v>
      </c>
      <c r="BM52" s="88">
        <v>381.54510000000005</v>
      </c>
      <c r="BN52" s="88">
        <v>2300</v>
      </c>
      <c r="BO52" s="94">
        <v>1918.4549</v>
      </c>
      <c r="BP52" s="91">
        <v>27537.207211142682</v>
      </c>
      <c r="BQ52" s="96">
        <v>14594.127440077486</v>
      </c>
      <c r="BR52" s="94">
        <v>-12943.079771065197</v>
      </c>
      <c r="BS52" s="88">
        <v>54825.245909766702</v>
      </c>
      <c r="BT52" s="88">
        <v>73202.812394912413</v>
      </c>
      <c r="BU52" s="116">
        <v>18377.566485145711</v>
      </c>
      <c r="BV52" s="88">
        <v>53905.727994397821</v>
      </c>
      <c r="BW52" s="88">
        <v>61834.731792135804</v>
      </c>
      <c r="BX52" s="116">
        <v>7929.0037977379834</v>
      </c>
      <c r="BY52" s="88">
        <v>24169.159270526634</v>
      </c>
      <c r="BZ52" s="88">
        <v>14637.200907033968</v>
      </c>
      <c r="CA52" s="116">
        <v>-9531.9583634926657</v>
      </c>
      <c r="CB52" s="88">
        <v>8533.2844432168622</v>
      </c>
      <c r="CC52" s="88">
        <v>8779.3278916447871</v>
      </c>
      <c r="CD52" s="116">
        <v>246.04344842792489</v>
      </c>
      <c r="CE52" s="88">
        <v>1035.6843754471279</v>
      </c>
      <c r="CF52" s="88">
        <v>0</v>
      </c>
      <c r="CG52" s="116">
        <v>-1035.6843754471279</v>
      </c>
      <c r="CH52" s="88">
        <v>16911.29806105631</v>
      </c>
      <c r="CI52" s="88">
        <v>12764.621177057963</v>
      </c>
      <c r="CJ52" s="116">
        <v>-4146.676883998347</v>
      </c>
      <c r="CK52" s="88">
        <v>0</v>
      </c>
      <c r="CL52" s="88">
        <v>0</v>
      </c>
      <c r="CM52" s="116">
        <v>0</v>
      </c>
      <c r="CN52" s="88">
        <v>16911.29806105631</v>
      </c>
      <c r="CO52" s="96">
        <v>12764.621177057963</v>
      </c>
      <c r="CP52" s="116">
        <v>-4146.676883998347</v>
      </c>
      <c r="CQ52" s="119">
        <v>379756.86249070353</v>
      </c>
      <c r="CR52" s="77">
        <v>365059.98977707507</v>
      </c>
      <c r="CS52" s="116">
        <v>-14696.872713628458</v>
      </c>
      <c r="CT52" s="91">
        <v>455708.2349888442</v>
      </c>
      <c r="CU52" s="98">
        <v>438071.98773249006</v>
      </c>
      <c r="CV52" s="117">
        <v>-17636.247256354138</v>
      </c>
      <c r="CW52" s="88">
        <v>14864.406895963099</v>
      </c>
      <c r="CX52" s="88">
        <v>32500.654152317406</v>
      </c>
      <c r="CY52" s="116">
        <v>17636.247256354305</v>
      </c>
      <c r="CZ52" s="99">
        <v>-17636.247256354312</v>
      </c>
      <c r="DA52" s="8">
        <v>2</v>
      </c>
      <c r="DB52" s="100">
        <v>19719.03</v>
      </c>
      <c r="DC52" s="100">
        <v>26447.890000000007</v>
      </c>
      <c r="DD52" s="100">
        <v>12719.849999999999</v>
      </c>
      <c r="DE52" s="100">
        <v>24566.860000000008</v>
      </c>
      <c r="DF52" s="101">
        <v>-33261.525089854666</v>
      </c>
      <c r="DG52" s="120">
        <v>5646871.7026176881</v>
      </c>
      <c r="DH52" s="494">
        <v>5047.3546677010017</v>
      </c>
      <c r="DI52" s="96">
        <f>VLOOKUP(A52,'[9]побудинковий звіт'!$A$9:$DQ$353,121,FALSE)</f>
        <v>61.2</v>
      </c>
      <c r="DJ52" s="103">
        <v>6.3478899867385463</v>
      </c>
      <c r="DK52" s="103"/>
      <c r="DL52" s="103">
        <v>5.1376180195544219</v>
      </c>
      <c r="DM52" s="104">
        <v>7191.5245659760994</v>
      </c>
      <c r="DN52" s="104">
        <v>1881.0360854994601</v>
      </c>
      <c r="DO52" s="105">
        <v>9072.56065147556</v>
      </c>
      <c r="DP52" s="2"/>
      <c r="DQ52" s="104">
        <v>6999.18</v>
      </c>
      <c r="DR52" s="104">
        <v>1881.0299999999997</v>
      </c>
      <c r="DS52" s="104">
        <v>8880.2099999999991</v>
      </c>
      <c r="DT52" s="106">
        <v>8947.3684103023461</v>
      </c>
      <c r="DU52" s="104">
        <v>-67.158410302346965</v>
      </c>
      <c r="DV52" s="107">
        <v>1102</v>
      </c>
      <c r="DX52" s="77">
        <v>135177.9390653114</v>
      </c>
      <c r="DY52" s="77">
        <v>105253.62748155557</v>
      </c>
      <c r="DZ52" s="108">
        <v>37286.710000000006</v>
      </c>
      <c r="EB52" s="109">
        <v>1021332.9041194019</v>
      </c>
      <c r="ED52" s="110">
        <v>20819</v>
      </c>
      <c r="EE52" s="111">
        <v>-12442.525089854666</v>
      </c>
      <c r="EG52" s="112">
        <v>-45317.409498198729</v>
      </c>
      <c r="EI52" s="121">
        <v>3</v>
      </c>
      <c r="EJ52" s="77">
        <v>2617.8887280929371</v>
      </c>
      <c r="EN52" s="114" t="s">
        <v>111</v>
      </c>
    </row>
    <row r="53" spans="1:144" hidden="1" x14ac:dyDescent="0.3">
      <c r="A53" s="81">
        <v>150000991</v>
      </c>
      <c r="B53" s="82" t="s">
        <v>112</v>
      </c>
      <c r="C53" s="490" t="s">
        <v>113</v>
      </c>
      <c r="D53" s="84">
        <v>4082.7</v>
      </c>
      <c r="E53" s="115">
        <v>4082.7</v>
      </c>
      <c r="F53" s="104">
        <v>442.1</v>
      </c>
      <c r="G53" s="104">
        <v>0</v>
      </c>
      <c r="H53" s="88">
        <v>42922.815964224632</v>
      </c>
      <c r="I53" s="88">
        <v>42213.672432442167</v>
      </c>
      <c r="J53" s="116">
        <v>-709.14353178246529</v>
      </c>
      <c r="K53" s="88">
        <v>6818.6045058358086</v>
      </c>
      <c r="L53" s="88">
        <v>6980.9776724429794</v>
      </c>
      <c r="M53" s="116">
        <v>162.37316660717079</v>
      </c>
      <c r="N53" s="88">
        <v>13063.749092280757</v>
      </c>
      <c r="O53" s="88">
        <v>13416.135930876313</v>
      </c>
      <c r="P53" s="116">
        <v>352.38683859555567</v>
      </c>
      <c r="Q53" s="88">
        <v>3047.9090596456554</v>
      </c>
      <c r="R53" s="88">
        <v>3126.864924664003</v>
      </c>
      <c r="S53" s="116">
        <v>78.955865018347595</v>
      </c>
      <c r="T53" s="88">
        <v>2629.534527380893</v>
      </c>
      <c r="U53" s="88">
        <v>2150.6477292310137</v>
      </c>
      <c r="V53" s="116">
        <v>-478.88679814987927</v>
      </c>
      <c r="W53" s="88">
        <v>26079.94564518088</v>
      </c>
      <c r="X53" s="88">
        <v>24840.716451233846</v>
      </c>
      <c r="Y53" s="116">
        <v>-1239.2291939470342</v>
      </c>
      <c r="Z53" s="88">
        <v>2202.8759999999997</v>
      </c>
      <c r="AA53" s="88">
        <v>0</v>
      </c>
      <c r="AB53" s="116">
        <v>-2202.8759999999997</v>
      </c>
      <c r="AC53" s="88">
        <v>67158.013936085816</v>
      </c>
      <c r="AD53" s="88">
        <v>76794.607866115795</v>
      </c>
      <c r="AE53" s="117">
        <v>9636.5939300299797</v>
      </c>
      <c r="AF53" s="91">
        <v>163923.44873063444</v>
      </c>
      <c r="AG53" s="92">
        <v>169523.62300700613</v>
      </c>
      <c r="AH53" s="116">
        <v>5600.1742763716902</v>
      </c>
      <c r="AI53" s="88">
        <v>124737.45263006829</v>
      </c>
      <c r="AJ53" s="88">
        <v>122957.00190478968</v>
      </c>
      <c r="AK53" s="116">
        <v>-1780.4507252786134</v>
      </c>
      <c r="AL53" s="88">
        <v>2837.0234474999997</v>
      </c>
      <c r="AM53" s="88">
        <v>6607.0479910698532</v>
      </c>
      <c r="AN53" s="116">
        <v>3770.0245435698534</v>
      </c>
      <c r="AO53" s="88">
        <v>11150.03998514448</v>
      </c>
      <c r="AP53" s="88">
        <v>16680.234349003113</v>
      </c>
      <c r="AQ53" s="116">
        <v>5530.1943638586326</v>
      </c>
      <c r="AR53" s="88">
        <v>229489.00532420736</v>
      </c>
      <c r="AS53" s="88">
        <v>293551</v>
      </c>
      <c r="AT53" s="118">
        <v>64061.994675792637</v>
      </c>
      <c r="AU53" s="88">
        <v>8387.2964123963848</v>
      </c>
      <c r="AV53" s="88">
        <v>143</v>
      </c>
      <c r="AW53" s="94">
        <v>-8244.2964123963848</v>
      </c>
      <c r="AX53" s="88">
        <v>8523.0763810763438</v>
      </c>
      <c r="AY53" s="88">
        <v>10826</v>
      </c>
      <c r="AZ53" s="117">
        <v>2302.9236189236562</v>
      </c>
      <c r="BA53" s="88">
        <v>3771.069250900141</v>
      </c>
      <c r="BB53" s="88">
        <v>7369</v>
      </c>
      <c r="BC53" s="94">
        <v>3597.930749099859</v>
      </c>
      <c r="BD53" s="88">
        <v>5709.5287872256704</v>
      </c>
      <c r="BE53" s="88">
        <v>4424</v>
      </c>
      <c r="BF53" s="95">
        <v>-1285.5287872256704</v>
      </c>
      <c r="BG53" s="88">
        <v>3843.6815874066688</v>
      </c>
      <c r="BH53" s="88">
        <v>47.5</v>
      </c>
      <c r="BI53" s="94">
        <v>-3796.1815874066688</v>
      </c>
      <c r="BJ53" s="88">
        <v>6947.4589730397965</v>
      </c>
      <c r="BK53" s="88">
        <v>22386</v>
      </c>
      <c r="BL53" s="95">
        <v>15438.541026960203</v>
      </c>
      <c r="BM53" s="88">
        <v>550.71899999999994</v>
      </c>
      <c r="BN53" s="88">
        <v>0</v>
      </c>
      <c r="BO53" s="94">
        <v>-550.71899999999994</v>
      </c>
      <c r="BP53" s="91">
        <v>37732.830392044998</v>
      </c>
      <c r="BQ53" s="96">
        <v>45195.5</v>
      </c>
      <c r="BR53" s="94">
        <v>7462.669607955002</v>
      </c>
      <c r="BS53" s="88">
        <v>203061.13061093594</v>
      </c>
      <c r="BT53" s="88">
        <v>142885.38591914257</v>
      </c>
      <c r="BU53" s="116">
        <v>-60175.74469179337</v>
      </c>
      <c r="BV53" s="88">
        <v>93215.78031062732</v>
      </c>
      <c r="BW53" s="88">
        <v>91108.515065940344</v>
      </c>
      <c r="BX53" s="116">
        <v>-2107.2652446869761</v>
      </c>
      <c r="BY53" s="88">
        <v>19543.776763333088</v>
      </c>
      <c r="BZ53" s="88">
        <v>30870.151152073973</v>
      </c>
      <c r="CA53" s="116">
        <v>11326.374388740885</v>
      </c>
      <c r="CB53" s="88">
        <v>6534.8054686800424</v>
      </c>
      <c r="CC53" s="88">
        <v>6676.3614438283412</v>
      </c>
      <c r="CD53" s="116">
        <v>141.55597514829878</v>
      </c>
      <c r="CE53" s="88">
        <v>775.37366681016158</v>
      </c>
      <c r="CF53" s="88">
        <v>0</v>
      </c>
      <c r="CG53" s="116">
        <v>-775.37366681016158</v>
      </c>
      <c r="CH53" s="88">
        <v>48507.565502962963</v>
      </c>
      <c r="CI53" s="88">
        <v>53330.022878904463</v>
      </c>
      <c r="CJ53" s="116">
        <v>4822.4573759414998</v>
      </c>
      <c r="CK53" s="88">
        <v>46467.563652711178</v>
      </c>
      <c r="CL53" s="88">
        <v>60741.728957503939</v>
      </c>
      <c r="CM53" s="116">
        <v>14274.165304792761</v>
      </c>
      <c r="CN53" s="88">
        <v>94975.129155674134</v>
      </c>
      <c r="CO53" s="96">
        <v>114071.7518364084</v>
      </c>
      <c r="CP53" s="116">
        <v>19096.622680734261</v>
      </c>
      <c r="CQ53" s="119">
        <v>987975.79648566013</v>
      </c>
      <c r="CR53" s="77">
        <v>1040126.5726692624</v>
      </c>
      <c r="CS53" s="116">
        <v>52150.776183602284</v>
      </c>
      <c r="CT53" s="91">
        <v>1185570.9557827921</v>
      </c>
      <c r="CU53" s="98">
        <v>1248151.8872031148</v>
      </c>
      <c r="CV53" s="117">
        <v>62580.93142032274</v>
      </c>
      <c r="CW53" s="88">
        <v>11796.669969682272</v>
      </c>
      <c r="CX53" s="88">
        <v>-50784.261450640086</v>
      </c>
      <c r="CY53" s="116">
        <v>-62580.931420322362</v>
      </c>
      <c r="CZ53" s="99">
        <v>62580.931420322479</v>
      </c>
      <c r="DA53" s="8">
        <v>3</v>
      </c>
      <c r="DB53" s="100">
        <v>62910.45</v>
      </c>
      <c r="DC53" s="100">
        <v>0</v>
      </c>
      <c r="DD53" s="100">
        <v>35253.649999999994</v>
      </c>
      <c r="DE53" s="100">
        <v>0</v>
      </c>
      <c r="DF53" s="101">
        <v>-95167.904494036513</v>
      </c>
      <c r="DG53" s="120">
        <v>14368411.509029694</v>
      </c>
      <c r="DH53" s="494">
        <v>18189.456176028667</v>
      </c>
      <c r="DI53" s="96">
        <f>VLOOKUP(A53,'[9]побудинковий звіт'!$A$9:$DQ$353,121,FALSE)</f>
        <v>0</v>
      </c>
      <c r="DJ53" s="103">
        <v>5.5669406455463317</v>
      </c>
      <c r="DK53" s="103">
        <v>6.9086241200423295</v>
      </c>
      <c r="DL53" s="103">
        <v>4.9320505683068916</v>
      </c>
      <c r="DM53" s="104">
        <v>27612.681430822136</v>
      </c>
      <c r="DN53" s="104">
        <v>0</v>
      </c>
      <c r="DO53" s="105">
        <v>27612.681430822136</v>
      </c>
      <c r="DP53" s="2"/>
      <c r="DQ53" s="104">
        <v>27257.19</v>
      </c>
      <c r="DR53" s="104">
        <v>0</v>
      </c>
      <c r="DS53" s="104">
        <v>27257.19</v>
      </c>
      <c r="DT53" s="106">
        <v>27656.511083886937</v>
      </c>
      <c r="DU53" s="104">
        <v>-399.32108388693814</v>
      </c>
      <c r="DV53" s="107">
        <v>1464</v>
      </c>
      <c r="DX53" s="77">
        <v>320666.20285950281</v>
      </c>
      <c r="DY53" s="77">
        <v>406495.8</v>
      </c>
      <c r="DZ53" s="108">
        <v>35253.649999999994</v>
      </c>
      <c r="EB53" s="109">
        <v>2753868.0638904884</v>
      </c>
      <c r="ED53" s="110">
        <v>2279</v>
      </c>
      <c r="EE53" s="111">
        <v>-92888.904494036513</v>
      </c>
      <c r="EG53" s="112">
        <v>24404.857217531098</v>
      </c>
      <c r="EI53" s="121">
        <v>9</v>
      </c>
      <c r="EJ53" s="77">
        <v>8254.1328486993516</v>
      </c>
      <c r="EN53" s="114" t="s">
        <v>113</v>
      </c>
    </row>
    <row r="54" spans="1:144" hidden="1" x14ac:dyDescent="0.3">
      <c r="A54" s="81">
        <v>150000999</v>
      </c>
      <c r="B54" s="82" t="s">
        <v>114</v>
      </c>
      <c r="C54" s="490" t="s">
        <v>115</v>
      </c>
      <c r="D54" s="84">
        <v>298.60000000000002</v>
      </c>
      <c r="E54" s="115">
        <v>298.60000000000002</v>
      </c>
      <c r="F54" s="104"/>
      <c r="G54" s="104">
        <v>0</v>
      </c>
      <c r="H54" s="88">
        <v>0</v>
      </c>
      <c r="I54" s="88">
        <v>0</v>
      </c>
      <c r="J54" s="116">
        <v>0</v>
      </c>
      <c r="K54" s="88">
        <v>0</v>
      </c>
      <c r="L54" s="88">
        <v>0</v>
      </c>
      <c r="M54" s="116">
        <v>0</v>
      </c>
      <c r="N54" s="88">
        <v>0</v>
      </c>
      <c r="O54" s="88">
        <v>0</v>
      </c>
      <c r="P54" s="116">
        <v>0</v>
      </c>
      <c r="Q54" s="88">
        <v>0</v>
      </c>
      <c r="R54" s="88">
        <v>0</v>
      </c>
      <c r="S54" s="116">
        <v>0</v>
      </c>
      <c r="T54" s="88">
        <v>0</v>
      </c>
      <c r="U54" s="88">
        <v>0</v>
      </c>
      <c r="V54" s="116">
        <v>0</v>
      </c>
      <c r="W54" s="88">
        <v>0</v>
      </c>
      <c r="X54" s="88">
        <v>1877.5197335124285</v>
      </c>
      <c r="Y54" s="116">
        <v>1877.5197335124285</v>
      </c>
      <c r="Z54" s="88">
        <v>322.488</v>
      </c>
      <c r="AA54" s="88">
        <v>0</v>
      </c>
      <c r="AB54" s="116">
        <v>-322.488</v>
      </c>
      <c r="AC54" s="88">
        <v>2421.5596603719418</v>
      </c>
      <c r="AD54" s="88">
        <v>5852.7804570249227</v>
      </c>
      <c r="AE54" s="117">
        <v>3431.2207966529809</v>
      </c>
      <c r="AF54" s="91">
        <v>2744.0476603719417</v>
      </c>
      <c r="AG54" s="92">
        <v>7730.3001905373512</v>
      </c>
      <c r="AH54" s="116">
        <v>4986.2525301654096</v>
      </c>
      <c r="AI54" s="88">
        <v>0</v>
      </c>
      <c r="AJ54" s="88">
        <v>0</v>
      </c>
      <c r="AK54" s="116">
        <v>0</v>
      </c>
      <c r="AL54" s="88">
        <v>0</v>
      </c>
      <c r="AM54" s="88">
        <v>0</v>
      </c>
      <c r="AN54" s="116">
        <v>0</v>
      </c>
      <c r="AO54" s="88">
        <v>1846.5701358661986</v>
      </c>
      <c r="AP54" s="88">
        <v>1404.2296585851125</v>
      </c>
      <c r="AQ54" s="116">
        <v>-442.34047728108612</v>
      </c>
      <c r="AR54" s="88">
        <v>12651.507137646273</v>
      </c>
      <c r="AS54" s="88">
        <v>1205</v>
      </c>
      <c r="AT54" s="118">
        <v>-11446.507137646273</v>
      </c>
      <c r="AU54" s="88">
        <v>0</v>
      </c>
      <c r="AV54" s="88">
        <v>0</v>
      </c>
      <c r="AW54" s="94">
        <v>0</v>
      </c>
      <c r="AX54" s="88">
        <v>0</v>
      </c>
      <c r="AY54" s="88">
        <v>0</v>
      </c>
      <c r="AZ54" s="117">
        <v>0</v>
      </c>
      <c r="BA54" s="88">
        <v>0</v>
      </c>
      <c r="BB54" s="88">
        <v>0</v>
      </c>
      <c r="BC54" s="94">
        <v>0</v>
      </c>
      <c r="BD54" s="88">
        <v>0</v>
      </c>
      <c r="BE54" s="88">
        <v>0</v>
      </c>
      <c r="BF54" s="95">
        <v>0</v>
      </c>
      <c r="BG54" s="88">
        <v>0</v>
      </c>
      <c r="BH54" s="88">
        <v>0</v>
      </c>
      <c r="BI54" s="94">
        <v>0</v>
      </c>
      <c r="BJ54" s="88">
        <v>0</v>
      </c>
      <c r="BK54" s="88">
        <v>0</v>
      </c>
      <c r="BL54" s="95">
        <v>0</v>
      </c>
      <c r="BM54" s="88">
        <v>80.622</v>
      </c>
      <c r="BN54" s="88">
        <v>0</v>
      </c>
      <c r="BO54" s="94">
        <v>-80.622</v>
      </c>
      <c r="BP54" s="91">
        <v>80.622</v>
      </c>
      <c r="BQ54" s="96">
        <v>0</v>
      </c>
      <c r="BR54" s="94">
        <v>-80.622</v>
      </c>
      <c r="BS54" s="88">
        <v>556.30300003509228</v>
      </c>
      <c r="BT54" s="88">
        <v>1493.119303311621</v>
      </c>
      <c r="BU54" s="116">
        <v>936.81630327652874</v>
      </c>
      <c r="BV54" s="88">
        <v>0</v>
      </c>
      <c r="BW54" s="88">
        <v>28.936119387742711</v>
      </c>
      <c r="BX54" s="116">
        <v>28.936119387742711</v>
      </c>
      <c r="BY54" s="88">
        <v>0</v>
      </c>
      <c r="BZ54" s="88">
        <v>497.38896455480892</v>
      </c>
      <c r="CA54" s="116">
        <v>497.38896455480892</v>
      </c>
      <c r="CB54" s="88">
        <v>0</v>
      </c>
      <c r="CC54" s="88">
        <v>0</v>
      </c>
      <c r="CD54" s="116">
        <v>0</v>
      </c>
      <c r="CE54" s="88">
        <v>0</v>
      </c>
      <c r="CF54" s="88">
        <v>0</v>
      </c>
      <c r="CG54" s="116">
        <v>0</v>
      </c>
      <c r="CH54" s="88">
        <v>0</v>
      </c>
      <c r="CI54" s="88">
        <v>0</v>
      </c>
      <c r="CJ54" s="116">
        <v>0</v>
      </c>
      <c r="CK54" s="88">
        <v>0</v>
      </c>
      <c r="CL54" s="88">
        <v>0</v>
      </c>
      <c r="CM54" s="116">
        <v>0</v>
      </c>
      <c r="CN54" s="88">
        <v>0</v>
      </c>
      <c r="CO54" s="96">
        <v>0</v>
      </c>
      <c r="CP54" s="116">
        <v>0</v>
      </c>
      <c r="CQ54" s="119">
        <v>17879.049933919505</v>
      </c>
      <c r="CR54" s="77">
        <v>12358.974236376638</v>
      </c>
      <c r="CS54" s="116">
        <v>-5520.0756975428667</v>
      </c>
      <c r="CT54" s="91">
        <v>21454.859920703406</v>
      </c>
      <c r="CU54" s="98">
        <v>14830.769083651965</v>
      </c>
      <c r="CV54" s="117">
        <v>-6624.0908370514408</v>
      </c>
      <c r="CW54" s="88">
        <v>624.88298123859613</v>
      </c>
      <c r="CX54" s="88">
        <v>7248.9738182900364</v>
      </c>
      <c r="CY54" s="116">
        <v>6624.0908370514408</v>
      </c>
      <c r="CZ54" s="99">
        <v>-6624.090837051438</v>
      </c>
      <c r="DA54" s="8">
        <v>3</v>
      </c>
      <c r="DB54" s="100">
        <v>747.39</v>
      </c>
      <c r="DC54" s="100">
        <v>0</v>
      </c>
      <c r="DD54" s="100">
        <v>327.46999999999997</v>
      </c>
      <c r="DE54" s="100">
        <v>0</v>
      </c>
      <c r="DF54" s="101">
        <v>-3998.0100843049695</v>
      </c>
      <c r="DG54" s="120">
        <v>264956.91482330405</v>
      </c>
      <c r="DH54" s="494">
        <v>1330.3381620403557</v>
      </c>
      <c r="DI54" s="96">
        <f>VLOOKUP(A54,'[9]побудинковий звіт'!$A$9:$DQ$353,121,FALSE)</f>
        <v>0</v>
      </c>
      <c r="DJ54" s="103">
        <v>1.4062583882304156</v>
      </c>
      <c r="DK54" s="103"/>
      <c r="DL54" s="103">
        <v>1.4062583882304156</v>
      </c>
      <c r="DM54" s="104">
        <v>419.90875472560214</v>
      </c>
      <c r="DN54" s="104">
        <v>0</v>
      </c>
      <c r="DO54" s="105">
        <v>419.90875472560214</v>
      </c>
      <c r="DP54" s="2"/>
      <c r="DQ54" s="104">
        <v>419.92</v>
      </c>
      <c r="DR54" s="104">
        <v>0</v>
      </c>
      <c r="DS54" s="104">
        <v>419.92</v>
      </c>
      <c r="DT54" s="106">
        <v>421.14986434548075</v>
      </c>
      <c r="DU54" s="104">
        <v>-1.2298643454807348</v>
      </c>
      <c r="DV54" s="107">
        <v>1104</v>
      </c>
      <c r="DX54" s="77">
        <v>15278.554965175526</v>
      </c>
      <c r="DY54" s="77">
        <v>1446</v>
      </c>
      <c r="DZ54" s="108">
        <v>327.46999999999997</v>
      </c>
      <c r="EB54" s="109">
        <v>151818.08565175527</v>
      </c>
      <c r="ED54" s="110">
        <v>-618</v>
      </c>
      <c r="EE54" s="111">
        <v>-4616.0100843049695</v>
      </c>
      <c r="EG54" s="112">
        <v>-5471.1722772841667</v>
      </c>
      <c r="EI54" s="121">
        <v>1</v>
      </c>
      <c r="EJ54" s="77">
        <v>344.81801480274873</v>
      </c>
      <c r="EN54" s="114" t="s">
        <v>115</v>
      </c>
    </row>
    <row r="55" spans="1:144" hidden="1" x14ac:dyDescent="0.3">
      <c r="A55" s="81">
        <v>150000993</v>
      </c>
      <c r="B55" s="82" t="s">
        <v>116</v>
      </c>
      <c r="C55" s="490" t="s">
        <v>117</v>
      </c>
      <c r="D55" s="84">
        <v>298.39999999999998</v>
      </c>
      <c r="E55" s="115">
        <v>298.39999999999998</v>
      </c>
      <c r="F55" s="104"/>
      <c r="G55" s="104">
        <v>0</v>
      </c>
      <c r="H55" s="88">
        <v>0</v>
      </c>
      <c r="I55" s="88">
        <v>0</v>
      </c>
      <c r="J55" s="116">
        <v>0</v>
      </c>
      <c r="K55" s="88">
        <v>0</v>
      </c>
      <c r="L55" s="88">
        <v>0</v>
      </c>
      <c r="M55" s="116">
        <v>0</v>
      </c>
      <c r="N55" s="88">
        <v>0</v>
      </c>
      <c r="O55" s="88">
        <v>0</v>
      </c>
      <c r="P55" s="116">
        <v>0</v>
      </c>
      <c r="Q55" s="88">
        <v>0</v>
      </c>
      <c r="R55" s="88">
        <v>0</v>
      </c>
      <c r="S55" s="116">
        <v>0</v>
      </c>
      <c r="T55" s="88">
        <v>0</v>
      </c>
      <c r="U55" s="88">
        <v>0</v>
      </c>
      <c r="V55" s="116">
        <v>0</v>
      </c>
      <c r="W55" s="88">
        <v>0</v>
      </c>
      <c r="X55" s="88">
        <v>0</v>
      </c>
      <c r="Y55" s="116">
        <v>0</v>
      </c>
      <c r="Z55" s="88">
        <v>322.27200000000005</v>
      </c>
      <c r="AA55" s="88">
        <v>0</v>
      </c>
      <c r="AB55" s="116">
        <v>-322.27200000000005</v>
      </c>
      <c r="AC55" s="88">
        <v>2420.0438628266656</v>
      </c>
      <c r="AD55" s="88">
        <v>5848.8603093644906</v>
      </c>
      <c r="AE55" s="117">
        <v>3428.816446537825</v>
      </c>
      <c r="AF55" s="91">
        <v>2742.3158628266656</v>
      </c>
      <c r="AG55" s="92">
        <v>5848.8603093644906</v>
      </c>
      <c r="AH55" s="116">
        <v>3106.544446537825</v>
      </c>
      <c r="AI55" s="88">
        <v>0</v>
      </c>
      <c r="AJ55" s="88">
        <v>0</v>
      </c>
      <c r="AK55" s="116">
        <v>0</v>
      </c>
      <c r="AL55" s="88">
        <v>0</v>
      </c>
      <c r="AM55" s="88">
        <v>0</v>
      </c>
      <c r="AN55" s="116">
        <v>0</v>
      </c>
      <c r="AO55" s="88">
        <v>2185.7682352803913</v>
      </c>
      <c r="AP55" s="88">
        <v>1750.3918214236469</v>
      </c>
      <c r="AQ55" s="116">
        <v>-435.37641385674442</v>
      </c>
      <c r="AR55" s="88">
        <v>12542.185793270175</v>
      </c>
      <c r="AS55" s="88">
        <v>1308</v>
      </c>
      <c r="AT55" s="118">
        <v>-11234.185793270175</v>
      </c>
      <c r="AU55" s="88">
        <v>0</v>
      </c>
      <c r="AV55" s="88">
        <v>0</v>
      </c>
      <c r="AW55" s="94">
        <v>0</v>
      </c>
      <c r="AX55" s="88">
        <v>0</v>
      </c>
      <c r="AY55" s="88">
        <v>0</v>
      </c>
      <c r="AZ55" s="117">
        <v>0</v>
      </c>
      <c r="BA55" s="88">
        <v>0</v>
      </c>
      <c r="BB55" s="88">
        <v>0</v>
      </c>
      <c r="BC55" s="94">
        <v>0</v>
      </c>
      <c r="BD55" s="88">
        <v>0</v>
      </c>
      <c r="BE55" s="88">
        <v>0</v>
      </c>
      <c r="BF55" s="95">
        <v>0</v>
      </c>
      <c r="BG55" s="88">
        <v>0</v>
      </c>
      <c r="BH55" s="88">
        <v>0</v>
      </c>
      <c r="BI55" s="94">
        <v>0</v>
      </c>
      <c r="BJ55" s="88">
        <v>0</v>
      </c>
      <c r="BK55" s="88">
        <v>0</v>
      </c>
      <c r="BL55" s="95">
        <v>0</v>
      </c>
      <c r="BM55" s="88">
        <v>80.568000000000012</v>
      </c>
      <c r="BN55" s="88">
        <v>0</v>
      </c>
      <c r="BO55" s="94">
        <v>-80.568000000000012</v>
      </c>
      <c r="BP55" s="91">
        <v>80.568000000000012</v>
      </c>
      <c r="BQ55" s="96">
        <v>0</v>
      </c>
      <c r="BR55" s="94">
        <v>-80.568000000000012</v>
      </c>
      <c r="BS55" s="88">
        <v>432.68011113840487</v>
      </c>
      <c r="BT55" s="88">
        <v>1234.5327584140819</v>
      </c>
      <c r="BU55" s="116">
        <v>801.85264727567699</v>
      </c>
      <c r="BV55" s="88">
        <v>0</v>
      </c>
      <c r="BW55" s="88">
        <v>28.916738195922377</v>
      </c>
      <c r="BX55" s="116">
        <v>28.916738195922377</v>
      </c>
      <c r="BY55" s="88">
        <v>0</v>
      </c>
      <c r="BZ55" s="88">
        <v>417.6247174590664</v>
      </c>
      <c r="CA55" s="116">
        <v>417.6247174590664</v>
      </c>
      <c r="CB55" s="88">
        <v>0</v>
      </c>
      <c r="CC55" s="88">
        <v>0</v>
      </c>
      <c r="CD55" s="116">
        <v>0</v>
      </c>
      <c r="CE55" s="88">
        <v>0</v>
      </c>
      <c r="CF55" s="88">
        <v>0</v>
      </c>
      <c r="CG55" s="116">
        <v>0</v>
      </c>
      <c r="CH55" s="88">
        <v>0</v>
      </c>
      <c r="CI55" s="88">
        <v>0</v>
      </c>
      <c r="CJ55" s="116">
        <v>0</v>
      </c>
      <c r="CK55" s="88">
        <v>0</v>
      </c>
      <c r="CL55" s="88">
        <v>0</v>
      </c>
      <c r="CM55" s="116">
        <v>0</v>
      </c>
      <c r="CN55" s="88">
        <v>0</v>
      </c>
      <c r="CO55" s="96">
        <v>0</v>
      </c>
      <c r="CP55" s="116">
        <v>0</v>
      </c>
      <c r="CQ55" s="119">
        <v>17983.518002515637</v>
      </c>
      <c r="CR55" s="77">
        <v>10588.326344857209</v>
      </c>
      <c r="CS55" s="116">
        <v>-7395.1916576584281</v>
      </c>
      <c r="CT55" s="91">
        <v>21580.221603018763</v>
      </c>
      <c r="CU55" s="98">
        <v>12705.99161382865</v>
      </c>
      <c r="CV55" s="117">
        <v>-8874.229989190113</v>
      </c>
      <c r="CW55" s="88">
        <v>628.64416536890315</v>
      </c>
      <c r="CX55" s="88">
        <v>9502.8741545590201</v>
      </c>
      <c r="CY55" s="116">
        <v>8874.2299891901166</v>
      </c>
      <c r="CZ55" s="99">
        <v>-8874.229989190113</v>
      </c>
      <c r="DA55" s="8">
        <v>3</v>
      </c>
      <c r="DB55" s="100">
        <v>501.42</v>
      </c>
      <c r="DC55" s="100">
        <v>0</v>
      </c>
      <c r="DD55" s="100">
        <v>79.350000000000023</v>
      </c>
      <c r="DE55" s="100">
        <v>0</v>
      </c>
      <c r="DF55" s="101">
        <v>-4663.8948197575191</v>
      </c>
      <c r="DG55" s="120">
        <v>266506.389220652</v>
      </c>
      <c r="DH55" s="494">
        <v>1329.4471116973948</v>
      </c>
      <c r="DI55" s="96">
        <f>VLOOKUP(A55,'[9]побудинковий звіт'!$A$9:$DQ$353,121,FALSE)</f>
        <v>0</v>
      </c>
      <c r="DJ55" s="103">
        <v>1.4144370817680472</v>
      </c>
      <c r="DK55" s="103"/>
      <c r="DL55" s="103">
        <v>1.4144370817680472</v>
      </c>
      <c r="DM55" s="104">
        <v>422.06802519958524</v>
      </c>
      <c r="DN55" s="104">
        <v>0</v>
      </c>
      <c r="DO55" s="105">
        <v>422.06802519958524</v>
      </c>
      <c r="DP55" s="2"/>
      <c r="DQ55" s="104">
        <v>422.07</v>
      </c>
      <c r="DR55" s="104">
        <v>0</v>
      </c>
      <c r="DS55" s="104">
        <v>422.07</v>
      </c>
      <c r="DT55" s="106">
        <v>423.31551689968256</v>
      </c>
      <c r="DU55" s="104">
        <v>-1.2455168996825705</v>
      </c>
      <c r="DV55" s="107">
        <v>0</v>
      </c>
      <c r="DX55" s="77">
        <v>15147.304551924208</v>
      </c>
      <c r="DY55" s="77">
        <v>1569.6</v>
      </c>
      <c r="DZ55" s="108">
        <v>79.350000000000023</v>
      </c>
      <c r="EB55" s="109">
        <v>150506.2295192421</v>
      </c>
      <c r="ED55" s="110">
        <v>-783</v>
      </c>
      <c r="EE55" s="111">
        <v>-5446.8948197575191</v>
      </c>
      <c r="EG55" s="112">
        <v>-6283.6899857241979</v>
      </c>
      <c r="EI55" s="121">
        <v>1</v>
      </c>
      <c r="EJ55" s="77">
        <v>342.2606005975415</v>
      </c>
      <c r="EN55" s="114" t="s">
        <v>117</v>
      </c>
    </row>
    <row r="56" spans="1:144" hidden="1" x14ac:dyDescent="0.3">
      <c r="A56" s="81">
        <v>150001004</v>
      </c>
      <c r="B56" s="82" t="s">
        <v>118</v>
      </c>
      <c r="C56" s="490" t="s">
        <v>119</v>
      </c>
      <c r="D56" s="84">
        <v>315.7</v>
      </c>
      <c r="E56" s="115">
        <v>315.7</v>
      </c>
      <c r="F56" s="104"/>
      <c r="G56" s="104">
        <v>0</v>
      </c>
      <c r="H56" s="88">
        <v>0</v>
      </c>
      <c r="I56" s="88">
        <v>0</v>
      </c>
      <c r="J56" s="116">
        <v>0</v>
      </c>
      <c r="K56" s="88">
        <v>0</v>
      </c>
      <c r="L56" s="88">
        <v>0</v>
      </c>
      <c r="M56" s="116">
        <v>0</v>
      </c>
      <c r="N56" s="88">
        <v>0</v>
      </c>
      <c r="O56" s="88">
        <v>0</v>
      </c>
      <c r="P56" s="116">
        <v>0</v>
      </c>
      <c r="Q56" s="88">
        <v>0</v>
      </c>
      <c r="R56" s="88">
        <v>0</v>
      </c>
      <c r="S56" s="116">
        <v>0</v>
      </c>
      <c r="T56" s="88">
        <v>0</v>
      </c>
      <c r="U56" s="88">
        <v>0</v>
      </c>
      <c r="V56" s="116">
        <v>0</v>
      </c>
      <c r="W56" s="88">
        <v>0</v>
      </c>
      <c r="X56" s="88">
        <v>1139.0726923985831</v>
      </c>
      <c r="Y56" s="116">
        <v>1139.0726923985831</v>
      </c>
      <c r="Z56" s="88">
        <v>334.36799999999999</v>
      </c>
      <c r="AA56" s="88">
        <v>0</v>
      </c>
      <c r="AB56" s="116">
        <v>-334.36799999999999</v>
      </c>
      <c r="AC56" s="88">
        <v>2510.6496056969572</v>
      </c>
      <c r="AD56" s="88">
        <v>6157.0156651298566</v>
      </c>
      <c r="AE56" s="117">
        <v>3646.3660594328994</v>
      </c>
      <c r="AF56" s="91">
        <v>2845.0176056969572</v>
      </c>
      <c r="AG56" s="92">
        <v>7296.0883575284397</v>
      </c>
      <c r="AH56" s="116">
        <v>4451.070751831483</v>
      </c>
      <c r="AI56" s="88">
        <v>0</v>
      </c>
      <c r="AJ56" s="88">
        <v>0</v>
      </c>
      <c r="AK56" s="116">
        <v>0</v>
      </c>
      <c r="AL56" s="88">
        <v>0</v>
      </c>
      <c r="AM56" s="88">
        <v>0</v>
      </c>
      <c r="AN56" s="116">
        <v>0</v>
      </c>
      <c r="AO56" s="88">
        <v>2016.1691855732952</v>
      </c>
      <c r="AP56" s="88">
        <v>1530.6349774018131</v>
      </c>
      <c r="AQ56" s="116">
        <v>-485.53420817148208</v>
      </c>
      <c r="AR56" s="88">
        <v>13136.09517862223</v>
      </c>
      <c r="AS56" s="88">
        <v>9016</v>
      </c>
      <c r="AT56" s="118">
        <v>-4120.0951786222304</v>
      </c>
      <c r="AU56" s="88">
        <v>0</v>
      </c>
      <c r="AV56" s="88">
        <v>0</v>
      </c>
      <c r="AW56" s="94">
        <v>0</v>
      </c>
      <c r="AX56" s="88">
        <v>0</v>
      </c>
      <c r="AY56" s="88">
        <v>0</v>
      </c>
      <c r="AZ56" s="117">
        <v>0</v>
      </c>
      <c r="BA56" s="88">
        <v>0</v>
      </c>
      <c r="BB56" s="88">
        <v>0</v>
      </c>
      <c r="BC56" s="94">
        <v>0</v>
      </c>
      <c r="BD56" s="88">
        <v>0</v>
      </c>
      <c r="BE56" s="88">
        <v>0</v>
      </c>
      <c r="BF56" s="95">
        <v>0</v>
      </c>
      <c r="BG56" s="88">
        <v>0</v>
      </c>
      <c r="BH56" s="88">
        <v>0</v>
      </c>
      <c r="BI56" s="94">
        <v>0</v>
      </c>
      <c r="BJ56" s="88">
        <v>0</v>
      </c>
      <c r="BK56" s="88">
        <v>0</v>
      </c>
      <c r="BL56" s="95">
        <v>0</v>
      </c>
      <c r="BM56" s="88">
        <v>83.591999999999999</v>
      </c>
      <c r="BN56" s="88">
        <v>0</v>
      </c>
      <c r="BO56" s="94">
        <v>-83.591999999999999</v>
      </c>
      <c r="BP56" s="91">
        <v>83.591999999999999</v>
      </c>
      <c r="BQ56" s="96">
        <v>0</v>
      </c>
      <c r="BR56" s="94">
        <v>-83.591999999999999</v>
      </c>
      <c r="BS56" s="88">
        <v>370.86866669006133</v>
      </c>
      <c r="BT56" s="88">
        <v>978.67085310873472</v>
      </c>
      <c r="BU56" s="116">
        <v>607.80218641867339</v>
      </c>
      <c r="BV56" s="88">
        <v>0</v>
      </c>
      <c r="BW56" s="88">
        <v>30.542464689990993</v>
      </c>
      <c r="BX56" s="116">
        <v>30.542464689990993</v>
      </c>
      <c r="BY56" s="88">
        <v>0</v>
      </c>
      <c r="BZ56" s="88">
        <v>324.48661437540261</v>
      </c>
      <c r="CA56" s="116">
        <v>324.48661437540261</v>
      </c>
      <c r="CB56" s="88">
        <v>0</v>
      </c>
      <c r="CC56" s="88">
        <v>0</v>
      </c>
      <c r="CD56" s="116">
        <v>0</v>
      </c>
      <c r="CE56" s="88">
        <v>0</v>
      </c>
      <c r="CF56" s="88">
        <v>0</v>
      </c>
      <c r="CG56" s="116">
        <v>0</v>
      </c>
      <c r="CH56" s="88">
        <v>0</v>
      </c>
      <c r="CI56" s="88">
        <v>0</v>
      </c>
      <c r="CJ56" s="116">
        <v>0</v>
      </c>
      <c r="CK56" s="88">
        <v>0</v>
      </c>
      <c r="CL56" s="88">
        <v>0</v>
      </c>
      <c r="CM56" s="116">
        <v>0</v>
      </c>
      <c r="CN56" s="88">
        <v>0</v>
      </c>
      <c r="CO56" s="96">
        <v>0</v>
      </c>
      <c r="CP56" s="116">
        <v>0</v>
      </c>
      <c r="CQ56" s="119">
        <v>18451.742636582545</v>
      </c>
      <c r="CR56" s="77">
        <v>19176.423267104386</v>
      </c>
      <c r="CS56" s="116">
        <v>724.68063052184152</v>
      </c>
      <c r="CT56" s="91">
        <v>22142.091163899055</v>
      </c>
      <c r="CU56" s="98">
        <v>23011.707920525263</v>
      </c>
      <c r="CV56" s="117">
        <v>869.61675662620837</v>
      </c>
      <c r="CW56" s="88">
        <v>844.58187248378613</v>
      </c>
      <c r="CX56" s="88">
        <v>-31.845452186692455</v>
      </c>
      <c r="CY56" s="116">
        <v>-876.42732467047858</v>
      </c>
      <c r="CZ56" s="99">
        <v>869.61675662620019</v>
      </c>
      <c r="DA56" s="8">
        <v>3</v>
      </c>
      <c r="DB56" s="100">
        <v>344.08</v>
      </c>
      <c r="DC56" s="100">
        <v>0</v>
      </c>
      <c r="DD56" s="100">
        <v>-94.140000000000043</v>
      </c>
      <c r="DE56" s="100">
        <v>0</v>
      </c>
      <c r="DF56" s="101">
        <v>-3412.586272178758</v>
      </c>
      <c r="DG56" s="120">
        <v>275840.07643659407</v>
      </c>
      <c r="DH56" s="494">
        <v>1406.5229663634971</v>
      </c>
      <c r="DI56" s="96">
        <f>VLOOKUP(A56,'[9]побудинковий звіт'!$A$9:$DQ$353,121,FALSE)</f>
        <v>0</v>
      </c>
      <c r="DJ56" s="103">
        <v>1.3881003482150942</v>
      </c>
      <c r="DK56" s="103"/>
      <c r="DL56" s="103">
        <v>1.3881003482150942</v>
      </c>
      <c r="DM56" s="104">
        <v>438.2232799315052</v>
      </c>
      <c r="DN56" s="104">
        <v>0</v>
      </c>
      <c r="DO56" s="105">
        <v>438.2232799315052</v>
      </c>
      <c r="DP56" s="2"/>
      <c r="DQ56" s="104">
        <v>438.22</v>
      </c>
      <c r="DR56" s="104">
        <v>0</v>
      </c>
      <c r="DS56" s="104">
        <v>438.22</v>
      </c>
      <c r="DT56" s="106">
        <v>440.36095446775647</v>
      </c>
      <c r="DU56" s="104">
        <v>-2.140954467756444</v>
      </c>
      <c r="DV56" s="107">
        <v>0</v>
      </c>
      <c r="DX56" s="77">
        <v>15863.624614346676</v>
      </c>
      <c r="DY56" s="77">
        <v>10819.199999999999</v>
      </c>
      <c r="DZ56" s="108">
        <v>-94.140000000000043</v>
      </c>
      <c r="EB56" s="109">
        <v>157633.14214346677</v>
      </c>
      <c r="ED56" s="110">
        <v>-706</v>
      </c>
      <c r="EE56" s="111">
        <v>-4118.586272178758</v>
      </c>
      <c r="EG56" s="112">
        <v>-5127.6689699335639</v>
      </c>
      <c r="EI56" s="121">
        <v>1</v>
      </c>
      <c r="EJ56" s="77">
        <v>361.09273043857974</v>
      </c>
      <c r="EN56" s="114" t="s">
        <v>119</v>
      </c>
    </row>
    <row r="57" spans="1:144" hidden="1" x14ac:dyDescent="0.3">
      <c r="A57" s="81">
        <v>150000994</v>
      </c>
      <c r="B57" s="82" t="s">
        <v>120</v>
      </c>
      <c r="C57" s="490" t="s">
        <v>121</v>
      </c>
      <c r="D57" s="84">
        <v>239.9</v>
      </c>
      <c r="E57" s="115">
        <v>239.9</v>
      </c>
      <c r="F57" s="104"/>
      <c r="G57" s="104">
        <v>0</v>
      </c>
      <c r="H57" s="88">
        <v>0</v>
      </c>
      <c r="I57" s="88">
        <v>0</v>
      </c>
      <c r="J57" s="116">
        <v>0</v>
      </c>
      <c r="K57" s="88">
        <v>0</v>
      </c>
      <c r="L57" s="88">
        <v>0</v>
      </c>
      <c r="M57" s="116">
        <v>0</v>
      </c>
      <c r="N57" s="88">
        <v>0</v>
      </c>
      <c r="O57" s="88">
        <v>0</v>
      </c>
      <c r="P57" s="116">
        <v>0</v>
      </c>
      <c r="Q57" s="88">
        <v>0</v>
      </c>
      <c r="R57" s="88">
        <v>0</v>
      </c>
      <c r="S57" s="116">
        <v>0</v>
      </c>
      <c r="T57" s="88">
        <v>0</v>
      </c>
      <c r="U57" s="88">
        <v>0</v>
      </c>
      <c r="V57" s="116">
        <v>0</v>
      </c>
      <c r="W57" s="88">
        <v>0</v>
      </c>
      <c r="X57" s="88">
        <v>0</v>
      </c>
      <c r="Y57" s="116">
        <v>0</v>
      </c>
      <c r="Z57" s="88">
        <v>259.09200000000004</v>
      </c>
      <c r="AA57" s="88">
        <v>0</v>
      </c>
      <c r="AB57" s="116">
        <v>-259.09200000000004</v>
      </c>
      <c r="AC57" s="88">
        <v>1945.4931930085979</v>
      </c>
      <c r="AD57" s="88">
        <v>5675.81191803401</v>
      </c>
      <c r="AE57" s="117">
        <v>3730.3187250254123</v>
      </c>
      <c r="AF57" s="91">
        <v>2204.5851930085978</v>
      </c>
      <c r="AG57" s="92">
        <v>5675.81191803401</v>
      </c>
      <c r="AH57" s="116">
        <v>3471.2267250254122</v>
      </c>
      <c r="AI57" s="88">
        <v>0</v>
      </c>
      <c r="AJ57" s="88">
        <v>0</v>
      </c>
      <c r="AK57" s="116">
        <v>0</v>
      </c>
      <c r="AL57" s="88">
        <v>0</v>
      </c>
      <c r="AM57" s="88">
        <v>0</v>
      </c>
      <c r="AN57" s="116">
        <v>0</v>
      </c>
      <c r="AO57" s="88">
        <v>2185.7682352803913</v>
      </c>
      <c r="AP57" s="88">
        <v>1750.3918214236469</v>
      </c>
      <c r="AQ57" s="116">
        <v>-435.37641385674442</v>
      </c>
      <c r="AR57" s="88">
        <v>11514.321799586383</v>
      </c>
      <c r="AS57" s="88">
        <v>6313</v>
      </c>
      <c r="AT57" s="118">
        <v>-5201.3217995863833</v>
      </c>
      <c r="AU57" s="88">
        <v>0</v>
      </c>
      <c r="AV57" s="88">
        <v>0</v>
      </c>
      <c r="AW57" s="94">
        <v>0</v>
      </c>
      <c r="AX57" s="88">
        <v>0</v>
      </c>
      <c r="AY57" s="88">
        <v>0</v>
      </c>
      <c r="AZ57" s="117">
        <v>0</v>
      </c>
      <c r="BA57" s="88">
        <v>0</v>
      </c>
      <c r="BB57" s="88">
        <v>0</v>
      </c>
      <c r="BC57" s="94">
        <v>0</v>
      </c>
      <c r="BD57" s="88">
        <v>0</v>
      </c>
      <c r="BE57" s="88">
        <v>0</v>
      </c>
      <c r="BF57" s="95">
        <v>0</v>
      </c>
      <c r="BG57" s="88">
        <v>0</v>
      </c>
      <c r="BH57" s="88">
        <v>0</v>
      </c>
      <c r="BI57" s="94">
        <v>0</v>
      </c>
      <c r="BJ57" s="88">
        <v>0</v>
      </c>
      <c r="BK57" s="88">
        <v>0</v>
      </c>
      <c r="BL57" s="95">
        <v>0</v>
      </c>
      <c r="BM57" s="88">
        <v>64.77300000000001</v>
      </c>
      <c r="BN57" s="88">
        <v>0</v>
      </c>
      <c r="BO57" s="94">
        <v>-64.77300000000001</v>
      </c>
      <c r="BP57" s="91">
        <v>64.77300000000001</v>
      </c>
      <c r="BQ57" s="96">
        <v>0</v>
      </c>
      <c r="BR57" s="94">
        <v>-64.77300000000001</v>
      </c>
      <c r="BS57" s="88">
        <v>247.24577779337415</v>
      </c>
      <c r="BT57" s="88">
        <v>683.30285049417398</v>
      </c>
      <c r="BU57" s="116">
        <v>436.05707270079984</v>
      </c>
      <c r="BV57" s="88">
        <v>0</v>
      </c>
      <c r="BW57" s="88">
        <v>23.248142717012687</v>
      </c>
      <c r="BX57" s="116">
        <v>23.248142717012687</v>
      </c>
      <c r="BY57" s="88">
        <v>0</v>
      </c>
      <c r="BZ57" s="88">
        <v>229.12442587345618</v>
      </c>
      <c r="CA57" s="116">
        <v>229.12442587345618</v>
      </c>
      <c r="CB57" s="88">
        <v>0</v>
      </c>
      <c r="CC57" s="88">
        <v>0</v>
      </c>
      <c r="CD57" s="116">
        <v>0</v>
      </c>
      <c r="CE57" s="88">
        <v>0</v>
      </c>
      <c r="CF57" s="88">
        <v>0</v>
      </c>
      <c r="CG57" s="116">
        <v>0</v>
      </c>
      <c r="CH57" s="88">
        <v>1892.092134154927</v>
      </c>
      <c r="CI57" s="88">
        <v>1213.2837498128272</v>
      </c>
      <c r="CJ57" s="116">
        <v>-678.80838434209977</v>
      </c>
      <c r="CK57" s="88">
        <v>0</v>
      </c>
      <c r="CL57" s="88">
        <v>0</v>
      </c>
      <c r="CM57" s="116">
        <v>0</v>
      </c>
      <c r="CN57" s="88">
        <v>1892.092134154927</v>
      </c>
      <c r="CO57" s="96">
        <v>1213.2837498128272</v>
      </c>
      <c r="CP57" s="116">
        <v>-678.80838434209977</v>
      </c>
      <c r="CQ57" s="119">
        <v>18108.786139823671</v>
      </c>
      <c r="CR57" s="77">
        <v>15888.162908355127</v>
      </c>
      <c r="CS57" s="116">
        <v>-2220.623231468544</v>
      </c>
      <c r="CT57" s="91">
        <v>21730.543367788403</v>
      </c>
      <c r="CU57" s="98">
        <v>19065.79549002615</v>
      </c>
      <c r="CV57" s="117">
        <v>-2664.7478777622528</v>
      </c>
      <c r="CW57" s="88">
        <v>441.41443745468467</v>
      </c>
      <c r="CX57" s="88">
        <v>3106.1623152169395</v>
      </c>
      <c r="CY57" s="116">
        <v>2664.747877762255</v>
      </c>
      <c r="CZ57" s="99">
        <v>-2664.7478777622528</v>
      </c>
      <c r="DA57" s="8">
        <v>3</v>
      </c>
      <c r="DB57" s="100">
        <v>318.33999999999997</v>
      </c>
      <c r="DC57" s="100">
        <v>0</v>
      </c>
      <c r="DD57" s="100">
        <v>-103.13000000000005</v>
      </c>
      <c r="DE57" s="100">
        <v>0</v>
      </c>
      <c r="DF57" s="101">
        <v>-3139.1266978597032</v>
      </c>
      <c r="DG57" s="120">
        <v>266063.49366291706</v>
      </c>
      <c r="DH57" s="494">
        <v>1068.8148863813842</v>
      </c>
      <c r="DI57" s="96">
        <f>VLOOKUP(A57,'[9]побудинковий звіт'!$A$9:$DQ$353,121,FALSE)</f>
        <v>0</v>
      </c>
      <c r="DJ57" s="103">
        <v>1.7554230957844135</v>
      </c>
      <c r="DK57" s="103"/>
      <c r="DL57" s="103">
        <v>1.7554230957844135</v>
      </c>
      <c r="DM57" s="104">
        <v>421.12600067868078</v>
      </c>
      <c r="DN57" s="104">
        <v>0</v>
      </c>
      <c r="DO57" s="105">
        <v>421.12600067868078</v>
      </c>
      <c r="DP57" s="2"/>
      <c r="DQ57" s="104">
        <v>421.47</v>
      </c>
      <c r="DR57" s="104">
        <v>0</v>
      </c>
      <c r="DS57" s="104">
        <v>421.47</v>
      </c>
      <c r="DT57" s="106">
        <v>421.12600067868078</v>
      </c>
      <c r="DU57" s="104">
        <v>0.34399932131924515</v>
      </c>
      <c r="DV57" s="107">
        <v>0</v>
      </c>
      <c r="DX57" s="77">
        <v>13894.913759503659</v>
      </c>
      <c r="DY57" s="77">
        <v>7575.5999999999995</v>
      </c>
      <c r="DZ57" s="108">
        <v>-103.13000000000005</v>
      </c>
      <c r="EB57" s="109">
        <v>138171.86159503661</v>
      </c>
      <c r="ED57" s="110">
        <v>2019</v>
      </c>
      <c r="EE57" s="111">
        <v>-1120.1266978597032</v>
      </c>
      <c r="EG57" s="112">
        <v>-4404.9593934273144</v>
      </c>
      <c r="EI57" s="121">
        <v>1</v>
      </c>
      <c r="EJ57" s="77">
        <v>317.29908744899859</v>
      </c>
      <c r="EN57" s="114" t="s">
        <v>121</v>
      </c>
    </row>
    <row r="58" spans="1:144" hidden="1" x14ac:dyDescent="0.3">
      <c r="A58" s="81">
        <v>150000995</v>
      </c>
      <c r="B58" s="82" t="s">
        <v>122</v>
      </c>
      <c r="C58" s="490" t="s">
        <v>123</v>
      </c>
      <c r="D58" s="84">
        <v>135.6</v>
      </c>
      <c r="E58" s="115">
        <v>135.6</v>
      </c>
      <c r="F58" s="104"/>
      <c r="G58" s="104">
        <v>0</v>
      </c>
      <c r="H58" s="88">
        <v>0</v>
      </c>
      <c r="I58" s="88">
        <v>0</v>
      </c>
      <c r="J58" s="116">
        <v>0</v>
      </c>
      <c r="K58" s="88">
        <v>0</v>
      </c>
      <c r="L58" s="88">
        <v>0</v>
      </c>
      <c r="M58" s="116">
        <v>0</v>
      </c>
      <c r="N58" s="88">
        <v>0</v>
      </c>
      <c r="O58" s="88">
        <v>0</v>
      </c>
      <c r="P58" s="116">
        <v>0</v>
      </c>
      <c r="Q58" s="88">
        <v>0</v>
      </c>
      <c r="R58" s="88">
        <v>0</v>
      </c>
      <c r="S58" s="116">
        <v>0</v>
      </c>
      <c r="T58" s="88">
        <v>0</v>
      </c>
      <c r="U58" s="88">
        <v>0</v>
      </c>
      <c r="V58" s="116">
        <v>0</v>
      </c>
      <c r="W58" s="88">
        <v>0</v>
      </c>
      <c r="X58" s="88">
        <v>0</v>
      </c>
      <c r="Y58" s="116">
        <v>0</v>
      </c>
      <c r="Z58" s="88">
        <v>146.44799999999998</v>
      </c>
      <c r="AA58" s="88">
        <v>0</v>
      </c>
      <c r="AB58" s="116">
        <v>-146.44799999999998</v>
      </c>
      <c r="AC58" s="88">
        <v>1099.7963479160226</v>
      </c>
      <c r="AD58" s="88">
        <v>2657.8259468206234</v>
      </c>
      <c r="AE58" s="117">
        <v>1558.0295989046008</v>
      </c>
      <c r="AF58" s="91">
        <v>1246.2443479160224</v>
      </c>
      <c r="AG58" s="92">
        <v>2657.8259468206234</v>
      </c>
      <c r="AH58" s="116">
        <v>1411.5815989046009</v>
      </c>
      <c r="AI58" s="88">
        <v>0</v>
      </c>
      <c r="AJ58" s="88">
        <v>0</v>
      </c>
      <c r="AK58" s="116">
        <v>0</v>
      </c>
      <c r="AL58" s="88">
        <v>0</v>
      </c>
      <c r="AM58" s="88">
        <v>0</v>
      </c>
      <c r="AN58" s="116">
        <v>0</v>
      </c>
      <c r="AO58" s="88">
        <v>1117.9800860256319</v>
      </c>
      <c r="AP58" s="88">
        <v>945.31192369326936</v>
      </c>
      <c r="AQ58" s="116">
        <v>-172.6681623323625</v>
      </c>
      <c r="AR58" s="88">
        <v>7385.5809699252641</v>
      </c>
      <c r="AS58" s="88">
        <v>613</v>
      </c>
      <c r="AT58" s="118">
        <v>-6772.5809699252641</v>
      </c>
      <c r="AU58" s="88">
        <v>0</v>
      </c>
      <c r="AV58" s="88">
        <v>0</v>
      </c>
      <c r="AW58" s="94">
        <v>0</v>
      </c>
      <c r="AX58" s="88">
        <v>0</v>
      </c>
      <c r="AY58" s="88">
        <v>0</v>
      </c>
      <c r="AZ58" s="117">
        <v>0</v>
      </c>
      <c r="BA58" s="88">
        <v>0</v>
      </c>
      <c r="BB58" s="88">
        <v>0</v>
      </c>
      <c r="BC58" s="94">
        <v>0</v>
      </c>
      <c r="BD58" s="88">
        <v>0</v>
      </c>
      <c r="BE58" s="88">
        <v>0</v>
      </c>
      <c r="BF58" s="95">
        <v>0</v>
      </c>
      <c r="BG58" s="88">
        <v>0</v>
      </c>
      <c r="BH58" s="88">
        <v>0</v>
      </c>
      <c r="BI58" s="94">
        <v>0</v>
      </c>
      <c r="BJ58" s="88">
        <v>0</v>
      </c>
      <c r="BK58" s="88">
        <v>0</v>
      </c>
      <c r="BL58" s="95">
        <v>0</v>
      </c>
      <c r="BM58" s="88">
        <v>36.611999999999995</v>
      </c>
      <c r="BN58" s="88">
        <v>0</v>
      </c>
      <c r="BO58" s="94">
        <v>-36.611999999999995</v>
      </c>
      <c r="BP58" s="91">
        <v>36.611999999999995</v>
      </c>
      <c r="BQ58" s="96">
        <v>0</v>
      </c>
      <c r="BR58" s="94">
        <v>-36.611999999999995</v>
      </c>
      <c r="BS58" s="88">
        <v>185.43433334503067</v>
      </c>
      <c r="BT58" s="88">
        <v>473.22122393641416</v>
      </c>
      <c r="BU58" s="116">
        <v>287.7868905913835</v>
      </c>
      <c r="BV58" s="88">
        <v>0</v>
      </c>
      <c r="BW58" s="88">
        <v>13.140246489911771</v>
      </c>
      <c r="BX58" s="116">
        <v>13.140246489911771</v>
      </c>
      <c r="BY58" s="88">
        <v>0</v>
      </c>
      <c r="BZ58" s="88">
        <v>155.36643884817022</v>
      </c>
      <c r="CA58" s="116">
        <v>155.36643884817022</v>
      </c>
      <c r="CB58" s="88">
        <v>0</v>
      </c>
      <c r="CC58" s="88">
        <v>0</v>
      </c>
      <c r="CD58" s="116">
        <v>0</v>
      </c>
      <c r="CE58" s="88">
        <v>0</v>
      </c>
      <c r="CF58" s="88">
        <v>0</v>
      </c>
      <c r="CG58" s="116">
        <v>0</v>
      </c>
      <c r="CH58" s="88">
        <v>1046.9316402464781</v>
      </c>
      <c r="CI58" s="88">
        <v>407.86211668917315</v>
      </c>
      <c r="CJ58" s="116">
        <v>-639.06952355730493</v>
      </c>
      <c r="CK58" s="88">
        <v>0</v>
      </c>
      <c r="CL58" s="88">
        <v>0</v>
      </c>
      <c r="CM58" s="116">
        <v>0</v>
      </c>
      <c r="CN58" s="88">
        <v>1046.9316402464781</v>
      </c>
      <c r="CO58" s="96">
        <v>407.86211668917315</v>
      </c>
      <c r="CP58" s="116">
        <v>-639.06952355730493</v>
      </c>
      <c r="CQ58" s="119">
        <v>11018.783377458425</v>
      </c>
      <c r="CR58" s="77">
        <v>5265.7278964775624</v>
      </c>
      <c r="CS58" s="116">
        <v>-5753.0554809808627</v>
      </c>
      <c r="CT58" s="91">
        <v>13222.540052950109</v>
      </c>
      <c r="CU58" s="98">
        <v>6318.8734757730745</v>
      </c>
      <c r="CV58" s="117">
        <v>-6903.6665771770349</v>
      </c>
      <c r="CW58" s="88">
        <v>380.94656470140114</v>
      </c>
      <c r="CX58" s="88">
        <v>7284.6131418784407</v>
      </c>
      <c r="CY58" s="116">
        <v>6903.6665771770395</v>
      </c>
      <c r="CZ58" s="99">
        <v>-6903.6665771770386</v>
      </c>
      <c r="DA58" s="8">
        <v>3</v>
      </c>
      <c r="DB58" s="100">
        <v>308.36</v>
      </c>
      <c r="DC58" s="100">
        <v>0</v>
      </c>
      <c r="DD58" s="100">
        <v>49.960000000000036</v>
      </c>
      <c r="DE58" s="100">
        <v>0</v>
      </c>
      <c r="DF58" s="101">
        <v>-3115.2834258145149</v>
      </c>
      <c r="DG58" s="120">
        <v>163241.83941181813</v>
      </c>
      <c r="DH58" s="494">
        <v>604.13213252736841</v>
      </c>
      <c r="DI58" s="96">
        <f>VLOOKUP(A58,'[9]побудинковий звіт'!$A$9:$DQ$353,121,FALSE)</f>
        <v>0</v>
      </c>
      <c r="DJ58" s="103">
        <v>1.9070205753112273</v>
      </c>
      <c r="DK58" s="103"/>
      <c r="DL58" s="103">
        <v>1.9070205753112273</v>
      </c>
      <c r="DM58" s="104">
        <v>258.59199001220242</v>
      </c>
      <c r="DN58" s="104">
        <v>0</v>
      </c>
      <c r="DO58" s="105">
        <v>258.59199001220242</v>
      </c>
      <c r="DP58" s="2"/>
      <c r="DQ58" s="104">
        <v>258.39999999999998</v>
      </c>
      <c r="DR58" s="104">
        <v>0</v>
      </c>
      <c r="DS58" s="104">
        <v>258.39999999999998</v>
      </c>
      <c r="DT58" s="106">
        <v>259.35630131273109</v>
      </c>
      <c r="DU58" s="104">
        <v>-0.95630131273111374</v>
      </c>
      <c r="DV58" s="107">
        <v>0</v>
      </c>
      <c r="DX58" s="77">
        <v>8906.6315639103159</v>
      </c>
      <c r="DY58" s="77">
        <v>735.6</v>
      </c>
      <c r="DZ58" s="108">
        <v>49.960000000000036</v>
      </c>
      <c r="EB58" s="109">
        <v>88626.971639103169</v>
      </c>
      <c r="ED58" s="110">
        <v>2198</v>
      </c>
      <c r="EE58" s="111">
        <v>-917.28342581451489</v>
      </c>
      <c r="EG58" s="112">
        <v>-4502.4189999519949</v>
      </c>
      <c r="EI58" s="121">
        <v>1</v>
      </c>
      <c r="EJ58" s="77">
        <v>207.951285890175</v>
      </c>
      <c r="EN58" s="114" t="s">
        <v>123</v>
      </c>
    </row>
    <row r="59" spans="1:144" hidden="1" x14ac:dyDescent="0.3">
      <c r="A59" s="81">
        <v>150001002</v>
      </c>
      <c r="B59" s="82" t="s">
        <v>124</v>
      </c>
      <c r="C59" s="490" t="s">
        <v>125</v>
      </c>
      <c r="D59" s="84">
        <v>229.9</v>
      </c>
      <c r="E59" s="115">
        <v>229.9</v>
      </c>
      <c r="F59" s="104"/>
      <c r="G59" s="104">
        <v>0</v>
      </c>
      <c r="H59" s="88">
        <v>0</v>
      </c>
      <c r="I59" s="88">
        <v>0</v>
      </c>
      <c r="J59" s="116">
        <v>0</v>
      </c>
      <c r="K59" s="88">
        <v>0</v>
      </c>
      <c r="L59" s="88">
        <v>0</v>
      </c>
      <c r="M59" s="116">
        <v>0</v>
      </c>
      <c r="N59" s="88">
        <v>0</v>
      </c>
      <c r="O59" s="88">
        <v>0</v>
      </c>
      <c r="P59" s="116">
        <v>0</v>
      </c>
      <c r="Q59" s="88">
        <v>0</v>
      </c>
      <c r="R59" s="88">
        <v>0</v>
      </c>
      <c r="S59" s="116">
        <v>0</v>
      </c>
      <c r="T59" s="88">
        <v>0</v>
      </c>
      <c r="U59" s="88">
        <v>0</v>
      </c>
      <c r="V59" s="116">
        <v>0</v>
      </c>
      <c r="W59" s="88">
        <v>0</v>
      </c>
      <c r="X59" s="88">
        <v>155.61480517961718</v>
      </c>
      <c r="Y59" s="116">
        <v>155.61480517961718</v>
      </c>
      <c r="Z59" s="88">
        <v>248.29199999999997</v>
      </c>
      <c r="AA59" s="88">
        <v>0</v>
      </c>
      <c r="AB59" s="116">
        <v>-248.29199999999997</v>
      </c>
      <c r="AC59" s="88">
        <v>1864.5543434434451</v>
      </c>
      <c r="AD59" s="88">
        <v>5439.1556898348281</v>
      </c>
      <c r="AE59" s="117">
        <v>3574.6013463913832</v>
      </c>
      <c r="AF59" s="91">
        <v>2112.8463434434452</v>
      </c>
      <c r="AG59" s="92">
        <v>5594.7704950144453</v>
      </c>
      <c r="AH59" s="116">
        <v>3481.924151571</v>
      </c>
      <c r="AI59" s="88">
        <v>0</v>
      </c>
      <c r="AJ59" s="88">
        <v>0</v>
      </c>
      <c r="AK59" s="116">
        <v>0</v>
      </c>
      <c r="AL59" s="88">
        <v>0</v>
      </c>
      <c r="AM59" s="88">
        <v>0</v>
      </c>
      <c r="AN59" s="116">
        <v>0</v>
      </c>
      <c r="AO59" s="88">
        <v>1846.5701358661986</v>
      </c>
      <c r="AP59" s="88">
        <v>1404.2296585851125</v>
      </c>
      <c r="AQ59" s="116">
        <v>-442.34047728108612</v>
      </c>
      <c r="AR59" s="88">
        <v>11564.306515043869</v>
      </c>
      <c r="AS59" s="88">
        <v>10247</v>
      </c>
      <c r="AT59" s="118">
        <v>-1317.3065150438688</v>
      </c>
      <c r="AU59" s="88">
        <v>0</v>
      </c>
      <c r="AV59" s="88">
        <v>0</v>
      </c>
      <c r="AW59" s="94">
        <v>0</v>
      </c>
      <c r="AX59" s="88">
        <v>0</v>
      </c>
      <c r="AY59" s="88">
        <v>0</v>
      </c>
      <c r="AZ59" s="117">
        <v>0</v>
      </c>
      <c r="BA59" s="88">
        <v>0</v>
      </c>
      <c r="BB59" s="88">
        <v>0</v>
      </c>
      <c r="BC59" s="94">
        <v>0</v>
      </c>
      <c r="BD59" s="88">
        <v>0</v>
      </c>
      <c r="BE59" s="88">
        <v>0</v>
      </c>
      <c r="BF59" s="95">
        <v>0</v>
      </c>
      <c r="BG59" s="88">
        <v>0</v>
      </c>
      <c r="BH59" s="88">
        <v>0</v>
      </c>
      <c r="BI59" s="94">
        <v>0</v>
      </c>
      <c r="BJ59" s="88">
        <v>0</v>
      </c>
      <c r="BK59" s="88">
        <v>676</v>
      </c>
      <c r="BL59" s="95">
        <v>676</v>
      </c>
      <c r="BM59" s="88">
        <v>62.072999999999993</v>
      </c>
      <c r="BN59" s="88">
        <v>0</v>
      </c>
      <c r="BO59" s="94">
        <v>-62.072999999999993</v>
      </c>
      <c r="BP59" s="91">
        <v>62.072999999999993</v>
      </c>
      <c r="BQ59" s="96">
        <v>676</v>
      </c>
      <c r="BR59" s="94">
        <v>613.92700000000002</v>
      </c>
      <c r="BS59" s="88">
        <v>432.68011113840487</v>
      </c>
      <c r="BT59" s="88">
        <v>999.60609206296328</v>
      </c>
      <c r="BU59" s="116">
        <v>566.92598092455842</v>
      </c>
      <c r="BV59" s="88">
        <v>0</v>
      </c>
      <c r="BW59" s="88">
        <v>22.278679997461651</v>
      </c>
      <c r="BX59" s="116">
        <v>22.278679997461651</v>
      </c>
      <c r="BY59" s="88">
        <v>0</v>
      </c>
      <c r="BZ59" s="88">
        <v>318.7425597272449</v>
      </c>
      <c r="CA59" s="116">
        <v>318.7425597272449</v>
      </c>
      <c r="CB59" s="88">
        <v>0</v>
      </c>
      <c r="CC59" s="88">
        <v>0</v>
      </c>
      <c r="CD59" s="116">
        <v>0</v>
      </c>
      <c r="CE59" s="88">
        <v>0</v>
      </c>
      <c r="CF59" s="88">
        <v>0</v>
      </c>
      <c r="CG59" s="116">
        <v>0</v>
      </c>
      <c r="CH59" s="88">
        <v>2028.8641006161949</v>
      </c>
      <c r="CI59" s="88">
        <v>1503.9788286663374</v>
      </c>
      <c r="CJ59" s="116">
        <v>-524.8852719498575</v>
      </c>
      <c r="CK59" s="88">
        <v>0</v>
      </c>
      <c r="CL59" s="88">
        <v>0</v>
      </c>
      <c r="CM59" s="116">
        <v>0</v>
      </c>
      <c r="CN59" s="88">
        <v>2028.8641006161949</v>
      </c>
      <c r="CO59" s="96">
        <v>1503.9788286663374</v>
      </c>
      <c r="CP59" s="116">
        <v>-524.8852719498575</v>
      </c>
      <c r="CQ59" s="119">
        <v>18047.340206108114</v>
      </c>
      <c r="CR59" s="77">
        <v>20766.606314053566</v>
      </c>
      <c r="CS59" s="116">
        <v>2719.2661079454519</v>
      </c>
      <c r="CT59" s="91">
        <v>21656.808247329736</v>
      </c>
      <c r="CU59" s="98">
        <v>24919.92757686428</v>
      </c>
      <c r="CV59" s="117">
        <v>3263.1193295345438</v>
      </c>
      <c r="CW59" s="88">
        <v>763.87858459803022</v>
      </c>
      <c r="CX59" s="88">
        <v>-2499.2407449365119</v>
      </c>
      <c r="CY59" s="116">
        <v>-3263.119329534542</v>
      </c>
      <c r="CZ59" s="99">
        <v>3263.1193295345424</v>
      </c>
      <c r="DA59" s="8">
        <v>3</v>
      </c>
      <c r="DB59" s="100">
        <v>422.71</v>
      </c>
      <c r="DC59" s="100">
        <v>0</v>
      </c>
      <c r="DD59" s="100">
        <v>0</v>
      </c>
      <c r="DE59" s="100">
        <v>0</v>
      </c>
      <c r="DF59" s="101">
        <v>-2012.6506757994739</v>
      </c>
      <c r="DG59" s="120">
        <v>269048.24198313319</v>
      </c>
      <c r="DH59" s="494">
        <v>1024.2623692333482</v>
      </c>
      <c r="DI59" s="96">
        <f>VLOOKUP(A59,'[9]побудинковий звіт'!$A$9:$DQ$353,121,FALSE)</f>
        <v>0</v>
      </c>
      <c r="DJ59" s="103">
        <v>1.8386945499976419</v>
      </c>
      <c r="DK59" s="103"/>
      <c r="DL59" s="103">
        <v>1.8386945499976419</v>
      </c>
      <c r="DM59" s="104">
        <v>422.7158770444579</v>
      </c>
      <c r="DN59" s="104">
        <v>0</v>
      </c>
      <c r="DO59" s="105">
        <v>422.7158770444579</v>
      </c>
      <c r="DP59" s="2"/>
      <c r="DQ59" s="104">
        <v>422.71</v>
      </c>
      <c r="DR59" s="104">
        <v>0</v>
      </c>
      <c r="DS59" s="104">
        <v>422.71</v>
      </c>
      <c r="DT59" s="106">
        <v>424.77790571296748</v>
      </c>
      <c r="DU59" s="104">
        <v>-2.0679057129675016</v>
      </c>
      <c r="DV59" s="107">
        <v>0</v>
      </c>
      <c r="DX59" s="77">
        <v>13951.655418052642</v>
      </c>
      <c r="DY59" s="77">
        <v>13107.6</v>
      </c>
      <c r="DZ59" s="108">
        <v>0</v>
      </c>
      <c r="EB59" s="109">
        <v>138771.67818052642</v>
      </c>
      <c r="ED59" s="110">
        <v>3043</v>
      </c>
      <c r="EE59" s="111">
        <v>1030.3493242005261</v>
      </c>
      <c r="EG59" s="112">
        <v>5365.6709716300029</v>
      </c>
      <c r="EI59" s="121">
        <v>1</v>
      </c>
      <c r="EJ59" s="77">
        <v>320.22965626350123</v>
      </c>
      <c r="EN59" s="114" t="s">
        <v>125</v>
      </c>
    </row>
    <row r="60" spans="1:144" hidden="1" x14ac:dyDescent="0.3">
      <c r="A60" s="81">
        <v>150000972</v>
      </c>
      <c r="B60" s="82" t="s">
        <v>126</v>
      </c>
      <c r="C60" s="490" t="s">
        <v>127</v>
      </c>
      <c r="D60" s="84">
        <v>2167.6</v>
      </c>
      <c r="E60" s="115">
        <v>1931.4</v>
      </c>
      <c r="F60" s="104"/>
      <c r="G60" s="104">
        <v>236.2</v>
      </c>
      <c r="H60" s="88">
        <v>38135.11863138152</v>
      </c>
      <c r="I60" s="88">
        <v>38870.444660603796</v>
      </c>
      <c r="J60" s="116">
        <v>735.3260292222767</v>
      </c>
      <c r="K60" s="88">
        <v>6428.6267975305809</v>
      </c>
      <c r="L60" s="88">
        <v>6491.7078183966678</v>
      </c>
      <c r="M60" s="116">
        <v>63.081020866086874</v>
      </c>
      <c r="N60" s="88">
        <v>14391.382655213953</v>
      </c>
      <c r="O60" s="88">
        <v>13684.372277615839</v>
      </c>
      <c r="P60" s="116">
        <v>-707.01037759811334</v>
      </c>
      <c r="Q60" s="88">
        <v>0</v>
      </c>
      <c r="R60" s="88">
        <v>0</v>
      </c>
      <c r="S60" s="116">
        <v>0</v>
      </c>
      <c r="T60" s="88">
        <v>0</v>
      </c>
      <c r="U60" s="88">
        <v>0</v>
      </c>
      <c r="V60" s="116">
        <v>0</v>
      </c>
      <c r="W60" s="88">
        <v>19892.004408085049</v>
      </c>
      <c r="X60" s="88">
        <v>19331.603117716535</v>
      </c>
      <c r="Y60" s="116">
        <v>-560.40129036851431</v>
      </c>
      <c r="Z60" s="88">
        <v>2483.2440000000001</v>
      </c>
      <c r="AA60" s="88">
        <v>0</v>
      </c>
      <c r="AB60" s="116">
        <v>-2483.2440000000001</v>
      </c>
      <c r="AC60" s="88">
        <v>47153.508633446312</v>
      </c>
      <c r="AD60" s="88">
        <v>51950.735869074342</v>
      </c>
      <c r="AE60" s="117">
        <v>4797.22723562803</v>
      </c>
      <c r="AF60" s="91">
        <v>128483.88512565741</v>
      </c>
      <c r="AG60" s="92">
        <v>130328.86374340717</v>
      </c>
      <c r="AH60" s="116">
        <v>1844.978617749759</v>
      </c>
      <c r="AI60" s="88">
        <v>0</v>
      </c>
      <c r="AJ60" s="88">
        <v>0</v>
      </c>
      <c r="AK60" s="116">
        <v>0</v>
      </c>
      <c r="AL60" s="88">
        <v>0</v>
      </c>
      <c r="AM60" s="88">
        <v>0</v>
      </c>
      <c r="AN60" s="116">
        <v>0</v>
      </c>
      <c r="AO60" s="88">
        <v>23972.065228193147</v>
      </c>
      <c r="AP60" s="88">
        <v>21533.553694857597</v>
      </c>
      <c r="AQ60" s="116">
        <v>-2438.5115333355498</v>
      </c>
      <c r="AR60" s="88">
        <v>83192.624562252837</v>
      </c>
      <c r="AS60" s="88">
        <v>102844.05944069984</v>
      </c>
      <c r="AT60" s="118">
        <v>19651.434878447006</v>
      </c>
      <c r="AU60" s="88">
        <v>10998.759730441809</v>
      </c>
      <c r="AV60" s="88">
        <v>1326.0160892234735</v>
      </c>
      <c r="AW60" s="94">
        <v>-9672.7436412183342</v>
      </c>
      <c r="AX60" s="88">
        <v>12544.855773167712</v>
      </c>
      <c r="AY60" s="88">
        <v>0</v>
      </c>
      <c r="AZ60" s="117">
        <v>-12544.855773167712</v>
      </c>
      <c r="BA60" s="88">
        <v>6677.5524795722658</v>
      </c>
      <c r="BB60" s="88">
        <v>0</v>
      </c>
      <c r="BC60" s="94">
        <v>-6677.5524795722658</v>
      </c>
      <c r="BD60" s="88">
        <v>0</v>
      </c>
      <c r="BE60" s="88">
        <v>0</v>
      </c>
      <c r="BF60" s="95">
        <v>0</v>
      </c>
      <c r="BG60" s="88">
        <v>0</v>
      </c>
      <c r="BH60" s="88">
        <v>0</v>
      </c>
      <c r="BI60" s="94">
        <v>0</v>
      </c>
      <c r="BJ60" s="88">
        <v>5997.2092010319275</v>
      </c>
      <c r="BK60" s="88">
        <v>860.00711134960898</v>
      </c>
      <c r="BL60" s="95">
        <v>-5137.2020896823187</v>
      </c>
      <c r="BM60" s="88">
        <v>620.81100000000004</v>
      </c>
      <c r="BN60" s="88">
        <v>4258</v>
      </c>
      <c r="BO60" s="94">
        <v>3637.1889999999999</v>
      </c>
      <c r="BP60" s="91">
        <v>36839.188184213715</v>
      </c>
      <c r="BQ60" s="96">
        <v>6444.0232005730822</v>
      </c>
      <c r="BR60" s="94">
        <v>-30395.164983640632</v>
      </c>
      <c r="BS60" s="88">
        <v>107703.7214500097</v>
      </c>
      <c r="BT60" s="88">
        <v>133325.27798983135</v>
      </c>
      <c r="BU60" s="116">
        <v>25621.556539821642</v>
      </c>
      <c r="BV60" s="88">
        <v>54285.067250535169</v>
      </c>
      <c r="BW60" s="88">
        <v>60887.298432171316</v>
      </c>
      <c r="BX60" s="116">
        <v>6602.2311816361471</v>
      </c>
      <c r="BY60" s="88">
        <v>35136.29382114546</v>
      </c>
      <c r="BZ60" s="88">
        <v>26115.910286304865</v>
      </c>
      <c r="CA60" s="116">
        <v>-9020.3835348405955</v>
      </c>
      <c r="CB60" s="88">
        <v>5803.6538440413642</v>
      </c>
      <c r="CC60" s="88">
        <v>5970.992811208338</v>
      </c>
      <c r="CD60" s="116">
        <v>167.33896716697382</v>
      </c>
      <c r="CE60" s="88">
        <v>704.389223958809</v>
      </c>
      <c r="CF60" s="88">
        <v>2073.9361626408263</v>
      </c>
      <c r="CG60" s="116">
        <v>1369.5469386820173</v>
      </c>
      <c r="CH60" s="88">
        <v>11544.046253116176</v>
      </c>
      <c r="CI60" s="88">
        <v>11378.801895097207</v>
      </c>
      <c r="CJ60" s="116">
        <v>-165.24435801896834</v>
      </c>
      <c r="CK60" s="88">
        <v>0</v>
      </c>
      <c r="CL60" s="88">
        <v>0</v>
      </c>
      <c r="CM60" s="116">
        <v>0</v>
      </c>
      <c r="CN60" s="88">
        <v>11544.046253116176</v>
      </c>
      <c r="CO60" s="96">
        <v>11378.801895097207</v>
      </c>
      <c r="CP60" s="116">
        <v>-165.24435801896834</v>
      </c>
      <c r="CQ60" s="119">
        <v>487664.93494312384</v>
      </c>
      <c r="CR60" s="77">
        <v>500902.71765679162</v>
      </c>
      <c r="CS60" s="116">
        <v>13237.782713667781</v>
      </c>
      <c r="CT60" s="91">
        <v>585197.92193174863</v>
      </c>
      <c r="CU60" s="98">
        <v>601083.26118814992</v>
      </c>
      <c r="CV60" s="117">
        <v>15885.33925640129</v>
      </c>
      <c r="CW60" s="88">
        <v>15805.69193713299</v>
      </c>
      <c r="CX60" s="88">
        <v>-79.647319268440697</v>
      </c>
      <c r="CY60" s="116">
        <v>-15885.33925640143</v>
      </c>
      <c r="CZ60" s="99">
        <v>15885.339256401363</v>
      </c>
      <c r="DA60" s="8">
        <v>2</v>
      </c>
      <c r="DB60" s="100">
        <v>22161.39</v>
      </c>
      <c r="DC60" s="100">
        <v>323.77999999999992</v>
      </c>
      <c r="DD60" s="100">
        <v>12032.96</v>
      </c>
      <c r="DE60" s="100">
        <v>-744.27000000000021</v>
      </c>
      <c r="DF60" s="101">
        <v>29766.89075069339</v>
      </c>
      <c r="DG60" s="120">
        <v>7212043.3664265797</v>
      </c>
      <c r="DH60" s="494">
        <v>8604.8731619716782</v>
      </c>
      <c r="DI60" s="96">
        <f>VLOOKUP(A60,'[9]побудинковий звіт'!$A$9:$DQ$353,121,FALSE)</f>
        <v>5738.96</v>
      </c>
      <c r="DJ60" s="103">
        <v>5.2441445196085343</v>
      </c>
      <c r="DK60" s="103"/>
      <c r="DL60" s="103">
        <v>4.5218109909630009</v>
      </c>
      <c r="DM60" s="104">
        <v>10128.540725171924</v>
      </c>
      <c r="DN60" s="104">
        <v>1068.0517560654607</v>
      </c>
      <c r="DO60" s="105">
        <v>11196.592481237385</v>
      </c>
      <c r="DP60" s="2"/>
      <c r="DQ60" s="104">
        <v>10128.43</v>
      </c>
      <c r="DR60" s="104">
        <v>1068.0500000000002</v>
      </c>
      <c r="DS60" s="104">
        <v>11196.48</v>
      </c>
      <c r="DT60" s="106">
        <v>11251.210005536102</v>
      </c>
      <c r="DU60" s="104">
        <v>-54.730005536102908</v>
      </c>
      <c r="DV60" s="107">
        <v>1136</v>
      </c>
      <c r="DX60" s="77">
        <v>144038.17529575984</v>
      </c>
      <c r="DY60" s="77">
        <v>131145.69916952751</v>
      </c>
      <c r="DZ60" s="108">
        <v>11288.689999999999</v>
      </c>
      <c r="EB60" s="109">
        <v>998311.49474703404</v>
      </c>
      <c r="ED60" s="110">
        <v>-15337</v>
      </c>
      <c r="EE60" s="111">
        <v>14429.89075069339</v>
      </c>
      <c r="EG60" s="112">
        <v>21609.065324280717</v>
      </c>
      <c r="EI60" s="121">
        <v>4</v>
      </c>
      <c r="EJ60" s="77">
        <v>2495.0109952499606</v>
      </c>
      <c r="EN60" s="114" t="s">
        <v>127</v>
      </c>
    </row>
    <row r="61" spans="1:144" hidden="1" x14ac:dyDescent="0.3">
      <c r="A61" s="81">
        <v>150000974</v>
      </c>
      <c r="B61" s="82" t="s">
        <v>128</v>
      </c>
      <c r="C61" s="490" t="s">
        <v>129</v>
      </c>
      <c r="D61" s="84">
        <v>2330.5700000000002</v>
      </c>
      <c r="E61" s="115">
        <v>1907.4</v>
      </c>
      <c r="F61" s="104"/>
      <c r="G61" s="104">
        <v>423.17000000000007</v>
      </c>
      <c r="H61" s="88">
        <v>29520.257299724821</v>
      </c>
      <c r="I61" s="88">
        <v>30207.206269199844</v>
      </c>
      <c r="J61" s="116">
        <v>686.94896947502275</v>
      </c>
      <c r="K61" s="88">
        <v>4408.7323738337564</v>
      </c>
      <c r="L61" s="88">
        <v>4452.0003454242042</v>
      </c>
      <c r="M61" s="116">
        <v>43.267971590447814</v>
      </c>
      <c r="N61" s="88">
        <v>14158.921696181149</v>
      </c>
      <c r="O61" s="88">
        <v>13463.469918853312</v>
      </c>
      <c r="P61" s="116">
        <v>-695.45177732783668</v>
      </c>
      <c r="Q61" s="88">
        <v>3517.4427407383951</v>
      </c>
      <c r="R61" s="88">
        <v>3344.8401839444837</v>
      </c>
      <c r="S61" s="116">
        <v>-172.60255679391139</v>
      </c>
      <c r="T61" s="88">
        <v>0</v>
      </c>
      <c r="U61" s="88">
        <v>0</v>
      </c>
      <c r="V61" s="116">
        <v>0</v>
      </c>
      <c r="W61" s="88">
        <v>18948.96491187585</v>
      </c>
      <c r="X61" s="88">
        <v>18955.306364037337</v>
      </c>
      <c r="Y61" s="116">
        <v>6.3414521614868136</v>
      </c>
      <c r="Z61" s="88">
        <v>2500.8155999999999</v>
      </c>
      <c r="AA61" s="88">
        <v>0</v>
      </c>
      <c r="AB61" s="116">
        <v>-2500.8155999999999</v>
      </c>
      <c r="AC61" s="88">
        <v>49688.356251311867</v>
      </c>
      <c r="AD61" s="88">
        <v>54866.252245830852</v>
      </c>
      <c r="AE61" s="117">
        <v>5177.8959945189854</v>
      </c>
      <c r="AF61" s="91">
        <v>122743.49087366584</v>
      </c>
      <c r="AG61" s="92">
        <v>125289.07532729003</v>
      </c>
      <c r="AH61" s="116">
        <v>2545.584453624193</v>
      </c>
      <c r="AI61" s="88">
        <v>0</v>
      </c>
      <c r="AJ61" s="88">
        <v>0</v>
      </c>
      <c r="AK61" s="116">
        <v>0</v>
      </c>
      <c r="AL61" s="88">
        <v>0</v>
      </c>
      <c r="AM61" s="88">
        <v>0</v>
      </c>
      <c r="AN61" s="116">
        <v>0</v>
      </c>
      <c r="AO61" s="88">
        <v>6486.1721895771989</v>
      </c>
      <c r="AP61" s="88">
        <v>6072.813238984194</v>
      </c>
      <c r="AQ61" s="116">
        <v>-413.35895059300492</v>
      </c>
      <c r="AR61" s="88">
        <v>102868.93536599982</v>
      </c>
      <c r="AS61" s="88">
        <v>134964.90548892241</v>
      </c>
      <c r="AT61" s="118">
        <v>32095.97012292259</v>
      </c>
      <c r="AU61" s="88">
        <v>8836.8942288441049</v>
      </c>
      <c r="AV61" s="88">
        <v>509</v>
      </c>
      <c r="AW61" s="94">
        <v>-8327.8942288441049</v>
      </c>
      <c r="AX61" s="88">
        <v>8601.2143663094994</v>
      </c>
      <c r="AY61" s="88">
        <v>3238</v>
      </c>
      <c r="AZ61" s="117">
        <v>-5363.2143663094994</v>
      </c>
      <c r="BA61" s="88">
        <v>6630.8212099586581</v>
      </c>
      <c r="BB61" s="88">
        <v>0</v>
      </c>
      <c r="BC61" s="94">
        <v>-6630.8212099586581</v>
      </c>
      <c r="BD61" s="88">
        <v>10082.773215440726</v>
      </c>
      <c r="BE61" s="88">
        <v>0</v>
      </c>
      <c r="BF61" s="95">
        <v>-10082.773215440726</v>
      </c>
      <c r="BG61" s="88">
        <v>0</v>
      </c>
      <c r="BH61" s="88">
        <v>1742</v>
      </c>
      <c r="BI61" s="94">
        <v>1742</v>
      </c>
      <c r="BJ61" s="88">
        <v>5626.075923073442</v>
      </c>
      <c r="BK61" s="88">
        <v>0</v>
      </c>
      <c r="BL61" s="95">
        <v>-5626.075923073442</v>
      </c>
      <c r="BM61" s="88">
        <v>625.20389999999998</v>
      </c>
      <c r="BN61" s="88">
        <v>2863</v>
      </c>
      <c r="BO61" s="94">
        <v>2237.7961</v>
      </c>
      <c r="BP61" s="91">
        <v>40402.982843626429</v>
      </c>
      <c r="BQ61" s="96">
        <v>8352</v>
      </c>
      <c r="BR61" s="94">
        <v>-32050.982843626429</v>
      </c>
      <c r="BS61" s="88">
        <v>178417.00491926129</v>
      </c>
      <c r="BT61" s="88">
        <v>214995.20276638804</v>
      </c>
      <c r="BU61" s="116">
        <v>36578.19784712675</v>
      </c>
      <c r="BV61" s="88">
        <v>90564.324094760304</v>
      </c>
      <c r="BW61" s="88">
        <v>93578.100624059734</v>
      </c>
      <c r="BX61" s="116">
        <v>3013.77652929943</v>
      </c>
      <c r="BY61" s="88">
        <v>58027.361493711251</v>
      </c>
      <c r="BZ61" s="88">
        <v>39172.856947286076</v>
      </c>
      <c r="CA61" s="116">
        <v>-18854.504546425174</v>
      </c>
      <c r="CB61" s="88">
        <v>0</v>
      </c>
      <c r="CC61" s="88">
        <v>0</v>
      </c>
      <c r="CD61" s="116">
        <v>0</v>
      </c>
      <c r="CE61" s="88">
        <v>0</v>
      </c>
      <c r="CF61" s="88">
        <v>0</v>
      </c>
      <c r="CG61" s="116">
        <v>0</v>
      </c>
      <c r="CH61" s="88">
        <v>19543.488219577444</v>
      </c>
      <c r="CI61" s="88">
        <v>11132.158655321431</v>
      </c>
      <c r="CJ61" s="116">
        <v>-8411.3295642560133</v>
      </c>
      <c r="CK61" s="88">
        <v>0</v>
      </c>
      <c r="CL61" s="88">
        <v>0</v>
      </c>
      <c r="CM61" s="116">
        <v>0</v>
      </c>
      <c r="CN61" s="88">
        <v>19543.488219577444</v>
      </c>
      <c r="CO61" s="96">
        <v>11132.158655321431</v>
      </c>
      <c r="CP61" s="116">
        <v>-8411.3295642560133</v>
      </c>
      <c r="CQ61" s="119">
        <v>619053.76000017964</v>
      </c>
      <c r="CR61" s="77">
        <v>633557.11304825195</v>
      </c>
      <c r="CS61" s="116">
        <v>14503.353048072313</v>
      </c>
      <c r="CT61" s="91">
        <v>742864.51200021559</v>
      </c>
      <c r="CU61" s="98">
        <v>760268.53565790236</v>
      </c>
      <c r="CV61" s="117">
        <v>17404.023657686776</v>
      </c>
      <c r="CW61" s="88">
        <v>23308.303717878647</v>
      </c>
      <c r="CX61" s="88">
        <v>5904.2800601919298</v>
      </c>
      <c r="CY61" s="116">
        <v>-17404.023657686717</v>
      </c>
      <c r="CZ61" s="99">
        <v>17404.023657686848</v>
      </c>
      <c r="DA61" s="8">
        <v>2</v>
      </c>
      <c r="DB61" s="100">
        <v>36111.69</v>
      </c>
      <c r="DC61" s="100">
        <v>47925.16</v>
      </c>
      <c r="DD61" s="100">
        <v>23835.97</v>
      </c>
      <c r="DE61" s="100">
        <v>45709.130000000005</v>
      </c>
      <c r="DF61" s="101">
        <v>51488.099311109458</v>
      </c>
      <c r="DG61" s="120">
        <v>9194073.7886171304</v>
      </c>
      <c r="DH61" s="494">
        <v>8497.9471208163923</v>
      </c>
      <c r="DI61" s="96">
        <f>VLOOKUP(A61,'[9]побудинковий звіт'!$A$9:$DQ$353,121,FALSE)</f>
        <v>0</v>
      </c>
      <c r="DJ61" s="103">
        <v>6.4365451255800847</v>
      </c>
      <c r="DK61" s="103"/>
      <c r="DL61" s="103">
        <v>5.2366527951354618</v>
      </c>
      <c r="DM61" s="104">
        <v>12277.066172531455</v>
      </c>
      <c r="DN61" s="104">
        <v>2215.9943633174739</v>
      </c>
      <c r="DO61" s="105">
        <v>14493.060535848928</v>
      </c>
      <c r="DP61" s="2"/>
      <c r="DQ61" s="104">
        <v>12275.72</v>
      </c>
      <c r="DR61" s="104">
        <v>2216.0299999999997</v>
      </c>
      <c r="DS61" s="104">
        <v>14491.75</v>
      </c>
      <c r="DT61" s="106">
        <v>14457.115209174868</v>
      </c>
      <c r="DU61" s="104">
        <v>34.634790825131859</v>
      </c>
      <c r="DV61" s="107">
        <v>1104</v>
      </c>
      <c r="DX61" s="77">
        <v>171926.30185155149</v>
      </c>
      <c r="DY61" s="77">
        <v>171980.28658670688</v>
      </c>
      <c r="DZ61" s="108">
        <v>69545.100000000006</v>
      </c>
      <c r="EB61" s="109">
        <v>1234427.2243919978</v>
      </c>
      <c r="ED61" s="110">
        <v>-38882</v>
      </c>
      <c r="EE61" s="111">
        <v>12606.099311109458</v>
      </c>
      <c r="EG61" s="112">
        <v>42930.051765951081</v>
      </c>
      <c r="EI61" s="121">
        <v>4</v>
      </c>
      <c r="EJ61" s="77">
        <v>3190.9034040539382</v>
      </c>
      <c r="EN61" s="114" t="s">
        <v>129</v>
      </c>
    </row>
    <row r="62" spans="1:144" hidden="1" x14ac:dyDescent="0.3">
      <c r="A62" s="81">
        <v>150000975</v>
      </c>
      <c r="B62" s="82" t="s">
        <v>130</v>
      </c>
      <c r="C62" s="490" t="s">
        <v>131</v>
      </c>
      <c r="D62" s="84">
        <v>3253.33</v>
      </c>
      <c r="E62" s="115">
        <v>2888.6</v>
      </c>
      <c r="F62" s="104"/>
      <c r="G62" s="104">
        <v>364.73</v>
      </c>
      <c r="H62" s="88">
        <v>44322.634277449077</v>
      </c>
      <c r="I62" s="88">
        <v>45424.183070793035</v>
      </c>
      <c r="J62" s="116">
        <v>1101.5487933439581</v>
      </c>
      <c r="K62" s="88">
        <v>9076.4980517759741</v>
      </c>
      <c r="L62" s="88">
        <v>9165.5511200344536</v>
      </c>
      <c r="M62" s="116">
        <v>89.05306825847947</v>
      </c>
      <c r="N62" s="88">
        <v>20043.313714881548</v>
      </c>
      <c r="O62" s="88">
        <v>19058.398952240248</v>
      </c>
      <c r="P62" s="116">
        <v>-984.9147626412996</v>
      </c>
      <c r="Q62" s="88">
        <v>0</v>
      </c>
      <c r="R62" s="88">
        <v>0</v>
      </c>
      <c r="S62" s="116">
        <v>0</v>
      </c>
      <c r="T62" s="88">
        <v>0</v>
      </c>
      <c r="U62" s="88">
        <v>0</v>
      </c>
      <c r="V62" s="116">
        <v>0</v>
      </c>
      <c r="W62" s="88">
        <v>33649.973834614335</v>
      </c>
      <c r="X62" s="88">
        <v>29519.474705339417</v>
      </c>
      <c r="Y62" s="116">
        <v>-4130.4991292749182</v>
      </c>
      <c r="Z62" s="88">
        <v>3513.9204</v>
      </c>
      <c r="AA62" s="88">
        <v>0</v>
      </c>
      <c r="AB62" s="116">
        <v>-3513.9204</v>
      </c>
      <c r="AC62" s="88">
        <v>68937.83761955674</v>
      </c>
      <c r="AD62" s="88">
        <v>76956.277756573138</v>
      </c>
      <c r="AE62" s="117">
        <v>8018.4401370163978</v>
      </c>
      <c r="AF62" s="91">
        <v>179544.1778982777</v>
      </c>
      <c r="AG62" s="92">
        <v>180123.88560498029</v>
      </c>
      <c r="AH62" s="116">
        <v>579.70770670258207</v>
      </c>
      <c r="AI62" s="88">
        <v>0</v>
      </c>
      <c r="AJ62" s="88">
        <v>0</v>
      </c>
      <c r="AK62" s="116">
        <v>0</v>
      </c>
      <c r="AL62" s="88">
        <v>0</v>
      </c>
      <c r="AM62" s="88">
        <v>0</v>
      </c>
      <c r="AN62" s="116">
        <v>0</v>
      </c>
      <c r="AO62" s="88">
        <v>28231.740427525783</v>
      </c>
      <c r="AP62" s="88">
        <v>29300.957363499638</v>
      </c>
      <c r="AQ62" s="116">
        <v>1069.2169359738546</v>
      </c>
      <c r="AR62" s="88">
        <v>109149.34029473376</v>
      </c>
      <c r="AS62" s="88">
        <v>144878.77046065725</v>
      </c>
      <c r="AT62" s="118">
        <v>35729.430165923492</v>
      </c>
      <c r="AU62" s="88">
        <v>13177.250217652112</v>
      </c>
      <c r="AV62" s="88">
        <v>3063.31</v>
      </c>
      <c r="AW62" s="94">
        <v>-10113.940217652113</v>
      </c>
      <c r="AX62" s="88">
        <v>17711.248266006645</v>
      </c>
      <c r="AY62" s="88">
        <v>0</v>
      </c>
      <c r="AZ62" s="117">
        <v>-17711.248266006645</v>
      </c>
      <c r="BA62" s="88">
        <v>9646.4559336926122</v>
      </c>
      <c r="BB62" s="88">
        <v>3297.9893863603038</v>
      </c>
      <c r="BC62" s="94">
        <v>-6348.4665473323084</v>
      </c>
      <c r="BD62" s="88">
        <v>0</v>
      </c>
      <c r="BE62" s="88">
        <v>0</v>
      </c>
      <c r="BF62" s="95">
        <v>0</v>
      </c>
      <c r="BG62" s="88">
        <v>0</v>
      </c>
      <c r="BH62" s="88">
        <v>0</v>
      </c>
      <c r="BI62" s="94">
        <v>0</v>
      </c>
      <c r="BJ62" s="88">
        <v>11834.245723708182</v>
      </c>
      <c r="BK62" s="88">
        <v>844</v>
      </c>
      <c r="BL62" s="95">
        <v>-10990.245723708182</v>
      </c>
      <c r="BM62" s="88">
        <v>878.48009999999999</v>
      </c>
      <c r="BN62" s="88">
        <v>4772</v>
      </c>
      <c r="BO62" s="94">
        <v>3893.5199000000002</v>
      </c>
      <c r="BP62" s="91">
        <v>53247.680241059556</v>
      </c>
      <c r="BQ62" s="96">
        <v>11977.299386360304</v>
      </c>
      <c r="BR62" s="94">
        <v>-41270.380854699251</v>
      </c>
      <c r="BS62" s="88">
        <v>162873.30921112571</v>
      </c>
      <c r="BT62" s="88">
        <v>211903.76013030409</v>
      </c>
      <c r="BU62" s="116">
        <v>49030.450919178373</v>
      </c>
      <c r="BV62" s="88">
        <v>106489.08970572836</v>
      </c>
      <c r="BW62" s="88">
        <v>114850.25971561467</v>
      </c>
      <c r="BX62" s="116">
        <v>8361.1700098863075</v>
      </c>
      <c r="BY62" s="88">
        <v>68143.370729015413</v>
      </c>
      <c r="BZ62" s="88">
        <v>41063.862868993514</v>
      </c>
      <c r="CA62" s="116">
        <v>-27079.507860021899</v>
      </c>
      <c r="CB62" s="88">
        <v>4400.5726949324635</v>
      </c>
      <c r="CC62" s="88">
        <v>4527.4560876195092</v>
      </c>
      <c r="CD62" s="116">
        <v>126.88339268704567</v>
      </c>
      <c r="CE62" s="88">
        <v>534.09732366107517</v>
      </c>
      <c r="CF62" s="88">
        <v>0</v>
      </c>
      <c r="CG62" s="116">
        <v>-534.09732366107517</v>
      </c>
      <c r="CH62" s="88">
        <v>10453.007231760546</v>
      </c>
      <c r="CI62" s="88">
        <v>8675.6532847619201</v>
      </c>
      <c r="CJ62" s="116">
        <v>-1777.3539469986263</v>
      </c>
      <c r="CK62" s="88">
        <v>0</v>
      </c>
      <c r="CL62" s="88">
        <v>0</v>
      </c>
      <c r="CM62" s="116">
        <v>0</v>
      </c>
      <c r="CN62" s="88">
        <v>10453.007231760546</v>
      </c>
      <c r="CO62" s="96">
        <v>8675.6532847619201</v>
      </c>
      <c r="CP62" s="116">
        <v>-1777.3539469986263</v>
      </c>
      <c r="CQ62" s="119">
        <v>723066.38575782033</v>
      </c>
      <c r="CR62" s="77">
        <v>747301.90490279126</v>
      </c>
      <c r="CS62" s="116">
        <v>24235.519144970924</v>
      </c>
      <c r="CT62" s="91">
        <v>867679.66290938435</v>
      </c>
      <c r="CU62" s="98">
        <v>896762.28588334948</v>
      </c>
      <c r="CV62" s="117">
        <v>29082.622973965132</v>
      </c>
      <c r="CW62" s="88">
        <v>17232.929054903037</v>
      </c>
      <c r="CX62" s="88">
        <v>-11849.693919062011</v>
      </c>
      <c r="CY62" s="116">
        <v>-29082.622973965048</v>
      </c>
      <c r="CZ62" s="99">
        <v>29082.622973965146</v>
      </c>
      <c r="DA62" s="8">
        <v>2</v>
      </c>
      <c r="DB62" s="100">
        <v>54969.07</v>
      </c>
      <c r="DC62" s="100">
        <v>1368.96</v>
      </c>
      <c r="DD62" s="100">
        <v>39807.729999999996</v>
      </c>
      <c r="DE62" s="100">
        <v>-209.99</v>
      </c>
      <c r="DF62" s="101">
        <v>13532.162546917447</v>
      </c>
      <c r="DG62" s="120">
        <v>10618951.103571448</v>
      </c>
      <c r="DH62" s="494">
        <v>12869.440103381685</v>
      </c>
      <c r="DI62" s="96">
        <f>VLOOKUP(A62,'[9]побудинковий звіт'!$A$9:$DQ$353,121,FALSE)</f>
        <v>0</v>
      </c>
      <c r="DJ62" s="103">
        <v>5.2504992648654643</v>
      </c>
      <c r="DK62" s="103"/>
      <c r="DL62" s="103">
        <v>4.3290859710518665</v>
      </c>
      <c r="DM62" s="104">
        <v>15166.59217649038</v>
      </c>
      <c r="DN62" s="104">
        <v>1578.9475262217475</v>
      </c>
      <c r="DO62" s="105">
        <v>16745.539702712129</v>
      </c>
      <c r="DP62" s="2"/>
      <c r="DQ62" s="104">
        <v>15161.34</v>
      </c>
      <c r="DR62" s="104">
        <v>1578.95</v>
      </c>
      <c r="DS62" s="104">
        <v>16740.29</v>
      </c>
      <c r="DT62" s="106">
        <v>16745.539702712125</v>
      </c>
      <c r="DU62" s="104">
        <v>-5.2497027121244173</v>
      </c>
      <c r="DV62" s="107">
        <v>1136</v>
      </c>
      <c r="DX62" s="77">
        <v>194876.42464295198</v>
      </c>
      <c r="DY62" s="77">
        <v>188227.28381642106</v>
      </c>
      <c r="DZ62" s="108">
        <v>39597.74</v>
      </c>
      <c r="EB62" s="109">
        <v>1309792.0835368051</v>
      </c>
      <c r="ED62" s="110">
        <v>13292</v>
      </c>
      <c r="EE62" s="111">
        <v>26824.162546917447</v>
      </c>
      <c r="EG62" s="112">
        <v>15510.231740190926</v>
      </c>
      <c r="EI62" s="121">
        <v>4</v>
      </c>
      <c r="EJ62" s="77">
        <v>3363.3029062394608</v>
      </c>
      <c r="EN62" s="114" t="s">
        <v>131</v>
      </c>
    </row>
    <row r="63" spans="1:144" hidden="1" x14ac:dyDescent="0.3">
      <c r="A63" s="81">
        <v>150000976</v>
      </c>
      <c r="B63" s="82" t="s">
        <v>132</v>
      </c>
      <c r="C63" s="490" t="s">
        <v>133</v>
      </c>
      <c r="D63" s="84">
        <v>922.6</v>
      </c>
      <c r="E63" s="115">
        <v>821.7</v>
      </c>
      <c r="F63" s="104"/>
      <c r="G63" s="104">
        <v>100.9</v>
      </c>
      <c r="H63" s="88">
        <v>20235.232377702188</v>
      </c>
      <c r="I63" s="88">
        <v>20427.860511244558</v>
      </c>
      <c r="J63" s="116">
        <v>192.62813354237005</v>
      </c>
      <c r="K63" s="88">
        <v>3881.2967335308613</v>
      </c>
      <c r="L63" s="88">
        <v>3919.3695284429555</v>
      </c>
      <c r="M63" s="116">
        <v>38.072794912094196</v>
      </c>
      <c r="N63" s="88">
        <v>5511.4058477385342</v>
      </c>
      <c r="O63" s="88">
        <v>5240.7967372273006</v>
      </c>
      <c r="P63" s="116">
        <v>-270.60911051123367</v>
      </c>
      <c r="Q63" s="88">
        <v>1360.799869750585</v>
      </c>
      <c r="R63" s="88">
        <v>1294.0818812886528</v>
      </c>
      <c r="S63" s="116">
        <v>-66.717988461932237</v>
      </c>
      <c r="T63" s="88">
        <v>0</v>
      </c>
      <c r="U63" s="88">
        <v>0</v>
      </c>
      <c r="V63" s="116">
        <v>0</v>
      </c>
      <c r="W63" s="88">
        <v>6861.1632579587695</v>
      </c>
      <c r="X63" s="88">
        <v>6348.5806849482233</v>
      </c>
      <c r="Y63" s="116">
        <v>-512.58257301054618</v>
      </c>
      <c r="Z63" s="88">
        <v>1129.788</v>
      </c>
      <c r="AA63" s="88">
        <v>0</v>
      </c>
      <c r="AB63" s="116">
        <v>-1129.788</v>
      </c>
      <c r="AC63" s="88">
        <v>20762.744381586534</v>
      </c>
      <c r="AD63" s="88">
        <v>22478.790393242267</v>
      </c>
      <c r="AE63" s="117">
        <v>1716.0460116557333</v>
      </c>
      <c r="AF63" s="91">
        <v>59742.43046826747</v>
      </c>
      <c r="AG63" s="92">
        <v>59709.479736393958</v>
      </c>
      <c r="AH63" s="116">
        <v>-32.950731873512268</v>
      </c>
      <c r="AI63" s="88">
        <v>0</v>
      </c>
      <c r="AJ63" s="88">
        <v>0</v>
      </c>
      <c r="AK63" s="116">
        <v>0</v>
      </c>
      <c r="AL63" s="88">
        <v>0</v>
      </c>
      <c r="AM63" s="88">
        <v>0</v>
      </c>
      <c r="AN63" s="116">
        <v>0</v>
      </c>
      <c r="AO63" s="88">
        <v>3186.5838483116081</v>
      </c>
      <c r="AP63" s="88">
        <v>2901.4160647584968</v>
      </c>
      <c r="AQ63" s="116">
        <v>-285.16778355311135</v>
      </c>
      <c r="AR63" s="88">
        <v>45162.072483226162</v>
      </c>
      <c r="AS63" s="88">
        <v>13517</v>
      </c>
      <c r="AT63" s="118">
        <v>-31645.072483226162</v>
      </c>
      <c r="AU63" s="88">
        <v>6427.555881371738</v>
      </c>
      <c r="AV63" s="88">
        <v>1596</v>
      </c>
      <c r="AW63" s="94">
        <v>-4831.555881371738</v>
      </c>
      <c r="AX63" s="88">
        <v>7574.2440325864754</v>
      </c>
      <c r="AY63" s="88">
        <v>0</v>
      </c>
      <c r="AZ63" s="117">
        <v>-7574.2440325864754</v>
      </c>
      <c r="BA63" s="88">
        <v>2127.1749977547665</v>
      </c>
      <c r="BB63" s="88">
        <v>0</v>
      </c>
      <c r="BC63" s="94">
        <v>-2127.1749977547665</v>
      </c>
      <c r="BD63" s="88">
        <v>3750.2129103977604</v>
      </c>
      <c r="BE63" s="88">
        <v>0</v>
      </c>
      <c r="BF63" s="95">
        <v>-3750.2129103977604</v>
      </c>
      <c r="BG63" s="88">
        <v>0</v>
      </c>
      <c r="BH63" s="88">
        <v>0</v>
      </c>
      <c r="BI63" s="94">
        <v>0</v>
      </c>
      <c r="BJ63" s="88">
        <v>744.52847026377219</v>
      </c>
      <c r="BK63" s="88">
        <v>0</v>
      </c>
      <c r="BL63" s="95">
        <v>-744.52847026377219</v>
      </c>
      <c r="BM63" s="88">
        <v>1476.8223923843786</v>
      </c>
      <c r="BN63" s="88">
        <v>0</v>
      </c>
      <c r="BO63" s="94">
        <v>-1476.8223923843786</v>
      </c>
      <c r="BP63" s="91">
        <v>22100.538684758892</v>
      </c>
      <c r="BQ63" s="96">
        <v>1596</v>
      </c>
      <c r="BR63" s="94">
        <v>-20504.538684758892</v>
      </c>
      <c r="BS63" s="88">
        <v>52301.171129424816</v>
      </c>
      <c r="BT63" s="88">
        <v>74573.031757121003</v>
      </c>
      <c r="BU63" s="116">
        <v>22271.860627696187</v>
      </c>
      <c r="BV63" s="88">
        <v>28507.923537272174</v>
      </c>
      <c r="BW63" s="88">
        <v>34260.644166226019</v>
      </c>
      <c r="BX63" s="116">
        <v>5752.7206289538444</v>
      </c>
      <c r="BY63" s="88">
        <v>22744.05541218783</v>
      </c>
      <c r="BZ63" s="88">
        <v>13036.886164445461</v>
      </c>
      <c r="CA63" s="116">
        <v>-9707.1692477423694</v>
      </c>
      <c r="CB63" s="88">
        <v>0</v>
      </c>
      <c r="CC63" s="88">
        <v>0</v>
      </c>
      <c r="CD63" s="116">
        <v>0</v>
      </c>
      <c r="CE63" s="88">
        <v>0</v>
      </c>
      <c r="CF63" s="88">
        <v>478.98439878286814</v>
      </c>
      <c r="CG63" s="116">
        <v>478.98439878286814</v>
      </c>
      <c r="CH63" s="88">
        <v>13202.79493908449</v>
      </c>
      <c r="CI63" s="88">
        <v>8759.7028564819284</v>
      </c>
      <c r="CJ63" s="116">
        <v>-4443.0920826025613</v>
      </c>
      <c r="CK63" s="88">
        <v>0</v>
      </c>
      <c r="CL63" s="88">
        <v>0</v>
      </c>
      <c r="CM63" s="116">
        <v>0</v>
      </c>
      <c r="CN63" s="88">
        <v>13202.79493908449</v>
      </c>
      <c r="CO63" s="96">
        <v>8759.7028564819284</v>
      </c>
      <c r="CP63" s="116">
        <v>-4443.0920826025613</v>
      </c>
      <c r="CQ63" s="119">
        <v>246947.57050253346</v>
      </c>
      <c r="CR63" s="77">
        <v>208833.1451442097</v>
      </c>
      <c r="CS63" s="116">
        <v>-38114.425358323759</v>
      </c>
      <c r="CT63" s="91">
        <v>296337.08460304013</v>
      </c>
      <c r="CU63" s="98">
        <v>250599.77417305164</v>
      </c>
      <c r="CV63" s="117">
        <v>-45737.310429988487</v>
      </c>
      <c r="CW63" s="88">
        <v>5212.0943977562638</v>
      </c>
      <c r="CX63" s="88">
        <v>50949.404827744736</v>
      </c>
      <c r="CY63" s="116">
        <v>45737.310429988473</v>
      </c>
      <c r="CZ63" s="99">
        <v>-45737.310429988458</v>
      </c>
      <c r="DA63" s="8">
        <v>2</v>
      </c>
      <c r="DB63" s="100">
        <v>24349.4</v>
      </c>
      <c r="DC63" s="100">
        <v>15317.12</v>
      </c>
      <c r="DD63" s="100">
        <v>19339.580000000002</v>
      </c>
      <c r="DE63" s="100">
        <v>14793.43</v>
      </c>
      <c r="DF63" s="101">
        <v>-33731.903280691913</v>
      </c>
      <c r="DG63" s="120">
        <v>3618590.1480095568</v>
      </c>
      <c r="DH63" s="494">
        <v>3660.8803340541199</v>
      </c>
      <c r="DI63" s="96">
        <f>VLOOKUP(A63,'[9]побудинковий звіт'!$A$9:$DQ$353,121,FALSE)</f>
        <v>0</v>
      </c>
      <c r="DJ63" s="103">
        <v>6.0968567486052896</v>
      </c>
      <c r="DK63" s="103"/>
      <c r="DL63" s="103">
        <v>5.1902077922694545</v>
      </c>
      <c r="DM63" s="104">
        <v>5009.787190328967</v>
      </c>
      <c r="DN63" s="104">
        <v>523.69196623998801</v>
      </c>
      <c r="DO63" s="105">
        <v>5533.4791565689547</v>
      </c>
      <c r="DP63" s="2"/>
      <c r="DQ63" s="104">
        <v>5009.82</v>
      </c>
      <c r="DR63" s="104">
        <v>523.69000000000005</v>
      </c>
      <c r="DS63" s="104">
        <v>5533.51</v>
      </c>
      <c r="DT63" s="106">
        <v>5570.3812369907264</v>
      </c>
      <c r="DU63" s="104">
        <v>-36.871236990726175</v>
      </c>
      <c r="DV63" s="107">
        <v>1104</v>
      </c>
      <c r="DX63" s="77">
        <v>80715.133401582061</v>
      </c>
      <c r="DY63" s="77">
        <v>18135.599999999999</v>
      </c>
      <c r="DZ63" s="108">
        <v>34133.01</v>
      </c>
      <c r="EB63" s="109">
        <v>541944.86979871395</v>
      </c>
      <c r="ED63" s="110">
        <v>44711</v>
      </c>
      <c r="EE63" s="111">
        <v>10979.096719308087</v>
      </c>
      <c r="EG63" s="112">
        <v>-38210.811277607492</v>
      </c>
      <c r="EI63" s="121">
        <v>2</v>
      </c>
      <c r="EJ63" s="77">
        <v>1302.083540615484</v>
      </c>
      <c r="EN63" s="114" t="s">
        <v>133</v>
      </c>
    </row>
    <row r="64" spans="1:144" hidden="1" x14ac:dyDescent="0.3">
      <c r="A64" s="81">
        <v>150000977</v>
      </c>
      <c r="B64" s="82" t="s">
        <v>134</v>
      </c>
      <c r="C64" s="490" t="s">
        <v>135</v>
      </c>
      <c r="D64" s="84">
        <v>909.2</v>
      </c>
      <c r="E64" s="115">
        <v>654.20000000000005</v>
      </c>
      <c r="F64" s="104"/>
      <c r="G64" s="104">
        <v>254.99999999999997</v>
      </c>
      <c r="H64" s="88">
        <v>19434.386175065018</v>
      </c>
      <c r="I64" s="88">
        <v>19513.797900116893</v>
      </c>
      <c r="J64" s="116">
        <v>79.411725051875692</v>
      </c>
      <c r="K64" s="88">
        <v>3881.2967335308613</v>
      </c>
      <c r="L64" s="88">
        <v>3919.3694759603354</v>
      </c>
      <c r="M64" s="116">
        <v>38.072742429474147</v>
      </c>
      <c r="N64" s="88">
        <v>5223.1425978377993</v>
      </c>
      <c r="O64" s="88">
        <v>4966.5756516594665</v>
      </c>
      <c r="P64" s="116">
        <v>-256.56694617833273</v>
      </c>
      <c r="Q64" s="88">
        <v>0</v>
      </c>
      <c r="R64" s="88">
        <v>0</v>
      </c>
      <c r="S64" s="116">
        <v>0</v>
      </c>
      <c r="T64" s="88">
        <v>0</v>
      </c>
      <c r="U64" s="88">
        <v>0</v>
      </c>
      <c r="V64" s="116">
        <v>0</v>
      </c>
      <c r="W64" s="88">
        <v>6933.9598496254357</v>
      </c>
      <c r="X64" s="88">
        <v>7758.0168776805585</v>
      </c>
      <c r="Y64" s="116">
        <v>824.05702805512283</v>
      </c>
      <c r="Z64" s="88">
        <v>977.72399999999982</v>
      </c>
      <c r="AA64" s="88">
        <v>0</v>
      </c>
      <c r="AB64" s="116">
        <v>-977.72399999999982</v>
      </c>
      <c r="AC64" s="88">
        <v>19764.375886115187</v>
      </c>
      <c r="AD64" s="88">
        <v>21490.825856264139</v>
      </c>
      <c r="AE64" s="117">
        <v>1726.4499701489513</v>
      </c>
      <c r="AF64" s="91">
        <v>56214.885242174299</v>
      </c>
      <c r="AG64" s="92">
        <v>57648.585761681388</v>
      </c>
      <c r="AH64" s="116">
        <v>1433.7005195070888</v>
      </c>
      <c r="AI64" s="88">
        <v>0</v>
      </c>
      <c r="AJ64" s="88">
        <v>0</v>
      </c>
      <c r="AK64" s="116">
        <v>0</v>
      </c>
      <c r="AL64" s="88">
        <v>0</v>
      </c>
      <c r="AM64" s="88">
        <v>0</v>
      </c>
      <c r="AN64" s="116">
        <v>0</v>
      </c>
      <c r="AO64" s="88">
        <v>7181.5453294313584</v>
      </c>
      <c r="AP64" s="88">
        <v>7686.9545474715014</v>
      </c>
      <c r="AQ64" s="116">
        <v>505.40921804014306</v>
      </c>
      <c r="AR64" s="88">
        <v>54386.283166297653</v>
      </c>
      <c r="AS64" s="88">
        <v>42343.61</v>
      </c>
      <c r="AT64" s="118">
        <v>-12042.673166297653</v>
      </c>
      <c r="AU64" s="88">
        <v>6363.4940454504267</v>
      </c>
      <c r="AV64" s="88">
        <v>1991</v>
      </c>
      <c r="AW64" s="94">
        <v>-4372.4940454504267</v>
      </c>
      <c r="AX64" s="88">
        <v>7574.2440325864754</v>
      </c>
      <c r="AY64" s="88">
        <v>0</v>
      </c>
      <c r="AZ64" s="117">
        <v>-7574.2440325864754</v>
      </c>
      <c r="BA64" s="88">
        <v>2402.1907004476388</v>
      </c>
      <c r="BB64" s="88">
        <v>0</v>
      </c>
      <c r="BC64" s="94">
        <v>-2402.1907004476388</v>
      </c>
      <c r="BD64" s="88">
        <v>0</v>
      </c>
      <c r="BE64" s="88">
        <v>0</v>
      </c>
      <c r="BF64" s="95">
        <v>0</v>
      </c>
      <c r="BG64" s="88">
        <v>0</v>
      </c>
      <c r="BH64" s="88">
        <v>0</v>
      </c>
      <c r="BI64" s="94">
        <v>0</v>
      </c>
      <c r="BJ64" s="88">
        <v>744.52847026377219</v>
      </c>
      <c r="BK64" s="88">
        <v>0</v>
      </c>
      <c r="BL64" s="95">
        <v>-744.52847026377219</v>
      </c>
      <c r="BM64" s="88">
        <v>244.43099999999995</v>
      </c>
      <c r="BN64" s="88">
        <v>0</v>
      </c>
      <c r="BO64" s="94">
        <v>-244.43099999999995</v>
      </c>
      <c r="BP64" s="91">
        <v>17328.888248748313</v>
      </c>
      <c r="BQ64" s="96">
        <v>1991</v>
      </c>
      <c r="BR64" s="94">
        <v>-15337.888248748313</v>
      </c>
      <c r="BS64" s="88">
        <v>62238.861268463959</v>
      </c>
      <c r="BT64" s="88">
        <v>72410.408638165434</v>
      </c>
      <c r="BU64" s="116">
        <v>10171.547369701475</v>
      </c>
      <c r="BV64" s="88">
        <v>26620.815223832666</v>
      </c>
      <c r="BW64" s="88">
        <v>32519.409808666263</v>
      </c>
      <c r="BX64" s="116">
        <v>5898.5945848335978</v>
      </c>
      <c r="BY64" s="88">
        <v>17637.702526836139</v>
      </c>
      <c r="BZ64" s="88">
        <v>13092.982131911953</v>
      </c>
      <c r="CA64" s="116">
        <v>-4544.7203949241866</v>
      </c>
      <c r="CB64" s="88">
        <v>0</v>
      </c>
      <c r="CC64" s="88">
        <v>0</v>
      </c>
      <c r="CD64" s="116">
        <v>0</v>
      </c>
      <c r="CE64" s="88">
        <v>0</v>
      </c>
      <c r="CF64" s="88">
        <v>0</v>
      </c>
      <c r="CG64" s="116">
        <v>0</v>
      </c>
      <c r="CH64" s="88">
        <v>5285.2691890492888</v>
      </c>
      <c r="CI64" s="88">
        <v>5012.0090153997226</v>
      </c>
      <c r="CJ64" s="116">
        <v>-273.26017364956624</v>
      </c>
      <c r="CK64" s="88">
        <v>0</v>
      </c>
      <c r="CL64" s="88">
        <v>0</v>
      </c>
      <c r="CM64" s="116">
        <v>0</v>
      </c>
      <c r="CN64" s="88">
        <v>5285.2691890492888</v>
      </c>
      <c r="CO64" s="96">
        <v>5012.0090153997226</v>
      </c>
      <c r="CP64" s="116">
        <v>-273.26017364956624</v>
      </c>
      <c r="CQ64" s="119">
        <v>246894.25019483367</v>
      </c>
      <c r="CR64" s="77">
        <v>232704.95990329629</v>
      </c>
      <c r="CS64" s="116">
        <v>-14189.290291537385</v>
      </c>
      <c r="CT64" s="91">
        <v>296273.10023380042</v>
      </c>
      <c r="CU64" s="98">
        <v>279245.95188395551</v>
      </c>
      <c r="CV64" s="117">
        <v>-17027.148349844909</v>
      </c>
      <c r="CW64" s="88">
        <v>6136.6721283632723</v>
      </c>
      <c r="CX64" s="88">
        <v>23163.820478208196</v>
      </c>
      <c r="CY64" s="116">
        <v>17027.148349844923</v>
      </c>
      <c r="CZ64" s="99">
        <v>-17027.148349844902</v>
      </c>
      <c r="DA64" s="8">
        <v>2</v>
      </c>
      <c r="DB64" s="100">
        <v>4789.95</v>
      </c>
      <c r="DC64" s="100">
        <v>12013.689999999999</v>
      </c>
      <c r="DD64" s="100">
        <v>518.92999999999938</v>
      </c>
      <c r="DE64" s="100">
        <v>10614.189999999999</v>
      </c>
      <c r="DF64" s="101">
        <v>2736.0315718800994</v>
      </c>
      <c r="DG64" s="120">
        <v>3628917.2683459641</v>
      </c>
      <c r="DH64" s="494">
        <v>2914.6256718245168</v>
      </c>
      <c r="DI64" s="96">
        <f>VLOOKUP(A64,'[9]побудинковий звіт'!$A$9:$DQ$353,121,FALSE)</f>
        <v>9.33</v>
      </c>
      <c r="DJ64" s="103">
        <v>6.5275952569415638</v>
      </c>
      <c r="DK64" s="103"/>
      <c r="DL64" s="103">
        <v>5.4881508638699055</v>
      </c>
      <c r="DM64" s="104">
        <v>4270.3528170911713</v>
      </c>
      <c r="DN64" s="104">
        <v>1399.4784702868258</v>
      </c>
      <c r="DO64" s="105">
        <v>5669.8312873779969</v>
      </c>
      <c r="DP64" s="2"/>
      <c r="DQ64" s="104">
        <v>4271.0200000000004</v>
      </c>
      <c r="DR64" s="104">
        <v>1399.5</v>
      </c>
      <c r="DS64" s="104">
        <v>5670.52</v>
      </c>
      <c r="DT64" s="106">
        <v>5669.8312873779969</v>
      </c>
      <c r="DU64" s="104">
        <v>0.68871262200354977</v>
      </c>
      <c r="DV64" s="107">
        <v>1104</v>
      </c>
      <c r="DX64" s="77">
        <v>86058.205698055172</v>
      </c>
      <c r="DY64" s="77">
        <v>53201.531999999999</v>
      </c>
      <c r="DZ64" s="108">
        <v>11133.119999999999</v>
      </c>
      <c r="EB64" s="109">
        <v>652635.39799557184</v>
      </c>
      <c r="ED64" s="110">
        <v>2457</v>
      </c>
      <c r="EE64" s="111">
        <v>5193.0315718800994</v>
      </c>
      <c r="EG64" s="112">
        <v>-4805.3724661808237</v>
      </c>
      <c r="EI64" s="121">
        <v>2</v>
      </c>
      <c r="EJ64" s="77">
        <v>1576.3985409156107</v>
      </c>
      <c r="EN64" s="114" t="s">
        <v>135</v>
      </c>
    </row>
    <row r="65" spans="1:144" hidden="1" x14ac:dyDescent="0.3">
      <c r="A65" s="81">
        <v>150000978</v>
      </c>
      <c r="B65" s="82" t="s">
        <v>136</v>
      </c>
      <c r="C65" s="490" t="s">
        <v>137</v>
      </c>
      <c r="D65" s="84">
        <v>1867.1</v>
      </c>
      <c r="E65" s="115">
        <v>1730</v>
      </c>
      <c r="F65" s="104"/>
      <c r="G65" s="104">
        <v>137.1</v>
      </c>
      <c r="H65" s="88">
        <v>27683.038575912702</v>
      </c>
      <c r="I65" s="88">
        <v>28351.570687195537</v>
      </c>
      <c r="J65" s="116">
        <v>668.5321112828351</v>
      </c>
      <c r="K65" s="88">
        <v>4907.310348107264</v>
      </c>
      <c r="L65" s="88">
        <v>4955.4602536067159</v>
      </c>
      <c r="M65" s="116">
        <v>48.149905499451961</v>
      </c>
      <c r="N65" s="88">
        <v>12480.3014031327</v>
      </c>
      <c r="O65" s="88">
        <v>11867.095852398417</v>
      </c>
      <c r="P65" s="116">
        <v>-613.20555073428295</v>
      </c>
      <c r="Q65" s="88">
        <v>0</v>
      </c>
      <c r="R65" s="88">
        <v>0</v>
      </c>
      <c r="S65" s="116">
        <v>0</v>
      </c>
      <c r="T65" s="88">
        <v>0</v>
      </c>
      <c r="U65" s="88">
        <v>0</v>
      </c>
      <c r="V65" s="116">
        <v>0</v>
      </c>
      <c r="W65" s="88">
        <v>13272.02758138132</v>
      </c>
      <c r="X65" s="88">
        <v>13435.784015975874</v>
      </c>
      <c r="Y65" s="116">
        <v>163.75643459455387</v>
      </c>
      <c r="Z65" s="88">
        <v>2016.4679999999994</v>
      </c>
      <c r="AA65" s="88">
        <v>0</v>
      </c>
      <c r="AB65" s="116">
        <v>-2016.4679999999994</v>
      </c>
      <c r="AC65" s="88">
        <v>39394.226903824529</v>
      </c>
      <c r="AD65" s="88">
        <v>44173.325743760797</v>
      </c>
      <c r="AE65" s="117">
        <v>4779.0988399362686</v>
      </c>
      <c r="AF65" s="91">
        <v>99753.372812358517</v>
      </c>
      <c r="AG65" s="92">
        <v>102783.23655293733</v>
      </c>
      <c r="AH65" s="116">
        <v>3029.8637405788177</v>
      </c>
      <c r="AI65" s="88">
        <v>0</v>
      </c>
      <c r="AJ65" s="88">
        <v>0</v>
      </c>
      <c r="AK65" s="116">
        <v>0</v>
      </c>
      <c r="AL65" s="88">
        <v>0</v>
      </c>
      <c r="AM65" s="88">
        <v>0</v>
      </c>
      <c r="AN65" s="116">
        <v>0</v>
      </c>
      <c r="AO65" s="88">
        <v>20560.328082361553</v>
      </c>
      <c r="AP65" s="88">
        <v>21773.175932880018</v>
      </c>
      <c r="AQ65" s="116">
        <v>1212.8478505184648</v>
      </c>
      <c r="AR65" s="88">
        <v>83570.380639467665</v>
      </c>
      <c r="AS65" s="88">
        <v>82610.5</v>
      </c>
      <c r="AT65" s="118">
        <v>-959.88063946766488</v>
      </c>
      <c r="AU65" s="88">
        <v>7959.4241185191759</v>
      </c>
      <c r="AV65" s="88">
        <v>680</v>
      </c>
      <c r="AW65" s="94">
        <v>-7279.4241185191759</v>
      </c>
      <c r="AX65" s="88">
        <v>9575.9057362059939</v>
      </c>
      <c r="AY65" s="88">
        <v>4940.6400000000003</v>
      </c>
      <c r="AZ65" s="117">
        <v>-4635.2657362059936</v>
      </c>
      <c r="BA65" s="88">
        <v>4771.3300270846075</v>
      </c>
      <c r="BB65" s="88">
        <v>0</v>
      </c>
      <c r="BC65" s="94">
        <v>-4771.3300270846075</v>
      </c>
      <c r="BD65" s="88">
        <v>0</v>
      </c>
      <c r="BE65" s="88">
        <v>0</v>
      </c>
      <c r="BF65" s="95">
        <v>0</v>
      </c>
      <c r="BG65" s="88">
        <v>0</v>
      </c>
      <c r="BH65" s="88">
        <v>0</v>
      </c>
      <c r="BI65" s="94">
        <v>0</v>
      </c>
      <c r="BJ65" s="88">
        <v>3283.1749890077708</v>
      </c>
      <c r="BK65" s="88">
        <v>2544</v>
      </c>
      <c r="BL65" s="95">
        <v>-739.17498900777082</v>
      </c>
      <c r="BM65" s="88">
        <v>504.11699999999985</v>
      </c>
      <c r="BN65" s="88">
        <v>0</v>
      </c>
      <c r="BO65" s="94">
        <v>-504.11699999999985</v>
      </c>
      <c r="BP65" s="91">
        <v>26093.951870817546</v>
      </c>
      <c r="BQ65" s="96">
        <v>8164.64</v>
      </c>
      <c r="BR65" s="94">
        <v>-17929.311870817546</v>
      </c>
      <c r="BS65" s="88">
        <v>66485.118730060407</v>
      </c>
      <c r="BT65" s="88">
        <v>94160.883080902306</v>
      </c>
      <c r="BU65" s="116">
        <v>27675.764350841899</v>
      </c>
      <c r="BV65" s="88">
        <v>33908.913607643146</v>
      </c>
      <c r="BW65" s="88">
        <v>37861.243700660089</v>
      </c>
      <c r="BX65" s="116">
        <v>3952.3300930169426</v>
      </c>
      <c r="BY65" s="88">
        <v>36501.746119286217</v>
      </c>
      <c r="BZ65" s="88">
        <v>18273.510408089707</v>
      </c>
      <c r="CA65" s="116">
        <v>-18228.23571119651</v>
      </c>
      <c r="CB65" s="88">
        <v>0</v>
      </c>
      <c r="CC65" s="88">
        <v>0</v>
      </c>
      <c r="CD65" s="116">
        <v>0</v>
      </c>
      <c r="CE65" s="88">
        <v>0</v>
      </c>
      <c r="CF65" s="88">
        <v>0</v>
      </c>
      <c r="CG65" s="116">
        <v>0</v>
      </c>
      <c r="CH65" s="88">
        <v>10217.472804929561</v>
      </c>
      <c r="CI65" s="88">
        <v>6725.8157128059956</v>
      </c>
      <c r="CJ65" s="116">
        <v>-3491.6570921235652</v>
      </c>
      <c r="CK65" s="88">
        <v>0</v>
      </c>
      <c r="CL65" s="88">
        <v>0</v>
      </c>
      <c r="CM65" s="116">
        <v>0</v>
      </c>
      <c r="CN65" s="88">
        <v>10217.472804929561</v>
      </c>
      <c r="CO65" s="96">
        <v>6725.8157128059956</v>
      </c>
      <c r="CP65" s="116">
        <v>-3491.6570921235652</v>
      </c>
      <c r="CQ65" s="119">
        <v>377091.28466692456</v>
      </c>
      <c r="CR65" s="77">
        <v>372353.00538827549</v>
      </c>
      <c r="CS65" s="116">
        <v>-4738.2792786490754</v>
      </c>
      <c r="CT65" s="91">
        <v>452509.54160030949</v>
      </c>
      <c r="CU65" s="98">
        <v>446823.60646593058</v>
      </c>
      <c r="CV65" s="117">
        <v>-5685.9351343789021</v>
      </c>
      <c r="CW65" s="88">
        <v>17262.561994243697</v>
      </c>
      <c r="CX65" s="88">
        <v>22948.497128622639</v>
      </c>
      <c r="CY65" s="116">
        <v>5685.9351343789422</v>
      </c>
      <c r="CZ65" s="99">
        <v>-5685.9351343789313</v>
      </c>
      <c r="DA65" s="8">
        <v>2</v>
      </c>
      <c r="DB65" s="100">
        <v>36673.29</v>
      </c>
      <c r="DC65" s="100">
        <v>2184.21</v>
      </c>
      <c r="DD65" s="100">
        <v>28408.230000000003</v>
      </c>
      <c r="DE65" s="100">
        <v>1598.83</v>
      </c>
      <c r="DF65" s="101">
        <v>5423.9847659426741</v>
      </c>
      <c r="DG65" s="120">
        <v>5637265.2431346383</v>
      </c>
      <c r="DH65" s="494">
        <v>7707.5854666102314</v>
      </c>
      <c r="DI65" s="96">
        <f>VLOOKUP(A65,'[9]побудинковий звіт'!$A$9:$DQ$353,121,FALSE)</f>
        <v>0</v>
      </c>
      <c r="DJ65" s="103">
        <v>4.7774743238734203</v>
      </c>
      <c r="DK65" s="103"/>
      <c r="DL65" s="103">
        <v>4.2696882477374931</v>
      </c>
      <c r="DM65" s="104">
        <v>8265.0305803010178</v>
      </c>
      <c r="DN65" s="104">
        <v>585.37425876481029</v>
      </c>
      <c r="DO65" s="105">
        <v>8850.4048390658281</v>
      </c>
      <c r="DP65" s="2"/>
      <c r="DQ65" s="104">
        <v>8265.06</v>
      </c>
      <c r="DR65" s="104">
        <v>585.38</v>
      </c>
      <c r="DS65" s="104">
        <v>8850.4399999999987</v>
      </c>
      <c r="DT65" s="106">
        <v>8901.9605954099006</v>
      </c>
      <c r="DU65" s="104">
        <v>-51.520595409901944</v>
      </c>
      <c r="DV65" s="107">
        <v>1136</v>
      </c>
      <c r="DX65" s="77">
        <v>131597.19901234226</v>
      </c>
      <c r="DY65" s="77">
        <v>108930.16799999999</v>
      </c>
      <c r="DZ65" s="108">
        <v>30007.060000000005</v>
      </c>
      <c r="EB65" s="109">
        <v>1002844.5676736119</v>
      </c>
      <c r="ED65" s="110">
        <v>4393</v>
      </c>
      <c r="EE65" s="111">
        <v>9816.9847659426741</v>
      </c>
      <c r="EG65" s="112">
        <v>-11633.036542035508</v>
      </c>
      <c r="EI65" s="121">
        <v>5</v>
      </c>
      <c r="EJ65" s="77">
        <v>2684.3316132479981</v>
      </c>
      <c r="EN65" s="114" t="s">
        <v>137</v>
      </c>
    </row>
    <row r="66" spans="1:144" hidden="1" x14ac:dyDescent="0.3">
      <c r="A66" s="81">
        <v>150000966</v>
      </c>
      <c r="B66" s="82" t="s">
        <v>138</v>
      </c>
      <c r="C66" s="490" t="s">
        <v>139</v>
      </c>
      <c r="D66" s="84">
        <v>1172.81</v>
      </c>
      <c r="E66" s="115">
        <v>934</v>
      </c>
      <c r="F66" s="104"/>
      <c r="G66" s="104">
        <v>238.81</v>
      </c>
      <c r="H66" s="88">
        <v>19899.231726115275</v>
      </c>
      <c r="I66" s="88">
        <v>20200.505671722127</v>
      </c>
      <c r="J66" s="116">
        <v>301.27394560685207</v>
      </c>
      <c r="K66" s="88">
        <v>4218.857304044277</v>
      </c>
      <c r="L66" s="88">
        <v>4260.2619400557269</v>
      </c>
      <c r="M66" s="116">
        <v>41.404636011449838</v>
      </c>
      <c r="N66" s="88">
        <v>6959.5391950487938</v>
      </c>
      <c r="O66" s="88">
        <v>6617.6189158172356</v>
      </c>
      <c r="P66" s="116">
        <v>-341.9202792315582</v>
      </c>
      <c r="Q66" s="88">
        <v>0</v>
      </c>
      <c r="R66" s="88">
        <v>0</v>
      </c>
      <c r="S66" s="116">
        <v>0</v>
      </c>
      <c r="T66" s="88">
        <v>0</v>
      </c>
      <c r="U66" s="88">
        <v>0</v>
      </c>
      <c r="V66" s="116">
        <v>0</v>
      </c>
      <c r="W66" s="88">
        <v>12242.148197870378</v>
      </c>
      <c r="X66" s="88">
        <v>17508.115410235889</v>
      </c>
      <c r="Y66" s="116">
        <v>5265.9672123655109</v>
      </c>
      <c r="Z66" s="88">
        <v>1271.8188</v>
      </c>
      <c r="AA66" s="88">
        <v>0</v>
      </c>
      <c r="AB66" s="116">
        <v>-1271.8188</v>
      </c>
      <c r="AC66" s="88">
        <v>25347.591093723549</v>
      </c>
      <c r="AD66" s="88">
        <v>27771.062356414095</v>
      </c>
      <c r="AE66" s="117">
        <v>2423.4712626905457</v>
      </c>
      <c r="AF66" s="91">
        <v>69939.186316802268</v>
      </c>
      <c r="AG66" s="92">
        <v>76357.56429424508</v>
      </c>
      <c r="AH66" s="116">
        <v>6418.3779774428112</v>
      </c>
      <c r="AI66" s="88">
        <v>0</v>
      </c>
      <c r="AJ66" s="88">
        <v>0</v>
      </c>
      <c r="AK66" s="116">
        <v>0</v>
      </c>
      <c r="AL66" s="88">
        <v>0</v>
      </c>
      <c r="AM66" s="88">
        <v>0</v>
      </c>
      <c r="AN66" s="116">
        <v>0</v>
      </c>
      <c r="AO66" s="88">
        <v>10060.643196496627</v>
      </c>
      <c r="AP66" s="88">
        <v>8581.2537165840549</v>
      </c>
      <c r="AQ66" s="116">
        <v>-1479.3894799125719</v>
      </c>
      <c r="AR66" s="88">
        <v>49729.578568388482</v>
      </c>
      <c r="AS66" s="88">
        <v>39818</v>
      </c>
      <c r="AT66" s="118">
        <v>-9911.5785683884824</v>
      </c>
      <c r="AU66" s="88">
        <v>6324.4288524386629</v>
      </c>
      <c r="AV66" s="88">
        <v>808</v>
      </c>
      <c r="AW66" s="94">
        <v>-5516.4288524386629</v>
      </c>
      <c r="AX66" s="88">
        <v>8231.1421171312231</v>
      </c>
      <c r="AY66" s="88">
        <v>0</v>
      </c>
      <c r="AZ66" s="117">
        <v>-8231.1421171312231</v>
      </c>
      <c r="BA66" s="88">
        <v>3152.2298383849607</v>
      </c>
      <c r="BB66" s="88">
        <v>4479.0723236204876</v>
      </c>
      <c r="BC66" s="94">
        <v>1326.842485235527</v>
      </c>
      <c r="BD66" s="88">
        <v>0</v>
      </c>
      <c r="BE66" s="88">
        <v>0</v>
      </c>
      <c r="BF66" s="95">
        <v>0</v>
      </c>
      <c r="BG66" s="88">
        <v>0</v>
      </c>
      <c r="BH66" s="88">
        <v>0</v>
      </c>
      <c r="BI66" s="94">
        <v>0</v>
      </c>
      <c r="BJ66" s="88">
        <v>2959.2731109535621</v>
      </c>
      <c r="BK66" s="88">
        <v>0</v>
      </c>
      <c r="BL66" s="95">
        <v>-2959.2731109535621</v>
      </c>
      <c r="BM66" s="88">
        <v>317.9547</v>
      </c>
      <c r="BN66" s="88">
        <v>1004</v>
      </c>
      <c r="BO66" s="94">
        <v>686.0453</v>
      </c>
      <c r="BP66" s="91">
        <v>20985.028618908407</v>
      </c>
      <c r="BQ66" s="96">
        <v>6291.0723236204876</v>
      </c>
      <c r="BR66" s="94">
        <v>-14693.956295287921</v>
      </c>
      <c r="BS66" s="88">
        <v>92038.531416016049</v>
      </c>
      <c r="BT66" s="88">
        <v>112604.48000396873</v>
      </c>
      <c r="BU66" s="116">
        <v>20565.948587952676</v>
      </c>
      <c r="BV66" s="88">
        <v>31998.811879229484</v>
      </c>
      <c r="BW66" s="88">
        <v>37665.559032923957</v>
      </c>
      <c r="BX66" s="116">
        <v>5666.7471536944722</v>
      </c>
      <c r="BY66" s="88">
        <v>26677.120479223908</v>
      </c>
      <c r="BZ66" s="88">
        <v>21634.535931752158</v>
      </c>
      <c r="CA66" s="116">
        <v>-5042.5845474717498</v>
      </c>
      <c r="CB66" s="88">
        <v>1250.0177510242938</v>
      </c>
      <c r="CC66" s="88">
        <v>1286.0599901064111</v>
      </c>
      <c r="CD66" s="116">
        <v>36.042239082117248</v>
      </c>
      <c r="CE66" s="88">
        <v>151.71460208343578</v>
      </c>
      <c r="CF66" s="88">
        <v>0</v>
      </c>
      <c r="CG66" s="116">
        <v>-151.71460208343578</v>
      </c>
      <c r="CH66" s="88">
        <v>14262.463792746463</v>
      </c>
      <c r="CI66" s="88">
        <v>10010.960634443611</v>
      </c>
      <c r="CJ66" s="116">
        <v>-4251.5031583028522</v>
      </c>
      <c r="CK66" s="88">
        <v>0</v>
      </c>
      <c r="CL66" s="88">
        <v>0</v>
      </c>
      <c r="CM66" s="116">
        <v>0</v>
      </c>
      <c r="CN66" s="88">
        <v>14262.463792746463</v>
      </c>
      <c r="CO66" s="96">
        <v>10010.960634443611</v>
      </c>
      <c r="CP66" s="116">
        <v>-4251.5031583028522</v>
      </c>
      <c r="CQ66" s="119">
        <v>317093.09662091942</v>
      </c>
      <c r="CR66" s="77">
        <v>314249.48592764448</v>
      </c>
      <c r="CS66" s="116">
        <v>-2843.610693274939</v>
      </c>
      <c r="CT66" s="91">
        <v>380511.71594510326</v>
      </c>
      <c r="CU66" s="98">
        <v>377099.38311317336</v>
      </c>
      <c r="CV66" s="117">
        <v>-3412.3328319299035</v>
      </c>
      <c r="CW66" s="88">
        <v>12755.200260218233</v>
      </c>
      <c r="CX66" s="88">
        <v>16167.53309214818</v>
      </c>
      <c r="CY66" s="116">
        <v>3412.3328319299471</v>
      </c>
      <c r="CZ66" s="99">
        <v>-3412.3328319299799</v>
      </c>
      <c r="DA66" s="8">
        <v>2</v>
      </c>
      <c r="DB66" s="100">
        <v>53686.29</v>
      </c>
      <c r="DC66" s="100">
        <v>9528.51</v>
      </c>
      <c r="DD66" s="100">
        <v>47633.14</v>
      </c>
      <c r="DE66" s="100">
        <v>8189</v>
      </c>
      <c r="DF66" s="101">
        <v>6426.1340545530838</v>
      </c>
      <c r="DG66" s="120">
        <v>4719202.9944638582</v>
      </c>
      <c r="DH66" s="494">
        <v>4161.2051016265641</v>
      </c>
      <c r="DI66" s="96">
        <f>VLOOKUP(A66,'[9]побудинковий звіт'!$A$9:$DQ$353,121,FALSE)</f>
        <v>950.64</v>
      </c>
      <c r="DJ66" s="103">
        <v>6.4919833611606617</v>
      </c>
      <c r="DK66" s="103"/>
      <c r="DL66" s="103">
        <v>5.6091247455764019</v>
      </c>
      <c r="DM66" s="104">
        <v>6063.512459324058</v>
      </c>
      <c r="DN66" s="104">
        <v>1339.5150804911007</v>
      </c>
      <c r="DO66" s="105">
        <v>7403.0275398151589</v>
      </c>
      <c r="DP66" s="2"/>
      <c r="DQ66" s="104">
        <v>6053.15</v>
      </c>
      <c r="DR66" s="104">
        <v>1339.51</v>
      </c>
      <c r="DS66" s="104">
        <v>7392.66</v>
      </c>
      <c r="DT66" s="106">
        <v>7439.1398692776711</v>
      </c>
      <c r="DU66" s="104">
        <v>-46.479869277671241</v>
      </c>
      <c r="DV66" s="107">
        <v>204</v>
      </c>
      <c r="DX66" s="77">
        <v>84857.528624756262</v>
      </c>
      <c r="DY66" s="77">
        <v>55330.886788344586</v>
      </c>
      <c r="DZ66" s="108">
        <v>55822.14</v>
      </c>
      <c r="EB66" s="109">
        <v>596754.94282066182</v>
      </c>
      <c r="ED66" s="110">
        <v>-11804</v>
      </c>
      <c r="EE66" s="111">
        <v>-5377.8659454469162</v>
      </c>
      <c r="EG66" s="112">
        <v>-4209.3331629813802</v>
      </c>
      <c r="EI66" s="121">
        <v>4</v>
      </c>
      <c r="EJ66" s="77">
        <v>1637.0193977344718</v>
      </c>
      <c r="EN66" s="114" t="s">
        <v>139</v>
      </c>
    </row>
    <row r="67" spans="1:144" hidden="1" x14ac:dyDescent="0.3">
      <c r="A67" s="81">
        <v>150000967</v>
      </c>
      <c r="B67" s="82" t="s">
        <v>140</v>
      </c>
      <c r="C67" s="490" t="s">
        <v>141</v>
      </c>
      <c r="D67" s="84">
        <v>1448.3</v>
      </c>
      <c r="E67" s="115">
        <v>1264.5999999999999</v>
      </c>
      <c r="F67" s="104"/>
      <c r="G67" s="104">
        <v>183.7</v>
      </c>
      <c r="H67" s="88">
        <v>23522.537983294576</v>
      </c>
      <c r="I67" s="88">
        <v>23990.612323359383</v>
      </c>
      <c r="J67" s="116">
        <v>468.07434006480617</v>
      </c>
      <c r="K67" s="88">
        <v>4356.3614558834779</v>
      </c>
      <c r="L67" s="88">
        <v>4399.1052343740976</v>
      </c>
      <c r="M67" s="116">
        <v>42.743778490619661</v>
      </c>
      <c r="N67" s="88">
        <v>8985.7603106909046</v>
      </c>
      <c r="O67" s="88">
        <v>8544.4145376714878</v>
      </c>
      <c r="P67" s="116">
        <v>-441.34577301941681</v>
      </c>
      <c r="Q67" s="88">
        <v>0</v>
      </c>
      <c r="R67" s="88">
        <v>0</v>
      </c>
      <c r="S67" s="116">
        <v>0</v>
      </c>
      <c r="T67" s="88">
        <v>0</v>
      </c>
      <c r="U67" s="88">
        <v>0</v>
      </c>
      <c r="V67" s="116">
        <v>0</v>
      </c>
      <c r="W67" s="88">
        <v>12293.424382330697</v>
      </c>
      <c r="X67" s="88">
        <v>10152.1307693299</v>
      </c>
      <c r="Y67" s="116">
        <v>-2141.2936130007965</v>
      </c>
      <c r="Z67" s="88">
        <v>1613.7360000000006</v>
      </c>
      <c r="AA67" s="88">
        <v>0</v>
      </c>
      <c r="AB67" s="116">
        <v>-1613.7360000000006</v>
      </c>
      <c r="AC67" s="88">
        <v>31310.205235502061</v>
      </c>
      <c r="AD67" s="88">
        <v>34061.612198556148</v>
      </c>
      <c r="AE67" s="117">
        <v>2751.4069630540871</v>
      </c>
      <c r="AF67" s="91">
        <v>82082.025367701717</v>
      </c>
      <c r="AG67" s="92">
        <v>81147.875063291023</v>
      </c>
      <c r="AH67" s="116">
        <v>-934.15030441069393</v>
      </c>
      <c r="AI67" s="88">
        <v>0</v>
      </c>
      <c r="AJ67" s="88">
        <v>0</v>
      </c>
      <c r="AK67" s="116">
        <v>0</v>
      </c>
      <c r="AL67" s="88">
        <v>0</v>
      </c>
      <c r="AM67" s="88">
        <v>0</v>
      </c>
      <c r="AN67" s="116">
        <v>0</v>
      </c>
      <c r="AO67" s="88">
        <v>15171.847397921629</v>
      </c>
      <c r="AP67" s="88">
        <v>15532.038696242646</v>
      </c>
      <c r="AQ67" s="116">
        <v>360.1912983210168</v>
      </c>
      <c r="AR67" s="88">
        <v>58067.969658649199</v>
      </c>
      <c r="AS67" s="88">
        <v>88179.475274835582</v>
      </c>
      <c r="AT67" s="118">
        <v>30111.505616186383</v>
      </c>
      <c r="AU67" s="88">
        <v>6904.1318414587695</v>
      </c>
      <c r="AV67" s="88">
        <v>232</v>
      </c>
      <c r="AW67" s="94">
        <v>-6672.1318414587695</v>
      </c>
      <c r="AX67" s="88">
        <v>8500.6602747571669</v>
      </c>
      <c r="AY67" s="88">
        <v>0</v>
      </c>
      <c r="AZ67" s="117">
        <v>-8500.6602747571669</v>
      </c>
      <c r="BA67" s="88">
        <v>4422.5154226921313</v>
      </c>
      <c r="BB67" s="88">
        <v>0</v>
      </c>
      <c r="BC67" s="94">
        <v>-4422.5154226921313</v>
      </c>
      <c r="BD67" s="88">
        <v>0</v>
      </c>
      <c r="BE67" s="88">
        <v>0</v>
      </c>
      <c r="BF67" s="95">
        <v>0</v>
      </c>
      <c r="BG67" s="88">
        <v>0</v>
      </c>
      <c r="BH67" s="88">
        <v>0</v>
      </c>
      <c r="BI67" s="94">
        <v>0</v>
      </c>
      <c r="BJ67" s="88">
        <v>3196.8715891687989</v>
      </c>
      <c r="BK67" s="88">
        <v>4830</v>
      </c>
      <c r="BL67" s="95">
        <v>1633.1284108312011</v>
      </c>
      <c r="BM67" s="88">
        <v>403.43400000000014</v>
      </c>
      <c r="BN67" s="88">
        <v>0</v>
      </c>
      <c r="BO67" s="94">
        <v>-403.43400000000014</v>
      </c>
      <c r="BP67" s="91">
        <v>23427.613128076868</v>
      </c>
      <c r="BQ67" s="96">
        <v>5062</v>
      </c>
      <c r="BR67" s="94">
        <v>-18365.613128076868</v>
      </c>
      <c r="BS67" s="88">
        <v>113692.49842814921</v>
      </c>
      <c r="BT67" s="88">
        <v>158109.21222838436</v>
      </c>
      <c r="BU67" s="116">
        <v>44416.713800235157</v>
      </c>
      <c r="BV67" s="88">
        <v>35789.334969996795</v>
      </c>
      <c r="BW67" s="88">
        <v>42922.382814277385</v>
      </c>
      <c r="BX67" s="116">
        <v>7133.0478442805907</v>
      </c>
      <c r="BY67" s="88">
        <v>48154.317996016456</v>
      </c>
      <c r="BZ67" s="88">
        <v>29403.269235419648</v>
      </c>
      <c r="CA67" s="116">
        <v>-18751.048760596808</v>
      </c>
      <c r="CB67" s="88">
        <v>3928.6272175049239</v>
      </c>
      <c r="CC67" s="88">
        <v>4041.9028260487203</v>
      </c>
      <c r="CD67" s="116">
        <v>113.27560854379635</v>
      </c>
      <c r="CE67" s="88">
        <v>476.8173208336554</v>
      </c>
      <c r="CF67" s="88">
        <v>554.44574346276681</v>
      </c>
      <c r="CG67" s="116">
        <v>77.628422629111412</v>
      </c>
      <c r="CH67" s="88">
        <v>13579.279692130265</v>
      </c>
      <c r="CI67" s="88">
        <v>7061.1522684056008</v>
      </c>
      <c r="CJ67" s="116">
        <v>-6518.1274237246644</v>
      </c>
      <c r="CK67" s="88">
        <v>0</v>
      </c>
      <c r="CL67" s="88">
        <v>0</v>
      </c>
      <c r="CM67" s="116">
        <v>0</v>
      </c>
      <c r="CN67" s="88">
        <v>13579.279692130265</v>
      </c>
      <c r="CO67" s="96">
        <v>7061.1522684056008</v>
      </c>
      <c r="CP67" s="116">
        <v>-6518.1274237246644</v>
      </c>
      <c r="CQ67" s="119">
        <v>394370.33117698081</v>
      </c>
      <c r="CR67" s="77">
        <v>432013.75415036769</v>
      </c>
      <c r="CS67" s="116">
        <v>37643.422973386885</v>
      </c>
      <c r="CT67" s="91">
        <v>473244.39741237694</v>
      </c>
      <c r="CU67" s="98">
        <v>518416.50498044118</v>
      </c>
      <c r="CV67" s="117">
        <v>45172.107568064239</v>
      </c>
      <c r="CW67" s="88">
        <v>3165.4809888791101</v>
      </c>
      <c r="CX67" s="88">
        <v>-42006.626579185307</v>
      </c>
      <c r="CY67" s="116">
        <v>-45172.107568064421</v>
      </c>
      <c r="CZ67" s="99">
        <v>45172.107568064406</v>
      </c>
      <c r="DA67" s="8">
        <v>2</v>
      </c>
      <c r="DB67" s="100">
        <v>11900.56</v>
      </c>
      <c r="DC67" s="100">
        <v>10014.459999999999</v>
      </c>
      <c r="DD67" s="100">
        <v>3912.5999999999995</v>
      </c>
      <c r="DE67" s="100">
        <v>8984.5499999999993</v>
      </c>
      <c r="DF67" s="101">
        <v>42793.575832653092</v>
      </c>
      <c r="DG67" s="120">
        <v>5716918.5408150721</v>
      </c>
      <c r="DH67" s="494">
        <v>5634.1113185406348</v>
      </c>
      <c r="DI67" s="96">
        <f>VLOOKUP(A67,'[9]побудинковий звіт'!$A$9:$DQ$353,121,FALSE)</f>
        <v>721.92</v>
      </c>
      <c r="DJ67" s="103">
        <v>6.3165607457523425</v>
      </c>
      <c r="DK67" s="103"/>
      <c r="DL67" s="103">
        <v>5.606524644556921</v>
      </c>
      <c r="DM67" s="104">
        <v>7987.9227190784113</v>
      </c>
      <c r="DN67" s="104">
        <v>1029.9185772051064</v>
      </c>
      <c r="DO67" s="105">
        <v>9017.8412962835173</v>
      </c>
      <c r="DP67" s="2"/>
      <c r="DQ67" s="104">
        <v>7987.96</v>
      </c>
      <c r="DR67" s="104">
        <v>1029.9099999999999</v>
      </c>
      <c r="DS67" s="104">
        <v>9017.869999999999</v>
      </c>
      <c r="DT67" s="106">
        <v>9017.8412962835191</v>
      </c>
      <c r="DU67" s="104">
        <v>2.870371647986758E-2</v>
      </c>
      <c r="DV67" s="107">
        <v>1104</v>
      </c>
      <c r="DX67" s="77">
        <v>97794.699344071283</v>
      </c>
      <c r="DY67" s="77">
        <v>111889.77032980269</v>
      </c>
      <c r="DZ67" s="108">
        <v>12897.149999999998</v>
      </c>
      <c r="EB67" s="109">
        <v>696815.63590379036</v>
      </c>
      <c r="ED67" s="110">
        <v>-12588</v>
      </c>
      <c r="EE67" s="111">
        <v>30205.575832653092</v>
      </c>
      <c r="EG67" s="112">
        <v>42900.181819527214</v>
      </c>
      <c r="EI67" s="121">
        <v>4</v>
      </c>
      <c r="EJ67" s="77">
        <v>1669.9003451585202</v>
      </c>
      <c r="EN67" s="114" t="s">
        <v>141</v>
      </c>
    </row>
    <row r="68" spans="1:144" hidden="1" x14ac:dyDescent="0.3">
      <c r="A68" s="81">
        <v>150000968</v>
      </c>
      <c r="B68" s="82" t="s">
        <v>142</v>
      </c>
      <c r="C68" s="490" t="s">
        <v>143</v>
      </c>
      <c r="D68" s="84">
        <v>2117.4</v>
      </c>
      <c r="E68" s="115">
        <v>1759.4</v>
      </c>
      <c r="F68" s="104"/>
      <c r="G68" s="104">
        <v>358</v>
      </c>
      <c r="H68" s="88">
        <v>27731.947921522256</v>
      </c>
      <c r="I68" s="88">
        <v>28582.199656116107</v>
      </c>
      <c r="J68" s="116">
        <v>850.25173459385041</v>
      </c>
      <c r="K68" s="88">
        <v>4907.310348107264</v>
      </c>
      <c r="L68" s="88">
        <v>4955.4604148033332</v>
      </c>
      <c r="M68" s="116">
        <v>48.150066696069189</v>
      </c>
      <c r="N68" s="88">
        <v>11801.823527277627</v>
      </c>
      <c r="O68" s="88">
        <v>11221.982119291435</v>
      </c>
      <c r="P68" s="116">
        <v>-579.84140798619228</v>
      </c>
      <c r="Q68" s="88">
        <v>0</v>
      </c>
      <c r="R68" s="88">
        <v>0</v>
      </c>
      <c r="S68" s="116">
        <v>0</v>
      </c>
      <c r="T68" s="88">
        <v>0</v>
      </c>
      <c r="U68" s="88">
        <v>0</v>
      </c>
      <c r="V68" s="116">
        <v>0</v>
      </c>
      <c r="W68" s="88">
        <v>14788.185683018713</v>
      </c>
      <c r="X68" s="88">
        <v>13147.557852214126</v>
      </c>
      <c r="Y68" s="116">
        <v>-1640.6278308045876</v>
      </c>
      <c r="Z68" s="88">
        <v>2481.7320000000009</v>
      </c>
      <c r="AA68" s="88">
        <v>0</v>
      </c>
      <c r="AB68" s="116">
        <v>-2481.7320000000009</v>
      </c>
      <c r="AC68" s="88">
        <v>46700.207361099892</v>
      </c>
      <c r="AD68" s="88">
        <v>51010.153971184038</v>
      </c>
      <c r="AE68" s="117">
        <v>4309.9466100841455</v>
      </c>
      <c r="AF68" s="91">
        <v>108411.20684102576</v>
      </c>
      <c r="AG68" s="92">
        <v>108917.35401360903</v>
      </c>
      <c r="AH68" s="116">
        <v>506.14717258326709</v>
      </c>
      <c r="AI68" s="88">
        <v>0</v>
      </c>
      <c r="AJ68" s="88">
        <v>0</v>
      </c>
      <c r="AK68" s="116">
        <v>0</v>
      </c>
      <c r="AL68" s="88">
        <v>0</v>
      </c>
      <c r="AM68" s="88">
        <v>0</v>
      </c>
      <c r="AN68" s="116">
        <v>0</v>
      </c>
      <c r="AO68" s="88">
        <v>20558.014765090637</v>
      </c>
      <c r="AP68" s="88">
        <v>18756.641280292763</v>
      </c>
      <c r="AQ68" s="116">
        <v>-1801.373484797874</v>
      </c>
      <c r="AR68" s="88">
        <v>60143.653326707448</v>
      </c>
      <c r="AS68" s="88">
        <v>79756.271963942709</v>
      </c>
      <c r="AT68" s="118">
        <v>19612.61863723526</v>
      </c>
      <c r="AU68" s="88">
        <v>7968.2561018525093</v>
      </c>
      <c r="AV68" s="88">
        <v>1875.676267020488</v>
      </c>
      <c r="AW68" s="94">
        <v>-6092.5798348320213</v>
      </c>
      <c r="AX68" s="88">
        <v>9575.9057362059939</v>
      </c>
      <c r="AY68" s="88">
        <v>1292</v>
      </c>
      <c r="AZ68" s="117">
        <v>-8283.9057362059939</v>
      </c>
      <c r="BA68" s="88">
        <v>6132.9322504426427</v>
      </c>
      <c r="BB68" s="88">
        <v>0</v>
      </c>
      <c r="BC68" s="94">
        <v>-6132.9322504426427</v>
      </c>
      <c r="BD68" s="88">
        <v>0</v>
      </c>
      <c r="BE68" s="88">
        <v>0</v>
      </c>
      <c r="BF68" s="95">
        <v>0</v>
      </c>
      <c r="BG68" s="88">
        <v>0</v>
      </c>
      <c r="BH68" s="88">
        <v>0</v>
      </c>
      <c r="BI68" s="94">
        <v>0</v>
      </c>
      <c r="BJ68" s="88">
        <v>3657.6671359660581</v>
      </c>
      <c r="BK68" s="88">
        <v>7700.22</v>
      </c>
      <c r="BL68" s="95">
        <v>4042.5528640339421</v>
      </c>
      <c r="BM68" s="88">
        <v>620.43300000000022</v>
      </c>
      <c r="BN68" s="88">
        <v>0</v>
      </c>
      <c r="BO68" s="94">
        <v>-620.43300000000022</v>
      </c>
      <c r="BP68" s="91">
        <v>27955.194224467203</v>
      </c>
      <c r="BQ68" s="96">
        <v>10867.896267020489</v>
      </c>
      <c r="BR68" s="94">
        <v>-17087.297957446714</v>
      </c>
      <c r="BS68" s="88">
        <v>91489.539309332351</v>
      </c>
      <c r="BT68" s="88">
        <v>140674.07260417496</v>
      </c>
      <c r="BU68" s="116">
        <v>49184.533294842608</v>
      </c>
      <c r="BV68" s="88">
        <v>39607.567659862958</v>
      </c>
      <c r="BW68" s="88">
        <v>45329.659437675837</v>
      </c>
      <c r="BX68" s="116">
        <v>5722.0917778128787</v>
      </c>
      <c r="BY68" s="88">
        <v>48904.557268798089</v>
      </c>
      <c r="BZ68" s="88">
        <v>25542.733158526215</v>
      </c>
      <c r="CA68" s="116">
        <v>-23361.824110271875</v>
      </c>
      <c r="CB68" s="88">
        <v>0</v>
      </c>
      <c r="CC68" s="88">
        <v>0</v>
      </c>
      <c r="CD68" s="116">
        <v>0</v>
      </c>
      <c r="CE68" s="88">
        <v>0</v>
      </c>
      <c r="CF68" s="88">
        <v>0</v>
      </c>
      <c r="CG68" s="116">
        <v>0</v>
      </c>
      <c r="CH68" s="88">
        <v>17523.115106778147</v>
      </c>
      <c r="CI68" s="88">
        <v>13822.593046408503</v>
      </c>
      <c r="CJ68" s="116">
        <v>-3700.5220603696434</v>
      </c>
      <c r="CK68" s="88">
        <v>0</v>
      </c>
      <c r="CL68" s="88">
        <v>0</v>
      </c>
      <c r="CM68" s="116">
        <v>0</v>
      </c>
      <c r="CN68" s="88">
        <v>17523.115106778147</v>
      </c>
      <c r="CO68" s="96">
        <v>13822.593046408503</v>
      </c>
      <c r="CP68" s="116">
        <v>-3700.5220603696434</v>
      </c>
      <c r="CQ68" s="119">
        <v>414592.84850206267</v>
      </c>
      <c r="CR68" s="77">
        <v>443667.22177165048</v>
      </c>
      <c r="CS68" s="116">
        <v>29074.373269587813</v>
      </c>
      <c r="CT68" s="91">
        <v>497511.41820247518</v>
      </c>
      <c r="CU68" s="98">
        <v>532400.66612598056</v>
      </c>
      <c r="CV68" s="117">
        <v>34889.247923505376</v>
      </c>
      <c r="CW68" s="88">
        <v>4490.4495630584561</v>
      </c>
      <c r="CX68" s="88">
        <v>-30398.798360447057</v>
      </c>
      <c r="CY68" s="116">
        <v>-34889.247923505514</v>
      </c>
      <c r="CZ68" s="99">
        <v>34889.247923505398</v>
      </c>
      <c r="DA68" s="8">
        <v>2</v>
      </c>
      <c r="DB68" s="100">
        <v>8053.77</v>
      </c>
      <c r="DC68" s="100">
        <v>0</v>
      </c>
      <c r="DD68" s="100">
        <v>182.47000000000025</v>
      </c>
      <c r="DE68" s="100">
        <v>-1400.6399999999999</v>
      </c>
      <c r="DF68" s="101">
        <v>37759.641621229763</v>
      </c>
      <c r="DG68" s="120">
        <v>6024022.413186403</v>
      </c>
      <c r="DH68" s="494">
        <v>7838.5698670254587</v>
      </c>
      <c r="DI68" s="96">
        <f>VLOOKUP(A68,'[9]побудинковий звіт'!$A$9:$DQ$353,121,FALSE)</f>
        <v>853.44</v>
      </c>
      <c r="DJ68" s="103">
        <v>4.4768819785430631</v>
      </c>
      <c r="DK68" s="103"/>
      <c r="DL68" s="103">
        <v>3.9123767778049143</v>
      </c>
      <c r="DM68" s="104">
        <v>7876.6261530486654</v>
      </c>
      <c r="DN68" s="104">
        <v>1400.6308864541593</v>
      </c>
      <c r="DO68" s="105">
        <v>9277.2570395028251</v>
      </c>
      <c r="DP68" s="2"/>
      <c r="DQ68" s="104">
        <v>7871.3</v>
      </c>
      <c r="DR68" s="104">
        <v>1400.6399999999999</v>
      </c>
      <c r="DS68" s="104">
        <v>9271.94</v>
      </c>
      <c r="DT68" s="106">
        <v>9277.2570395028251</v>
      </c>
      <c r="DU68" s="104">
        <v>-5.3170395028246276</v>
      </c>
      <c r="DV68" s="107">
        <v>1104</v>
      </c>
      <c r="DX68" s="77">
        <v>105718.61706140958</v>
      </c>
      <c r="DY68" s="77">
        <v>108749.00187715584</v>
      </c>
      <c r="DZ68" s="108">
        <v>-1218.1699999999996</v>
      </c>
      <c r="EB68" s="109">
        <v>721723.83992048935</v>
      </c>
      <c r="ED68" s="110">
        <v>-12237</v>
      </c>
      <c r="EE68" s="111">
        <v>25522.641621229763</v>
      </c>
      <c r="EG68" s="112">
        <v>37534.639435116456</v>
      </c>
      <c r="EI68" s="121">
        <v>5</v>
      </c>
      <c r="EJ68" s="77">
        <v>1835.7178228681785</v>
      </c>
      <c r="EN68" s="114" t="s">
        <v>143</v>
      </c>
    </row>
    <row r="69" spans="1:144" hidden="1" x14ac:dyDescent="0.3">
      <c r="A69" s="81">
        <v>150000981</v>
      </c>
      <c r="B69" s="82" t="s">
        <v>144</v>
      </c>
      <c r="C69" s="490" t="s">
        <v>145</v>
      </c>
      <c r="D69" s="84">
        <v>2214.37</v>
      </c>
      <c r="E69" s="115">
        <v>2214.37</v>
      </c>
      <c r="F69" s="104">
        <v>213.63</v>
      </c>
      <c r="G69" s="104">
        <v>0</v>
      </c>
      <c r="H69" s="88">
        <v>33564.309640608692</v>
      </c>
      <c r="I69" s="88">
        <v>32603.083542100529</v>
      </c>
      <c r="J69" s="116">
        <v>-961.22609850816298</v>
      </c>
      <c r="K69" s="88">
        <v>6458.8703845020636</v>
      </c>
      <c r="L69" s="88">
        <v>6389.0168438457413</v>
      </c>
      <c r="M69" s="116">
        <v>-69.853540656322366</v>
      </c>
      <c r="N69" s="88">
        <v>12674.984745687369</v>
      </c>
      <c r="O69" s="88">
        <v>12676.665257558829</v>
      </c>
      <c r="P69" s="116">
        <v>1.6805118714601122</v>
      </c>
      <c r="Q69" s="88">
        <v>3187.0843623581759</v>
      </c>
      <c r="R69" s="88">
        <v>3186.6785058640562</v>
      </c>
      <c r="S69" s="116">
        <v>-0.40585649411968916</v>
      </c>
      <c r="T69" s="88">
        <v>1592.3360032640012</v>
      </c>
      <c r="U69" s="88">
        <v>1356.6525117636556</v>
      </c>
      <c r="V69" s="116">
        <v>-235.68349150034555</v>
      </c>
      <c r="W69" s="88">
        <v>15768.242894535097</v>
      </c>
      <c r="X69" s="88">
        <v>19716.610229504702</v>
      </c>
      <c r="Y69" s="116">
        <v>3948.3673349696055</v>
      </c>
      <c r="Z69" s="88">
        <v>2391.5196000000001</v>
      </c>
      <c r="AA69" s="88">
        <v>0</v>
      </c>
      <c r="AB69" s="116">
        <v>-2391.5196000000001</v>
      </c>
      <c r="AC69" s="88">
        <v>46361.04415001125</v>
      </c>
      <c r="AD69" s="88">
        <v>52388.766877696384</v>
      </c>
      <c r="AE69" s="117">
        <v>6027.7227276851336</v>
      </c>
      <c r="AF69" s="91">
        <v>121998.39178096665</v>
      </c>
      <c r="AG69" s="92">
        <v>128317.4737683339</v>
      </c>
      <c r="AH69" s="116">
        <v>6319.081987367259</v>
      </c>
      <c r="AI69" s="88">
        <v>88087.154787993073</v>
      </c>
      <c r="AJ69" s="88">
        <v>87063.735286385316</v>
      </c>
      <c r="AK69" s="116">
        <v>-1023.4195016077574</v>
      </c>
      <c r="AL69" s="88">
        <v>0</v>
      </c>
      <c r="AM69" s="88">
        <v>0</v>
      </c>
      <c r="AN69" s="116">
        <v>0</v>
      </c>
      <c r="AO69" s="88">
        <v>6863.1160023702059</v>
      </c>
      <c r="AP69" s="88">
        <v>6726.0992998270322</v>
      </c>
      <c r="AQ69" s="116">
        <v>-137.01670254317378</v>
      </c>
      <c r="AR69" s="88">
        <v>135404.02958051665</v>
      </c>
      <c r="AS69" s="88">
        <v>105892.7400130482</v>
      </c>
      <c r="AT69" s="118">
        <v>-29511.289567468455</v>
      </c>
      <c r="AU69" s="88">
        <v>7888.1997394909795</v>
      </c>
      <c r="AV69" s="88">
        <v>4340</v>
      </c>
      <c r="AW69" s="94">
        <v>-3548.1997394909795</v>
      </c>
      <c r="AX69" s="88">
        <v>9035.1573780025537</v>
      </c>
      <c r="AY69" s="88">
        <v>24549</v>
      </c>
      <c r="AZ69" s="117">
        <v>15513.842621997446</v>
      </c>
      <c r="BA69" s="88">
        <v>3756.452476894829</v>
      </c>
      <c r="BB69" s="88">
        <v>1369</v>
      </c>
      <c r="BC69" s="94">
        <v>-2387.452476894829</v>
      </c>
      <c r="BD69" s="88">
        <v>7413.0015396863246</v>
      </c>
      <c r="BE69" s="88">
        <v>0</v>
      </c>
      <c r="BF69" s="95">
        <v>-7413.0015396863246</v>
      </c>
      <c r="BG69" s="88">
        <v>3025.7622694959232</v>
      </c>
      <c r="BH69" s="88">
        <v>17</v>
      </c>
      <c r="BI69" s="94">
        <v>-3008.7622694959232</v>
      </c>
      <c r="BJ69" s="88">
        <v>4869.7896051985708</v>
      </c>
      <c r="BK69" s="88">
        <v>0</v>
      </c>
      <c r="BL69" s="95">
        <v>-4869.7896051985708</v>
      </c>
      <c r="BM69" s="88">
        <v>597.87990000000002</v>
      </c>
      <c r="BN69" s="88">
        <v>0</v>
      </c>
      <c r="BO69" s="94">
        <v>-597.87990000000002</v>
      </c>
      <c r="BP69" s="91">
        <v>36586.242908769185</v>
      </c>
      <c r="BQ69" s="96">
        <v>30275</v>
      </c>
      <c r="BR69" s="94">
        <v>-6311.2429087691853</v>
      </c>
      <c r="BS69" s="88">
        <v>129440.74016689791</v>
      </c>
      <c r="BT69" s="88">
        <v>134113.74973894548</v>
      </c>
      <c r="BU69" s="116">
        <v>4673.0095720475656</v>
      </c>
      <c r="BV69" s="88">
        <v>89959.636196045496</v>
      </c>
      <c r="BW69" s="88">
        <v>91742.840925693105</v>
      </c>
      <c r="BX69" s="116">
        <v>1783.2047296476085</v>
      </c>
      <c r="BY69" s="88">
        <v>17106.617445204178</v>
      </c>
      <c r="BZ69" s="88">
        <v>23812.88602983618</v>
      </c>
      <c r="CA69" s="116">
        <v>6706.2685846320019</v>
      </c>
      <c r="CB69" s="88">
        <v>3207.733729082719</v>
      </c>
      <c r="CC69" s="88">
        <v>3271.5791380972278</v>
      </c>
      <c r="CD69" s="116">
        <v>63.845409014508732</v>
      </c>
      <c r="CE69" s="88">
        <v>385.94337040204647</v>
      </c>
      <c r="CF69" s="88">
        <v>0</v>
      </c>
      <c r="CG69" s="116">
        <v>-385.94337040204647</v>
      </c>
      <c r="CH69" s="88">
        <v>21637.350036690106</v>
      </c>
      <c r="CI69" s="88">
        <v>30928.291392468425</v>
      </c>
      <c r="CJ69" s="116">
        <v>9290.9413557783191</v>
      </c>
      <c r="CK69" s="88">
        <v>29626.456564154891</v>
      </c>
      <c r="CL69" s="88">
        <v>24737.947111569836</v>
      </c>
      <c r="CM69" s="116">
        <v>-4888.5094525850545</v>
      </c>
      <c r="CN69" s="88">
        <v>51263.806600844997</v>
      </c>
      <c r="CO69" s="96">
        <v>55666.238504038265</v>
      </c>
      <c r="CP69" s="116">
        <v>4402.4319031932682</v>
      </c>
      <c r="CQ69" s="119">
        <v>680303.41256909317</v>
      </c>
      <c r="CR69" s="77">
        <v>666882.34270420473</v>
      </c>
      <c r="CS69" s="116">
        <v>-13421.069864888443</v>
      </c>
      <c r="CT69" s="91">
        <v>816364.09508291178</v>
      </c>
      <c r="CU69" s="98">
        <v>800258.81124504562</v>
      </c>
      <c r="CV69" s="117">
        <v>-16105.283837866154</v>
      </c>
      <c r="CW69" s="88">
        <v>28641.88217828453</v>
      </c>
      <c r="CX69" s="88">
        <v>44747.16601615063</v>
      </c>
      <c r="CY69" s="116">
        <v>16105.2838378661</v>
      </c>
      <c r="CZ69" s="99">
        <v>-16105.283837866091</v>
      </c>
      <c r="DA69" s="8">
        <v>3</v>
      </c>
      <c r="DB69" s="100">
        <v>58861.46</v>
      </c>
      <c r="DC69" s="100">
        <v>0</v>
      </c>
      <c r="DD69" s="100">
        <v>42766.67</v>
      </c>
      <c r="DE69" s="100">
        <v>0</v>
      </c>
      <c r="DF69" s="101">
        <v>5149.5570303657441</v>
      </c>
      <c r="DG69" s="120">
        <v>10140071.727134356</v>
      </c>
      <c r="DH69" s="494">
        <v>9865.5757397096513</v>
      </c>
      <c r="DI69" s="96">
        <f>VLOOKUP(A69,'[9]побудинковий звіт'!$A$9:$DQ$353,121,FALSE)</f>
        <v>0</v>
      </c>
      <c r="DJ69" s="103">
        <v>6.0421169690571013</v>
      </c>
      <c r="DK69" s="103">
        <v>7.3961234000275127</v>
      </c>
      <c r="DL69" s="103">
        <v>5.0321242600402067</v>
      </c>
      <c r="DM69" s="104">
        <v>16088.497379470713</v>
      </c>
      <c r="DN69" s="104">
        <v>0</v>
      </c>
      <c r="DO69" s="105">
        <v>16088.497379470713</v>
      </c>
      <c r="DP69" s="2"/>
      <c r="DQ69" s="104">
        <v>16094.79</v>
      </c>
      <c r="DR69" s="104">
        <v>0</v>
      </c>
      <c r="DS69" s="104">
        <v>16094.79</v>
      </c>
      <c r="DT69" s="106">
        <v>16166.977854492521</v>
      </c>
      <c r="DU69" s="104">
        <v>-72.187854492520273</v>
      </c>
      <c r="DV69" s="107">
        <v>1104</v>
      </c>
      <c r="DX69" s="77">
        <v>206388.32698714302</v>
      </c>
      <c r="DY69" s="77">
        <v>163401.28801565783</v>
      </c>
      <c r="DZ69" s="108">
        <v>42766.67</v>
      </c>
      <c r="EB69" s="109">
        <v>1624848.3549662</v>
      </c>
      <c r="ED69" s="110">
        <v>-7907</v>
      </c>
      <c r="EE69" s="111">
        <v>-2757.4429696342559</v>
      </c>
      <c r="EG69" s="112">
        <v>-6931.3273414837549</v>
      </c>
      <c r="EI69" s="121">
        <v>9</v>
      </c>
      <c r="EJ69" s="77">
        <v>5072.5361685019698</v>
      </c>
      <c r="EN69" s="114" t="s">
        <v>145</v>
      </c>
    </row>
    <row r="70" spans="1:144" hidden="1" x14ac:dyDescent="0.3">
      <c r="A70" s="81">
        <v>150000982</v>
      </c>
      <c r="B70" s="82" t="s">
        <v>146</v>
      </c>
      <c r="C70" s="490" t="s">
        <v>147</v>
      </c>
      <c r="D70" s="84">
        <v>5953.29</v>
      </c>
      <c r="E70" s="115">
        <v>5953.29</v>
      </c>
      <c r="F70" s="104">
        <v>569.36</v>
      </c>
      <c r="G70" s="104">
        <v>0</v>
      </c>
      <c r="H70" s="88">
        <v>72658.842872425972</v>
      </c>
      <c r="I70" s="88">
        <v>71879.923075949642</v>
      </c>
      <c r="J70" s="116">
        <v>-778.91979647632979</v>
      </c>
      <c r="K70" s="88">
        <v>19291.4783672306</v>
      </c>
      <c r="L70" s="88">
        <v>18846.981664340081</v>
      </c>
      <c r="M70" s="116">
        <v>-444.49670289051937</v>
      </c>
      <c r="N70" s="88">
        <v>34044.205391696858</v>
      </c>
      <c r="O70" s="88">
        <v>34048.576365075169</v>
      </c>
      <c r="P70" s="116">
        <v>4.3709733783107367</v>
      </c>
      <c r="Q70" s="88">
        <v>8301.4020049618102</v>
      </c>
      <c r="R70" s="88">
        <v>8304.4407614517768</v>
      </c>
      <c r="S70" s="116">
        <v>3.0387564899665449</v>
      </c>
      <c r="T70" s="88">
        <v>4775.6827012273534</v>
      </c>
      <c r="U70" s="88">
        <v>4303.6444399068569</v>
      </c>
      <c r="V70" s="116">
        <v>-472.03826132049653</v>
      </c>
      <c r="W70" s="88">
        <v>50573.481569311727</v>
      </c>
      <c r="X70" s="88">
        <v>52227.346929088366</v>
      </c>
      <c r="Y70" s="116">
        <v>1653.8653597766388</v>
      </c>
      <c r="Z70" s="88">
        <v>6428.8404</v>
      </c>
      <c r="AA70" s="88">
        <v>0</v>
      </c>
      <c r="AB70" s="116">
        <v>-6428.8404</v>
      </c>
      <c r="AC70" s="88">
        <v>124634.9766032694</v>
      </c>
      <c r="AD70" s="88">
        <v>140842.33852041219</v>
      </c>
      <c r="AE70" s="117">
        <v>16207.361917142785</v>
      </c>
      <c r="AF70" s="91">
        <v>320708.90991012368</v>
      </c>
      <c r="AG70" s="92">
        <v>330453.25175622408</v>
      </c>
      <c r="AH70" s="116">
        <v>9744.3418461004039</v>
      </c>
      <c r="AI70" s="88">
        <v>335050.14682636777</v>
      </c>
      <c r="AJ70" s="88">
        <v>331773.36156694242</v>
      </c>
      <c r="AK70" s="116">
        <v>-3276.7852594253491</v>
      </c>
      <c r="AL70" s="88">
        <v>0</v>
      </c>
      <c r="AM70" s="88">
        <v>0</v>
      </c>
      <c r="AN70" s="116">
        <v>0</v>
      </c>
      <c r="AO70" s="88">
        <v>20582.916595772072</v>
      </c>
      <c r="AP70" s="88">
        <v>19994.0387699979</v>
      </c>
      <c r="AQ70" s="116">
        <v>-588.87782577417238</v>
      </c>
      <c r="AR70" s="88">
        <v>405185.65408275154</v>
      </c>
      <c r="AS70" s="88">
        <v>445443.92920117185</v>
      </c>
      <c r="AT70" s="118">
        <v>40258.275118420308</v>
      </c>
      <c r="AU70" s="88">
        <v>14163.239203487994</v>
      </c>
      <c r="AV70" s="88">
        <v>10911</v>
      </c>
      <c r="AW70" s="94">
        <v>-3252.239203487994</v>
      </c>
      <c r="AX70" s="88">
        <v>26986.812569534148</v>
      </c>
      <c r="AY70" s="88">
        <v>28533.078327781419</v>
      </c>
      <c r="AZ70" s="117">
        <v>1546.2657582472712</v>
      </c>
      <c r="BA70" s="88">
        <v>10588.986056182523</v>
      </c>
      <c r="BB70" s="88">
        <v>11990.081138621012</v>
      </c>
      <c r="BC70" s="94">
        <v>1401.095082438489</v>
      </c>
      <c r="BD70" s="88">
        <v>18928.849478318585</v>
      </c>
      <c r="BE70" s="88">
        <v>7365</v>
      </c>
      <c r="BF70" s="95">
        <v>-11563.849478318585</v>
      </c>
      <c r="BG70" s="88">
        <v>9076.7152658050072</v>
      </c>
      <c r="BH70" s="88">
        <v>88</v>
      </c>
      <c r="BI70" s="94">
        <v>-8988.7152658050072</v>
      </c>
      <c r="BJ70" s="88">
        <v>14216.044798116278</v>
      </c>
      <c r="BK70" s="88">
        <v>10555.179882325325</v>
      </c>
      <c r="BL70" s="95">
        <v>-3660.8649157909531</v>
      </c>
      <c r="BM70" s="88">
        <v>1607.2101</v>
      </c>
      <c r="BN70" s="88">
        <v>0</v>
      </c>
      <c r="BO70" s="94">
        <v>-1607.2101</v>
      </c>
      <c r="BP70" s="91">
        <v>95567.857471444528</v>
      </c>
      <c r="BQ70" s="96">
        <v>69442.33934872775</v>
      </c>
      <c r="BR70" s="94">
        <v>-26125.518122716778</v>
      </c>
      <c r="BS70" s="88">
        <v>252586.96570824506</v>
      </c>
      <c r="BT70" s="88">
        <v>269836.48405890074</v>
      </c>
      <c r="BU70" s="116">
        <v>17249.518350655679</v>
      </c>
      <c r="BV70" s="88">
        <v>270149.55289887433</v>
      </c>
      <c r="BW70" s="88">
        <v>275006.79368213756</v>
      </c>
      <c r="BX70" s="116">
        <v>4857.2407832632307</v>
      </c>
      <c r="BY70" s="88">
        <v>41729.262461735081</v>
      </c>
      <c r="BZ70" s="88">
        <v>45739.49000168682</v>
      </c>
      <c r="CA70" s="116">
        <v>4010.2275399517384</v>
      </c>
      <c r="CB70" s="88">
        <v>9638.1457990501058</v>
      </c>
      <c r="CC70" s="88">
        <v>9815.262336736625</v>
      </c>
      <c r="CD70" s="116">
        <v>177.11653768651922</v>
      </c>
      <c r="CE70" s="88">
        <v>1157.8920355335199</v>
      </c>
      <c r="CF70" s="88">
        <v>0</v>
      </c>
      <c r="CG70" s="116">
        <v>-1157.8920355335199</v>
      </c>
      <c r="CH70" s="88">
        <v>109850.35149748222</v>
      </c>
      <c r="CI70" s="88">
        <v>73615.891366791984</v>
      </c>
      <c r="CJ70" s="116">
        <v>-36234.460130690233</v>
      </c>
      <c r="CK70" s="88">
        <v>66247.177922809788</v>
      </c>
      <c r="CL70" s="88">
        <v>66228.461381572924</v>
      </c>
      <c r="CM70" s="116">
        <v>-18.716541236863122</v>
      </c>
      <c r="CN70" s="88">
        <v>176097.529420292</v>
      </c>
      <c r="CO70" s="96">
        <v>139844.35274836491</v>
      </c>
      <c r="CP70" s="116">
        <v>-36253.176671927096</v>
      </c>
      <c r="CQ70" s="119">
        <v>1928454.8332101896</v>
      </c>
      <c r="CR70" s="77">
        <v>1937349.3034708907</v>
      </c>
      <c r="CS70" s="116">
        <v>8894.4702607011423</v>
      </c>
      <c r="CT70" s="91">
        <v>2314145.7998522273</v>
      </c>
      <c r="CU70" s="98">
        <v>2324819.1641650689</v>
      </c>
      <c r="CV70" s="117">
        <v>10673.364312841557</v>
      </c>
      <c r="CW70" s="88">
        <v>60378.979524655428</v>
      </c>
      <c r="CX70" s="88">
        <v>49705.615211814351</v>
      </c>
      <c r="CY70" s="116">
        <v>-10673.364312841077</v>
      </c>
      <c r="CZ70" s="99">
        <v>10673.364312841048</v>
      </c>
      <c r="DA70" s="8">
        <v>3</v>
      </c>
      <c r="DB70" s="100">
        <v>171379</v>
      </c>
      <c r="DC70" s="100">
        <v>0</v>
      </c>
      <c r="DD70" s="100">
        <v>126246.81</v>
      </c>
      <c r="DE70" s="100">
        <v>0</v>
      </c>
      <c r="DF70" s="101">
        <v>-58542.504229559796</v>
      </c>
      <c r="DG70" s="120">
        <v>28494297.352522589</v>
      </c>
      <c r="DH70" s="494">
        <v>26523.405481223133</v>
      </c>
      <c r="DI70" s="96">
        <f>VLOOKUP(A70,'[9]побудинковий звіт'!$A$9:$DQ$353,121,FALSE)</f>
        <v>0</v>
      </c>
      <c r="DJ70" s="103">
        <v>5.9306016635307897</v>
      </c>
      <c r="DK70" s="103">
        <v>7.7551963358194227</v>
      </c>
      <c r="DL70" s="103">
        <v>4.7935738498184897</v>
      </c>
      <c r="DM70" s="104">
        <v>45130.081571456154</v>
      </c>
      <c r="DN70" s="104">
        <v>0</v>
      </c>
      <c r="DO70" s="105">
        <v>45130.081571456154</v>
      </c>
      <c r="DP70" s="2"/>
      <c r="DQ70" s="104">
        <v>45132.19</v>
      </c>
      <c r="DR70" s="104">
        <v>0</v>
      </c>
      <c r="DS70" s="104">
        <v>45132.19</v>
      </c>
      <c r="DT70" s="106">
        <v>45219.448069617451</v>
      </c>
      <c r="DU70" s="104">
        <v>-87.2580696174482</v>
      </c>
      <c r="DV70" s="107">
        <v>1376.0000000000002</v>
      </c>
      <c r="DX70" s="77">
        <v>600904.21386503521</v>
      </c>
      <c r="DY70" s="77">
        <v>617863.52225987951</v>
      </c>
      <c r="DZ70" s="108">
        <v>126246.81</v>
      </c>
      <c r="EB70" s="109">
        <v>4862227.8489930183</v>
      </c>
      <c r="ED70" s="110">
        <v>58899</v>
      </c>
      <c r="EE70" s="111">
        <v>356.49577044020407</v>
      </c>
      <c r="EG70" s="112">
        <v>-103993.97385684289</v>
      </c>
      <c r="EI70" s="121">
        <v>9</v>
      </c>
      <c r="EJ70" s="77">
        <v>16163.645917130452</v>
      </c>
      <c r="EN70" s="114" t="s">
        <v>147</v>
      </c>
    </row>
    <row r="71" spans="1:144" hidden="1" x14ac:dyDescent="0.3">
      <c r="A71" s="81">
        <v>150000983</v>
      </c>
      <c r="B71" s="82" t="s">
        <v>148</v>
      </c>
      <c r="C71" s="490" t="s">
        <v>149</v>
      </c>
      <c r="D71" s="84">
        <v>3858.65</v>
      </c>
      <c r="E71" s="115">
        <v>3858.65</v>
      </c>
      <c r="F71" s="104">
        <v>441.5</v>
      </c>
      <c r="G71" s="104">
        <v>0</v>
      </c>
      <c r="H71" s="88">
        <v>47830.730370082558</v>
      </c>
      <c r="I71" s="88">
        <v>47416.765347689325</v>
      </c>
      <c r="J71" s="116">
        <v>-413.96502239323308</v>
      </c>
      <c r="K71" s="88">
        <v>7196.6039571280262</v>
      </c>
      <c r="L71" s="88">
        <v>7159.5127108905781</v>
      </c>
      <c r="M71" s="116">
        <v>-37.091246237448104</v>
      </c>
      <c r="N71" s="88">
        <v>21920.519309358035</v>
      </c>
      <c r="O71" s="88">
        <v>21919.325810549795</v>
      </c>
      <c r="P71" s="116">
        <v>-1.1934988082393829</v>
      </c>
      <c r="Q71" s="88">
        <v>5608.6542932946395</v>
      </c>
      <c r="R71" s="88">
        <v>5609.7152195904828</v>
      </c>
      <c r="S71" s="116">
        <v>1.0609262958432737</v>
      </c>
      <c r="T71" s="88">
        <v>3183.3466979633531</v>
      </c>
      <c r="U71" s="88">
        <v>2673.2170463693028</v>
      </c>
      <c r="V71" s="116">
        <v>-510.1296515940503</v>
      </c>
      <c r="W71" s="88">
        <v>37010.486367355843</v>
      </c>
      <c r="X71" s="88">
        <v>36720.839284480135</v>
      </c>
      <c r="Y71" s="116">
        <v>-289.64708287570829</v>
      </c>
      <c r="Z71" s="88">
        <v>4167.0720000000001</v>
      </c>
      <c r="AA71" s="88">
        <v>0</v>
      </c>
      <c r="AB71" s="116">
        <v>-4167.0720000000001</v>
      </c>
      <c r="AC71" s="88">
        <v>80784.287479046747</v>
      </c>
      <c r="AD71" s="88">
        <v>91287.980016635411</v>
      </c>
      <c r="AE71" s="117">
        <v>10503.692537588664</v>
      </c>
      <c r="AF71" s="91">
        <v>207701.7004742292</v>
      </c>
      <c r="AG71" s="92">
        <v>212787.35543620502</v>
      </c>
      <c r="AH71" s="116">
        <v>5085.6549619758152</v>
      </c>
      <c r="AI71" s="88">
        <v>223366.76455091179</v>
      </c>
      <c r="AJ71" s="88">
        <v>220542.65387140919</v>
      </c>
      <c r="AK71" s="116">
        <v>-2824.1106795025989</v>
      </c>
      <c r="AL71" s="88">
        <v>0</v>
      </c>
      <c r="AM71" s="88">
        <v>0</v>
      </c>
      <c r="AN71" s="116">
        <v>0</v>
      </c>
      <c r="AO71" s="88">
        <v>13730.860553523549</v>
      </c>
      <c r="AP71" s="88">
        <v>13616.074030606742</v>
      </c>
      <c r="AQ71" s="116">
        <v>-114.78652291680737</v>
      </c>
      <c r="AR71" s="88">
        <v>268358.17258413904</v>
      </c>
      <c r="AS71" s="88">
        <v>245171.18</v>
      </c>
      <c r="AT71" s="118">
        <v>-23186.99258413905</v>
      </c>
      <c r="AU71" s="88">
        <v>9263.1460403405617</v>
      </c>
      <c r="AV71" s="88">
        <v>14086</v>
      </c>
      <c r="AW71" s="94">
        <v>4822.8539596594383</v>
      </c>
      <c r="AX71" s="88">
        <v>10162.863107293695</v>
      </c>
      <c r="AY71" s="88">
        <v>373</v>
      </c>
      <c r="AZ71" s="117">
        <v>-9789.8631072936951</v>
      </c>
      <c r="BA71" s="88">
        <v>6778.1386375267994</v>
      </c>
      <c r="BB71" s="88">
        <v>3330</v>
      </c>
      <c r="BC71" s="94">
        <v>-3448.1386375267994</v>
      </c>
      <c r="BD71" s="88">
        <v>12985.834042626606</v>
      </c>
      <c r="BE71" s="88">
        <v>1045</v>
      </c>
      <c r="BF71" s="95">
        <v>-11940.834042626606</v>
      </c>
      <c r="BG71" s="88">
        <v>6050.9532495501126</v>
      </c>
      <c r="BH71" s="88">
        <v>9308</v>
      </c>
      <c r="BI71" s="94">
        <v>3257.0467504498874</v>
      </c>
      <c r="BJ71" s="88">
        <v>8666.8983838098993</v>
      </c>
      <c r="BK71" s="88">
        <v>5726</v>
      </c>
      <c r="BL71" s="95">
        <v>-2940.8983838098993</v>
      </c>
      <c r="BM71" s="88">
        <v>1041.768</v>
      </c>
      <c r="BN71" s="88">
        <v>0</v>
      </c>
      <c r="BO71" s="94">
        <v>-1041.768</v>
      </c>
      <c r="BP71" s="91">
        <v>54949.601461147671</v>
      </c>
      <c r="BQ71" s="96">
        <v>33868</v>
      </c>
      <c r="BR71" s="94">
        <v>-21081.601461147671</v>
      </c>
      <c r="BS71" s="88">
        <v>154485.52952485421</v>
      </c>
      <c r="BT71" s="88">
        <v>169737.0307051928</v>
      </c>
      <c r="BU71" s="116">
        <v>15251.501180338586</v>
      </c>
      <c r="BV71" s="88">
        <v>174151.78136013245</v>
      </c>
      <c r="BW71" s="88">
        <v>176275.98370295</v>
      </c>
      <c r="BX71" s="116">
        <v>2124.2023428175598</v>
      </c>
      <c r="BY71" s="88">
        <v>27494.877916235946</v>
      </c>
      <c r="BZ71" s="88">
        <v>29568.516612676656</v>
      </c>
      <c r="CA71" s="116">
        <v>2073.6386964407102</v>
      </c>
      <c r="CB71" s="88">
        <v>5176.606992864411</v>
      </c>
      <c r="CC71" s="88">
        <v>5300.4043877957092</v>
      </c>
      <c r="CD71" s="116">
        <v>123.79739493129819</v>
      </c>
      <c r="CE71" s="88">
        <v>625.28089572958879</v>
      </c>
      <c r="CF71" s="88">
        <v>0</v>
      </c>
      <c r="CG71" s="116">
        <v>-625.28089572958879</v>
      </c>
      <c r="CH71" s="88">
        <v>12372.496234771124</v>
      </c>
      <c r="CI71" s="88">
        <v>4882.9268517553264</v>
      </c>
      <c r="CJ71" s="116">
        <v>-7489.5693830157979</v>
      </c>
      <c r="CK71" s="88">
        <v>33771.594018401382</v>
      </c>
      <c r="CL71" s="88">
        <v>36167.904436522513</v>
      </c>
      <c r="CM71" s="116">
        <v>2396.3104181211311</v>
      </c>
      <c r="CN71" s="88">
        <v>46144.090253172508</v>
      </c>
      <c r="CO71" s="96">
        <v>41050.831288277841</v>
      </c>
      <c r="CP71" s="116">
        <v>-5093.2589648946669</v>
      </c>
      <c r="CQ71" s="119">
        <v>1176185.2665669404</v>
      </c>
      <c r="CR71" s="77">
        <v>1147918.0300351139</v>
      </c>
      <c r="CS71" s="116">
        <v>-28267.236531826435</v>
      </c>
      <c r="CT71" s="91">
        <v>1411422.3198803284</v>
      </c>
      <c r="CU71" s="98">
        <v>1377501.6360421367</v>
      </c>
      <c r="CV71" s="117">
        <v>-33920.683838191675</v>
      </c>
      <c r="CW71" s="88">
        <v>36781.914817226294</v>
      </c>
      <c r="CX71" s="88">
        <v>70702.598655418013</v>
      </c>
      <c r="CY71" s="116">
        <v>33920.683838191719</v>
      </c>
      <c r="CZ71" s="99">
        <v>-33920.68383819169</v>
      </c>
      <c r="DA71" s="8">
        <v>3</v>
      </c>
      <c r="DB71" s="100">
        <v>52375.19</v>
      </c>
      <c r="DC71" s="100">
        <v>0</v>
      </c>
      <c r="DD71" s="100">
        <v>24847.180000000004</v>
      </c>
      <c r="DE71" s="100">
        <v>0</v>
      </c>
      <c r="DF71" s="101">
        <v>-21142.909870603005</v>
      </c>
      <c r="DG71" s="120">
        <v>17378450.816370659</v>
      </c>
      <c r="DH71" s="494">
        <v>17191.25702932692</v>
      </c>
      <c r="DI71" s="96">
        <f>VLOOKUP(A71,'[9]побудинковий звіт'!$A$9:$DQ$353,121,FALSE)</f>
        <v>0</v>
      </c>
      <c r="DJ71" s="103">
        <v>5.5021858027701382</v>
      </c>
      <c r="DK71" s="103">
        <v>7.3450029807116461</v>
      </c>
      <c r="DL71" s="103">
        <v>4.2929902431640103</v>
      </c>
      <c r="DM71" s="104">
        <v>27528.191967461818</v>
      </c>
      <c r="DN71" s="104">
        <v>0</v>
      </c>
      <c r="DO71" s="105">
        <v>27528.191967461818</v>
      </c>
      <c r="DP71" s="2"/>
      <c r="DQ71" s="104">
        <v>27528.01</v>
      </c>
      <c r="DR71" s="104">
        <v>0</v>
      </c>
      <c r="DS71" s="104">
        <v>27528.01</v>
      </c>
      <c r="DT71" s="106">
        <v>27582.70323868452</v>
      </c>
      <c r="DU71" s="104">
        <v>-54.69323868452193</v>
      </c>
      <c r="DV71" s="107">
        <v>1068</v>
      </c>
      <c r="DX71" s="77">
        <v>387969.32885434403</v>
      </c>
      <c r="DY71" s="77">
        <v>334847.016</v>
      </c>
      <c r="DZ71" s="108">
        <v>24847.180000000004</v>
      </c>
      <c r="EB71" s="109">
        <v>3220298.0710096685</v>
      </c>
      <c r="ED71" s="110">
        <v>25832</v>
      </c>
      <c r="EE71" s="111">
        <v>4689.0901293969946</v>
      </c>
      <c r="EG71" s="112">
        <v>-44332.988492224846</v>
      </c>
      <c r="EI71" s="121">
        <v>9</v>
      </c>
      <c r="EJ71" s="77">
        <v>10261.811714049612</v>
      </c>
      <c r="EN71" s="114" t="s">
        <v>149</v>
      </c>
    </row>
    <row r="72" spans="1:144" hidden="1" x14ac:dyDescent="0.3">
      <c r="A72" s="81">
        <v>150000984</v>
      </c>
      <c r="B72" s="82" t="s">
        <v>150</v>
      </c>
      <c r="C72" s="490" t="s">
        <v>151</v>
      </c>
      <c r="D72" s="84">
        <v>9788.74</v>
      </c>
      <c r="E72" s="115">
        <v>9788.74</v>
      </c>
      <c r="F72" s="104">
        <v>1089.02</v>
      </c>
      <c r="G72" s="104">
        <v>0</v>
      </c>
      <c r="H72" s="88">
        <v>118264.29251976201</v>
      </c>
      <c r="I72" s="88">
        <v>116166.74862617595</v>
      </c>
      <c r="J72" s="116">
        <v>-2097.5438935860584</v>
      </c>
      <c r="K72" s="88">
        <v>19955.848583749357</v>
      </c>
      <c r="L72" s="88">
        <v>19631.794084822657</v>
      </c>
      <c r="M72" s="116">
        <v>-324.05449892670003</v>
      </c>
      <c r="N72" s="88">
        <v>54929.744967224651</v>
      </c>
      <c r="O72" s="88">
        <v>54918.177759977734</v>
      </c>
      <c r="P72" s="116">
        <v>-11.567207246916951</v>
      </c>
      <c r="Q72" s="88">
        <v>12973.824559859107</v>
      </c>
      <c r="R72" s="88">
        <v>12966.13579088923</v>
      </c>
      <c r="S72" s="116">
        <v>-7.6887689698778559</v>
      </c>
      <c r="T72" s="88">
        <v>4775.6827012273534</v>
      </c>
      <c r="U72" s="88">
        <v>3990.9441382722498</v>
      </c>
      <c r="V72" s="116">
        <v>-784.73856295510359</v>
      </c>
      <c r="W72" s="88">
        <v>67828.346602519508</v>
      </c>
      <c r="X72" s="88">
        <v>69682.234517437682</v>
      </c>
      <c r="Y72" s="116">
        <v>1853.8879149181739</v>
      </c>
      <c r="Z72" s="88">
        <v>10571.839199999999</v>
      </c>
      <c r="AA72" s="88">
        <v>0</v>
      </c>
      <c r="AB72" s="116">
        <v>-10571.839199999999</v>
      </c>
      <c r="AC72" s="88">
        <v>204942.41179107115</v>
      </c>
      <c r="AD72" s="88">
        <v>231589.73843981628</v>
      </c>
      <c r="AE72" s="117">
        <v>26647.326648745133</v>
      </c>
      <c r="AF72" s="91">
        <v>494241.99092541309</v>
      </c>
      <c r="AG72" s="92">
        <v>508945.77335739182</v>
      </c>
      <c r="AH72" s="116">
        <v>14703.782431978732</v>
      </c>
      <c r="AI72" s="88">
        <v>243497.70181194996</v>
      </c>
      <c r="AJ72" s="88">
        <v>240802.09472749679</v>
      </c>
      <c r="AK72" s="116">
        <v>-2695.6070844531641</v>
      </c>
      <c r="AL72" s="88">
        <v>2837.0234474999997</v>
      </c>
      <c r="AM72" s="88">
        <v>3008.2678656751582</v>
      </c>
      <c r="AN72" s="116">
        <v>171.24441817515844</v>
      </c>
      <c r="AO72" s="88">
        <v>31507.536055306435</v>
      </c>
      <c r="AP72" s="88">
        <v>33913.089411760666</v>
      </c>
      <c r="AQ72" s="116">
        <v>2405.5533564542311</v>
      </c>
      <c r="AR72" s="88">
        <v>619528.94541276561</v>
      </c>
      <c r="AS72" s="88">
        <v>581661.68000000005</v>
      </c>
      <c r="AT72" s="118">
        <v>-37867.265412765555</v>
      </c>
      <c r="AU72" s="88">
        <v>28372.599294441967</v>
      </c>
      <c r="AV72" s="88">
        <v>12205.124990120859</v>
      </c>
      <c r="AW72" s="94">
        <v>-16167.474304321107</v>
      </c>
      <c r="AX72" s="88">
        <v>32272.630240917941</v>
      </c>
      <c r="AY72" s="88">
        <v>5865</v>
      </c>
      <c r="AZ72" s="117">
        <v>-26407.630240917941</v>
      </c>
      <c r="BA72" s="88">
        <v>26818.904634342372</v>
      </c>
      <c r="BB72" s="88">
        <v>22769.158006000001</v>
      </c>
      <c r="BC72" s="94">
        <v>-4049.746628342371</v>
      </c>
      <c r="BD72" s="88">
        <v>32278.316396120335</v>
      </c>
      <c r="BE72" s="88">
        <v>6523</v>
      </c>
      <c r="BF72" s="95">
        <v>-25755.316396120335</v>
      </c>
      <c r="BG72" s="88">
        <v>9996.8741185930758</v>
      </c>
      <c r="BH72" s="88">
        <v>22188</v>
      </c>
      <c r="BI72" s="94">
        <v>12191.125881406924</v>
      </c>
      <c r="BJ72" s="88">
        <v>23304.584004441782</v>
      </c>
      <c r="BK72" s="88">
        <v>16481</v>
      </c>
      <c r="BL72" s="95">
        <v>-6823.5840044417819</v>
      </c>
      <c r="BM72" s="88">
        <v>2642.9597999999996</v>
      </c>
      <c r="BN72" s="88">
        <v>0</v>
      </c>
      <c r="BO72" s="94">
        <v>-2642.9597999999996</v>
      </c>
      <c r="BP72" s="91">
        <v>155686.86848885746</v>
      </c>
      <c r="BQ72" s="96">
        <v>86031.282996120863</v>
      </c>
      <c r="BR72" s="94">
        <v>-69655.585492736602</v>
      </c>
      <c r="BS72" s="88">
        <v>418073.79899004207</v>
      </c>
      <c r="BT72" s="88">
        <v>379158.58707194822</v>
      </c>
      <c r="BU72" s="116">
        <v>-38915.211918093846</v>
      </c>
      <c r="BV72" s="88">
        <v>286024.72134907549</v>
      </c>
      <c r="BW72" s="88">
        <v>271187.70186506188</v>
      </c>
      <c r="BX72" s="116">
        <v>-14837.01948401361</v>
      </c>
      <c r="BY72" s="88">
        <v>54057.414206946443</v>
      </c>
      <c r="BZ72" s="88">
        <v>68836.893737573511</v>
      </c>
      <c r="CA72" s="116">
        <v>14779.479530627068</v>
      </c>
      <c r="CB72" s="88">
        <v>10126.933827405583</v>
      </c>
      <c r="CC72" s="88">
        <v>10380.735040549738</v>
      </c>
      <c r="CD72" s="116">
        <v>253.80121314415555</v>
      </c>
      <c r="CE72" s="88">
        <v>1224.6000172046961</v>
      </c>
      <c r="CF72" s="88">
        <v>551.51470583821333</v>
      </c>
      <c r="CG72" s="116">
        <v>-673.08531136648276</v>
      </c>
      <c r="CH72" s="88">
        <v>204771.76854061591</v>
      </c>
      <c r="CI72" s="88">
        <v>146598.02929180232</v>
      </c>
      <c r="CJ72" s="116">
        <v>-58173.739248813596</v>
      </c>
      <c r="CK72" s="88">
        <v>92518.448477270998</v>
      </c>
      <c r="CL72" s="88">
        <v>106249.97913427876</v>
      </c>
      <c r="CM72" s="116">
        <v>13731.530657007766</v>
      </c>
      <c r="CN72" s="88">
        <v>297290.21701788693</v>
      </c>
      <c r="CO72" s="96">
        <v>252848.0084260811</v>
      </c>
      <c r="CP72" s="116">
        <v>-44442.208591805829</v>
      </c>
      <c r="CQ72" s="119">
        <v>2614097.7515503541</v>
      </c>
      <c r="CR72" s="77">
        <v>2437325.6292054979</v>
      </c>
      <c r="CS72" s="116">
        <v>-176772.12234485615</v>
      </c>
      <c r="CT72" s="91">
        <v>3136917.3018604247</v>
      </c>
      <c r="CU72" s="98">
        <v>2924790.7550465972</v>
      </c>
      <c r="CV72" s="117">
        <v>-212126.54681382747</v>
      </c>
      <c r="CW72" s="88">
        <v>110523.54502578624</v>
      </c>
      <c r="CX72" s="88">
        <v>322650.09183961304</v>
      </c>
      <c r="CY72" s="116">
        <v>212126.5468138268</v>
      </c>
      <c r="CZ72" s="99">
        <v>-212126.54681382701</v>
      </c>
      <c r="DA72" s="8">
        <v>3</v>
      </c>
      <c r="DB72" s="100">
        <v>117028.38</v>
      </c>
      <c r="DC72" s="100">
        <v>0</v>
      </c>
      <c r="DD72" s="100">
        <v>55245.380000000005</v>
      </c>
      <c r="DE72" s="100">
        <v>0</v>
      </c>
      <c r="DF72" s="101">
        <v>-185554.78497965727</v>
      </c>
      <c r="DG72" s="120">
        <v>38969290.162634537</v>
      </c>
      <c r="DH72" s="494">
        <v>43611.300670766606</v>
      </c>
      <c r="DI72" s="96">
        <f>VLOOKUP(A72,'[9]побудинковий звіт'!$A$9:$DQ$353,121,FALSE)</f>
        <v>0</v>
      </c>
      <c r="DJ72" s="103">
        <v>5.5224091950364445</v>
      </c>
      <c r="DK72" s="103">
        <v>6.4042584908005491</v>
      </c>
      <c r="DL72" s="103">
        <v>4.7781747592983397</v>
      </c>
      <c r="DM72" s="104">
        <v>61729.269739165931</v>
      </c>
      <c r="DN72" s="104">
        <v>0</v>
      </c>
      <c r="DO72" s="105">
        <v>61729.269739165931</v>
      </c>
      <c r="DP72" s="2"/>
      <c r="DQ72" s="104">
        <v>61783</v>
      </c>
      <c r="DR72" s="104">
        <v>0</v>
      </c>
      <c r="DS72" s="104">
        <v>61783</v>
      </c>
      <c r="DT72" s="106">
        <v>62030.388128137478</v>
      </c>
      <c r="DU72" s="104">
        <v>-247.38812813747791</v>
      </c>
      <c r="DV72" s="107">
        <v>1970</v>
      </c>
      <c r="DX72" s="77">
        <v>930258.97668194759</v>
      </c>
      <c r="DY72" s="77">
        <v>801231.5555953451</v>
      </c>
      <c r="DZ72" s="108">
        <v>55245.380000000005</v>
      </c>
      <c r="EB72" s="109">
        <v>7434347.3449531868</v>
      </c>
      <c r="ED72" s="110">
        <v>132271</v>
      </c>
      <c r="EE72" s="111">
        <v>-53283.78497965727</v>
      </c>
      <c r="EG72" s="112">
        <v>-283436.91141545726</v>
      </c>
      <c r="EI72" s="121">
        <v>9</v>
      </c>
      <c r="EJ72" s="77">
        <v>23866.38464072024</v>
      </c>
      <c r="EN72" s="114" t="s">
        <v>151</v>
      </c>
    </row>
    <row r="73" spans="1:144" hidden="1" x14ac:dyDescent="0.3">
      <c r="A73" s="81">
        <v>150000986</v>
      </c>
      <c r="B73" s="82" t="s">
        <v>152</v>
      </c>
      <c r="C73" s="490" t="s">
        <v>153</v>
      </c>
      <c r="D73" s="84">
        <v>6581.9</v>
      </c>
      <c r="E73" s="115">
        <v>6581.9</v>
      </c>
      <c r="F73" s="104">
        <v>729.6</v>
      </c>
      <c r="G73" s="104">
        <v>0</v>
      </c>
      <c r="H73" s="88">
        <v>78966.14839303917</v>
      </c>
      <c r="I73" s="88">
        <v>77687.459414467827</v>
      </c>
      <c r="J73" s="116">
        <v>-1278.6889785713429</v>
      </c>
      <c r="K73" s="88">
        <v>13352.746551307364</v>
      </c>
      <c r="L73" s="88">
        <v>13171.452802018419</v>
      </c>
      <c r="M73" s="116">
        <v>-181.29374928894504</v>
      </c>
      <c r="N73" s="88">
        <v>37169.181243774117</v>
      </c>
      <c r="O73" s="88">
        <v>37167.471222529566</v>
      </c>
      <c r="P73" s="116">
        <v>-1.7100212445511715</v>
      </c>
      <c r="Q73" s="88">
        <v>8773.6430291893957</v>
      </c>
      <c r="R73" s="88">
        <v>8771.1006642506454</v>
      </c>
      <c r="S73" s="116">
        <v>-2.5423649387503247</v>
      </c>
      <c r="T73" s="88">
        <v>3183.3466979633531</v>
      </c>
      <c r="U73" s="88">
        <v>2851.81188311401</v>
      </c>
      <c r="V73" s="116">
        <v>-331.53481484934309</v>
      </c>
      <c r="W73" s="88">
        <v>41641.945082036211</v>
      </c>
      <c r="X73" s="88">
        <v>49926.200016275696</v>
      </c>
      <c r="Y73" s="116">
        <v>8284.254934239485</v>
      </c>
      <c r="Z73" s="88">
        <v>7111.4759999999987</v>
      </c>
      <c r="AA73" s="88">
        <v>0</v>
      </c>
      <c r="AB73" s="116">
        <v>-7111.4759999999987</v>
      </c>
      <c r="AC73" s="88">
        <v>137829.62667813915</v>
      </c>
      <c r="AD73" s="88">
        <v>155752.92700687895</v>
      </c>
      <c r="AE73" s="117">
        <v>17923.300328739802</v>
      </c>
      <c r="AF73" s="91">
        <v>328028.11367544881</v>
      </c>
      <c r="AG73" s="92">
        <v>345328.42300953512</v>
      </c>
      <c r="AH73" s="116">
        <v>17300.309334086312</v>
      </c>
      <c r="AI73" s="88">
        <v>115151.05161192761</v>
      </c>
      <c r="AJ73" s="88">
        <v>114001.5510608833</v>
      </c>
      <c r="AK73" s="116">
        <v>-1149.5005510443152</v>
      </c>
      <c r="AL73" s="88">
        <v>5674.0468949999995</v>
      </c>
      <c r="AM73" s="88">
        <v>2085.6863768982544</v>
      </c>
      <c r="AN73" s="116">
        <v>-3588.3605181017451</v>
      </c>
      <c r="AO73" s="88">
        <v>21134.187686792302</v>
      </c>
      <c r="AP73" s="88">
        <v>20947.709297231777</v>
      </c>
      <c r="AQ73" s="116">
        <v>-186.4783895605251</v>
      </c>
      <c r="AR73" s="88">
        <v>520943.77125398931</v>
      </c>
      <c r="AS73" s="88">
        <v>540446.53274325351</v>
      </c>
      <c r="AT73" s="118">
        <v>19502.761489264201</v>
      </c>
      <c r="AU73" s="88">
        <v>18926.452093924014</v>
      </c>
      <c r="AV73" s="88">
        <v>954.83999999999992</v>
      </c>
      <c r="AW73" s="94">
        <v>-17971.612093924014</v>
      </c>
      <c r="AX73" s="88">
        <v>21561.131869124667</v>
      </c>
      <c r="AY73" s="88">
        <v>3120.31</v>
      </c>
      <c r="AZ73" s="117">
        <v>-18440.821869124666</v>
      </c>
      <c r="BA73" s="88">
        <v>17742.544614756531</v>
      </c>
      <c r="BB73" s="88">
        <v>1972</v>
      </c>
      <c r="BC73" s="94">
        <v>-15770.544614756531</v>
      </c>
      <c r="BD73" s="88">
        <v>21885.910473716987</v>
      </c>
      <c r="BE73" s="88">
        <v>15013</v>
      </c>
      <c r="BF73" s="95">
        <v>-6872.9104737169873</v>
      </c>
      <c r="BG73" s="88">
        <v>6664.3927379831712</v>
      </c>
      <c r="BH73" s="88">
        <v>2084</v>
      </c>
      <c r="BI73" s="94">
        <v>-4580.3927379831712</v>
      </c>
      <c r="BJ73" s="88">
        <v>15188.252941193823</v>
      </c>
      <c r="BK73" s="88">
        <v>16614.941049814784</v>
      </c>
      <c r="BL73" s="95">
        <v>1426.6881086209614</v>
      </c>
      <c r="BM73" s="88">
        <v>1777.8689999999997</v>
      </c>
      <c r="BN73" s="88">
        <v>0</v>
      </c>
      <c r="BO73" s="94">
        <v>-1777.8689999999997</v>
      </c>
      <c r="BP73" s="91">
        <v>103746.5537306992</v>
      </c>
      <c r="BQ73" s="96">
        <v>39759.091049814786</v>
      </c>
      <c r="BR73" s="94">
        <v>-63987.462680884419</v>
      </c>
      <c r="BS73" s="88">
        <v>342692.4578491823</v>
      </c>
      <c r="BT73" s="88">
        <v>370329.13230124384</v>
      </c>
      <c r="BU73" s="116">
        <v>27636.674452061532</v>
      </c>
      <c r="BV73" s="88">
        <v>181909.10958807083</v>
      </c>
      <c r="BW73" s="88">
        <v>203506.8499679488</v>
      </c>
      <c r="BX73" s="116">
        <v>21597.740379877971</v>
      </c>
      <c r="BY73" s="88">
        <v>46660.425017928559</v>
      </c>
      <c r="BZ73" s="88">
        <v>71152.045362830017</v>
      </c>
      <c r="CA73" s="116">
        <v>24491.620344901457</v>
      </c>
      <c r="CB73" s="88">
        <v>9795.6776885626532</v>
      </c>
      <c r="CC73" s="88">
        <v>10052.658512461367</v>
      </c>
      <c r="CD73" s="116">
        <v>256.98082389871342</v>
      </c>
      <c r="CE73" s="88">
        <v>1185.897312591575</v>
      </c>
      <c r="CF73" s="88">
        <v>0</v>
      </c>
      <c r="CG73" s="116">
        <v>-1185.897312591575</v>
      </c>
      <c r="CH73" s="88">
        <v>96546.46885107382</v>
      </c>
      <c r="CI73" s="88">
        <v>70836.27114599022</v>
      </c>
      <c r="CJ73" s="116">
        <v>-25710.197705083599</v>
      </c>
      <c r="CK73" s="88">
        <v>43384.344413591505</v>
      </c>
      <c r="CL73" s="88">
        <v>46443.561162668862</v>
      </c>
      <c r="CM73" s="116">
        <v>3059.2167490773572</v>
      </c>
      <c r="CN73" s="88">
        <v>139930.81326466531</v>
      </c>
      <c r="CO73" s="96">
        <v>117279.83230865908</v>
      </c>
      <c r="CP73" s="116">
        <v>-22650.980956006228</v>
      </c>
      <c r="CQ73" s="119">
        <v>1816852.1055748584</v>
      </c>
      <c r="CR73" s="77">
        <v>1834889.5119907598</v>
      </c>
      <c r="CS73" s="116">
        <v>18037.40641590138</v>
      </c>
      <c r="CT73" s="91">
        <v>2180222.5266898298</v>
      </c>
      <c r="CU73" s="98">
        <v>2201867.4143889118</v>
      </c>
      <c r="CV73" s="117">
        <v>21644.887699082028</v>
      </c>
      <c r="CW73" s="88">
        <v>63564.697767932565</v>
      </c>
      <c r="CX73" s="88">
        <v>41919.810068850777</v>
      </c>
      <c r="CY73" s="116">
        <v>-21644.887699081788</v>
      </c>
      <c r="CZ73" s="99">
        <v>21644.887699081577</v>
      </c>
      <c r="DA73" s="8">
        <v>3</v>
      </c>
      <c r="DB73" s="100">
        <v>76007.520000000004</v>
      </c>
      <c r="DC73" s="100">
        <v>0</v>
      </c>
      <c r="DD73" s="100">
        <v>33576.500000000007</v>
      </c>
      <c r="DE73" s="100">
        <v>0</v>
      </c>
      <c r="DF73" s="101">
        <v>69460.448651565006</v>
      </c>
      <c r="DG73" s="120">
        <v>26925446.693493146</v>
      </c>
      <c r="DH73" s="494">
        <v>29324.021261665825</v>
      </c>
      <c r="DI73" s="96">
        <f>VLOOKUP(A73,'[9]побудинковий звіт'!$A$9:$DQ$353,121,FALSE)</f>
        <v>0</v>
      </c>
      <c r="DJ73" s="103">
        <v>5.8918966216855715</v>
      </c>
      <c r="DK73" s="103">
        <v>6.5150228100437317</v>
      </c>
      <c r="DL73" s="103">
        <v>5.1906796835539026</v>
      </c>
      <c r="DM73" s="104">
        <v>42426.595766400715</v>
      </c>
      <c r="DN73" s="104">
        <v>0</v>
      </c>
      <c r="DO73" s="105">
        <v>42426.595766400715</v>
      </c>
      <c r="DP73" s="2"/>
      <c r="DQ73" s="104">
        <v>42431.02</v>
      </c>
      <c r="DR73" s="104">
        <v>0</v>
      </c>
      <c r="DS73" s="104">
        <v>42431.02</v>
      </c>
      <c r="DT73" s="106">
        <v>42551.99457162161</v>
      </c>
      <c r="DU73" s="104">
        <v>-120.97457162161299</v>
      </c>
      <c r="DV73" s="107">
        <v>1388.0000000000002</v>
      </c>
      <c r="DX73" s="77">
        <v>749628.38998162618</v>
      </c>
      <c r="DY73" s="77">
        <v>696246.74855168199</v>
      </c>
      <c r="DZ73" s="108">
        <v>33576.500000000007</v>
      </c>
      <c r="EB73" s="109">
        <v>6251325.2550478717</v>
      </c>
      <c r="ED73" s="110">
        <v>29685</v>
      </c>
      <c r="EE73" s="111">
        <v>99145.448651565006</v>
      </c>
      <c r="EG73" s="112">
        <v>-5240.4227973086381</v>
      </c>
      <c r="EI73" s="121">
        <v>9</v>
      </c>
      <c r="EJ73" s="77">
        <v>16707.880508350652</v>
      </c>
      <c r="EN73" s="114" t="s">
        <v>153</v>
      </c>
    </row>
    <row r="74" spans="1:144" hidden="1" x14ac:dyDescent="0.3">
      <c r="A74" s="81">
        <v>150000996</v>
      </c>
      <c r="B74" s="82" t="s">
        <v>154</v>
      </c>
      <c r="C74" s="490" t="s">
        <v>155</v>
      </c>
      <c r="D74" s="84">
        <v>3446.77</v>
      </c>
      <c r="E74" s="115">
        <v>3261</v>
      </c>
      <c r="F74" s="104"/>
      <c r="G74" s="104">
        <v>185.76999999999998</v>
      </c>
      <c r="H74" s="88">
        <v>52455.158744384637</v>
      </c>
      <c r="I74" s="88">
        <v>53746.07532882438</v>
      </c>
      <c r="J74" s="116">
        <v>1290.916584439743</v>
      </c>
      <c r="K74" s="88">
        <v>9560.4208992454915</v>
      </c>
      <c r="L74" s="88">
        <v>9678.3857804391482</v>
      </c>
      <c r="M74" s="116">
        <v>117.96488119365677</v>
      </c>
      <c r="N74" s="88">
        <v>19775.010553996712</v>
      </c>
      <c r="O74" s="88">
        <v>18803.526314390539</v>
      </c>
      <c r="P74" s="116">
        <v>-971.4842396061722</v>
      </c>
      <c r="Q74" s="88">
        <v>0</v>
      </c>
      <c r="R74" s="88">
        <v>0</v>
      </c>
      <c r="S74" s="116">
        <v>0</v>
      </c>
      <c r="T74" s="88">
        <v>0</v>
      </c>
      <c r="U74" s="88">
        <v>0</v>
      </c>
      <c r="V74" s="116">
        <v>0</v>
      </c>
      <c r="W74" s="88">
        <v>29585.168072375545</v>
      </c>
      <c r="X74" s="88">
        <v>28283.674019378635</v>
      </c>
      <c r="Y74" s="116">
        <v>-1301.4940529969099</v>
      </c>
      <c r="Z74" s="88">
        <v>3722.4036000000006</v>
      </c>
      <c r="AA74" s="88">
        <v>0</v>
      </c>
      <c r="AB74" s="116">
        <v>-3722.4036000000006</v>
      </c>
      <c r="AC74" s="88">
        <v>72643.405488147167</v>
      </c>
      <c r="AD74" s="88">
        <v>81546.936095948884</v>
      </c>
      <c r="AE74" s="117">
        <v>8903.5306078017165</v>
      </c>
      <c r="AF74" s="91">
        <v>187741.56735814956</v>
      </c>
      <c r="AG74" s="92">
        <v>192058.59753898159</v>
      </c>
      <c r="AH74" s="116">
        <v>4317.0301808320219</v>
      </c>
      <c r="AI74" s="88">
        <v>0</v>
      </c>
      <c r="AJ74" s="88">
        <v>0</v>
      </c>
      <c r="AK74" s="116">
        <v>0</v>
      </c>
      <c r="AL74" s="88">
        <v>0</v>
      </c>
      <c r="AM74" s="88">
        <v>0</v>
      </c>
      <c r="AN74" s="116">
        <v>0</v>
      </c>
      <c r="AO74" s="88">
        <v>39517.982674658313</v>
      </c>
      <c r="AP74" s="88">
        <v>41047.16578147078</v>
      </c>
      <c r="AQ74" s="116">
        <v>1529.1831068124666</v>
      </c>
      <c r="AR74" s="88">
        <v>177302.75005869035</v>
      </c>
      <c r="AS74" s="88">
        <v>181985.69314783739</v>
      </c>
      <c r="AT74" s="118">
        <v>4682.9430891470402</v>
      </c>
      <c r="AU74" s="88">
        <v>14784.383230497266</v>
      </c>
      <c r="AV74" s="88">
        <v>1362</v>
      </c>
      <c r="AW74" s="94">
        <v>-13422.383230497266</v>
      </c>
      <c r="AX74" s="88">
        <v>18655.722035447154</v>
      </c>
      <c r="AY74" s="88">
        <v>6953.72</v>
      </c>
      <c r="AZ74" s="117">
        <v>-11702.002035447153</v>
      </c>
      <c r="BA74" s="88">
        <v>9541.6695757849211</v>
      </c>
      <c r="BB74" s="88">
        <v>631</v>
      </c>
      <c r="BC74" s="94">
        <v>-8910.6695757849211</v>
      </c>
      <c r="BD74" s="88">
        <v>0</v>
      </c>
      <c r="BE74" s="88">
        <v>0</v>
      </c>
      <c r="BF74" s="95">
        <v>0</v>
      </c>
      <c r="BG74" s="88">
        <v>0</v>
      </c>
      <c r="BH74" s="88">
        <v>0</v>
      </c>
      <c r="BI74" s="94">
        <v>0</v>
      </c>
      <c r="BJ74" s="88">
        <v>9606.4518614097378</v>
      </c>
      <c r="BK74" s="88">
        <v>8183.0071113496087</v>
      </c>
      <c r="BL74" s="95">
        <v>-1423.4447500601291</v>
      </c>
      <c r="BM74" s="88">
        <v>930.60090000000014</v>
      </c>
      <c r="BN74" s="88">
        <v>2883</v>
      </c>
      <c r="BO74" s="94">
        <v>1952.3990999999999</v>
      </c>
      <c r="BP74" s="91">
        <v>53518.827603139078</v>
      </c>
      <c r="BQ74" s="96">
        <v>20012.72711134961</v>
      </c>
      <c r="BR74" s="94">
        <v>-33506.100491789468</v>
      </c>
      <c r="BS74" s="88">
        <v>159062.15422960967</v>
      </c>
      <c r="BT74" s="88">
        <v>232451.27485815357</v>
      </c>
      <c r="BU74" s="116">
        <v>73389.120628543897</v>
      </c>
      <c r="BV74" s="88">
        <v>123662.04069103583</v>
      </c>
      <c r="BW74" s="88">
        <v>128870.57194328087</v>
      </c>
      <c r="BX74" s="116">
        <v>5208.5312522450404</v>
      </c>
      <c r="BY74" s="88">
        <v>83332.263778812718</v>
      </c>
      <c r="BZ74" s="88">
        <v>39642.181350867759</v>
      </c>
      <c r="CA74" s="116">
        <v>-43690.082427944959</v>
      </c>
      <c r="CB74" s="88">
        <v>0</v>
      </c>
      <c r="CC74" s="88">
        <v>0</v>
      </c>
      <c r="CD74" s="116">
        <v>0</v>
      </c>
      <c r="CE74" s="88">
        <v>0</v>
      </c>
      <c r="CF74" s="88">
        <v>0</v>
      </c>
      <c r="CG74" s="116">
        <v>0</v>
      </c>
      <c r="CH74" s="88">
        <v>27839.350372077421</v>
      </c>
      <c r="CI74" s="88">
        <v>20703.186796126345</v>
      </c>
      <c r="CJ74" s="116">
        <v>-7136.1635759510755</v>
      </c>
      <c r="CK74" s="88">
        <v>0</v>
      </c>
      <c r="CL74" s="88">
        <v>0</v>
      </c>
      <c r="CM74" s="116">
        <v>0</v>
      </c>
      <c r="CN74" s="88">
        <v>27839.350372077421</v>
      </c>
      <c r="CO74" s="96">
        <v>20703.186796126345</v>
      </c>
      <c r="CP74" s="116">
        <v>-7136.1635759510755</v>
      </c>
      <c r="CQ74" s="119">
        <v>851976.93676617288</v>
      </c>
      <c r="CR74" s="77">
        <v>856771.39852806774</v>
      </c>
      <c r="CS74" s="116">
        <v>4794.4617618948687</v>
      </c>
      <c r="CT74" s="91">
        <v>1022372.3241194075</v>
      </c>
      <c r="CU74" s="98">
        <v>1028125.6782336812</v>
      </c>
      <c r="CV74" s="117">
        <v>5753.3541142737959</v>
      </c>
      <c r="CW74" s="88">
        <v>20533.697026181504</v>
      </c>
      <c r="CX74" s="88">
        <v>14780.342911907548</v>
      </c>
      <c r="CY74" s="116">
        <v>-5753.3541142739559</v>
      </c>
      <c r="CZ74" s="99">
        <v>5753.3541142739195</v>
      </c>
      <c r="DA74" s="8">
        <v>2</v>
      </c>
      <c r="DB74" s="100">
        <v>66431.03</v>
      </c>
      <c r="DC74" s="100">
        <v>5833.96</v>
      </c>
      <c r="DD74" s="100">
        <v>47541.93</v>
      </c>
      <c r="DE74" s="100">
        <v>4932.74</v>
      </c>
      <c r="DF74" s="101">
        <v>27118.061993240844</v>
      </c>
      <c r="DG74" s="120">
        <v>12514872.253747068</v>
      </c>
      <c r="DH74" s="494">
        <v>14528.575841974547</v>
      </c>
      <c r="DI74" s="96">
        <f>VLOOKUP(A74,'[9]побудинковий звіт'!$A$9:$DQ$353,121,FALSE)</f>
        <v>0</v>
      </c>
      <c r="DJ74" s="103">
        <v>5.7910334285544476</v>
      </c>
      <c r="DK74" s="103"/>
      <c r="DL74" s="103">
        <v>4.8512069893767888</v>
      </c>
      <c r="DM74" s="104">
        <v>18884.560010516052</v>
      </c>
      <c r="DN74" s="104">
        <v>901.20872241652603</v>
      </c>
      <c r="DO74" s="105">
        <v>19785.768732932578</v>
      </c>
      <c r="DP74" s="2"/>
      <c r="DQ74" s="104">
        <v>18890.259999999998</v>
      </c>
      <c r="DR74" s="104">
        <v>901.22</v>
      </c>
      <c r="DS74" s="104">
        <v>19791.48</v>
      </c>
      <c r="DT74" s="106">
        <v>19785.768732932582</v>
      </c>
      <c r="DU74" s="104">
        <v>5.7112670674177934</v>
      </c>
      <c r="DV74" s="107">
        <v>1153</v>
      </c>
      <c r="DX74" s="77">
        <v>276985.89319419529</v>
      </c>
      <c r="DY74" s="77">
        <v>242398.10431102439</v>
      </c>
      <c r="DZ74" s="108">
        <v>52474.67</v>
      </c>
      <c r="EB74" s="109">
        <v>2127633.0007042843</v>
      </c>
      <c r="ED74" s="110">
        <v>-13812</v>
      </c>
      <c r="EE74" s="111">
        <v>13306.061993240844</v>
      </c>
      <c r="EG74" s="112">
        <v>5562.8710717784197</v>
      </c>
      <c r="EI74" s="121">
        <v>5</v>
      </c>
      <c r="EJ74" s="77">
        <v>5130.7769850605891</v>
      </c>
      <c r="EN74" s="114" t="s">
        <v>155</v>
      </c>
    </row>
    <row r="75" spans="1:144" hidden="1" x14ac:dyDescent="0.3">
      <c r="A75" s="81">
        <v>150000987</v>
      </c>
      <c r="B75" s="82" t="s">
        <v>156</v>
      </c>
      <c r="C75" s="490" t="s">
        <v>157</v>
      </c>
      <c r="D75" s="84">
        <v>244.2</v>
      </c>
      <c r="E75" s="115">
        <v>244.2</v>
      </c>
      <c r="F75" s="104"/>
      <c r="G75" s="104">
        <v>0</v>
      </c>
      <c r="H75" s="88">
        <v>0</v>
      </c>
      <c r="I75" s="88">
        <v>0</v>
      </c>
      <c r="J75" s="116">
        <v>0</v>
      </c>
      <c r="K75" s="88">
        <v>0</v>
      </c>
      <c r="L75" s="88">
        <v>0</v>
      </c>
      <c r="M75" s="116">
        <v>0</v>
      </c>
      <c r="N75" s="88">
        <v>0</v>
      </c>
      <c r="O75" s="88">
        <v>0</v>
      </c>
      <c r="P75" s="116">
        <v>0</v>
      </c>
      <c r="Q75" s="88">
        <v>0</v>
      </c>
      <c r="R75" s="88">
        <v>0</v>
      </c>
      <c r="S75" s="116">
        <v>0</v>
      </c>
      <c r="T75" s="88">
        <v>0</v>
      </c>
      <c r="U75" s="88">
        <v>0</v>
      </c>
      <c r="V75" s="116">
        <v>0</v>
      </c>
      <c r="W75" s="88">
        <v>0</v>
      </c>
      <c r="X75" s="88">
        <v>0</v>
      </c>
      <c r="Y75" s="116">
        <v>0</v>
      </c>
      <c r="Z75" s="88">
        <v>262.97999999999996</v>
      </c>
      <c r="AA75" s="88">
        <v>0</v>
      </c>
      <c r="AB75" s="116">
        <v>-262.97999999999996</v>
      </c>
      <c r="AC75" s="88">
        <v>0</v>
      </c>
      <c r="AD75" s="88">
        <v>326.94607895581476</v>
      </c>
      <c r="AE75" s="117">
        <v>326.94607895581476</v>
      </c>
      <c r="AF75" s="91">
        <v>262.97999999999996</v>
      </c>
      <c r="AG75" s="92">
        <v>326.94607895581476</v>
      </c>
      <c r="AH75" s="116">
        <v>63.966078955814794</v>
      </c>
      <c r="AI75" s="88">
        <v>0</v>
      </c>
      <c r="AJ75" s="88">
        <v>0</v>
      </c>
      <c r="AK75" s="116">
        <v>0</v>
      </c>
      <c r="AL75" s="88">
        <v>0</v>
      </c>
      <c r="AM75" s="88">
        <v>0</v>
      </c>
      <c r="AN75" s="116">
        <v>0</v>
      </c>
      <c r="AO75" s="88">
        <v>2185.7682352803913</v>
      </c>
      <c r="AP75" s="88">
        <v>1750.3807986562047</v>
      </c>
      <c r="AQ75" s="116">
        <v>-435.38743662418665</v>
      </c>
      <c r="AR75" s="88">
        <v>582.76139406971856</v>
      </c>
      <c r="AS75" s="88">
        <v>353</v>
      </c>
      <c r="AT75" s="118">
        <v>-229.76139406971856</v>
      </c>
      <c r="AU75" s="88">
        <v>0</v>
      </c>
      <c r="AV75" s="88">
        <v>0</v>
      </c>
      <c r="AW75" s="94">
        <v>0</v>
      </c>
      <c r="AX75" s="88">
        <v>0</v>
      </c>
      <c r="AY75" s="88">
        <v>0</v>
      </c>
      <c r="AZ75" s="117">
        <v>0</v>
      </c>
      <c r="BA75" s="88">
        <v>0</v>
      </c>
      <c r="BB75" s="88">
        <v>0</v>
      </c>
      <c r="BC75" s="94">
        <v>0</v>
      </c>
      <c r="BD75" s="88">
        <v>0</v>
      </c>
      <c r="BE75" s="88">
        <v>0</v>
      </c>
      <c r="BF75" s="95">
        <v>0</v>
      </c>
      <c r="BG75" s="88">
        <v>0</v>
      </c>
      <c r="BH75" s="88">
        <v>0</v>
      </c>
      <c r="BI75" s="94">
        <v>0</v>
      </c>
      <c r="BJ75" s="88">
        <v>0</v>
      </c>
      <c r="BK75" s="88">
        <v>0</v>
      </c>
      <c r="BL75" s="95">
        <v>0</v>
      </c>
      <c r="BM75" s="88">
        <v>65.74499999999999</v>
      </c>
      <c r="BN75" s="88">
        <v>0</v>
      </c>
      <c r="BO75" s="94">
        <v>-65.74499999999999</v>
      </c>
      <c r="BP75" s="91">
        <v>65.74499999999999</v>
      </c>
      <c r="BQ75" s="96">
        <v>0</v>
      </c>
      <c r="BR75" s="94">
        <v>-65.74499999999999</v>
      </c>
      <c r="BS75" s="88">
        <v>432.68011113840487</v>
      </c>
      <c r="BT75" s="88">
        <v>922.8108482564644</v>
      </c>
      <c r="BU75" s="116">
        <v>490.13073711805953</v>
      </c>
      <c r="BV75" s="88">
        <v>0</v>
      </c>
      <c r="BW75" s="88">
        <v>23.658611832471721</v>
      </c>
      <c r="BX75" s="116">
        <v>23.658611832471721</v>
      </c>
      <c r="BY75" s="88">
        <v>0</v>
      </c>
      <c r="BZ75" s="88">
        <v>286.55950700628136</v>
      </c>
      <c r="CA75" s="116">
        <v>286.55950700628136</v>
      </c>
      <c r="CB75" s="88">
        <v>0</v>
      </c>
      <c r="CC75" s="88">
        <v>0</v>
      </c>
      <c r="CD75" s="116">
        <v>0</v>
      </c>
      <c r="CE75" s="88">
        <v>0</v>
      </c>
      <c r="CF75" s="88">
        <v>0</v>
      </c>
      <c r="CG75" s="116">
        <v>0</v>
      </c>
      <c r="CH75" s="88">
        <v>0</v>
      </c>
      <c r="CI75" s="88">
        <v>0</v>
      </c>
      <c r="CJ75" s="116">
        <v>0</v>
      </c>
      <c r="CK75" s="88">
        <v>0</v>
      </c>
      <c r="CL75" s="88">
        <v>0</v>
      </c>
      <c r="CM75" s="116">
        <v>0</v>
      </c>
      <c r="CN75" s="88">
        <v>0</v>
      </c>
      <c r="CO75" s="96">
        <v>0</v>
      </c>
      <c r="CP75" s="116">
        <v>0</v>
      </c>
      <c r="CQ75" s="119">
        <v>3529.9347404885148</v>
      </c>
      <c r="CR75" s="77">
        <v>3663.3558447072369</v>
      </c>
      <c r="CS75" s="116">
        <v>133.42110421872212</v>
      </c>
      <c r="CT75" s="91">
        <v>4235.9216885862179</v>
      </c>
      <c r="CU75" s="98">
        <v>4396.0270136486843</v>
      </c>
      <c r="CV75" s="117">
        <v>160.10532506246636</v>
      </c>
      <c r="CW75" s="88">
        <v>217.13508557343971</v>
      </c>
      <c r="CX75" s="88">
        <v>56.831425510671465</v>
      </c>
      <c r="CY75" s="116">
        <v>-160.30366006276824</v>
      </c>
      <c r="CZ75" s="99">
        <v>160.10532506246665</v>
      </c>
      <c r="DA75" s="8">
        <v>3</v>
      </c>
      <c r="DB75" s="100">
        <v>-342.63</v>
      </c>
      <c r="DC75" s="100">
        <v>0</v>
      </c>
      <c r="DD75" s="100">
        <v>-426.12</v>
      </c>
      <c r="DE75" s="100">
        <v>0</v>
      </c>
      <c r="DF75" s="101">
        <v>-746.40025456745502</v>
      </c>
      <c r="DG75" s="120">
        <v>53436.681289915898</v>
      </c>
      <c r="DH75" s="494">
        <v>1087.9724687550397</v>
      </c>
      <c r="DI75" s="96">
        <f>VLOOKUP(A75,'[9]побудинковий звіт'!$A$9:$DQ$353,121,FALSE)</f>
        <v>0</v>
      </c>
      <c r="DJ75" s="103">
        <v>0.34186296172848551</v>
      </c>
      <c r="DK75" s="103"/>
      <c r="DL75" s="103">
        <v>0.34186296172848551</v>
      </c>
      <c r="DM75" s="104">
        <v>83.482935254096162</v>
      </c>
      <c r="DN75" s="104">
        <v>0</v>
      </c>
      <c r="DO75" s="105">
        <v>83.482935254096162</v>
      </c>
      <c r="DP75" s="2"/>
      <c r="DQ75" s="104">
        <v>83.49</v>
      </c>
      <c r="DR75" s="104">
        <v>0</v>
      </c>
      <c r="DS75" s="104">
        <v>83.49</v>
      </c>
      <c r="DT75" s="106">
        <v>83.89016908460394</v>
      </c>
      <c r="DU75" s="104">
        <v>-0.40016908460394518</v>
      </c>
      <c r="DV75" s="107">
        <v>0</v>
      </c>
      <c r="DX75" s="77">
        <v>778.20767288366221</v>
      </c>
      <c r="DY75" s="77">
        <v>423.59999999999997</v>
      </c>
      <c r="DZ75" s="108">
        <v>-426.12</v>
      </c>
      <c r="EB75" s="109">
        <v>6993.1367288366228</v>
      </c>
      <c r="ED75" s="110">
        <v>915</v>
      </c>
      <c r="EE75" s="111">
        <v>168.59974543254498</v>
      </c>
      <c r="EG75" s="112">
        <v>-379.39656602200847</v>
      </c>
      <c r="EI75" s="121">
        <v>1</v>
      </c>
      <c r="EJ75" s="77">
        <v>7.8767999999999994</v>
      </c>
      <c r="EN75" s="114" t="s">
        <v>157</v>
      </c>
    </row>
    <row r="76" spans="1:144" hidden="1" x14ac:dyDescent="0.3">
      <c r="A76" s="81">
        <v>150000988</v>
      </c>
      <c r="B76" s="82" t="s">
        <v>158</v>
      </c>
      <c r="C76" s="490" t="s">
        <v>159</v>
      </c>
      <c r="D76" s="84">
        <v>323.7</v>
      </c>
      <c r="E76" s="115">
        <v>323.7</v>
      </c>
      <c r="F76" s="104"/>
      <c r="G76" s="104">
        <v>0</v>
      </c>
      <c r="H76" s="88">
        <v>0</v>
      </c>
      <c r="I76" s="88">
        <v>0</v>
      </c>
      <c r="J76" s="116">
        <v>0</v>
      </c>
      <c r="K76" s="88">
        <v>0</v>
      </c>
      <c r="L76" s="88">
        <v>0</v>
      </c>
      <c r="M76" s="116">
        <v>0</v>
      </c>
      <c r="N76" s="88">
        <v>0</v>
      </c>
      <c r="O76" s="88">
        <v>0</v>
      </c>
      <c r="P76" s="116">
        <v>0</v>
      </c>
      <c r="Q76" s="88">
        <v>0</v>
      </c>
      <c r="R76" s="88">
        <v>0</v>
      </c>
      <c r="S76" s="116">
        <v>0</v>
      </c>
      <c r="T76" s="88">
        <v>0</v>
      </c>
      <c r="U76" s="88">
        <v>0</v>
      </c>
      <c r="V76" s="116">
        <v>0</v>
      </c>
      <c r="W76" s="88">
        <v>0</v>
      </c>
      <c r="X76" s="88">
        <v>0</v>
      </c>
      <c r="Y76" s="116">
        <v>0</v>
      </c>
      <c r="Z76" s="88">
        <v>337.82400000000001</v>
      </c>
      <c r="AA76" s="88">
        <v>0</v>
      </c>
      <c r="AB76" s="116">
        <v>-337.82400000000001</v>
      </c>
      <c r="AC76" s="88">
        <v>2536.6186905218233</v>
      </c>
      <c r="AD76" s="88">
        <v>6289.4773746721194</v>
      </c>
      <c r="AE76" s="117">
        <v>3752.8586841502961</v>
      </c>
      <c r="AF76" s="91">
        <v>2874.4426905218234</v>
      </c>
      <c r="AG76" s="92">
        <v>6289.4773746721194</v>
      </c>
      <c r="AH76" s="116">
        <v>3415.034684150296</v>
      </c>
      <c r="AI76" s="88">
        <v>0</v>
      </c>
      <c r="AJ76" s="88">
        <v>0</v>
      </c>
      <c r="AK76" s="116">
        <v>0</v>
      </c>
      <c r="AL76" s="88">
        <v>0</v>
      </c>
      <c r="AM76" s="88">
        <v>0</v>
      </c>
      <c r="AN76" s="116">
        <v>0</v>
      </c>
      <c r="AO76" s="88">
        <v>1821.5993883580038</v>
      </c>
      <c r="AP76" s="88">
        <v>1497.6587848699141</v>
      </c>
      <c r="AQ76" s="116">
        <v>-323.94060348808966</v>
      </c>
      <c r="AR76" s="88">
        <v>13145.394784968457</v>
      </c>
      <c r="AS76" s="88">
        <v>6621</v>
      </c>
      <c r="AT76" s="118">
        <v>-6524.3947849684573</v>
      </c>
      <c r="AU76" s="88">
        <v>0</v>
      </c>
      <c r="AV76" s="88">
        <v>0</v>
      </c>
      <c r="AW76" s="94">
        <v>0</v>
      </c>
      <c r="AX76" s="88">
        <v>0</v>
      </c>
      <c r="AY76" s="88">
        <v>0</v>
      </c>
      <c r="AZ76" s="117">
        <v>0</v>
      </c>
      <c r="BA76" s="88">
        <v>0</v>
      </c>
      <c r="BB76" s="88">
        <v>0</v>
      </c>
      <c r="BC76" s="94">
        <v>0</v>
      </c>
      <c r="BD76" s="88">
        <v>0</v>
      </c>
      <c r="BE76" s="88">
        <v>0</v>
      </c>
      <c r="BF76" s="95">
        <v>0</v>
      </c>
      <c r="BG76" s="88">
        <v>0</v>
      </c>
      <c r="BH76" s="88">
        <v>0</v>
      </c>
      <c r="BI76" s="94">
        <v>0</v>
      </c>
      <c r="BJ76" s="88">
        <v>0</v>
      </c>
      <c r="BK76" s="88">
        <v>0</v>
      </c>
      <c r="BL76" s="95">
        <v>0</v>
      </c>
      <c r="BM76" s="88">
        <v>84.456000000000003</v>
      </c>
      <c r="BN76" s="88">
        <v>0</v>
      </c>
      <c r="BO76" s="94">
        <v>-84.456000000000003</v>
      </c>
      <c r="BP76" s="91">
        <v>84.456000000000003</v>
      </c>
      <c r="BQ76" s="96">
        <v>0</v>
      </c>
      <c r="BR76" s="94">
        <v>-84.456000000000003</v>
      </c>
      <c r="BS76" s="88">
        <v>247.24577779337415</v>
      </c>
      <c r="BT76" s="88">
        <v>504.64041103124885</v>
      </c>
      <c r="BU76" s="116">
        <v>257.3946332378747</v>
      </c>
      <c r="BV76" s="88">
        <v>0</v>
      </c>
      <c r="BW76" s="88">
        <v>31.27778061325164</v>
      </c>
      <c r="BX76" s="116">
        <v>31.27778061325164</v>
      </c>
      <c r="BY76" s="88">
        <v>0</v>
      </c>
      <c r="BZ76" s="88">
        <v>154.0261293751098</v>
      </c>
      <c r="CA76" s="116">
        <v>154.0261293751098</v>
      </c>
      <c r="CB76" s="88">
        <v>0</v>
      </c>
      <c r="CC76" s="88">
        <v>0</v>
      </c>
      <c r="CD76" s="116">
        <v>0</v>
      </c>
      <c r="CE76" s="88">
        <v>0</v>
      </c>
      <c r="CF76" s="88">
        <v>0</v>
      </c>
      <c r="CG76" s="116">
        <v>0</v>
      </c>
      <c r="CH76" s="88">
        <v>0</v>
      </c>
      <c r="CI76" s="88">
        <v>0</v>
      </c>
      <c r="CJ76" s="116">
        <v>0</v>
      </c>
      <c r="CK76" s="88">
        <v>0</v>
      </c>
      <c r="CL76" s="88">
        <v>0</v>
      </c>
      <c r="CM76" s="116">
        <v>0</v>
      </c>
      <c r="CN76" s="88">
        <v>0</v>
      </c>
      <c r="CO76" s="96">
        <v>0</v>
      </c>
      <c r="CP76" s="116">
        <v>0</v>
      </c>
      <c r="CQ76" s="119">
        <v>18173.138641641657</v>
      </c>
      <c r="CR76" s="77">
        <v>15098.080480561643</v>
      </c>
      <c r="CS76" s="116">
        <v>-3075.0581610800145</v>
      </c>
      <c r="CT76" s="91">
        <v>21807.766369969988</v>
      </c>
      <c r="CU76" s="98">
        <v>18117.69657667397</v>
      </c>
      <c r="CV76" s="117">
        <v>-3690.0697932960175</v>
      </c>
      <c r="CW76" s="88">
        <v>879.84917615291192</v>
      </c>
      <c r="CX76" s="88">
        <v>4558.1898018884503</v>
      </c>
      <c r="CY76" s="116">
        <v>3678.3406257355382</v>
      </c>
      <c r="CZ76" s="99">
        <v>-3690.0697932960175</v>
      </c>
      <c r="DA76" s="8">
        <v>3</v>
      </c>
      <c r="DB76" s="100">
        <v>670.28</v>
      </c>
      <c r="DC76" s="100">
        <v>0</v>
      </c>
      <c r="DD76" s="100">
        <v>235.39</v>
      </c>
      <c r="DE76" s="100">
        <v>0</v>
      </c>
      <c r="DF76" s="101">
        <v>-4880.1557126058678</v>
      </c>
      <c r="DG76" s="120">
        <v>272251.38655347482</v>
      </c>
      <c r="DH76" s="494">
        <v>1442.1649800819259</v>
      </c>
      <c r="DI76" s="96">
        <f>VLOOKUP(A76,'[9]побудинковий звіт'!$A$9:$DQ$353,121,FALSE)</f>
        <v>0</v>
      </c>
      <c r="DJ76" s="103">
        <v>1.3434664307198401</v>
      </c>
      <c r="DK76" s="103"/>
      <c r="DL76" s="103">
        <v>1.3434664307198401</v>
      </c>
      <c r="DM76" s="104">
        <v>434.88008362401223</v>
      </c>
      <c r="DN76" s="104">
        <v>0</v>
      </c>
      <c r="DO76" s="105">
        <v>434.88008362401223</v>
      </c>
      <c r="DP76" s="2"/>
      <c r="DQ76" s="104">
        <v>434.89</v>
      </c>
      <c r="DR76" s="104">
        <v>0</v>
      </c>
      <c r="DS76" s="104">
        <v>434.89</v>
      </c>
      <c r="DT76" s="106">
        <v>437.00144988559276</v>
      </c>
      <c r="DU76" s="104">
        <v>-2.1114498855927764</v>
      </c>
      <c r="DV76" s="107">
        <v>0</v>
      </c>
      <c r="DX76" s="77">
        <v>15875.820941962149</v>
      </c>
      <c r="DY76" s="77">
        <v>7945.2</v>
      </c>
      <c r="DZ76" s="108">
        <v>235.39</v>
      </c>
      <c r="EB76" s="109">
        <v>157744.7374196215</v>
      </c>
      <c r="ED76" s="110">
        <v>-1350</v>
      </c>
      <c r="EE76" s="111">
        <v>-6230.1557126058678</v>
      </c>
      <c r="EG76" s="112">
        <v>712.6901873348379</v>
      </c>
      <c r="EI76" s="121">
        <v>1</v>
      </c>
      <c r="EJ76" s="77">
        <v>367.35156586974801</v>
      </c>
      <c r="EN76" s="114" t="s">
        <v>159</v>
      </c>
    </row>
    <row r="77" spans="1:144" hidden="1" x14ac:dyDescent="0.3">
      <c r="A77" s="81">
        <v>150000548</v>
      </c>
      <c r="B77" s="82" t="s">
        <v>160</v>
      </c>
      <c r="C77" s="490" t="s">
        <v>161</v>
      </c>
      <c r="D77" s="84">
        <v>2189.9</v>
      </c>
      <c r="E77" s="115">
        <v>2189.9</v>
      </c>
      <c r="F77" s="104"/>
      <c r="G77" s="104">
        <v>0</v>
      </c>
      <c r="H77" s="88">
        <v>34234.00607508915</v>
      </c>
      <c r="I77" s="88">
        <v>31227.306452384339</v>
      </c>
      <c r="J77" s="116">
        <v>-3006.6996227048112</v>
      </c>
      <c r="K77" s="88">
        <v>8258.6341347209454</v>
      </c>
      <c r="L77" s="88">
        <v>7688.3864341743401</v>
      </c>
      <c r="M77" s="116">
        <v>-570.2477005466053</v>
      </c>
      <c r="N77" s="88">
        <v>14542.842936782608</v>
      </c>
      <c r="O77" s="88">
        <v>13828.392288500661</v>
      </c>
      <c r="P77" s="116">
        <v>-714.450648281947</v>
      </c>
      <c r="Q77" s="88">
        <v>2852.9377615368153</v>
      </c>
      <c r="R77" s="88">
        <v>2712.5052490399835</v>
      </c>
      <c r="S77" s="116">
        <v>-140.43251249683181</v>
      </c>
      <c r="T77" s="88">
        <v>2170.6796168610072</v>
      </c>
      <c r="U77" s="88">
        <v>1503.8604664232594</v>
      </c>
      <c r="V77" s="116">
        <v>-666.81915043774779</v>
      </c>
      <c r="W77" s="88">
        <v>23931.54501274084</v>
      </c>
      <c r="X77" s="88">
        <v>29905.533897255656</v>
      </c>
      <c r="Y77" s="116">
        <v>5973.9888845148162</v>
      </c>
      <c r="Z77" s="88">
        <v>2365.4159999999993</v>
      </c>
      <c r="AA77" s="88">
        <v>0</v>
      </c>
      <c r="AB77" s="116">
        <v>-2365.4159999999993</v>
      </c>
      <c r="AC77" s="88">
        <v>45851.638551662792</v>
      </c>
      <c r="AD77" s="88">
        <v>51811.853233469577</v>
      </c>
      <c r="AE77" s="117">
        <v>5960.2146818067849</v>
      </c>
      <c r="AF77" s="91">
        <v>134207.70008939417</v>
      </c>
      <c r="AG77" s="92">
        <v>138677.83802124782</v>
      </c>
      <c r="AH77" s="116">
        <v>4470.1379318536492</v>
      </c>
      <c r="AI77" s="88">
        <v>0</v>
      </c>
      <c r="AJ77" s="88">
        <v>0</v>
      </c>
      <c r="AK77" s="116">
        <v>0</v>
      </c>
      <c r="AL77" s="88">
        <v>0</v>
      </c>
      <c r="AM77" s="88">
        <v>0</v>
      </c>
      <c r="AN77" s="116">
        <v>0</v>
      </c>
      <c r="AO77" s="88">
        <v>6027.6696091654012</v>
      </c>
      <c r="AP77" s="88">
        <v>5467.6100075034283</v>
      </c>
      <c r="AQ77" s="116">
        <v>-560.05960166197292</v>
      </c>
      <c r="AR77" s="88">
        <v>112256.35508713494</v>
      </c>
      <c r="AS77" s="88">
        <v>152284.64025729249</v>
      </c>
      <c r="AT77" s="118">
        <v>40028.285170157542</v>
      </c>
      <c r="AU77" s="88">
        <v>11180.408595258708</v>
      </c>
      <c r="AV77" s="88">
        <v>1929.988175457047</v>
      </c>
      <c r="AW77" s="94">
        <v>-9250.4204198016614</v>
      </c>
      <c r="AX77" s="88">
        <v>15250.300956600473</v>
      </c>
      <c r="AY77" s="88">
        <v>3936</v>
      </c>
      <c r="AZ77" s="117">
        <v>-11314.300956600473</v>
      </c>
      <c r="BA77" s="88">
        <v>4718.539690680409</v>
      </c>
      <c r="BB77" s="88">
        <v>0</v>
      </c>
      <c r="BC77" s="94">
        <v>-4718.539690680409</v>
      </c>
      <c r="BD77" s="88">
        <v>6810.9471799080738</v>
      </c>
      <c r="BE77" s="88">
        <v>0</v>
      </c>
      <c r="BF77" s="95">
        <v>-6810.9471799080738</v>
      </c>
      <c r="BG77" s="88">
        <v>5241.120967434279</v>
      </c>
      <c r="BH77" s="88">
        <v>2269.7228418</v>
      </c>
      <c r="BI77" s="94">
        <v>-2971.398125634279</v>
      </c>
      <c r="BJ77" s="88">
        <v>7076.4787250143654</v>
      </c>
      <c r="BK77" s="88">
        <v>5473.1</v>
      </c>
      <c r="BL77" s="95">
        <v>-1603.378725014365</v>
      </c>
      <c r="BM77" s="88">
        <v>2956.9577290659254</v>
      </c>
      <c r="BN77" s="88">
        <v>6459</v>
      </c>
      <c r="BO77" s="94">
        <v>3502.0422709340746</v>
      </c>
      <c r="BP77" s="91">
        <v>53234.753843962229</v>
      </c>
      <c r="BQ77" s="96">
        <v>20067.811017257045</v>
      </c>
      <c r="BR77" s="94">
        <v>-33166.942826705184</v>
      </c>
      <c r="BS77" s="88">
        <v>148986.44515470849</v>
      </c>
      <c r="BT77" s="88">
        <v>159711.13661998996</v>
      </c>
      <c r="BU77" s="116">
        <v>10724.691465281474</v>
      </c>
      <c r="BV77" s="88">
        <v>70643.074278189742</v>
      </c>
      <c r="BW77" s="88">
        <v>73918.203287431417</v>
      </c>
      <c r="BX77" s="116">
        <v>3275.1290092416748</v>
      </c>
      <c r="BY77" s="88">
        <v>27375.379607835945</v>
      </c>
      <c r="BZ77" s="88">
        <v>33170.905849070317</v>
      </c>
      <c r="CA77" s="116">
        <v>5795.5262412343727</v>
      </c>
      <c r="CB77" s="88">
        <v>2746.381623830247</v>
      </c>
      <c r="CC77" s="88">
        <v>2708.5998158975849</v>
      </c>
      <c r="CD77" s="116">
        <v>-37.781807932662105</v>
      </c>
      <c r="CE77" s="88">
        <v>319.5295292859301</v>
      </c>
      <c r="CF77" s="88">
        <v>0</v>
      </c>
      <c r="CG77" s="116">
        <v>-319.5295292859301</v>
      </c>
      <c r="CH77" s="88">
        <v>25535.360689119691</v>
      </c>
      <c r="CI77" s="88">
        <v>14644.752554325931</v>
      </c>
      <c r="CJ77" s="116">
        <v>-10890.60813479376</v>
      </c>
      <c r="CK77" s="88">
        <v>0</v>
      </c>
      <c r="CL77" s="88">
        <v>0</v>
      </c>
      <c r="CM77" s="116">
        <v>0</v>
      </c>
      <c r="CN77" s="88">
        <v>25535.360689119691</v>
      </c>
      <c r="CO77" s="96">
        <v>14644.752554325931</v>
      </c>
      <c r="CP77" s="116">
        <v>-10890.60813479376</v>
      </c>
      <c r="CQ77" s="119">
        <v>581332.64951262681</v>
      </c>
      <c r="CR77" s="77">
        <v>600651.49743001594</v>
      </c>
      <c r="CS77" s="116">
        <v>19318.847917389125</v>
      </c>
      <c r="CT77" s="91">
        <v>697599.17941515218</v>
      </c>
      <c r="CU77" s="98">
        <v>720781.79691601906</v>
      </c>
      <c r="CV77" s="117">
        <v>23182.61750086688</v>
      </c>
      <c r="CW77" s="88">
        <v>34848.26276667881</v>
      </c>
      <c r="CX77" s="88">
        <v>11665.645265811734</v>
      </c>
      <c r="CY77" s="116">
        <v>-23182.617500867076</v>
      </c>
      <c r="CZ77" s="99">
        <v>23182.617500866982</v>
      </c>
      <c r="DA77" s="8">
        <v>1</v>
      </c>
      <c r="DB77" s="100">
        <v>20746.61</v>
      </c>
      <c r="DC77" s="100">
        <v>0</v>
      </c>
      <c r="DD77" s="100">
        <v>6819.1500000000015</v>
      </c>
      <c r="DE77" s="100">
        <v>0</v>
      </c>
      <c r="DF77" s="101">
        <v>-16064.657526664087</v>
      </c>
      <c r="DG77" s="120">
        <v>8789369.306181971</v>
      </c>
      <c r="DH77" s="494">
        <v>9756.5557302484085</v>
      </c>
      <c r="DI77" s="96">
        <f>VLOOKUP(A77,'[9]побудинковий звіт'!$A$9:$DQ$353,121,FALSE)</f>
        <v>0</v>
      </c>
      <c r="DJ77" s="103">
        <v>6.36027604072597</v>
      </c>
      <c r="DK77" s="103"/>
      <c r="DL77" s="103">
        <v>5.516066245261352</v>
      </c>
      <c r="DM77" s="104">
        <v>13928.368501585803</v>
      </c>
      <c r="DN77" s="104">
        <v>0</v>
      </c>
      <c r="DO77" s="105">
        <v>13928.368501585803</v>
      </c>
      <c r="DP77" s="2"/>
      <c r="DQ77" s="104">
        <v>13927.46</v>
      </c>
      <c r="DR77" s="104">
        <v>0</v>
      </c>
      <c r="DS77" s="104">
        <v>13927.46</v>
      </c>
      <c r="DT77" s="106">
        <v>14061.019630172334</v>
      </c>
      <c r="DU77" s="104">
        <v>-133.55963017233444</v>
      </c>
      <c r="DV77" s="107">
        <v>1104</v>
      </c>
      <c r="DX77" s="77">
        <v>198589.3307173166</v>
      </c>
      <c r="DY77" s="77">
        <v>206822.94152945944</v>
      </c>
      <c r="DZ77" s="108">
        <v>6819.1500000000015</v>
      </c>
      <c r="EB77" s="109">
        <v>1347076.2610456194</v>
      </c>
      <c r="ED77" s="110">
        <v>-21735</v>
      </c>
      <c r="EE77" s="111">
        <v>-37799.657526664087</v>
      </c>
      <c r="EG77" s="112">
        <v>-14011.702993473693</v>
      </c>
      <c r="EI77" s="121">
        <v>5</v>
      </c>
      <c r="EJ77" s="77">
        <v>3665.3406569180788</v>
      </c>
      <c r="EN77" s="114" t="s">
        <v>161</v>
      </c>
    </row>
    <row r="78" spans="1:144" hidden="1" x14ac:dyDescent="0.3">
      <c r="A78" s="81">
        <v>150000549</v>
      </c>
      <c r="B78" s="82" t="s">
        <v>162</v>
      </c>
      <c r="C78" s="490" t="s">
        <v>163</v>
      </c>
      <c r="D78" s="84">
        <v>1173.1199999999999</v>
      </c>
      <c r="E78" s="115">
        <v>1173.1199999999999</v>
      </c>
      <c r="F78" s="104"/>
      <c r="G78" s="104">
        <v>0</v>
      </c>
      <c r="H78" s="88">
        <v>25515.613174687285</v>
      </c>
      <c r="I78" s="88">
        <v>23163.768391525256</v>
      </c>
      <c r="J78" s="116">
        <v>-2351.8447831620288</v>
      </c>
      <c r="K78" s="88">
        <v>6349.4783276458575</v>
      </c>
      <c r="L78" s="88">
        <v>5814.6596325425926</v>
      </c>
      <c r="M78" s="116">
        <v>-534.81869510326487</v>
      </c>
      <c r="N78" s="88">
        <v>7450.7069240444316</v>
      </c>
      <c r="O78" s="88">
        <v>7084.710915898163</v>
      </c>
      <c r="P78" s="116">
        <v>-365.99600814626865</v>
      </c>
      <c r="Q78" s="88">
        <v>1458.5223630969851</v>
      </c>
      <c r="R78" s="88">
        <v>1386.7694972822385</v>
      </c>
      <c r="S78" s="116">
        <v>-71.752865814746656</v>
      </c>
      <c r="T78" s="88">
        <v>0</v>
      </c>
      <c r="U78" s="88">
        <v>0</v>
      </c>
      <c r="V78" s="116">
        <v>0</v>
      </c>
      <c r="W78" s="88">
        <v>11751.178020813477</v>
      </c>
      <c r="X78" s="88">
        <v>9140.6291640039453</v>
      </c>
      <c r="Y78" s="116">
        <v>-2610.5488568095316</v>
      </c>
      <c r="Z78" s="88">
        <v>1263.9672</v>
      </c>
      <c r="AA78" s="88">
        <v>0</v>
      </c>
      <c r="AB78" s="116">
        <v>-1263.9672</v>
      </c>
      <c r="AC78" s="88">
        <v>24534.245833613226</v>
      </c>
      <c r="AD78" s="88">
        <v>27731.1739059799</v>
      </c>
      <c r="AE78" s="117">
        <v>3196.9280723666743</v>
      </c>
      <c r="AF78" s="91">
        <v>78323.711843901256</v>
      </c>
      <c r="AG78" s="92">
        <v>74321.711507232088</v>
      </c>
      <c r="AH78" s="116">
        <v>-4002.0003366691672</v>
      </c>
      <c r="AI78" s="88">
        <v>0</v>
      </c>
      <c r="AJ78" s="88">
        <v>0</v>
      </c>
      <c r="AK78" s="116">
        <v>0</v>
      </c>
      <c r="AL78" s="88">
        <v>0</v>
      </c>
      <c r="AM78" s="88">
        <v>0</v>
      </c>
      <c r="AN78" s="116">
        <v>0</v>
      </c>
      <c r="AO78" s="88">
        <v>6847.0988965986862</v>
      </c>
      <c r="AP78" s="88">
        <v>6302.4986091814062</v>
      </c>
      <c r="AQ78" s="116">
        <v>-544.60028741728001</v>
      </c>
      <c r="AR78" s="88">
        <v>53224.693603297077</v>
      </c>
      <c r="AS78" s="88">
        <v>93824.8</v>
      </c>
      <c r="AT78" s="118">
        <v>40600.106396702926</v>
      </c>
      <c r="AU78" s="88">
        <v>6283.5596444587627</v>
      </c>
      <c r="AV78" s="88">
        <v>16569</v>
      </c>
      <c r="AW78" s="94">
        <v>10285.440355541237</v>
      </c>
      <c r="AX78" s="88">
        <v>11551.134489347854</v>
      </c>
      <c r="AY78" s="88">
        <v>1772.5</v>
      </c>
      <c r="AZ78" s="117">
        <v>-9778.6344893478545</v>
      </c>
      <c r="BA78" s="88">
        <v>1885.6473280657135</v>
      </c>
      <c r="BB78" s="88">
        <v>0</v>
      </c>
      <c r="BC78" s="94">
        <v>-1885.6473280657135</v>
      </c>
      <c r="BD78" s="88">
        <v>3956.6948184698722</v>
      </c>
      <c r="BE78" s="88">
        <v>0</v>
      </c>
      <c r="BF78" s="95">
        <v>-3956.6948184698722</v>
      </c>
      <c r="BG78" s="88">
        <v>0</v>
      </c>
      <c r="BH78" s="88">
        <v>0</v>
      </c>
      <c r="BI78" s="94">
        <v>0</v>
      </c>
      <c r="BJ78" s="88">
        <v>3124.5555972766392</v>
      </c>
      <c r="BK78" s="88">
        <v>0</v>
      </c>
      <c r="BL78" s="95">
        <v>-3124.5555972766392</v>
      </c>
      <c r="BM78" s="88">
        <v>1362.4143532821479</v>
      </c>
      <c r="BN78" s="88">
        <v>0</v>
      </c>
      <c r="BO78" s="94">
        <v>-1362.4143532821479</v>
      </c>
      <c r="BP78" s="91">
        <v>28164.006230900988</v>
      </c>
      <c r="BQ78" s="96">
        <v>18341.5</v>
      </c>
      <c r="BR78" s="94">
        <v>-9822.5062309009882</v>
      </c>
      <c r="BS78" s="88">
        <v>71518.237755631868</v>
      </c>
      <c r="BT78" s="88">
        <v>107135.55554197064</v>
      </c>
      <c r="BU78" s="116">
        <v>35617.317786338768</v>
      </c>
      <c r="BV78" s="88">
        <v>31578.930166132792</v>
      </c>
      <c r="BW78" s="88">
        <v>36407.123682505029</v>
      </c>
      <c r="BX78" s="116">
        <v>4828.1935163722374</v>
      </c>
      <c r="BY78" s="88">
        <v>31306.743988465445</v>
      </c>
      <c r="BZ78" s="88">
        <v>18837.34238558267</v>
      </c>
      <c r="CA78" s="116">
        <v>-12469.401602882775</v>
      </c>
      <c r="CB78" s="88">
        <v>2595.7001258514674</v>
      </c>
      <c r="CC78" s="88">
        <v>2670.5429386393334</v>
      </c>
      <c r="CD78" s="116">
        <v>74.842812787866023</v>
      </c>
      <c r="CE78" s="88">
        <v>315.04001555080805</v>
      </c>
      <c r="CF78" s="88">
        <v>0</v>
      </c>
      <c r="CG78" s="116">
        <v>-315.04001555080805</v>
      </c>
      <c r="CH78" s="88">
        <v>6225.0137835739333</v>
      </c>
      <c r="CI78" s="88">
        <v>6083.719274645453</v>
      </c>
      <c r="CJ78" s="116">
        <v>-141.29450892848035</v>
      </c>
      <c r="CK78" s="88">
        <v>0</v>
      </c>
      <c r="CL78" s="88">
        <v>0</v>
      </c>
      <c r="CM78" s="116">
        <v>0</v>
      </c>
      <c r="CN78" s="88">
        <v>6225.0137835739333</v>
      </c>
      <c r="CO78" s="96">
        <v>6083.719274645453</v>
      </c>
      <c r="CP78" s="116">
        <v>-141.29450892848035</v>
      </c>
      <c r="CQ78" s="119">
        <v>310099.17640990438</v>
      </c>
      <c r="CR78" s="77">
        <v>363924.79393975664</v>
      </c>
      <c r="CS78" s="116">
        <v>53825.617529852258</v>
      </c>
      <c r="CT78" s="91">
        <v>372119.01169188524</v>
      </c>
      <c r="CU78" s="98">
        <v>436709.75272770796</v>
      </c>
      <c r="CV78" s="117">
        <v>64590.741035822721</v>
      </c>
      <c r="CW78" s="88">
        <v>7590.4722025111432</v>
      </c>
      <c r="CX78" s="88">
        <v>-57000.268833311588</v>
      </c>
      <c r="CY78" s="116">
        <v>-64590.741035822728</v>
      </c>
      <c r="CZ78" s="99">
        <v>64590.741035822677</v>
      </c>
      <c r="DA78" s="8">
        <v>1</v>
      </c>
      <c r="DB78" s="100">
        <v>45123.26</v>
      </c>
      <c r="DC78" s="100">
        <v>0</v>
      </c>
      <c r="DD78" s="100">
        <v>37902.060000000005</v>
      </c>
      <c r="DE78" s="100">
        <v>0</v>
      </c>
      <c r="DF78" s="101">
        <v>9925.9931927620783</v>
      </c>
      <c r="DG78" s="120">
        <v>4556513.806732757</v>
      </c>
      <c r="DH78" s="494">
        <v>5226.5448916704008</v>
      </c>
      <c r="DI78" s="96">
        <f>VLOOKUP(A78,'[9]побудинковий звіт'!$A$9:$DQ$353,121,FALSE)</f>
        <v>10508.52</v>
      </c>
      <c r="DJ78" s="103">
        <v>6.1477471658533833</v>
      </c>
      <c r="DK78" s="103"/>
      <c r="DL78" s="103">
        <v>5.4746973002745358</v>
      </c>
      <c r="DM78" s="104">
        <v>7212.0451552059203</v>
      </c>
      <c r="DN78" s="104">
        <v>0</v>
      </c>
      <c r="DO78" s="105">
        <v>7212.0451552059203</v>
      </c>
      <c r="DP78" s="2"/>
      <c r="DQ78" s="104">
        <v>7221.2</v>
      </c>
      <c r="DR78" s="104">
        <v>0</v>
      </c>
      <c r="DS78" s="104">
        <v>7221.2</v>
      </c>
      <c r="DT78" s="106">
        <v>7212.0451552059203</v>
      </c>
      <c r="DU78" s="104">
        <v>9.1548447940795086</v>
      </c>
      <c r="DV78" s="107">
        <v>1104</v>
      </c>
      <c r="DX78" s="77">
        <v>97666.439801037675</v>
      </c>
      <c r="DY78" s="77">
        <v>134599.56</v>
      </c>
      <c r="DZ78" s="108">
        <v>37902.060000000005</v>
      </c>
      <c r="EB78" s="109">
        <v>638696.3232395649</v>
      </c>
      <c r="ED78" s="110">
        <v>-351</v>
      </c>
      <c r="EE78" s="111">
        <v>9574.9931927620783</v>
      </c>
      <c r="EG78" s="112">
        <v>58195.412854623632</v>
      </c>
      <c r="EI78" s="121">
        <v>4</v>
      </c>
      <c r="EJ78" s="77">
        <v>1815.9086838018441</v>
      </c>
      <c r="EN78" s="114" t="s">
        <v>163</v>
      </c>
    </row>
    <row r="79" spans="1:144" hidden="1" x14ac:dyDescent="0.3">
      <c r="A79" s="81">
        <v>150000547</v>
      </c>
      <c r="B79" s="82" t="s">
        <v>164</v>
      </c>
      <c r="C79" s="490" t="s">
        <v>165</v>
      </c>
      <c r="D79" s="84">
        <v>2743.1</v>
      </c>
      <c r="E79" s="115">
        <v>2743.1</v>
      </c>
      <c r="F79" s="104"/>
      <c r="G79" s="104">
        <v>0</v>
      </c>
      <c r="H79" s="88">
        <v>48056.932414299328</v>
      </c>
      <c r="I79" s="88">
        <v>43838.533649793892</v>
      </c>
      <c r="J79" s="116">
        <v>-4218.3987645054367</v>
      </c>
      <c r="K79" s="88">
        <v>9397.9033488134937</v>
      </c>
      <c r="L79" s="88">
        <v>8639.7713591743668</v>
      </c>
      <c r="M79" s="116">
        <v>-758.13198963912691</v>
      </c>
      <c r="N79" s="88">
        <v>18092.377126753661</v>
      </c>
      <c r="O79" s="88">
        <v>17203.987265478943</v>
      </c>
      <c r="P79" s="116">
        <v>-888.38986127471799</v>
      </c>
      <c r="Q79" s="88">
        <v>3917.6894928569154</v>
      </c>
      <c r="R79" s="88">
        <v>3725.2114794446534</v>
      </c>
      <c r="S79" s="116">
        <v>-192.47801341226204</v>
      </c>
      <c r="T79" s="88">
        <v>2894.5502252253636</v>
      </c>
      <c r="U79" s="88">
        <v>2005.3245523185828</v>
      </c>
      <c r="V79" s="116">
        <v>-889.2256729067808</v>
      </c>
      <c r="W79" s="88">
        <v>30895.38222858703</v>
      </c>
      <c r="X79" s="88">
        <v>26091.15580297124</v>
      </c>
      <c r="Y79" s="116">
        <v>-4804.2264256157905</v>
      </c>
      <c r="Z79" s="88">
        <v>2962.6559999999999</v>
      </c>
      <c r="AA79" s="88">
        <v>2883.2393071349497</v>
      </c>
      <c r="AB79" s="116">
        <v>-79.416692865050209</v>
      </c>
      <c r="AC79" s="88">
        <v>57432.130231348718</v>
      </c>
      <c r="AD79" s="88">
        <v>64899.628410128695</v>
      </c>
      <c r="AE79" s="117">
        <v>7467.498178779977</v>
      </c>
      <c r="AF79" s="91">
        <v>173649.62106788449</v>
      </c>
      <c r="AG79" s="92">
        <v>169286.85182644532</v>
      </c>
      <c r="AH79" s="116">
        <v>-4362.7692414391786</v>
      </c>
      <c r="AI79" s="88">
        <v>0</v>
      </c>
      <c r="AJ79" s="88">
        <v>0</v>
      </c>
      <c r="AK79" s="116">
        <v>0</v>
      </c>
      <c r="AL79" s="88">
        <v>0</v>
      </c>
      <c r="AM79" s="88">
        <v>0</v>
      </c>
      <c r="AN79" s="116">
        <v>0</v>
      </c>
      <c r="AO79" s="88">
        <v>12055.339218330808</v>
      </c>
      <c r="AP79" s="88">
        <v>11552.138384450196</v>
      </c>
      <c r="AQ79" s="116">
        <v>-503.20083388061175</v>
      </c>
      <c r="AR79" s="88">
        <v>223821.51596858489</v>
      </c>
      <c r="AS79" s="88">
        <v>171719.35</v>
      </c>
      <c r="AT79" s="118">
        <v>-52102.165968584886</v>
      </c>
      <c r="AU79" s="88">
        <v>14085.716312509801</v>
      </c>
      <c r="AV79" s="88">
        <v>3290.9772275260011</v>
      </c>
      <c r="AW79" s="94">
        <v>-10794.739084983801</v>
      </c>
      <c r="AX79" s="88">
        <v>18338.680684421524</v>
      </c>
      <c r="AY79" s="88">
        <v>11877.275534501103</v>
      </c>
      <c r="AZ79" s="117">
        <v>-6461.4051499204215</v>
      </c>
      <c r="BA79" s="88">
        <v>5529.2006667430605</v>
      </c>
      <c r="BB79" s="88">
        <v>88184</v>
      </c>
      <c r="BC79" s="94">
        <v>82654.799333256946</v>
      </c>
      <c r="BD79" s="88">
        <v>9021.6408611441002</v>
      </c>
      <c r="BE79" s="88">
        <v>0</v>
      </c>
      <c r="BF79" s="95">
        <v>-9021.6408611441002</v>
      </c>
      <c r="BG79" s="88">
        <v>6988.161289912372</v>
      </c>
      <c r="BH79" s="88">
        <v>7.7228418000000003</v>
      </c>
      <c r="BI79" s="94">
        <v>-6980.4384481123716</v>
      </c>
      <c r="BJ79" s="88">
        <v>10073.812177284495</v>
      </c>
      <c r="BK79" s="88">
        <v>7012.0751443557292</v>
      </c>
      <c r="BL79" s="95">
        <v>-3061.737032928766</v>
      </c>
      <c r="BM79" s="88">
        <v>996.05187488035733</v>
      </c>
      <c r="BN79" s="88">
        <v>2552</v>
      </c>
      <c r="BO79" s="94">
        <v>1555.9481251196426</v>
      </c>
      <c r="BP79" s="91">
        <v>65033.263866895715</v>
      </c>
      <c r="BQ79" s="96">
        <v>112924.05074818282</v>
      </c>
      <c r="BR79" s="94">
        <v>47890.786881287109</v>
      </c>
      <c r="BS79" s="88">
        <v>65013.053345573797</v>
      </c>
      <c r="BT79" s="88">
        <v>94823.647173074918</v>
      </c>
      <c r="BU79" s="116">
        <v>29810.593827501121</v>
      </c>
      <c r="BV79" s="88">
        <v>72095.808728994918</v>
      </c>
      <c r="BW79" s="88">
        <v>75143.895466557253</v>
      </c>
      <c r="BX79" s="116">
        <v>3048.0867375623347</v>
      </c>
      <c r="BY79" s="88">
        <v>36770.379061688072</v>
      </c>
      <c r="BZ79" s="88">
        <v>18710.968759999185</v>
      </c>
      <c r="CA79" s="116">
        <v>-18059.410301688888</v>
      </c>
      <c r="CB79" s="88">
        <v>6332.9980957506323</v>
      </c>
      <c r="CC79" s="88">
        <v>6515.5998478350321</v>
      </c>
      <c r="CD79" s="116">
        <v>182.60175208439978</v>
      </c>
      <c r="CE79" s="88">
        <v>768.63571361659035</v>
      </c>
      <c r="CF79" s="88">
        <v>0</v>
      </c>
      <c r="CG79" s="116">
        <v>-768.63571361659035</v>
      </c>
      <c r="CH79" s="88">
        <v>31367.176280633761</v>
      </c>
      <c r="CI79" s="88">
        <v>22917.617512634002</v>
      </c>
      <c r="CJ79" s="116">
        <v>-8449.5587679997589</v>
      </c>
      <c r="CK79" s="88">
        <v>0</v>
      </c>
      <c r="CL79" s="88">
        <v>0</v>
      </c>
      <c r="CM79" s="116">
        <v>0</v>
      </c>
      <c r="CN79" s="88">
        <v>31367.176280633761</v>
      </c>
      <c r="CO79" s="96">
        <v>22917.617512634002</v>
      </c>
      <c r="CP79" s="116">
        <v>-8449.5587679997589</v>
      </c>
      <c r="CQ79" s="119">
        <v>686907.79134795372</v>
      </c>
      <c r="CR79" s="77">
        <v>683594.11971917865</v>
      </c>
      <c r="CS79" s="116">
        <v>-3313.6716287750751</v>
      </c>
      <c r="CT79" s="91">
        <v>824289.34961754445</v>
      </c>
      <c r="CU79" s="98">
        <v>820312.94366301433</v>
      </c>
      <c r="CV79" s="117">
        <v>-3976.4059545301134</v>
      </c>
      <c r="CW79" s="88">
        <v>41282.488982806186</v>
      </c>
      <c r="CX79" s="88">
        <v>45258.894937336103</v>
      </c>
      <c r="CY79" s="116">
        <v>3976.4059545299169</v>
      </c>
      <c r="CZ79" s="99">
        <v>-3976.4059545299533</v>
      </c>
      <c r="DA79" s="8">
        <v>1</v>
      </c>
      <c r="DB79" s="100">
        <v>53462.82</v>
      </c>
      <c r="DC79" s="100">
        <v>0</v>
      </c>
      <c r="DD79" s="100">
        <v>37096.5</v>
      </c>
      <c r="DE79" s="100">
        <v>0</v>
      </c>
      <c r="DF79" s="101">
        <v>-916.22602004563669</v>
      </c>
      <c r="DG79" s="120">
        <v>10386862.063204208</v>
      </c>
      <c r="DH79" s="494">
        <v>12221.200978877761</v>
      </c>
      <c r="DI79" s="96">
        <f>VLOOKUP(A79,'[9]побудинковий звіт'!$A$9:$DQ$353,121,FALSE)</f>
        <v>0</v>
      </c>
      <c r="DJ79" s="103">
        <v>5.9643898425231026</v>
      </c>
      <c r="DK79" s="103"/>
      <c r="DL79" s="103">
        <v>5.2881823614970447</v>
      </c>
      <c r="DM79" s="104">
        <v>16360.917777025123</v>
      </c>
      <c r="DN79" s="104">
        <v>0</v>
      </c>
      <c r="DO79" s="105">
        <v>16360.917777025123</v>
      </c>
      <c r="DP79" s="2"/>
      <c r="DQ79" s="104">
        <v>16366.32</v>
      </c>
      <c r="DR79" s="104">
        <v>0</v>
      </c>
      <c r="DS79" s="104">
        <v>16366.32</v>
      </c>
      <c r="DT79" s="106">
        <v>16516.736041568216</v>
      </c>
      <c r="DU79" s="104">
        <v>-150.41604156821631</v>
      </c>
      <c r="DV79" s="107">
        <v>1102</v>
      </c>
      <c r="DX79" s="77">
        <v>346625.7358025767</v>
      </c>
      <c r="DY79" s="77">
        <v>341572.08089781943</v>
      </c>
      <c r="DZ79" s="108">
        <v>37096.5</v>
      </c>
      <c r="EB79" s="109">
        <v>2685858.1916230186</v>
      </c>
      <c r="ED79" s="110">
        <v>-32085</v>
      </c>
      <c r="EE79" s="111">
        <v>-33001.226020045637</v>
      </c>
      <c r="EG79" s="112">
        <v>66105.415523138538</v>
      </c>
      <c r="EI79" s="121">
        <v>5</v>
      </c>
      <c r="EJ79" s="77">
        <v>6605.7197321114627</v>
      </c>
      <c r="EN79" s="114" t="s">
        <v>165</v>
      </c>
    </row>
    <row r="80" spans="1:144" hidden="1" x14ac:dyDescent="0.3">
      <c r="A80" s="81">
        <v>150000510</v>
      </c>
      <c r="B80" s="82" t="s">
        <v>166</v>
      </c>
      <c r="C80" s="490" t="s">
        <v>167</v>
      </c>
      <c r="D80" s="84">
        <v>2889.0499999999997</v>
      </c>
      <c r="E80" s="115">
        <v>2796.95</v>
      </c>
      <c r="F80" s="104"/>
      <c r="G80" s="104">
        <v>92.1</v>
      </c>
      <c r="H80" s="88">
        <v>29562.184714615978</v>
      </c>
      <c r="I80" s="88">
        <v>30639.072255451261</v>
      </c>
      <c r="J80" s="116">
        <v>1076.8875408352833</v>
      </c>
      <c r="K80" s="88">
        <v>5791.7956404803244</v>
      </c>
      <c r="L80" s="88">
        <v>5863.1379991331123</v>
      </c>
      <c r="M80" s="116">
        <v>71.34235865278788</v>
      </c>
      <c r="N80" s="88">
        <v>18849.221654212946</v>
      </c>
      <c r="O80" s="88">
        <v>17923.242085211125</v>
      </c>
      <c r="P80" s="116">
        <v>-925.9795690018218</v>
      </c>
      <c r="Q80" s="88">
        <v>0</v>
      </c>
      <c r="R80" s="88">
        <v>0</v>
      </c>
      <c r="S80" s="116">
        <v>0</v>
      </c>
      <c r="T80" s="88">
        <v>0</v>
      </c>
      <c r="U80" s="88">
        <v>22.855347475559377</v>
      </c>
      <c r="V80" s="116">
        <v>22.855347475559377</v>
      </c>
      <c r="W80" s="88">
        <v>21893.484099395173</v>
      </c>
      <c r="X80" s="88">
        <v>19638.845830891842</v>
      </c>
      <c r="Y80" s="116">
        <v>-2254.6382685033313</v>
      </c>
      <c r="Z80" s="88">
        <v>3121.3080000000004</v>
      </c>
      <c r="AA80" s="88">
        <v>0</v>
      </c>
      <c r="AB80" s="116">
        <v>-3121.3080000000004</v>
      </c>
      <c r="AC80" s="88">
        <v>60673.917590259858</v>
      </c>
      <c r="AD80" s="88">
        <v>68356.609512110546</v>
      </c>
      <c r="AE80" s="117">
        <v>7682.6919218506882</v>
      </c>
      <c r="AF80" s="91">
        <v>139891.91169896428</v>
      </c>
      <c r="AG80" s="92">
        <v>142443.76303027343</v>
      </c>
      <c r="AH80" s="116">
        <v>2551.8513313091535</v>
      </c>
      <c r="AI80" s="88">
        <v>0</v>
      </c>
      <c r="AJ80" s="88">
        <v>0</v>
      </c>
      <c r="AK80" s="116">
        <v>0</v>
      </c>
      <c r="AL80" s="88">
        <v>0</v>
      </c>
      <c r="AM80" s="88">
        <v>0</v>
      </c>
      <c r="AN80" s="116">
        <v>0</v>
      </c>
      <c r="AO80" s="88">
        <v>6042.4856506770648</v>
      </c>
      <c r="AP80" s="88">
        <v>5268.1045417683672</v>
      </c>
      <c r="AQ80" s="116">
        <v>-774.38110890869757</v>
      </c>
      <c r="AR80" s="88">
        <v>92402.382425765507</v>
      </c>
      <c r="AS80" s="88">
        <v>36808.782217942673</v>
      </c>
      <c r="AT80" s="118">
        <v>-55593.600207822834</v>
      </c>
      <c r="AU80" s="88">
        <v>9440.3578606132523</v>
      </c>
      <c r="AV80" s="88">
        <v>2075.0299999999997</v>
      </c>
      <c r="AW80" s="94">
        <v>-7365.3278606132526</v>
      </c>
      <c r="AX80" s="88">
        <v>11301.969469413114</v>
      </c>
      <c r="AY80" s="88">
        <v>1278.92</v>
      </c>
      <c r="AZ80" s="117">
        <v>-10023.049469413114</v>
      </c>
      <c r="BA80" s="88">
        <v>8173.059628492796</v>
      </c>
      <c r="BB80" s="88">
        <v>3497</v>
      </c>
      <c r="BC80" s="94">
        <v>-4676.059628492796</v>
      </c>
      <c r="BD80" s="88">
        <v>0</v>
      </c>
      <c r="BE80" s="88">
        <v>0</v>
      </c>
      <c r="BF80" s="95">
        <v>0</v>
      </c>
      <c r="BG80" s="88">
        <v>0</v>
      </c>
      <c r="BH80" s="88">
        <v>249</v>
      </c>
      <c r="BI80" s="94">
        <v>249</v>
      </c>
      <c r="BJ80" s="88">
        <v>7010.0054516249256</v>
      </c>
      <c r="BK80" s="88">
        <v>3931</v>
      </c>
      <c r="BL80" s="95">
        <v>-3079.0054516249256</v>
      </c>
      <c r="BM80" s="88">
        <v>780.32700000000011</v>
      </c>
      <c r="BN80" s="88">
        <v>3188</v>
      </c>
      <c r="BO80" s="94">
        <v>2407.6729999999998</v>
      </c>
      <c r="BP80" s="91">
        <v>36705.719410144091</v>
      </c>
      <c r="BQ80" s="96">
        <v>14218.95</v>
      </c>
      <c r="BR80" s="94">
        <v>-22486.76941014409</v>
      </c>
      <c r="BS80" s="88">
        <v>124219.14708866856</v>
      </c>
      <c r="BT80" s="88">
        <v>189754.41752546962</v>
      </c>
      <c r="BU80" s="116">
        <v>65535.27043680106</v>
      </c>
      <c r="BV80" s="88">
        <v>66643.051398698197</v>
      </c>
      <c r="BW80" s="88">
        <v>74944.526025200423</v>
      </c>
      <c r="BX80" s="116">
        <v>8301.4746265022259</v>
      </c>
      <c r="BY80" s="88">
        <v>55634.9052484079</v>
      </c>
      <c r="BZ80" s="88">
        <v>35947.818132774744</v>
      </c>
      <c r="CA80" s="116">
        <v>-19687.087115633156</v>
      </c>
      <c r="CB80" s="88">
        <v>0</v>
      </c>
      <c r="CC80" s="88">
        <v>0</v>
      </c>
      <c r="CD80" s="116">
        <v>0</v>
      </c>
      <c r="CE80" s="88">
        <v>0</v>
      </c>
      <c r="CF80" s="88">
        <v>0</v>
      </c>
      <c r="CG80" s="116">
        <v>0</v>
      </c>
      <c r="CH80" s="88">
        <v>13507.709039700683</v>
      </c>
      <c r="CI80" s="88">
        <v>11961.969864142968</v>
      </c>
      <c r="CJ80" s="116">
        <v>-1545.7391755577155</v>
      </c>
      <c r="CK80" s="88">
        <v>0</v>
      </c>
      <c r="CL80" s="88">
        <v>0</v>
      </c>
      <c r="CM80" s="116">
        <v>0</v>
      </c>
      <c r="CN80" s="88">
        <v>13507.709039700683</v>
      </c>
      <c r="CO80" s="96">
        <v>11961.969864142968</v>
      </c>
      <c r="CP80" s="116">
        <v>-1545.7391755577155</v>
      </c>
      <c r="CQ80" s="119">
        <v>535047.31196102628</v>
      </c>
      <c r="CR80" s="77">
        <v>511348.33133757219</v>
      </c>
      <c r="CS80" s="116">
        <v>-23698.980623454088</v>
      </c>
      <c r="CT80" s="91">
        <v>642056.77435323154</v>
      </c>
      <c r="CU80" s="98">
        <v>613617.99760508665</v>
      </c>
      <c r="CV80" s="117">
        <v>-28438.776748144883</v>
      </c>
      <c r="CW80" s="88">
        <v>32026.620039833735</v>
      </c>
      <c r="CX80" s="88">
        <v>60465.396787978549</v>
      </c>
      <c r="CY80" s="116">
        <v>28438.776748144814</v>
      </c>
      <c r="CZ80" s="99">
        <v>-28438.776748144719</v>
      </c>
      <c r="DA80" s="8">
        <v>2</v>
      </c>
      <c r="DB80" s="100">
        <v>136823.03</v>
      </c>
      <c r="DC80" s="100">
        <v>350.95</v>
      </c>
      <c r="DD80" s="100">
        <v>124413.45999999999</v>
      </c>
      <c r="DE80" s="100">
        <v>0</v>
      </c>
      <c r="DF80" s="101">
        <v>-10077.066617427277</v>
      </c>
      <c r="DG80" s="120">
        <v>8089000.7327167829</v>
      </c>
      <c r="DH80" s="494">
        <v>12461.116283719934</v>
      </c>
      <c r="DI80" s="96">
        <f>VLOOKUP(A80,'[9]побудинковий звіт'!$A$9:$DQ$353,121,FALSE)</f>
        <v>0</v>
      </c>
      <c r="DJ80" s="103">
        <v>4.436472521918235</v>
      </c>
      <c r="DK80" s="103"/>
      <c r="DL80" s="103">
        <v>3.8105298396722849</v>
      </c>
      <c r="DM80" s="104">
        <v>12408.591820179206</v>
      </c>
      <c r="DN80" s="104">
        <v>350.94979823381743</v>
      </c>
      <c r="DO80" s="105">
        <v>12759.541618413024</v>
      </c>
      <c r="DP80" s="2"/>
      <c r="DQ80" s="104">
        <v>12409.57</v>
      </c>
      <c r="DR80" s="104">
        <v>350.95</v>
      </c>
      <c r="DS80" s="104">
        <v>12760.52</v>
      </c>
      <c r="DT80" s="106">
        <v>12881.099530603911</v>
      </c>
      <c r="DU80" s="104">
        <v>-120.57953060391083</v>
      </c>
      <c r="DV80" s="107">
        <v>1136</v>
      </c>
      <c r="DX80" s="77">
        <v>154929.72220309151</v>
      </c>
      <c r="DY80" s="77">
        <v>61233.2786615312</v>
      </c>
      <c r="DZ80" s="108">
        <v>124413.45999999999</v>
      </c>
      <c r="EB80" s="109">
        <v>1108828.5891091861</v>
      </c>
      <c r="ED80" s="110">
        <v>63251</v>
      </c>
      <c r="EE80" s="111">
        <v>53173.933382572723</v>
      </c>
      <c r="EG80" s="112">
        <v>-9339.7995467688706</v>
      </c>
      <c r="EI80" s="121">
        <v>5</v>
      </c>
      <c r="EJ80" s="77">
        <v>2937.2749211054806</v>
      </c>
      <c r="EN80" s="114" t="s">
        <v>167</v>
      </c>
    </row>
    <row r="81" spans="1:144" hidden="1" x14ac:dyDescent="0.3">
      <c r="A81" s="81">
        <v>150000511</v>
      </c>
      <c r="B81" s="82" t="s">
        <v>168</v>
      </c>
      <c r="C81" s="490" t="s">
        <v>169</v>
      </c>
      <c r="D81" s="84">
        <v>3219.5</v>
      </c>
      <c r="E81" s="115">
        <v>3219.5</v>
      </c>
      <c r="F81" s="104"/>
      <c r="G81" s="104">
        <v>0</v>
      </c>
      <c r="H81" s="88">
        <v>54855.09466198866</v>
      </c>
      <c r="I81" s="88">
        <v>56223.930576814673</v>
      </c>
      <c r="J81" s="116">
        <v>1368.8359148260133</v>
      </c>
      <c r="K81" s="88">
        <v>10689.677469255617</v>
      </c>
      <c r="L81" s="88">
        <v>10821.935790622996</v>
      </c>
      <c r="M81" s="116">
        <v>132.25832136737881</v>
      </c>
      <c r="N81" s="88">
        <v>21248.188917732023</v>
      </c>
      <c r="O81" s="88">
        <v>20204.601341181999</v>
      </c>
      <c r="P81" s="116">
        <v>-1043.5875765500241</v>
      </c>
      <c r="Q81" s="88">
        <v>0</v>
      </c>
      <c r="R81" s="88">
        <v>0</v>
      </c>
      <c r="S81" s="116">
        <v>0</v>
      </c>
      <c r="T81" s="88">
        <v>0</v>
      </c>
      <c r="U81" s="88">
        <v>22.855347475559377</v>
      </c>
      <c r="V81" s="116">
        <v>22.855347475559377</v>
      </c>
      <c r="W81" s="88">
        <v>30623.169634566086</v>
      </c>
      <c r="X81" s="88">
        <v>29743.609987800784</v>
      </c>
      <c r="Y81" s="116">
        <v>-879.5596467653013</v>
      </c>
      <c r="Z81" s="88">
        <v>3477.06</v>
      </c>
      <c r="AA81" s="88">
        <v>0</v>
      </c>
      <c r="AB81" s="116">
        <v>-3477.06</v>
      </c>
      <c r="AC81" s="88">
        <v>67405.500949708556</v>
      </c>
      <c r="AD81" s="88">
        <v>76169.267566460621</v>
      </c>
      <c r="AE81" s="117">
        <v>8763.7666167520656</v>
      </c>
      <c r="AF81" s="91">
        <v>188298.69163325094</v>
      </c>
      <c r="AG81" s="92">
        <v>193186.20061035664</v>
      </c>
      <c r="AH81" s="116">
        <v>4887.5089771056955</v>
      </c>
      <c r="AI81" s="88">
        <v>0</v>
      </c>
      <c r="AJ81" s="88">
        <v>0</v>
      </c>
      <c r="AK81" s="116">
        <v>0</v>
      </c>
      <c r="AL81" s="88">
        <v>0</v>
      </c>
      <c r="AM81" s="88">
        <v>0</v>
      </c>
      <c r="AN81" s="116">
        <v>0</v>
      </c>
      <c r="AO81" s="88">
        <v>44415.409937432982</v>
      </c>
      <c r="AP81" s="88">
        <v>47877.890624471838</v>
      </c>
      <c r="AQ81" s="116">
        <v>3462.4806870388566</v>
      </c>
      <c r="AR81" s="88">
        <v>122455.89590070248</v>
      </c>
      <c r="AS81" s="88">
        <v>138944</v>
      </c>
      <c r="AT81" s="118">
        <v>16488.104099297518</v>
      </c>
      <c r="AU81" s="88">
        <v>15037.022507407215</v>
      </c>
      <c r="AV81" s="88">
        <v>6383.875060253753</v>
      </c>
      <c r="AW81" s="94">
        <v>-8653.1474471534621</v>
      </c>
      <c r="AX81" s="88">
        <v>20859.8176783493</v>
      </c>
      <c r="AY81" s="88">
        <v>0</v>
      </c>
      <c r="AZ81" s="117">
        <v>-20859.8176783493</v>
      </c>
      <c r="BA81" s="88">
        <v>8800.9341746082428</v>
      </c>
      <c r="BB81" s="88">
        <v>4587</v>
      </c>
      <c r="BC81" s="94">
        <v>-4213.9341746082428</v>
      </c>
      <c r="BD81" s="88">
        <v>0</v>
      </c>
      <c r="BE81" s="88">
        <v>0</v>
      </c>
      <c r="BF81" s="95">
        <v>0</v>
      </c>
      <c r="BG81" s="88">
        <v>0</v>
      </c>
      <c r="BH81" s="88">
        <v>2477.1850515697056</v>
      </c>
      <c r="BI81" s="94">
        <v>2477.1850515697056</v>
      </c>
      <c r="BJ81" s="88">
        <v>10337.477839918905</v>
      </c>
      <c r="BK81" s="88">
        <v>965</v>
      </c>
      <c r="BL81" s="95">
        <v>-9372.4778399189054</v>
      </c>
      <c r="BM81" s="88">
        <v>869.26499999999999</v>
      </c>
      <c r="BN81" s="88">
        <v>4457</v>
      </c>
      <c r="BO81" s="94">
        <v>3587.7350000000001</v>
      </c>
      <c r="BP81" s="91">
        <v>55904.517200283663</v>
      </c>
      <c r="BQ81" s="96">
        <v>18870.060111823459</v>
      </c>
      <c r="BR81" s="94">
        <v>-37034.4570884602</v>
      </c>
      <c r="BS81" s="88">
        <v>148444.48046327432</v>
      </c>
      <c r="BT81" s="88">
        <v>209768.14818026382</v>
      </c>
      <c r="BU81" s="116">
        <v>61323.667716989497</v>
      </c>
      <c r="BV81" s="88">
        <v>76033.53033527598</v>
      </c>
      <c r="BW81" s="88">
        <v>83536.641242085025</v>
      </c>
      <c r="BX81" s="116">
        <v>7503.1109068090445</v>
      </c>
      <c r="BY81" s="88">
        <v>63245.902301729577</v>
      </c>
      <c r="BZ81" s="88">
        <v>42806.6879516513</v>
      </c>
      <c r="CA81" s="116">
        <v>-20439.214350078277</v>
      </c>
      <c r="CB81" s="88">
        <v>8549.8663113426974</v>
      </c>
      <c r="CC81" s="88">
        <v>8796.3878711053803</v>
      </c>
      <c r="CD81" s="116">
        <v>246.52155976268295</v>
      </c>
      <c r="CE81" s="88">
        <v>1037.6969160870103</v>
      </c>
      <c r="CF81" s="88">
        <v>0</v>
      </c>
      <c r="CG81" s="116">
        <v>-1037.6969160870103</v>
      </c>
      <c r="CH81" s="88">
        <v>27240.272003151378</v>
      </c>
      <c r="CI81" s="88">
        <v>14262.5760005023</v>
      </c>
      <c r="CJ81" s="116">
        <v>-12977.696002649078</v>
      </c>
      <c r="CK81" s="88">
        <v>0</v>
      </c>
      <c r="CL81" s="88">
        <v>0</v>
      </c>
      <c r="CM81" s="116">
        <v>0</v>
      </c>
      <c r="CN81" s="88">
        <v>27240.272003151378</v>
      </c>
      <c r="CO81" s="96">
        <v>14262.5760005023</v>
      </c>
      <c r="CP81" s="116">
        <v>-12977.696002649078</v>
      </c>
      <c r="CQ81" s="119">
        <v>735626.26300253114</v>
      </c>
      <c r="CR81" s="77">
        <v>758048.59259225964</v>
      </c>
      <c r="CS81" s="116">
        <v>22422.329589728499</v>
      </c>
      <c r="CT81" s="91">
        <v>882751.51560303732</v>
      </c>
      <c r="CU81" s="98">
        <v>909658.31111071154</v>
      </c>
      <c r="CV81" s="117">
        <v>26906.795507674222</v>
      </c>
      <c r="CW81" s="88">
        <v>36276.959636657033</v>
      </c>
      <c r="CX81" s="88">
        <v>9370.1641289825457</v>
      </c>
      <c r="CY81" s="116">
        <v>-26906.795507674487</v>
      </c>
      <c r="CZ81" s="99">
        <v>26906.795507674367</v>
      </c>
      <c r="DA81" s="8">
        <v>2</v>
      </c>
      <c r="DB81" s="100">
        <v>48290</v>
      </c>
      <c r="DC81" s="100">
        <v>0</v>
      </c>
      <c r="DD81" s="100">
        <v>30892.76</v>
      </c>
      <c r="DE81" s="100">
        <v>0</v>
      </c>
      <c r="DF81" s="101">
        <v>-83238.421227189654</v>
      </c>
      <c r="DG81" s="120">
        <v>11028341.702876333</v>
      </c>
      <c r="DH81" s="494">
        <v>14343.682895810198</v>
      </c>
      <c r="DI81" s="96">
        <f>VLOOKUP(A81,'[9]побудинковий звіт'!$A$9:$DQ$353,121,FALSE)</f>
        <v>28.58</v>
      </c>
      <c r="DJ81" s="103">
        <v>5.4029260836942266</v>
      </c>
      <c r="DK81" s="103"/>
      <c r="DL81" s="103">
        <v>4.7934303155311877</v>
      </c>
      <c r="DM81" s="104">
        <v>17394.720526453562</v>
      </c>
      <c r="DN81" s="104">
        <v>0</v>
      </c>
      <c r="DO81" s="105">
        <v>17394.720526453562</v>
      </c>
      <c r="DP81" s="2"/>
      <c r="DQ81" s="104">
        <v>17397.240000000002</v>
      </c>
      <c r="DR81" s="104">
        <v>0</v>
      </c>
      <c r="DS81" s="104">
        <v>17397.240000000002</v>
      </c>
      <c r="DT81" s="106">
        <v>17512.36597928948</v>
      </c>
      <c r="DU81" s="104">
        <v>-115.12597928947798</v>
      </c>
      <c r="DV81" s="107">
        <v>1136</v>
      </c>
      <c r="DX81" s="77">
        <v>214032.4957211834</v>
      </c>
      <c r="DY81" s="77">
        <v>189376.87213418816</v>
      </c>
      <c r="DZ81" s="108">
        <v>30892.76</v>
      </c>
      <c r="EB81" s="109">
        <v>1469470.7508084299</v>
      </c>
      <c r="ED81" s="110">
        <v>70903</v>
      </c>
      <c r="EE81" s="111">
        <v>-12335.421227189654</v>
      </c>
      <c r="EG81" s="112">
        <v>49926.935857157107</v>
      </c>
      <c r="EI81" s="121">
        <v>5</v>
      </c>
      <c r="EJ81" s="77">
        <v>3781.3039675153364</v>
      </c>
      <c r="EN81" s="114" t="s">
        <v>169</v>
      </c>
    </row>
    <row r="82" spans="1:144" hidden="1" x14ac:dyDescent="0.3">
      <c r="A82" s="81">
        <v>150000512</v>
      </c>
      <c r="B82" s="82" t="s">
        <v>170</v>
      </c>
      <c r="C82" s="490" t="s">
        <v>171</v>
      </c>
      <c r="D82" s="84">
        <v>1871.6999999999998</v>
      </c>
      <c r="E82" s="115">
        <v>1738.1</v>
      </c>
      <c r="F82" s="104"/>
      <c r="G82" s="104">
        <v>133.6</v>
      </c>
      <c r="H82" s="88">
        <v>24644.025139172962</v>
      </c>
      <c r="I82" s="88">
        <v>25339.141233166083</v>
      </c>
      <c r="J82" s="116">
        <v>695.11609399312147</v>
      </c>
      <c r="K82" s="88">
        <v>5473.6633980725846</v>
      </c>
      <c r="L82" s="88">
        <v>5527.3710740953047</v>
      </c>
      <c r="M82" s="116">
        <v>53.707676022720079</v>
      </c>
      <c r="N82" s="88">
        <v>10265.386678204481</v>
      </c>
      <c r="O82" s="88">
        <v>9760.9448070934759</v>
      </c>
      <c r="P82" s="116">
        <v>-504.44187111100473</v>
      </c>
      <c r="Q82" s="88">
        <v>0</v>
      </c>
      <c r="R82" s="88">
        <v>0</v>
      </c>
      <c r="S82" s="116">
        <v>0</v>
      </c>
      <c r="T82" s="88">
        <v>0</v>
      </c>
      <c r="U82" s="88">
        <v>22.855347475559377</v>
      </c>
      <c r="V82" s="116">
        <v>22.855347475559377</v>
      </c>
      <c r="W82" s="88">
        <v>13564.912217703159</v>
      </c>
      <c r="X82" s="88">
        <v>12769.812355085867</v>
      </c>
      <c r="Y82" s="116">
        <v>-795.09986261729136</v>
      </c>
      <c r="Z82" s="88">
        <v>1974.5640000000005</v>
      </c>
      <c r="AA82" s="88">
        <v>0</v>
      </c>
      <c r="AB82" s="116">
        <v>-1974.5640000000005</v>
      </c>
      <c r="AC82" s="88">
        <v>39061.100315765339</v>
      </c>
      <c r="AD82" s="88">
        <v>44061.907393915761</v>
      </c>
      <c r="AE82" s="117">
        <v>5000.8070781504211</v>
      </c>
      <c r="AF82" s="91">
        <v>94983.651748918521</v>
      </c>
      <c r="AG82" s="92">
        <v>97482.032210832054</v>
      </c>
      <c r="AH82" s="116">
        <v>2498.3804619135335</v>
      </c>
      <c r="AI82" s="88">
        <v>0</v>
      </c>
      <c r="AJ82" s="88">
        <v>0</v>
      </c>
      <c r="AK82" s="116">
        <v>0</v>
      </c>
      <c r="AL82" s="88">
        <v>0</v>
      </c>
      <c r="AM82" s="88">
        <v>0</v>
      </c>
      <c r="AN82" s="116">
        <v>0</v>
      </c>
      <c r="AO82" s="88">
        <v>20564.700446666284</v>
      </c>
      <c r="AP82" s="88">
        <v>18105.981333034601</v>
      </c>
      <c r="AQ82" s="116">
        <v>-2458.7191136316833</v>
      </c>
      <c r="AR82" s="88">
        <v>73577.37230488674</v>
      </c>
      <c r="AS82" s="88">
        <v>68356</v>
      </c>
      <c r="AT82" s="118">
        <v>-5221.3723048867396</v>
      </c>
      <c r="AU82" s="88">
        <v>6585.6285915981243</v>
      </c>
      <c r="AV82" s="88">
        <v>0</v>
      </c>
      <c r="AW82" s="94">
        <v>-6585.6285915981243</v>
      </c>
      <c r="AX82" s="88">
        <v>10680.616863784679</v>
      </c>
      <c r="AY82" s="88">
        <v>0</v>
      </c>
      <c r="AZ82" s="117">
        <v>-10680.616863784679</v>
      </c>
      <c r="BA82" s="88">
        <v>5306.750110012953</v>
      </c>
      <c r="BB82" s="88">
        <v>885</v>
      </c>
      <c r="BC82" s="94">
        <v>-4421.750110012953</v>
      </c>
      <c r="BD82" s="88">
        <v>0</v>
      </c>
      <c r="BE82" s="88">
        <v>0</v>
      </c>
      <c r="BF82" s="95">
        <v>0</v>
      </c>
      <c r="BG82" s="88">
        <v>0</v>
      </c>
      <c r="BH82" s="88">
        <v>744.48322308377033</v>
      </c>
      <c r="BI82" s="94">
        <v>744.48322308377033</v>
      </c>
      <c r="BJ82" s="88">
        <v>3658.4627501763566</v>
      </c>
      <c r="BK82" s="88">
        <v>2521.0071113496087</v>
      </c>
      <c r="BL82" s="95">
        <v>-1137.4556388267479</v>
      </c>
      <c r="BM82" s="88">
        <v>493.64100000000013</v>
      </c>
      <c r="BN82" s="88">
        <v>1733</v>
      </c>
      <c r="BO82" s="94">
        <v>1239.3589999999999</v>
      </c>
      <c r="BP82" s="91">
        <v>26725.099315572112</v>
      </c>
      <c r="BQ82" s="96">
        <v>5883.4903344333788</v>
      </c>
      <c r="BR82" s="94">
        <v>-20841.608981138732</v>
      </c>
      <c r="BS82" s="88">
        <v>45512.528593261901</v>
      </c>
      <c r="BT82" s="88">
        <v>76572.672238648127</v>
      </c>
      <c r="BU82" s="116">
        <v>31060.143645386226</v>
      </c>
      <c r="BV82" s="88">
        <v>31770.332201534053</v>
      </c>
      <c r="BW82" s="88">
        <v>38409.122119787942</v>
      </c>
      <c r="BX82" s="116">
        <v>6638.7899182538895</v>
      </c>
      <c r="BY82" s="88">
        <v>31882.886881485214</v>
      </c>
      <c r="BZ82" s="88">
        <v>18704.735745194375</v>
      </c>
      <c r="CA82" s="116">
        <v>-13178.151136290839</v>
      </c>
      <c r="CB82" s="88">
        <v>2262.7872350174453</v>
      </c>
      <c r="CC82" s="88">
        <v>2328.0310433150748</v>
      </c>
      <c r="CD82" s="116">
        <v>65.243808297629585</v>
      </c>
      <c r="CE82" s="88">
        <v>274.63439193470924</v>
      </c>
      <c r="CF82" s="88">
        <v>0</v>
      </c>
      <c r="CG82" s="116">
        <v>-274.63439193470924</v>
      </c>
      <c r="CH82" s="88">
        <v>19369.043149489404</v>
      </c>
      <c r="CI82" s="88">
        <v>17906.111696005206</v>
      </c>
      <c r="CJ82" s="116">
        <v>-1462.9314534841978</v>
      </c>
      <c r="CK82" s="88">
        <v>0</v>
      </c>
      <c r="CL82" s="88">
        <v>0</v>
      </c>
      <c r="CM82" s="116">
        <v>0</v>
      </c>
      <c r="CN82" s="88">
        <v>19369.043149489404</v>
      </c>
      <c r="CO82" s="96">
        <v>17906.111696005206</v>
      </c>
      <c r="CP82" s="116">
        <v>-1462.9314534841978</v>
      </c>
      <c r="CQ82" s="119">
        <v>346923.03626876645</v>
      </c>
      <c r="CR82" s="77">
        <v>343748.17672125081</v>
      </c>
      <c r="CS82" s="116">
        <v>-3174.8595475156326</v>
      </c>
      <c r="CT82" s="91">
        <v>416307.64352251973</v>
      </c>
      <c r="CU82" s="98">
        <v>412497.81206550094</v>
      </c>
      <c r="CV82" s="117">
        <v>-3809.831457018794</v>
      </c>
      <c r="CW82" s="88">
        <v>22192.502315259593</v>
      </c>
      <c r="CX82" s="88">
        <v>26002.333772278318</v>
      </c>
      <c r="CY82" s="116">
        <v>3809.8314570187249</v>
      </c>
      <c r="CZ82" s="99">
        <v>-3809.8314570187667</v>
      </c>
      <c r="DA82" s="8">
        <v>2</v>
      </c>
      <c r="DB82" s="100">
        <v>37169.07</v>
      </c>
      <c r="DC82" s="100">
        <v>195.93</v>
      </c>
      <c r="DD82" s="100">
        <v>29366.22</v>
      </c>
      <c r="DE82" s="100">
        <v>-339.03000000000003</v>
      </c>
      <c r="DF82" s="101">
        <v>24043.923270895117</v>
      </c>
      <c r="DG82" s="120">
        <v>5262001.7500533517</v>
      </c>
      <c r="DH82" s="494">
        <v>7743.6730055001408</v>
      </c>
      <c r="DI82" s="96">
        <f>VLOOKUP(A82,'[9]побудинковий звіт'!$A$9:$DQ$353,121,FALSE)</f>
        <v>0</v>
      </c>
      <c r="DJ82" s="103">
        <v>4.4879986430011209</v>
      </c>
      <c r="DK82" s="103"/>
      <c r="DL82" s="103">
        <v>4.0043396248731922</v>
      </c>
      <c r="DM82" s="104">
        <v>7800.590441400248</v>
      </c>
      <c r="DN82" s="104">
        <v>534.97977388305844</v>
      </c>
      <c r="DO82" s="105">
        <v>8335.5702152833073</v>
      </c>
      <c r="DP82" s="2"/>
      <c r="DQ82" s="104">
        <v>7802.85</v>
      </c>
      <c r="DR82" s="104">
        <v>534.96</v>
      </c>
      <c r="DS82" s="104">
        <v>8337.8100000000013</v>
      </c>
      <c r="DT82" s="106">
        <v>8414.956598286004</v>
      </c>
      <c r="DU82" s="104">
        <v>-77.1465982860027</v>
      </c>
      <c r="DV82" s="107">
        <v>1104</v>
      </c>
      <c r="DX82" s="77">
        <v>120362.96594455061</v>
      </c>
      <c r="DY82" s="77">
        <v>89087.388401320044</v>
      </c>
      <c r="DZ82" s="108">
        <v>29027.190000000002</v>
      </c>
      <c r="EB82" s="109">
        <v>882928.46765864082</v>
      </c>
      <c r="ED82" s="110">
        <v>4010</v>
      </c>
      <c r="EE82" s="111">
        <v>28053.923270895117</v>
      </c>
      <c r="EG82" s="112">
        <v>12582.260116757532</v>
      </c>
      <c r="EI82" s="121">
        <v>5</v>
      </c>
      <c r="EJ82" s="77">
        <v>2342.6882305925296</v>
      </c>
      <c r="EN82" s="114" t="s">
        <v>171</v>
      </c>
    </row>
    <row r="83" spans="1:144" hidden="1" x14ac:dyDescent="0.3">
      <c r="A83" s="81">
        <v>150000513</v>
      </c>
      <c r="B83" s="82" t="s">
        <v>172</v>
      </c>
      <c r="C83" s="490" t="s">
        <v>173</v>
      </c>
      <c r="D83" s="84">
        <v>3630</v>
      </c>
      <c r="E83" s="115">
        <v>2148</v>
      </c>
      <c r="F83" s="104"/>
      <c r="G83" s="104">
        <v>1482</v>
      </c>
      <c r="H83" s="88">
        <v>36065.967282440542</v>
      </c>
      <c r="I83" s="88">
        <v>37224.323587285624</v>
      </c>
      <c r="J83" s="116">
        <v>1158.3563048450815</v>
      </c>
      <c r="K83" s="88">
        <v>7570.014918265796</v>
      </c>
      <c r="L83" s="88">
        <v>7832.3830406346651</v>
      </c>
      <c r="M83" s="116">
        <v>262.36812236886908</v>
      </c>
      <c r="N83" s="88">
        <v>24351.133393583779</v>
      </c>
      <c r="O83" s="88">
        <v>23154.766234665571</v>
      </c>
      <c r="P83" s="116">
        <v>-1196.3671589182086</v>
      </c>
      <c r="Q83" s="88">
        <v>5105.256138282849</v>
      </c>
      <c r="R83" s="88">
        <v>4854.3932607862689</v>
      </c>
      <c r="S83" s="116">
        <v>-250.86287749658004</v>
      </c>
      <c r="T83" s="88">
        <v>1664.4362132628144</v>
      </c>
      <c r="U83" s="88">
        <v>3887.9845532627692</v>
      </c>
      <c r="V83" s="116">
        <v>2223.5483399999548</v>
      </c>
      <c r="W83" s="88">
        <v>16792.072062833704</v>
      </c>
      <c r="X83" s="88">
        <v>19339.319293946181</v>
      </c>
      <c r="Y83" s="116">
        <v>2547.2472311124766</v>
      </c>
      <c r="Z83" s="88">
        <v>3883.0320000000002</v>
      </c>
      <c r="AA83" s="88">
        <v>0</v>
      </c>
      <c r="AB83" s="116">
        <v>-3883.0320000000002</v>
      </c>
      <c r="AC83" s="88">
        <v>78067.869411505497</v>
      </c>
      <c r="AD83" s="88">
        <v>85705.924543163565</v>
      </c>
      <c r="AE83" s="117">
        <v>7638.0551316580677</v>
      </c>
      <c r="AF83" s="91">
        <v>173499.78142017499</v>
      </c>
      <c r="AG83" s="92">
        <v>181999.09451374464</v>
      </c>
      <c r="AH83" s="116">
        <v>8499.3130935696536</v>
      </c>
      <c r="AI83" s="88">
        <v>0</v>
      </c>
      <c r="AJ83" s="88">
        <v>0</v>
      </c>
      <c r="AK83" s="116">
        <v>0</v>
      </c>
      <c r="AL83" s="88">
        <v>0</v>
      </c>
      <c r="AM83" s="88">
        <v>0</v>
      </c>
      <c r="AN83" s="116">
        <v>0</v>
      </c>
      <c r="AO83" s="88">
        <v>5162.4859694833212</v>
      </c>
      <c r="AP83" s="88">
        <v>4347.9584307118175</v>
      </c>
      <c r="AQ83" s="116">
        <v>-814.52753877150371</v>
      </c>
      <c r="AR83" s="88">
        <v>175752.53032014618</v>
      </c>
      <c r="AS83" s="88">
        <v>162551.36740133987</v>
      </c>
      <c r="AT83" s="118">
        <v>-13201.162918806309</v>
      </c>
      <c r="AU83" s="88">
        <v>12181.388202971395</v>
      </c>
      <c r="AV83" s="88">
        <v>1950</v>
      </c>
      <c r="AW83" s="94">
        <v>-10231.388202971395</v>
      </c>
      <c r="AX83" s="88">
        <v>14772.336821800018</v>
      </c>
      <c r="AY83" s="88">
        <v>4890</v>
      </c>
      <c r="AZ83" s="117">
        <v>-9882.3368218000178</v>
      </c>
      <c r="BA83" s="88">
        <v>10333.149872397244</v>
      </c>
      <c r="BB83" s="88">
        <v>0</v>
      </c>
      <c r="BC83" s="94">
        <v>-10333.149872397244</v>
      </c>
      <c r="BD83" s="88">
        <v>11808.752013262922</v>
      </c>
      <c r="BE83" s="88">
        <v>0</v>
      </c>
      <c r="BF83" s="95">
        <v>-11808.752013262922</v>
      </c>
      <c r="BG83" s="88">
        <v>4018.5717479715595</v>
      </c>
      <c r="BH83" s="88">
        <v>0</v>
      </c>
      <c r="BI83" s="94">
        <v>-4018.5717479715595</v>
      </c>
      <c r="BJ83" s="88">
        <v>3573.5414555546067</v>
      </c>
      <c r="BK83" s="88">
        <v>17366</v>
      </c>
      <c r="BL83" s="95">
        <v>13792.458544445393</v>
      </c>
      <c r="BM83" s="88">
        <v>970.75800000000004</v>
      </c>
      <c r="BN83" s="88">
        <v>0</v>
      </c>
      <c r="BO83" s="94">
        <v>-970.75800000000004</v>
      </c>
      <c r="BP83" s="91">
        <v>57658.49811395775</v>
      </c>
      <c r="BQ83" s="96">
        <v>24206</v>
      </c>
      <c r="BR83" s="94">
        <v>-33452.49811395775</v>
      </c>
      <c r="BS83" s="88">
        <v>58526.821912940213</v>
      </c>
      <c r="BT83" s="88">
        <v>99997.186012773076</v>
      </c>
      <c r="BU83" s="116">
        <v>41470.364099832863</v>
      </c>
      <c r="BV83" s="88">
        <v>64737.196305454985</v>
      </c>
      <c r="BW83" s="88">
        <v>72421.374147733761</v>
      </c>
      <c r="BX83" s="116">
        <v>7684.1778422787756</v>
      </c>
      <c r="BY83" s="88">
        <v>40890.683116221422</v>
      </c>
      <c r="BZ83" s="88">
        <v>23394.473144616677</v>
      </c>
      <c r="CA83" s="116">
        <v>-17496.209971604745</v>
      </c>
      <c r="CB83" s="88">
        <v>0</v>
      </c>
      <c r="CC83" s="88">
        <v>0</v>
      </c>
      <c r="CD83" s="116">
        <v>0</v>
      </c>
      <c r="CE83" s="88">
        <v>0</v>
      </c>
      <c r="CF83" s="88">
        <v>0</v>
      </c>
      <c r="CG83" s="116">
        <v>0</v>
      </c>
      <c r="CH83" s="88">
        <v>14539.916085422516</v>
      </c>
      <c r="CI83" s="88">
        <v>17685.10366239729</v>
      </c>
      <c r="CJ83" s="116">
        <v>3145.1875769747749</v>
      </c>
      <c r="CK83" s="88">
        <v>0</v>
      </c>
      <c r="CL83" s="88">
        <v>0</v>
      </c>
      <c r="CM83" s="116">
        <v>0</v>
      </c>
      <c r="CN83" s="88">
        <v>14539.916085422516</v>
      </c>
      <c r="CO83" s="96">
        <v>17685.10366239729</v>
      </c>
      <c r="CP83" s="116">
        <v>3145.1875769747749</v>
      </c>
      <c r="CQ83" s="119">
        <v>590767.91324380133</v>
      </c>
      <c r="CR83" s="77">
        <v>586602.55731331708</v>
      </c>
      <c r="CS83" s="116">
        <v>-4165.3559304842493</v>
      </c>
      <c r="CT83" s="91">
        <v>708921.49589256162</v>
      </c>
      <c r="CU83" s="98">
        <v>703923.0687759805</v>
      </c>
      <c r="CV83" s="117">
        <v>-4998.4271165811224</v>
      </c>
      <c r="CW83" s="88">
        <v>25733.058549849255</v>
      </c>
      <c r="CX83" s="88">
        <v>30731.485666430322</v>
      </c>
      <c r="CY83" s="116">
        <v>4998.4271165810678</v>
      </c>
      <c r="CZ83" s="99">
        <v>-4998.4271165810715</v>
      </c>
      <c r="DA83" s="8">
        <v>2</v>
      </c>
      <c r="DB83" s="100">
        <v>50348.58</v>
      </c>
      <c r="DC83" s="100">
        <v>7069.6900000000005</v>
      </c>
      <c r="DD83" s="100">
        <v>41567.33</v>
      </c>
      <c r="DE83" s="100">
        <v>2131.9700000000003</v>
      </c>
      <c r="DF83" s="101">
        <v>-14731.985914494726</v>
      </c>
      <c r="DG83" s="120">
        <v>8815854.6533089299</v>
      </c>
      <c r="DH83" s="494">
        <v>9569.8806833981362</v>
      </c>
      <c r="DI83" s="96">
        <f>VLOOKUP(A83,'[9]побудинковий звіт'!$A$9:$DQ$353,121,FALSE)</f>
        <v>0</v>
      </c>
      <c r="DJ83" s="103">
        <v>4.0880641528656323</v>
      </c>
      <c r="DK83" s="103"/>
      <c r="DL83" s="103">
        <v>3.3317503467073935</v>
      </c>
      <c r="DM83" s="104">
        <v>8781.1618003553776</v>
      </c>
      <c r="DN83" s="104">
        <v>4937.6540138203572</v>
      </c>
      <c r="DO83" s="105">
        <v>13718.815814175734</v>
      </c>
      <c r="DP83" s="2"/>
      <c r="DQ83" s="104">
        <v>8781.25</v>
      </c>
      <c r="DR83" s="104">
        <v>4937.72</v>
      </c>
      <c r="DS83" s="104">
        <v>13718.970000000001</v>
      </c>
      <c r="DT83" s="106">
        <v>13785.736866927813</v>
      </c>
      <c r="DU83" s="104">
        <v>-66.766866927811861</v>
      </c>
      <c r="DV83" s="107">
        <v>1104</v>
      </c>
      <c r="DX83" s="77">
        <v>280093.23412092472</v>
      </c>
      <c r="DY83" s="77">
        <v>224108.84088160784</v>
      </c>
      <c r="DZ83" s="108">
        <v>43699.3</v>
      </c>
      <c r="EB83" s="109">
        <v>2109030.3638417544</v>
      </c>
      <c r="ED83" s="110">
        <v>-50391</v>
      </c>
      <c r="EE83" s="111">
        <v>-65122.985914494726</v>
      </c>
      <c r="EG83" s="112">
        <v>-53568.822705524748</v>
      </c>
      <c r="EI83" s="121">
        <v>6</v>
      </c>
      <c r="EJ83" s="77">
        <v>5562.1755406539478</v>
      </c>
      <c r="EN83" s="114" t="s">
        <v>173</v>
      </c>
    </row>
    <row r="84" spans="1:144" hidden="1" x14ac:dyDescent="0.3">
      <c r="A84" s="81">
        <v>150000538</v>
      </c>
      <c r="B84" s="82" t="s">
        <v>174</v>
      </c>
      <c r="C84" s="490" t="s">
        <v>175</v>
      </c>
      <c r="D84" s="84">
        <v>1469.3</v>
      </c>
      <c r="E84" s="115">
        <v>1469.3</v>
      </c>
      <c r="F84" s="104"/>
      <c r="G84" s="104">
        <v>0</v>
      </c>
      <c r="H84" s="88">
        <v>21254.476240528351</v>
      </c>
      <c r="I84" s="88">
        <v>21794.946415215101</v>
      </c>
      <c r="J84" s="116">
        <v>540.4701746867504</v>
      </c>
      <c r="K84" s="88">
        <v>3345.7532652536847</v>
      </c>
      <c r="L84" s="88">
        <v>3378.5707715636067</v>
      </c>
      <c r="M84" s="116">
        <v>32.81750630992201</v>
      </c>
      <c r="N84" s="88">
        <v>8837.2880486907852</v>
      </c>
      <c r="O84" s="88">
        <v>8403.1897190601903</v>
      </c>
      <c r="P84" s="116">
        <v>-434.09832963059489</v>
      </c>
      <c r="Q84" s="88">
        <v>0</v>
      </c>
      <c r="R84" s="88">
        <v>0</v>
      </c>
      <c r="S84" s="116">
        <v>0</v>
      </c>
      <c r="T84" s="88">
        <v>0</v>
      </c>
      <c r="U84" s="88">
        <v>0</v>
      </c>
      <c r="V84" s="116">
        <v>0</v>
      </c>
      <c r="W84" s="88">
        <v>12206.740290664031</v>
      </c>
      <c r="X84" s="88">
        <v>10447.369221931251</v>
      </c>
      <c r="Y84" s="116">
        <v>-1759.3710687327803</v>
      </c>
      <c r="Z84" s="88">
        <v>1586.8440000000003</v>
      </c>
      <c r="AA84" s="88">
        <v>0</v>
      </c>
      <c r="AB84" s="116">
        <v>-1586.8440000000003</v>
      </c>
      <c r="AC84" s="88">
        <v>30762.295030920301</v>
      </c>
      <c r="AD84" s="88">
        <v>34761.756807861449</v>
      </c>
      <c r="AE84" s="117">
        <v>3999.4617769411489</v>
      </c>
      <c r="AF84" s="91">
        <v>77993.396876057159</v>
      </c>
      <c r="AG84" s="92">
        <v>78785.832935631595</v>
      </c>
      <c r="AH84" s="116">
        <v>792.43605957443651</v>
      </c>
      <c r="AI84" s="88">
        <v>0</v>
      </c>
      <c r="AJ84" s="88">
        <v>0</v>
      </c>
      <c r="AK84" s="116">
        <v>0</v>
      </c>
      <c r="AL84" s="88">
        <v>0</v>
      </c>
      <c r="AM84" s="88">
        <v>0</v>
      </c>
      <c r="AN84" s="116">
        <v>0</v>
      </c>
      <c r="AO84" s="88">
        <v>23155.307482962147</v>
      </c>
      <c r="AP84" s="88">
        <v>19092.164929916493</v>
      </c>
      <c r="AQ84" s="116">
        <v>-4063.1425530456545</v>
      </c>
      <c r="AR84" s="88">
        <v>59568.027392227865</v>
      </c>
      <c r="AS84" s="88">
        <v>97947</v>
      </c>
      <c r="AT84" s="118">
        <v>38378.972607772135</v>
      </c>
      <c r="AU84" s="88">
        <v>5793.1835227022311</v>
      </c>
      <c r="AV84" s="88">
        <v>1213</v>
      </c>
      <c r="AW84" s="94">
        <v>-4580.1835227022311</v>
      </c>
      <c r="AX84" s="88">
        <v>6529.2149053885714</v>
      </c>
      <c r="AY84" s="88">
        <v>9</v>
      </c>
      <c r="AZ84" s="117">
        <v>-6520.2149053885714</v>
      </c>
      <c r="BA84" s="88">
        <v>4328.4384446894774</v>
      </c>
      <c r="BB84" s="88">
        <v>869</v>
      </c>
      <c r="BC84" s="94">
        <v>-3459.4384446894774</v>
      </c>
      <c r="BD84" s="88">
        <v>0</v>
      </c>
      <c r="BE84" s="88">
        <v>0</v>
      </c>
      <c r="BF84" s="95">
        <v>0</v>
      </c>
      <c r="BG84" s="88">
        <v>0</v>
      </c>
      <c r="BH84" s="88">
        <v>459</v>
      </c>
      <c r="BI84" s="94">
        <v>459</v>
      </c>
      <c r="BJ84" s="88">
        <v>3196.8715891687989</v>
      </c>
      <c r="BK84" s="88">
        <v>6240</v>
      </c>
      <c r="BL84" s="95">
        <v>3043.1284108312011</v>
      </c>
      <c r="BM84" s="88">
        <v>396.71100000000007</v>
      </c>
      <c r="BN84" s="88">
        <v>3149</v>
      </c>
      <c r="BO84" s="94">
        <v>2752.2889999999998</v>
      </c>
      <c r="BP84" s="91">
        <v>20244.419461949077</v>
      </c>
      <c r="BQ84" s="96">
        <v>11939</v>
      </c>
      <c r="BR84" s="94">
        <v>-8305.4194619490772</v>
      </c>
      <c r="BS84" s="88">
        <v>86495.720717837976</v>
      </c>
      <c r="BT84" s="88">
        <v>118212.34068773652</v>
      </c>
      <c r="BU84" s="116">
        <v>31716.619969898544</v>
      </c>
      <c r="BV84" s="88">
        <v>29013.790149827084</v>
      </c>
      <c r="BW84" s="88">
        <v>35234.296847043654</v>
      </c>
      <c r="BX84" s="116">
        <v>6220.5066972165696</v>
      </c>
      <c r="BY84" s="88">
        <v>30120.914699644949</v>
      </c>
      <c r="BZ84" s="88">
        <v>26115.121103961355</v>
      </c>
      <c r="CA84" s="116">
        <v>-4005.7935956835936</v>
      </c>
      <c r="CB84" s="88">
        <v>4239.856126943625</v>
      </c>
      <c r="CC84" s="88">
        <v>4362.1055174629701</v>
      </c>
      <c r="CD84" s="116">
        <v>122.24939051934507</v>
      </c>
      <c r="CE84" s="88">
        <v>514.59116053606181</v>
      </c>
      <c r="CF84" s="88">
        <v>1648.7492873788544</v>
      </c>
      <c r="CG84" s="116">
        <v>1134.1581268427926</v>
      </c>
      <c r="CH84" s="88">
        <v>19835.799375087998</v>
      </c>
      <c r="CI84" s="88">
        <v>18993.345304051636</v>
      </c>
      <c r="CJ84" s="116">
        <v>-842.45407103636171</v>
      </c>
      <c r="CK84" s="88">
        <v>0</v>
      </c>
      <c r="CL84" s="88">
        <v>0</v>
      </c>
      <c r="CM84" s="116">
        <v>0</v>
      </c>
      <c r="CN84" s="88">
        <v>19835.799375087998</v>
      </c>
      <c r="CO84" s="96">
        <v>18993.345304051636</v>
      </c>
      <c r="CP84" s="116">
        <v>-842.45407103636171</v>
      </c>
      <c r="CQ84" s="119">
        <v>351181.82344307395</v>
      </c>
      <c r="CR84" s="77">
        <v>412329.95661318314</v>
      </c>
      <c r="CS84" s="116">
        <v>61148.133170109184</v>
      </c>
      <c r="CT84" s="91">
        <v>421418.18813168874</v>
      </c>
      <c r="CU84" s="98">
        <v>494795.94793581974</v>
      </c>
      <c r="CV84" s="117">
        <v>73377.759804130998</v>
      </c>
      <c r="CW84" s="88">
        <v>8387.9561461101075</v>
      </c>
      <c r="CX84" s="88">
        <v>-64989.803658020879</v>
      </c>
      <c r="CY84" s="116">
        <v>-73377.759804130983</v>
      </c>
      <c r="CZ84" s="99">
        <v>73377.759804131012</v>
      </c>
      <c r="DA84" s="8">
        <v>2</v>
      </c>
      <c r="DB84" s="100">
        <v>11052.33</v>
      </c>
      <c r="DC84" s="100">
        <v>0</v>
      </c>
      <c r="DD84" s="100">
        <v>2894.66</v>
      </c>
      <c r="DE84" s="100">
        <v>0</v>
      </c>
      <c r="DF84" s="101">
        <v>72921.001461084612</v>
      </c>
      <c r="DG84" s="120">
        <v>5157673.7313335855</v>
      </c>
      <c r="DH84" s="494">
        <v>6546.1013445609324</v>
      </c>
      <c r="DI84" s="96">
        <f>VLOOKUP(A84,'[9]побудинковий звіт'!$A$9:$DQ$353,121,FALSE)</f>
        <v>0</v>
      </c>
      <c r="DJ84" s="103">
        <v>5.5532017714898343</v>
      </c>
      <c r="DK84" s="103"/>
      <c r="DL84" s="103">
        <v>5.0544500086809743</v>
      </c>
      <c r="DM84" s="104">
        <v>8159.319362850013</v>
      </c>
      <c r="DN84" s="104">
        <v>0</v>
      </c>
      <c r="DO84" s="105">
        <v>8159.319362850013</v>
      </c>
      <c r="DP84" s="2"/>
      <c r="DQ84" s="104">
        <v>8157.67</v>
      </c>
      <c r="DR84" s="104">
        <v>0</v>
      </c>
      <c r="DS84" s="104">
        <v>8157.67</v>
      </c>
      <c r="DT84" s="106">
        <v>8159.319362850013</v>
      </c>
      <c r="DU84" s="104">
        <v>-1.6493628500129489</v>
      </c>
      <c r="DV84" s="107">
        <v>1136</v>
      </c>
      <c r="DX84" s="77">
        <v>95774.936225012338</v>
      </c>
      <c r="DY84" s="77">
        <v>131863.19999999998</v>
      </c>
      <c r="DZ84" s="108">
        <v>2894.66</v>
      </c>
      <c r="EB84" s="109">
        <v>714816.32870673435</v>
      </c>
      <c r="ED84" s="110">
        <v>21048</v>
      </c>
      <c r="EE84" s="111">
        <v>93969.001461084612</v>
      </c>
      <c r="EG84" s="112">
        <v>77579.730073287559</v>
      </c>
      <c r="EI84" s="121">
        <v>4</v>
      </c>
      <c r="EJ84" s="77">
        <v>1858.6929087743983</v>
      </c>
      <c r="EN84" s="114" t="s">
        <v>175</v>
      </c>
    </row>
    <row r="85" spans="1:144" hidden="1" x14ac:dyDescent="0.3">
      <c r="A85" s="81">
        <v>150000514</v>
      </c>
      <c r="B85" s="82" t="s">
        <v>176</v>
      </c>
      <c r="C85" s="490" t="s">
        <v>177</v>
      </c>
      <c r="D85" s="84">
        <v>253.5</v>
      </c>
      <c r="E85" s="115">
        <v>253.5</v>
      </c>
      <c r="F85" s="104"/>
      <c r="G85" s="104">
        <v>0</v>
      </c>
      <c r="H85" s="88">
        <v>6465.6026954499257</v>
      </c>
      <c r="I85" s="88">
        <v>6571.0916927047301</v>
      </c>
      <c r="J85" s="116">
        <v>105.48899725480442</v>
      </c>
      <c r="K85" s="88">
        <v>1340.6921574699959</v>
      </c>
      <c r="L85" s="88">
        <v>1353.8385617119761</v>
      </c>
      <c r="M85" s="116">
        <v>13.146404241980235</v>
      </c>
      <c r="N85" s="88">
        <v>1685.2310564858101</v>
      </c>
      <c r="O85" s="88">
        <v>1602.4429863787664</v>
      </c>
      <c r="P85" s="116">
        <v>-82.788070107043723</v>
      </c>
      <c r="Q85" s="88">
        <v>0</v>
      </c>
      <c r="R85" s="88">
        <v>0</v>
      </c>
      <c r="S85" s="116">
        <v>0</v>
      </c>
      <c r="T85" s="88">
        <v>0</v>
      </c>
      <c r="U85" s="88">
        <v>0</v>
      </c>
      <c r="V85" s="116">
        <v>0</v>
      </c>
      <c r="W85" s="88">
        <v>3980.3775912417254</v>
      </c>
      <c r="X85" s="88">
        <v>3371.3984391803483</v>
      </c>
      <c r="Y85" s="116">
        <v>-608.97915206137714</v>
      </c>
      <c r="Z85" s="88">
        <v>273.78000000000003</v>
      </c>
      <c r="AA85" s="88">
        <v>0</v>
      </c>
      <c r="AB85" s="116">
        <v>-273.78000000000003</v>
      </c>
      <c r="AC85" s="88">
        <v>5307.5002382341909</v>
      </c>
      <c r="AD85" s="88">
        <v>5997.5031203702865</v>
      </c>
      <c r="AE85" s="117">
        <v>690.00288213609565</v>
      </c>
      <c r="AF85" s="91">
        <v>19053.183738881649</v>
      </c>
      <c r="AG85" s="92">
        <v>18896.274800346106</v>
      </c>
      <c r="AH85" s="116">
        <v>-156.90893853554371</v>
      </c>
      <c r="AI85" s="88">
        <v>0</v>
      </c>
      <c r="AJ85" s="88">
        <v>0</v>
      </c>
      <c r="AK85" s="116">
        <v>0</v>
      </c>
      <c r="AL85" s="88">
        <v>0</v>
      </c>
      <c r="AM85" s="88">
        <v>0</v>
      </c>
      <c r="AN85" s="116">
        <v>0</v>
      </c>
      <c r="AO85" s="88">
        <v>2216.3783935821193</v>
      </c>
      <c r="AP85" s="88">
        <v>2290.2025993897037</v>
      </c>
      <c r="AQ85" s="116">
        <v>73.824205807584349</v>
      </c>
      <c r="AR85" s="88">
        <v>18307.729659475412</v>
      </c>
      <c r="AS85" s="88">
        <v>352</v>
      </c>
      <c r="AT85" s="118">
        <v>-17955.729659475412</v>
      </c>
      <c r="AU85" s="88">
        <v>2364.452393480653</v>
      </c>
      <c r="AV85" s="88">
        <v>0</v>
      </c>
      <c r="AW85" s="94">
        <v>-2364.452393480653</v>
      </c>
      <c r="AX85" s="88">
        <v>2616.3632070198028</v>
      </c>
      <c r="AY85" s="88">
        <v>0</v>
      </c>
      <c r="AZ85" s="117">
        <v>-2616.3632070198028</v>
      </c>
      <c r="BA85" s="88">
        <v>275.70294570951808</v>
      </c>
      <c r="BB85" s="88">
        <v>1308</v>
      </c>
      <c r="BC85" s="94">
        <v>1032.2970542904818</v>
      </c>
      <c r="BD85" s="88">
        <v>0</v>
      </c>
      <c r="BE85" s="88">
        <v>0</v>
      </c>
      <c r="BF85" s="95">
        <v>0</v>
      </c>
      <c r="BG85" s="88">
        <v>0</v>
      </c>
      <c r="BH85" s="88">
        <v>0</v>
      </c>
      <c r="BI85" s="94">
        <v>0</v>
      </c>
      <c r="BJ85" s="88">
        <v>532.20201874139093</v>
      </c>
      <c r="BK85" s="88">
        <v>711</v>
      </c>
      <c r="BL85" s="95">
        <v>178.79798125860907</v>
      </c>
      <c r="BM85" s="88">
        <v>68.445000000000007</v>
      </c>
      <c r="BN85" s="88">
        <v>142</v>
      </c>
      <c r="BO85" s="94">
        <v>73.554999999999993</v>
      </c>
      <c r="BP85" s="91">
        <v>5857.1655649513641</v>
      </c>
      <c r="BQ85" s="96">
        <v>2161</v>
      </c>
      <c r="BR85" s="94">
        <v>-3696.1655649513641</v>
      </c>
      <c r="BS85" s="88">
        <v>0</v>
      </c>
      <c r="BT85" s="88">
        <v>429.94624456969916</v>
      </c>
      <c r="BU85" s="116">
        <v>429.94624456969916</v>
      </c>
      <c r="BV85" s="88">
        <v>487.61451990358137</v>
      </c>
      <c r="BW85" s="88">
        <v>2397.74934776908</v>
      </c>
      <c r="BX85" s="116">
        <v>1910.1348278654987</v>
      </c>
      <c r="BY85" s="88">
        <v>0</v>
      </c>
      <c r="BZ85" s="88">
        <v>2.15052657879604E-3</v>
      </c>
      <c r="CA85" s="116">
        <v>2.15052657879604E-3</v>
      </c>
      <c r="CB85" s="88">
        <v>0</v>
      </c>
      <c r="CC85" s="88">
        <v>0</v>
      </c>
      <c r="CD85" s="116">
        <v>0</v>
      </c>
      <c r="CE85" s="88">
        <v>0</v>
      </c>
      <c r="CF85" s="88">
        <v>0</v>
      </c>
      <c r="CG85" s="116">
        <v>0</v>
      </c>
      <c r="CH85" s="88">
        <v>1847.9168872007017</v>
      </c>
      <c r="CI85" s="88">
        <v>915.81978356038007</v>
      </c>
      <c r="CJ85" s="116">
        <v>-932.09710364032162</v>
      </c>
      <c r="CK85" s="88">
        <v>0</v>
      </c>
      <c r="CL85" s="88">
        <v>0</v>
      </c>
      <c r="CM85" s="116">
        <v>0</v>
      </c>
      <c r="CN85" s="88">
        <v>1847.9168872007017</v>
      </c>
      <c r="CO85" s="96">
        <v>915.81978356038007</v>
      </c>
      <c r="CP85" s="116">
        <v>-932.09710364032162</v>
      </c>
      <c r="CQ85" s="119">
        <v>47769.988763994821</v>
      </c>
      <c r="CR85" s="77">
        <v>27442.994926161547</v>
      </c>
      <c r="CS85" s="116">
        <v>-20326.993837833274</v>
      </c>
      <c r="CT85" s="91">
        <v>57323.986516793782</v>
      </c>
      <c r="CU85" s="98">
        <v>32931.593911393858</v>
      </c>
      <c r="CV85" s="117">
        <v>-24392.392605399924</v>
      </c>
      <c r="CW85" s="88">
        <v>1666.3979511224111</v>
      </c>
      <c r="CX85" s="88">
        <v>26058.790556522345</v>
      </c>
      <c r="CY85" s="116">
        <v>24392.392605399935</v>
      </c>
      <c r="CZ85" s="99">
        <v>-24392.392605399931</v>
      </c>
      <c r="DA85" s="8">
        <v>2</v>
      </c>
      <c r="DB85" s="100">
        <v>2946.94</v>
      </c>
      <c r="DC85" s="100">
        <v>0</v>
      </c>
      <c r="DD85" s="100">
        <v>1825.23</v>
      </c>
      <c r="DE85" s="100">
        <v>0</v>
      </c>
      <c r="DF85" s="101">
        <v>-12884.651592976301</v>
      </c>
      <c r="DG85" s="120">
        <v>707884.61361499433</v>
      </c>
      <c r="DH85" s="494">
        <v>1129.4063097027133</v>
      </c>
      <c r="DI85" s="96">
        <f>VLOOKUP(A85,'[9]побудинковий звіт'!$A$9:$DQ$353,121,FALSE)</f>
        <v>0</v>
      </c>
      <c r="DJ85" s="103">
        <v>4.4249344228538501</v>
      </c>
      <c r="DK85" s="103"/>
      <c r="DL85" s="103">
        <v>4.3493583605973685</v>
      </c>
      <c r="DM85" s="104">
        <v>1121.720876193451</v>
      </c>
      <c r="DN85" s="104">
        <v>0</v>
      </c>
      <c r="DO85" s="105">
        <v>1121.720876193451</v>
      </c>
      <c r="DP85" s="2"/>
      <c r="DQ85" s="104">
        <v>1121.71</v>
      </c>
      <c r="DR85" s="104">
        <v>0</v>
      </c>
      <c r="DS85" s="104">
        <v>1121.71</v>
      </c>
      <c r="DT85" s="106">
        <v>1125.0363073546139</v>
      </c>
      <c r="DU85" s="104">
        <v>-3.3263073546138457</v>
      </c>
      <c r="DV85" s="107">
        <v>1104</v>
      </c>
      <c r="DX85" s="77">
        <v>28997.874269312128</v>
      </c>
      <c r="DY85" s="77">
        <v>3015.6</v>
      </c>
      <c r="DZ85" s="108">
        <v>1825.23</v>
      </c>
      <c r="EB85" s="109">
        <v>219692.75591370492</v>
      </c>
      <c r="ED85" s="110">
        <v>-7056</v>
      </c>
      <c r="EE85" s="111">
        <v>-19940.651592976301</v>
      </c>
      <c r="EG85" s="112">
        <v>-17348.500523365801</v>
      </c>
      <c r="EI85" s="121">
        <v>2</v>
      </c>
      <c r="EJ85" s="77">
        <v>587.63143644507068</v>
      </c>
      <c r="EN85" s="114" t="s">
        <v>177</v>
      </c>
    </row>
    <row r="86" spans="1:144" hidden="1" x14ac:dyDescent="0.3">
      <c r="A86" s="81">
        <v>150000515</v>
      </c>
      <c r="B86" s="82" t="s">
        <v>178</v>
      </c>
      <c r="C86" s="490" t="s">
        <v>179</v>
      </c>
      <c r="D86" s="84">
        <v>200.6</v>
      </c>
      <c r="E86" s="115">
        <v>200.6</v>
      </c>
      <c r="F86" s="104"/>
      <c r="G86" s="104">
        <v>0</v>
      </c>
      <c r="H86" s="88">
        <v>0</v>
      </c>
      <c r="I86" s="88">
        <v>0</v>
      </c>
      <c r="J86" s="116">
        <v>0</v>
      </c>
      <c r="K86" s="88">
        <v>0</v>
      </c>
      <c r="L86" s="88">
        <v>0</v>
      </c>
      <c r="M86" s="116">
        <v>0</v>
      </c>
      <c r="N86" s="88">
        <v>0</v>
      </c>
      <c r="O86" s="88">
        <v>0</v>
      </c>
      <c r="P86" s="116">
        <v>0</v>
      </c>
      <c r="Q86" s="88">
        <v>0</v>
      </c>
      <c r="R86" s="88">
        <v>0</v>
      </c>
      <c r="S86" s="116">
        <v>0</v>
      </c>
      <c r="T86" s="88">
        <v>0</v>
      </c>
      <c r="U86" s="88">
        <v>0</v>
      </c>
      <c r="V86" s="116">
        <v>0</v>
      </c>
      <c r="W86" s="88">
        <v>0</v>
      </c>
      <c r="X86" s="88">
        <v>0</v>
      </c>
      <c r="Y86" s="116">
        <v>0</v>
      </c>
      <c r="Z86" s="88">
        <v>216.648</v>
      </c>
      <c r="AA86" s="88">
        <v>0</v>
      </c>
      <c r="AB86" s="116">
        <v>-216.648</v>
      </c>
      <c r="AC86" s="88">
        <v>1734.1841361845929</v>
      </c>
      <c r="AD86" s="88">
        <v>3931.9081034132605</v>
      </c>
      <c r="AE86" s="117">
        <v>2197.7239672286678</v>
      </c>
      <c r="AF86" s="91">
        <v>1950.8321361845929</v>
      </c>
      <c r="AG86" s="92">
        <v>3931.9081034132605</v>
      </c>
      <c r="AH86" s="116">
        <v>1981.0759672286677</v>
      </c>
      <c r="AI86" s="88">
        <v>0</v>
      </c>
      <c r="AJ86" s="88">
        <v>0</v>
      </c>
      <c r="AK86" s="116">
        <v>0</v>
      </c>
      <c r="AL86" s="88">
        <v>0</v>
      </c>
      <c r="AM86" s="88">
        <v>0</v>
      </c>
      <c r="AN86" s="116">
        <v>0</v>
      </c>
      <c r="AO86" s="88">
        <v>2114.2723862803036</v>
      </c>
      <c r="AP86" s="88">
        <v>1423.1460534203929</v>
      </c>
      <c r="AQ86" s="116">
        <v>-691.12633285991069</v>
      </c>
      <c r="AR86" s="88">
        <v>10332.639601851348</v>
      </c>
      <c r="AS86" s="88">
        <v>4257</v>
      </c>
      <c r="AT86" s="118">
        <v>-6075.6396018513478</v>
      </c>
      <c r="AU86" s="88">
        <v>0</v>
      </c>
      <c r="AV86" s="88">
        <v>0</v>
      </c>
      <c r="AW86" s="94">
        <v>0</v>
      </c>
      <c r="AX86" s="88">
        <v>0</v>
      </c>
      <c r="AY86" s="88">
        <v>0</v>
      </c>
      <c r="AZ86" s="117">
        <v>0</v>
      </c>
      <c r="BA86" s="88">
        <v>0</v>
      </c>
      <c r="BB86" s="88">
        <v>0</v>
      </c>
      <c r="BC86" s="94">
        <v>0</v>
      </c>
      <c r="BD86" s="88">
        <v>0</v>
      </c>
      <c r="BE86" s="88">
        <v>0</v>
      </c>
      <c r="BF86" s="95">
        <v>0</v>
      </c>
      <c r="BG86" s="88">
        <v>0</v>
      </c>
      <c r="BH86" s="88">
        <v>0</v>
      </c>
      <c r="BI86" s="94">
        <v>0</v>
      </c>
      <c r="BJ86" s="88">
        <v>0</v>
      </c>
      <c r="BK86" s="88">
        <v>0</v>
      </c>
      <c r="BL86" s="95">
        <v>0</v>
      </c>
      <c r="BM86" s="88">
        <v>54.161999999999999</v>
      </c>
      <c r="BN86" s="88">
        <v>0</v>
      </c>
      <c r="BO86" s="94">
        <v>-54.161999999999999</v>
      </c>
      <c r="BP86" s="91">
        <v>54.161999999999999</v>
      </c>
      <c r="BQ86" s="96">
        <v>0</v>
      </c>
      <c r="BR86" s="94">
        <v>-54.161999999999999</v>
      </c>
      <c r="BS86" s="88">
        <v>432.68011113840487</v>
      </c>
      <c r="BT86" s="88">
        <v>1005.1889824546465</v>
      </c>
      <c r="BU86" s="116">
        <v>572.50887131624165</v>
      </c>
      <c r="BV86" s="88">
        <v>0</v>
      </c>
      <c r="BW86" s="88">
        <v>19.439335395784283</v>
      </c>
      <c r="BX86" s="116">
        <v>19.439335395784283</v>
      </c>
      <c r="BY86" s="88">
        <v>0</v>
      </c>
      <c r="BZ86" s="88">
        <v>322.15445052566554</v>
      </c>
      <c r="CA86" s="116">
        <v>322.15445052566554</v>
      </c>
      <c r="CB86" s="88">
        <v>0</v>
      </c>
      <c r="CC86" s="88">
        <v>0</v>
      </c>
      <c r="CD86" s="116">
        <v>0</v>
      </c>
      <c r="CE86" s="88">
        <v>0</v>
      </c>
      <c r="CF86" s="88">
        <v>0</v>
      </c>
      <c r="CG86" s="116">
        <v>0</v>
      </c>
      <c r="CH86" s="88">
        <v>0</v>
      </c>
      <c r="CI86" s="88">
        <v>0</v>
      </c>
      <c r="CJ86" s="116">
        <v>0</v>
      </c>
      <c r="CK86" s="88">
        <v>0</v>
      </c>
      <c r="CL86" s="88">
        <v>0</v>
      </c>
      <c r="CM86" s="116">
        <v>0</v>
      </c>
      <c r="CN86" s="88">
        <v>0</v>
      </c>
      <c r="CO86" s="96">
        <v>0</v>
      </c>
      <c r="CP86" s="116">
        <v>0</v>
      </c>
      <c r="CQ86" s="119">
        <v>14884.58623545465</v>
      </c>
      <c r="CR86" s="77">
        <v>10958.836925209751</v>
      </c>
      <c r="CS86" s="116">
        <v>-3925.7493102448989</v>
      </c>
      <c r="CT86" s="91">
        <v>17861.50348254558</v>
      </c>
      <c r="CU86" s="98">
        <v>13150.604310251701</v>
      </c>
      <c r="CV86" s="117">
        <v>-4710.899172293879</v>
      </c>
      <c r="CW86" s="88">
        <v>627.75015530159772</v>
      </c>
      <c r="CX86" s="88">
        <v>5338.6493275954745</v>
      </c>
      <c r="CY86" s="116">
        <v>4710.8991722938772</v>
      </c>
      <c r="CZ86" s="99">
        <v>-4710.8991722938754</v>
      </c>
      <c r="DA86" s="8">
        <v>2</v>
      </c>
      <c r="DB86" s="100">
        <v>340.92</v>
      </c>
      <c r="DC86" s="100">
        <v>0</v>
      </c>
      <c r="DD86" s="100">
        <v>-11.050000000000011</v>
      </c>
      <c r="DE86" s="100">
        <v>0</v>
      </c>
      <c r="DF86" s="101">
        <v>-1585.3536106207539</v>
      </c>
      <c r="DG86" s="120">
        <v>221871.04365416613</v>
      </c>
      <c r="DH86" s="494">
        <v>893.72349398960262</v>
      </c>
      <c r="DI86" s="96">
        <f>VLOOKUP(A86,'[9]побудинковий звіт'!$A$9:$DQ$353,121,FALSE)</f>
        <v>0</v>
      </c>
      <c r="DJ86" s="103">
        <v>1.7545506160710569</v>
      </c>
      <c r="DK86" s="103"/>
      <c r="DL86" s="103">
        <v>1.7545506160710569</v>
      </c>
      <c r="DM86" s="104">
        <v>351.96285358385398</v>
      </c>
      <c r="DN86" s="104">
        <v>0</v>
      </c>
      <c r="DO86" s="105">
        <v>351.96285358385398</v>
      </c>
      <c r="DP86" s="2"/>
      <c r="DQ86" s="104">
        <v>351.97</v>
      </c>
      <c r="DR86" s="104">
        <v>0</v>
      </c>
      <c r="DS86" s="104">
        <v>351.97</v>
      </c>
      <c r="DT86" s="106">
        <v>353.67974555255574</v>
      </c>
      <c r="DU86" s="104">
        <v>-1.7097455525557166</v>
      </c>
      <c r="DV86" s="107">
        <v>0</v>
      </c>
      <c r="DX86" s="77">
        <v>12464.161922221618</v>
      </c>
      <c r="DY86" s="77">
        <v>5108.3999999999996</v>
      </c>
      <c r="DZ86" s="108">
        <v>-11.050000000000011</v>
      </c>
      <c r="EB86" s="109">
        <v>123991.67522221617</v>
      </c>
      <c r="ED86" s="110">
        <v>-1061</v>
      </c>
      <c r="EE86" s="111">
        <v>-2646.3536106207539</v>
      </c>
      <c r="EG86" s="112">
        <v>-3294.4808084891943</v>
      </c>
      <c r="EI86" s="121">
        <v>1</v>
      </c>
      <c r="EJ86" s="77">
        <v>269.80842763878815</v>
      </c>
      <c r="EN86" s="114" t="s">
        <v>179</v>
      </c>
    </row>
    <row r="87" spans="1:144" hidden="1" x14ac:dyDescent="0.3">
      <c r="A87" s="81">
        <v>150000539</v>
      </c>
      <c r="B87" s="82" t="s">
        <v>180</v>
      </c>
      <c r="C87" s="490" t="s">
        <v>181</v>
      </c>
      <c r="D87" s="84">
        <v>83.8</v>
      </c>
      <c r="E87" s="115">
        <v>83.8</v>
      </c>
      <c r="F87" s="104"/>
      <c r="G87" s="104">
        <v>0</v>
      </c>
      <c r="H87" s="88">
        <v>0</v>
      </c>
      <c r="I87" s="88">
        <v>0</v>
      </c>
      <c r="J87" s="116">
        <v>0</v>
      </c>
      <c r="K87" s="88">
        <v>0</v>
      </c>
      <c r="L87" s="88">
        <v>0</v>
      </c>
      <c r="M87" s="116">
        <v>0</v>
      </c>
      <c r="N87" s="88">
        <v>0</v>
      </c>
      <c r="O87" s="88">
        <v>0</v>
      </c>
      <c r="P87" s="116">
        <v>0</v>
      </c>
      <c r="Q87" s="88">
        <v>0</v>
      </c>
      <c r="R87" s="88">
        <v>0</v>
      </c>
      <c r="S87" s="116">
        <v>0</v>
      </c>
      <c r="T87" s="88">
        <v>0</v>
      </c>
      <c r="U87" s="88">
        <v>0</v>
      </c>
      <c r="V87" s="116">
        <v>0</v>
      </c>
      <c r="W87" s="88">
        <v>0</v>
      </c>
      <c r="X87" s="88">
        <v>0</v>
      </c>
      <c r="Y87" s="116">
        <v>0</v>
      </c>
      <c r="Z87" s="88">
        <v>90.503999999999976</v>
      </c>
      <c r="AA87" s="88">
        <v>0</v>
      </c>
      <c r="AB87" s="116">
        <v>-90.503999999999976</v>
      </c>
      <c r="AC87" s="88">
        <v>724.62092270327662</v>
      </c>
      <c r="AD87" s="88">
        <v>1642.5418697209932</v>
      </c>
      <c r="AE87" s="117">
        <v>917.92094701771657</v>
      </c>
      <c r="AF87" s="91">
        <v>815.12492270327664</v>
      </c>
      <c r="AG87" s="92">
        <v>1642.5418697209932</v>
      </c>
      <c r="AH87" s="116">
        <v>827.41694701771655</v>
      </c>
      <c r="AI87" s="88">
        <v>0</v>
      </c>
      <c r="AJ87" s="88">
        <v>0</v>
      </c>
      <c r="AK87" s="116">
        <v>0</v>
      </c>
      <c r="AL87" s="88">
        <v>0</v>
      </c>
      <c r="AM87" s="88">
        <v>0</v>
      </c>
      <c r="AN87" s="116">
        <v>0</v>
      </c>
      <c r="AO87" s="88">
        <v>1057.0100151422562</v>
      </c>
      <c r="AP87" s="88">
        <v>711.54510528209369</v>
      </c>
      <c r="AQ87" s="116">
        <v>-345.46490986016249</v>
      </c>
      <c r="AR87" s="88">
        <v>4434.3592687135715</v>
      </c>
      <c r="AS87" s="88">
        <v>10591</v>
      </c>
      <c r="AT87" s="118">
        <v>6156.6407312864285</v>
      </c>
      <c r="AU87" s="88">
        <v>0</v>
      </c>
      <c r="AV87" s="88">
        <v>0</v>
      </c>
      <c r="AW87" s="94">
        <v>0</v>
      </c>
      <c r="AX87" s="88">
        <v>0</v>
      </c>
      <c r="AY87" s="88">
        <v>0</v>
      </c>
      <c r="AZ87" s="117">
        <v>0</v>
      </c>
      <c r="BA87" s="88">
        <v>0</v>
      </c>
      <c r="BB87" s="88">
        <v>0</v>
      </c>
      <c r="BC87" s="94">
        <v>0</v>
      </c>
      <c r="BD87" s="88">
        <v>0</v>
      </c>
      <c r="BE87" s="88">
        <v>0</v>
      </c>
      <c r="BF87" s="95">
        <v>0</v>
      </c>
      <c r="BG87" s="88">
        <v>0</v>
      </c>
      <c r="BH87" s="88">
        <v>0</v>
      </c>
      <c r="BI87" s="94">
        <v>0</v>
      </c>
      <c r="BJ87" s="88">
        <v>0</v>
      </c>
      <c r="BK87" s="88">
        <v>0</v>
      </c>
      <c r="BL87" s="95">
        <v>0</v>
      </c>
      <c r="BM87" s="88">
        <v>22.625999999999994</v>
      </c>
      <c r="BN87" s="88">
        <v>0</v>
      </c>
      <c r="BO87" s="94">
        <v>-22.625999999999994</v>
      </c>
      <c r="BP87" s="91">
        <v>22.625999999999994</v>
      </c>
      <c r="BQ87" s="96">
        <v>0</v>
      </c>
      <c r="BR87" s="94">
        <v>-22.625999999999994</v>
      </c>
      <c r="BS87" s="88">
        <v>185.43433334503067</v>
      </c>
      <c r="BT87" s="88">
        <v>476.21006878136416</v>
      </c>
      <c r="BU87" s="116">
        <v>290.77573543633349</v>
      </c>
      <c r="BV87" s="88">
        <v>0</v>
      </c>
      <c r="BW87" s="88">
        <v>8.1207193727154685</v>
      </c>
      <c r="BX87" s="116">
        <v>8.1207193727154685</v>
      </c>
      <c r="BY87" s="88">
        <v>0</v>
      </c>
      <c r="BZ87" s="88">
        <v>157.23068067367257</v>
      </c>
      <c r="CA87" s="116">
        <v>157.23068067367257</v>
      </c>
      <c r="CB87" s="88">
        <v>0</v>
      </c>
      <c r="CC87" s="88">
        <v>0</v>
      </c>
      <c r="CD87" s="116">
        <v>0</v>
      </c>
      <c r="CE87" s="88">
        <v>0</v>
      </c>
      <c r="CF87" s="88">
        <v>0</v>
      </c>
      <c r="CG87" s="116">
        <v>0</v>
      </c>
      <c r="CH87" s="88">
        <v>0</v>
      </c>
      <c r="CI87" s="88">
        <v>0</v>
      </c>
      <c r="CJ87" s="116">
        <v>0</v>
      </c>
      <c r="CK87" s="88">
        <v>0</v>
      </c>
      <c r="CL87" s="88">
        <v>0</v>
      </c>
      <c r="CM87" s="116">
        <v>0</v>
      </c>
      <c r="CN87" s="88">
        <v>0</v>
      </c>
      <c r="CO87" s="96">
        <v>0</v>
      </c>
      <c r="CP87" s="116">
        <v>0</v>
      </c>
      <c r="CQ87" s="119">
        <v>6514.5545399041348</v>
      </c>
      <c r="CR87" s="77">
        <v>13586.648443830838</v>
      </c>
      <c r="CS87" s="116">
        <v>7072.0939039267032</v>
      </c>
      <c r="CT87" s="91">
        <v>7817.4654478849616</v>
      </c>
      <c r="CU87" s="98">
        <v>16303.978132597005</v>
      </c>
      <c r="CV87" s="117">
        <v>8486.5126847120446</v>
      </c>
      <c r="CW87" s="88">
        <v>274.66680325724036</v>
      </c>
      <c r="CX87" s="88">
        <v>-8211.845881454803</v>
      </c>
      <c r="CY87" s="116">
        <v>-8486.5126847120428</v>
      </c>
      <c r="CZ87" s="99">
        <v>8486.5126847120446</v>
      </c>
      <c r="DA87" s="8">
        <v>2</v>
      </c>
      <c r="DB87" s="100">
        <v>153.9</v>
      </c>
      <c r="DC87" s="100">
        <v>0</v>
      </c>
      <c r="DD87" s="100">
        <v>0</v>
      </c>
      <c r="DE87" s="100">
        <v>0</v>
      </c>
      <c r="DF87" s="101">
        <v>10544.766356315591</v>
      </c>
      <c r="DG87" s="120">
        <v>97105.587013706419</v>
      </c>
      <c r="DH87" s="494">
        <v>373.35009370054183</v>
      </c>
      <c r="DI87" s="96">
        <f>VLOOKUP(A87,'[9]побудинковий звіт'!$A$9:$DQ$353,121,FALSE)</f>
        <v>0</v>
      </c>
      <c r="DJ87" s="103">
        <v>1.8365793789168912</v>
      </c>
      <c r="DK87" s="103"/>
      <c r="DL87" s="103">
        <v>1.8365793789168912</v>
      </c>
      <c r="DM87" s="104">
        <v>153.90535195323548</v>
      </c>
      <c r="DN87" s="104">
        <v>0</v>
      </c>
      <c r="DO87" s="105">
        <v>153.90535195323548</v>
      </c>
      <c r="DP87" s="2"/>
      <c r="DQ87" s="104">
        <v>153.9</v>
      </c>
      <c r="DR87" s="104">
        <v>0</v>
      </c>
      <c r="DS87" s="104">
        <v>153.9</v>
      </c>
      <c r="DT87" s="106">
        <v>154.65610976764148</v>
      </c>
      <c r="DU87" s="104">
        <v>-0.75610976764147608</v>
      </c>
      <c r="DV87" s="107">
        <v>0</v>
      </c>
      <c r="DX87" s="77">
        <v>5348.3823224562857</v>
      </c>
      <c r="DY87" s="77">
        <v>12709.199999999999</v>
      </c>
      <c r="DZ87" s="108">
        <v>0</v>
      </c>
      <c r="EB87" s="109">
        <v>53212.311224562858</v>
      </c>
      <c r="ED87" s="110">
        <v>-457</v>
      </c>
      <c r="EE87" s="111">
        <v>10087.766356315591</v>
      </c>
      <c r="EG87" s="112">
        <v>9765.111312205112</v>
      </c>
      <c r="EI87" s="121">
        <v>1</v>
      </c>
      <c r="EJ87" s="77">
        <v>114.56293036813658</v>
      </c>
      <c r="EN87" s="114" t="s">
        <v>181</v>
      </c>
    </row>
    <row r="88" spans="1:144" hidden="1" x14ac:dyDescent="0.3">
      <c r="A88" s="81">
        <v>150000517</v>
      </c>
      <c r="B88" s="82" t="s">
        <v>182</v>
      </c>
      <c r="C88" s="490" t="s">
        <v>183</v>
      </c>
      <c r="D88" s="84">
        <v>1894.8000000000002</v>
      </c>
      <c r="E88" s="115">
        <v>1531.9</v>
      </c>
      <c r="F88" s="104"/>
      <c r="G88" s="104">
        <v>362.90000000000003</v>
      </c>
      <c r="H88" s="88">
        <v>28387.250215129094</v>
      </c>
      <c r="I88" s="88">
        <v>29120.060070190353</v>
      </c>
      <c r="J88" s="116">
        <v>732.80985506125944</v>
      </c>
      <c r="K88" s="88">
        <v>5458.2600589227895</v>
      </c>
      <c r="L88" s="88">
        <v>5511.8151491303033</v>
      </c>
      <c r="M88" s="116">
        <v>53.555090207513786</v>
      </c>
      <c r="N88" s="88">
        <v>10497.414006795805</v>
      </c>
      <c r="O88" s="88">
        <v>9981.7621213667553</v>
      </c>
      <c r="P88" s="116">
        <v>-515.6518854290498</v>
      </c>
      <c r="Q88" s="88">
        <v>0</v>
      </c>
      <c r="R88" s="88">
        <v>0</v>
      </c>
      <c r="S88" s="116">
        <v>0</v>
      </c>
      <c r="T88" s="88">
        <v>0</v>
      </c>
      <c r="U88" s="88">
        <v>0</v>
      </c>
      <c r="V88" s="116">
        <v>0</v>
      </c>
      <c r="W88" s="88">
        <v>12854.741056962906</v>
      </c>
      <c r="X88" s="88">
        <v>12384.917876872132</v>
      </c>
      <c r="Y88" s="116">
        <v>-469.82318009077426</v>
      </c>
      <c r="Z88" s="88">
        <v>2075.3280000000004</v>
      </c>
      <c r="AA88" s="88">
        <v>0</v>
      </c>
      <c r="AB88" s="116">
        <v>-2075.3280000000004</v>
      </c>
      <c r="AC88" s="88">
        <v>40621.006300076217</v>
      </c>
      <c r="AD88" s="88">
        <v>44776.020727041549</v>
      </c>
      <c r="AE88" s="117">
        <v>4155.0144269653319</v>
      </c>
      <c r="AF88" s="91">
        <v>99893.999637886824</v>
      </c>
      <c r="AG88" s="92">
        <v>101774.57594460109</v>
      </c>
      <c r="AH88" s="116">
        <v>1880.5763067142689</v>
      </c>
      <c r="AI88" s="88">
        <v>0</v>
      </c>
      <c r="AJ88" s="88">
        <v>0</v>
      </c>
      <c r="AK88" s="116">
        <v>0</v>
      </c>
      <c r="AL88" s="88">
        <v>0</v>
      </c>
      <c r="AM88" s="88">
        <v>0</v>
      </c>
      <c r="AN88" s="116">
        <v>0</v>
      </c>
      <c r="AO88" s="88">
        <v>18455.541210509815</v>
      </c>
      <c r="AP88" s="88">
        <v>18206.022073609714</v>
      </c>
      <c r="AQ88" s="116">
        <v>-249.51913690010042</v>
      </c>
      <c r="AR88" s="88">
        <v>83182.985588633892</v>
      </c>
      <c r="AS88" s="88">
        <v>145407.04685466684</v>
      </c>
      <c r="AT88" s="118">
        <v>62224.06126603295</v>
      </c>
      <c r="AU88" s="88">
        <v>8146.9039489597581</v>
      </c>
      <c r="AV88" s="88">
        <v>6261</v>
      </c>
      <c r="AW88" s="94">
        <v>-1885.9039489597581</v>
      </c>
      <c r="AX88" s="88">
        <v>10651.15164526813</v>
      </c>
      <c r="AY88" s="88">
        <v>32</v>
      </c>
      <c r="AZ88" s="117">
        <v>-10619.15164526813</v>
      </c>
      <c r="BA88" s="88">
        <v>5460.9513409127312</v>
      </c>
      <c r="BB88" s="88">
        <v>1578</v>
      </c>
      <c r="BC88" s="94">
        <v>-3882.9513409127312</v>
      </c>
      <c r="BD88" s="88">
        <v>0</v>
      </c>
      <c r="BE88" s="88">
        <v>0</v>
      </c>
      <c r="BF88" s="95">
        <v>0</v>
      </c>
      <c r="BG88" s="88">
        <v>0</v>
      </c>
      <c r="BH88" s="88">
        <v>0</v>
      </c>
      <c r="BI88" s="94">
        <v>0</v>
      </c>
      <c r="BJ88" s="88">
        <v>3283.1741703799216</v>
      </c>
      <c r="BK88" s="88">
        <v>8466</v>
      </c>
      <c r="BL88" s="95">
        <v>5182.8258296200784</v>
      </c>
      <c r="BM88" s="88">
        <v>518.83200000000011</v>
      </c>
      <c r="BN88" s="88">
        <v>724</v>
      </c>
      <c r="BO88" s="94">
        <v>205.16799999999989</v>
      </c>
      <c r="BP88" s="91">
        <v>28061.013105520538</v>
      </c>
      <c r="BQ88" s="96">
        <v>17061</v>
      </c>
      <c r="BR88" s="94">
        <v>-11000.013105520538</v>
      </c>
      <c r="BS88" s="88">
        <v>42318.873125202888</v>
      </c>
      <c r="BT88" s="88">
        <v>69558.840264052487</v>
      </c>
      <c r="BU88" s="116">
        <v>27239.967138849599</v>
      </c>
      <c r="BV88" s="88">
        <v>30938.258092052663</v>
      </c>
      <c r="BW88" s="88">
        <v>37083.599598793669</v>
      </c>
      <c r="BX88" s="116">
        <v>6145.341506741006</v>
      </c>
      <c r="BY88" s="88">
        <v>28722.992315507574</v>
      </c>
      <c r="BZ88" s="88">
        <v>17493.878863991849</v>
      </c>
      <c r="CA88" s="116">
        <v>-11229.113451515725</v>
      </c>
      <c r="CB88" s="88">
        <v>0</v>
      </c>
      <c r="CC88" s="88">
        <v>0</v>
      </c>
      <c r="CD88" s="116">
        <v>0</v>
      </c>
      <c r="CE88" s="88">
        <v>0</v>
      </c>
      <c r="CF88" s="88">
        <v>0</v>
      </c>
      <c r="CG88" s="116">
        <v>0</v>
      </c>
      <c r="CH88" s="88">
        <v>14775.38264640843</v>
      </c>
      <c r="CI88" s="88">
        <v>9484.1616983252716</v>
      </c>
      <c r="CJ88" s="116">
        <v>-5291.2209480831589</v>
      </c>
      <c r="CK88" s="88">
        <v>0</v>
      </c>
      <c r="CL88" s="88">
        <v>0</v>
      </c>
      <c r="CM88" s="116">
        <v>0</v>
      </c>
      <c r="CN88" s="88">
        <v>14775.38264640843</v>
      </c>
      <c r="CO88" s="96">
        <v>9484.1616983252716</v>
      </c>
      <c r="CP88" s="116">
        <v>-5291.2209480831589</v>
      </c>
      <c r="CQ88" s="119">
        <v>346349.04572172259</v>
      </c>
      <c r="CR88" s="77">
        <v>416069.12529804086</v>
      </c>
      <c r="CS88" s="116">
        <v>69720.079576318269</v>
      </c>
      <c r="CT88" s="91">
        <v>415618.85486606712</v>
      </c>
      <c r="CU88" s="98">
        <v>499282.95035764901</v>
      </c>
      <c r="CV88" s="117">
        <v>83664.095491581887</v>
      </c>
      <c r="CW88" s="88">
        <v>14872.131554418498</v>
      </c>
      <c r="CX88" s="88">
        <v>-68791.963937163498</v>
      </c>
      <c r="CY88" s="116">
        <v>-83664.095491582004</v>
      </c>
      <c r="CZ88" s="99">
        <v>83664.095491581946</v>
      </c>
      <c r="DA88" s="8">
        <v>2</v>
      </c>
      <c r="DB88" s="100">
        <v>10026.030000000001</v>
      </c>
      <c r="DC88" s="100">
        <v>4036.6000000000004</v>
      </c>
      <c r="DD88" s="100">
        <v>3331.2500000000009</v>
      </c>
      <c r="DE88" s="100">
        <v>2641.3900000000003</v>
      </c>
      <c r="DF88" s="101">
        <v>109962.09986739373</v>
      </c>
      <c r="DG88" s="120">
        <v>5165891.8370458269</v>
      </c>
      <c r="DH88" s="494">
        <v>6825.000101907639</v>
      </c>
      <c r="DI88" s="96">
        <f>VLOOKUP(A88,'[9]побудинковий звіт'!$A$9:$DQ$353,121,FALSE)</f>
        <v>0</v>
      </c>
      <c r="DJ88" s="103">
        <v>4.3713752884997348</v>
      </c>
      <c r="DK88" s="103"/>
      <c r="DL88" s="103">
        <v>3.8446119887343126</v>
      </c>
      <c r="DM88" s="104">
        <v>6696.509804452744</v>
      </c>
      <c r="DN88" s="104">
        <v>1395.2096907116822</v>
      </c>
      <c r="DO88" s="105">
        <v>8091.719495164426</v>
      </c>
      <c r="DP88" s="2"/>
      <c r="DQ88" s="104">
        <v>6694.78</v>
      </c>
      <c r="DR88" s="104">
        <v>1395.21</v>
      </c>
      <c r="DS88" s="104">
        <v>8089.99</v>
      </c>
      <c r="DT88" s="106">
        <v>8146.4461004457326</v>
      </c>
      <c r="DU88" s="104">
        <v>-56.456100445732773</v>
      </c>
      <c r="DV88" s="107">
        <v>1104</v>
      </c>
      <c r="DX88" s="77">
        <v>133492.79843298532</v>
      </c>
      <c r="DY88" s="77">
        <v>194961.65622560019</v>
      </c>
      <c r="DZ88" s="108">
        <v>5972.6400000000012</v>
      </c>
      <c r="EB88" s="109">
        <v>998195.8270636067</v>
      </c>
      <c r="ED88" s="110">
        <v>-16273</v>
      </c>
      <c r="EE88" s="111">
        <v>93689.099867393728</v>
      </c>
      <c r="EG88" s="112">
        <v>104089.46308054702</v>
      </c>
      <c r="EI88" s="121">
        <v>5</v>
      </c>
      <c r="EJ88" s="77">
        <v>2719.9493559072043</v>
      </c>
      <c r="EN88" s="114" t="s">
        <v>183</v>
      </c>
    </row>
    <row r="89" spans="1:144" hidden="1" x14ac:dyDescent="0.3">
      <c r="A89" s="81">
        <v>150000518</v>
      </c>
      <c r="B89" s="82" t="s">
        <v>184</v>
      </c>
      <c r="C89" s="490" t="s">
        <v>185</v>
      </c>
      <c r="D89" s="84">
        <v>847.5</v>
      </c>
      <c r="E89" s="115">
        <v>783.2</v>
      </c>
      <c r="F89" s="104"/>
      <c r="G89" s="104">
        <v>64.3</v>
      </c>
      <c r="H89" s="88">
        <v>16207.905550111216</v>
      </c>
      <c r="I89" s="88">
        <v>16455.542663663007</v>
      </c>
      <c r="J89" s="116">
        <v>247.63711355179112</v>
      </c>
      <c r="K89" s="88">
        <v>3734.3627961546181</v>
      </c>
      <c r="L89" s="88">
        <v>3770.9962680179092</v>
      </c>
      <c r="M89" s="116">
        <v>36.633471863291106</v>
      </c>
      <c r="N89" s="88">
        <v>4988.0299595187753</v>
      </c>
      <c r="O89" s="88">
        <v>4743.1753065478651</v>
      </c>
      <c r="P89" s="116">
        <v>-244.85465297091014</v>
      </c>
      <c r="Q89" s="88">
        <v>0</v>
      </c>
      <c r="R89" s="88">
        <v>0</v>
      </c>
      <c r="S89" s="116">
        <v>0</v>
      </c>
      <c r="T89" s="88">
        <v>0</v>
      </c>
      <c r="U89" s="88">
        <v>0</v>
      </c>
      <c r="V89" s="116">
        <v>0</v>
      </c>
      <c r="W89" s="88">
        <v>9703.2485079070775</v>
      </c>
      <c r="X89" s="88">
        <v>7604.9590556668809</v>
      </c>
      <c r="Y89" s="116">
        <v>-2098.2894522401966</v>
      </c>
      <c r="Z89" s="88">
        <v>915.29999999999973</v>
      </c>
      <c r="AA89" s="88">
        <v>0</v>
      </c>
      <c r="AB89" s="116">
        <v>-915.29999999999973</v>
      </c>
      <c r="AC89" s="88">
        <v>17932.168803546356</v>
      </c>
      <c r="AD89" s="88">
        <v>20050.824041474629</v>
      </c>
      <c r="AE89" s="117">
        <v>2118.655237928273</v>
      </c>
      <c r="AF89" s="91">
        <v>53481.015617238052</v>
      </c>
      <c r="AG89" s="92">
        <v>52625.497335370295</v>
      </c>
      <c r="AH89" s="116">
        <v>-855.51828186775674</v>
      </c>
      <c r="AI89" s="88">
        <v>0</v>
      </c>
      <c r="AJ89" s="88">
        <v>0</v>
      </c>
      <c r="AK89" s="116">
        <v>0</v>
      </c>
      <c r="AL89" s="88">
        <v>0</v>
      </c>
      <c r="AM89" s="88">
        <v>0</v>
      </c>
      <c r="AN89" s="116">
        <v>0</v>
      </c>
      <c r="AO89" s="88">
        <v>9395.0112549171972</v>
      </c>
      <c r="AP89" s="88">
        <v>9397.2974289437316</v>
      </c>
      <c r="AQ89" s="116">
        <v>2.2861740265343542</v>
      </c>
      <c r="AR89" s="88">
        <v>42186.684160060257</v>
      </c>
      <c r="AS89" s="88">
        <v>70028.665377605168</v>
      </c>
      <c r="AT89" s="118">
        <v>27841.981217544911</v>
      </c>
      <c r="AU89" s="88">
        <v>4923.3180052388243</v>
      </c>
      <c r="AV89" s="88">
        <v>551</v>
      </c>
      <c r="AW89" s="94">
        <v>-4372.3180052388243</v>
      </c>
      <c r="AX89" s="88">
        <v>7287.9915714585541</v>
      </c>
      <c r="AY89" s="88">
        <v>0</v>
      </c>
      <c r="AZ89" s="117">
        <v>-7287.9915714585541</v>
      </c>
      <c r="BA89" s="88">
        <v>2010.4057677074438</v>
      </c>
      <c r="BB89" s="88">
        <v>16503</v>
      </c>
      <c r="BC89" s="94">
        <v>14492.594232292557</v>
      </c>
      <c r="BD89" s="88">
        <v>0</v>
      </c>
      <c r="BE89" s="88">
        <v>0</v>
      </c>
      <c r="BF89" s="95">
        <v>0</v>
      </c>
      <c r="BG89" s="88">
        <v>0</v>
      </c>
      <c r="BH89" s="88">
        <v>0</v>
      </c>
      <c r="BI89" s="94">
        <v>0</v>
      </c>
      <c r="BJ89" s="88">
        <v>2012.4786221488148</v>
      </c>
      <c r="BK89" s="88">
        <v>628</v>
      </c>
      <c r="BL89" s="95">
        <v>-1384.4786221488148</v>
      </c>
      <c r="BM89" s="88">
        <v>228.82499999999993</v>
      </c>
      <c r="BN89" s="88">
        <v>0</v>
      </c>
      <c r="BO89" s="94">
        <v>-228.82499999999993</v>
      </c>
      <c r="BP89" s="91">
        <v>16463.018966553638</v>
      </c>
      <c r="BQ89" s="96">
        <v>17682</v>
      </c>
      <c r="BR89" s="94">
        <v>1218.9810334463618</v>
      </c>
      <c r="BS89" s="88">
        <v>46576.014003988137</v>
      </c>
      <c r="BT89" s="88">
        <v>63595.320859930893</v>
      </c>
      <c r="BU89" s="116">
        <v>17019.306855942756</v>
      </c>
      <c r="BV89" s="88">
        <v>25641.666855635242</v>
      </c>
      <c r="BW89" s="88">
        <v>29303.614050636956</v>
      </c>
      <c r="BX89" s="116">
        <v>3661.9471950017141</v>
      </c>
      <c r="BY89" s="88">
        <v>16118.086900999127</v>
      </c>
      <c r="BZ89" s="88">
        <v>11840.920831639967</v>
      </c>
      <c r="CA89" s="116">
        <v>-4277.1660693591602</v>
      </c>
      <c r="CB89" s="88">
        <v>3545.9687222934044</v>
      </c>
      <c r="CC89" s="88">
        <v>3648.210992342676</v>
      </c>
      <c r="CD89" s="116">
        <v>102.24227004927161</v>
      </c>
      <c r="CE89" s="88">
        <v>430.37407529790971</v>
      </c>
      <c r="CF89" s="88">
        <v>0</v>
      </c>
      <c r="CG89" s="116">
        <v>-430.37407529790971</v>
      </c>
      <c r="CH89" s="88">
        <v>10841.757064066887</v>
      </c>
      <c r="CI89" s="88">
        <v>8088.2909066993934</v>
      </c>
      <c r="CJ89" s="116">
        <v>-2753.4661573674939</v>
      </c>
      <c r="CK89" s="88">
        <v>0</v>
      </c>
      <c r="CL89" s="88">
        <v>0</v>
      </c>
      <c r="CM89" s="116">
        <v>0</v>
      </c>
      <c r="CN89" s="88">
        <v>10841.757064066887</v>
      </c>
      <c r="CO89" s="96">
        <v>8088.2909066993934</v>
      </c>
      <c r="CP89" s="116">
        <v>-2753.4661573674939</v>
      </c>
      <c r="CQ89" s="119">
        <v>224679.59762104988</v>
      </c>
      <c r="CR89" s="77">
        <v>266209.81778316904</v>
      </c>
      <c r="CS89" s="116">
        <v>41530.220162119163</v>
      </c>
      <c r="CT89" s="91">
        <v>269615.51714525983</v>
      </c>
      <c r="CU89" s="98">
        <v>319451.78133980284</v>
      </c>
      <c r="CV89" s="117">
        <v>49836.264194543008</v>
      </c>
      <c r="CW89" s="88">
        <v>5384.8088935711867</v>
      </c>
      <c r="CX89" s="88">
        <v>-44451.455300971866</v>
      </c>
      <c r="CY89" s="116">
        <v>-49836.264194543051</v>
      </c>
      <c r="CZ89" s="99">
        <v>49836.264194543081</v>
      </c>
      <c r="DA89" s="8">
        <v>2</v>
      </c>
      <c r="DB89" s="100">
        <v>6832.28</v>
      </c>
      <c r="DC89" s="100">
        <v>692.76</v>
      </c>
      <c r="DD89" s="100">
        <v>1966.9499999999998</v>
      </c>
      <c r="DE89" s="100">
        <v>346.38</v>
      </c>
      <c r="DF89" s="101">
        <v>39156.494820756197</v>
      </c>
      <c r="DG89" s="120">
        <v>3300003.9124659724</v>
      </c>
      <c r="DH89" s="494">
        <v>3489.3531430341814</v>
      </c>
      <c r="DI89" s="96">
        <f>VLOOKUP(A89,'[9]побудинковий звіт'!$A$9:$DQ$353,121,FALSE)</f>
        <v>0</v>
      </c>
      <c r="DJ89" s="103">
        <v>6.2120546099631921</v>
      </c>
      <c r="DK89" s="103"/>
      <c r="DL89" s="103">
        <v>5.3868556514365888</v>
      </c>
      <c r="DM89" s="104">
        <v>4865.2811705231725</v>
      </c>
      <c r="DN89" s="104">
        <v>346.37481838737267</v>
      </c>
      <c r="DO89" s="105">
        <v>5211.6559889105447</v>
      </c>
      <c r="DP89" s="2"/>
      <c r="DQ89" s="104">
        <v>4865.33</v>
      </c>
      <c r="DR89" s="104">
        <v>346.38</v>
      </c>
      <c r="DS89" s="104">
        <v>5211.71</v>
      </c>
      <c r="DT89" s="106">
        <v>5211.6559889105447</v>
      </c>
      <c r="DU89" s="104">
        <v>5.4011089455343608E-2</v>
      </c>
      <c r="DV89" s="107">
        <v>1104</v>
      </c>
      <c r="DX89" s="77">
        <v>70379.643751936674</v>
      </c>
      <c r="DY89" s="77">
        <v>105252.7984531262</v>
      </c>
      <c r="DZ89" s="108">
        <v>2313.33</v>
      </c>
      <c r="EB89" s="109">
        <v>506240.20992072311</v>
      </c>
      <c r="ED89" s="110">
        <v>-14697</v>
      </c>
      <c r="EE89" s="111">
        <v>24459.494820756197</v>
      </c>
      <c r="EG89" s="112">
        <v>56577.020774244316</v>
      </c>
      <c r="EI89" s="121">
        <v>3</v>
      </c>
      <c r="EJ89" s="77">
        <v>1253.7935465085634</v>
      </c>
      <c r="EN89" s="114" t="s">
        <v>185</v>
      </c>
    </row>
    <row r="90" spans="1:144" hidden="1" x14ac:dyDescent="0.3">
      <c r="A90" s="81">
        <v>150000519</v>
      </c>
      <c r="B90" s="82" t="s">
        <v>186</v>
      </c>
      <c r="C90" s="490" t="s">
        <v>187</v>
      </c>
      <c r="D90" s="84">
        <v>2696.4</v>
      </c>
      <c r="E90" s="115">
        <v>2635.5</v>
      </c>
      <c r="F90" s="104">
        <v>208.7</v>
      </c>
      <c r="G90" s="104">
        <v>60.9</v>
      </c>
      <c r="H90" s="88">
        <v>37484.236686873599</v>
      </c>
      <c r="I90" s="88">
        <v>38632.871221948895</v>
      </c>
      <c r="J90" s="116">
        <v>1148.6345350752963</v>
      </c>
      <c r="K90" s="88">
        <v>6036.1765800997264</v>
      </c>
      <c r="L90" s="88">
        <v>6122.2153492116213</v>
      </c>
      <c r="M90" s="116">
        <v>86.038769111894908</v>
      </c>
      <c r="N90" s="88">
        <v>17697.772552120765</v>
      </c>
      <c r="O90" s="88">
        <v>16828.417014865296</v>
      </c>
      <c r="P90" s="116">
        <v>-869.35553725546924</v>
      </c>
      <c r="Q90" s="88">
        <v>3837.0907076788549</v>
      </c>
      <c r="R90" s="88">
        <v>3648.8590339758412</v>
      </c>
      <c r="S90" s="116">
        <v>-188.23167370301371</v>
      </c>
      <c r="T90" s="88">
        <v>1700.7736384840323</v>
      </c>
      <c r="U90" s="88">
        <v>4185.5357826070867</v>
      </c>
      <c r="V90" s="116">
        <v>2484.7621441230544</v>
      </c>
      <c r="W90" s="88">
        <v>14305.835228399601</v>
      </c>
      <c r="X90" s="88">
        <v>13953.383360330794</v>
      </c>
      <c r="Y90" s="116">
        <v>-352.45186806880702</v>
      </c>
      <c r="Z90" s="88">
        <v>2913.0840000000007</v>
      </c>
      <c r="AA90" s="88">
        <v>0</v>
      </c>
      <c r="AB90" s="116">
        <v>-2913.0840000000007</v>
      </c>
      <c r="AC90" s="88">
        <v>56615.402729322304</v>
      </c>
      <c r="AD90" s="88">
        <v>63804.387952999852</v>
      </c>
      <c r="AE90" s="117">
        <v>7188.9852236775478</v>
      </c>
      <c r="AF90" s="91">
        <v>140590.37212297891</v>
      </c>
      <c r="AG90" s="92">
        <v>147175.66971593938</v>
      </c>
      <c r="AH90" s="116">
        <v>6585.2975929604727</v>
      </c>
      <c r="AI90" s="88">
        <v>87176.70226512308</v>
      </c>
      <c r="AJ90" s="88">
        <v>86305.809649704432</v>
      </c>
      <c r="AK90" s="116">
        <v>-870.89261541864835</v>
      </c>
      <c r="AL90" s="88">
        <v>0</v>
      </c>
      <c r="AM90" s="88">
        <v>0</v>
      </c>
      <c r="AN90" s="116">
        <v>0</v>
      </c>
      <c r="AO90" s="88">
        <v>7683.1612305107801</v>
      </c>
      <c r="AP90" s="88">
        <v>7177.2731886750234</v>
      </c>
      <c r="AQ90" s="116">
        <v>-505.88804183575667</v>
      </c>
      <c r="AR90" s="88">
        <v>146852.74202883645</v>
      </c>
      <c r="AS90" s="88">
        <v>159140.22389941654</v>
      </c>
      <c r="AT90" s="118">
        <v>12287.481870580086</v>
      </c>
      <c r="AU90" s="88">
        <v>8385.8845012482598</v>
      </c>
      <c r="AV90" s="88">
        <v>1450</v>
      </c>
      <c r="AW90" s="94">
        <v>-6935.8845012482598</v>
      </c>
      <c r="AX90" s="88">
        <v>9775.6238977374524</v>
      </c>
      <c r="AY90" s="88">
        <v>2144</v>
      </c>
      <c r="AZ90" s="117">
        <v>-7631.6238977374524</v>
      </c>
      <c r="BA90" s="88">
        <v>5030.1583614004658</v>
      </c>
      <c r="BB90" s="88">
        <v>0</v>
      </c>
      <c r="BC90" s="94">
        <v>-5030.1583614004658</v>
      </c>
      <c r="BD90" s="88">
        <v>9874.0732384439343</v>
      </c>
      <c r="BE90" s="88">
        <v>0</v>
      </c>
      <c r="BF90" s="95">
        <v>-9874.0732384439343</v>
      </c>
      <c r="BG90" s="88">
        <v>3559.3570136781091</v>
      </c>
      <c r="BH90" s="88">
        <v>2391.9159078243188</v>
      </c>
      <c r="BI90" s="94">
        <v>-1167.4411058537903</v>
      </c>
      <c r="BJ90" s="88">
        <v>5015.8715117746051</v>
      </c>
      <c r="BK90" s="88">
        <v>3966.9094264914329</v>
      </c>
      <c r="BL90" s="95">
        <v>-1048.9620852831722</v>
      </c>
      <c r="BM90" s="88">
        <v>728.27100000000019</v>
      </c>
      <c r="BN90" s="88">
        <v>0</v>
      </c>
      <c r="BO90" s="94">
        <v>-728.27100000000019</v>
      </c>
      <c r="BP90" s="91">
        <v>42369.239524282828</v>
      </c>
      <c r="BQ90" s="96">
        <v>9952.8253343157521</v>
      </c>
      <c r="BR90" s="94">
        <v>-32416.414189967076</v>
      </c>
      <c r="BS90" s="88">
        <v>134810.20896749414</v>
      </c>
      <c r="BT90" s="88">
        <v>141714.11151400174</v>
      </c>
      <c r="BU90" s="116">
        <v>6903.9025465075974</v>
      </c>
      <c r="BV90" s="88">
        <v>107746.73177616623</v>
      </c>
      <c r="BW90" s="88">
        <v>114148.55655817289</v>
      </c>
      <c r="BX90" s="116">
        <v>6401.8247820066608</v>
      </c>
      <c r="BY90" s="88">
        <v>25474.171758234919</v>
      </c>
      <c r="BZ90" s="88">
        <v>28617.04723537176</v>
      </c>
      <c r="CA90" s="116">
        <v>3142.8754771368403</v>
      </c>
      <c r="CB90" s="88">
        <v>3695.5698149068608</v>
      </c>
      <c r="CC90" s="88">
        <v>3766.3185424544899</v>
      </c>
      <c r="CD90" s="116">
        <v>70.748727547629187</v>
      </c>
      <c r="CE90" s="88">
        <v>444.30704895863352</v>
      </c>
      <c r="CF90" s="88">
        <v>0</v>
      </c>
      <c r="CG90" s="116">
        <v>-444.30704895863352</v>
      </c>
      <c r="CH90" s="88">
        <v>55807.11745448938</v>
      </c>
      <c r="CI90" s="88">
        <v>39896.080518371302</v>
      </c>
      <c r="CJ90" s="116">
        <v>-15911.036936118078</v>
      </c>
      <c r="CK90" s="88">
        <v>14071.086387869696</v>
      </c>
      <c r="CL90" s="88">
        <v>25462.241359320637</v>
      </c>
      <c r="CM90" s="116">
        <v>11391.15497145094</v>
      </c>
      <c r="CN90" s="88">
        <v>69878.203842359071</v>
      </c>
      <c r="CO90" s="96">
        <v>65358.321877691938</v>
      </c>
      <c r="CP90" s="116">
        <v>-4519.8819646671327</v>
      </c>
      <c r="CQ90" s="119">
        <v>766721.41037985194</v>
      </c>
      <c r="CR90" s="77">
        <v>763356.15751574398</v>
      </c>
      <c r="CS90" s="116">
        <v>-3365.2528641079552</v>
      </c>
      <c r="CT90" s="91">
        <v>920065.69245582225</v>
      </c>
      <c r="CU90" s="98">
        <v>916027.38901889278</v>
      </c>
      <c r="CV90" s="117">
        <v>-4038.3034369294764</v>
      </c>
      <c r="CW90" s="88">
        <v>21157.405543495373</v>
      </c>
      <c r="CX90" s="88">
        <v>25195.708980424934</v>
      </c>
      <c r="CY90" s="116">
        <v>4038.3034369295601</v>
      </c>
      <c r="CZ90" s="99">
        <v>-4038.3034369296511</v>
      </c>
      <c r="DA90" s="8">
        <v>2</v>
      </c>
      <c r="DB90" s="100">
        <v>31569.24</v>
      </c>
      <c r="DC90" s="100">
        <v>2658.12</v>
      </c>
      <c r="DD90" s="100">
        <v>13966.960000000003</v>
      </c>
      <c r="DE90" s="100">
        <v>2369.64</v>
      </c>
      <c r="DF90" s="101">
        <v>37031.884033127688</v>
      </c>
      <c r="DG90" s="120">
        <v>11294677.175991811</v>
      </c>
      <c r="DH90" s="494">
        <v>11741.815894364892</v>
      </c>
      <c r="DI90" s="96">
        <f>VLOOKUP(A90,'[9]побудинковий звіт'!$A$9:$DQ$353,121,FALSE)</f>
        <v>0</v>
      </c>
      <c r="DJ90" s="103">
        <v>5.7581864649161858</v>
      </c>
      <c r="DK90" s="103">
        <v>6.7581178773099033</v>
      </c>
      <c r="DL90" s="103">
        <v>4.7370028337625154</v>
      </c>
      <c r="DM90" s="104">
        <v>17602.333979883682</v>
      </c>
      <c r="DN90" s="104">
        <v>288.48347257613716</v>
      </c>
      <c r="DO90" s="105">
        <v>17890.817452459818</v>
      </c>
      <c r="DP90" s="2"/>
      <c r="DQ90" s="104">
        <v>17602.28</v>
      </c>
      <c r="DR90" s="104">
        <v>288.48</v>
      </c>
      <c r="DS90" s="104">
        <v>17890.759999999998</v>
      </c>
      <c r="DT90" s="106">
        <v>17908.619260870226</v>
      </c>
      <c r="DU90" s="104">
        <v>-17.859260870227445</v>
      </c>
      <c r="DV90" s="107">
        <v>1136</v>
      </c>
      <c r="DX90" s="77">
        <v>227066.37786374314</v>
      </c>
      <c r="DY90" s="77">
        <v>202911.65908047874</v>
      </c>
      <c r="DZ90" s="108">
        <v>16336.600000000002</v>
      </c>
      <c r="EB90" s="109">
        <v>1762232.9043460374</v>
      </c>
      <c r="ED90" s="110">
        <v>-5097</v>
      </c>
      <c r="EE90" s="111">
        <v>31934.884033127688</v>
      </c>
      <c r="EG90" s="112">
        <v>18242.231853711244</v>
      </c>
      <c r="EI90" s="121">
        <v>10</v>
      </c>
      <c r="EJ90" s="77">
        <v>4309.4576856531276</v>
      </c>
      <c r="EN90" s="114" t="s">
        <v>187</v>
      </c>
    </row>
    <row r="91" spans="1:144" hidden="1" x14ac:dyDescent="0.3">
      <c r="A91" s="81">
        <v>150000521</v>
      </c>
      <c r="B91" s="82" t="s">
        <v>188</v>
      </c>
      <c r="C91" s="490" t="s">
        <v>189</v>
      </c>
      <c r="D91" s="84">
        <v>1940</v>
      </c>
      <c r="E91" s="115">
        <v>1556.6</v>
      </c>
      <c r="F91" s="104"/>
      <c r="G91" s="104">
        <v>383.40000000000003</v>
      </c>
      <c r="H91" s="88">
        <v>24896.300005877878</v>
      </c>
      <c r="I91" s="88">
        <v>25575.132894633101</v>
      </c>
      <c r="J91" s="116">
        <v>678.83288875522339</v>
      </c>
      <c r="K91" s="88">
        <v>5458.2600589227895</v>
      </c>
      <c r="L91" s="88">
        <v>5539.8167388839611</v>
      </c>
      <c r="M91" s="116">
        <v>81.55667996117154</v>
      </c>
      <c r="N91" s="88">
        <v>11641.850491101917</v>
      </c>
      <c r="O91" s="88">
        <v>11069.963804090081</v>
      </c>
      <c r="P91" s="116">
        <v>-571.88668701183633</v>
      </c>
      <c r="Q91" s="88">
        <v>0</v>
      </c>
      <c r="R91" s="88">
        <v>0</v>
      </c>
      <c r="S91" s="116">
        <v>0</v>
      </c>
      <c r="T91" s="88">
        <v>0</v>
      </c>
      <c r="U91" s="88">
        <v>0</v>
      </c>
      <c r="V91" s="116">
        <v>0</v>
      </c>
      <c r="W91" s="88">
        <v>14105.328210106056</v>
      </c>
      <c r="X91" s="88">
        <v>14954.980310285275</v>
      </c>
      <c r="Y91" s="116">
        <v>849.65210017921891</v>
      </c>
      <c r="Z91" s="88">
        <v>2037.7008000000003</v>
      </c>
      <c r="AA91" s="88">
        <v>0</v>
      </c>
      <c r="AB91" s="116">
        <v>-2037.7008000000003</v>
      </c>
      <c r="AC91" s="88">
        <v>40225.579213037745</v>
      </c>
      <c r="AD91" s="88">
        <v>44373.846379700255</v>
      </c>
      <c r="AE91" s="117">
        <v>4148.2671666625101</v>
      </c>
      <c r="AF91" s="91">
        <v>98365.018779046382</v>
      </c>
      <c r="AG91" s="92">
        <v>101513.74012759267</v>
      </c>
      <c r="AH91" s="116">
        <v>3148.7213485462853</v>
      </c>
      <c r="AI91" s="88">
        <v>0</v>
      </c>
      <c r="AJ91" s="88">
        <v>0</v>
      </c>
      <c r="AK91" s="116">
        <v>0</v>
      </c>
      <c r="AL91" s="88">
        <v>0</v>
      </c>
      <c r="AM91" s="88">
        <v>0</v>
      </c>
      <c r="AN91" s="116">
        <v>0</v>
      </c>
      <c r="AO91" s="88">
        <v>13158.672989603921</v>
      </c>
      <c r="AP91" s="88">
        <v>17321.97026680132</v>
      </c>
      <c r="AQ91" s="116">
        <v>4163.2972771973982</v>
      </c>
      <c r="AR91" s="88">
        <v>82916.646753650115</v>
      </c>
      <c r="AS91" s="88">
        <v>62642.157397907446</v>
      </c>
      <c r="AT91" s="118">
        <v>-20274.489355742669</v>
      </c>
      <c r="AU91" s="88">
        <v>7050.3563732619059</v>
      </c>
      <c r="AV91" s="88">
        <v>1079</v>
      </c>
      <c r="AW91" s="94">
        <v>-5971.3563732619059</v>
      </c>
      <c r="AX91" s="88">
        <v>10651.15164526813</v>
      </c>
      <c r="AY91" s="88">
        <v>1629</v>
      </c>
      <c r="AZ91" s="117">
        <v>-9022.1516452681299</v>
      </c>
      <c r="BA91" s="88">
        <v>4566.8850534471694</v>
      </c>
      <c r="BB91" s="88">
        <v>1396</v>
      </c>
      <c r="BC91" s="94">
        <v>-3170.8850534471694</v>
      </c>
      <c r="BD91" s="88">
        <v>0</v>
      </c>
      <c r="BE91" s="88">
        <v>0</v>
      </c>
      <c r="BF91" s="95">
        <v>0</v>
      </c>
      <c r="BG91" s="88">
        <v>0</v>
      </c>
      <c r="BH91" s="88">
        <v>639</v>
      </c>
      <c r="BI91" s="94">
        <v>639</v>
      </c>
      <c r="BJ91" s="88">
        <v>3628.9967827082605</v>
      </c>
      <c r="BK91" s="88">
        <v>949</v>
      </c>
      <c r="BL91" s="95">
        <v>-2679.9967827082605</v>
      </c>
      <c r="BM91" s="88">
        <v>509.42520000000007</v>
      </c>
      <c r="BN91" s="88">
        <v>1956</v>
      </c>
      <c r="BO91" s="94">
        <v>1446.5747999999999</v>
      </c>
      <c r="BP91" s="91">
        <v>26406.815054685467</v>
      </c>
      <c r="BQ91" s="96">
        <v>7648</v>
      </c>
      <c r="BR91" s="94">
        <v>-18758.815054685467</v>
      </c>
      <c r="BS91" s="88">
        <v>104997.2946406788</v>
      </c>
      <c r="BT91" s="88">
        <v>129680.81126074743</v>
      </c>
      <c r="BU91" s="116">
        <v>24683.516620068636</v>
      </c>
      <c r="BV91" s="88">
        <v>30372.803485018427</v>
      </c>
      <c r="BW91" s="88">
        <v>36776.647355178327</v>
      </c>
      <c r="BX91" s="116">
        <v>6403.8438701599007</v>
      </c>
      <c r="BY91" s="88">
        <v>34650.35695388147</v>
      </c>
      <c r="BZ91" s="88">
        <v>29744.313727003791</v>
      </c>
      <c r="CA91" s="116">
        <v>-4906.0432268776785</v>
      </c>
      <c r="CB91" s="88">
        <v>3431.1711737299488</v>
      </c>
      <c r="CC91" s="88">
        <v>3530.1034422308639</v>
      </c>
      <c r="CD91" s="116">
        <v>98.932268500915143</v>
      </c>
      <c r="CE91" s="88">
        <v>416.44110163718602</v>
      </c>
      <c r="CF91" s="88">
        <v>0</v>
      </c>
      <c r="CG91" s="116">
        <v>-416.44110163718602</v>
      </c>
      <c r="CH91" s="88">
        <v>25642.412003151378</v>
      </c>
      <c r="CI91" s="88">
        <v>17937.080900462694</v>
      </c>
      <c r="CJ91" s="116">
        <v>-7705.331102688684</v>
      </c>
      <c r="CK91" s="88">
        <v>0</v>
      </c>
      <c r="CL91" s="88">
        <v>0</v>
      </c>
      <c r="CM91" s="116">
        <v>0</v>
      </c>
      <c r="CN91" s="88">
        <v>25642.412003151378</v>
      </c>
      <c r="CO91" s="96">
        <v>17937.080900462694</v>
      </c>
      <c r="CP91" s="116">
        <v>-7705.331102688684</v>
      </c>
      <c r="CQ91" s="119">
        <v>420357.63293508306</v>
      </c>
      <c r="CR91" s="77">
        <v>406794.8244779245</v>
      </c>
      <c r="CS91" s="116">
        <v>-13562.808457158564</v>
      </c>
      <c r="CT91" s="91">
        <v>504429.15952209965</v>
      </c>
      <c r="CU91" s="98">
        <v>488153.78937350935</v>
      </c>
      <c r="CV91" s="117">
        <v>-16275.3701485903</v>
      </c>
      <c r="CW91" s="88">
        <v>21346.756540279803</v>
      </c>
      <c r="CX91" s="88">
        <v>37622.126688870063</v>
      </c>
      <c r="CY91" s="116">
        <v>16275.37014859026</v>
      </c>
      <c r="CZ91" s="99">
        <v>-16275.370148590218</v>
      </c>
      <c r="DA91" s="8">
        <v>2</v>
      </c>
      <c r="DB91" s="100">
        <v>13705.12</v>
      </c>
      <c r="DC91" s="100">
        <v>10233.279999999999</v>
      </c>
      <c r="DD91" s="100">
        <v>5441.6</v>
      </c>
      <c r="DE91" s="100">
        <v>8390.4399999999987</v>
      </c>
      <c r="DF91" s="101">
        <v>12081.177317802503</v>
      </c>
      <c r="DG91" s="120">
        <v>6309310.9927485539</v>
      </c>
      <c r="DH91" s="494">
        <v>6935.0448192632866</v>
      </c>
      <c r="DI91" s="96">
        <f>VLOOKUP(A91,'[9]побудинковий звіт'!$A$9:$DQ$353,121,FALSE)</f>
        <v>0</v>
      </c>
      <c r="DJ91" s="103">
        <v>5.3086850710747431</v>
      </c>
      <c r="DK91" s="103"/>
      <c r="DL91" s="103">
        <v>4.8066002419498535</v>
      </c>
      <c r="DM91" s="104">
        <v>8263.4991816349448</v>
      </c>
      <c r="DN91" s="104">
        <v>1842.8505327635739</v>
      </c>
      <c r="DO91" s="105">
        <v>10106.349714398519</v>
      </c>
      <c r="DP91" s="2"/>
      <c r="DQ91" s="104">
        <v>8263.52</v>
      </c>
      <c r="DR91" s="104">
        <v>1842.8400000000001</v>
      </c>
      <c r="DS91" s="104">
        <v>10106.36</v>
      </c>
      <c r="DT91" s="106">
        <v>9765.7370255890783</v>
      </c>
      <c r="DU91" s="104">
        <v>340.62297441092232</v>
      </c>
      <c r="DV91" s="107">
        <v>1136</v>
      </c>
      <c r="DX91" s="77">
        <v>131188.1541700027</v>
      </c>
      <c r="DY91" s="77">
        <v>84348.188877488938</v>
      </c>
      <c r="DZ91" s="108">
        <v>13832.039999999999</v>
      </c>
      <c r="EB91" s="109">
        <v>994999.76104380144</v>
      </c>
      <c r="ED91" s="110">
        <v>12158</v>
      </c>
      <c r="EE91" s="111">
        <v>24239.177317802503</v>
      </c>
      <c r="EG91" s="112">
        <v>-163.0506232688258</v>
      </c>
      <c r="EI91" s="121">
        <v>5</v>
      </c>
      <c r="EJ91" s="77">
        <v>2664.6301311202064</v>
      </c>
      <c r="EN91" s="114" t="s">
        <v>189</v>
      </c>
    </row>
    <row r="92" spans="1:144" hidden="1" x14ac:dyDescent="0.3">
      <c r="A92" s="81">
        <v>150000523</v>
      </c>
      <c r="B92" s="82" t="s">
        <v>190</v>
      </c>
      <c r="C92" s="490" t="s">
        <v>191</v>
      </c>
      <c r="D92" s="84">
        <v>300.7</v>
      </c>
      <c r="E92" s="115">
        <v>300.7</v>
      </c>
      <c r="F92" s="104"/>
      <c r="G92" s="104">
        <v>0</v>
      </c>
      <c r="H92" s="88">
        <v>0</v>
      </c>
      <c r="I92" s="88">
        <v>0</v>
      </c>
      <c r="J92" s="116">
        <v>0</v>
      </c>
      <c r="K92" s="88">
        <v>0</v>
      </c>
      <c r="L92" s="88">
        <v>0</v>
      </c>
      <c r="M92" s="116">
        <v>0</v>
      </c>
      <c r="N92" s="88">
        <v>0</v>
      </c>
      <c r="O92" s="88">
        <v>0</v>
      </c>
      <c r="P92" s="116">
        <v>0</v>
      </c>
      <c r="Q92" s="88">
        <v>0</v>
      </c>
      <c r="R92" s="88">
        <v>0</v>
      </c>
      <c r="S92" s="116">
        <v>0</v>
      </c>
      <c r="T92" s="88">
        <v>0</v>
      </c>
      <c r="U92" s="88">
        <v>0</v>
      </c>
      <c r="V92" s="116">
        <v>0</v>
      </c>
      <c r="W92" s="88">
        <v>0</v>
      </c>
      <c r="X92" s="88">
        <v>0</v>
      </c>
      <c r="Y92" s="116">
        <v>0</v>
      </c>
      <c r="Z92" s="88">
        <v>323.5680000000001</v>
      </c>
      <c r="AA92" s="88">
        <v>0</v>
      </c>
      <c r="AB92" s="116">
        <v>-323.5680000000001</v>
      </c>
      <c r="AC92" s="88">
        <v>2590.1552245856587</v>
      </c>
      <c r="AD92" s="88">
        <v>5880.7076197718779</v>
      </c>
      <c r="AE92" s="117">
        <v>3290.5523951862192</v>
      </c>
      <c r="AF92" s="91">
        <v>2913.723224585659</v>
      </c>
      <c r="AG92" s="92">
        <v>5880.7076197718779</v>
      </c>
      <c r="AH92" s="116">
        <v>2966.984395186219</v>
      </c>
      <c r="AI92" s="88">
        <v>0</v>
      </c>
      <c r="AJ92" s="88">
        <v>0</v>
      </c>
      <c r="AK92" s="116">
        <v>0</v>
      </c>
      <c r="AL92" s="88">
        <v>0</v>
      </c>
      <c r="AM92" s="88">
        <v>0</v>
      </c>
      <c r="AN92" s="116">
        <v>0</v>
      </c>
      <c r="AO92" s="88">
        <v>1462.1539701321394</v>
      </c>
      <c r="AP92" s="88">
        <v>865.85921435734929</v>
      </c>
      <c r="AQ92" s="116">
        <v>-596.29475577479013</v>
      </c>
      <c r="AR92" s="88">
        <v>14695.076105985068</v>
      </c>
      <c r="AS92" s="88">
        <v>28529</v>
      </c>
      <c r="AT92" s="118">
        <v>13833.923894014932</v>
      </c>
      <c r="AU92" s="88">
        <v>0</v>
      </c>
      <c r="AV92" s="88">
        <v>0</v>
      </c>
      <c r="AW92" s="94">
        <v>0</v>
      </c>
      <c r="AX92" s="88">
        <v>0</v>
      </c>
      <c r="AY92" s="88">
        <v>0</v>
      </c>
      <c r="AZ92" s="117">
        <v>0</v>
      </c>
      <c r="BA92" s="88">
        <v>0</v>
      </c>
      <c r="BB92" s="88">
        <v>0</v>
      </c>
      <c r="BC92" s="94">
        <v>0</v>
      </c>
      <c r="BD92" s="88">
        <v>0</v>
      </c>
      <c r="BE92" s="88">
        <v>0</v>
      </c>
      <c r="BF92" s="95">
        <v>0</v>
      </c>
      <c r="BG92" s="88">
        <v>0</v>
      </c>
      <c r="BH92" s="88">
        <v>0</v>
      </c>
      <c r="BI92" s="94">
        <v>0</v>
      </c>
      <c r="BJ92" s="88">
        <v>0</v>
      </c>
      <c r="BK92" s="88">
        <v>0</v>
      </c>
      <c r="BL92" s="95">
        <v>0</v>
      </c>
      <c r="BM92" s="88">
        <v>116.58731906829151</v>
      </c>
      <c r="BN92" s="88">
        <v>0</v>
      </c>
      <c r="BO92" s="94">
        <v>-116.58731906829151</v>
      </c>
      <c r="BP92" s="91">
        <v>116.58731906829151</v>
      </c>
      <c r="BQ92" s="96">
        <v>0</v>
      </c>
      <c r="BR92" s="94">
        <v>-116.58731906829151</v>
      </c>
      <c r="BS92" s="88">
        <v>0</v>
      </c>
      <c r="BT92" s="88">
        <v>0.68359646058220314</v>
      </c>
      <c r="BU92" s="116">
        <v>0.68359646058220314</v>
      </c>
      <c r="BV92" s="88">
        <v>0</v>
      </c>
      <c r="BW92" s="88">
        <v>29.105180547005098</v>
      </c>
      <c r="BX92" s="116">
        <v>29.105180547005098</v>
      </c>
      <c r="BY92" s="88">
        <v>0</v>
      </c>
      <c r="BZ92" s="88">
        <v>2.5416085325731508E-3</v>
      </c>
      <c r="CA92" s="116">
        <v>2.5416085325731508E-3</v>
      </c>
      <c r="CB92" s="88">
        <v>0</v>
      </c>
      <c r="CC92" s="88">
        <v>0</v>
      </c>
      <c r="CD92" s="116">
        <v>0</v>
      </c>
      <c r="CE92" s="88">
        <v>0</v>
      </c>
      <c r="CF92" s="88">
        <v>0</v>
      </c>
      <c r="CG92" s="116">
        <v>0</v>
      </c>
      <c r="CH92" s="88">
        <v>0</v>
      </c>
      <c r="CI92" s="88">
        <v>0</v>
      </c>
      <c r="CJ92" s="116">
        <v>0</v>
      </c>
      <c r="CK92" s="88">
        <v>0</v>
      </c>
      <c r="CL92" s="88">
        <v>0</v>
      </c>
      <c r="CM92" s="116">
        <v>0</v>
      </c>
      <c r="CN92" s="88">
        <v>0</v>
      </c>
      <c r="CO92" s="96">
        <v>0</v>
      </c>
      <c r="CP92" s="116">
        <v>0</v>
      </c>
      <c r="CQ92" s="119">
        <v>19187.540619771156</v>
      </c>
      <c r="CR92" s="77">
        <v>35305.35815274535</v>
      </c>
      <c r="CS92" s="116">
        <v>16117.817532974193</v>
      </c>
      <c r="CT92" s="91">
        <v>23025.048743725387</v>
      </c>
      <c r="CU92" s="98">
        <v>42366.429783294421</v>
      </c>
      <c r="CV92" s="117">
        <v>19341.381039569034</v>
      </c>
      <c r="CW92" s="88">
        <v>809.31775429320112</v>
      </c>
      <c r="CX92" s="88">
        <v>-18532.063285275828</v>
      </c>
      <c r="CY92" s="116">
        <v>-19341.381039569031</v>
      </c>
      <c r="CZ92" s="99">
        <v>19341.381039569023</v>
      </c>
      <c r="DA92" s="8">
        <v>1</v>
      </c>
      <c r="DB92" s="100">
        <v>2839.17</v>
      </c>
      <c r="DC92" s="100">
        <v>0</v>
      </c>
      <c r="DD92" s="100">
        <v>2385.3200000000002</v>
      </c>
      <c r="DE92" s="100">
        <v>0</v>
      </c>
      <c r="DF92" s="101">
        <v>25997.689681430144</v>
      </c>
      <c r="DG92" s="120">
        <v>286012.39797622309</v>
      </c>
      <c r="DH92" s="494">
        <v>1339.6941906414431</v>
      </c>
      <c r="DI92" s="96">
        <f>VLOOKUP(A92,'[9]побудинковий звіт'!$A$9:$DQ$353,121,FALSE)</f>
        <v>0</v>
      </c>
      <c r="DJ92" s="103">
        <v>1.5092530569042515</v>
      </c>
      <c r="DK92" s="103"/>
      <c r="DL92" s="103">
        <v>1.5092530569042515</v>
      </c>
      <c r="DM92" s="104">
        <v>453.83239421110841</v>
      </c>
      <c r="DN92" s="104">
        <v>0</v>
      </c>
      <c r="DO92" s="105">
        <v>453.83239421110841</v>
      </c>
      <c r="DP92" s="2"/>
      <c r="DQ92" s="104">
        <v>453.85</v>
      </c>
      <c r="DR92" s="104">
        <v>0</v>
      </c>
      <c r="DS92" s="104">
        <v>453.85</v>
      </c>
      <c r="DT92" s="106">
        <v>456.04621076823577</v>
      </c>
      <c r="DU92" s="104">
        <v>-2.1962107682357441</v>
      </c>
      <c r="DV92" s="107">
        <v>0</v>
      </c>
      <c r="DX92" s="77">
        <v>17773.996110064032</v>
      </c>
      <c r="DY92" s="77">
        <v>34234.799999999996</v>
      </c>
      <c r="DZ92" s="108">
        <v>2385.3200000000002</v>
      </c>
      <c r="EB92" s="109">
        <v>176340.91327182081</v>
      </c>
      <c r="ED92" s="110">
        <v>-152</v>
      </c>
      <c r="EE92" s="111">
        <v>25845.689681430144</v>
      </c>
      <c r="EG92" s="112">
        <v>24475.217521473234</v>
      </c>
      <c r="EI92" s="121">
        <v>1</v>
      </c>
      <c r="EJ92" s="77">
        <v>404.88260570972562</v>
      </c>
      <c r="EN92" s="114" t="s">
        <v>191</v>
      </c>
    </row>
    <row r="93" spans="1:144" hidden="1" x14ac:dyDescent="0.3">
      <c r="A93" s="81">
        <v>150000529</v>
      </c>
      <c r="B93" s="82" t="s">
        <v>192</v>
      </c>
      <c r="C93" s="490" t="s">
        <v>193</v>
      </c>
      <c r="D93" s="84">
        <v>8443.0499999999993</v>
      </c>
      <c r="E93" s="115">
        <v>8443.0499999999993</v>
      </c>
      <c r="F93" s="104">
        <v>979.2</v>
      </c>
      <c r="G93" s="104">
        <v>0</v>
      </c>
      <c r="H93" s="88">
        <v>63415.189798890489</v>
      </c>
      <c r="I93" s="88">
        <v>60489.955484927603</v>
      </c>
      <c r="J93" s="116">
        <v>-2925.2343139628865</v>
      </c>
      <c r="K93" s="88">
        <v>11013.763846811953</v>
      </c>
      <c r="L93" s="88">
        <v>10306.062129268961</v>
      </c>
      <c r="M93" s="116">
        <v>-707.7017175429919</v>
      </c>
      <c r="N93" s="88">
        <v>55875.318067996792</v>
      </c>
      <c r="O93" s="88">
        <v>53130.910421864821</v>
      </c>
      <c r="P93" s="116">
        <v>-2744.407646131971</v>
      </c>
      <c r="Q93" s="88">
        <v>12137.962686554611</v>
      </c>
      <c r="R93" s="88">
        <v>11541.881777594497</v>
      </c>
      <c r="S93" s="116">
        <v>-596.08090896011345</v>
      </c>
      <c r="T93" s="88">
        <v>9406.5895234217205</v>
      </c>
      <c r="U93" s="88">
        <v>6548.4924076003335</v>
      </c>
      <c r="V93" s="116">
        <v>-2858.097115821387</v>
      </c>
      <c r="W93" s="88">
        <v>81765.187326854095</v>
      </c>
      <c r="X93" s="88">
        <v>70173.476592111983</v>
      </c>
      <c r="Y93" s="116">
        <v>-11591.710734742112</v>
      </c>
      <c r="Z93" s="88">
        <v>9119.8439999999991</v>
      </c>
      <c r="AA93" s="88">
        <v>0</v>
      </c>
      <c r="AB93" s="116">
        <v>-9119.8439999999991</v>
      </c>
      <c r="AC93" s="88">
        <v>176780.34309212127</v>
      </c>
      <c r="AD93" s="88">
        <v>199746.6239332039</v>
      </c>
      <c r="AE93" s="117">
        <v>22966.280841082626</v>
      </c>
      <c r="AF93" s="91">
        <v>419514.1983426509</v>
      </c>
      <c r="AG93" s="92">
        <v>411937.4027465721</v>
      </c>
      <c r="AH93" s="116">
        <v>-7576.7955960787949</v>
      </c>
      <c r="AI93" s="88">
        <v>405800.56460454332</v>
      </c>
      <c r="AJ93" s="88">
        <v>401741.93610835739</v>
      </c>
      <c r="AK93" s="116">
        <v>-4058.6284961859346</v>
      </c>
      <c r="AL93" s="88">
        <v>6914.6140245832366</v>
      </c>
      <c r="AM93" s="88">
        <v>3319.9775354328822</v>
      </c>
      <c r="AN93" s="116">
        <v>-3594.6364891503545</v>
      </c>
      <c r="AO93" s="88">
        <v>27609.321192147007</v>
      </c>
      <c r="AP93" s="88">
        <v>29464.554841601865</v>
      </c>
      <c r="AQ93" s="116">
        <v>1855.2336494548581</v>
      </c>
      <c r="AR93" s="88">
        <v>594993.52636926831</v>
      </c>
      <c r="AS93" s="88">
        <v>547893.68351141294</v>
      </c>
      <c r="AT93" s="118">
        <v>-47099.842857855372</v>
      </c>
      <c r="AU93" s="88">
        <v>14023.93546093115</v>
      </c>
      <c r="AV93" s="88">
        <v>9059.8429971122914</v>
      </c>
      <c r="AW93" s="94">
        <v>-4964.092463818859</v>
      </c>
      <c r="AX93" s="88">
        <v>15654.389695769354</v>
      </c>
      <c r="AY93" s="88">
        <v>29730</v>
      </c>
      <c r="AZ93" s="117">
        <v>14075.610304230646</v>
      </c>
      <c r="BA93" s="88">
        <v>12462.927139589821</v>
      </c>
      <c r="BB93" s="88">
        <v>0</v>
      </c>
      <c r="BC93" s="94">
        <v>-12462.927139589821</v>
      </c>
      <c r="BD93" s="88">
        <v>25572.220765699782</v>
      </c>
      <c r="BE93" s="88">
        <v>858.1913451964266</v>
      </c>
      <c r="BF93" s="95">
        <v>-24714.029420503353</v>
      </c>
      <c r="BG93" s="88">
        <v>17878.077709422821</v>
      </c>
      <c r="BH93" s="88">
        <v>20751</v>
      </c>
      <c r="BI93" s="94">
        <v>2872.9222905771785</v>
      </c>
      <c r="BJ93" s="88">
        <v>22636.742679838382</v>
      </c>
      <c r="BK93" s="88">
        <v>12483.886375172615</v>
      </c>
      <c r="BL93" s="95">
        <v>-10152.856304665767</v>
      </c>
      <c r="BM93" s="88">
        <v>5815.8387990326828</v>
      </c>
      <c r="BN93" s="88">
        <v>11858</v>
      </c>
      <c r="BO93" s="94">
        <v>6042.1612009673172</v>
      </c>
      <c r="BP93" s="91">
        <v>114044.132250284</v>
      </c>
      <c r="BQ93" s="96">
        <v>84740.920717481335</v>
      </c>
      <c r="BR93" s="94">
        <v>-29303.21153280267</v>
      </c>
      <c r="BS93" s="88">
        <v>432704.09329864639</v>
      </c>
      <c r="BT93" s="88">
        <v>523412.56053437223</v>
      </c>
      <c r="BU93" s="116">
        <v>90708.467235725839</v>
      </c>
      <c r="BV93" s="88">
        <v>367938.54719299817</v>
      </c>
      <c r="BW93" s="88">
        <v>376072.76070036611</v>
      </c>
      <c r="BX93" s="116">
        <v>8134.2135073679383</v>
      </c>
      <c r="BY93" s="88">
        <v>57057.963395501793</v>
      </c>
      <c r="BZ93" s="88">
        <v>96918.032549452837</v>
      </c>
      <c r="CA93" s="116">
        <v>39860.069153951044</v>
      </c>
      <c r="CB93" s="88">
        <v>18489.324413408332</v>
      </c>
      <c r="CC93" s="88">
        <v>18969.384854069565</v>
      </c>
      <c r="CD93" s="116">
        <v>480.06044066123286</v>
      </c>
      <c r="CE93" s="88">
        <v>2237.7903807306775</v>
      </c>
      <c r="CF93" s="88">
        <v>4440.7069621201836</v>
      </c>
      <c r="CG93" s="116">
        <v>2202.9165813895061</v>
      </c>
      <c r="CH93" s="88">
        <v>85944.358171126645</v>
      </c>
      <c r="CI93" s="88">
        <v>56764.788097287754</v>
      </c>
      <c r="CJ93" s="116">
        <v>-29179.570073838891</v>
      </c>
      <c r="CK93" s="88">
        <v>87113.443214999905</v>
      </c>
      <c r="CL93" s="88">
        <v>81567.403435694447</v>
      </c>
      <c r="CM93" s="116">
        <v>-5546.0397793054581</v>
      </c>
      <c r="CN93" s="88">
        <v>173057.80138612655</v>
      </c>
      <c r="CO93" s="96">
        <v>138332.19153298219</v>
      </c>
      <c r="CP93" s="116">
        <v>-34725.609853144357</v>
      </c>
      <c r="CQ93" s="119">
        <v>2620361.8768508891</v>
      </c>
      <c r="CR93" s="77">
        <v>2637244.1125942213</v>
      </c>
      <c r="CS93" s="116">
        <v>16882.235743332189</v>
      </c>
      <c r="CT93" s="91">
        <v>3144434.252221067</v>
      </c>
      <c r="CU93" s="98">
        <v>3164692.9351130654</v>
      </c>
      <c r="CV93" s="117">
        <v>20258.68289199844</v>
      </c>
      <c r="CW93" s="88">
        <v>98552.775294869993</v>
      </c>
      <c r="CX93" s="88">
        <v>78294.092402870258</v>
      </c>
      <c r="CY93" s="116">
        <v>-20258.682891999735</v>
      </c>
      <c r="CZ93" s="99">
        <v>20258.682891999779</v>
      </c>
      <c r="DA93" s="8">
        <v>1</v>
      </c>
      <c r="DB93" s="100">
        <v>134861.39000000001</v>
      </c>
      <c r="DC93" s="100">
        <v>0</v>
      </c>
      <c r="DD93" s="100">
        <v>73290.820000000007</v>
      </c>
      <c r="DE93" s="100">
        <v>0</v>
      </c>
      <c r="DF93" s="101">
        <v>167310.53698260244</v>
      </c>
      <c r="DG93" s="120">
        <v>38915844.330191247</v>
      </c>
      <c r="DH93" s="494">
        <v>37615.91299067255</v>
      </c>
      <c r="DI93" s="96">
        <f>VLOOKUP(A93,'[9]побудинковий звіт'!$A$9:$DQ$353,121,FALSE)</f>
        <v>0</v>
      </c>
      <c r="DJ93" s="103">
        <v>5.822074067045433</v>
      </c>
      <c r="DK93" s="103">
        <v>7.4971048378928344</v>
      </c>
      <c r="DL93" s="103">
        <v>4.760442269285809</v>
      </c>
      <c r="DM93" s="104">
        <v>61658.240870757312</v>
      </c>
      <c r="DN93" s="104">
        <v>0</v>
      </c>
      <c r="DO93" s="105">
        <v>61658.240870757312</v>
      </c>
      <c r="DP93" s="2"/>
      <c r="DQ93" s="104">
        <v>61570.57</v>
      </c>
      <c r="DR93" s="104">
        <v>0</v>
      </c>
      <c r="DS93" s="104">
        <v>61570.57</v>
      </c>
      <c r="DT93" s="106">
        <v>61900.037893779896</v>
      </c>
      <c r="DU93" s="104">
        <v>-329.46789377989626</v>
      </c>
      <c r="DV93" s="107">
        <v>1476.0000000000002</v>
      </c>
      <c r="DX93" s="77">
        <v>850845.19034346275</v>
      </c>
      <c r="DY93" s="77">
        <v>759161.525074673</v>
      </c>
      <c r="DZ93" s="108">
        <v>73290.820000000007</v>
      </c>
      <c r="EB93" s="109">
        <v>7139922.3164312197</v>
      </c>
      <c r="ED93" s="110">
        <v>-31000</v>
      </c>
      <c r="EE93" s="111">
        <v>136310.53698260244</v>
      </c>
      <c r="EG93" s="112">
        <v>89419.298249325308</v>
      </c>
      <c r="EI93" s="121">
        <v>9</v>
      </c>
      <c r="EJ93" s="77">
        <v>17295.648684509648</v>
      </c>
      <c r="EN93" s="114" t="s">
        <v>193</v>
      </c>
    </row>
    <row r="94" spans="1:144" hidden="1" x14ac:dyDescent="0.3">
      <c r="A94" s="81">
        <v>150000531</v>
      </c>
      <c r="B94" s="82" t="s">
        <v>194</v>
      </c>
      <c r="C94" s="490" t="s">
        <v>195</v>
      </c>
      <c r="D94" s="84">
        <v>7614.5</v>
      </c>
      <c r="E94" s="115">
        <v>7614.5</v>
      </c>
      <c r="F94" s="104">
        <v>765.25</v>
      </c>
      <c r="G94" s="104">
        <v>0</v>
      </c>
      <c r="H94" s="88">
        <v>86886.239546349389</v>
      </c>
      <c r="I94" s="88">
        <v>80829.759214561433</v>
      </c>
      <c r="J94" s="116">
        <v>-6056.4803317879559</v>
      </c>
      <c r="K94" s="88">
        <v>14803.589216509232</v>
      </c>
      <c r="L94" s="88">
        <v>13808.027714683618</v>
      </c>
      <c r="M94" s="116">
        <v>-995.56150182561396</v>
      </c>
      <c r="N94" s="88">
        <v>49994.785812472837</v>
      </c>
      <c r="O94" s="88">
        <v>47538.306395805179</v>
      </c>
      <c r="P94" s="116">
        <v>-2456.4794166676584</v>
      </c>
      <c r="Q94" s="88">
        <v>10814.467690375044</v>
      </c>
      <c r="R94" s="88">
        <v>10283.379699871324</v>
      </c>
      <c r="S94" s="116">
        <v>-531.08799050371999</v>
      </c>
      <c r="T94" s="88">
        <v>14109.598640411708</v>
      </c>
      <c r="U94" s="88">
        <v>9822.5630334952839</v>
      </c>
      <c r="V94" s="116">
        <v>-4287.0356069164245</v>
      </c>
      <c r="W94" s="88">
        <v>64755.888827408548</v>
      </c>
      <c r="X94" s="88">
        <v>55173.071183244254</v>
      </c>
      <c r="Y94" s="116">
        <v>-9582.8176441642936</v>
      </c>
      <c r="Z94" s="88">
        <v>8226.1440000000002</v>
      </c>
      <c r="AA94" s="88">
        <v>0</v>
      </c>
      <c r="AB94" s="116">
        <v>-8226.1440000000002</v>
      </c>
      <c r="AC94" s="88">
        <v>159444.01058769328</v>
      </c>
      <c r="AD94" s="88">
        <v>180160.5945306471</v>
      </c>
      <c r="AE94" s="117">
        <v>20716.583942953817</v>
      </c>
      <c r="AF94" s="91">
        <v>409034.72432122007</v>
      </c>
      <c r="AG94" s="92">
        <v>397615.70177230821</v>
      </c>
      <c r="AH94" s="116">
        <v>-11419.02254891186</v>
      </c>
      <c r="AI94" s="88">
        <v>253301.99024859173</v>
      </c>
      <c r="AJ94" s="88">
        <v>249822.34277846551</v>
      </c>
      <c r="AK94" s="116">
        <v>-3479.6474701262196</v>
      </c>
      <c r="AL94" s="88">
        <v>13829.228049166473</v>
      </c>
      <c r="AM94" s="88">
        <v>7819.7510858171245</v>
      </c>
      <c r="AN94" s="116">
        <v>-6009.4769633493488</v>
      </c>
      <c r="AO94" s="88">
        <v>23046.032003170581</v>
      </c>
      <c r="AP94" s="88">
        <v>24401.398511263833</v>
      </c>
      <c r="AQ94" s="116">
        <v>1355.3665080932515</v>
      </c>
      <c r="AR94" s="88">
        <v>454353.32087887725</v>
      </c>
      <c r="AS94" s="88">
        <v>588763.73645388591</v>
      </c>
      <c r="AT94" s="118">
        <v>134410.41557500866</v>
      </c>
      <c r="AU94" s="88">
        <v>20838.325872495687</v>
      </c>
      <c r="AV94" s="88">
        <v>5385.2334354952509</v>
      </c>
      <c r="AW94" s="94">
        <v>-15453.092437000436</v>
      </c>
      <c r="AX94" s="88">
        <v>24051.385888696317</v>
      </c>
      <c r="AY94" s="88">
        <v>16206</v>
      </c>
      <c r="AZ94" s="117">
        <v>-7845.3858886963171</v>
      </c>
      <c r="BA94" s="88">
        <v>15611.933852843664</v>
      </c>
      <c r="BB94" s="88">
        <v>12276</v>
      </c>
      <c r="BC94" s="94">
        <v>-3335.9338528436638</v>
      </c>
      <c r="BD94" s="88">
        <v>24076.816105815586</v>
      </c>
      <c r="BE94" s="88">
        <v>1287.2999011257489</v>
      </c>
      <c r="BF94" s="95">
        <v>-22789.516204689837</v>
      </c>
      <c r="BG94" s="88">
        <v>29535.927593335826</v>
      </c>
      <c r="BH94" s="88">
        <v>1799</v>
      </c>
      <c r="BI94" s="94">
        <v>-27736.927593335826</v>
      </c>
      <c r="BJ94" s="88">
        <v>19718.888493283346</v>
      </c>
      <c r="BK94" s="88">
        <v>17326</v>
      </c>
      <c r="BL94" s="95">
        <v>-2392.8884932833462</v>
      </c>
      <c r="BM94" s="88">
        <v>3548.8418394046753</v>
      </c>
      <c r="BN94" s="88">
        <v>11622</v>
      </c>
      <c r="BO94" s="94">
        <v>8073.1581605953252</v>
      </c>
      <c r="BP94" s="91">
        <v>137382.11964587512</v>
      </c>
      <c r="BQ94" s="96">
        <v>65901.533336620996</v>
      </c>
      <c r="BR94" s="94">
        <v>-71480.586309254126</v>
      </c>
      <c r="BS94" s="88">
        <v>344901.02793504053</v>
      </c>
      <c r="BT94" s="88">
        <v>359397.52388980868</v>
      </c>
      <c r="BU94" s="116">
        <v>14496.49595476815</v>
      </c>
      <c r="BV94" s="88">
        <v>252763.98839542962</v>
      </c>
      <c r="BW94" s="88">
        <v>227249.62648847018</v>
      </c>
      <c r="BX94" s="116">
        <v>-25514.361906959442</v>
      </c>
      <c r="BY94" s="88">
        <v>51021.287195255136</v>
      </c>
      <c r="BZ94" s="88">
        <v>63098.226307622477</v>
      </c>
      <c r="CA94" s="116">
        <v>12076.939112367341</v>
      </c>
      <c r="CB94" s="88">
        <v>11932.699266308742</v>
      </c>
      <c r="CC94" s="88">
        <v>12238.566803808564</v>
      </c>
      <c r="CD94" s="116">
        <v>305.86753749982199</v>
      </c>
      <c r="CE94" s="88">
        <v>1443.76569288788</v>
      </c>
      <c r="CF94" s="88">
        <v>1489.233191524042</v>
      </c>
      <c r="CG94" s="116">
        <v>45.467498636161963</v>
      </c>
      <c r="CH94" s="88">
        <v>85847.786689401284</v>
      </c>
      <c r="CI94" s="88">
        <v>73110.479603162588</v>
      </c>
      <c r="CJ94" s="116">
        <v>-12737.307086238696</v>
      </c>
      <c r="CK94" s="88">
        <v>128771.65573410191</v>
      </c>
      <c r="CL94" s="88">
        <v>109676.27622362878</v>
      </c>
      <c r="CM94" s="116">
        <v>-19095.379510473125</v>
      </c>
      <c r="CN94" s="88">
        <v>214619.44242350321</v>
      </c>
      <c r="CO94" s="96">
        <v>182786.75582679137</v>
      </c>
      <c r="CP94" s="116">
        <v>-31832.686596711836</v>
      </c>
      <c r="CQ94" s="119">
        <v>2167629.6260553263</v>
      </c>
      <c r="CR94" s="77">
        <v>2180584.3964463868</v>
      </c>
      <c r="CS94" s="116">
        <v>12954.770391060505</v>
      </c>
      <c r="CT94" s="91">
        <v>2601155.5512663913</v>
      </c>
      <c r="CU94" s="98">
        <v>2616701.2757356642</v>
      </c>
      <c r="CV94" s="117">
        <v>15545.724469272885</v>
      </c>
      <c r="CW94" s="88">
        <v>79632.112407496505</v>
      </c>
      <c r="CX94" s="88">
        <v>64086.387938223714</v>
      </c>
      <c r="CY94" s="116">
        <v>-15545.724469272791</v>
      </c>
      <c r="CZ94" s="99">
        <v>15545.724469272842</v>
      </c>
      <c r="DA94" s="8">
        <v>1</v>
      </c>
      <c r="DB94" s="100">
        <v>108702.62</v>
      </c>
      <c r="DC94" s="100">
        <v>0</v>
      </c>
      <c r="DD94" s="100">
        <v>57807.289999999994</v>
      </c>
      <c r="DE94" s="100">
        <v>0</v>
      </c>
      <c r="DF94" s="101">
        <v>28812.349541599629</v>
      </c>
      <c r="DG94" s="120">
        <v>32169451.964086656</v>
      </c>
      <c r="DH94" s="494">
        <v>33924.514182372026</v>
      </c>
      <c r="DI94" s="96">
        <f>VLOOKUP(A94,'[9]побудинковий звіт'!$A$9:$DQ$353,121,FALSE)</f>
        <v>0</v>
      </c>
      <c r="DJ94" s="103">
        <v>5.4491718287396145</v>
      </c>
      <c r="DK94" s="103">
        <v>6.84085517130515</v>
      </c>
      <c r="DL94" s="103">
        <v>4.6050019566650464</v>
      </c>
      <c r="DM94" s="104">
        <v>51024.706024004794</v>
      </c>
      <c r="DN94" s="104">
        <v>0</v>
      </c>
      <c r="DO94" s="105">
        <v>51024.706024004794</v>
      </c>
      <c r="DP94" s="2"/>
      <c r="DQ94" s="104">
        <v>50887.46</v>
      </c>
      <c r="DR94" s="104">
        <v>0</v>
      </c>
      <c r="DS94" s="104">
        <v>50887.46</v>
      </c>
      <c r="DT94" s="106">
        <v>51224.80291037343</v>
      </c>
      <c r="DU94" s="104">
        <v>-337.34291037343064</v>
      </c>
      <c r="DV94" s="107">
        <v>1498.0000000000002</v>
      </c>
      <c r="DX94" s="77">
        <v>710082.52862970287</v>
      </c>
      <c r="DY94" s="77">
        <v>785598.32374860824</v>
      </c>
      <c r="DZ94" s="108">
        <v>57807.289999999994</v>
      </c>
      <c r="EB94" s="109">
        <v>5452239.8505465267</v>
      </c>
      <c r="ED94" s="110">
        <v>-31571</v>
      </c>
      <c r="EE94" s="111">
        <v>-2758.6504584003706</v>
      </c>
      <c r="EG94" s="112">
        <v>-33630.698934741944</v>
      </c>
      <c r="EI94" s="121">
        <v>9</v>
      </c>
      <c r="EJ94" s="77">
        <v>13758.698935355438</v>
      </c>
      <c r="EN94" s="114" t="s">
        <v>195</v>
      </c>
    </row>
    <row r="95" spans="1:144" hidden="1" x14ac:dyDescent="0.3">
      <c r="A95" s="81">
        <v>150000532</v>
      </c>
      <c r="B95" s="82" t="s">
        <v>196</v>
      </c>
      <c r="C95" s="490" t="s">
        <v>197</v>
      </c>
      <c r="D95" s="84">
        <v>2489.87</v>
      </c>
      <c r="E95" s="115">
        <v>2489.87</v>
      </c>
      <c r="F95" s="104"/>
      <c r="G95" s="104">
        <v>0</v>
      </c>
      <c r="H95" s="88">
        <v>36386.338817558164</v>
      </c>
      <c r="I95" s="88">
        <v>33347.373242471251</v>
      </c>
      <c r="J95" s="116">
        <v>-3038.9655750869133</v>
      </c>
      <c r="K95" s="88">
        <v>8027.7589765795847</v>
      </c>
      <c r="L95" s="88">
        <v>7477.9716441061682</v>
      </c>
      <c r="M95" s="116">
        <v>-549.78733247341643</v>
      </c>
      <c r="N95" s="88">
        <v>16794.198507560282</v>
      </c>
      <c r="O95" s="88">
        <v>15969.367916139032</v>
      </c>
      <c r="P95" s="116">
        <v>-824.83059142125057</v>
      </c>
      <c r="Q95" s="88">
        <v>3504.7821169258946</v>
      </c>
      <c r="R95" s="88">
        <v>3332.7570266878565</v>
      </c>
      <c r="S95" s="116">
        <v>-172.02509023803805</v>
      </c>
      <c r="T95" s="88">
        <v>2170.6796168610072</v>
      </c>
      <c r="U95" s="88">
        <v>1553.1294446940701</v>
      </c>
      <c r="V95" s="116">
        <v>-617.55017216693705</v>
      </c>
      <c r="W95" s="88">
        <v>22140.588193853568</v>
      </c>
      <c r="X95" s="88">
        <v>19466.300936004762</v>
      </c>
      <c r="Y95" s="116">
        <v>-2674.2872578488059</v>
      </c>
      <c r="Z95" s="88">
        <v>2690.4096000000004</v>
      </c>
      <c r="AA95" s="88">
        <v>0</v>
      </c>
      <c r="AB95" s="116">
        <v>-2690.4096000000004</v>
      </c>
      <c r="AC95" s="88">
        <v>52141.685728819823</v>
      </c>
      <c r="AD95" s="88">
        <v>58914.486761683889</v>
      </c>
      <c r="AE95" s="117">
        <v>6772.8010328640667</v>
      </c>
      <c r="AF95" s="91">
        <v>143856.44155815832</v>
      </c>
      <c r="AG95" s="92">
        <v>140061.38697178703</v>
      </c>
      <c r="AH95" s="116">
        <v>-3795.0545863712905</v>
      </c>
      <c r="AI95" s="88">
        <v>0</v>
      </c>
      <c r="AJ95" s="88">
        <v>0</v>
      </c>
      <c r="AK95" s="116">
        <v>0</v>
      </c>
      <c r="AL95" s="88">
        <v>0</v>
      </c>
      <c r="AM95" s="88">
        <v>0</v>
      </c>
      <c r="AN95" s="116">
        <v>0</v>
      </c>
      <c r="AO95" s="88">
        <v>9048.197178393475</v>
      </c>
      <c r="AP95" s="88">
        <v>8359.3576769665688</v>
      </c>
      <c r="AQ95" s="116">
        <v>-688.83950142690628</v>
      </c>
      <c r="AR95" s="88">
        <v>103685.5344609095</v>
      </c>
      <c r="AS95" s="88">
        <v>121477.30338495322</v>
      </c>
      <c r="AT95" s="118">
        <v>17791.768924043718</v>
      </c>
      <c r="AU95" s="88">
        <v>11055.077548037372</v>
      </c>
      <c r="AV95" s="88">
        <v>2442.9381212080389</v>
      </c>
      <c r="AW95" s="94">
        <v>-8612.1394268293334</v>
      </c>
      <c r="AX95" s="88">
        <v>14807.57501860435</v>
      </c>
      <c r="AY95" s="88">
        <v>15825.393045057328</v>
      </c>
      <c r="AZ95" s="117">
        <v>1017.8180264529783</v>
      </c>
      <c r="BA95" s="88">
        <v>2286.6848365262081</v>
      </c>
      <c r="BB95" s="88">
        <v>0</v>
      </c>
      <c r="BC95" s="94">
        <v>-2286.6848365262081</v>
      </c>
      <c r="BD95" s="88">
        <v>8019.7230748015754</v>
      </c>
      <c r="BE95" s="88">
        <v>0</v>
      </c>
      <c r="BF95" s="95">
        <v>-8019.7230748015754</v>
      </c>
      <c r="BG95" s="88">
        <v>5241.120967434279</v>
      </c>
      <c r="BH95" s="88">
        <v>0</v>
      </c>
      <c r="BI95" s="94">
        <v>-5241.120967434279</v>
      </c>
      <c r="BJ95" s="88">
        <v>6405.4102292058815</v>
      </c>
      <c r="BK95" s="88">
        <v>21038.33634215191</v>
      </c>
      <c r="BL95" s="95">
        <v>14632.926112946028</v>
      </c>
      <c r="BM95" s="88">
        <v>3055.6047823801614</v>
      </c>
      <c r="BN95" s="88">
        <v>2133</v>
      </c>
      <c r="BO95" s="94">
        <v>-922.6047823801614</v>
      </c>
      <c r="BP95" s="91">
        <v>50871.196456989826</v>
      </c>
      <c r="BQ95" s="96">
        <v>41439.667508417275</v>
      </c>
      <c r="BR95" s="94">
        <v>-9431.5289485725516</v>
      </c>
      <c r="BS95" s="88">
        <v>196419.96000429598</v>
      </c>
      <c r="BT95" s="88">
        <v>193410.63855685765</v>
      </c>
      <c r="BU95" s="116">
        <v>-3009.3214474383276</v>
      </c>
      <c r="BV95" s="88">
        <v>89553.280092319736</v>
      </c>
      <c r="BW95" s="88">
        <v>81774.618359679385</v>
      </c>
      <c r="BX95" s="116">
        <v>-7778.6617326403502</v>
      </c>
      <c r="BY95" s="88">
        <v>57269.543865246829</v>
      </c>
      <c r="BZ95" s="88">
        <v>39610.052302453318</v>
      </c>
      <c r="CA95" s="116">
        <v>-17659.491562793512</v>
      </c>
      <c r="CB95" s="88">
        <v>6487.7431119814582</v>
      </c>
      <c r="CC95" s="88">
        <v>6635.0197040591993</v>
      </c>
      <c r="CD95" s="116">
        <v>147.27659207774104</v>
      </c>
      <c r="CE95" s="88">
        <v>782.72349809576667</v>
      </c>
      <c r="CF95" s="88">
        <v>4630.2170553205033</v>
      </c>
      <c r="CG95" s="116">
        <v>3847.4935572247368</v>
      </c>
      <c r="CH95" s="88">
        <v>24488.293317183074</v>
      </c>
      <c r="CI95" s="88">
        <v>18198.184521149513</v>
      </c>
      <c r="CJ95" s="116">
        <v>-6290.1087960335608</v>
      </c>
      <c r="CK95" s="88">
        <v>0</v>
      </c>
      <c r="CL95" s="88">
        <v>0</v>
      </c>
      <c r="CM95" s="116">
        <v>0</v>
      </c>
      <c r="CN95" s="88">
        <v>24488.293317183074</v>
      </c>
      <c r="CO95" s="96">
        <v>18198.184521149513</v>
      </c>
      <c r="CP95" s="116">
        <v>-6290.1087960335608</v>
      </c>
      <c r="CQ95" s="119">
        <v>682462.91354357393</v>
      </c>
      <c r="CR95" s="77">
        <v>655596.44604164374</v>
      </c>
      <c r="CS95" s="116">
        <v>-26866.467501930194</v>
      </c>
      <c r="CT95" s="91">
        <v>818955.49625228869</v>
      </c>
      <c r="CU95" s="98">
        <v>786715.73524997244</v>
      </c>
      <c r="CV95" s="117">
        <v>-32239.761002316256</v>
      </c>
      <c r="CW95" s="88">
        <v>16611.55831191481</v>
      </c>
      <c r="CX95" s="88">
        <v>48851.319314231216</v>
      </c>
      <c r="CY95" s="116">
        <v>32239.761002316405</v>
      </c>
      <c r="CZ95" s="99">
        <v>-32239.761002316212</v>
      </c>
      <c r="DA95" s="8">
        <v>1</v>
      </c>
      <c r="DB95" s="100">
        <v>57045.18</v>
      </c>
      <c r="DC95" s="100">
        <v>0</v>
      </c>
      <c r="DD95" s="100">
        <v>41143.43</v>
      </c>
      <c r="DE95" s="100">
        <v>0</v>
      </c>
      <c r="DF95" s="101">
        <v>-5956.4994266013382</v>
      </c>
      <c r="DG95" s="120">
        <v>10026804.654770441</v>
      </c>
      <c r="DH95" s="494">
        <v>11092.997587138045</v>
      </c>
      <c r="DI95" s="96">
        <f>VLOOKUP(A95,'[9]побудинковий звіт'!$A$9:$DQ$353,121,FALSE)</f>
        <v>879.48</v>
      </c>
      <c r="DJ95" s="103">
        <v>6.3802508227835402</v>
      </c>
      <c r="DK95" s="103"/>
      <c r="DL95" s="103">
        <v>5.4732005689174654</v>
      </c>
      <c r="DM95" s="104">
        <v>15885.995116124053</v>
      </c>
      <c r="DN95" s="104">
        <v>0</v>
      </c>
      <c r="DO95" s="105">
        <v>15885.995116124053</v>
      </c>
      <c r="DP95" s="2"/>
      <c r="DQ95" s="104">
        <v>15901.75</v>
      </c>
      <c r="DR95" s="104">
        <v>0</v>
      </c>
      <c r="DS95" s="104">
        <v>15901.75</v>
      </c>
      <c r="DT95" s="106">
        <v>15885.995116124051</v>
      </c>
      <c r="DU95" s="104">
        <v>15.754883875948508</v>
      </c>
      <c r="DV95" s="107">
        <v>1104</v>
      </c>
      <c r="DX95" s="77">
        <v>185468.0771014792</v>
      </c>
      <c r="DY95" s="77">
        <v>195500.3650720446</v>
      </c>
      <c r="DZ95" s="108">
        <v>41143.43</v>
      </c>
      <c r="EB95" s="109">
        <v>1244226.4135309141</v>
      </c>
      <c r="ED95" s="110">
        <v>14871</v>
      </c>
      <c r="EE95" s="111">
        <v>8914.5005733986618</v>
      </c>
      <c r="EG95" s="112">
        <v>-21422.192217958873</v>
      </c>
      <c r="EI95" s="121">
        <v>5</v>
      </c>
      <c r="EJ95" s="77">
        <v>3137.5459645137535</v>
      </c>
      <c r="EN95" s="114" t="s">
        <v>197</v>
      </c>
    </row>
    <row r="96" spans="1:144" hidden="1" x14ac:dyDescent="0.3">
      <c r="A96" s="81">
        <v>150000533</v>
      </c>
      <c r="B96" s="82" t="s">
        <v>198</v>
      </c>
      <c r="C96" s="490" t="s">
        <v>199</v>
      </c>
      <c r="D96" s="84">
        <v>11377.55</v>
      </c>
      <c r="E96" s="115">
        <v>11377.55</v>
      </c>
      <c r="F96" s="104">
        <v>1296.7</v>
      </c>
      <c r="G96" s="104">
        <v>0</v>
      </c>
      <c r="H96" s="88">
        <v>141417.7157409639</v>
      </c>
      <c r="I96" s="88">
        <v>130871.65952046304</v>
      </c>
      <c r="J96" s="116">
        <v>-10546.056220500861</v>
      </c>
      <c r="K96" s="88">
        <v>24948.087396358926</v>
      </c>
      <c r="L96" s="88">
        <v>22851.338292178956</v>
      </c>
      <c r="M96" s="116">
        <v>-2096.7491041799694</v>
      </c>
      <c r="N96" s="88">
        <v>75697.693639275036</v>
      </c>
      <c r="O96" s="88">
        <v>71979.520907789934</v>
      </c>
      <c r="P96" s="116">
        <v>-3718.1727314851014</v>
      </c>
      <c r="Q96" s="88">
        <v>16429.648495677724</v>
      </c>
      <c r="R96" s="88">
        <v>15621.990516505231</v>
      </c>
      <c r="S96" s="116">
        <v>-807.65797917249256</v>
      </c>
      <c r="T96" s="88">
        <v>23516.186897628366</v>
      </c>
      <c r="U96" s="88">
        <v>16223.28606963564</v>
      </c>
      <c r="V96" s="116">
        <v>-7292.9008279927257</v>
      </c>
      <c r="W96" s="88">
        <v>119523.89805785281</v>
      </c>
      <c r="X96" s="88">
        <v>98754.867607937893</v>
      </c>
      <c r="Y96" s="116">
        <v>-20769.030449914921</v>
      </c>
      <c r="Z96" s="88">
        <v>12289.266000000001</v>
      </c>
      <c r="AA96" s="88">
        <v>0</v>
      </c>
      <c r="AB96" s="116">
        <v>-12289.266000000001</v>
      </c>
      <c r="AC96" s="88">
        <v>238220.50478801169</v>
      </c>
      <c r="AD96" s="88">
        <v>269186.17714748165</v>
      </c>
      <c r="AE96" s="117">
        <v>30965.672359469958</v>
      </c>
      <c r="AF96" s="91">
        <v>652043.0010157685</v>
      </c>
      <c r="AG96" s="92">
        <v>625488.84006199241</v>
      </c>
      <c r="AH96" s="116">
        <v>-26554.160953776096</v>
      </c>
      <c r="AI96" s="88">
        <v>505089.06863647862</v>
      </c>
      <c r="AJ96" s="88">
        <v>500020.8162650282</v>
      </c>
      <c r="AK96" s="116">
        <v>-5068.2523714504205</v>
      </c>
      <c r="AL96" s="88">
        <v>6914.6140245832366</v>
      </c>
      <c r="AM96" s="88">
        <v>3319.9775354328822</v>
      </c>
      <c r="AN96" s="116">
        <v>-3594.6364891503545</v>
      </c>
      <c r="AO96" s="88">
        <v>35871.187291448368</v>
      </c>
      <c r="AP96" s="88">
        <v>38238.280090226137</v>
      </c>
      <c r="AQ96" s="116">
        <v>2367.0927987777686</v>
      </c>
      <c r="AR96" s="88">
        <v>696233.49056470382</v>
      </c>
      <c r="AS96" s="88">
        <v>662608.55203664966</v>
      </c>
      <c r="AT96" s="118">
        <v>-33624.938528054161</v>
      </c>
      <c r="AU96" s="88">
        <v>30519.376095929001</v>
      </c>
      <c r="AV96" s="88">
        <v>5877.58</v>
      </c>
      <c r="AW96" s="94">
        <v>-24641.796095928999</v>
      </c>
      <c r="AX96" s="88">
        <v>35021.608114151903</v>
      </c>
      <c r="AY96" s="88">
        <v>13946.33</v>
      </c>
      <c r="AZ96" s="117">
        <v>-21075.278114151901</v>
      </c>
      <c r="BA96" s="88">
        <v>10273.424908484512</v>
      </c>
      <c r="BB96" s="88">
        <v>3841</v>
      </c>
      <c r="BC96" s="94">
        <v>-6432.4249084845123</v>
      </c>
      <c r="BD96" s="88">
        <v>34142.692577885886</v>
      </c>
      <c r="BE96" s="88">
        <v>0</v>
      </c>
      <c r="BF96" s="95">
        <v>-34142.692577885886</v>
      </c>
      <c r="BG96" s="88">
        <v>44695.253511724877</v>
      </c>
      <c r="BH96" s="88">
        <v>588</v>
      </c>
      <c r="BI96" s="94">
        <v>-44107.253511724877</v>
      </c>
      <c r="BJ96" s="88">
        <v>40070.823319022631</v>
      </c>
      <c r="BK96" s="88">
        <v>5588.805755337411</v>
      </c>
      <c r="BL96" s="95">
        <v>-34482.017563685222</v>
      </c>
      <c r="BM96" s="88">
        <v>5717.9436800445455</v>
      </c>
      <c r="BN96" s="88">
        <v>0</v>
      </c>
      <c r="BO96" s="94">
        <v>-5717.9436800445455</v>
      </c>
      <c r="BP96" s="91">
        <v>200441.12220724337</v>
      </c>
      <c r="BQ96" s="96">
        <v>29841.715755337413</v>
      </c>
      <c r="BR96" s="94">
        <v>-170599.40645190596</v>
      </c>
      <c r="BS96" s="88">
        <v>693077.62706262816</v>
      </c>
      <c r="BT96" s="88">
        <v>822481.64677854697</v>
      </c>
      <c r="BU96" s="116">
        <v>129404.01971591881</v>
      </c>
      <c r="BV96" s="88">
        <v>421713.66778089659</v>
      </c>
      <c r="BW96" s="88">
        <v>468716.76270877279</v>
      </c>
      <c r="BX96" s="116">
        <v>47003.094927876198</v>
      </c>
      <c r="BY96" s="88">
        <v>117776.27680844726</v>
      </c>
      <c r="BZ96" s="88">
        <v>160482.8568141537</v>
      </c>
      <c r="CA96" s="116">
        <v>42706.580005706433</v>
      </c>
      <c r="CB96" s="88">
        <v>13804.380510747746</v>
      </c>
      <c r="CC96" s="88">
        <v>14141.410666721109</v>
      </c>
      <c r="CD96" s="116">
        <v>337.03015597336343</v>
      </c>
      <c r="CE96" s="88">
        <v>1668.2413796439841</v>
      </c>
      <c r="CF96" s="88">
        <v>0</v>
      </c>
      <c r="CG96" s="116">
        <v>-1668.2413796439841</v>
      </c>
      <c r="CH96" s="88">
        <v>154422.44729338007</v>
      </c>
      <c r="CI96" s="88">
        <v>140537.69234648981</v>
      </c>
      <c r="CJ96" s="116">
        <v>-13884.754946890258</v>
      </c>
      <c r="CK96" s="88">
        <v>102391.49025036959</v>
      </c>
      <c r="CL96" s="88">
        <v>117814.91345185765</v>
      </c>
      <c r="CM96" s="116">
        <v>15423.423201488054</v>
      </c>
      <c r="CN96" s="88">
        <v>256813.93754374966</v>
      </c>
      <c r="CO96" s="96">
        <v>258352.60579834745</v>
      </c>
      <c r="CP96" s="116">
        <v>1538.6682545977819</v>
      </c>
      <c r="CQ96" s="119">
        <v>3601446.6148263398</v>
      </c>
      <c r="CR96" s="77">
        <v>3583693.4645112087</v>
      </c>
      <c r="CS96" s="116">
        <v>-17753.150315131061</v>
      </c>
      <c r="CT96" s="91">
        <v>4321735.9377916073</v>
      </c>
      <c r="CU96" s="98">
        <v>4300432.1574134501</v>
      </c>
      <c r="CV96" s="117">
        <v>-21303.780378157273</v>
      </c>
      <c r="CW96" s="88">
        <v>138880.64046839261</v>
      </c>
      <c r="CX96" s="88">
        <v>160184.42084654942</v>
      </c>
      <c r="CY96" s="116">
        <v>21303.780378156807</v>
      </c>
      <c r="CZ96" s="99">
        <v>-21303.780378155847</v>
      </c>
      <c r="DA96" s="8">
        <v>1</v>
      </c>
      <c r="DB96" s="100">
        <v>258660.31</v>
      </c>
      <c r="DC96" s="100">
        <v>0</v>
      </c>
      <c r="DD96" s="100">
        <v>173769</v>
      </c>
      <c r="DE96" s="100">
        <v>0</v>
      </c>
      <c r="DF96" s="101">
        <v>90189.119465993717</v>
      </c>
      <c r="DG96" s="120">
        <v>53527398.939119995</v>
      </c>
      <c r="DH96" s="494">
        <v>50689.849147763722</v>
      </c>
      <c r="DI96" s="96">
        <f>VLOOKUP(A96,'[9]побудинковий звіт'!$A$9:$DQ$353,121,FALSE)</f>
        <v>12115.41</v>
      </c>
      <c r="DJ96" s="103">
        <v>6.1644153124520153</v>
      </c>
      <c r="DK96" s="103">
        <v>7.62598673902089</v>
      </c>
      <c r="DL96" s="103">
        <v>5.2331751037908516</v>
      </c>
      <c r="DM96" s="104">
        <v>84869.825753715253</v>
      </c>
      <c r="DN96" s="104">
        <v>0</v>
      </c>
      <c r="DO96" s="105">
        <v>84869.825753715253</v>
      </c>
      <c r="DP96" s="2"/>
      <c r="DQ96" s="104">
        <v>84904.27</v>
      </c>
      <c r="DR96" s="104">
        <v>0</v>
      </c>
      <c r="DS96" s="104">
        <v>84904.27</v>
      </c>
      <c r="DT96" s="106">
        <v>85202.648599808264</v>
      </c>
      <c r="DU96" s="104">
        <v>-298.37859980826033</v>
      </c>
      <c r="DV96" s="107">
        <v>2026.6599999999999</v>
      </c>
      <c r="DX96" s="77">
        <v>1076009.5353263365</v>
      </c>
      <c r="DY96" s="77">
        <v>830940.32135038439</v>
      </c>
      <c r="DZ96" s="108">
        <v>173769</v>
      </c>
      <c r="EB96" s="109">
        <v>8354801.8867764454</v>
      </c>
      <c r="ED96" s="110">
        <v>42030</v>
      </c>
      <c r="EE96" s="111">
        <v>132219.11946599372</v>
      </c>
      <c r="EG96" s="112">
        <v>88239.159654294868</v>
      </c>
      <c r="EI96" s="121">
        <v>9</v>
      </c>
      <c r="EJ96" s="77">
        <v>20447.823425201663</v>
      </c>
      <c r="EN96" s="114" t="s">
        <v>199</v>
      </c>
    </row>
    <row r="97" spans="1:144" hidden="1" x14ac:dyDescent="0.3">
      <c r="A97" s="81">
        <v>150000534</v>
      </c>
      <c r="B97" s="82" t="s">
        <v>200</v>
      </c>
      <c r="C97" s="490" t="s">
        <v>201</v>
      </c>
      <c r="D97" s="84">
        <v>2481.4</v>
      </c>
      <c r="E97" s="115">
        <v>2481.4</v>
      </c>
      <c r="F97" s="104"/>
      <c r="G97" s="104">
        <v>0</v>
      </c>
      <c r="H97" s="88">
        <v>36388.457756385193</v>
      </c>
      <c r="I97" s="88">
        <v>33380.062881033555</v>
      </c>
      <c r="J97" s="116">
        <v>-3008.3948753516379</v>
      </c>
      <c r="K97" s="88">
        <v>8027.7589765795847</v>
      </c>
      <c r="L97" s="88">
        <v>7444.0522500633106</v>
      </c>
      <c r="M97" s="116">
        <v>-583.7067265162741</v>
      </c>
      <c r="N97" s="88">
        <v>16830.953045247901</v>
      </c>
      <c r="O97" s="88">
        <v>16003.898117388177</v>
      </c>
      <c r="P97" s="116">
        <v>-827.05492785972456</v>
      </c>
      <c r="Q97" s="88">
        <v>3565.8425739786203</v>
      </c>
      <c r="R97" s="88">
        <v>3390.5954004655177</v>
      </c>
      <c r="S97" s="116">
        <v>-175.24717351310255</v>
      </c>
      <c r="T97" s="88">
        <v>2170.6796168610072</v>
      </c>
      <c r="U97" s="88">
        <v>1614.4968725056265</v>
      </c>
      <c r="V97" s="116">
        <v>-556.18274435538069</v>
      </c>
      <c r="W97" s="88">
        <v>22140.588193853568</v>
      </c>
      <c r="X97" s="88">
        <v>18022.837067131179</v>
      </c>
      <c r="Y97" s="116">
        <v>-4117.751126722389</v>
      </c>
      <c r="Z97" s="88">
        <v>2679.9983999999995</v>
      </c>
      <c r="AA97" s="88">
        <v>0</v>
      </c>
      <c r="AB97" s="116">
        <v>-2679.9983999999995</v>
      </c>
      <c r="AC97" s="88">
        <v>51952.716594276331</v>
      </c>
      <c r="AD97" s="88">
        <v>58707.722899957691</v>
      </c>
      <c r="AE97" s="117">
        <v>6755.0063056813597</v>
      </c>
      <c r="AF97" s="91">
        <v>143756.99515718219</v>
      </c>
      <c r="AG97" s="92">
        <v>138563.66548854503</v>
      </c>
      <c r="AH97" s="116">
        <v>-5193.3296686371614</v>
      </c>
      <c r="AI97" s="88">
        <v>0</v>
      </c>
      <c r="AJ97" s="88">
        <v>0</v>
      </c>
      <c r="AK97" s="116">
        <v>0</v>
      </c>
      <c r="AL97" s="88">
        <v>0</v>
      </c>
      <c r="AM97" s="88">
        <v>0</v>
      </c>
      <c r="AN97" s="116">
        <v>0</v>
      </c>
      <c r="AO97" s="88">
        <v>9037.1391325131081</v>
      </c>
      <c r="AP97" s="88">
        <v>8727.9797352414625</v>
      </c>
      <c r="AQ97" s="116">
        <v>-309.1593972716455</v>
      </c>
      <c r="AR97" s="88">
        <v>155400.93799999129</v>
      </c>
      <c r="AS97" s="88">
        <v>227338.74</v>
      </c>
      <c r="AT97" s="118">
        <v>71937.802000008698</v>
      </c>
      <c r="AU97" s="88">
        <v>11374.839995940274</v>
      </c>
      <c r="AV97" s="88">
        <v>6693.846033698891</v>
      </c>
      <c r="AW97" s="94">
        <v>-4680.9939622413831</v>
      </c>
      <c r="AX97" s="88">
        <v>14807.57501860435</v>
      </c>
      <c r="AY97" s="88">
        <v>6793</v>
      </c>
      <c r="AZ97" s="117">
        <v>-8014.5750186043497</v>
      </c>
      <c r="BA97" s="88">
        <v>5656.7025687013092</v>
      </c>
      <c r="BB97" s="88">
        <v>0</v>
      </c>
      <c r="BC97" s="94">
        <v>-5656.7025687013092</v>
      </c>
      <c r="BD97" s="88">
        <v>8216.1613121648843</v>
      </c>
      <c r="BE97" s="88">
        <v>0</v>
      </c>
      <c r="BF97" s="95">
        <v>-8216.1613121648843</v>
      </c>
      <c r="BG97" s="88">
        <v>5241.120967434279</v>
      </c>
      <c r="BH97" s="88">
        <v>5498</v>
      </c>
      <c r="BI97" s="94">
        <v>256.87903256572099</v>
      </c>
      <c r="BJ97" s="88">
        <v>6405.4102292058815</v>
      </c>
      <c r="BK97" s="88">
        <v>11187.80023127021</v>
      </c>
      <c r="BL97" s="95">
        <v>4782.3900020643287</v>
      </c>
      <c r="BM97" s="88">
        <v>3055.6047823801614</v>
      </c>
      <c r="BN97" s="88">
        <v>3815</v>
      </c>
      <c r="BO97" s="94">
        <v>759.3952176198386</v>
      </c>
      <c r="BP97" s="91">
        <v>54757.414874431139</v>
      </c>
      <c r="BQ97" s="96">
        <v>33987.646264969102</v>
      </c>
      <c r="BR97" s="94">
        <v>-20769.768609462037</v>
      </c>
      <c r="BS97" s="88">
        <v>173629.95664415721</v>
      </c>
      <c r="BT97" s="88">
        <v>198342.42676071118</v>
      </c>
      <c r="BU97" s="116">
        <v>24712.470116553974</v>
      </c>
      <c r="BV97" s="88">
        <v>82809.817871345673</v>
      </c>
      <c r="BW97" s="88">
        <v>92205.330851934908</v>
      </c>
      <c r="BX97" s="116">
        <v>9395.5129805892357</v>
      </c>
      <c r="BY97" s="88">
        <v>29158.764235931409</v>
      </c>
      <c r="BZ97" s="88">
        <v>39143.786229316858</v>
      </c>
      <c r="CA97" s="116">
        <v>9985.0219933854496</v>
      </c>
      <c r="CB97" s="88">
        <v>6945.81300565945</v>
      </c>
      <c r="CC97" s="88">
        <v>7090.3899250458571</v>
      </c>
      <c r="CD97" s="116">
        <v>144.5769193864071</v>
      </c>
      <c r="CE97" s="88">
        <v>836.44285209877899</v>
      </c>
      <c r="CF97" s="88">
        <v>1643.8904432898362</v>
      </c>
      <c r="CG97" s="116">
        <v>807.4475911910572</v>
      </c>
      <c r="CH97" s="88">
        <v>29481.521350721792</v>
      </c>
      <c r="CI97" s="88">
        <v>18458.739675174555</v>
      </c>
      <c r="CJ97" s="116">
        <v>-11022.781675547238</v>
      </c>
      <c r="CK97" s="88">
        <v>0</v>
      </c>
      <c r="CL97" s="88">
        <v>0</v>
      </c>
      <c r="CM97" s="116">
        <v>0</v>
      </c>
      <c r="CN97" s="88">
        <v>29481.521350721792</v>
      </c>
      <c r="CO97" s="96">
        <v>18458.739675174555</v>
      </c>
      <c r="CP97" s="116">
        <v>-11022.781675547238</v>
      </c>
      <c r="CQ97" s="119">
        <v>685814.8031240321</v>
      </c>
      <c r="CR97" s="77">
        <v>765502.59537422878</v>
      </c>
      <c r="CS97" s="116">
        <v>79687.792250196682</v>
      </c>
      <c r="CT97" s="91">
        <v>822977.76374883845</v>
      </c>
      <c r="CU97" s="98">
        <v>918603.11444907449</v>
      </c>
      <c r="CV97" s="117">
        <v>95625.350700236042</v>
      </c>
      <c r="CW97" s="88">
        <v>26458.681559744742</v>
      </c>
      <c r="CX97" s="88">
        <v>-69166.669140491445</v>
      </c>
      <c r="CY97" s="116">
        <v>-95625.350700236188</v>
      </c>
      <c r="CZ97" s="99">
        <v>95625.350700235984</v>
      </c>
      <c r="DA97" s="8">
        <v>1</v>
      </c>
      <c r="DB97" s="100">
        <v>22484.73</v>
      </c>
      <c r="DC97" s="100">
        <v>0</v>
      </c>
      <c r="DD97" s="100">
        <v>6381.58</v>
      </c>
      <c r="DE97" s="100">
        <v>0</v>
      </c>
      <c r="DF97" s="101">
        <v>3518.6642652638257</v>
      </c>
      <c r="DG97" s="120">
        <v>10193237.343702998</v>
      </c>
      <c r="DH97" s="494">
        <v>11055.261605113659</v>
      </c>
      <c r="DI97" s="96">
        <f>VLOOKUP(A97,'[9]побудинковий звіт'!$A$9:$DQ$353,121,FALSE)</f>
        <v>24319.94</v>
      </c>
      <c r="DJ97" s="103">
        <v>6.4897474247438218</v>
      </c>
      <c r="DK97" s="103"/>
      <c r="DL97" s="103">
        <v>5.6341950364621942</v>
      </c>
      <c r="DM97" s="104">
        <v>16103.659259759321</v>
      </c>
      <c r="DN97" s="104">
        <v>0</v>
      </c>
      <c r="DO97" s="105">
        <v>16103.659259759321</v>
      </c>
      <c r="DP97" s="2"/>
      <c r="DQ97" s="104">
        <v>16103.15</v>
      </c>
      <c r="DR97" s="104">
        <v>0</v>
      </c>
      <c r="DS97" s="104">
        <v>16103.15</v>
      </c>
      <c r="DT97" s="106">
        <v>16166.810864699553</v>
      </c>
      <c r="DU97" s="104">
        <v>-63.660864699553713</v>
      </c>
      <c r="DV97" s="107">
        <v>1136</v>
      </c>
      <c r="DX97" s="77">
        <v>252190.02344930693</v>
      </c>
      <c r="DY97" s="77">
        <v>313591.66351796291</v>
      </c>
      <c r="DZ97" s="108">
        <v>6381.58</v>
      </c>
      <c r="EB97" s="109">
        <v>1864811.2559998955</v>
      </c>
      <c r="ED97" s="110">
        <v>-35108</v>
      </c>
      <c r="EE97" s="111">
        <v>-31589.335734736174</v>
      </c>
      <c r="EG97" s="112">
        <v>-8748.278023400635</v>
      </c>
      <c r="EI97" s="121">
        <v>5</v>
      </c>
      <c r="EJ97" s="77">
        <v>5212.2341021699822</v>
      </c>
      <c r="EN97" s="114" t="s">
        <v>201</v>
      </c>
    </row>
    <row r="98" spans="1:144" hidden="1" x14ac:dyDescent="0.3">
      <c r="A98" s="81">
        <v>150000535</v>
      </c>
      <c r="B98" s="82" t="s">
        <v>202</v>
      </c>
      <c r="C98" s="490" t="s">
        <v>203</v>
      </c>
      <c r="D98" s="84">
        <v>11458.36</v>
      </c>
      <c r="E98" s="115">
        <v>11363.16</v>
      </c>
      <c r="F98" s="104">
        <v>1267.95</v>
      </c>
      <c r="G98" s="104">
        <v>95.2</v>
      </c>
      <c r="H98" s="88">
        <v>142015.19163920253</v>
      </c>
      <c r="I98" s="88">
        <v>131248.75939818745</v>
      </c>
      <c r="J98" s="116">
        <v>-10766.432241015078</v>
      </c>
      <c r="K98" s="88">
        <v>24948.087396358926</v>
      </c>
      <c r="L98" s="88">
        <v>22932.126937596327</v>
      </c>
      <c r="M98" s="116">
        <v>-2015.9604587625981</v>
      </c>
      <c r="N98" s="88">
        <v>72818.852144480203</v>
      </c>
      <c r="O98" s="88">
        <v>69241.145624449156</v>
      </c>
      <c r="P98" s="116">
        <v>-3577.7065200310462</v>
      </c>
      <c r="Q98" s="88">
        <v>16472.821827141961</v>
      </c>
      <c r="R98" s="88">
        <v>15663.65977677425</v>
      </c>
      <c r="S98" s="116">
        <v>-809.16205036771134</v>
      </c>
      <c r="T98" s="88">
        <v>23516.186897628366</v>
      </c>
      <c r="U98" s="88">
        <v>16285.94016613237</v>
      </c>
      <c r="V98" s="116">
        <v>-7230.2467314959958</v>
      </c>
      <c r="W98" s="88">
        <v>119564.28627451947</v>
      </c>
      <c r="X98" s="88">
        <v>106884.72548473312</v>
      </c>
      <c r="Y98" s="116">
        <v>-12679.560789786352</v>
      </c>
      <c r="Z98" s="88">
        <v>12372.156000000003</v>
      </c>
      <c r="AA98" s="88">
        <v>0</v>
      </c>
      <c r="AB98" s="116">
        <v>-12372.156000000003</v>
      </c>
      <c r="AC98" s="88">
        <v>240110.26332142262</v>
      </c>
      <c r="AD98" s="88">
        <v>271058.78853599768</v>
      </c>
      <c r="AE98" s="117">
        <v>30948.525214575056</v>
      </c>
      <c r="AF98" s="91">
        <v>651817.84550075408</v>
      </c>
      <c r="AG98" s="92">
        <v>633315.14592387038</v>
      </c>
      <c r="AH98" s="116">
        <v>-18502.699576883693</v>
      </c>
      <c r="AI98" s="88">
        <v>596173.03180154786</v>
      </c>
      <c r="AJ98" s="88">
        <v>589835.00744488765</v>
      </c>
      <c r="AK98" s="116">
        <v>-6338.0243566602003</v>
      </c>
      <c r="AL98" s="88">
        <v>0</v>
      </c>
      <c r="AM98" s="88">
        <v>0</v>
      </c>
      <c r="AN98" s="116">
        <v>0</v>
      </c>
      <c r="AO98" s="88">
        <v>36293.353115139093</v>
      </c>
      <c r="AP98" s="88">
        <v>36650.625625137865</v>
      </c>
      <c r="AQ98" s="116">
        <v>357.27250999877288</v>
      </c>
      <c r="AR98" s="88">
        <v>675527.82418775384</v>
      </c>
      <c r="AS98" s="88">
        <v>747940.77623781504</v>
      </c>
      <c r="AT98" s="118">
        <v>72412.952050061198</v>
      </c>
      <c r="AU98" s="88">
        <v>34579.089970387911</v>
      </c>
      <c r="AV98" s="88">
        <v>19251.267830200737</v>
      </c>
      <c r="AW98" s="94">
        <v>-15327.822140187174</v>
      </c>
      <c r="AX98" s="88">
        <v>40525.959538549418</v>
      </c>
      <c r="AY98" s="88">
        <v>30937.738574721894</v>
      </c>
      <c r="AZ98" s="117">
        <v>-9588.2209638275235</v>
      </c>
      <c r="BA98" s="88">
        <v>22014.518486975918</v>
      </c>
      <c r="BB98" s="88">
        <v>9926</v>
      </c>
      <c r="BC98" s="94">
        <v>-12088.518486975918</v>
      </c>
      <c r="BD98" s="88">
        <v>36973.653962523407</v>
      </c>
      <c r="BE98" s="88">
        <v>0</v>
      </c>
      <c r="BF98" s="95">
        <v>-36973.653962523407</v>
      </c>
      <c r="BG98" s="88">
        <v>49226.103735473436</v>
      </c>
      <c r="BH98" s="88">
        <v>24858</v>
      </c>
      <c r="BI98" s="94">
        <v>-24368.103735473436</v>
      </c>
      <c r="BJ98" s="88">
        <v>45543.695417213959</v>
      </c>
      <c r="BK98" s="88">
        <v>15249.209697760318</v>
      </c>
      <c r="BL98" s="95">
        <v>-30294.485719453642</v>
      </c>
      <c r="BM98" s="88">
        <v>5815.8387990326828</v>
      </c>
      <c r="BN98" s="88">
        <v>13118</v>
      </c>
      <c r="BO98" s="94">
        <v>7302.1612009673172</v>
      </c>
      <c r="BP98" s="91">
        <v>234678.85991015672</v>
      </c>
      <c r="BQ98" s="96">
        <v>113340.21610268296</v>
      </c>
      <c r="BR98" s="94">
        <v>-121338.64380747377</v>
      </c>
      <c r="BS98" s="88">
        <v>595095.11963536451</v>
      </c>
      <c r="BT98" s="88">
        <v>678565.10153927759</v>
      </c>
      <c r="BU98" s="116">
        <v>83469.981903913082</v>
      </c>
      <c r="BV98" s="88">
        <v>415512.44705050212</v>
      </c>
      <c r="BW98" s="88">
        <v>436535.21208601142</v>
      </c>
      <c r="BX98" s="116">
        <v>21022.765035509306</v>
      </c>
      <c r="BY98" s="88">
        <v>120661.84239139398</v>
      </c>
      <c r="BZ98" s="88">
        <v>125487.92167996596</v>
      </c>
      <c r="CA98" s="116">
        <v>4826.0792885719857</v>
      </c>
      <c r="CB98" s="88">
        <v>9914.0191427639729</v>
      </c>
      <c r="CC98" s="88">
        <v>10138.877024042991</v>
      </c>
      <c r="CD98" s="116">
        <v>224.85788127901833</v>
      </c>
      <c r="CE98" s="88">
        <v>1196.0683833639032</v>
      </c>
      <c r="CF98" s="88">
        <v>2387.2039488757791</v>
      </c>
      <c r="CG98" s="116">
        <v>1191.1355655118759</v>
      </c>
      <c r="CH98" s="88">
        <v>172940.3692690139</v>
      </c>
      <c r="CI98" s="88">
        <v>132394.97994770369</v>
      </c>
      <c r="CJ98" s="116">
        <v>-40545.389321310213</v>
      </c>
      <c r="CK98" s="88">
        <v>84864.034052147807</v>
      </c>
      <c r="CL98" s="88">
        <v>96362.548463688465</v>
      </c>
      <c r="CM98" s="116">
        <v>11498.514411540658</v>
      </c>
      <c r="CN98" s="88">
        <v>257804.40332116169</v>
      </c>
      <c r="CO98" s="96">
        <v>228757.52841139215</v>
      </c>
      <c r="CP98" s="116">
        <v>-29046.87490976954</v>
      </c>
      <c r="CQ98" s="119">
        <v>3594674.8144399021</v>
      </c>
      <c r="CR98" s="77">
        <v>3602953.6160239601</v>
      </c>
      <c r="CS98" s="116">
        <v>8278.8015840579756</v>
      </c>
      <c r="CT98" s="91">
        <v>4313609.7773278821</v>
      </c>
      <c r="CU98" s="98">
        <v>4323544.3392287521</v>
      </c>
      <c r="CV98" s="117">
        <v>9934.5619008699432</v>
      </c>
      <c r="CW98" s="88">
        <v>99684.853743422922</v>
      </c>
      <c r="CX98" s="88">
        <v>89750.291842553168</v>
      </c>
      <c r="CY98" s="116">
        <v>-9934.561900869754</v>
      </c>
      <c r="CZ98" s="99">
        <v>9934.5619008696085</v>
      </c>
      <c r="DA98" s="8">
        <v>1</v>
      </c>
      <c r="DB98" s="100">
        <v>330555.33</v>
      </c>
      <c r="DC98" s="100">
        <v>959.16</v>
      </c>
      <c r="DD98" s="100">
        <v>247136.92</v>
      </c>
      <c r="DE98" s="100">
        <v>479.29999999999995</v>
      </c>
      <c r="DF98" s="101">
        <v>19496.407577923033</v>
      </c>
      <c r="DG98" s="120">
        <v>52959535.572855659</v>
      </c>
      <c r="DH98" s="494">
        <v>50625.738075587695</v>
      </c>
      <c r="DI98" s="96">
        <f>VLOOKUP(A98,'[9]побудинковий звіт'!$A$9:$DQ$353,121,FALSE)</f>
        <v>17301.28</v>
      </c>
      <c r="DJ98" s="103">
        <v>5.9455573650150901</v>
      </c>
      <c r="DK98" s="103">
        <v>7.5119009751263075</v>
      </c>
      <c r="DL98" s="103">
        <v>5.0405269584626557</v>
      </c>
      <c r="DM98" s="104">
        <v>83372.887304075717</v>
      </c>
      <c r="DN98" s="104">
        <v>479.85816644564483</v>
      </c>
      <c r="DO98" s="105">
        <v>83852.74547052136</v>
      </c>
      <c r="DP98" s="2"/>
      <c r="DQ98" s="104">
        <v>83418.03</v>
      </c>
      <c r="DR98" s="104">
        <v>479.86</v>
      </c>
      <c r="DS98" s="104">
        <v>83897.89</v>
      </c>
      <c r="DT98" s="106">
        <v>83926.544052154131</v>
      </c>
      <c r="DU98" s="104">
        <v>-28.654052154131932</v>
      </c>
      <c r="DV98" s="107">
        <v>2070</v>
      </c>
      <c r="DX98" s="77">
        <v>1092248.0209174927</v>
      </c>
      <c r="DY98" s="77">
        <v>1033537.1908085976</v>
      </c>
      <c r="DZ98" s="108">
        <v>247616.22</v>
      </c>
      <c r="EB98" s="109">
        <v>8106333.8902530465</v>
      </c>
      <c r="ED98" s="110">
        <v>-94785</v>
      </c>
      <c r="EE98" s="111">
        <v>-75288.592422076967</v>
      </c>
      <c r="EG98" s="112">
        <v>-1925.399047979954</v>
      </c>
      <c r="EI98" s="121">
        <v>9</v>
      </c>
      <c r="EJ98" s="77">
        <v>21717.50274847302</v>
      </c>
      <c r="EN98" s="114" t="s">
        <v>203</v>
      </c>
    </row>
    <row r="99" spans="1:144" hidden="1" x14ac:dyDescent="0.3">
      <c r="A99" s="81">
        <v>150000645</v>
      </c>
      <c r="B99" s="82" t="s">
        <v>204</v>
      </c>
      <c r="C99" s="490" t="s">
        <v>205</v>
      </c>
      <c r="D99" s="84">
        <v>216</v>
      </c>
      <c r="E99" s="115">
        <v>216</v>
      </c>
      <c r="F99" s="104"/>
      <c r="G99" s="104">
        <v>0</v>
      </c>
      <c r="H99" s="88">
        <v>0</v>
      </c>
      <c r="I99" s="88">
        <v>0</v>
      </c>
      <c r="J99" s="116">
        <v>0</v>
      </c>
      <c r="K99" s="88">
        <v>0</v>
      </c>
      <c r="L99" s="88">
        <v>0</v>
      </c>
      <c r="M99" s="116">
        <v>0</v>
      </c>
      <c r="N99" s="88">
        <v>0</v>
      </c>
      <c r="O99" s="88">
        <v>0</v>
      </c>
      <c r="P99" s="116">
        <v>0</v>
      </c>
      <c r="Q99" s="88">
        <v>0</v>
      </c>
      <c r="R99" s="88">
        <v>0</v>
      </c>
      <c r="S99" s="116">
        <v>0</v>
      </c>
      <c r="T99" s="88">
        <v>0</v>
      </c>
      <c r="U99" s="88">
        <v>0</v>
      </c>
      <c r="V99" s="116">
        <v>0</v>
      </c>
      <c r="W99" s="88">
        <v>0</v>
      </c>
      <c r="X99" s="88">
        <v>0</v>
      </c>
      <c r="Y99" s="116">
        <v>0</v>
      </c>
      <c r="Z99" s="88">
        <v>231.55199999999996</v>
      </c>
      <c r="AA99" s="88">
        <v>0</v>
      </c>
      <c r="AB99" s="116">
        <v>-231.55199999999996</v>
      </c>
      <c r="AC99" s="88">
        <v>1738.7844671990488</v>
      </c>
      <c r="AD99" s="88">
        <v>4225.6447409748507</v>
      </c>
      <c r="AE99" s="117">
        <v>2486.8602737758019</v>
      </c>
      <c r="AF99" s="91">
        <v>1970.3364671990487</v>
      </c>
      <c r="AG99" s="92">
        <v>4225.6447409748507</v>
      </c>
      <c r="AH99" s="116">
        <v>2255.3082737758023</v>
      </c>
      <c r="AI99" s="88">
        <v>0</v>
      </c>
      <c r="AJ99" s="88">
        <v>0</v>
      </c>
      <c r="AK99" s="116">
        <v>0</v>
      </c>
      <c r="AL99" s="88">
        <v>0</v>
      </c>
      <c r="AM99" s="88">
        <v>0</v>
      </c>
      <c r="AN99" s="116">
        <v>0</v>
      </c>
      <c r="AO99" s="88">
        <v>1823.4296774760103</v>
      </c>
      <c r="AP99" s="88">
        <v>1474.3791043783824</v>
      </c>
      <c r="AQ99" s="116">
        <v>-349.05057309762788</v>
      </c>
      <c r="AR99" s="88">
        <v>12883.671030931049</v>
      </c>
      <c r="AS99" s="88">
        <v>9244</v>
      </c>
      <c r="AT99" s="118">
        <v>-3639.6710309310492</v>
      </c>
      <c r="AU99" s="88">
        <v>0</v>
      </c>
      <c r="AV99" s="88">
        <v>0</v>
      </c>
      <c r="AW99" s="94">
        <v>0</v>
      </c>
      <c r="AX99" s="88">
        <v>0</v>
      </c>
      <c r="AY99" s="88">
        <v>0</v>
      </c>
      <c r="AZ99" s="117">
        <v>0</v>
      </c>
      <c r="BA99" s="88">
        <v>0</v>
      </c>
      <c r="BB99" s="88">
        <v>0</v>
      </c>
      <c r="BC99" s="94">
        <v>0</v>
      </c>
      <c r="BD99" s="88">
        <v>0</v>
      </c>
      <c r="BE99" s="88">
        <v>0</v>
      </c>
      <c r="BF99" s="95">
        <v>0</v>
      </c>
      <c r="BG99" s="88">
        <v>0</v>
      </c>
      <c r="BH99" s="88">
        <v>1228</v>
      </c>
      <c r="BI99" s="94">
        <v>1228</v>
      </c>
      <c r="BJ99" s="88">
        <v>0</v>
      </c>
      <c r="BK99" s="88">
        <v>0</v>
      </c>
      <c r="BL99" s="95">
        <v>0</v>
      </c>
      <c r="BM99" s="88">
        <v>57.887999999999991</v>
      </c>
      <c r="BN99" s="88">
        <v>0</v>
      </c>
      <c r="BO99" s="94">
        <v>-57.887999999999991</v>
      </c>
      <c r="BP99" s="91">
        <v>57.887999999999991</v>
      </c>
      <c r="BQ99" s="96">
        <v>1228</v>
      </c>
      <c r="BR99" s="94">
        <v>1170.1120000000001</v>
      </c>
      <c r="BS99" s="88">
        <v>0</v>
      </c>
      <c r="BT99" s="88">
        <v>0.48931802507240779</v>
      </c>
      <c r="BU99" s="116">
        <v>0.48931802507240779</v>
      </c>
      <c r="BV99" s="88">
        <v>0</v>
      </c>
      <c r="BW99" s="88">
        <v>20.918376582765084</v>
      </c>
      <c r="BX99" s="116">
        <v>20.918376582765084</v>
      </c>
      <c r="BY99" s="88">
        <v>0</v>
      </c>
      <c r="BZ99" s="88">
        <v>1.83240134524633E-3</v>
      </c>
      <c r="CA99" s="116">
        <v>1.83240134524633E-3</v>
      </c>
      <c r="CB99" s="88">
        <v>0</v>
      </c>
      <c r="CC99" s="88">
        <v>0</v>
      </c>
      <c r="CD99" s="116">
        <v>0</v>
      </c>
      <c r="CE99" s="88">
        <v>0</v>
      </c>
      <c r="CF99" s="88">
        <v>0</v>
      </c>
      <c r="CG99" s="116">
        <v>0</v>
      </c>
      <c r="CH99" s="88">
        <v>0</v>
      </c>
      <c r="CI99" s="88">
        <v>0</v>
      </c>
      <c r="CJ99" s="116">
        <v>0</v>
      </c>
      <c r="CK99" s="88">
        <v>0</v>
      </c>
      <c r="CL99" s="88">
        <v>0</v>
      </c>
      <c r="CM99" s="116">
        <v>0</v>
      </c>
      <c r="CN99" s="88">
        <v>0</v>
      </c>
      <c r="CO99" s="96">
        <v>0</v>
      </c>
      <c r="CP99" s="116">
        <v>0</v>
      </c>
      <c r="CQ99" s="119">
        <v>16735.325175606107</v>
      </c>
      <c r="CR99" s="77">
        <v>16193.433372362417</v>
      </c>
      <c r="CS99" s="116">
        <v>-541.89180324369045</v>
      </c>
      <c r="CT99" s="91">
        <v>20082.390210727328</v>
      </c>
      <c r="CU99" s="98">
        <v>19432.120046834898</v>
      </c>
      <c r="CV99" s="117">
        <v>-650.27016389242999</v>
      </c>
      <c r="CW99" s="88">
        <v>606.12965436686818</v>
      </c>
      <c r="CX99" s="88">
        <v>1254.0686214186248</v>
      </c>
      <c r="CY99" s="116">
        <v>647.93896705175666</v>
      </c>
      <c r="CZ99" s="99">
        <v>-650.27016389243454</v>
      </c>
      <c r="DA99" s="8">
        <v>3</v>
      </c>
      <c r="DB99" s="100">
        <v>346.09</v>
      </c>
      <c r="DC99" s="100">
        <v>0</v>
      </c>
      <c r="DD99" s="100">
        <v>-48.430000000000007</v>
      </c>
      <c r="DE99" s="100">
        <v>0</v>
      </c>
      <c r="DF99" s="101">
        <v>77.20646698510609</v>
      </c>
      <c r="DG99" s="120">
        <v>248262.23838113036</v>
      </c>
      <c r="DH99" s="494">
        <v>962.33437039757803</v>
      </c>
      <c r="DI99" s="96">
        <f>VLOOKUP(A99,'[9]побудинковий звіт'!$A$9:$DQ$353,121,FALSE)</f>
        <v>0</v>
      </c>
      <c r="DJ99" s="103">
        <v>1.8265379679378997</v>
      </c>
      <c r="DK99" s="103"/>
      <c r="DL99" s="103">
        <v>1.8265379679378997</v>
      </c>
      <c r="DM99" s="104">
        <v>394.53220107458634</v>
      </c>
      <c r="DN99" s="104">
        <v>0</v>
      </c>
      <c r="DO99" s="105">
        <v>394.53220107458634</v>
      </c>
      <c r="DP99" s="2"/>
      <c r="DQ99" s="104">
        <v>394.52</v>
      </c>
      <c r="DR99" s="104">
        <v>0</v>
      </c>
      <c r="DS99" s="104">
        <v>394.52</v>
      </c>
      <c r="DT99" s="106">
        <v>395.69830610239302</v>
      </c>
      <c r="DU99" s="104">
        <v>-1.1783061023930372</v>
      </c>
      <c r="DV99" s="107">
        <v>0</v>
      </c>
      <c r="DX99" s="77">
        <v>15529.87083711726</v>
      </c>
      <c r="DY99" s="77">
        <v>12566.4</v>
      </c>
      <c r="DZ99" s="108">
        <v>-48.430000000000007</v>
      </c>
      <c r="EB99" s="109">
        <v>154604.05237117258</v>
      </c>
      <c r="ED99" s="110">
        <v>-2781</v>
      </c>
      <c r="EE99" s="111">
        <v>-2703.7935330148939</v>
      </c>
      <c r="EG99" s="112">
        <v>-2234.8171269990689</v>
      </c>
      <c r="EI99" s="121">
        <v>1</v>
      </c>
      <c r="EJ99" s="77">
        <v>341.35079379087057</v>
      </c>
      <c r="EN99" s="114" t="s">
        <v>205</v>
      </c>
    </row>
    <row r="100" spans="1:144" hidden="1" x14ac:dyDescent="0.3">
      <c r="A100" s="81">
        <v>150000643</v>
      </c>
      <c r="B100" s="82" t="s">
        <v>206</v>
      </c>
      <c r="C100" s="490" t="s">
        <v>207</v>
      </c>
      <c r="D100" s="84">
        <v>216.8</v>
      </c>
      <c r="E100" s="115">
        <v>216.8</v>
      </c>
      <c r="F100" s="104"/>
      <c r="G100" s="104">
        <v>0</v>
      </c>
      <c r="H100" s="88">
        <v>0</v>
      </c>
      <c r="I100" s="88">
        <v>0</v>
      </c>
      <c r="J100" s="116">
        <v>0</v>
      </c>
      <c r="K100" s="88">
        <v>0</v>
      </c>
      <c r="L100" s="88">
        <v>0</v>
      </c>
      <c r="M100" s="116">
        <v>0</v>
      </c>
      <c r="N100" s="88">
        <v>0</v>
      </c>
      <c r="O100" s="88">
        <v>0</v>
      </c>
      <c r="P100" s="116">
        <v>0</v>
      </c>
      <c r="Q100" s="88">
        <v>0</v>
      </c>
      <c r="R100" s="88">
        <v>0</v>
      </c>
      <c r="S100" s="116">
        <v>0</v>
      </c>
      <c r="T100" s="88">
        <v>0</v>
      </c>
      <c r="U100" s="88">
        <v>0</v>
      </c>
      <c r="V100" s="116">
        <v>0</v>
      </c>
      <c r="W100" s="88">
        <v>0</v>
      </c>
      <c r="X100" s="88">
        <v>0</v>
      </c>
      <c r="Y100" s="116">
        <v>0</v>
      </c>
      <c r="Z100" s="88">
        <v>234.14399999999995</v>
      </c>
      <c r="AA100" s="88">
        <v>0</v>
      </c>
      <c r="AB100" s="116">
        <v>-234.14399999999995</v>
      </c>
      <c r="AC100" s="88">
        <v>1758.118253809329</v>
      </c>
      <c r="AD100" s="88">
        <v>4249.4400639082496</v>
      </c>
      <c r="AE100" s="117">
        <v>2491.3218100989207</v>
      </c>
      <c r="AF100" s="91">
        <v>1992.262253809329</v>
      </c>
      <c r="AG100" s="92">
        <v>4249.4400639082496</v>
      </c>
      <c r="AH100" s="116">
        <v>2257.1778100989204</v>
      </c>
      <c r="AI100" s="88">
        <v>0</v>
      </c>
      <c r="AJ100" s="88">
        <v>0</v>
      </c>
      <c r="AK100" s="116">
        <v>0</v>
      </c>
      <c r="AL100" s="88">
        <v>0</v>
      </c>
      <c r="AM100" s="88">
        <v>0</v>
      </c>
      <c r="AN100" s="116">
        <v>0</v>
      </c>
      <c r="AO100" s="88">
        <v>1457.1781854398248</v>
      </c>
      <c r="AP100" s="88">
        <v>1198.1115385592279</v>
      </c>
      <c r="AQ100" s="116">
        <v>-259.06664688059686</v>
      </c>
      <c r="AR100" s="88">
        <v>10818.346508019487</v>
      </c>
      <c r="AS100" s="88">
        <v>0</v>
      </c>
      <c r="AT100" s="118">
        <v>-10818.346508019487</v>
      </c>
      <c r="AU100" s="88">
        <v>0</v>
      </c>
      <c r="AV100" s="88">
        <v>0</v>
      </c>
      <c r="AW100" s="94">
        <v>0</v>
      </c>
      <c r="AX100" s="88">
        <v>0</v>
      </c>
      <c r="AY100" s="88">
        <v>0</v>
      </c>
      <c r="AZ100" s="117">
        <v>0</v>
      </c>
      <c r="BA100" s="88">
        <v>0</v>
      </c>
      <c r="BB100" s="88">
        <v>0</v>
      </c>
      <c r="BC100" s="94">
        <v>0</v>
      </c>
      <c r="BD100" s="88">
        <v>0</v>
      </c>
      <c r="BE100" s="88">
        <v>0</v>
      </c>
      <c r="BF100" s="95">
        <v>0</v>
      </c>
      <c r="BG100" s="88">
        <v>0</v>
      </c>
      <c r="BH100" s="88">
        <v>0</v>
      </c>
      <c r="BI100" s="94">
        <v>0</v>
      </c>
      <c r="BJ100" s="88">
        <v>0</v>
      </c>
      <c r="BK100" s="88">
        <v>0</v>
      </c>
      <c r="BL100" s="95">
        <v>0</v>
      </c>
      <c r="BM100" s="88">
        <v>58.535999999999987</v>
      </c>
      <c r="BN100" s="88">
        <v>0</v>
      </c>
      <c r="BO100" s="94">
        <v>-58.535999999999987</v>
      </c>
      <c r="BP100" s="91">
        <v>58.535999999999987</v>
      </c>
      <c r="BQ100" s="96">
        <v>0</v>
      </c>
      <c r="BR100" s="94">
        <v>-58.535999999999987</v>
      </c>
      <c r="BS100" s="88">
        <v>0</v>
      </c>
      <c r="BT100" s="88">
        <v>0.49467193809820303</v>
      </c>
      <c r="BU100" s="116">
        <v>0.49467193809820303</v>
      </c>
      <c r="BV100" s="88">
        <v>0</v>
      </c>
      <c r="BW100" s="88">
        <v>21.009211933230475</v>
      </c>
      <c r="BX100" s="116">
        <v>21.009211933230475</v>
      </c>
      <c r="BY100" s="88">
        <v>0</v>
      </c>
      <c r="BZ100" s="88">
        <v>1.8391880168953907E-3</v>
      </c>
      <c r="CA100" s="116">
        <v>1.8391880168953907E-3</v>
      </c>
      <c r="CB100" s="88">
        <v>0</v>
      </c>
      <c r="CC100" s="88">
        <v>0</v>
      </c>
      <c r="CD100" s="116">
        <v>0</v>
      </c>
      <c r="CE100" s="88">
        <v>0</v>
      </c>
      <c r="CF100" s="88">
        <v>0</v>
      </c>
      <c r="CG100" s="116">
        <v>0</v>
      </c>
      <c r="CH100" s="88">
        <v>0</v>
      </c>
      <c r="CI100" s="88">
        <v>0</v>
      </c>
      <c r="CJ100" s="116">
        <v>0</v>
      </c>
      <c r="CK100" s="88">
        <v>0</v>
      </c>
      <c r="CL100" s="88">
        <v>0</v>
      </c>
      <c r="CM100" s="116">
        <v>0</v>
      </c>
      <c r="CN100" s="88">
        <v>0</v>
      </c>
      <c r="CO100" s="96">
        <v>0</v>
      </c>
      <c r="CP100" s="116">
        <v>0</v>
      </c>
      <c r="CQ100" s="119">
        <v>14326.322947268642</v>
      </c>
      <c r="CR100" s="77">
        <v>5469.0573255268228</v>
      </c>
      <c r="CS100" s="116">
        <v>-8857.2656217418189</v>
      </c>
      <c r="CT100" s="91">
        <v>17191.587536722371</v>
      </c>
      <c r="CU100" s="98">
        <v>6562.8687906321875</v>
      </c>
      <c r="CV100" s="117">
        <v>-10628.718746090184</v>
      </c>
      <c r="CW100" s="88">
        <v>809.07376276623961</v>
      </c>
      <c r="CX100" s="88">
        <v>11437.792508856421</v>
      </c>
      <c r="CY100" s="116">
        <v>10628.718746090181</v>
      </c>
      <c r="CZ100" s="99">
        <v>-10628.718746090182</v>
      </c>
      <c r="DA100" s="8">
        <v>3</v>
      </c>
      <c r="DB100" s="100">
        <v>-1146.3599999999999</v>
      </c>
      <c r="DC100" s="100">
        <v>0</v>
      </c>
      <c r="DD100" s="100">
        <v>-1489.03</v>
      </c>
      <c r="DE100" s="100">
        <v>0</v>
      </c>
      <c r="DF100" s="101">
        <v>-5114.2343649282502</v>
      </c>
      <c r="DG100" s="120">
        <v>216007.93559386331</v>
      </c>
      <c r="DH100" s="494">
        <v>965.89857176942098</v>
      </c>
      <c r="DI100" s="96">
        <f>VLOOKUP(A100,'[9]побудинковий звіт'!$A$9:$DQ$353,121,FALSE)</f>
        <v>0</v>
      </c>
      <c r="DJ100" s="103">
        <v>1.5806432733209343</v>
      </c>
      <c r="DK100" s="103"/>
      <c r="DL100" s="103">
        <v>1.5806432733209343</v>
      </c>
      <c r="DM100" s="104">
        <v>342.68346165597859</v>
      </c>
      <c r="DN100" s="104">
        <v>0</v>
      </c>
      <c r="DO100" s="105">
        <v>342.68346165597859</v>
      </c>
      <c r="DP100" s="2"/>
      <c r="DQ100" s="104">
        <v>342.67</v>
      </c>
      <c r="DR100" s="104">
        <v>0</v>
      </c>
      <c r="DS100" s="104">
        <v>342.67</v>
      </c>
      <c r="DT100" s="106">
        <v>345.63480247406835</v>
      </c>
      <c r="DU100" s="104">
        <v>-2.9648024740683354</v>
      </c>
      <c r="DV100" s="107">
        <v>0</v>
      </c>
      <c r="DX100" s="77">
        <v>13052.259009623385</v>
      </c>
      <c r="DY100" s="77">
        <v>0</v>
      </c>
      <c r="DZ100" s="108">
        <v>-1489.03</v>
      </c>
      <c r="EB100" s="109">
        <v>129820.15809623385</v>
      </c>
      <c r="ED100" s="110">
        <v>-2215</v>
      </c>
      <c r="EE100" s="111">
        <v>-7329.2343649282502</v>
      </c>
      <c r="EG100" s="112">
        <v>-6926.2244523711861</v>
      </c>
      <c r="EI100" s="121">
        <v>1</v>
      </c>
      <c r="EJ100" s="77">
        <v>290.04605184978374</v>
      </c>
      <c r="EN100" s="114" t="s">
        <v>207</v>
      </c>
    </row>
    <row r="101" spans="1:144" hidden="1" x14ac:dyDescent="0.3">
      <c r="A101" s="81">
        <v>150000644</v>
      </c>
      <c r="B101" s="82" t="s">
        <v>208</v>
      </c>
      <c r="C101" s="490" t="s">
        <v>209</v>
      </c>
      <c r="D101" s="84">
        <v>214.7</v>
      </c>
      <c r="E101" s="115">
        <v>214.7</v>
      </c>
      <c r="F101" s="104"/>
      <c r="G101" s="104">
        <v>0</v>
      </c>
      <c r="H101" s="88">
        <v>0</v>
      </c>
      <c r="I101" s="88">
        <v>0</v>
      </c>
      <c r="J101" s="116">
        <v>0</v>
      </c>
      <c r="K101" s="88">
        <v>0</v>
      </c>
      <c r="L101" s="88">
        <v>0</v>
      </c>
      <c r="M101" s="116">
        <v>0</v>
      </c>
      <c r="N101" s="88">
        <v>1180.8839316291546</v>
      </c>
      <c r="O101" s="88">
        <v>1180.9312082520703</v>
      </c>
      <c r="P101" s="116">
        <v>4.7276622915660482E-2</v>
      </c>
      <c r="Q101" s="88">
        <v>0</v>
      </c>
      <c r="R101" s="88">
        <v>0</v>
      </c>
      <c r="S101" s="116">
        <v>0</v>
      </c>
      <c r="T101" s="88">
        <v>0</v>
      </c>
      <c r="U101" s="88">
        <v>0</v>
      </c>
      <c r="V101" s="116">
        <v>0</v>
      </c>
      <c r="W101" s="88">
        <v>0</v>
      </c>
      <c r="X101" s="88">
        <v>0</v>
      </c>
      <c r="Y101" s="116">
        <v>0</v>
      </c>
      <c r="Z101" s="88">
        <v>231.87599999999992</v>
      </c>
      <c r="AA101" s="88">
        <v>0</v>
      </c>
      <c r="AB101" s="116">
        <v>-231.87599999999992</v>
      </c>
      <c r="AC101" s="88">
        <v>2088.1982795398503</v>
      </c>
      <c r="AD101" s="88">
        <v>4208.2785134737142</v>
      </c>
      <c r="AE101" s="117">
        <v>2120.0802339338638</v>
      </c>
      <c r="AF101" s="91">
        <v>3500.9582111690052</v>
      </c>
      <c r="AG101" s="92">
        <v>5389.2097217257842</v>
      </c>
      <c r="AH101" s="116">
        <v>1888.2515105567791</v>
      </c>
      <c r="AI101" s="88">
        <v>0</v>
      </c>
      <c r="AJ101" s="88">
        <v>0</v>
      </c>
      <c r="AK101" s="116">
        <v>0</v>
      </c>
      <c r="AL101" s="88">
        <v>0</v>
      </c>
      <c r="AM101" s="88">
        <v>0</v>
      </c>
      <c r="AN101" s="116">
        <v>0</v>
      </c>
      <c r="AO101" s="88">
        <v>1457.1781854398248</v>
      </c>
      <c r="AP101" s="88">
        <v>1389.8694579980445</v>
      </c>
      <c r="AQ101" s="116">
        <v>-67.30872744178032</v>
      </c>
      <c r="AR101" s="88">
        <v>10711.504776422555</v>
      </c>
      <c r="AS101" s="88">
        <v>2588</v>
      </c>
      <c r="AT101" s="118">
        <v>-8123.5047764225546</v>
      </c>
      <c r="AU101" s="88">
        <v>0</v>
      </c>
      <c r="AV101" s="88">
        <v>0</v>
      </c>
      <c r="AW101" s="94">
        <v>0</v>
      </c>
      <c r="AX101" s="88">
        <v>0</v>
      </c>
      <c r="AY101" s="88">
        <v>0</v>
      </c>
      <c r="AZ101" s="117">
        <v>0</v>
      </c>
      <c r="BA101" s="88">
        <v>397.23306727585327</v>
      </c>
      <c r="BB101" s="88">
        <v>0</v>
      </c>
      <c r="BC101" s="94">
        <v>-397.23306727585327</v>
      </c>
      <c r="BD101" s="88">
        <v>0</v>
      </c>
      <c r="BE101" s="88">
        <v>0</v>
      </c>
      <c r="BF101" s="95">
        <v>0</v>
      </c>
      <c r="BG101" s="88">
        <v>0</v>
      </c>
      <c r="BH101" s="88">
        <v>0</v>
      </c>
      <c r="BI101" s="94">
        <v>0</v>
      </c>
      <c r="BJ101" s="88">
        <v>0</v>
      </c>
      <c r="BK101" s="88">
        <v>0</v>
      </c>
      <c r="BL101" s="95">
        <v>0</v>
      </c>
      <c r="BM101" s="88">
        <v>57.96899999999998</v>
      </c>
      <c r="BN101" s="88">
        <v>0</v>
      </c>
      <c r="BO101" s="94">
        <v>-57.96899999999998</v>
      </c>
      <c r="BP101" s="91">
        <v>455.20206727585327</v>
      </c>
      <c r="BQ101" s="96">
        <v>0</v>
      </c>
      <c r="BR101" s="94">
        <v>-455.20206727585327</v>
      </c>
      <c r="BS101" s="88">
        <v>0</v>
      </c>
      <c r="BT101" s="88">
        <v>0.48988037412215951</v>
      </c>
      <c r="BU101" s="116">
        <v>0.48988037412215951</v>
      </c>
      <c r="BV101" s="88">
        <v>0</v>
      </c>
      <c r="BW101" s="88">
        <v>20.805709419117079</v>
      </c>
      <c r="BX101" s="116">
        <v>20.805709419117079</v>
      </c>
      <c r="BY101" s="88">
        <v>0</v>
      </c>
      <c r="BZ101" s="88">
        <v>1.8213730038166066E-3</v>
      </c>
      <c r="CA101" s="116">
        <v>1.8213730038166066E-3</v>
      </c>
      <c r="CB101" s="88">
        <v>0</v>
      </c>
      <c r="CC101" s="88">
        <v>0</v>
      </c>
      <c r="CD101" s="116">
        <v>0</v>
      </c>
      <c r="CE101" s="88">
        <v>0</v>
      </c>
      <c r="CF101" s="88">
        <v>0</v>
      </c>
      <c r="CG101" s="116">
        <v>0</v>
      </c>
      <c r="CH101" s="88">
        <v>0</v>
      </c>
      <c r="CI101" s="88">
        <v>0</v>
      </c>
      <c r="CJ101" s="116">
        <v>0</v>
      </c>
      <c r="CK101" s="88">
        <v>0</v>
      </c>
      <c r="CL101" s="88">
        <v>0</v>
      </c>
      <c r="CM101" s="116">
        <v>0</v>
      </c>
      <c r="CN101" s="88">
        <v>0</v>
      </c>
      <c r="CO101" s="96">
        <v>0</v>
      </c>
      <c r="CP101" s="116">
        <v>0</v>
      </c>
      <c r="CQ101" s="119">
        <v>16124.843240307238</v>
      </c>
      <c r="CR101" s="77">
        <v>9388.3765908900714</v>
      </c>
      <c r="CS101" s="116">
        <v>-6736.466649417167</v>
      </c>
      <c r="CT101" s="91">
        <v>19349.811888368684</v>
      </c>
      <c r="CU101" s="98">
        <v>11266.051909068085</v>
      </c>
      <c r="CV101" s="117">
        <v>-8083.7599793005993</v>
      </c>
      <c r="CW101" s="88">
        <v>680.31155333923232</v>
      </c>
      <c r="CX101" s="88">
        <v>8764.0715326398276</v>
      </c>
      <c r="CY101" s="116">
        <v>8083.7599793005957</v>
      </c>
      <c r="CZ101" s="99">
        <v>-8083.7599793005957</v>
      </c>
      <c r="DA101" s="8">
        <v>3</v>
      </c>
      <c r="DB101" s="100">
        <v>380.7</v>
      </c>
      <c r="DC101" s="100">
        <v>0</v>
      </c>
      <c r="DD101" s="100">
        <v>0</v>
      </c>
      <c r="DE101" s="100">
        <v>0</v>
      </c>
      <c r="DF101" s="101">
        <v>-3314.7915409909883</v>
      </c>
      <c r="DG101" s="120">
        <v>240361.48130049501</v>
      </c>
      <c r="DH101" s="494">
        <v>956.5425431683334</v>
      </c>
      <c r="DI101" s="96">
        <f>VLOOKUP(A101,'[9]побудинковий звіт'!$A$9:$DQ$353,121,FALSE)</f>
        <v>0</v>
      </c>
      <c r="DJ101" s="103">
        <v>1.7731766328010157</v>
      </c>
      <c r="DK101" s="103"/>
      <c r="DL101" s="103">
        <v>1.7731766328010157</v>
      </c>
      <c r="DM101" s="104">
        <v>380.70102306237806</v>
      </c>
      <c r="DN101" s="104">
        <v>0</v>
      </c>
      <c r="DO101" s="105">
        <v>380.70102306237806</v>
      </c>
      <c r="DP101" s="2"/>
      <c r="DQ101" s="104">
        <v>380.7</v>
      </c>
      <c r="DR101" s="104">
        <v>0</v>
      </c>
      <c r="DS101" s="104">
        <v>380.7</v>
      </c>
      <c r="DT101" s="106">
        <v>382.5581012236579</v>
      </c>
      <c r="DU101" s="104">
        <v>-1.8581012236579113</v>
      </c>
      <c r="DV101" s="107">
        <v>0</v>
      </c>
      <c r="DX101" s="77">
        <v>13400.048212438089</v>
      </c>
      <c r="DY101" s="77">
        <v>3105.6</v>
      </c>
      <c r="DZ101" s="108">
        <v>0</v>
      </c>
      <c r="EB101" s="109">
        <v>128538.05731707066</v>
      </c>
      <c r="ED101" s="110">
        <v>-1605</v>
      </c>
      <c r="EE101" s="111">
        <v>-4919.7915409909883</v>
      </c>
      <c r="EG101" s="112">
        <v>-4412.7073573950893</v>
      </c>
      <c r="EI101" s="121">
        <v>1</v>
      </c>
      <c r="EJ101" s="77">
        <v>306.59492654023262</v>
      </c>
      <c r="EN101" s="114" t="s">
        <v>209</v>
      </c>
    </row>
    <row r="102" spans="1:144" hidden="1" x14ac:dyDescent="0.3">
      <c r="A102" s="81">
        <v>150000566</v>
      </c>
      <c r="B102" s="82" t="s">
        <v>210</v>
      </c>
      <c r="C102" s="490" t="s">
        <v>211</v>
      </c>
      <c r="D102" s="84">
        <v>397.8</v>
      </c>
      <c r="E102" s="115">
        <v>397.8</v>
      </c>
      <c r="F102" s="104"/>
      <c r="G102" s="104">
        <v>0</v>
      </c>
      <c r="H102" s="88">
        <v>0</v>
      </c>
      <c r="I102" s="88">
        <v>0</v>
      </c>
      <c r="J102" s="116">
        <v>0</v>
      </c>
      <c r="K102" s="88">
        <v>0</v>
      </c>
      <c r="L102" s="88">
        <v>0</v>
      </c>
      <c r="M102" s="116">
        <v>0</v>
      </c>
      <c r="N102" s="88">
        <v>0</v>
      </c>
      <c r="O102" s="88">
        <v>0</v>
      </c>
      <c r="P102" s="116">
        <v>0</v>
      </c>
      <c r="Q102" s="88">
        <v>0</v>
      </c>
      <c r="R102" s="88">
        <v>0</v>
      </c>
      <c r="S102" s="116">
        <v>0</v>
      </c>
      <c r="T102" s="88">
        <v>0</v>
      </c>
      <c r="U102" s="88">
        <v>0</v>
      </c>
      <c r="V102" s="116">
        <v>0</v>
      </c>
      <c r="W102" s="88">
        <v>0</v>
      </c>
      <c r="X102" s="88">
        <v>0</v>
      </c>
      <c r="Y102" s="116">
        <v>0</v>
      </c>
      <c r="Z102" s="88">
        <v>374.54399999999998</v>
      </c>
      <c r="AA102" s="88">
        <v>0</v>
      </c>
      <c r="AB102" s="116">
        <v>-374.54399999999998</v>
      </c>
      <c r="AC102" s="88">
        <v>2998.3331644016712</v>
      </c>
      <c r="AD102" s="88">
        <v>7538.5166048021383</v>
      </c>
      <c r="AE102" s="117">
        <v>4540.1834404004676</v>
      </c>
      <c r="AF102" s="91">
        <v>3372.8771644016711</v>
      </c>
      <c r="AG102" s="92">
        <v>7538.5166048021383</v>
      </c>
      <c r="AH102" s="116">
        <v>4165.6394404004677</v>
      </c>
      <c r="AI102" s="88">
        <v>0</v>
      </c>
      <c r="AJ102" s="88">
        <v>0</v>
      </c>
      <c r="AK102" s="116">
        <v>0</v>
      </c>
      <c r="AL102" s="88">
        <v>0</v>
      </c>
      <c r="AM102" s="88">
        <v>0</v>
      </c>
      <c r="AN102" s="116">
        <v>0</v>
      </c>
      <c r="AO102" s="88">
        <v>2600.3587753579268</v>
      </c>
      <c r="AP102" s="88">
        <v>1818.3768571328176</v>
      </c>
      <c r="AQ102" s="116">
        <v>-781.98191822510921</v>
      </c>
      <c r="AR102" s="88">
        <v>23274.879626949445</v>
      </c>
      <c r="AS102" s="88">
        <v>162</v>
      </c>
      <c r="AT102" s="118">
        <v>-23112.879626949445</v>
      </c>
      <c r="AU102" s="88">
        <v>0</v>
      </c>
      <c r="AV102" s="88">
        <v>0</v>
      </c>
      <c r="AW102" s="94">
        <v>0</v>
      </c>
      <c r="AX102" s="88">
        <v>0</v>
      </c>
      <c r="AY102" s="88">
        <v>0</v>
      </c>
      <c r="AZ102" s="117">
        <v>0</v>
      </c>
      <c r="BA102" s="88">
        <v>0</v>
      </c>
      <c r="BB102" s="88">
        <v>0</v>
      </c>
      <c r="BC102" s="94">
        <v>0</v>
      </c>
      <c r="BD102" s="88">
        <v>0</v>
      </c>
      <c r="BE102" s="88">
        <v>0</v>
      </c>
      <c r="BF102" s="95">
        <v>0</v>
      </c>
      <c r="BG102" s="88">
        <v>0</v>
      </c>
      <c r="BH102" s="88">
        <v>0</v>
      </c>
      <c r="BI102" s="94">
        <v>0</v>
      </c>
      <c r="BJ102" s="88">
        <v>0</v>
      </c>
      <c r="BK102" s="88">
        <v>0</v>
      </c>
      <c r="BL102" s="95">
        <v>0</v>
      </c>
      <c r="BM102" s="88">
        <v>93.713548232221186</v>
      </c>
      <c r="BN102" s="88">
        <v>0</v>
      </c>
      <c r="BO102" s="94">
        <v>-93.713548232221186</v>
      </c>
      <c r="BP102" s="91">
        <v>93.713548232221186</v>
      </c>
      <c r="BQ102" s="96">
        <v>0</v>
      </c>
      <c r="BR102" s="94">
        <v>-93.713548232221186</v>
      </c>
      <c r="BS102" s="88">
        <v>0</v>
      </c>
      <c r="BT102" s="88">
        <v>0.79518641804525725</v>
      </c>
      <c r="BU102" s="116">
        <v>0.79518641804525725</v>
      </c>
      <c r="BV102" s="88">
        <v>0</v>
      </c>
      <c r="BW102" s="88">
        <v>38.124915691630058</v>
      </c>
      <c r="BX102" s="116">
        <v>38.124915691630058</v>
      </c>
      <c r="BY102" s="88">
        <v>0</v>
      </c>
      <c r="BZ102" s="88">
        <v>3.3746724774953241E-3</v>
      </c>
      <c r="CA102" s="116">
        <v>3.3746724774953241E-3</v>
      </c>
      <c r="CB102" s="88">
        <v>0</v>
      </c>
      <c r="CC102" s="88">
        <v>0</v>
      </c>
      <c r="CD102" s="116">
        <v>0</v>
      </c>
      <c r="CE102" s="88">
        <v>0</v>
      </c>
      <c r="CF102" s="88">
        <v>0</v>
      </c>
      <c r="CG102" s="116">
        <v>0</v>
      </c>
      <c r="CH102" s="88">
        <v>0</v>
      </c>
      <c r="CI102" s="88">
        <v>0</v>
      </c>
      <c r="CJ102" s="116">
        <v>0</v>
      </c>
      <c r="CK102" s="88">
        <v>0</v>
      </c>
      <c r="CL102" s="88">
        <v>0</v>
      </c>
      <c r="CM102" s="116">
        <v>0</v>
      </c>
      <c r="CN102" s="88">
        <v>0</v>
      </c>
      <c r="CO102" s="96">
        <v>0</v>
      </c>
      <c r="CP102" s="116">
        <v>0</v>
      </c>
      <c r="CQ102" s="119">
        <v>29341.829114941265</v>
      </c>
      <c r="CR102" s="77">
        <v>9557.8169387171074</v>
      </c>
      <c r="CS102" s="116">
        <v>-19784.012176224158</v>
      </c>
      <c r="CT102" s="91">
        <v>35210.194937929518</v>
      </c>
      <c r="CU102" s="98">
        <v>11469.380326460529</v>
      </c>
      <c r="CV102" s="117">
        <v>-23740.814611468988</v>
      </c>
      <c r="CW102" s="88">
        <v>1962.7199431838117</v>
      </c>
      <c r="CX102" s="88">
        <v>25628.294097866605</v>
      </c>
      <c r="CY102" s="116">
        <v>23665.574154682792</v>
      </c>
      <c r="CZ102" s="99">
        <v>-23740.814611468988</v>
      </c>
      <c r="DA102" s="8">
        <v>1</v>
      </c>
      <c r="DB102" s="100">
        <v>419.89</v>
      </c>
      <c r="DC102" s="100">
        <v>0</v>
      </c>
      <c r="DD102" s="100">
        <v>-309.31000000000006</v>
      </c>
      <c r="DE102" s="100">
        <v>0</v>
      </c>
      <c r="DF102" s="101">
        <v>-10836.685942204278</v>
      </c>
      <c r="DG102" s="120">
        <v>446074.9785733599</v>
      </c>
      <c r="DH102" s="494">
        <v>1772.299132148873</v>
      </c>
      <c r="DI102" s="96">
        <f>VLOOKUP(A102,'[9]побудинковий звіт'!$A$9:$DQ$353,121,FALSE)</f>
        <v>0</v>
      </c>
      <c r="DJ102" s="103">
        <v>1.8330828798819481</v>
      </c>
      <c r="DK102" s="103"/>
      <c r="DL102" s="103">
        <v>1.8330828798819481</v>
      </c>
      <c r="DM102" s="104">
        <v>729.20036961703897</v>
      </c>
      <c r="DN102" s="104">
        <v>0</v>
      </c>
      <c r="DO102" s="105">
        <v>729.20036961703897</v>
      </c>
      <c r="DP102" s="2"/>
      <c r="DQ102" s="104">
        <v>729.2</v>
      </c>
      <c r="DR102" s="104">
        <v>0</v>
      </c>
      <c r="DS102" s="104">
        <v>729.2</v>
      </c>
      <c r="DT102" s="106">
        <v>732.75740587566975</v>
      </c>
      <c r="DU102" s="104">
        <v>-3.5574058756697013</v>
      </c>
      <c r="DV102" s="107">
        <v>0</v>
      </c>
      <c r="DX102" s="77">
        <v>28042.311810218001</v>
      </c>
      <c r="DY102" s="77">
        <v>194.4</v>
      </c>
      <c r="DZ102" s="108">
        <v>-309.31000000000006</v>
      </c>
      <c r="EB102" s="122">
        <v>279298.55552339333</v>
      </c>
      <c r="ED102" s="110">
        <v>-4734</v>
      </c>
      <c r="EE102" s="111">
        <v>-15570.685942204278</v>
      </c>
      <c r="EG102" s="112">
        <v>-15558.385993095904</v>
      </c>
      <c r="EI102" s="121">
        <v>1</v>
      </c>
      <c r="EJ102" s="77">
        <v>645.12372103066446</v>
      </c>
      <c r="EN102" s="114" t="s">
        <v>211</v>
      </c>
    </row>
    <row r="103" spans="1:144" hidden="1" x14ac:dyDescent="0.3">
      <c r="A103" s="81">
        <v>150000569</v>
      </c>
      <c r="B103" s="82" t="s">
        <v>212</v>
      </c>
      <c r="C103" s="490" t="s">
        <v>213</v>
      </c>
      <c r="D103" s="84">
        <v>245.6</v>
      </c>
      <c r="E103" s="115">
        <v>245.6</v>
      </c>
      <c r="F103" s="104"/>
      <c r="G103" s="104">
        <v>0</v>
      </c>
      <c r="H103" s="88">
        <v>0</v>
      </c>
      <c r="I103" s="88">
        <v>0</v>
      </c>
      <c r="J103" s="116">
        <v>0</v>
      </c>
      <c r="K103" s="88">
        <v>0</v>
      </c>
      <c r="L103" s="88">
        <v>0</v>
      </c>
      <c r="M103" s="116">
        <v>0</v>
      </c>
      <c r="N103" s="88">
        <v>0</v>
      </c>
      <c r="O103" s="88">
        <v>0</v>
      </c>
      <c r="P103" s="116">
        <v>0</v>
      </c>
      <c r="Q103" s="88">
        <v>0</v>
      </c>
      <c r="R103" s="88">
        <v>0</v>
      </c>
      <c r="S103" s="116">
        <v>0</v>
      </c>
      <c r="T103" s="88">
        <v>0</v>
      </c>
      <c r="U103" s="88">
        <v>0</v>
      </c>
      <c r="V103" s="116">
        <v>0</v>
      </c>
      <c r="W103" s="88">
        <v>0</v>
      </c>
      <c r="X103" s="88">
        <v>0</v>
      </c>
      <c r="Y103" s="116">
        <v>0</v>
      </c>
      <c r="Z103" s="88">
        <v>255.852</v>
      </c>
      <c r="AA103" s="88">
        <v>0</v>
      </c>
      <c r="AB103" s="116">
        <v>-255.852</v>
      </c>
      <c r="AC103" s="88">
        <v>2047.9067100571724</v>
      </c>
      <c r="AD103" s="88">
        <v>4769.8174701744865</v>
      </c>
      <c r="AE103" s="117">
        <v>2721.9107601173141</v>
      </c>
      <c r="AF103" s="91">
        <v>2303.7587100571723</v>
      </c>
      <c r="AG103" s="92">
        <v>4769.8174701744865</v>
      </c>
      <c r="AH103" s="116">
        <v>2466.0587601173143</v>
      </c>
      <c r="AI103" s="88">
        <v>0</v>
      </c>
      <c r="AJ103" s="88">
        <v>0</v>
      </c>
      <c r="AK103" s="116">
        <v>0</v>
      </c>
      <c r="AL103" s="88">
        <v>0</v>
      </c>
      <c r="AM103" s="88">
        <v>0</v>
      </c>
      <c r="AN103" s="116">
        <v>0</v>
      </c>
      <c r="AO103" s="88">
        <v>2283.3419249984545</v>
      </c>
      <c r="AP103" s="88">
        <v>1549.3741245428726</v>
      </c>
      <c r="AQ103" s="116">
        <v>-733.96780045558194</v>
      </c>
      <c r="AR103" s="88">
        <v>14490.948615178731</v>
      </c>
      <c r="AS103" s="88">
        <v>19681.28</v>
      </c>
      <c r="AT103" s="118">
        <v>5190.3313848212674</v>
      </c>
      <c r="AU103" s="88">
        <v>0</v>
      </c>
      <c r="AV103" s="88">
        <v>0</v>
      </c>
      <c r="AW103" s="94">
        <v>0</v>
      </c>
      <c r="AX103" s="88">
        <v>0</v>
      </c>
      <c r="AY103" s="88">
        <v>0</v>
      </c>
      <c r="AZ103" s="117">
        <v>0</v>
      </c>
      <c r="BA103" s="88">
        <v>0</v>
      </c>
      <c r="BB103" s="88">
        <v>0</v>
      </c>
      <c r="BC103" s="94">
        <v>0</v>
      </c>
      <c r="BD103" s="88">
        <v>0</v>
      </c>
      <c r="BE103" s="88">
        <v>0</v>
      </c>
      <c r="BF103" s="95">
        <v>0</v>
      </c>
      <c r="BG103" s="88">
        <v>0</v>
      </c>
      <c r="BH103" s="88">
        <v>0</v>
      </c>
      <c r="BI103" s="94">
        <v>0</v>
      </c>
      <c r="BJ103" s="88">
        <v>0</v>
      </c>
      <c r="BK103" s="88">
        <v>0</v>
      </c>
      <c r="BL103" s="95">
        <v>0</v>
      </c>
      <c r="BM103" s="88">
        <v>76.414374505059527</v>
      </c>
      <c r="BN103" s="88">
        <v>0</v>
      </c>
      <c r="BO103" s="94">
        <v>-76.414374505059527</v>
      </c>
      <c r="BP103" s="91">
        <v>76.414374505059527</v>
      </c>
      <c r="BQ103" s="96">
        <v>0</v>
      </c>
      <c r="BR103" s="94">
        <v>-76.414374505059527</v>
      </c>
      <c r="BS103" s="88">
        <v>803.5487778284662</v>
      </c>
      <c r="BT103" s="88">
        <v>1910.9052278245197</v>
      </c>
      <c r="BU103" s="116">
        <v>1107.3564499960535</v>
      </c>
      <c r="BV103" s="88">
        <v>0</v>
      </c>
      <c r="BW103" s="88">
        <v>23.727727259293516</v>
      </c>
      <c r="BX103" s="116">
        <v>23.727727259293516</v>
      </c>
      <c r="BY103" s="88">
        <v>0</v>
      </c>
      <c r="BZ103" s="88">
        <v>600.38258849896829</v>
      </c>
      <c r="CA103" s="116">
        <v>600.38258849896829</v>
      </c>
      <c r="CB103" s="88">
        <v>0</v>
      </c>
      <c r="CC103" s="88">
        <v>0</v>
      </c>
      <c r="CD103" s="116">
        <v>0</v>
      </c>
      <c r="CE103" s="88">
        <v>0</v>
      </c>
      <c r="CF103" s="88">
        <v>0</v>
      </c>
      <c r="CG103" s="116">
        <v>0</v>
      </c>
      <c r="CH103" s="88">
        <v>0</v>
      </c>
      <c r="CI103" s="88">
        <v>0</v>
      </c>
      <c r="CJ103" s="116">
        <v>0</v>
      </c>
      <c r="CK103" s="88">
        <v>0</v>
      </c>
      <c r="CL103" s="88">
        <v>0</v>
      </c>
      <c r="CM103" s="116">
        <v>0</v>
      </c>
      <c r="CN103" s="88">
        <v>0</v>
      </c>
      <c r="CO103" s="96">
        <v>0</v>
      </c>
      <c r="CP103" s="116">
        <v>0</v>
      </c>
      <c r="CQ103" s="119">
        <v>19958.012402567885</v>
      </c>
      <c r="CR103" s="77">
        <v>28535.487138300137</v>
      </c>
      <c r="CS103" s="116">
        <v>8577.4747357322522</v>
      </c>
      <c r="CT103" s="91">
        <v>23949.61488308146</v>
      </c>
      <c r="CU103" s="98">
        <v>34242.584565960162</v>
      </c>
      <c r="CV103" s="117">
        <v>10292.969682878702</v>
      </c>
      <c r="CW103" s="88">
        <v>824.84868621023907</v>
      </c>
      <c r="CX103" s="88">
        <v>-9481.5997551567252</v>
      </c>
      <c r="CY103" s="116">
        <v>-10306.448441366963</v>
      </c>
      <c r="CZ103" s="99">
        <v>10292.969682878705</v>
      </c>
      <c r="DA103" s="8">
        <v>1</v>
      </c>
      <c r="DB103" s="100">
        <v>475.01</v>
      </c>
      <c r="DC103" s="100">
        <v>0</v>
      </c>
      <c r="DD103" s="100">
        <v>-0.12000000000000455</v>
      </c>
      <c r="DE103" s="100">
        <v>0</v>
      </c>
      <c r="DF103" s="101">
        <v>16402.167443471913</v>
      </c>
      <c r="DG103" s="120">
        <v>297293.56283150043</v>
      </c>
      <c r="DH103" s="494">
        <v>1094.2098211557645</v>
      </c>
      <c r="DI103" s="96">
        <f>VLOOKUP(A103,'[9]побудинковий звіт'!$A$9:$DQ$353,121,FALSE)</f>
        <v>0</v>
      </c>
      <c r="DJ103" s="103">
        <v>1.9346308512029315</v>
      </c>
      <c r="DK103" s="103"/>
      <c r="DL103" s="103">
        <v>1.9346308512029315</v>
      </c>
      <c r="DM103" s="104">
        <v>475.14533705544</v>
      </c>
      <c r="DN103" s="104">
        <v>0</v>
      </c>
      <c r="DO103" s="105">
        <v>475.14533705544</v>
      </c>
      <c r="DP103" s="2"/>
      <c r="DQ103" s="104">
        <v>475.13</v>
      </c>
      <c r="DR103" s="104">
        <v>0</v>
      </c>
      <c r="DS103" s="104">
        <v>475.13</v>
      </c>
      <c r="DT103" s="106">
        <v>476.54970750979101</v>
      </c>
      <c r="DU103" s="104">
        <v>-1.4197075097910101</v>
      </c>
      <c r="DV103" s="107">
        <v>0</v>
      </c>
      <c r="DX103" s="77">
        <v>17480.835587620546</v>
      </c>
      <c r="DY103" s="77">
        <v>23617.535999999996</v>
      </c>
      <c r="DZ103" s="108">
        <v>-0.12000000000000455</v>
      </c>
      <c r="EB103" s="109">
        <v>173891.38338214479</v>
      </c>
      <c r="ED103" s="110">
        <v>-1792</v>
      </c>
      <c r="EE103" s="111">
        <v>14610.167443471913</v>
      </c>
      <c r="EG103" s="112">
        <v>14076.917170407869</v>
      </c>
      <c r="EI103" s="121">
        <v>1</v>
      </c>
      <c r="EJ103" s="77">
        <v>375.46222401514075</v>
      </c>
      <c r="EN103" s="114" t="s">
        <v>213</v>
      </c>
    </row>
    <row r="104" spans="1:144" hidden="1" x14ac:dyDescent="0.3">
      <c r="A104" s="81">
        <v>150000570</v>
      </c>
      <c r="B104" s="82" t="s">
        <v>214</v>
      </c>
      <c r="C104" s="490" t="s">
        <v>215</v>
      </c>
      <c r="D104" s="84">
        <v>282.8</v>
      </c>
      <c r="E104" s="115">
        <v>282.8</v>
      </c>
      <c r="F104" s="104"/>
      <c r="G104" s="104">
        <v>0</v>
      </c>
      <c r="H104" s="88">
        <v>0</v>
      </c>
      <c r="I104" s="88">
        <v>0</v>
      </c>
      <c r="J104" s="116">
        <v>0</v>
      </c>
      <c r="K104" s="88">
        <v>0</v>
      </c>
      <c r="L104" s="88">
        <v>0</v>
      </c>
      <c r="M104" s="116">
        <v>0</v>
      </c>
      <c r="N104" s="88">
        <v>0</v>
      </c>
      <c r="O104" s="88">
        <v>0</v>
      </c>
      <c r="P104" s="116">
        <v>0</v>
      </c>
      <c r="Q104" s="88">
        <v>0</v>
      </c>
      <c r="R104" s="88">
        <v>0</v>
      </c>
      <c r="S104" s="116">
        <v>0</v>
      </c>
      <c r="T104" s="88">
        <v>0</v>
      </c>
      <c r="U104" s="88">
        <v>0</v>
      </c>
      <c r="V104" s="116">
        <v>0</v>
      </c>
      <c r="W104" s="88">
        <v>0</v>
      </c>
      <c r="X104" s="88">
        <v>0</v>
      </c>
      <c r="Y104" s="116">
        <v>0</v>
      </c>
      <c r="Z104" s="88">
        <v>261.90000000000003</v>
      </c>
      <c r="AA104" s="88">
        <v>0</v>
      </c>
      <c r="AB104" s="116">
        <v>-261.90000000000003</v>
      </c>
      <c r="AC104" s="88">
        <v>2096.7806515529674</v>
      </c>
      <c r="AD104" s="88">
        <v>5353.3224278165972</v>
      </c>
      <c r="AE104" s="117">
        <v>3256.5417762636298</v>
      </c>
      <c r="AF104" s="91">
        <v>2358.6806515529674</v>
      </c>
      <c r="AG104" s="92">
        <v>5353.3224278165972</v>
      </c>
      <c r="AH104" s="116">
        <v>2994.6417762636297</v>
      </c>
      <c r="AI104" s="88">
        <v>0</v>
      </c>
      <c r="AJ104" s="88">
        <v>0</v>
      </c>
      <c r="AK104" s="116">
        <v>0</v>
      </c>
      <c r="AL104" s="88">
        <v>0</v>
      </c>
      <c r="AM104" s="88">
        <v>0</v>
      </c>
      <c r="AN104" s="116">
        <v>0</v>
      </c>
      <c r="AO104" s="88">
        <v>1759.3059397340517</v>
      </c>
      <c r="AP104" s="88">
        <v>1312.8224474896635</v>
      </c>
      <c r="AQ104" s="116">
        <v>-446.48349224438812</v>
      </c>
      <c r="AR104" s="88">
        <v>11330.462012224412</v>
      </c>
      <c r="AS104" s="88">
        <v>573</v>
      </c>
      <c r="AT104" s="118">
        <v>-10757.462012224412</v>
      </c>
      <c r="AU104" s="88">
        <v>0</v>
      </c>
      <c r="AV104" s="88">
        <v>0</v>
      </c>
      <c r="AW104" s="94">
        <v>0</v>
      </c>
      <c r="AX104" s="88">
        <v>0</v>
      </c>
      <c r="AY104" s="88">
        <v>0</v>
      </c>
      <c r="AZ104" s="117">
        <v>0</v>
      </c>
      <c r="BA104" s="88">
        <v>0</v>
      </c>
      <c r="BB104" s="88">
        <v>0</v>
      </c>
      <c r="BC104" s="94">
        <v>0</v>
      </c>
      <c r="BD104" s="88">
        <v>0</v>
      </c>
      <c r="BE104" s="88">
        <v>0</v>
      </c>
      <c r="BF104" s="95">
        <v>0</v>
      </c>
      <c r="BG104" s="88">
        <v>0</v>
      </c>
      <c r="BH104" s="88">
        <v>0</v>
      </c>
      <c r="BI104" s="94">
        <v>0</v>
      </c>
      <c r="BJ104" s="88">
        <v>0</v>
      </c>
      <c r="BK104" s="88">
        <v>0</v>
      </c>
      <c r="BL104" s="95">
        <v>0</v>
      </c>
      <c r="BM104" s="88">
        <v>90.925431086026663</v>
      </c>
      <c r="BN104" s="88">
        <v>0</v>
      </c>
      <c r="BO104" s="94">
        <v>-90.925431086026663</v>
      </c>
      <c r="BP104" s="91">
        <v>90.925431086026663</v>
      </c>
      <c r="BQ104" s="96">
        <v>0</v>
      </c>
      <c r="BR104" s="94">
        <v>-90.925431086026663</v>
      </c>
      <c r="BS104" s="88">
        <v>3214.1951113138648</v>
      </c>
      <c r="BT104" s="88">
        <v>5629.0620973039186</v>
      </c>
      <c r="BU104" s="116">
        <v>2414.8669859900538</v>
      </c>
      <c r="BV104" s="88">
        <v>0</v>
      </c>
      <c r="BW104" s="88">
        <v>27.156014426450177</v>
      </c>
      <c r="BX104" s="116">
        <v>27.156014426450177</v>
      </c>
      <c r="BY104" s="88">
        <v>0</v>
      </c>
      <c r="BZ104" s="88">
        <v>1554.8210982066871</v>
      </c>
      <c r="CA104" s="116">
        <v>1554.8210982066871</v>
      </c>
      <c r="CB104" s="88">
        <v>0</v>
      </c>
      <c r="CC104" s="88">
        <v>0</v>
      </c>
      <c r="CD104" s="116">
        <v>0</v>
      </c>
      <c r="CE104" s="88">
        <v>0</v>
      </c>
      <c r="CF104" s="88">
        <v>0</v>
      </c>
      <c r="CG104" s="116">
        <v>0</v>
      </c>
      <c r="CH104" s="88">
        <v>0</v>
      </c>
      <c r="CI104" s="88">
        <v>0</v>
      </c>
      <c r="CJ104" s="116">
        <v>0</v>
      </c>
      <c r="CK104" s="88">
        <v>0</v>
      </c>
      <c r="CL104" s="88">
        <v>0</v>
      </c>
      <c r="CM104" s="116">
        <v>0</v>
      </c>
      <c r="CN104" s="88">
        <v>0</v>
      </c>
      <c r="CO104" s="96">
        <v>0</v>
      </c>
      <c r="CP104" s="116">
        <v>0</v>
      </c>
      <c r="CQ104" s="119">
        <v>18753.569145911322</v>
      </c>
      <c r="CR104" s="77">
        <v>14450.184085243316</v>
      </c>
      <c r="CS104" s="116">
        <v>-4303.3850606680062</v>
      </c>
      <c r="CT104" s="91">
        <v>22504.282975093585</v>
      </c>
      <c r="CU104" s="98">
        <v>17340.220902291978</v>
      </c>
      <c r="CV104" s="117">
        <v>-5164.0620728016074</v>
      </c>
      <c r="CW104" s="88">
        <v>2870.3830751560781</v>
      </c>
      <c r="CX104" s="88">
        <v>7980.6006809453975</v>
      </c>
      <c r="CY104" s="116">
        <v>5110.2176057893194</v>
      </c>
      <c r="CZ104" s="99">
        <v>-5164.0620728016083</v>
      </c>
      <c r="DA104" s="8">
        <v>1</v>
      </c>
      <c r="DB104" s="100">
        <v>539.54</v>
      </c>
      <c r="DC104" s="100">
        <v>0</v>
      </c>
      <c r="DD104" s="100">
        <v>0</v>
      </c>
      <c r="DE104" s="100">
        <v>0</v>
      </c>
      <c r="DF104" s="101">
        <v>-4430.5090791715511</v>
      </c>
      <c r="DG104" s="120">
        <v>304495.99260299595</v>
      </c>
      <c r="DH104" s="494">
        <v>1259.9451849464588</v>
      </c>
      <c r="DI104" s="96">
        <f>VLOOKUP(A104,'[9]побудинковий звіт'!$A$9:$DQ$353,121,FALSE)</f>
        <v>0</v>
      </c>
      <c r="DJ104" s="103">
        <v>1.6570608792255355</v>
      </c>
      <c r="DK104" s="103"/>
      <c r="DL104" s="103">
        <v>1.6570608792255355</v>
      </c>
      <c r="DM104" s="104">
        <v>468.61681664498144</v>
      </c>
      <c r="DN104" s="104">
        <v>0</v>
      </c>
      <c r="DO104" s="105">
        <v>468.61681664498144</v>
      </c>
      <c r="DP104" s="2"/>
      <c r="DQ104" s="104">
        <v>539.54</v>
      </c>
      <c r="DR104" s="104">
        <v>0</v>
      </c>
      <c r="DS104" s="104">
        <v>539.54</v>
      </c>
      <c r="DT104" s="106">
        <v>470.90275233593252</v>
      </c>
      <c r="DU104" s="104">
        <v>68.637247664067445</v>
      </c>
      <c r="DV104" s="107">
        <v>0</v>
      </c>
      <c r="DX104" s="77">
        <v>13705.664931972527</v>
      </c>
      <c r="DY104" s="77">
        <v>687.6</v>
      </c>
      <c r="DZ104" s="108">
        <v>0</v>
      </c>
      <c r="EB104" s="109">
        <v>135965.54414669296</v>
      </c>
      <c r="ED104" s="110">
        <v>-2947</v>
      </c>
      <c r="EE104" s="111">
        <v>-7377.5090791715511</v>
      </c>
      <c r="EG104" s="112">
        <v>-4316.1104757087942</v>
      </c>
      <c r="EI104" s="121">
        <v>1</v>
      </c>
      <c r="EJ104" s="77">
        <v>285.41580012371622</v>
      </c>
      <c r="EN104" s="114" t="s">
        <v>215</v>
      </c>
    </row>
    <row r="105" spans="1:144" hidden="1" x14ac:dyDescent="0.3">
      <c r="A105" s="81">
        <v>150000573</v>
      </c>
      <c r="B105" s="82" t="s">
        <v>216</v>
      </c>
      <c r="C105" s="490" t="s">
        <v>217</v>
      </c>
      <c r="D105" s="84">
        <v>151.6</v>
      </c>
      <c r="E105" s="115">
        <v>151.6</v>
      </c>
      <c r="F105" s="104"/>
      <c r="G105" s="104">
        <v>0</v>
      </c>
      <c r="H105" s="88">
        <v>0</v>
      </c>
      <c r="I105" s="88">
        <v>0</v>
      </c>
      <c r="J105" s="116">
        <v>0</v>
      </c>
      <c r="K105" s="88">
        <v>0</v>
      </c>
      <c r="L105" s="88">
        <v>0</v>
      </c>
      <c r="M105" s="116">
        <v>0</v>
      </c>
      <c r="N105" s="88">
        <v>0</v>
      </c>
      <c r="O105" s="88">
        <v>0</v>
      </c>
      <c r="P105" s="116">
        <v>0</v>
      </c>
      <c r="Q105" s="88">
        <v>0</v>
      </c>
      <c r="R105" s="88">
        <v>0</v>
      </c>
      <c r="S105" s="116">
        <v>0</v>
      </c>
      <c r="T105" s="88">
        <v>0</v>
      </c>
      <c r="U105" s="88">
        <v>0</v>
      </c>
      <c r="V105" s="116">
        <v>0</v>
      </c>
      <c r="W105" s="88">
        <v>0</v>
      </c>
      <c r="X105" s="88">
        <v>0</v>
      </c>
      <c r="Y105" s="116">
        <v>0</v>
      </c>
      <c r="Z105" s="88">
        <v>163.72800000000001</v>
      </c>
      <c r="AA105" s="88">
        <v>0</v>
      </c>
      <c r="AB105" s="116">
        <v>-163.72800000000001</v>
      </c>
      <c r="AC105" s="88">
        <v>1310.8279583474402</v>
      </c>
      <c r="AD105" s="88">
        <v>2971.4719266074289</v>
      </c>
      <c r="AE105" s="117">
        <v>1660.6439682599887</v>
      </c>
      <c r="AF105" s="91">
        <v>1474.5559583474403</v>
      </c>
      <c r="AG105" s="92">
        <v>2971.4719266074289</v>
      </c>
      <c r="AH105" s="116">
        <v>1496.9159682599886</v>
      </c>
      <c r="AI105" s="88">
        <v>0</v>
      </c>
      <c r="AJ105" s="88">
        <v>0</v>
      </c>
      <c r="AK105" s="116">
        <v>0</v>
      </c>
      <c r="AL105" s="88">
        <v>0</v>
      </c>
      <c r="AM105" s="88">
        <v>0</v>
      </c>
      <c r="AN105" s="116">
        <v>0</v>
      </c>
      <c r="AO105" s="88">
        <v>1093.0112527587457</v>
      </c>
      <c r="AP105" s="88">
        <v>807.3453516147564</v>
      </c>
      <c r="AQ105" s="116">
        <v>-285.66590114398934</v>
      </c>
      <c r="AR105" s="88">
        <v>6335.7387229898168</v>
      </c>
      <c r="AS105" s="88">
        <v>0</v>
      </c>
      <c r="AT105" s="118">
        <v>-6335.7387229898168</v>
      </c>
      <c r="AU105" s="88">
        <v>0</v>
      </c>
      <c r="AV105" s="88">
        <v>0</v>
      </c>
      <c r="AW105" s="94">
        <v>0</v>
      </c>
      <c r="AX105" s="88">
        <v>0</v>
      </c>
      <c r="AY105" s="88">
        <v>0</v>
      </c>
      <c r="AZ105" s="117">
        <v>0</v>
      </c>
      <c r="BA105" s="88">
        <v>0</v>
      </c>
      <c r="BB105" s="88">
        <v>0</v>
      </c>
      <c r="BC105" s="94">
        <v>0</v>
      </c>
      <c r="BD105" s="88">
        <v>0</v>
      </c>
      <c r="BE105" s="88">
        <v>0</v>
      </c>
      <c r="BF105" s="95">
        <v>0</v>
      </c>
      <c r="BG105" s="88">
        <v>0</v>
      </c>
      <c r="BH105" s="88">
        <v>0</v>
      </c>
      <c r="BI105" s="94">
        <v>0</v>
      </c>
      <c r="BJ105" s="88">
        <v>0</v>
      </c>
      <c r="BK105" s="88">
        <v>0</v>
      </c>
      <c r="BL105" s="95">
        <v>0</v>
      </c>
      <c r="BM105" s="88">
        <v>54.111893110724097</v>
      </c>
      <c r="BN105" s="88">
        <v>0</v>
      </c>
      <c r="BO105" s="94">
        <v>-54.111893110724097</v>
      </c>
      <c r="BP105" s="91">
        <v>54.111893110724097</v>
      </c>
      <c r="BQ105" s="96">
        <v>0</v>
      </c>
      <c r="BR105" s="94">
        <v>-54.111893110724097</v>
      </c>
      <c r="BS105" s="88">
        <v>1421.663222311902</v>
      </c>
      <c r="BT105" s="88">
        <v>3483.5740964239139</v>
      </c>
      <c r="BU105" s="116">
        <v>2061.9108741120117</v>
      </c>
      <c r="BV105" s="88">
        <v>0</v>
      </c>
      <c r="BW105" s="88">
        <v>245.74454905337683</v>
      </c>
      <c r="BX105" s="116">
        <v>245.74454905337683</v>
      </c>
      <c r="BY105" s="88">
        <v>0</v>
      </c>
      <c r="BZ105" s="88">
        <v>1105.6499162947714</v>
      </c>
      <c r="CA105" s="116">
        <v>1105.6499162947714</v>
      </c>
      <c r="CB105" s="88">
        <v>0</v>
      </c>
      <c r="CC105" s="88">
        <v>0</v>
      </c>
      <c r="CD105" s="116">
        <v>0</v>
      </c>
      <c r="CE105" s="88">
        <v>0</v>
      </c>
      <c r="CF105" s="88">
        <v>0</v>
      </c>
      <c r="CG105" s="116">
        <v>0</v>
      </c>
      <c r="CH105" s="88">
        <v>0</v>
      </c>
      <c r="CI105" s="88">
        <v>0</v>
      </c>
      <c r="CJ105" s="116">
        <v>0</v>
      </c>
      <c r="CK105" s="88">
        <v>0</v>
      </c>
      <c r="CL105" s="88">
        <v>0</v>
      </c>
      <c r="CM105" s="116">
        <v>0</v>
      </c>
      <c r="CN105" s="88">
        <v>0</v>
      </c>
      <c r="CO105" s="96">
        <v>0</v>
      </c>
      <c r="CP105" s="116">
        <v>0</v>
      </c>
      <c r="CQ105" s="119">
        <v>10379.081049518629</v>
      </c>
      <c r="CR105" s="77">
        <v>8613.785839994247</v>
      </c>
      <c r="CS105" s="116">
        <v>-1765.2952095243818</v>
      </c>
      <c r="CT105" s="91">
        <v>12454.897259422354</v>
      </c>
      <c r="CU105" s="98">
        <v>10336.543007993096</v>
      </c>
      <c r="CV105" s="117">
        <v>-2118.3542514292585</v>
      </c>
      <c r="CW105" s="88">
        <v>437.51539391940588</v>
      </c>
      <c r="CX105" s="88">
        <v>2555.8696453486637</v>
      </c>
      <c r="CY105" s="116">
        <v>2118.3542514292576</v>
      </c>
      <c r="CZ105" s="99">
        <v>-2118.3542514292581</v>
      </c>
      <c r="DA105" s="8">
        <v>1</v>
      </c>
      <c r="DB105" s="100">
        <v>415.03</v>
      </c>
      <c r="DC105" s="100">
        <v>0</v>
      </c>
      <c r="DD105" s="100">
        <v>169.64</v>
      </c>
      <c r="DE105" s="100">
        <v>0</v>
      </c>
      <c r="DF105" s="101">
        <v>-2587.7716251840175</v>
      </c>
      <c r="DG105" s="120">
        <v>154708.95184010113</v>
      </c>
      <c r="DH105" s="494">
        <v>675.41615996422604</v>
      </c>
      <c r="DI105" s="96">
        <f>VLOOKUP(A105,'[9]побудинковий звіт'!$A$9:$DQ$353,121,FALSE)</f>
        <v>0</v>
      </c>
      <c r="DJ105" s="103">
        <v>1.6187064647578502</v>
      </c>
      <c r="DK105" s="103"/>
      <c r="DL105" s="103">
        <v>1.6187064647578502</v>
      </c>
      <c r="DM105" s="104">
        <v>245.39590005729008</v>
      </c>
      <c r="DN105" s="104">
        <v>0</v>
      </c>
      <c r="DO105" s="105">
        <v>245.39590005729008</v>
      </c>
      <c r="DP105" s="2"/>
      <c r="DQ105" s="104">
        <v>245.39</v>
      </c>
      <c r="DR105" s="104">
        <v>0</v>
      </c>
      <c r="DS105" s="104">
        <v>245.39</v>
      </c>
      <c r="DT105" s="106">
        <v>246.59295322830124</v>
      </c>
      <c r="DU105" s="104">
        <v>-1.2029532283012543</v>
      </c>
      <c r="DV105" s="107">
        <v>0</v>
      </c>
      <c r="DX105" s="77">
        <v>7667.8207393206485</v>
      </c>
      <c r="DY105" s="77">
        <v>0</v>
      </c>
      <c r="DZ105" s="108">
        <v>169.64</v>
      </c>
      <c r="EB105" s="109">
        <v>76028.864675877805</v>
      </c>
      <c r="ED105" s="110">
        <v>-1534</v>
      </c>
      <c r="EE105" s="111">
        <v>-4121.7716251840175</v>
      </c>
      <c r="EG105" s="112">
        <v>-2393.2409372522193</v>
      </c>
      <c r="EI105" s="121">
        <v>1</v>
      </c>
      <c r="EJ105" s="77">
        <v>155.96798018077047</v>
      </c>
      <c r="EN105" s="114" t="s">
        <v>217</v>
      </c>
    </row>
    <row r="106" spans="1:144" hidden="1" x14ac:dyDescent="0.3">
      <c r="A106" s="81">
        <v>150000658</v>
      </c>
      <c r="B106" s="82" t="s">
        <v>218</v>
      </c>
      <c r="C106" s="490" t="s">
        <v>219</v>
      </c>
      <c r="D106" s="84">
        <v>5047.8</v>
      </c>
      <c r="E106" s="115">
        <v>5047.8</v>
      </c>
      <c r="F106" s="104">
        <v>552.1</v>
      </c>
      <c r="G106" s="104">
        <v>0</v>
      </c>
      <c r="H106" s="88">
        <v>70718.474687490991</v>
      </c>
      <c r="I106" s="88">
        <v>68968.414126585936</v>
      </c>
      <c r="J106" s="116">
        <v>-1750.0605609050544</v>
      </c>
      <c r="K106" s="88">
        <v>13144.583046615682</v>
      </c>
      <c r="L106" s="88">
        <v>12883.811708258301</v>
      </c>
      <c r="M106" s="116">
        <v>-260.77133835738096</v>
      </c>
      <c r="N106" s="88">
        <v>28390.238505602403</v>
      </c>
      <c r="O106" s="88">
        <v>28381.735187917457</v>
      </c>
      <c r="P106" s="116">
        <v>-8.5033176849465235</v>
      </c>
      <c r="Q106" s="88">
        <v>6765.8716186544161</v>
      </c>
      <c r="R106" s="88">
        <v>6772.4251435020587</v>
      </c>
      <c r="S106" s="116">
        <v>6.5535248476426204</v>
      </c>
      <c r="T106" s="88">
        <v>3183.3466979633531</v>
      </c>
      <c r="U106" s="88">
        <v>2673.2170463693028</v>
      </c>
      <c r="V106" s="116">
        <v>-510.1296515940503</v>
      </c>
      <c r="W106" s="88">
        <v>40292.405270622927</v>
      </c>
      <c r="X106" s="88">
        <v>42011.442588473874</v>
      </c>
      <c r="Y106" s="116">
        <v>1719.0373178509471</v>
      </c>
      <c r="Z106" s="88">
        <v>5451.6239999999998</v>
      </c>
      <c r="AA106" s="88">
        <v>0</v>
      </c>
      <c r="AB106" s="116">
        <v>-5451.6239999999998</v>
      </c>
      <c r="AC106" s="88">
        <v>105683.27430095736</v>
      </c>
      <c r="AD106" s="88">
        <v>119424.5297795013</v>
      </c>
      <c r="AE106" s="117">
        <v>13741.255478543942</v>
      </c>
      <c r="AF106" s="91">
        <v>273629.81812790711</v>
      </c>
      <c r="AG106" s="92">
        <v>281115.57558060822</v>
      </c>
      <c r="AH106" s="116">
        <v>7485.757452701102</v>
      </c>
      <c r="AI106" s="88">
        <v>176174.30957598615</v>
      </c>
      <c r="AJ106" s="88">
        <v>174352.77466070693</v>
      </c>
      <c r="AK106" s="116">
        <v>-1821.5349152792187</v>
      </c>
      <c r="AL106" s="88">
        <v>0</v>
      </c>
      <c r="AM106" s="88">
        <v>2610.5568984903907</v>
      </c>
      <c r="AN106" s="116">
        <v>2610.5568984903907</v>
      </c>
      <c r="AO106" s="88">
        <v>15953.534977716721</v>
      </c>
      <c r="AP106" s="88">
        <v>15189.516934812003</v>
      </c>
      <c r="AQ106" s="116">
        <v>-764.01804290471773</v>
      </c>
      <c r="AR106" s="88">
        <v>371708.38021985308</v>
      </c>
      <c r="AS106" s="88">
        <v>466855.40278584039</v>
      </c>
      <c r="AT106" s="118">
        <v>95147.02256598731</v>
      </c>
      <c r="AU106" s="88">
        <v>17480.321448978673</v>
      </c>
      <c r="AV106" s="88">
        <v>12240.84</v>
      </c>
      <c r="AW106" s="94">
        <v>-5239.4814489786731</v>
      </c>
      <c r="AX106" s="88">
        <v>20301.370464777265</v>
      </c>
      <c r="AY106" s="88">
        <v>13069</v>
      </c>
      <c r="AZ106" s="117">
        <v>-7232.3704647772647</v>
      </c>
      <c r="BA106" s="88">
        <v>9169.2944350812031</v>
      </c>
      <c r="BB106" s="88">
        <v>2853</v>
      </c>
      <c r="BC106" s="94">
        <v>-6316.2944350812031</v>
      </c>
      <c r="BD106" s="88">
        <v>16536.813388155912</v>
      </c>
      <c r="BE106" s="88">
        <v>0</v>
      </c>
      <c r="BF106" s="95">
        <v>-16536.813388155912</v>
      </c>
      <c r="BG106" s="88">
        <v>6459.9129085054838</v>
      </c>
      <c r="BH106" s="88">
        <v>4535.2299999999996</v>
      </c>
      <c r="BI106" s="94">
        <v>-1924.6829085054842</v>
      </c>
      <c r="BJ106" s="88">
        <v>12042.258679628278</v>
      </c>
      <c r="BK106" s="88">
        <v>17783</v>
      </c>
      <c r="BL106" s="95">
        <v>5740.7413203717224</v>
      </c>
      <c r="BM106" s="88">
        <v>1362.9059999999999</v>
      </c>
      <c r="BN106" s="88">
        <v>0</v>
      </c>
      <c r="BO106" s="94">
        <v>-1362.9059999999999</v>
      </c>
      <c r="BP106" s="91">
        <v>83352.877325126829</v>
      </c>
      <c r="BQ106" s="96">
        <v>50481.07</v>
      </c>
      <c r="BR106" s="94">
        <v>-32871.807325126829</v>
      </c>
      <c r="BS106" s="88">
        <v>180949.95282133552</v>
      </c>
      <c r="BT106" s="88">
        <v>184645.47859781526</v>
      </c>
      <c r="BU106" s="116">
        <v>3695.5257764797425</v>
      </c>
      <c r="BV106" s="88">
        <v>183350.92640427387</v>
      </c>
      <c r="BW106" s="88">
        <v>179423.79075557127</v>
      </c>
      <c r="BX106" s="116">
        <v>-3927.1356487025914</v>
      </c>
      <c r="BY106" s="88">
        <v>32677.986476860482</v>
      </c>
      <c r="BZ106" s="88">
        <v>27427.683441792637</v>
      </c>
      <c r="CA106" s="116">
        <v>-5250.3030350678455</v>
      </c>
      <c r="CB106" s="88">
        <v>8295.7644444980306</v>
      </c>
      <c r="CC106" s="88">
        <v>8511.6174447246776</v>
      </c>
      <c r="CD106" s="116">
        <v>215.85300022664705</v>
      </c>
      <c r="CE106" s="88">
        <v>1004.102968482821</v>
      </c>
      <c r="CF106" s="88">
        <v>0</v>
      </c>
      <c r="CG106" s="116">
        <v>-1004.102968482821</v>
      </c>
      <c r="CH106" s="88">
        <v>83758.16963450695</v>
      </c>
      <c r="CI106" s="88">
        <v>68208.981983157297</v>
      </c>
      <c r="CJ106" s="116">
        <v>-15549.187651349654</v>
      </c>
      <c r="CK106" s="88">
        <v>33641.925658697139</v>
      </c>
      <c r="CL106" s="88">
        <v>33930.111738940919</v>
      </c>
      <c r="CM106" s="116">
        <v>288.18608024378045</v>
      </c>
      <c r="CN106" s="88">
        <v>117400.0952932041</v>
      </c>
      <c r="CO106" s="96">
        <v>102139.09372209822</v>
      </c>
      <c r="CP106" s="116">
        <v>-15261.00157110588</v>
      </c>
      <c r="CQ106" s="119">
        <v>1444497.7486352448</v>
      </c>
      <c r="CR106" s="77">
        <v>1492752.5608224601</v>
      </c>
      <c r="CS106" s="116">
        <v>48254.812187215313</v>
      </c>
      <c r="CT106" s="91">
        <v>1733397.2983622937</v>
      </c>
      <c r="CU106" s="98">
        <v>1791303.072986952</v>
      </c>
      <c r="CV106" s="117">
        <v>57905.774624658283</v>
      </c>
      <c r="CW106" s="88">
        <v>45049.394531098522</v>
      </c>
      <c r="CX106" s="88">
        <v>-12856.380093559877</v>
      </c>
      <c r="CY106" s="116">
        <v>-57905.774624658399</v>
      </c>
      <c r="CZ106" s="99">
        <v>57905.774624658661</v>
      </c>
      <c r="DA106" s="8">
        <v>3</v>
      </c>
      <c r="DB106" s="100">
        <v>90048.66</v>
      </c>
      <c r="DC106" s="100">
        <v>0</v>
      </c>
      <c r="DD106" s="100">
        <v>56210.61</v>
      </c>
      <c r="DE106" s="100">
        <v>0</v>
      </c>
      <c r="DF106" s="101">
        <v>-56841.335450958461</v>
      </c>
      <c r="DG106" s="120">
        <v>21341360.314720705</v>
      </c>
      <c r="DH106" s="494">
        <v>22489.219605985625</v>
      </c>
      <c r="DI106" s="96">
        <f>VLOOKUP(A106,'[9]побудинковий звіт'!$A$9:$DQ$353,121,FALSE)</f>
        <v>0</v>
      </c>
      <c r="DJ106" s="103">
        <v>5.7342707965241306</v>
      </c>
      <c r="DK106" s="103">
        <v>6.8233940530873998</v>
      </c>
      <c r="DL106" s="103">
        <v>4.7961368545514738</v>
      </c>
      <c r="DM106" s="104">
        <v>33841.823551225993</v>
      </c>
      <c r="DN106" s="104">
        <v>0</v>
      </c>
      <c r="DO106" s="105">
        <v>33841.823551225993</v>
      </c>
      <c r="DP106" s="2"/>
      <c r="DQ106" s="104">
        <v>33838.050000000003</v>
      </c>
      <c r="DR106" s="104">
        <v>0</v>
      </c>
      <c r="DS106" s="104">
        <v>33838.050000000003</v>
      </c>
      <c r="DT106" s="106">
        <v>33908.837063208637</v>
      </c>
      <c r="DU106" s="104">
        <v>-70.787063208634208</v>
      </c>
      <c r="DV106" s="107">
        <v>1102</v>
      </c>
      <c r="DX106" s="77">
        <v>546073.50905397593</v>
      </c>
      <c r="DY106" s="77">
        <v>620803.76734300843</v>
      </c>
      <c r="DZ106" s="108">
        <v>56210.61</v>
      </c>
      <c r="EB106" s="109">
        <v>4460500.5626382371</v>
      </c>
      <c r="ED106" s="110">
        <v>-59954</v>
      </c>
      <c r="EE106" s="111">
        <v>-116795.33545095846</v>
      </c>
      <c r="EG106" s="112">
        <v>92591.417672147421</v>
      </c>
      <c r="EI106" s="121">
        <v>9</v>
      </c>
      <c r="EJ106" s="77">
        <v>11875.443296962954</v>
      </c>
      <c r="EN106" s="114" t="s">
        <v>219</v>
      </c>
    </row>
    <row r="107" spans="1:144" hidden="1" x14ac:dyDescent="0.3">
      <c r="A107" s="81">
        <v>150000659</v>
      </c>
      <c r="B107" s="82" t="s">
        <v>220</v>
      </c>
      <c r="C107" s="490" t="s">
        <v>221</v>
      </c>
      <c r="D107" s="84">
        <v>2605.5</v>
      </c>
      <c r="E107" s="115">
        <v>2605.5</v>
      </c>
      <c r="F107" s="104">
        <v>490.3</v>
      </c>
      <c r="G107" s="104">
        <v>0</v>
      </c>
      <c r="H107" s="88">
        <v>38660.96136379597</v>
      </c>
      <c r="I107" s="88">
        <v>37967.84651597288</v>
      </c>
      <c r="J107" s="116">
        <v>-693.1148478230898</v>
      </c>
      <c r="K107" s="88">
        <v>7113.8099968920442</v>
      </c>
      <c r="L107" s="88">
        <v>6947.2057927296992</v>
      </c>
      <c r="M107" s="116">
        <v>-166.60420416234501</v>
      </c>
      <c r="N107" s="88">
        <v>15063.061722645558</v>
      </c>
      <c r="O107" s="88">
        <v>15064.214608921744</v>
      </c>
      <c r="P107" s="116">
        <v>1.1528862761861092</v>
      </c>
      <c r="Q107" s="88">
        <v>3635.2744288511904</v>
      </c>
      <c r="R107" s="88">
        <v>3635.8939422945641</v>
      </c>
      <c r="S107" s="116">
        <v>0.61951344337376213</v>
      </c>
      <c r="T107" s="88">
        <v>1085.3406653397069</v>
      </c>
      <c r="U107" s="88">
        <v>972.2297736455497</v>
      </c>
      <c r="V107" s="116">
        <v>-113.1108916941572</v>
      </c>
      <c r="W107" s="88">
        <v>13592.991088976101</v>
      </c>
      <c r="X107" s="88">
        <v>14095.181605555485</v>
      </c>
      <c r="Y107" s="116">
        <v>502.19051657938326</v>
      </c>
      <c r="Z107" s="88">
        <v>2814.5879999999997</v>
      </c>
      <c r="AA107" s="88">
        <v>0</v>
      </c>
      <c r="AB107" s="116">
        <v>-2814.5879999999997</v>
      </c>
      <c r="AC107" s="88">
        <v>54556.000731671411</v>
      </c>
      <c r="AD107" s="88">
        <v>61646.018883089782</v>
      </c>
      <c r="AE107" s="117">
        <v>7090.0181514183714</v>
      </c>
      <c r="AF107" s="91">
        <v>136522.02799817198</v>
      </c>
      <c r="AG107" s="92">
        <v>140328.59112220971</v>
      </c>
      <c r="AH107" s="116">
        <v>3806.5631240377261</v>
      </c>
      <c r="AI107" s="88">
        <v>88087.154787993073</v>
      </c>
      <c r="AJ107" s="88">
        <v>87176.620015934634</v>
      </c>
      <c r="AK107" s="116">
        <v>-910.53477205843956</v>
      </c>
      <c r="AL107" s="88">
        <v>0</v>
      </c>
      <c r="AM107" s="88">
        <v>0</v>
      </c>
      <c r="AN107" s="116">
        <v>0</v>
      </c>
      <c r="AO107" s="88">
        <v>7878.1895420261535</v>
      </c>
      <c r="AP107" s="88">
        <v>7528.4705147347522</v>
      </c>
      <c r="AQ107" s="116">
        <v>-349.71902729140129</v>
      </c>
      <c r="AR107" s="88">
        <v>159741.57760225018</v>
      </c>
      <c r="AS107" s="88">
        <v>275866</v>
      </c>
      <c r="AT107" s="118">
        <v>116124.42239774982</v>
      </c>
      <c r="AU107" s="88">
        <v>9580.9244392048586</v>
      </c>
      <c r="AV107" s="88">
        <v>5241</v>
      </c>
      <c r="AW107" s="94">
        <v>-4339.9244392048586</v>
      </c>
      <c r="AX107" s="88">
        <v>11495.170954889814</v>
      </c>
      <c r="AY107" s="88">
        <v>3332</v>
      </c>
      <c r="AZ107" s="117">
        <v>-8163.1709548898143</v>
      </c>
      <c r="BA107" s="88">
        <v>6614.4936051795021</v>
      </c>
      <c r="BB107" s="88">
        <v>5032</v>
      </c>
      <c r="BC107" s="94">
        <v>-1582.4936051795021</v>
      </c>
      <c r="BD107" s="88">
        <v>8970.8534915871351</v>
      </c>
      <c r="BE107" s="88">
        <v>488</v>
      </c>
      <c r="BF107" s="95">
        <v>-8482.8534915871351</v>
      </c>
      <c r="BG107" s="88">
        <v>2271.9642001428874</v>
      </c>
      <c r="BH107" s="88">
        <v>2574</v>
      </c>
      <c r="BI107" s="94">
        <v>302.03579985711258</v>
      </c>
      <c r="BJ107" s="88">
        <v>3141.2742074118705</v>
      </c>
      <c r="BK107" s="88">
        <v>6982.629440845144</v>
      </c>
      <c r="BL107" s="95">
        <v>3841.3552334332735</v>
      </c>
      <c r="BM107" s="88">
        <v>703.64699999999993</v>
      </c>
      <c r="BN107" s="88">
        <v>0</v>
      </c>
      <c r="BO107" s="94">
        <v>-703.64699999999993</v>
      </c>
      <c r="BP107" s="91">
        <v>42778.327898416064</v>
      </c>
      <c r="BQ107" s="96">
        <v>23649.629440845143</v>
      </c>
      <c r="BR107" s="94">
        <v>-19128.698457570921</v>
      </c>
      <c r="BS107" s="88">
        <v>82834.689147676749</v>
      </c>
      <c r="BT107" s="88">
        <v>75195.215506835535</v>
      </c>
      <c r="BU107" s="116">
        <v>-7639.4736408412136</v>
      </c>
      <c r="BV107" s="88">
        <v>83272.663715341216</v>
      </c>
      <c r="BW107" s="88">
        <v>76359.618216664385</v>
      </c>
      <c r="BX107" s="116">
        <v>-6913.0454986768309</v>
      </c>
      <c r="BY107" s="88">
        <v>16745.527445136428</v>
      </c>
      <c r="BZ107" s="88">
        <v>13764.17137197408</v>
      </c>
      <c r="CA107" s="116">
        <v>-2981.3560731623475</v>
      </c>
      <c r="CB107" s="88">
        <v>3909.6007813178735</v>
      </c>
      <c r="CC107" s="88">
        <v>4011.7197854645906</v>
      </c>
      <c r="CD107" s="116">
        <v>102.11900414671709</v>
      </c>
      <c r="CE107" s="88">
        <v>473.25667200924812</v>
      </c>
      <c r="CF107" s="88">
        <v>547.9634810966121</v>
      </c>
      <c r="CG107" s="116">
        <v>74.706809087363979</v>
      </c>
      <c r="CH107" s="88">
        <v>14874.212972623218</v>
      </c>
      <c r="CI107" s="88">
        <v>13890.241349454302</v>
      </c>
      <c r="CJ107" s="116">
        <v>-983.97162316891627</v>
      </c>
      <c r="CK107" s="88">
        <v>20960.535583626737</v>
      </c>
      <c r="CL107" s="88">
        <v>19555.398736950039</v>
      </c>
      <c r="CM107" s="116">
        <v>-1405.136846676698</v>
      </c>
      <c r="CN107" s="88">
        <v>35834.748556249957</v>
      </c>
      <c r="CO107" s="96">
        <v>33445.640086404339</v>
      </c>
      <c r="CP107" s="116">
        <v>-2389.1084698456179</v>
      </c>
      <c r="CQ107" s="119">
        <v>658077.76414658898</v>
      </c>
      <c r="CR107" s="77">
        <v>737873.63954216382</v>
      </c>
      <c r="CS107" s="116">
        <v>79795.87539557484</v>
      </c>
      <c r="CT107" s="91">
        <v>789693.31697590672</v>
      </c>
      <c r="CU107" s="98">
        <v>885448.36745059653</v>
      </c>
      <c r="CV107" s="117">
        <v>95755.050474689808</v>
      </c>
      <c r="CW107" s="88">
        <v>15708.310151430192</v>
      </c>
      <c r="CX107" s="88">
        <v>-80046.740323259583</v>
      </c>
      <c r="CY107" s="116">
        <v>-95755.050474689779</v>
      </c>
      <c r="CZ107" s="99">
        <v>95755.05047468975</v>
      </c>
      <c r="DA107" s="8">
        <v>3</v>
      </c>
      <c r="DB107" s="100">
        <v>76668.710000000006</v>
      </c>
      <c r="DC107" s="100">
        <v>0</v>
      </c>
      <c r="DD107" s="100">
        <v>61357.070000000007</v>
      </c>
      <c r="DE107" s="100">
        <v>0</v>
      </c>
      <c r="DF107" s="101">
        <v>22213.759617035044</v>
      </c>
      <c r="DG107" s="120">
        <v>9664819.5255280435</v>
      </c>
      <c r="DH107" s="494">
        <v>11608.158342920786</v>
      </c>
      <c r="DI107" s="96">
        <f>VLOOKUP(A107,'[9]побудинковий звіт'!$A$9:$DQ$353,121,FALSE)</f>
        <v>0</v>
      </c>
      <c r="DJ107" s="103">
        <v>4.9300761577349173</v>
      </c>
      <c r="DK107" s="103">
        <v>6.0963945000550783</v>
      </c>
      <c r="DL107" s="103">
        <v>4.1099550521118413</v>
      </c>
      <c r="DM107" s="104">
        <v>15312.309986653931</v>
      </c>
      <c r="DN107" s="104">
        <v>0</v>
      </c>
      <c r="DO107" s="105">
        <v>15312.309986653931</v>
      </c>
      <c r="DP107" s="2"/>
      <c r="DQ107" s="104">
        <v>15311.64</v>
      </c>
      <c r="DR107" s="104">
        <v>0</v>
      </c>
      <c r="DS107" s="104">
        <v>15311.64</v>
      </c>
      <c r="DT107" s="106">
        <v>15312.309986653934</v>
      </c>
      <c r="DU107" s="104">
        <v>-0.66998665393475676</v>
      </c>
      <c r="DV107" s="107">
        <v>1102</v>
      </c>
      <c r="DX107" s="77">
        <v>243023.88660079948</v>
      </c>
      <c r="DY107" s="77">
        <v>359418.75532901421</v>
      </c>
      <c r="DZ107" s="108">
        <v>61357.070000000007</v>
      </c>
      <c r="EB107" s="109">
        <v>1916898.9312270023</v>
      </c>
      <c r="ED107" s="110">
        <v>-9874</v>
      </c>
      <c r="EE107" s="111">
        <v>12339.759617035044</v>
      </c>
      <c r="EG107" s="112">
        <v>4329.7809940488441</v>
      </c>
      <c r="EI107" s="121">
        <v>10</v>
      </c>
      <c r="EJ107" s="77">
        <v>5251.9157417814313</v>
      </c>
      <c r="EN107" s="114" t="s">
        <v>221</v>
      </c>
    </row>
    <row r="108" spans="1:144" hidden="1" x14ac:dyDescent="0.3">
      <c r="A108" s="81">
        <v>150000660</v>
      </c>
      <c r="B108" s="82" t="s">
        <v>222</v>
      </c>
      <c r="C108" s="490" t="s">
        <v>223</v>
      </c>
      <c r="D108" s="84">
        <v>4661.7</v>
      </c>
      <c r="E108" s="115">
        <v>4661.7</v>
      </c>
      <c r="F108" s="104">
        <v>410</v>
      </c>
      <c r="G108" s="104">
        <v>0</v>
      </c>
      <c r="H108" s="88">
        <v>70105.513259667146</v>
      </c>
      <c r="I108" s="88">
        <v>68572.19812617352</v>
      </c>
      <c r="J108" s="116">
        <v>-1533.3151334936265</v>
      </c>
      <c r="K108" s="88">
        <v>13940.48177656408</v>
      </c>
      <c r="L108" s="88">
        <v>13577.115139580867</v>
      </c>
      <c r="M108" s="116">
        <v>-363.36663698321354</v>
      </c>
      <c r="N108" s="88">
        <v>26244.162942420066</v>
      </c>
      <c r="O108" s="88">
        <v>26233.62775670812</v>
      </c>
      <c r="P108" s="116">
        <v>-10.535185711945815</v>
      </c>
      <c r="Q108" s="88">
        <v>6626.5706419694206</v>
      </c>
      <c r="R108" s="88">
        <v>6618.3634126767865</v>
      </c>
      <c r="S108" s="116">
        <v>-8.2072292926341106</v>
      </c>
      <c r="T108" s="88">
        <v>3400.7936288235564</v>
      </c>
      <c r="U108" s="88">
        <v>2936.8677285849699</v>
      </c>
      <c r="V108" s="116">
        <v>-463.92590023858656</v>
      </c>
      <c r="W108" s="88">
        <v>26895.0087391099</v>
      </c>
      <c r="X108" s="88">
        <v>25344.487164890128</v>
      </c>
      <c r="Y108" s="116">
        <v>-1550.5215742197724</v>
      </c>
      <c r="Z108" s="88">
        <v>5034.6360000000004</v>
      </c>
      <c r="AA108" s="88">
        <v>0</v>
      </c>
      <c r="AB108" s="116">
        <v>-5034.6360000000004</v>
      </c>
      <c r="AC108" s="88">
        <v>97599.648788822233</v>
      </c>
      <c r="AD108" s="88">
        <v>110290.1786833537</v>
      </c>
      <c r="AE108" s="117">
        <v>12690.529894531472</v>
      </c>
      <c r="AF108" s="91">
        <v>249846.81577737638</v>
      </c>
      <c r="AG108" s="92">
        <v>253572.8380119681</v>
      </c>
      <c r="AH108" s="116">
        <v>3726.0222345917136</v>
      </c>
      <c r="AI108" s="88">
        <v>156495.03604145526</v>
      </c>
      <c r="AJ108" s="88">
        <v>154890.97504152104</v>
      </c>
      <c r="AK108" s="116">
        <v>-1604.0609999342123</v>
      </c>
      <c r="AL108" s="88">
        <v>0</v>
      </c>
      <c r="AM108" s="88">
        <v>0</v>
      </c>
      <c r="AN108" s="116">
        <v>0</v>
      </c>
      <c r="AO108" s="88">
        <v>15756.377169811005</v>
      </c>
      <c r="AP108" s="88">
        <v>14959.777161650716</v>
      </c>
      <c r="AQ108" s="116">
        <v>-796.60000816028878</v>
      </c>
      <c r="AR108" s="88">
        <v>293544.60773915134</v>
      </c>
      <c r="AS108" s="88">
        <v>456273.68970284035</v>
      </c>
      <c r="AT108" s="118">
        <v>162729.08196368901</v>
      </c>
      <c r="AU108" s="88">
        <v>16363.399808002798</v>
      </c>
      <c r="AV108" s="88">
        <v>4773</v>
      </c>
      <c r="AW108" s="94">
        <v>-11590.399808002798</v>
      </c>
      <c r="AX108" s="88">
        <v>22530.953733082872</v>
      </c>
      <c r="AY108" s="88">
        <v>7067.4332003901527</v>
      </c>
      <c r="AZ108" s="117">
        <v>-15463.520532692719</v>
      </c>
      <c r="BA108" s="88">
        <v>12336.433443311318</v>
      </c>
      <c r="BB108" s="88">
        <v>4792</v>
      </c>
      <c r="BC108" s="94">
        <v>-7544.4334433113181</v>
      </c>
      <c r="BD108" s="88">
        <v>16401.614572634247</v>
      </c>
      <c r="BE108" s="88">
        <v>2779</v>
      </c>
      <c r="BF108" s="95">
        <v>-13622.614572634247</v>
      </c>
      <c r="BG108" s="88">
        <v>7119.0889521208646</v>
      </c>
      <c r="BH108" s="88">
        <v>0</v>
      </c>
      <c r="BI108" s="94">
        <v>-7119.0889521208646</v>
      </c>
      <c r="BJ108" s="88">
        <v>8425.3914076388628</v>
      </c>
      <c r="BK108" s="88">
        <v>6747.2862631079624</v>
      </c>
      <c r="BL108" s="95">
        <v>-1678.1051445309004</v>
      </c>
      <c r="BM108" s="88">
        <v>1258.6590000000001</v>
      </c>
      <c r="BN108" s="88">
        <v>0</v>
      </c>
      <c r="BO108" s="94">
        <v>-1258.6590000000001</v>
      </c>
      <c r="BP108" s="91">
        <v>84435.540916790953</v>
      </c>
      <c r="BQ108" s="96">
        <v>26158.719463498113</v>
      </c>
      <c r="BR108" s="94">
        <v>-58276.82145329284</v>
      </c>
      <c r="BS108" s="88">
        <v>175040.91658905294</v>
      </c>
      <c r="BT108" s="88">
        <v>167865.30951192864</v>
      </c>
      <c r="BU108" s="116">
        <v>-7175.6070771242958</v>
      </c>
      <c r="BV108" s="88">
        <v>175107.67997641288</v>
      </c>
      <c r="BW108" s="88">
        <v>178212.12376668636</v>
      </c>
      <c r="BX108" s="116">
        <v>3104.443790273479</v>
      </c>
      <c r="BY108" s="88">
        <v>34006.984507542387</v>
      </c>
      <c r="BZ108" s="88">
        <v>29192.538254371633</v>
      </c>
      <c r="CA108" s="116">
        <v>-4814.4462531707541</v>
      </c>
      <c r="CB108" s="88">
        <v>6789.1490185549037</v>
      </c>
      <c r="CC108" s="88">
        <v>6957.8470076981557</v>
      </c>
      <c r="CD108" s="116">
        <v>168.69798914325202</v>
      </c>
      <c r="CE108" s="88">
        <v>820.80695943507817</v>
      </c>
      <c r="CF108" s="88">
        <v>0</v>
      </c>
      <c r="CG108" s="116">
        <v>-820.80695943507817</v>
      </c>
      <c r="CH108" s="88">
        <v>29533.849719647849</v>
      </c>
      <c r="CI108" s="88">
        <v>25988.624746603899</v>
      </c>
      <c r="CJ108" s="116">
        <v>-3545.2249730439507</v>
      </c>
      <c r="CK108" s="88">
        <v>39230.013567253474</v>
      </c>
      <c r="CL108" s="88">
        <v>36527.882339932585</v>
      </c>
      <c r="CM108" s="116">
        <v>-2702.1312273208896</v>
      </c>
      <c r="CN108" s="88">
        <v>68763.863286901324</v>
      </c>
      <c r="CO108" s="96">
        <v>62516.507086536483</v>
      </c>
      <c r="CP108" s="116">
        <v>-6247.3562003648403</v>
      </c>
      <c r="CQ108" s="119">
        <v>1260607.7779824843</v>
      </c>
      <c r="CR108" s="77">
        <v>1350600.3250086994</v>
      </c>
      <c r="CS108" s="116">
        <v>89992.547026215121</v>
      </c>
      <c r="CT108" s="91">
        <v>1512729.3335789812</v>
      </c>
      <c r="CU108" s="98">
        <v>1620720.3900104393</v>
      </c>
      <c r="CV108" s="117">
        <v>107991.0564314581</v>
      </c>
      <c r="CW108" s="88">
        <v>30439.07333107854</v>
      </c>
      <c r="CX108" s="88">
        <v>-77551.983100379482</v>
      </c>
      <c r="CY108" s="116">
        <v>-107991.05643145803</v>
      </c>
      <c r="CZ108" s="99">
        <v>107991.05643145798</v>
      </c>
      <c r="DA108" s="8">
        <v>3</v>
      </c>
      <c r="DB108" s="100">
        <v>73249.47</v>
      </c>
      <c r="DC108" s="100">
        <v>0</v>
      </c>
      <c r="DD108" s="100">
        <v>44107.3</v>
      </c>
      <c r="DE108" s="100">
        <v>0</v>
      </c>
      <c r="DF108" s="101">
        <v>222859.33091402287</v>
      </c>
      <c r="DG108" s="120">
        <v>18518020.882920716</v>
      </c>
      <c r="DH108" s="494">
        <v>20769.046918899949</v>
      </c>
      <c r="DI108" s="96">
        <f>VLOOKUP(A108,'[9]побудинковий звіт'!$A$9:$DQ$353,121,FALSE)</f>
        <v>0</v>
      </c>
      <c r="DJ108" s="103">
        <v>5.3167171664701067</v>
      </c>
      <c r="DK108" s="103">
        <v>6.3418827730202789</v>
      </c>
      <c r="DL108" s="103">
        <v>4.3583262556390219</v>
      </c>
      <c r="DM108" s="104">
        <v>29143.637024303061</v>
      </c>
      <c r="DN108" s="104">
        <v>0</v>
      </c>
      <c r="DO108" s="105">
        <v>29143.637024303061</v>
      </c>
      <c r="DP108" s="2"/>
      <c r="DQ108" s="104">
        <v>29142.17</v>
      </c>
      <c r="DR108" s="104">
        <v>0</v>
      </c>
      <c r="DS108" s="104">
        <v>29142.17</v>
      </c>
      <c r="DT108" s="106">
        <v>29143.637024303069</v>
      </c>
      <c r="DU108" s="104">
        <v>-1.4670243030705024</v>
      </c>
      <c r="DV108" s="107">
        <v>1104</v>
      </c>
      <c r="DX108" s="77">
        <v>453576.17838713073</v>
      </c>
      <c r="DY108" s="77">
        <v>578918.89099960611</v>
      </c>
      <c r="DZ108" s="108">
        <v>44107.3</v>
      </c>
      <c r="EB108" s="109">
        <v>3522535.2928698161</v>
      </c>
      <c r="ED108" s="110">
        <v>-23524</v>
      </c>
      <c r="EE108" s="111">
        <v>199335.33091402287</v>
      </c>
      <c r="EG108" s="112">
        <v>156233.94945008977</v>
      </c>
      <c r="EI108" s="121">
        <v>10</v>
      </c>
      <c r="EJ108" s="77">
        <v>9803.6815230661996</v>
      </c>
      <c r="EN108" s="114" t="s">
        <v>223</v>
      </c>
    </row>
    <row r="109" spans="1:144" hidden="1" x14ac:dyDescent="0.3">
      <c r="A109" s="81">
        <v>150000597</v>
      </c>
      <c r="B109" s="82" t="s">
        <v>224</v>
      </c>
      <c r="C109" s="490" t="s">
        <v>225</v>
      </c>
      <c r="D109" s="84">
        <v>4715.25</v>
      </c>
      <c r="E109" s="115">
        <v>4715.25</v>
      </c>
      <c r="F109" s="104">
        <v>571.65</v>
      </c>
      <c r="G109" s="104">
        <v>0</v>
      </c>
      <c r="H109" s="88">
        <v>58328.153322191829</v>
      </c>
      <c r="I109" s="88">
        <v>54047.716821260947</v>
      </c>
      <c r="J109" s="116">
        <v>-4280.4365009308822</v>
      </c>
      <c r="K109" s="88">
        <v>10215.54921355984</v>
      </c>
      <c r="L109" s="88">
        <v>9439.7362877996657</v>
      </c>
      <c r="M109" s="116">
        <v>-775.81292576017404</v>
      </c>
      <c r="N109" s="88">
        <v>31573.598629707249</v>
      </c>
      <c r="O109" s="88">
        <v>30022.641745563222</v>
      </c>
      <c r="P109" s="116">
        <v>-1550.9568841440268</v>
      </c>
      <c r="Q109" s="88">
        <v>6862.1344725672661</v>
      </c>
      <c r="R109" s="88">
        <v>6525.1052485059681</v>
      </c>
      <c r="S109" s="116">
        <v>-337.02922406129801</v>
      </c>
      <c r="T109" s="88">
        <v>3183.3466979633531</v>
      </c>
      <c r="U109" s="88">
        <v>2217.1428425167237</v>
      </c>
      <c r="V109" s="116">
        <v>-966.2038554466294</v>
      </c>
      <c r="W109" s="88">
        <v>42608.842438772044</v>
      </c>
      <c r="X109" s="88">
        <v>37380.313135837743</v>
      </c>
      <c r="Y109" s="116">
        <v>-5228.5293029343011</v>
      </c>
      <c r="Z109" s="88">
        <v>5090.9040000000014</v>
      </c>
      <c r="AA109" s="88">
        <v>0</v>
      </c>
      <c r="AB109" s="116">
        <v>-5090.9040000000014</v>
      </c>
      <c r="AC109" s="88">
        <v>98706.773127393972</v>
      </c>
      <c r="AD109" s="88">
        <v>111549.54787944895</v>
      </c>
      <c r="AE109" s="117">
        <v>12842.774752054975</v>
      </c>
      <c r="AF109" s="91">
        <v>256569.30190215557</v>
      </c>
      <c r="AG109" s="92">
        <v>251182.20396093323</v>
      </c>
      <c r="AH109" s="116">
        <v>-5387.0979412223387</v>
      </c>
      <c r="AI109" s="88">
        <v>220860.3349751801</v>
      </c>
      <c r="AJ109" s="88">
        <v>218701.47170714702</v>
      </c>
      <c r="AK109" s="116">
        <v>-2158.8632680330775</v>
      </c>
      <c r="AL109" s="88">
        <v>0</v>
      </c>
      <c r="AM109" s="88">
        <v>2350.6814746510204</v>
      </c>
      <c r="AN109" s="116">
        <v>2350.6814746510204</v>
      </c>
      <c r="AO109" s="88">
        <v>14540.598128732103</v>
      </c>
      <c r="AP109" s="88">
        <v>14660.099420837245</v>
      </c>
      <c r="AQ109" s="116">
        <v>119.50129210514206</v>
      </c>
      <c r="AR109" s="88">
        <v>347266.60698451864</v>
      </c>
      <c r="AS109" s="88">
        <v>253782.02000000002</v>
      </c>
      <c r="AT109" s="118">
        <v>-93484.586984518624</v>
      </c>
      <c r="AU109" s="88">
        <v>12700.093702719601</v>
      </c>
      <c r="AV109" s="88">
        <v>10109.167280406955</v>
      </c>
      <c r="AW109" s="94">
        <v>-2590.9264223126465</v>
      </c>
      <c r="AX109" s="88">
        <v>14334.556890585827</v>
      </c>
      <c r="AY109" s="88">
        <v>13033.5</v>
      </c>
      <c r="AZ109" s="117">
        <v>-1301.0568905858272</v>
      </c>
      <c r="BA109" s="88">
        <v>4330.0746172144227</v>
      </c>
      <c r="BB109" s="88">
        <v>1684</v>
      </c>
      <c r="BC109" s="94">
        <v>-2646.0746172144227</v>
      </c>
      <c r="BD109" s="88">
        <v>14781.463820750541</v>
      </c>
      <c r="BE109" s="88">
        <v>0</v>
      </c>
      <c r="BF109" s="95">
        <v>-14781.463820750541</v>
      </c>
      <c r="BG109" s="88">
        <v>6050.9532495501126</v>
      </c>
      <c r="BH109" s="88">
        <v>5803</v>
      </c>
      <c r="BI109" s="94">
        <v>-247.95324955011256</v>
      </c>
      <c r="BJ109" s="88">
        <v>11866.04193987783</v>
      </c>
      <c r="BK109" s="88">
        <v>4022.5587923167172</v>
      </c>
      <c r="BL109" s="95">
        <v>-7843.4831475611136</v>
      </c>
      <c r="BM109" s="88">
        <v>2352.9356665165183</v>
      </c>
      <c r="BN109" s="88">
        <v>5542</v>
      </c>
      <c r="BO109" s="94">
        <v>3189.0643334834817</v>
      </c>
      <c r="BP109" s="91">
        <v>66416.119887214852</v>
      </c>
      <c r="BQ109" s="96">
        <v>40194.226072723672</v>
      </c>
      <c r="BR109" s="94">
        <v>-26221.893814491181</v>
      </c>
      <c r="BS109" s="88">
        <v>284008.22381897049</v>
      </c>
      <c r="BT109" s="88">
        <v>332580.58457944135</v>
      </c>
      <c r="BU109" s="116">
        <v>48572.360760470852</v>
      </c>
      <c r="BV109" s="88">
        <v>168492.40463409841</v>
      </c>
      <c r="BW109" s="88">
        <v>178753.34476342556</v>
      </c>
      <c r="BX109" s="116">
        <v>10260.940129327151</v>
      </c>
      <c r="BY109" s="88">
        <v>70783.224787986474</v>
      </c>
      <c r="BZ109" s="88">
        <v>62996.897019332275</v>
      </c>
      <c r="CA109" s="116">
        <v>-7786.3277686541987</v>
      </c>
      <c r="CB109" s="88">
        <v>8612.6379254464773</v>
      </c>
      <c r="CC109" s="88">
        <v>8834.4447483636341</v>
      </c>
      <c r="CD109" s="116">
        <v>221.80682291715675</v>
      </c>
      <c r="CE109" s="88">
        <v>1042.1864298221324</v>
      </c>
      <c r="CF109" s="88">
        <v>0</v>
      </c>
      <c r="CG109" s="116">
        <v>-1042.1864298221324</v>
      </c>
      <c r="CH109" s="88">
        <v>128281.9103603167</v>
      </c>
      <c r="CI109" s="88">
        <v>99164.999324896984</v>
      </c>
      <c r="CJ109" s="116">
        <v>-29116.911035419718</v>
      </c>
      <c r="CK109" s="88">
        <v>40232.537151366145</v>
      </c>
      <c r="CL109" s="88">
        <v>45734.008459935605</v>
      </c>
      <c r="CM109" s="116">
        <v>5501.4713085694602</v>
      </c>
      <c r="CN109" s="88">
        <v>168514.44751168284</v>
      </c>
      <c r="CO109" s="96">
        <v>144899.00778483259</v>
      </c>
      <c r="CP109" s="116">
        <v>-23615.439726850251</v>
      </c>
      <c r="CQ109" s="119">
        <v>1607106.0869858081</v>
      </c>
      <c r="CR109" s="77">
        <v>1508934.9815316875</v>
      </c>
      <c r="CS109" s="116">
        <v>-98171.105454120552</v>
      </c>
      <c r="CT109" s="91">
        <v>1928527.3043829696</v>
      </c>
      <c r="CU109" s="98">
        <v>1810721.977838025</v>
      </c>
      <c r="CV109" s="117">
        <v>-117805.32654494466</v>
      </c>
      <c r="CW109" s="88">
        <v>50285.39525854931</v>
      </c>
      <c r="CX109" s="88">
        <v>168090.72180349403</v>
      </c>
      <c r="CY109" s="116">
        <v>117805.32654494472</v>
      </c>
      <c r="CZ109" s="99">
        <v>-117805.32654494472</v>
      </c>
      <c r="DA109" s="8">
        <v>1</v>
      </c>
      <c r="DB109" s="100">
        <v>106590.66</v>
      </c>
      <c r="DC109" s="100">
        <v>0</v>
      </c>
      <c r="DD109" s="100">
        <v>68925.040000000008</v>
      </c>
      <c r="DE109" s="100">
        <v>0</v>
      </c>
      <c r="DF109" s="101">
        <v>-216572.48045122484</v>
      </c>
      <c r="DG109" s="120">
        <v>23745752.395698227</v>
      </c>
      <c r="DH109" s="494">
        <v>21007.625648227688</v>
      </c>
      <c r="DI109" s="96">
        <f>VLOOKUP(A109,'[9]побудинковий звіт'!$A$9:$DQ$353,121,FALSE)</f>
        <v>0</v>
      </c>
      <c r="DJ109" s="103">
        <v>6.6294862560427266</v>
      </c>
      <c r="DK109" s="103">
        <v>8.175610255673357</v>
      </c>
      <c r="DL109" s="103">
        <v>5.7403322039736526</v>
      </c>
      <c r="DM109" s="104">
        <v>37666.204473674952</v>
      </c>
      <c r="DN109" s="104">
        <v>0</v>
      </c>
      <c r="DO109" s="105">
        <v>37666.204473674952</v>
      </c>
      <c r="DP109" s="2"/>
      <c r="DQ109" s="104">
        <v>37665.620000000003</v>
      </c>
      <c r="DR109" s="104">
        <v>0</v>
      </c>
      <c r="DS109" s="104">
        <v>37665.620000000003</v>
      </c>
      <c r="DT109" s="106">
        <v>37740.79101718717</v>
      </c>
      <c r="DU109" s="104">
        <v>-75.171017187167308</v>
      </c>
      <c r="DV109" s="107">
        <v>1136</v>
      </c>
      <c r="DX109" s="77">
        <v>496419.27224608016</v>
      </c>
      <c r="DY109" s="77">
        <v>352771.49528726842</v>
      </c>
      <c r="DZ109" s="108">
        <v>68925.040000000008</v>
      </c>
      <c r="EB109" s="109">
        <v>4167199.2838142235</v>
      </c>
      <c r="ED109" s="110">
        <v>188336</v>
      </c>
      <c r="EE109" s="111">
        <v>-28236.480451224837</v>
      </c>
      <c r="EG109" s="112">
        <v>-184418.91511499078</v>
      </c>
      <c r="EI109" s="121">
        <v>9</v>
      </c>
      <c r="EJ109" s="77">
        <v>9546.6737166801577</v>
      </c>
      <c r="EN109" s="114" t="s">
        <v>225</v>
      </c>
    </row>
    <row r="110" spans="1:144" hidden="1" x14ac:dyDescent="0.3">
      <c r="A110" s="81">
        <v>150000598</v>
      </c>
      <c r="B110" s="82" t="s">
        <v>226</v>
      </c>
      <c r="C110" s="490" t="s">
        <v>227</v>
      </c>
      <c r="D110" s="84">
        <v>258.5</v>
      </c>
      <c r="E110" s="115">
        <v>258.5</v>
      </c>
      <c r="F110" s="104"/>
      <c r="G110" s="104">
        <v>0</v>
      </c>
      <c r="H110" s="88">
        <v>387.42893432875644</v>
      </c>
      <c r="I110" s="88">
        <v>307.65633317481246</v>
      </c>
      <c r="J110" s="116">
        <v>-79.772601153943981</v>
      </c>
      <c r="K110" s="88">
        <v>0</v>
      </c>
      <c r="L110" s="88">
        <v>0</v>
      </c>
      <c r="M110" s="116">
        <v>0</v>
      </c>
      <c r="N110" s="88">
        <v>0</v>
      </c>
      <c r="O110" s="88">
        <v>0</v>
      </c>
      <c r="P110" s="116">
        <v>0</v>
      </c>
      <c r="Q110" s="88">
        <v>0</v>
      </c>
      <c r="R110" s="88">
        <v>0</v>
      </c>
      <c r="S110" s="116">
        <v>0</v>
      </c>
      <c r="T110" s="88">
        <v>0</v>
      </c>
      <c r="U110" s="88">
        <v>0</v>
      </c>
      <c r="V110" s="116">
        <v>0</v>
      </c>
      <c r="W110" s="88">
        <v>0</v>
      </c>
      <c r="X110" s="88">
        <v>0</v>
      </c>
      <c r="Y110" s="116">
        <v>0</v>
      </c>
      <c r="Z110" s="88">
        <v>279.18000000000006</v>
      </c>
      <c r="AA110" s="88">
        <v>0</v>
      </c>
      <c r="AB110" s="116">
        <v>-279.18000000000006</v>
      </c>
      <c r="AC110" s="88">
        <v>2234.6224305786072</v>
      </c>
      <c r="AD110" s="88">
        <v>5066.7908511083142</v>
      </c>
      <c r="AE110" s="117">
        <v>2832.168420529707</v>
      </c>
      <c r="AF110" s="91">
        <v>2901.231364907364</v>
      </c>
      <c r="AG110" s="92">
        <v>5374.4471842831263</v>
      </c>
      <c r="AH110" s="116">
        <v>2473.2158193757623</v>
      </c>
      <c r="AI110" s="88">
        <v>0</v>
      </c>
      <c r="AJ110" s="88">
        <v>0</v>
      </c>
      <c r="AK110" s="116">
        <v>0</v>
      </c>
      <c r="AL110" s="88">
        <v>0</v>
      </c>
      <c r="AM110" s="88">
        <v>0</v>
      </c>
      <c r="AN110" s="116">
        <v>0</v>
      </c>
      <c r="AO110" s="88">
        <v>2127.41032049976</v>
      </c>
      <c r="AP110" s="88">
        <v>1041.5435947575988</v>
      </c>
      <c r="AQ110" s="116">
        <v>-1085.8667257421612</v>
      </c>
      <c r="AR110" s="88">
        <v>11147.445882774466</v>
      </c>
      <c r="AS110" s="88">
        <v>6871</v>
      </c>
      <c r="AT110" s="118">
        <v>-4276.4458827744656</v>
      </c>
      <c r="AU110" s="88">
        <v>64.849047048672475</v>
      </c>
      <c r="AV110" s="88">
        <v>0</v>
      </c>
      <c r="AW110" s="94">
        <v>-64.849047048672475</v>
      </c>
      <c r="AX110" s="88">
        <v>0</v>
      </c>
      <c r="AY110" s="88">
        <v>0</v>
      </c>
      <c r="AZ110" s="117">
        <v>0</v>
      </c>
      <c r="BA110" s="88">
        <v>0</v>
      </c>
      <c r="BB110" s="88">
        <v>0</v>
      </c>
      <c r="BC110" s="94">
        <v>0</v>
      </c>
      <c r="BD110" s="88">
        <v>0</v>
      </c>
      <c r="BE110" s="88">
        <v>0</v>
      </c>
      <c r="BF110" s="95">
        <v>0</v>
      </c>
      <c r="BG110" s="88">
        <v>0</v>
      </c>
      <c r="BH110" s="88">
        <v>0</v>
      </c>
      <c r="BI110" s="94">
        <v>0</v>
      </c>
      <c r="BJ110" s="88">
        <v>0</v>
      </c>
      <c r="BK110" s="88">
        <v>0</v>
      </c>
      <c r="BL110" s="95">
        <v>0</v>
      </c>
      <c r="BM110" s="88">
        <v>107.65249677971332</v>
      </c>
      <c r="BN110" s="88">
        <v>0</v>
      </c>
      <c r="BO110" s="94">
        <v>-107.65249677971332</v>
      </c>
      <c r="BP110" s="91">
        <v>172.50154382838579</v>
      </c>
      <c r="BQ110" s="96">
        <v>0</v>
      </c>
      <c r="BR110" s="94">
        <v>-172.50154382838579</v>
      </c>
      <c r="BS110" s="88">
        <v>1854.3433334503065</v>
      </c>
      <c r="BT110" s="88">
        <v>4763.959397700507</v>
      </c>
      <c r="BU110" s="116">
        <v>2909.6160642502005</v>
      </c>
      <c r="BV110" s="88">
        <v>0</v>
      </c>
      <c r="BW110" s="88">
        <v>25.050190427767888</v>
      </c>
      <c r="BX110" s="116">
        <v>25.050190427767888</v>
      </c>
      <c r="BY110" s="88">
        <v>0</v>
      </c>
      <c r="BZ110" s="88">
        <v>823.95289711806925</v>
      </c>
      <c r="CA110" s="116">
        <v>823.95289711806925</v>
      </c>
      <c r="CB110" s="88">
        <v>0</v>
      </c>
      <c r="CC110" s="88">
        <v>0</v>
      </c>
      <c r="CD110" s="116">
        <v>0</v>
      </c>
      <c r="CE110" s="88">
        <v>0</v>
      </c>
      <c r="CF110" s="88">
        <v>0</v>
      </c>
      <c r="CG110" s="116">
        <v>0</v>
      </c>
      <c r="CH110" s="88">
        <v>0</v>
      </c>
      <c r="CI110" s="88">
        <v>0</v>
      </c>
      <c r="CJ110" s="116">
        <v>0</v>
      </c>
      <c r="CK110" s="88">
        <v>0</v>
      </c>
      <c r="CL110" s="88">
        <v>0</v>
      </c>
      <c r="CM110" s="116">
        <v>0</v>
      </c>
      <c r="CN110" s="88">
        <v>0</v>
      </c>
      <c r="CO110" s="96">
        <v>0</v>
      </c>
      <c r="CP110" s="116">
        <v>0</v>
      </c>
      <c r="CQ110" s="119">
        <v>18202.932445460283</v>
      </c>
      <c r="CR110" s="77">
        <v>18899.953264287069</v>
      </c>
      <c r="CS110" s="116">
        <v>697.02081882678613</v>
      </c>
      <c r="CT110" s="91">
        <v>21843.518934552339</v>
      </c>
      <c r="CU110" s="98">
        <v>22679.943917144483</v>
      </c>
      <c r="CV110" s="117">
        <v>836.42498259214335</v>
      </c>
      <c r="CW110" s="88">
        <v>1028.2951910476872</v>
      </c>
      <c r="CX110" s="88">
        <v>191.87020845554071</v>
      </c>
      <c r="CY110" s="116">
        <v>-836.42498259214653</v>
      </c>
      <c r="CZ110" s="99">
        <v>836.42498259214972</v>
      </c>
      <c r="DA110" s="8">
        <v>1</v>
      </c>
      <c r="DB110" s="100">
        <v>912.75</v>
      </c>
      <c r="DC110" s="100">
        <v>0</v>
      </c>
      <c r="DD110" s="100">
        <v>477.28</v>
      </c>
      <c r="DE110" s="100">
        <v>0</v>
      </c>
      <c r="DF110" s="101">
        <v>746.31076252680214</v>
      </c>
      <c r="DG110" s="120">
        <v>274461.76950720034</v>
      </c>
      <c r="DH110" s="494">
        <v>1151.6825682767312</v>
      </c>
      <c r="DI110" s="96">
        <f>VLOOKUP(A110,'[9]побудинковий звіт'!$A$9:$DQ$353,121,FALSE)</f>
        <v>0</v>
      </c>
      <c r="DJ110" s="103">
        <v>1.684616771293028</v>
      </c>
      <c r="DK110" s="103"/>
      <c r="DL110" s="103">
        <v>1.684616771293028</v>
      </c>
      <c r="DM110" s="104">
        <v>435.47343537924775</v>
      </c>
      <c r="DN110" s="104">
        <v>0</v>
      </c>
      <c r="DO110" s="105">
        <v>435.47343537924775</v>
      </c>
      <c r="DP110" s="2"/>
      <c r="DQ110" s="104">
        <v>435.47</v>
      </c>
      <c r="DR110" s="104">
        <v>0</v>
      </c>
      <c r="DS110" s="104">
        <v>435.47</v>
      </c>
      <c r="DT110" s="106">
        <v>439.22392429638961</v>
      </c>
      <c r="DU110" s="104">
        <v>-3.7539242963895845</v>
      </c>
      <c r="DV110" s="107">
        <v>0</v>
      </c>
      <c r="DX110" s="77">
        <v>13583.936911923422</v>
      </c>
      <c r="DY110" s="77">
        <v>8245.1999999999989</v>
      </c>
      <c r="DZ110" s="108">
        <v>477.28</v>
      </c>
      <c r="EB110" s="109">
        <v>133769.35059329358</v>
      </c>
      <c r="ED110" s="110">
        <v>15294</v>
      </c>
      <c r="EE110" s="111">
        <v>16040.310762526802</v>
      </c>
      <c r="EG110" s="112">
        <v>3942.5010760458335</v>
      </c>
      <c r="EI110" s="121">
        <v>1</v>
      </c>
      <c r="EJ110" s="77">
        <v>273.12165088653649</v>
      </c>
      <c r="EN110" s="114" t="s">
        <v>227</v>
      </c>
    </row>
    <row r="111" spans="1:144" hidden="1" x14ac:dyDescent="0.3">
      <c r="A111" s="81">
        <v>150000592</v>
      </c>
      <c r="B111" s="82" t="s">
        <v>228</v>
      </c>
      <c r="C111" s="490" t="s">
        <v>229</v>
      </c>
      <c r="D111" s="84">
        <v>9737.7999999999993</v>
      </c>
      <c r="E111" s="115">
        <v>9698.4</v>
      </c>
      <c r="F111" s="104">
        <v>1110</v>
      </c>
      <c r="G111" s="104">
        <v>39.4</v>
      </c>
      <c r="H111" s="88">
        <v>112228.4447639861</v>
      </c>
      <c r="I111" s="88">
        <v>104286.69640678992</v>
      </c>
      <c r="J111" s="116">
        <v>-7941.7483571961784</v>
      </c>
      <c r="K111" s="88">
        <v>19278.957744692922</v>
      </c>
      <c r="L111" s="88">
        <v>17776.38703639391</v>
      </c>
      <c r="M111" s="116">
        <v>-1502.570708299012</v>
      </c>
      <c r="N111" s="88">
        <v>66173.460470444901</v>
      </c>
      <c r="O111" s="88">
        <v>62922.880049927684</v>
      </c>
      <c r="P111" s="116">
        <v>-3250.5804205172171</v>
      </c>
      <c r="Q111" s="88">
        <v>13776.959421427313</v>
      </c>
      <c r="R111" s="88">
        <v>13100.553549027307</v>
      </c>
      <c r="S111" s="116">
        <v>-676.40587240000605</v>
      </c>
      <c r="T111" s="88">
        <v>18813.178599230097</v>
      </c>
      <c r="U111" s="88">
        <v>13059.646198321927</v>
      </c>
      <c r="V111" s="116">
        <v>-5753.5324009081705</v>
      </c>
      <c r="W111" s="88">
        <v>88849.500082228988</v>
      </c>
      <c r="X111" s="88">
        <v>77293.503290367633</v>
      </c>
      <c r="Y111" s="116">
        <v>-11555.996791861355</v>
      </c>
      <c r="Z111" s="88">
        <v>10521.143999999998</v>
      </c>
      <c r="AA111" s="88">
        <v>0</v>
      </c>
      <c r="AB111" s="116">
        <v>-10521.143999999998</v>
      </c>
      <c r="AC111" s="88">
        <v>204026.4165623755</v>
      </c>
      <c r="AD111" s="88">
        <v>230231.96818809048</v>
      </c>
      <c r="AE111" s="117">
        <v>26205.551625714987</v>
      </c>
      <c r="AF111" s="91">
        <v>533668.0616443858</v>
      </c>
      <c r="AG111" s="92">
        <v>518671.63471891882</v>
      </c>
      <c r="AH111" s="116">
        <v>-14996.426925466978</v>
      </c>
      <c r="AI111" s="88">
        <v>329446.28180066758</v>
      </c>
      <c r="AJ111" s="88">
        <v>326064.39648417372</v>
      </c>
      <c r="AK111" s="116">
        <v>-3381.8853164938628</v>
      </c>
      <c r="AL111" s="88">
        <v>27658.456098332947</v>
      </c>
      <c r="AM111" s="88">
        <v>19886.215138068725</v>
      </c>
      <c r="AN111" s="116">
        <v>-7772.2409602642219</v>
      </c>
      <c r="AO111" s="88">
        <v>29576.023084814606</v>
      </c>
      <c r="AP111" s="88">
        <v>30020.733902307926</v>
      </c>
      <c r="AQ111" s="116">
        <v>444.71081749332006</v>
      </c>
      <c r="AR111" s="88">
        <v>632821.01145777223</v>
      </c>
      <c r="AS111" s="88">
        <v>606510.1944709965</v>
      </c>
      <c r="AT111" s="118">
        <v>-26310.816986775724</v>
      </c>
      <c r="AU111" s="88">
        <v>24794.474877463053</v>
      </c>
      <c r="AV111" s="88">
        <v>6632.1</v>
      </c>
      <c r="AW111" s="94">
        <v>-18162.374877463051</v>
      </c>
      <c r="AX111" s="88">
        <v>28497.468910356776</v>
      </c>
      <c r="AY111" s="88">
        <v>35582.443634409763</v>
      </c>
      <c r="AZ111" s="117">
        <v>7084.9747240529869</v>
      </c>
      <c r="BA111" s="88">
        <v>14938.788855324681</v>
      </c>
      <c r="BB111" s="88">
        <v>6011.416181365943</v>
      </c>
      <c r="BC111" s="94">
        <v>-8927.3726739587382</v>
      </c>
      <c r="BD111" s="88">
        <v>29190.495625775959</v>
      </c>
      <c r="BE111" s="88">
        <v>0</v>
      </c>
      <c r="BF111" s="95">
        <v>-29190.495625775959</v>
      </c>
      <c r="BG111" s="88">
        <v>36964.245847189588</v>
      </c>
      <c r="BH111" s="88">
        <v>29947</v>
      </c>
      <c r="BI111" s="94">
        <v>-7017.2458471895879</v>
      </c>
      <c r="BJ111" s="88">
        <v>29777.358340540195</v>
      </c>
      <c r="BK111" s="88">
        <v>9060</v>
      </c>
      <c r="BL111" s="95">
        <v>-20717.358340540195</v>
      </c>
      <c r="BM111" s="88">
        <v>4682.3403192186797</v>
      </c>
      <c r="BN111" s="88">
        <v>0</v>
      </c>
      <c r="BO111" s="94">
        <v>-4682.3403192186797</v>
      </c>
      <c r="BP111" s="91">
        <v>168845.17277586894</v>
      </c>
      <c r="BQ111" s="96">
        <v>87232.959815775714</v>
      </c>
      <c r="BR111" s="94">
        <v>-81612.212960093224</v>
      </c>
      <c r="BS111" s="88">
        <v>536700.26377516915</v>
      </c>
      <c r="BT111" s="88">
        <v>633818.66500431893</v>
      </c>
      <c r="BU111" s="116">
        <v>97118.401229149778</v>
      </c>
      <c r="BV111" s="88">
        <v>353610.13379722182</v>
      </c>
      <c r="BW111" s="88">
        <v>370804.71338248084</v>
      </c>
      <c r="BX111" s="116">
        <v>17194.579585259024</v>
      </c>
      <c r="BY111" s="88">
        <v>131995.31837881822</v>
      </c>
      <c r="BZ111" s="88">
        <v>121195.49792637381</v>
      </c>
      <c r="CA111" s="116">
        <v>-10799.820452444415</v>
      </c>
      <c r="CB111" s="88">
        <v>12985.419723949328</v>
      </c>
      <c r="CC111" s="88">
        <v>13306.783979264294</v>
      </c>
      <c r="CD111" s="116">
        <v>321.3642553149657</v>
      </c>
      <c r="CE111" s="88">
        <v>1569.7816991082032</v>
      </c>
      <c r="CF111" s="88">
        <v>926.07792626948458</v>
      </c>
      <c r="CG111" s="116">
        <v>-643.70377283871858</v>
      </c>
      <c r="CH111" s="88">
        <v>115711.68707065126</v>
      </c>
      <c r="CI111" s="88">
        <v>102629.84367608179</v>
      </c>
      <c r="CJ111" s="116">
        <v>-13081.843394569471</v>
      </c>
      <c r="CK111" s="88">
        <v>173453.01519591524</v>
      </c>
      <c r="CL111" s="88">
        <v>153961.84830179147</v>
      </c>
      <c r="CM111" s="116">
        <v>-19491.166894123773</v>
      </c>
      <c r="CN111" s="88">
        <v>289164.70226656651</v>
      </c>
      <c r="CO111" s="96">
        <v>256591.69197787327</v>
      </c>
      <c r="CP111" s="116">
        <v>-32573.010288693244</v>
      </c>
      <c r="CQ111" s="119">
        <v>3048040.6265026755</v>
      </c>
      <c r="CR111" s="77">
        <v>2985029.5647268216</v>
      </c>
      <c r="CS111" s="116">
        <v>-63011.061775853857</v>
      </c>
      <c r="CT111" s="91">
        <v>3657648.7518032105</v>
      </c>
      <c r="CU111" s="98">
        <v>3582035.4776721857</v>
      </c>
      <c r="CV111" s="117">
        <v>-75613.274131024722</v>
      </c>
      <c r="CW111" s="88">
        <v>126458.30698181459</v>
      </c>
      <c r="CX111" s="88">
        <v>202071.58111283896</v>
      </c>
      <c r="CY111" s="116">
        <v>75613.274131024373</v>
      </c>
      <c r="CZ111" s="99">
        <v>-75613.274131023849</v>
      </c>
      <c r="DA111" s="8">
        <v>1</v>
      </c>
      <c r="DB111" s="100">
        <v>139663</v>
      </c>
      <c r="DC111" s="100">
        <v>7805.16</v>
      </c>
      <c r="DD111" s="100">
        <v>68116.55</v>
      </c>
      <c r="DE111" s="100">
        <v>7598.8</v>
      </c>
      <c r="DF111" s="101">
        <v>-1954.0002201744355</v>
      </c>
      <c r="DG111" s="120">
        <v>45409284.7054203</v>
      </c>
      <c r="DH111" s="494">
        <v>43208.813230851258</v>
      </c>
      <c r="DI111" s="96">
        <f>VLOOKUP(A111,'[9]побудинковий звіт'!$A$9:$DQ$353,121,FALSE)</f>
        <v>0</v>
      </c>
      <c r="DJ111" s="103">
        <v>6.1471917140243795</v>
      </c>
      <c r="DK111" s="103">
        <v>7.5380650430600795</v>
      </c>
      <c r="DL111" s="103">
        <v>5.2374602260338383</v>
      </c>
      <c r="DM111" s="104">
        <v>71563.300618384252</v>
      </c>
      <c r="DN111" s="104">
        <v>206.35593290573323</v>
      </c>
      <c r="DO111" s="105">
        <v>71769.656551289983</v>
      </c>
      <c r="DP111" s="2"/>
      <c r="DQ111" s="104">
        <v>71546.45</v>
      </c>
      <c r="DR111" s="104">
        <v>206.36</v>
      </c>
      <c r="DS111" s="104">
        <v>71752.81</v>
      </c>
      <c r="DT111" s="106">
        <v>72119.752436906041</v>
      </c>
      <c r="DU111" s="104">
        <v>-366.94243690604344</v>
      </c>
      <c r="DV111" s="107">
        <v>1476.0000000000002</v>
      </c>
      <c r="DX111" s="77">
        <v>961999.42108036927</v>
      </c>
      <c r="DY111" s="77">
        <v>832491.78514412662</v>
      </c>
      <c r="DZ111" s="108">
        <v>75715.350000000006</v>
      </c>
      <c r="EB111" s="109">
        <v>7593852.1374932667</v>
      </c>
      <c r="ED111" s="110">
        <v>-3364</v>
      </c>
      <c r="EE111" s="111">
        <v>-5318.0002201744355</v>
      </c>
      <c r="EG111" s="112">
        <v>-26935.152216281342</v>
      </c>
      <c r="EI111" s="121">
        <v>9</v>
      </c>
      <c r="EJ111" s="77">
        <v>18848.916775345057</v>
      </c>
      <c r="EN111" s="114" t="s">
        <v>229</v>
      </c>
    </row>
    <row r="112" spans="1:144" hidden="1" x14ac:dyDescent="0.3">
      <c r="A112" s="81">
        <v>150000599</v>
      </c>
      <c r="B112" s="82" t="s">
        <v>230</v>
      </c>
      <c r="C112" s="490" t="s">
        <v>231</v>
      </c>
      <c r="D112" s="84">
        <v>250.4</v>
      </c>
      <c r="E112" s="115">
        <v>250.4</v>
      </c>
      <c r="F112" s="104"/>
      <c r="G112" s="104">
        <v>0</v>
      </c>
      <c r="H112" s="88">
        <v>0</v>
      </c>
      <c r="I112" s="88">
        <v>0</v>
      </c>
      <c r="J112" s="116">
        <v>0</v>
      </c>
      <c r="K112" s="88">
        <v>0</v>
      </c>
      <c r="L112" s="88">
        <v>0</v>
      </c>
      <c r="M112" s="116">
        <v>0</v>
      </c>
      <c r="N112" s="88">
        <v>0</v>
      </c>
      <c r="O112" s="88">
        <v>0</v>
      </c>
      <c r="P112" s="116">
        <v>0</v>
      </c>
      <c r="Q112" s="88">
        <v>0</v>
      </c>
      <c r="R112" s="88">
        <v>0</v>
      </c>
      <c r="S112" s="116">
        <v>0</v>
      </c>
      <c r="T112" s="88">
        <v>0</v>
      </c>
      <c r="U112" s="88">
        <v>0</v>
      </c>
      <c r="V112" s="116">
        <v>0</v>
      </c>
      <c r="W112" s="88">
        <v>0</v>
      </c>
      <c r="X112" s="88">
        <v>0</v>
      </c>
      <c r="Y112" s="116">
        <v>0</v>
      </c>
      <c r="Z112" s="88">
        <v>270.43200000000002</v>
      </c>
      <c r="AA112" s="88">
        <v>0</v>
      </c>
      <c r="AB112" s="116">
        <v>-270.43200000000002</v>
      </c>
      <c r="AC112" s="88">
        <v>2164.6040353830676</v>
      </c>
      <c r="AD112" s="88">
        <v>4907.8540360995776</v>
      </c>
      <c r="AE112" s="117">
        <v>2743.2500007165099</v>
      </c>
      <c r="AF112" s="91">
        <v>2435.0360353830674</v>
      </c>
      <c r="AG112" s="92">
        <v>4907.8540360995776</v>
      </c>
      <c r="AH112" s="116">
        <v>2472.8180007165101</v>
      </c>
      <c r="AI112" s="88">
        <v>0</v>
      </c>
      <c r="AJ112" s="88">
        <v>0</v>
      </c>
      <c r="AK112" s="116">
        <v>0</v>
      </c>
      <c r="AL112" s="88">
        <v>0</v>
      </c>
      <c r="AM112" s="88">
        <v>0</v>
      </c>
      <c r="AN112" s="116">
        <v>0</v>
      </c>
      <c r="AO112" s="88">
        <v>2715.293173657506</v>
      </c>
      <c r="AP112" s="88">
        <v>1307.8281982454901</v>
      </c>
      <c r="AQ112" s="116">
        <v>-1407.464975412016</v>
      </c>
      <c r="AR112" s="88">
        <v>13354.646694901667</v>
      </c>
      <c r="AS112" s="88">
        <v>5164</v>
      </c>
      <c r="AT112" s="118">
        <v>-8190.6466949016667</v>
      </c>
      <c r="AU112" s="88">
        <v>0</v>
      </c>
      <c r="AV112" s="88">
        <v>0</v>
      </c>
      <c r="AW112" s="94">
        <v>0</v>
      </c>
      <c r="AX112" s="88">
        <v>0</v>
      </c>
      <c r="AY112" s="88">
        <v>0</v>
      </c>
      <c r="AZ112" s="117">
        <v>0</v>
      </c>
      <c r="BA112" s="88">
        <v>0</v>
      </c>
      <c r="BB112" s="88">
        <v>0</v>
      </c>
      <c r="BC112" s="94">
        <v>0</v>
      </c>
      <c r="BD112" s="88">
        <v>0</v>
      </c>
      <c r="BE112" s="88">
        <v>0</v>
      </c>
      <c r="BF112" s="95">
        <v>0</v>
      </c>
      <c r="BG112" s="88">
        <v>0</v>
      </c>
      <c r="BH112" s="88">
        <v>0</v>
      </c>
      <c r="BI112" s="94">
        <v>0</v>
      </c>
      <c r="BJ112" s="88">
        <v>0</v>
      </c>
      <c r="BK112" s="88">
        <v>0</v>
      </c>
      <c r="BL112" s="95">
        <v>0</v>
      </c>
      <c r="BM112" s="88">
        <v>110.43979533416763</v>
      </c>
      <c r="BN112" s="88">
        <v>0</v>
      </c>
      <c r="BO112" s="94">
        <v>-110.43979533416763</v>
      </c>
      <c r="BP112" s="91">
        <v>110.43979533416763</v>
      </c>
      <c r="BQ112" s="96">
        <v>0</v>
      </c>
      <c r="BR112" s="94">
        <v>-110.43979533416763</v>
      </c>
      <c r="BS112" s="88">
        <v>3832.3095557973002</v>
      </c>
      <c r="BT112" s="88">
        <v>7201.8548983045221</v>
      </c>
      <c r="BU112" s="116">
        <v>3369.5453425072219</v>
      </c>
      <c r="BV112" s="88">
        <v>0</v>
      </c>
      <c r="BW112" s="88">
        <v>24.264244337707613</v>
      </c>
      <c r="BX112" s="116">
        <v>24.264244337707613</v>
      </c>
      <c r="BY112" s="88">
        <v>0</v>
      </c>
      <c r="BZ112" s="88">
        <v>2228.7978614418735</v>
      </c>
      <c r="CA112" s="116">
        <v>2228.7978614418735</v>
      </c>
      <c r="CB112" s="88">
        <v>0</v>
      </c>
      <c r="CC112" s="88">
        <v>0</v>
      </c>
      <c r="CD112" s="116">
        <v>0</v>
      </c>
      <c r="CE112" s="88">
        <v>0</v>
      </c>
      <c r="CF112" s="88">
        <v>0</v>
      </c>
      <c r="CG112" s="116">
        <v>0</v>
      </c>
      <c r="CH112" s="88">
        <v>0</v>
      </c>
      <c r="CI112" s="88">
        <v>0</v>
      </c>
      <c r="CJ112" s="116">
        <v>0</v>
      </c>
      <c r="CK112" s="88">
        <v>0</v>
      </c>
      <c r="CL112" s="88">
        <v>0</v>
      </c>
      <c r="CM112" s="116">
        <v>0</v>
      </c>
      <c r="CN112" s="88">
        <v>0</v>
      </c>
      <c r="CO112" s="96">
        <v>0</v>
      </c>
      <c r="CP112" s="116">
        <v>0</v>
      </c>
      <c r="CQ112" s="119">
        <v>22447.72525507371</v>
      </c>
      <c r="CR112" s="77">
        <v>20834.599238429168</v>
      </c>
      <c r="CS112" s="116">
        <v>-1613.1260166445427</v>
      </c>
      <c r="CT112" s="91">
        <v>26937.270306088452</v>
      </c>
      <c r="CU112" s="98">
        <v>25001.519086115</v>
      </c>
      <c r="CV112" s="117">
        <v>-1935.751219973452</v>
      </c>
      <c r="CW112" s="88">
        <v>929.94598457565735</v>
      </c>
      <c r="CX112" s="88">
        <v>2865.6972045491029</v>
      </c>
      <c r="CY112" s="116">
        <v>1935.7512199734456</v>
      </c>
      <c r="CZ112" s="99">
        <v>-1935.7512199734397</v>
      </c>
      <c r="DA112" s="8">
        <v>1</v>
      </c>
      <c r="DB112" s="100">
        <v>660.92</v>
      </c>
      <c r="DC112" s="100">
        <v>0</v>
      </c>
      <c r="DD112" s="100">
        <v>131.88</v>
      </c>
      <c r="DE112" s="100">
        <v>0</v>
      </c>
      <c r="DF112" s="101">
        <v>-2030.148702833525</v>
      </c>
      <c r="DG112" s="120">
        <v>334406.59548796935</v>
      </c>
      <c r="DH112" s="494">
        <v>1115.595029386822</v>
      </c>
      <c r="DI112" s="96">
        <f>VLOOKUP(A112,'[9]побудинковий звіт'!$A$9:$DQ$353,121,FALSE)</f>
        <v>0</v>
      </c>
      <c r="DJ112" s="103">
        <v>2.1170217763247021</v>
      </c>
      <c r="DK112" s="103"/>
      <c r="DL112" s="103">
        <v>2.1170217763247021</v>
      </c>
      <c r="DM112" s="104">
        <v>530.10225279170538</v>
      </c>
      <c r="DN112" s="104">
        <v>0</v>
      </c>
      <c r="DO112" s="105">
        <v>530.10225279170538</v>
      </c>
      <c r="DP112" s="2"/>
      <c r="DQ112" s="104">
        <v>529.04</v>
      </c>
      <c r="DR112" s="104">
        <v>0</v>
      </c>
      <c r="DS112" s="104">
        <v>529.04</v>
      </c>
      <c r="DT112" s="106">
        <v>532.68811743946969</v>
      </c>
      <c r="DU112" s="104">
        <v>-3.6481174394697291</v>
      </c>
      <c r="DV112" s="107">
        <v>0</v>
      </c>
      <c r="DX112" s="77">
        <v>16158.103788282999</v>
      </c>
      <c r="DY112" s="77">
        <v>6196.8</v>
      </c>
      <c r="DZ112" s="108">
        <v>131.88</v>
      </c>
      <c r="EB112" s="109">
        <v>160255.76033881999</v>
      </c>
      <c r="ED112" s="110">
        <v>13916</v>
      </c>
      <c r="EE112" s="111">
        <v>11885.851297166475</v>
      </c>
      <c r="EG112" s="112">
        <v>-934.82382388140786</v>
      </c>
      <c r="EI112" s="121">
        <v>1</v>
      </c>
      <c r="EJ112" s="77">
        <v>297.79913965983496</v>
      </c>
      <c r="EN112" s="114" t="s">
        <v>231</v>
      </c>
    </row>
    <row r="113" spans="1:144" hidden="1" x14ac:dyDescent="0.3">
      <c r="A113" s="81">
        <v>150000593</v>
      </c>
      <c r="B113" s="82" t="s">
        <v>232</v>
      </c>
      <c r="C113" s="490" t="s">
        <v>233</v>
      </c>
      <c r="D113" s="84">
        <v>1899.07</v>
      </c>
      <c r="E113" s="115">
        <v>1780.57</v>
      </c>
      <c r="F113" s="104"/>
      <c r="G113" s="104">
        <v>118.5</v>
      </c>
      <c r="H113" s="88">
        <v>28086.800105168328</v>
      </c>
      <c r="I113" s="88">
        <v>25686.785406450083</v>
      </c>
      <c r="J113" s="116">
        <v>-2400.0146987182452</v>
      </c>
      <c r="K113" s="88">
        <v>5479.0681946537461</v>
      </c>
      <c r="L113" s="88">
        <v>5050.4360513944275</v>
      </c>
      <c r="M113" s="116">
        <v>-428.63214325931858</v>
      </c>
      <c r="N113" s="88">
        <v>12321.042394590419</v>
      </c>
      <c r="O113" s="88">
        <v>11715.752208986711</v>
      </c>
      <c r="P113" s="116">
        <v>-605.29018560370787</v>
      </c>
      <c r="Q113" s="88">
        <v>0</v>
      </c>
      <c r="R113" s="88">
        <v>0</v>
      </c>
      <c r="S113" s="116">
        <v>0</v>
      </c>
      <c r="T113" s="88">
        <v>0</v>
      </c>
      <c r="U113" s="88">
        <v>23.141522296781098</v>
      </c>
      <c r="V113" s="116">
        <v>23.141522296781098</v>
      </c>
      <c r="W113" s="88">
        <v>12977.243905601843</v>
      </c>
      <c r="X113" s="88">
        <v>10906.071282795094</v>
      </c>
      <c r="Y113" s="116">
        <v>-2071.1726228067491</v>
      </c>
      <c r="Z113" s="88">
        <v>2051.1251999999995</v>
      </c>
      <c r="AA113" s="88">
        <v>0</v>
      </c>
      <c r="AB113" s="116">
        <v>-2051.1251999999995</v>
      </c>
      <c r="AC113" s="88">
        <v>40008.181020602999</v>
      </c>
      <c r="AD113" s="88">
        <v>44930.469848113571</v>
      </c>
      <c r="AE113" s="117">
        <v>4922.2888275105724</v>
      </c>
      <c r="AF113" s="91">
        <v>100923.46082061733</v>
      </c>
      <c r="AG113" s="92">
        <v>98312.656320036665</v>
      </c>
      <c r="AH113" s="116">
        <v>-2610.8045005806634</v>
      </c>
      <c r="AI113" s="88">
        <v>0</v>
      </c>
      <c r="AJ113" s="88">
        <v>0</v>
      </c>
      <c r="AK113" s="116">
        <v>0</v>
      </c>
      <c r="AL113" s="88">
        <v>0</v>
      </c>
      <c r="AM113" s="88">
        <v>0</v>
      </c>
      <c r="AN113" s="116">
        <v>0</v>
      </c>
      <c r="AO113" s="88">
        <v>21186.767829686087</v>
      </c>
      <c r="AP113" s="88">
        <v>21044.892676595562</v>
      </c>
      <c r="AQ113" s="116">
        <v>-141.87515309052469</v>
      </c>
      <c r="AR113" s="88">
        <v>66415.447525425363</v>
      </c>
      <c r="AS113" s="88">
        <v>104547.56359080183</v>
      </c>
      <c r="AT113" s="118">
        <v>38132.116065376467</v>
      </c>
      <c r="AU113" s="88">
        <v>8358.1738091030365</v>
      </c>
      <c r="AV113" s="88">
        <v>2540</v>
      </c>
      <c r="AW113" s="94">
        <v>-5818.1738091030365</v>
      </c>
      <c r="AX113" s="88">
        <v>10692.02373643966</v>
      </c>
      <c r="AY113" s="88">
        <v>0</v>
      </c>
      <c r="AZ113" s="117">
        <v>-10692.02373643966</v>
      </c>
      <c r="BA113" s="88">
        <v>1797.8358010055472</v>
      </c>
      <c r="BB113" s="88">
        <v>755</v>
      </c>
      <c r="BC113" s="94">
        <v>-1042.8358010055472</v>
      </c>
      <c r="BD113" s="88">
        <v>0</v>
      </c>
      <c r="BE113" s="88">
        <v>0</v>
      </c>
      <c r="BF113" s="95">
        <v>0</v>
      </c>
      <c r="BG113" s="88">
        <v>0</v>
      </c>
      <c r="BH113" s="88">
        <v>1126</v>
      </c>
      <c r="BI113" s="94">
        <v>1126</v>
      </c>
      <c r="BJ113" s="88">
        <v>3670.4987922245346</v>
      </c>
      <c r="BK113" s="88">
        <v>1265</v>
      </c>
      <c r="BL113" s="95">
        <v>-2405.4987922245346</v>
      </c>
      <c r="BM113" s="88">
        <v>1971.0540858668915</v>
      </c>
      <c r="BN113" s="88">
        <v>0</v>
      </c>
      <c r="BO113" s="94">
        <v>-1971.0540858668915</v>
      </c>
      <c r="BP113" s="91">
        <v>26489.586224639665</v>
      </c>
      <c r="BQ113" s="96">
        <v>5686</v>
      </c>
      <c r="BR113" s="94">
        <v>-20803.586224639665</v>
      </c>
      <c r="BS113" s="88">
        <v>68221.238265714695</v>
      </c>
      <c r="BT113" s="88">
        <v>102967.5828382779</v>
      </c>
      <c r="BU113" s="116">
        <v>34746.344572563205</v>
      </c>
      <c r="BV113" s="88">
        <v>32110.871192852155</v>
      </c>
      <c r="BW113" s="88">
        <v>40237.066430973937</v>
      </c>
      <c r="BX113" s="116">
        <v>8126.1952381217816</v>
      </c>
      <c r="BY113" s="88">
        <v>37083.83296510559</v>
      </c>
      <c r="BZ113" s="88">
        <v>18968.191808706444</v>
      </c>
      <c r="CA113" s="116">
        <v>-18115.641156399146</v>
      </c>
      <c r="CB113" s="88">
        <v>3035.7573953447136</v>
      </c>
      <c r="CC113" s="88">
        <v>3123.2885474012846</v>
      </c>
      <c r="CD113" s="116">
        <v>87.531152056571045</v>
      </c>
      <c r="CE113" s="88">
        <v>368.44974791691544</v>
      </c>
      <c r="CF113" s="88">
        <v>0</v>
      </c>
      <c r="CG113" s="116">
        <v>-368.44974791691544</v>
      </c>
      <c r="CH113" s="88">
        <v>9067.3982104049173</v>
      </c>
      <c r="CI113" s="88">
        <v>7610.1514248012709</v>
      </c>
      <c r="CJ113" s="116">
        <v>-1457.2467856036465</v>
      </c>
      <c r="CK113" s="88">
        <v>0</v>
      </c>
      <c r="CL113" s="88">
        <v>0</v>
      </c>
      <c r="CM113" s="116">
        <v>0</v>
      </c>
      <c r="CN113" s="88">
        <v>9067.3982104049173</v>
      </c>
      <c r="CO113" s="96">
        <v>7610.1514248012709</v>
      </c>
      <c r="CP113" s="116">
        <v>-1457.2467856036465</v>
      </c>
      <c r="CQ113" s="119">
        <v>364902.81017770746</v>
      </c>
      <c r="CR113" s="77">
        <v>402497.39363759488</v>
      </c>
      <c r="CS113" s="116">
        <v>37594.583459887421</v>
      </c>
      <c r="CT113" s="91">
        <v>437883.37221324892</v>
      </c>
      <c r="CU113" s="98">
        <v>482996.87236511381</v>
      </c>
      <c r="CV113" s="117">
        <v>45113.500151864893</v>
      </c>
      <c r="CW113" s="88">
        <v>14087.017989746042</v>
      </c>
      <c r="CX113" s="88">
        <v>-31026.482162118893</v>
      </c>
      <c r="CY113" s="116">
        <v>-45113.500151864937</v>
      </c>
      <c r="CZ113" s="99">
        <v>45113.500151864988</v>
      </c>
      <c r="DA113" s="8">
        <v>1</v>
      </c>
      <c r="DB113" s="100">
        <v>19303.84</v>
      </c>
      <c r="DC113" s="100">
        <v>299.10000000000002</v>
      </c>
      <c r="DD113" s="100">
        <v>11228.76</v>
      </c>
      <c r="DE113" s="100">
        <v>-183.12</v>
      </c>
      <c r="DF113" s="101">
        <v>67402.160588333238</v>
      </c>
      <c r="DG113" s="120">
        <v>5423644.68243594</v>
      </c>
      <c r="DH113" s="494">
        <v>7932.887545827849</v>
      </c>
      <c r="DI113" s="96">
        <f>VLOOKUP(A113,'[9]побудинковий звіт'!$A$9:$DQ$353,121,FALSE)</f>
        <v>0</v>
      </c>
      <c r="DJ113" s="103">
        <v>4.5347119380148131</v>
      </c>
      <c r="DK113" s="103"/>
      <c r="DL113" s="103">
        <v>4.0693585040154279</v>
      </c>
      <c r="DM113" s="104">
        <v>8074.3720354710358</v>
      </c>
      <c r="DN113" s="104">
        <v>482.2189827258282</v>
      </c>
      <c r="DO113" s="105">
        <v>8556.5910181968648</v>
      </c>
      <c r="DP113" s="2"/>
      <c r="DQ113" s="104">
        <v>8075.08</v>
      </c>
      <c r="DR113" s="104">
        <v>482.22</v>
      </c>
      <c r="DS113" s="104">
        <v>8557.2999999999993</v>
      </c>
      <c r="DT113" s="106">
        <v>8590.1462770917533</v>
      </c>
      <c r="DU113" s="104">
        <v>-32.846277091754018</v>
      </c>
      <c r="DV113" s="107">
        <v>1104</v>
      </c>
      <c r="DX113" s="77">
        <v>111486.04050007802</v>
      </c>
      <c r="DY113" s="77">
        <v>132280.2763089622</v>
      </c>
      <c r="DZ113" s="108">
        <v>11045.64</v>
      </c>
      <c r="EB113" s="109">
        <v>796985.37030510441</v>
      </c>
      <c r="ED113" s="110">
        <v>-16830</v>
      </c>
      <c r="EE113" s="111">
        <v>50572.160588333238</v>
      </c>
      <c r="EG113" s="112">
        <v>59070.330779422286</v>
      </c>
      <c r="EI113" s="121">
        <v>5</v>
      </c>
      <c r="EJ113" s="77">
        <v>2034.6209477508792</v>
      </c>
      <c r="EN113" s="114" t="s">
        <v>233</v>
      </c>
    </row>
    <row r="114" spans="1:144" hidden="1" x14ac:dyDescent="0.3">
      <c r="A114" s="81">
        <v>150000594</v>
      </c>
      <c r="B114" s="82" t="s">
        <v>234</v>
      </c>
      <c r="C114" s="490" t="s">
        <v>235</v>
      </c>
      <c r="D114" s="84">
        <v>9311.5499999999993</v>
      </c>
      <c r="E114" s="115">
        <v>9162.5499999999993</v>
      </c>
      <c r="F114" s="104">
        <v>1004.05</v>
      </c>
      <c r="G114" s="104">
        <v>149</v>
      </c>
      <c r="H114" s="88">
        <v>110841.5916668314</v>
      </c>
      <c r="I114" s="88">
        <v>102747.71286628426</v>
      </c>
      <c r="J114" s="116">
        <v>-8093.8788005471433</v>
      </c>
      <c r="K114" s="88">
        <v>19278.957744692922</v>
      </c>
      <c r="L114" s="88">
        <v>17856.483407499876</v>
      </c>
      <c r="M114" s="116">
        <v>-1422.4743371930454</v>
      </c>
      <c r="N114" s="88">
        <v>61625.178000876847</v>
      </c>
      <c r="O114" s="88">
        <v>58597.759950009706</v>
      </c>
      <c r="P114" s="116">
        <v>-3027.4180508671416</v>
      </c>
      <c r="Q114" s="88">
        <v>13135.289210735773</v>
      </c>
      <c r="R114" s="88">
        <v>12490.250115319142</v>
      </c>
      <c r="S114" s="116">
        <v>-645.03909541663052</v>
      </c>
      <c r="T114" s="88">
        <v>18813.178599230097</v>
      </c>
      <c r="U114" s="88">
        <v>12983.582730014017</v>
      </c>
      <c r="V114" s="116">
        <v>-5829.5958692160802</v>
      </c>
      <c r="W114" s="88">
        <v>88897.441415562309</v>
      </c>
      <c r="X114" s="88">
        <v>76413.976545024518</v>
      </c>
      <c r="Y114" s="116">
        <v>-12483.464870537791</v>
      </c>
      <c r="Z114" s="88">
        <v>10022.129999999999</v>
      </c>
      <c r="AA114" s="88">
        <v>0</v>
      </c>
      <c r="AB114" s="116">
        <v>-10022.129999999999</v>
      </c>
      <c r="AC114" s="88">
        <v>194739.98033123036</v>
      </c>
      <c r="AD114" s="88">
        <v>219701.1854374859</v>
      </c>
      <c r="AE114" s="117">
        <v>24961.20510625554</v>
      </c>
      <c r="AF114" s="91">
        <v>517353.74696915969</v>
      </c>
      <c r="AG114" s="92">
        <v>500790.95105163741</v>
      </c>
      <c r="AH114" s="116">
        <v>-16562.795917522279</v>
      </c>
      <c r="AI114" s="88">
        <v>401709.08209021733</v>
      </c>
      <c r="AJ114" s="88">
        <v>396736.80934361613</v>
      </c>
      <c r="AK114" s="116">
        <v>-4972.2727466012002</v>
      </c>
      <c r="AL114" s="88">
        <v>5674.0468949999995</v>
      </c>
      <c r="AM114" s="88">
        <v>4441.9636684489351</v>
      </c>
      <c r="AN114" s="116">
        <v>-1232.0832265510644</v>
      </c>
      <c r="AO114" s="88">
        <v>28607.572951537295</v>
      </c>
      <c r="AP114" s="88">
        <v>28963.30898388994</v>
      </c>
      <c r="AQ114" s="116">
        <v>355.73603235264454</v>
      </c>
      <c r="AR114" s="88">
        <v>588550.07716554159</v>
      </c>
      <c r="AS114" s="88">
        <v>676085.0207694493</v>
      </c>
      <c r="AT114" s="118">
        <v>87534.943603907712</v>
      </c>
      <c r="AU114" s="88">
        <v>23670.661996973729</v>
      </c>
      <c r="AV114" s="88">
        <v>4818.5200000000004</v>
      </c>
      <c r="AW114" s="94">
        <v>-18852.141996973729</v>
      </c>
      <c r="AX114" s="88">
        <v>27078.036129091495</v>
      </c>
      <c r="AY114" s="88">
        <v>27561.51616313788</v>
      </c>
      <c r="AZ114" s="117">
        <v>483.48003404638439</v>
      </c>
      <c r="BA114" s="88">
        <v>12341.352266489512</v>
      </c>
      <c r="BB114" s="88">
        <v>1395</v>
      </c>
      <c r="BC114" s="94">
        <v>-10946.352266489512</v>
      </c>
      <c r="BD114" s="88">
        <v>27169.865279529837</v>
      </c>
      <c r="BE114" s="88">
        <v>429.10855592932234</v>
      </c>
      <c r="BF114" s="95">
        <v>-26740.756723600516</v>
      </c>
      <c r="BG114" s="88">
        <v>35756.004123866049</v>
      </c>
      <c r="BH114" s="88">
        <v>2966</v>
      </c>
      <c r="BI114" s="94">
        <v>-32790.004123866049</v>
      </c>
      <c r="BJ114" s="88">
        <v>28393.64036198987</v>
      </c>
      <c r="BK114" s="88">
        <v>5096.4335906247979</v>
      </c>
      <c r="BL114" s="95">
        <v>-23297.206771365072</v>
      </c>
      <c r="BM114" s="88">
        <v>4682.3403192186797</v>
      </c>
      <c r="BN114" s="88">
        <v>0</v>
      </c>
      <c r="BO114" s="94">
        <v>-4682.3403192186797</v>
      </c>
      <c r="BP114" s="91">
        <v>159091.90047715916</v>
      </c>
      <c r="BQ114" s="96">
        <v>42266.578309691991</v>
      </c>
      <c r="BR114" s="94">
        <v>-116825.32216746717</v>
      </c>
      <c r="BS114" s="88">
        <v>504496.04966172128</v>
      </c>
      <c r="BT114" s="88">
        <v>529176.22281281208</v>
      </c>
      <c r="BU114" s="116">
        <v>24680.173151090799</v>
      </c>
      <c r="BV114" s="88">
        <v>305019.29576896701</v>
      </c>
      <c r="BW114" s="88">
        <v>296186.7682725935</v>
      </c>
      <c r="BX114" s="116">
        <v>-8832.5274963735137</v>
      </c>
      <c r="BY114" s="88">
        <v>64896.038237623703</v>
      </c>
      <c r="BZ114" s="88">
        <v>81130.068432336004</v>
      </c>
      <c r="CA114" s="116">
        <v>16234.030194712301</v>
      </c>
      <c r="CB114" s="88">
        <v>11286.416005210182</v>
      </c>
      <c r="CC114" s="88">
        <v>11558.792237609458</v>
      </c>
      <c r="CD114" s="116">
        <v>272.37623239927598</v>
      </c>
      <c r="CE114" s="88">
        <v>1363.5736889294924</v>
      </c>
      <c r="CF114" s="88">
        <v>724.37682519329417</v>
      </c>
      <c r="CG114" s="116">
        <v>-639.19686373619822</v>
      </c>
      <c r="CH114" s="88">
        <v>195326.24045204197</v>
      </c>
      <c r="CI114" s="88">
        <v>155355.01219835604</v>
      </c>
      <c r="CJ114" s="116">
        <v>-39971.228253685927</v>
      </c>
      <c r="CK114" s="88">
        <v>75533.587405211161</v>
      </c>
      <c r="CL114" s="88">
        <v>72550.257780676693</v>
      </c>
      <c r="CM114" s="116">
        <v>-2983.3296245344682</v>
      </c>
      <c r="CN114" s="88">
        <v>270859.82785725314</v>
      </c>
      <c r="CO114" s="96">
        <v>227905.26997903275</v>
      </c>
      <c r="CP114" s="116">
        <v>-42954.557878220396</v>
      </c>
      <c r="CQ114" s="119">
        <v>2858907.6277683196</v>
      </c>
      <c r="CR114" s="77">
        <v>2795966.1306863111</v>
      </c>
      <c r="CS114" s="116">
        <v>-62941.497082008515</v>
      </c>
      <c r="CT114" s="91">
        <v>3430689.1533219833</v>
      </c>
      <c r="CU114" s="98">
        <v>3355159.3568235734</v>
      </c>
      <c r="CV114" s="117">
        <v>-75529.796498409938</v>
      </c>
      <c r="CW114" s="88">
        <v>127902.34955509948</v>
      </c>
      <c r="CX114" s="88">
        <v>203432.14605351017</v>
      </c>
      <c r="CY114" s="116">
        <v>75529.79649841068</v>
      </c>
      <c r="CZ114" s="99">
        <v>-75529.796498410346</v>
      </c>
      <c r="DA114" s="8">
        <v>1</v>
      </c>
      <c r="DB114" s="100">
        <v>112938.98</v>
      </c>
      <c r="DC114" s="100">
        <v>15576.26</v>
      </c>
      <c r="DD114" s="100">
        <v>46446.51999999999</v>
      </c>
      <c r="DE114" s="100">
        <v>14800.3</v>
      </c>
      <c r="DF114" s="101">
        <v>-45685.936096366029</v>
      </c>
      <c r="DG114" s="120">
        <v>42703098.034524992</v>
      </c>
      <c r="DH114" s="494">
        <v>40821.466599473744</v>
      </c>
      <c r="DI114" s="96">
        <f>VLOOKUP(A114,'[9]побудинковий звіт'!$A$9:$DQ$353,121,FALSE)</f>
        <v>162.35</v>
      </c>
      <c r="DJ114" s="103">
        <v>6.0576674010013409</v>
      </c>
      <c r="DK114" s="103">
        <v>7.3922848837902277</v>
      </c>
      <c r="DL114" s="103">
        <v>5.2078051804044563</v>
      </c>
      <c r="DM114" s="104">
        <v>66392.157178377965</v>
      </c>
      <c r="DN114" s="104">
        <v>775.96297188026404</v>
      </c>
      <c r="DO114" s="105">
        <v>67168.120150258226</v>
      </c>
      <c r="DP114" s="2"/>
      <c r="DQ114" s="104">
        <v>66492.460000000006</v>
      </c>
      <c r="DR114" s="104">
        <v>775.96</v>
      </c>
      <c r="DS114" s="104">
        <v>67268.420000000013</v>
      </c>
      <c r="DT114" s="106">
        <v>67318.36372807977</v>
      </c>
      <c r="DU114" s="104">
        <v>-49.94372807975742</v>
      </c>
      <c r="DV114" s="107">
        <v>1476.0000000000002</v>
      </c>
      <c r="DX114" s="77">
        <v>897170.37317124091</v>
      </c>
      <c r="DY114" s="77">
        <v>862021.91889496951</v>
      </c>
      <c r="DZ114" s="108">
        <v>61246.819999999992</v>
      </c>
      <c r="EB114" s="109">
        <v>7062600.9259864986</v>
      </c>
      <c r="ED114" s="110">
        <v>49447</v>
      </c>
      <c r="EE114" s="111">
        <v>3761.0639036339708</v>
      </c>
      <c r="EG114" s="112">
        <v>138868.19945364766</v>
      </c>
      <c r="EI114" s="121">
        <v>9</v>
      </c>
      <c r="EJ114" s="77">
        <v>17227.985328333532</v>
      </c>
      <c r="EN114" s="114" t="s">
        <v>235</v>
      </c>
    </row>
    <row r="115" spans="1:144" hidden="1" x14ac:dyDescent="0.3">
      <c r="A115" s="81">
        <v>150000627</v>
      </c>
      <c r="B115" s="82" t="s">
        <v>236</v>
      </c>
      <c r="C115" s="490" t="s">
        <v>237</v>
      </c>
      <c r="D115" s="84">
        <v>3777.3500000000004</v>
      </c>
      <c r="E115" s="115">
        <v>3714.05</v>
      </c>
      <c r="F115" s="104">
        <v>340.25</v>
      </c>
      <c r="G115" s="104">
        <v>63.3</v>
      </c>
      <c r="H115" s="88">
        <v>44787.325667923687</v>
      </c>
      <c r="I115" s="88">
        <v>41425.172101217147</v>
      </c>
      <c r="J115" s="116">
        <v>-3362.15356670654</v>
      </c>
      <c r="K115" s="88">
        <v>9264.4495101016255</v>
      </c>
      <c r="L115" s="88">
        <v>8554.1708554791621</v>
      </c>
      <c r="M115" s="116">
        <v>-710.27865462246336</v>
      </c>
      <c r="N115" s="88">
        <v>27644.411673764607</v>
      </c>
      <c r="O115" s="88">
        <v>26286.551708018611</v>
      </c>
      <c r="P115" s="116">
        <v>-1357.8599657459963</v>
      </c>
      <c r="Q115" s="88">
        <v>5060.5613699499463</v>
      </c>
      <c r="R115" s="88">
        <v>4812.2696631949602</v>
      </c>
      <c r="S115" s="116">
        <v>-248.29170675498608</v>
      </c>
      <c r="T115" s="88">
        <v>3183.3466979633531</v>
      </c>
      <c r="U115" s="88">
        <v>2249.9851304142603</v>
      </c>
      <c r="V115" s="116">
        <v>-933.3615675490928</v>
      </c>
      <c r="W115" s="88">
        <v>33132.108004240028</v>
      </c>
      <c r="X115" s="88">
        <v>31786.350317845194</v>
      </c>
      <c r="Y115" s="116">
        <v>-1345.7576863948343</v>
      </c>
      <c r="Z115" s="88">
        <v>4079.4624000000013</v>
      </c>
      <c r="AA115" s="88">
        <v>0</v>
      </c>
      <c r="AB115" s="116">
        <v>-4079.4624000000013</v>
      </c>
      <c r="AC115" s="88">
        <v>79249.929782690291</v>
      </c>
      <c r="AD115" s="88">
        <v>89366.772742110436</v>
      </c>
      <c r="AE115" s="117">
        <v>10116.842959420144</v>
      </c>
      <c r="AF115" s="91">
        <v>206401.59510663355</v>
      </c>
      <c r="AG115" s="92">
        <v>204481.27251827979</v>
      </c>
      <c r="AH115" s="116">
        <v>-1920.3225883537671</v>
      </c>
      <c r="AI115" s="88">
        <v>252355.6367509118</v>
      </c>
      <c r="AJ115" s="88">
        <v>249427.64277817181</v>
      </c>
      <c r="AK115" s="116">
        <v>-2927.9939727399906</v>
      </c>
      <c r="AL115" s="88">
        <v>0</v>
      </c>
      <c r="AM115" s="88">
        <v>0</v>
      </c>
      <c r="AN115" s="116">
        <v>0</v>
      </c>
      <c r="AO115" s="88">
        <v>14026.135783717062</v>
      </c>
      <c r="AP115" s="88">
        <v>13750.940897776825</v>
      </c>
      <c r="AQ115" s="116">
        <v>-275.19488594023642</v>
      </c>
      <c r="AR115" s="88">
        <v>225267.05128273886</v>
      </c>
      <c r="AS115" s="88">
        <v>252357.64361707115</v>
      </c>
      <c r="AT115" s="118">
        <v>27090.592334332294</v>
      </c>
      <c r="AU115" s="88">
        <v>10932.617514370151</v>
      </c>
      <c r="AV115" s="88">
        <v>15469.73675475492</v>
      </c>
      <c r="AW115" s="94">
        <v>4537.119240384769</v>
      </c>
      <c r="AX115" s="88">
        <v>13927.813014814166</v>
      </c>
      <c r="AY115" s="88">
        <v>30625.709087975214</v>
      </c>
      <c r="AZ115" s="117">
        <v>16697.89607316105</v>
      </c>
      <c r="BA115" s="88">
        <v>6865.5748721765704</v>
      </c>
      <c r="BB115" s="88">
        <v>2767</v>
      </c>
      <c r="BC115" s="94">
        <v>-4098.5748721765704</v>
      </c>
      <c r="BD115" s="88">
        <v>11403.423113524575</v>
      </c>
      <c r="BE115" s="88">
        <v>0</v>
      </c>
      <c r="BF115" s="95">
        <v>-11403.423113524575</v>
      </c>
      <c r="BG115" s="88">
        <v>6664.3927379831712</v>
      </c>
      <c r="BH115" s="88">
        <v>0</v>
      </c>
      <c r="BI115" s="94">
        <v>-6664.3927379831712</v>
      </c>
      <c r="BJ115" s="88">
        <v>10952.371644137202</v>
      </c>
      <c r="BK115" s="88">
        <v>14698.333615660526</v>
      </c>
      <c r="BL115" s="95">
        <v>3745.9619715233239</v>
      </c>
      <c r="BM115" s="88">
        <v>1628.3022813299935</v>
      </c>
      <c r="BN115" s="88">
        <v>4053</v>
      </c>
      <c r="BO115" s="94">
        <v>2424.6977186700065</v>
      </c>
      <c r="BP115" s="91">
        <v>62374.495178335834</v>
      </c>
      <c r="BQ115" s="96">
        <v>67613.779458390665</v>
      </c>
      <c r="BR115" s="94">
        <v>5239.2842800548315</v>
      </c>
      <c r="BS115" s="88">
        <v>174316.62860392674</v>
      </c>
      <c r="BT115" s="88">
        <v>151595.74162613388</v>
      </c>
      <c r="BU115" s="116">
        <v>-22720.886977792863</v>
      </c>
      <c r="BV115" s="88">
        <v>165226.00047858147</v>
      </c>
      <c r="BW115" s="88">
        <v>129498.42322119232</v>
      </c>
      <c r="BX115" s="116">
        <v>-35727.577257389145</v>
      </c>
      <c r="BY115" s="88">
        <v>29825.572763780765</v>
      </c>
      <c r="BZ115" s="88">
        <v>23495.98351931951</v>
      </c>
      <c r="CA115" s="116">
        <v>-6329.5892444612546</v>
      </c>
      <c r="CB115" s="88">
        <v>5293.2225279854938</v>
      </c>
      <c r="CC115" s="88">
        <v>5417.1996317951698</v>
      </c>
      <c r="CD115" s="116">
        <v>123.97710380967601</v>
      </c>
      <c r="CE115" s="88">
        <v>639.05905857186019</v>
      </c>
      <c r="CF115" s="88">
        <v>0</v>
      </c>
      <c r="CG115" s="116">
        <v>-639.05905857186019</v>
      </c>
      <c r="CH115" s="88">
        <v>72135.979793028062</v>
      </c>
      <c r="CI115" s="88">
        <v>54351.770926436053</v>
      </c>
      <c r="CJ115" s="116">
        <v>-17784.208866592009</v>
      </c>
      <c r="CK115" s="88">
        <v>39961.650190422471</v>
      </c>
      <c r="CL115" s="88">
        <v>37648.314642134363</v>
      </c>
      <c r="CM115" s="116">
        <v>-2313.3355482881088</v>
      </c>
      <c r="CN115" s="88">
        <v>112097.62998345053</v>
      </c>
      <c r="CO115" s="96">
        <v>92000.085568570415</v>
      </c>
      <c r="CP115" s="116">
        <v>-20097.544414880118</v>
      </c>
      <c r="CQ115" s="119">
        <v>1247823.027518634</v>
      </c>
      <c r="CR115" s="77">
        <v>1189638.7128367014</v>
      </c>
      <c r="CS115" s="116">
        <v>-58184.314681932563</v>
      </c>
      <c r="CT115" s="91">
        <v>1497387.6330223607</v>
      </c>
      <c r="CU115" s="98">
        <v>1427566.4554040416</v>
      </c>
      <c r="CV115" s="117">
        <v>-69821.177618319169</v>
      </c>
      <c r="CW115" s="88">
        <v>52631.939385839229</v>
      </c>
      <c r="CX115" s="88">
        <v>122453.11700415808</v>
      </c>
      <c r="CY115" s="116">
        <v>69821.177618318849</v>
      </c>
      <c r="CZ115" s="99">
        <v>-69821.177618318776</v>
      </c>
      <c r="DA115" s="8">
        <v>1</v>
      </c>
      <c r="DB115" s="100">
        <v>107870.58</v>
      </c>
      <c r="DC115" s="100">
        <v>3094.32</v>
      </c>
      <c r="DD115" s="100">
        <v>78780.5</v>
      </c>
      <c r="DE115" s="100">
        <v>2783.96</v>
      </c>
      <c r="DF115" s="101">
        <v>29388.189969475032</v>
      </c>
      <c r="DG115" s="120">
        <v>18600234.868898399</v>
      </c>
      <c r="DH115" s="494">
        <v>16547.02763136632</v>
      </c>
      <c r="DI115" s="96">
        <f>VLOOKUP(A115,'[9]побудинковий звіт'!$A$9:$DQ$353,121,FALSE)</f>
        <v>1372.8</v>
      </c>
      <c r="DJ115" s="103">
        <v>6.0277309476763064</v>
      </c>
      <c r="DK115" s="103">
        <v>8.0145246455458583</v>
      </c>
      <c r="DL115" s="103">
        <v>4.9030147260832395</v>
      </c>
      <c r="DM115" s="104">
        <v>29090.338704089481</v>
      </c>
      <c r="DN115" s="104">
        <v>310.36083216106903</v>
      </c>
      <c r="DO115" s="105">
        <v>29400.699536250551</v>
      </c>
      <c r="DP115" s="2"/>
      <c r="DQ115" s="104">
        <v>29090.080000000002</v>
      </c>
      <c r="DR115" s="104">
        <v>310.36</v>
      </c>
      <c r="DS115" s="104">
        <v>29400.440000000002</v>
      </c>
      <c r="DT115" s="106">
        <v>29544.117582768846</v>
      </c>
      <c r="DU115" s="104">
        <v>-143.67758276884342</v>
      </c>
      <c r="DV115" s="107">
        <v>1102</v>
      </c>
      <c r="DX115" s="77">
        <v>345169.85575328959</v>
      </c>
      <c r="DY115" s="77">
        <v>383965.70769055415</v>
      </c>
      <c r="DZ115" s="108">
        <v>81564.460000000006</v>
      </c>
      <c r="EB115" s="109">
        <v>2703204.6153928665</v>
      </c>
      <c r="ED115" s="110">
        <v>19779</v>
      </c>
      <c r="EE115" s="111">
        <v>49167.189969475032</v>
      </c>
      <c r="EG115" s="112">
        <v>-19406.631425826417</v>
      </c>
      <c r="EI115" s="121">
        <v>9</v>
      </c>
      <c r="EJ115" s="77">
        <v>6675.1190825744789</v>
      </c>
      <c r="EN115" s="114" t="s">
        <v>237</v>
      </c>
    </row>
    <row r="116" spans="1:144" hidden="1" x14ac:dyDescent="0.3">
      <c r="A116" s="81">
        <v>150000628</v>
      </c>
      <c r="B116" s="82" t="s">
        <v>238</v>
      </c>
      <c r="C116" s="490" t="s">
        <v>239</v>
      </c>
      <c r="D116" s="84">
        <v>4652.96</v>
      </c>
      <c r="E116" s="115">
        <v>4509.26</v>
      </c>
      <c r="F116" s="104">
        <v>368.4</v>
      </c>
      <c r="G116" s="104">
        <v>143.69999999999999</v>
      </c>
      <c r="H116" s="88">
        <v>71706.850271551419</v>
      </c>
      <c r="I116" s="88">
        <v>65770.043344690042</v>
      </c>
      <c r="J116" s="116">
        <v>-5936.8069268613763</v>
      </c>
      <c r="K116" s="88">
        <v>11308.021372104917</v>
      </c>
      <c r="L116" s="88">
        <v>10372.323016332675</v>
      </c>
      <c r="M116" s="116">
        <v>-935.69835577224148</v>
      </c>
      <c r="N116" s="88">
        <v>32018.752870221713</v>
      </c>
      <c r="O116" s="88">
        <v>30445.587410639913</v>
      </c>
      <c r="P116" s="116">
        <v>-1573.1654595818</v>
      </c>
      <c r="Q116" s="88">
        <v>6194.1974001297103</v>
      </c>
      <c r="R116" s="88">
        <v>5890.0852821612789</v>
      </c>
      <c r="S116" s="116">
        <v>-304.11211796843145</v>
      </c>
      <c r="T116" s="88">
        <v>3183.3466979633531</v>
      </c>
      <c r="U116" s="88">
        <v>2243.2160854969206</v>
      </c>
      <c r="V116" s="116">
        <v>-940.13061246643247</v>
      </c>
      <c r="W116" s="88">
        <v>27170.527970624884</v>
      </c>
      <c r="X116" s="88">
        <v>27770.743408439379</v>
      </c>
      <c r="Y116" s="116">
        <v>600.21543781449509</v>
      </c>
      <c r="Z116" s="88">
        <v>5023.641599999999</v>
      </c>
      <c r="AA116" s="88">
        <v>0</v>
      </c>
      <c r="AB116" s="116">
        <v>-5023.641599999999</v>
      </c>
      <c r="AC116" s="88">
        <v>97739.956693033193</v>
      </c>
      <c r="AD116" s="88">
        <v>110076.15568849645</v>
      </c>
      <c r="AE116" s="117">
        <v>12336.198995463259</v>
      </c>
      <c r="AF116" s="91">
        <v>254345.29487562919</v>
      </c>
      <c r="AG116" s="92">
        <v>252568.15423625667</v>
      </c>
      <c r="AH116" s="116">
        <v>-1777.1406393725192</v>
      </c>
      <c r="AI116" s="88">
        <v>181696.31705598615</v>
      </c>
      <c r="AJ116" s="88">
        <v>179377.48381484314</v>
      </c>
      <c r="AK116" s="116">
        <v>-2318.8332411430019</v>
      </c>
      <c r="AL116" s="88">
        <v>0</v>
      </c>
      <c r="AM116" s="88">
        <v>0</v>
      </c>
      <c r="AN116" s="116">
        <v>0</v>
      </c>
      <c r="AO116" s="88">
        <v>13814.319604842933</v>
      </c>
      <c r="AP116" s="88">
        <v>14674.646306854713</v>
      </c>
      <c r="AQ116" s="116">
        <v>860.32670201178007</v>
      </c>
      <c r="AR116" s="88">
        <v>256564.12342809263</v>
      </c>
      <c r="AS116" s="88">
        <v>400279.36188153841</v>
      </c>
      <c r="AT116" s="118">
        <v>143715.23845344578</v>
      </c>
      <c r="AU116" s="88">
        <v>16202.030442580481</v>
      </c>
      <c r="AV116" s="88">
        <v>3945.2254558640011</v>
      </c>
      <c r="AW116" s="94">
        <v>-12256.804986716479</v>
      </c>
      <c r="AX116" s="88">
        <v>17369.949499075752</v>
      </c>
      <c r="AY116" s="88">
        <v>7688</v>
      </c>
      <c r="AZ116" s="117">
        <v>-9681.9494990757521</v>
      </c>
      <c r="BA116" s="88">
        <v>7828.2971338266379</v>
      </c>
      <c r="BB116" s="88">
        <v>0</v>
      </c>
      <c r="BC116" s="94">
        <v>-7828.2971338266379</v>
      </c>
      <c r="BD116" s="88">
        <v>13951.959531911189</v>
      </c>
      <c r="BE116" s="88">
        <v>0</v>
      </c>
      <c r="BF116" s="95">
        <v>-13951.959531911189</v>
      </c>
      <c r="BG116" s="88">
        <v>6664.3927379831712</v>
      </c>
      <c r="BH116" s="88">
        <v>8513</v>
      </c>
      <c r="BI116" s="94">
        <v>1848.6072620168288</v>
      </c>
      <c r="BJ116" s="88">
        <v>8130.3620300508974</v>
      </c>
      <c r="BK116" s="88">
        <v>19117</v>
      </c>
      <c r="BL116" s="95">
        <v>10986.637969949103</v>
      </c>
      <c r="BM116" s="88">
        <v>1644.8956800863634</v>
      </c>
      <c r="BN116" s="88">
        <v>4053</v>
      </c>
      <c r="BO116" s="94">
        <v>2408.1043199136366</v>
      </c>
      <c r="BP116" s="91">
        <v>71791.887055514497</v>
      </c>
      <c r="BQ116" s="96">
        <v>43316.225455863998</v>
      </c>
      <c r="BR116" s="94">
        <v>-28475.661599650499</v>
      </c>
      <c r="BS116" s="88">
        <v>224052.3995757715</v>
      </c>
      <c r="BT116" s="88">
        <v>220495.8223173157</v>
      </c>
      <c r="BU116" s="116">
        <v>-3556.5772584557999</v>
      </c>
      <c r="BV116" s="88">
        <v>167029.78123454333</v>
      </c>
      <c r="BW116" s="88">
        <v>170112.84983828952</v>
      </c>
      <c r="BX116" s="116">
        <v>3083.0686037461855</v>
      </c>
      <c r="BY116" s="88">
        <v>30639.491182112361</v>
      </c>
      <c r="BZ116" s="88">
        <v>40228.374971320503</v>
      </c>
      <c r="CA116" s="116">
        <v>9588.8837892081428</v>
      </c>
      <c r="CB116" s="88">
        <v>4642.614954314955</v>
      </c>
      <c r="CC116" s="88">
        <v>4680.9959027648656</v>
      </c>
      <c r="CD116" s="116">
        <v>38.380948449910647</v>
      </c>
      <c r="CE116" s="88">
        <v>552.21018942001592</v>
      </c>
      <c r="CF116" s="88">
        <v>0</v>
      </c>
      <c r="CG116" s="116">
        <v>-552.21018942001592</v>
      </c>
      <c r="CH116" s="88">
        <v>44069.519579471773</v>
      </c>
      <c r="CI116" s="88">
        <v>39290.375661365084</v>
      </c>
      <c r="CJ116" s="116">
        <v>-4779.1439181066889</v>
      </c>
      <c r="CK116" s="88">
        <v>66035.083112499909</v>
      </c>
      <c r="CL116" s="88">
        <v>58918.546359074629</v>
      </c>
      <c r="CM116" s="116">
        <v>-7116.53675342528</v>
      </c>
      <c r="CN116" s="88">
        <v>110104.60269197168</v>
      </c>
      <c r="CO116" s="96">
        <v>98208.922020439713</v>
      </c>
      <c r="CP116" s="116">
        <v>-11895.680671531969</v>
      </c>
      <c r="CQ116" s="119">
        <v>1315233.0418481992</v>
      </c>
      <c r="CR116" s="77">
        <v>1423942.8367454871</v>
      </c>
      <c r="CS116" s="116">
        <v>108709.79489728785</v>
      </c>
      <c r="CT116" s="91">
        <v>1578279.6502178391</v>
      </c>
      <c r="CU116" s="98">
        <v>1708731.4040945845</v>
      </c>
      <c r="CV116" s="117">
        <v>130451.75387674547</v>
      </c>
      <c r="CW116" s="88">
        <v>46365.398228173486</v>
      </c>
      <c r="CX116" s="88">
        <v>-84086.355648572047</v>
      </c>
      <c r="CY116" s="116">
        <v>-130451.75387674553</v>
      </c>
      <c r="CZ116" s="99">
        <v>130451.75387674558</v>
      </c>
      <c r="DA116" s="8">
        <v>1</v>
      </c>
      <c r="DB116" s="100">
        <v>71396.75</v>
      </c>
      <c r="DC116" s="100">
        <v>1292.42</v>
      </c>
      <c r="DD116" s="100">
        <v>41452.31</v>
      </c>
      <c r="DE116" s="100">
        <v>649.29000000000008</v>
      </c>
      <c r="DF116" s="101">
        <v>-36834.627525631571</v>
      </c>
      <c r="DG116" s="120">
        <v>19495740.581352148</v>
      </c>
      <c r="DH116" s="494">
        <v>20089.888347495289</v>
      </c>
      <c r="DI116" s="96">
        <f>VLOOKUP(A116,'[9]побудинковий звіт'!$A$9:$DQ$353,121,FALSE)</f>
        <v>5194.66</v>
      </c>
      <c r="DJ116" s="103">
        <v>5.4027984175394712</v>
      </c>
      <c r="DK116" s="103">
        <v>6.7452619071701587</v>
      </c>
      <c r="DL116" s="103">
        <v>4.4755062204342035</v>
      </c>
      <c r="DM116" s="104">
        <v>29921.576157946169</v>
      </c>
      <c r="DN116" s="104">
        <v>643.13024387639496</v>
      </c>
      <c r="DO116" s="105">
        <v>30564.706401822565</v>
      </c>
      <c r="DP116" s="2"/>
      <c r="DQ116" s="104">
        <v>29922.85</v>
      </c>
      <c r="DR116" s="104">
        <v>643.13</v>
      </c>
      <c r="DS116" s="104">
        <v>30565.98</v>
      </c>
      <c r="DT116" s="106">
        <v>30655.045435522527</v>
      </c>
      <c r="DU116" s="104">
        <v>-89.065435522526968</v>
      </c>
      <c r="DV116" s="107">
        <v>1102</v>
      </c>
      <c r="DX116" s="77">
        <v>394027.21258032852</v>
      </c>
      <c r="DY116" s="77">
        <v>532314.70480488287</v>
      </c>
      <c r="DZ116" s="108">
        <v>42101.599999999999</v>
      </c>
      <c r="EB116" s="109">
        <v>3078769.4811371118</v>
      </c>
      <c r="ED116" s="110">
        <v>28537</v>
      </c>
      <c r="EE116" s="111">
        <v>-8297.6275256315712</v>
      </c>
      <c r="EG116" s="112">
        <v>-50802.643548856555</v>
      </c>
      <c r="EI116" s="121">
        <v>9</v>
      </c>
      <c r="EJ116" s="77">
        <v>7583.5082547959846</v>
      </c>
      <c r="EN116" s="114" t="s">
        <v>239</v>
      </c>
    </row>
    <row r="117" spans="1:144" hidden="1" x14ac:dyDescent="0.3">
      <c r="A117" s="81">
        <v>150000625</v>
      </c>
      <c r="B117" s="82" t="s">
        <v>240</v>
      </c>
      <c r="C117" s="490" t="s">
        <v>241</v>
      </c>
      <c r="D117" s="84">
        <v>4850.6500000000005</v>
      </c>
      <c r="E117" s="115">
        <v>4786.05</v>
      </c>
      <c r="F117" s="104">
        <v>340.9</v>
      </c>
      <c r="G117" s="104">
        <v>64.599999999999994</v>
      </c>
      <c r="H117" s="88">
        <v>78102.984653660955</v>
      </c>
      <c r="I117" s="88">
        <v>71504.740919738048</v>
      </c>
      <c r="J117" s="116">
        <v>-6598.2437339229073</v>
      </c>
      <c r="K117" s="88">
        <v>12363.313083139486</v>
      </c>
      <c r="L117" s="88">
        <v>11435.459305629687</v>
      </c>
      <c r="M117" s="116">
        <v>-927.85377750979933</v>
      </c>
      <c r="N117" s="88">
        <v>34513.935958169699</v>
      </c>
      <c r="O117" s="88">
        <v>32818.286068997222</v>
      </c>
      <c r="P117" s="116">
        <v>-1695.6498891724768</v>
      </c>
      <c r="Q117" s="88">
        <v>6630.7557623573384</v>
      </c>
      <c r="R117" s="88">
        <v>6305.1944291734544</v>
      </c>
      <c r="S117" s="116">
        <v>-325.56133318388402</v>
      </c>
      <c r="T117" s="88">
        <v>3400.7936288235564</v>
      </c>
      <c r="U117" s="88">
        <v>2410.2068791816705</v>
      </c>
      <c r="V117" s="116">
        <v>-990.58674964188594</v>
      </c>
      <c r="W117" s="88">
        <v>29776.45448410519</v>
      </c>
      <c r="X117" s="88">
        <v>29699.743212979502</v>
      </c>
      <c r="Y117" s="116">
        <v>-76.711271125688654</v>
      </c>
      <c r="Z117" s="88">
        <v>5238.7020000000011</v>
      </c>
      <c r="AA117" s="88">
        <v>0</v>
      </c>
      <c r="AB117" s="116">
        <v>-5238.7020000000011</v>
      </c>
      <c r="AC117" s="88">
        <v>101733.55010902305</v>
      </c>
      <c r="AD117" s="88">
        <v>114760.50694605181</v>
      </c>
      <c r="AE117" s="117">
        <v>13026.95683702876</v>
      </c>
      <c r="AF117" s="91">
        <v>271760.48967927927</v>
      </c>
      <c r="AG117" s="92">
        <v>268934.13776175142</v>
      </c>
      <c r="AH117" s="116">
        <v>-2826.3519175278489</v>
      </c>
      <c r="AI117" s="88">
        <v>185300.13306024618</v>
      </c>
      <c r="AJ117" s="88">
        <v>170321.19900816795</v>
      </c>
      <c r="AK117" s="116">
        <v>-14978.934052078228</v>
      </c>
      <c r="AL117" s="88">
        <v>0</v>
      </c>
      <c r="AM117" s="88">
        <v>2610.8363051220003</v>
      </c>
      <c r="AN117" s="116">
        <v>2610.8363051220003</v>
      </c>
      <c r="AO117" s="88">
        <v>15586.778120103911</v>
      </c>
      <c r="AP117" s="88">
        <v>15354.537998898562</v>
      </c>
      <c r="AQ117" s="116">
        <v>-232.24012120534826</v>
      </c>
      <c r="AR117" s="88">
        <v>265980.09801401902</v>
      </c>
      <c r="AS117" s="88">
        <v>250641.57902485909</v>
      </c>
      <c r="AT117" s="118">
        <v>-15338.518989159929</v>
      </c>
      <c r="AU117" s="88">
        <v>17828.737663028089</v>
      </c>
      <c r="AV117" s="88">
        <v>4151.2049302119658</v>
      </c>
      <c r="AW117" s="94">
        <v>-13677.532732816122</v>
      </c>
      <c r="AX117" s="88">
        <v>18864.998389253236</v>
      </c>
      <c r="AY117" s="88">
        <v>27371</v>
      </c>
      <c r="AZ117" s="117">
        <v>8506.0016107467636</v>
      </c>
      <c r="BA117" s="88">
        <v>8218.50120727994</v>
      </c>
      <c r="BB117" s="88">
        <v>9553.3741091389384</v>
      </c>
      <c r="BC117" s="94">
        <v>1334.8729018589984</v>
      </c>
      <c r="BD117" s="88">
        <v>14817.568098056185</v>
      </c>
      <c r="BE117" s="88">
        <v>9502</v>
      </c>
      <c r="BF117" s="95">
        <v>-5315.5680980561847</v>
      </c>
      <c r="BG117" s="88">
        <v>7119.0889521208646</v>
      </c>
      <c r="BH117" s="88">
        <v>0</v>
      </c>
      <c r="BI117" s="94">
        <v>-7119.0889521208646</v>
      </c>
      <c r="BJ117" s="88">
        <v>8698.3257467676394</v>
      </c>
      <c r="BK117" s="88">
        <v>14254.717704962417</v>
      </c>
      <c r="BL117" s="95">
        <v>5556.3919581947775</v>
      </c>
      <c r="BM117" s="88">
        <v>1345.820954525778</v>
      </c>
      <c r="BN117" s="88">
        <v>2412</v>
      </c>
      <c r="BO117" s="94">
        <v>1066.179045474222</v>
      </c>
      <c r="BP117" s="91">
        <v>76893.041011031746</v>
      </c>
      <c r="BQ117" s="96">
        <v>67244.296744313324</v>
      </c>
      <c r="BR117" s="94">
        <v>-9648.7442667184223</v>
      </c>
      <c r="BS117" s="88">
        <v>291482.44217259169</v>
      </c>
      <c r="BT117" s="88">
        <v>278819.45996801549</v>
      </c>
      <c r="BU117" s="116">
        <v>-12662.982204576198</v>
      </c>
      <c r="BV117" s="88">
        <v>182627.42982981296</v>
      </c>
      <c r="BW117" s="88">
        <v>181961.96560784068</v>
      </c>
      <c r="BX117" s="116">
        <v>-665.46422197227366</v>
      </c>
      <c r="BY117" s="88">
        <v>45157.083742290371</v>
      </c>
      <c r="BZ117" s="88">
        <v>50911.566673060675</v>
      </c>
      <c r="CA117" s="116">
        <v>5754.4829307703039</v>
      </c>
      <c r="CB117" s="88">
        <v>3503.670646927902</v>
      </c>
      <c r="CC117" s="88">
        <v>3448.7404632649477</v>
      </c>
      <c r="CD117" s="116">
        <v>-54.930183662954278</v>
      </c>
      <c r="CE117" s="88">
        <v>406.84283089313186</v>
      </c>
      <c r="CF117" s="88">
        <v>0</v>
      </c>
      <c r="CG117" s="116">
        <v>-406.84283089313186</v>
      </c>
      <c r="CH117" s="88">
        <v>99092.838823556231</v>
      </c>
      <c r="CI117" s="88">
        <v>80820.421368401177</v>
      </c>
      <c r="CJ117" s="116">
        <v>-18272.417455155053</v>
      </c>
      <c r="CK117" s="88">
        <v>63037.212878309787</v>
      </c>
      <c r="CL117" s="88">
        <v>56163.259864151798</v>
      </c>
      <c r="CM117" s="116">
        <v>-6873.9530141579889</v>
      </c>
      <c r="CN117" s="88">
        <v>162130.05170186603</v>
      </c>
      <c r="CO117" s="96">
        <v>136983.68123255298</v>
      </c>
      <c r="CP117" s="116">
        <v>-25146.370469313057</v>
      </c>
      <c r="CQ117" s="119">
        <v>1500828.0608090626</v>
      </c>
      <c r="CR117" s="77">
        <v>1427232.0007878472</v>
      </c>
      <c r="CS117" s="116">
        <v>-73596.060021215351</v>
      </c>
      <c r="CT117" s="91">
        <v>1800993.6729708749</v>
      </c>
      <c r="CU117" s="98">
        <v>1712678.4009454167</v>
      </c>
      <c r="CV117" s="117">
        <v>-88315.272025458282</v>
      </c>
      <c r="CW117" s="88">
        <v>52742.629960249033</v>
      </c>
      <c r="CX117" s="88">
        <v>141057.90198570711</v>
      </c>
      <c r="CY117" s="116">
        <v>88315.272025458078</v>
      </c>
      <c r="CZ117" s="99">
        <v>-88315.272025458296</v>
      </c>
      <c r="DA117" s="8">
        <v>1</v>
      </c>
      <c r="DB117" s="100">
        <v>75388.850000000006</v>
      </c>
      <c r="DC117" s="100">
        <v>0</v>
      </c>
      <c r="DD117" s="100">
        <v>40819.510000000009</v>
      </c>
      <c r="DE117" s="100">
        <v>-329.74</v>
      </c>
      <c r="DF117" s="101">
        <v>-43351.862585682655</v>
      </c>
      <c r="DG117" s="120">
        <v>22244835.635173485</v>
      </c>
      <c r="DH117" s="494">
        <v>21323.05746963578</v>
      </c>
      <c r="DI117" s="96">
        <f>VLOOKUP(A117,'[9]побудинковий звіт'!$A$9:$DQ$353,121,FALSE)</f>
        <v>17509.689999999999</v>
      </c>
      <c r="DJ117" s="103">
        <v>6.0773222204467352</v>
      </c>
      <c r="DK117" s="103">
        <v>7.3107802438272094</v>
      </c>
      <c r="DL117" s="103">
        <v>5.1044215029353008</v>
      </c>
      <c r="DM117" s="104">
        <v>34569.273945798814</v>
      </c>
      <c r="DN117" s="104">
        <v>329.74562908962042</v>
      </c>
      <c r="DO117" s="105">
        <v>34899.019574888436</v>
      </c>
      <c r="DP117" s="2"/>
      <c r="DQ117" s="104">
        <v>34569.339999999997</v>
      </c>
      <c r="DR117" s="104">
        <v>329.74</v>
      </c>
      <c r="DS117" s="104">
        <v>34899.079999999994</v>
      </c>
      <c r="DT117" s="106">
        <v>35002.169386439826</v>
      </c>
      <c r="DU117" s="104">
        <v>-103.08938643983129</v>
      </c>
      <c r="DV117" s="107">
        <v>1102</v>
      </c>
      <c r="DX117" s="77">
        <v>411447.76683006092</v>
      </c>
      <c r="DY117" s="77">
        <v>381463.0509230069</v>
      </c>
      <c r="DZ117" s="108">
        <v>40489.770000000011</v>
      </c>
      <c r="EB117" s="109">
        <v>3191761.1761682285</v>
      </c>
      <c r="ED117" s="110">
        <v>37957</v>
      </c>
      <c r="EE117" s="111">
        <v>-5394.8625856826548</v>
      </c>
      <c r="EG117" s="112">
        <v>-16130.659757711877</v>
      </c>
      <c r="EI117" s="121">
        <v>10</v>
      </c>
      <c r="EJ117" s="77">
        <v>7848.0569864281224</v>
      </c>
      <c r="EN117" s="114" t="s">
        <v>241</v>
      </c>
    </row>
    <row r="118" spans="1:144" hidden="1" x14ac:dyDescent="0.3">
      <c r="A118" s="81">
        <v>150000629</v>
      </c>
      <c r="B118" s="82" t="s">
        <v>242</v>
      </c>
      <c r="C118" s="490" t="s">
        <v>243</v>
      </c>
      <c r="D118" s="84">
        <v>9553.74</v>
      </c>
      <c r="E118" s="115">
        <v>9553.74</v>
      </c>
      <c r="F118" s="104">
        <v>1060.24</v>
      </c>
      <c r="G118" s="104">
        <v>0</v>
      </c>
      <c r="H118" s="88">
        <v>109584.10928824481</v>
      </c>
      <c r="I118" s="88">
        <v>101848.64521999913</v>
      </c>
      <c r="J118" s="116">
        <v>-7735.4640682456811</v>
      </c>
      <c r="K118" s="88">
        <v>18728.010118674203</v>
      </c>
      <c r="L118" s="88">
        <v>17277.231126270242</v>
      </c>
      <c r="M118" s="116">
        <v>-1450.7789924039607</v>
      </c>
      <c r="N118" s="88">
        <v>59559.087099416392</v>
      </c>
      <c r="O118" s="88">
        <v>56633.036458036775</v>
      </c>
      <c r="P118" s="116">
        <v>-2926.0506413796174</v>
      </c>
      <c r="Q118" s="88">
        <v>12959.515368036609</v>
      </c>
      <c r="R118" s="88">
        <v>12323.103218001521</v>
      </c>
      <c r="S118" s="116">
        <v>-636.41215003508842</v>
      </c>
      <c r="T118" s="88">
        <v>18813.178599230097</v>
      </c>
      <c r="U118" s="88">
        <v>12944.245699036015</v>
      </c>
      <c r="V118" s="116">
        <v>-5868.9329001940823</v>
      </c>
      <c r="W118" s="88">
        <v>80307.014093034304</v>
      </c>
      <c r="X118" s="88">
        <v>70837.652182488964</v>
      </c>
      <c r="Y118" s="116">
        <v>-9469.3619105453399</v>
      </c>
      <c r="Z118" s="88">
        <v>10312.552799999998</v>
      </c>
      <c r="AA118" s="88">
        <v>0</v>
      </c>
      <c r="AB118" s="116">
        <v>-10312.552799999998</v>
      </c>
      <c r="AC118" s="88">
        <v>199972.96907266611</v>
      </c>
      <c r="AD118" s="88">
        <v>226004.52081855899</v>
      </c>
      <c r="AE118" s="117">
        <v>26031.551745892881</v>
      </c>
      <c r="AF118" s="91">
        <v>510236.43643930252</v>
      </c>
      <c r="AG118" s="92">
        <v>497868.43472239166</v>
      </c>
      <c r="AH118" s="116">
        <v>-12368.001716910861</v>
      </c>
      <c r="AI118" s="88">
        <v>352348.61915197229</v>
      </c>
      <c r="AJ118" s="88">
        <v>346580.54843361111</v>
      </c>
      <c r="AK118" s="116">
        <v>-5768.0707183611812</v>
      </c>
      <c r="AL118" s="88">
        <v>0</v>
      </c>
      <c r="AM118" s="88">
        <v>0</v>
      </c>
      <c r="AN118" s="116">
        <v>0</v>
      </c>
      <c r="AO118" s="88">
        <v>30126.675930223282</v>
      </c>
      <c r="AP118" s="88">
        <v>32721.302028301343</v>
      </c>
      <c r="AQ118" s="116">
        <v>2594.6260980780607</v>
      </c>
      <c r="AR118" s="88">
        <v>638291.80410393304</v>
      </c>
      <c r="AS118" s="88">
        <v>661431.92688781093</v>
      </c>
      <c r="AT118" s="118">
        <v>23140.122783877887</v>
      </c>
      <c r="AU118" s="88">
        <v>25778.138288809609</v>
      </c>
      <c r="AV118" s="88">
        <v>9479.011018175408</v>
      </c>
      <c r="AW118" s="94">
        <v>-16299.127270634201</v>
      </c>
      <c r="AX118" s="88">
        <v>30457.149580983623</v>
      </c>
      <c r="AY118" s="88">
        <v>23742</v>
      </c>
      <c r="AZ118" s="117">
        <f>AY118-AX118</f>
        <v>-6715.1495809836233</v>
      </c>
      <c r="BA118" s="88">
        <v>21764.013269973766</v>
      </c>
      <c r="BB118" s="88">
        <v>1959</v>
      </c>
      <c r="BC118" s="94">
        <v>-19805.013269973766</v>
      </c>
      <c r="BD118" s="88">
        <v>31899.667750780165</v>
      </c>
      <c r="BE118" s="88">
        <v>2587</v>
      </c>
      <c r="BF118" s="95">
        <v>-29312.667750780165</v>
      </c>
      <c r="BG118" s="88">
        <v>39380.729293836652</v>
      </c>
      <c r="BH118" s="88">
        <v>1578.98</v>
      </c>
      <c r="BI118" s="94">
        <v>-37801.749293836649</v>
      </c>
      <c r="BJ118" s="88">
        <v>24932.716494489279</v>
      </c>
      <c r="BK118" s="88">
        <v>11113.140450192452</v>
      </c>
      <c r="BL118" s="95">
        <v>-13819.576044296828</v>
      </c>
      <c r="BM118" s="88">
        <v>4658.5276301563599</v>
      </c>
      <c r="BN118" s="88">
        <v>0</v>
      </c>
      <c r="BO118" s="94">
        <v>-4658.5276301563599</v>
      </c>
      <c r="BP118" s="91">
        <v>178870.94230902946</v>
      </c>
      <c r="BQ118" s="96">
        <v>52621.400743452657</v>
      </c>
      <c r="BR118" s="94">
        <v>-126249.5415655768</v>
      </c>
      <c r="BS118" s="88">
        <v>565683.301074357</v>
      </c>
      <c r="BT118" s="88">
        <v>661317.38770538277</v>
      </c>
      <c r="BU118" s="116">
        <v>95634.08663102577</v>
      </c>
      <c r="BV118" s="88">
        <v>401006.87535152357</v>
      </c>
      <c r="BW118" s="88">
        <v>432039.19787997322</v>
      </c>
      <c r="BX118" s="116">
        <v>31032.322528449644</v>
      </c>
      <c r="BY118" s="88">
        <v>154878.14872606596</v>
      </c>
      <c r="BZ118" s="88">
        <v>131944.00116243216</v>
      </c>
      <c r="CA118" s="116">
        <v>-22934.1475636338</v>
      </c>
      <c r="CB118" s="88">
        <v>8440.406218505972</v>
      </c>
      <c r="CC118" s="88">
        <v>8634.9742192859048</v>
      </c>
      <c r="CD118" s="116">
        <v>194.56800077993285</v>
      </c>
      <c r="CE118" s="88">
        <v>1018.6551854173546</v>
      </c>
      <c r="CF118" s="88">
        <v>0</v>
      </c>
      <c r="CG118" s="116">
        <v>-1018.6551854173546</v>
      </c>
      <c r="CH118" s="88">
        <v>95232.63407968299</v>
      </c>
      <c r="CI118" s="88">
        <v>82364.176973409776</v>
      </c>
      <c r="CJ118" s="116">
        <v>-12868.457106273214</v>
      </c>
      <c r="CK118" s="88">
        <v>142842.76881281671</v>
      </c>
      <c r="CL118" s="88">
        <v>123542.54940166349</v>
      </c>
      <c r="CM118" s="116">
        <v>-19300.219411153215</v>
      </c>
      <c r="CN118" s="88">
        <v>238075.4028924997</v>
      </c>
      <c r="CO118" s="96">
        <v>205906.72637507325</v>
      </c>
      <c r="CP118" s="116">
        <v>-32168.676517426444</v>
      </c>
      <c r="CQ118" s="119">
        <v>3078977.2673828304</v>
      </c>
      <c r="CR118" s="77">
        <v>3031065.9001577147</v>
      </c>
      <c r="CS118" s="116">
        <v>-47911.367225115653</v>
      </c>
      <c r="CT118" s="91">
        <v>3694772.7208593963</v>
      </c>
      <c r="CU118" s="98">
        <v>3637279.0801892574</v>
      </c>
      <c r="CV118" s="117">
        <v>-57493.640670138877</v>
      </c>
      <c r="CW118" s="88">
        <v>106866.11704744033</v>
      </c>
      <c r="CX118" s="88">
        <v>164359.75771757902</v>
      </c>
      <c r="CY118" s="116">
        <v>57493.640670138688</v>
      </c>
      <c r="CZ118" s="99">
        <v>-57493.640670138382</v>
      </c>
      <c r="DA118" s="8">
        <v>1</v>
      </c>
      <c r="DB118" s="100">
        <v>192510.58</v>
      </c>
      <c r="DC118" s="100">
        <v>0</v>
      </c>
      <c r="DD118" s="100">
        <v>120318.26999999999</v>
      </c>
      <c r="DE118" s="100">
        <v>0</v>
      </c>
      <c r="DF118" s="101">
        <v>-87349.783142400673</v>
      </c>
      <c r="DG118" s="120">
        <v>45619666.054882035</v>
      </c>
      <c r="DH118" s="494">
        <v>42564.316517787767</v>
      </c>
      <c r="DI118" s="96">
        <f>VLOOKUP(A118,'[9]побудинковий звіт'!$A$9:$DQ$353,121,FALSE)</f>
        <v>30568.54</v>
      </c>
      <c r="DJ118" s="103">
        <v>6.3798267896686252</v>
      </c>
      <c r="DK118" s="103">
        <v>7.6950798582384534</v>
      </c>
      <c r="DL118" s="103">
        <v>5.3385458810754143</v>
      </c>
      <c r="DM118" s="104">
        <v>72122.308331426568</v>
      </c>
      <c r="DN118" s="104">
        <v>0</v>
      </c>
      <c r="DO118" s="105">
        <v>72122.308331426568</v>
      </c>
      <c r="DP118" s="2"/>
      <c r="DQ118" s="104">
        <v>72192.31</v>
      </c>
      <c r="DR118" s="104">
        <v>0</v>
      </c>
      <c r="DS118" s="104">
        <v>72192.31</v>
      </c>
      <c r="DT118" s="106">
        <v>72335.477715657384</v>
      </c>
      <c r="DU118" s="104">
        <v>-143.167715657386</v>
      </c>
      <c r="DV118" s="107">
        <v>1532.0000000000002</v>
      </c>
      <c r="DX118" s="77">
        <v>980595.29569555493</v>
      </c>
      <c r="DY118" s="77">
        <v>856863.99315751623</v>
      </c>
      <c r="DZ118" s="108">
        <v>120318.26999999999</v>
      </c>
      <c r="EB118" s="109">
        <v>7659501.6492471965</v>
      </c>
      <c r="ED118" s="110">
        <v>64676</v>
      </c>
      <c r="EE118" s="111">
        <v>-22673.783142400673</v>
      </c>
      <c r="EG118" s="112">
        <v>1053.2901068170613</v>
      </c>
      <c r="EI118" s="121">
        <v>9</v>
      </c>
      <c r="EJ118" s="77">
        <v>19804.177674958508</v>
      </c>
      <c r="EN118" s="114" t="s">
        <v>243</v>
      </c>
    </row>
    <row r="119" spans="1:144" hidden="1" x14ac:dyDescent="0.3">
      <c r="A119" s="81">
        <v>150000626</v>
      </c>
      <c r="B119" s="82" t="s">
        <v>244</v>
      </c>
      <c r="C119" s="490" t="s">
        <v>245</v>
      </c>
      <c r="D119" s="84">
        <v>7507.43</v>
      </c>
      <c r="E119" s="115">
        <v>7507.43</v>
      </c>
      <c r="F119" s="104">
        <v>772.75</v>
      </c>
      <c r="G119" s="104">
        <v>0</v>
      </c>
      <c r="H119" s="88">
        <v>88728.712277507351</v>
      </c>
      <c r="I119" s="88">
        <v>82142.358705135513</v>
      </c>
      <c r="J119" s="116">
        <v>-6586.3535723718378</v>
      </c>
      <c r="K119" s="88">
        <v>18442.429321767875</v>
      </c>
      <c r="L119" s="88">
        <v>16956.462805580999</v>
      </c>
      <c r="M119" s="116">
        <v>-1485.9665161868761</v>
      </c>
      <c r="N119" s="88">
        <v>54790.167851099512</v>
      </c>
      <c r="O119" s="88">
        <v>52098.608935376331</v>
      </c>
      <c r="P119" s="116">
        <v>-2691.5589157231807</v>
      </c>
      <c r="Q119" s="88">
        <v>10183.857974823095</v>
      </c>
      <c r="R119" s="88">
        <v>9683.0460665221326</v>
      </c>
      <c r="S119" s="116">
        <v>-500.81190830096239</v>
      </c>
      <c r="T119" s="88">
        <v>9406.5895234217205</v>
      </c>
      <c r="U119" s="88">
        <v>6601.5080918089297</v>
      </c>
      <c r="V119" s="116">
        <v>-2805.0814316127908</v>
      </c>
      <c r="W119" s="88">
        <v>71956.80505432366</v>
      </c>
      <c r="X119" s="88">
        <v>62568.211958373475</v>
      </c>
      <c r="Y119" s="116">
        <v>-9388.5930959501857</v>
      </c>
      <c r="Z119" s="88">
        <v>8109.8819999999996</v>
      </c>
      <c r="AA119" s="88">
        <v>0</v>
      </c>
      <c r="AB119" s="116">
        <v>-8109.8819999999996</v>
      </c>
      <c r="AC119" s="88">
        <v>157196.51780345276</v>
      </c>
      <c r="AD119" s="88">
        <v>177634.91183383073</v>
      </c>
      <c r="AE119" s="117">
        <v>20438.394030377967</v>
      </c>
      <c r="AF119" s="91">
        <v>418814.96180639602</v>
      </c>
      <c r="AG119" s="92">
        <v>407685.10839662817</v>
      </c>
      <c r="AH119" s="116">
        <v>-11129.853409767849</v>
      </c>
      <c r="AI119" s="88">
        <v>260939.68751321291</v>
      </c>
      <c r="AJ119" s="88">
        <v>257841.42724262891</v>
      </c>
      <c r="AK119" s="116">
        <v>-3098.2602705839963</v>
      </c>
      <c r="AL119" s="88">
        <v>27658.456098332947</v>
      </c>
      <c r="AM119" s="88">
        <v>14084.502190963603</v>
      </c>
      <c r="AN119" s="116">
        <v>-13573.953907369343</v>
      </c>
      <c r="AO119" s="88">
        <v>28207.499401213332</v>
      </c>
      <c r="AP119" s="88">
        <v>27803.911411502559</v>
      </c>
      <c r="AQ119" s="116">
        <v>-403.5879897107734</v>
      </c>
      <c r="AR119" s="88">
        <v>443478.60769328504</v>
      </c>
      <c r="AS119" s="88">
        <v>410635.36262534105</v>
      </c>
      <c r="AT119" s="118">
        <v>-32843.245067943993</v>
      </c>
      <c r="AU119" s="88">
        <v>21507.206179044155</v>
      </c>
      <c r="AV119" s="88">
        <v>14224.457335233667</v>
      </c>
      <c r="AW119" s="94">
        <v>-7282.7488438104883</v>
      </c>
      <c r="AX119" s="88">
        <v>28651.283701676228</v>
      </c>
      <c r="AY119" s="88">
        <v>66621.627872685523</v>
      </c>
      <c r="AZ119" s="117">
        <v>37970.344171009296</v>
      </c>
      <c r="BA119" s="88">
        <v>14821.875626244637</v>
      </c>
      <c r="BB119" s="88">
        <v>1567</v>
      </c>
      <c r="BC119" s="94">
        <v>-13254.875626244637</v>
      </c>
      <c r="BD119" s="88">
        <v>22905.515837545663</v>
      </c>
      <c r="BE119" s="88">
        <v>17934</v>
      </c>
      <c r="BF119" s="95">
        <v>-4971.5158375456631</v>
      </c>
      <c r="BG119" s="88">
        <v>19690.55315169903</v>
      </c>
      <c r="BH119" s="88">
        <v>89.263273454250665</v>
      </c>
      <c r="BI119" s="94">
        <v>-19601.289878244781</v>
      </c>
      <c r="BJ119" s="88">
        <v>27262.830010179536</v>
      </c>
      <c r="BK119" s="88">
        <v>2417.4142389754811</v>
      </c>
      <c r="BL119" s="95">
        <v>-24845.415771204054</v>
      </c>
      <c r="BM119" s="88">
        <v>3173.8161289656864</v>
      </c>
      <c r="BN119" s="88">
        <v>5646</v>
      </c>
      <c r="BO119" s="94">
        <v>2472.1838710343136</v>
      </c>
      <c r="BP119" s="91">
        <v>138013.08063535497</v>
      </c>
      <c r="BQ119" s="96">
        <v>108499.76272034892</v>
      </c>
      <c r="BR119" s="94">
        <v>-29513.317915006046</v>
      </c>
      <c r="BS119" s="88">
        <v>429846.52992593608</v>
      </c>
      <c r="BT119" s="88">
        <v>437380.08651764924</v>
      </c>
      <c r="BU119" s="116">
        <v>7533.5565917131607</v>
      </c>
      <c r="BV119" s="88">
        <v>292315.58819428389</v>
      </c>
      <c r="BW119" s="88">
        <v>286155.93061911536</v>
      </c>
      <c r="BX119" s="116">
        <v>-6159.6575751685305</v>
      </c>
      <c r="BY119" s="88">
        <v>68252.703385846253</v>
      </c>
      <c r="BZ119" s="88">
        <v>80714.390021534375</v>
      </c>
      <c r="CA119" s="116">
        <v>12461.686635688122</v>
      </c>
      <c r="CB119" s="88">
        <v>8684.4417229328828</v>
      </c>
      <c r="CC119" s="88">
        <v>8871.189319509529</v>
      </c>
      <c r="CD119" s="116">
        <v>186.74759657664617</v>
      </c>
      <c r="CE119" s="88">
        <v>1046.521132738802</v>
      </c>
      <c r="CF119" s="88">
        <v>0</v>
      </c>
      <c r="CG119" s="116">
        <v>-1046.521132738802</v>
      </c>
      <c r="CH119" s="88">
        <v>65763.985674066818</v>
      </c>
      <c r="CI119" s="88">
        <v>45034.812590973706</v>
      </c>
      <c r="CJ119" s="116">
        <v>-20729.173083093112</v>
      </c>
      <c r="CK119" s="88">
        <v>72691.189844225242</v>
      </c>
      <c r="CL119" s="88">
        <v>71921.356591263204</v>
      </c>
      <c r="CM119" s="116">
        <v>-769.83325296203839</v>
      </c>
      <c r="CN119" s="88">
        <v>138455.17551829206</v>
      </c>
      <c r="CO119" s="96">
        <v>116956.16918223692</v>
      </c>
      <c r="CP119" s="116">
        <v>-21499.006336055143</v>
      </c>
      <c r="CQ119" s="119">
        <v>2255713.2530278252</v>
      </c>
      <c r="CR119" s="77">
        <v>2156627.8402474588</v>
      </c>
      <c r="CS119" s="116">
        <v>-99085.412780366372</v>
      </c>
      <c r="CT119" s="91">
        <v>2706855.9036333901</v>
      </c>
      <c r="CU119" s="98">
        <v>2587953.4082969506</v>
      </c>
      <c r="CV119" s="117">
        <v>-118902.49533643946</v>
      </c>
      <c r="CW119" s="88">
        <v>79207.802252399677</v>
      </c>
      <c r="CX119" s="88">
        <v>198110.29758883978</v>
      </c>
      <c r="CY119" s="116">
        <v>118902.4953364401</v>
      </c>
      <c r="CZ119" s="99">
        <v>-118902.49533643985</v>
      </c>
      <c r="DA119" s="8">
        <v>1</v>
      </c>
      <c r="DB119" s="100">
        <v>190649.9</v>
      </c>
      <c r="DC119" s="100">
        <v>0</v>
      </c>
      <c r="DD119" s="100">
        <v>138050.93</v>
      </c>
      <c r="DE119" s="100">
        <v>0</v>
      </c>
      <c r="DF119" s="101">
        <v>-29692.426604774315</v>
      </c>
      <c r="DG119" s="120">
        <v>33432764.470629476</v>
      </c>
      <c r="DH119" s="494">
        <v>33447.490381268006</v>
      </c>
      <c r="DI119" s="96">
        <f>VLOOKUP(A119,'[9]побудинковий звіт'!$A$9:$DQ$353,121,FALSE)</f>
        <v>33556.65</v>
      </c>
      <c r="DJ119" s="103">
        <v>5.9239491863961771</v>
      </c>
      <c r="DK119" s="103">
        <v>7.1290165351185877</v>
      </c>
      <c r="DL119" s="103">
        <v>4.9645502632445</v>
      </c>
      <c r="DM119" s="104">
        <v>52589.376812520095</v>
      </c>
      <c r="DN119" s="104">
        <v>0</v>
      </c>
      <c r="DO119" s="105">
        <v>52589.376812520095</v>
      </c>
      <c r="DP119" s="2"/>
      <c r="DQ119" s="104">
        <v>52598.97</v>
      </c>
      <c r="DR119" s="104">
        <v>0</v>
      </c>
      <c r="DS119" s="104">
        <v>52598.97</v>
      </c>
      <c r="DT119" s="106">
        <v>52744.813394231969</v>
      </c>
      <c r="DU119" s="104">
        <v>-145.84339423196798</v>
      </c>
      <c r="DV119" s="107">
        <v>1476.0000000000002</v>
      </c>
      <c r="DX119" s="77">
        <v>697790.02599436801</v>
      </c>
      <c r="DY119" s="77">
        <v>622962.15041482786</v>
      </c>
      <c r="DZ119" s="108">
        <v>138050.93</v>
      </c>
      <c r="EB119" s="109">
        <v>5321743.2923194207</v>
      </c>
      <c r="ED119" s="110">
        <v>94416</v>
      </c>
      <c r="EE119" s="111">
        <v>64723.573395225685</v>
      </c>
      <c r="EG119" s="112">
        <v>-45404.089658116383</v>
      </c>
      <c r="EI119" s="121">
        <v>9</v>
      </c>
      <c r="EJ119" s="77">
        <v>13687.240764390242</v>
      </c>
      <c r="EN119" s="114" t="s">
        <v>245</v>
      </c>
    </row>
    <row r="120" spans="1:144" hidden="1" x14ac:dyDescent="0.3">
      <c r="A120" s="81">
        <v>150000603</v>
      </c>
      <c r="B120" s="82" t="s">
        <v>246</v>
      </c>
      <c r="C120" s="490" t="s">
        <v>247</v>
      </c>
      <c r="D120" s="84">
        <v>507.5</v>
      </c>
      <c r="E120" s="115">
        <v>311.60000000000002</v>
      </c>
      <c r="F120" s="104"/>
      <c r="G120" s="104">
        <v>195.9</v>
      </c>
      <c r="H120" s="88">
        <v>8817.9541789527248</v>
      </c>
      <c r="I120" s="88">
        <v>8869.9275757752603</v>
      </c>
      <c r="J120" s="116">
        <v>51.973396822535506</v>
      </c>
      <c r="K120" s="88">
        <v>1638.0120945531498</v>
      </c>
      <c r="L120" s="88">
        <v>1654.0890898104167</v>
      </c>
      <c r="M120" s="116">
        <v>16.076995257266844</v>
      </c>
      <c r="N120" s="88">
        <v>3144.4042548015791</v>
      </c>
      <c r="O120" s="88">
        <v>2990.077685118089</v>
      </c>
      <c r="P120" s="116">
        <v>-154.32656968349011</v>
      </c>
      <c r="Q120" s="88">
        <v>0</v>
      </c>
      <c r="R120" s="88">
        <v>0</v>
      </c>
      <c r="S120" s="116">
        <v>0</v>
      </c>
      <c r="T120" s="88">
        <v>0</v>
      </c>
      <c r="U120" s="88">
        <v>0</v>
      </c>
      <c r="V120" s="116">
        <v>0</v>
      </c>
      <c r="W120" s="88">
        <v>4087.0665444640722</v>
      </c>
      <c r="X120" s="88">
        <v>3300.7018722746202</v>
      </c>
      <c r="Y120" s="116">
        <v>-786.36467218945199</v>
      </c>
      <c r="Z120" s="88">
        <v>547.45200000000023</v>
      </c>
      <c r="AA120" s="88">
        <v>0</v>
      </c>
      <c r="AB120" s="116">
        <v>-547.45200000000023</v>
      </c>
      <c r="AC120" s="88">
        <v>11158.009569376509</v>
      </c>
      <c r="AD120" s="88">
        <v>11996.154627259635</v>
      </c>
      <c r="AE120" s="117">
        <v>838.14505788312636</v>
      </c>
      <c r="AF120" s="91">
        <v>29392.898642148037</v>
      </c>
      <c r="AG120" s="92">
        <v>28810.950850238023</v>
      </c>
      <c r="AH120" s="116">
        <v>-581.94779191001362</v>
      </c>
      <c r="AI120" s="88">
        <v>0</v>
      </c>
      <c r="AJ120" s="88">
        <v>0</v>
      </c>
      <c r="AK120" s="116">
        <v>0</v>
      </c>
      <c r="AL120" s="88">
        <v>0</v>
      </c>
      <c r="AM120" s="88">
        <v>0</v>
      </c>
      <c r="AN120" s="116">
        <v>0</v>
      </c>
      <c r="AO120" s="88">
        <v>2771.6998950754801</v>
      </c>
      <c r="AP120" s="88">
        <v>2275.0233797857209</v>
      </c>
      <c r="AQ120" s="116">
        <v>-496.67651528975921</v>
      </c>
      <c r="AR120" s="88">
        <v>29288.58966034482</v>
      </c>
      <c r="AS120" s="88">
        <v>46960</v>
      </c>
      <c r="AT120" s="118">
        <v>17671.41033965518</v>
      </c>
      <c r="AU120" s="88">
        <v>3030.6495676663835</v>
      </c>
      <c r="AV120" s="88">
        <v>0</v>
      </c>
      <c r="AW120" s="94">
        <v>-3030.6495676663835</v>
      </c>
      <c r="AX120" s="88">
        <v>3195.5204977088724</v>
      </c>
      <c r="AY120" s="88">
        <v>0</v>
      </c>
      <c r="AZ120" s="117">
        <v>-3195.5204977088724</v>
      </c>
      <c r="BA120" s="88">
        <v>1062.3966811251898</v>
      </c>
      <c r="BB120" s="88">
        <v>0</v>
      </c>
      <c r="BC120" s="94">
        <v>-1062.3966811251898</v>
      </c>
      <c r="BD120" s="88">
        <v>0</v>
      </c>
      <c r="BE120" s="88">
        <v>0</v>
      </c>
      <c r="BF120" s="95">
        <v>0</v>
      </c>
      <c r="BG120" s="88">
        <v>0</v>
      </c>
      <c r="BH120" s="88">
        <v>0</v>
      </c>
      <c r="BI120" s="94">
        <v>0</v>
      </c>
      <c r="BJ120" s="88">
        <v>543.44285098270359</v>
      </c>
      <c r="BK120" s="88">
        <v>0</v>
      </c>
      <c r="BL120" s="95">
        <v>-543.44285098270359</v>
      </c>
      <c r="BM120" s="88">
        <v>136.86300000000006</v>
      </c>
      <c r="BN120" s="88">
        <v>0</v>
      </c>
      <c r="BO120" s="94">
        <v>-136.86300000000006</v>
      </c>
      <c r="BP120" s="91">
        <v>7968.8725974831505</v>
      </c>
      <c r="BQ120" s="96">
        <v>0</v>
      </c>
      <c r="BR120" s="94">
        <v>-7968.8725974831505</v>
      </c>
      <c r="BS120" s="88">
        <v>34962.715241960293</v>
      </c>
      <c r="BT120" s="88">
        <v>40231.842287085754</v>
      </c>
      <c r="BU120" s="116">
        <v>5269.1270451254604</v>
      </c>
      <c r="BV120" s="88">
        <v>14179.504922948881</v>
      </c>
      <c r="BW120" s="88">
        <v>17312.229208235411</v>
      </c>
      <c r="BX120" s="116">
        <v>3132.7242852865293</v>
      </c>
      <c r="BY120" s="88">
        <v>7668.6749095798705</v>
      </c>
      <c r="BZ120" s="88">
        <v>11178.528455620446</v>
      </c>
      <c r="CA120" s="116">
        <v>3509.8535460405756</v>
      </c>
      <c r="CB120" s="88">
        <v>0</v>
      </c>
      <c r="CC120" s="88">
        <v>0</v>
      </c>
      <c r="CD120" s="116">
        <v>0</v>
      </c>
      <c r="CE120" s="88">
        <v>0</v>
      </c>
      <c r="CF120" s="88">
        <v>0</v>
      </c>
      <c r="CG120" s="116">
        <v>0</v>
      </c>
      <c r="CH120" s="88">
        <v>3288.1809878168979</v>
      </c>
      <c r="CI120" s="88">
        <v>2047.4081447933477</v>
      </c>
      <c r="CJ120" s="116">
        <v>-1240.7728430235502</v>
      </c>
      <c r="CK120" s="88">
        <v>0</v>
      </c>
      <c r="CL120" s="88">
        <v>0</v>
      </c>
      <c r="CM120" s="116">
        <v>0</v>
      </c>
      <c r="CN120" s="88">
        <v>3288.1809878168979</v>
      </c>
      <c r="CO120" s="96">
        <v>2047.4081447933477</v>
      </c>
      <c r="CP120" s="116">
        <v>-1240.7728430235502</v>
      </c>
      <c r="CQ120" s="119">
        <v>129521.13685735743</v>
      </c>
      <c r="CR120" s="77">
        <v>148815.98232575873</v>
      </c>
      <c r="CS120" s="116">
        <v>19294.845468401298</v>
      </c>
      <c r="CT120" s="91">
        <v>155425.3642288289</v>
      </c>
      <c r="CU120" s="98">
        <v>178579.17879091046</v>
      </c>
      <c r="CV120" s="117">
        <v>23153.814562081563</v>
      </c>
      <c r="CW120" s="88">
        <v>5525.7966341031242</v>
      </c>
      <c r="CX120" s="88">
        <v>-17628.017927978392</v>
      </c>
      <c r="CY120" s="116">
        <v>-23153.814562081516</v>
      </c>
      <c r="CZ120" s="99">
        <v>23153.814562081545</v>
      </c>
      <c r="DA120" s="8">
        <v>2</v>
      </c>
      <c r="DB120" s="100">
        <v>18634.38</v>
      </c>
      <c r="DC120" s="100">
        <v>-157.76</v>
      </c>
      <c r="DD120" s="100">
        <v>16657.09</v>
      </c>
      <c r="DE120" s="100">
        <v>-1166.98</v>
      </c>
      <c r="DF120" s="101">
        <v>9296.0066260351159</v>
      </c>
      <c r="DG120" s="120">
        <v>1931413.9303551842</v>
      </c>
      <c r="DH120" s="494">
        <v>1388.2564343328027</v>
      </c>
      <c r="DI120" s="96">
        <f>VLOOKUP(A120,'[9]побудинковий звіт'!$A$9:$DQ$353,121,FALSE)</f>
        <v>1808.11</v>
      </c>
      <c r="DJ120" s="103">
        <v>6.3456408334079217</v>
      </c>
      <c r="DK120" s="103"/>
      <c r="DL120" s="103">
        <v>5.1515516438840621</v>
      </c>
      <c r="DM120" s="104">
        <v>1977.3016836899085</v>
      </c>
      <c r="DN120" s="104">
        <v>1009.1889670368878</v>
      </c>
      <c r="DO120" s="105">
        <v>2986.490650726796</v>
      </c>
      <c r="DP120" s="2"/>
      <c r="DQ120" s="104">
        <v>1977.29</v>
      </c>
      <c r="DR120" s="104">
        <v>1009.22</v>
      </c>
      <c r="DS120" s="104">
        <v>2986.51</v>
      </c>
      <c r="DT120" s="106">
        <v>2997.9528891050536</v>
      </c>
      <c r="DU120" s="104">
        <v>-11.442889105053382</v>
      </c>
      <c r="DV120" s="107">
        <v>1104</v>
      </c>
      <c r="DX120" s="77">
        <v>44708.954709393562</v>
      </c>
      <c r="DY120" s="77">
        <v>56352</v>
      </c>
      <c r="DZ120" s="108">
        <v>15490.11</v>
      </c>
      <c r="EB120" s="109">
        <v>351463.07592413784</v>
      </c>
      <c r="ED120" s="110">
        <v>-12791</v>
      </c>
      <c r="EE120" s="111">
        <v>-3494.9933739648841</v>
      </c>
      <c r="EG120" s="112">
        <v>4449.4203253172427</v>
      </c>
      <c r="EI120" s="121">
        <v>2</v>
      </c>
      <c r="EJ120" s="77">
        <v>842.83461006573543</v>
      </c>
      <c r="EN120" s="114" t="s">
        <v>247</v>
      </c>
    </row>
    <row r="121" spans="1:144" hidden="1" x14ac:dyDescent="0.3">
      <c r="A121" s="81">
        <v>150001562</v>
      </c>
      <c r="B121" s="82" t="s">
        <v>248</v>
      </c>
      <c r="C121" s="490" t="s">
        <v>249</v>
      </c>
      <c r="D121" s="84">
        <v>2425.9</v>
      </c>
      <c r="E121" s="115">
        <v>2425.9</v>
      </c>
      <c r="F121" s="104"/>
      <c r="G121" s="104">
        <v>0</v>
      </c>
      <c r="H121" s="88">
        <v>40161.764570070125</v>
      </c>
      <c r="I121" s="88">
        <v>40590.19589283425</v>
      </c>
      <c r="J121" s="116">
        <v>428.43132276412507</v>
      </c>
      <c r="K121" s="88">
        <v>4408.7323738337564</v>
      </c>
      <c r="L121" s="88">
        <v>4452.0003904093064</v>
      </c>
      <c r="M121" s="116">
        <v>43.268016575550064</v>
      </c>
      <c r="N121" s="88">
        <v>0</v>
      </c>
      <c r="O121" s="88">
        <v>0</v>
      </c>
      <c r="P121" s="116">
        <v>0</v>
      </c>
      <c r="Q121" s="88">
        <v>0</v>
      </c>
      <c r="R121" s="88">
        <v>0</v>
      </c>
      <c r="S121" s="116">
        <v>0</v>
      </c>
      <c r="T121" s="88">
        <v>0</v>
      </c>
      <c r="U121" s="88">
        <v>0</v>
      </c>
      <c r="V121" s="116">
        <v>0</v>
      </c>
      <c r="W121" s="88">
        <v>10076.251457637729</v>
      </c>
      <c r="X121" s="88">
        <v>11884.37759372455</v>
      </c>
      <c r="Y121" s="116">
        <v>1808.1261360868211</v>
      </c>
      <c r="Z121" s="88">
        <v>2629.8</v>
      </c>
      <c r="AA121" s="88">
        <v>0</v>
      </c>
      <c r="AB121" s="116">
        <v>-2629.8</v>
      </c>
      <c r="AC121" s="88">
        <v>48248.865233407523</v>
      </c>
      <c r="AD121" s="88">
        <v>57477.59140765683</v>
      </c>
      <c r="AE121" s="117">
        <v>9228.7261742493065</v>
      </c>
      <c r="AF121" s="91">
        <v>105525.41363494913</v>
      </c>
      <c r="AG121" s="92">
        <v>114404.16528462493</v>
      </c>
      <c r="AH121" s="116">
        <v>8878.7516496758035</v>
      </c>
      <c r="AI121" s="88">
        <v>0</v>
      </c>
      <c r="AJ121" s="88">
        <v>0</v>
      </c>
      <c r="AK121" s="116">
        <v>0</v>
      </c>
      <c r="AL121" s="88">
        <v>0</v>
      </c>
      <c r="AM121" s="88">
        <v>0</v>
      </c>
      <c r="AN121" s="116">
        <v>0</v>
      </c>
      <c r="AO121" s="88">
        <v>4328.4428190283206</v>
      </c>
      <c r="AP121" s="88">
        <v>3693.0282590575853</v>
      </c>
      <c r="AQ121" s="116">
        <v>-635.41455997073535</v>
      </c>
      <c r="AR121" s="88">
        <v>190851.19933998902</v>
      </c>
      <c r="AS121" s="88">
        <v>159223</v>
      </c>
      <c r="AT121" s="118">
        <v>-31628.19933998902</v>
      </c>
      <c r="AU121" s="88">
        <v>13227.870902263297</v>
      </c>
      <c r="AV121" s="88">
        <v>0</v>
      </c>
      <c r="AW121" s="94">
        <v>-13227.870902263297</v>
      </c>
      <c r="AX121" s="88">
        <v>8601.2143663094994</v>
      </c>
      <c r="AY121" s="88">
        <v>0</v>
      </c>
      <c r="AZ121" s="117">
        <v>-8601.2143663094994</v>
      </c>
      <c r="BA121" s="88">
        <v>0</v>
      </c>
      <c r="BB121" s="88">
        <v>0</v>
      </c>
      <c r="BC121" s="94">
        <v>0</v>
      </c>
      <c r="BD121" s="88">
        <v>0</v>
      </c>
      <c r="BE121" s="88">
        <v>0</v>
      </c>
      <c r="BF121" s="95">
        <v>0</v>
      </c>
      <c r="BG121" s="88">
        <v>0</v>
      </c>
      <c r="BH121" s="88">
        <v>0</v>
      </c>
      <c r="BI121" s="94">
        <v>0</v>
      </c>
      <c r="BJ121" s="88">
        <v>4027.035547455745</v>
      </c>
      <c r="BK121" s="88">
        <v>0</v>
      </c>
      <c r="BL121" s="95">
        <v>-4027.035547455745</v>
      </c>
      <c r="BM121" s="88">
        <v>657.45</v>
      </c>
      <c r="BN121" s="88">
        <v>0</v>
      </c>
      <c r="BO121" s="94">
        <v>-657.45</v>
      </c>
      <c r="BP121" s="91">
        <v>26513.570816028539</v>
      </c>
      <c r="BQ121" s="96">
        <v>0</v>
      </c>
      <c r="BR121" s="94">
        <v>-26513.570816028539</v>
      </c>
      <c r="BS121" s="88">
        <v>79904.063843542375</v>
      </c>
      <c r="BT121" s="88">
        <v>109624.33928693278</v>
      </c>
      <c r="BU121" s="116">
        <v>29720.275443390405</v>
      </c>
      <c r="BV121" s="88">
        <v>38853.104294826036</v>
      </c>
      <c r="BW121" s="88">
        <v>40547.932624629349</v>
      </c>
      <c r="BX121" s="116">
        <v>1694.828329803313</v>
      </c>
      <c r="BY121" s="88">
        <v>35911.355173395328</v>
      </c>
      <c r="BZ121" s="88">
        <v>23396.012489649023</v>
      </c>
      <c r="CA121" s="116">
        <v>-12515.342683746305</v>
      </c>
      <c r="CB121" s="88">
        <v>383.93402352889029</v>
      </c>
      <c r="CC121" s="88">
        <v>389.31649116779056</v>
      </c>
      <c r="CD121" s="116">
        <v>5.3824676389002661</v>
      </c>
      <c r="CE121" s="88">
        <v>46.598056354198143</v>
      </c>
      <c r="CF121" s="88">
        <v>0</v>
      </c>
      <c r="CG121" s="116">
        <v>-46.598056354198143</v>
      </c>
      <c r="CH121" s="88">
        <v>101807.84957029922</v>
      </c>
      <c r="CI121" s="88">
        <v>36348.692030175618</v>
      </c>
      <c r="CJ121" s="116">
        <v>-65459.157540123604</v>
      </c>
      <c r="CK121" s="88">
        <v>0</v>
      </c>
      <c r="CL121" s="88">
        <v>0</v>
      </c>
      <c r="CM121" s="116">
        <v>0</v>
      </c>
      <c r="CN121" s="88">
        <v>101807.84957029922</v>
      </c>
      <c r="CO121" s="96">
        <v>36348.692030175618</v>
      </c>
      <c r="CP121" s="116">
        <v>-65459.157540123604</v>
      </c>
      <c r="CQ121" s="119">
        <v>584125.53157194098</v>
      </c>
      <c r="CR121" s="77">
        <v>487626.48646623711</v>
      </c>
      <c r="CS121" s="116">
        <v>-96499.045105703874</v>
      </c>
      <c r="CT121" s="91">
        <v>700950.6378863292</v>
      </c>
      <c r="CU121" s="98">
        <v>585151.78375948453</v>
      </c>
      <c r="CV121" s="117">
        <v>-115798.85412684467</v>
      </c>
      <c r="CW121" s="88">
        <v>21444.072114295632</v>
      </c>
      <c r="CX121" s="88">
        <v>137242.92624114041</v>
      </c>
      <c r="CY121" s="116">
        <v>115798.85412684477</v>
      </c>
      <c r="CZ121" s="99">
        <v>-115798.85412684482</v>
      </c>
      <c r="DA121" s="8">
        <v>2</v>
      </c>
      <c r="DB121" s="100">
        <v>12456.89</v>
      </c>
      <c r="DC121" s="100">
        <v>0</v>
      </c>
      <c r="DD121" s="100">
        <v>-97.610000000000582</v>
      </c>
      <c r="DE121" s="100">
        <v>0</v>
      </c>
      <c r="DF121" s="101">
        <v>-117720.0117494716</v>
      </c>
      <c r="DG121" s="120">
        <v>8668736.5200074986</v>
      </c>
      <c r="DH121" s="494">
        <v>10807.995134942059</v>
      </c>
      <c r="DI121" s="96">
        <f>VLOOKUP(A121,'[9]побудинковий звіт'!$A$9:$DQ$353,121,FALSE)</f>
        <v>0</v>
      </c>
      <c r="DJ121" s="103">
        <v>5.1751876602087608</v>
      </c>
      <c r="DK121" s="103"/>
      <c r="DL121" s="103">
        <v>4.7652041874748914</v>
      </c>
      <c r="DM121" s="104">
        <v>12554.487744900433</v>
      </c>
      <c r="DN121" s="104">
        <v>0</v>
      </c>
      <c r="DO121" s="105">
        <v>12554.487744900433</v>
      </c>
      <c r="DP121" s="2"/>
      <c r="DQ121" s="104">
        <v>12554.5</v>
      </c>
      <c r="DR121" s="104">
        <v>0</v>
      </c>
      <c r="DS121" s="104">
        <v>12554.5</v>
      </c>
      <c r="DT121" s="106">
        <v>12591.594605230188</v>
      </c>
      <c r="DU121" s="104">
        <v>-37.094605230187881</v>
      </c>
      <c r="DV121" s="107">
        <v>0</v>
      </c>
      <c r="DW121" s="2">
        <v>0.94610073240512027</v>
      </c>
      <c r="DX121" s="77">
        <v>260837.72418722106</v>
      </c>
      <c r="DY121" s="77">
        <v>191067.6</v>
      </c>
      <c r="DZ121" s="108">
        <v>-97.610000000000582</v>
      </c>
      <c r="EB121" s="109">
        <v>2290214.3920798684</v>
      </c>
      <c r="ED121" s="110">
        <v>12244</v>
      </c>
      <c r="EE121" s="111">
        <v>-105476.0117494716</v>
      </c>
      <c r="EG121" s="112">
        <v>-160068.12155505898</v>
      </c>
      <c r="EI121" s="121">
        <v>4</v>
      </c>
      <c r="EJ121" s="77">
        <v>5241.403961581701</v>
      </c>
      <c r="EN121" s="114" t="s">
        <v>249</v>
      </c>
    </row>
    <row r="122" spans="1:144" hidden="1" x14ac:dyDescent="0.3">
      <c r="A122" s="81">
        <v>150000604</v>
      </c>
      <c r="B122" s="82" t="s">
        <v>250</v>
      </c>
      <c r="C122" s="490" t="s">
        <v>251</v>
      </c>
      <c r="D122" s="84">
        <v>452.1</v>
      </c>
      <c r="E122" s="115">
        <v>387.5</v>
      </c>
      <c r="F122" s="104"/>
      <c r="G122" s="104">
        <v>64.599999999999994</v>
      </c>
      <c r="H122" s="88">
        <v>8786.591046579586</v>
      </c>
      <c r="I122" s="88">
        <v>8859.707096302338</v>
      </c>
      <c r="J122" s="116">
        <v>73.116049722751995</v>
      </c>
      <c r="K122" s="88">
        <v>1615.8807350543545</v>
      </c>
      <c r="L122" s="88">
        <v>1631.7259615829548</v>
      </c>
      <c r="M122" s="116">
        <v>15.845226528600278</v>
      </c>
      <c r="N122" s="88">
        <v>2831.9508148262757</v>
      </c>
      <c r="O122" s="88">
        <v>2692.8291894027871</v>
      </c>
      <c r="P122" s="116">
        <v>-139.12162542348869</v>
      </c>
      <c r="Q122" s="88">
        <v>0</v>
      </c>
      <c r="R122" s="88">
        <v>0</v>
      </c>
      <c r="S122" s="116">
        <v>0</v>
      </c>
      <c r="T122" s="88">
        <v>0</v>
      </c>
      <c r="U122" s="88">
        <v>0</v>
      </c>
      <c r="V122" s="116">
        <v>0</v>
      </c>
      <c r="W122" s="88">
        <v>4021.5444611535318</v>
      </c>
      <c r="X122" s="88">
        <v>3435.3549387109779</v>
      </c>
      <c r="Y122" s="116">
        <v>-586.18952244255388</v>
      </c>
      <c r="Z122" s="88">
        <v>488.26800000000003</v>
      </c>
      <c r="AA122" s="88">
        <v>0</v>
      </c>
      <c r="AB122" s="116">
        <v>-488.26800000000003</v>
      </c>
      <c r="AC122" s="88">
        <v>9636.2072943276162</v>
      </c>
      <c r="AD122" s="88">
        <v>10695.919664361518</v>
      </c>
      <c r="AE122" s="117">
        <v>1059.7123700339016</v>
      </c>
      <c r="AF122" s="91">
        <v>27380.442351941361</v>
      </c>
      <c r="AG122" s="92">
        <v>27315.536850360575</v>
      </c>
      <c r="AH122" s="116">
        <v>-64.905501580786222</v>
      </c>
      <c r="AI122" s="88">
        <v>0</v>
      </c>
      <c r="AJ122" s="88">
        <v>0</v>
      </c>
      <c r="AK122" s="116">
        <v>0</v>
      </c>
      <c r="AL122" s="88">
        <v>0</v>
      </c>
      <c r="AM122" s="88">
        <v>0</v>
      </c>
      <c r="AN122" s="116">
        <v>0</v>
      </c>
      <c r="AO122" s="88">
        <v>3863.2648329893577</v>
      </c>
      <c r="AP122" s="88">
        <v>3194.1122613541802</v>
      </c>
      <c r="AQ122" s="116">
        <v>-669.15257163517754</v>
      </c>
      <c r="AR122" s="88">
        <v>21895.358074209907</v>
      </c>
      <c r="AS122" s="88">
        <v>75394.741923150985</v>
      </c>
      <c r="AT122" s="118">
        <v>53499.383848941077</v>
      </c>
      <c r="AU122" s="88">
        <v>2823.0536680838036</v>
      </c>
      <c r="AV122" s="88">
        <v>349</v>
      </c>
      <c r="AW122" s="94">
        <v>-2474.0536680838036</v>
      </c>
      <c r="AX122" s="88">
        <v>3154.6484065373297</v>
      </c>
      <c r="AY122" s="88">
        <v>806</v>
      </c>
      <c r="AZ122" s="117">
        <v>-2348.6484065373297</v>
      </c>
      <c r="BA122" s="88">
        <v>866.58948977273553</v>
      </c>
      <c r="BB122" s="88">
        <v>0</v>
      </c>
      <c r="BC122" s="94">
        <v>-866.58948977273553</v>
      </c>
      <c r="BD122" s="88">
        <v>0</v>
      </c>
      <c r="BE122" s="88">
        <v>0</v>
      </c>
      <c r="BF122" s="95">
        <v>0</v>
      </c>
      <c r="BG122" s="88">
        <v>0</v>
      </c>
      <c r="BH122" s="88">
        <v>0</v>
      </c>
      <c r="BI122" s="94">
        <v>0</v>
      </c>
      <c r="BJ122" s="88">
        <v>539.63513953550773</v>
      </c>
      <c r="BK122" s="88">
        <v>709</v>
      </c>
      <c r="BL122" s="95">
        <v>169.36486046449227</v>
      </c>
      <c r="BM122" s="88">
        <v>122.06700000000001</v>
      </c>
      <c r="BN122" s="88">
        <v>0</v>
      </c>
      <c r="BO122" s="94">
        <v>-122.06700000000001</v>
      </c>
      <c r="BP122" s="91">
        <v>7505.9937039293764</v>
      </c>
      <c r="BQ122" s="96">
        <v>1864</v>
      </c>
      <c r="BR122" s="94">
        <v>-5641.9937039293764</v>
      </c>
      <c r="BS122" s="88">
        <v>29224.907697816896</v>
      </c>
      <c r="BT122" s="88">
        <v>34721.578139190555</v>
      </c>
      <c r="BU122" s="116">
        <v>5496.6704413736588</v>
      </c>
      <c r="BV122" s="88">
        <v>16672.745305313627</v>
      </c>
      <c r="BW122" s="88">
        <v>18872.663939541075</v>
      </c>
      <c r="BX122" s="116">
        <v>2199.9186342274479</v>
      </c>
      <c r="BY122" s="88">
        <v>7592.2457620928008</v>
      </c>
      <c r="BZ122" s="88">
        <v>6733.2490615118468</v>
      </c>
      <c r="CA122" s="116">
        <v>-858.99670058095398</v>
      </c>
      <c r="CB122" s="88">
        <v>0</v>
      </c>
      <c r="CC122" s="88">
        <v>0</v>
      </c>
      <c r="CD122" s="116">
        <v>0</v>
      </c>
      <c r="CE122" s="88">
        <v>0</v>
      </c>
      <c r="CF122" s="88">
        <v>0</v>
      </c>
      <c r="CG122" s="116">
        <v>0</v>
      </c>
      <c r="CH122" s="88">
        <v>607.57082012323906</v>
      </c>
      <c r="CI122" s="88">
        <v>637.71593815935159</v>
      </c>
      <c r="CJ122" s="116">
        <v>30.145118036112535</v>
      </c>
      <c r="CK122" s="88">
        <v>0</v>
      </c>
      <c r="CL122" s="88">
        <v>0</v>
      </c>
      <c r="CM122" s="116">
        <v>0</v>
      </c>
      <c r="CN122" s="88">
        <v>607.57082012323906</v>
      </c>
      <c r="CO122" s="96">
        <v>637.71593815935159</v>
      </c>
      <c r="CP122" s="116">
        <v>30.145118036112535</v>
      </c>
      <c r="CQ122" s="119">
        <v>114742.52854841655</v>
      </c>
      <c r="CR122" s="77">
        <v>168733.59811326856</v>
      </c>
      <c r="CS122" s="116">
        <v>53991.069564852005</v>
      </c>
      <c r="CT122" s="91">
        <v>137691.03425809985</v>
      </c>
      <c r="CU122" s="98">
        <v>202480.31773592226</v>
      </c>
      <c r="CV122" s="117">
        <v>64789.283477822406</v>
      </c>
      <c r="CW122" s="88">
        <v>2744.6106284548155</v>
      </c>
      <c r="CX122" s="88">
        <v>-62044.672849367569</v>
      </c>
      <c r="CY122" s="116">
        <v>-64789.283477822384</v>
      </c>
      <c r="CZ122" s="99">
        <v>64789.283477822391</v>
      </c>
      <c r="DA122" s="8">
        <v>2</v>
      </c>
      <c r="DB122" s="100">
        <v>19412.419999999998</v>
      </c>
      <c r="DC122" s="100">
        <v>5106.2700000000004</v>
      </c>
      <c r="DD122" s="100">
        <v>17075.859999999997</v>
      </c>
      <c r="DE122" s="100">
        <v>4787.13</v>
      </c>
      <c r="DF122" s="101">
        <v>51461.161832085098</v>
      </c>
      <c r="DG122" s="120">
        <v>1685227.7386386562</v>
      </c>
      <c r="DH122" s="494">
        <v>1726.4100394863958</v>
      </c>
      <c r="DI122" s="96">
        <f>VLOOKUP(A122,'[9]побудинковий звіт'!$A$9:$DQ$353,121,FALSE)</f>
        <v>1179.3599999999999</v>
      </c>
      <c r="DJ122" s="103">
        <v>6.0302660374661228</v>
      </c>
      <c r="DK122" s="103"/>
      <c r="DL122" s="103">
        <v>4.940238089916317</v>
      </c>
      <c r="DM122" s="104">
        <v>2336.7280895181225</v>
      </c>
      <c r="DN122" s="104">
        <v>319.13938060859402</v>
      </c>
      <c r="DO122" s="105">
        <v>2655.8674701267164</v>
      </c>
      <c r="DP122" s="2"/>
      <c r="DQ122" s="104">
        <v>2336.56</v>
      </c>
      <c r="DR122" s="104">
        <v>319.14</v>
      </c>
      <c r="DS122" s="104">
        <v>2655.7</v>
      </c>
      <c r="DT122" s="106">
        <v>2655.8674701267169</v>
      </c>
      <c r="DU122" s="104">
        <v>-0.16747012671703487</v>
      </c>
      <c r="DV122" s="107">
        <v>1104</v>
      </c>
      <c r="DX122" s="77">
        <v>35281.622133767138</v>
      </c>
      <c r="DY122" s="77">
        <v>92710.490307781176</v>
      </c>
      <c r="DZ122" s="108">
        <v>21862.989999999998</v>
      </c>
      <c r="EB122" s="109">
        <v>262744.29689051886</v>
      </c>
      <c r="ED122" s="110">
        <v>-5565</v>
      </c>
      <c r="EE122" s="111">
        <v>45896.161832085098</v>
      </c>
      <c r="EG122" s="112">
        <v>49034.005248332302</v>
      </c>
      <c r="EI122" s="121">
        <v>2</v>
      </c>
      <c r="EJ122" s="77">
        <v>585.36028312342989</v>
      </c>
      <c r="EN122" s="114" t="s">
        <v>251</v>
      </c>
    </row>
    <row r="123" spans="1:144" hidden="1" x14ac:dyDescent="0.3">
      <c r="A123" s="81">
        <v>150000605</v>
      </c>
      <c r="B123" s="82" t="s">
        <v>252</v>
      </c>
      <c r="C123" s="490" t="s">
        <v>253</v>
      </c>
      <c r="D123" s="84">
        <v>378.8</v>
      </c>
      <c r="E123" s="115">
        <v>321.10000000000002</v>
      </c>
      <c r="F123" s="104"/>
      <c r="G123" s="104">
        <v>57.7</v>
      </c>
      <c r="H123" s="88">
        <v>6477.2206837771064</v>
      </c>
      <c r="I123" s="88">
        <v>6575.6264139691575</v>
      </c>
      <c r="J123" s="116">
        <v>98.405730192051124</v>
      </c>
      <c r="K123" s="88">
        <v>1913.1998535457681</v>
      </c>
      <c r="L123" s="88">
        <v>1931.9763659723635</v>
      </c>
      <c r="M123" s="116">
        <v>18.776512426595446</v>
      </c>
      <c r="N123" s="88">
        <v>2323.9726857440605</v>
      </c>
      <c r="O123" s="88">
        <v>2209.893059006668</v>
      </c>
      <c r="P123" s="116">
        <v>-114.07962673739257</v>
      </c>
      <c r="Q123" s="88">
        <v>0</v>
      </c>
      <c r="R123" s="88">
        <v>0</v>
      </c>
      <c r="S123" s="116">
        <v>0</v>
      </c>
      <c r="T123" s="88">
        <v>0</v>
      </c>
      <c r="U123" s="88">
        <v>0</v>
      </c>
      <c r="V123" s="116">
        <v>0</v>
      </c>
      <c r="W123" s="88">
        <v>2446.4236419801327</v>
      </c>
      <c r="X123" s="88">
        <v>2237.6958764534393</v>
      </c>
      <c r="Y123" s="116">
        <v>-208.72776552669347</v>
      </c>
      <c r="Z123" s="88">
        <v>409.32</v>
      </c>
      <c r="AA123" s="88">
        <v>0</v>
      </c>
      <c r="AB123" s="116">
        <v>-409.32</v>
      </c>
      <c r="AC123" s="88">
        <v>8109.7236521504428</v>
      </c>
      <c r="AD123" s="88">
        <v>8965.578026561383</v>
      </c>
      <c r="AE123" s="117">
        <v>855.85437441094018</v>
      </c>
      <c r="AF123" s="91">
        <v>21679.86051719751</v>
      </c>
      <c r="AG123" s="92">
        <v>21920.769741963013</v>
      </c>
      <c r="AH123" s="116">
        <v>240.90922476550259</v>
      </c>
      <c r="AI123" s="88">
        <v>0</v>
      </c>
      <c r="AJ123" s="88">
        <v>0</v>
      </c>
      <c r="AK123" s="116">
        <v>0</v>
      </c>
      <c r="AL123" s="88">
        <v>0</v>
      </c>
      <c r="AM123" s="88">
        <v>0</v>
      </c>
      <c r="AN123" s="116">
        <v>0</v>
      </c>
      <c r="AO123" s="88">
        <v>4409.0482590669517</v>
      </c>
      <c r="AP123" s="88">
        <v>3586.3555538312771</v>
      </c>
      <c r="AQ123" s="116">
        <v>-822.69270523567457</v>
      </c>
      <c r="AR123" s="88">
        <v>23399.12899988344</v>
      </c>
      <c r="AS123" s="88">
        <v>49240</v>
      </c>
      <c r="AT123" s="118">
        <v>25840.87100011656</v>
      </c>
      <c r="AU123" s="88">
        <v>2869.8545344967602</v>
      </c>
      <c r="AV123" s="88">
        <v>0</v>
      </c>
      <c r="AW123" s="94">
        <v>-2869.8545344967602</v>
      </c>
      <c r="AX123" s="88">
        <v>3733.8044310213295</v>
      </c>
      <c r="AY123" s="88">
        <v>0</v>
      </c>
      <c r="AZ123" s="117">
        <v>-3733.8044310213295</v>
      </c>
      <c r="BA123" s="88">
        <v>606.09557474428357</v>
      </c>
      <c r="BB123" s="88">
        <v>1610</v>
      </c>
      <c r="BC123" s="94">
        <v>1003.9044252557164</v>
      </c>
      <c r="BD123" s="88">
        <v>0</v>
      </c>
      <c r="BE123" s="88">
        <v>0</v>
      </c>
      <c r="BF123" s="95">
        <v>0</v>
      </c>
      <c r="BG123" s="88">
        <v>0</v>
      </c>
      <c r="BH123" s="88">
        <v>0</v>
      </c>
      <c r="BI123" s="94">
        <v>0</v>
      </c>
      <c r="BJ123" s="88">
        <v>247.92618947202834</v>
      </c>
      <c r="BK123" s="88">
        <v>709</v>
      </c>
      <c r="BL123" s="95">
        <v>461.07381052797166</v>
      </c>
      <c r="BM123" s="88">
        <v>102.33</v>
      </c>
      <c r="BN123" s="88">
        <v>0</v>
      </c>
      <c r="BO123" s="94">
        <v>-102.33</v>
      </c>
      <c r="BP123" s="91">
        <v>7560.0107297344011</v>
      </c>
      <c r="BQ123" s="96">
        <v>2319</v>
      </c>
      <c r="BR123" s="94">
        <v>-5241.0107297344011</v>
      </c>
      <c r="BS123" s="88">
        <v>22084.481285855269</v>
      </c>
      <c r="BT123" s="88">
        <v>30112.66904587908</v>
      </c>
      <c r="BU123" s="116">
        <v>8028.1877600238113</v>
      </c>
      <c r="BV123" s="88">
        <v>13838.45620911209</v>
      </c>
      <c r="BW123" s="88">
        <v>15779.729537442377</v>
      </c>
      <c r="BX123" s="116">
        <v>1941.2733283302878</v>
      </c>
      <c r="BY123" s="88">
        <v>6928.438899778027</v>
      </c>
      <c r="BZ123" s="88">
        <v>5125.0868601218208</v>
      </c>
      <c r="CA123" s="116">
        <v>-1803.3520396562062</v>
      </c>
      <c r="CB123" s="88">
        <v>1326.5494500665977</v>
      </c>
      <c r="CC123" s="88">
        <v>1364.7983568476197</v>
      </c>
      <c r="CD123" s="116">
        <v>38.248906781022015</v>
      </c>
      <c r="CE123" s="88">
        <v>161.00325119058493</v>
      </c>
      <c r="CF123" s="88">
        <v>0</v>
      </c>
      <c r="CG123" s="116">
        <v>-161.00325119058493</v>
      </c>
      <c r="CH123" s="88">
        <v>2842.316560985912</v>
      </c>
      <c r="CI123" s="88">
        <v>1933.0898116131698</v>
      </c>
      <c r="CJ123" s="116">
        <v>-909.22674937274223</v>
      </c>
      <c r="CK123" s="88">
        <v>0</v>
      </c>
      <c r="CL123" s="88">
        <v>0</v>
      </c>
      <c r="CM123" s="116">
        <v>0</v>
      </c>
      <c r="CN123" s="88">
        <v>2842.316560985912</v>
      </c>
      <c r="CO123" s="96">
        <v>1933.0898116131698</v>
      </c>
      <c r="CP123" s="116">
        <v>-909.22674937274223</v>
      </c>
      <c r="CQ123" s="119">
        <v>104229.29416287079</v>
      </c>
      <c r="CR123" s="77">
        <v>131381.49890769838</v>
      </c>
      <c r="CS123" s="116">
        <v>27152.204744827584</v>
      </c>
      <c r="CT123" s="91">
        <v>125075.15299544495</v>
      </c>
      <c r="CU123" s="98">
        <v>157657.79868923806</v>
      </c>
      <c r="CV123" s="117">
        <v>32582.645693793107</v>
      </c>
      <c r="CW123" s="88">
        <v>4361.1465916263005</v>
      </c>
      <c r="CX123" s="88">
        <v>-28221.499102166774</v>
      </c>
      <c r="CY123" s="116">
        <v>-32582.645693793074</v>
      </c>
      <c r="CZ123" s="99">
        <v>32582.645693793107</v>
      </c>
      <c r="DA123" s="8">
        <v>2</v>
      </c>
      <c r="DB123" s="100">
        <v>32415.94</v>
      </c>
      <c r="DC123" s="100">
        <v>20505.21</v>
      </c>
      <c r="DD123" s="100">
        <v>30289.42</v>
      </c>
      <c r="DE123" s="100">
        <v>20185.79</v>
      </c>
      <c r="DF123" s="101">
        <v>18565.740423995754</v>
      </c>
      <c r="DG123" s="120">
        <v>1553235.595044855</v>
      </c>
      <c r="DH123" s="494">
        <v>1430.5813256234369</v>
      </c>
      <c r="DI123" s="96">
        <f>VLOOKUP(A123,'[9]побудинковий звіт'!$A$9:$DQ$353,121,FALSE)</f>
        <v>133.34</v>
      </c>
      <c r="DJ123" s="103">
        <v>6.6226300973245644</v>
      </c>
      <c r="DK123" s="103"/>
      <c r="DL123" s="103">
        <v>5.535879983089635</v>
      </c>
      <c r="DM123" s="104">
        <v>2126.5265242509176</v>
      </c>
      <c r="DN123" s="104">
        <v>319.42027502427197</v>
      </c>
      <c r="DO123" s="105">
        <v>2445.9467992751897</v>
      </c>
      <c r="DP123" s="2"/>
      <c r="DQ123" s="104">
        <v>2126.52</v>
      </c>
      <c r="DR123" s="104">
        <v>319.42</v>
      </c>
      <c r="DS123" s="104">
        <v>2445.94</v>
      </c>
      <c r="DT123" s="106">
        <v>2458.9908239316701</v>
      </c>
      <c r="DU123" s="104">
        <v>-13.050823931670038</v>
      </c>
      <c r="DV123" s="107">
        <v>1104</v>
      </c>
      <c r="DX123" s="77">
        <v>37150.967675541404</v>
      </c>
      <c r="DY123" s="77">
        <v>61870.799999999996</v>
      </c>
      <c r="DZ123" s="108">
        <v>50475.21</v>
      </c>
      <c r="EB123" s="109">
        <v>280789.54799860128</v>
      </c>
      <c r="ED123" s="110">
        <v>-6502</v>
      </c>
      <c r="EE123" s="111">
        <v>12063.740423995754</v>
      </c>
      <c r="EG123" s="112">
        <v>16057.38191785299</v>
      </c>
      <c r="EI123" s="121">
        <v>2</v>
      </c>
      <c r="EJ123" s="77">
        <v>707.25823722693087</v>
      </c>
      <c r="EN123" s="114" t="s">
        <v>253</v>
      </c>
    </row>
    <row r="124" spans="1:144" hidden="1" x14ac:dyDescent="0.3">
      <c r="A124" s="81">
        <v>150000606</v>
      </c>
      <c r="B124" s="82" t="s">
        <v>254</v>
      </c>
      <c r="C124" s="490" t="s">
        <v>255</v>
      </c>
      <c r="D124" s="84">
        <v>766.3</v>
      </c>
      <c r="E124" s="115">
        <v>685.8</v>
      </c>
      <c r="F124" s="104"/>
      <c r="G124" s="104">
        <v>80.5</v>
      </c>
      <c r="H124" s="88">
        <v>13084.358422315348</v>
      </c>
      <c r="I124" s="88">
        <v>13237.341493803406</v>
      </c>
      <c r="J124" s="116">
        <v>152.98307148805725</v>
      </c>
      <c r="K124" s="88">
        <v>3443.7691656020556</v>
      </c>
      <c r="L124" s="88">
        <v>3477.5529506794464</v>
      </c>
      <c r="M124" s="116">
        <v>33.783785077390803</v>
      </c>
      <c r="N124" s="88">
        <v>4527.3539531850593</v>
      </c>
      <c r="O124" s="88">
        <v>4305.042611258993</v>
      </c>
      <c r="P124" s="116">
        <v>-222.31134192606623</v>
      </c>
      <c r="Q124" s="88">
        <v>0</v>
      </c>
      <c r="R124" s="88">
        <v>0</v>
      </c>
      <c r="S124" s="116">
        <v>0</v>
      </c>
      <c r="T124" s="88">
        <v>0</v>
      </c>
      <c r="U124" s="88">
        <v>0</v>
      </c>
      <c r="V124" s="116">
        <v>0</v>
      </c>
      <c r="W124" s="88">
        <v>4790.7960745362652</v>
      </c>
      <c r="X124" s="88">
        <v>4334.4588081896045</v>
      </c>
      <c r="Y124" s="116">
        <v>-456.33726634666073</v>
      </c>
      <c r="Z124" s="88">
        <v>827.06399999999996</v>
      </c>
      <c r="AA124" s="88">
        <v>0</v>
      </c>
      <c r="AB124" s="116">
        <v>-827.06399999999996</v>
      </c>
      <c r="AC124" s="88">
        <v>16282.763474475258</v>
      </c>
      <c r="AD124" s="88">
        <v>18123.714709034692</v>
      </c>
      <c r="AE124" s="117">
        <v>1840.9512345594339</v>
      </c>
      <c r="AF124" s="91">
        <v>42956.105090113982</v>
      </c>
      <c r="AG124" s="92">
        <v>43478.110572966136</v>
      </c>
      <c r="AH124" s="116">
        <v>522.00548285215336</v>
      </c>
      <c r="AI124" s="88">
        <v>0</v>
      </c>
      <c r="AJ124" s="88">
        <v>0</v>
      </c>
      <c r="AK124" s="116">
        <v>0</v>
      </c>
      <c r="AL124" s="88">
        <v>0</v>
      </c>
      <c r="AM124" s="88">
        <v>0</v>
      </c>
      <c r="AN124" s="116">
        <v>0</v>
      </c>
      <c r="AO124" s="88">
        <v>7722.1611301566045</v>
      </c>
      <c r="AP124" s="88">
        <v>7452.2709820819082</v>
      </c>
      <c r="AQ124" s="116">
        <v>-269.8901480746963</v>
      </c>
      <c r="AR124" s="88">
        <v>49747.522616928967</v>
      </c>
      <c r="AS124" s="88">
        <v>54666</v>
      </c>
      <c r="AT124" s="118">
        <v>4918.4773830710328</v>
      </c>
      <c r="AU124" s="88">
        <v>6106.0929570336148</v>
      </c>
      <c r="AV124" s="88">
        <v>40</v>
      </c>
      <c r="AW124" s="94">
        <v>-6066.0929570336148</v>
      </c>
      <c r="AX124" s="88">
        <v>6720.2411534244748</v>
      </c>
      <c r="AY124" s="88">
        <v>0</v>
      </c>
      <c r="AZ124" s="117">
        <v>-6720.2411534244748</v>
      </c>
      <c r="BA124" s="88">
        <v>1485.2691265157434</v>
      </c>
      <c r="BB124" s="88">
        <v>0</v>
      </c>
      <c r="BC124" s="94">
        <v>-1485.2691265157434</v>
      </c>
      <c r="BD124" s="88">
        <v>0</v>
      </c>
      <c r="BE124" s="88">
        <v>0</v>
      </c>
      <c r="BF124" s="95">
        <v>0</v>
      </c>
      <c r="BG124" s="88">
        <v>0</v>
      </c>
      <c r="BH124" s="88">
        <v>0</v>
      </c>
      <c r="BI124" s="94">
        <v>0</v>
      </c>
      <c r="BJ124" s="88">
        <v>744.52870397296454</v>
      </c>
      <c r="BK124" s="88">
        <v>641</v>
      </c>
      <c r="BL124" s="95">
        <v>-103.52870397296454</v>
      </c>
      <c r="BM124" s="88">
        <v>206.76599999999999</v>
      </c>
      <c r="BN124" s="88">
        <v>0</v>
      </c>
      <c r="BO124" s="94">
        <v>-206.76599999999999</v>
      </c>
      <c r="BP124" s="91">
        <v>15262.897940946797</v>
      </c>
      <c r="BQ124" s="96">
        <v>681</v>
      </c>
      <c r="BR124" s="94">
        <v>-14581.897940946797</v>
      </c>
      <c r="BS124" s="88">
        <v>43482.297593604977</v>
      </c>
      <c r="BT124" s="88">
        <v>53861.761476703898</v>
      </c>
      <c r="BU124" s="116">
        <v>10379.463883098921</v>
      </c>
      <c r="BV124" s="88">
        <v>28465.006832883533</v>
      </c>
      <c r="BW124" s="88">
        <v>30732.110363073349</v>
      </c>
      <c r="BX124" s="116">
        <v>2267.1035301898155</v>
      </c>
      <c r="BY124" s="88">
        <v>16756.019375223113</v>
      </c>
      <c r="BZ124" s="88">
        <v>11435.206511330633</v>
      </c>
      <c r="CA124" s="116">
        <v>-5320.8128638924809</v>
      </c>
      <c r="CB124" s="88">
        <v>0</v>
      </c>
      <c r="CC124" s="88">
        <v>0</v>
      </c>
      <c r="CD124" s="116">
        <v>0</v>
      </c>
      <c r="CE124" s="88">
        <v>0</v>
      </c>
      <c r="CF124" s="88">
        <v>0</v>
      </c>
      <c r="CG124" s="116">
        <v>0</v>
      </c>
      <c r="CH124" s="88">
        <v>8947.6096829577364</v>
      </c>
      <c r="CI124" s="88">
        <v>3443.8507124232628</v>
      </c>
      <c r="CJ124" s="116">
        <v>-5503.7589705344735</v>
      </c>
      <c r="CK124" s="88">
        <v>0</v>
      </c>
      <c r="CL124" s="88">
        <v>0</v>
      </c>
      <c r="CM124" s="116">
        <v>0</v>
      </c>
      <c r="CN124" s="88">
        <v>8947.6096829577364</v>
      </c>
      <c r="CO124" s="96">
        <v>3443.8507124232628</v>
      </c>
      <c r="CP124" s="116">
        <v>-5503.7589705344735</v>
      </c>
      <c r="CQ124" s="119">
        <v>213339.62026281568</v>
      </c>
      <c r="CR124" s="77">
        <v>205750.31061857921</v>
      </c>
      <c r="CS124" s="116">
        <v>-7589.3096442364622</v>
      </c>
      <c r="CT124" s="91">
        <v>256007.54431537879</v>
      </c>
      <c r="CU124" s="98">
        <v>246900.37274229503</v>
      </c>
      <c r="CV124" s="117">
        <v>-9107.1715730837604</v>
      </c>
      <c r="CW124" s="88">
        <v>7456.8753085014305</v>
      </c>
      <c r="CX124" s="88">
        <v>16564.046881585247</v>
      </c>
      <c r="CY124" s="116">
        <v>9107.1715730838168</v>
      </c>
      <c r="CZ124" s="99">
        <v>-9107.1715730838587</v>
      </c>
      <c r="DA124" s="8">
        <v>2</v>
      </c>
      <c r="DB124" s="100">
        <v>22274.9</v>
      </c>
      <c r="DC124" s="100">
        <v>1143.95</v>
      </c>
      <c r="DD124" s="100">
        <v>17744.660000000003</v>
      </c>
      <c r="DE124" s="100">
        <v>698.22</v>
      </c>
      <c r="DF124" s="101">
        <v>569.15406880961382</v>
      </c>
      <c r="DG124" s="120">
        <v>3161573.0354865631</v>
      </c>
      <c r="DH124" s="494">
        <v>3055.4116260123101</v>
      </c>
      <c r="DI124" s="96">
        <f>VLOOKUP(A124,'[9]побудинковий звіт'!$A$9:$DQ$353,121,FALSE)</f>
        <v>360.96</v>
      </c>
      <c r="DJ124" s="103">
        <v>6.6057754514453189</v>
      </c>
      <c r="DK124" s="103"/>
      <c r="DL124" s="103">
        <v>5.5369698990524654</v>
      </c>
      <c r="DM124" s="104">
        <v>4530.2408046011997</v>
      </c>
      <c r="DN124" s="104">
        <v>445.72607687372346</v>
      </c>
      <c r="DO124" s="105">
        <v>4975.966881474923</v>
      </c>
      <c r="DP124" s="2"/>
      <c r="DQ124" s="104">
        <v>4530.24</v>
      </c>
      <c r="DR124" s="104">
        <v>445.73</v>
      </c>
      <c r="DS124" s="104">
        <v>4975.9699999999993</v>
      </c>
      <c r="DT124" s="106">
        <v>4990.6741727502185</v>
      </c>
      <c r="DU124" s="104">
        <v>-14.704172750219186</v>
      </c>
      <c r="DV124" s="107">
        <v>1104</v>
      </c>
      <c r="DX124" s="77">
        <v>78012.504669450922</v>
      </c>
      <c r="DY124" s="77">
        <v>66416.399999999994</v>
      </c>
      <c r="DZ124" s="108">
        <v>18442.880000000005</v>
      </c>
      <c r="EB124" s="109">
        <v>596970.27140314761</v>
      </c>
      <c r="ED124" s="110">
        <v>4964</v>
      </c>
      <c r="EE124" s="111">
        <v>5533.1540688096138</v>
      </c>
      <c r="EG124" s="112">
        <v>-11780.454996097218</v>
      </c>
      <c r="EI124" s="121">
        <v>2</v>
      </c>
      <c r="EJ124" s="77">
        <v>1560.6547468248154</v>
      </c>
      <c r="EN124" s="114" t="s">
        <v>255</v>
      </c>
    </row>
    <row r="125" spans="1:144" hidden="1" x14ac:dyDescent="0.3">
      <c r="A125" s="81">
        <v>150000607</v>
      </c>
      <c r="B125" s="82" t="s">
        <v>256</v>
      </c>
      <c r="C125" s="490" t="s">
        <v>257</v>
      </c>
      <c r="D125" s="84">
        <v>994.8</v>
      </c>
      <c r="E125" s="115">
        <v>699</v>
      </c>
      <c r="F125" s="104"/>
      <c r="G125" s="104">
        <v>295.8</v>
      </c>
      <c r="H125" s="88">
        <v>19321.032569562198</v>
      </c>
      <c r="I125" s="88">
        <v>19373.504190654054</v>
      </c>
      <c r="J125" s="116">
        <v>52.471621091855923</v>
      </c>
      <c r="K125" s="88">
        <v>4132.9737730127354</v>
      </c>
      <c r="L125" s="88">
        <v>4212.5182923574175</v>
      </c>
      <c r="M125" s="116">
        <v>79.544519344682158</v>
      </c>
      <c r="N125" s="88">
        <v>5936.525785768139</v>
      </c>
      <c r="O125" s="88">
        <v>5644.8593549020134</v>
      </c>
      <c r="P125" s="116">
        <v>-291.66643086612567</v>
      </c>
      <c r="Q125" s="88">
        <v>0</v>
      </c>
      <c r="R125" s="88">
        <v>0</v>
      </c>
      <c r="S125" s="116">
        <v>0</v>
      </c>
      <c r="T125" s="88">
        <v>0</v>
      </c>
      <c r="U125" s="88">
        <v>0</v>
      </c>
      <c r="V125" s="116">
        <v>0</v>
      </c>
      <c r="W125" s="88">
        <v>7054.178576508044</v>
      </c>
      <c r="X125" s="88">
        <v>5863.983707448464</v>
      </c>
      <c r="Y125" s="116">
        <v>-1190.19486905958</v>
      </c>
      <c r="Z125" s="88">
        <v>1074.3840000000002</v>
      </c>
      <c r="AA125" s="88">
        <v>0</v>
      </c>
      <c r="AB125" s="116">
        <v>-1074.3840000000002</v>
      </c>
      <c r="AC125" s="88">
        <v>21655.080352187524</v>
      </c>
      <c r="AD125" s="88">
        <v>23535.763724435346</v>
      </c>
      <c r="AE125" s="117">
        <v>1880.6833722478223</v>
      </c>
      <c r="AF125" s="91">
        <v>59174.175057038636</v>
      </c>
      <c r="AG125" s="92">
        <v>58630.629269797289</v>
      </c>
      <c r="AH125" s="116">
        <v>-543.54578724134626</v>
      </c>
      <c r="AI125" s="88">
        <v>0</v>
      </c>
      <c r="AJ125" s="88">
        <v>0</v>
      </c>
      <c r="AK125" s="116">
        <v>0</v>
      </c>
      <c r="AL125" s="88">
        <v>0</v>
      </c>
      <c r="AM125" s="88">
        <v>0</v>
      </c>
      <c r="AN125" s="116">
        <v>0</v>
      </c>
      <c r="AO125" s="88">
        <v>7218.5316063876635</v>
      </c>
      <c r="AP125" s="88">
        <v>5715.2640479963911</v>
      </c>
      <c r="AQ125" s="116">
        <v>-1503.2675583912724</v>
      </c>
      <c r="AR125" s="88">
        <v>51049.640289805007</v>
      </c>
      <c r="AS125" s="88">
        <v>40745.18</v>
      </c>
      <c r="AT125" s="118">
        <v>-10304.460289805007</v>
      </c>
      <c r="AU125" s="88">
        <v>6458.2634167369069</v>
      </c>
      <c r="AV125" s="88">
        <v>0</v>
      </c>
      <c r="AW125" s="94">
        <v>-6458.2634167369069</v>
      </c>
      <c r="AX125" s="88">
        <v>8064.2536567648758</v>
      </c>
      <c r="AY125" s="88">
        <v>0</v>
      </c>
      <c r="AZ125" s="117">
        <v>-8064.2536567648758</v>
      </c>
      <c r="BA125" s="88">
        <v>2403.3628307252065</v>
      </c>
      <c r="BB125" s="88">
        <v>639</v>
      </c>
      <c r="BC125" s="94">
        <v>-1764.3628307252065</v>
      </c>
      <c r="BD125" s="88">
        <v>0</v>
      </c>
      <c r="BE125" s="88">
        <v>0</v>
      </c>
      <c r="BF125" s="95">
        <v>0</v>
      </c>
      <c r="BG125" s="88">
        <v>0</v>
      </c>
      <c r="BH125" s="88">
        <v>0</v>
      </c>
      <c r="BI125" s="94">
        <v>0</v>
      </c>
      <c r="BJ125" s="88">
        <v>744.52870397296454</v>
      </c>
      <c r="BK125" s="88">
        <v>4129</v>
      </c>
      <c r="BL125" s="95">
        <v>3384.4712960270354</v>
      </c>
      <c r="BM125" s="88">
        <v>268.59600000000006</v>
      </c>
      <c r="BN125" s="88">
        <v>0</v>
      </c>
      <c r="BO125" s="94">
        <v>-268.59600000000006</v>
      </c>
      <c r="BP125" s="91">
        <v>17939.004608199954</v>
      </c>
      <c r="BQ125" s="96">
        <v>4768</v>
      </c>
      <c r="BR125" s="94">
        <v>-13171.004608199954</v>
      </c>
      <c r="BS125" s="88">
        <v>63509.756396692857</v>
      </c>
      <c r="BT125" s="88">
        <v>77894.089106596162</v>
      </c>
      <c r="BU125" s="116">
        <v>14384.332709903305</v>
      </c>
      <c r="BV125" s="88">
        <v>29498.123547132429</v>
      </c>
      <c r="BW125" s="88">
        <v>32275.850418287919</v>
      </c>
      <c r="BX125" s="116">
        <v>2777.7268711554898</v>
      </c>
      <c r="BY125" s="88">
        <v>18569.654045602932</v>
      </c>
      <c r="BZ125" s="88">
        <v>15259.440901585556</v>
      </c>
      <c r="CA125" s="116">
        <v>-3310.2131440173762</v>
      </c>
      <c r="CB125" s="88">
        <v>2487.2802188748701</v>
      </c>
      <c r="CC125" s="88">
        <v>2558.9969190892875</v>
      </c>
      <c r="CD125" s="116">
        <v>71.716700214417415</v>
      </c>
      <c r="CE125" s="88">
        <v>301.88109598234672</v>
      </c>
      <c r="CF125" s="88">
        <v>0</v>
      </c>
      <c r="CG125" s="116">
        <v>-301.88109598234672</v>
      </c>
      <c r="CH125" s="88">
        <v>4471.8167286795706</v>
      </c>
      <c r="CI125" s="88">
        <v>3154.6177206481211</v>
      </c>
      <c r="CJ125" s="116">
        <v>-1317.1990080314495</v>
      </c>
      <c r="CK125" s="88">
        <v>0</v>
      </c>
      <c r="CL125" s="88">
        <v>0</v>
      </c>
      <c r="CM125" s="116">
        <v>0</v>
      </c>
      <c r="CN125" s="88">
        <v>4471.8167286795706</v>
      </c>
      <c r="CO125" s="96">
        <v>3154.6177206481211</v>
      </c>
      <c r="CP125" s="116">
        <v>-1317.1990080314495</v>
      </c>
      <c r="CQ125" s="119">
        <v>254219.8635943963</v>
      </c>
      <c r="CR125" s="77">
        <v>241002.06838400074</v>
      </c>
      <c r="CS125" s="116">
        <v>-13217.795210395561</v>
      </c>
      <c r="CT125" s="91">
        <v>305063.83631327556</v>
      </c>
      <c r="CU125" s="98">
        <v>289202.48206080089</v>
      </c>
      <c r="CV125" s="117">
        <v>-15861.354252474674</v>
      </c>
      <c r="CW125" s="88">
        <v>10690.184773118419</v>
      </c>
      <c r="CX125" s="88">
        <v>26551.539025593029</v>
      </c>
      <c r="CY125" s="116">
        <v>15861.35425247461</v>
      </c>
      <c r="CZ125" s="99">
        <v>-15861.354252474641</v>
      </c>
      <c r="DA125" s="8">
        <v>2</v>
      </c>
      <c r="DB125" s="100">
        <v>8461.32</v>
      </c>
      <c r="DC125" s="100">
        <v>7663.59</v>
      </c>
      <c r="DD125" s="100">
        <v>4072.6399999999994</v>
      </c>
      <c r="DE125" s="100">
        <v>6133.17</v>
      </c>
      <c r="DF125" s="101">
        <v>-12260.880725784169</v>
      </c>
      <c r="DG125" s="120">
        <v>3789048.2530367277</v>
      </c>
      <c r="DH125" s="494">
        <v>3114.2209486477177</v>
      </c>
      <c r="DI125" s="96">
        <f>VLOOKUP(A125,'[9]побудинковий звіт'!$A$9:$DQ$353,121,FALSE)</f>
        <v>0</v>
      </c>
      <c r="DJ125" s="103">
        <v>6.2785072280668155</v>
      </c>
      <c r="DK125" s="103"/>
      <c r="DL125" s="103">
        <v>5.1737788490054317</v>
      </c>
      <c r="DM125" s="104">
        <v>4388.676552418704</v>
      </c>
      <c r="DN125" s="104">
        <v>1530.4037835358067</v>
      </c>
      <c r="DO125" s="105">
        <v>5919.0803359545107</v>
      </c>
      <c r="DP125" s="2"/>
      <c r="DQ125" s="104">
        <v>4388.68</v>
      </c>
      <c r="DR125" s="104">
        <v>1530.4199999999998</v>
      </c>
      <c r="DS125" s="104">
        <v>5919.1</v>
      </c>
      <c r="DT125" s="106">
        <v>5947.9538985689205</v>
      </c>
      <c r="DU125" s="104">
        <v>-28.853898568920158</v>
      </c>
      <c r="DV125" s="107">
        <v>1104</v>
      </c>
      <c r="DX125" s="77">
        <v>82786.373877605947</v>
      </c>
      <c r="DY125" s="77">
        <v>54615.815999999999</v>
      </c>
      <c r="DZ125" s="108">
        <v>10205.81</v>
      </c>
      <c r="EB125" s="109">
        <v>612595.68347766006</v>
      </c>
      <c r="ED125" s="110">
        <v>-12107</v>
      </c>
      <c r="EE125" s="111">
        <v>-24367.880725784169</v>
      </c>
      <c r="EG125" s="112">
        <v>-2113.2242656163107</v>
      </c>
      <c r="EI125" s="121">
        <v>2</v>
      </c>
      <c r="EJ125" s="77">
        <v>1351.4538274552631</v>
      </c>
      <c r="EN125" s="114" t="s">
        <v>257</v>
      </c>
    </row>
    <row r="126" spans="1:144" hidden="1" x14ac:dyDescent="0.3">
      <c r="A126" s="81">
        <v>150000608</v>
      </c>
      <c r="B126" s="82" t="s">
        <v>258</v>
      </c>
      <c r="C126" s="490" t="s">
        <v>259</v>
      </c>
      <c r="D126" s="84">
        <v>598.30999999999995</v>
      </c>
      <c r="E126" s="115">
        <v>468.01</v>
      </c>
      <c r="F126" s="104"/>
      <c r="G126" s="104">
        <v>130.30000000000001</v>
      </c>
      <c r="H126" s="88">
        <v>14548.313848082196</v>
      </c>
      <c r="I126" s="88">
        <v>14533.622499667443</v>
      </c>
      <c r="J126" s="116">
        <v>-14.69134841475352</v>
      </c>
      <c r="K126" s="88">
        <v>3459.1737709569252</v>
      </c>
      <c r="L126" s="88">
        <v>3693.4523088935921</v>
      </c>
      <c r="M126" s="116">
        <v>234.27853793666691</v>
      </c>
      <c r="N126" s="88">
        <v>3618.3616001221808</v>
      </c>
      <c r="O126" s="88">
        <v>3440.6012907226313</v>
      </c>
      <c r="P126" s="116">
        <v>-177.76030939954944</v>
      </c>
      <c r="Q126" s="88">
        <v>0</v>
      </c>
      <c r="R126" s="88">
        <v>0</v>
      </c>
      <c r="S126" s="116">
        <v>0</v>
      </c>
      <c r="T126" s="88">
        <v>0</v>
      </c>
      <c r="U126" s="88">
        <v>0</v>
      </c>
      <c r="V126" s="116">
        <v>0</v>
      </c>
      <c r="W126" s="88">
        <v>5040.8540308822976</v>
      </c>
      <c r="X126" s="88">
        <v>4489.5895253033304</v>
      </c>
      <c r="Y126" s="116">
        <v>-551.26450557896715</v>
      </c>
      <c r="Z126" s="88">
        <v>634.72680000000003</v>
      </c>
      <c r="AA126" s="88">
        <v>0</v>
      </c>
      <c r="AB126" s="116">
        <v>-634.72680000000003</v>
      </c>
      <c r="AC126" s="88">
        <v>12832.216773798888</v>
      </c>
      <c r="AD126" s="88">
        <v>14101.530202113023</v>
      </c>
      <c r="AE126" s="117">
        <v>1269.3134283141353</v>
      </c>
      <c r="AF126" s="91">
        <v>40133.646823842493</v>
      </c>
      <c r="AG126" s="92">
        <v>40258.795826700021</v>
      </c>
      <c r="AH126" s="116">
        <v>125.1490028575281</v>
      </c>
      <c r="AI126" s="88">
        <v>0</v>
      </c>
      <c r="AJ126" s="88">
        <v>0</v>
      </c>
      <c r="AK126" s="116">
        <v>0</v>
      </c>
      <c r="AL126" s="88">
        <v>0</v>
      </c>
      <c r="AM126" s="88">
        <v>0</v>
      </c>
      <c r="AN126" s="116">
        <v>0</v>
      </c>
      <c r="AO126" s="88">
        <v>4808.9392492934294</v>
      </c>
      <c r="AP126" s="88">
        <v>3872.2738005648544</v>
      </c>
      <c r="AQ126" s="116">
        <v>-936.66544872857503</v>
      </c>
      <c r="AR126" s="88">
        <v>37160.79409900304</v>
      </c>
      <c r="AS126" s="88">
        <v>8549.23</v>
      </c>
      <c r="AT126" s="118">
        <v>-28611.564099003041</v>
      </c>
      <c r="AU126" s="88">
        <v>4906.4511001938472</v>
      </c>
      <c r="AV126" s="88">
        <v>600</v>
      </c>
      <c r="AW126" s="94">
        <v>-4306.4511001938472</v>
      </c>
      <c r="AX126" s="88">
        <v>6749.7063719410226</v>
      </c>
      <c r="AY126" s="88">
        <v>158</v>
      </c>
      <c r="AZ126" s="117">
        <v>-6591.7063719410226</v>
      </c>
      <c r="BA126" s="88">
        <v>898.35444795904527</v>
      </c>
      <c r="BB126" s="88">
        <v>0</v>
      </c>
      <c r="BC126" s="94">
        <v>-898.35444795904527</v>
      </c>
      <c r="BD126" s="88">
        <v>0</v>
      </c>
      <c r="BE126" s="88">
        <v>0</v>
      </c>
      <c r="BF126" s="95">
        <v>0</v>
      </c>
      <c r="BG126" s="88">
        <v>0</v>
      </c>
      <c r="BH126" s="88">
        <v>0</v>
      </c>
      <c r="BI126" s="94">
        <v>0</v>
      </c>
      <c r="BJ126" s="88">
        <v>496.60272646211826</v>
      </c>
      <c r="BK126" s="88">
        <v>711</v>
      </c>
      <c r="BL126" s="95">
        <v>214.39727353788174</v>
      </c>
      <c r="BM126" s="88">
        <v>158.68170000000001</v>
      </c>
      <c r="BN126" s="88">
        <v>0</v>
      </c>
      <c r="BO126" s="94">
        <v>-158.68170000000001</v>
      </c>
      <c r="BP126" s="91">
        <v>13209.796346556033</v>
      </c>
      <c r="BQ126" s="96">
        <v>1469</v>
      </c>
      <c r="BR126" s="94">
        <v>-11740.796346556033</v>
      </c>
      <c r="BS126" s="88">
        <v>28215.789612293149</v>
      </c>
      <c r="BT126" s="88">
        <v>36361.795230668286</v>
      </c>
      <c r="BU126" s="116">
        <v>8146.0056183751367</v>
      </c>
      <c r="BV126" s="88">
        <v>20766.146307018538</v>
      </c>
      <c r="BW126" s="88">
        <v>21949.24826330963</v>
      </c>
      <c r="BX126" s="116">
        <v>1183.1019562910915</v>
      </c>
      <c r="BY126" s="88">
        <v>12760.116648189594</v>
      </c>
      <c r="BZ126" s="88">
        <v>8734.0001313310822</v>
      </c>
      <c r="CA126" s="116">
        <v>-4026.1165168585121</v>
      </c>
      <c r="CB126" s="88">
        <v>2040.8453077947654</v>
      </c>
      <c r="CC126" s="88">
        <v>2099.6897797655693</v>
      </c>
      <c r="CD126" s="116">
        <v>58.844471970803852</v>
      </c>
      <c r="CE126" s="88">
        <v>247.69730952397683</v>
      </c>
      <c r="CF126" s="88">
        <v>0</v>
      </c>
      <c r="CG126" s="116">
        <v>-247.69730952397683</v>
      </c>
      <c r="CH126" s="88">
        <v>8750.0168963732303</v>
      </c>
      <c r="CI126" s="88">
        <v>9184.6781118221515</v>
      </c>
      <c r="CJ126" s="116">
        <v>434.66121544892121</v>
      </c>
      <c r="CK126" s="88">
        <v>0</v>
      </c>
      <c r="CL126" s="88">
        <v>0</v>
      </c>
      <c r="CM126" s="116">
        <v>0</v>
      </c>
      <c r="CN126" s="88">
        <v>8750.0168963732303</v>
      </c>
      <c r="CO126" s="96">
        <v>9184.6781118221515</v>
      </c>
      <c r="CP126" s="116">
        <v>434.66121544892121</v>
      </c>
      <c r="CQ126" s="119">
        <v>168093.78859988827</v>
      </c>
      <c r="CR126" s="77">
        <v>132478.71114416159</v>
      </c>
      <c r="CS126" s="116">
        <v>-35615.077455726685</v>
      </c>
      <c r="CT126" s="91">
        <v>201712.54631986591</v>
      </c>
      <c r="CU126" s="98">
        <v>158974.45337299388</v>
      </c>
      <c r="CV126" s="117">
        <v>-42738.092946872028</v>
      </c>
      <c r="CW126" s="88">
        <v>4493.9170696810606</v>
      </c>
      <c r="CX126" s="88">
        <v>47232.010016553038</v>
      </c>
      <c r="CY126" s="116">
        <v>42738.092946871977</v>
      </c>
      <c r="CZ126" s="99">
        <v>-42738.092946871991</v>
      </c>
      <c r="DA126" s="8">
        <v>2</v>
      </c>
      <c r="DB126" s="100">
        <v>26446.93</v>
      </c>
      <c r="DC126" s="100">
        <v>5956.69</v>
      </c>
      <c r="DD126" s="100">
        <v>23281.040000000001</v>
      </c>
      <c r="DE126" s="100">
        <v>5222.16</v>
      </c>
      <c r="DF126" s="101">
        <v>-32510.810433004575</v>
      </c>
      <c r="DG126" s="120">
        <v>2474477.5606745635</v>
      </c>
      <c r="DH126" s="494">
        <v>2085.1023550452337</v>
      </c>
      <c r="DI126" s="96">
        <f>VLOOKUP(A126,'[9]побудинковий звіт'!$A$9:$DQ$353,121,FALSE)</f>
        <v>351.54</v>
      </c>
      <c r="DJ126" s="103">
        <v>6.7645870028965929</v>
      </c>
      <c r="DK126" s="103"/>
      <c r="DL126" s="103">
        <v>5.6372265545623286</v>
      </c>
      <c r="DM126" s="104">
        <v>3165.8943632256342</v>
      </c>
      <c r="DN126" s="104">
        <v>734.53062005947152</v>
      </c>
      <c r="DO126" s="105">
        <v>3900.4249832851056</v>
      </c>
      <c r="DP126" s="2"/>
      <c r="DQ126" s="104">
        <v>3165.89</v>
      </c>
      <c r="DR126" s="104">
        <v>734.53</v>
      </c>
      <c r="DS126" s="104">
        <v>3900.42</v>
      </c>
      <c r="DT126" s="106">
        <v>3900.4249832851051</v>
      </c>
      <c r="DU126" s="104">
        <v>-4.98328510502688E-3</v>
      </c>
      <c r="DV126" s="107">
        <v>1104</v>
      </c>
      <c r="DX126" s="77">
        <v>60444.708534670885</v>
      </c>
      <c r="DY126" s="77">
        <v>12021.875999999998</v>
      </c>
      <c r="DZ126" s="108">
        <v>28503.200000000001</v>
      </c>
      <c r="EB126" s="109">
        <v>445929.52918803645</v>
      </c>
      <c r="ED126" s="110">
        <v>20229</v>
      </c>
      <c r="EE126" s="111">
        <v>-12281.810433004575</v>
      </c>
      <c r="EG126" s="112">
        <v>-35413.187518995961</v>
      </c>
      <c r="EI126" s="121">
        <v>2</v>
      </c>
      <c r="EJ126" s="77">
        <v>1039.8432999331446</v>
      </c>
      <c r="EN126" s="114" t="s">
        <v>259</v>
      </c>
    </row>
    <row r="127" spans="1:144" hidden="1" x14ac:dyDescent="0.3">
      <c r="A127" s="81">
        <v>150000609</v>
      </c>
      <c r="B127" s="82" t="s">
        <v>260</v>
      </c>
      <c r="C127" s="490" t="s">
        <v>261</v>
      </c>
      <c r="D127" s="84">
        <v>465.59999999999997</v>
      </c>
      <c r="E127" s="115">
        <v>349.9</v>
      </c>
      <c r="F127" s="104"/>
      <c r="G127" s="104">
        <v>115.7</v>
      </c>
      <c r="H127" s="88">
        <v>9138.5903469355762</v>
      </c>
      <c r="I127" s="88">
        <v>9147.4266139401443</v>
      </c>
      <c r="J127" s="116">
        <v>8.8362670045680716</v>
      </c>
      <c r="K127" s="88">
        <v>3321.6704377094652</v>
      </c>
      <c r="L127" s="88">
        <v>3354.265622562421</v>
      </c>
      <c r="M127" s="116">
        <v>32.595184852955754</v>
      </c>
      <c r="N127" s="88">
        <v>2947.7104661076005</v>
      </c>
      <c r="O127" s="88">
        <v>2802.8409147707034</v>
      </c>
      <c r="P127" s="116">
        <v>-144.86955133689708</v>
      </c>
      <c r="Q127" s="88">
        <v>0</v>
      </c>
      <c r="R127" s="88">
        <v>0</v>
      </c>
      <c r="S127" s="116">
        <v>0</v>
      </c>
      <c r="T127" s="88">
        <v>0</v>
      </c>
      <c r="U127" s="88">
        <v>0</v>
      </c>
      <c r="V127" s="116">
        <v>0</v>
      </c>
      <c r="W127" s="88">
        <v>5036.6389642156309</v>
      </c>
      <c r="X127" s="88">
        <v>6839.54233866704</v>
      </c>
      <c r="Y127" s="116">
        <v>1802.903374451409</v>
      </c>
      <c r="Z127" s="88">
        <v>501.82200000000006</v>
      </c>
      <c r="AA127" s="88">
        <v>0</v>
      </c>
      <c r="AB127" s="116">
        <v>-501.82200000000006</v>
      </c>
      <c r="AC127" s="88">
        <v>10117.557003582258</v>
      </c>
      <c r="AD127" s="88">
        <v>11013.498057603141</v>
      </c>
      <c r="AE127" s="117">
        <v>895.9410540208828</v>
      </c>
      <c r="AF127" s="91">
        <v>31063.98921855053</v>
      </c>
      <c r="AG127" s="92">
        <v>33157.573547543449</v>
      </c>
      <c r="AH127" s="116">
        <v>2093.584328992918</v>
      </c>
      <c r="AI127" s="88">
        <v>0</v>
      </c>
      <c r="AJ127" s="88">
        <v>0</v>
      </c>
      <c r="AK127" s="116">
        <v>0</v>
      </c>
      <c r="AL127" s="88">
        <v>0</v>
      </c>
      <c r="AM127" s="88">
        <v>0</v>
      </c>
      <c r="AN127" s="116">
        <v>0</v>
      </c>
      <c r="AO127" s="88">
        <v>3321.8556854578005</v>
      </c>
      <c r="AP127" s="88">
        <v>2026.0328804753995</v>
      </c>
      <c r="AQ127" s="116">
        <v>-1295.8228049824011</v>
      </c>
      <c r="AR127" s="88">
        <v>31836.807419205939</v>
      </c>
      <c r="AS127" s="88">
        <v>33873</v>
      </c>
      <c r="AT127" s="118">
        <v>2036.1925807940606</v>
      </c>
      <c r="AU127" s="88">
        <v>3465.1321818712595</v>
      </c>
      <c r="AV127" s="88">
        <v>159</v>
      </c>
      <c r="AW127" s="94">
        <v>-3306.1321818712595</v>
      </c>
      <c r="AX127" s="88">
        <v>6480.9405962545134</v>
      </c>
      <c r="AY127" s="88">
        <v>1385</v>
      </c>
      <c r="AZ127" s="117">
        <v>-5095.9405962545134</v>
      </c>
      <c r="BA127" s="88">
        <v>857.08397795512235</v>
      </c>
      <c r="BB127" s="88">
        <v>0</v>
      </c>
      <c r="BC127" s="94">
        <v>-857.08397795512235</v>
      </c>
      <c r="BD127" s="88">
        <v>0</v>
      </c>
      <c r="BE127" s="88">
        <v>0</v>
      </c>
      <c r="BF127" s="95">
        <v>0</v>
      </c>
      <c r="BG127" s="88">
        <v>0</v>
      </c>
      <c r="BH127" s="88">
        <v>0</v>
      </c>
      <c r="BI127" s="94">
        <v>0</v>
      </c>
      <c r="BJ127" s="88">
        <v>496.60272646211826</v>
      </c>
      <c r="BK127" s="88">
        <v>2018</v>
      </c>
      <c r="BL127" s="95">
        <v>1521.3972735378818</v>
      </c>
      <c r="BM127" s="88">
        <v>125.45550000000001</v>
      </c>
      <c r="BN127" s="88">
        <v>3682</v>
      </c>
      <c r="BO127" s="94">
        <v>3556.5445</v>
      </c>
      <c r="BP127" s="91">
        <v>11425.214982543015</v>
      </c>
      <c r="BQ127" s="96">
        <v>7244</v>
      </c>
      <c r="BR127" s="94">
        <v>-4181.2149825430151</v>
      </c>
      <c r="BS127" s="88">
        <v>27456.652243601133</v>
      </c>
      <c r="BT127" s="88">
        <v>38024.067385099421</v>
      </c>
      <c r="BU127" s="116">
        <v>10567.415141498288</v>
      </c>
      <c r="BV127" s="88">
        <v>8442.5009443622748</v>
      </c>
      <c r="BW127" s="88">
        <v>13546.955952665467</v>
      </c>
      <c r="BX127" s="116">
        <v>5104.4550083031918</v>
      </c>
      <c r="BY127" s="88">
        <v>8674.5631554542069</v>
      </c>
      <c r="BZ127" s="88">
        <v>7033.1901227967846</v>
      </c>
      <c r="CA127" s="116">
        <v>-1641.3730326574223</v>
      </c>
      <c r="CB127" s="88">
        <v>790.82755677047157</v>
      </c>
      <c r="CC127" s="88">
        <v>813.62978965915806</v>
      </c>
      <c r="CD127" s="116">
        <v>22.80223288868649</v>
      </c>
      <c r="CE127" s="88">
        <v>95.982707440541034</v>
      </c>
      <c r="CF127" s="88">
        <v>0</v>
      </c>
      <c r="CG127" s="116">
        <v>-95.982707440541034</v>
      </c>
      <c r="CH127" s="88">
        <v>4665.0290213556309</v>
      </c>
      <c r="CI127" s="88">
        <v>2518.3650786848807</v>
      </c>
      <c r="CJ127" s="116">
        <v>-2146.6639426707502</v>
      </c>
      <c r="CK127" s="88">
        <v>0</v>
      </c>
      <c r="CL127" s="88">
        <v>0</v>
      </c>
      <c r="CM127" s="116">
        <v>0</v>
      </c>
      <c r="CN127" s="88">
        <v>4665.0290213556309</v>
      </c>
      <c r="CO127" s="96">
        <v>2518.3650786848807</v>
      </c>
      <c r="CP127" s="116">
        <v>-2146.6639426707502</v>
      </c>
      <c r="CQ127" s="119">
        <v>127773.42293474152</v>
      </c>
      <c r="CR127" s="77">
        <v>138236.81475692458</v>
      </c>
      <c r="CS127" s="116">
        <v>10463.391822183054</v>
      </c>
      <c r="CT127" s="91">
        <v>153328.10752168982</v>
      </c>
      <c r="CU127" s="98">
        <v>165884.17770830949</v>
      </c>
      <c r="CV127" s="117">
        <v>12556.070186619676</v>
      </c>
      <c r="CW127" s="88">
        <v>5445.0531304891638</v>
      </c>
      <c r="CX127" s="88">
        <v>-7111.0170561304667</v>
      </c>
      <c r="CY127" s="116">
        <v>-12556.07018661963</v>
      </c>
      <c r="CZ127" s="99">
        <v>12556.070186619603</v>
      </c>
      <c r="DA127" s="8">
        <v>2</v>
      </c>
      <c r="DB127" s="100">
        <v>10278.82</v>
      </c>
      <c r="DC127" s="100">
        <v>3808.84</v>
      </c>
      <c r="DD127" s="100">
        <v>7982.3899999999994</v>
      </c>
      <c r="DE127" s="100">
        <v>3124.3900000000003</v>
      </c>
      <c r="DF127" s="101">
        <v>10741.802702107801</v>
      </c>
      <c r="DG127" s="120">
        <v>1905277.9278261478</v>
      </c>
      <c r="DH127" s="494">
        <v>1558.8925750097803</v>
      </c>
      <c r="DI127" s="96">
        <f>VLOOKUP(A127,'[9]побудинковий звіт'!$A$9:$DQ$353,121,FALSE)</f>
        <v>89.04</v>
      </c>
      <c r="DJ127" s="103">
        <v>6.5630854893787074</v>
      </c>
      <c r="DK127" s="103"/>
      <c r="DL127" s="103">
        <v>5.9156048061018733</v>
      </c>
      <c r="DM127" s="104">
        <v>2296.4236127336094</v>
      </c>
      <c r="DN127" s="104">
        <v>684.43547606598679</v>
      </c>
      <c r="DO127" s="105">
        <v>2980.8590887995961</v>
      </c>
      <c r="DP127" s="2"/>
      <c r="DQ127" s="104">
        <v>2296.4299999999998</v>
      </c>
      <c r="DR127" s="104">
        <v>684.45</v>
      </c>
      <c r="DS127" s="104">
        <v>2980.88</v>
      </c>
      <c r="DT127" s="106">
        <v>2995.3998648425209</v>
      </c>
      <c r="DU127" s="104">
        <v>-14.519864842520747</v>
      </c>
      <c r="DV127" s="107">
        <v>1104</v>
      </c>
      <c r="DX127" s="77">
        <v>51914.426882098742</v>
      </c>
      <c r="DY127" s="77">
        <v>49340.4</v>
      </c>
      <c r="DZ127" s="108">
        <v>11106.779999999999</v>
      </c>
      <c r="EB127" s="109">
        <v>382041.68903047126</v>
      </c>
      <c r="ED127" s="110">
        <v>-8389</v>
      </c>
      <c r="EE127" s="111">
        <v>2352.8027021078015</v>
      </c>
      <c r="EG127" s="112">
        <v>10431.900106350848</v>
      </c>
      <c r="EI127" s="121">
        <v>2</v>
      </c>
      <c r="EJ127" s="77">
        <v>909.46091433146057</v>
      </c>
      <c r="EN127" s="114" t="s">
        <v>261</v>
      </c>
    </row>
    <row r="128" spans="1:144" hidden="1" x14ac:dyDescent="0.3">
      <c r="A128" s="81">
        <v>150000610</v>
      </c>
      <c r="B128" s="82" t="s">
        <v>262</v>
      </c>
      <c r="C128" s="490" t="s">
        <v>263</v>
      </c>
      <c r="D128" s="84">
        <v>475.2</v>
      </c>
      <c r="E128" s="115">
        <v>475.2</v>
      </c>
      <c r="F128" s="104"/>
      <c r="G128" s="104">
        <v>0</v>
      </c>
      <c r="H128" s="88">
        <v>8301.385757467644</v>
      </c>
      <c r="I128" s="88">
        <v>8426.0042204447655</v>
      </c>
      <c r="J128" s="116">
        <v>124.61846297712145</v>
      </c>
      <c r="K128" s="88">
        <v>2770.7202792806065</v>
      </c>
      <c r="L128" s="88">
        <v>2797.9107495313856</v>
      </c>
      <c r="M128" s="116">
        <v>27.190470250779072</v>
      </c>
      <c r="N128" s="88">
        <v>2926.2103975447153</v>
      </c>
      <c r="O128" s="88">
        <v>2782.5767248915713</v>
      </c>
      <c r="P128" s="116">
        <v>-143.633672653144</v>
      </c>
      <c r="Q128" s="88">
        <v>0</v>
      </c>
      <c r="R128" s="88">
        <v>0</v>
      </c>
      <c r="S128" s="116">
        <v>0</v>
      </c>
      <c r="T128" s="88">
        <v>0</v>
      </c>
      <c r="U128" s="88">
        <v>0</v>
      </c>
      <c r="V128" s="116">
        <v>0</v>
      </c>
      <c r="W128" s="88">
        <v>3359.753874094039</v>
      </c>
      <c r="X128" s="88">
        <v>5127.7498177247653</v>
      </c>
      <c r="Y128" s="116">
        <v>1767.9959436307263</v>
      </c>
      <c r="Z128" s="88">
        <v>513.21600000000012</v>
      </c>
      <c r="AA128" s="88">
        <v>0</v>
      </c>
      <c r="AB128" s="116">
        <v>-513.21600000000012</v>
      </c>
      <c r="AC128" s="88">
        <v>9948.9455284662763</v>
      </c>
      <c r="AD128" s="88">
        <v>11242.656736883473</v>
      </c>
      <c r="AE128" s="117">
        <v>1293.7112084171968</v>
      </c>
      <c r="AF128" s="91">
        <v>27820.23183685328</v>
      </c>
      <c r="AG128" s="92">
        <v>30376.898249475962</v>
      </c>
      <c r="AH128" s="116">
        <v>2556.6664126226824</v>
      </c>
      <c r="AI128" s="88">
        <v>0</v>
      </c>
      <c r="AJ128" s="88">
        <v>0</v>
      </c>
      <c r="AK128" s="116">
        <v>0</v>
      </c>
      <c r="AL128" s="88">
        <v>0</v>
      </c>
      <c r="AM128" s="88">
        <v>0</v>
      </c>
      <c r="AN128" s="116">
        <v>0</v>
      </c>
      <c r="AO128" s="88">
        <v>4426.0711055885949</v>
      </c>
      <c r="AP128" s="88">
        <v>4126.0701306158135</v>
      </c>
      <c r="AQ128" s="116">
        <v>-300.00097497278148</v>
      </c>
      <c r="AR128" s="88">
        <v>28981.549167282417</v>
      </c>
      <c r="AS128" s="88">
        <v>50448</v>
      </c>
      <c r="AT128" s="118">
        <v>21466.450832717583</v>
      </c>
      <c r="AU128" s="88">
        <v>4822.3074541173455</v>
      </c>
      <c r="AV128" s="88">
        <v>1471.6421599394262</v>
      </c>
      <c r="AW128" s="94">
        <v>-3350.6652941779193</v>
      </c>
      <c r="AX128" s="88">
        <v>5405.6938686006233</v>
      </c>
      <c r="AY128" s="88">
        <v>0</v>
      </c>
      <c r="AZ128" s="117">
        <v>-5405.6938686006233</v>
      </c>
      <c r="BA128" s="88">
        <v>852.13520325659078</v>
      </c>
      <c r="BB128" s="88">
        <v>0</v>
      </c>
      <c r="BC128" s="94">
        <v>-852.13520325659078</v>
      </c>
      <c r="BD128" s="88">
        <v>0</v>
      </c>
      <c r="BE128" s="88">
        <v>0</v>
      </c>
      <c r="BF128" s="95">
        <v>0</v>
      </c>
      <c r="BG128" s="88">
        <v>0</v>
      </c>
      <c r="BH128" s="88">
        <v>0</v>
      </c>
      <c r="BI128" s="94">
        <v>0</v>
      </c>
      <c r="BJ128" s="88">
        <v>496.60277172093168</v>
      </c>
      <c r="BK128" s="88">
        <v>6793</v>
      </c>
      <c r="BL128" s="95">
        <v>6296.3972282790683</v>
      </c>
      <c r="BM128" s="88">
        <v>128.30400000000003</v>
      </c>
      <c r="BN128" s="88">
        <v>0</v>
      </c>
      <c r="BO128" s="94">
        <v>-128.30400000000003</v>
      </c>
      <c r="BP128" s="91">
        <v>11705.043297695491</v>
      </c>
      <c r="BQ128" s="96">
        <v>8264.6421599394271</v>
      </c>
      <c r="BR128" s="94">
        <v>-3440.4011377560637</v>
      </c>
      <c r="BS128" s="88">
        <v>25153.584039265908</v>
      </c>
      <c r="BT128" s="88">
        <v>32195.293464200025</v>
      </c>
      <c r="BU128" s="116">
        <v>7041.7094249341171</v>
      </c>
      <c r="BV128" s="88">
        <v>11364.344271342601</v>
      </c>
      <c r="BW128" s="88">
        <v>15148.809965916218</v>
      </c>
      <c r="BX128" s="116">
        <v>3784.4656945736169</v>
      </c>
      <c r="BY128" s="88">
        <v>11014.671139655806</v>
      </c>
      <c r="BZ128" s="88">
        <v>7240.6961644927433</v>
      </c>
      <c r="CA128" s="116">
        <v>-3773.9749751630625</v>
      </c>
      <c r="CB128" s="88">
        <v>0</v>
      </c>
      <c r="CC128" s="88">
        <v>0</v>
      </c>
      <c r="CD128" s="116">
        <v>0</v>
      </c>
      <c r="CE128" s="88">
        <v>0</v>
      </c>
      <c r="CF128" s="88">
        <v>0</v>
      </c>
      <c r="CG128" s="116">
        <v>0</v>
      </c>
      <c r="CH128" s="88">
        <v>1698.6777073239418</v>
      </c>
      <c r="CI128" s="88">
        <v>1083.9120525088406</v>
      </c>
      <c r="CJ128" s="116">
        <v>-614.76565481510124</v>
      </c>
      <c r="CK128" s="88">
        <v>0</v>
      </c>
      <c r="CL128" s="88">
        <v>0</v>
      </c>
      <c r="CM128" s="116">
        <v>0</v>
      </c>
      <c r="CN128" s="88">
        <v>1698.6777073239418</v>
      </c>
      <c r="CO128" s="96">
        <v>1083.9120525088406</v>
      </c>
      <c r="CP128" s="116">
        <v>-614.76565481510124</v>
      </c>
      <c r="CQ128" s="119">
        <v>122164.17256500805</v>
      </c>
      <c r="CR128" s="77">
        <v>148884.32218714902</v>
      </c>
      <c r="CS128" s="116">
        <v>26720.149622140976</v>
      </c>
      <c r="CT128" s="91">
        <v>146597.00707800966</v>
      </c>
      <c r="CU128" s="98">
        <v>178661.18662457881</v>
      </c>
      <c r="CV128" s="117">
        <v>32064.179546569154</v>
      </c>
      <c r="CW128" s="88">
        <v>5146.9707767553891</v>
      </c>
      <c r="CX128" s="88">
        <v>-26917.208769813802</v>
      </c>
      <c r="CY128" s="116">
        <v>-32064.17954656919</v>
      </c>
      <c r="CZ128" s="99">
        <v>32064.179546569161</v>
      </c>
      <c r="DA128" s="8">
        <v>2</v>
      </c>
      <c r="DB128" s="100">
        <v>7762.72</v>
      </c>
      <c r="DC128" s="100">
        <v>0</v>
      </c>
      <c r="DD128" s="100">
        <v>4875.84</v>
      </c>
      <c r="DE128" s="100">
        <v>0</v>
      </c>
      <c r="DF128" s="101">
        <v>10847.607058327092</v>
      </c>
      <c r="DG128" s="120">
        <v>1820927.7342571807</v>
      </c>
      <c r="DH128" s="494">
        <v>2117.1356148746718</v>
      </c>
      <c r="DI128" s="96">
        <f>VLOOKUP(A128,'[9]побудинковий звіт'!$A$9:$DQ$353,121,FALSE)</f>
        <v>143.19</v>
      </c>
      <c r="DJ128" s="103">
        <v>6.0751423572743111</v>
      </c>
      <c r="DK128" s="103"/>
      <c r="DL128" s="103">
        <v>5.435399494773046</v>
      </c>
      <c r="DM128" s="104">
        <v>2886.9076481767524</v>
      </c>
      <c r="DN128" s="104">
        <v>0</v>
      </c>
      <c r="DO128" s="105">
        <v>2886.9076481767524</v>
      </c>
      <c r="DP128" s="2"/>
      <c r="DQ128" s="104">
        <v>2886.88</v>
      </c>
      <c r="DR128" s="104">
        <v>0</v>
      </c>
      <c r="DS128" s="104">
        <v>2886.88</v>
      </c>
      <c r="DT128" s="106">
        <v>2900.990124509322</v>
      </c>
      <c r="DU128" s="104">
        <v>-14.110124509321849</v>
      </c>
      <c r="DV128" s="107">
        <v>1104</v>
      </c>
      <c r="DX128" s="77">
        <v>48823.910957973487</v>
      </c>
      <c r="DY128" s="77">
        <v>70455.170591927308</v>
      </c>
      <c r="DZ128" s="108">
        <v>4875.84</v>
      </c>
      <c r="EB128" s="109">
        <v>347778.59000738902</v>
      </c>
      <c r="ED128" s="110">
        <v>-14830</v>
      </c>
      <c r="EE128" s="111">
        <v>-3982.3929416729079</v>
      </c>
      <c r="EG128" s="112">
        <v>8419.851781016996</v>
      </c>
      <c r="EI128" s="121">
        <v>2</v>
      </c>
      <c r="EJ128" s="77">
        <v>867.84871459905889</v>
      </c>
      <c r="EN128" s="114" t="s">
        <v>263</v>
      </c>
    </row>
    <row r="129" spans="1:144" hidden="1" x14ac:dyDescent="0.3">
      <c r="A129" s="81">
        <v>150000611</v>
      </c>
      <c r="B129" s="82" t="s">
        <v>264</v>
      </c>
      <c r="C129" s="490" t="s">
        <v>265</v>
      </c>
      <c r="D129" s="84">
        <v>1108</v>
      </c>
      <c r="E129" s="115">
        <v>1053.5</v>
      </c>
      <c r="F129" s="104"/>
      <c r="G129" s="104">
        <v>54.5</v>
      </c>
      <c r="H129" s="88">
        <v>20659.761200060737</v>
      </c>
      <c r="I129" s="88">
        <v>21148.367860463019</v>
      </c>
      <c r="J129" s="116">
        <v>488.6066604022817</v>
      </c>
      <c r="K129" s="88">
        <v>4570.5008933282079</v>
      </c>
      <c r="L129" s="88">
        <v>4615.3488052411885</v>
      </c>
      <c r="M129" s="116">
        <v>44.847911912980635</v>
      </c>
      <c r="N129" s="88">
        <v>5860.1765578004142</v>
      </c>
      <c r="O129" s="88">
        <v>5572.3819771477747</v>
      </c>
      <c r="P129" s="116">
        <v>-287.79458065263952</v>
      </c>
      <c r="Q129" s="88">
        <v>0</v>
      </c>
      <c r="R129" s="88">
        <v>0</v>
      </c>
      <c r="S129" s="116">
        <v>0</v>
      </c>
      <c r="T129" s="88">
        <v>0</v>
      </c>
      <c r="U129" s="88">
        <v>0</v>
      </c>
      <c r="V129" s="116">
        <v>0</v>
      </c>
      <c r="W129" s="88">
        <v>8745.0734320827141</v>
      </c>
      <c r="X129" s="88">
        <v>9318.9614064047764</v>
      </c>
      <c r="Y129" s="116">
        <v>573.88797432206229</v>
      </c>
      <c r="Z129" s="88">
        <v>1196.6400000000001</v>
      </c>
      <c r="AA129" s="88">
        <v>0</v>
      </c>
      <c r="AB129" s="116">
        <v>-1196.6400000000001</v>
      </c>
      <c r="AC129" s="88">
        <v>23374.089616683053</v>
      </c>
      <c r="AD129" s="88">
        <v>26593.166038873602</v>
      </c>
      <c r="AE129" s="117">
        <v>3219.0764221905483</v>
      </c>
      <c r="AF129" s="91">
        <v>64406.241699955121</v>
      </c>
      <c r="AG129" s="92">
        <v>67248.226088130366</v>
      </c>
      <c r="AH129" s="116">
        <v>2841.9843881752458</v>
      </c>
      <c r="AI129" s="88">
        <v>0</v>
      </c>
      <c r="AJ129" s="88">
        <v>0</v>
      </c>
      <c r="AK129" s="116">
        <v>0</v>
      </c>
      <c r="AL129" s="88">
        <v>0</v>
      </c>
      <c r="AM129" s="88">
        <v>0</v>
      </c>
      <c r="AN129" s="116">
        <v>0</v>
      </c>
      <c r="AO129" s="88">
        <v>13263.906828118174</v>
      </c>
      <c r="AP129" s="88">
        <v>11553.500666883923</v>
      </c>
      <c r="AQ129" s="116">
        <v>-1710.4061612342502</v>
      </c>
      <c r="AR129" s="88">
        <v>47853.129890837779</v>
      </c>
      <c r="AS129" s="88">
        <v>52567.43</v>
      </c>
      <c r="AT129" s="118">
        <v>4714.3001091622209</v>
      </c>
      <c r="AU129" s="88">
        <v>5992.9252026899039</v>
      </c>
      <c r="AV129" s="88">
        <v>4232.7700000000004</v>
      </c>
      <c r="AW129" s="94">
        <v>-1760.1552026899035</v>
      </c>
      <c r="AX129" s="88">
        <v>8918.2565359268756</v>
      </c>
      <c r="AY129" s="88">
        <v>0</v>
      </c>
      <c r="AZ129" s="117">
        <v>-8918.2565359268756</v>
      </c>
      <c r="BA129" s="88">
        <v>2777.6368724280865</v>
      </c>
      <c r="BB129" s="88">
        <v>963</v>
      </c>
      <c r="BC129" s="94">
        <v>-1814.6368724280865</v>
      </c>
      <c r="BD129" s="88">
        <v>0</v>
      </c>
      <c r="BE129" s="88">
        <v>0</v>
      </c>
      <c r="BF129" s="95">
        <v>0</v>
      </c>
      <c r="BG129" s="88">
        <v>0</v>
      </c>
      <c r="BH129" s="88">
        <v>1325</v>
      </c>
      <c r="BI129" s="94">
        <v>1325</v>
      </c>
      <c r="BJ129" s="88">
        <v>1499.8079813226316</v>
      </c>
      <c r="BK129" s="88">
        <v>2325</v>
      </c>
      <c r="BL129" s="95">
        <v>825.19201867736842</v>
      </c>
      <c r="BM129" s="88">
        <v>299.16000000000003</v>
      </c>
      <c r="BN129" s="88">
        <v>2858</v>
      </c>
      <c r="BO129" s="94">
        <v>2558.84</v>
      </c>
      <c r="BP129" s="91">
        <v>19487.786592367498</v>
      </c>
      <c r="BQ129" s="96">
        <v>11703.77</v>
      </c>
      <c r="BR129" s="94">
        <v>-7784.0165923674977</v>
      </c>
      <c r="BS129" s="88">
        <v>59115.66165505426</v>
      </c>
      <c r="BT129" s="88">
        <v>85438.984008607935</v>
      </c>
      <c r="BU129" s="116">
        <v>26323.322353553674</v>
      </c>
      <c r="BV129" s="88">
        <v>29629.969041268276</v>
      </c>
      <c r="BW129" s="88">
        <v>31425.960738199661</v>
      </c>
      <c r="BX129" s="116">
        <v>1795.9916969313854</v>
      </c>
      <c r="BY129" s="88">
        <v>27371.852786499996</v>
      </c>
      <c r="BZ129" s="88">
        <v>14905.188694423781</v>
      </c>
      <c r="CA129" s="116">
        <v>-12466.664092076215</v>
      </c>
      <c r="CB129" s="88">
        <v>1122.4649192871211</v>
      </c>
      <c r="CC129" s="88">
        <v>1154.829378871063</v>
      </c>
      <c r="CD129" s="116">
        <v>32.36445958394188</v>
      </c>
      <c r="CE129" s="88">
        <v>136.23352023818723</v>
      </c>
      <c r="CF129" s="88">
        <v>0</v>
      </c>
      <c r="CG129" s="116">
        <v>-136.23352023818723</v>
      </c>
      <c r="CH129" s="88">
        <v>9811.6731311443527</v>
      </c>
      <c r="CI129" s="88">
        <v>7239.1007819867373</v>
      </c>
      <c r="CJ129" s="116">
        <v>-2572.5723491576155</v>
      </c>
      <c r="CK129" s="88">
        <v>0</v>
      </c>
      <c r="CL129" s="88">
        <v>0</v>
      </c>
      <c r="CM129" s="116">
        <v>0</v>
      </c>
      <c r="CN129" s="88">
        <v>9811.6731311443527</v>
      </c>
      <c r="CO129" s="96">
        <v>7239.1007819867373</v>
      </c>
      <c r="CP129" s="116">
        <v>-2572.5723491576155</v>
      </c>
      <c r="CQ129" s="119">
        <v>272198.92006477079</v>
      </c>
      <c r="CR129" s="77">
        <v>283236.99035710341</v>
      </c>
      <c r="CS129" s="116">
        <v>11038.070292332617</v>
      </c>
      <c r="CT129" s="91">
        <v>326638.70407772495</v>
      </c>
      <c r="CU129" s="98">
        <v>339884.38842852408</v>
      </c>
      <c r="CV129" s="117">
        <v>13245.684350799129</v>
      </c>
      <c r="CW129" s="88">
        <v>8762.2349076837199</v>
      </c>
      <c r="CX129" s="88">
        <v>-4483.4494431154844</v>
      </c>
      <c r="CY129" s="116">
        <v>-13245.684350799205</v>
      </c>
      <c r="CZ129" s="99">
        <v>13245.684350799253</v>
      </c>
      <c r="DA129" s="8">
        <v>2</v>
      </c>
      <c r="DB129" s="100">
        <v>9964.6200000000008</v>
      </c>
      <c r="DC129" s="100">
        <v>-1012.92</v>
      </c>
      <c r="DD129" s="100">
        <v>3928.0500000000011</v>
      </c>
      <c r="DE129" s="100">
        <v>-1286.54</v>
      </c>
      <c r="DF129" s="101">
        <v>19152.891586491838</v>
      </c>
      <c r="DG129" s="120">
        <v>4024811.2678249041</v>
      </c>
      <c r="DH129" s="494">
        <v>4693.6076815455945</v>
      </c>
      <c r="DI129" s="96">
        <f>VLOOKUP(A129,'[9]побудинковий звіт'!$A$9:$DQ$353,121,FALSE)</f>
        <v>0</v>
      </c>
      <c r="DJ129" s="103">
        <v>5.7311449339674434</v>
      </c>
      <c r="DK129" s="103"/>
      <c r="DL129" s="103">
        <v>5.0207430837945832</v>
      </c>
      <c r="DM129" s="104">
        <v>6037.7611879347014</v>
      </c>
      <c r="DN129" s="104">
        <v>225.48</v>
      </c>
      <c r="DO129" s="105">
        <v>6263.241187934701</v>
      </c>
      <c r="DP129" s="2"/>
      <c r="DQ129" s="104">
        <v>6036.57</v>
      </c>
      <c r="DR129" s="104">
        <v>273.62</v>
      </c>
      <c r="DS129" s="104">
        <v>6310.19</v>
      </c>
      <c r="DT129" s="106">
        <v>6311.3916860015061</v>
      </c>
      <c r="DU129" s="104">
        <v>-1.2016860015064594</v>
      </c>
      <c r="DV129" s="107">
        <v>1104</v>
      </c>
      <c r="DX129" s="77">
        <v>80809.099779846336</v>
      </c>
      <c r="DY129" s="77">
        <v>77125.439999999988</v>
      </c>
      <c r="DZ129" s="108">
        <v>2641.5100000000011</v>
      </c>
      <c r="EB129" s="109">
        <v>574237.55869005341</v>
      </c>
      <c r="ED129" s="110">
        <v>25176</v>
      </c>
      <c r="EE129" s="111">
        <v>44328.891586491838</v>
      </c>
      <c r="EG129" s="112">
        <v>17329.111975629457</v>
      </c>
      <c r="EI129" s="121">
        <v>3</v>
      </c>
      <c r="EJ129" s="77">
        <v>1449.1499348821571</v>
      </c>
      <c r="EN129" s="114" t="s">
        <v>265</v>
      </c>
    </row>
    <row r="130" spans="1:144" hidden="1" x14ac:dyDescent="0.3">
      <c r="A130" s="299">
        <v>150000623</v>
      </c>
      <c r="B130" s="82" t="s">
        <v>266</v>
      </c>
      <c r="C130" s="490" t="s">
        <v>267</v>
      </c>
      <c r="D130" s="84">
        <v>1472.6</v>
      </c>
      <c r="E130" s="115">
        <v>1379.8</v>
      </c>
      <c r="F130" s="104"/>
      <c r="G130" s="104">
        <v>92.8</v>
      </c>
      <c r="H130" s="88">
        <v>24191.159437608825</v>
      </c>
      <c r="I130" s="88">
        <v>24671.172418751383</v>
      </c>
      <c r="J130" s="116">
        <v>480.01298114255769</v>
      </c>
      <c r="K130" s="88">
        <v>4377.9227921456113</v>
      </c>
      <c r="L130" s="88">
        <v>4432.7873885026902</v>
      </c>
      <c r="M130" s="116">
        <v>54.864596357078881</v>
      </c>
      <c r="N130" s="88">
        <v>9333.8552585373436</v>
      </c>
      <c r="O130" s="88">
        <v>8875.2591500760263</v>
      </c>
      <c r="P130" s="116">
        <v>-458.59610846131727</v>
      </c>
      <c r="Q130" s="88">
        <v>0</v>
      </c>
      <c r="R130" s="88">
        <v>0</v>
      </c>
      <c r="S130" s="116">
        <v>0</v>
      </c>
      <c r="T130" s="88">
        <v>0</v>
      </c>
      <c r="U130" s="88">
        <v>0</v>
      </c>
      <c r="V130" s="116">
        <v>0</v>
      </c>
      <c r="W130" s="88">
        <v>12077.288916265434</v>
      </c>
      <c r="X130" s="88">
        <v>12937.075672327559</v>
      </c>
      <c r="Y130" s="116">
        <v>859.78675606212528</v>
      </c>
      <c r="Z130" s="88">
        <v>1588.896</v>
      </c>
      <c r="AA130" s="88">
        <v>0</v>
      </c>
      <c r="AB130" s="116">
        <v>-1588.896</v>
      </c>
      <c r="AC130" s="88">
        <v>31091.651240159947</v>
      </c>
      <c r="AD130" s="88">
        <v>34917.664378389461</v>
      </c>
      <c r="AE130" s="117">
        <v>3826.0131382295149</v>
      </c>
      <c r="AF130" s="91">
        <v>82660.773644717148</v>
      </c>
      <c r="AG130" s="92">
        <v>85833.959008047124</v>
      </c>
      <c r="AH130" s="116">
        <v>3173.1853633299761</v>
      </c>
      <c r="AI130" s="88">
        <v>0</v>
      </c>
      <c r="AJ130" s="88">
        <v>0</v>
      </c>
      <c r="AK130" s="116">
        <v>0</v>
      </c>
      <c r="AL130" s="88">
        <v>0</v>
      </c>
      <c r="AM130" s="88">
        <v>0</v>
      </c>
      <c r="AN130" s="116">
        <v>0</v>
      </c>
      <c r="AO130" s="88">
        <v>16669.186867072767</v>
      </c>
      <c r="AP130" s="88">
        <v>14576.738571089834</v>
      </c>
      <c r="AQ130" s="116">
        <v>-2092.4482959829329</v>
      </c>
      <c r="AR130" s="88">
        <v>69523.513867235029</v>
      </c>
      <c r="AS130" s="88">
        <v>96142.77</v>
      </c>
      <c r="AT130" s="118">
        <v>26619.256132764975</v>
      </c>
      <c r="AU130" s="88">
        <v>7003.9010272959686</v>
      </c>
      <c r="AV130" s="88">
        <v>13493.736655200359</v>
      </c>
      <c r="AW130" s="94">
        <v>6489.8356279043901</v>
      </c>
      <c r="AX130" s="88">
        <v>8542.2834816630675</v>
      </c>
      <c r="AY130" s="88">
        <v>3960</v>
      </c>
      <c r="AZ130" s="117">
        <v>-4582.2834816630675</v>
      </c>
      <c r="BA130" s="88">
        <v>3935.011403929504</v>
      </c>
      <c r="BB130" s="88">
        <v>2075</v>
      </c>
      <c r="BC130" s="94">
        <v>-1860.011403929504</v>
      </c>
      <c r="BD130" s="88">
        <v>0</v>
      </c>
      <c r="BE130" s="88">
        <v>0</v>
      </c>
      <c r="BF130" s="95">
        <v>0</v>
      </c>
      <c r="BG130" s="88">
        <v>0</v>
      </c>
      <c r="BH130" s="88">
        <v>0</v>
      </c>
      <c r="BI130" s="94">
        <v>0</v>
      </c>
      <c r="BJ130" s="88">
        <v>3236.3798703923144</v>
      </c>
      <c r="BK130" s="88">
        <v>748</v>
      </c>
      <c r="BL130" s="95">
        <v>-2488.3798703923144</v>
      </c>
      <c r="BM130" s="88">
        <v>397.22399999999999</v>
      </c>
      <c r="BN130" s="88">
        <v>1722</v>
      </c>
      <c r="BO130" s="94">
        <v>1324.7760000000001</v>
      </c>
      <c r="BP130" s="91">
        <v>23114.799783280851</v>
      </c>
      <c r="BQ130" s="96">
        <v>21998.736655200359</v>
      </c>
      <c r="BR130" s="94">
        <v>-1116.0631280804919</v>
      </c>
      <c r="BS130" s="88">
        <v>74526.219808876296</v>
      </c>
      <c r="BT130" s="88">
        <v>112229.96885172377</v>
      </c>
      <c r="BU130" s="116">
        <v>37703.74904284747</v>
      </c>
      <c r="BV130" s="88">
        <v>35145.335386006205</v>
      </c>
      <c r="BW130" s="88">
        <v>36241.112427105931</v>
      </c>
      <c r="BX130" s="116">
        <v>1095.7770410997255</v>
      </c>
      <c r="BY130" s="88">
        <v>39151.666830319678</v>
      </c>
      <c r="BZ130" s="88">
        <v>22708.677562499983</v>
      </c>
      <c r="CA130" s="116">
        <v>-16442.989267819696</v>
      </c>
      <c r="CB130" s="88">
        <v>1594.4103967146607</v>
      </c>
      <c r="CC130" s="88">
        <v>1640.3826404418512</v>
      </c>
      <c r="CD130" s="116">
        <v>45.972243727190516</v>
      </c>
      <c r="CE130" s="88">
        <v>193.51352306560688</v>
      </c>
      <c r="CF130" s="88">
        <v>0</v>
      </c>
      <c r="CG130" s="116">
        <v>-193.51352306560688</v>
      </c>
      <c r="CH130" s="88">
        <v>14140.484286654904</v>
      </c>
      <c r="CI130" s="88">
        <v>11008.976780733867</v>
      </c>
      <c r="CJ130" s="116">
        <v>-3131.5075059210376</v>
      </c>
      <c r="CK130" s="88">
        <v>0</v>
      </c>
      <c r="CL130" s="88">
        <v>0</v>
      </c>
      <c r="CM130" s="116">
        <v>0</v>
      </c>
      <c r="CN130" s="88">
        <v>14140.484286654904</v>
      </c>
      <c r="CO130" s="96">
        <v>11008.976780733867</v>
      </c>
      <c r="CP130" s="116">
        <v>-3131.5075059210376</v>
      </c>
      <c r="CQ130" s="119">
        <v>356719.90439394314</v>
      </c>
      <c r="CR130" s="77">
        <v>402381.32249684277</v>
      </c>
      <c r="CS130" s="116">
        <v>45661.418102899625</v>
      </c>
      <c r="CT130" s="91">
        <v>428063.88527273177</v>
      </c>
      <c r="CU130" s="98">
        <v>482857.58699621132</v>
      </c>
      <c r="CV130" s="117">
        <v>54793.701723479549</v>
      </c>
      <c r="CW130" s="88">
        <v>12462.989413894655</v>
      </c>
      <c r="CX130" s="88">
        <v>-42330.712309584822</v>
      </c>
      <c r="CY130" s="116">
        <v>-54793.701723479477</v>
      </c>
      <c r="CZ130" s="99">
        <v>54793.701723479448</v>
      </c>
      <c r="DA130" s="8">
        <v>2</v>
      </c>
      <c r="DB130" s="100">
        <v>10421.31</v>
      </c>
      <c r="DC130" s="100">
        <v>2632.62</v>
      </c>
      <c r="DD130" s="100">
        <v>2552.58</v>
      </c>
      <c r="DE130" s="100">
        <v>2163.52</v>
      </c>
      <c r="DF130" s="101">
        <v>-5249.2785709879536</v>
      </c>
      <c r="DG130" s="120">
        <v>5286322.4962395169</v>
      </c>
      <c r="DH130" s="494">
        <v>6147.3563160860103</v>
      </c>
      <c r="DI130" s="96">
        <f>VLOOKUP(A130,'[9]побудинковий звіт'!$A$9:$DQ$353,121,FALSE)</f>
        <v>2122.12</v>
      </c>
      <c r="DJ130" s="103">
        <v>5.7028305415081881</v>
      </c>
      <c r="DK130" s="103"/>
      <c r="DL130" s="103">
        <v>5.0548843288208483</v>
      </c>
      <c r="DM130" s="104">
        <v>7868.7655811729974</v>
      </c>
      <c r="DN130" s="104">
        <v>469.09326571457473</v>
      </c>
      <c r="DO130" s="105">
        <v>8337.8588468875714</v>
      </c>
      <c r="DP130" s="2"/>
      <c r="DQ130" s="104">
        <v>7868.73</v>
      </c>
      <c r="DR130" s="104">
        <v>469.1</v>
      </c>
      <c r="DS130" s="104">
        <v>8337.83</v>
      </c>
      <c r="DT130" s="106">
        <v>8362.5027646616254</v>
      </c>
      <c r="DU130" s="104">
        <v>-24.672764661625479</v>
      </c>
      <c r="DV130" s="107">
        <v>1104</v>
      </c>
      <c r="DX130" s="77">
        <v>111165.97638061905</v>
      </c>
      <c r="DY130" s="77">
        <v>141769.80798624043</v>
      </c>
      <c r="DZ130" s="108">
        <v>4716.1000000000004</v>
      </c>
      <c r="EB130" s="109">
        <v>834282.1664068203</v>
      </c>
      <c r="ED130" s="110">
        <v>-18217</v>
      </c>
      <c r="EE130" s="111">
        <v>-23466.278570987954</v>
      </c>
      <c r="EG130" s="112">
        <v>60382.837450871448</v>
      </c>
      <c r="EI130" s="121">
        <v>4</v>
      </c>
      <c r="EJ130" s="77">
        <v>2239.0392999927399</v>
      </c>
      <c r="EN130" s="114" t="s">
        <v>267</v>
      </c>
    </row>
    <row r="131" spans="1:144" hidden="1" x14ac:dyDescent="0.3">
      <c r="A131" s="81">
        <v>150000612</v>
      </c>
      <c r="B131" s="82" t="s">
        <v>268</v>
      </c>
      <c r="C131" s="490" t="s">
        <v>269</v>
      </c>
      <c r="D131" s="84">
        <v>498.78</v>
      </c>
      <c r="E131" s="115">
        <v>498.78</v>
      </c>
      <c r="F131" s="104"/>
      <c r="G131" s="104">
        <v>0</v>
      </c>
      <c r="H131" s="88">
        <v>7796.7688102123948</v>
      </c>
      <c r="I131" s="88">
        <v>7888.3929190780846</v>
      </c>
      <c r="J131" s="116">
        <v>91.624108865689777</v>
      </c>
      <c r="K131" s="88">
        <v>3229.05762012385</v>
      </c>
      <c r="L131" s="88">
        <v>3260.7289054061148</v>
      </c>
      <c r="M131" s="116">
        <v>31.671285282264762</v>
      </c>
      <c r="N131" s="88">
        <v>2985.5954995338748</v>
      </c>
      <c r="O131" s="88">
        <v>2838.9730804006062</v>
      </c>
      <c r="P131" s="116">
        <v>-146.62241913326852</v>
      </c>
      <c r="Q131" s="88">
        <v>0</v>
      </c>
      <c r="R131" s="88">
        <v>0</v>
      </c>
      <c r="S131" s="116">
        <v>0</v>
      </c>
      <c r="T131" s="88">
        <v>0</v>
      </c>
      <c r="U131" s="88">
        <v>0</v>
      </c>
      <c r="V131" s="116">
        <v>0</v>
      </c>
      <c r="W131" s="88">
        <v>4979.0310892156303</v>
      </c>
      <c r="X131" s="88">
        <v>4874.7156801658584</v>
      </c>
      <c r="Y131" s="116">
        <v>-104.31540904977192</v>
      </c>
      <c r="Z131" s="88">
        <v>538.68240000000003</v>
      </c>
      <c r="AA131" s="88">
        <v>0</v>
      </c>
      <c r="AB131" s="116">
        <v>-538.68240000000003</v>
      </c>
      <c r="AC131" s="88">
        <v>10442.862859971556</v>
      </c>
      <c r="AD131" s="88">
        <v>11800.530991630339</v>
      </c>
      <c r="AE131" s="117">
        <v>1357.6681316587838</v>
      </c>
      <c r="AF131" s="91">
        <v>29971.998279057305</v>
      </c>
      <c r="AG131" s="92">
        <v>30663.341576680999</v>
      </c>
      <c r="AH131" s="116">
        <v>691.34329762369453</v>
      </c>
      <c r="AI131" s="88">
        <v>0</v>
      </c>
      <c r="AJ131" s="88">
        <v>0</v>
      </c>
      <c r="AK131" s="116">
        <v>0</v>
      </c>
      <c r="AL131" s="88">
        <v>0</v>
      </c>
      <c r="AM131" s="88">
        <v>0</v>
      </c>
      <c r="AN131" s="116">
        <v>0</v>
      </c>
      <c r="AO131" s="88">
        <v>4426.0711055885949</v>
      </c>
      <c r="AP131" s="88">
        <v>4126.0701306158135</v>
      </c>
      <c r="AQ131" s="116">
        <v>-300.00097497278148</v>
      </c>
      <c r="AR131" s="88">
        <v>38351.553704140068</v>
      </c>
      <c r="AS131" s="88">
        <v>52844</v>
      </c>
      <c r="AT131" s="118">
        <v>14492.446295859932</v>
      </c>
      <c r="AU131" s="88">
        <v>3097.193300248729</v>
      </c>
      <c r="AV131" s="88">
        <v>2222</v>
      </c>
      <c r="AW131" s="94">
        <v>-875.19330024872897</v>
      </c>
      <c r="AX131" s="88">
        <v>6301.8933289070737</v>
      </c>
      <c r="AY131" s="88">
        <v>0</v>
      </c>
      <c r="AZ131" s="117">
        <v>-6301.8933289070737</v>
      </c>
      <c r="BA131" s="88">
        <v>592.09164613660175</v>
      </c>
      <c r="BB131" s="88">
        <v>0</v>
      </c>
      <c r="BC131" s="94">
        <v>-592.09164613660175</v>
      </c>
      <c r="BD131" s="88">
        <v>0</v>
      </c>
      <c r="BE131" s="88">
        <v>0</v>
      </c>
      <c r="BF131" s="95">
        <v>0</v>
      </c>
      <c r="BG131" s="88">
        <v>0</v>
      </c>
      <c r="BH131" s="88">
        <v>0</v>
      </c>
      <c r="BI131" s="94">
        <v>0</v>
      </c>
      <c r="BJ131" s="88">
        <v>496.60272646211826</v>
      </c>
      <c r="BK131" s="88">
        <v>0</v>
      </c>
      <c r="BL131" s="95">
        <v>-496.60272646211826</v>
      </c>
      <c r="BM131" s="88">
        <v>134.67060000000001</v>
      </c>
      <c r="BN131" s="88">
        <v>0</v>
      </c>
      <c r="BO131" s="94">
        <v>-134.67060000000001</v>
      </c>
      <c r="BP131" s="91">
        <v>10622.451601754523</v>
      </c>
      <c r="BQ131" s="96">
        <v>2222</v>
      </c>
      <c r="BR131" s="94">
        <v>-8400.4516017545229</v>
      </c>
      <c r="BS131" s="88">
        <v>26653.824903824243</v>
      </c>
      <c r="BT131" s="88">
        <v>37131.143466079993</v>
      </c>
      <c r="BU131" s="116">
        <v>10477.31856225575</v>
      </c>
      <c r="BV131" s="88">
        <v>11584.969434522296</v>
      </c>
      <c r="BW131" s="88">
        <v>13021.833996181846</v>
      </c>
      <c r="BX131" s="116">
        <v>1436.8645616595495</v>
      </c>
      <c r="BY131" s="88">
        <v>10313.395478912651</v>
      </c>
      <c r="BZ131" s="88">
        <v>6438.4330592410406</v>
      </c>
      <c r="CA131" s="116">
        <v>-3874.9624196716104</v>
      </c>
      <c r="CB131" s="88">
        <v>1619.9209630620953</v>
      </c>
      <c r="CC131" s="88">
        <v>1666.6287626889205</v>
      </c>
      <c r="CD131" s="116">
        <v>46.707799626825135</v>
      </c>
      <c r="CE131" s="88">
        <v>196.6097394346566</v>
      </c>
      <c r="CF131" s="88">
        <v>0</v>
      </c>
      <c r="CG131" s="116">
        <v>-196.6097394346566</v>
      </c>
      <c r="CH131" s="88">
        <v>5016.3093475704181</v>
      </c>
      <c r="CI131" s="88">
        <v>1131.8846945478326</v>
      </c>
      <c r="CJ131" s="116">
        <v>-3884.4246530225855</v>
      </c>
      <c r="CK131" s="88">
        <v>0</v>
      </c>
      <c r="CL131" s="88">
        <v>0</v>
      </c>
      <c r="CM131" s="116">
        <v>0</v>
      </c>
      <c r="CN131" s="88">
        <v>5016.3093475704181</v>
      </c>
      <c r="CO131" s="96">
        <v>1131.8846945478326</v>
      </c>
      <c r="CP131" s="116">
        <v>-3884.4246530225855</v>
      </c>
      <c r="CQ131" s="119">
        <v>138757.10455786684</v>
      </c>
      <c r="CR131" s="77">
        <v>149245.33568603644</v>
      </c>
      <c r="CS131" s="116">
        <v>10488.231128169602</v>
      </c>
      <c r="CT131" s="91">
        <v>166508.52546944021</v>
      </c>
      <c r="CU131" s="98">
        <v>179094.40282324373</v>
      </c>
      <c r="CV131" s="117">
        <v>12585.877353803517</v>
      </c>
      <c r="CW131" s="88">
        <v>3315.9112176520771</v>
      </c>
      <c r="CX131" s="88">
        <v>-9269.9661361514627</v>
      </c>
      <c r="CY131" s="116">
        <v>-12585.87735380354</v>
      </c>
      <c r="CZ131" s="99">
        <v>12585.877353803506</v>
      </c>
      <c r="DA131" s="8">
        <v>2</v>
      </c>
      <c r="DB131" s="100">
        <v>4025.34</v>
      </c>
      <c r="DC131" s="100">
        <v>0</v>
      </c>
      <c r="DD131" s="100">
        <v>792.65000000000009</v>
      </c>
      <c r="DE131" s="100">
        <v>0</v>
      </c>
      <c r="DF131" s="101">
        <v>-13845.167035258055</v>
      </c>
      <c r="DG131" s="120">
        <v>2037893.2402451076</v>
      </c>
      <c r="DH131" s="494">
        <v>2222.1904503097403</v>
      </c>
      <c r="DI131" s="96">
        <f>VLOOKUP(A131,'[9]побудинковий звіт'!$A$9:$DQ$353,121,FALSE)</f>
        <v>0</v>
      </c>
      <c r="DJ131" s="103">
        <v>6.4811721504626352</v>
      </c>
      <c r="DK131" s="103"/>
      <c r="DL131" s="103">
        <v>5.8829514606088829</v>
      </c>
      <c r="DM131" s="104">
        <v>3232.679045207753</v>
      </c>
      <c r="DN131" s="104">
        <v>0</v>
      </c>
      <c r="DO131" s="105">
        <v>3232.679045207753</v>
      </c>
      <c r="DP131" s="2"/>
      <c r="DQ131" s="104">
        <v>3232.69</v>
      </c>
      <c r="DR131" s="104">
        <v>0</v>
      </c>
      <c r="DS131" s="104">
        <v>3232.69</v>
      </c>
      <c r="DT131" s="106">
        <v>3232.679045207753</v>
      </c>
      <c r="DU131" s="104">
        <v>1.0954792247048317E-2</v>
      </c>
      <c r="DV131" s="107">
        <v>1104</v>
      </c>
      <c r="DX131" s="77">
        <v>58768.806367073506</v>
      </c>
      <c r="DY131" s="77">
        <v>66079.199999999997</v>
      </c>
      <c r="DZ131" s="108">
        <v>792.65000000000009</v>
      </c>
      <c r="EB131" s="109">
        <v>460218.64444968081</v>
      </c>
      <c r="ED131" s="110">
        <v>-239</v>
      </c>
      <c r="EE131" s="111">
        <v>-14084.167035258055</v>
      </c>
      <c r="EG131" s="112">
        <v>24656.537874926078</v>
      </c>
      <c r="EI131" s="121">
        <v>2</v>
      </c>
      <c r="EJ131" s="77">
        <v>1162.8175737956292</v>
      </c>
      <c r="EN131" s="114" t="s">
        <v>269</v>
      </c>
    </row>
    <row r="132" spans="1:144" hidden="1" x14ac:dyDescent="0.3">
      <c r="A132" s="81">
        <v>150000613</v>
      </c>
      <c r="B132" s="82" t="s">
        <v>270</v>
      </c>
      <c r="C132" s="490" t="s">
        <v>271</v>
      </c>
      <c r="D132" s="84">
        <v>1482.2</v>
      </c>
      <c r="E132" s="115">
        <v>1269.7</v>
      </c>
      <c r="F132" s="104"/>
      <c r="G132" s="104">
        <v>212.5</v>
      </c>
      <c r="H132" s="88">
        <v>23242.337926116827</v>
      </c>
      <c r="I132" s="88">
        <v>23712.044155751446</v>
      </c>
      <c r="J132" s="116">
        <v>469.70622963461938</v>
      </c>
      <c r="K132" s="88">
        <v>4356.3614558834779</v>
      </c>
      <c r="L132" s="88">
        <v>4418.3524826842486</v>
      </c>
      <c r="M132" s="116">
        <v>61.991026800770669</v>
      </c>
      <c r="N132" s="88">
        <v>9484.8443795683997</v>
      </c>
      <c r="O132" s="88">
        <v>9018.9706333483246</v>
      </c>
      <c r="P132" s="116">
        <v>-465.87374622007519</v>
      </c>
      <c r="Q132" s="88">
        <v>0</v>
      </c>
      <c r="R132" s="88">
        <v>0</v>
      </c>
      <c r="S132" s="116">
        <v>0</v>
      </c>
      <c r="T132" s="88">
        <v>0</v>
      </c>
      <c r="U132" s="88">
        <v>0</v>
      </c>
      <c r="V132" s="116">
        <v>0</v>
      </c>
      <c r="W132" s="88">
        <v>12419.285189964228</v>
      </c>
      <c r="X132" s="88">
        <v>11055.726449888552</v>
      </c>
      <c r="Y132" s="116">
        <v>-1363.5587400756758</v>
      </c>
      <c r="Z132" s="88">
        <v>1600.7543999999998</v>
      </c>
      <c r="AA132" s="88">
        <v>0</v>
      </c>
      <c r="AB132" s="116">
        <v>-1600.7543999999998</v>
      </c>
      <c r="AC132" s="88">
        <v>31616.926252812376</v>
      </c>
      <c r="AD132" s="88">
        <v>35071.418233652897</v>
      </c>
      <c r="AE132" s="117">
        <v>3454.4919808405211</v>
      </c>
      <c r="AF132" s="91">
        <v>82720.509604345309</v>
      </c>
      <c r="AG132" s="92">
        <v>83276.511955325463</v>
      </c>
      <c r="AH132" s="116">
        <v>556.00235098015401</v>
      </c>
      <c r="AI132" s="88">
        <v>0</v>
      </c>
      <c r="AJ132" s="88">
        <v>0</v>
      </c>
      <c r="AK132" s="116">
        <v>0</v>
      </c>
      <c r="AL132" s="88">
        <v>0</v>
      </c>
      <c r="AM132" s="88">
        <v>0</v>
      </c>
      <c r="AN132" s="116">
        <v>0</v>
      </c>
      <c r="AO132" s="88">
        <v>15531.638567597338</v>
      </c>
      <c r="AP132" s="88">
        <v>13816.889628344012</v>
      </c>
      <c r="AQ132" s="116">
        <v>-1714.7489392533262</v>
      </c>
      <c r="AR132" s="88">
        <v>61404.584703834662</v>
      </c>
      <c r="AS132" s="88">
        <v>69365.703600010616</v>
      </c>
      <c r="AT132" s="118">
        <v>7961.1188961759544</v>
      </c>
      <c r="AU132" s="88">
        <v>6880.3051098868846</v>
      </c>
      <c r="AV132" s="88">
        <v>4576</v>
      </c>
      <c r="AW132" s="94">
        <v>-2304.3051098868846</v>
      </c>
      <c r="AX132" s="88">
        <v>8500.6602747571669</v>
      </c>
      <c r="AY132" s="88">
        <v>4901</v>
      </c>
      <c r="AZ132" s="117">
        <v>-3599.6602747571669</v>
      </c>
      <c r="BA132" s="88">
        <v>3956.4417348004672</v>
      </c>
      <c r="BB132" s="88">
        <v>3366</v>
      </c>
      <c r="BC132" s="94">
        <v>-590.4417348004672</v>
      </c>
      <c r="BD132" s="88">
        <v>0</v>
      </c>
      <c r="BE132" s="88">
        <v>0</v>
      </c>
      <c r="BF132" s="95">
        <v>0</v>
      </c>
      <c r="BG132" s="88">
        <v>0</v>
      </c>
      <c r="BH132" s="88">
        <v>331</v>
      </c>
      <c r="BI132" s="94">
        <v>331</v>
      </c>
      <c r="BJ132" s="88">
        <v>3196.8719675683092</v>
      </c>
      <c r="BK132" s="88">
        <v>0</v>
      </c>
      <c r="BL132" s="95">
        <v>-3196.8719675683092</v>
      </c>
      <c r="BM132" s="88">
        <v>400.18859999999995</v>
      </c>
      <c r="BN132" s="88">
        <v>1743</v>
      </c>
      <c r="BO132" s="94">
        <v>1342.8114</v>
      </c>
      <c r="BP132" s="91">
        <v>22934.467687012831</v>
      </c>
      <c r="BQ132" s="96">
        <v>14917</v>
      </c>
      <c r="BR132" s="94">
        <v>-8017.4676870128314</v>
      </c>
      <c r="BS132" s="88">
        <v>100594.11402107583</v>
      </c>
      <c r="BT132" s="88">
        <v>127783.71059693933</v>
      </c>
      <c r="BU132" s="116">
        <v>27189.596575863499</v>
      </c>
      <c r="BV132" s="88">
        <v>37645.29767390513</v>
      </c>
      <c r="BW132" s="88">
        <v>39057.907854254008</v>
      </c>
      <c r="BX132" s="116">
        <v>1412.6101803488782</v>
      </c>
      <c r="BY132" s="88">
        <v>28750.837671715977</v>
      </c>
      <c r="BZ132" s="88">
        <v>21322.190246606064</v>
      </c>
      <c r="CA132" s="116">
        <v>-7428.6474251099135</v>
      </c>
      <c r="CB132" s="88">
        <v>1441.3469986300529</v>
      </c>
      <c r="CC132" s="88">
        <v>1482.9059069594334</v>
      </c>
      <c r="CD132" s="116">
        <v>41.558908329380529</v>
      </c>
      <c r="CE132" s="88">
        <v>174.93622485130859</v>
      </c>
      <c r="CF132" s="88">
        <v>0</v>
      </c>
      <c r="CG132" s="116">
        <v>-174.93622485130859</v>
      </c>
      <c r="CH132" s="88">
        <v>12700.288051883786</v>
      </c>
      <c r="CI132" s="88">
        <v>7841.3006555661141</v>
      </c>
      <c r="CJ132" s="116">
        <v>-4858.9873963176724</v>
      </c>
      <c r="CK132" s="88">
        <v>0</v>
      </c>
      <c r="CL132" s="88">
        <v>0</v>
      </c>
      <c r="CM132" s="116">
        <v>0</v>
      </c>
      <c r="CN132" s="88">
        <v>12700.288051883786</v>
      </c>
      <c r="CO132" s="96">
        <v>7841.3006555661141</v>
      </c>
      <c r="CP132" s="116">
        <v>-4858.9873963176724</v>
      </c>
      <c r="CQ132" s="119">
        <v>363898.02120485227</v>
      </c>
      <c r="CR132" s="77">
        <v>378864.12044400501</v>
      </c>
      <c r="CS132" s="116">
        <v>14966.09923915274</v>
      </c>
      <c r="CT132" s="91">
        <v>436677.62544582272</v>
      </c>
      <c r="CU132" s="98">
        <v>454636.944532806</v>
      </c>
      <c r="CV132" s="117">
        <v>17959.319086983276</v>
      </c>
      <c r="CW132" s="88">
        <v>15411.452597228797</v>
      </c>
      <c r="CX132" s="88">
        <v>-2547.8664897546132</v>
      </c>
      <c r="CY132" s="116">
        <v>-17959.319086983411</v>
      </c>
      <c r="CZ132" s="99">
        <v>17959.319086983374</v>
      </c>
      <c r="DA132" s="8">
        <v>2</v>
      </c>
      <c r="DB132" s="100">
        <v>23624.44</v>
      </c>
      <c r="DC132" s="100">
        <v>7897.08</v>
      </c>
      <c r="DD132" s="100">
        <v>16172.96</v>
      </c>
      <c r="DE132" s="100">
        <v>6812.57</v>
      </c>
      <c r="DF132" s="101">
        <v>35757.248769338737</v>
      </c>
      <c r="DG132" s="120">
        <v>5425068.9365166184</v>
      </c>
      <c r="DH132" s="494">
        <v>5656.833102286133</v>
      </c>
      <c r="DI132" s="96">
        <f>VLOOKUP(A132,'[9]побудинковий звіт'!$A$9:$DQ$353,121,FALSE)</f>
        <v>0</v>
      </c>
      <c r="DJ132" s="103">
        <v>5.866371037291259</v>
      </c>
      <c r="DK132" s="103"/>
      <c r="DL132" s="103">
        <v>5.1035829961136523</v>
      </c>
      <c r="DM132" s="104">
        <v>7448.5313060487115</v>
      </c>
      <c r="DN132" s="104">
        <v>1084.511386674151</v>
      </c>
      <c r="DO132" s="105">
        <v>8533.0426927228618</v>
      </c>
      <c r="DP132" s="2"/>
      <c r="DQ132" s="104">
        <v>7451.48</v>
      </c>
      <c r="DR132" s="104">
        <v>1084.51</v>
      </c>
      <c r="DS132" s="104">
        <v>8535.99</v>
      </c>
      <c r="DT132" s="106">
        <v>8574.7698607944094</v>
      </c>
      <c r="DU132" s="104">
        <v>-38.779860794409615</v>
      </c>
      <c r="DV132" s="107">
        <v>1104</v>
      </c>
      <c r="DX132" s="77">
        <v>101206.862869017</v>
      </c>
      <c r="DY132" s="77">
        <v>101139.24432001273</v>
      </c>
      <c r="DZ132" s="108">
        <v>22985.53</v>
      </c>
      <c r="EB132" s="109">
        <v>736855.01644601591</v>
      </c>
      <c r="ED132" s="110">
        <v>17770</v>
      </c>
      <c r="EE132" s="111">
        <v>53527.248769338737</v>
      </c>
      <c r="EG132" s="112">
        <v>31582.182229924565</v>
      </c>
      <c r="EI132" s="121">
        <v>4</v>
      </c>
      <c r="EJ132" s="77">
        <v>1848.358493851051</v>
      </c>
      <c r="EN132" s="114" t="s">
        <v>271</v>
      </c>
    </row>
    <row r="133" spans="1:144" hidden="1" x14ac:dyDescent="0.3">
      <c r="A133" s="81">
        <v>150000614</v>
      </c>
      <c r="B133" s="82" t="s">
        <v>272</v>
      </c>
      <c r="C133" s="490" t="s">
        <v>273</v>
      </c>
      <c r="D133" s="84">
        <v>626.29999999999995</v>
      </c>
      <c r="E133" s="115">
        <v>626.29999999999995</v>
      </c>
      <c r="F133" s="104"/>
      <c r="G133" s="104">
        <v>0</v>
      </c>
      <c r="H133" s="88">
        <v>9951.077795327079</v>
      </c>
      <c r="I133" s="88">
        <v>10154.801883838223</v>
      </c>
      <c r="J133" s="116">
        <v>203.72408851114415</v>
      </c>
      <c r="K133" s="88">
        <v>2565.4397855445191</v>
      </c>
      <c r="L133" s="88">
        <v>2590.6168727976897</v>
      </c>
      <c r="M133" s="116">
        <v>25.177087253170612</v>
      </c>
      <c r="N133" s="88">
        <v>3704.7186963244562</v>
      </c>
      <c r="O133" s="88">
        <v>3522.860067040237</v>
      </c>
      <c r="P133" s="116">
        <v>-181.85862928421921</v>
      </c>
      <c r="Q133" s="88">
        <v>0</v>
      </c>
      <c r="R133" s="88">
        <v>0</v>
      </c>
      <c r="S133" s="116">
        <v>0</v>
      </c>
      <c r="T133" s="88">
        <v>0</v>
      </c>
      <c r="U133" s="88">
        <v>0</v>
      </c>
      <c r="V133" s="116">
        <v>0</v>
      </c>
      <c r="W133" s="88">
        <v>5028.0774209823949</v>
      </c>
      <c r="X133" s="88">
        <v>5359.5916536478808</v>
      </c>
      <c r="Y133" s="116">
        <v>331.51423266548591</v>
      </c>
      <c r="Z133" s="88">
        <v>676.404</v>
      </c>
      <c r="AA133" s="88">
        <v>0</v>
      </c>
      <c r="AB133" s="116">
        <v>-676.404</v>
      </c>
      <c r="AC133" s="88">
        <v>13112.582585388882</v>
      </c>
      <c r="AD133" s="88">
        <v>14817.499819676174</v>
      </c>
      <c r="AE133" s="117">
        <v>1704.9172342872916</v>
      </c>
      <c r="AF133" s="91">
        <v>35038.300283567325</v>
      </c>
      <c r="AG133" s="92">
        <v>36445.370297000205</v>
      </c>
      <c r="AH133" s="116">
        <v>1407.0700134328799</v>
      </c>
      <c r="AI133" s="88">
        <v>0</v>
      </c>
      <c r="AJ133" s="88">
        <v>0</v>
      </c>
      <c r="AK133" s="116">
        <v>0</v>
      </c>
      <c r="AL133" s="88">
        <v>0</v>
      </c>
      <c r="AM133" s="88">
        <v>0</v>
      </c>
      <c r="AN133" s="116">
        <v>0</v>
      </c>
      <c r="AO133" s="88">
        <v>6609.2009814163539</v>
      </c>
      <c r="AP133" s="88">
        <v>6073.1445637118522</v>
      </c>
      <c r="AQ133" s="116">
        <v>-536.05641770450165</v>
      </c>
      <c r="AR133" s="88">
        <v>38612.494821799919</v>
      </c>
      <c r="AS133" s="88">
        <v>45045.99</v>
      </c>
      <c r="AT133" s="118">
        <v>6433.495178200079</v>
      </c>
      <c r="AU133" s="88">
        <v>4409.9936360265601</v>
      </c>
      <c r="AV133" s="88">
        <v>1260.32</v>
      </c>
      <c r="AW133" s="94">
        <v>-3149.6736360265604</v>
      </c>
      <c r="AX133" s="88">
        <v>5006.1559532924712</v>
      </c>
      <c r="AY133" s="88">
        <v>0</v>
      </c>
      <c r="AZ133" s="117">
        <v>-5006.1559532924712</v>
      </c>
      <c r="BA133" s="88">
        <v>1075.3882197656285</v>
      </c>
      <c r="BB133" s="88">
        <v>10107.195729537047</v>
      </c>
      <c r="BC133" s="94">
        <v>9031.8075097714172</v>
      </c>
      <c r="BD133" s="88">
        <v>0</v>
      </c>
      <c r="BE133" s="88">
        <v>0</v>
      </c>
      <c r="BF133" s="95">
        <v>0</v>
      </c>
      <c r="BG133" s="88">
        <v>0</v>
      </c>
      <c r="BH133" s="88">
        <v>0</v>
      </c>
      <c r="BI133" s="94">
        <v>0</v>
      </c>
      <c r="BJ133" s="88">
        <v>1812.0667459937104</v>
      </c>
      <c r="BK133" s="88">
        <v>208.19931220172629</v>
      </c>
      <c r="BL133" s="95">
        <v>-1603.867433791984</v>
      </c>
      <c r="BM133" s="88">
        <v>169.101</v>
      </c>
      <c r="BN133" s="88">
        <v>0</v>
      </c>
      <c r="BO133" s="94">
        <v>-169.101</v>
      </c>
      <c r="BP133" s="91">
        <v>12472.705555078372</v>
      </c>
      <c r="BQ133" s="96">
        <v>11575.715041738773</v>
      </c>
      <c r="BR133" s="94">
        <v>-896.99051333959869</v>
      </c>
      <c r="BS133" s="88">
        <v>26192.273097964357</v>
      </c>
      <c r="BT133" s="88">
        <v>35109.405915756986</v>
      </c>
      <c r="BU133" s="116">
        <v>8917.1328177926298</v>
      </c>
      <c r="BV133" s="88">
        <v>20504.598630548462</v>
      </c>
      <c r="BW133" s="88">
        <v>22375.96366436308</v>
      </c>
      <c r="BX133" s="116">
        <v>1871.3650338146181</v>
      </c>
      <c r="BY133" s="88">
        <v>9240.5460823775175</v>
      </c>
      <c r="BZ133" s="88">
        <v>7279.9311309615296</v>
      </c>
      <c r="CA133" s="116">
        <v>-1960.6149514159879</v>
      </c>
      <c r="CB133" s="88">
        <v>0</v>
      </c>
      <c r="CC133" s="88">
        <v>0</v>
      </c>
      <c r="CD133" s="116">
        <v>0</v>
      </c>
      <c r="CE133" s="88">
        <v>0</v>
      </c>
      <c r="CF133" s="88">
        <v>0</v>
      </c>
      <c r="CG133" s="116">
        <v>0</v>
      </c>
      <c r="CH133" s="88">
        <v>6191.5205030809784</v>
      </c>
      <c r="CI133" s="88">
        <v>5860.5193103146103</v>
      </c>
      <c r="CJ133" s="116">
        <v>-331.00119276636815</v>
      </c>
      <c r="CK133" s="88">
        <v>0</v>
      </c>
      <c r="CL133" s="88">
        <v>0</v>
      </c>
      <c r="CM133" s="116">
        <v>0</v>
      </c>
      <c r="CN133" s="88">
        <v>6191.5205030809784</v>
      </c>
      <c r="CO133" s="96">
        <v>5860.5193103146103</v>
      </c>
      <c r="CP133" s="116">
        <v>-331.00119276636815</v>
      </c>
      <c r="CQ133" s="119">
        <v>154861.63995583326</v>
      </c>
      <c r="CR133" s="77">
        <v>169766.03992384701</v>
      </c>
      <c r="CS133" s="116">
        <v>14904.399968013749</v>
      </c>
      <c r="CT133" s="91">
        <v>185833.96794699991</v>
      </c>
      <c r="CU133" s="98">
        <v>203719.24790861641</v>
      </c>
      <c r="CV133" s="117">
        <v>17885.279961616499</v>
      </c>
      <c r="CW133" s="88">
        <v>6523.2126410380079</v>
      </c>
      <c r="CX133" s="88">
        <v>-11362.067320578491</v>
      </c>
      <c r="CY133" s="116">
        <v>-17885.279961616499</v>
      </c>
      <c r="CZ133" s="99">
        <v>17885.279961616507</v>
      </c>
      <c r="DA133" s="8">
        <v>2</v>
      </c>
      <c r="DB133" s="100">
        <v>5749.15</v>
      </c>
      <c r="DC133" s="100">
        <v>0</v>
      </c>
      <c r="DD133" s="100">
        <v>2087.1099999999997</v>
      </c>
      <c r="DE133" s="100">
        <v>0</v>
      </c>
      <c r="DF133" s="101">
        <v>-20077.324995686606</v>
      </c>
      <c r="DG133" s="120">
        <v>2308286.1670564548</v>
      </c>
      <c r="DH133" s="494">
        <v>2790.3241489814955</v>
      </c>
      <c r="DI133" s="96">
        <f>VLOOKUP(A133,'[9]побудинковий звіт'!$A$9:$DQ$353,121,FALSE)</f>
        <v>0</v>
      </c>
      <c r="DJ133" s="103">
        <v>5.8471042932241941</v>
      </c>
      <c r="DK133" s="103"/>
      <c r="DL133" s="103">
        <v>5.1320407658629588</v>
      </c>
      <c r="DM133" s="104">
        <v>3662.0414188463124</v>
      </c>
      <c r="DN133" s="104">
        <v>0</v>
      </c>
      <c r="DO133" s="105">
        <v>3662.0414188463124</v>
      </c>
      <c r="DP133" s="2"/>
      <c r="DQ133" s="104">
        <v>3662.04</v>
      </c>
      <c r="DR133" s="104">
        <v>0</v>
      </c>
      <c r="DS133" s="104">
        <v>3662.04</v>
      </c>
      <c r="DT133" s="106">
        <v>3679.9050355236118</v>
      </c>
      <c r="DU133" s="104">
        <v>-17.865035523611823</v>
      </c>
      <c r="DV133" s="107">
        <v>1104</v>
      </c>
      <c r="DX133" s="77">
        <v>61302.240452253944</v>
      </c>
      <c r="DY133" s="77">
        <v>67946.04605008653</v>
      </c>
      <c r="DZ133" s="108">
        <v>2087.1099999999997</v>
      </c>
      <c r="EB133" s="109">
        <v>463349.93786159903</v>
      </c>
      <c r="ED133" s="110">
        <v>6758</v>
      </c>
      <c r="EE133" s="111">
        <v>-13319.324995686606</v>
      </c>
      <c r="EG133" s="112">
        <v>27967.395433550068</v>
      </c>
      <c r="EI133" s="121">
        <v>2</v>
      </c>
      <c r="EJ133" s="77">
        <v>1132.6399778163088</v>
      </c>
      <c r="EN133" s="114" t="s">
        <v>273</v>
      </c>
    </row>
    <row r="134" spans="1:144" hidden="1" x14ac:dyDescent="0.3">
      <c r="A134" s="81">
        <v>150000615</v>
      </c>
      <c r="B134" s="82" t="s">
        <v>274</v>
      </c>
      <c r="C134" s="490" t="s">
        <v>275</v>
      </c>
      <c r="D134" s="84">
        <v>2636.9100000000003</v>
      </c>
      <c r="E134" s="115">
        <v>2504.61</v>
      </c>
      <c r="F134" s="104"/>
      <c r="G134" s="104">
        <v>132.30000000000001</v>
      </c>
      <c r="H134" s="88">
        <v>41492.067341564878</v>
      </c>
      <c r="I134" s="88">
        <v>42466.154553341061</v>
      </c>
      <c r="J134" s="116">
        <v>974.08721177618281</v>
      </c>
      <c r="K134" s="88">
        <v>8082.046400827152</v>
      </c>
      <c r="L134" s="88">
        <v>8331.6654831379019</v>
      </c>
      <c r="M134" s="116">
        <v>249.61908231074995</v>
      </c>
      <c r="N134" s="88">
        <v>16144.054218114205</v>
      </c>
      <c r="O134" s="88">
        <v>15351.157736142466</v>
      </c>
      <c r="P134" s="116">
        <v>-792.89648197173847</v>
      </c>
      <c r="Q134" s="88">
        <v>0</v>
      </c>
      <c r="R134" s="88">
        <v>0</v>
      </c>
      <c r="S134" s="116">
        <v>0</v>
      </c>
      <c r="T134" s="88">
        <v>0</v>
      </c>
      <c r="U134" s="88">
        <v>0</v>
      </c>
      <c r="V134" s="116">
        <v>0</v>
      </c>
      <c r="W134" s="88">
        <v>20714.067795650932</v>
      </c>
      <c r="X134" s="88">
        <v>20373.703322124315</v>
      </c>
      <c r="Y134" s="116">
        <v>-340.36447352661708</v>
      </c>
      <c r="Z134" s="88">
        <v>2848.0788000000007</v>
      </c>
      <c r="AA134" s="88">
        <v>0</v>
      </c>
      <c r="AB134" s="116">
        <v>-2848.0788000000007</v>
      </c>
      <c r="AC134" s="88">
        <v>55622.745183992811</v>
      </c>
      <c r="AD134" s="88">
        <v>62387.09569252035</v>
      </c>
      <c r="AE134" s="117">
        <v>6764.3505085275392</v>
      </c>
      <c r="AF134" s="91">
        <v>144903.05974015</v>
      </c>
      <c r="AG134" s="92">
        <v>148909.77678726611</v>
      </c>
      <c r="AH134" s="116">
        <v>4006.717047116108</v>
      </c>
      <c r="AI134" s="88">
        <v>0</v>
      </c>
      <c r="AJ134" s="88">
        <v>0</v>
      </c>
      <c r="AK134" s="116">
        <v>0</v>
      </c>
      <c r="AL134" s="88">
        <v>0</v>
      </c>
      <c r="AM134" s="88">
        <v>0</v>
      </c>
      <c r="AN134" s="116">
        <v>0</v>
      </c>
      <c r="AO134" s="88">
        <v>32762.945947967753</v>
      </c>
      <c r="AP134" s="88">
        <v>27133.816621030488</v>
      </c>
      <c r="AQ134" s="116">
        <v>-5629.1293269372654</v>
      </c>
      <c r="AR134" s="88">
        <v>88602.077228725117</v>
      </c>
      <c r="AS134" s="88">
        <v>82964.353445611821</v>
      </c>
      <c r="AT134" s="118">
        <v>-5637.7237831132952</v>
      </c>
      <c r="AU134" s="88">
        <v>11538.020261923031</v>
      </c>
      <c r="AV134" s="88">
        <v>889.16855885903601</v>
      </c>
      <c r="AW134" s="94">
        <v>-10648.851703063996</v>
      </c>
      <c r="AX134" s="88">
        <v>15769.841937006478</v>
      </c>
      <c r="AY134" s="88">
        <v>1757</v>
      </c>
      <c r="AZ134" s="117">
        <v>-14012.841937006478</v>
      </c>
      <c r="BA134" s="88">
        <v>7108.5459880600902</v>
      </c>
      <c r="BB134" s="88">
        <v>3407</v>
      </c>
      <c r="BC134" s="94">
        <v>-3701.5459880600902</v>
      </c>
      <c r="BD134" s="88">
        <v>0</v>
      </c>
      <c r="BE134" s="88">
        <v>0</v>
      </c>
      <c r="BF134" s="95">
        <v>0</v>
      </c>
      <c r="BG134" s="88">
        <v>0</v>
      </c>
      <c r="BH134" s="88">
        <v>1120</v>
      </c>
      <c r="BI134" s="94">
        <v>1120</v>
      </c>
      <c r="BJ134" s="88">
        <v>6388.3834917741797</v>
      </c>
      <c r="BK134" s="88">
        <v>0</v>
      </c>
      <c r="BL134" s="95">
        <v>-6388.3834917741797</v>
      </c>
      <c r="BM134" s="88">
        <v>712.01970000000017</v>
      </c>
      <c r="BN134" s="88">
        <v>2517</v>
      </c>
      <c r="BO134" s="94">
        <v>1804.9802999999997</v>
      </c>
      <c r="BP134" s="91">
        <v>41516.811378763778</v>
      </c>
      <c r="BQ134" s="96">
        <v>9690.1685588590371</v>
      </c>
      <c r="BR134" s="94">
        <v>-31826.64281990474</v>
      </c>
      <c r="BS134" s="88">
        <v>247241.60575608269</v>
      </c>
      <c r="BT134" s="88">
        <v>297958.67165742751</v>
      </c>
      <c r="BU134" s="116">
        <v>50717.065901344817</v>
      </c>
      <c r="BV134" s="88">
        <v>50467.432170176486</v>
      </c>
      <c r="BW134" s="88">
        <v>52235.098413524567</v>
      </c>
      <c r="BX134" s="116">
        <v>1767.6662433480815</v>
      </c>
      <c r="BY134" s="88">
        <v>75922.778706952347</v>
      </c>
      <c r="BZ134" s="88">
        <v>60793.2001979169</v>
      </c>
      <c r="CA134" s="116">
        <v>-15129.578509035447</v>
      </c>
      <c r="CB134" s="88">
        <v>3329.1289083402116</v>
      </c>
      <c r="CC134" s="88">
        <v>3425.1189532425851</v>
      </c>
      <c r="CD134" s="116">
        <v>95.990044902373484</v>
      </c>
      <c r="CE134" s="88">
        <v>404.05623616098723</v>
      </c>
      <c r="CF134" s="88">
        <v>0</v>
      </c>
      <c r="CG134" s="116">
        <v>-404.05623616098723</v>
      </c>
      <c r="CH134" s="88">
        <v>13282.586579330969</v>
      </c>
      <c r="CI134" s="88">
        <v>9433.4447481658681</v>
      </c>
      <c r="CJ134" s="116">
        <v>-3849.1418311651014</v>
      </c>
      <c r="CK134" s="88">
        <v>0</v>
      </c>
      <c r="CL134" s="88">
        <v>0</v>
      </c>
      <c r="CM134" s="116">
        <v>0</v>
      </c>
      <c r="CN134" s="88">
        <v>13282.586579330969</v>
      </c>
      <c r="CO134" s="96">
        <v>9433.4447481658681</v>
      </c>
      <c r="CP134" s="116">
        <v>-3849.1418311651014</v>
      </c>
      <c r="CQ134" s="119">
        <v>698432.48265265045</v>
      </c>
      <c r="CR134" s="77">
        <v>692543.64938304492</v>
      </c>
      <c r="CS134" s="116">
        <v>-5888.8332696055295</v>
      </c>
      <c r="CT134" s="91">
        <v>838118.97918318049</v>
      </c>
      <c r="CU134" s="98">
        <v>831052.37925965386</v>
      </c>
      <c r="CV134" s="117">
        <v>-7066.5999235266354</v>
      </c>
      <c r="CW134" s="88">
        <v>16762.073373594976</v>
      </c>
      <c r="CX134" s="88">
        <v>23828.673297121532</v>
      </c>
      <c r="CY134" s="116">
        <v>7066.5999235265554</v>
      </c>
      <c r="CZ134" s="99">
        <v>-7066.599923526388</v>
      </c>
      <c r="DA134" s="8">
        <v>2</v>
      </c>
      <c r="DB134" s="100">
        <v>75871.78</v>
      </c>
      <c r="DC134" s="100">
        <v>576.98</v>
      </c>
      <c r="DD134" s="100">
        <v>60372.21</v>
      </c>
      <c r="DE134" s="100">
        <v>-174.32999999999993</v>
      </c>
      <c r="DF134" s="101">
        <v>-67024.416049397201</v>
      </c>
      <c r="DG134" s="120">
        <v>10258572.630681306</v>
      </c>
      <c r="DH134" s="494">
        <v>11158.66799741425</v>
      </c>
      <c r="DI134" s="96">
        <f>VLOOKUP(A134,'[9]побудинковий звіт'!$A$9:$DQ$353,121,FALSE)</f>
        <v>0</v>
      </c>
      <c r="DJ134" s="103">
        <v>6.184618749980368</v>
      </c>
      <c r="DK134" s="103"/>
      <c r="DL134" s="103">
        <v>5.6788324379905797</v>
      </c>
      <c r="DM134" s="104">
        <v>15490.057967388329</v>
      </c>
      <c r="DN134" s="104">
        <v>751.30953154615372</v>
      </c>
      <c r="DO134" s="105">
        <v>16241.367498934484</v>
      </c>
      <c r="DP134" s="2"/>
      <c r="DQ134" s="104">
        <v>15499.57</v>
      </c>
      <c r="DR134" s="104">
        <v>751.31</v>
      </c>
      <c r="DS134" s="104">
        <v>16250.88</v>
      </c>
      <c r="DT134" s="106">
        <v>16241.367498934484</v>
      </c>
      <c r="DU134" s="104">
        <v>9.5125010655156075</v>
      </c>
      <c r="DV134" s="107">
        <v>1136</v>
      </c>
      <c r="DX134" s="77">
        <v>156142.66632898667</v>
      </c>
      <c r="DY134" s="77">
        <v>111185.42640536503</v>
      </c>
      <c r="DZ134" s="108">
        <v>60197.88</v>
      </c>
      <c r="EB134" s="109">
        <v>1063224.9267447013</v>
      </c>
      <c r="ED134" s="110">
        <v>59782</v>
      </c>
      <c r="EE134" s="111">
        <v>-7242.4160493972013</v>
      </c>
      <c r="EG134" s="112">
        <v>-3843.9994717056252</v>
      </c>
      <c r="EI134" s="121">
        <v>5</v>
      </c>
      <c r="EJ134" s="77">
        <v>2698.5073142634265</v>
      </c>
      <c r="EN134" s="114" t="s">
        <v>275</v>
      </c>
    </row>
    <row r="135" spans="1:144" ht="15.6" hidden="1" customHeight="1" x14ac:dyDescent="0.3">
      <c r="A135" s="81">
        <v>150000616</v>
      </c>
      <c r="B135" s="82" t="s">
        <v>276</v>
      </c>
      <c r="C135" s="490" t="s">
        <v>277</v>
      </c>
      <c r="D135" s="84">
        <v>1892.8</v>
      </c>
      <c r="E135" s="115">
        <v>1804.3</v>
      </c>
      <c r="F135" s="104"/>
      <c r="G135" s="104">
        <v>88.5</v>
      </c>
      <c r="H135" s="88">
        <v>27955.878014106103</v>
      </c>
      <c r="I135" s="88">
        <v>28646.339727021237</v>
      </c>
      <c r="J135" s="116">
        <v>690.46171291513383</v>
      </c>
      <c r="K135" s="88">
        <v>5458.2600589227895</v>
      </c>
      <c r="L135" s="88">
        <v>5787.095839671596</v>
      </c>
      <c r="M135" s="116">
        <v>328.83578074880643</v>
      </c>
      <c r="N135" s="88">
        <v>10807.259261009271</v>
      </c>
      <c r="O135" s="88">
        <v>10276.477249684589</v>
      </c>
      <c r="P135" s="116">
        <v>-530.78201132468166</v>
      </c>
      <c r="Q135" s="88">
        <v>0</v>
      </c>
      <c r="R135" s="88">
        <v>0</v>
      </c>
      <c r="S135" s="116">
        <v>0</v>
      </c>
      <c r="T135" s="88">
        <v>0</v>
      </c>
      <c r="U135" s="88">
        <v>0</v>
      </c>
      <c r="V135" s="116">
        <v>0</v>
      </c>
      <c r="W135" s="88">
        <v>13619.575967847024</v>
      </c>
      <c r="X135" s="88">
        <v>11890.513709961398</v>
      </c>
      <c r="Y135" s="116">
        <v>-1729.0622578856255</v>
      </c>
      <c r="Z135" s="88">
        <v>2044.2239999999999</v>
      </c>
      <c r="AA135" s="88">
        <v>0</v>
      </c>
      <c r="AB135" s="116">
        <v>-2044.2239999999999</v>
      </c>
      <c r="AC135" s="88">
        <v>38845.573302375546</v>
      </c>
      <c r="AD135" s="88">
        <v>43782.163610244097</v>
      </c>
      <c r="AE135" s="117">
        <v>4936.5903078685515</v>
      </c>
      <c r="AF135" s="91">
        <v>98730.770604260731</v>
      </c>
      <c r="AG135" s="92">
        <v>100382.59013658292</v>
      </c>
      <c r="AH135" s="116">
        <v>1651.819532322188</v>
      </c>
      <c r="AI135" s="88">
        <v>0</v>
      </c>
      <c r="AJ135" s="88">
        <v>0</v>
      </c>
      <c r="AK135" s="116">
        <v>0</v>
      </c>
      <c r="AL135" s="88">
        <v>0</v>
      </c>
      <c r="AM135" s="88">
        <v>0</v>
      </c>
      <c r="AN135" s="116">
        <v>0</v>
      </c>
      <c r="AO135" s="88">
        <v>20608.372405198228</v>
      </c>
      <c r="AP135" s="88">
        <v>17100.746037296067</v>
      </c>
      <c r="AQ135" s="116">
        <v>-3507.6263679021613</v>
      </c>
      <c r="AR135" s="88">
        <v>75632.086644081486</v>
      </c>
      <c r="AS135" s="88">
        <v>74801.168331728506</v>
      </c>
      <c r="AT135" s="118">
        <v>-830.91831235298014</v>
      </c>
      <c r="AU135" s="88">
        <v>7981.2435298741011</v>
      </c>
      <c r="AV135" s="88">
        <v>5142</v>
      </c>
      <c r="AW135" s="94">
        <v>-2839.2435298741011</v>
      </c>
      <c r="AX135" s="88">
        <v>10651.15164526813</v>
      </c>
      <c r="AY135" s="88">
        <v>0</v>
      </c>
      <c r="AZ135" s="117">
        <v>-10651.15164526813</v>
      </c>
      <c r="BA135" s="88">
        <v>5250.7125025342248</v>
      </c>
      <c r="BB135" s="88">
        <v>1825</v>
      </c>
      <c r="BC135" s="94">
        <v>-3425.7125025342248</v>
      </c>
      <c r="BD135" s="88">
        <v>0</v>
      </c>
      <c r="BE135" s="88">
        <v>0</v>
      </c>
      <c r="BF135" s="95">
        <v>0</v>
      </c>
      <c r="BG135" s="88">
        <v>0</v>
      </c>
      <c r="BH135" s="88">
        <v>510</v>
      </c>
      <c r="BI135" s="94">
        <v>510</v>
      </c>
      <c r="BJ135" s="88">
        <v>3628.9962283870682</v>
      </c>
      <c r="BK135" s="88">
        <v>995</v>
      </c>
      <c r="BL135" s="95">
        <v>-2633.9962283870682</v>
      </c>
      <c r="BM135" s="88">
        <v>511.05599999999998</v>
      </c>
      <c r="BN135" s="88">
        <v>1258</v>
      </c>
      <c r="BO135" s="94">
        <v>746.94399999999996</v>
      </c>
      <c r="BP135" s="91">
        <v>28023.159906063524</v>
      </c>
      <c r="BQ135" s="96">
        <v>9730</v>
      </c>
      <c r="BR135" s="94">
        <v>-18293.159906063524</v>
      </c>
      <c r="BS135" s="88">
        <v>84428.525974484568</v>
      </c>
      <c r="BT135" s="88">
        <v>110897.10314302571</v>
      </c>
      <c r="BU135" s="116">
        <v>26468.577168541146</v>
      </c>
      <c r="BV135" s="88">
        <v>32499.905682003526</v>
      </c>
      <c r="BW135" s="88">
        <v>34212.342610724154</v>
      </c>
      <c r="BX135" s="116">
        <v>1712.4369287206282</v>
      </c>
      <c r="BY135" s="88">
        <v>30869.688122169238</v>
      </c>
      <c r="BZ135" s="88">
        <v>24499.617857782785</v>
      </c>
      <c r="CA135" s="116">
        <v>-6370.0702643864533</v>
      </c>
      <c r="CB135" s="88">
        <v>2678.6094664806296</v>
      </c>
      <c r="CC135" s="88">
        <v>2755.8428359423092</v>
      </c>
      <c r="CD135" s="116">
        <v>77.233369461679558</v>
      </c>
      <c r="CE135" s="88">
        <v>325.10271875021954</v>
      </c>
      <c r="CF135" s="88">
        <v>0</v>
      </c>
      <c r="CG135" s="116">
        <v>-325.10271875021954</v>
      </c>
      <c r="CH135" s="88">
        <v>15698.416728679571</v>
      </c>
      <c r="CI135" s="88">
        <v>4739.9987630684263</v>
      </c>
      <c r="CJ135" s="116">
        <v>-10958.417965611145</v>
      </c>
      <c r="CK135" s="88">
        <v>0</v>
      </c>
      <c r="CL135" s="88">
        <v>0</v>
      </c>
      <c r="CM135" s="116">
        <v>0</v>
      </c>
      <c r="CN135" s="88">
        <v>15698.416728679571</v>
      </c>
      <c r="CO135" s="96">
        <v>4739.9987630684263</v>
      </c>
      <c r="CP135" s="116">
        <v>-10958.417965611145</v>
      </c>
      <c r="CQ135" s="119">
        <v>389494.63825217169</v>
      </c>
      <c r="CR135" s="77">
        <v>379119.40971615084</v>
      </c>
      <c r="CS135" s="116">
        <v>-10375.228536020848</v>
      </c>
      <c r="CT135" s="91">
        <v>467393.565902606</v>
      </c>
      <c r="CU135" s="98">
        <v>454943.29165938101</v>
      </c>
      <c r="CV135" s="117">
        <v>-12450.274243224994</v>
      </c>
      <c r="CW135" s="88">
        <v>20665.345488202991</v>
      </c>
      <c r="CX135" s="88">
        <v>33115.619731428043</v>
      </c>
      <c r="CY135" s="116">
        <v>12450.274243225052</v>
      </c>
      <c r="CZ135" s="99">
        <v>-12450.274243225085</v>
      </c>
      <c r="DA135" s="8">
        <v>2</v>
      </c>
      <c r="DB135" s="100">
        <v>37498.86</v>
      </c>
      <c r="DC135" s="100">
        <v>1469.97</v>
      </c>
      <c r="DD135" s="100">
        <v>28540.690000000002</v>
      </c>
      <c r="DE135" s="100">
        <v>1071.52</v>
      </c>
      <c r="DF135" s="101">
        <v>21990.530605615175</v>
      </c>
      <c r="DG135" s="120">
        <v>5856706.9366897084</v>
      </c>
      <c r="DH135" s="494">
        <v>8038.6106690201395</v>
      </c>
      <c r="DI135" s="96">
        <f>VLOOKUP(A135,'[9]побудинковий звіт'!$A$9:$DQ$353,121,FALSE)</f>
        <v>0</v>
      </c>
      <c r="DJ135" s="103">
        <v>4.9648754143195308</v>
      </c>
      <c r="DK135" s="103"/>
      <c r="DL135" s="103">
        <v>4.5022507776612253</v>
      </c>
      <c r="DM135" s="104">
        <v>8958.1247100567289</v>
      </c>
      <c r="DN135" s="104">
        <v>398.44919382301845</v>
      </c>
      <c r="DO135" s="105">
        <v>9356.5739038797474</v>
      </c>
      <c r="DP135" s="2"/>
      <c r="DQ135" s="104">
        <v>8958.17</v>
      </c>
      <c r="DR135" s="104">
        <v>398.45</v>
      </c>
      <c r="DS135" s="104">
        <v>9356.6200000000008</v>
      </c>
      <c r="DT135" s="106">
        <v>8993.25461088048</v>
      </c>
      <c r="DU135" s="104">
        <v>363.36538911952084</v>
      </c>
      <c r="DV135" s="107">
        <v>1136</v>
      </c>
      <c r="DX135" s="77">
        <v>124386.295860174</v>
      </c>
      <c r="DY135" s="77">
        <v>101437.4019980742</v>
      </c>
      <c r="DZ135" s="108">
        <v>29612.210000000003</v>
      </c>
      <c r="EB135" s="109">
        <v>907585.03972897783</v>
      </c>
      <c r="ED135" s="110">
        <v>11223</v>
      </c>
      <c r="EE135" s="111">
        <v>33213.530605615175</v>
      </c>
      <c r="EG135" s="112">
        <v>11981.466081724222</v>
      </c>
      <c r="EI135" s="121">
        <v>5</v>
      </c>
      <c r="EJ135" s="77">
        <v>2443.6136716170181</v>
      </c>
      <c r="EN135" s="114" t="s">
        <v>277</v>
      </c>
    </row>
    <row r="136" spans="1:144" hidden="1" x14ac:dyDescent="0.3">
      <c r="A136" s="81">
        <v>150000618</v>
      </c>
      <c r="B136" s="82" t="s">
        <v>278</v>
      </c>
      <c r="C136" s="490" t="s">
        <v>279</v>
      </c>
      <c r="D136" s="84">
        <v>2744.2</v>
      </c>
      <c r="E136" s="115">
        <v>2744.2</v>
      </c>
      <c r="F136" s="104">
        <v>271.5</v>
      </c>
      <c r="G136" s="104">
        <v>0</v>
      </c>
      <c r="H136" s="88">
        <v>37349.629997450131</v>
      </c>
      <c r="I136" s="88">
        <v>38596.42486303753</v>
      </c>
      <c r="J136" s="116">
        <v>1246.7948655873988</v>
      </c>
      <c r="K136" s="88">
        <v>5969.7234619706724</v>
      </c>
      <c r="L136" s="88">
        <v>6028.3102752556724</v>
      </c>
      <c r="M136" s="116">
        <v>58.586813285000062</v>
      </c>
      <c r="N136" s="88">
        <v>17890.326298636821</v>
      </c>
      <c r="O136" s="88">
        <v>17011.38117950876</v>
      </c>
      <c r="P136" s="116">
        <v>-878.94511912806047</v>
      </c>
      <c r="Q136" s="88">
        <v>3681.9881504865107</v>
      </c>
      <c r="R136" s="88">
        <v>3501.1046641234689</v>
      </c>
      <c r="S136" s="116">
        <v>-180.88348636304181</v>
      </c>
      <c r="T136" s="88">
        <v>1700.7736384840323</v>
      </c>
      <c r="U136" s="88">
        <v>4205.6170718030271</v>
      </c>
      <c r="V136" s="116">
        <v>2504.8434333189948</v>
      </c>
      <c r="W136" s="88">
        <v>15254.186940998807</v>
      </c>
      <c r="X136" s="88">
        <v>12155.653137750434</v>
      </c>
      <c r="Y136" s="116">
        <v>-3098.5338032483724</v>
      </c>
      <c r="Z136" s="88">
        <v>2963.7360000000003</v>
      </c>
      <c r="AA136" s="88">
        <v>0</v>
      </c>
      <c r="AB136" s="116">
        <v>-2963.7360000000003</v>
      </c>
      <c r="AC136" s="88">
        <v>57454.228827266437</v>
      </c>
      <c r="AD136" s="88">
        <v>64963.331944006284</v>
      </c>
      <c r="AE136" s="117">
        <v>7509.1031167398469</v>
      </c>
      <c r="AF136" s="91">
        <v>142264.5933152934</v>
      </c>
      <c r="AG136" s="92">
        <v>146461.82313548517</v>
      </c>
      <c r="AH136" s="116">
        <v>4197.2298201917729</v>
      </c>
      <c r="AI136" s="88">
        <v>74106.326840727634</v>
      </c>
      <c r="AJ136" s="88">
        <v>73361.956183743925</v>
      </c>
      <c r="AK136" s="116">
        <v>-744.37065698370861</v>
      </c>
      <c r="AL136" s="88">
        <v>0</v>
      </c>
      <c r="AM136" s="88">
        <v>0</v>
      </c>
      <c r="AN136" s="116">
        <v>0</v>
      </c>
      <c r="AO136" s="88">
        <v>7878.1895420261535</v>
      </c>
      <c r="AP136" s="88">
        <v>7566.6772849225799</v>
      </c>
      <c r="AQ136" s="116">
        <v>-311.51225710357357</v>
      </c>
      <c r="AR136" s="88">
        <v>146269.40932539862</v>
      </c>
      <c r="AS136" s="88">
        <v>146089.85009456711</v>
      </c>
      <c r="AT136" s="118">
        <v>-179.55923083150992</v>
      </c>
      <c r="AU136" s="88">
        <v>8259.9562932029312</v>
      </c>
      <c r="AV136" s="88">
        <v>1389</v>
      </c>
      <c r="AW136" s="94">
        <v>-6870.9562932029312</v>
      </c>
      <c r="AX136" s="88">
        <v>9667.7629938024147</v>
      </c>
      <c r="AY136" s="88">
        <v>2429</v>
      </c>
      <c r="AZ136" s="117">
        <v>-7238.7629938024147</v>
      </c>
      <c r="BA136" s="88">
        <v>5794.2027241209189</v>
      </c>
      <c r="BB136" s="88">
        <v>0</v>
      </c>
      <c r="BC136" s="94">
        <v>-5794.2027241209189</v>
      </c>
      <c r="BD136" s="88">
        <v>7677.8430123154221</v>
      </c>
      <c r="BE136" s="88">
        <v>0</v>
      </c>
      <c r="BF136" s="95">
        <v>-7677.8430123154221</v>
      </c>
      <c r="BG136" s="88">
        <v>3559.3570136781091</v>
      </c>
      <c r="BH136" s="88">
        <v>0</v>
      </c>
      <c r="BI136" s="94">
        <v>-3559.3570136781091</v>
      </c>
      <c r="BJ136" s="88">
        <v>4374.5754379395266</v>
      </c>
      <c r="BK136" s="88">
        <v>4557</v>
      </c>
      <c r="BL136" s="95">
        <v>182.42456206047336</v>
      </c>
      <c r="BM136" s="88">
        <v>740.93400000000008</v>
      </c>
      <c r="BN136" s="88">
        <v>0</v>
      </c>
      <c r="BO136" s="94">
        <v>-740.93400000000008</v>
      </c>
      <c r="BP136" s="91">
        <v>40074.63147505933</v>
      </c>
      <c r="BQ136" s="96">
        <v>8375</v>
      </c>
      <c r="BR136" s="94">
        <v>-31699.63147505933</v>
      </c>
      <c r="BS136" s="88">
        <v>149801.87057470629</v>
      </c>
      <c r="BT136" s="88">
        <v>169872.68757762387</v>
      </c>
      <c r="BU136" s="116">
        <v>20070.817002917582</v>
      </c>
      <c r="BV136" s="88">
        <v>121117.95615597504</v>
      </c>
      <c r="BW136" s="88">
        <v>126310.44418385101</v>
      </c>
      <c r="BX136" s="116">
        <v>5192.4880278759665</v>
      </c>
      <c r="BY136" s="88">
        <v>22282.229393744714</v>
      </c>
      <c r="BZ136" s="88">
        <v>32220.410874154317</v>
      </c>
      <c r="CA136" s="116">
        <v>9938.181480409603</v>
      </c>
      <c r="CB136" s="88">
        <v>2789.9447095729338</v>
      </c>
      <c r="CC136" s="88">
        <v>2834.5812026835183</v>
      </c>
      <c r="CD136" s="116">
        <v>44.636493110584524</v>
      </c>
      <c r="CE136" s="88">
        <v>334.39136785736866</v>
      </c>
      <c r="CF136" s="88">
        <v>0</v>
      </c>
      <c r="CG136" s="116">
        <v>-334.39136785736866</v>
      </c>
      <c r="CH136" s="88">
        <v>38502.689067218256</v>
      </c>
      <c r="CI136" s="88">
        <v>26743.946818685719</v>
      </c>
      <c r="CJ136" s="116">
        <v>-11758.742248532537</v>
      </c>
      <c r="CK136" s="88">
        <v>22329.14128181335</v>
      </c>
      <c r="CL136" s="88">
        <v>23351.490982486306</v>
      </c>
      <c r="CM136" s="116">
        <v>1022.3497006729558</v>
      </c>
      <c r="CN136" s="88">
        <v>60831.830349031603</v>
      </c>
      <c r="CO136" s="96">
        <v>50095.437801172026</v>
      </c>
      <c r="CP136" s="116">
        <v>-10736.392547859577</v>
      </c>
      <c r="CQ136" s="119">
        <v>767751.37304939306</v>
      </c>
      <c r="CR136" s="77">
        <v>763188.86833820352</v>
      </c>
      <c r="CS136" s="116">
        <v>-4562.5047111895401</v>
      </c>
      <c r="CT136" s="91">
        <v>921301.64765927161</v>
      </c>
      <c r="CU136" s="98">
        <v>915826.64200584416</v>
      </c>
      <c r="CV136" s="117">
        <v>-5475.0056534274481</v>
      </c>
      <c r="CW136" s="88">
        <v>43474.329517679223</v>
      </c>
      <c r="CX136" s="88">
        <v>48949.335171106883</v>
      </c>
      <c r="CY136" s="116">
        <v>5475.0056534276591</v>
      </c>
      <c r="CZ136" s="99">
        <v>-5475.0056534275354</v>
      </c>
      <c r="DA136" s="8">
        <v>2</v>
      </c>
      <c r="DB136" s="100">
        <v>23110.04</v>
      </c>
      <c r="DC136" s="100">
        <v>0</v>
      </c>
      <c r="DD136" s="100">
        <v>4325.7800000000025</v>
      </c>
      <c r="DE136" s="100">
        <v>0</v>
      </c>
      <c r="DF136" s="101">
        <v>-81706.40244168049</v>
      </c>
      <c r="DG136" s="120">
        <v>11577311.726123409</v>
      </c>
      <c r="DH136" s="494">
        <v>12226.101755764044</v>
      </c>
      <c r="DI136" s="96">
        <f>VLOOKUP(A136,'[9]побудинковий звіт'!$A$9:$DQ$353,121,FALSE)</f>
        <v>0</v>
      </c>
      <c r="DJ136" s="103">
        <v>5.7372100487444637</v>
      </c>
      <c r="DK136" s="103">
        <v>6.6602222196741758</v>
      </c>
      <c r="DL136" s="103">
        <v>4.6225127097030141</v>
      </c>
      <c r="DM136" s="104">
        <v>18026.384010822454</v>
      </c>
      <c r="DN136" s="104">
        <v>0</v>
      </c>
      <c r="DO136" s="105">
        <v>18026.384010822454</v>
      </c>
      <c r="DP136" s="2"/>
      <c r="DQ136" s="104">
        <v>18784.259999999998</v>
      </c>
      <c r="DR136" s="104">
        <v>0</v>
      </c>
      <c r="DS136" s="104">
        <v>18784.259999999998</v>
      </c>
      <c r="DT136" s="106">
        <v>18079.663963563802</v>
      </c>
      <c r="DU136" s="104">
        <v>704.5960364361963</v>
      </c>
      <c r="DV136" s="107">
        <v>1136</v>
      </c>
      <c r="DX136" s="77">
        <v>223612.84896054951</v>
      </c>
      <c r="DY136" s="77">
        <v>185357.82011348053</v>
      </c>
      <c r="DZ136" s="108">
        <v>4325.7800000000025</v>
      </c>
      <c r="EB136" s="109">
        <v>1755232.9119047835</v>
      </c>
      <c r="ED136" s="110">
        <v>72621</v>
      </c>
      <c r="EE136" s="111">
        <v>-9085.4024416804896</v>
      </c>
      <c r="EG136" s="112">
        <v>-104802.96638740896</v>
      </c>
      <c r="EI136" s="121">
        <v>10</v>
      </c>
      <c r="EJ136" s="77">
        <v>4314.3054349230706</v>
      </c>
      <c r="EN136" s="114" t="s">
        <v>279</v>
      </c>
    </row>
    <row r="137" spans="1:144" hidden="1" x14ac:dyDescent="0.3">
      <c r="A137" s="81">
        <v>150000619</v>
      </c>
      <c r="B137" s="82" t="s">
        <v>280</v>
      </c>
      <c r="C137" s="490" t="s">
        <v>281</v>
      </c>
      <c r="D137" s="84">
        <v>4254.1000000000004</v>
      </c>
      <c r="E137" s="115">
        <v>4254.1000000000004</v>
      </c>
      <c r="F137" s="104">
        <v>465</v>
      </c>
      <c r="G137" s="104">
        <v>0</v>
      </c>
      <c r="H137" s="88">
        <v>71648.697532024758</v>
      </c>
      <c r="I137" s="88">
        <v>73463.48296845422</v>
      </c>
      <c r="J137" s="116">
        <v>1814.7854364294617</v>
      </c>
      <c r="K137" s="88">
        <v>11224.834628035131</v>
      </c>
      <c r="L137" s="88">
        <v>11334.974334675135</v>
      </c>
      <c r="M137" s="116">
        <v>110.13970664000408</v>
      </c>
      <c r="N137" s="88">
        <v>27243.701415422245</v>
      </c>
      <c r="O137" s="88">
        <v>25905.204380157855</v>
      </c>
      <c r="P137" s="116">
        <v>-1338.4970352643904</v>
      </c>
      <c r="Q137" s="88">
        <v>6085.2455712263964</v>
      </c>
      <c r="R137" s="88">
        <v>5786.1518069432286</v>
      </c>
      <c r="S137" s="116">
        <v>-299.09376428316773</v>
      </c>
      <c r="T137" s="88">
        <v>3183.3466979633531</v>
      </c>
      <c r="U137" s="88">
        <v>7692.6975010525148</v>
      </c>
      <c r="V137" s="116">
        <v>4509.3508030891617</v>
      </c>
      <c r="W137" s="88">
        <v>28095.287641419894</v>
      </c>
      <c r="X137" s="88">
        <v>27515.103674490892</v>
      </c>
      <c r="Y137" s="116">
        <v>-580.18396692900205</v>
      </c>
      <c r="Z137" s="88">
        <v>4594.536000000001</v>
      </c>
      <c r="AA137" s="88">
        <v>0</v>
      </c>
      <c r="AB137" s="116">
        <v>-4594.536000000001</v>
      </c>
      <c r="AC137" s="88">
        <v>89067.356584507841</v>
      </c>
      <c r="AD137" s="88">
        <v>100648.05923805574</v>
      </c>
      <c r="AE137" s="117">
        <v>11580.702653547894</v>
      </c>
      <c r="AF137" s="91">
        <v>241143.0060705996</v>
      </c>
      <c r="AG137" s="92">
        <v>252345.67390382959</v>
      </c>
      <c r="AH137" s="116">
        <v>11202.667833229993</v>
      </c>
      <c r="AI137" s="88">
        <v>159492.22949313585</v>
      </c>
      <c r="AJ137" s="88">
        <v>157852.33016108014</v>
      </c>
      <c r="AK137" s="116">
        <v>-1639.8993320557056</v>
      </c>
      <c r="AL137" s="88">
        <v>5674.0468949999995</v>
      </c>
      <c r="AM137" s="88">
        <v>656.63634968056431</v>
      </c>
      <c r="AN137" s="116">
        <v>-5017.4105453194352</v>
      </c>
      <c r="AO137" s="88">
        <v>14185.376463162642</v>
      </c>
      <c r="AP137" s="88">
        <v>13191.677845864393</v>
      </c>
      <c r="AQ137" s="116">
        <v>-993.69861729824879</v>
      </c>
      <c r="AR137" s="88">
        <v>238329.14602111594</v>
      </c>
      <c r="AS137" s="88">
        <v>182147.02</v>
      </c>
      <c r="AT137" s="118">
        <v>-56182.126021115953</v>
      </c>
      <c r="AU137" s="88">
        <v>16413.059585025971</v>
      </c>
      <c r="AV137" s="88">
        <v>3658.5483045575165</v>
      </c>
      <c r="AW137" s="94">
        <v>-12754.511280468454</v>
      </c>
      <c r="AX137" s="88">
        <v>18198.048192368253</v>
      </c>
      <c r="AY137" s="88">
        <v>2414</v>
      </c>
      <c r="AZ137" s="117">
        <v>-15784.048192368253</v>
      </c>
      <c r="BA137" s="88">
        <v>9137.0815004113174</v>
      </c>
      <c r="BB137" s="88">
        <v>0</v>
      </c>
      <c r="BC137" s="94">
        <v>-9137.0815004113174</v>
      </c>
      <c r="BD137" s="88">
        <v>13720.68747921328</v>
      </c>
      <c r="BE137" s="88">
        <v>245</v>
      </c>
      <c r="BF137" s="95">
        <v>-13475.68747921328</v>
      </c>
      <c r="BG137" s="88">
        <v>6664.3927379831712</v>
      </c>
      <c r="BH137" s="88">
        <v>0</v>
      </c>
      <c r="BI137" s="94">
        <v>-6664.3927379831712</v>
      </c>
      <c r="BJ137" s="88">
        <v>9934.0184779127649</v>
      </c>
      <c r="BK137" s="88">
        <v>7863.7058462329178</v>
      </c>
      <c r="BL137" s="95">
        <v>-2070.3126316798471</v>
      </c>
      <c r="BM137" s="88">
        <v>1148.6340000000002</v>
      </c>
      <c r="BN137" s="88">
        <v>0</v>
      </c>
      <c r="BO137" s="94">
        <v>-1148.6340000000002</v>
      </c>
      <c r="BP137" s="91">
        <v>75215.921972914759</v>
      </c>
      <c r="BQ137" s="96">
        <v>14181.254150790435</v>
      </c>
      <c r="BR137" s="94">
        <v>-61034.66782212432</v>
      </c>
      <c r="BS137" s="88">
        <v>194937.57079900519</v>
      </c>
      <c r="BT137" s="88">
        <v>215224.56363644928</v>
      </c>
      <c r="BU137" s="116">
        <v>20286.992837444093</v>
      </c>
      <c r="BV137" s="88">
        <v>153426.40521157108</v>
      </c>
      <c r="BW137" s="88">
        <v>161021.81480976197</v>
      </c>
      <c r="BX137" s="116">
        <v>7595.4095981908904</v>
      </c>
      <c r="BY137" s="88">
        <v>38799.441943387515</v>
      </c>
      <c r="BZ137" s="88">
        <v>44070.16030113514</v>
      </c>
      <c r="CA137" s="116">
        <v>5270.7183577476244</v>
      </c>
      <c r="CB137" s="88">
        <v>3606.2828326908398</v>
      </c>
      <c r="CC137" s="88">
        <v>3674.4571145897457</v>
      </c>
      <c r="CD137" s="116">
        <v>68.174281898905974</v>
      </c>
      <c r="CE137" s="88">
        <v>433.47029166695938</v>
      </c>
      <c r="CF137" s="88">
        <v>1534.2977470705139</v>
      </c>
      <c r="CG137" s="116">
        <v>1100.8274554035545</v>
      </c>
      <c r="CH137" s="88">
        <v>74200.867482006957</v>
      </c>
      <c r="CI137" s="88">
        <v>54550.039598793781</v>
      </c>
      <c r="CJ137" s="116">
        <v>-19650.827883213176</v>
      </c>
      <c r="CK137" s="88">
        <v>35231.368920880232</v>
      </c>
      <c r="CL137" s="88">
        <v>34269.986905634709</v>
      </c>
      <c r="CM137" s="116">
        <v>-961.38201524552278</v>
      </c>
      <c r="CN137" s="88">
        <v>109432.23640288718</v>
      </c>
      <c r="CO137" s="96">
        <v>88820.02650442849</v>
      </c>
      <c r="CP137" s="116">
        <v>-20612.209898458692</v>
      </c>
      <c r="CQ137" s="119">
        <v>1234675.1343971374</v>
      </c>
      <c r="CR137" s="77">
        <v>1134719.9125246804</v>
      </c>
      <c r="CS137" s="116">
        <v>-99955.22187245707</v>
      </c>
      <c r="CT137" s="91">
        <v>1481610.1612765649</v>
      </c>
      <c r="CU137" s="98">
        <v>1361663.8950296163</v>
      </c>
      <c r="CV137" s="117">
        <v>-119946.26624694862</v>
      </c>
      <c r="CW137" s="88">
        <v>43412.944938989938</v>
      </c>
      <c r="CX137" s="88">
        <v>163359.2111859385</v>
      </c>
      <c r="CY137" s="116">
        <v>119946.26624694857</v>
      </c>
      <c r="CZ137" s="99">
        <v>-119946.26624694902</v>
      </c>
      <c r="DA137" s="8">
        <v>2</v>
      </c>
      <c r="DB137" s="100">
        <v>62201.42</v>
      </c>
      <c r="DC137" s="100">
        <v>0</v>
      </c>
      <c r="DD137" s="100">
        <v>33495.619999999995</v>
      </c>
      <c r="DE137" s="100">
        <v>0</v>
      </c>
      <c r="DF137" s="101">
        <v>-39500.062097643968</v>
      </c>
      <c r="DG137" s="120">
        <v>18300277.274586655</v>
      </c>
      <c r="DH137" s="494">
        <v>18953.086319946007</v>
      </c>
      <c r="DI137" s="96">
        <f>VLOOKUP(A137,'[9]побудинковий звіт'!$A$9:$DQ$353,121,FALSE)</f>
        <v>0</v>
      </c>
      <c r="DJ137" s="103">
        <v>5.7142649342403882</v>
      </c>
      <c r="DK137" s="103">
        <v>6.8745531608894224</v>
      </c>
      <c r="DL137" s="103">
        <v>4.8120846614703217</v>
      </c>
      <c r="DM137" s="104">
        <v>28705.502576347895</v>
      </c>
      <c r="DN137" s="104">
        <v>0</v>
      </c>
      <c r="DO137" s="105">
        <v>28705.502576347895</v>
      </c>
      <c r="DP137" s="2"/>
      <c r="DQ137" s="104">
        <v>28705.8</v>
      </c>
      <c r="DR137" s="104">
        <v>0</v>
      </c>
      <c r="DS137" s="104">
        <v>28705.8</v>
      </c>
      <c r="DT137" s="106">
        <v>28790.346426327244</v>
      </c>
      <c r="DU137" s="104">
        <v>-84.546426327244262</v>
      </c>
      <c r="DV137" s="107">
        <v>1136</v>
      </c>
      <c r="DX137" s="77">
        <v>376254.08159283682</v>
      </c>
      <c r="DY137" s="77">
        <v>235593.92898094849</v>
      </c>
      <c r="DZ137" s="108">
        <v>33495.619999999995</v>
      </c>
      <c r="EB137" s="109">
        <v>2859949.7522533913</v>
      </c>
      <c r="ED137" s="110">
        <v>112852</v>
      </c>
      <c r="EE137" s="111">
        <v>73351.937902356032</v>
      </c>
      <c r="EG137" s="112">
        <v>-73090.770979412002</v>
      </c>
      <c r="EI137" s="121">
        <v>9</v>
      </c>
      <c r="EJ137" s="77">
        <v>7332.0000247482631</v>
      </c>
      <c r="EN137" s="114" t="s">
        <v>281</v>
      </c>
    </row>
    <row r="138" spans="1:144" hidden="1" x14ac:dyDescent="0.3">
      <c r="A138" s="81">
        <v>150000621</v>
      </c>
      <c r="B138" s="82" t="s">
        <v>282</v>
      </c>
      <c r="C138" s="490" t="s">
        <v>283</v>
      </c>
      <c r="D138" s="84">
        <v>130.1</v>
      </c>
      <c r="E138" s="115">
        <v>130.1</v>
      </c>
      <c r="F138" s="104"/>
      <c r="G138" s="104">
        <v>0</v>
      </c>
      <c r="H138" s="88">
        <v>0</v>
      </c>
      <c r="I138" s="88">
        <v>0</v>
      </c>
      <c r="J138" s="116">
        <v>0</v>
      </c>
      <c r="K138" s="88">
        <v>0</v>
      </c>
      <c r="L138" s="88">
        <v>0</v>
      </c>
      <c r="M138" s="116">
        <v>0</v>
      </c>
      <c r="N138" s="88">
        <v>0</v>
      </c>
      <c r="O138" s="88">
        <v>0</v>
      </c>
      <c r="P138" s="116">
        <v>0</v>
      </c>
      <c r="Q138" s="88">
        <v>0</v>
      </c>
      <c r="R138" s="88">
        <v>0</v>
      </c>
      <c r="S138" s="116">
        <v>0</v>
      </c>
      <c r="T138" s="88">
        <v>0</v>
      </c>
      <c r="U138" s="88">
        <v>0</v>
      </c>
      <c r="V138" s="116">
        <v>0</v>
      </c>
      <c r="W138" s="88">
        <v>0</v>
      </c>
      <c r="X138" s="88">
        <v>0</v>
      </c>
      <c r="Y138" s="116">
        <v>0</v>
      </c>
      <c r="Z138" s="88">
        <v>140.50800000000001</v>
      </c>
      <c r="AA138" s="88">
        <v>0</v>
      </c>
      <c r="AB138" s="116">
        <v>-140.50800000000001</v>
      </c>
      <c r="AC138" s="88">
        <v>1124.6376354752495</v>
      </c>
      <c r="AD138" s="88">
        <v>2550.0560531109927</v>
      </c>
      <c r="AE138" s="117">
        <v>1425.4184176357433</v>
      </c>
      <c r="AF138" s="91">
        <v>1265.1456354752495</v>
      </c>
      <c r="AG138" s="92">
        <v>2550.0560531109927</v>
      </c>
      <c r="AH138" s="116">
        <v>1284.9104176357432</v>
      </c>
      <c r="AI138" s="88">
        <v>0</v>
      </c>
      <c r="AJ138" s="88">
        <v>0</v>
      </c>
      <c r="AK138" s="116">
        <v>0</v>
      </c>
      <c r="AL138" s="88">
        <v>0</v>
      </c>
      <c r="AM138" s="88">
        <v>0</v>
      </c>
      <c r="AN138" s="116">
        <v>0</v>
      </c>
      <c r="AO138" s="88">
        <v>1057.0100151422562</v>
      </c>
      <c r="AP138" s="88">
        <v>762.91432298823338</v>
      </c>
      <c r="AQ138" s="116">
        <v>-294.0956921540228</v>
      </c>
      <c r="AR138" s="88">
        <v>6864.3662481181464</v>
      </c>
      <c r="AS138" s="88">
        <v>0</v>
      </c>
      <c r="AT138" s="118">
        <v>-6864.3662481181464</v>
      </c>
      <c r="AU138" s="88">
        <v>0</v>
      </c>
      <c r="AV138" s="88">
        <v>0</v>
      </c>
      <c r="AW138" s="94">
        <v>0</v>
      </c>
      <c r="AX138" s="88">
        <v>0</v>
      </c>
      <c r="AY138" s="88">
        <v>0</v>
      </c>
      <c r="AZ138" s="117">
        <v>0</v>
      </c>
      <c r="BA138" s="88">
        <v>0</v>
      </c>
      <c r="BB138" s="88">
        <v>0</v>
      </c>
      <c r="BC138" s="94">
        <v>0</v>
      </c>
      <c r="BD138" s="88">
        <v>0</v>
      </c>
      <c r="BE138" s="88">
        <v>0</v>
      </c>
      <c r="BF138" s="95">
        <v>0</v>
      </c>
      <c r="BG138" s="88">
        <v>0</v>
      </c>
      <c r="BH138" s="88">
        <v>0</v>
      </c>
      <c r="BI138" s="94">
        <v>0</v>
      </c>
      <c r="BJ138" s="88">
        <v>0</v>
      </c>
      <c r="BK138" s="88">
        <v>0</v>
      </c>
      <c r="BL138" s="95">
        <v>0</v>
      </c>
      <c r="BM138" s="88">
        <v>35.127000000000002</v>
      </c>
      <c r="BN138" s="88">
        <v>0</v>
      </c>
      <c r="BO138" s="94">
        <v>-35.127000000000002</v>
      </c>
      <c r="BP138" s="91">
        <v>35.127000000000002</v>
      </c>
      <c r="BQ138" s="96">
        <v>0</v>
      </c>
      <c r="BR138" s="94">
        <v>-35.127000000000002</v>
      </c>
      <c r="BS138" s="88">
        <v>494.49155558674829</v>
      </c>
      <c r="BT138" s="88">
        <v>766.02126216655984</v>
      </c>
      <c r="BU138" s="116">
        <v>271.52970657981155</v>
      </c>
      <c r="BV138" s="88">
        <v>0</v>
      </c>
      <c r="BW138" s="88">
        <v>12.607465279120316</v>
      </c>
      <c r="BX138" s="116">
        <v>12.607465279120316</v>
      </c>
      <c r="BY138" s="88">
        <v>0</v>
      </c>
      <c r="BZ138" s="88">
        <v>205.30047900249403</v>
      </c>
      <c r="CA138" s="116">
        <v>205.30047900249403</v>
      </c>
      <c r="CB138" s="88">
        <v>0</v>
      </c>
      <c r="CC138" s="88">
        <v>0</v>
      </c>
      <c r="CD138" s="116">
        <v>0</v>
      </c>
      <c r="CE138" s="88">
        <v>0</v>
      </c>
      <c r="CF138" s="88">
        <v>0</v>
      </c>
      <c r="CG138" s="116">
        <v>0</v>
      </c>
      <c r="CH138" s="88">
        <v>0</v>
      </c>
      <c r="CI138" s="88">
        <v>0</v>
      </c>
      <c r="CJ138" s="116">
        <v>0</v>
      </c>
      <c r="CK138" s="88">
        <v>0</v>
      </c>
      <c r="CL138" s="88">
        <v>0</v>
      </c>
      <c r="CM138" s="116">
        <v>0</v>
      </c>
      <c r="CN138" s="88">
        <v>0</v>
      </c>
      <c r="CO138" s="96">
        <v>0</v>
      </c>
      <c r="CP138" s="116">
        <v>0</v>
      </c>
      <c r="CQ138" s="119">
        <v>9716.1404543224016</v>
      </c>
      <c r="CR138" s="77">
        <v>4296.8995825474003</v>
      </c>
      <c r="CS138" s="116">
        <v>-5419.2408717750013</v>
      </c>
      <c r="CT138" s="91">
        <v>11659.368545186882</v>
      </c>
      <c r="CU138" s="98">
        <v>5156.27949905688</v>
      </c>
      <c r="CV138" s="117">
        <v>-6503.0890461300023</v>
      </c>
      <c r="CW138" s="88">
        <v>410.07709071233319</v>
      </c>
      <c r="CX138" s="88">
        <v>6913.1661368423338</v>
      </c>
      <c r="CY138" s="116">
        <v>6503.0890461300005</v>
      </c>
      <c r="CZ138" s="99">
        <v>-6503.0890461299996</v>
      </c>
      <c r="DA138" s="8">
        <v>2</v>
      </c>
      <c r="DB138" s="100">
        <v>281.22000000000003</v>
      </c>
      <c r="DC138" s="100">
        <v>0</v>
      </c>
      <c r="DD138" s="100">
        <v>52.410000000000025</v>
      </c>
      <c r="DE138" s="100">
        <v>0</v>
      </c>
      <c r="DF138" s="101">
        <v>-3380.8960699694157</v>
      </c>
      <c r="DG138" s="120">
        <v>144833.34763079058</v>
      </c>
      <c r="DH138" s="494">
        <v>579.62824809594861</v>
      </c>
      <c r="DI138" s="96">
        <f>VLOOKUP(A138,'[9]побудинковий звіт'!$A$9:$DQ$353,121,FALSE)</f>
        <v>0</v>
      </c>
      <c r="DJ138" s="103">
        <v>1.7588275147206651</v>
      </c>
      <c r="DK138" s="103"/>
      <c r="DL138" s="103">
        <v>1.7588275147206651</v>
      </c>
      <c r="DM138" s="104">
        <v>228.82345966515851</v>
      </c>
      <c r="DN138" s="104">
        <v>0</v>
      </c>
      <c r="DO138" s="105">
        <v>228.82345966515851</v>
      </c>
      <c r="DP138" s="2"/>
      <c r="DQ138" s="104">
        <v>228.81</v>
      </c>
      <c r="DR138" s="104">
        <v>0</v>
      </c>
      <c r="DS138" s="104">
        <v>228.81</v>
      </c>
      <c r="DT138" s="106">
        <v>229.9396716635251</v>
      </c>
      <c r="DU138" s="104">
        <v>-1.1296716635251016</v>
      </c>
      <c r="DV138" s="107">
        <v>0</v>
      </c>
      <c r="DX138" s="77">
        <v>8279.3918977417761</v>
      </c>
      <c r="DY138" s="77">
        <v>0</v>
      </c>
      <c r="DZ138" s="108">
        <v>52.410000000000025</v>
      </c>
      <c r="EB138" s="109">
        <v>82372.39497741776</v>
      </c>
      <c r="ED138" s="110">
        <v>-2148</v>
      </c>
      <c r="EE138" s="111">
        <v>-5528.8960699694162</v>
      </c>
      <c r="EG138" s="112">
        <v>-4296.0701049633144</v>
      </c>
      <c r="EI138" s="121">
        <v>1</v>
      </c>
      <c r="EJ138" s="77">
        <v>175.69026178315784</v>
      </c>
      <c r="EN138" s="114" t="s">
        <v>283</v>
      </c>
    </row>
    <row r="139" spans="1:144" ht="18.75" hidden="1" customHeight="1" x14ac:dyDescent="0.3">
      <c r="A139" s="81">
        <v>150000590</v>
      </c>
      <c r="B139" s="82" t="s">
        <v>284</v>
      </c>
      <c r="C139" s="490" t="s">
        <v>285</v>
      </c>
      <c r="D139" s="84">
        <v>373.5</v>
      </c>
      <c r="E139" s="115">
        <v>373.5</v>
      </c>
      <c r="F139" s="104"/>
      <c r="G139" s="104">
        <v>0</v>
      </c>
      <c r="H139" s="88">
        <v>9376.5628703780658</v>
      </c>
      <c r="I139" s="88">
        <v>8892.1736175309488</v>
      </c>
      <c r="J139" s="116">
        <v>-484.38925284711695</v>
      </c>
      <c r="K139" s="88">
        <v>1964.8204743534254</v>
      </c>
      <c r="L139" s="88">
        <v>1899.9019211332043</v>
      </c>
      <c r="M139" s="116">
        <v>-64.918553220221156</v>
      </c>
      <c r="N139" s="88">
        <v>0</v>
      </c>
      <c r="O139" s="88">
        <v>0</v>
      </c>
      <c r="P139" s="116">
        <v>0</v>
      </c>
      <c r="Q139" s="88">
        <v>0</v>
      </c>
      <c r="R139" s="88">
        <v>0</v>
      </c>
      <c r="S139" s="116">
        <v>0</v>
      </c>
      <c r="T139" s="88">
        <v>0</v>
      </c>
      <c r="U139" s="88">
        <v>0</v>
      </c>
      <c r="V139" s="116">
        <v>0</v>
      </c>
      <c r="W139" s="88">
        <v>2786.6569720587845</v>
      </c>
      <c r="X139" s="88">
        <v>4881.1006108811089</v>
      </c>
      <c r="Y139" s="116">
        <v>2094.4436388223244</v>
      </c>
      <c r="Z139" s="88">
        <v>403.59600000000012</v>
      </c>
      <c r="AA139" s="88">
        <v>0</v>
      </c>
      <c r="AB139" s="116">
        <v>-403.59600000000012</v>
      </c>
      <c r="AC139" s="88">
        <v>7417.8950842171816</v>
      </c>
      <c r="AD139" s="88">
        <v>8837.5721934429748</v>
      </c>
      <c r="AE139" s="117">
        <v>1419.6771092257932</v>
      </c>
      <c r="AF139" s="91">
        <v>21949.531401007458</v>
      </c>
      <c r="AG139" s="92">
        <v>24510.748342988238</v>
      </c>
      <c r="AH139" s="116">
        <v>2561.2169419807797</v>
      </c>
      <c r="AI139" s="88">
        <v>0</v>
      </c>
      <c r="AJ139" s="88">
        <v>0</v>
      </c>
      <c r="AK139" s="116">
        <v>0</v>
      </c>
      <c r="AL139" s="88">
        <v>0</v>
      </c>
      <c r="AM139" s="88">
        <v>0</v>
      </c>
      <c r="AN139" s="116">
        <v>0</v>
      </c>
      <c r="AO139" s="88">
        <v>5655.9977694866266</v>
      </c>
      <c r="AP139" s="88">
        <v>4044.4364263909188</v>
      </c>
      <c r="AQ139" s="116">
        <v>-1611.5613430957078</v>
      </c>
      <c r="AR139" s="88">
        <v>18367.376426086066</v>
      </c>
      <c r="AS139" s="88">
        <v>6748</v>
      </c>
      <c r="AT139" s="118">
        <v>-11619.376426086066</v>
      </c>
      <c r="AU139" s="88">
        <v>2994.7579437508866</v>
      </c>
      <c r="AV139" s="88">
        <v>0</v>
      </c>
      <c r="AW139" s="94">
        <v>-2994.7579437508866</v>
      </c>
      <c r="AX139" s="88">
        <v>3835.1109045130906</v>
      </c>
      <c r="AY139" s="88">
        <v>0</v>
      </c>
      <c r="AZ139" s="117">
        <v>-3835.1109045130906</v>
      </c>
      <c r="BA139" s="88">
        <v>0</v>
      </c>
      <c r="BB139" s="88">
        <v>0</v>
      </c>
      <c r="BC139" s="94">
        <v>0</v>
      </c>
      <c r="BD139" s="88">
        <v>0</v>
      </c>
      <c r="BE139" s="88">
        <v>0</v>
      </c>
      <c r="BF139" s="95">
        <v>0</v>
      </c>
      <c r="BG139" s="88">
        <v>0</v>
      </c>
      <c r="BH139" s="88">
        <v>0</v>
      </c>
      <c r="BI139" s="94">
        <v>0</v>
      </c>
      <c r="BJ139" s="88">
        <v>714.44812262105756</v>
      </c>
      <c r="BK139" s="88">
        <v>0</v>
      </c>
      <c r="BL139" s="95">
        <v>-714.44812262105756</v>
      </c>
      <c r="BM139" s="88">
        <v>100.89900000000003</v>
      </c>
      <c r="BN139" s="88">
        <v>0</v>
      </c>
      <c r="BO139" s="94">
        <v>-100.89900000000003</v>
      </c>
      <c r="BP139" s="91">
        <v>7645.2159708850349</v>
      </c>
      <c r="BQ139" s="96">
        <v>0</v>
      </c>
      <c r="BR139" s="94">
        <v>-7645.2159708850349</v>
      </c>
      <c r="BS139" s="88">
        <v>865.36022227680974</v>
      </c>
      <c r="BT139" s="88">
        <v>2535.4247954333514</v>
      </c>
      <c r="BU139" s="116">
        <v>1670.0645731565417</v>
      </c>
      <c r="BV139" s="88">
        <v>1041.3672012021109</v>
      </c>
      <c r="BW139" s="88">
        <v>4426.2595250274262</v>
      </c>
      <c r="BX139" s="116">
        <v>3384.8923238253155</v>
      </c>
      <c r="BY139" s="88">
        <v>711.68738988714995</v>
      </c>
      <c r="BZ139" s="88">
        <v>535.85778883456885</v>
      </c>
      <c r="CA139" s="116">
        <v>-175.8296010525811</v>
      </c>
      <c r="CB139" s="88">
        <v>1320.171808479739</v>
      </c>
      <c r="CC139" s="88">
        <v>1358.2368262858524</v>
      </c>
      <c r="CD139" s="116">
        <v>38.065017806113474</v>
      </c>
      <c r="CE139" s="88">
        <v>160.22919709832252</v>
      </c>
      <c r="CF139" s="88">
        <v>0</v>
      </c>
      <c r="CG139" s="116">
        <v>-160.22919709832252</v>
      </c>
      <c r="CH139" s="88">
        <v>468.74360670774627</v>
      </c>
      <c r="CI139" s="88">
        <v>257.65312176690514</v>
      </c>
      <c r="CJ139" s="116">
        <v>-211.09048494084112</v>
      </c>
      <c r="CK139" s="88">
        <v>0</v>
      </c>
      <c r="CL139" s="88">
        <v>0</v>
      </c>
      <c r="CM139" s="116">
        <v>0</v>
      </c>
      <c r="CN139" s="88">
        <v>468.74360670774627</v>
      </c>
      <c r="CO139" s="96">
        <v>257.65312176690514</v>
      </c>
      <c r="CP139" s="116">
        <v>-211.09048494084112</v>
      </c>
      <c r="CQ139" s="119">
        <v>58185.680993117065</v>
      </c>
      <c r="CR139" s="77">
        <v>44416.616826727251</v>
      </c>
      <c r="CS139" s="116">
        <v>-13769.064166389813</v>
      </c>
      <c r="CT139" s="91">
        <v>69822.817191740469</v>
      </c>
      <c r="CU139" s="98">
        <v>53299.940192072703</v>
      </c>
      <c r="CV139" s="117">
        <v>-16522.876999667766</v>
      </c>
      <c r="CW139" s="88">
        <v>2445.2297613741243</v>
      </c>
      <c r="CX139" s="88">
        <v>18968.693415823771</v>
      </c>
      <c r="CY139" s="116">
        <v>16523.463654449646</v>
      </c>
      <c r="CZ139" s="99">
        <v>-16522.876999667758</v>
      </c>
      <c r="DA139" s="8">
        <v>3</v>
      </c>
      <c r="DB139" s="100">
        <v>899.6</v>
      </c>
      <c r="DC139" s="100">
        <v>0</v>
      </c>
      <c r="DD139" s="100">
        <v>-474.63</v>
      </c>
      <c r="DE139" s="100">
        <v>0</v>
      </c>
      <c r="DF139" s="101">
        <v>-7629.2123192177714</v>
      </c>
      <c r="DG139" s="120">
        <v>867216.56343737512</v>
      </c>
      <c r="DH139" s="494">
        <v>1664.0365154791452</v>
      </c>
      <c r="DI139" s="96">
        <f>VLOOKUP(A139,'[9]побудинковий звіт'!$A$9:$DQ$353,121,FALSE)</f>
        <v>0</v>
      </c>
      <c r="DJ139" s="103">
        <v>3.6793047036957969</v>
      </c>
      <c r="DK139" s="103"/>
      <c r="DL139" s="103">
        <v>3.5831688454069908</v>
      </c>
      <c r="DM139" s="104">
        <v>1374.2203068303802</v>
      </c>
      <c r="DN139" s="104">
        <v>0</v>
      </c>
      <c r="DO139" s="105">
        <v>1374.2203068303802</v>
      </c>
      <c r="DP139" s="2"/>
      <c r="DQ139" s="104">
        <v>1374.23</v>
      </c>
      <c r="DR139" s="104">
        <v>0</v>
      </c>
      <c r="DS139" s="104">
        <v>1374.23</v>
      </c>
      <c r="DT139" s="106">
        <v>1380.9238205222355</v>
      </c>
      <c r="DU139" s="104">
        <v>-6.6938205222354554</v>
      </c>
      <c r="DV139" s="107">
        <v>0</v>
      </c>
      <c r="DX139" s="77">
        <v>31215.110876365317</v>
      </c>
      <c r="DY139" s="77">
        <v>8097.5999999999995</v>
      </c>
      <c r="DZ139" s="108">
        <v>-474.63</v>
      </c>
      <c r="EB139" s="109">
        <v>220408.51711303281</v>
      </c>
      <c r="ED139" s="110">
        <v>3304</v>
      </c>
      <c r="EE139" s="111">
        <v>-4325.2123192177714</v>
      </c>
      <c r="EG139" s="112">
        <v>-12284.055693374004</v>
      </c>
      <c r="EI139" s="121">
        <v>2</v>
      </c>
      <c r="EJ139" s="77">
        <v>578.08243605339692</v>
      </c>
      <c r="EN139" s="114" t="s">
        <v>285</v>
      </c>
    </row>
    <row r="140" spans="1:144" hidden="1" x14ac:dyDescent="0.3">
      <c r="A140" s="81">
        <v>150000578</v>
      </c>
      <c r="B140" s="82" t="s">
        <v>286</v>
      </c>
      <c r="C140" s="490" t="s">
        <v>287</v>
      </c>
      <c r="D140" s="84">
        <v>173.75</v>
      </c>
      <c r="E140" s="115">
        <v>173.75</v>
      </c>
      <c r="F140" s="104"/>
      <c r="G140" s="104">
        <v>0</v>
      </c>
      <c r="H140" s="88">
        <v>0</v>
      </c>
      <c r="I140" s="88">
        <v>0</v>
      </c>
      <c r="J140" s="116">
        <v>0</v>
      </c>
      <c r="K140" s="88">
        <v>0</v>
      </c>
      <c r="L140" s="88">
        <v>0</v>
      </c>
      <c r="M140" s="116">
        <v>0</v>
      </c>
      <c r="N140" s="88">
        <v>0</v>
      </c>
      <c r="O140" s="88">
        <v>0</v>
      </c>
      <c r="P140" s="116">
        <v>0</v>
      </c>
      <c r="Q140" s="88">
        <v>0</v>
      </c>
      <c r="R140" s="88">
        <v>0</v>
      </c>
      <c r="S140" s="116">
        <v>0</v>
      </c>
      <c r="T140" s="88">
        <v>0</v>
      </c>
      <c r="U140" s="88">
        <v>0</v>
      </c>
      <c r="V140" s="116">
        <v>0</v>
      </c>
      <c r="W140" s="88">
        <v>0</v>
      </c>
      <c r="X140" s="88">
        <v>0</v>
      </c>
      <c r="Y140" s="116">
        <v>0</v>
      </c>
      <c r="Z140" s="88">
        <v>187.65000000000003</v>
      </c>
      <c r="AA140" s="88">
        <v>0</v>
      </c>
      <c r="AB140" s="116">
        <v>-187.65000000000003</v>
      </c>
      <c r="AC140" s="88">
        <v>1409.3875918744443</v>
      </c>
      <c r="AD140" s="88">
        <v>3405.6282800002691</v>
      </c>
      <c r="AE140" s="117">
        <v>1996.2406881258248</v>
      </c>
      <c r="AF140" s="91">
        <v>1597.0375918744444</v>
      </c>
      <c r="AG140" s="92">
        <v>3405.6282800002691</v>
      </c>
      <c r="AH140" s="116">
        <v>1808.5906881258247</v>
      </c>
      <c r="AI140" s="88">
        <v>0</v>
      </c>
      <c r="AJ140" s="88">
        <v>0</v>
      </c>
      <c r="AK140" s="116">
        <v>0</v>
      </c>
      <c r="AL140" s="88">
        <v>0</v>
      </c>
      <c r="AM140" s="88">
        <v>0</v>
      </c>
      <c r="AN140" s="116">
        <v>0</v>
      </c>
      <c r="AO140" s="88">
        <v>778.78198661143904</v>
      </c>
      <c r="AP140" s="88">
        <v>692.64575276318476</v>
      </c>
      <c r="AQ140" s="116">
        <v>-86.136233848254278</v>
      </c>
      <c r="AR140" s="88">
        <v>9324.6242156587214</v>
      </c>
      <c r="AS140" s="88">
        <v>290</v>
      </c>
      <c r="AT140" s="118">
        <v>-9034.6242156587214</v>
      </c>
      <c r="AU140" s="88">
        <v>0</v>
      </c>
      <c r="AV140" s="88">
        <v>0</v>
      </c>
      <c r="AW140" s="94">
        <v>0</v>
      </c>
      <c r="AX140" s="88">
        <v>0</v>
      </c>
      <c r="AY140" s="88">
        <v>0</v>
      </c>
      <c r="AZ140" s="117">
        <v>0</v>
      </c>
      <c r="BA140" s="88">
        <v>0</v>
      </c>
      <c r="BB140" s="88">
        <v>0</v>
      </c>
      <c r="BC140" s="94">
        <v>0</v>
      </c>
      <c r="BD140" s="88">
        <v>0</v>
      </c>
      <c r="BE140" s="88">
        <v>0</v>
      </c>
      <c r="BF140" s="95">
        <v>0</v>
      </c>
      <c r="BG140" s="88">
        <v>0</v>
      </c>
      <c r="BH140" s="88">
        <v>0</v>
      </c>
      <c r="BI140" s="94">
        <v>0</v>
      </c>
      <c r="BJ140" s="88">
        <v>0</v>
      </c>
      <c r="BK140" s="88">
        <v>0</v>
      </c>
      <c r="BL140" s="95">
        <v>0</v>
      </c>
      <c r="BM140" s="88">
        <v>46.912500000000009</v>
      </c>
      <c r="BN140" s="88">
        <v>0</v>
      </c>
      <c r="BO140" s="94">
        <v>-46.912500000000009</v>
      </c>
      <c r="BP140" s="91">
        <v>46.912500000000009</v>
      </c>
      <c r="BQ140" s="96">
        <v>0</v>
      </c>
      <c r="BR140" s="94">
        <v>-46.912500000000009</v>
      </c>
      <c r="BS140" s="88">
        <v>247.24577779337415</v>
      </c>
      <c r="BT140" s="88">
        <v>683.1519162289286</v>
      </c>
      <c r="BU140" s="116">
        <v>435.90613843555445</v>
      </c>
      <c r="BV140" s="88">
        <v>0</v>
      </c>
      <c r="BW140" s="88">
        <v>16.837410393905877</v>
      </c>
      <c r="BX140" s="116">
        <v>16.837410393905877</v>
      </c>
      <c r="BY140" s="88">
        <v>0</v>
      </c>
      <c r="BZ140" s="88">
        <v>229.12386470054417</v>
      </c>
      <c r="CA140" s="116">
        <v>229.12386470054417</v>
      </c>
      <c r="CB140" s="88">
        <v>0</v>
      </c>
      <c r="CC140" s="88">
        <v>0</v>
      </c>
      <c r="CD140" s="116">
        <v>0</v>
      </c>
      <c r="CE140" s="88">
        <v>0</v>
      </c>
      <c r="CF140" s="88">
        <v>0</v>
      </c>
      <c r="CG140" s="116">
        <v>0</v>
      </c>
      <c r="CH140" s="88">
        <v>0</v>
      </c>
      <c r="CI140" s="88">
        <v>0</v>
      </c>
      <c r="CJ140" s="116">
        <v>0</v>
      </c>
      <c r="CK140" s="88">
        <v>0</v>
      </c>
      <c r="CL140" s="88">
        <v>0</v>
      </c>
      <c r="CM140" s="116">
        <v>0</v>
      </c>
      <c r="CN140" s="88">
        <v>0</v>
      </c>
      <c r="CO140" s="96">
        <v>0</v>
      </c>
      <c r="CP140" s="116">
        <v>0</v>
      </c>
      <c r="CQ140" s="119">
        <v>11994.602071937979</v>
      </c>
      <c r="CR140" s="77">
        <v>5317.3872240868322</v>
      </c>
      <c r="CS140" s="116">
        <v>-6677.2148478511472</v>
      </c>
      <c r="CT140" s="91">
        <v>14393.522486325575</v>
      </c>
      <c r="CU140" s="98">
        <v>6380.8646689041989</v>
      </c>
      <c r="CV140" s="117">
        <v>-8012.6578174213764</v>
      </c>
      <c r="CW140" s="88">
        <v>419.35312517056889</v>
      </c>
      <c r="CX140" s="88">
        <v>8432.0109425919454</v>
      </c>
      <c r="CY140" s="116">
        <v>8012.6578174213764</v>
      </c>
      <c r="CZ140" s="99">
        <v>-8012.6578174213755</v>
      </c>
      <c r="DA140" s="8">
        <v>3</v>
      </c>
      <c r="DB140" s="100">
        <v>281.60000000000002</v>
      </c>
      <c r="DC140" s="100">
        <v>0</v>
      </c>
      <c r="DD140" s="100">
        <v>0</v>
      </c>
      <c r="DE140" s="100">
        <v>0</v>
      </c>
      <c r="DF140" s="101">
        <v>-4192.7715484406926</v>
      </c>
      <c r="DG140" s="120">
        <v>177754.50733795372</v>
      </c>
      <c r="DH140" s="494">
        <v>774.09998544712585</v>
      </c>
      <c r="DI140" s="96">
        <f>VLOOKUP(A140,'[9]побудинковий звіт'!$A$9:$DQ$353,121,FALSE)</f>
        <v>0</v>
      </c>
      <c r="DJ140" s="103">
        <v>1.6206727363332911</v>
      </c>
      <c r="DK140" s="103"/>
      <c r="DL140" s="103">
        <v>1.6206727363332911</v>
      </c>
      <c r="DM140" s="104">
        <v>281.59188793790935</v>
      </c>
      <c r="DN140" s="104">
        <v>0</v>
      </c>
      <c r="DO140" s="105">
        <v>281.59188793790935</v>
      </c>
      <c r="DP140" s="2"/>
      <c r="DQ140" s="104">
        <v>281.60000000000002</v>
      </c>
      <c r="DR140" s="104">
        <v>0</v>
      </c>
      <c r="DS140" s="104">
        <v>281.60000000000002</v>
      </c>
      <c r="DT140" s="106">
        <v>282.4241792323071</v>
      </c>
      <c r="DU140" s="104">
        <v>-0.82417923230707402</v>
      </c>
      <c r="DV140" s="107">
        <v>1104</v>
      </c>
      <c r="DX140" s="77">
        <v>11245.844058790466</v>
      </c>
      <c r="DY140" s="77">
        <v>348</v>
      </c>
      <c r="DZ140" s="108">
        <v>0</v>
      </c>
      <c r="EB140" s="109">
        <v>111895.49058790466</v>
      </c>
      <c r="ED140" s="110">
        <v>588</v>
      </c>
      <c r="EE140" s="111">
        <v>-3604.7715484406926</v>
      </c>
      <c r="EG140" s="112">
        <v>-5442.2502190568721</v>
      </c>
      <c r="EI140" s="121">
        <v>1</v>
      </c>
      <c r="EJ140" s="77">
        <v>248.91927430636855</v>
      </c>
      <c r="EN140" s="114" t="s">
        <v>287</v>
      </c>
    </row>
    <row r="141" spans="1:144" hidden="1" x14ac:dyDescent="0.3">
      <c r="A141" s="81">
        <v>150000580</v>
      </c>
      <c r="B141" s="82" t="s">
        <v>288</v>
      </c>
      <c r="C141" s="490" t="s">
        <v>289</v>
      </c>
      <c r="D141" s="84">
        <v>188.4</v>
      </c>
      <c r="E141" s="115">
        <v>188.4</v>
      </c>
      <c r="F141" s="104"/>
      <c r="G141" s="104">
        <v>0</v>
      </c>
      <c r="H141" s="88">
        <v>0</v>
      </c>
      <c r="I141" s="88">
        <v>0</v>
      </c>
      <c r="J141" s="116">
        <v>0</v>
      </c>
      <c r="K141" s="88">
        <v>0</v>
      </c>
      <c r="L141" s="88">
        <v>0</v>
      </c>
      <c r="M141" s="116">
        <v>0</v>
      </c>
      <c r="N141" s="88">
        <v>0</v>
      </c>
      <c r="O141" s="88">
        <v>0</v>
      </c>
      <c r="P141" s="116">
        <v>0</v>
      </c>
      <c r="Q141" s="88">
        <v>0</v>
      </c>
      <c r="R141" s="88">
        <v>0</v>
      </c>
      <c r="S141" s="116">
        <v>0</v>
      </c>
      <c r="T141" s="88">
        <v>0</v>
      </c>
      <c r="U141" s="88">
        <v>0</v>
      </c>
      <c r="V141" s="116">
        <v>0</v>
      </c>
      <c r="W141" s="88">
        <v>0</v>
      </c>
      <c r="X141" s="88">
        <v>0</v>
      </c>
      <c r="Y141" s="116">
        <v>0</v>
      </c>
      <c r="Z141" s="88">
        <v>203.47200000000001</v>
      </c>
      <c r="AA141" s="88">
        <v>0</v>
      </c>
      <c r="AB141" s="116">
        <v>-203.47200000000001</v>
      </c>
      <c r="AC141" s="88">
        <v>1528.0001935095684</v>
      </c>
      <c r="AD141" s="88">
        <v>3692.7790961269111</v>
      </c>
      <c r="AE141" s="117">
        <v>2164.7789026173427</v>
      </c>
      <c r="AF141" s="91">
        <v>1731.4721935095683</v>
      </c>
      <c r="AG141" s="92">
        <v>3692.7790961269111</v>
      </c>
      <c r="AH141" s="116">
        <v>1961.3069026173428</v>
      </c>
      <c r="AI141" s="88">
        <v>0</v>
      </c>
      <c r="AJ141" s="88">
        <v>0</v>
      </c>
      <c r="AK141" s="116">
        <v>0</v>
      </c>
      <c r="AL141" s="88">
        <v>0</v>
      </c>
      <c r="AM141" s="88">
        <v>0</v>
      </c>
      <c r="AN141" s="116">
        <v>0</v>
      </c>
      <c r="AO141" s="88">
        <v>548.212866020967</v>
      </c>
      <c r="AP141" s="88">
        <v>519.48707026424916</v>
      </c>
      <c r="AQ141" s="116">
        <v>-28.725795756717844</v>
      </c>
      <c r="AR141" s="88">
        <v>7722.6462776051285</v>
      </c>
      <c r="AS141" s="88">
        <v>0</v>
      </c>
      <c r="AT141" s="118">
        <v>-7722.6462776051285</v>
      </c>
      <c r="AU141" s="88">
        <v>0</v>
      </c>
      <c r="AV141" s="88">
        <v>0</v>
      </c>
      <c r="AW141" s="94">
        <v>0</v>
      </c>
      <c r="AX141" s="88">
        <v>0</v>
      </c>
      <c r="AY141" s="88">
        <v>0</v>
      </c>
      <c r="AZ141" s="117">
        <v>0</v>
      </c>
      <c r="BA141" s="88">
        <v>0</v>
      </c>
      <c r="BB141" s="88">
        <v>0</v>
      </c>
      <c r="BC141" s="94">
        <v>0</v>
      </c>
      <c r="BD141" s="88">
        <v>0</v>
      </c>
      <c r="BE141" s="88">
        <v>0</v>
      </c>
      <c r="BF141" s="95">
        <v>0</v>
      </c>
      <c r="BG141" s="88">
        <v>0</v>
      </c>
      <c r="BH141" s="88">
        <v>0</v>
      </c>
      <c r="BI141" s="94">
        <v>0</v>
      </c>
      <c r="BJ141" s="88">
        <v>0</v>
      </c>
      <c r="BK141" s="88">
        <v>0</v>
      </c>
      <c r="BL141" s="95">
        <v>0</v>
      </c>
      <c r="BM141" s="88">
        <v>50.868000000000002</v>
      </c>
      <c r="BN141" s="88">
        <v>0</v>
      </c>
      <c r="BO141" s="94">
        <v>-50.868000000000002</v>
      </c>
      <c r="BP141" s="91">
        <v>50.868000000000002</v>
      </c>
      <c r="BQ141" s="96">
        <v>0</v>
      </c>
      <c r="BR141" s="94">
        <v>-50.868000000000002</v>
      </c>
      <c r="BS141" s="88">
        <v>494.49155558674829</v>
      </c>
      <c r="BT141" s="88">
        <v>844.19017183213032</v>
      </c>
      <c r="BU141" s="116">
        <v>349.69861624538203</v>
      </c>
      <c r="BV141" s="88">
        <v>0</v>
      </c>
      <c r="BW141" s="88">
        <v>18.257082694744561</v>
      </c>
      <c r="BX141" s="116">
        <v>18.257082694744561</v>
      </c>
      <c r="BY141" s="88">
        <v>0</v>
      </c>
      <c r="BZ141" s="88">
        <v>238.99221293611049</v>
      </c>
      <c r="CA141" s="116">
        <v>238.99221293611049</v>
      </c>
      <c r="CB141" s="88">
        <v>0</v>
      </c>
      <c r="CC141" s="88">
        <v>0</v>
      </c>
      <c r="CD141" s="116">
        <v>0</v>
      </c>
      <c r="CE141" s="88">
        <v>0</v>
      </c>
      <c r="CF141" s="88">
        <v>0</v>
      </c>
      <c r="CG141" s="116">
        <v>0</v>
      </c>
      <c r="CH141" s="88">
        <v>0</v>
      </c>
      <c r="CI141" s="88">
        <v>0</v>
      </c>
      <c r="CJ141" s="116">
        <v>0</v>
      </c>
      <c r="CK141" s="88">
        <v>0</v>
      </c>
      <c r="CL141" s="88">
        <v>0</v>
      </c>
      <c r="CM141" s="116">
        <v>0</v>
      </c>
      <c r="CN141" s="88">
        <v>0</v>
      </c>
      <c r="CO141" s="96">
        <v>0</v>
      </c>
      <c r="CP141" s="116">
        <v>0</v>
      </c>
      <c r="CQ141" s="119">
        <v>10547.690892722412</v>
      </c>
      <c r="CR141" s="77">
        <v>5313.7056338541461</v>
      </c>
      <c r="CS141" s="116">
        <v>-5233.9852588682661</v>
      </c>
      <c r="CT141" s="91">
        <v>12657.229071266895</v>
      </c>
      <c r="CU141" s="98">
        <v>6376.4467606249755</v>
      </c>
      <c r="CV141" s="117">
        <v>-6280.7823106419191</v>
      </c>
      <c r="CW141" s="88">
        <v>444.67719300406981</v>
      </c>
      <c r="CX141" s="88">
        <v>6725.4595036459868</v>
      </c>
      <c r="CY141" s="116">
        <v>6280.7823106419173</v>
      </c>
      <c r="CZ141" s="99">
        <v>-6280.7823106419182</v>
      </c>
      <c r="DA141" s="8">
        <v>3</v>
      </c>
      <c r="DB141" s="100">
        <v>317.04000000000002</v>
      </c>
      <c r="DC141" s="100">
        <v>0</v>
      </c>
      <c r="DD141" s="100">
        <v>67.54000000000002</v>
      </c>
      <c r="DE141" s="100">
        <v>0</v>
      </c>
      <c r="DF141" s="101">
        <v>-3264.7690640857741</v>
      </c>
      <c r="DG141" s="120">
        <v>157222.8751712516</v>
      </c>
      <c r="DH141" s="494">
        <v>839.36942306899869</v>
      </c>
      <c r="DI141" s="96">
        <f>VLOOKUP(A141,'[9]побудинковий звіт'!$A$9:$DQ$353,121,FALSE)</f>
        <v>0</v>
      </c>
      <c r="DJ141" s="103">
        <v>1.324307269953604</v>
      </c>
      <c r="DK141" s="103"/>
      <c r="DL141" s="103">
        <v>1.324307269953604</v>
      </c>
      <c r="DM141" s="104">
        <v>249.49948965925901</v>
      </c>
      <c r="DN141" s="104">
        <v>0</v>
      </c>
      <c r="DO141" s="105">
        <v>249.49948965925901</v>
      </c>
      <c r="DP141" s="2"/>
      <c r="DQ141" s="104">
        <v>249.5</v>
      </c>
      <c r="DR141" s="104">
        <v>0</v>
      </c>
      <c r="DS141" s="104">
        <v>249.5</v>
      </c>
      <c r="DT141" s="106">
        <v>250.71656034052373</v>
      </c>
      <c r="DU141" s="104">
        <v>-1.2165603405237277</v>
      </c>
      <c r="DV141" s="107">
        <v>0</v>
      </c>
      <c r="DX141" s="77">
        <v>9328.2171331261543</v>
      </c>
      <c r="DY141" s="77">
        <v>0</v>
      </c>
      <c r="DZ141" s="108">
        <v>67.54000000000002</v>
      </c>
      <c r="EB141" s="109">
        <v>92671.755331261549</v>
      </c>
      <c r="ED141" s="110">
        <v>-1707</v>
      </c>
      <c r="EE141" s="111">
        <v>-4971.7690640857745</v>
      </c>
      <c r="EG141" s="112">
        <v>-4019.8110796745459</v>
      </c>
      <c r="EI141" s="121">
        <v>1</v>
      </c>
      <c r="EJ141" s="77">
        <v>210.06726300617294</v>
      </c>
      <c r="EN141" s="114" t="s">
        <v>289</v>
      </c>
    </row>
    <row r="142" spans="1:144" hidden="1" x14ac:dyDescent="0.3">
      <c r="A142" s="81">
        <v>150001054</v>
      </c>
      <c r="B142" s="82" t="s">
        <v>290</v>
      </c>
      <c r="C142" s="490" t="s">
        <v>291</v>
      </c>
      <c r="D142" s="84">
        <v>195.6</v>
      </c>
      <c r="E142" s="115">
        <v>195.6</v>
      </c>
      <c r="F142" s="104"/>
      <c r="G142" s="104">
        <v>0</v>
      </c>
      <c r="H142" s="88">
        <v>0</v>
      </c>
      <c r="I142" s="88">
        <v>0</v>
      </c>
      <c r="J142" s="116">
        <v>0</v>
      </c>
      <c r="K142" s="88">
        <v>0</v>
      </c>
      <c r="L142" s="88">
        <v>0</v>
      </c>
      <c r="M142" s="116">
        <v>0</v>
      </c>
      <c r="N142" s="88">
        <v>0</v>
      </c>
      <c r="O142" s="88">
        <v>0</v>
      </c>
      <c r="P142" s="116">
        <v>0</v>
      </c>
      <c r="Q142" s="88">
        <v>0</v>
      </c>
      <c r="R142" s="88">
        <v>0</v>
      </c>
      <c r="S142" s="116">
        <v>0</v>
      </c>
      <c r="T142" s="88">
        <v>0</v>
      </c>
      <c r="U142" s="88">
        <v>0</v>
      </c>
      <c r="V142" s="116">
        <v>0</v>
      </c>
      <c r="W142" s="88">
        <v>0</v>
      </c>
      <c r="X142" s="88">
        <v>0</v>
      </c>
      <c r="Y142" s="116">
        <v>0</v>
      </c>
      <c r="Z142" s="88">
        <v>211.24799999999999</v>
      </c>
      <c r="AA142" s="88">
        <v>0</v>
      </c>
      <c r="AB142" s="116">
        <v>-211.24799999999999</v>
      </c>
      <c r="AC142" s="88">
        <v>1586.5736613738852</v>
      </c>
      <c r="AD142" s="88">
        <v>3833.8360779979644</v>
      </c>
      <c r="AE142" s="117">
        <v>2247.2624166240794</v>
      </c>
      <c r="AF142" s="91">
        <v>1797.8216613738853</v>
      </c>
      <c r="AG142" s="92">
        <v>3833.8360779979644</v>
      </c>
      <c r="AH142" s="116">
        <v>2036.0144166240791</v>
      </c>
      <c r="AI142" s="88">
        <v>0</v>
      </c>
      <c r="AJ142" s="88">
        <v>0</v>
      </c>
      <c r="AK142" s="116">
        <v>0</v>
      </c>
      <c r="AL142" s="88">
        <v>0</v>
      </c>
      <c r="AM142" s="88">
        <v>0</v>
      </c>
      <c r="AN142" s="116">
        <v>0</v>
      </c>
      <c r="AO142" s="88">
        <v>1117.9800860256319</v>
      </c>
      <c r="AP142" s="88">
        <v>833.63844201726533</v>
      </c>
      <c r="AQ142" s="116">
        <v>-284.34164400836653</v>
      </c>
      <c r="AR142" s="88">
        <v>8497.486767828892</v>
      </c>
      <c r="AS142" s="88">
        <v>556</v>
      </c>
      <c r="AT142" s="118">
        <v>-7941.486767828892</v>
      </c>
      <c r="AU142" s="88">
        <v>0</v>
      </c>
      <c r="AV142" s="88">
        <v>0</v>
      </c>
      <c r="AW142" s="94">
        <v>0</v>
      </c>
      <c r="AX142" s="88">
        <v>0</v>
      </c>
      <c r="AY142" s="88">
        <v>0</v>
      </c>
      <c r="AZ142" s="117">
        <v>0</v>
      </c>
      <c r="BA142" s="88">
        <v>0</v>
      </c>
      <c r="BB142" s="88">
        <v>0</v>
      </c>
      <c r="BC142" s="94">
        <v>0</v>
      </c>
      <c r="BD142" s="88">
        <v>0</v>
      </c>
      <c r="BE142" s="88">
        <v>0</v>
      </c>
      <c r="BF142" s="95">
        <v>0</v>
      </c>
      <c r="BG142" s="88">
        <v>0</v>
      </c>
      <c r="BH142" s="88">
        <v>0</v>
      </c>
      <c r="BI142" s="94">
        <v>0</v>
      </c>
      <c r="BJ142" s="88">
        <v>0</v>
      </c>
      <c r="BK142" s="88">
        <v>0</v>
      </c>
      <c r="BL142" s="95">
        <v>0</v>
      </c>
      <c r="BM142" s="88">
        <v>52.811999999999998</v>
      </c>
      <c r="BN142" s="88">
        <v>0</v>
      </c>
      <c r="BO142" s="94">
        <v>-52.811999999999998</v>
      </c>
      <c r="BP142" s="91">
        <v>52.811999999999998</v>
      </c>
      <c r="BQ142" s="96">
        <v>0</v>
      </c>
      <c r="BR142" s="94">
        <v>-52.811999999999998</v>
      </c>
      <c r="BS142" s="88">
        <v>556.30300003509228</v>
      </c>
      <c r="BT142" s="88">
        <v>767.90889164027362</v>
      </c>
      <c r="BU142" s="116">
        <v>211.60589160518134</v>
      </c>
      <c r="BV142" s="88">
        <v>0</v>
      </c>
      <c r="BW142" s="88">
        <v>18.954402471741325</v>
      </c>
      <c r="BX142" s="116">
        <v>18.954402471741325</v>
      </c>
      <c r="BY142" s="88">
        <v>0</v>
      </c>
      <c r="BZ142" s="88">
        <v>207.53882227174972</v>
      </c>
      <c r="CA142" s="116">
        <v>207.53882227174972</v>
      </c>
      <c r="CB142" s="88">
        <v>0</v>
      </c>
      <c r="CC142" s="88">
        <v>0</v>
      </c>
      <c r="CD142" s="116">
        <v>0</v>
      </c>
      <c r="CE142" s="88">
        <v>0</v>
      </c>
      <c r="CF142" s="88">
        <v>0</v>
      </c>
      <c r="CG142" s="116">
        <v>0</v>
      </c>
      <c r="CH142" s="88">
        <v>0</v>
      </c>
      <c r="CI142" s="88">
        <v>0</v>
      </c>
      <c r="CJ142" s="116">
        <v>0</v>
      </c>
      <c r="CK142" s="88">
        <v>0</v>
      </c>
      <c r="CL142" s="88">
        <v>0</v>
      </c>
      <c r="CM142" s="116">
        <v>0</v>
      </c>
      <c r="CN142" s="88">
        <v>0</v>
      </c>
      <c r="CO142" s="96">
        <v>0</v>
      </c>
      <c r="CP142" s="116">
        <v>0</v>
      </c>
      <c r="CQ142" s="119">
        <v>12022.403515263501</v>
      </c>
      <c r="CR142" s="77">
        <v>6217.8766363989944</v>
      </c>
      <c r="CS142" s="116">
        <v>-5804.5268788645062</v>
      </c>
      <c r="CT142" s="91">
        <v>14426.8842183162</v>
      </c>
      <c r="CU142" s="98">
        <v>7461.4519636787927</v>
      </c>
      <c r="CV142" s="117">
        <v>-6965.4322546374069</v>
      </c>
      <c r="CW142" s="88">
        <v>500.92955233061406</v>
      </c>
      <c r="CX142" s="88">
        <v>7466.3618069680233</v>
      </c>
      <c r="CY142" s="116">
        <v>6965.4322546374096</v>
      </c>
      <c r="CZ142" s="99">
        <v>-6965.4322546374078</v>
      </c>
      <c r="DA142" s="8">
        <v>3</v>
      </c>
      <c r="DB142" s="100">
        <v>665.1</v>
      </c>
      <c r="DC142" s="100">
        <v>0</v>
      </c>
      <c r="DD142" s="100">
        <v>381.71000000000004</v>
      </c>
      <c r="DE142" s="100">
        <v>0</v>
      </c>
      <c r="DF142" s="101">
        <v>-3094.9754854312205</v>
      </c>
      <c r="DG142" s="120">
        <v>179133.76524776177</v>
      </c>
      <c r="DH142" s="494">
        <v>871.4472354155846</v>
      </c>
      <c r="DI142" s="96">
        <f>VLOOKUP(A142,'[9]побудинковий звіт'!$A$9:$DQ$353,121,FALSE)</f>
        <v>0</v>
      </c>
      <c r="DJ142" s="103">
        <v>1.4503202773270134</v>
      </c>
      <c r="DK142" s="103"/>
      <c r="DL142" s="103">
        <v>1.4503202773270134</v>
      </c>
      <c r="DM142" s="104">
        <v>283.68264624516382</v>
      </c>
      <c r="DN142" s="104">
        <v>0</v>
      </c>
      <c r="DO142" s="105">
        <v>283.68264624516382</v>
      </c>
      <c r="DP142" s="2"/>
      <c r="DQ142" s="104">
        <v>283.39</v>
      </c>
      <c r="DR142" s="104">
        <v>0</v>
      </c>
      <c r="DS142" s="104">
        <v>283.39</v>
      </c>
      <c r="DT142" s="106">
        <v>285.06646403172562</v>
      </c>
      <c r="DU142" s="104">
        <v>-1.6764640317256294</v>
      </c>
      <c r="DV142" s="107">
        <v>1104</v>
      </c>
      <c r="DX142" s="77">
        <v>10260.35852139467</v>
      </c>
      <c r="DY142" s="77">
        <v>667.19999999999993</v>
      </c>
      <c r="DZ142" s="108">
        <v>381.71000000000004</v>
      </c>
      <c r="EB142" s="109">
        <v>101969.8412139467</v>
      </c>
      <c r="ED142" s="110">
        <v>489</v>
      </c>
      <c r="EE142" s="111">
        <v>-2605.9754854312205</v>
      </c>
      <c r="EG142" s="112">
        <v>-4212.081266114028</v>
      </c>
      <c r="EI142" s="121">
        <v>1</v>
      </c>
      <c r="EJ142" s="77">
        <v>226.8187183467677</v>
      </c>
      <c r="EN142" s="114" t="s">
        <v>291</v>
      </c>
    </row>
    <row r="143" spans="1:144" hidden="1" x14ac:dyDescent="0.3">
      <c r="A143" s="81">
        <v>150000556</v>
      </c>
      <c r="B143" s="82" t="s">
        <v>295</v>
      </c>
      <c r="C143" s="490" t="s">
        <v>296</v>
      </c>
      <c r="D143" s="84">
        <v>181.9</v>
      </c>
      <c r="E143" s="115">
        <v>181.9</v>
      </c>
      <c r="F143" s="104"/>
      <c r="G143" s="104">
        <v>0</v>
      </c>
      <c r="H143" s="88">
        <v>0</v>
      </c>
      <c r="I143" s="88">
        <v>0</v>
      </c>
      <c r="J143" s="116">
        <v>0</v>
      </c>
      <c r="K143" s="88">
        <v>0</v>
      </c>
      <c r="L143" s="88">
        <v>0</v>
      </c>
      <c r="M143" s="116">
        <v>0</v>
      </c>
      <c r="N143" s="88">
        <v>0</v>
      </c>
      <c r="O143" s="88">
        <v>0</v>
      </c>
      <c r="P143" s="116">
        <v>0</v>
      </c>
      <c r="Q143" s="88">
        <v>0</v>
      </c>
      <c r="R143" s="88">
        <v>0</v>
      </c>
      <c r="S143" s="116">
        <v>0</v>
      </c>
      <c r="T143" s="88">
        <v>0</v>
      </c>
      <c r="U143" s="88">
        <v>0</v>
      </c>
      <c r="V143" s="116">
        <v>0</v>
      </c>
      <c r="W143" s="88">
        <v>0</v>
      </c>
      <c r="X143" s="88">
        <v>0</v>
      </c>
      <c r="Y143" s="116">
        <v>0</v>
      </c>
      <c r="Z143" s="88">
        <v>196.452</v>
      </c>
      <c r="AA143" s="88">
        <v>0</v>
      </c>
      <c r="AB143" s="116">
        <v>-196.452</v>
      </c>
      <c r="AC143" s="88">
        <v>1475.018071070461</v>
      </c>
      <c r="AD143" s="88">
        <v>3565.3742971628712</v>
      </c>
      <c r="AE143" s="117">
        <v>2090.35622609241</v>
      </c>
      <c r="AF143" s="91">
        <v>1671.470071070461</v>
      </c>
      <c r="AG143" s="92">
        <v>3565.3742971628712</v>
      </c>
      <c r="AH143" s="116">
        <v>1893.9042260924102</v>
      </c>
      <c r="AI143" s="88">
        <v>0</v>
      </c>
      <c r="AJ143" s="88">
        <v>0</v>
      </c>
      <c r="AK143" s="116">
        <v>0</v>
      </c>
      <c r="AL143" s="88">
        <v>0</v>
      </c>
      <c r="AM143" s="88">
        <v>0</v>
      </c>
      <c r="AN143" s="116">
        <v>0</v>
      </c>
      <c r="AO143" s="88">
        <v>1273.6337159545167</v>
      </c>
      <c r="AP143" s="88">
        <v>978.24931568533373</v>
      </c>
      <c r="AQ143" s="116">
        <v>-295.38440026918295</v>
      </c>
      <c r="AR143" s="88">
        <v>9683.988314656528</v>
      </c>
      <c r="AS143" s="88">
        <v>0</v>
      </c>
      <c r="AT143" s="118">
        <v>-9683.988314656528</v>
      </c>
      <c r="AU143" s="88">
        <v>0</v>
      </c>
      <c r="AV143" s="88">
        <v>0</v>
      </c>
      <c r="AW143" s="94">
        <v>0</v>
      </c>
      <c r="AX143" s="88">
        <v>0</v>
      </c>
      <c r="AY143" s="88">
        <v>0</v>
      </c>
      <c r="AZ143" s="117">
        <v>0</v>
      </c>
      <c r="BA143" s="88">
        <v>0</v>
      </c>
      <c r="BB143" s="88">
        <v>0</v>
      </c>
      <c r="BC143" s="94">
        <v>0</v>
      </c>
      <c r="BD143" s="88">
        <v>0</v>
      </c>
      <c r="BE143" s="88">
        <v>0</v>
      </c>
      <c r="BF143" s="95">
        <v>0</v>
      </c>
      <c r="BG143" s="88">
        <v>0</v>
      </c>
      <c r="BH143" s="88">
        <v>0</v>
      </c>
      <c r="BI143" s="94">
        <v>0</v>
      </c>
      <c r="BJ143" s="88">
        <v>0</v>
      </c>
      <c r="BK143" s="88">
        <v>0</v>
      </c>
      <c r="BL143" s="95">
        <v>0</v>
      </c>
      <c r="BM143" s="88">
        <v>49.113</v>
      </c>
      <c r="BN143" s="88">
        <v>0</v>
      </c>
      <c r="BO143" s="94">
        <v>-49.113</v>
      </c>
      <c r="BP143" s="91">
        <v>49.113</v>
      </c>
      <c r="BQ143" s="96">
        <v>0</v>
      </c>
      <c r="BR143" s="94">
        <v>-49.113</v>
      </c>
      <c r="BS143" s="88">
        <v>0</v>
      </c>
      <c r="BT143" s="88">
        <v>0.41504070821062328</v>
      </c>
      <c r="BU143" s="116">
        <v>0.41504070821062328</v>
      </c>
      <c r="BV143" s="88">
        <v>0</v>
      </c>
      <c r="BW143" s="88">
        <v>17.627193960584055</v>
      </c>
      <c r="BX143" s="116">
        <v>17.627193960584055</v>
      </c>
      <c r="BY143" s="88">
        <v>0</v>
      </c>
      <c r="BZ143" s="88">
        <v>1.5431194662051272E-3</v>
      </c>
      <c r="CA143" s="116">
        <v>1.5431194662051272E-3</v>
      </c>
      <c r="CB143" s="88">
        <v>0</v>
      </c>
      <c r="CC143" s="88">
        <v>0</v>
      </c>
      <c r="CD143" s="116">
        <v>0</v>
      </c>
      <c r="CE143" s="88">
        <v>0</v>
      </c>
      <c r="CF143" s="88">
        <v>0</v>
      </c>
      <c r="CG143" s="116">
        <v>0</v>
      </c>
      <c r="CH143" s="88">
        <v>0</v>
      </c>
      <c r="CI143" s="88">
        <v>0</v>
      </c>
      <c r="CJ143" s="116">
        <v>0</v>
      </c>
      <c r="CK143" s="88">
        <v>0</v>
      </c>
      <c r="CL143" s="88">
        <v>0</v>
      </c>
      <c r="CM143" s="116">
        <v>0</v>
      </c>
      <c r="CN143" s="88">
        <v>0</v>
      </c>
      <c r="CO143" s="96">
        <v>0</v>
      </c>
      <c r="CP143" s="116">
        <v>0</v>
      </c>
      <c r="CQ143" s="119">
        <v>12678.205101681504</v>
      </c>
      <c r="CR143" s="77">
        <v>4561.6673906364658</v>
      </c>
      <c r="CS143" s="116">
        <v>-8116.5377110450381</v>
      </c>
      <c r="CT143" s="91">
        <v>15213.846122017803</v>
      </c>
      <c r="CU143" s="98">
        <v>5474.0008687637592</v>
      </c>
      <c r="CV143" s="117">
        <v>-9739.8452532540432</v>
      </c>
      <c r="CW143" s="88">
        <v>537.42088925044914</v>
      </c>
      <c r="CX143" s="88">
        <v>10277.266142504493</v>
      </c>
      <c r="CY143" s="116">
        <v>9739.845253254045</v>
      </c>
      <c r="CZ143" s="99">
        <v>-9739.8452532540487</v>
      </c>
      <c r="DA143" s="8">
        <v>3</v>
      </c>
      <c r="DB143" s="100">
        <v>248.09</v>
      </c>
      <c r="DC143" s="100">
        <v>0</v>
      </c>
      <c r="DD143" s="100">
        <v>-47.84</v>
      </c>
      <c r="DE143" s="100">
        <v>0</v>
      </c>
      <c r="DF143" s="101">
        <v>-4746.3821198804235</v>
      </c>
      <c r="DG143" s="120">
        <v>189015.20413521901</v>
      </c>
      <c r="DH143" s="494">
        <v>810.41028692277519</v>
      </c>
      <c r="DI143" s="96">
        <f>VLOOKUP(A143,'[9]побудинковий звіт'!$A$9:$DQ$353,121,FALSE)</f>
        <v>0</v>
      </c>
      <c r="DJ143" s="103">
        <v>1.6269001721267109</v>
      </c>
      <c r="DK143" s="103"/>
      <c r="DL143" s="103">
        <v>1.6269001721267109</v>
      </c>
      <c r="DM143" s="104">
        <v>295.93314130984874</v>
      </c>
      <c r="DN143" s="104">
        <v>0</v>
      </c>
      <c r="DO143" s="105">
        <v>295.93314130984874</v>
      </c>
      <c r="DP143" s="2"/>
      <c r="DQ143" s="104">
        <v>295.93</v>
      </c>
      <c r="DR143" s="104">
        <v>0</v>
      </c>
      <c r="DS143" s="104">
        <v>295.93</v>
      </c>
      <c r="DT143" s="106">
        <v>297.37671760892113</v>
      </c>
      <c r="DU143" s="104">
        <v>-1.4467176089211193</v>
      </c>
      <c r="DV143" s="107">
        <v>0</v>
      </c>
      <c r="DX143" s="77">
        <v>11679.721577587832</v>
      </c>
      <c r="DY143" s="77">
        <v>0</v>
      </c>
      <c r="DZ143" s="108">
        <v>-47.84</v>
      </c>
      <c r="EB143" s="109">
        <v>116207.85977587834</v>
      </c>
      <c r="ED143" s="110">
        <v>-2558</v>
      </c>
      <c r="EE143" s="111">
        <v>-7304.3821198804235</v>
      </c>
      <c r="EG143" s="112">
        <v>-6422.4510048689426</v>
      </c>
      <c r="EI143" s="121">
        <v>1</v>
      </c>
      <c r="EJ143" s="77">
        <v>255.56964231320882</v>
      </c>
      <c r="EN143" s="114" t="s">
        <v>296</v>
      </c>
    </row>
    <row r="144" spans="1:144" hidden="1" x14ac:dyDescent="0.3">
      <c r="A144" s="81">
        <v>150000557</v>
      </c>
      <c r="B144" s="82" t="s">
        <v>297</v>
      </c>
      <c r="C144" s="490" t="s">
        <v>298</v>
      </c>
      <c r="D144" s="84">
        <v>110.2</v>
      </c>
      <c r="E144" s="115">
        <v>110.2</v>
      </c>
      <c r="F144" s="104"/>
      <c r="G144" s="104">
        <v>0</v>
      </c>
      <c r="H144" s="88">
        <v>0</v>
      </c>
      <c r="I144" s="88">
        <v>0</v>
      </c>
      <c r="J144" s="116">
        <v>0</v>
      </c>
      <c r="K144" s="88">
        <v>0</v>
      </c>
      <c r="L144" s="88">
        <v>0</v>
      </c>
      <c r="M144" s="116">
        <v>0</v>
      </c>
      <c r="N144" s="88">
        <v>0</v>
      </c>
      <c r="O144" s="88">
        <v>0</v>
      </c>
      <c r="P144" s="116">
        <v>0</v>
      </c>
      <c r="Q144" s="88">
        <v>0</v>
      </c>
      <c r="R144" s="88">
        <v>0</v>
      </c>
      <c r="S144" s="116">
        <v>0</v>
      </c>
      <c r="T144" s="88">
        <v>0</v>
      </c>
      <c r="U144" s="88">
        <v>0</v>
      </c>
      <c r="V144" s="116">
        <v>0</v>
      </c>
      <c r="W144" s="88">
        <v>0</v>
      </c>
      <c r="X144" s="88">
        <v>0</v>
      </c>
      <c r="Y144" s="116">
        <v>0</v>
      </c>
      <c r="Z144" s="88">
        <v>119.01600000000002</v>
      </c>
      <c r="AA144" s="88">
        <v>0</v>
      </c>
      <c r="AB144" s="116">
        <v>-119.01600000000002</v>
      </c>
      <c r="AC144" s="88">
        <v>893.55946686237485</v>
      </c>
      <c r="AD144" s="88">
        <v>2160.0013608980121</v>
      </c>
      <c r="AE144" s="117">
        <v>1266.4418940356372</v>
      </c>
      <c r="AF144" s="91">
        <v>1012.5754668623749</v>
      </c>
      <c r="AG144" s="92">
        <v>2160.0013608980121</v>
      </c>
      <c r="AH144" s="116">
        <v>1147.4258940356372</v>
      </c>
      <c r="AI144" s="88">
        <v>0</v>
      </c>
      <c r="AJ144" s="88">
        <v>0</v>
      </c>
      <c r="AK144" s="116">
        <v>0</v>
      </c>
      <c r="AL144" s="88">
        <v>0</v>
      </c>
      <c r="AM144" s="88">
        <v>0</v>
      </c>
      <c r="AN144" s="116">
        <v>0</v>
      </c>
      <c r="AO144" s="88">
        <v>547.6833550320207</v>
      </c>
      <c r="AP144" s="88">
        <v>519.48707026424916</v>
      </c>
      <c r="AQ144" s="116">
        <v>-28.196284767771544</v>
      </c>
      <c r="AR144" s="88">
        <v>6300.1589135325949</v>
      </c>
      <c r="AS144" s="88">
        <v>0</v>
      </c>
      <c r="AT144" s="118">
        <v>-6300.1589135325949</v>
      </c>
      <c r="AU144" s="88">
        <v>0</v>
      </c>
      <c r="AV144" s="88">
        <v>0</v>
      </c>
      <c r="AW144" s="94">
        <v>0</v>
      </c>
      <c r="AX144" s="88">
        <v>0</v>
      </c>
      <c r="AY144" s="88">
        <v>0</v>
      </c>
      <c r="AZ144" s="117">
        <v>0</v>
      </c>
      <c r="BA144" s="88">
        <v>0</v>
      </c>
      <c r="BB144" s="88">
        <v>0</v>
      </c>
      <c r="BC144" s="94">
        <v>0</v>
      </c>
      <c r="BD144" s="88">
        <v>0</v>
      </c>
      <c r="BE144" s="88">
        <v>0</v>
      </c>
      <c r="BF144" s="95">
        <v>0</v>
      </c>
      <c r="BG144" s="88">
        <v>0</v>
      </c>
      <c r="BH144" s="88">
        <v>0</v>
      </c>
      <c r="BI144" s="94">
        <v>0</v>
      </c>
      <c r="BJ144" s="88">
        <v>0</v>
      </c>
      <c r="BK144" s="88">
        <v>0</v>
      </c>
      <c r="BL144" s="95">
        <v>0</v>
      </c>
      <c r="BM144" s="88">
        <v>29.754000000000005</v>
      </c>
      <c r="BN144" s="88">
        <v>0</v>
      </c>
      <c r="BO144" s="94">
        <v>-29.754000000000005</v>
      </c>
      <c r="BP144" s="91">
        <v>29.754000000000005</v>
      </c>
      <c r="BQ144" s="96">
        <v>0</v>
      </c>
      <c r="BR144" s="94">
        <v>-29.754000000000005</v>
      </c>
      <c r="BS144" s="88">
        <v>0</v>
      </c>
      <c r="BT144" s="88">
        <v>0.25144302388571027</v>
      </c>
      <c r="BU144" s="116">
        <v>0.25144302388571027</v>
      </c>
      <c r="BV144" s="88">
        <v>0</v>
      </c>
      <c r="BW144" s="88">
        <v>10.679036692998146</v>
      </c>
      <c r="BX144" s="116">
        <v>10.679036692998146</v>
      </c>
      <c r="BY144" s="88">
        <v>0</v>
      </c>
      <c r="BZ144" s="88">
        <v>9.3486401965808146E-4</v>
      </c>
      <c r="CA144" s="116">
        <v>9.3486401965808146E-4</v>
      </c>
      <c r="CB144" s="88">
        <v>0</v>
      </c>
      <c r="CC144" s="88">
        <v>0</v>
      </c>
      <c r="CD144" s="116">
        <v>0</v>
      </c>
      <c r="CE144" s="88">
        <v>0</v>
      </c>
      <c r="CF144" s="88">
        <v>0</v>
      </c>
      <c r="CG144" s="116">
        <v>0</v>
      </c>
      <c r="CH144" s="88">
        <v>0</v>
      </c>
      <c r="CI144" s="88">
        <v>0</v>
      </c>
      <c r="CJ144" s="116">
        <v>0</v>
      </c>
      <c r="CK144" s="88">
        <v>0</v>
      </c>
      <c r="CL144" s="88">
        <v>0</v>
      </c>
      <c r="CM144" s="116">
        <v>0</v>
      </c>
      <c r="CN144" s="88">
        <v>0</v>
      </c>
      <c r="CO144" s="96">
        <v>0</v>
      </c>
      <c r="CP144" s="116">
        <v>0</v>
      </c>
      <c r="CQ144" s="119">
        <v>7890.1717354269904</v>
      </c>
      <c r="CR144" s="77">
        <v>2690.4198457431648</v>
      </c>
      <c r="CS144" s="116">
        <v>-5199.7518896838255</v>
      </c>
      <c r="CT144" s="91">
        <v>9468.2060825123881</v>
      </c>
      <c r="CU144" s="98">
        <v>3228.5038148917979</v>
      </c>
      <c r="CV144" s="117">
        <v>-6239.7022676205906</v>
      </c>
      <c r="CW144" s="88">
        <v>306.20221731334419</v>
      </c>
      <c r="CX144" s="88">
        <v>6545.9044849339352</v>
      </c>
      <c r="CY144" s="116">
        <v>6239.7022676205906</v>
      </c>
      <c r="CZ144" s="99">
        <v>-6239.7022676205906</v>
      </c>
      <c r="DA144" s="8">
        <v>3</v>
      </c>
      <c r="DB144" s="100">
        <v>183.71</v>
      </c>
      <c r="DC144" s="100">
        <v>0</v>
      </c>
      <c r="DD144" s="100">
        <v>-0.25</v>
      </c>
      <c r="DE144" s="100">
        <v>0</v>
      </c>
      <c r="DF144" s="101">
        <v>-3160.5666568355723</v>
      </c>
      <c r="DG144" s="120">
        <v>117292.89959790879</v>
      </c>
      <c r="DH144" s="494">
        <v>490.96873897135697</v>
      </c>
      <c r="DI144" s="96">
        <f>VLOOKUP(A144,'[9]побудинковий звіт'!$A$9:$DQ$353,121,FALSE)</f>
        <v>0</v>
      </c>
      <c r="DJ144" s="103">
        <v>1.6692578273143692</v>
      </c>
      <c r="DK144" s="103"/>
      <c r="DL144" s="103">
        <v>1.6692578273143692</v>
      </c>
      <c r="DM144" s="104">
        <v>183.95221257004349</v>
      </c>
      <c r="DN144" s="104">
        <v>0</v>
      </c>
      <c r="DO144" s="105">
        <v>183.95221257004349</v>
      </c>
      <c r="DP144" s="2"/>
      <c r="DQ144" s="104">
        <v>183.96</v>
      </c>
      <c r="DR144" s="104">
        <v>0</v>
      </c>
      <c r="DS144" s="104">
        <v>183.96</v>
      </c>
      <c r="DT144" s="106">
        <v>184.67359379580839</v>
      </c>
      <c r="DU144" s="104">
        <v>-0.71359379580837867</v>
      </c>
      <c r="DV144" s="107">
        <v>0</v>
      </c>
      <c r="DX144" s="77">
        <v>7595.8954962391135</v>
      </c>
      <c r="DY144" s="77">
        <v>0</v>
      </c>
      <c r="DZ144" s="108">
        <v>-0.25</v>
      </c>
      <c r="EB144" s="109">
        <v>75601.906962391135</v>
      </c>
      <c r="ED144" s="110">
        <v>-1713</v>
      </c>
      <c r="EE144" s="111">
        <v>-4873.5666568355718</v>
      </c>
      <c r="EG144" s="112">
        <v>-4163.9129668836622</v>
      </c>
      <c r="EI144" s="121">
        <v>1</v>
      </c>
      <c r="EJ144" s="77">
        <v>166.14004179781435</v>
      </c>
      <c r="EN144" s="114" t="s">
        <v>298</v>
      </c>
    </row>
    <row r="145" spans="1:144" hidden="1" x14ac:dyDescent="0.3">
      <c r="A145" s="81">
        <v>150000553</v>
      </c>
      <c r="B145" s="82" t="s">
        <v>299</v>
      </c>
      <c r="C145" s="490" t="s">
        <v>300</v>
      </c>
      <c r="D145" s="84">
        <v>3167.15</v>
      </c>
      <c r="E145" s="115">
        <v>3077.05</v>
      </c>
      <c r="F145" s="104"/>
      <c r="G145" s="104">
        <v>90.1</v>
      </c>
      <c r="H145" s="88">
        <v>51389.89508114518</v>
      </c>
      <c r="I145" s="88">
        <v>49931.666834584481</v>
      </c>
      <c r="J145" s="116">
        <v>-1458.2282465606986</v>
      </c>
      <c r="K145" s="88">
        <v>10680.998799452933</v>
      </c>
      <c r="L145" s="88">
        <v>10383.13859985405</v>
      </c>
      <c r="M145" s="116">
        <v>-297.8601995988829</v>
      </c>
      <c r="N145" s="88">
        <v>19669.250834000781</v>
      </c>
      <c r="O145" s="88">
        <v>19661.359233929667</v>
      </c>
      <c r="P145" s="116">
        <v>-7.891600071114226</v>
      </c>
      <c r="Q145" s="88">
        <v>0</v>
      </c>
      <c r="R145" s="88">
        <v>0</v>
      </c>
      <c r="S145" s="116">
        <v>0</v>
      </c>
      <c r="T145" s="88">
        <v>0</v>
      </c>
      <c r="U145" s="88">
        <v>0</v>
      </c>
      <c r="V145" s="116">
        <v>0</v>
      </c>
      <c r="W145" s="88">
        <v>31001.553076405566</v>
      </c>
      <c r="X145" s="88">
        <v>30983.012649993121</v>
      </c>
      <c r="Y145" s="116">
        <v>-18.540426412444504</v>
      </c>
      <c r="Z145" s="88">
        <v>3755.4840000000004</v>
      </c>
      <c r="AA145" s="88">
        <v>0</v>
      </c>
      <c r="AB145" s="116">
        <v>-3755.4840000000004</v>
      </c>
      <c r="AC145" s="88">
        <v>71736.021906040245</v>
      </c>
      <c r="AD145" s="88">
        <v>77735.011602465151</v>
      </c>
      <c r="AE145" s="117">
        <v>5998.9896964249056</v>
      </c>
      <c r="AF145" s="91">
        <v>188233.20369704469</v>
      </c>
      <c r="AG145" s="92">
        <v>188694.18892082648</v>
      </c>
      <c r="AH145" s="116">
        <v>460.98522378178313</v>
      </c>
      <c r="AI145" s="88">
        <v>0</v>
      </c>
      <c r="AJ145" s="88">
        <v>0</v>
      </c>
      <c r="AK145" s="116">
        <v>0</v>
      </c>
      <c r="AL145" s="88">
        <v>0</v>
      </c>
      <c r="AM145" s="88">
        <v>0</v>
      </c>
      <c r="AN145" s="116">
        <v>0</v>
      </c>
      <c r="AO145" s="88">
        <v>37695.657423294157</v>
      </c>
      <c r="AP145" s="88">
        <v>37987.09504314918</v>
      </c>
      <c r="AQ145" s="116">
        <v>291.43761985502351</v>
      </c>
      <c r="AR145" s="88">
        <v>164783.90844436034</v>
      </c>
      <c r="AS145" s="88">
        <v>93452.703886214164</v>
      </c>
      <c r="AT145" s="118">
        <v>-71331.204558146172</v>
      </c>
      <c r="AU145" s="88">
        <v>14724.675581570873</v>
      </c>
      <c r="AV145" s="88">
        <v>8692</v>
      </c>
      <c r="AW145" s="94">
        <v>-6032.675581570873</v>
      </c>
      <c r="AX145" s="88">
        <v>20841.758884874398</v>
      </c>
      <c r="AY145" s="88">
        <v>25801.540417131382</v>
      </c>
      <c r="AZ145" s="117">
        <v>4959.7815322569841</v>
      </c>
      <c r="BA145" s="88">
        <v>7206.3033092786836</v>
      </c>
      <c r="BB145" s="88">
        <v>12493.21</v>
      </c>
      <c r="BC145" s="94">
        <v>5286.9066907213155</v>
      </c>
      <c r="BD145" s="88">
        <v>0</v>
      </c>
      <c r="BE145" s="88">
        <v>411</v>
      </c>
      <c r="BF145" s="95">
        <v>411</v>
      </c>
      <c r="BG145" s="88">
        <v>0</v>
      </c>
      <c r="BH145" s="88">
        <v>0</v>
      </c>
      <c r="BI145" s="94">
        <v>0</v>
      </c>
      <c r="BJ145" s="88">
        <v>12450.949577110334</v>
      </c>
      <c r="BK145" s="88">
        <v>19967</v>
      </c>
      <c r="BL145" s="95">
        <v>7516.0504228896662</v>
      </c>
      <c r="BM145" s="88">
        <v>938.87100000000009</v>
      </c>
      <c r="BN145" s="88">
        <v>0</v>
      </c>
      <c r="BO145" s="94">
        <v>-938.87100000000009</v>
      </c>
      <c r="BP145" s="91">
        <v>56162.55835283429</v>
      </c>
      <c r="BQ145" s="96">
        <v>67364.750417131378</v>
      </c>
      <c r="BR145" s="94">
        <v>11202.192064297087</v>
      </c>
      <c r="BS145" s="88">
        <v>95781.415839291047</v>
      </c>
      <c r="BT145" s="88">
        <v>136823.00719036785</v>
      </c>
      <c r="BU145" s="116">
        <v>41041.5913510768</v>
      </c>
      <c r="BV145" s="88">
        <v>69177.133948435629</v>
      </c>
      <c r="BW145" s="88">
        <v>81462.27419700817</v>
      </c>
      <c r="BX145" s="116">
        <v>12285.140248572541</v>
      </c>
      <c r="BY145" s="88">
        <v>30306.073553595761</v>
      </c>
      <c r="BZ145" s="88">
        <v>25064.434702625837</v>
      </c>
      <c r="CA145" s="116">
        <v>-5241.6388509699245</v>
      </c>
      <c r="CB145" s="88">
        <v>7417.1971655166017</v>
      </c>
      <c r="CC145" s="88">
        <v>7631.0600433354903</v>
      </c>
      <c r="CD145" s="116">
        <v>213.86287781888859</v>
      </c>
      <c r="CE145" s="88">
        <v>900.22490930120307</v>
      </c>
      <c r="CF145" s="88">
        <v>13443.15781960323</v>
      </c>
      <c r="CG145" s="116">
        <v>12542.932910302026</v>
      </c>
      <c r="CH145" s="88">
        <v>22127.25544216546</v>
      </c>
      <c r="CI145" s="88">
        <v>16190.221943348632</v>
      </c>
      <c r="CJ145" s="116">
        <v>-5937.0334988168288</v>
      </c>
      <c r="CK145" s="88">
        <v>0</v>
      </c>
      <c r="CL145" s="88">
        <v>0</v>
      </c>
      <c r="CM145" s="116">
        <v>0</v>
      </c>
      <c r="CN145" s="88">
        <v>22127.25544216546</v>
      </c>
      <c r="CO145" s="96">
        <v>16190.221943348632</v>
      </c>
      <c r="CP145" s="116">
        <v>-5937.0334988168288</v>
      </c>
      <c r="CQ145" s="119">
        <v>672584.62877583911</v>
      </c>
      <c r="CR145" s="77">
        <v>668112.89416361053</v>
      </c>
      <c r="CS145" s="116">
        <v>-4471.7346122285817</v>
      </c>
      <c r="CT145" s="91">
        <v>807101.55453100696</v>
      </c>
      <c r="CU145" s="98">
        <v>801735.47299633257</v>
      </c>
      <c r="CV145" s="117">
        <v>-5366.0815346743912</v>
      </c>
      <c r="CW145" s="88">
        <v>-3071.3018190208441</v>
      </c>
      <c r="CX145" s="88">
        <v>2294.7797156536762</v>
      </c>
      <c r="CY145" s="116">
        <v>5366.0815346745203</v>
      </c>
      <c r="CZ145" s="99">
        <v>-5366.0815346745585</v>
      </c>
      <c r="DA145" s="8">
        <v>3</v>
      </c>
      <c r="DB145" s="100">
        <v>34294.35</v>
      </c>
      <c r="DC145" s="100">
        <v>369.26</v>
      </c>
      <c r="DD145" s="100">
        <v>19894.559999999998</v>
      </c>
      <c r="DE145" s="100">
        <v>0</v>
      </c>
      <c r="DF145" s="101">
        <v>26796.911615364952</v>
      </c>
      <c r="DG145" s="120">
        <v>9648363.0325438324</v>
      </c>
      <c r="DH145" s="494">
        <v>13709.032289036426</v>
      </c>
      <c r="DI145" s="96">
        <f>VLOOKUP(A145,'[9]побудинковий звіт'!$A$9:$DQ$353,121,FALSE)</f>
        <v>0</v>
      </c>
      <c r="DJ145" s="103">
        <v>4.6703907097448614</v>
      </c>
      <c r="DK145" s="103"/>
      <c r="DL145" s="103">
        <v>4.098427216415967</v>
      </c>
      <c r="DM145" s="104">
        <v>14371.025733420427</v>
      </c>
      <c r="DN145" s="104">
        <v>369.26829219907859</v>
      </c>
      <c r="DO145" s="105">
        <v>14740.294025619505</v>
      </c>
      <c r="DP145" s="2"/>
      <c r="DQ145" s="104">
        <v>14399.79</v>
      </c>
      <c r="DR145" s="104">
        <v>369.26</v>
      </c>
      <c r="DS145" s="104">
        <v>14769.050000000001</v>
      </c>
      <c r="DT145" s="106">
        <v>15674.076039523854</v>
      </c>
      <c r="DU145" s="104">
        <v>-905.02603952385289</v>
      </c>
      <c r="DV145" s="107">
        <v>1104</v>
      </c>
      <c r="DX145" s="77">
        <v>265135.76015663351</v>
      </c>
      <c r="DY145" s="77">
        <v>192980.94516401461</v>
      </c>
      <c r="DZ145" s="108">
        <v>19894.559999999998</v>
      </c>
      <c r="EB145" s="109">
        <v>1977406.9013323239</v>
      </c>
      <c r="ED145" s="110">
        <v>-1714</v>
      </c>
      <c r="EE145" s="111">
        <v>25082.911615364952</v>
      </c>
      <c r="EG145" s="112">
        <v>31103.437202029287</v>
      </c>
      <c r="EI145" s="121">
        <v>5</v>
      </c>
      <c r="EJ145" s="77">
        <v>5032.2469303490852</v>
      </c>
      <c r="EN145" s="114" t="s">
        <v>300</v>
      </c>
    </row>
    <row r="146" spans="1:144" hidden="1" x14ac:dyDescent="0.3">
      <c r="A146" s="81">
        <v>150000493</v>
      </c>
      <c r="B146" s="82" t="s">
        <v>301</v>
      </c>
      <c r="C146" s="490" t="s">
        <v>302</v>
      </c>
      <c r="D146" s="84">
        <v>7111.44</v>
      </c>
      <c r="E146" s="115">
        <v>7111.44</v>
      </c>
      <c r="F146" s="104">
        <v>625.84</v>
      </c>
      <c r="G146" s="104">
        <v>0</v>
      </c>
      <c r="H146" s="88">
        <v>115821.6665832249</v>
      </c>
      <c r="I146" s="88">
        <v>106121.92378587098</v>
      </c>
      <c r="J146" s="116">
        <v>-9699.7427973539161</v>
      </c>
      <c r="K146" s="88">
        <v>18314.56624140191</v>
      </c>
      <c r="L146" s="88">
        <v>17009.074584898357</v>
      </c>
      <c r="M146" s="116">
        <v>-1305.4916565035528</v>
      </c>
      <c r="N146" s="88">
        <v>47101.693153441331</v>
      </c>
      <c r="O146" s="88">
        <v>47100.825846452077</v>
      </c>
      <c r="P146" s="116">
        <v>-0.86730698925384786</v>
      </c>
      <c r="Q146" s="88">
        <v>9651.0673935529794</v>
      </c>
      <c r="R146" s="88">
        <v>9662.1963467538717</v>
      </c>
      <c r="S146" s="116">
        <v>11.128953200892283</v>
      </c>
      <c r="T146" s="88">
        <v>5101.5672673075878</v>
      </c>
      <c r="U146" s="88">
        <v>3670.1977356870839</v>
      </c>
      <c r="V146" s="116">
        <v>-1431.3695316205039</v>
      </c>
      <c r="W146" s="88">
        <v>43679.61618469828</v>
      </c>
      <c r="X146" s="88">
        <v>39610.150503621</v>
      </c>
      <c r="Y146" s="116">
        <v>-4069.4656810772794</v>
      </c>
      <c r="Z146" s="88">
        <v>7680.3552000000018</v>
      </c>
      <c r="AA146" s="88">
        <v>0</v>
      </c>
      <c r="AB146" s="116">
        <v>-7680.3552000000018</v>
      </c>
      <c r="AC146" s="88">
        <v>148889.06094854322</v>
      </c>
      <c r="AD146" s="88">
        <v>168248.10250064277</v>
      </c>
      <c r="AE146" s="117">
        <v>19359.041552099545</v>
      </c>
      <c r="AF146" s="91">
        <v>396239.59297217021</v>
      </c>
      <c r="AG146" s="92">
        <v>391422.47130392608</v>
      </c>
      <c r="AH146" s="116">
        <v>-4817.12166824413</v>
      </c>
      <c r="AI146" s="88">
        <v>280166.1675603693</v>
      </c>
      <c r="AJ146" s="88">
        <v>263620.87979907799</v>
      </c>
      <c r="AK146" s="116">
        <v>-16545.287761291314</v>
      </c>
      <c r="AL146" s="88">
        <v>0</v>
      </c>
      <c r="AM146" s="88">
        <v>2348.1549703774763</v>
      </c>
      <c r="AN146" s="116">
        <v>2348.1549703774763</v>
      </c>
      <c r="AO146" s="88">
        <v>23641.252393412804</v>
      </c>
      <c r="AP146" s="88">
        <v>22368.541230655148</v>
      </c>
      <c r="AQ146" s="116">
        <v>-1272.711162757656</v>
      </c>
      <c r="AR146" s="88">
        <v>387792.91659952176</v>
      </c>
      <c r="AS146" s="88">
        <v>616450.64636303019</v>
      </c>
      <c r="AT146" s="118">
        <v>228657.72976350843</v>
      </c>
      <c r="AU146" s="88">
        <v>26109.461671437948</v>
      </c>
      <c r="AV146" s="88">
        <v>4522.9922277831538</v>
      </c>
      <c r="AW146" s="94">
        <v>-21586.469443654794</v>
      </c>
      <c r="AX146" s="88">
        <v>27767.39110453899</v>
      </c>
      <c r="AY146" s="88">
        <v>3540.2</v>
      </c>
      <c r="AZ146" s="117">
        <v>-24227.19110453899</v>
      </c>
      <c r="BA146" s="88">
        <v>12199.849016486938</v>
      </c>
      <c r="BB146" s="88">
        <v>564.81781412612384</v>
      </c>
      <c r="BC146" s="94">
        <v>-11635.031202360815</v>
      </c>
      <c r="BD146" s="88">
        <v>22719.219227476708</v>
      </c>
      <c r="BE146" s="88">
        <v>547</v>
      </c>
      <c r="BF146" s="95">
        <v>-22172.219227476708</v>
      </c>
      <c r="BG146" s="88">
        <v>10678.445965798974</v>
      </c>
      <c r="BH146" s="88">
        <v>5481.3178966679625</v>
      </c>
      <c r="BI146" s="94">
        <v>-5197.1280691310112</v>
      </c>
      <c r="BJ146" s="88">
        <v>15367.372650296678</v>
      </c>
      <c r="BK146" s="88">
        <v>13451.607158508079</v>
      </c>
      <c r="BL146" s="95">
        <v>-1915.7654917885993</v>
      </c>
      <c r="BM146" s="88">
        <v>1993.1793124743233</v>
      </c>
      <c r="BN146" s="88">
        <v>0</v>
      </c>
      <c r="BO146" s="94">
        <v>-1993.1793124743233</v>
      </c>
      <c r="BP146" s="91">
        <v>116834.91894851056</v>
      </c>
      <c r="BQ146" s="96">
        <v>28107.935097085319</v>
      </c>
      <c r="BR146" s="94">
        <v>-88726.983851425233</v>
      </c>
      <c r="BS146" s="88">
        <v>387030.36038190755</v>
      </c>
      <c r="BT146" s="88">
        <v>399926.14379454916</v>
      </c>
      <c r="BU146" s="116">
        <v>12895.783412641613</v>
      </c>
      <c r="BV146" s="88">
        <v>306094.83461038914</v>
      </c>
      <c r="BW146" s="88">
        <v>292403.93683246226</v>
      </c>
      <c r="BX146" s="116">
        <v>-13690.897777926875</v>
      </c>
      <c r="BY146" s="88">
        <v>78963.319397194442</v>
      </c>
      <c r="BZ146" s="88">
        <v>80931.192904572643</v>
      </c>
      <c r="CA146" s="116">
        <v>1967.8735073782009</v>
      </c>
      <c r="CB146" s="88">
        <v>7814.8797509086999</v>
      </c>
      <c r="CC146" s="88">
        <v>7942.0765919632668</v>
      </c>
      <c r="CD146" s="116">
        <v>127.1968410545669</v>
      </c>
      <c r="CE146" s="88">
        <v>936.91507327444208</v>
      </c>
      <c r="CF146" s="88">
        <v>0</v>
      </c>
      <c r="CG146" s="116">
        <v>-936.91507327444208</v>
      </c>
      <c r="CH146" s="88">
        <v>106962.07883272876</v>
      </c>
      <c r="CI146" s="88">
        <v>78841.808023977253</v>
      </c>
      <c r="CJ146" s="116">
        <v>-28120.270808751506</v>
      </c>
      <c r="CK146" s="88">
        <v>82900.240145492833</v>
      </c>
      <c r="CL146" s="88">
        <v>76887.501399904606</v>
      </c>
      <c r="CM146" s="116">
        <v>-6012.7387455882272</v>
      </c>
      <c r="CN146" s="88">
        <v>189862.31897822159</v>
      </c>
      <c r="CO146" s="96">
        <v>155729.30942388187</v>
      </c>
      <c r="CP146" s="116">
        <v>-34133.009554339718</v>
      </c>
      <c r="CQ146" s="119">
        <v>2175377.4766658805</v>
      </c>
      <c r="CR146" s="77">
        <v>2261251.2883115816</v>
      </c>
      <c r="CS146" s="116">
        <v>85873.811645701062</v>
      </c>
      <c r="CT146" s="91">
        <v>2610452.9719990566</v>
      </c>
      <c r="CU146" s="98">
        <v>2713501.5459738979</v>
      </c>
      <c r="CV146" s="117">
        <v>103048.57397484127</v>
      </c>
      <c r="CW146" s="88">
        <v>91636.93962937998</v>
      </c>
      <c r="CX146" s="88">
        <v>-11411.634345461382</v>
      </c>
      <c r="CY146" s="116">
        <v>-103048.57397484136</v>
      </c>
      <c r="CZ146" s="99">
        <v>103048.57397484101</v>
      </c>
      <c r="DA146" s="8">
        <v>1</v>
      </c>
      <c r="DB146" s="100">
        <v>177436.56</v>
      </c>
      <c r="DC146" s="100">
        <v>0</v>
      </c>
      <c r="DD146" s="100">
        <v>126204.37</v>
      </c>
      <c r="DE146" s="100">
        <v>0</v>
      </c>
      <c r="DF146" s="101">
        <v>51714.639698005747</v>
      </c>
      <c r="DG146" s="120">
        <v>32425078.939541243</v>
      </c>
      <c r="DH146" s="494">
        <v>31683.255254722928</v>
      </c>
      <c r="DI146" s="96">
        <f>VLOOKUP(A146,'[9]побудинковий звіт'!$A$9:$DQ$353,121,FALSE)</f>
        <v>14936.25</v>
      </c>
      <c r="DJ146" s="103">
        <v>6.0491207709564545</v>
      </c>
      <c r="DK146" s="103">
        <v>7.3155104406192235</v>
      </c>
      <c r="DL146" s="103">
        <v>4.9652115560307077</v>
      </c>
      <c r="DM146" s="104">
        <v>51231.256256975423</v>
      </c>
      <c r="DN146" s="104">
        <v>0</v>
      </c>
      <c r="DO146" s="105">
        <v>51231.256256975423</v>
      </c>
      <c r="DP146" s="2"/>
      <c r="DQ146" s="104">
        <v>51040.06</v>
      </c>
      <c r="DR146" s="104">
        <v>0</v>
      </c>
      <c r="DS146" s="104">
        <v>51040.06</v>
      </c>
      <c r="DT146" s="106">
        <v>51481.164824082625</v>
      </c>
      <c r="DU146" s="104">
        <v>-441.1048240826276</v>
      </c>
      <c r="DV146" s="107">
        <v>1464.0000000000002</v>
      </c>
      <c r="DX146" s="77">
        <v>605553.40265763877</v>
      </c>
      <c r="DY146" s="77">
        <v>773470.29775213858</v>
      </c>
      <c r="DZ146" s="108">
        <v>126204.37</v>
      </c>
      <c r="EB146" s="109">
        <v>4653514.9991942607</v>
      </c>
      <c r="ED146" s="110">
        <v>-26945</v>
      </c>
      <c r="EE146" s="111">
        <v>24769.639698005747</v>
      </c>
      <c r="EG146" s="112">
        <v>-3659.9594381983916</v>
      </c>
      <c r="EI146" s="121">
        <v>10</v>
      </c>
      <c r="EJ146" s="77">
        <v>11483.28727715378</v>
      </c>
      <c r="EN146" s="114" t="s">
        <v>302</v>
      </c>
    </row>
    <row r="147" spans="1:144" hidden="1" x14ac:dyDescent="0.3">
      <c r="A147" s="81">
        <v>150000494</v>
      </c>
      <c r="B147" s="82" t="s">
        <v>303</v>
      </c>
      <c r="C147" s="490" t="s">
        <v>304</v>
      </c>
      <c r="D147" s="84">
        <v>9469.1</v>
      </c>
      <c r="E147" s="115">
        <v>9469.1</v>
      </c>
      <c r="F147" s="104">
        <v>988.9</v>
      </c>
      <c r="G147" s="104">
        <v>0</v>
      </c>
      <c r="H147" s="88">
        <v>130745.09799356078</v>
      </c>
      <c r="I147" s="88">
        <v>120564.67221872396</v>
      </c>
      <c r="J147" s="116">
        <v>-10180.425774836811</v>
      </c>
      <c r="K147" s="88">
        <v>20200.797602882238</v>
      </c>
      <c r="L147" s="88">
        <v>18726.283507094024</v>
      </c>
      <c r="M147" s="116">
        <v>-1474.514095788214</v>
      </c>
      <c r="N147" s="88">
        <v>64551.156199763092</v>
      </c>
      <c r="O147" s="88">
        <v>64555.040647282054</v>
      </c>
      <c r="P147" s="116">
        <v>3.8844475189616787</v>
      </c>
      <c r="Q147" s="88">
        <v>13179.974606245165</v>
      </c>
      <c r="R147" s="88">
        <v>13184.214817820226</v>
      </c>
      <c r="S147" s="116">
        <v>4.2402115750610392</v>
      </c>
      <c r="T147" s="88">
        <v>5101.5672673075878</v>
      </c>
      <c r="U147" s="88">
        <v>3628.6404607340487</v>
      </c>
      <c r="V147" s="116">
        <v>-1472.9268065735391</v>
      </c>
      <c r="W147" s="88">
        <v>45569.820025333996</v>
      </c>
      <c r="X147" s="88">
        <v>39867.655808031239</v>
      </c>
      <c r="Y147" s="116">
        <v>-5702.1642173027576</v>
      </c>
      <c r="Z147" s="88">
        <v>10222.092000000001</v>
      </c>
      <c r="AA147" s="88">
        <v>0</v>
      </c>
      <c r="AB147" s="116">
        <v>-10222.092000000001</v>
      </c>
      <c r="AC147" s="88">
        <v>198209.55164253607</v>
      </c>
      <c r="AD147" s="88">
        <v>224007.74766107107</v>
      </c>
      <c r="AE147" s="117">
        <v>25798.196018535004</v>
      </c>
      <c r="AF147" s="91">
        <v>487780.05733762891</v>
      </c>
      <c r="AG147" s="92">
        <v>484534.25512075669</v>
      </c>
      <c r="AH147" s="116">
        <v>-3245.8022168722237</v>
      </c>
      <c r="AI147" s="88">
        <v>205227.55004476223</v>
      </c>
      <c r="AJ147" s="88">
        <v>202247.0557148103</v>
      </c>
      <c r="AK147" s="116">
        <v>-2980.4943299519364</v>
      </c>
      <c r="AL147" s="88">
        <v>2837.0234474999997</v>
      </c>
      <c r="AM147" s="88">
        <v>1567.0643663385219</v>
      </c>
      <c r="AN147" s="116">
        <v>-1269.9590811614778</v>
      </c>
      <c r="AO147" s="88">
        <v>24629.105417609298</v>
      </c>
      <c r="AP147" s="88">
        <v>23095.188230450403</v>
      </c>
      <c r="AQ147" s="116">
        <v>-1533.9171871588951</v>
      </c>
      <c r="AR147" s="88">
        <v>486467.59084283368</v>
      </c>
      <c r="AS147" s="88">
        <v>566137.41506773839</v>
      </c>
      <c r="AT147" s="118">
        <v>79669.824224904703</v>
      </c>
      <c r="AU147" s="88">
        <v>29381.37022729528</v>
      </c>
      <c r="AV147" s="88">
        <v>6684.52</v>
      </c>
      <c r="AW147" s="94">
        <v>-22696.850227295279</v>
      </c>
      <c r="AX147" s="88">
        <v>32662.97942174293</v>
      </c>
      <c r="AY147" s="88">
        <v>3475.5</v>
      </c>
      <c r="AZ147" s="117">
        <v>-29187.47942174293</v>
      </c>
      <c r="BA147" s="88">
        <v>20915.12013227971</v>
      </c>
      <c r="BB147" s="88">
        <v>8520.8537254253097</v>
      </c>
      <c r="BC147" s="94">
        <v>-12394.2664068544</v>
      </c>
      <c r="BD147" s="88">
        <v>29443.102204692201</v>
      </c>
      <c r="BE147" s="88">
        <v>1681</v>
      </c>
      <c r="BF147" s="95">
        <v>-27762.102204692201</v>
      </c>
      <c r="BG147" s="88">
        <v>10678.445965798974</v>
      </c>
      <c r="BH147" s="88">
        <v>1493.0705378542507</v>
      </c>
      <c r="BI147" s="94">
        <v>-9185.3754279447239</v>
      </c>
      <c r="BJ147" s="88">
        <v>15938.078571503229</v>
      </c>
      <c r="BK147" s="88">
        <v>6503</v>
      </c>
      <c r="BL147" s="95">
        <v>-9435.0785715032289</v>
      </c>
      <c r="BM147" s="88">
        <v>2043.5316167769092</v>
      </c>
      <c r="BN147" s="88">
        <v>0</v>
      </c>
      <c r="BO147" s="94">
        <v>-2043.5316167769092</v>
      </c>
      <c r="BP147" s="91">
        <v>141062.62814008925</v>
      </c>
      <c r="BQ147" s="96">
        <v>28357.944263279562</v>
      </c>
      <c r="BR147" s="94">
        <v>-112704.68387680969</v>
      </c>
      <c r="BS147" s="88">
        <v>404102.72426996176</v>
      </c>
      <c r="BT147" s="88">
        <v>450673.98877036985</v>
      </c>
      <c r="BU147" s="116">
        <v>46571.264500408084</v>
      </c>
      <c r="BV147" s="88">
        <v>324889.93588330178</v>
      </c>
      <c r="BW147" s="88">
        <v>346346.08398385427</v>
      </c>
      <c r="BX147" s="116">
        <v>21456.148100552498</v>
      </c>
      <c r="BY147" s="88">
        <v>89761.172799400505</v>
      </c>
      <c r="BZ147" s="88">
        <v>98194.723541155225</v>
      </c>
      <c r="CA147" s="116">
        <v>8433.5507417547196</v>
      </c>
      <c r="CB147" s="88">
        <v>5639.5620141172112</v>
      </c>
      <c r="CC147" s="88">
        <v>5732.1530987600045</v>
      </c>
      <c r="CD147" s="116">
        <v>92.591084642793248</v>
      </c>
      <c r="CE147" s="88">
        <v>676.21365500045681</v>
      </c>
      <c r="CF147" s="88">
        <v>0</v>
      </c>
      <c r="CG147" s="116">
        <v>-676.21365500045681</v>
      </c>
      <c r="CH147" s="88">
        <v>118840.4234364259</v>
      </c>
      <c r="CI147" s="88">
        <v>82935.376039984912</v>
      </c>
      <c r="CJ147" s="116">
        <v>-35905.04739644099</v>
      </c>
      <c r="CK147" s="88">
        <v>100276.22292850338</v>
      </c>
      <c r="CL147" s="88">
        <v>94618.762706543523</v>
      </c>
      <c r="CM147" s="116">
        <v>-5657.4602219598601</v>
      </c>
      <c r="CN147" s="88">
        <v>219116.64636492927</v>
      </c>
      <c r="CO147" s="96">
        <v>177554.13874652842</v>
      </c>
      <c r="CP147" s="116">
        <v>-41562.50761840085</v>
      </c>
      <c r="CQ147" s="119">
        <v>2392190.2102171346</v>
      </c>
      <c r="CR147" s="77">
        <v>2384440.0109040416</v>
      </c>
      <c r="CS147" s="116">
        <v>-7750.1993130929768</v>
      </c>
      <c r="CT147" s="91">
        <v>2870628.2522605616</v>
      </c>
      <c r="CU147" s="98">
        <v>2861328.0130848498</v>
      </c>
      <c r="CV147" s="117">
        <v>-9300.2391757117584</v>
      </c>
      <c r="CW147" s="88">
        <v>58959.425793401395</v>
      </c>
      <c r="CX147" s="88">
        <v>68259.664969112753</v>
      </c>
      <c r="CY147" s="116">
        <v>9300.2391757113583</v>
      </c>
      <c r="CZ147" s="99">
        <v>-9300.2391757111764</v>
      </c>
      <c r="DA147" s="8">
        <v>1</v>
      </c>
      <c r="DB147" s="100">
        <v>147297.10999999999</v>
      </c>
      <c r="DC147" s="100">
        <v>0</v>
      </c>
      <c r="DD147" s="100">
        <v>92054.199999999983</v>
      </c>
      <c r="DE147" s="100">
        <v>0</v>
      </c>
      <c r="DF147" s="101">
        <v>-125647.93569250987</v>
      </c>
      <c r="DG147" s="120">
        <v>35155052.136647552</v>
      </c>
      <c r="DH147" s="494">
        <v>42187.224012646795</v>
      </c>
      <c r="DI147" s="96">
        <f>VLOOKUP(A147,'[9]побудинковий звіт'!$A$9:$DQ$353,121,FALSE)</f>
        <v>5189.97</v>
      </c>
      <c r="DJ147" s="103">
        <v>5.1194379001858374</v>
      </c>
      <c r="DK147" s="103">
        <v>5.9117166673935442</v>
      </c>
      <c r="DL147" s="103">
        <v>4.2805997984186082</v>
      </c>
      <c r="DM147" s="104">
        <v>55195.151822324508</v>
      </c>
      <c r="DN147" s="104">
        <v>0</v>
      </c>
      <c r="DO147" s="105">
        <v>55195.151822324508</v>
      </c>
      <c r="DP147" s="2"/>
      <c r="DQ147" s="104">
        <v>55242.91</v>
      </c>
      <c r="DR147" s="104">
        <v>0</v>
      </c>
      <c r="DS147" s="104">
        <v>55242.91</v>
      </c>
      <c r="DT147" s="106">
        <v>55195.151822324529</v>
      </c>
      <c r="DU147" s="104">
        <v>47.758177675474144</v>
      </c>
      <c r="DV147" s="107">
        <v>1464</v>
      </c>
      <c r="DX147" s="77">
        <v>753036.26277950755</v>
      </c>
      <c r="DY147" s="77">
        <v>713394.43119722151</v>
      </c>
      <c r="DZ147" s="108">
        <v>92054.199999999983</v>
      </c>
      <c r="EB147" s="109">
        <v>5837611.090114004</v>
      </c>
      <c r="ED147" s="110">
        <v>-85009</v>
      </c>
      <c r="EE147" s="111">
        <v>-210656.93569250987</v>
      </c>
      <c r="EG147" s="112">
        <v>-150662.97642728058</v>
      </c>
      <c r="EI147" s="121">
        <v>10</v>
      </c>
      <c r="EJ147" s="77">
        <v>14328.336806889509</v>
      </c>
      <c r="EN147" s="114" t="s">
        <v>304</v>
      </c>
    </row>
    <row r="148" spans="1:144" hidden="1" x14ac:dyDescent="0.3">
      <c r="A148" s="81">
        <v>150000688</v>
      </c>
      <c r="B148" s="82" t="s">
        <v>305</v>
      </c>
      <c r="C148" s="490" t="s">
        <v>306</v>
      </c>
      <c r="D148" s="84">
        <v>241.1</v>
      </c>
      <c r="E148" s="115">
        <v>241.1</v>
      </c>
      <c r="F148" s="104"/>
      <c r="G148" s="104">
        <v>0</v>
      </c>
      <c r="H148" s="88">
        <v>0</v>
      </c>
      <c r="I148" s="88">
        <v>0</v>
      </c>
      <c r="J148" s="116">
        <v>0</v>
      </c>
      <c r="K148" s="88">
        <v>0</v>
      </c>
      <c r="L148" s="88">
        <v>0</v>
      </c>
      <c r="M148" s="116">
        <v>0</v>
      </c>
      <c r="N148" s="88">
        <v>0</v>
      </c>
      <c r="O148" s="88">
        <v>0</v>
      </c>
      <c r="P148" s="116">
        <v>0</v>
      </c>
      <c r="Q148" s="88">
        <v>0</v>
      </c>
      <c r="R148" s="88">
        <v>0</v>
      </c>
      <c r="S148" s="116">
        <v>0</v>
      </c>
      <c r="T148" s="88">
        <v>0</v>
      </c>
      <c r="U148" s="88">
        <v>0</v>
      </c>
      <c r="V148" s="116">
        <v>0</v>
      </c>
      <c r="W148" s="88">
        <v>0</v>
      </c>
      <c r="X148" s="88">
        <v>0</v>
      </c>
      <c r="Y148" s="116">
        <v>0</v>
      </c>
      <c r="Z148" s="88">
        <v>260.38800000000003</v>
      </c>
      <c r="AA148" s="88">
        <v>0</v>
      </c>
      <c r="AB148" s="116">
        <v>-260.38800000000003</v>
      </c>
      <c r="AC148" s="88">
        <v>1955.1600863137373</v>
      </c>
      <c r="AD148" s="88">
        <v>4725.7380046507324</v>
      </c>
      <c r="AE148" s="117">
        <v>2770.577918336995</v>
      </c>
      <c r="AF148" s="91">
        <v>2215.5480863137373</v>
      </c>
      <c r="AG148" s="92">
        <v>4725.7380046507324</v>
      </c>
      <c r="AH148" s="116">
        <v>2510.1899183369951</v>
      </c>
      <c r="AI148" s="88">
        <v>0</v>
      </c>
      <c r="AJ148" s="88">
        <v>0</v>
      </c>
      <c r="AK148" s="116">
        <v>0</v>
      </c>
      <c r="AL148" s="88">
        <v>0</v>
      </c>
      <c r="AM148" s="88">
        <v>0</v>
      </c>
      <c r="AN148" s="116">
        <v>0</v>
      </c>
      <c r="AO148" s="88">
        <v>1447.7098102607729</v>
      </c>
      <c r="AP148" s="88">
        <v>1343.1659176230855</v>
      </c>
      <c r="AQ148" s="116">
        <v>-104.54389263768735</v>
      </c>
      <c r="AR148" s="88">
        <v>12998.243359367407</v>
      </c>
      <c r="AS148" s="88">
        <v>0</v>
      </c>
      <c r="AT148" s="118">
        <v>-12998.243359367407</v>
      </c>
      <c r="AU148" s="88">
        <v>0</v>
      </c>
      <c r="AV148" s="88">
        <v>0</v>
      </c>
      <c r="AW148" s="94">
        <v>0</v>
      </c>
      <c r="AX148" s="88">
        <v>0</v>
      </c>
      <c r="AY148" s="88">
        <v>0</v>
      </c>
      <c r="AZ148" s="117">
        <v>0</v>
      </c>
      <c r="BA148" s="88">
        <v>0</v>
      </c>
      <c r="BB148" s="88">
        <v>0</v>
      </c>
      <c r="BC148" s="94">
        <v>0</v>
      </c>
      <c r="BD148" s="88">
        <v>0</v>
      </c>
      <c r="BE148" s="88">
        <v>0</v>
      </c>
      <c r="BF148" s="95">
        <v>0</v>
      </c>
      <c r="BG148" s="88">
        <v>0</v>
      </c>
      <c r="BH148" s="88">
        <v>0</v>
      </c>
      <c r="BI148" s="94">
        <v>0</v>
      </c>
      <c r="BJ148" s="88">
        <v>0</v>
      </c>
      <c r="BK148" s="88">
        <v>0</v>
      </c>
      <c r="BL148" s="95">
        <v>0</v>
      </c>
      <c r="BM148" s="88">
        <v>65.097000000000008</v>
      </c>
      <c r="BN148" s="88">
        <v>0</v>
      </c>
      <c r="BO148" s="94">
        <v>-65.097000000000008</v>
      </c>
      <c r="BP148" s="91">
        <v>65.097000000000008</v>
      </c>
      <c r="BQ148" s="96">
        <v>0</v>
      </c>
      <c r="BR148" s="94">
        <v>-65.097000000000008</v>
      </c>
      <c r="BS148" s="88">
        <v>494.49155558674829</v>
      </c>
      <c r="BT148" s="88">
        <v>1187.2467700239804</v>
      </c>
      <c r="BU148" s="116">
        <v>692.7552144372321</v>
      </c>
      <c r="BV148" s="88">
        <v>0</v>
      </c>
      <c r="BW148" s="88">
        <v>23.364026739399755</v>
      </c>
      <c r="BX148" s="116">
        <v>23.364026739399755</v>
      </c>
      <c r="BY148" s="88">
        <v>0</v>
      </c>
      <c r="BZ148" s="88">
        <v>383.22800648885266</v>
      </c>
      <c r="CA148" s="116">
        <v>383.22800648885266</v>
      </c>
      <c r="CB148" s="88">
        <v>0</v>
      </c>
      <c r="CC148" s="88">
        <v>0</v>
      </c>
      <c r="CD148" s="116">
        <v>0</v>
      </c>
      <c r="CE148" s="88">
        <v>0</v>
      </c>
      <c r="CF148" s="88">
        <v>0</v>
      </c>
      <c r="CG148" s="116">
        <v>0</v>
      </c>
      <c r="CH148" s="88">
        <v>0</v>
      </c>
      <c r="CI148" s="88">
        <v>0</v>
      </c>
      <c r="CJ148" s="116">
        <v>0</v>
      </c>
      <c r="CK148" s="88">
        <v>0</v>
      </c>
      <c r="CL148" s="88">
        <v>0</v>
      </c>
      <c r="CM148" s="116">
        <v>0</v>
      </c>
      <c r="CN148" s="88">
        <v>0</v>
      </c>
      <c r="CO148" s="96">
        <v>0</v>
      </c>
      <c r="CP148" s="116">
        <v>0</v>
      </c>
      <c r="CQ148" s="119">
        <v>17221.089811528665</v>
      </c>
      <c r="CR148" s="77">
        <v>7662.74272552605</v>
      </c>
      <c r="CS148" s="116">
        <v>-9558.3470860026155</v>
      </c>
      <c r="CT148" s="91">
        <v>20665.307773834396</v>
      </c>
      <c r="CU148" s="98">
        <v>9195.29127063126</v>
      </c>
      <c r="CV148" s="117">
        <v>-11470.016503203136</v>
      </c>
      <c r="CW148" s="88">
        <v>597.83818852005106</v>
      </c>
      <c r="CX148" s="88">
        <v>12067.854691723192</v>
      </c>
      <c r="CY148" s="116">
        <v>11470.016503203142</v>
      </c>
      <c r="CZ148" s="99">
        <v>-11470.01650320314</v>
      </c>
      <c r="DA148" s="8">
        <v>3</v>
      </c>
      <c r="DB148" s="100">
        <v>658.83</v>
      </c>
      <c r="DC148" s="100">
        <v>0</v>
      </c>
      <c r="DD148" s="100">
        <v>255.60000000000002</v>
      </c>
      <c r="DE148" s="100">
        <v>0</v>
      </c>
      <c r="DF148" s="101">
        <v>-6297.1860918920993</v>
      </c>
      <c r="DG148" s="120">
        <v>255157.75154825335</v>
      </c>
      <c r="DH148" s="494">
        <v>1074.1611884391484</v>
      </c>
      <c r="DI148" s="96">
        <f>VLOOKUP(A148,'[9]побудинковий звіт'!$A$9:$DQ$353,121,FALSE)</f>
        <v>0</v>
      </c>
      <c r="DJ148" s="103">
        <v>1.6779577522296552</v>
      </c>
      <c r="DK148" s="103"/>
      <c r="DL148" s="103">
        <v>1.6779577522296552</v>
      </c>
      <c r="DM148" s="104">
        <v>404.55561406256987</v>
      </c>
      <c r="DN148" s="104">
        <v>0</v>
      </c>
      <c r="DO148" s="105">
        <v>404.55561406256987</v>
      </c>
      <c r="DP148" s="2"/>
      <c r="DQ148" s="104">
        <v>403.23</v>
      </c>
      <c r="DR148" s="104">
        <v>0</v>
      </c>
      <c r="DS148" s="104">
        <v>403.23</v>
      </c>
      <c r="DT148" s="106">
        <v>405.75134494157243</v>
      </c>
      <c r="DU148" s="104">
        <v>-2.5213449415724085</v>
      </c>
      <c r="DV148" s="107">
        <v>0</v>
      </c>
      <c r="DX148" s="77">
        <v>15676.008431240887</v>
      </c>
      <c r="DY148" s="77">
        <v>0</v>
      </c>
      <c r="DZ148" s="108">
        <v>255.60000000000002</v>
      </c>
      <c r="EB148" s="109">
        <v>155978.92031240888</v>
      </c>
      <c r="ED148" s="110">
        <v>-3597</v>
      </c>
      <c r="EE148" s="111">
        <v>-9894.1860918920993</v>
      </c>
      <c r="EG148" s="112">
        <v>-8128.1373818215325</v>
      </c>
      <c r="EI148" s="121">
        <v>1</v>
      </c>
      <c r="EJ148" s="77">
        <v>341.55464534845242</v>
      </c>
      <c r="EN148" s="114" t="s">
        <v>306</v>
      </c>
    </row>
    <row r="149" spans="1:144" hidden="1" x14ac:dyDescent="0.3">
      <c r="A149" s="81">
        <v>150000689</v>
      </c>
      <c r="B149" s="82" t="s">
        <v>307</v>
      </c>
      <c r="C149" s="490" t="s">
        <v>308</v>
      </c>
      <c r="D149" s="84">
        <v>188.9</v>
      </c>
      <c r="E149" s="115">
        <v>188.9</v>
      </c>
      <c r="F149" s="104"/>
      <c r="G149" s="104">
        <v>0</v>
      </c>
      <c r="H149" s="88">
        <v>0</v>
      </c>
      <c r="I149" s="88">
        <v>0</v>
      </c>
      <c r="J149" s="116">
        <v>0</v>
      </c>
      <c r="K149" s="88">
        <v>0</v>
      </c>
      <c r="L149" s="88">
        <v>0</v>
      </c>
      <c r="M149" s="116">
        <v>0</v>
      </c>
      <c r="N149" s="88">
        <v>0</v>
      </c>
      <c r="O149" s="88">
        <v>0</v>
      </c>
      <c r="P149" s="116">
        <v>0</v>
      </c>
      <c r="Q149" s="88">
        <v>0</v>
      </c>
      <c r="R149" s="88">
        <v>0</v>
      </c>
      <c r="S149" s="116">
        <v>0</v>
      </c>
      <c r="T149" s="88">
        <v>0</v>
      </c>
      <c r="U149" s="88">
        <v>0</v>
      </c>
      <c r="V149" s="116">
        <v>0</v>
      </c>
      <c r="W149" s="88">
        <v>0</v>
      </c>
      <c r="X149" s="88">
        <v>0</v>
      </c>
      <c r="Y149" s="116">
        <v>0</v>
      </c>
      <c r="Z149" s="88">
        <v>200.55599999999995</v>
      </c>
      <c r="AA149" s="88">
        <v>0</v>
      </c>
      <c r="AB149" s="116">
        <v>-200.55599999999995</v>
      </c>
      <c r="AC149" s="88">
        <v>1506.1066565646345</v>
      </c>
      <c r="AD149" s="88">
        <v>3686.350000694647</v>
      </c>
      <c r="AE149" s="117">
        <v>2180.2433441300127</v>
      </c>
      <c r="AF149" s="91">
        <v>1706.6626565646345</v>
      </c>
      <c r="AG149" s="92">
        <v>3686.350000694647</v>
      </c>
      <c r="AH149" s="116">
        <v>1979.6873441300124</v>
      </c>
      <c r="AI149" s="88">
        <v>0</v>
      </c>
      <c r="AJ149" s="88">
        <v>0</v>
      </c>
      <c r="AK149" s="116">
        <v>0</v>
      </c>
      <c r="AL149" s="88">
        <v>0</v>
      </c>
      <c r="AM149" s="88">
        <v>0</v>
      </c>
      <c r="AN149" s="116">
        <v>0</v>
      </c>
      <c r="AO149" s="88">
        <v>1457.1781854398248</v>
      </c>
      <c r="AP149" s="88">
        <v>1389.8804807654865</v>
      </c>
      <c r="AQ149" s="116">
        <v>-67.29770467433832</v>
      </c>
      <c r="AR149" s="88">
        <v>8437.2323052853862</v>
      </c>
      <c r="AS149" s="88">
        <v>0</v>
      </c>
      <c r="AT149" s="118">
        <v>-8437.2323052853862</v>
      </c>
      <c r="AU149" s="88">
        <v>0</v>
      </c>
      <c r="AV149" s="88">
        <v>0</v>
      </c>
      <c r="AW149" s="94">
        <v>0</v>
      </c>
      <c r="AX149" s="88">
        <v>0</v>
      </c>
      <c r="AY149" s="88">
        <v>0</v>
      </c>
      <c r="AZ149" s="117">
        <v>0</v>
      </c>
      <c r="BA149" s="88">
        <v>0</v>
      </c>
      <c r="BB149" s="88">
        <v>0</v>
      </c>
      <c r="BC149" s="94">
        <v>0</v>
      </c>
      <c r="BD149" s="88">
        <v>0</v>
      </c>
      <c r="BE149" s="88">
        <v>0</v>
      </c>
      <c r="BF149" s="95">
        <v>0</v>
      </c>
      <c r="BG149" s="88">
        <v>0</v>
      </c>
      <c r="BH149" s="88">
        <v>0</v>
      </c>
      <c r="BI149" s="94">
        <v>0</v>
      </c>
      <c r="BJ149" s="88">
        <v>0</v>
      </c>
      <c r="BK149" s="88">
        <v>0</v>
      </c>
      <c r="BL149" s="95">
        <v>0</v>
      </c>
      <c r="BM149" s="88">
        <v>50.138999999999989</v>
      </c>
      <c r="BN149" s="88">
        <v>0</v>
      </c>
      <c r="BO149" s="94">
        <v>-50.138999999999989</v>
      </c>
      <c r="BP149" s="91">
        <v>50.138999999999989</v>
      </c>
      <c r="BQ149" s="96">
        <v>0</v>
      </c>
      <c r="BR149" s="94">
        <v>-50.138999999999989</v>
      </c>
      <c r="BS149" s="88">
        <v>247.24577779337415</v>
      </c>
      <c r="BT149" s="88">
        <v>539.84693773231584</v>
      </c>
      <c r="BU149" s="116">
        <v>292.60115993894169</v>
      </c>
      <c r="BV149" s="88">
        <v>0</v>
      </c>
      <c r="BW149" s="88">
        <v>18.278914507927183</v>
      </c>
      <c r="BX149" s="116">
        <v>18.278914507927183</v>
      </c>
      <c r="BY149" s="88">
        <v>0</v>
      </c>
      <c r="BZ149" s="88">
        <v>168.86391221534873</v>
      </c>
      <c r="CA149" s="116">
        <v>168.86391221534873</v>
      </c>
      <c r="CB149" s="88">
        <v>0</v>
      </c>
      <c r="CC149" s="88">
        <v>0</v>
      </c>
      <c r="CD149" s="116">
        <v>0</v>
      </c>
      <c r="CE149" s="88">
        <v>0</v>
      </c>
      <c r="CF149" s="88">
        <v>0</v>
      </c>
      <c r="CG149" s="116">
        <v>0</v>
      </c>
      <c r="CH149" s="88">
        <v>0</v>
      </c>
      <c r="CI149" s="88">
        <v>0</v>
      </c>
      <c r="CJ149" s="116">
        <v>0</v>
      </c>
      <c r="CK149" s="88">
        <v>0</v>
      </c>
      <c r="CL149" s="88">
        <v>0</v>
      </c>
      <c r="CM149" s="116">
        <v>0</v>
      </c>
      <c r="CN149" s="88">
        <v>0</v>
      </c>
      <c r="CO149" s="96">
        <v>0</v>
      </c>
      <c r="CP149" s="116">
        <v>0</v>
      </c>
      <c r="CQ149" s="119">
        <v>11898.457925083219</v>
      </c>
      <c r="CR149" s="77">
        <v>5803.2202459157261</v>
      </c>
      <c r="CS149" s="116">
        <v>-6095.2376791674933</v>
      </c>
      <c r="CT149" s="91">
        <v>14278.149510099864</v>
      </c>
      <c r="CU149" s="98">
        <v>6963.8642950988715</v>
      </c>
      <c r="CV149" s="117">
        <v>-7314.2852150009921</v>
      </c>
      <c r="CW149" s="88">
        <v>537.99304866623845</v>
      </c>
      <c r="CX149" s="88">
        <v>7848.4531414485009</v>
      </c>
      <c r="CY149" s="116">
        <v>7310.4600927822621</v>
      </c>
      <c r="CZ149" s="99">
        <v>-7314.2852150009949</v>
      </c>
      <c r="DA149" s="8">
        <v>3</v>
      </c>
      <c r="DB149" s="100">
        <v>313.66000000000003</v>
      </c>
      <c r="DC149" s="100">
        <v>0</v>
      </c>
      <c r="DD149" s="100">
        <v>30.310000000000002</v>
      </c>
      <c r="DE149" s="100">
        <v>0</v>
      </c>
      <c r="DF149" s="101">
        <v>-3699.9944347291812</v>
      </c>
      <c r="DG149" s="120">
        <v>177793.71070519323</v>
      </c>
      <c r="DH149" s="494">
        <v>841.59704892640048</v>
      </c>
      <c r="DI149" s="96">
        <f>VLOOKUP(A149,'[9]побудинковий звіт'!$A$9:$DQ$353,121,FALSE)</f>
        <v>0</v>
      </c>
      <c r="DJ149" s="103">
        <v>1.5000996711992209</v>
      </c>
      <c r="DK149" s="103"/>
      <c r="DL149" s="103">
        <v>1.5000996711992209</v>
      </c>
      <c r="DM149" s="104">
        <v>283.36882788953284</v>
      </c>
      <c r="DN149" s="104">
        <v>0</v>
      </c>
      <c r="DO149" s="105">
        <v>283.36882788953284</v>
      </c>
      <c r="DP149" s="2"/>
      <c r="DQ149" s="104">
        <v>283.35000000000002</v>
      </c>
      <c r="DR149" s="104">
        <v>0</v>
      </c>
      <c r="DS149" s="104">
        <v>283.35000000000002</v>
      </c>
      <c r="DT149" s="106">
        <v>284.75111485484763</v>
      </c>
      <c r="DU149" s="104">
        <v>-1.4011148548476058</v>
      </c>
      <c r="DV149" s="107">
        <v>0</v>
      </c>
      <c r="DX149" s="77">
        <v>10184.845566342463</v>
      </c>
      <c r="DY149" s="77">
        <v>0</v>
      </c>
      <c r="DZ149" s="108">
        <v>30.310000000000002</v>
      </c>
      <c r="EB149" s="109">
        <v>101246.78766342463</v>
      </c>
      <c r="ED149" s="110">
        <v>-1749</v>
      </c>
      <c r="EE149" s="111">
        <v>-5448.9944347291812</v>
      </c>
      <c r="EG149" s="112">
        <v>-4901.330816374706</v>
      </c>
      <c r="EI149" s="121">
        <v>1</v>
      </c>
      <c r="EJ149" s="77">
        <v>229.00588304553386</v>
      </c>
      <c r="EN149" s="114" t="s">
        <v>308</v>
      </c>
    </row>
    <row r="150" spans="1:144" hidden="1" x14ac:dyDescent="0.3">
      <c r="A150" s="81">
        <v>150000690</v>
      </c>
      <c r="B150" s="82" t="s">
        <v>309</v>
      </c>
      <c r="C150" s="490" t="s">
        <v>310</v>
      </c>
      <c r="D150" s="84">
        <v>142.1</v>
      </c>
      <c r="E150" s="115">
        <v>142.1</v>
      </c>
      <c r="F150" s="104"/>
      <c r="G150" s="104">
        <v>0</v>
      </c>
      <c r="H150" s="88">
        <v>0</v>
      </c>
      <c r="I150" s="88">
        <v>0</v>
      </c>
      <c r="J150" s="116">
        <v>0</v>
      </c>
      <c r="K150" s="88">
        <v>0</v>
      </c>
      <c r="L150" s="88">
        <v>0</v>
      </c>
      <c r="M150" s="116">
        <v>0</v>
      </c>
      <c r="N150" s="88">
        <v>0</v>
      </c>
      <c r="O150" s="88">
        <v>0</v>
      </c>
      <c r="P150" s="116">
        <v>0</v>
      </c>
      <c r="Q150" s="88">
        <v>0</v>
      </c>
      <c r="R150" s="88">
        <v>0</v>
      </c>
      <c r="S150" s="116">
        <v>0</v>
      </c>
      <c r="T150" s="88">
        <v>0</v>
      </c>
      <c r="U150" s="88">
        <v>0</v>
      </c>
      <c r="V150" s="116">
        <v>0</v>
      </c>
      <c r="W150" s="88">
        <v>0</v>
      </c>
      <c r="X150" s="88">
        <v>0</v>
      </c>
      <c r="Y150" s="116">
        <v>0</v>
      </c>
      <c r="Z150" s="88">
        <v>153.46799999999996</v>
      </c>
      <c r="AA150" s="88">
        <v>0</v>
      </c>
      <c r="AB150" s="116">
        <v>-153.46799999999996</v>
      </c>
      <c r="AC150" s="88">
        <v>1152.2063623216552</v>
      </c>
      <c r="AD150" s="88">
        <v>2785.2649127369109</v>
      </c>
      <c r="AE150" s="117">
        <v>1633.0585504152557</v>
      </c>
      <c r="AF150" s="91">
        <v>1305.6743623216553</v>
      </c>
      <c r="AG150" s="92">
        <v>2785.2649127369109</v>
      </c>
      <c r="AH150" s="116">
        <v>1479.5905504152556</v>
      </c>
      <c r="AI150" s="88">
        <v>0</v>
      </c>
      <c r="AJ150" s="88">
        <v>0</v>
      </c>
      <c r="AK150" s="116">
        <v>0</v>
      </c>
      <c r="AL150" s="88">
        <v>0</v>
      </c>
      <c r="AM150" s="88">
        <v>0</v>
      </c>
      <c r="AN150" s="116">
        <v>0</v>
      </c>
      <c r="AO150" s="88">
        <v>1457.1781854398248</v>
      </c>
      <c r="AP150" s="88">
        <v>1034.5439892485986</v>
      </c>
      <c r="AQ150" s="116">
        <v>-422.63419619122624</v>
      </c>
      <c r="AR150" s="88">
        <v>6787.1883882923703</v>
      </c>
      <c r="AS150" s="88">
        <v>355</v>
      </c>
      <c r="AT150" s="118">
        <v>-6432.1883882923703</v>
      </c>
      <c r="AU150" s="88">
        <v>0</v>
      </c>
      <c r="AV150" s="88">
        <v>0</v>
      </c>
      <c r="AW150" s="94">
        <v>0</v>
      </c>
      <c r="AX150" s="88">
        <v>0</v>
      </c>
      <c r="AY150" s="88">
        <v>0</v>
      </c>
      <c r="AZ150" s="117">
        <v>0</v>
      </c>
      <c r="BA150" s="88">
        <v>0</v>
      </c>
      <c r="BB150" s="88">
        <v>0</v>
      </c>
      <c r="BC150" s="94">
        <v>0</v>
      </c>
      <c r="BD150" s="88">
        <v>0</v>
      </c>
      <c r="BE150" s="88">
        <v>0</v>
      </c>
      <c r="BF150" s="95">
        <v>0</v>
      </c>
      <c r="BG150" s="88">
        <v>0</v>
      </c>
      <c r="BH150" s="88">
        <v>0</v>
      </c>
      <c r="BI150" s="94">
        <v>0</v>
      </c>
      <c r="BJ150" s="88">
        <v>0</v>
      </c>
      <c r="BK150" s="88">
        <v>0</v>
      </c>
      <c r="BL150" s="95">
        <v>0</v>
      </c>
      <c r="BM150" s="88">
        <v>38.36699999999999</v>
      </c>
      <c r="BN150" s="88">
        <v>0</v>
      </c>
      <c r="BO150" s="94">
        <v>-38.36699999999999</v>
      </c>
      <c r="BP150" s="91">
        <v>38.36699999999999</v>
      </c>
      <c r="BQ150" s="96">
        <v>0</v>
      </c>
      <c r="BR150" s="94">
        <v>-38.36699999999999</v>
      </c>
      <c r="BS150" s="88">
        <v>0</v>
      </c>
      <c r="BT150" s="88">
        <v>0.32422916237894212</v>
      </c>
      <c r="BU150" s="116">
        <v>0.32422916237894212</v>
      </c>
      <c r="BV150" s="88">
        <v>0</v>
      </c>
      <c r="BW150" s="88">
        <v>13.770336788339712</v>
      </c>
      <c r="BX150" s="116">
        <v>13.770336788339712</v>
      </c>
      <c r="BY150" s="88">
        <v>0</v>
      </c>
      <c r="BZ150" s="88">
        <v>1.205482551664368E-3</v>
      </c>
      <c r="CA150" s="116">
        <v>1.205482551664368E-3</v>
      </c>
      <c r="CB150" s="88">
        <v>0</v>
      </c>
      <c r="CC150" s="88">
        <v>0</v>
      </c>
      <c r="CD150" s="116">
        <v>0</v>
      </c>
      <c r="CE150" s="88">
        <v>0</v>
      </c>
      <c r="CF150" s="88">
        <v>0</v>
      </c>
      <c r="CG150" s="116">
        <v>0</v>
      </c>
      <c r="CH150" s="88">
        <v>0</v>
      </c>
      <c r="CI150" s="88">
        <v>0</v>
      </c>
      <c r="CJ150" s="116">
        <v>0</v>
      </c>
      <c r="CK150" s="88">
        <v>0</v>
      </c>
      <c r="CL150" s="88">
        <v>0</v>
      </c>
      <c r="CM150" s="116">
        <v>0</v>
      </c>
      <c r="CN150" s="88">
        <v>0</v>
      </c>
      <c r="CO150" s="96">
        <v>0</v>
      </c>
      <c r="CP150" s="116">
        <v>0</v>
      </c>
      <c r="CQ150" s="119">
        <v>9588.4079360538508</v>
      </c>
      <c r="CR150" s="77">
        <v>4188.9046734187805</v>
      </c>
      <c r="CS150" s="116">
        <v>-5399.5032626350703</v>
      </c>
      <c r="CT150" s="91">
        <v>11506.08952326462</v>
      </c>
      <c r="CU150" s="98">
        <v>5026.6856081025362</v>
      </c>
      <c r="CV150" s="117">
        <v>-6479.4039151620836</v>
      </c>
      <c r="CW150" s="88">
        <v>229.55885529368223</v>
      </c>
      <c r="CX150" s="88">
        <v>6708.9627704557679</v>
      </c>
      <c r="CY150" s="116">
        <v>6479.4039151620855</v>
      </c>
      <c r="CZ150" s="99">
        <v>-6479.4039151620855</v>
      </c>
      <c r="DA150" s="8">
        <v>3</v>
      </c>
      <c r="DB150" s="100">
        <v>408.22</v>
      </c>
      <c r="DC150" s="100">
        <v>0</v>
      </c>
      <c r="DD150" s="100">
        <v>184.90000000000003</v>
      </c>
      <c r="DE150" s="100">
        <v>0</v>
      </c>
      <c r="DF150" s="101">
        <v>-2638.9047531913716</v>
      </c>
      <c r="DG150" s="120">
        <v>140827.78054269962</v>
      </c>
      <c r="DH150" s="494">
        <v>633.09126867359191</v>
      </c>
      <c r="DI150" s="96">
        <f>VLOOKUP(A150,'[9]побудинковий звіт'!$A$9:$DQ$353,121,FALSE)</f>
        <v>0</v>
      </c>
      <c r="DJ150" s="103">
        <v>1.5715703739586471</v>
      </c>
      <c r="DK150" s="103"/>
      <c r="DL150" s="103">
        <v>1.5715703739586471</v>
      </c>
      <c r="DM150" s="104">
        <v>223.32015013952375</v>
      </c>
      <c r="DN150" s="104">
        <v>0</v>
      </c>
      <c r="DO150" s="105">
        <v>223.32015013952375</v>
      </c>
      <c r="DP150" s="2"/>
      <c r="DQ150" s="104">
        <v>223.32</v>
      </c>
      <c r="DR150" s="104">
        <v>0</v>
      </c>
      <c r="DS150" s="104">
        <v>223.32</v>
      </c>
      <c r="DT150" s="106">
        <v>223.32015013952378</v>
      </c>
      <c r="DU150" s="104">
        <v>-1.5013952378239992E-4</v>
      </c>
      <c r="DV150" s="107">
        <v>0</v>
      </c>
      <c r="DX150" s="77">
        <v>8190.6664659508442</v>
      </c>
      <c r="DY150" s="77">
        <v>426</v>
      </c>
      <c r="DZ150" s="108">
        <v>184.90000000000003</v>
      </c>
      <c r="EB150" s="109">
        <v>81446.260659508436</v>
      </c>
      <c r="ED150" s="110">
        <v>-1938</v>
      </c>
      <c r="EE150" s="111">
        <v>-4576.9047531913711</v>
      </c>
      <c r="EG150" s="112">
        <v>-3889.1520108853724</v>
      </c>
      <c r="EI150" s="121">
        <v>1</v>
      </c>
      <c r="EJ150" s="77">
        <v>185.43944442377779</v>
      </c>
      <c r="EN150" s="114" t="s">
        <v>310</v>
      </c>
    </row>
    <row r="151" spans="1:144" hidden="1" x14ac:dyDescent="0.3">
      <c r="A151" s="81">
        <v>150000832</v>
      </c>
      <c r="B151" s="82" t="s">
        <v>615</v>
      </c>
      <c r="C151" s="490" t="s">
        <v>616</v>
      </c>
      <c r="D151" s="84">
        <v>4396.8</v>
      </c>
      <c r="E151" s="115">
        <v>4396.8</v>
      </c>
      <c r="F151" s="104">
        <v>394.3</v>
      </c>
      <c r="G151" s="104">
        <v>0</v>
      </c>
      <c r="H151" s="88">
        <v>75967.021162643112</v>
      </c>
      <c r="I151" s="88">
        <v>69574.084145216955</v>
      </c>
      <c r="J151" s="116">
        <v>-6392.9370174261567</v>
      </c>
      <c r="K151" s="88">
        <v>11951.393452578928</v>
      </c>
      <c r="L151" s="88">
        <v>11116.72943614269</v>
      </c>
      <c r="M151" s="116">
        <v>-834.66401643623794</v>
      </c>
      <c r="N151" s="88">
        <v>29448.181469646701</v>
      </c>
      <c r="O151" s="88">
        <v>28001.46902837792</v>
      </c>
      <c r="P151" s="116">
        <v>-1446.7124412687808</v>
      </c>
      <c r="Q151" s="88">
        <v>5907.5972854807987</v>
      </c>
      <c r="R151" s="88">
        <v>5617.6187395504339</v>
      </c>
      <c r="S151" s="116">
        <v>-289.97854593036482</v>
      </c>
      <c r="T151" s="88">
        <v>2170.6796168610072</v>
      </c>
      <c r="U151" s="88">
        <v>1569.1624627816086</v>
      </c>
      <c r="V151" s="116">
        <v>-601.51715407939855</v>
      </c>
      <c r="W151" s="88">
        <v>29903.162113003898</v>
      </c>
      <c r="X151" s="88">
        <v>25226.355463892272</v>
      </c>
      <c r="Y151" s="116">
        <v>-4676.806649111626</v>
      </c>
      <c r="Z151" s="88">
        <v>4873.2839999999997</v>
      </c>
      <c r="AA151" s="88">
        <v>0</v>
      </c>
      <c r="AB151" s="116">
        <v>-4873.2839999999997</v>
      </c>
      <c r="AC151" s="88">
        <v>93115.313505124082</v>
      </c>
      <c r="AD151" s="88">
        <v>104643.53226710093</v>
      </c>
      <c r="AE151" s="117">
        <v>11528.218761976852</v>
      </c>
      <c r="AF151" s="91">
        <v>253336.63260533847</v>
      </c>
      <c r="AG151" s="92">
        <v>245748.95154306281</v>
      </c>
      <c r="AH151" s="116">
        <v>-7587.6810622756602</v>
      </c>
      <c r="AI151" s="88">
        <v>174353.46509274619</v>
      </c>
      <c r="AJ151" s="88">
        <v>172435.68570659112</v>
      </c>
      <c r="AK151" s="116">
        <v>-1917.7793861550745</v>
      </c>
      <c r="AL151" s="88">
        <v>0</v>
      </c>
      <c r="AM151" s="88">
        <v>0</v>
      </c>
      <c r="AN151" s="116">
        <v>0</v>
      </c>
      <c r="AO151" s="88">
        <v>15701.822081965762</v>
      </c>
      <c r="AP151" s="88">
        <v>15768.269753965284</v>
      </c>
      <c r="AQ151" s="116">
        <v>66.447671999521845</v>
      </c>
      <c r="AR151" s="88">
        <v>231650.49484253555</v>
      </c>
      <c r="AS151" s="88">
        <v>195409.64</v>
      </c>
      <c r="AT151" s="118">
        <v>-36240.85484253554</v>
      </c>
      <c r="AU151" s="88">
        <v>16988.442638076805</v>
      </c>
      <c r="AV151" s="88">
        <v>3955.8907635597843</v>
      </c>
      <c r="AW151" s="94">
        <v>-13032.551874517021</v>
      </c>
      <c r="AX151" s="88">
        <v>17603.736822280942</v>
      </c>
      <c r="AY151" s="88">
        <v>4892</v>
      </c>
      <c r="AZ151" s="117">
        <v>-12711.736822280942</v>
      </c>
      <c r="BA151" s="88">
        <v>7603.7607481603982</v>
      </c>
      <c r="BB151" s="88">
        <v>9184</v>
      </c>
      <c r="BC151" s="94">
        <v>1580.2392518396018</v>
      </c>
      <c r="BD151" s="88">
        <v>14733.148532354897</v>
      </c>
      <c r="BE151" s="88">
        <v>29</v>
      </c>
      <c r="BF151" s="95">
        <v>-14704.148532354897</v>
      </c>
      <c r="BG151" s="88">
        <v>4543.9282147965705</v>
      </c>
      <c r="BH151" s="88">
        <v>0</v>
      </c>
      <c r="BI151" s="94">
        <v>-4543.9282147965705</v>
      </c>
      <c r="BJ151" s="88">
        <v>8098.0345704671072</v>
      </c>
      <c r="BK151" s="88">
        <v>9128.7579875076226</v>
      </c>
      <c r="BL151" s="95">
        <v>1030.7234170405154</v>
      </c>
      <c r="BM151" s="88">
        <v>1996.1899986970482</v>
      </c>
      <c r="BN151" s="88">
        <v>3178</v>
      </c>
      <c r="BO151" s="94">
        <v>1181.8100013029518</v>
      </c>
      <c r="BP151" s="91">
        <v>71567.241524833778</v>
      </c>
      <c r="BQ151" s="96">
        <v>30367.648751067409</v>
      </c>
      <c r="BR151" s="94">
        <v>-41199.592773766373</v>
      </c>
      <c r="BS151" s="88">
        <v>274797.46318823233</v>
      </c>
      <c r="BT151" s="88">
        <v>287249.07641822624</v>
      </c>
      <c r="BU151" s="116">
        <v>12451.613229993905</v>
      </c>
      <c r="BV151" s="88">
        <v>193014.70295794384</v>
      </c>
      <c r="BW151" s="88">
        <v>205545.85265439836</v>
      </c>
      <c r="BX151" s="116">
        <v>12531.149696454522</v>
      </c>
      <c r="BY151" s="88">
        <v>32525.878623596487</v>
      </c>
      <c r="BZ151" s="88">
        <v>59176.021241635186</v>
      </c>
      <c r="CA151" s="116">
        <v>26650.142618038699</v>
      </c>
      <c r="CB151" s="88">
        <v>6169.6238439868612</v>
      </c>
      <c r="CC151" s="88">
        <v>6272.8232170496376</v>
      </c>
      <c r="CD151" s="116">
        <v>103.19937306277643</v>
      </c>
      <c r="CE151" s="88">
        <v>739.99571220288078</v>
      </c>
      <c r="CF151" s="88">
        <v>1648.7492873788544</v>
      </c>
      <c r="CG151" s="116">
        <v>908.75357517597365</v>
      </c>
      <c r="CH151" s="88">
        <v>90592.743082693545</v>
      </c>
      <c r="CI151" s="88">
        <v>115264.73899798148</v>
      </c>
      <c r="CJ151" s="116">
        <v>24671.995915287931</v>
      </c>
      <c r="CK151" s="88">
        <v>31413.473656232356</v>
      </c>
      <c r="CL151" s="88">
        <v>28307.334240107182</v>
      </c>
      <c r="CM151" s="116">
        <v>-3106.1394161251737</v>
      </c>
      <c r="CN151" s="88">
        <v>122006.2167389259</v>
      </c>
      <c r="CO151" s="96">
        <v>143572.07323808866</v>
      </c>
      <c r="CP151" s="116">
        <v>21565.856499162765</v>
      </c>
      <c r="CQ151" s="119">
        <v>1375863.537212308</v>
      </c>
      <c r="CR151" s="77">
        <v>1363194.7918114634</v>
      </c>
      <c r="CS151" s="116">
        <v>-12668.745400844608</v>
      </c>
      <c r="CT151" s="91">
        <v>1651036.2446547695</v>
      </c>
      <c r="CU151" s="98">
        <v>1635833.7501737562</v>
      </c>
      <c r="CV151" s="117">
        <v>-15202.494481013389</v>
      </c>
      <c r="CW151" s="88">
        <v>39154.579207378221</v>
      </c>
      <c r="CX151" s="88">
        <v>54357.073688391763</v>
      </c>
      <c r="CY151" s="116">
        <v>15202.494481013542</v>
      </c>
      <c r="CZ151" s="99">
        <v>-15202.49448101384</v>
      </c>
      <c r="DA151" s="8">
        <v>1</v>
      </c>
      <c r="DB151" s="100">
        <v>64941.88</v>
      </c>
      <c r="DC151" s="100">
        <v>1157.8800000000001</v>
      </c>
      <c r="DD151" s="100">
        <v>32926.369999999995</v>
      </c>
      <c r="DE151" s="100">
        <v>578.94000000000005</v>
      </c>
      <c r="DF151" s="101">
        <v>-90780.313776396331</v>
      </c>
      <c r="DG151" s="120">
        <v>20282289.886345774</v>
      </c>
      <c r="DH151" s="494">
        <v>19588.850739648478</v>
      </c>
      <c r="DI151" s="96">
        <f>VLOOKUP(A151,'[9]побудинковий звіт'!$A$9:$DQ$353,121,FALSE)</f>
        <v>1472.13</v>
      </c>
      <c r="DJ151" s="103">
        <v>6.163043273014793</v>
      </c>
      <c r="DK151" s="103">
        <v>7.3873026986706289</v>
      </c>
      <c r="DL151" s="103">
        <v>5.0695039878876198</v>
      </c>
      <c r="DM151" s="104">
        <v>31997.767013978926</v>
      </c>
      <c r="DN151" s="104">
        <v>0</v>
      </c>
      <c r="DO151" s="105">
        <v>31997.767013978926</v>
      </c>
      <c r="DP151" s="2"/>
      <c r="DQ151" s="104">
        <v>32015.51</v>
      </c>
      <c r="DR151" s="104">
        <v>0</v>
      </c>
      <c r="DS151" s="104">
        <v>32015.51</v>
      </c>
      <c r="DT151" s="106">
        <v>32061.128928858088</v>
      </c>
      <c r="DU151" s="104">
        <v>-45.61892885808993</v>
      </c>
      <c r="DV151" s="107">
        <v>1136</v>
      </c>
      <c r="DX151" s="77">
        <v>363861.28364084318</v>
      </c>
      <c r="DY151" s="77">
        <v>270932.74650128087</v>
      </c>
      <c r="DZ151" s="108">
        <v>33505.31</v>
      </c>
      <c r="EB151" s="109">
        <v>2779805.9381104265</v>
      </c>
      <c r="ED151" s="110">
        <v>40022</v>
      </c>
      <c r="EE151" s="111">
        <v>-50758.313776396331</v>
      </c>
      <c r="EG151" s="112">
        <v>-1386.6120412153396</v>
      </c>
      <c r="EI151" s="121">
        <v>10</v>
      </c>
      <c r="EJ151" s="77">
        <v>6839.5254493468528</v>
      </c>
      <c r="EN151" s="114" t="s">
        <v>617</v>
      </c>
    </row>
    <row r="152" spans="1:144" hidden="1" x14ac:dyDescent="0.3">
      <c r="A152" s="81">
        <v>150000833</v>
      </c>
      <c r="B152" s="82" t="s">
        <v>618</v>
      </c>
      <c r="C152" s="490" t="s">
        <v>619</v>
      </c>
      <c r="D152" s="84">
        <v>4752.1000000000004</v>
      </c>
      <c r="E152" s="115">
        <v>4752.1000000000004</v>
      </c>
      <c r="F152" s="104">
        <v>455.3</v>
      </c>
      <c r="G152" s="104">
        <v>0</v>
      </c>
      <c r="H152" s="88">
        <v>75965.656242938989</v>
      </c>
      <c r="I152" s="88">
        <v>69980.710984268531</v>
      </c>
      <c r="J152" s="116">
        <v>-5984.9452586704574</v>
      </c>
      <c r="K152" s="88">
        <v>11015.500789045718</v>
      </c>
      <c r="L152" s="88">
        <v>10235.620825295096</v>
      </c>
      <c r="M152" s="116">
        <v>-779.87996375062176</v>
      </c>
      <c r="N152" s="88">
        <v>30883.589308351096</v>
      </c>
      <c r="O152" s="88">
        <v>29366.772493507033</v>
      </c>
      <c r="P152" s="116">
        <v>-1516.8168148440636</v>
      </c>
      <c r="Q152" s="88">
        <v>6381.5052640103986</v>
      </c>
      <c r="R152" s="88">
        <v>6067.8822270098135</v>
      </c>
      <c r="S152" s="116">
        <v>-313.6230370005851</v>
      </c>
      <c r="T152" s="88">
        <v>3400.7936288235564</v>
      </c>
      <c r="U152" s="88">
        <v>2456.1448525195151</v>
      </c>
      <c r="V152" s="116">
        <v>-944.64877630404135</v>
      </c>
      <c r="W152" s="88">
        <v>28903.900609616179</v>
      </c>
      <c r="X152" s="88">
        <v>23701.162614675675</v>
      </c>
      <c r="Y152" s="116">
        <v>-5202.737994940504</v>
      </c>
      <c r="Z152" s="88">
        <v>5132.2680000000009</v>
      </c>
      <c r="AA152" s="88">
        <v>0</v>
      </c>
      <c r="AB152" s="116">
        <v>-5132.2680000000009</v>
      </c>
      <c r="AC152" s="88">
        <v>99492.353986672068</v>
      </c>
      <c r="AD152" s="88">
        <v>112428.93324777766</v>
      </c>
      <c r="AE152" s="117">
        <v>12936.579261105595</v>
      </c>
      <c r="AF152" s="91">
        <v>261175.56782945801</v>
      </c>
      <c r="AG152" s="92">
        <v>254237.22724505331</v>
      </c>
      <c r="AH152" s="116">
        <v>-6938.3405844047084</v>
      </c>
      <c r="AI152" s="88">
        <v>156495.09660395526</v>
      </c>
      <c r="AJ152" s="88">
        <v>140197.12445476002</v>
      </c>
      <c r="AK152" s="116">
        <v>-16297.972149195237</v>
      </c>
      <c r="AL152" s="88">
        <v>0</v>
      </c>
      <c r="AM152" s="88">
        <v>6790.3802470815699</v>
      </c>
      <c r="AN152" s="116">
        <v>6790.3802470815699</v>
      </c>
      <c r="AO152" s="88">
        <v>15701.822081965762</v>
      </c>
      <c r="AP152" s="88">
        <v>15716.799429591219</v>
      </c>
      <c r="AQ152" s="116">
        <v>14.977347625457696</v>
      </c>
      <c r="AR152" s="88">
        <v>253991.93306906</v>
      </c>
      <c r="AS152" s="88">
        <v>613109.8362047011</v>
      </c>
      <c r="AT152" s="118">
        <v>359117.90313564113</v>
      </c>
      <c r="AU152" s="88">
        <v>16323.779323633848</v>
      </c>
      <c r="AV152" s="88">
        <v>7053.3894632361389</v>
      </c>
      <c r="AW152" s="94">
        <v>-9270.3898603977086</v>
      </c>
      <c r="AX152" s="88">
        <v>15580.471367411468</v>
      </c>
      <c r="AY152" s="88">
        <v>9126</v>
      </c>
      <c r="AZ152" s="117">
        <v>-6454.4713674114682</v>
      </c>
      <c r="BA152" s="88">
        <v>8187.5896261799517</v>
      </c>
      <c r="BB152" s="88">
        <v>0</v>
      </c>
      <c r="BC152" s="94">
        <v>-8187.5896261799517</v>
      </c>
      <c r="BD152" s="88">
        <v>15575.38874855993</v>
      </c>
      <c r="BE152" s="88">
        <v>0</v>
      </c>
      <c r="BF152" s="95">
        <v>-15575.38874855993</v>
      </c>
      <c r="BG152" s="88">
        <v>6900.6503085859895</v>
      </c>
      <c r="BH152" s="88">
        <v>9583</v>
      </c>
      <c r="BI152" s="94">
        <v>2682.3496914140105</v>
      </c>
      <c r="BJ152" s="88">
        <v>7407.1487469992799</v>
      </c>
      <c r="BK152" s="88">
        <v>18146.063978784237</v>
      </c>
      <c r="BL152" s="95">
        <v>10738.915231784958</v>
      </c>
      <c r="BM152" s="88">
        <v>1971.0540858668915</v>
      </c>
      <c r="BN152" s="88">
        <v>3178</v>
      </c>
      <c r="BO152" s="94">
        <v>1206.9459141331085</v>
      </c>
      <c r="BP152" s="91">
        <v>71946.08220723737</v>
      </c>
      <c r="BQ152" s="96">
        <v>47086.453442020378</v>
      </c>
      <c r="BR152" s="94">
        <v>-24859.628765216992</v>
      </c>
      <c r="BS152" s="88">
        <v>250060.56014551778</v>
      </c>
      <c r="BT152" s="88">
        <v>298730.16834308888</v>
      </c>
      <c r="BU152" s="116">
        <v>48669.608197571099</v>
      </c>
      <c r="BV152" s="88">
        <v>165252.97338338199</v>
      </c>
      <c r="BW152" s="88">
        <v>179484.33296329019</v>
      </c>
      <c r="BX152" s="116">
        <v>14231.359579908196</v>
      </c>
      <c r="BY152" s="88">
        <v>43685.255727444062</v>
      </c>
      <c r="BZ152" s="88">
        <v>58899.067564791505</v>
      </c>
      <c r="CA152" s="116">
        <v>15213.811837347443</v>
      </c>
      <c r="CB152" s="88">
        <v>6878.2936255345167</v>
      </c>
      <c r="CC152" s="88">
        <v>7012.9638644170018</v>
      </c>
      <c r="CD152" s="116">
        <v>134.67023888248514</v>
      </c>
      <c r="CE152" s="88">
        <v>827.30901381008255</v>
      </c>
      <c r="CF152" s="88">
        <v>0</v>
      </c>
      <c r="CG152" s="116">
        <v>-827.30901381008255</v>
      </c>
      <c r="CH152" s="88">
        <v>22118.898722658414</v>
      </c>
      <c r="CI152" s="88">
        <v>16087.165393769001</v>
      </c>
      <c r="CJ152" s="116">
        <v>-6031.7333288894133</v>
      </c>
      <c r="CK152" s="88">
        <v>117765.71068225338</v>
      </c>
      <c r="CL152" s="88">
        <v>107308.8931378978</v>
      </c>
      <c r="CM152" s="116">
        <v>-10456.817544355581</v>
      </c>
      <c r="CN152" s="88">
        <v>139884.60940491181</v>
      </c>
      <c r="CO152" s="96">
        <v>123396.0585316668</v>
      </c>
      <c r="CP152" s="116">
        <v>-16488.550873245011</v>
      </c>
      <c r="CQ152" s="119">
        <v>1365899.5030922766</v>
      </c>
      <c r="CR152" s="77">
        <v>1744660.4122904621</v>
      </c>
      <c r="CS152" s="116">
        <v>378760.90919818543</v>
      </c>
      <c r="CT152" s="91">
        <v>1639079.403710732</v>
      </c>
      <c r="CU152" s="98">
        <v>2093592.4947485544</v>
      </c>
      <c r="CV152" s="117">
        <v>454513.09103782242</v>
      </c>
      <c r="CW152" s="88">
        <v>47920.624967347794</v>
      </c>
      <c r="CX152" s="88">
        <v>-406592.46607047494</v>
      </c>
      <c r="CY152" s="116">
        <v>-454513.09103782271</v>
      </c>
      <c r="CZ152" s="99">
        <v>454513.09103782277</v>
      </c>
      <c r="DA152" s="8">
        <v>1</v>
      </c>
      <c r="DB152" s="100">
        <v>61127.32</v>
      </c>
      <c r="DC152" s="100">
        <v>0</v>
      </c>
      <c r="DD152" s="100">
        <v>29459.67</v>
      </c>
      <c r="DE152" s="100">
        <v>0</v>
      </c>
      <c r="DF152" s="101">
        <v>481851.43247082061</v>
      </c>
      <c r="DG152" s="120">
        <v>20244000.344136957</v>
      </c>
      <c r="DH152" s="494">
        <v>21171.801673918199</v>
      </c>
      <c r="DI152" s="96">
        <f>VLOOKUP(A152,'[9]побудинковий звіт'!$A$9:$DQ$353,121,FALSE)</f>
        <v>1445.31</v>
      </c>
      <c r="DJ152" s="103">
        <v>5.3920382333823982</v>
      </c>
      <c r="DK152" s="103">
        <v>6.7983711324661655</v>
      </c>
      <c r="DL152" s="103">
        <v>4.5123446787150341</v>
      </c>
      <c r="DM152" s="104">
        <v>31666.236089639628</v>
      </c>
      <c r="DN152" s="104">
        <v>0</v>
      </c>
      <c r="DO152" s="105">
        <v>31666.236089639628</v>
      </c>
      <c r="DP152" s="2"/>
      <c r="DQ152" s="104">
        <v>31667.65</v>
      </c>
      <c r="DR152" s="104">
        <v>0</v>
      </c>
      <c r="DS152" s="104">
        <v>31667.65</v>
      </c>
      <c r="DT152" s="106">
        <v>31759.830876111468</v>
      </c>
      <c r="DU152" s="104">
        <v>-92.180876111466205</v>
      </c>
      <c r="DV152" s="107">
        <v>1153</v>
      </c>
      <c r="DX152" s="77">
        <v>391125.61833155679</v>
      </c>
      <c r="DY152" s="77">
        <v>792235.54757606576</v>
      </c>
      <c r="DZ152" s="108">
        <v>29459.67</v>
      </c>
      <c r="EB152" s="109">
        <v>3047903.1968287202</v>
      </c>
      <c r="ED152" s="110">
        <v>10236</v>
      </c>
      <c r="EE152" s="111">
        <v>492087.43247082061</v>
      </c>
      <c r="EG152" s="112">
        <v>500126.89658217254</v>
      </c>
      <c r="EI152" s="121">
        <v>9</v>
      </c>
      <c r="EJ152" s="77">
        <v>7442.2835289377344</v>
      </c>
      <c r="EN152" s="114" t="s">
        <v>620</v>
      </c>
    </row>
    <row r="153" spans="1:144" hidden="1" x14ac:dyDescent="0.3">
      <c r="A153" s="81">
        <v>150000686</v>
      </c>
      <c r="B153" s="82" t="s">
        <v>313</v>
      </c>
      <c r="C153" s="490" t="s">
        <v>314</v>
      </c>
      <c r="D153" s="84">
        <v>214.9</v>
      </c>
      <c r="E153" s="115">
        <v>214.9</v>
      </c>
      <c r="F153" s="104"/>
      <c r="G153" s="104">
        <v>0</v>
      </c>
      <c r="H153" s="88">
        <v>0</v>
      </c>
      <c r="I153" s="88">
        <v>0</v>
      </c>
      <c r="J153" s="116">
        <v>0</v>
      </c>
      <c r="K153" s="88">
        <v>0</v>
      </c>
      <c r="L153" s="88">
        <v>0</v>
      </c>
      <c r="M153" s="116">
        <v>0</v>
      </c>
      <c r="N153" s="88">
        <v>0</v>
      </c>
      <c r="O153" s="88">
        <v>0</v>
      </c>
      <c r="P153" s="116">
        <v>0</v>
      </c>
      <c r="Q153" s="88">
        <v>0</v>
      </c>
      <c r="R153" s="88">
        <v>0</v>
      </c>
      <c r="S153" s="116">
        <v>0</v>
      </c>
      <c r="T153" s="88">
        <v>0</v>
      </c>
      <c r="U153" s="88">
        <v>0</v>
      </c>
      <c r="V153" s="116">
        <v>0</v>
      </c>
      <c r="W153" s="88">
        <v>0</v>
      </c>
      <c r="X153" s="88">
        <v>0</v>
      </c>
      <c r="Y153" s="116">
        <v>0</v>
      </c>
      <c r="Z153" s="88">
        <v>232.09200000000007</v>
      </c>
      <c r="AA153" s="88">
        <v>0</v>
      </c>
      <c r="AB153" s="116">
        <v>-232.09200000000007</v>
      </c>
      <c r="AC153" s="88">
        <v>1742.8600150789796</v>
      </c>
      <c r="AD153" s="88">
        <v>4212.1986611341454</v>
      </c>
      <c r="AE153" s="117">
        <v>2469.3386460551656</v>
      </c>
      <c r="AF153" s="91">
        <v>1974.9520150789797</v>
      </c>
      <c r="AG153" s="92">
        <v>4212.1986611341454</v>
      </c>
      <c r="AH153" s="116">
        <v>2237.2466460551659</v>
      </c>
      <c r="AI153" s="88">
        <v>0</v>
      </c>
      <c r="AJ153" s="88">
        <v>0</v>
      </c>
      <c r="AK153" s="116">
        <v>0</v>
      </c>
      <c r="AL153" s="88">
        <v>0</v>
      </c>
      <c r="AM153" s="88">
        <v>0</v>
      </c>
      <c r="AN153" s="116">
        <v>0</v>
      </c>
      <c r="AO153" s="88">
        <v>1094.0667414550971</v>
      </c>
      <c r="AP153" s="88">
        <v>1184.9290365142692</v>
      </c>
      <c r="AQ153" s="116">
        <v>90.862295059172084</v>
      </c>
      <c r="AR153" s="88">
        <v>8370.4277475954223</v>
      </c>
      <c r="AS153" s="88">
        <v>909</v>
      </c>
      <c r="AT153" s="118">
        <v>-7461.4277475954223</v>
      </c>
      <c r="AU153" s="88">
        <v>0</v>
      </c>
      <c r="AV153" s="88">
        <v>0</v>
      </c>
      <c r="AW153" s="94">
        <v>0</v>
      </c>
      <c r="AX153" s="88">
        <v>0</v>
      </c>
      <c r="AY153" s="88">
        <v>0</v>
      </c>
      <c r="AZ153" s="117">
        <v>0</v>
      </c>
      <c r="BA153" s="88">
        <v>0</v>
      </c>
      <c r="BB153" s="88">
        <v>0</v>
      </c>
      <c r="BC153" s="94">
        <v>0</v>
      </c>
      <c r="BD153" s="88">
        <v>0</v>
      </c>
      <c r="BE153" s="88">
        <v>0</v>
      </c>
      <c r="BF153" s="95">
        <v>0</v>
      </c>
      <c r="BG153" s="88">
        <v>0</v>
      </c>
      <c r="BH153" s="88">
        <v>0</v>
      </c>
      <c r="BI153" s="94">
        <v>0</v>
      </c>
      <c r="BJ153" s="88">
        <v>0</v>
      </c>
      <c r="BK153" s="88">
        <v>0</v>
      </c>
      <c r="BL153" s="95">
        <v>0</v>
      </c>
      <c r="BM153" s="88">
        <v>58.023000000000017</v>
      </c>
      <c r="BN153" s="88">
        <v>0</v>
      </c>
      <c r="BO153" s="94">
        <v>-58.023000000000017</v>
      </c>
      <c r="BP153" s="91">
        <v>58.023000000000017</v>
      </c>
      <c r="BQ153" s="96">
        <v>0</v>
      </c>
      <c r="BR153" s="94">
        <v>-58.023000000000017</v>
      </c>
      <c r="BS153" s="88">
        <v>0</v>
      </c>
      <c r="BT153" s="88">
        <v>0.49033671354844938</v>
      </c>
      <c r="BU153" s="116">
        <v>0.49033671354844938</v>
      </c>
      <c r="BV153" s="88">
        <v>0</v>
      </c>
      <c r="BW153" s="88">
        <v>20.825090610937401</v>
      </c>
      <c r="BX153" s="116">
        <v>20.825090610937401</v>
      </c>
      <c r="BY153" s="88">
        <v>0</v>
      </c>
      <c r="BZ153" s="88">
        <v>1.823069671728872E-3</v>
      </c>
      <c r="CA153" s="116">
        <v>1.823069671728872E-3</v>
      </c>
      <c r="CB153" s="88">
        <v>0</v>
      </c>
      <c r="CC153" s="88">
        <v>0</v>
      </c>
      <c r="CD153" s="116">
        <v>0</v>
      </c>
      <c r="CE153" s="88">
        <v>0</v>
      </c>
      <c r="CF153" s="88">
        <v>0</v>
      </c>
      <c r="CG153" s="116">
        <v>0</v>
      </c>
      <c r="CH153" s="88">
        <v>0</v>
      </c>
      <c r="CI153" s="88">
        <v>0</v>
      </c>
      <c r="CJ153" s="116">
        <v>0</v>
      </c>
      <c r="CK153" s="88">
        <v>0</v>
      </c>
      <c r="CL153" s="88">
        <v>0</v>
      </c>
      <c r="CM153" s="116">
        <v>0</v>
      </c>
      <c r="CN153" s="88">
        <v>0</v>
      </c>
      <c r="CO153" s="96">
        <v>0</v>
      </c>
      <c r="CP153" s="116">
        <v>0</v>
      </c>
      <c r="CQ153" s="119">
        <v>11497.469504129498</v>
      </c>
      <c r="CR153" s="77">
        <v>6327.4449480425719</v>
      </c>
      <c r="CS153" s="116">
        <v>-5170.0245560869262</v>
      </c>
      <c r="CT153" s="91">
        <v>13796.963404955397</v>
      </c>
      <c r="CU153" s="98">
        <v>7592.9339376510861</v>
      </c>
      <c r="CV153" s="117">
        <v>-6204.0294673043109</v>
      </c>
      <c r="CW153" s="88">
        <v>460.95046511546707</v>
      </c>
      <c r="CX153" s="88">
        <v>6664.9799324197802</v>
      </c>
      <c r="CY153" s="116">
        <v>6204.0294673043136</v>
      </c>
      <c r="CZ153" s="99">
        <v>-6204.0294673043118</v>
      </c>
      <c r="DA153" s="8">
        <v>3</v>
      </c>
      <c r="DB153" s="100">
        <v>187.05</v>
      </c>
      <c r="DC153" s="100">
        <v>0</v>
      </c>
      <c r="DD153" s="100">
        <v>-64.179999999999978</v>
      </c>
      <c r="DE153" s="100">
        <v>0</v>
      </c>
      <c r="DF153" s="101">
        <v>-2701.7622144670941</v>
      </c>
      <c r="DG153" s="120">
        <v>171094.96644085037</v>
      </c>
      <c r="DH153" s="494">
        <v>957.43359351129413</v>
      </c>
      <c r="DI153" s="96">
        <f>VLOOKUP(A153,'[9]побудинковий звіт'!$A$9:$DQ$353,121,FALSE)</f>
        <v>0</v>
      </c>
      <c r="DJ153" s="103">
        <v>1.1691321519002329</v>
      </c>
      <c r="DK153" s="103"/>
      <c r="DL153" s="103">
        <v>1.1691321519002329</v>
      </c>
      <c r="DM153" s="104">
        <v>251.24649944336005</v>
      </c>
      <c r="DN153" s="104">
        <v>0</v>
      </c>
      <c r="DO153" s="105">
        <v>251.24649944336005</v>
      </c>
      <c r="DP153" s="2"/>
      <c r="DQ153" s="104">
        <v>251.23</v>
      </c>
      <c r="DR153" s="104">
        <v>0</v>
      </c>
      <c r="DS153" s="104">
        <v>251.23</v>
      </c>
      <c r="DT153" s="106">
        <v>252.23177983333406</v>
      </c>
      <c r="DU153" s="104">
        <v>-1.0017798333340693</v>
      </c>
      <c r="DV153" s="107">
        <v>0</v>
      </c>
      <c r="DX153" s="77">
        <v>10114.140897114505</v>
      </c>
      <c r="DY153" s="77">
        <v>1090.8</v>
      </c>
      <c r="DZ153" s="108">
        <v>-64.179999999999978</v>
      </c>
      <c r="EB153" s="109">
        <v>100445.13297114507</v>
      </c>
      <c r="ED153" s="110">
        <v>-767</v>
      </c>
      <c r="EE153" s="111">
        <v>-3468.7622144670941</v>
      </c>
      <c r="EG153" s="112">
        <v>-3540.1888372886115</v>
      </c>
      <c r="EI153" s="121">
        <v>1</v>
      </c>
      <c r="EJ153" s="77">
        <v>217.9095682066808</v>
      </c>
      <c r="EN153" s="114" t="s">
        <v>314</v>
      </c>
    </row>
    <row r="154" spans="1:144" hidden="1" x14ac:dyDescent="0.3">
      <c r="A154" s="81">
        <v>150000796</v>
      </c>
      <c r="B154" s="82" t="s">
        <v>315</v>
      </c>
      <c r="C154" s="490" t="s">
        <v>316</v>
      </c>
      <c r="D154" s="84">
        <v>181.38</v>
      </c>
      <c r="E154" s="115">
        <v>181.38</v>
      </c>
      <c r="F154" s="104"/>
      <c r="G154" s="104">
        <v>0</v>
      </c>
      <c r="H154" s="88">
        <v>0</v>
      </c>
      <c r="I154" s="88">
        <v>0</v>
      </c>
      <c r="J154" s="116">
        <v>0</v>
      </c>
      <c r="K154" s="88">
        <v>0</v>
      </c>
      <c r="L154" s="88">
        <v>0</v>
      </c>
      <c r="M154" s="116">
        <v>0</v>
      </c>
      <c r="N154" s="88">
        <v>738.94798349369501</v>
      </c>
      <c r="O154" s="88">
        <v>738.50187398691594</v>
      </c>
      <c r="P154" s="116">
        <v>-0.44610950677906658</v>
      </c>
      <c r="Q154" s="88">
        <v>0</v>
      </c>
      <c r="R154" s="88">
        <v>0</v>
      </c>
      <c r="S154" s="116">
        <v>0</v>
      </c>
      <c r="T154" s="88">
        <v>0</v>
      </c>
      <c r="U154" s="88">
        <v>0</v>
      </c>
      <c r="V154" s="116">
        <v>0</v>
      </c>
      <c r="W154" s="88">
        <v>0</v>
      </c>
      <c r="X154" s="88">
        <v>0</v>
      </c>
      <c r="Y154" s="116">
        <v>0</v>
      </c>
      <c r="Z154" s="88">
        <v>195.45839999999995</v>
      </c>
      <c r="AA154" s="88">
        <v>0</v>
      </c>
      <c r="AB154" s="116">
        <v>-195.45839999999995</v>
      </c>
      <c r="AC154" s="88">
        <v>1760.3094071265775</v>
      </c>
      <c r="AD154" s="88">
        <v>3554.8452793766132</v>
      </c>
      <c r="AE154" s="117">
        <v>1794.5358722500357</v>
      </c>
      <c r="AF154" s="91">
        <v>2694.7157906202724</v>
      </c>
      <c r="AG154" s="92">
        <v>4293.3471533635293</v>
      </c>
      <c r="AH154" s="116">
        <v>1598.6313627432569</v>
      </c>
      <c r="AI154" s="88">
        <v>0</v>
      </c>
      <c r="AJ154" s="88">
        <v>0</v>
      </c>
      <c r="AK154" s="116">
        <v>0</v>
      </c>
      <c r="AL154" s="88">
        <v>0</v>
      </c>
      <c r="AM154" s="88">
        <v>0</v>
      </c>
      <c r="AN154" s="116">
        <v>0</v>
      </c>
      <c r="AO154" s="88">
        <v>254.39857456064462</v>
      </c>
      <c r="AP154" s="88">
        <v>340.9004114634771</v>
      </c>
      <c r="AQ154" s="116">
        <v>86.50183690283248</v>
      </c>
      <c r="AR154" s="88">
        <v>7994.5238560613761</v>
      </c>
      <c r="AS154" s="88">
        <v>14007</v>
      </c>
      <c r="AT154" s="118">
        <v>6012.4761439386239</v>
      </c>
      <c r="AU154" s="88">
        <v>0</v>
      </c>
      <c r="AV154" s="88">
        <v>0</v>
      </c>
      <c r="AW154" s="94">
        <v>0</v>
      </c>
      <c r="AX154" s="88">
        <v>0</v>
      </c>
      <c r="AY154" s="88">
        <v>0</v>
      </c>
      <c r="AZ154" s="117">
        <v>0</v>
      </c>
      <c r="BA154" s="88">
        <v>249.47205076181382</v>
      </c>
      <c r="BB154" s="88">
        <v>0</v>
      </c>
      <c r="BC154" s="94">
        <v>-249.47205076181382</v>
      </c>
      <c r="BD154" s="88">
        <v>0</v>
      </c>
      <c r="BE154" s="88">
        <v>0</v>
      </c>
      <c r="BF154" s="95">
        <v>0</v>
      </c>
      <c r="BG154" s="88">
        <v>0</v>
      </c>
      <c r="BH154" s="88">
        <v>0</v>
      </c>
      <c r="BI154" s="94">
        <v>0</v>
      </c>
      <c r="BJ154" s="88">
        <v>0</v>
      </c>
      <c r="BK154" s="88">
        <v>2050</v>
      </c>
      <c r="BL154" s="95">
        <v>2050</v>
      </c>
      <c r="BM154" s="88">
        <v>48.864599999999989</v>
      </c>
      <c r="BN154" s="88">
        <v>0</v>
      </c>
      <c r="BO154" s="94">
        <v>-48.864599999999989</v>
      </c>
      <c r="BP154" s="91">
        <v>298.33665076181381</v>
      </c>
      <c r="BQ154" s="96">
        <v>2050</v>
      </c>
      <c r="BR154" s="94">
        <v>1751.6633492381861</v>
      </c>
      <c r="BS154" s="88">
        <v>0</v>
      </c>
      <c r="BT154" s="88">
        <v>308.91759429106321</v>
      </c>
      <c r="BU154" s="116">
        <v>308.91759429106321</v>
      </c>
      <c r="BV154" s="88">
        <v>0</v>
      </c>
      <c r="BW154" s="88">
        <v>17.590683651848536</v>
      </c>
      <c r="BX154" s="116">
        <v>17.590683651848536</v>
      </c>
      <c r="BY154" s="88">
        <v>0</v>
      </c>
      <c r="BZ154" s="88">
        <v>1.5353147938087074E-3</v>
      </c>
      <c r="CA154" s="116">
        <v>1.5353147938087074E-3</v>
      </c>
      <c r="CB154" s="88">
        <v>0</v>
      </c>
      <c r="CC154" s="88">
        <v>0</v>
      </c>
      <c r="CD154" s="116">
        <v>0</v>
      </c>
      <c r="CE154" s="88">
        <v>0</v>
      </c>
      <c r="CF154" s="88">
        <v>0</v>
      </c>
      <c r="CG154" s="116">
        <v>0</v>
      </c>
      <c r="CH154" s="88">
        <v>0</v>
      </c>
      <c r="CI154" s="88">
        <v>0</v>
      </c>
      <c r="CJ154" s="116">
        <v>0</v>
      </c>
      <c r="CK154" s="88">
        <v>0</v>
      </c>
      <c r="CL154" s="88">
        <v>0</v>
      </c>
      <c r="CM154" s="116">
        <v>0</v>
      </c>
      <c r="CN154" s="88">
        <v>0</v>
      </c>
      <c r="CO154" s="96">
        <v>0</v>
      </c>
      <c r="CP154" s="116">
        <v>0</v>
      </c>
      <c r="CQ154" s="119">
        <v>11241.974872004108</v>
      </c>
      <c r="CR154" s="77">
        <v>21017.757378084709</v>
      </c>
      <c r="CS154" s="116">
        <v>9775.7825060806008</v>
      </c>
      <c r="CT154" s="91">
        <v>13490.369846404928</v>
      </c>
      <c r="CU154" s="98">
        <v>25221.308853701648</v>
      </c>
      <c r="CV154" s="117">
        <v>11730.93900729672</v>
      </c>
      <c r="CW154" s="88">
        <v>852.02651549731718</v>
      </c>
      <c r="CX154" s="88">
        <v>-10878.912491799409</v>
      </c>
      <c r="CY154" s="116">
        <v>-11730.939007296725</v>
      </c>
      <c r="CZ154" s="99">
        <v>11730.939007296724</v>
      </c>
      <c r="DA154" s="8">
        <v>3</v>
      </c>
      <c r="DB154" s="100">
        <v>390.79</v>
      </c>
      <c r="DC154" s="100">
        <v>0</v>
      </c>
      <c r="DD154" s="100">
        <v>110.70000000000005</v>
      </c>
      <c r="DE154" s="100">
        <v>0</v>
      </c>
      <c r="DF154" s="101">
        <v>-1627.1660367646882</v>
      </c>
      <c r="DG154" s="120">
        <v>172108.75634282693</v>
      </c>
      <c r="DH154" s="494">
        <v>808.09355603107736</v>
      </c>
      <c r="DI154" s="96">
        <f>VLOOKUP(A154,'[9]побудинковий звіт'!$A$9:$DQ$353,121,FALSE)</f>
        <v>0</v>
      </c>
      <c r="DJ154" s="103">
        <v>1.440168815243601</v>
      </c>
      <c r="DK154" s="103"/>
      <c r="DL154" s="103">
        <v>1.440168815243601</v>
      </c>
      <c r="DM154" s="104">
        <v>261.21781970888435</v>
      </c>
      <c r="DN154" s="104">
        <v>0</v>
      </c>
      <c r="DO154" s="105">
        <v>261.21781970888435</v>
      </c>
      <c r="DP154" s="2"/>
      <c r="DQ154" s="104">
        <v>280.08999999999997</v>
      </c>
      <c r="DR154" s="104">
        <v>0</v>
      </c>
      <c r="DS154" s="104">
        <v>280.08999999999997</v>
      </c>
      <c r="DT154" s="106">
        <v>262.24220331558581</v>
      </c>
      <c r="DU154" s="104">
        <v>17.847796684414163</v>
      </c>
      <c r="DV154" s="107">
        <v>0</v>
      </c>
      <c r="DX154" s="77">
        <v>9951.432608187828</v>
      </c>
      <c r="DY154" s="77">
        <v>19268.399999999998</v>
      </c>
      <c r="DZ154" s="108">
        <v>110.70000000000005</v>
      </c>
      <c r="EB154" s="109">
        <v>95934.286272736514</v>
      </c>
      <c r="ED154" s="110">
        <v>-397</v>
      </c>
      <c r="EE154" s="111">
        <v>-2024.1660367646882</v>
      </c>
      <c r="EG154" s="112">
        <v>-2806.1874389628451</v>
      </c>
      <c r="EI154" s="121">
        <v>1</v>
      </c>
      <c r="EJ154" s="77">
        <v>232.13326935367442</v>
      </c>
      <c r="EN154" s="114" t="s">
        <v>316</v>
      </c>
    </row>
    <row r="155" spans="1:144" hidden="1" x14ac:dyDescent="0.3">
      <c r="A155" s="81">
        <v>150001008</v>
      </c>
      <c r="B155" s="82" t="s">
        <v>317</v>
      </c>
      <c r="C155" s="490" t="s">
        <v>318</v>
      </c>
      <c r="D155" s="84">
        <v>1485.1</v>
      </c>
      <c r="E155" s="115">
        <v>1440.1</v>
      </c>
      <c r="F155" s="104"/>
      <c r="G155" s="104">
        <v>45</v>
      </c>
      <c r="H155" s="88">
        <v>23510.89722377322</v>
      </c>
      <c r="I155" s="88">
        <v>24036.42361997738</v>
      </c>
      <c r="J155" s="116">
        <v>525.52639620416085</v>
      </c>
      <c r="K155" s="88">
        <v>4264.5010202372969</v>
      </c>
      <c r="L155" s="88">
        <v>4347.3196231915281</v>
      </c>
      <c r="M155" s="116">
        <v>82.81860295423121</v>
      </c>
      <c r="N155" s="88">
        <v>9356.0361885983984</v>
      </c>
      <c r="O155" s="88">
        <v>8896.5170287992423</v>
      </c>
      <c r="P155" s="116">
        <v>-459.51915979915611</v>
      </c>
      <c r="Q155" s="88">
        <v>0</v>
      </c>
      <c r="R155" s="88">
        <v>0</v>
      </c>
      <c r="S155" s="116">
        <v>0</v>
      </c>
      <c r="T155" s="88">
        <v>0</v>
      </c>
      <c r="U155" s="88">
        <v>0</v>
      </c>
      <c r="V155" s="116">
        <v>0</v>
      </c>
      <c r="W155" s="88">
        <v>12417.337798574301</v>
      </c>
      <c r="X155" s="88">
        <v>11111.551064323408</v>
      </c>
      <c r="Y155" s="116">
        <v>-1305.7867342508926</v>
      </c>
      <c r="Z155" s="88">
        <v>1604.4479999999996</v>
      </c>
      <c r="AA155" s="88">
        <v>0</v>
      </c>
      <c r="AB155" s="116">
        <v>-1604.4479999999996</v>
      </c>
      <c r="AC155" s="88">
        <v>31230.362168453285</v>
      </c>
      <c r="AD155" s="88">
        <v>35144.739658400504</v>
      </c>
      <c r="AE155" s="117">
        <v>3914.3774899472191</v>
      </c>
      <c r="AF155" s="91">
        <v>82383.582399636507</v>
      </c>
      <c r="AG155" s="92">
        <v>83536.550994692065</v>
      </c>
      <c r="AH155" s="116">
        <v>1152.9685950555577</v>
      </c>
      <c r="AI155" s="88">
        <v>0</v>
      </c>
      <c r="AJ155" s="88">
        <v>0</v>
      </c>
      <c r="AK155" s="116">
        <v>0</v>
      </c>
      <c r="AL155" s="88">
        <v>0</v>
      </c>
      <c r="AM155" s="88">
        <v>0</v>
      </c>
      <c r="AN155" s="116">
        <v>0</v>
      </c>
      <c r="AO155" s="88">
        <v>17171.298334618405</v>
      </c>
      <c r="AP155" s="88">
        <v>18215.472641567681</v>
      </c>
      <c r="AQ155" s="116">
        <v>1044.1743069492768</v>
      </c>
      <c r="AR155" s="88">
        <v>58607.930883909816</v>
      </c>
      <c r="AS155" s="88">
        <v>102775.56234472254</v>
      </c>
      <c r="AT155" s="118">
        <v>44167.631460812721</v>
      </c>
      <c r="AU155" s="88">
        <v>6717.7814212321873</v>
      </c>
      <c r="AV155" s="88">
        <v>4309.9659003546149</v>
      </c>
      <c r="AW155" s="94">
        <v>-2407.8155208775725</v>
      </c>
      <c r="AX155" s="88">
        <v>8321.0408993762539</v>
      </c>
      <c r="AY155" s="88">
        <v>0</v>
      </c>
      <c r="AZ155" s="117">
        <v>-8321.0408993762539</v>
      </c>
      <c r="BA155" s="88">
        <v>4536.1796167859857</v>
      </c>
      <c r="BB155" s="88">
        <v>0</v>
      </c>
      <c r="BC155" s="94">
        <v>-4536.1796167859857</v>
      </c>
      <c r="BD155" s="88">
        <v>0</v>
      </c>
      <c r="BE155" s="88">
        <v>0</v>
      </c>
      <c r="BF155" s="95">
        <v>0</v>
      </c>
      <c r="BG155" s="88">
        <v>0</v>
      </c>
      <c r="BH155" s="88">
        <v>0</v>
      </c>
      <c r="BI155" s="94">
        <v>0</v>
      </c>
      <c r="BJ155" s="88">
        <v>3038.4722704976512</v>
      </c>
      <c r="BK155" s="88">
        <v>2962</v>
      </c>
      <c r="BL155" s="95">
        <v>-76.472270497651152</v>
      </c>
      <c r="BM155" s="88">
        <v>401.11199999999991</v>
      </c>
      <c r="BN155" s="88">
        <v>2811</v>
      </c>
      <c r="BO155" s="94">
        <v>2409.8879999999999</v>
      </c>
      <c r="BP155" s="91">
        <v>23014.58620789208</v>
      </c>
      <c r="BQ155" s="96">
        <v>10082.965900354615</v>
      </c>
      <c r="BR155" s="94">
        <v>-12931.620307537465</v>
      </c>
      <c r="BS155" s="88">
        <v>113390.9708224823</v>
      </c>
      <c r="BT155" s="88">
        <v>145928.02863829126</v>
      </c>
      <c r="BU155" s="116">
        <v>32537.057815808963</v>
      </c>
      <c r="BV155" s="88">
        <v>38030.965242271865</v>
      </c>
      <c r="BW155" s="88">
        <v>41165.714252315418</v>
      </c>
      <c r="BX155" s="116">
        <v>3134.7490100435534</v>
      </c>
      <c r="BY155" s="88">
        <v>29222.872468432241</v>
      </c>
      <c r="BZ155" s="88">
        <v>28562.67496912129</v>
      </c>
      <c r="CA155" s="116">
        <v>-660.19749931095066</v>
      </c>
      <c r="CB155" s="88">
        <v>2563.8119179171745</v>
      </c>
      <c r="CC155" s="88">
        <v>2637.7352858304962</v>
      </c>
      <c r="CD155" s="116">
        <v>73.923367913321727</v>
      </c>
      <c r="CE155" s="88">
        <v>311.1697450894959</v>
      </c>
      <c r="CF155" s="88">
        <v>2249.8906798141443</v>
      </c>
      <c r="CG155" s="116">
        <v>1938.7209347246485</v>
      </c>
      <c r="CH155" s="88">
        <v>8117.1737835739332</v>
      </c>
      <c r="CI155" s="88">
        <v>6412.68550162059</v>
      </c>
      <c r="CJ155" s="116">
        <v>-1704.4882819533432</v>
      </c>
      <c r="CK155" s="88">
        <v>0</v>
      </c>
      <c r="CL155" s="88">
        <v>0</v>
      </c>
      <c r="CM155" s="116">
        <v>0</v>
      </c>
      <c r="CN155" s="88">
        <v>8117.1737835739332</v>
      </c>
      <c r="CO155" s="96">
        <v>6412.68550162059</v>
      </c>
      <c r="CP155" s="116">
        <v>-1704.4882819533432</v>
      </c>
      <c r="CQ155" s="119">
        <v>372814.36180582375</v>
      </c>
      <c r="CR155" s="77">
        <v>441567.28120833007</v>
      </c>
      <c r="CS155" s="116">
        <v>68752.919402506319</v>
      </c>
      <c r="CT155" s="91">
        <v>447377.23416698846</v>
      </c>
      <c r="CU155" s="98">
        <v>529880.73744999606</v>
      </c>
      <c r="CV155" s="117">
        <v>82503.503283007594</v>
      </c>
      <c r="CW155" s="88">
        <v>13065.820832169569</v>
      </c>
      <c r="CX155" s="88">
        <v>-69437.682450838009</v>
      </c>
      <c r="CY155" s="116">
        <v>-82503.50328300758</v>
      </c>
      <c r="CZ155" s="99">
        <v>82503.503283007565</v>
      </c>
      <c r="DA155" s="8">
        <v>2</v>
      </c>
      <c r="DB155" s="100">
        <v>27898.85</v>
      </c>
      <c r="DC155" s="100">
        <v>16179.78</v>
      </c>
      <c r="DD155" s="100">
        <v>19385.78</v>
      </c>
      <c r="DE155" s="100">
        <v>15944.480000000001</v>
      </c>
      <c r="DF155" s="101">
        <v>37140.997214403207</v>
      </c>
      <c r="DG155" s="120">
        <v>5525316.6599898962</v>
      </c>
      <c r="DH155" s="494">
        <v>6416.0079944886675</v>
      </c>
      <c r="DI155" s="96">
        <f>VLOOKUP(A155,'[9]побудинковий звіт'!$A$9:$DQ$353,121,FALSE)</f>
        <v>880.88</v>
      </c>
      <c r="DJ155" s="103">
        <v>5.9016042392444232</v>
      </c>
      <c r="DK155" s="103"/>
      <c r="DL155" s="103">
        <v>5.2289228490920916</v>
      </c>
      <c r="DM155" s="104">
        <v>8498.9002649358936</v>
      </c>
      <c r="DN155" s="104">
        <v>235.30152820914412</v>
      </c>
      <c r="DO155" s="105">
        <v>8734.2017931450373</v>
      </c>
      <c r="DP155" s="2"/>
      <c r="DQ155" s="104">
        <v>8513.07</v>
      </c>
      <c r="DR155" s="104">
        <v>235.3</v>
      </c>
      <c r="DS155" s="104">
        <v>8748.369999999999</v>
      </c>
      <c r="DT155" s="106">
        <v>8762.6393567998366</v>
      </c>
      <c r="DU155" s="104">
        <v>-14.269356799837624</v>
      </c>
      <c r="DV155" s="107">
        <v>1136</v>
      </c>
      <c r="DX155" s="77">
        <v>97947.020510162271</v>
      </c>
      <c r="DY155" s="77">
        <v>135430.23389409258</v>
      </c>
      <c r="DZ155" s="108">
        <v>35330.26</v>
      </c>
      <c r="EB155" s="109">
        <v>703295.17060691782</v>
      </c>
      <c r="ED155" s="110">
        <v>-6158</v>
      </c>
      <c r="EE155" s="111">
        <v>30982.997214403207</v>
      </c>
      <c r="EG155" s="112">
        <v>51368.673397109975</v>
      </c>
      <c r="EI155" s="121">
        <v>4</v>
      </c>
      <c r="EJ155" s="77">
        <v>1818.4967064121822</v>
      </c>
      <c r="EN155" s="114" t="s">
        <v>318</v>
      </c>
    </row>
    <row r="156" spans="1:144" hidden="1" x14ac:dyDescent="0.3">
      <c r="A156" s="81">
        <v>150001033</v>
      </c>
      <c r="B156" s="82" t="s">
        <v>319</v>
      </c>
      <c r="C156" s="490" t="s">
        <v>320</v>
      </c>
      <c r="D156" s="84">
        <v>4024.2</v>
      </c>
      <c r="E156" s="115">
        <v>4024.2</v>
      </c>
      <c r="F156" s="104">
        <v>446.8</v>
      </c>
      <c r="G156" s="104">
        <v>0</v>
      </c>
      <c r="H156" s="88">
        <v>51729.848673556662</v>
      </c>
      <c r="I156" s="88">
        <v>47964.158516318574</v>
      </c>
      <c r="J156" s="116">
        <v>-3765.6901572380884</v>
      </c>
      <c r="K156" s="88">
        <v>9113.0785024870547</v>
      </c>
      <c r="L156" s="88">
        <v>8398.4026394607117</v>
      </c>
      <c r="M156" s="116">
        <v>-714.67586302634299</v>
      </c>
      <c r="N156" s="88">
        <v>26079.175139285213</v>
      </c>
      <c r="O156" s="88">
        <v>24797.692659942393</v>
      </c>
      <c r="P156" s="116">
        <v>-1281.4824793428197</v>
      </c>
      <c r="Q156" s="88">
        <v>5234.6728480929842</v>
      </c>
      <c r="R156" s="88">
        <v>4977.8147851795347</v>
      </c>
      <c r="S156" s="116">
        <v>-256.85806291344943</v>
      </c>
      <c r="T156" s="88">
        <v>3183.3466979633531</v>
      </c>
      <c r="U156" s="88">
        <v>2279.905794030381</v>
      </c>
      <c r="V156" s="116">
        <v>-903.44090393297211</v>
      </c>
      <c r="W156" s="88">
        <v>36571.627870219032</v>
      </c>
      <c r="X156" s="88">
        <v>35487.841157936498</v>
      </c>
      <c r="Y156" s="116">
        <v>-1083.7867122825337</v>
      </c>
      <c r="Z156" s="88">
        <v>4346.1360000000004</v>
      </c>
      <c r="AA156" s="88">
        <v>0</v>
      </c>
      <c r="AB156" s="116">
        <v>-4346.1360000000004</v>
      </c>
      <c r="AC156" s="88">
        <v>84252.804647678015</v>
      </c>
      <c r="AD156" s="88">
        <v>95207.700422067486</v>
      </c>
      <c r="AE156" s="117">
        <v>10954.895774389472</v>
      </c>
      <c r="AF156" s="91">
        <v>220510.69037928231</v>
      </c>
      <c r="AG156" s="92">
        <v>219113.51597493558</v>
      </c>
      <c r="AH156" s="116">
        <v>-1397.1744043467334</v>
      </c>
      <c r="AI156" s="88">
        <v>176174.30957598615</v>
      </c>
      <c r="AJ156" s="88">
        <v>174181.39146586769</v>
      </c>
      <c r="AK156" s="116">
        <v>-1992.9181101184513</v>
      </c>
      <c r="AL156" s="88">
        <v>0</v>
      </c>
      <c r="AM156" s="88">
        <v>0</v>
      </c>
      <c r="AN156" s="116">
        <v>0</v>
      </c>
      <c r="AO156" s="88">
        <v>13839.831567905891</v>
      </c>
      <c r="AP156" s="88">
        <v>16282.006319001157</v>
      </c>
      <c r="AQ156" s="116">
        <v>2442.1747510952664</v>
      </c>
      <c r="AR156" s="88">
        <v>259437.90870282933</v>
      </c>
      <c r="AS156" s="88">
        <v>331497.54230190656</v>
      </c>
      <c r="AT156" s="118">
        <v>72059.633599077235</v>
      </c>
      <c r="AU156" s="88">
        <v>12819.895496055811</v>
      </c>
      <c r="AV156" s="88">
        <v>7133.58</v>
      </c>
      <c r="AW156" s="94">
        <v>-5686.3154960558113</v>
      </c>
      <c r="AX156" s="88">
        <v>14828.188805509848</v>
      </c>
      <c r="AY156" s="88">
        <v>1441</v>
      </c>
      <c r="AZ156" s="117">
        <v>-13387.188805509848</v>
      </c>
      <c r="BA156" s="88">
        <v>7725.9044987323314</v>
      </c>
      <c r="BB156" s="88">
        <v>1342.656206446024</v>
      </c>
      <c r="BC156" s="94">
        <v>-6383.2482922863073</v>
      </c>
      <c r="BD156" s="88">
        <v>11751.814792259869</v>
      </c>
      <c r="BE156" s="88">
        <v>0</v>
      </c>
      <c r="BF156" s="95">
        <v>-11751.814792259869</v>
      </c>
      <c r="BG156" s="88">
        <v>6664.3927379831712</v>
      </c>
      <c r="BH156" s="88">
        <v>0</v>
      </c>
      <c r="BI156" s="94">
        <v>-6664.3927379831712</v>
      </c>
      <c r="BJ156" s="88">
        <v>11039.601185605441</v>
      </c>
      <c r="BK156" s="88">
        <v>14444.685503468663</v>
      </c>
      <c r="BL156" s="95">
        <v>3405.0843178632222</v>
      </c>
      <c r="BM156" s="88">
        <v>1644.8956800863634</v>
      </c>
      <c r="BN156" s="88">
        <v>4002.46</v>
      </c>
      <c r="BO156" s="94">
        <v>2357.5643199136366</v>
      </c>
      <c r="BP156" s="91">
        <v>66474.693196232838</v>
      </c>
      <c r="BQ156" s="96">
        <v>28364.381709914687</v>
      </c>
      <c r="BR156" s="94">
        <v>-38110.311486318154</v>
      </c>
      <c r="BS156" s="88">
        <v>212931.88530852372</v>
      </c>
      <c r="BT156" s="88">
        <v>220730.81140447978</v>
      </c>
      <c r="BU156" s="116">
        <v>7798.9260959560634</v>
      </c>
      <c r="BV156" s="88">
        <v>196415.47882862878</v>
      </c>
      <c r="BW156" s="88">
        <v>200433.52717216281</v>
      </c>
      <c r="BX156" s="116">
        <v>4018.0483435340284</v>
      </c>
      <c r="BY156" s="88">
        <v>29836.334417868504</v>
      </c>
      <c r="BZ156" s="88">
        <v>46260.700893354347</v>
      </c>
      <c r="CA156" s="116">
        <v>16424.366475485844</v>
      </c>
      <c r="CB156" s="88">
        <v>4912.8149855858346</v>
      </c>
      <c r="CC156" s="88">
        <v>5030.0693286508922</v>
      </c>
      <c r="CD156" s="116">
        <v>117.25434306505758</v>
      </c>
      <c r="CE156" s="88">
        <v>593.38986712837686</v>
      </c>
      <c r="CF156" s="88">
        <v>0</v>
      </c>
      <c r="CG156" s="116">
        <v>-593.38986712837686</v>
      </c>
      <c r="CH156" s="88">
        <v>36833.326280633759</v>
      </c>
      <c r="CI156" s="88">
        <v>33601.287055373301</v>
      </c>
      <c r="CJ156" s="116">
        <v>-3232.0392252604579</v>
      </c>
      <c r="CK156" s="88">
        <v>47624.917238573915</v>
      </c>
      <c r="CL156" s="88">
        <v>38779.599779526383</v>
      </c>
      <c r="CM156" s="116">
        <v>-8845.3174590475319</v>
      </c>
      <c r="CN156" s="88">
        <v>84458.243519207666</v>
      </c>
      <c r="CO156" s="96">
        <v>72380.886834899691</v>
      </c>
      <c r="CP156" s="116">
        <v>-12077.356684307975</v>
      </c>
      <c r="CQ156" s="119">
        <v>1265585.5803491792</v>
      </c>
      <c r="CR156" s="77">
        <v>1314274.8334051732</v>
      </c>
      <c r="CS156" s="116">
        <v>48689.253055993933</v>
      </c>
      <c r="CT156" s="91">
        <v>1518702.6964190151</v>
      </c>
      <c r="CU156" s="98">
        <v>1577129.8000862077</v>
      </c>
      <c r="CV156" s="117">
        <v>58427.103667192627</v>
      </c>
      <c r="CW156" s="88">
        <v>53349.719670299164</v>
      </c>
      <c r="CX156" s="88">
        <v>-5077.3839968934917</v>
      </c>
      <c r="CY156" s="116">
        <v>-58427.103667192656</v>
      </c>
      <c r="CZ156" s="99">
        <v>58427.103667192481</v>
      </c>
      <c r="DA156" s="8">
        <v>1</v>
      </c>
      <c r="DB156" s="100">
        <v>46632.15</v>
      </c>
      <c r="DC156" s="100">
        <v>0</v>
      </c>
      <c r="DD156" s="100">
        <v>16738.150000000001</v>
      </c>
      <c r="DE156" s="100">
        <v>0</v>
      </c>
      <c r="DF156" s="101">
        <v>-72774.780498107197</v>
      </c>
      <c r="DG156" s="120">
        <v>18864628.993071772</v>
      </c>
      <c r="DH156" s="494">
        <v>17928.823950712656</v>
      </c>
      <c r="DI156" s="96">
        <f>VLOOKUP(A156,'[9]побудинковий звіт'!$A$9:$DQ$353,121,FALSE)</f>
        <v>7172.09</v>
      </c>
      <c r="DJ156" s="103">
        <v>6.1951520626011511</v>
      </c>
      <c r="DK156" s="103">
        <v>7.5825658751556722</v>
      </c>
      <c r="DL156" s="103">
        <v>4.9562478843693736</v>
      </c>
      <c r="DM156" s="104">
        <v>29893.865103352095</v>
      </c>
      <c r="DN156" s="104">
        <v>0</v>
      </c>
      <c r="DO156" s="105">
        <v>29893.865103352095</v>
      </c>
      <c r="DP156" s="2"/>
      <c r="DQ156" s="104">
        <v>29894</v>
      </c>
      <c r="DR156" s="104">
        <v>0</v>
      </c>
      <c r="DS156" s="104">
        <v>29894</v>
      </c>
      <c r="DT156" s="106">
        <v>30039.688835563571</v>
      </c>
      <c r="DU156" s="104">
        <v>-145.68883556357105</v>
      </c>
      <c r="DV156" s="107">
        <v>1136</v>
      </c>
      <c r="DX156" s="77">
        <v>391095.12227887457</v>
      </c>
      <c r="DY156" s="77">
        <v>431834.3088141855</v>
      </c>
      <c r="DZ156" s="108">
        <v>16738.150000000001</v>
      </c>
      <c r="EB156" s="109">
        <v>3113254.9044339517</v>
      </c>
      <c r="ED156" s="110">
        <v>16420</v>
      </c>
      <c r="EE156" s="111">
        <v>-56354.780498107197</v>
      </c>
      <c r="EG156" s="112">
        <v>-75986.91240194792</v>
      </c>
      <c r="EI156" s="121">
        <v>9</v>
      </c>
      <c r="EJ156" s="77">
        <v>8045.1025009494442</v>
      </c>
      <c r="EN156" s="114" t="s">
        <v>320</v>
      </c>
    </row>
    <row r="157" spans="1:144" hidden="1" x14ac:dyDescent="0.3">
      <c r="A157" s="81">
        <v>150001009</v>
      </c>
      <c r="B157" s="82" t="s">
        <v>321</v>
      </c>
      <c r="C157" s="490" t="s">
        <v>322</v>
      </c>
      <c r="D157" s="84">
        <v>1485</v>
      </c>
      <c r="E157" s="115">
        <v>1399.9</v>
      </c>
      <c r="F157" s="104"/>
      <c r="G157" s="104">
        <v>85.1</v>
      </c>
      <c r="H157" s="88">
        <v>23235.238319374745</v>
      </c>
      <c r="I157" s="88">
        <v>23751.554574215792</v>
      </c>
      <c r="J157" s="116">
        <v>516.31625484104734</v>
      </c>
      <c r="K157" s="88">
        <v>4264.5010202372969</v>
      </c>
      <c r="L157" s="88">
        <v>4306.3497053905485</v>
      </c>
      <c r="M157" s="116">
        <v>41.848685153251608</v>
      </c>
      <c r="N157" s="88">
        <v>9356.0361885983984</v>
      </c>
      <c r="O157" s="88">
        <v>8896.5422400895659</v>
      </c>
      <c r="P157" s="116">
        <v>-459.49394850883255</v>
      </c>
      <c r="Q157" s="88">
        <v>0</v>
      </c>
      <c r="R157" s="88">
        <v>0</v>
      </c>
      <c r="S157" s="116">
        <v>0</v>
      </c>
      <c r="T157" s="88">
        <v>0</v>
      </c>
      <c r="U157" s="88">
        <v>0</v>
      </c>
      <c r="V157" s="116">
        <v>0</v>
      </c>
      <c r="W157" s="88">
        <v>12429.117765240968</v>
      </c>
      <c r="X157" s="88">
        <v>12358.839802441918</v>
      </c>
      <c r="Y157" s="116">
        <v>-70.277962799049419</v>
      </c>
      <c r="Z157" s="88">
        <v>1603.4759999999999</v>
      </c>
      <c r="AA157" s="88">
        <v>0</v>
      </c>
      <c r="AB157" s="116">
        <v>-1603.4759999999999</v>
      </c>
      <c r="AC157" s="88">
        <v>31283.999984377857</v>
      </c>
      <c r="AD157" s="88">
        <v>35137.348433537656</v>
      </c>
      <c r="AE157" s="117">
        <v>3853.3484491597992</v>
      </c>
      <c r="AF157" s="91">
        <v>82172.369277829275</v>
      </c>
      <c r="AG157" s="92">
        <v>84450.634755675477</v>
      </c>
      <c r="AH157" s="116">
        <v>2278.265477846202</v>
      </c>
      <c r="AI157" s="88">
        <v>0</v>
      </c>
      <c r="AJ157" s="88">
        <v>0</v>
      </c>
      <c r="AK157" s="116">
        <v>0</v>
      </c>
      <c r="AL157" s="88">
        <v>0</v>
      </c>
      <c r="AM157" s="88">
        <v>0</v>
      </c>
      <c r="AN157" s="116">
        <v>0</v>
      </c>
      <c r="AO157" s="88">
        <v>16625.514908540823</v>
      </c>
      <c r="AP157" s="88">
        <v>15638.98336190611</v>
      </c>
      <c r="AQ157" s="116">
        <v>-986.53154663471287</v>
      </c>
      <c r="AR157" s="88">
        <v>69744.591390379763</v>
      </c>
      <c r="AS157" s="88">
        <v>10386.650587801714</v>
      </c>
      <c r="AT157" s="118">
        <v>-59357.94080257805</v>
      </c>
      <c r="AU157" s="88">
        <v>6694.8802415853779</v>
      </c>
      <c r="AV157" s="88">
        <v>5273</v>
      </c>
      <c r="AW157" s="94">
        <v>-1421.8802415853779</v>
      </c>
      <c r="AX157" s="88">
        <v>8321.0408993762539</v>
      </c>
      <c r="AY157" s="88">
        <v>2510</v>
      </c>
      <c r="AZ157" s="117">
        <v>-5811.0408993762539</v>
      </c>
      <c r="BA157" s="88">
        <v>4333.6508382773663</v>
      </c>
      <c r="BB157" s="88">
        <v>0</v>
      </c>
      <c r="BC157" s="94">
        <v>-4333.6508382773663</v>
      </c>
      <c r="BD157" s="88">
        <v>0</v>
      </c>
      <c r="BE157" s="88">
        <v>0</v>
      </c>
      <c r="BF157" s="95">
        <v>0</v>
      </c>
      <c r="BG157" s="88">
        <v>0</v>
      </c>
      <c r="BH157" s="88">
        <v>0</v>
      </c>
      <c r="BI157" s="94">
        <v>0</v>
      </c>
      <c r="BJ157" s="88">
        <v>3038.4722704976512</v>
      </c>
      <c r="BK157" s="88">
        <v>0</v>
      </c>
      <c r="BL157" s="95">
        <v>-3038.4722704976512</v>
      </c>
      <c r="BM157" s="88">
        <v>400.86899999999997</v>
      </c>
      <c r="BN157" s="88">
        <v>1907</v>
      </c>
      <c r="BO157" s="94">
        <v>1506.1310000000001</v>
      </c>
      <c r="BP157" s="91">
        <v>22788.913249736652</v>
      </c>
      <c r="BQ157" s="96">
        <v>9690</v>
      </c>
      <c r="BR157" s="94">
        <v>-13098.913249736652</v>
      </c>
      <c r="BS157" s="88">
        <v>44336.550726157817</v>
      </c>
      <c r="BT157" s="88">
        <v>75895.245868457714</v>
      </c>
      <c r="BU157" s="116">
        <v>31558.695142299897</v>
      </c>
      <c r="BV157" s="88">
        <v>32049.346261971732</v>
      </c>
      <c r="BW157" s="88">
        <v>33150.036419163596</v>
      </c>
      <c r="BX157" s="116">
        <v>1100.6901571918643</v>
      </c>
      <c r="BY157" s="88">
        <v>28438.443525883795</v>
      </c>
      <c r="BZ157" s="88">
        <v>16815.037696213963</v>
      </c>
      <c r="CA157" s="116">
        <v>-11623.405829669831</v>
      </c>
      <c r="CB157" s="88">
        <v>2678.6094664806296</v>
      </c>
      <c r="CC157" s="88">
        <v>2755.8428359423092</v>
      </c>
      <c r="CD157" s="116">
        <v>77.233369461679558</v>
      </c>
      <c r="CE157" s="88">
        <v>325.10271875021954</v>
      </c>
      <c r="CF157" s="88">
        <v>0</v>
      </c>
      <c r="CG157" s="116">
        <v>-325.10271875021954</v>
      </c>
      <c r="CH157" s="88">
        <v>13730.506253116177</v>
      </c>
      <c r="CI157" s="88">
        <v>10292.683863911177</v>
      </c>
      <c r="CJ157" s="116">
        <v>-3437.8223892049991</v>
      </c>
      <c r="CK157" s="88">
        <v>0</v>
      </c>
      <c r="CL157" s="88">
        <v>0</v>
      </c>
      <c r="CM157" s="116">
        <v>0</v>
      </c>
      <c r="CN157" s="88">
        <v>13730.506253116177</v>
      </c>
      <c r="CO157" s="96">
        <v>10292.683863911177</v>
      </c>
      <c r="CP157" s="116">
        <v>-3437.8223892049991</v>
      </c>
      <c r="CQ157" s="119">
        <v>312889.94777884689</v>
      </c>
      <c r="CR157" s="77">
        <v>259075.11538907205</v>
      </c>
      <c r="CS157" s="116">
        <v>-53814.832389774849</v>
      </c>
      <c r="CT157" s="91">
        <v>375467.93733461626</v>
      </c>
      <c r="CU157" s="98">
        <v>310890.13846688642</v>
      </c>
      <c r="CV157" s="117">
        <v>-64577.798867729842</v>
      </c>
      <c r="CW157" s="88">
        <v>13185.656170752656</v>
      </c>
      <c r="CX157" s="88">
        <v>77763.45503848244</v>
      </c>
      <c r="CY157" s="116">
        <v>64577.798867729784</v>
      </c>
      <c r="CZ157" s="99">
        <v>-64577.79886772974</v>
      </c>
      <c r="DA157" s="8">
        <v>2</v>
      </c>
      <c r="DB157" s="100">
        <v>10028.4</v>
      </c>
      <c r="DC157" s="100">
        <v>1817.42</v>
      </c>
      <c r="DD157" s="100">
        <v>3034.29</v>
      </c>
      <c r="DE157" s="100">
        <v>1442.16</v>
      </c>
      <c r="DF157" s="101">
        <v>-36887.382338355383</v>
      </c>
      <c r="DG157" s="120">
        <v>4663843.1220644265</v>
      </c>
      <c r="DH157" s="494">
        <v>6236.9068755535627</v>
      </c>
      <c r="DI157" s="96">
        <f>VLOOKUP(A157,'[9]побудинковий звіт'!$A$9:$DQ$353,121,FALSE)</f>
        <v>0</v>
      </c>
      <c r="DJ157" s="103">
        <v>5.0007609672117503</v>
      </c>
      <c r="DK157" s="103"/>
      <c r="DL157" s="103">
        <v>4.4096566451578711</v>
      </c>
      <c r="DM157" s="104">
        <v>7000.5652779997299</v>
      </c>
      <c r="DN157" s="104">
        <v>375.26178050293481</v>
      </c>
      <c r="DO157" s="105">
        <v>7375.8270585026648</v>
      </c>
      <c r="DP157" s="2"/>
      <c r="DQ157" s="104">
        <v>6994.11</v>
      </c>
      <c r="DR157" s="104">
        <v>375.26</v>
      </c>
      <c r="DS157" s="104">
        <v>7369.37</v>
      </c>
      <c r="DT157" s="106">
        <v>7411.8067026904819</v>
      </c>
      <c r="DU157" s="104">
        <v>-42.43670269048198</v>
      </c>
      <c r="DV157" s="107">
        <v>1153</v>
      </c>
      <c r="DX157" s="77">
        <v>111040.20556813969</v>
      </c>
      <c r="DY157" s="77">
        <v>24091.980705362053</v>
      </c>
      <c r="DZ157" s="108">
        <v>4476.45</v>
      </c>
      <c r="EB157" s="109">
        <v>836935.09668455715</v>
      </c>
      <c r="ED157" s="110">
        <v>29583</v>
      </c>
      <c r="EE157" s="111">
        <v>-7304.3823383553827</v>
      </c>
      <c r="EG157" s="112">
        <v>-47078.283169387214</v>
      </c>
      <c r="EI157" s="121">
        <v>4</v>
      </c>
      <c r="EJ157" s="77">
        <v>2189.8871322868326</v>
      </c>
      <c r="EN157" s="114" t="s">
        <v>322</v>
      </c>
    </row>
    <row r="158" spans="1:144" hidden="1" x14ac:dyDescent="0.3">
      <c r="A158" s="81">
        <v>150001010</v>
      </c>
      <c r="B158" s="82" t="s">
        <v>323</v>
      </c>
      <c r="C158" s="490" t="s">
        <v>324</v>
      </c>
      <c r="D158" s="84">
        <v>744.59999999999991</v>
      </c>
      <c r="E158" s="115">
        <v>539.29999999999995</v>
      </c>
      <c r="F158" s="104"/>
      <c r="G158" s="104">
        <v>205.3</v>
      </c>
      <c r="H158" s="88">
        <v>14544.009647722443</v>
      </c>
      <c r="I158" s="88">
        <v>14651.17527610648</v>
      </c>
      <c r="J158" s="116">
        <v>107.16562838403661</v>
      </c>
      <c r="K158" s="88">
        <v>3253.8928296075046</v>
      </c>
      <c r="L158" s="88">
        <v>3285.8149801669592</v>
      </c>
      <c r="M158" s="116">
        <v>31.922150559454622</v>
      </c>
      <c r="N158" s="88">
        <v>4449.0082030729764</v>
      </c>
      <c r="O158" s="88">
        <v>4230.5821006607648</v>
      </c>
      <c r="P158" s="116">
        <v>-218.42610241221155</v>
      </c>
      <c r="Q158" s="88">
        <v>0</v>
      </c>
      <c r="R158" s="88">
        <v>0</v>
      </c>
      <c r="S158" s="116">
        <v>0</v>
      </c>
      <c r="T158" s="88">
        <v>0</v>
      </c>
      <c r="U158" s="88">
        <v>0</v>
      </c>
      <c r="V158" s="116">
        <v>0</v>
      </c>
      <c r="W158" s="88">
        <v>8389.6199688595243</v>
      </c>
      <c r="X158" s="88">
        <v>7976.2317101491435</v>
      </c>
      <c r="Y158" s="116">
        <v>-413.3882587103808</v>
      </c>
      <c r="Z158" s="88">
        <v>828.14400000000012</v>
      </c>
      <c r="AA158" s="88">
        <v>0</v>
      </c>
      <c r="AB158" s="116">
        <v>-828.14400000000012</v>
      </c>
      <c r="AC158" s="88">
        <v>16358.19843732604</v>
      </c>
      <c r="AD158" s="88">
        <v>17670.270392491537</v>
      </c>
      <c r="AE158" s="117">
        <v>1312.0719551654965</v>
      </c>
      <c r="AF158" s="91">
        <v>47822.873086588486</v>
      </c>
      <c r="AG158" s="92">
        <v>47814.074459574884</v>
      </c>
      <c r="AH158" s="116">
        <v>-8.7986270136025269</v>
      </c>
      <c r="AI158" s="88">
        <v>0</v>
      </c>
      <c r="AJ158" s="88">
        <v>0</v>
      </c>
      <c r="AK158" s="116">
        <v>0</v>
      </c>
      <c r="AL158" s="88">
        <v>0</v>
      </c>
      <c r="AM158" s="88">
        <v>0</v>
      </c>
      <c r="AN158" s="116">
        <v>0</v>
      </c>
      <c r="AO158" s="88">
        <v>6061.1061523091548</v>
      </c>
      <c r="AP158" s="88">
        <v>5874.3497202192666</v>
      </c>
      <c r="AQ158" s="116">
        <v>-186.75643208988822</v>
      </c>
      <c r="AR158" s="88">
        <v>37749.923972599237</v>
      </c>
      <c r="AS158" s="88">
        <v>68334.367025578249</v>
      </c>
      <c r="AT158" s="118">
        <v>30584.443052979012</v>
      </c>
      <c r="AU158" s="88">
        <v>4615.8296260984807</v>
      </c>
      <c r="AV158" s="88">
        <v>0</v>
      </c>
      <c r="AW158" s="94">
        <v>-4615.8296260984807</v>
      </c>
      <c r="AX158" s="88">
        <v>6350.1676380411291</v>
      </c>
      <c r="AY158" s="88">
        <v>0</v>
      </c>
      <c r="AZ158" s="117">
        <v>-6350.1676380411291</v>
      </c>
      <c r="BA158" s="88">
        <v>1774.9981575121235</v>
      </c>
      <c r="BB158" s="88">
        <v>0</v>
      </c>
      <c r="BC158" s="94">
        <v>-1774.9981575121235</v>
      </c>
      <c r="BD158" s="88">
        <v>0</v>
      </c>
      <c r="BE158" s="88">
        <v>0</v>
      </c>
      <c r="BF158" s="95">
        <v>0</v>
      </c>
      <c r="BG158" s="88">
        <v>0</v>
      </c>
      <c r="BH158" s="88">
        <v>0</v>
      </c>
      <c r="BI158" s="94">
        <v>0</v>
      </c>
      <c r="BJ158" s="88">
        <v>2333.1882441749121</v>
      </c>
      <c r="BK158" s="88">
        <v>0</v>
      </c>
      <c r="BL158" s="95">
        <v>-2333.1882441749121</v>
      </c>
      <c r="BM158" s="88">
        <v>207.03600000000003</v>
      </c>
      <c r="BN158" s="88">
        <v>0</v>
      </c>
      <c r="BO158" s="94">
        <v>-207.03600000000003</v>
      </c>
      <c r="BP158" s="91">
        <v>15281.219665826644</v>
      </c>
      <c r="BQ158" s="96">
        <v>0</v>
      </c>
      <c r="BR158" s="94">
        <v>-15281.219665826644</v>
      </c>
      <c r="BS158" s="88">
        <v>35575.319682158799</v>
      </c>
      <c r="BT158" s="88">
        <v>52417.825914070076</v>
      </c>
      <c r="BU158" s="116">
        <v>16842.506231911277</v>
      </c>
      <c r="BV158" s="88">
        <v>19746.771485909365</v>
      </c>
      <c r="BW158" s="88">
        <v>20795.764182912964</v>
      </c>
      <c r="BX158" s="116">
        <v>1048.9926970035995</v>
      </c>
      <c r="BY158" s="88">
        <v>21231.855184990636</v>
      </c>
      <c r="BZ158" s="88">
        <v>10678.18705165551</v>
      </c>
      <c r="CA158" s="116">
        <v>-10553.668133335126</v>
      </c>
      <c r="CB158" s="88">
        <v>1339.3047332403148</v>
      </c>
      <c r="CC158" s="88">
        <v>1377.9214179711546</v>
      </c>
      <c r="CD158" s="116">
        <v>38.616684730839779</v>
      </c>
      <c r="CE158" s="88">
        <v>162.55135937510977</v>
      </c>
      <c r="CF158" s="88">
        <v>4929.5276441549249</v>
      </c>
      <c r="CG158" s="116">
        <v>4766.9762847798156</v>
      </c>
      <c r="CH158" s="88">
        <v>4446.6123018485869</v>
      </c>
      <c r="CI158" s="88">
        <v>3854.2148439665325</v>
      </c>
      <c r="CJ158" s="116">
        <v>-592.39745788205437</v>
      </c>
      <c r="CK158" s="88">
        <v>0</v>
      </c>
      <c r="CL158" s="88">
        <v>0</v>
      </c>
      <c r="CM158" s="116">
        <v>0</v>
      </c>
      <c r="CN158" s="88">
        <v>4446.6123018485869</v>
      </c>
      <c r="CO158" s="96">
        <v>3854.2148439665325</v>
      </c>
      <c r="CP158" s="116">
        <v>-592.39745788205437</v>
      </c>
      <c r="CQ158" s="119">
        <v>189417.53762484636</v>
      </c>
      <c r="CR158" s="77">
        <v>216076.23226010357</v>
      </c>
      <c r="CS158" s="116">
        <v>26658.694635257212</v>
      </c>
      <c r="CT158" s="91">
        <v>227301.04514981562</v>
      </c>
      <c r="CU158" s="98">
        <v>259291.47871212428</v>
      </c>
      <c r="CV158" s="117">
        <v>31990.433562308666</v>
      </c>
      <c r="CW158" s="88">
        <v>3157.0488072477624</v>
      </c>
      <c r="CX158" s="88">
        <v>-28833.38475506091</v>
      </c>
      <c r="CY158" s="116">
        <v>-31990.433562308674</v>
      </c>
      <c r="CZ158" s="99">
        <v>31990.433562308681</v>
      </c>
      <c r="DA158" s="8">
        <v>2</v>
      </c>
      <c r="DB158" s="100">
        <v>3798.51</v>
      </c>
      <c r="DC158" s="100">
        <v>17270.780000000002</v>
      </c>
      <c r="DD158" s="100">
        <v>544.44000000000005</v>
      </c>
      <c r="DE158" s="100">
        <v>16223.070000000003</v>
      </c>
      <c r="DF158" s="101">
        <v>34239.043765225186</v>
      </c>
      <c r="DG158" s="120">
        <v>2765497.1274847607</v>
      </c>
      <c r="DH158" s="494">
        <v>2402.7172497935826</v>
      </c>
      <c r="DI158" s="96">
        <f>VLOOKUP(A158,'[9]побудинковий звіт'!$A$9:$DQ$353,121,FALSE)</f>
        <v>0</v>
      </c>
      <c r="DJ158" s="103">
        <v>6.0338954791067447</v>
      </c>
      <c r="DK158" s="103"/>
      <c r="DL158" s="103">
        <v>5.1033195815048291</v>
      </c>
      <c r="DM158" s="104">
        <v>3254.0798318822672</v>
      </c>
      <c r="DN158" s="104">
        <v>1047.7115100829415</v>
      </c>
      <c r="DO158" s="105">
        <v>4301.7913419652086</v>
      </c>
      <c r="DP158" s="2"/>
      <c r="DQ158" s="104">
        <v>3254.07</v>
      </c>
      <c r="DR158" s="104">
        <v>1047.71</v>
      </c>
      <c r="DS158" s="104">
        <v>4301.7800000000007</v>
      </c>
      <c r="DT158" s="106">
        <v>4301.7913419652086</v>
      </c>
      <c r="DU158" s="104">
        <v>-1.1341965207975591E-2</v>
      </c>
      <c r="DV158" s="107">
        <v>1104</v>
      </c>
      <c r="DX158" s="77">
        <v>63637.372366111056</v>
      </c>
      <c r="DY158" s="77">
        <v>82001.240430693899</v>
      </c>
      <c r="DZ158" s="108">
        <v>16767.510000000002</v>
      </c>
      <c r="EB158" s="109">
        <v>452999.08767119085</v>
      </c>
      <c r="ED158" s="110">
        <v>-18436</v>
      </c>
      <c r="EE158" s="111">
        <v>15803.043765225186</v>
      </c>
      <c r="EG158" s="112">
        <v>33923.249577028691</v>
      </c>
      <c r="EI158" s="121">
        <v>2</v>
      </c>
      <c r="EJ158" s="77">
        <v>1122.0986847490594</v>
      </c>
      <c r="EN158" s="114" t="s">
        <v>324</v>
      </c>
    </row>
    <row r="159" spans="1:144" hidden="1" x14ac:dyDescent="0.3">
      <c r="A159" s="81">
        <v>150001011</v>
      </c>
      <c r="B159" s="82" t="s">
        <v>325</v>
      </c>
      <c r="C159" s="490" t="s">
        <v>326</v>
      </c>
      <c r="D159" s="84">
        <v>422.9</v>
      </c>
      <c r="E159" s="115">
        <v>422.9</v>
      </c>
      <c r="F159" s="104"/>
      <c r="G159" s="104">
        <v>0</v>
      </c>
      <c r="H159" s="88">
        <v>9464.1892935165506</v>
      </c>
      <c r="I159" s="88">
        <v>9554.0190087584615</v>
      </c>
      <c r="J159" s="116">
        <v>89.82971524191089</v>
      </c>
      <c r="K159" s="88">
        <v>1570.2365712480021</v>
      </c>
      <c r="L159" s="88">
        <v>1585.6383012133726</v>
      </c>
      <c r="M159" s="116">
        <v>15.401729965370578</v>
      </c>
      <c r="N159" s="88">
        <v>2491.1964501678349</v>
      </c>
      <c r="O159" s="88">
        <v>2368.8523115243634</v>
      </c>
      <c r="P159" s="116">
        <v>-122.34413864347152</v>
      </c>
      <c r="Q159" s="88">
        <v>0</v>
      </c>
      <c r="R159" s="88">
        <v>0</v>
      </c>
      <c r="S159" s="116">
        <v>0</v>
      </c>
      <c r="T159" s="88">
        <v>0</v>
      </c>
      <c r="U159" s="88">
        <v>0</v>
      </c>
      <c r="V159" s="116">
        <v>0</v>
      </c>
      <c r="W159" s="88">
        <v>3980.3775912417254</v>
      </c>
      <c r="X159" s="88">
        <v>7122.0797545051264</v>
      </c>
      <c r="Y159" s="116">
        <v>3141.702163263401</v>
      </c>
      <c r="Z159" s="88">
        <v>456.73199999999997</v>
      </c>
      <c r="AA159" s="88">
        <v>0</v>
      </c>
      <c r="AB159" s="116">
        <v>-456.73199999999997</v>
      </c>
      <c r="AC159" s="88">
        <v>8853.9958902267699</v>
      </c>
      <c r="AD159" s="88">
        <v>10005.302049722264</v>
      </c>
      <c r="AE159" s="117">
        <v>1151.3061594954943</v>
      </c>
      <c r="AF159" s="91">
        <v>26816.727796400883</v>
      </c>
      <c r="AG159" s="92">
        <v>30635.891425723585</v>
      </c>
      <c r="AH159" s="116">
        <v>3819.163629322702</v>
      </c>
      <c r="AI159" s="88">
        <v>0</v>
      </c>
      <c r="AJ159" s="88">
        <v>0</v>
      </c>
      <c r="AK159" s="116">
        <v>0</v>
      </c>
      <c r="AL159" s="88">
        <v>0</v>
      </c>
      <c r="AM159" s="88">
        <v>0</v>
      </c>
      <c r="AN159" s="116">
        <v>0</v>
      </c>
      <c r="AO159" s="88">
        <v>4406.9892120331388</v>
      </c>
      <c r="AP159" s="88">
        <v>3522.2014012626332</v>
      </c>
      <c r="AQ159" s="116">
        <v>-884.78781077050553</v>
      </c>
      <c r="AR159" s="88">
        <v>24369.795465302926</v>
      </c>
      <c r="AS159" s="88">
        <v>25462.46218925326</v>
      </c>
      <c r="AT159" s="118">
        <v>1092.6667239503331</v>
      </c>
      <c r="AU159" s="88">
        <v>2827.0573076420255</v>
      </c>
      <c r="AV159" s="88">
        <v>737</v>
      </c>
      <c r="AW159" s="94">
        <v>-2090.0573076420255</v>
      </c>
      <c r="AX159" s="88">
        <v>3064.1775162588265</v>
      </c>
      <c r="AY159" s="88">
        <v>0</v>
      </c>
      <c r="AZ159" s="117">
        <v>-3064.1775162588265</v>
      </c>
      <c r="BA159" s="88">
        <v>1007.4856486147822</v>
      </c>
      <c r="BB159" s="88">
        <v>0</v>
      </c>
      <c r="BC159" s="94">
        <v>-1007.4856486147822</v>
      </c>
      <c r="BD159" s="88">
        <v>0</v>
      </c>
      <c r="BE159" s="88">
        <v>0</v>
      </c>
      <c r="BF159" s="95">
        <v>0</v>
      </c>
      <c r="BG159" s="88">
        <v>0</v>
      </c>
      <c r="BH159" s="88">
        <v>0</v>
      </c>
      <c r="BI159" s="94">
        <v>0</v>
      </c>
      <c r="BJ159" s="88">
        <v>532.20201874139093</v>
      </c>
      <c r="BK159" s="88">
        <v>0</v>
      </c>
      <c r="BL159" s="95">
        <v>-532.20201874139093</v>
      </c>
      <c r="BM159" s="88">
        <v>114.18299999999999</v>
      </c>
      <c r="BN159" s="88">
        <v>0</v>
      </c>
      <c r="BO159" s="94">
        <v>-114.18299999999999</v>
      </c>
      <c r="BP159" s="91">
        <v>7545.1054912570244</v>
      </c>
      <c r="BQ159" s="96">
        <v>737</v>
      </c>
      <c r="BR159" s="94">
        <v>-6808.1054912570244</v>
      </c>
      <c r="BS159" s="88">
        <v>24127.804589340958</v>
      </c>
      <c r="BT159" s="88">
        <v>32497.148117240205</v>
      </c>
      <c r="BU159" s="116">
        <v>8369.3435278992474</v>
      </c>
      <c r="BV159" s="88">
        <v>12926.023734380877</v>
      </c>
      <c r="BW159" s="88">
        <v>13426.888113969286</v>
      </c>
      <c r="BX159" s="116">
        <v>500.86437958840907</v>
      </c>
      <c r="BY159" s="88">
        <v>5595.2315678901232</v>
      </c>
      <c r="BZ159" s="88">
        <v>5687.2459711619413</v>
      </c>
      <c r="CA159" s="116">
        <v>92.014403271818082</v>
      </c>
      <c r="CB159" s="88">
        <v>0</v>
      </c>
      <c r="CC159" s="88">
        <v>0</v>
      </c>
      <c r="CD159" s="116">
        <v>0</v>
      </c>
      <c r="CE159" s="88">
        <v>0</v>
      </c>
      <c r="CF159" s="88">
        <v>0</v>
      </c>
      <c r="CG159" s="116">
        <v>0</v>
      </c>
      <c r="CH159" s="88">
        <v>4667.354268309854</v>
      </c>
      <c r="CI159" s="88">
        <v>2602.0672506757146</v>
      </c>
      <c r="CJ159" s="116">
        <v>-2065.2870176341394</v>
      </c>
      <c r="CK159" s="88">
        <v>0</v>
      </c>
      <c r="CL159" s="88">
        <v>0</v>
      </c>
      <c r="CM159" s="116">
        <v>0</v>
      </c>
      <c r="CN159" s="88">
        <v>4667.354268309854</v>
      </c>
      <c r="CO159" s="96">
        <v>2602.0672506757146</v>
      </c>
      <c r="CP159" s="116">
        <v>-2065.2870176341394</v>
      </c>
      <c r="CQ159" s="119">
        <v>110455.03212491579</v>
      </c>
      <c r="CR159" s="77">
        <v>114570.90446928663</v>
      </c>
      <c r="CS159" s="116">
        <v>4115.8723443708441</v>
      </c>
      <c r="CT159" s="91">
        <v>132546.03854989895</v>
      </c>
      <c r="CU159" s="98">
        <v>137485.08536314394</v>
      </c>
      <c r="CV159" s="117">
        <v>4939.0468132449896</v>
      </c>
      <c r="CW159" s="88">
        <v>2646.3260147391989</v>
      </c>
      <c r="CX159" s="88">
        <v>-2292.7207985058049</v>
      </c>
      <c r="CY159" s="116">
        <v>-4939.0468132450042</v>
      </c>
      <c r="CZ159" s="99">
        <v>4939.0468132450133</v>
      </c>
      <c r="DA159" s="8">
        <v>2</v>
      </c>
      <c r="DB159" s="100">
        <v>6390.4</v>
      </c>
      <c r="DC159" s="100">
        <v>0</v>
      </c>
      <c r="DD159" s="100">
        <v>3821.9199999999996</v>
      </c>
      <c r="DE159" s="100">
        <v>0</v>
      </c>
      <c r="DF159" s="101">
        <v>7483.9189637788513</v>
      </c>
      <c r="DG159" s="120">
        <v>1622308.3747756579</v>
      </c>
      <c r="DH159" s="494">
        <v>1884.1259501904433</v>
      </c>
      <c r="DI159" s="96">
        <f>VLOOKUP(A159,'[9]побудинковий звіт'!$A$9:$DQ$353,121,FALSE)</f>
        <v>0</v>
      </c>
      <c r="DJ159" s="103">
        <v>6.0735229049139887</v>
      </c>
      <c r="DK159" s="103"/>
      <c r="DL159" s="103">
        <v>5.2974938384425112</v>
      </c>
      <c r="DM159" s="104">
        <v>2568.4928364881257</v>
      </c>
      <c r="DN159" s="104">
        <v>0</v>
      </c>
      <c r="DO159" s="105">
        <v>2568.4928364881257</v>
      </c>
      <c r="DP159" s="2"/>
      <c r="DQ159" s="104">
        <v>2568.48</v>
      </c>
      <c r="DR159" s="104">
        <v>0</v>
      </c>
      <c r="DS159" s="104">
        <v>2568.48</v>
      </c>
      <c r="DT159" s="106">
        <v>2568.4928364881252</v>
      </c>
      <c r="DU159" s="104">
        <v>-1.2836488125230971E-2</v>
      </c>
      <c r="DV159" s="107">
        <v>1104</v>
      </c>
      <c r="DX159" s="77">
        <v>38297.881147871944</v>
      </c>
      <c r="DY159" s="77">
        <v>31439.354627103909</v>
      </c>
      <c r="DZ159" s="108">
        <v>3821.9199999999996</v>
      </c>
      <c r="EB159" s="109">
        <v>292437.5455836351</v>
      </c>
      <c r="ED159" s="110">
        <v>724</v>
      </c>
      <c r="EE159" s="111">
        <v>8207.9189637788513</v>
      </c>
      <c r="EG159" s="112">
        <v>4279.8154989399754</v>
      </c>
      <c r="EI159" s="121">
        <v>2</v>
      </c>
      <c r="EJ159" s="77">
        <v>722.12691346719714</v>
      </c>
      <c r="EN159" s="114" t="s">
        <v>326</v>
      </c>
    </row>
    <row r="160" spans="1:144" hidden="1" x14ac:dyDescent="0.3">
      <c r="A160" s="300">
        <v>150001013</v>
      </c>
      <c r="B160" s="82" t="s">
        <v>327</v>
      </c>
      <c r="C160" s="490" t="s">
        <v>328</v>
      </c>
      <c r="D160" s="84">
        <v>3598.13</v>
      </c>
      <c r="E160" s="115">
        <v>2612.75</v>
      </c>
      <c r="F160" s="104"/>
      <c r="G160" s="104">
        <v>985.37999999999988</v>
      </c>
      <c r="H160" s="88">
        <v>50802.991852038183</v>
      </c>
      <c r="I160" s="88">
        <v>51969.062768504467</v>
      </c>
      <c r="J160" s="116">
        <v>1166.070916466284</v>
      </c>
      <c r="K160" s="88">
        <v>10683.700564640978</v>
      </c>
      <c r="L160" s="88">
        <v>10818.382381581208</v>
      </c>
      <c r="M160" s="116">
        <v>134.68181694023042</v>
      </c>
      <c r="N160" s="88">
        <v>21579.768225446343</v>
      </c>
      <c r="O160" s="88">
        <v>20519.572481626092</v>
      </c>
      <c r="P160" s="116">
        <v>-1060.1957438202517</v>
      </c>
      <c r="Q160" s="88">
        <v>0</v>
      </c>
      <c r="R160" s="88">
        <v>0</v>
      </c>
      <c r="S160" s="116">
        <v>0</v>
      </c>
      <c r="T160" s="88">
        <v>0</v>
      </c>
      <c r="U160" s="88">
        <v>0</v>
      </c>
      <c r="V160" s="116">
        <v>0</v>
      </c>
      <c r="W160" s="88">
        <v>31167.358995179959</v>
      </c>
      <c r="X160" s="88">
        <v>29704.835759054964</v>
      </c>
      <c r="Y160" s="116">
        <v>-1462.5232361249946</v>
      </c>
      <c r="Z160" s="88">
        <v>3742.7507999999998</v>
      </c>
      <c r="AA160" s="88">
        <v>0</v>
      </c>
      <c r="AB160" s="116">
        <v>-3742.7507999999998</v>
      </c>
      <c r="AC160" s="88">
        <v>74788.395768890594</v>
      </c>
      <c r="AD160" s="88">
        <v>82629.601656797022</v>
      </c>
      <c r="AE160" s="117">
        <v>7841.205887906428</v>
      </c>
      <c r="AF160" s="91">
        <v>192764.96620619606</v>
      </c>
      <c r="AG160" s="92">
        <v>195641.45504756374</v>
      </c>
      <c r="AH160" s="116">
        <v>2876.4888413676817</v>
      </c>
      <c r="AI160" s="88">
        <v>0</v>
      </c>
      <c r="AJ160" s="88">
        <v>0</v>
      </c>
      <c r="AK160" s="116">
        <v>0</v>
      </c>
      <c r="AL160" s="88">
        <v>0</v>
      </c>
      <c r="AM160" s="88">
        <v>0</v>
      </c>
      <c r="AN160" s="116">
        <v>0</v>
      </c>
      <c r="AO160" s="88">
        <v>36160.992206677744</v>
      </c>
      <c r="AP160" s="88">
        <v>33384.403128706414</v>
      </c>
      <c r="AQ160" s="116">
        <v>-2776.58907797133</v>
      </c>
      <c r="AR160" s="88">
        <v>129256.47210161481</v>
      </c>
      <c r="AS160" s="88">
        <v>72976</v>
      </c>
      <c r="AT160" s="118">
        <v>-56280.472101614811</v>
      </c>
      <c r="AU160" s="88">
        <v>14704.141774304857</v>
      </c>
      <c r="AV160" s="88">
        <v>19614.02</v>
      </c>
      <c r="AW160" s="94">
        <v>4909.8782256951436</v>
      </c>
      <c r="AX160" s="88">
        <v>20847.086763334726</v>
      </c>
      <c r="AY160" s="88">
        <v>215.57</v>
      </c>
      <c r="AZ160" s="117">
        <v>-20631.516763334726</v>
      </c>
      <c r="BA160" s="88">
        <v>10263.491422508219</v>
      </c>
      <c r="BB160" s="88">
        <v>4944</v>
      </c>
      <c r="BC160" s="94">
        <v>-5319.4914225082193</v>
      </c>
      <c r="BD160" s="88">
        <v>0</v>
      </c>
      <c r="BE160" s="88">
        <v>0</v>
      </c>
      <c r="BF160" s="95">
        <v>0</v>
      </c>
      <c r="BG160" s="88">
        <v>0</v>
      </c>
      <c r="BH160" s="88">
        <v>0</v>
      </c>
      <c r="BI160" s="94">
        <v>0</v>
      </c>
      <c r="BJ160" s="88">
        <v>10319.026714520276</v>
      </c>
      <c r="BK160" s="88">
        <v>14791</v>
      </c>
      <c r="BL160" s="95">
        <v>4471.9732854797239</v>
      </c>
      <c r="BM160" s="88">
        <v>935.68769999999995</v>
      </c>
      <c r="BN160" s="88">
        <v>4797</v>
      </c>
      <c r="BO160" s="94">
        <v>3861.3123000000001</v>
      </c>
      <c r="BP160" s="91">
        <v>57069.434374668075</v>
      </c>
      <c r="BQ160" s="96">
        <v>44361.59</v>
      </c>
      <c r="BR160" s="94">
        <v>-12707.844374668079</v>
      </c>
      <c r="BS160" s="88">
        <v>116541.66484113903</v>
      </c>
      <c r="BT160" s="88">
        <v>162358.45057515675</v>
      </c>
      <c r="BU160" s="116">
        <v>45816.785734017714</v>
      </c>
      <c r="BV160" s="88">
        <v>82351.618450225535</v>
      </c>
      <c r="BW160" s="88">
        <v>83184.851041260001</v>
      </c>
      <c r="BX160" s="116">
        <v>833.23259103446617</v>
      </c>
      <c r="BY160" s="88">
        <v>62137.355368936849</v>
      </c>
      <c r="BZ160" s="88">
        <v>37434.583832224591</v>
      </c>
      <c r="CA160" s="116">
        <v>-24702.771536712258</v>
      </c>
      <c r="CB160" s="88">
        <v>3813.8296689414674</v>
      </c>
      <c r="CC160" s="88">
        <v>3923.7952759369064</v>
      </c>
      <c r="CD160" s="116">
        <v>109.96560699543897</v>
      </c>
      <c r="CE160" s="88">
        <v>462.88434717293165</v>
      </c>
      <c r="CF160" s="88">
        <v>0</v>
      </c>
      <c r="CG160" s="116">
        <v>-462.88434717293165</v>
      </c>
      <c r="CH160" s="88">
        <v>22657.224137306304</v>
      </c>
      <c r="CI160" s="88">
        <v>16649.69897069853</v>
      </c>
      <c r="CJ160" s="116">
        <v>-6007.5251666077747</v>
      </c>
      <c r="CK160" s="88">
        <v>0</v>
      </c>
      <c r="CL160" s="88">
        <v>0</v>
      </c>
      <c r="CM160" s="116">
        <v>0</v>
      </c>
      <c r="CN160" s="88">
        <v>22657.224137306304</v>
      </c>
      <c r="CO160" s="96">
        <v>16649.69897069853</v>
      </c>
      <c r="CP160" s="116">
        <v>-6007.5251666077747</v>
      </c>
      <c r="CQ160" s="119">
        <v>703216.4417028788</v>
      </c>
      <c r="CR160" s="77">
        <v>649914.82787154696</v>
      </c>
      <c r="CS160" s="116">
        <v>-53301.613831331837</v>
      </c>
      <c r="CT160" s="91">
        <v>843859.73004345456</v>
      </c>
      <c r="CU160" s="98">
        <v>779897.79344585631</v>
      </c>
      <c r="CV160" s="117">
        <v>-63961.936597598251</v>
      </c>
      <c r="CW160" s="88">
        <v>35622.971410739498</v>
      </c>
      <c r="CX160" s="88">
        <v>99584.908008337632</v>
      </c>
      <c r="CY160" s="116">
        <v>63961.936597598135</v>
      </c>
      <c r="CZ160" s="99">
        <v>-63961.936597598178</v>
      </c>
      <c r="DA160" s="8">
        <v>2</v>
      </c>
      <c r="DB160" s="100">
        <v>54446.37</v>
      </c>
      <c r="DC160" s="100">
        <v>81678.340000000011</v>
      </c>
      <c r="DD160" s="100">
        <v>41613.160000000003</v>
      </c>
      <c r="DE160" s="100">
        <v>77675.490000000005</v>
      </c>
      <c r="DF160" s="101">
        <v>-59889.427017938928</v>
      </c>
      <c r="DG160" s="120">
        <v>10553792.417450327</v>
      </c>
      <c r="DH160" s="494">
        <v>11640.458917853111</v>
      </c>
      <c r="DI160" s="96">
        <f>VLOOKUP(A160,'[9]побудинковий звіт'!$A$9:$DQ$353,121,FALSE)</f>
        <v>0</v>
      </c>
      <c r="DJ160" s="103">
        <v>4.9065532376532737</v>
      </c>
      <c r="DK160" s="103"/>
      <c r="DL160" s="103">
        <v>4.1032899300370742</v>
      </c>
      <c r="DM160" s="104">
        <v>12819.596971678591</v>
      </c>
      <c r="DN160" s="104">
        <v>4043.2998312599316</v>
      </c>
      <c r="DO160" s="105">
        <v>16862.896802938521</v>
      </c>
      <c r="DP160" s="2"/>
      <c r="DQ160" s="104">
        <v>12833.21</v>
      </c>
      <c r="DR160" s="104">
        <v>4002.8500000000026</v>
      </c>
      <c r="DS160" s="104">
        <v>16836.060000000001</v>
      </c>
      <c r="DT160" s="106">
        <v>16426.873234037466</v>
      </c>
      <c r="DU160" s="104">
        <v>409.18676596253499</v>
      </c>
      <c r="DV160" s="107">
        <v>1153</v>
      </c>
      <c r="DX160" s="77">
        <v>223591.08777153946</v>
      </c>
      <c r="DY160" s="77">
        <v>140805.10799999998</v>
      </c>
      <c r="DZ160" s="108">
        <v>119288.65000000001</v>
      </c>
      <c r="EB160" s="109">
        <v>1551077.6652193777</v>
      </c>
      <c r="ED160" s="110">
        <v>-3138</v>
      </c>
      <c r="EE160" s="111">
        <v>-63027.427017938928</v>
      </c>
      <c r="EG160" s="112">
        <v>-38630.954899841236</v>
      </c>
      <c r="EI160" s="121">
        <v>5</v>
      </c>
      <c r="EJ160" s="77">
        <v>4103.917116837235</v>
      </c>
      <c r="EN160" s="114" t="s">
        <v>328</v>
      </c>
    </row>
    <row r="161" spans="1:144" hidden="1" x14ac:dyDescent="0.3">
      <c r="A161" s="81">
        <v>150001014</v>
      </c>
      <c r="B161" s="82" t="s">
        <v>329</v>
      </c>
      <c r="C161" s="490" t="s">
        <v>330</v>
      </c>
      <c r="D161" s="84">
        <v>339.3</v>
      </c>
      <c r="E161" s="115">
        <v>339.3</v>
      </c>
      <c r="F161" s="104"/>
      <c r="G161" s="104">
        <v>0</v>
      </c>
      <c r="H161" s="88">
        <v>5327.7038554143292</v>
      </c>
      <c r="I161" s="88">
        <v>5432.3000867537648</v>
      </c>
      <c r="J161" s="116">
        <v>104.59623133943569</v>
      </c>
      <c r="K161" s="88">
        <v>1316.6080637207031</v>
      </c>
      <c r="L161" s="88">
        <v>1329.5338250742288</v>
      </c>
      <c r="M161" s="116">
        <v>12.925761353525786</v>
      </c>
      <c r="N161" s="88">
        <v>2021.3634418689601</v>
      </c>
      <c r="O161" s="88">
        <v>1921.9703646773112</v>
      </c>
      <c r="P161" s="116">
        <v>-99.393077191648899</v>
      </c>
      <c r="Q161" s="88">
        <v>0</v>
      </c>
      <c r="R161" s="88">
        <v>0</v>
      </c>
      <c r="S161" s="116">
        <v>0</v>
      </c>
      <c r="T161" s="88">
        <v>0</v>
      </c>
      <c r="U161" s="88">
        <v>0</v>
      </c>
      <c r="V161" s="116">
        <v>0</v>
      </c>
      <c r="W161" s="88">
        <v>2724.2398234934576</v>
      </c>
      <c r="X161" s="88">
        <v>4556.4851630858866</v>
      </c>
      <c r="Y161" s="116">
        <v>1832.245339592429</v>
      </c>
      <c r="Z161" s="88">
        <v>366.44400000000002</v>
      </c>
      <c r="AA161" s="88">
        <v>0</v>
      </c>
      <c r="AB161" s="116">
        <v>-366.44400000000002</v>
      </c>
      <c r="AC161" s="88">
        <v>7104.0521658309308</v>
      </c>
      <c r="AD161" s="88">
        <v>8027.4272534186912</v>
      </c>
      <c r="AE161" s="117">
        <v>923.37508758776039</v>
      </c>
      <c r="AF161" s="91">
        <v>18860.411350328381</v>
      </c>
      <c r="AG161" s="92">
        <v>21267.716693009883</v>
      </c>
      <c r="AH161" s="116">
        <v>2407.3053426815022</v>
      </c>
      <c r="AI161" s="88">
        <v>0</v>
      </c>
      <c r="AJ161" s="88">
        <v>0</v>
      </c>
      <c r="AK161" s="116">
        <v>0</v>
      </c>
      <c r="AL161" s="88">
        <v>0</v>
      </c>
      <c r="AM161" s="88">
        <v>0</v>
      </c>
      <c r="AN161" s="116">
        <v>0</v>
      </c>
      <c r="AO161" s="88">
        <v>2288.0357159825053</v>
      </c>
      <c r="AP161" s="88">
        <v>2158.4510580499491</v>
      </c>
      <c r="AQ161" s="116">
        <v>-129.58465793255618</v>
      </c>
      <c r="AR161" s="88">
        <v>20752.361596673116</v>
      </c>
      <c r="AS161" s="88">
        <v>2169</v>
      </c>
      <c r="AT161" s="118">
        <v>-18583.361596673116</v>
      </c>
      <c r="AU161" s="88">
        <v>2250.33970750852</v>
      </c>
      <c r="AV161" s="88">
        <v>70</v>
      </c>
      <c r="AW161" s="94">
        <v>-2180.33970750852</v>
      </c>
      <c r="AX161" s="88">
        <v>2568.0880792940088</v>
      </c>
      <c r="AY161" s="88">
        <v>553</v>
      </c>
      <c r="AZ161" s="117">
        <v>-2015.0880792940088</v>
      </c>
      <c r="BA161" s="88">
        <v>671.00193734269408</v>
      </c>
      <c r="BB161" s="88">
        <v>0</v>
      </c>
      <c r="BC161" s="94">
        <v>-671.00193734269408</v>
      </c>
      <c r="BD161" s="88">
        <v>0</v>
      </c>
      <c r="BE161" s="88">
        <v>0</v>
      </c>
      <c r="BF161" s="95">
        <v>0</v>
      </c>
      <c r="BG161" s="88">
        <v>0</v>
      </c>
      <c r="BH161" s="88">
        <v>0</v>
      </c>
      <c r="BI161" s="94">
        <v>0</v>
      </c>
      <c r="BJ161" s="88">
        <v>445.1807190154733</v>
      </c>
      <c r="BK161" s="88">
        <v>1018.8606752042521</v>
      </c>
      <c r="BL161" s="95">
        <v>573.67995618877876</v>
      </c>
      <c r="BM161" s="88">
        <v>91.611000000000004</v>
      </c>
      <c r="BN161" s="88">
        <v>0</v>
      </c>
      <c r="BO161" s="94">
        <v>-91.611000000000004</v>
      </c>
      <c r="BP161" s="91">
        <v>6026.2214431606963</v>
      </c>
      <c r="BQ161" s="96">
        <v>1641.8606752042519</v>
      </c>
      <c r="BR161" s="94">
        <v>-4384.3607679564448</v>
      </c>
      <c r="BS161" s="88">
        <v>10634.462969409715</v>
      </c>
      <c r="BT161" s="88">
        <v>16479.30557345524</v>
      </c>
      <c r="BU161" s="116">
        <v>5844.8426040455251</v>
      </c>
      <c r="BV161" s="88">
        <v>10478.051290714398</v>
      </c>
      <c r="BW161" s="88">
        <v>11079.51660981569</v>
      </c>
      <c r="BX161" s="116">
        <v>601.46531910129124</v>
      </c>
      <c r="BY161" s="88">
        <v>7665.2135904217239</v>
      </c>
      <c r="BZ161" s="88">
        <v>3867.7328483160782</v>
      </c>
      <c r="CA161" s="116">
        <v>-3797.4807421056457</v>
      </c>
      <c r="CB161" s="88">
        <v>0</v>
      </c>
      <c r="CC161" s="88">
        <v>0</v>
      </c>
      <c r="CD161" s="116">
        <v>0</v>
      </c>
      <c r="CE161" s="88">
        <v>0</v>
      </c>
      <c r="CF161" s="88">
        <v>0</v>
      </c>
      <c r="CG161" s="116">
        <v>0</v>
      </c>
      <c r="CH161" s="88">
        <v>384.77360670774647</v>
      </c>
      <c r="CI161" s="88">
        <v>1131.8462706178948</v>
      </c>
      <c r="CJ161" s="116">
        <v>747.07266391014832</v>
      </c>
      <c r="CK161" s="88">
        <v>0</v>
      </c>
      <c r="CL161" s="88">
        <v>0</v>
      </c>
      <c r="CM161" s="116">
        <v>0</v>
      </c>
      <c r="CN161" s="88">
        <v>384.77360670774647</v>
      </c>
      <c r="CO161" s="96">
        <v>1131.8462706178948</v>
      </c>
      <c r="CP161" s="116">
        <v>747.07266391014832</v>
      </c>
      <c r="CQ161" s="119">
        <v>77089.531563398297</v>
      </c>
      <c r="CR161" s="77">
        <v>59795.429728468996</v>
      </c>
      <c r="CS161" s="116">
        <v>-17294.101834929301</v>
      </c>
      <c r="CT161" s="91">
        <v>92507.437876077951</v>
      </c>
      <c r="CU161" s="98">
        <v>71754.515674162787</v>
      </c>
      <c r="CV161" s="117">
        <v>-20752.922201915164</v>
      </c>
      <c r="CW161" s="88">
        <v>2384.7649494558195</v>
      </c>
      <c r="CX161" s="88">
        <v>23137.687151370985</v>
      </c>
      <c r="CY161" s="116">
        <v>20752.922201915164</v>
      </c>
      <c r="CZ161" s="99">
        <v>-20752.92220191516</v>
      </c>
      <c r="DA161" s="8">
        <v>2</v>
      </c>
      <c r="DB161" s="100">
        <v>1813.31</v>
      </c>
      <c r="DC161" s="100">
        <v>0</v>
      </c>
      <c r="DD161" s="100">
        <v>69.389999999999873</v>
      </c>
      <c r="DE161" s="100">
        <v>0</v>
      </c>
      <c r="DF161" s="101">
        <v>-17866.147202010397</v>
      </c>
      <c r="DG161" s="120">
        <v>1138706.4339064052</v>
      </c>
      <c r="DH161" s="494">
        <v>1511.6669068328624</v>
      </c>
      <c r="DI161" s="96">
        <f>VLOOKUP(A161,'[9]побудинковий звіт'!$A$9:$DQ$353,121,FALSE)</f>
        <v>0</v>
      </c>
      <c r="DJ161" s="103">
        <v>5.3708735679172532</v>
      </c>
      <c r="DK161" s="103"/>
      <c r="DL161" s="103">
        <v>4.6106554953044894</v>
      </c>
      <c r="DM161" s="104">
        <v>1822.3374015943241</v>
      </c>
      <c r="DN161" s="104">
        <v>0</v>
      </c>
      <c r="DO161" s="105">
        <v>1822.3374015943241</v>
      </c>
      <c r="DP161" s="2"/>
      <c r="DQ161" s="104">
        <v>1743.92</v>
      </c>
      <c r="DR161" s="104">
        <v>0</v>
      </c>
      <c r="DS161" s="104">
        <v>1743.92</v>
      </c>
      <c r="DT161" s="106">
        <v>1831.2268523338087</v>
      </c>
      <c r="DU161" s="104">
        <v>-87.306852333808592</v>
      </c>
      <c r="DV161" s="107">
        <v>0</v>
      </c>
      <c r="DX161" s="77">
        <v>32134.299647800573</v>
      </c>
      <c r="DY161" s="77">
        <v>4573.0328102451022</v>
      </c>
      <c r="DZ161" s="108">
        <v>69.389999999999873</v>
      </c>
      <c r="EB161" s="109">
        <v>249028.33916007739</v>
      </c>
      <c r="ED161" s="110">
        <v>8869</v>
      </c>
      <c r="EE161" s="111">
        <v>-8997.1472020103975</v>
      </c>
      <c r="EG161" s="112">
        <v>-20389.213747493493</v>
      </c>
      <c r="EI161" s="121">
        <v>2</v>
      </c>
      <c r="EJ161" s="77">
        <v>547.37533299559436</v>
      </c>
      <c r="EN161" s="114" t="s">
        <v>330</v>
      </c>
    </row>
    <row r="162" spans="1:144" hidden="1" x14ac:dyDescent="0.3">
      <c r="A162" s="81">
        <v>150001015</v>
      </c>
      <c r="B162" s="82" t="s">
        <v>331</v>
      </c>
      <c r="C162" s="490" t="s">
        <v>332</v>
      </c>
      <c r="D162" s="84">
        <v>499.90000000000003</v>
      </c>
      <c r="E162" s="115">
        <v>213.3</v>
      </c>
      <c r="F162" s="104"/>
      <c r="G162" s="104">
        <v>286.60000000000002</v>
      </c>
      <c r="H162" s="88">
        <v>0</v>
      </c>
      <c r="I162" s="88">
        <v>0</v>
      </c>
      <c r="J162" s="116">
        <v>0</v>
      </c>
      <c r="K162" s="88">
        <v>0</v>
      </c>
      <c r="L162" s="88">
        <v>0</v>
      </c>
      <c r="M162" s="116">
        <v>0</v>
      </c>
      <c r="N162" s="88">
        <v>2231.8980371471498</v>
      </c>
      <c r="O162" s="88">
        <v>2122.3295786737012</v>
      </c>
      <c r="P162" s="116">
        <v>-109.56845847344857</v>
      </c>
      <c r="Q162" s="88">
        <v>0</v>
      </c>
      <c r="R162" s="88">
        <v>0</v>
      </c>
      <c r="S162" s="116">
        <v>0</v>
      </c>
      <c r="T162" s="88">
        <v>0</v>
      </c>
      <c r="U162" s="88">
        <v>0</v>
      </c>
      <c r="V162" s="116">
        <v>0</v>
      </c>
      <c r="W162" s="88">
        <v>49.201308333333344</v>
      </c>
      <c r="X162" s="88">
        <v>0</v>
      </c>
      <c r="Y162" s="116">
        <v>-49.201308333333344</v>
      </c>
      <c r="Z162" s="88">
        <v>429.83999999999992</v>
      </c>
      <c r="AA162" s="88">
        <v>0</v>
      </c>
      <c r="AB162" s="116">
        <v>-429.83999999999992</v>
      </c>
      <c r="AC162" s="88">
        <v>4205.7915836107686</v>
      </c>
      <c r="AD162" s="88">
        <v>7321.5185567791805</v>
      </c>
      <c r="AE162" s="117">
        <v>3115.7269731684119</v>
      </c>
      <c r="AF162" s="91">
        <v>6916.7309290912517</v>
      </c>
      <c r="AG162" s="92">
        <v>9443.8481354528813</v>
      </c>
      <c r="AH162" s="116">
        <v>2527.1172063616295</v>
      </c>
      <c r="AI162" s="88">
        <v>0</v>
      </c>
      <c r="AJ162" s="88">
        <v>0</v>
      </c>
      <c r="AK162" s="116">
        <v>0</v>
      </c>
      <c r="AL162" s="88">
        <v>0</v>
      </c>
      <c r="AM162" s="88">
        <v>0</v>
      </c>
      <c r="AN162" s="116">
        <v>0</v>
      </c>
      <c r="AO162" s="88">
        <v>587.96265175918597</v>
      </c>
      <c r="AP162" s="88">
        <v>541.21823774145071</v>
      </c>
      <c r="AQ162" s="116">
        <v>-46.744414017735266</v>
      </c>
      <c r="AR162" s="88">
        <v>10999.205463534759</v>
      </c>
      <c r="AS162" s="88">
        <v>3121.1375100879682</v>
      </c>
      <c r="AT162" s="118">
        <v>-7878.0679534467909</v>
      </c>
      <c r="AU162" s="88">
        <v>6.3328416666666669</v>
      </c>
      <c r="AV162" s="88">
        <v>0</v>
      </c>
      <c r="AW162" s="94">
        <v>-6.3328416666666669</v>
      </c>
      <c r="AX162" s="88">
        <v>0</v>
      </c>
      <c r="AY162" s="88">
        <v>0</v>
      </c>
      <c r="AZ162" s="117">
        <v>0</v>
      </c>
      <c r="BA162" s="88">
        <v>863.78346031004753</v>
      </c>
      <c r="BB162" s="88">
        <v>1328</v>
      </c>
      <c r="BC162" s="94">
        <v>464.21653968995247</v>
      </c>
      <c r="BD162" s="88">
        <v>0</v>
      </c>
      <c r="BE162" s="88">
        <v>0</v>
      </c>
      <c r="BF162" s="95">
        <v>0</v>
      </c>
      <c r="BG162" s="88">
        <v>0</v>
      </c>
      <c r="BH162" s="88">
        <v>0</v>
      </c>
      <c r="BI162" s="94">
        <v>0</v>
      </c>
      <c r="BJ162" s="88">
        <v>0</v>
      </c>
      <c r="BK162" s="88">
        <v>0</v>
      </c>
      <c r="BL162" s="95">
        <v>0</v>
      </c>
      <c r="BM162" s="88">
        <v>107.45999999999998</v>
      </c>
      <c r="BN162" s="88">
        <v>0</v>
      </c>
      <c r="BO162" s="94">
        <v>-107.45999999999998</v>
      </c>
      <c r="BP162" s="91">
        <v>977.57630197671415</v>
      </c>
      <c r="BQ162" s="96">
        <v>1328</v>
      </c>
      <c r="BR162" s="94">
        <v>350.42369802328585</v>
      </c>
      <c r="BS162" s="88">
        <v>1118.482852995764</v>
      </c>
      <c r="BT162" s="88">
        <v>1416.8813486392091</v>
      </c>
      <c r="BU162" s="116">
        <v>298.39849564344513</v>
      </c>
      <c r="BV162" s="88">
        <v>0</v>
      </c>
      <c r="BW162" s="88">
        <v>40.716439964292903</v>
      </c>
      <c r="BX162" s="116">
        <v>40.716439964292903</v>
      </c>
      <c r="BY162" s="88">
        <v>0</v>
      </c>
      <c r="BZ162" s="88">
        <v>393.71130715750439</v>
      </c>
      <c r="CA162" s="116">
        <v>393.71130715750439</v>
      </c>
      <c r="CB162" s="88">
        <v>0</v>
      </c>
      <c r="CC162" s="88">
        <v>0</v>
      </c>
      <c r="CD162" s="116">
        <v>0</v>
      </c>
      <c r="CE162" s="88">
        <v>0</v>
      </c>
      <c r="CF162" s="88">
        <v>0</v>
      </c>
      <c r="CG162" s="116">
        <v>0</v>
      </c>
      <c r="CH162" s="88">
        <v>0</v>
      </c>
      <c r="CI162" s="88">
        <v>0</v>
      </c>
      <c r="CJ162" s="116">
        <v>0</v>
      </c>
      <c r="CK162" s="88">
        <v>0</v>
      </c>
      <c r="CL162" s="88">
        <v>0</v>
      </c>
      <c r="CM162" s="116">
        <v>0</v>
      </c>
      <c r="CN162" s="88">
        <v>0</v>
      </c>
      <c r="CO162" s="96">
        <v>0</v>
      </c>
      <c r="CP162" s="116">
        <v>0</v>
      </c>
      <c r="CQ162" s="119">
        <v>20599.958199357676</v>
      </c>
      <c r="CR162" s="77">
        <v>16285.512979043306</v>
      </c>
      <c r="CS162" s="116">
        <v>-4314.4452203143701</v>
      </c>
      <c r="CT162" s="91">
        <v>24719.949839229212</v>
      </c>
      <c r="CU162" s="98">
        <v>19542.615574851967</v>
      </c>
      <c r="CV162" s="117">
        <v>-5177.3342643772448</v>
      </c>
      <c r="CW162" s="88">
        <v>11070.200849838438</v>
      </c>
      <c r="CX162" s="88">
        <v>16353.053697588821</v>
      </c>
      <c r="CY162" s="116">
        <v>5282.8528477503824</v>
      </c>
      <c r="CZ162" s="99">
        <v>-5177.3342643772421</v>
      </c>
      <c r="DA162" s="8">
        <v>2</v>
      </c>
      <c r="DB162" s="100">
        <v>261.63</v>
      </c>
      <c r="DC162" s="100">
        <v>1813.3600000000001</v>
      </c>
      <c r="DD162" s="100">
        <v>-9.2599999999999909</v>
      </c>
      <c r="DE162" s="100">
        <v>1577.9</v>
      </c>
      <c r="DF162" s="101">
        <v>-4502.1559456387131</v>
      </c>
      <c r="DG162" s="120">
        <v>429481.80826881184</v>
      </c>
      <c r="DH162" s="494">
        <v>950.30519076760834</v>
      </c>
      <c r="DI162" s="96">
        <f>VLOOKUP(A162,'[9]побудинковий звіт'!$A$9:$DQ$353,121,FALSE)</f>
        <v>0</v>
      </c>
      <c r="DJ162" s="103">
        <v>1.2699987905552541</v>
      </c>
      <c r="DK162" s="103"/>
      <c r="DL162" s="103">
        <v>1.2699987905552541</v>
      </c>
      <c r="DM162" s="104">
        <v>270.89074202543571</v>
      </c>
      <c r="DN162" s="104">
        <v>363.98165337313588</v>
      </c>
      <c r="DO162" s="105">
        <v>634.8723953985716</v>
      </c>
      <c r="DP162" s="2"/>
      <c r="DQ162" s="104">
        <v>270.89</v>
      </c>
      <c r="DR162" s="104">
        <v>235.45999999999998</v>
      </c>
      <c r="DS162" s="104">
        <v>506.34999999999997</v>
      </c>
      <c r="DT162" s="106">
        <v>441.22785961301491</v>
      </c>
      <c r="DU162" s="104">
        <v>65.122140386985052</v>
      </c>
      <c r="DV162" s="107">
        <v>0</v>
      </c>
      <c r="DX162" s="77">
        <v>14372.138118613768</v>
      </c>
      <c r="DY162" s="77">
        <v>5338.965012105562</v>
      </c>
      <c r="DZ162" s="108">
        <v>1568.64</v>
      </c>
      <c r="EB162" s="109">
        <v>131990.46556241711</v>
      </c>
      <c r="ED162" s="110">
        <v>1818</v>
      </c>
      <c r="EE162" s="111">
        <v>-2684.1559456387131</v>
      </c>
      <c r="EG162" s="112">
        <v>-4437.9374117335219</v>
      </c>
      <c r="EI162" s="121">
        <v>1</v>
      </c>
      <c r="EJ162" s="77">
        <v>334.80710852568433</v>
      </c>
      <c r="EN162" s="114" t="s">
        <v>332</v>
      </c>
    </row>
    <row r="163" spans="1:144" hidden="1" x14ac:dyDescent="0.3">
      <c r="A163" s="81">
        <v>150001016</v>
      </c>
      <c r="B163" s="82" t="s">
        <v>333</v>
      </c>
      <c r="C163" s="490" t="s">
        <v>334</v>
      </c>
      <c r="D163" s="84">
        <v>3289.98</v>
      </c>
      <c r="E163" s="115">
        <v>2162.08</v>
      </c>
      <c r="F163" s="104"/>
      <c r="G163" s="104">
        <v>1127.9000000000001</v>
      </c>
      <c r="H163" s="88">
        <v>27175.834358168111</v>
      </c>
      <c r="I163" s="88">
        <v>28206.92859031228</v>
      </c>
      <c r="J163" s="116">
        <v>1031.0942321441689</v>
      </c>
      <c r="K163" s="88">
        <v>5626.7532477643526</v>
      </c>
      <c r="L163" s="88">
        <v>5696.6368192086738</v>
      </c>
      <c r="M163" s="116">
        <v>69.883571444321205</v>
      </c>
      <c r="N163" s="88">
        <v>17776.17724956241</v>
      </c>
      <c r="O163" s="88">
        <v>16902.782022162064</v>
      </c>
      <c r="P163" s="116">
        <v>-873.3952274003459</v>
      </c>
      <c r="Q163" s="88">
        <v>5249.5062378592083</v>
      </c>
      <c r="R163" s="88">
        <v>4991.5752674839732</v>
      </c>
      <c r="S163" s="116">
        <v>-257.93097037523512</v>
      </c>
      <c r="T163" s="88">
        <v>0</v>
      </c>
      <c r="U163" s="88">
        <v>0</v>
      </c>
      <c r="V163" s="116">
        <v>0</v>
      </c>
      <c r="W163" s="88">
        <v>22587.723423016927</v>
      </c>
      <c r="X163" s="88">
        <v>20558.953514363762</v>
      </c>
      <c r="Y163" s="116">
        <v>-2028.7699086531647</v>
      </c>
      <c r="Z163" s="88">
        <v>3475.3644000000008</v>
      </c>
      <c r="AA163" s="88">
        <v>0</v>
      </c>
      <c r="AB163" s="116">
        <v>-3475.3644000000008</v>
      </c>
      <c r="AC163" s="88">
        <v>70830.610907704337</v>
      </c>
      <c r="AD163" s="88">
        <v>75362.169896393767</v>
      </c>
      <c r="AE163" s="117">
        <v>4531.5589886894304</v>
      </c>
      <c r="AF163" s="91">
        <v>152721.96982407535</v>
      </c>
      <c r="AG163" s="92">
        <v>151719.0461099245</v>
      </c>
      <c r="AH163" s="116">
        <v>-1002.9237141508493</v>
      </c>
      <c r="AI163" s="88">
        <v>0</v>
      </c>
      <c r="AJ163" s="88">
        <v>0</v>
      </c>
      <c r="AK163" s="116">
        <v>0</v>
      </c>
      <c r="AL163" s="88">
        <v>0</v>
      </c>
      <c r="AM163" s="88">
        <v>0</v>
      </c>
      <c r="AN163" s="116">
        <v>0</v>
      </c>
      <c r="AO163" s="88">
        <v>7550.7394581700109</v>
      </c>
      <c r="AP163" s="88">
        <v>5476.6156003414562</v>
      </c>
      <c r="AQ163" s="116">
        <v>-2074.1238578285547</v>
      </c>
      <c r="AR163" s="88">
        <v>161199.14635614833</v>
      </c>
      <c r="AS163" s="88">
        <v>158965.33268527692</v>
      </c>
      <c r="AT163" s="118">
        <v>-2233.813670871401</v>
      </c>
      <c r="AU163" s="88">
        <v>8935.2080714070398</v>
      </c>
      <c r="AV163" s="88">
        <v>1076</v>
      </c>
      <c r="AW163" s="94">
        <v>-7859.2080714070398</v>
      </c>
      <c r="AX163" s="88">
        <v>10979.600687540502</v>
      </c>
      <c r="AY163" s="88">
        <v>1219</v>
      </c>
      <c r="AZ163" s="117">
        <v>-9760.6006875405019</v>
      </c>
      <c r="BA163" s="88">
        <v>9110.536510400414</v>
      </c>
      <c r="BB163" s="88">
        <v>709</v>
      </c>
      <c r="BC163" s="94">
        <v>-8401.536510400414</v>
      </c>
      <c r="BD163" s="88">
        <v>15171.012885629265</v>
      </c>
      <c r="BE163" s="88">
        <v>0</v>
      </c>
      <c r="BF163" s="95">
        <v>-15171.012885629265</v>
      </c>
      <c r="BG163" s="88">
        <v>0</v>
      </c>
      <c r="BH163" s="88">
        <v>8476</v>
      </c>
      <c r="BI163" s="94">
        <v>8476</v>
      </c>
      <c r="BJ163" s="88">
        <v>6860.0584007618409</v>
      </c>
      <c r="BK163" s="88">
        <v>1378.0374459231459</v>
      </c>
      <c r="BL163" s="95">
        <v>-5482.0209548386947</v>
      </c>
      <c r="BM163" s="88">
        <v>868.84110000000021</v>
      </c>
      <c r="BN163" s="88">
        <v>2919</v>
      </c>
      <c r="BO163" s="94">
        <v>2050.1588999999999</v>
      </c>
      <c r="BP163" s="91">
        <v>51925.257655739057</v>
      </c>
      <c r="BQ163" s="96">
        <v>15777.037445923146</v>
      </c>
      <c r="BR163" s="94">
        <v>-36148.22020981591</v>
      </c>
      <c r="BS163" s="88">
        <v>153410.70159800915</v>
      </c>
      <c r="BT163" s="88">
        <v>212150.15755377483</v>
      </c>
      <c r="BU163" s="116">
        <v>58739.455955765676</v>
      </c>
      <c r="BV163" s="88">
        <v>61670.116041564441</v>
      </c>
      <c r="BW163" s="88">
        <v>62760.828568410012</v>
      </c>
      <c r="BX163" s="116">
        <v>1090.7125268455711</v>
      </c>
      <c r="BY163" s="88">
        <v>68392.821509539397</v>
      </c>
      <c r="BZ163" s="88">
        <v>42598.299662413519</v>
      </c>
      <c r="CA163" s="116">
        <v>-25794.521847125878</v>
      </c>
      <c r="CB163" s="88">
        <v>0</v>
      </c>
      <c r="CC163" s="88">
        <v>0</v>
      </c>
      <c r="CD163" s="116">
        <v>0</v>
      </c>
      <c r="CE163" s="88">
        <v>0</v>
      </c>
      <c r="CF163" s="88">
        <v>0</v>
      </c>
      <c r="CG163" s="116">
        <v>0</v>
      </c>
      <c r="CH163" s="88">
        <v>18092.946420809832</v>
      </c>
      <c r="CI163" s="88">
        <v>12052.937473078106</v>
      </c>
      <c r="CJ163" s="116">
        <v>-6040.0089477317269</v>
      </c>
      <c r="CK163" s="88">
        <v>0</v>
      </c>
      <c r="CL163" s="88">
        <v>0</v>
      </c>
      <c r="CM163" s="116">
        <v>0</v>
      </c>
      <c r="CN163" s="88">
        <v>18092.946420809832</v>
      </c>
      <c r="CO163" s="96">
        <v>12052.937473078106</v>
      </c>
      <c r="CP163" s="116">
        <v>-6040.0089477317269</v>
      </c>
      <c r="CQ163" s="119">
        <v>674963.69886405545</v>
      </c>
      <c r="CR163" s="77">
        <v>661500.25509914255</v>
      </c>
      <c r="CS163" s="116">
        <v>-13463.443764912896</v>
      </c>
      <c r="CT163" s="91">
        <v>809956.43863686651</v>
      </c>
      <c r="CU163" s="98">
        <v>793800.30611897109</v>
      </c>
      <c r="CV163" s="117">
        <v>-16156.132517895428</v>
      </c>
      <c r="CW163" s="88">
        <v>17983.533821302117</v>
      </c>
      <c r="CX163" s="88">
        <v>34139.666339197785</v>
      </c>
      <c r="CY163" s="116">
        <v>16156.132517895669</v>
      </c>
      <c r="CZ163" s="99">
        <v>-16156.13251789561</v>
      </c>
      <c r="DA163" s="8">
        <v>2</v>
      </c>
      <c r="DB163" s="100">
        <v>49337.2</v>
      </c>
      <c r="DC163" s="100">
        <v>52262.149999999994</v>
      </c>
      <c r="DD163" s="100">
        <v>38479.229999999996</v>
      </c>
      <c r="DE163" s="100">
        <v>46987.579999999994</v>
      </c>
      <c r="DF163" s="101">
        <v>-17910.825230468763</v>
      </c>
      <c r="DG163" s="120">
        <v>9935279.6694980226</v>
      </c>
      <c r="DH163" s="494">
        <v>9632.6106275425718</v>
      </c>
      <c r="DI163" s="96">
        <f>VLOOKUP(A163,'[9]побудинковий звіт'!$A$9:$DQ$353,121,FALSE)</f>
        <v>949.76</v>
      </c>
      <c r="DJ163" s="103">
        <v>5.0208612816706939</v>
      </c>
      <c r="DK163" s="103"/>
      <c r="DL163" s="103">
        <v>4.2913911110361864</v>
      </c>
      <c r="DM163" s="104">
        <v>10855.503759874573</v>
      </c>
      <c r="DN163" s="104">
        <v>4840.2600341377147</v>
      </c>
      <c r="DO163" s="105">
        <v>15695.763794012288</v>
      </c>
      <c r="DP163" s="2"/>
      <c r="DQ163" s="104">
        <v>10857.97</v>
      </c>
      <c r="DR163" s="104">
        <v>5274.5700000000006</v>
      </c>
      <c r="DS163" s="104">
        <v>16132.54</v>
      </c>
      <c r="DT163" s="106">
        <v>15793.074035685786</v>
      </c>
      <c r="DU163" s="104">
        <v>339.46596431421494</v>
      </c>
      <c r="DV163" s="107">
        <v>1136</v>
      </c>
      <c r="DX163" s="77">
        <v>255749.28481426486</v>
      </c>
      <c r="DY163" s="77">
        <v>209690.84415744006</v>
      </c>
      <c r="DZ163" s="108">
        <v>85466.81</v>
      </c>
      <c r="EB163" s="109">
        <v>1934389.75627378</v>
      </c>
      <c r="ED163" s="110">
        <v>68920</v>
      </c>
      <c r="EE163" s="111">
        <v>51009.174769531237</v>
      </c>
      <c r="EG163" s="112">
        <v>-6018.3055562854643</v>
      </c>
      <c r="EI163" s="121">
        <v>5</v>
      </c>
      <c r="EJ163" s="77">
        <v>4728.4733422940899</v>
      </c>
      <c r="EN163" s="114" t="s">
        <v>334</v>
      </c>
    </row>
    <row r="164" spans="1:144" hidden="1" x14ac:dyDescent="0.3">
      <c r="A164" s="81">
        <v>150001007</v>
      </c>
      <c r="B164" s="82" t="s">
        <v>335</v>
      </c>
      <c r="C164" s="490" t="s">
        <v>336</v>
      </c>
      <c r="D164" s="84">
        <v>2046.1999999999998</v>
      </c>
      <c r="E164" s="115">
        <v>2000.1</v>
      </c>
      <c r="F164" s="104"/>
      <c r="G164" s="104">
        <v>46.1</v>
      </c>
      <c r="H164" s="88">
        <v>35905.986054626883</v>
      </c>
      <c r="I164" s="88">
        <v>36629.811039090237</v>
      </c>
      <c r="J164" s="116">
        <v>723.82498446335376</v>
      </c>
      <c r="K164" s="88">
        <v>6795.6770769661916</v>
      </c>
      <c r="L164" s="88">
        <v>6921.0757108174048</v>
      </c>
      <c r="M164" s="116">
        <v>125.39863385121316</v>
      </c>
      <c r="N164" s="88">
        <v>12497.857376508402</v>
      </c>
      <c r="O164" s="88">
        <v>11883.743144686436</v>
      </c>
      <c r="P164" s="116">
        <v>-614.11423182196631</v>
      </c>
      <c r="Q164" s="88">
        <v>0</v>
      </c>
      <c r="R164" s="88">
        <v>0</v>
      </c>
      <c r="S164" s="116">
        <v>0</v>
      </c>
      <c r="T164" s="88">
        <v>0</v>
      </c>
      <c r="U164" s="88">
        <v>0</v>
      </c>
      <c r="V164" s="116">
        <v>0</v>
      </c>
      <c r="W164" s="88">
        <v>16768.113714971209</v>
      </c>
      <c r="X164" s="88">
        <v>16425.907234205326</v>
      </c>
      <c r="Y164" s="116">
        <v>-342.20648076588259</v>
      </c>
      <c r="Z164" s="88">
        <v>2209.8959999999997</v>
      </c>
      <c r="AA164" s="88">
        <v>0</v>
      </c>
      <c r="AB164" s="116">
        <v>-2209.8959999999997</v>
      </c>
      <c r="AC164" s="88">
        <v>42946.027980653125</v>
      </c>
      <c r="AD164" s="88">
        <v>48410.614930578624</v>
      </c>
      <c r="AE164" s="117">
        <v>5464.5869499254986</v>
      </c>
      <c r="AF164" s="91">
        <v>117123.55820372578</v>
      </c>
      <c r="AG164" s="92">
        <v>120271.15205937803</v>
      </c>
      <c r="AH164" s="116">
        <v>3147.5938556522451</v>
      </c>
      <c r="AI164" s="88">
        <v>0</v>
      </c>
      <c r="AJ164" s="88">
        <v>0</v>
      </c>
      <c r="AK164" s="116">
        <v>0</v>
      </c>
      <c r="AL164" s="88">
        <v>0</v>
      </c>
      <c r="AM164" s="88">
        <v>0</v>
      </c>
      <c r="AN164" s="116">
        <v>0</v>
      </c>
      <c r="AO164" s="88">
        <v>26070.166418469224</v>
      </c>
      <c r="AP164" s="88">
        <v>26867.168257643327</v>
      </c>
      <c r="AQ164" s="116">
        <v>797.00183917410322</v>
      </c>
      <c r="AR164" s="88">
        <v>97648.851926921518</v>
      </c>
      <c r="AS164" s="88">
        <v>87132</v>
      </c>
      <c r="AT164" s="118">
        <v>-10516.851926921518</v>
      </c>
      <c r="AU164" s="88">
        <v>9865.8534197909084</v>
      </c>
      <c r="AV164" s="88">
        <v>2096.25</v>
      </c>
      <c r="AW164" s="94">
        <v>-7769.6034197909084</v>
      </c>
      <c r="AX164" s="88">
        <v>13261.435858093255</v>
      </c>
      <c r="AY164" s="88">
        <v>0</v>
      </c>
      <c r="AZ164" s="117">
        <v>-13261.435858093255</v>
      </c>
      <c r="BA164" s="88">
        <v>5319.7547494906494</v>
      </c>
      <c r="BB164" s="88">
        <v>0</v>
      </c>
      <c r="BC164" s="94">
        <v>-5319.7547494906494</v>
      </c>
      <c r="BD164" s="88">
        <v>0</v>
      </c>
      <c r="BE164" s="88">
        <v>0</v>
      </c>
      <c r="BF164" s="95">
        <v>0</v>
      </c>
      <c r="BG164" s="88">
        <v>0</v>
      </c>
      <c r="BH164" s="88">
        <v>2259.4350242776941</v>
      </c>
      <c r="BI164" s="94">
        <v>2259.4350242776941</v>
      </c>
      <c r="BJ164" s="88">
        <v>4484.4130959913782</v>
      </c>
      <c r="BK164" s="88">
        <v>2249</v>
      </c>
      <c r="BL164" s="95">
        <v>-2235.4130959913782</v>
      </c>
      <c r="BM164" s="88">
        <v>552.47399999999993</v>
      </c>
      <c r="BN164" s="88">
        <v>0</v>
      </c>
      <c r="BO164" s="94">
        <v>-552.47399999999993</v>
      </c>
      <c r="BP164" s="91">
        <v>33483.931123366194</v>
      </c>
      <c r="BQ164" s="96">
        <v>6604.6850242776945</v>
      </c>
      <c r="BR164" s="94">
        <v>-26879.246099088501</v>
      </c>
      <c r="BS164" s="88">
        <v>53216.125293689096</v>
      </c>
      <c r="BT164" s="88">
        <v>88115.175475489843</v>
      </c>
      <c r="BU164" s="116">
        <v>34899.050181800747</v>
      </c>
      <c r="BV164" s="88">
        <v>44090.736108651705</v>
      </c>
      <c r="BW164" s="88">
        <v>46430.780400190604</v>
      </c>
      <c r="BX164" s="116">
        <v>2340.0442915388994</v>
      </c>
      <c r="BY164" s="88">
        <v>32176.040867294043</v>
      </c>
      <c r="BZ164" s="88">
        <v>15719.890539463802</v>
      </c>
      <c r="CA164" s="116">
        <v>-16456.150327830241</v>
      </c>
      <c r="CB164" s="88">
        <v>8706.7562943794201</v>
      </c>
      <c r="CC164" s="88">
        <v>8957.8015229248595</v>
      </c>
      <c r="CD164" s="116">
        <v>251.04522854543939</v>
      </c>
      <c r="CE164" s="88">
        <v>1056.738646756666</v>
      </c>
      <c r="CF164" s="88">
        <v>0</v>
      </c>
      <c r="CG164" s="116">
        <v>-1056.738646756666</v>
      </c>
      <c r="CH164" s="88">
        <v>16968.278387271104</v>
      </c>
      <c r="CI164" s="88">
        <v>11829.480017703114</v>
      </c>
      <c r="CJ164" s="116">
        <v>-5138.7983695679904</v>
      </c>
      <c r="CK164" s="88">
        <v>0</v>
      </c>
      <c r="CL164" s="88">
        <v>0</v>
      </c>
      <c r="CM164" s="116">
        <v>0</v>
      </c>
      <c r="CN164" s="88">
        <v>16968.278387271104</v>
      </c>
      <c r="CO164" s="96">
        <v>11829.480017703114</v>
      </c>
      <c r="CP164" s="116">
        <v>-5138.7983695679904</v>
      </c>
      <c r="CQ164" s="119">
        <v>430541.18327052472</v>
      </c>
      <c r="CR164" s="77">
        <v>411928.13329707133</v>
      </c>
      <c r="CS164" s="116">
        <v>-18613.049973453395</v>
      </c>
      <c r="CT164" s="91">
        <v>516649.41992462962</v>
      </c>
      <c r="CU164" s="98">
        <v>494313.75995648559</v>
      </c>
      <c r="CV164" s="117">
        <v>-22335.659968144028</v>
      </c>
      <c r="CW164" s="88">
        <v>15005.202874407658</v>
      </c>
      <c r="CX164" s="88">
        <v>37340.862842551767</v>
      </c>
      <c r="CY164" s="116">
        <v>22335.659968144108</v>
      </c>
      <c r="CZ164" s="99">
        <v>-22335.659968144097</v>
      </c>
      <c r="DA164" s="8">
        <v>2</v>
      </c>
      <c r="DB164" s="100">
        <v>19056.740000000002</v>
      </c>
      <c r="DC164" s="100">
        <v>0</v>
      </c>
      <c r="DD164" s="100">
        <v>9156.2100000000009</v>
      </c>
      <c r="DE164" s="100">
        <v>-202.15</v>
      </c>
      <c r="DF164" s="101">
        <v>17690.53215082176</v>
      </c>
      <c r="DG164" s="120">
        <v>6379855.4735884471</v>
      </c>
      <c r="DH164" s="494">
        <v>8910.9489547786834</v>
      </c>
      <c r="DI164" s="96">
        <f>VLOOKUP(A164,'[9]побудинковий звіт'!$A$9:$DQ$353,121,FALSE)</f>
        <v>0</v>
      </c>
      <c r="DJ164" s="103">
        <v>4.94877875343595</v>
      </c>
      <c r="DK164" s="103"/>
      <c r="DL164" s="103">
        <v>4.385060273977655</v>
      </c>
      <c r="DM164" s="104">
        <v>9898.0523847472432</v>
      </c>
      <c r="DN164" s="104">
        <v>202.15127863036989</v>
      </c>
      <c r="DO164" s="105">
        <v>10100.203663377613</v>
      </c>
      <c r="DP164" s="2"/>
      <c r="DQ164" s="104">
        <v>9896.57</v>
      </c>
      <c r="DR164" s="104">
        <v>202.15</v>
      </c>
      <c r="DS164" s="104">
        <v>10098.719999999999</v>
      </c>
      <c r="DT164" s="106">
        <v>10130.056482087102</v>
      </c>
      <c r="DU164" s="104">
        <v>-31.336482087102922</v>
      </c>
      <c r="DV164" s="107">
        <v>1102</v>
      </c>
      <c r="DX164" s="77">
        <v>157359.33966034526</v>
      </c>
      <c r="DY164" s="77">
        <v>112484.02202913324</v>
      </c>
      <c r="DZ164" s="108">
        <v>8954.0600000000013</v>
      </c>
      <c r="EB164" s="109">
        <v>1171786.2231230582</v>
      </c>
      <c r="ED164" s="110">
        <v>12145</v>
      </c>
      <c r="EE164" s="111">
        <v>29835.53215082176</v>
      </c>
      <c r="EG164" s="112">
        <v>3624.767792028917</v>
      </c>
      <c r="EI164" s="121">
        <v>4</v>
      </c>
      <c r="EJ164" s="77">
        <v>3109.1633397558526</v>
      </c>
      <c r="EN164" s="114" t="s">
        <v>336</v>
      </c>
    </row>
    <row r="165" spans="1:144" hidden="1" x14ac:dyDescent="0.3">
      <c r="A165" s="81">
        <v>150001018</v>
      </c>
      <c r="B165" s="82" t="s">
        <v>337</v>
      </c>
      <c r="C165" s="491" t="s">
        <v>338</v>
      </c>
      <c r="D165" s="84">
        <v>2821.57</v>
      </c>
      <c r="E165" s="115">
        <v>2338.0700000000002</v>
      </c>
      <c r="F165" s="104"/>
      <c r="G165" s="104">
        <v>483.5</v>
      </c>
      <c r="H165" s="88">
        <v>28924.046908531691</v>
      </c>
      <c r="I165" s="88">
        <v>29968.141633224208</v>
      </c>
      <c r="J165" s="116">
        <v>1044.094724692517</v>
      </c>
      <c r="K165" s="88">
        <v>6015.1527800806998</v>
      </c>
      <c r="L165" s="88">
        <v>6145.0153630062596</v>
      </c>
      <c r="M165" s="116">
        <v>129.86258292555976</v>
      </c>
      <c r="N165" s="88">
        <v>15783.79</v>
      </c>
      <c r="O165" s="88">
        <v>15008.581871588827</v>
      </c>
      <c r="P165" s="116">
        <v>-775.20812841117367</v>
      </c>
      <c r="Q165" s="88">
        <v>4663.57</v>
      </c>
      <c r="R165" s="88">
        <v>4434.5233271671405</v>
      </c>
      <c r="S165" s="116">
        <v>-229.04667283285926</v>
      </c>
      <c r="T165" s="88">
        <v>0</v>
      </c>
      <c r="U165" s="88">
        <v>0</v>
      </c>
      <c r="V165" s="116">
        <v>0</v>
      </c>
      <c r="W165" s="88">
        <v>21946.593404441039</v>
      </c>
      <c r="X165" s="88">
        <v>20253.895602303404</v>
      </c>
      <c r="Y165" s="116">
        <v>-1692.6978021376344</v>
      </c>
      <c r="Z165" s="88">
        <v>2969.7299999999996</v>
      </c>
      <c r="AA165" s="88">
        <v>0</v>
      </c>
      <c r="AB165" s="116">
        <v>-2969.7299999999996</v>
      </c>
      <c r="AC165" s="88">
        <v>59480.149414037398</v>
      </c>
      <c r="AD165" s="88">
        <v>66610.570402853569</v>
      </c>
      <c r="AE165" s="117">
        <v>7130.4209888161713</v>
      </c>
      <c r="AF165" s="91">
        <v>139783.03250709083</v>
      </c>
      <c r="AG165" s="92">
        <v>142420.72820014341</v>
      </c>
      <c r="AH165" s="116">
        <v>2637.6956930525776</v>
      </c>
      <c r="AI165" s="88">
        <v>0</v>
      </c>
      <c r="AJ165" s="88">
        <v>0</v>
      </c>
      <c r="AK165" s="116">
        <v>0</v>
      </c>
      <c r="AL165" s="88">
        <v>0</v>
      </c>
      <c r="AM165" s="88">
        <v>0</v>
      </c>
      <c r="AN165" s="116">
        <v>0</v>
      </c>
      <c r="AO165" s="88">
        <v>6816.5686403341815</v>
      </c>
      <c r="AP165" s="88">
        <v>5620.9306699731242</v>
      </c>
      <c r="AQ165" s="116">
        <v>-1195.6379703610573</v>
      </c>
      <c r="AR165" s="88">
        <v>128614.2188744772</v>
      </c>
      <c r="AS165" s="88">
        <v>270308.50140724954</v>
      </c>
      <c r="AT165" s="118">
        <v>141694.28253277234</v>
      </c>
      <c r="AU165" s="88">
        <v>8753.0778497277061</v>
      </c>
      <c r="AV165" s="88">
        <v>2849</v>
      </c>
      <c r="AW165" s="94">
        <v>-5904.0778497277061</v>
      </c>
      <c r="AX165" s="88">
        <v>11737.895003752788</v>
      </c>
      <c r="AY165" s="88">
        <v>1664</v>
      </c>
      <c r="AZ165" s="117">
        <v>-10073.895003752788</v>
      </c>
      <c r="BA165" s="88">
        <v>8096.5480068836669</v>
      </c>
      <c r="BB165" s="88">
        <v>2402</v>
      </c>
      <c r="BC165" s="94">
        <v>-5694.5480068836669</v>
      </c>
      <c r="BD165" s="88">
        <v>13560.128595630573</v>
      </c>
      <c r="BE165" s="88">
        <v>0</v>
      </c>
      <c r="BF165" s="95">
        <v>-13560.128595630573</v>
      </c>
      <c r="BG165" s="88">
        <v>0</v>
      </c>
      <c r="BH165" s="88">
        <v>382</v>
      </c>
      <c r="BI165" s="94">
        <v>382</v>
      </c>
      <c r="BJ165" s="88">
        <v>6636.9447577735909</v>
      </c>
      <c r="BK165" s="88">
        <v>1514</v>
      </c>
      <c r="BL165" s="95">
        <v>-5122.9447577735909</v>
      </c>
      <c r="BM165" s="88">
        <v>742.5</v>
      </c>
      <c r="BN165" s="88">
        <v>3295</v>
      </c>
      <c r="BO165" s="94">
        <v>2552.5</v>
      </c>
      <c r="BP165" s="91">
        <v>49527.094213768323</v>
      </c>
      <c r="BQ165" s="96">
        <v>12106</v>
      </c>
      <c r="BR165" s="94">
        <v>-37421.094213768323</v>
      </c>
      <c r="BS165" s="88">
        <v>135644.77046893458</v>
      </c>
      <c r="BT165" s="88">
        <v>184252.13382112116</v>
      </c>
      <c r="BU165" s="116">
        <v>48607.36335218657</v>
      </c>
      <c r="BV165" s="88">
        <v>83752.287963951312</v>
      </c>
      <c r="BW165" s="88">
        <v>81660.767156901115</v>
      </c>
      <c r="BX165" s="116">
        <v>-2091.5208070501976</v>
      </c>
      <c r="BY165" s="88">
        <v>62296.171602703493</v>
      </c>
      <c r="BZ165" s="88">
        <v>35031.228451878473</v>
      </c>
      <c r="CA165" s="116">
        <v>-27264.94315082502</v>
      </c>
      <c r="CB165" s="88">
        <v>7449.0595641508926</v>
      </c>
      <c r="CC165" s="88">
        <v>7663.867696144328</v>
      </c>
      <c r="CD165" s="116">
        <v>214.80813199343538</v>
      </c>
      <c r="CE165" s="88">
        <v>904.03062816251531</v>
      </c>
      <c r="CF165" s="88">
        <v>0</v>
      </c>
      <c r="CG165" s="116">
        <v>-904.03062816251531</v>
      </c>
      <c r="CH165" s="88">
        <v>3180.7918079401366</v>
      </c>
      <c r="CI165" s="88">
        <v>2049.4685938449184</v>
      </c>
      <c r="CJ165" s="116">
        <v>-1131.3232140952182</v>
      </c>
      <c r="CK165" s="88">
        <v>0</v>
      </c>
      <c r="CL165" s="88">
        <v>0</v>
      </c>
      <c r="CM165" s="116">
        <v>0</v>
      </c>
      <c r="CN165" s="88">
        <v>3180.7918079401366</v>
      </c>
      <c r="CO165" s="96">
        <v>2049.4685938449184</v>
      </c>
      <c r="CP165" s="116">
        <v>-1131.3232140952182</v>
      </c>
      <c r="CQ165" s="119">
        <v>617968.02627151355</v>
      </c>
      <c r="CR165" s="77">
        <v>741113.62599725602</v>
      </c>
      <c r="CS165" s="116">
        <v>123145.59972574248</v>
      </c>
      <c r="CT165" s="91">
        <v>741561.63152581628</v>
      </c>
      <c r="CU165" s="98">
        <v>889336.35119670723</v>
      </c>
      <c r="CV165" s="117">
        <v>147774.71967089095</v>
      </c>
      <c r="CW165" s="88">
        <v>33049.270377864028</v>
      </c>
      <c r="CX165" s="88">
        <v>-114725.44929302702</v>
      </c>
      <c r="CY165" s="116">
        <v>-147774.71967089106</v>
      </c>
      <c r="CZ165" s="99">
        <v>147774.71967089101</v>
      </c>
      <c r="DA165" s="8">
        <v>2</v>
      </c>
      <c r="DB165" s="100">
        <v>16998.21</v>
      </c>
      <c r="DC165" s="100">
        <v>27690.489999999998</v>
      </c>
      <c r="DD165" s="100">
        <v>4401.8399999999983</v>
      </c>
      <c r="DE165" s="100">
        <v>25537.85</v>
      </c>
      <c r="DF165" s="101">
        <v>214186.51184811577</v>
      </c>
      <c r="DG165" s="120">
        <v>9295330.8228441626</v>
      </c>
      <c r="DH165" s="494">
        <v>10416.690376830858</v>
      </c>
      <c r="DI165" s="96">
        <f>VLOOKUP(A165,'[9]побудинковий звіт'!$A$9:$DQ$353,121,FALSE)</f>
        <v>0</v>
      </c>
      <c r="DJ165" s="103">
        <v>5.3807999999999998</v>
      </c>
      <c r="DK165" s="103"/>
      <c r="DL165" s="103">
        <v>4.4522000000000004</v>
      </c>
      <c r="DM165" s="104">
        <v>12580.687056000001</v>
      </c>
      <c r="DN165" s="104">
        <v>2152.6387</v>
      </c>
      <c r="DO165" s="105">
        <v>14733.325756</v>
      </c>
      <c r="DP165" s="2"/>
      <c r="DQ165" s="104">
        <v>12596.37</v>
      </c>
      <c r="DR165" s="104">
        <v>2152.64</v>
      </c>
      <c r="DS165" s="104">
        <v>14749.01</v>
      </c>
      <c r="DT165" s="106">
        <v>14822.057005402081</v>
      </c>
      <c r="DU165" s="104">
        <v>-73.047005402080686</v>
      </c>
      <c r="DV165" s="107">
        <v>1102</v>
      </c>
      <c r="DX165" s="77">
        <v>213769.57570589462</v>
      </c>
      <c r="DY165" s="77">
        <v>338897.40168869944</v>
      </c>
      <c r="DZ165" s="108">
        <v>29939.689999999995</v>
      </c>
      <c r="EB165" s="109">
        <v>1543370.6264937264</v>
      </c>
      <c r="ED165" s="110">
        <v>-68875</v>
      </c>
      <c r="EE165" s="111">
        <v>145311.51184811577</v>
      </c>
      <c r="EG165" s="112">
        <v>191672.3138957551</v>
      </c>
      <c r="EI165" s="124">
        <v>5</v>
      </c>
      <c r="EJ165" s="77">
        <v>4319.1674313191816</v>
      </c>
      <c r="EN165" s="123" t="s">
        <v>338</v>
      </c>
    </row>
    <row r="166" spans="1:144" hidden="1" x14ac:dyDescent="0.3">
      <c r="A166" s="81">
        <v>150001019</v>
      </c>
      <c r="B166" s="82" t="s">
        <v>339</v>
      </c>
      <c r="C166" s="490" t="s">
        <v>340</v>
      </c>
      <c r="D166" s="84">
        <v>6921.8</v>
      </c>
      <c r="E166" s="115">
        <v>6921.8</v>
      </c>
      <c r="F166" s="104">
        <v>646.79999999999995</v>
      </c>
      <c r="G166" s="104">
        <v>0</v>
      </c>
      <c r="H166" s="88">
        <v>115228.95545170434</v>
      </c>
      <c r="I166" s="88">
        <v>105571.49848337844</v>
      </c>
      <c r="J166" s="116">
        <v>-9657.4569683259033</v>
      </c>
      <c r="K166" s="88">
        <v>18325.531179739581</v>
      </c>
      <c r="L166" s="88">
        <v>16759.105707240353</v>
      </c>
      <c r="M166" s="116">
        <v>-1566.4254724992279</v>
      </c>
      <c r="N166" s="88">
        <v>45592.073614695488</v>
      </c>
      <c r="O166" s="88">
        <v>43352.662591493696</v>
      </c>
      <c r="P166" s="116">
        <v>-2239.411023201792</v>
      </c>
      <c r="Q166" s="88">
        <v>9578.9585845361071</v>
      </c>
      <c r="R166" s="88">
        <v>9108.5001822506129</v>
      </c>
      <c r="S166" s="116">
        <v>-470.45840228549423</v>
      </c>
      <c r="T166" s="88">
        <v>5101.5672673075878</v>
      </c>
      <c r="U166" s="88">
        <v>3510.5612867045302</v>
      </c>
      <c r="V166" s="116">
        <v>-1591.0059806030577</v>
      </c>
      <c r="W166" s="88">
        <v>45983.919934815916</v>
      </c>
      <c r="X166" s="88">
        <v>40791.169236526577</v>
      </c>
      <c r="Y166" s="116">
        <v>-5192.7506982893392</v>
      </c>
      <c r="Z166" s="88">
        <v>7475.760000000002</v>
      </c>
      <c r="AA166" s="88">
        <v>0</v>
      </c>
      <c r="AB166" s="116">
        <v>-7475.760000000002</v>
      </c>
      <c r="AC166" s="88">
        <v>144920.30001630884</v>
      </c>
      <c r="AD166" s="88">
        <v>163763.34552214283</v>
      </c>
      <c r="AE166" s="117">
        <v>18843.045505833987</v>
      </c>
      <c r="AF166" s="91">
        <v>392207.06604910787</v>
      </c>
      <c r="AG166" s="92">
        <v>382856.84300973703</v>
      </c>
      <c r="AH166" s="116">
        <v>-9350.2230393708451</v>
      </c>
      <c r="AI166" s="88">
        <v>234742.70406218283</v>
      </c>
      <c r="AJ166" s="88">
        <v>231998.46541829366</v>
      </c>
      <c r="AK166" s="116">
        <v>-2744.2386438891699</v>
      </c>
      <c r="AL166" s="88">
        <v>0</v>
      </c>
      <c r="AM166" s="88">
        <v>0</v>
      </c>
      <c r="AN166" s="116">
        <v>0</v>
      </c>
      <c r="AO166" s="88">
        <v>23267.880303580863</v>
      </c>
      <c r="AP166" s="88">
        <v>22841.037396222877</v>
      </c>
      <c r="AQ166" s="116">
        <v>-426.84290735798641</v>
      </c>
      <c r="AR166" s="88">
        <v>381668.87717774225</v>
      </c>
      <c r="AS166" s="88">
        <v>388064.08164606121</v>
      </c>
      <c r="AT166" s="118">
        <v>6395.2044683189597</v>
      </c>
      <c r="AU166" s="88">
        <v>26069.983769305127</v>
      </c>
      <c r="AV166" s="88">
        <v>4999</v>
      </c>
      <c r="AW166" s="94">
        <v>-21070.983769305127</v>
      </c>
      <c r="AX166" s="88">
        <v>27671.831409902636</v>
      </c>
      <c r="AY166" s="88">
        <v>3296</v>
      </c>
      <c r="AZ166" s="117">
        <f>AY166-AX166</f>
        <v>-24375.831409902636</v>
      </c>
      <c r="BA166" s="88">
        <v>13372.587482474388</v>
      </c>
      <c r="BB166" s="88">
        <v>19203</v>
      </c>
      <c r="BC166" s="94">
        <v>5830.4125175256122</v>
      </c>
      <c r="BD166" s="88">
        <v>21666.376558585107</v>
      </c>
      <c r="BE166" s="88">
        <v>2289</v>
      </c>
      <c r="BF166" s="95">
        <v>-19377.376558585107</v>
      </c>
      <c r="BG166" s="88">
        <v>10678.445965798974</v>
      </c>
      <c r="BH166" s="88">
        <v>3315.8726443999999</v>
      </c>
      <c r="BI166" s="94">
        <v>-7362.5733213989733</v>
      </c>
      <c r="BJ166" s="88">
        <v>15367.371796527184</v>
      </c>
      <c r="BK166" s="88">
        <v>26816.330038541339</v>
      </c>
      <c r="BL166" s="95">
        <v>11448.958242014154</v>
      </c>
      <c r="BM166" s="88">
        <v>2956.9577290659254</v>
      </c>
      <c r="BN166" s="88">
        <v>0</v>
      </c>
      <c r="BO166" s="94">
        <v>-2956.9577290659254</v>
      </c>
      <c r="BP166" s="91">
        <v>117783.55471165934</v>
      </c>
      <c r="BQ166" s="96">
        <v>57757.202682941337</v>
      </c>
      <c r="BR166" s="94">
        <v>-60026.352028718</v>
      </c>
      <c r="BS166" s="88">
        <v>364806.40415158001</v>
      </c>
      <c r="BT166" s="88">
        <v>404882.44588469481</v>
      </c>
      <c r="BU166" s="116">
        <v>40076.041733114806</v>
      </c>
      <c r="BV166" s="88">
        <v>281059.61658577516</v>
      </c>
      <c r="BW166" s="88">
        <v>280826.67994886747</v>
      </c>
      <c r="BX166" s="116">
        <v>-232.93663690768881</v>
      </c>
      <c r="BY166" s="88">
        <v>84350.836425022862</v>
      </c>
      <c r="BZ166" s="88">
        <v>80286.351681507804</v>
      </c>
      <c r="CA166" s="116">
        <v>-4064.4847435150587</v>
      </c>
      <c r="CB166" s="88">
        <v>6936.4792107512476</v>
      </c>
      <c r="CC166" s="88">
        <v>7020.8377010911217</v>
      </c>
      <c r="CD166" s="116">
        <v>84.358490339874152</v>
      </c>
      <c r="CE166" s="88">
        <v>828.23787872079743</v>
      </c>
      <c r="CF166" s="88">
        <v>2540.0888937738209</v>
      </c>
      <c r="CG166" s="116">
        <v>1711.8510150530235</v>
      </c>
      <c r="CH166" s="88">
        <v>62786.952393573869</v>
      </c>
      <c r="CI166" s="88">
        <v>59355.528879508071</v>
      </c>
      <c r="CJ166" s="116">
        <v>-3431.4235140657984</v>
      </c>
      <c r="CK166" s="88">
        <v>93477.201805299163</v>
      </c>
      <c r="CL166" s="88">
        <v>89029.772817291523</v>
      </c>
      <c r="CM166" s="116">
        <v>-4447.4289880076394</v>
      </c>
      <c r="CN166" s="88">
        <v>156264.15419887303</v>
      </c>
      <c r="CO166" s="96">
        <v>148385.30169679958</v>
      </c>
      <c r="CP166" s="116">
        <v>-7878.8525020734523</v>
      </c>
      <c r="CQ166" s="119">
        <v>2043915.8107549965</v>
      </c>
      <c r="CR166" s="77">
        <v>2007459.3359599905</v>
      </c>
      <c r="CS166" s="116">
        <v>-36456.474795005983</v>
      </c>
      <c r="CT166" s="91">
        <v>2452698.9729059958</v>
      </c>
      <c r="CU166" s="98">
        <v>2408951.2031519883</v>
      </c>
      <c r="CV166" s="117">
        <v>-43747.769754007459</v>
      </c>
      <c r="CW166" s="88">
        <v>86747.49910241137</v>
      </c>
      <c r="CX166" s="88">
        <v>130495.26885641785</v>
      </c>
      <c r="CY166" s="116">
        <v>43747.769754006484</v>
      </c>
      <c r="CZ166" s="99">
        <v>-43747.769754006702</v>
      </c>
      <c r="DA166" s="8">
        <v>1</v>
      </c>
      <c r="DB166" s="100">
        <v>158731.6</v>
      </c>
      <c r="DC166" s="100">
        <v>0</v>
      </c>
      <c r="DD166" s="100">
        <v>110804.66</v>
      </c>
      <c r="DE166" s="100">
        <v>0</v>
      </c>
      <c r="DF166" s="101">
        <v>-13490.901188258082</v>
      </c>
      <c r="DG166" s="120">
        <v>30473357.664100885</v>
      </c>
      <c r="DH166" s="494">
        <v>30838.361319527576</v>
      </c>
      <c r="DI166" s="96">
        <f>VLOOKUP(A166,'[9]побудинковий звіт'!$A$9:$DQ$353,121,FALSE)</f>
        <v>0</v>
      </c>
      <c r="DJ166" s="103">
        <v>5.8561150322212265</v>
      </c>
      <c r="DK166" s="103">
        <v>7.0313988248854233</v>
      </c>
      <c r="DL166" s="103">
        <v>4.8367636983827786</v>
      </c>
      <c r="DM166" s="104">
        <v>47909.762828996718</v>
      </c>
      <c r="DN166" s="104">
        <v>0</v>
      </c>
      <c r="DO166" s="105">
        <v>47909.762828996718</v>
      </c>
      <c r="DP166" s="2"/>
      <c r="DQ166" s="104">
        <v>47926.94</v>
      </c>
      <c r="DR166" s="104">
        <v>0</v>
      </c>
      <c r="DS166" s="104">
        <v>47926.94</v>
      </c>
      <c r="DT166" s="106">
        <v>48143.468989138149</v>
      </c>
      <c r="DU166" s="104">
        <v>-216.52898913814715</v>
      </c>
      <c r="DV166" s="107">
        <v>1511.2</v>
      </c>
      <c r="DX166" s="77">
        <v>599342.91826728184</v>
      </c>
      <c r="DY166" s="77">
        <v>534985.54119480308</v>
      </c>
      <c r="DZ166" s="108">
        <v>110804.66</v>
      </c>
      <c r="EB166" s="109">
        <v>4580026.5261329068</v>
      </c>
      <c r="ED166" s="110">
        <v>-4439</v>
      </c>
      <c r="EE166" s="111">
        <v>-17929.901188258082</v>
      </c>
      <c r="EG166" s="112">
        <v>-6676.0779897596803</v>
      </c>
      <c r="EI166" s="121">
        <v>10</v>
      </c>
      <c r="EJ166" s="77">
        <v>11351.918379752553</v>
      </c>
      <c r="EN166" s="114" t="s">
        <v>340</v>
      </c>
    </row>
    <row r="167" spans="1:144" hidden="1" x14ac:dyDescent="0.3">
      <c r="A167" s="81">
        <v>150001020</v>
      </c>
      <c r="B167" s="82" t="s">
        <v>341</v>
      </c>
      <c r="C167" s="490" t="s">
        <v>342</v>
      </c>
      <c r="D167" s="84">
        <v>320.5</v>
      </c>
      <c r="E167" s="115">
        <v>320.5</v>
      </c>
      <c r="F167" s="104"/>
      <c r="G167" s="104">
        <v>0</v>
      </c>
      <c r="H167" s="88">
        <v>0</v>
      </c>
      <c r="I167" s="88">
        <v>0</v>
      </c>
      <c r="J167" s="116">
        <v>0</v>
      </c>
      <c r="K167" s="88">
        <v>0</v>
      </c>
      <c r="L167" s="88">
        <v>0</v>
      </c>
      <c r="M167" s="116">
        <v>0</v>
      </c>
      <c r="N167" s="88">
        <v>0</v>
      </c>
      <c r="O167" s="88">
        <v>0</v>
      </c>
      <c r="P167" s="116">
        <v>0</v>
      </c>
      <c r="Q167" s="88">
        <v>0</v>
      </c>
      <c r="R167" s="88">
        <v>0</v>
      </c>
      <c r="S167" s="116">
        <v>0</v>
      </c>
      <c r="T167" s="88">
        <v>0</v>
      </c>
      <c r="U167" s="88">
        <v>0</v>
      </c>
      <c r="V167" s="116">
        <v>0</v>
      </c>
      <c r="W167" s="88">
        <v>0</v>
      </c>
      <c r="X167" s="88">
        <v>0</v>
      </c>
      <c r="Y167" s="116">
        <v>0</v>
      </c>
      <c r="Z167" s="88">
        <v>346.13999999999987</v>
      </c>
      <c r="AA167" s="88">
        <v>0</v>
      </c>
      <c r="AB167" s="116">
        <v>-346.13999999999987</v>
      </c>
      <c r="AC167" s="88">
        <v>2770.9047294284846</v>
      </c>
      <c r="AD167" s="88">
        <v>6282.0366258422227</v>
      </c>
      <c r="AE167" s="117">
        <v>3511.1318964137381</v>
      </c>
      <c r="AF167" s="91">
        <v>3117.0447294284845</v>
      </c>
      <c r="AG167" s="92">
        <v>6282.0366258422227</v>
      </c>
      <c r="AH167" s="116">
        <v>3164.9918964137382</v>
      </c>
      <c r="AI167" s="88">
        <v>0</v>
      </c>
      <c r="AJ167" s="88">
        <v>0</v>
      </c>
      <c r="AK167" s="116">
        <v>0</v>
      </c>
      <c r="AL167" s="88">
        <v>0</v>
      </c>
      <c r="AM167" s="88">
        <v>0</v>
      </c>
      <c r="AN167" s="116">
        <v>0</v>
      </c>
      <c r="AO167" s="88">
        <v>2193.4398031595092</v>
      </c>
      <c r="AP167" s="88">
        <v>1493.2677214412709</v>
      </c>
      <c r="AQ167" s="116">
        <v>-700.17208171823836</v>
      </c>
      <c r="AR167" s="88">
        <v>14080.372379505232</v>
      </c>
      <c r="AS167" s="88">
        <v>2600</v>
      </c>
      <c r="AT167" s="118">
        <v>-11480.372379505232</v>
      </c>
      <c r="AU167" s="88">
        <v>0</v>
      </c>
      <c r="AV167" s="88">
        <v>0</v>
      </c>
      <c r="AW167" s="94">
        <v>0</v>
      </c>
      <c r="AX167" s="88">
        <v>0</v>
      </c>
      <c r="AY167" s="88">
        <v>0</v>
      </c>
      <c r="AZ167" s="117">
        <v>0</v>
      </c>
      <c r="BA167" s="88">
        <v>0</v>
      </c>
      <c r="BB167" s="88">
        <v>0</v>
      </c>
      <c r="BC167" s="94">
        <v>0</v>
      </c>
      <c r="BD167" s="88">
        <v>0</v>
      </c>
      <c r="BE167" s="88">
        <v>0</v>
      </c>
      <c r="BF167" s="95">
        <v>0</v>
      </c>
      <c r="BG167" s="88">
        <v>0</v>
      </c>
      <c r="BH167" s="88">
        <v>0</v>
      </c>
      <c r="BI167" s="94">
        <v>0</v>
      </c>
      <c r="BJ167" s="88">
        <v>0</v>
      </c>
      <c r="BK167" s="88">
        <v>0</v>
      </c>
      <c r="BL167" s="95">
        <v>0</v>
      </c>
      <c r="BM167" s="88">
        <v>86.534999999999968</v>
      </c>
      <c r="BN167" s="88">
        <v>0</v>
      </c>
      <c r="BO167" s="94">
        <v>-86.534999999999968</v>
      </c>
      <c r="BP167" s="91">
        <v>86.534999999999968</v>
      </c>
      <c r="BQ167" s="96">
        <v>0</v>
      </c>
      <c r="BR167" s="94">
        <v>-86.534999999999968</v>
      </c>
      <c r="BS167" s="88">
        <v>2101.5891112436802</v>
      </c>
      <c r="BT167" s="88">
        <v>3610.1181895116579</v>
      </c>
      <c r="BU167" s="116">
        <v>1508.5290782679776</v>
      </c>
      <c r="BV167" s="88">
        <v>0</v>
      </c>
      <c r="BW167" s="88">
        <v>31.058359892068111</v>
      </c>
      <c r="BX167" s="116">
        <v>31.058359892068111</v>
      </c>
      <c r="BY167" s="88">
        <v>0</v>
      </c>
      <c r="BZ167" s="88">
        <v>1027.9169794214249</v>
      </c>
      <c r="CA167" s="116">
        <v>1027.9169794214249</v>
      </c>
      <c r="CB167" s="88">
        <v>0</v>
      </c>
      <c r="CC167" s="88">
        <v>0</v>
      </c>
      <c r="CD167" s="116">
        <v>0</v>
      </c>
      <c r="CE167" s="88">
        <v>0</v>
      </c>
      <c r="CF167" s="88">
        <v>0</v>
      </c>
      <c r="CG167" s="116">
        <v>0</v>
      </c>
      <c r="CH167" s="88">
        <v>0</v>
      </c>
      <c r="CI167" s="88">
        <v>0</v>
      </c>
      <c r="CJ167" s="116">
        <v>0</v>
      </c>
      <c r="CK167" s="88">
        <v>0</v>
      </c>
      <c r="CL167" s="88">
        <v>0</v>
      </c>
      <c r="CM167" s="116">
        <v>0</v>
      </c>
      <c r="CN167" s="88">
        <v>0</v>
      </c>
      <c r="CO167" s="96">
        <v>0</v>
      </c>
      <c r="CP167" s="116">
        <v>0</v>
      </c>
      <c r="CQ167" s="119">
        <v>21578.981023336906</v>
      </c>
      <c r="CR167" s="77">
        <v>15044.397876108644</v>
      </c>
      <c r="CS167" s="116">
        <v>-6534.5831472282625</v>
      </c>
      <c r="CT167" s="91">
        <v>25894.777228004288</v>
      </c>
      <c r="CU167" s="98">
        <v>18053.27745133037</v>
      </c>
      <c r="CV167" s="117">
        <v>-7841.4997766739179</v>
      </c>
      <c r="CW167" s="88">
        <v>753.51039328698801</v>
      </c>
      <c r="CX167" s="88">
        <v>8595.0101699609004</v>
      </c>
      <c r="CY167" s="116">
        <v>7841.4997766739125</v>
      </c>
      <c r="CZ167" s="99">
        <v>-7841.4997766739143</v>
      </c>
      <c r="DA167" s="8">
        <v>2</v>
      </c>
      <c r="DB167" s="100">
        <v>507</v>
      </c>
      <c r="DC167" s="100">
        <v>0</v>
      </c>
      <c r="DD167" s="100">
        <v>0</v>
      </c>
      <c r="DE167" s="100">
        <v>0</v>
      </c>
      <c r="DF167" s="101">
        <v>-6443.0187692602958</v>
      </c>
      <c r="DG167" s="120">
        <v>319779.45145549532</v>
      </c>
      <c r="DH167" s="494">
        <v>1427.9081745945546</v>
      </c>
      <c r="DI167" s="96">
        <f>VLOOKUP(A167,'[9]побудинковий звіт'!$A$9:$DQ$353,121,FALSE)</f>
        <v>0</v>
      </c>
      <c r="DJ167" s="103">
        <v>1.581927671370402</v>
      </c>
      <c r="DK167" s="103"/>
      <c r="DL167" s="103">
        <v>1.581927671370402</v>
      </c>
      <c r="DM167" s="104">
        <v>507.00781867421387</v>
      </c>
      <c r="DN167" s="104">
        <v>0</v>
      </c>
      <c r="DO167" s="105">
        <v>507.00781867421387</v>
      </c>
      <c r="DP167" s="2"/>
      <c r="DQ167" s="104">
        <v>507</v>
      </c>
      <c r="DR167" s="104">
        <v>0</v>
      </c>
      <c r="DS167" s="104">
        <v>507</v>
      </c>
      <c r="DT167" s="106">
        <v>508.50636395108347</v>
      </c>
      <c r="DU167" s="104">
        <v>-1.5063639510834719</v>
      </c>
      <c r="DV167" s="107">
        <v>0</v>
      </c>
      <c r="DX167" s="77">
        <v>17000.288855406277</v>
      </c>
      <c r="DY167" s="77">
        <v>3120</v>
      </c>
      <c r="DZ167" s="108">
        <v>0</v>
      </c>
      <c r="EB167" s="109">
        <v>168964.46855406277</v>
      </c>
      <c r="ED167" s="110">
        <v>-3922</v>
      </c>
      <c r="EE167" s="111">
        <v>-10365.018769260296</v>
      </c>
      <c r="EG167" s="112">
        <v>-7636.5007729544486</v>
      </c>
      <c r="EI167" s="121">
        <v>1</v>
      </c>
      <c r="EJ167" s="77">
        <v>361.34219715197537</v>
      </c>
      <c r="EN167" s="114" t="s">
        <v>342</v>
      </c>
    </row>
    <row r="168" spans="1:144" hidden="1" x14ac:dyDescent="0.3">
      <c r="A168" s="81">
        <v>150001021</v>
      </c>
      <c r="B168" s="82" t="s">
        <v>343</v>
      </c>
      <c r="C168" s="490" t="s">
        <v>344</v>
      </c>
      <c r="D168" s="84">
        <v>11582.12</v>
      </c>
      <c r="E168" s="115">
        <v>11582.12</v>
      </c>
      <c r="F168" s="104">
        <v>1227.6300000000001</v>
      </c>
      <c r="G168" s="104">
        <v>0</v>
      </c>
      <c r="H168" s="88">
        <v>134289.12740243046</v>
      </c>
      <c r="I168" s="88">
        <v>124628.53091637634</v>
      </c>
      <c r="J168" s="116">
        <v>-9660.5964860541135</v>
      </c>
      <c r="K168" s="88">
        <v>39139.489532204359</v>
      </c>
      <c r="L168" s="88">
        <v>35812.518005774305</v>
      </c>
      <c r="M168" s="116">
        <v>-3326.9715264300539</v>
      </c>
      <c r="N168" s="88">
        <v>76196.871603707434</v>
      </c>
      <c r="O168" s="88">
        <v>72453.716883087851</v>
      </c>
      <c r="P168" s="116">
        <v>-3743.1547206195828</v>
      </c>
      <c r="Q168" s="88">
        <v>16593.774212846376</v>
      </c>
      <c r="R168" s="88">
        <v>15779.038834770625</v>
      </c>
      <c r="S168" s="116">
        <v>-814.73537807575121</v>
      </c>
      <c r="T168" s="88">
        <v>14109.598640411708</v>
      </c>
      <c r="U168" s="88">
        <v>9752.8549669722415</v>
      </c>
      <c r="V168" s="116">
        <v>-4356.7436734394669</v>
      </c>
      <c r="W168" s="88">
        <v>93549.240737824453</v>
      </c>
      <c r="X168" s="88">
        <v>79651.353612017483</v>
      </c>
      <c r="Y168" s="116">
        <v>-13897.88712580697</v>
      </c>
      <c r="Z168" s="88">
        <v>12510.0288</v>
      </c>
      <c r="AA168" s="88">
        <v>0</v>
      </c>
      <c r="AB168" s="116">
        <v>-12510.0288</v>
      </c>
      <c r="AC168" s="88">
        <v>242501.98096985838</v>
      </c>
      <c r="AD168" s="88">
        <v>274025.96620097203</v>
      </c>
      <c r="AE168" s="117">
        <v>31523.985231113649</v>
      </c>
      <c r="AF168" s="91">
        <v>628890.11189928313</v>
      </c>
      <c r="AG168" s="92">
        <v>612103.97941997088</v>
      </c>
      <c r="AH168" s="116">
        <v>-16786.132479312248</v>
      </c>
      <c r="AI168" s="88">
        <v>544196.03208815423</v>
      </c>
      <c r="AJ168" s="88">
        <v>521114.14829291584</v>
      </c>
      <c r="AK168" s="116">
        <v>-23081.883795238391</v>
      </c>
      <c r="AL168" s="88">
        <v>27658.456098332947</v>
      </c>
      <c r="AM168" s="88">
        <v>10105.567188645506</v>
      </c>
      <c r="AN168" s="116">
        <v>-17552.888909687441</v>
      </c>
      <c r="AO168" s="88">
        <v>42208.205923122114</v>
      </c>
      <c r="AP168" s="88">
        <v>42975.062616684329</v>
      </c>
      <c r="AQ168" s="116">
        <v>766.85669356221479</v>
      </c>
      <c r="AR168" s="88">
        <v>735651.71436934522</v>
      </c>
      <c r="AS168" s="88">
        <v>703282.65494995029</v>
      </c>
      <c r="AT168" s="118">
        <v>-32369.059419394936</v>
      </c>
      <c r="AU168" s="88">
        <v>28856.914463531524</v>
      </c>
      <c r="AV168" s="88">
        <v>26767.07</v>
      </c>
      <c r="AW168" s="94">
        <v>-2089.8444635315245</v>
      </c>
      <c r="AX168" s="88">
        <v>51712.744863751468</v>
      </c>
      <c r="AY168" s="88">
        <v>112441.05</v>
      </c>
      <c r="AZ168" s="117">
        <v>60728.305136248535</v>
      </c>
      <c r="BA168" s="88">
        <v>13811.790469152749</v>
      </c>
      <c r="BB168" s="88">
        <v>8006.41</v>
      </c>
      <c r="BC168" s="94">
        <v>-5805.3804691527494</v>
      </c>
      <c r="BD168" s="88">
        <v>31053.239721523794</v>
      </c>
      <c r="BE168" s="88">
        <v>9839.3399011257497</v>
      </c>
      <c r="BF168" s="95">
        <v>-21213.899820398045</v>
      </c>
      <c r="BG168" s="88">
        <v>26817.327097281664</v>
      </c>
      <c r="BH168" s="88">
        <v>6937.8347354176585</v>
      </c>
      <c r="BI168" s="94">
        <v>-19879.492361864006</v>
      </c>
      <c r="BJ168" s="88">
        <v>26792.682620039483</v>
      </c>
      <c r="BK168" s="88">
        <v>14790.486858486063</v>
      </c>
      <c r="BL168" s="95">
        <v>-12002.195761553419</v>
      </c>
      <c r="BM168" s="88">
        <v>4685.3925109676175</v>
      </c>
      <c r="BN168" s="88">
        <v>1216</v>
      </c>
      <c r="BO168" s="94">
        <v>-3469.3925109676175</v>
      </c>
      <c r="BP168" s="91">
        <v>183730.0917462483</v>
      </c>
      <c r="BQ168" s="96">
        <v>179998.19149502946</v>
      </c>
      <c r="BR168" s="94">
        <v>-3731.9002512188454</v>
      </c>
      <c r="BS168" s="88">
        <v>588272.7553055418</v>
      </c>
      <c r="BT168" s="88">
        <v>647011.72038030694</v>
      </c>
      <c r="BU168" s="116">
        <v>58738.965074765147</v>
      </c>
      <c r="BV168" s="88">
        <v>375739.4783448138</v>
      </c>
      <c r="BW168" s="88">
        <v>409555.35349580005</v>
      </c>
      <c r="BX168" s="116">
        <v>33815.875150986249</v>
      </c>
      <c r="BY168" s="88">
        <v>94201.611157289241</v>
      </c>
      <c r="BZ168" s="88">
        <v>127385.6617619107</v>
      </c>
      <c r="CA168" s="116">
        <v>33184.050604621458</v>
      </c>
      <c r="CB168" s="88">
        <v>7585.5872584496119</v>
      </c>
      <c r="CC168" s="88">
        <v>7676.990757267863</v>
      </c>
      <c r="CD168" s="116">
        <v>91.403498818251137</v>
      </c>
      <c r="CE168" s="88">
        <v>905.64328794704011</v>
      </c>
      <c r="CF168" s="88">
        <v>3120.0320416851087</v>
      </c>
      <c r="CG168" s="116">
        <v>2214.3887537380688</v>
      </c>
      <c r="CH168" s="88">
        <v>39072.316783714734</v>
      </c>
      <c r="CI168" s="88">
        <v>40759.823611795349</v>
      </c>
      <c r="CJ168" s="116">
        <v>1687.5068280806154</v>
      </c>
      <c r="CK168" s="88">
        <v>153438.75473112654</v>
      </c>
      <c r="CL168" s="88">
        <v>133257.40820319176</v>
      </c>
      <c r="CM168" s="116">
        <v>-20181.346527934773</v>
      </c>
      <c r="CN168" s="88">
        <v>192511.07151484129</v>
      </c>
      <c r="CO168" s="96">
        <v>174017.23181498711</v>
      </c>
      <c r="CP168" s="116">
        <v>-18493.839699854172</v>
      </c>
      <c r="CQ168" s="119">
        <v>3421550.7589933686</v>
      </c>
      <c r="CR168" s="77">
        <v>3438346.5942151542</v>
      </c>
      <c r="CS168" s="116">
        <v>16795.835221785586</v>
      </c>
      <c r="CT168" s="91">
        <v>4105860.910792042</v>
      </c>
      <c r="CU168" s="98">
        <v>4126015.913058185</v>
      </c>
      <c r="CV168" s="117">
        <v>20155.002266142983</v>
      </c>
      <c r="CW168" s="88">
        <v>121231.51430153212</v>
      </c>
      <c r="CX168" s="88">
        <v>101076.51203538971</v>
      </c>
      <c r="CY168" s="116">
        <v>-20155.002266142415</v>
      </c>
      <c r="CZ168" s="99">
        <v>20155.002266142663</v>
      </c>
      <c r="DA168" s="8">
        <v>1</v>
      </c>
      <c r="DB168" s="100">
        <v>183664.02</v>
      </c>
      <c r="DC168" s="100">
        <v>0</v>
      </c>
      <c r="DD168" s="100">
        <v>104376.31999999999</v>
      </c>
      <c r="DE168" s="100">
        <v>0</v>
      </c>
      <c r="DF168" s="101">
        <v>52008.061688149814</v>
      </c>
      <c r="DG168" s="120">
        <v>50725109.101122893</v>
      </c>
      <c r="DH168" s="494">
        <v>51601.259991061102</v>
      </c>
      <c r="DI168" s="96">
        <f>VLOOKUP(A168,'[9]побудинковий звіт'!$A$9:$DQ$353,121,FALSE)</f>
        <v>0</v>
      </c>
      <c r="DJ168" s="103">
        <v>5.454300738822873</v>
      </c>
      <c r="DK168" s="103">
        <v>7.0069922192172074</v>
      </c>
      <c r="DL168" s="103">
        <v>4.676506445336793</v>
      </c>
      <c r="DM168" s="104">
        <v>79249.694079963505</v>
      </c>
      <c r="DN168" s="104">
        <v>0</v>
      </c>
      <c r="DO168" s="105">
        <v>79249.694079963505</v>
      </c>
      <c r="DP168" s="2"/>
      <c r="DQ168" s="104">
        <v>79286.61</v>
      </c>
      <c r="DR168" s="104">
        <v>0</v>
      </c>
      <c r="DS168" s="104">
        <v>79286.61</v>
      </c>
      <c r="DT168" s="106">
        <v>79483.929628968297</v>
      </c>
      <c r="DU168" s="104">
        <v>-197.31962896829646</v>
      </c>
      <c r="DV168" s="107">
        <v>2104</v>
      </c>
      <c r="DX168" s="77">
        <v>1103258.1673387121</v>
      </c>
      <c r="DY168" s="77">
        <v>1059937.0157339757</v>
      </c>
      <c r="DZ168" s="108">
        <v>104376.31999999999</v>
      </c>
      <c r="EB168" s="109">
        <v>8827820.5724321418</v>
      </c>
      <c r="ED168" s="110">
        <v>53105</v>
      </c>
      <c r="EE168" s="111">
        <v>105113.06168814981</v>
      </c>
      <c r="EG168" s="112">
        <v>-26120.036987825384</v>
      </c>
      <c r="EI168" s="121">
        <v>9</v>
      </c>
      <c r="EJ168" s="77">
        <v>21878.21674853357</v>
      </c>
      <c r="EN168" s="114" t="s">
        <v>344</v>
      </c>
    </row>
    <row r="169" spans="1:144" hidden="1" x14ac:dyDescent="0.3">
      <c r="A169" s="81">
        <v>150001035</v>
      </c>
      <c r="B169" s="82" t="s">
        <v>345</v>
      </c>
      <c r="C169" s="490" t="s">
        <v>346</v>
      </c>
      <c r="D169" s="84">
        <v>2850.7000000000003</v>
      </c>
      <c r="E169" s="115">
        <v>2771.3</v>
      </c>
      <c r="F169" s="104"/>
      <c r="G169" s="104">
        <v>79.400000000000006</v>
      </c>
      <c r="H169" s="88">
        <v>47802.37584695049</v>
      </c>
      <c r="I169" s="88">
        <v>43534.363038368603</v>
      </c>
      <c r="J169" s="116">
        <v>-4268.0128085818869</v>
      </c>
      <c r="K169" s="88">
        <v>9397.9033488134937</v>
      </c>
      <c r="L169" s="88">
        <v>8692.4790840848691</v>
      </c>
      <c r="M169" s="116">
        <v>-705.42426472862462</v>
      </c>
      <c r="N169" s="88">
        <v>19389.45283214387</v>
      </c>
      <c r="O169" s="88">
        <v>18437.109593028239</v>
      </c>
      <c r="P169" s="116">
        <v>-952.34323911563115</v>
      </c>
      <c r="Q169" s="88">
        <v>4095.3573319172351</v>
      </c>
      <c r="R169" s="88">
        <v>3894.1495353265982</v>
      </c>
      <c r="S169" s="116">
        <v>-201.20779659063692</v>
      </c>
      <c r="T169" s="88">
        <v>2894.5502252253636</v>
      </c>
      <c r="U169" s="88">
        <v>1976.1741820870286</v>
      </c>
      <c r="V169" s="116">
        <v>-918.37604313833504</v>
      </c>
      <c r="W169" s="88">
        <v>29644.772976734115</v>
      </c>
      <c r="X169" s="88">
        <v>26404.558474712772</v>
      </c>
      <c r="Y169" s="116">
        <v>-3240.2145020213429</v>
      </c>
      <c r="Z169" s="88">
        <v>3078.7560000000003</v>
      </c>
      <c r="AA169" s="88">
        <v>0</v>
      </c>
      <c r="AB169" s="116">
        <v>-3078.7560000000003</v>
      </c>
      <c r="AC169" s="88">
        <v>59928.852969535001</v>
      </c>
      <c r="AD169" s="88">
        <v>67539.479374873248</v>
      </c>
      <c r="AE169" s="117">
        <v>7610.6264053382474</v>
      </c>
      <c r="AF169" s="91">
        <v>176232.02153131954</v>
      </c>
      <c r="AG169" s="92">
        <v>170478.31328248134</v>
      </c>
      <c r="AH169" s="116">
        <v>-5753.7082488382002</v>
      </c>
      <c r="AI169" s="88">
        <v>0</v>
      </c>
      <c r="AJ169" s="88">
        <v>0</v>
      </c>
      <c r="AK169" s="116">
        <v>0</v>
      </c>
      <c r="AL169" s="88">
        <v>0</v>
      </c>
      <c r="AM169" s="88">
        <v>0</v>
      </c>
      <c r="AN169" s="116">
        <v>0</v>
      </c>
      <c r="AO169" s="88">
        <v>11885.74016862371</v>
      </c>
      <c r="AP169" s="88">
        <v>11660.042506731766</v>
      </c>
      <c r="AQ169" s="116">
        <v>-225.69766189194343</v>
      </c>
      <c r="AR169" s="88">
        <v>175067.56454319647</v>
      </c>
      <c r="AS169" s="88">
        <v>188114</v>
      </c>
      <c r="AT169" s="118">
        <v>13046.435456803534</v>
      </c>
      <c r="AU169" s="88">
        <v>14066.138101454751</v>
      </c>
      <c r="AV169" s="88">
        <v>0</v>
      </c>
      <c r="AW169" s="94">
        <v>-14066.138101454751</v>
      </c>
      <c r="AX169" s="88">
        <v>18338.680684421524</v>
      </c>
      <c r="AY169" s="88">
        <v>7455.210092458793</v>
      </c>
      <c r="AZ169" s="117">
        <v>-10883.47059196273</v>
      </c>
      <c r="BA169" s="88">
        <v>7185.1355344008789</v>
      </c>
      <c r="BB169" s="88">
        <v>13389</v>
      </c>
      <c r="BC169" s="94">
        <v>6203.8644655991211</v>
      </c>
      <c r="BD169" s="88">
        <v>9681.5144717209896</v>
      </c>
      <c r="BE169" s="88">
        <v>1844</v>
      </c>
      <c r="BF169" s="95">
        <v>-7837.5144717209896</v>
      </c>
      <c r="BG169" s="88">
        <v>6988.161289912372</v>
      </c>
      <c r="BH169" s="88">
        <v>15.456925</v>
      </c>
      <c r="BI169" s="94">
        <v>-6972.7043649123716</v>
      </c>
      <c r="BJ169" s="88">
        <v>9577.2080836469941</v>
      </c>
      <c r="BK169" s="88">
        <v>16115.007484014468</v>
      </c>
      <c r="BL169" s="95">
        <v>6537.7994003674739</v>
      </c>
      <c r="BM169" s="88">
        <v>5815.8387990326828</v>
      </c>
      <c r="BN169" s="88">
        <v>3063</v>
      </c>
      <c r="BO169" s="94">
        <v>-2752.8387990326828</v>
      </c>
      <c r="BP169" s="91">
        <v>71652.676964590195</v>
      </c>
      <c r="BQ169" s="96">
        <v>41881.674501473259</v>
      </c>
      <c r="BR169" s="94">
        <v>-29771.002463116936</v>
      </c>
      <c r="BS169" s="88">
        <v>143078.09158350475</v>
      </c>
      <c r="BT169" s="88">
        <v>215002.8853547865</v>
      </c>
      <c r="BU169" s="116">
        <v>71924.793771281751</v>
      </c>
      <c r="BV169" s="88">
        <v>71643.300283271907</v>
      </c>
      <c r="BW169" s="88">
        <v>74504.275592010061</v>
      </c>
      <c r="BX169" s="116">
        <v>2860.9753087381541</v>
      </c>
      <c r="BY169" s="88">
        <v>70172.714190723389</v>
      </c>
      <c r="BZ169" s="88">
        <v>47738.483156465605</v>
      </c>
      <c r="CA169" s="116">
        <v>-22434.231034257784</v>
      </c>
      <c r="CB169" s="88">
        <v>7245.0008426714157</v>
      </c>
      <c r="CC169" s="88">
        <v>7453.8987181677712</v>
      </c>
      <c r="CD169" s="116">
        <v>208.89787549635548</v>
      </c>
      <c r="CE169" s="88">
        <v>879.32544881011768</v>
      </c>
      <c r="CF169" s="88">
        <v>2976.5747782521721</v>
      </c>
      <c r="CG169" s="116">
        <v>2097.2493294420547</v>
      </c>
      <c r="CH169" s="88">
        <v>29235.371359894321</v>
      </c>
      <c r="CI169" s="88">
        <v>21196.134528589886</v>
      </c>
      <c r="CJ169" s="116">
        <v>-8039.2368313044353</v>
      </c>
      <c r="CK169" s="88">
        <v>0</v>
      </c>
      <c r="CL169" s="88">
        <v>0</v>
      </c>
      <c r="CM169" s="116">
        <v>0</v>
      </c>
      <c r="CN169" s="88">
        <v>29235.371359894321</v>
      </c>
      <c r="CO169" s="96">
        <v>21196.134528589886</v>
      </c>
      <c r="CP169" s="116">
        <v>-8039.2368313044353</v>
      </c>
      <c r="CQ169" s="119">
        <v>757091.8069166058</v>
      </c>
      <c r="CR169" s="77">
        <v>781006.28241895838</v>
      </c>
      <c r="CS169" s="116">
        <v>23914.475502352579</v>
      </c>
      <c r="CT169" s="91">
        <v>908510.16829992691</v>
      </c>
      <c r="CU169" s="98">
        <v>937207.53890275001</v>
      </c>
      <c r="CV169" s="117">
        <v>28697.370602823095</v>
      </c>
      <c r="CW169" s="88">
        <v>29242.199255722448</v>
      </c>
      <c r="CX169" s="88">
        <v>544.8286528994031</v>
      </c>
      <c r="CY169" s="116">
        <v>-28697.370602823044</v>
      </c>
      <c r="CZ169" s="99">
        <v>28697.370602823139</v>
      </c>
      <c r="DA169" s="8">
        <v>1</v>
      </c>
      <c r="DB169" s="100">
        <v>39123.4</v>
      </c>
      <c r="DC169" s="100">
        <v>893.24</v>
      </c>
      <c r="DD169" s="100">
        <v>21746.45</v>
      </c>
      <c r="DE169" s="100">
        <v>446.62</v>
      </c>
      <c r="DF169" s="101">
        <v>-33044.241515051282</v>
      </c>
      <c r="DG169" s="120">
        <v>11253028.410667792</v>
      </c>
      <c r="DH169" s="494">
        <v>12346.839077235225</v>
      </c>
      <c r="DI169" s="96">
        <f>VLOOKUP(A169,'[9]побудинковий звіт'!$A$9:$DQ$353,121,FALSE)</f>
        <v>0</v>
      </c>
      <c r="DJ169" s="103">
        <v>6.2707229469166439</v>
      </c>
      <c r="DK169" s="103"/>
      <c r="DL169" s="103">
        <v>5.6248499255027671</v>
      </c>
      <c r="DM169" s="104">
        <v>17378.054502790095</v>
      </c>
      <c r="DN169" s="104">
        <v>446.61308408491976</v>
      </c>
      <c r="DO169" s="105">
        <v>17824.667586875014</v>
      </c>
      <c r="DP169" s="2"/>
      <c r="DQ169" s="104">
        <v>17376.95</v>
      </c>
      <c r="DR169" s="104">
        <v>446.62</v>
      </c>
      <c r="DS169" s="104">
        <v>17823.57</v>
      </c>
      <c r="DT169" s="106">
        <v>17894.568244078451</v>
      </c>
      <c r="DU169" s="104">
        <v>-70.998244078451535</v>
      </c>
      <c r="DV169" s="107">
        <v>1202</v>
      </c>
      <c r="DX169" s="77">
        <v>296064.28980934399</v>
      </c>
      <c r="DY169" s="77">
        <v>275994.80940176791</v>
      </c>
      <c r="DZ169" s="108">
        <v>22193.07</v>
      </c>
      <c r="EB169" s="109">
        <v>2100810.7745183576</v>
      </c>
      <c r="ED169" s="110">
        <v>-14522</v>
      </c>
      <c r="EE169" s="111">
        <v>-47566.241515051282</v>
      </c>
      <c r="EG169" s="112">
        <v>13007.941349044777</v>
      </c>
      <c r="EI169" s="121">
        <v>5</v>
      </c>
      <c r="EJ169" s="77">
        <v>4778.8894579895459</v>
      </c>
      <c r="EN169" s="114" t="s">
        <v>346</v>
      </c>
    </row>
    <row r="170" spans="1:144" hidden="1" x14ac:dyDescent="0.3">
      <c r="A170" s="81">
        <v>150001022</v>
      </c>
      <c r="B170" s="82" t="s">
        <v>347</v>
      </c>
      <c r="C170" s="490" t="s">
        <v>348</v>
      </c>
      <c r="D170" s="84">
        <v>3771.47</v>
      </c>
      <c r="E170" s="115">
        <v>3771.47</v>
      </c>
      <c r="F170" s="104">
        <v>405</v>
      </c>
      <c r="G170" s="104">
        <v>0</v>
      </c>
      <c r="H170" s="88">
        <v>44800.987208109713</v>
      </c>
      <c r="I170" s="88">
        <v>41471.570382101563</v>
      </c>
      <c r="J170" s="116">
        <v>-3329.4168260081497</v>
      </c>
      <c r="K170" s="88">
        <v>10506.340332907339</v>
      </c>
      <c r="L170" s="88">
        <v>9671.866246462936</v>
      </c>
      <c r="M170" s="116">
        <v>-834.47408644440293</v>
      </c>
      <c r="N170" s="88">
        <v>23518.061768495885</v>
      </c>
      <c r="O170" s="88">
        <v>22362.950112931361</v>
      </c>
      <c r="P170" s="116">
        <v>-1155.111655564524</v>
      </c>
      <c r="Q170" s="88">
        <v>5011.8276914382295</v>
      </c>
      <c r="R170" s="88">
        <v>4765.6699946737326</v>
      </c>
      <c r="S170" s="116">
        <v>-246.1576967644969</v>
      </c>
      <c r="T170" s="88">
        <v>2966.4706089315505</v>
      </c>
      <c r="U170" s="88">
        <v>2135.1127972151025</v>
      </c>
      <c r="V170" s="116">
        <v>-831.35781171644794</v>
      </c>
      <c r="W170" s="88">
        <v>27725.852474007163</v>
      </c>
      <c r="X170" s="88">
        <v>27346.036929427202</v>
      </c>
      <c r="Y170" s="116">
        <v>-379.81554457996026</v>
      </c>
      <c r="Z170" s="88">
        <v>4073.1875999999997</v>
      </c>
      <c r="AA170" s="88">
        <v>0</v>
      </c>
      <c r="AB170" s="116">
        <v>-4073.1875999999997</v>
      </c>
      <c r="AC170" s="88">
        <v>78961.846123777505</v>
      </c>
      <c r="AD170" s="88">
        <v>89228.315485396364</v>
      </c>
      <c r="AE170" s="117">
        <v>10266.46936161886</v>
      </c>
      <c r="AF170" s="91">
        <v>197564.57380766739</v>
      </c>
      <c r="AG170" s="92">
        <v>196981.52194820828</v>
      </c>
      <c r="AH170" s="116">
        <v>-583.05185945911217</v>
      </c>
      <c r="AI170" s="88">
        <v>159492.22949313585</v>
      </c>
      <c r="AJ170" s="88">
        <v>157692.05167370391</v>
      </c>
      <c r="AK170" s="116">
        <v>-1800.177819431934</v>
      </c>
      <c r="AL170" s="88">
        <v>13829.228049166473</v>
      </c>
      <c r="AM170" s="88">
        <v>7234.5728049612426</v>
      </c>
      <c r="AN170" s="116">
        <v>-6594.6552442052307</v>
      </c>
      <c r="AO170" s="88">
        <v>14188.028666166629</v>
      </c>
      <c r="AP170" s="88">
        <v>14689.731760618102</v>
      </c>
      <c r="AQ170" s="116">
        <v>501.70309445147359</v>
      </c>
      <c r="AR170" s="88">
        <v>238420.53404350253</v>
      </c>
      <c r="AS170" s="88">
        <v>249816.70869111858</v>
      </c>
      <c r="AT170" s="118">
        <v>11396.174647616048</v>
      </c>
      <c r="AU170" s="88">
        <v>10941.809559786881</v>
      </c>
      <c r="AV170" s="88">
        <v>6060</v>
      </c>
      <c r="AW170" s="94">
        <v>-4881.8095597868814</v>
      </c>
      <c r="AX170" s="88">
        <v>15722.131512657284</v>
      </c>
      <c r="AY170" s="88">
        <v>22107</v>
      </c>
      <c r="AZ170" s="117">
        <v>6384.8684873427155</v>
      </c>
      <c r="BA170" s="88">
        <v>5474.5578548094536</v>
      </c>
      <c r="BB170" s="88">
        <v>8491</v>
      </c>
      <c r="BC170" s="94">
        <v>3016.4421451905464</v>
      </c>
      <c r="BD170" s="88">
        <v>11293.488281557567</v>
      </c>
      <c r="BE170" s="88">
        <v>1978</v>
      </c>
      <c r="BF170" s="95">
        <v>-9315.4882815575675</v>
      </c>
      <c r="BG170" s="88">
        <v>6210.2679987764168</v>
      </c>
      <c r="BH170" s="88">
        <v>901.32396659999995</v>
      </c>
      <c r="BI170" s="94">
        <v>-5308.9440321764168</v>
      </c>
      <c r="BJ170" s="88">
        <v>8622.2559106831504</v>
      </c>
      <c r="BK170" s="88">
        <v>20840.776601294045</v>
      </c>
      <c r="BL170" s="95">
        <v>12218.520690610894</v>
      </c>
      <c r="BM170" s="88">
        <v>1628.3022813299935</v>
      </c>
      <c r="BN170" s="88">
        <v>0</v>
      </c>
      <c r="BO170" s="94">
        <v>-1628.3022813299935</v>
      </c>
      <c r="BP170" s="91">
        <v>59892.813399600738</v>
      </c>
      <c r="BQ170" s="96">
        <v>60378.100567894042</v>
      </c>
      <c r="BR170" s="94">
        <v>485.28716829330369</v>
      </c>
      <c r="BS170" s="88">
        <v>214754.47214530155</v>
      </c>
      <c r="BT170" s="88">
        <v>220760.43770324151</v>
      </c>
      <c r="BU170" s="116">
        <v>6005.965557939955</v>
      </c>
      <c r="BV170" s="88">
        <v>125158.59208739872</v>
      </c>
      <c r="BW170" s="88">
        <v>129706.79817875293</v>
      </c>
      <c r="BX170" s="116">
        <v>4548.2060913542082</v>
      </c>
      <c r="BY170" s="88">
        <v>46388.842109705722</v>
      </c>
      <c r="BZ170" s="88">
        <v>45671.534486363838</v>
      </c>
      <c r="CA170" s="116">
        <v>-717.3076233418833</v>
      </c>
      <c r="CB170" s="88">
        <v>4112.6257643395311</v>
      </c>
      <c r="CC170" s="88">
        <v>4199.3795595311385</v>
      </c>
      <c r="CD170" s="116">
        <v>86.753795191607423</v>
      </c>
      <c r="CE170" s="88">
        <v>495.39461904795365</v>
      </c>
      <c r="CF170" s="88">
        <v>0</v>
      </c>
      <c r="CG170" s="116">
        <v>-495.39461904795365</v>
      </c>
      <c r="CH170" s="88">
        <v>40836.195805070369</v>
      </c>
      <c r="CI170" s="88">
        <v>30540.537824343835</v>
      </c>
      <c r="CJ170" s="116">
        <v>-10295.657980726533</v>
      </c>
      <c r="CK170" s="88">
        <v>49582.085023380219</v>
      </c>
      <c r="CL170" s="88">
        <v>43798.165048647978</v>
      </c>
      <c r="CM170" s="116">
        <v>-5783.9199747322418</v>
      </c>
      <c r="CN170" s="88">
        <v>90418.280828450588</v>
      </c>
      <c r="CO170" s="96">
        <v>74338.702872991809</v>
      </c>
      <c r="CP170" s="116">
        <v>-16079.577955458779</v>
      </c>
      <c r="CQ170" s="119">
        <v>1164715.6150134837</v>
      </c>
      <c r="CR170" s="77">
        <v>1161469.5402473852</v>
      </c>
      <c r="CS170" s="116">
        <v>-3246.0747660985216</v>
      </c>
      <c r="CT170" s="91">
        <v>1397658.7380161805</v>
      </c>
      <c r="CU170" s="98">
        <v>1393763.4482968622</v>
      </c>
      <c r="CV170" s="117">
        <v>-3895.2897193182725</v>
      </c>
      <c r="CW170" s="88">
        <v>40842.501249537643</v>
      </c>
      <c r="CX170" s="88">
        <v>44737.790968855654</v>
      </c>
      <c r="CY170" s="116">
        <v>3895.2897193180106</v>
      </c>
      <c r="CZ170" s="99">
        <v>-3895.2897193180615</v>
      </c>
      <c r="DA170" s="8">
        <v>1</v>
      </c>
      <c r="DB170" s="100">
        <v>42341.41</v>
      </c>
      <c r="DC170" s="100">
        <v>0</v>
      </c>
      <c r="DD170" s="100">
        <v>15208.830000000002</v>
      </c>
      <c r="DE170" s="100">
        <v>0</v>
      </c>
      <c r="DF170" s="101">
        <v>-7927.8496954188449</v>
      </c>
      <c r="DG170" s="120">
        <v>17262014.871188618</v>
      </c>
      <c r="DH170" s="494">
        <v>16802.848184830342</v>
      </c>
      <c r="DI170" s="96">
        <f>VLOOKUP(A170,'[9]побудинковий звіт'!$A$9:$DQ$353,121,FALSE)</f>
        <v>0</v>
      </c>
      <c r="DJ170" s="103">
        <v>5.8725312662303164</v>
      </c>
      <c r="DK170" s="103">
        <v>7.3537990358006748</v>
      </c>
      <c r="DL170" s="103">
        <v>5.1404164974221018</v>
      </c>
      <c r="DM170" s="104">
        <v>27134.719002875176</v>
      </c>
      <c r="DN170" s="104">
        <v>0</v>
      </c>
      <c r="DO170" s="105">
        <v>27134.719002875176</v>
      </c>
      <c r="DP170" s="2"/>
      <c r="DQ170" s="104">
        <v>27132.58</v>
      </c>
      <c r="DR170" s="104">
        <v>0</v>
      </c>
      <c r="DS170" s="104">
        <v>27132.58</v>
      </c>
      <c r="DT170" s="106">
        <v>27214.920142785151</v>
      </c>
      <c r="DU170" s="104">
        <v>-82.34014278514951</v>
      </c>
      <c r="DV170" s="107">
        <v>1153</v>
      </c>
      <c r="DX170" s="77">
        <v>357976.01693172392</v>
      </c>
      <c r="DY170" s="77">
        <v>372233.77111081517</v>
      </c>
      <c r="DZ170" s="108">
        <v>15208.830000000002</v>
      </c>
      <c r="EB170" s="109">
        <v>2861046.4085220303</v>
      </c>
      <c r="ED170" s="110">
        <v>-6151</v>
      </c>
      <c r="EE170" s="111">
        <v>-14078.849695418845</v>
      </c>
      <c r="EG170" s="112">
        <v>-56493.020801555387</v>
      </c>
      <c r="EI170" s="121">
        <v>9</v>
      </c>
      <c r="EJ170" s="77">
        <v>7374.2114379210552</v>
      </c>
      <c r="EN170" s="114" t="s">
        <v>348</v>
      </c>
    </row>
    <row r="171" spans="1:144" hidden="1" x14ac:dyDescent="0.3">
      <c r="A171" s="81">
        <v>150001023</v>
      </c>
      <c r="B171" s="82" t="s">
        <v>349</v>
      </c>
      <c r="C171" s="490" t="s">
        <v>350</v>
      </c>
      <c r="D171" s="84">
        <v>3767.85</v>
      </c>
      <c r="E171" s="115">
        <v>3767.85</v>
      </c>
      <c r="F171" s="104">
        <v>406.43</v>
      </c>
      <c r="G171" s="104">
        <v>0</v>
      </c>
      <c r="H171" s="88">
        <v>44798.296161249229</v>
      </c>
      <c r="I171" s="88">
        <v>41461.19886243403</v>
      </c>
      <c r="J171" s="116">
        <v>-3337.0972988151989</v>
      </c>
      <c r="K171" s="88">
        <v>10506.340332907339</v>
      </c>
      <c r="L171" s="88">
        <v>9678.635115989644</v>
      </c>
      <c r="M171" s="116">
        <v>-827.705216917695</v>
      </c>
      <c r="N171" s="88">
        <v>20996.826800955641</v>
      </c>
      <c r="O171" s="88">
        <v>19965.049166744357</v>
      </c>
      <c r="P171" s="116">
        <v>-1031.7776342112847</v>
      </c>
      <c r="Q171" s="88">
        <v>5161.7012842137447</v>
      </c>
      <c r="R171" s="88">
        <v>4908.2654239301928</v>
      </c>
      <c r="S171" s="116">
        <v>-253.43586028355185</v>
      </c>
      <c r="T171" s="88">
        <v>2966.4706089315505</v>
      </c>
      <c r="U171" s="88">
        <v>2073.5635794562959</v>
      </c>
      <c r="V171" s="116">
        <v>-892.9070294752546</v>
      </c>
      <c r="W171" s="88">
        <v>30102.013338167304</v>
      </c>
      <c r="X171" s="88">
        <v>30674.423979165698</v>
      </c>
      <c r="Y171" s="116">
        <v>572.41064099839423</v>
      </c>
      <c r="Z171" s="88">
        <v>4069.2779999999989</v>
      </c>
      <c r="AA171" s="88">
        <v>0</v>
      </c>
      <c r="AB171" s="116">
        <v>-4069.2779999999989</v>
      </c>
      <c r="AC171" s="88">
        <v>78885.861777533777</v>
      </c>
      <c r="AD171" s="88">
        <v>89142.769751823202</v>
      </c>
      <c r="AE171" s="117">
        <v>10256.907974289425</v>
      </c>
      <c r="AF171" s="91">
        <v>197486.7883039586</v>
      </c>
      <c r="AG171" s="92">
        <v>197903.90587954342</v>
      </c>
      <c r="AH171" s="116">
        <v>417.1175755848235</v>
      </c>
      <c r="AI171" s="88">
        <v>130469.83963160645</v>
      </c>
      <c r="AJ171" s="88">
        <v>129132.41851813004</v>
      </c>
      <c r="AK171" s="116">
        <v>-1337.4211134764046</v>
      </c>
      <c r="AL171" s="88">
        <v>5674.0468949999995</v>
      </c>
      <c r="AM171" s="88">
        <v>0</v>
      </c>
      <c r="AN171" s="116">
        <v>-5674.0468949999995</v>
      </c>
      <c r="AO171" s="88">
        <v>14185.715348895714</v>
      </c>
      <c r="AP171" s="88">
        <v>14019.576413193097</v>
      </c>
      <c r="AQ171" s="116">
        <v>-166.13893570261644</v>
      </c>
      <c r="AR171" s="88">
        <v>224812.69659672843</v>
      </c>
      <c r="AS171" s="88">
        <v>200276.412276827</v>
      </c>
      <c r="AT171" s="118">
        <v>-24536.284319901431</v>
      </c>
      <c r="AU171" s="88">
        <v>10941.809559786881</v>
      </c>
      <c r="AV171" s="88">
        <v>3769.52</v>
      </c>
      <c r="AW171" s="94">
        <v>-7172.289559786881</v>
      </c>
      <c r="AX171" s="88">
        <v>15722.131512657284</v>
      </c>
      <c r="AY171" s="88">
        <v>31836.280043841802</v>
      </c>
      <c r="AZ171" s="117">
        <v>16114.148531184517</v>
      </c>
      <c r="BA171" s="88">
        <v>9110.1437386056587</v>
      </c>
      <c r="BB171" s="88">
        <v>2877.4878200683243</v>
      </c>
      <c r="BC171" s="94">
        <v>-6232.6559185373344</v>
      </c>
      <c r="BD171" s="88">
        <v>12849.754358241524</v>
      </c>
      <c r="BE171" s="88">
        <v>5278.3972128146797</v>
      </c>
      <c r="BF171" s="95">
        <v>-7571.357145426844</v>
      </c>
      <c r="BG171" s="88">
        <v>6210.2679987764168</v>
      </c>
      <c r="BH171" s="88">
        <v>1549.3239665999999</v>
      </c>
      <c r="BI171" s="94">
        <v>-4660.9440321764168</v>
      </c>
      <c r="BJ171" s="88">
        <v>9431.7603820262502</v>
      </c>
      <c r="BK171" s="88">
        <v>1358</v>
      </c>
      <c r="BL171" s="95">
        <v>-8073.7603820262502</v>
      </c>
      <c r="BM171" s="88">
        <v>1577.9499770274067</v>
      </c>
      <c r="BN171" s="88">
        <v>0</v>
      </c>
      <c r="BO171" s="94">
        <v>-1577.9499770274067</v>
      </c>
      <c r="BP171" s="91">
        <v>65843.817527121428</v>
      </c>
      <c r="BQ171" s="96">
        <v>46669.009043324804</v>
      </c>
      <c r="BR171" s="94">
        <v>-19174.808483796623</v>
      </c>
      <c r="BS171" s="88">
        <v>202066.2647451642</v>
      </c>
      <c r="BT171" s="88">
        <v>236704.64911231818</v>
      </c>
      <c r="BU171" s="116">
        <v>34638.38436715398</v>
      </c>
      <c r="BV171" s="88">
        <v>151177.63442922215</v>
      </c>
      <c r="BW171" s="88">
        <v>160747.81876024773</v>
      </c>
      <c r="BX171" s="116">
        <v>9570.184331025579</v>
      </c>
      <c r="BY171" s="88">
        <v>36617.643292133849</v>
      </c>
      <c r="BZ171" s="88">
        <v>42296.237410691174</v>
      </c>
      <c r="CA171" s="116">
        <v>5678.5941185573247</v>
      </c>
      <c r="CB171" s="88">
        <v>4112.6257643395311</v>
      </c>
      <c r="CC171" s="88">
        <v>4199.3795595311385</v>
      </c>
      <c r="CD171" s="116">
        <v>86.753795191607423</v>
      </c>
      <c r="CE171" s="88">
        <v>495.39461904795365</v>
      </c>
      <c r="CF171" s="88">
        <v>0</v>
      </c>
      <c r="CG171" s="116">
        <v>-495.39461904795365</v>
      </c>
      <c r="CH171" s="88">
        <v>35531.955795897833</v>
      </c>
      <c r="CI171" s="88">
        <v>20745.365117784469</v>
      </c>
      <c r="CJ171" s="116">
        <v>-14786.590678113364</v>
      </c>
      <c r="CK171" s="88">
        <v>43464.147106302764</v>
      </c>
      <c r="CL171" s="88">
        <v>42429.669890298261</v>
      </c>
      <c r="CM171" s="116">
        <v>-1034.4772160045031</v>
      </c>
      <c r="CN171" s="88">
        <v>78996.102902200597</v>
      </c>
      <c r="CO171" s="96">
        <v>63175.035008082734</v>
      </c>
      <c r="CP171" s="116">
        <v>-15821.067894117863</v>
      </c>
      <c r="CQ171" s="119">
        <v>1111938.5700554189</v>
      </c>
      <c r="CR171" s="77">
        <v>1095124.4419818893</v>
      </c>
      <c r="CS171" s="116">
        <v>-16814.128073529573</v>
      </c>
      <c r="CT171" s="91">
        <v>1334326.2840665027</v>
      </c>
      <c r="CU171" s="98">
        <v>1314149.3303782672</v>
      </c>
      <c r="CV171" s="117">
        <v>-20176.953688235488</v>
      </c>
      <c r="CW171" s="88">
        <v>39227.153814737467</v>
      </c>
      <c r="CX171" s="88">
        <v>59404.107502973013</v>
      </c>
      <c r="CY171" s="116">
        <v>20176.953688235546</v>
      </c>
      <c r="CZ171" s="99">
        <v>-20176.953688235182</v>
      </c>
      <c r="DA171" s="8">
        <v>1</v>
      </c>
      <c r="DB171" s="100">
        <v>85905.77</v>
      </c>
      <c r="DC171" s="100">
        <v>0</v>
      </c>
      <c r="DD171" s="100">
        <v>60057.83</v>
      </c>
      <c r="DE171" s="100">
        <v>0</v>
      </c>
      <c r="DF171" s="101">
        <v>43268.994573111413</v>
      </c>
      <c r="DG171" s="120">
        <v>16482641.254574882</v>
      </c>
      <c r="DH171" s="494">
        <v>16786.720173622751</v>
      </c>
      <c r="DI171" s="96">
        <f>VLOOKUP(A171,'[9]побудинковий звіт'!$A$9:$DQ$353,121,FALSE)</f>
        <v>0</v>
      </c>
      <c r="DJ171" s="103">
        <v>5.8139382288998096</v>
      </c>
      <c r="DK171" s="103">
        <v>6.9834541852383785</v>
      </c>
      <c r="DL171" s="103">
        <v>4.8096127611270356</v>
      </c>
      <c r="DM171" s="104">
        <v>25837.281481715741</v>
      </c>
      <c r="DN171" s="104">
        <v>0</v>
      </c>
      <c r="DO171" s="105">
        <v>25837.281481715741</v>
      </c>
      <c r="DP171" s="2"/>
      <c r="DQ171" s="104">
        <v>25847.94</v>
      </c>
      <c r="DR171" s="104">
        <v>0</v>
      </c>
      <c r="DS171" s="104">
        <v>25847.94</v>
      </c>
      <c r="DT171" s="106">
        <v>25913.647830922782</v>
      </c>
      <c r="DU171" s="104">
        <v>-65.707830922783614</v>
      </c>
      <c r="DV171" s="107">
        <v>1136</v>
      </c>
      <c r="DX171" s="77">
        <v>348787.81694861985</v>
      </c>
      <c r="DY171" s="77">
        <v>296334.50558418216</v>
      </c>
      <c r="DZ171" s="108">
        <v>60057.83</v>
      </c>
      <c r="EB171" s="109">
        <v>2697752.3591607413</v>
      </c>
      <c r="ED171" s="110">
        <v>1344</v>
      </c>
      <c r="EE171" s="111">
        <v>44612.994573111413</v>
      </c>
      <c r="EG171" s="112">
        <v>49528.660379795459</v>
      </c>
      <c r="EI171" s="121">
        <v>9</v>
      </c>
      <c r="EJ171" s="77">
        <v>6843.8834191063006</v>
      </c>
      <c r="EN171" s="114" t="s">
        <v>350</v>
      </c>
    </row>
    <row r="172" spans="1:144" hidden="1" x14ac:dyDescent="0.3">
      <c r="A172" s="81">
        <v>150001024</v>
      </c>
      <c r="B172" s="82" t="s">
        <v>351</v>
      </c>
      <c r="C172" s="490" t="s">
        <v>352</v>
      </c>
      <c r="D172" s="84">
        <v>4717.22</v>
      </c>
      <c r="E172" s="115">
        <v>4227.22</v>
      </c>
      <c r="F172" s="104">
        <v>344.66</v>
      </c>
      <c r="G172" s="104">
        <v>490</v>
      </c>
      <c r="H172" s="88">
        <v>71344.986749737072</v>
      </c>
      <c r="I172" s="88">
        <v>65313.306547583357</v>
      </c>
      <c r="J172" s="116">
        <v>-6031.6802021537151</v>
      </c>
      <c r="K172" s="88">
        <v>11427.600693512239</v>
      </c>
      <c r="L172" s="88">
        <v>10572.144839936613</v>
      </c>
      <c r="M172" s="116">
        <v>-855.45585357562595</v>
      </c>
      <c r="N172" s="88">
        <v>26575.529557783189</v>
      </c>
      <c r="O172" s="88">
        <v>25270.170059995955</v>
      </c>
      <c r="P172" s="116">
        <v>-1305.3594977872344</v>
      </c>
      <c r="Q172" s="88">
        <v>6139.430320793811</v>
      </c>
      <c r="R172" s="88">
        <v>5837.80437210328</v>
      </c>
      <c r="S172" s="116">
        <v>-301.625948690531</v>
      </c>
      <c r="T172" s="88">
        <v>3183.3466979633531</v>
      </c>
      <c r="U172" s="88">
        <v>2285.5891556211072</v>
      </c>
      <c r="V172" s="116">
        <v>-897.75754234224587</v>
      </c>
      <c r="W172" s="88">
        <v>27934.819234328548</v>
      </c>
      <c r="X172" s="88">
        <v>25278.429397653883</v>
      </c>
      <c r="Y172" s="116">
        <v>-2656.3898366746653</v>
      </c>
      <c r="Z172" s="88">
        <v>4635.4680000000008</v>
      </c>
      <c r="AA172" s="88">
        <v>0</v>
      </c>
      <c r="AB172" s="116">
        <v>-4635.4680000000008</v>
      </c>
      <c r="AC172" s="88">
        <v>90054.564100966527</v>
      </c>
      <c r="AD172" s="88">
        <v>104051.73656838594</v>
      </c>
      <c r="AE172" s="117">
        <v>13997.172467419412</v>
      </c>
      <c r="AF172" s="91">
        <v>241295.74535508474</v>
      </c>
      <c r="AG172" s="92">
        <v>238609.18094128015</v>
      </c>
      <c r="AH172" s="116">
        <v>-2686.56441380459</v>
      </c>
      <c r="AI172" s="88">
        <v>181696.47088098616</v>
      </c>
      <c r="AJ172" s="88">
        <v>179833.79589608309</v>
      </c>
      <c r="AK172" s="116">
        <v>-1862.6749849030748</v>
      </c>
      <c r="AL172" s="88">
        <v>0</v>
      </c>
      <c r="AM172" s="88">
        <v>0</v>
      </c>
      <c r="AN172" s="116">
        <v>0</v>
      </c>
      <c r="AO172" s="88">
        <v>13816.37865187675</v>
      </c>
      <c r="AP172" s="88">
        <v>13654.559398147359</v>
      </c>
      <c r="AQ172" s="116">
        <v>-161.81925372939077</v>
      </c>
      <c r="AR172" s="88">
        <v>247352.67134336889</v>
      </c>
      <c r="AS172" s="88">
        <v>296075.66950366192</v>
      </c>
      <c r="AT172" s="118">
        <v>48722.998160293035</v>
      </c>
      <c r="AU172" s="88">
        <v>16405.762205308165</v>
      </c>
      <c r="AV172" s="88">
        <v>28706.651433410676</v>
      </c>
      <c r="AW172" s="94">
        <v>12300.889228102511</v>
      </c>
      <c r="AX172" s="88">
        <v>17559.140677724197</v>
      </c>
      <c r="AY172" s="88">
        <v>6893</v>
      </c>
      <c r="AZ172" s="117">
        <v>-10666.140677724197</v>
      </c>
      <c r="BA172" s="88">
        <v>7885.3503336972281</v>
      </c>
      <c r="BB172" s="88">
        <v>15042</v>
      </c>
      <c r="BC172" s="94">
        <v>7156.6496663027719</v>
      </c>
      <c r="BD172" s="88">
        <v>15568.478551588978</v>
      </c>
      <c r="BE172" s="88">
        <v>7562</v>
      </c>
      <c r="BF172" s="95">
        <v>-8006.478551588978</v>
      </c>
      <c r="BG172" s="88">
        <v>6664.3927379831712</v>
      </c>
      <c r="BH172" s="88">
        <v>6719</v>
      </c>
      <c r="BI172" s="94">
        <v>54.607262016828827</v>
      </c>
      <c r="BJ172" s="88">
        <v>8383.2626576805797</v>
      </c>
      <c r="BK172" s="88">
        <v>7410</v>
      </c>
      <c r="BL172" s="95">
        <v>-973.26265768057965</v>
      </c>
      <c r="BM172" s="88">
        <v>1594.5433757837779</v>
      </c>
      <c r="BN172" s="88">
        <v>0</v>
      </c>
      <c r="BO172" s="94">
        <v>-1594.5433757837779</v>
      </c>
      <c r="BP172" s="91">
        <v>74060.930539766094</v>
      </c>
      <c r="BQ172" s="96">
        <v>72332.651433410676</v>
      </c>
      <c r="BR172" s="94">
        <v>-1728.2791063554178</v>
      </c>
      <c r="BS172" s="88">
        <v>235639.99649721014</v>
      </c>
      <c r="BT172" s="88">
        <v>259215.10382794199</v>
      </c>
      <c r="BU172" s="116">
        <v>23575.107330731844</v>
      </c>
      <c r="BV172" s="88">
        <v>168453.95852641566</v>
      </c>
      <c r="BW172" s="88">
        <v>179672.25175836799</v>
      </c>
      <c r="BX172" s="116">
        <v>11218.293231952324</v>
      </c>
      <c r="BY172" s="88">
        <v>45108.186108014968</v>
      </c>
      <c r="BZ172" s="88">
        <v>50313.446583048746</v>
      </c>
      <c r="CA172" s="116">
        <v>5205.2604750337778</v>
      </c>
      <c r="CB172" s="88">
        <v>3146.3426241671473</v>
      </c>
      <c r="CC172" s="88">
        <v>3149.5346696483539</v>
      </c>
      <c r="CD172" s="116">
        <v>3.1920454812066055</v>
      </c>
      <c r="CE172" s="88">
        <v>371.54596428596517</v>
      </c>
      <c r="CF172" s="88">
        <v>0</v>
      </c>
      <c r="CG172" s="116">
        <v>-371.54596428596517</v>
      </c>
      <c r="CH172" s="88">
        <v>73380.639951549194</v>
      </c>
      <c r="CI172" s="88">
        <v>44947.35832957118</v>
      </c>
      <c r="CJ172" s="116">
        <v>-28433.281621978014</v>
      </c>
      <c r="CK172" s="88">
        <v>54430.11073926049</v>
      </c>
      <c r="CL172" s="88">
        <v>50090.892165046549</v>
      </c>
      <c r="CM172" s="116">
        <v>-4339.2185742139409</v>
      </c>
      <c r="CN172" s="88">
        <v>127810.75069080968</v>
      </c>
      <c r="CO172" s="96">
        <v>95038.250494617736</v>
      </c>
      <c r="CP172" s="116">
        <v>-32772.500196191948</v>
      </c>
      <c r="CQ172" s="119">
        <v>1338752.9771819864</v>
      </c>
      <c r="CR172" s="77">
        <v>1387894.4445062079</v>
      </c>
      <c r="CS172" s="116">
        <v>49141.467324221507</v>
      </c>
      <c r="CT172" s="91">
        <v>1606503.5726183837</v>
      </c>
      <c r="CU172" s="98">
        <v>1665473.3334074495</v>
      </c>
      <c r="CV172" s="117">
        <v>58969.760789065855</v>
      </c>
      <c r="CW172" s="88">
        <v>87163.863565552994</v>
      </c>
      <c r="CX172" s="88">
        <v>28194.102776486747</v>
      </c>
      <c r="CY172" s="116">
        <v>-58969.760789066248</v>
      </c>
      <c r="CZ172" s="99">
        <v>58969.760789065964</v>
      </c>
      <c r="DA172" s="8">
        <v>1</v>
      </c>
      <c r="DB172" s="100">
        <v>53096.01</v>
      </c>
      <c r="DC172" s="100">
        <v>10679.76</v>
      </c>
      <c r="DD172" s="100">
        <v>22295.510000000002</v>
      </c>
      <c r="DE172" s="100">
        <v>8350.17</v>
      </c>
      <c r="DF172" s="101">
        <v>-6716.0771786113037</v>
      </c>
      <c r="DG172" s="120">
        <v>20324009.234207239</v>
      </c>
      <c r="DH172" s="494">
        <v>18833.329153852086</v>
      </c>
      <c r="DI172" s="96">
        <f>VLOOKUP(A172,'[9]побудинковий звіт'!$A$9:$DQ$353,121,FALSE)</f>
        <v>0</v>
      </c>
      <c r="DJ172" s="103">
        <v>6.0411627952491722</v>
      </c>
      <c r="DK172" s="103">
        <v>7.3946462589418207</v>
      </c>
      <c r="DL172" s="103">
        <v>5.0439020557213281</v>
      </c>
      <c r="DM172" s="104">
        <v>30792.304948127738</v>
      </c>
      <c r="DN172" s="104">
        <v>2471.5120073034509</v>
      </c>
      <c r="DO172" s="105">
        <v>33263.81695543119</v>
      </c>
      <c r="DP172" s="2"/>
      <c r="DQ172" s="104">
        <v>30800.5</v>
      </c>
      <c r="DR172" s="104">
        <v>2329.59</v>
      </c>
      <c r="DS172" s="104">
        <v>33130.089999999997</v>
      </c>
      <c r="DT172" s="106">
        <v>31217.70403718534</v>
      </c>
      <c r="DU172" s="104">
        <v>1912.3859628146565</v>
      </c>
      <c r="DV172" s="107">
        <v>1136</v>
      </c>
      <c r="DX172" s="77">
        <v>385696.32225976198</v>
      </c>
      <c r="DY172" s="77">
        <v>442089.98512448714</v>
      </c>
      <c r="DZ172" s="108">
        <v>30645.68</v>
      </c>
      <c r="EB172" s="109">
        <v>2968232.0561204264</v>
      </c>
      <c r="ED172" s="110">
        <v>-19849</v>
      </c>
      <c r="EE172" s="111">
        <v>-26565.077178611304</v>
      </c>
      <c r="EG172" s="112">
        <v>-31870.936407898211</v>
      </c>
      <c r="EI172" s="121">
        <v>9</v>
      </c>
      <c r="EJ172" s="77">
        <v>7294.4490897410324</v>
      </c>
      <c r="EN172" s="114" t="s">
        <v>352</v>
      </c>
    </row>
    <row r="173" spans="1:144" hidden="1" x14ac:dyDescent="0.3">
      <c r="A173" s="81">
        <v>150001025</v>
      </c>
      <c r="B173" s="82" t="s">
        <v>353</v>
      </c>
      <c r="C173" s="490" t="s">
        <v>354</v>
      </c>
      <c r="D173" s="84">
        <v>5265.4</v>
      </c>
      <c r="E173" s="115">
        <v>5062.2</v>
      </c>
      <c r="F173" s="104">
        <v>311.8</v>
      </c>
      <c r="G173" s="104">
        <v>203.20000000000002</v>
      </c>
      <c r="H173" s="88">
        <v>84453.5818784984</v>
      </c>
      <c r="I173" s="88">
        <v>77308.388298474834</v>
      </c>
      <c r="J173" s="116">
        <v>-7145.193580023566</v>
      </c>
      <c r="K173" s="88">
        <v>14451.176982410307</v>
      </c>
      <c r="L173" s="88">
        <v>13327.742331098349</v>
      </c>
      <c r="M173" s="116">
        <v>-1123.4346513119581</v>
      </c>
      <c r="N173" s="88">
        <v>34008.083367251602</v>
      </c>
      <c r="O173" s="88">
        <v>32336.890968719097</v>
      </c>
      <c r="P173" s="116">
        <v>-1671.1923985325047</v>
      </c>
      <c r="Q173" s="88">
        <v>6968.948688702626</v>
      </c>
      <c r="R173" s="88">
        <v>6626.6378516546047</v>
      </c>
      <c r="S173" s="116">
        <v>-342.31083704802131</v>
      </c>
      <c r="T173" s="88">
        <v>3400.7936288235564</v>
      </c>
      <c r="U173" s="88">
        <v>2445.3091256570997</v>
      </c>
      <c r="V173" s="116">
        <v>-955.48450316645676</v>
      </c>
      <c r="W173" s="88">
        <v>29424.849260168688</v>
      </c>
      <c r="X173" s="88">
        <v>28202.428231378395</v>
      </c>
      <c r="Y173" s="116">
        <v>-1222.4210287902933</v>
      </c>
      <c r="Z173" s="88">
        <v>5686.6319999999996</v>
      </c>
      <c r="AA173" s="88">
        <v>0</v>
      </c>
      <c r="AB173" s="116">
        <v>-5686.6319999999996</v>
      </c>
      <c r="AC173" s="88">
        <v>110764.53052031348</v>
      </c>
      <c r="AD173" s="88">
        <v>124573.87820268236</v>
      </c>
      <c r="AE173" s="117">
        <v>13809.347682368883</v>
      </c>
      <c r="AF173" s="91">
        <v>289158.59632616863</v>
      </c>
      <c r="AG173" s="92">
        <v>284821.27500966477</v>
      </c>
      <c r="AH173" s="116">
        <v>-4337.3213165038615</v>
      </c>
      <c r="AI173" s="88">
        <v>174353.46509274619</v>
      </c>
      <c r="AJ173" s="88">
        <v>172611.6082956749</v>
      </c>
      <c r="AK173" s="116">
        <v>-1741.8567970712902</v>
      </c>
      <c r="AL173" s="88">
        <v>0</v>
      </c>
      <c r="AM173" s="88">
        <v>0</v>
      </c>
      <c r="AN173" s="116">
        <v>0</v>
      </c>
      <c r="AO173" s="88">
        <v>15243.207656384986</v>
      </c>
      <c r="AP173" s="88">
        <v>15429.207527220256</v>
      </c>
      <c r="AQ173" s="116">
        <v>185.99987083527049</v>
      </c>
      <c r="AR173" s="88">
        <v>290270.87352102157</v>
      </c>
      <c r="AS173" s="88">
        <v>283557.09038837132</v>
      </c>
      <c r="AT173" s="118">
        <v>-6713.7831326502492</v>
      </c>
      <c r="AU173" s="88">
        <v>20238.284072735645</v>
      </c>
      <c r="AV173" s="88">
        <v>5360.25</v>
      </c>
      <c r="AW173" s="94">
        <v>-14878.034072735645</v>
      </c>
      <c r="AX173" s="88">
        <v>21467.632089701685</v>
      </c>
      <c r="AY173" s="88">
        <v>8726.3840385024232</v>
      </c>
      <c r="AZ173" s="117">
        <v>-12741.248051199262</v>
      </c>
      <c r="BA173" s="88">
        <v>9756.2418532044721</v>
      </c>
      <c r="BB173" s="88">
        <v>4901</v>
      </c>
      <c r="BC173" s="94">
        <v>-4855.2418532044721</v>
      </c>
      <c r="BD173" s="88">
        <v>17217.916107114157</v>
      </c>
      <c r="BE173" s="88">
        <v>3042</v>
      </c>
      <c r="BF173" s="95">
        <v>-14175.916107114157</v>
      </c>
      <c r="BG173" s="88">
        <v>7119.0889521208646</v>
      </c>
      <c r="BH173" s="88">
        <v>902.60548619999997</v>
      </c>
      <c r="BI173" s="94">
        <v>-6216.4834659208645</v>
      </c>
      <c r="BJ173" s="88">
        <v>9040.7510041372152</v>
      </c>
      <c r="BK173" s="88">
        <v>17544.465083656109</v>
      </c>
      <c r="BL173" s="95">
        <v>8503.7140795188934</v>
      </c>
      <c r="BM173" s="88">
        <v>2020.7538034937265</v>
      </c>
      <c r="BN173" s="88">
        <v>0</v>
      </c>
      <c r="BO173" s="94">
        <v>-2020.7538034937265</v>
      </c>
      <c r="BP173" s="91">
        <v>86860.667882507769</v>
      </c>
      <c r="BQ173" s="96">
        <v>40476.70460835853</v>
      </c>
      <c r="BR173" s="94">
        <v>-46383.963274149239</v>
      </c>
      <c r="BS173" s="88">
        <v>304584.51807846571</v>
      </c>
      <c r="BT173" s="88">
        <v>351229.81127721956</v>
      </c>
      <c r="BU173" s="116">
        <v>46645.293198753847</v>
      </c>
      <c r="BV173" s="88">
        <v>184930.58602634293</v>
      </c>
      <c r="BW173" s="88">
        <v>197556.63535846665</v>
      </c>
      <c r="BX173" s="116">
        <v>12626.049332123715</v>
      </c>
      <c r="BY173" s="88">
        <v>45308.522592799527</v>
      </c>
      <c r="BZ173" s="88">
        <v>70070.922804030852</v>
      </c>
      <c r="CA173" s="116">
        <v>24762.400211231325</v>
      </c>
      <c r="CB173" s="88">
        <v>2589.211987143457</v>
      </c>
      <c r="CC173" s="88">
        <v>2624.6122247069616</v>
      </c>
      <c r="CD173" s="116">
        <v>35.400237563504561</v>
      </c>
      <c r="CE173" s="88">
        <v>309.62163690497107</v>
      </c>
      <c r="CF173" s="88">
        <v>665.33489215532018</v>
      </c>
      <c r="CG173" s="116">
        <v>355.71325525034911</v>
      </c>
      <c r="CH173" s="88">
        <v>61275.455506373146</v>
      </c>
      <c r="CI173" s="88">
        <v>45910.100480330031</v>
      </c>
      <c r="CJ173" s="116">
        <v>-15365.355026043115</v>
      </c>
      <c r="CK173" s="88">
        <v>52613.657535598511</v>
      </c>
      <c r="CL173" s="88">
        <v>50609.976442164443</v>
      </c>
      <c r="CM173" s="116">
        <v>-2003.6810934340683</v>
      </c>
      <c r="CN173" s="88">
        <v>113889.11304197166</v>
      </c>
      <c r="CO173" s="96">
        <v>96520.076922494482</v>
      </c>
      <c r="CP173" s="116">
        <v>-17369.036119477183</v>
      </c>
      <c r="CQ173" s="119">
        <v>1507498.3838424573</v>
      </c>
      <c r="CR173" s="77">
        <v>1515563.2793083638</v>
      </c>
      <c r="CS173" s="116">
        <v>8064.8954659064766</v>
      </c>
      <c r="CT173" s="91">
        <v>1808998.0606109488</v>
      </c>
      <c r="CU173" s="98">
        <v>1818675.9351700365</v>
      </c>
      <c r="CV173" s="117">
        <v>9677.8745590876788</v>
      </c>
      <c r="CW173" s="88">
        <v>63804.894534974759</v>
      </c>
      <c r="CX173" s="88">
        <v>54127.019975887422</v>
      </c>
      <c r="CY173" s="116">
        <v>-9677.8745590873368</v>
      </c>
      <c r="CZ173" s="99">
        <v>9677.8745590873368</v>
      </c>
      <c r="DA173" s="8">
        <v>1</v>
      </c>
      <c r="DB173" s="100">
        <v>40669.360000000001</v>
      </c>
      <c r="DC173" s="100">
        <v>5085.7499999999991</v>
      </c>
      <c r="DD173" s="100">
        <v>6037.3099999999977</v>
      </c>
      <c r="DE173" s="100">
        <v>4100.7999999999993</v>
      </c>
      <c r="DF173" s="101">
        <v>-48413.051782117342</v>
      </c>
      <c r="DG173" s="120">
        <v>22473635.461751085</v>
      </c>
      <c r="DH173" s="494">
        <v>22553.375230678794</v>
      </c>
      <c r="DI173" s="96">
        <f>VLOOKUP(A173,'[9]побудинковий звіт'!$A$9:$DQ$353,121,FALSE)</f>
        <v>81.180000000000007</v>
      </c>
      <c r="DJ173" s="103">
        <v>5.7690279049624094</v>
      </c>
      <c r="DK173" s="103">
        <v>6.9079426600288008</v>
      </c>
      <c r="DL173" s="103">
        <v>4.8471662313009372</v>
      </c>
      <c r="DM173" s="104">
        <v>34614.27371296809</v>
      </c>
      <c r="DN173" s="104">
        <v>984.94417820035051</v>
      </c>
      <c r="DO173" s="105">
        <v>35599.217891168439</v>
      </c>
      <c r="DP173" s="2"/>
      <c r="DQ173" s="104">
        <v>34632.050000000003</v>
      </c>
      <c r="DR173" s="104">
        <v>984.95</v>
      </c>
      <c r="DS173" s="104">
        <v>35617</v>
      </c>
      <c r="DT173" s="106">
        <v>35772.872612588777</v>
      </c>
      <c r="DU173" s="104">
        <v>-155.87261258877697</v>
      </c>
      <c r="DV173" s="107">
        <v>1136</v>
      </c>
      <c r="DX173" s="77">
        <v>452557.84968423523</v>
      </c>
      <c r="DY173" s="77">
        <v>388840.55399607576</v>
      </c>
      <c r="DZ173" s="108">
        <v>10138.109999999997</v>
      </c>
      <c r="EB173" s="109">
        <v>3483250.4822522588</v>
      </c>
      <c r="ED173" s="110">
        <v>42045</v>
      </c>
      <c r="EE173" s="111">
        <v>-6368.0517821173416</v>
      </c>
      <c r="EG173" s="112">
        <v>-46965.223258866979</v>
      </c>
      <c r="EI173" s="121">
        <v>10</v>
      </c>
      <c r="EJ173" s="77">
        <v>8575.1134676306065</v>
      </c>
      <c r="EN173" s="114" t="s">
        <v>354</v>
      </c>
    </row>
    <row r="174" spans="1:144" hidden="1" x14ac:dyDescent="0.3">
      <c r="A174" s="81">
        <v>150001026</v>
      </c>
      <c r="B174" s="82" t="s">
        <v>355</v>
      </c>
      <c r="C174" s="490" t="s">
        <v>356</v>
      </c>
      <c r="D174" s="84">
        <v>7052.84</v>
      </c>
      <c r="E174" s="115">
        <v>7052.84</v>
      </c>
      <c r="F174" s="104">
        <v>879.7</v>
      </c>
      <c r="G174" s="104">
        <v>0</v>
      </c>
      <c r="H174" s="88">
        <v>52471.307475771406</v>
      </c>
      <c r="I174" s="88">
        <v>50162.802239221128</v>
      </c>
      <c r="J174" s="116">
        <v>-2308.5052365502779</v>
      </c>
      <c r="K174" s="88">
        <v>18075.567415421658</v>
      </c>
      <c r="L174" s="88">
        <v>16621.636234414273</v>
      </c>
      <c r="M174" s="116">
        <v>-1453.931181007385</v>
      </c>
      <c r="N174" s="88">
        <v>44277.637974425947</v>
      </c>
      <c r="O174" s="88">
        <v>42103.003507183057</v>
      </c>
      <c r="P174" s="116">
        <v>-2174.6344672428895</v>
      </c>
      <c r="Q174" s="88">
        <v>10032.320218028344</v>
      </c>
      <c r="R174" s="88">
        <v>9539.8591053306664</v>
      </c>
      <c r="S174" s="116">
        <v>-492.46111269767789</v>
      </c>
      <c r="T174" s="88">
        <v>9189.1421449481804</v>
      </c>
      <c r="U174" s="88">
        <v>6316.4742556481315</v>
      </c>
      <c r="V174" s="116">
        <v>-2872.667889300049</v>
      </c>
      <c r="W174" s="88">
        <v>75148.453645580244</v>
      </c>
      <c r="X174" s="88">
        <v>61794.129797740818</v>
      </c>
      <c r="Y174" s="116">
        <v>-13354.323847839427</v>
      </c>
      <c r="Z174" s="88">
        <v>7615.5552000000016</v>
      </c>
      <c r="AA174" s="88">
        <v>0</v>
      </c>
      <c r="AB174" s="116">
        <v>-7615.5552000000016</v>
      </c>
      <c r="AC174" s="88">
        <v>147648.39415930485</v>
      </c>
      <c r="AD174" s="88">
        <v>166854.65854983477</v>
      </c>
      <c r="AE174" s="117">
        <v>19206.264390529919</v>
      </c>
      <c r="AF174" s="91">
        <v>364458.37823348062</v>
      </c>
      <c r="AG174" s="92">
        <v>353392.56368937285</v>
      </c>
      <c r="AH174" s="116">
        <v>-11065.814544107765</v>
      </c>
      <c r="AI174" s="88">
        <v>272795.5066696654</v>
      </c>
      <c r="AJ174" s="88">
        <v>269840.13165368087</v>
      </c>
      <c r="AK174" s="116">
        <v>-2955.3750159845222</v>
      </c>
      <c r="AL174" s="88">
        <v>27658.456098332947</v>
      </c>
      <c r="AM174" s="88">
        <v>13305.15811635954</v>
      </c>
      <c r="AN174" s="116">
        <v>-14353.297981973406</v>
      </c>
      <c r="AO174" s="88">
        <v>25179.019132503843</v>
      </c>
      <c r="AP174" s="88">
        <v>24848.324476876045</v>
      </c>
      <c r="AQ174" s="116">
        <v>-330.69465562779806</v>
      </c>
      <c r="AR174" s="88">
        <v>479611.67314428138</v>
      </c>
      <c r="AS174" s="88">
        <v>362830.58393006987</v>
      </c>
      <c r="AT174" s="118">
        <v>-116781.0892142115</v>
      </c>
      <c r="AU174" s="88">
        <v>11511.695907768999</v>
      </c>
      <c r="AV174" s="88">
        <v>46884</v>
      </c>
      <c r="AW174" s="94">
        <v>35372.304092231003</v>
      </c>
      <c r="AX174" s="88">
        <v>24861.514843936231</v>
      </c>
      <c r="AY174" s="88">
        <v>22290.47</v>
      </c>
      <c r="AZ174" s="117">
        <v>-2571.0448439362299</v>
      </c>
      <c r="BA174" s="88">
        <v>8164.3563803814268</v>
      </c>
      <c r="BB174" s="88">
        <v>1204</v>
      </c>
      <c r="BC174" s="94">
        <v>-6960.3563803814268</v>
      </c>
      <c r="BD174" s="88">
        <v>21325.525315552968</v>
      </c>
      <c r="BE174" s="88">
        <v>0</v>
      </c>
      <c r="BF174" s="95">
        <v>-21325.525315552968</v>
      </c>
      <c r="BG174" s="88">
        <v>18055.45640570499</v>
      </c>
      <c r="BH174" s="88">
        <v>20.605486199999998</v>
      </c>
      <c r="BI174" s="94">
        <v>-18034.850919504992</v>
      </c>
      <c r="BJ174" s="88">
        <v>20388.027263158107</v>
      </c>
      <c r="BK174" s="88">
        <v>12691</v>
      </c>
      <c r="BL174" s="95">
        <v>-7697.0272631581065</v>
      </c>
      <c r="BM174" s="88">
        <v>4658.5276301563599</v>
      </c>
      <c r="BN174" s="88">
        <v>8809</v>
      </c>
      <c r="BO174" s="94">
        <v>4150.4723698436401</v>
      </c>
      <c r="BP174" s="91">
        <v>108965.10374665906</v>
      </c>
      <c r="BQ174" s="96">
        <v>91899.075486200003</v>
      </c>
      <c r="BR174" s="94">
        <v>-17066.028260459061</v>
      </c>
      <c r="BS174" s="88">
        <v>409527.45651759778</v>
      </c>
      <c r="BT174" s="88">
        <v>430717.72954401025</v>
      </c>
      <c r="BU174" s="116">
        <v>21190.273026412469</v>
      </c>
      <c r="BV174" s="88">
        <v>257413.67172324873</v>
      </c>
      <c r="BW174" s="88">
        <v>286645.69283913088</v>
      </c>
      <c r="BX174" s="116">
        <v>29232.021115882148</v>
      </c>
      <c r="BY174" s="88">
        <v>55702.86141782887</v>
      </c>
      <c r="BZ174" s="88">
        <v>99086.81164605965</v>
      </c>
      <c r="CA174" s="116">
        <v>43383.95022823078</v>
      </c>
      <c r="CB174" s="88">
        <v>12979.042082362468</v>
      </c>
      <c r="CC174" s="88">
        <v>13300.222448702527</v>
      </c>
      <c r="CD174" s="116">
        <v>321.18036634005875</v>
      </c>
      <c r="CE174" s="88">
        <v>1569.0076450159409</v>
      </c>
      <c r="CF174" s="88">
        <v>0</v>
      </c>
      <c r="CG174" s="116">
        <v>-1569.0076450159409</v>
      </c>
      <c r="CH174" s="88">
        <v>134122.21840302798</v>
      </c>
      <c r="CI174" s="88">
        <v>123201.19380693336</v>
      </c>
      <c r="CJ174" s="116">
        <v>-10921.024596094619</v>
      </c>
      <c r="CK174" s="88">
        <v>123820.43013718294</v>
      </c>
      <c r="CL174" s="88">
        <v>107621.68860389473</v>
      </c>
      <c r="CM174" s="116">
        <v>-16198.741533288208</v>
      </c>
      <c r="CN174" s="88">
        <v>257942.64854021091</v>
      </c>
      <c r="CO174" s="96">
        <v>230822.88241082808</v>
      </c>
      <c r="CP174" s="116">
        <v>-27119.766129382828</v>
      </c>
      <c r="CQ174" s="119">
        <v>2273802.8249511877</v>
      </c>
      <c r="CR174" s="77">
        <v>2176689.1762412903</v>
      </c>
      <c r="CS174" s="116">
        <v>-97113.648709897418</v>
      </c>
      <c r="CT174" s="91">
        <v>2728563.3899414251</v>
      </c>
      <c r="CU174" s="98">
        <v>2612027.0114895483</v>
      </c>
      <c r="CV174" s="117">
        <v>-116536.37845187681</v>
      </c>
      <c r="CW174" s="88">
        <v>80052.718612387704</v>
      </c>
      <c r="CX174" s="88">
        <v>196589.09706426447</v>
      </c>
      <c r="CY174" s="116">
        <v>116536.37845187676</v>
      </c>
      <c r="CZ174" s="99">
        <v>-116536.37845187713</v>
      </c>
      <c r="DA174" s="8">
        <v>1</v>
      </c>
      <c r="DB174" s="100">
        <v>110043.09</v>
      </c>
      <c r="DC174" s="100">
        <v>0</v>
      </c>
      <c r="DD174" s="100">
        <v>56982.299999999996</v>
      </c>
      <c r="DE174" s="100">
        <v>0</v>
      </c>
      <c r="DF174" s="101">
        <v>-113011.37079313793</v>
      </c>
      <c r="DG174" s="120">
        <v>33703393.302645758</v>
      </c>
      <c r="DH174" s="494">
        <v>31422.177504235438</v>
      </c>
      <c r="DI174" s="96">
        <f>VLOOKUP(A174,'[9]побудинковий звіт'!$A$9:$DQ$353,121,FALSE)</f>
        <v>26167.89</v>
      </c>
      <c r="DJ174" s="103">
        <v>6.1519542693028075</v>
      </c>
      <c r="DK174" s="103">
        <v>7.7151568376438355</v>
      </c>
      <c r="DL174" s="103">
        <v>5.4054494663395838</v>
      </c>
      <c r="DM174" s="104">
        <v>53038.617451438346</v>
      </c>
      <c r="DN174" s="104">
        <v>0</v>
      </c>
      <c r="DO174" s="105">
        <v>53038.617451438346</v>
      </c>
      <c r="DP174" s="2"/>
      <c r="DQ174" s="104">
        <v>53060.79</v>
      </c>
      <c r="DR174" s="104">
        <v>0</v>
      </c>
      <c r="DS174" s="104">
        <v>53060.79</v>
      </c>
      <c r="DT174" s="106">
        <v>53195.381837994304</v>
      </c>
      <c r="DU174" s="104">
        <v>-134.59183799430321</v>
      </c>
      <c r="DV174" s="107">
        <v>1476.0000000000002</v>
      </c>
      <c r="DX174" s="77">
        <v>706292.13226912857</v>
      </c>
      <c r="DY174" s="77">
        <v>545675.59129952383</v>
      </c>
      <c r="DZ174" s="108">
        <v>56982.299999999996</v>
      </c>
      <c r="EB174" s="109">
        <v>5755340.0777313765</v>
      </c>
      <c r="ED174" s="110">
        <v>150217</v>
      </c>
      <c r="EE174" s="111">
        <v>37205.629206862068</v>
      </c>
      <c r="EG174" s="112">
        <v>-119612.86367598301</v>
      </c>
      <c r="EI174" s="121">
        <v>8</v>
      </c>
      <c r="EJ174" s="77">
        <v>14598.577562504601</v>
      </c>
      <c r="EN174" s="114" t="s">
        <v>356</v>
      </c>
    </row>
    <row r="175" spans="1:144" hidden="1" x14ac:dyDescent="0.3">
      <c r="A175" s="81">
        <v>150001027</v>
      </c>
      <c r="B175" s="82" t="s">
        <v>357</v>
      </c>
      <c r="C175" s="490" t="s">
        <v>358</v>
      </c>
      <c r="D175" s="84">
        <v>10391</v>
      </c>
      <c r="E175" s="115">
        <v>10260.299999999999</v>
      </c>
      <c r="F175" s="104">
        <v>1160.45</v>
      </c>
      <c r="G175" s="104">
        <v>130.69999999999999</v>
      </c>
      <c r="H175" s="88">
        <v>121113.95085373337</v>
      </c>
      <c r="I175" s="88">
        <v>112290.4445142365</v>
      </c>
      <c r="J175" s="116">
        <v>-8823.5063394968747</v>
      </c>
      <c r="K175" s="88">
        <v>20656.616214758331</v>
      </c>
      <c r="L175" s="88">
        <v>19056.373735529618</v>
      </c>
      <c r="M175" s="116">
        <v>-1600.2424792287129</v>
      </c>
      <c r="N175" s="88">
        <v>68071.833909240057</v>
      </c>
      <c r="O175" s="88">
        <v>64727.098412996005</v>
      </c>
      <c r="P175" s="116">
        <v>-3344.7354962440513</v>
      </c>
      <c r="Q175" s="88">
        <v>15214.020426237294</v>
      </c>
      <c r="R175" s="88">
        <v>14466.345320484075</v>
      </c>
      <c r="S175" s="116">
        <v>-747.6751057532183</v>
      </c>
      <c r="T175" s="88">
        <v>18813.178599230097</v>
      </c>
      <c r="U175" s="88">
        <v>12952.207075012837</v>
      </c>
      <c r="V175" s="116">
        <v>-5860.9715242172606</v>
      </c>
      <c r="W175" s="88">
        <v>101800.89104637704</v>
      </c>
      <c r="X175" s="88">
        <v>88664.146385516942</v>
      </c>
      <c r="Y175" s="116">
        <v>-13136.744660860102</v>
      </c>
      <c r="Z175" s="88">
        <v>11215.097999999996</v>
      </c>
      <c r="AA175" s="88">
        <v>0</v>
      </c>
      <c r="AB175" s="116">
        <v>-11215.097999999996</v>
      </c>
      <c r="AC175" s="88">
        <v>217737.32822096057</v>
      </c>
      <c r="AD175" s="88">
        <v>245137.60505644087</v>
      </c>
      <c r="AE175" s="117">
        <v>27400.276835480297</v>
      </c>
      <c r="AF175" s="91">
        <v>574622.91727053677</v>
      </c>
      <c r="AG175" s="92">
        <v>557294.22050021682</v>
      </c>
      <c r="AH175" s="116">
        <v>-17328.696770319948</v>
      </c>
      <c r="AI175" s="88">
        <v>397486.29959226836</v>
      </c>
      <c r="AJ175" s="88">
        <v>393412.75942830625</v>
      </c>
      <c r="AK175" s="116">
        <v>-4073.5401639621123</v>
      </c>
      <c r="AL175" s="88">
        <v>5674.0468949999995</v>
      </c>
      <c r="AM175" s="88">
        <v>3786.4318312281384</v>
      </c>
      <c r="AN175" s="116">
        <v>-1887.6150637718611</v>
      </c>
      <c r="AO175" s="88">
        <v>31528.097577075896</v>
      </c>
      <c r="AP175" s="88">
        <v>31177.395771673735</v>
      </c>
      <c r="AQ175" s="116">
        <v>-350.70180540216097</v>
      </c>
      <c r="AR175" s="88">
        <v>665948.43519053457</v>
      </c>
      <c r="AS175" s="88">
        <v>597482.44517302595</v>
      </c>
      <c r="AT175" s="118">
        <v>-68465.990017508622</v>
      </c>
      <c r="AU175" s="88">
        <v>26872.084823609715</v>
      </c>
      <c r="AV175" s="88">
        <v>14728.998172939784</v>
      </c>
      <c r="AW175" s="94">
        <v>-12143.086650669931</v>
      </c>
      <c r="AX175" s="88">
        <v>30499.768823783263</v>
      </c>
      <c r="AY175" s="88">
        <v>67771.47121863495</v>
      </c>
      <c r="AZ175" s="117">
        <v>37271.702394851687</v>
      </c>
      <c r="BA175" s="88">
        <v>15749.319768898418</v>
      </c>
      <c r="BB175" s="88">
        <v>15442.52</v>
      </c>
      <c r="BC175" s="94">
        <v>-306.79976889841782</v>
      </c>
      <c r="BD175" s="88">
        <v>36972.836566221245</v>
      </c>
      <c r="BE175" s="88">
        <v>1275</v>
      </c>
      <c r="BF175" s="95">
        <v>-35697.836566221245</v>
      </c>
      <c r="BG175" s="88">
        <v>36964.245847189588</v>
      </c>
      <c r="BH175" s="88">
        <v>474.93930685425067</v>
      </c>
      <c r="BI175" s="94">
        <v>-36489.306540335339</v>
      </c>
      <c r="BJ175" s="88">
        <v>32559.047601786828</v>
      </c>
      <c r="BK175" s="88">
        <v>19200.635320783113</v>
      </c>
      <c r="BL175" s="95">
        <v>-13358.412281003715</v>
      </c>
      <c r="BM175" s="88">
        <v>3173.8161289656864</v>
      </c>
      <c r="BN175" s="88">
        <v>15189</v>
      </c>
      <c r="BO175" s="94">
        <v>12015.183871034315</v>
      </c>
      <c r="BP175" s="91">
        <v>182791.11956045474</v>
      </c>
      <c r="BQ175" s="96">
        <v>134082.56401921209</v>
      </c>
      <c r="BR175" s="94">
        <v>-48708.555541242647</v>
      </c>
      <c r="BS175" s="88">
        <v>485758.28354524041</v>
      </c>
      <c r="BT175" s="88">
        <v>552827.64489067451</v>
      </c>
      <c r="BU175" s="116">
        <v>67069.361345434096</v>
      </c>
      <c r="BV175" s="88">
        <v>347972.0010952166</v>
      </c>
      <c r="BW175" s="88">
        <v>383431.12064158154</v>
      </c>
      <c r="BX175" s="116">
        <v>35459.119546364935</v>
      </c>
      <c r="BY175" s="88">
        <v>90683.614611919009</v>
      </c>
      <c r="BZ175" s="88">
        <v>112556.06744655217</v>
      </c>
      <c r="CA175" s="116">
        <v>21872.452834633164</v>
      </c>
      <c r="CB175" s="88">
        <v>9538.9422104109162</v>
      </c>
      <c r="CC175" s="88">
        <v>9760.9328636851897</v>
      </c>
      <c r="CD175" s="116">
        <v>221.99065327427343</v>
      </c>
      <c r="CE175" s="88">
        <v>1151.4828676495872</v>
      </c>
      <c r="CF175" s="88">
        <v>0</v>
      </c>
      <c r="CG175" s="116">
        <v>-1151.4828676495872</v>
      </c>
      <c r="CH175" s="88">
        <v>166397.77057387307</v>
      </c>
      <c r="CI175" s="88">
        <v>118126.35353085827</v>
      </c>
      <c r="CJ175" s="116">
        <v>-48271.417043014808</v>
      </c>
      <c r="CK175" s="88">
        <v>95497.668124788615</v>
      </c>
      <c r="CL175" s="88">
        <v>84160.67459275556</v>
      </c>
      <c r="CM175" s="116">
        <v>-11336.993532033055</v>
      </c>
      <c r="CN175" s="88">
        <v>261895.43869866169</v>
      </c>
      <c r="CO175" s="96">
        <v>202287.02812361383</v>
      </c>
      <c r="CP175" s="116">
        <v>-59608.410575047863</v>
      </c>
      <c r="CQ175" s="119">
        <v>3055050.6791149685</v>
      </c>
      <c r="CR175" s="77">
        <v>2978098.6106897704</v>
      </c>
      <c r="CS175" s="116">
        <v>-76952.068425198086</v>
      </c>
      <c r="CT175" s="91">
        <v>3666060.8149379622</v>
      </c>
      <c r="CU175" s="98">
        <v>3573718.3328277245</v>
      </c>
      <c r="CV175" s="117">
        <v>-92342.482110237703</v>
      </c>
      <c r="CW175" s="88">
        <v>125017.99856846598</v>
      </c>
      <c r="CX175" s="88">
        <v>217360.48067870401</v>
      </c>
      <c r="CY175" s="116">
        <v>92342.482110238037</v>
      </c>
      <c r="CZ175" s="99">
        <v>-92342.482110238896</v>
      </c>
      <c r="DA175" s="8">
        <v>1</v>
      </c>
      <c r="DB175" s="100">
        <v>225418.16</v>
      </c>
      <c r="DC175" s="100">
        <v>23445.200000000001</v>
      </c>
      <c r="DD175" s="100">
        <v>154308.53</v>
      </c>
      <c r="DE175" s="100">
        <v>22791.010000000002</v>
      </c>
      <c r="DF175" s="101">
        <v>5781.1615782235749</v>
      </c>
      <c r="DG175" s="120">
        <v>45492945.762077138</v>
      </c>
      <c r="DH175" s="494">
        <v>45712.219169399395</v>
      </c>
      <c r="DI175" s="96">
        <f>VLOOKUP(A175,'[9]побудинковий звіт'!$A$9:$DQ$353,121,FALSE)</f>
        <v>22065.97</v>
      </c>
      <c r="DJ175" s="103">
        <v>5.8523338005686236</v>
      </c>
      <c r="DK175" s="103">
        <v>7.0700781193831848</v>
      </c>
      <c r="DL175" s="103">
        <v>5.005275604704031</v>
      </c>
      <c r="DM175" s="104">
        <v>71127.991133538919</v>
      </c>
      <c r="DN175" s="104">
        <v>654.18952153481678</v>
      </c>
      <c r="DO175" s="105">
        <v>71782.180655073738</v>
      </c>
      <c r="DP175" s="2"/>
      <c r="DQ175" s="104">
        <v>71118.460000000006</v>
      </c>
      <c r="DR175" s="104">
        <v>654.19000000000005</v>
      </c>
      <c r="DS175" s="104">
        <v>71772.650000000009</v>
      </c>
      <c r="DT175" s="106">
        <v>72084.807048417133</v>
      </c>
      <c r="DU175" s="104">
        <v>-312.15704841712432</v>
      </c>
      <c r="DV175" s="107">
        <v>1476.0000000000002</v>
      </c>
      <c r="DX175" s="77">
        <v>1018487.4657011871</v>
      </c>
      <c r="DY175" s="77">
        <v>877878.01103068574</v>
      </c>
      <c r="DZ175" s="108">
        <v>177099.54</v>
      </c>
      <c r="EB175" s="109">
        <v>7991381.2222864144</v>
      </c>
      <c r="ED175" s="110">
        <v>47510</v>
      </c>
      <c r="EE175" s="111">
        <v>53291.161578223575</v>
      </c>
      <c r="EG175" s="112">
        <v>-57365.708734197106</v>
      </c>
      <c r="EI175" s="121">
        <v>9</v>
      </c>
      <c r="EJ175" s="77">
        <v>20166.984206476882</v>
      </c>
      <c r="EN175" s="114" t="s">
        <v>358</v>
      </c>
    </row>
    <row r="176" spans="1:144" hidden="1" x14ac:dyDescent="0.3">
      <c r="A176" s="81">
        <v>150001036</v>
      </c>
      <c r="B176" s="82" t="s">
        <v>359</v>
      </c>
      <c r="C176" s="490" t="s">
        <v>360</v>
      </c>
      <c r="D176" s="84">
        <v>211.4</v>
      </c>
      <c r="E176" s="115">
        <v>211.4</v>
      </c>
      <c r="F176" s="104"/>
      <c r="G176" s="104">
        <v>0</v>
      </c>
      <c r="H176" s="88">
        <v>0</v>
      </c>
      <c r="I176" s="88">
        <v>0</v>
      </c>
      <c r="J176" s="116">
        <v>0</v>
      </c>
      <c r="K176" s="88">
        <v>0</v>
      </c>
      <c r="L176" s="88">
        <v>0</v>
      </c>
      <c r="M176" s="116">
        <v>0</v>
      </c>
      <c r="N176" s="88">
        <v>0</v>
      </c>
      <c r="O176" s="88">
        <v>0</v>
      </c>
      <c r="P176" s="116">
        <v>0</v>
      </c>
      <c r="Q176" s="88">
        <v>0</v>
      </c>
      <c r="R176" s="88">
        <v>0</v>
      </c>
      <c r="S176" s="116">
        <v>0</v>
      </c>
      <c r="T176" s="88">
        <v>0</v>
      </c>
      <c r="U176" s="88">
        <v>0</v>
      </c>
      <c r="V176" s="116">
        <v>0</v>
      </c>
      <c r="W176" s="88">
        <v>0</v>
      </c>
      <c r="X176" s="88">
        <v>0</v>
      </c>
      <c r="Y176" s="116">
        <v>0</v>
      </c>
      <c r="Z176" s="88">
        <v>228.31200000000004</v>
      </c>
      <c r="AA176" s="88">
        <v>0</v>
      </c>
      <c r="AB176" s="116">
        <v>-228.31200000000004</v>
      </c>
      <c r="AC176" s="88">
        <v>1827.5419964453092</v>
      </c>
      <c r="AD176" s="88">
        <v>4143.5960770765869</v>
      </c>
      <c r="AE176" s="117">
        <v>2316.0540806312774</v>
      </c>
      <c r="AF176" s="91">
        <v>2055.8539964453093</v>
      </c>
      <c r="AG176" s="92">
        <v>4143.5960770765869</v>
      </c>
      <c r="AH176" s="116">
        <v>2087.7420806312775</v>
      </c>
      <c r="AI176" s="88">
        <v>0</v>
      </c>
      <c r="AJ176" s="88">
        <v>0</v>
      </c>
      <c r="AK176" s="116">
        <v>0</v>
      </c>
      <c r="AL176" s="88">
        <v>0</v>
      </c>
      <c r="AM176" s="88">
        <v>0</v>
      </c>
      <c r="AN176" s="116">
        <v>0</v>
      </c>
      <c r="AO176" s="88">
        <v>950.98067833534742</v>
      </c>
      <c r="AP176" s="88">
        <v>678.66355614623512</v>
      </c>
      <c r="AQ176" s="116">
        <v>-272.3171221891123</v>
      </c>
      <c r="AR176" s="88">
        <v>11201.116365725968</v>
      </c>
      <c r="AS176" s="88">
        <v>0</v>
      </c>
      <c r="AT176" s="118">
        <v>-11201.116365725968</v>
      </c>
      <c r="AU176" s="88">
        <v>0</v>
      </c>
      <c r="AV176" s="88">
        <v>0</v>
      </c>
      <c r="AW176" s="94">
        <v>0</v>
      </c>
      <c r="AX176" s="88">
        <v>0</v>
      </c>
      <c r="AY176" s="88">
        <v>0</v>
      </c>
      <c r="AZ176" s="117">
        <v>0</v>
      </c>
      <c r="BA176" s="88">
        <v>0</v>
      </c>
      <c r="BB176" s="88">
        <v>0</v>
      </c>
      <c r="BC176" s="94">
        <v>0</v>
      </c>
      <c r="BD176" s="88">
        <v>0</v>
      </c>
      <c r="BE176" s="88">
        <v>0</v>
      </c>
      <c r="BF176" s="95">
        <v>0</v>
      </c>
      <c r="BG176" s="88">
        <v>0</v>
      </c>
      <c r="BH176" s="88">
        <v>0</v>
      </c>
      <c r="BI176" s="94">
        <v>0</v>
      </c>
      <c r="BJ176" s="88">
        <v>0</v>
      </c>
      <c r="BK176" s="88">
        <v>0</v>
      </c>
      <c r="BL176" s="95">
        <v>0</v>
      </c>
      <c r="BM176" s="88">
        <v>68.050841658216257</v>
      </c>
      <c r="BN176" s="88">
        <v>0</v>
      </c>
      <c r="BO176" s="94">
        <v>-68.050841658216257</v>
      </c>
      <c r="BP176" s="91">
        <v>68.050841658216257</v>
      </c>
      <c r="BQ176" s="96">
        <v>0</v>
      </c>
      <c r="BR176" s="94">
        <v>-68.050841658216257</v>
      </c>
      <c r="BS176" s="88">
        <v>2472.4577779337428</v>
      </c>
      <c r="BT176" s="88">
        <v>3775.2722885344747</v>
      </c>
      <c r="BU176" s="116">
        <v>1302.8145106007319</v>
      </c>
      <c r="BV176" s="88">
        <v>0</v>
      </c>
      <c r="BW176" s="88">
        <v>20.485919754081745</v>
      </c>
      <c r="BX176" s="116">
        <v>20.485919754081745</v>
      </c>
      <c r="BY176" s="88">
        <v>0</v>
      </c>
      <c r="BZ176" s="88">
        <v>962.57238283715105</v>
      </c>
      <c r="CA176" s="116">
        <v>962.57238283715105</v>
      </c>
      <c r="CB176" s="88">
        <v>0</v>
      </c>
      <c r="CC176" s="88">
        <v>0</v>
      </c>
      <c r="CD176" s="116">
        <v>0</v>
      </c>
      <c r="CE176" s="88">
        <v>0</v>
      </c>
      <c r="CF176" s="88">
        <v>0</v>
      </c>
      <c r="CG176" s="116">
        <v>0</v>
      </c>
      <c r="CH176" s="88">
        <v>0</v>
      </c>
      <c r="CI176" s="88">
        <v>0</v>
      </c>
      <c r="CJ176" s="116">
        <v>0</v>
      </c>
      <c r="CK176" s="88">
        <v>0</v>
      </c>
      <c r="CL176" s="88">
        <v>0</v>
      </c>
      <c r="CM176" s="116">
        <v>0</v>
      </c>
      <c r="CN176" s="88">
        <v>0</v>
      </c>
      <c r="CO176" s="96">
        <v>0</v>
      </c>
      <c r="CP176" s="116">
        <v>0</v>
      </c>
      <c r="CQ176" s="119">
        <v>16748.459660098582</v>
      </c>
      <c r="CR176" s="77">
        <v>9580.5902243485289</v>
      </c>
      <c r="CS176" s="116">
        <v>-7167.8694357500535</v>
      </c>
      <c r="CT176" s="91">
        <v>20098.151592118298</v>
      </c>
      <c r="CU176" s="98">
        <v>11496.708269218234</v>
      </c>
      <c r="CV176" s="117">
        <v>-8601.4433229000642</v>
      </c>
      <c r="CW176" s="88">
        <v>707.31381620911657</v>
      </c>
      <c r="CX176" s="88">
        <v>9308.7571391091788</v>
      </c>
      <c r="CY176" s="116">
        <v>8601.4433229000624</v>
      </c>
      <c r="CZ176" s="99">
        <v>-8601.4433229000642</v>
      </c>
      <c r="DA176" s="8">
        <v>1</v>
      </c>
      <c r="DB176" s="100">
        <v>394.26</v>
      </c>
      <c r="DC176" s="100">
        <v>0</v>
      </c>
      <c r="DD176" s="100">
        <v>0</v>
      </c>
      <c r="DE176" s="100">
        <v>0</v>
      </c>
      <c r="DF176" s="101">
        <v>-5723.4017705669994</v>
      </c>
      <c r="DG176" s="120">
        <v>249665.58489992897</v>
      </c>
      <c r="DH176" s="494">
        <v>941.84021250948149</v>
      </c>
      <c r="DI176" s="96">
        <f>VLOOKUP(A176,'[9]побудинковий звіт'!$A$9:$DQ$353,121,FALSE)</f>
        <v>0</v>
      </c>
      <c r="DJ176" s="103">
        <v>1.8650399843337748</v>
      </c>
      <c r="DK176" s="103"/>
      <c r="DL176" s="103">
        <v>1.8650399843337748</v>
      </c>
      <c r="DM176" s="104">
        <v>394.26945268816002</v>
      </c>
      <c r="DN176" s="104">
        <v>0</v>
      </c>
      <c r="DO176" s="105">
        <v>394.26945268816002</v>
      </c>
      <c r="DP176" s="2"/>
      <c r="DQ176" s="104">
        <v>394.26</v>
      </c>
      <c r="DR176" s="104">
        <v>0</v>
      </c>
      <c r="DS176" s="104">
        <v>394.26</v>
      </c>
      <c r="DT176" s="106">
        <v>396.19271831102907</v>
      </c>
      <c r="DU176" s="104">
        <v>-1.9327183110290775</v>
      </c>
      <c r="DV176" s="107">
        <v>1104</v>
      </c>
      <c r="DX176" s="77">
        <v>13523.00064886102</v>
      </c>
      <c r="DY176" s="77">
        <v>0</v>
      </c>
      <c r="DZ176" s="108">
        <v>0</v>
      </c>
      <c r="EB176" s="109">
        <v>134413.39638871161</v>
      </c>
      <c r="ED176" s="110">
        <v>-2580</v>
      </c>
      <c r="EE176" s="111">
        <v>-8303.4017705669994</v>
      </c>
      <c r="EG176" s="112">
        <v>-6162.739910991645</v>
      </c>
      <c r="EI176" s="121">
        <v>1</v>
      </c>
      <c r="EJ176" s="77">
        <v>265.26964048468335</v>
      </c>
      <c r="EN176" s="114" t="s">
        <v>360</v>
      </c>
    </row>
    <row r="177" spans="1:144" hidden="1" x14ac:dyDescent="0.3">
      <c r="A177" s="81">
        <v>150001029</v>
      </c>
      <c r="B177" s="82" t="s">
        <v>361</v>
      </c>
      <c r="C177" s="490" t="s">
        <v>362</v>
      </c>
      <c r="D177" s="84">
        <v>7425.1</v>
      </c>
      <c r="E177" s="115">
        <v>7425.1</v>
      </c>
      <c r="F177" s="104">
        <v>926.05</v>
      </c>
      <c r="G177" s="104">
        <v>0</v>
      </c>
      <c r="H177" s="88">
        <v>93185.765731928739</v>
      </c>
      <c r="I177" s="88">
        <v>86192.242470069032</v>
      </c>
      <c r="J177" s="116">
        <v>-6993.5232618597074</v>
      </c>
      <c r="K177" s="88">
        <v>16502.649632610268</v>
      </c>
      <c r="L177" s="88">
        <v>15204.608731785051</v>
      </c>
      <c r="M177" s="116">
        <v>-1298.0409008252172</v>
      </c>
      <c r="N177" s="88">
        <v>55106.991387449838</v>
      </c>
      <c r="O177" s="88">
        <v>52400.062339397613</v>
      </c>
      <c r="P177" s="116">
        <v>-2706.929048052225</v>
      </c>
      <c r="Q177" s="88">
        <v>10268.535412196274</v>
      </c>
      <c r="R177" s="88">
        <v>9763.8651595442279</v>
      </c>
      <c r="S177" s="116">
        <v>-504.67025265204575</v>
      </c>
      <c r="T177" s="88">
        <v>14109.598640411708</v>
      </c>
      <c r="U177" s="88">
        <v>9762.6100259840132</v>
      </c>
      <c r="V177" s="116">
        <v>-4346.9886144276952</v>
      </c>
      <c r="W177" s="88">
        <v>64149.481107095715</v>
      </c>
      <c r="X177" s="88">
        <v>54244.042058836902</v>
      </c>
      <c r="Y177" s="116">
        <v>-9905.4390482588133</v>
      </c>
      <c r="Z177" s="88">
        <v>8021.5380000000005</v>
      </c>
      <c r="AA177" s="88">
        <v>3308.0986734266485</v>
      </c>
      <c r="AB177" s="116">
        <v>-4713.4393265733524</v>
      </c>
      <c r="AC177" s="88">
        <v>155477.93413840077</v>
      </c>
      <c r="AD177" s="88">
        <v>175682.51957716703</v>
      </c>
      <c r="AE177" s="117">
        <v>20204.585438766255</v>
      </c>
      <c r="AF177" s="91">
        <v>416822.49405009334</v>
      </c>
      <c r="AG177" s="92">
        <v>406558.04903621052</v>
      </c>
      <c r="AH177" s="116">
        <v>-10264.445013882825</v>
      </c>
      <c r="AI177" s="88">
        <v>310861.6343342844</v>
      </c>
      <c r="AJ177" s="88">
        <v>307675.52769789728</v>
      </c>
      <c r="AK177" s="116">
        <v>-3186.1066363871214</v>
      </c>
      <c r="AL177" s="88">
        <v>2837.0234474999997</v>
      </c>
      <c r="AM177" s="88">
        <v>2483.4327476960334</v>
      </c>
      <c r="AN177" s="116">
        <v>-353.59069980396634</v>
      </c>
      <c r="AO177" s="88">
        <v>23633.174070509216</v>
      </c>
      <c r="AP177" s="88">
        <v>23765.686882082795</v>
      </c>
      <c r="AQ177" s="116">
        <v>132.5128115735788</v>
      </c>
      <c r="AR177" s="88">
        <v>460403.14466794266</v>
      </c>
      <c r="AS177" s="88">
        <v>480091.00155868568</v>
      </c>
      <c r="AT177" s="118">
        <v>19687.856890743016</v>
      </c>
      <c r="AU177" s="88">
        <v>22812.323919123301</v>
      </c>
      <c r="AV177" s="88">
        <v>25896.77849629234</v>
      </c>
      <c r="AW177" s="94">
        <v>3084.4545771690391</v>
      </c>
      <c r="AX177" s="88">
        <v>26762.854340564238</v>
      </c>
      <c r="AY177" s="88">
        <v>46042.955092467251</v>
      </c>
      <c r="AZ177" s="117">
        <v>19280.100751903014</v>
      </c>
      <c r="BA177" s="88">
        <v>14554.070085367028</v>
      </c>
      <c r="BB177" s="88">
        <v>0</v>
      </c>
      <c r="BC177" s="94">
        <v>-14554.070085367028</v>
      </c>
      <c r="BD177" s="88">
        <v>23305.727926088031</v>
      </c>
      <c r="BE177" s="88">
        <v>3530</v>
      </c>
      <c r="BF177" s="95">
        <v>-19775.727926088031</v>
      </c>
      <c r="BG177" s="88">
        <v>29535.927593335826</v>
      </c>
      <c r="BH177" s="88">
        <v>15178</v>
      </c>
      <c r="BI177" s="94">
        <v>-14357.927593335826</v>
      </c>
      <c r="BJ177" s="88">
        <v>19020.083914391096</v>
      </c>
      <c r="BK177" s="88">
        <v>22942.183642880591</v>
      </c>
      <c r="BL177" s="95">
        <v>3922.0997284894947</v>
      </c>
      <c r="BM177" s="88">
        <v>3573.4056442013557</v>
      </c>
      <c r="BN177" s="88">
        <v>5307</v>
      </c>
      <c r="BO177" s="94">
        <v>1733.5943557986443</v>
      </c>
      <c r="BP177" s="91">
        <v>139564.39342307087</v>
      </c>
      <c r="BQ177" s="96">
        <v>118896.91723164017</v>
      </c>
      <c r="BR177" s="94">
        <v>-20667.476191430702</v>
      </c>
      <c r="BS177" s="88">
        <v>449385.49617448205</v>
      </c>
      <c r="BT177" s="88">
        <v>518041.15214538563</v>
      </c>
      <c r="BU177" s="116">
        <v>68655.655970903579</v>
      </c>
      <c r="BV177" s="88">
        <v>202242.14964496379</v>
      </c>
      <c r="BW177" s="88">
        <v>214299.77235881286</v>
      </c>
      <c r="BX177" s="116">
        <v>12057.622713849065</v>
      </c>
      <c r="BY177" s="88">
        <v>138062.33485354684</v>
      </c>
      <c r="BZ177" s="88">
        <v>115702.03753831871</v>
      </c>
      <c r="CA177" s="116">
        <v>-22360.297315228134</v>
      </c>
      <c r="CB177" s="88">
        <v>9610.2364329074499</v>
      </c>
      <c r="CC177" s="88">
        <v>9847.5450671005201</v>
      </c>
      <c r="CD177" s="116">
        <v>237.30863419307025</v>
      </c>
      <c r="CE177" s="88">
        <v>1161.7003816674512</v>
      </c>
      <c r="CF177" s="88">
        <v>0</v>
      </c>
      <c r="CG177" s="116">
        <v>-1161.7003816674512</v>
      </c>
      <c r="CH177" s="88">
        <v>134349.12611035194</v>
      </c>
      <c r="CI177" s="88">
        <v>107987.55019173748</v>
      </c>
      <c r="CJ177" s="116">
        <v>-26361.575918614457</v>
      </c>
      <c r="CK177" s="88">
        <v>53547.08077341543</v>
      </c>
      <c r="CL177" s="88">
        <v>53428.176803877119</v>
      </c>
      <c r="CM177" s="116">
        <v>-118.90396953831078</v>
      </c>
      <c r="CN177" s="88">
        <v>187896.20688376736</v>
      </c>
      <c r="CO177" s="96">
        <v>161415.72699561459</v>
      </c>
      <c r="CP177" s="116">
        <v>-26480.479888152768</v>
      </c>
      <c r="CQ177" s="119">
        <v>2342479.9883647352</v>
      </c>
      <c r="CR177" s="77">
        <v>2358776.8492594445</v>
      </c>
      <c r="CS177" s="116">
        <v>16296.86089470936</v>
      </c>
      <c r="CT177" s="91">
        <v>2810975.9860376823</v>
      </c>
      <c r="CU177" s="98">
        <v>2830532.2191113331</v>
      </c>
      <c r="CV177" s="117">
        <v>19556.233073650859</v>
      </c>
      <c r="CW177" s="88">
        <v>98567.009141349408</v>
      </c>
      <c r="CX177" s="88">
        <v>79010.776067698374</v>
      </c>
      <c r="CY177" s="116">
        <v>-19556.233073651034</v>
      </c>
      <c r="CZ177" s="99">
        <v>19556.233073650968</v>
      </c>
      <c r="DA177" s="8">
        <v>1</v>
      </c>
      <c r="DB177" s="100">
        <v>133959.85</v>
      </c>
      <c r="DC177" s="100">
        <v>0</v>
      </c>
      <c r="DD177" s="100">
        <v>78669.53</v>
      </c>
      <c r="DE177" s="100">
        <v>0</v>
      </c>
      <c r="DF177" s="101">
        <v>-9605.9169250538107</v>
      </c>
      <c r="DG177" s="120">
        <v>34914515.94214838</v>
      </c>
      <c r="DH177" s="494">
        <v>33080.689507588228</v>
      </c>
      <c r="DI177" s="96">
        <f>VLOOKUP(A177,'[9]побудинковий звіт'!$A$9:$DQ$353,121,FALSE)</f>
        <v>10507.11</v>
      </c>
      <c r="DJ177" s="103">
        <v>6.3200055743525345</v>
      </c>
      <c r="DK177" s="103">
        <v>7.6075024938781581</v>
      </c>
      <c r="DL177" s="103">
        <v>5.7199924102816881</v>
      </c>
      <c r="DM177" s="104">
        <v>55294.180244968011</v>
      </c>
      <c r="DN177" s="104">
        <v>0</v>
      </c>
      <c r="DO177" s="105">
        <v>55294.180244968011</v>
      </c>
      <c r="DP177" s="2"/>
      <c r="DQ177" s="104">
        <v>55290.32</v>
      </c>
      <c r="DR177" s="104">
        <v>0</v>
      </c>
      <c r="DS177" s="104">
        <v>55290.32</v>
      </c>
      <c r="DT177" s="106">
        <v>55563.907953480055</v>
      </c>
      <c r="DU177" s="104">
        <v>-273.58795348005515</v>
      </c>
      <c r="DV177" s="107">
        <v>1432.0000000000002</v>
      </c>
      <c r="DX177" s="77">
        <v>719961.04570921627</v>
      </c>
      <c r="DY177" s="77">
        <v>718785.502548391</v>
      </c>
      <c r="DZ177" s="108">
        <v>78669.53</v>
      </c>
      <c r="EB177" s="109">
        <v>5524837.7360153124</v>
      </c>
      <c r="ED177" s="110">
        <v>-13294</v>
      </c>
      <c r="EE177" s="111">
        <v>-22899.916925053811</v>
      </c>
      <c r="EG177" s="112">
        <v>30549.220052319804</v>
      </c>
      <c r="EI177" s="121">
        <v>9</v>
      </c>
      <c r="EJ177" s="77">
        <v>14188.027500055161</v>
      </c>
      <c r="EN177" s="114" t="s">
        <v>362</v>
      </c>
    </row>
    <row r="178" spans="1:144" hidden="1" x14ac:dyDescent="0.3">
      <c r="A178" s="81">
        <v>150001030</v>
      </c>
      <c r="B178" s="82" t="s">
        <v>363</v>
      </c>
      <c r="C178" s="490" t="s">
        <v>364</v>
      </c>
      <c r="D178" s="125">
        <v>6125.75</v>
      </c>
      <c r="E178" s="115">
        <v>6125.75</v>
      </c>
      <c r="F178" s="104">
        <v>715.15</v>
      </c>
      <c r="G178" s="104">
        <v>0</v>
      </c>
      <c r="H178" s="88">
        <v>45440.43690087516</v>
      </c>
      <c r="I178" s="88">
        <v>43238.205789728905</v>
      </c>
      <c r="J178" s="116">
        <v>-2202.231111146255</v>
      </c>
      <c r="K178" s="88">
        <v>13188.875618090548</v>
      </c>
      <c r="L178" s="88">
        <v>12133.526442517001</v>
      </c>
      <c r="M178" s="116">
        <v>-1055.3491755735467</v>
      </c>
      <c r="N178" s="88">
        <v>41702.428986814382</v>
      </c>
      <c r="O178" s="88">
        <v>39653.795727873068</v>
      </c>
      <c r="P178" s="116">
        <v>-2048.6332589413141</v>
      </c>
      <c r="Q178" s="88">
        <v>8496.4575958388195</v>
      </c>
      <c r="R178" s="88">
        <v>8078.9441326005453</v>
      </c>
      <c r="S178" s="116">
        <v>-417.5134632382742</v>
      </c>
      <c r="T178" s="88">
        <v>4449.7968689420459</v>
      </c>
      <c r="U178" s="88">
        <v>3123.8417106751758</v>
      </c>
      <c r="V178" s="116">
        <v>-1325.9551582668701</v>
      </c>
      <c r="W178" s="88">
        <v>52800.135002388291</v>
      </c>
      <c r="X178" s="88">
        <v>47645.788659751248</v>
      </c>
      <c r="Y178" s="116">
        <v>-5154.3463426370436</v>
      </c>
      <c r="Z178" s="88">
        <v>6616.4580000000014</v>
      </c>
      <c r="AA178" s="88">
        <v>3308.0986734266485</v>
      </c>
      <c r="AB178" s="116">
        <v>-3308.359326573353</v>
      </c>
      <c r="AC178" s="88">
        <v>128257.90072274276</v>
      </c>
      <c r="AD178" s="88">
        <v>144930.17641679139</v>
      </c>
      <c r="AE178" s="117">
        <v>16672.275694048629</v>
      </c>
      <c r="AF178" s="91">
        <v>300952.48969569203</v>
      </c>
      <c r="AG178" s="92">
        <v>302112.37755336403</v>
      </c>
      <c r="AH178" s="116">
        <v>1159.8878576720017</v>
      </c>
      <c r="AI178" s="88">
        <v>325384.56428969139</v>
      </c>
      <c r="AJ178" s="88">
        <v>322049.64258031605</v>
      </c>
      <c r="AK178" s="116">
        <v>-3334.9217093753396</v>
      </c>
      <c r="AL178" s="88">
        <v>2837.0234474999997</v>
      </c>
      <c r="AM178" s="88">
        <v>1697.6474968716807</v>
      </c>
      <c r="AN178" s="116">
        <v>-1139.3759506283191</v>
      </c>
      <c r="AO178" s="88">
        <v>20097.7660698002</v>
      </c>
      <c r="AP178" s="88">
        <v>18206.080707620222</v>
      </c>
      <c r="AQ178" s="116">
        <v>-1891.6853621799783</v>
      </c>
      <c r="AR178" s="88">
        <v>407467.65099359467</v>
      </c>
      <c r="AS178" s="88">
        <v>426716.4446665892</v>
      </c>
      <c r="AT178" s="118">
        <v>19248.793672994536</v>
      </c>
      <c r="AU178" s="88">
        <v>10549.051266396316</v>
      </c>
      <c r="AV178" s="88">
        <v>6196.0300000000007</v>
      </c>
      <c r="AW178" s="94">
        <v>-4353.0212663963157</v>
      </c>
      <c r="AX178" s="88">
        <v>18138.623602499345</v>
      </c>
      <c r="AY178" s="88">
        <v>10111.33</v>
      </c>
      <c r="AZ178" s="117">
        <v>-8027.2936024993451</v>
      </c>
      <c r="BA178" s="88">
        <v>7372.835303214365</v>
      </c>
      <c r="BB178" s="88">
        <v>0</v>
      </c>
      <c r="BC178" s="94">
        <v>-7372.835303214365</v>
      </c>
      <c r="BD178" s="88">
        <v>17827.146860798519</v>
      </c>
      <c r="BE178" s="88">
        <v>0</v>
      </c>
      <c r="BF178" s="95">
        <v>-17827.146860798519</v>
      </c>
      <c r="BG178" s="88">
        <v>8743.6651265163382</v>
      </c>
      <c r="BH178" s="88">
        <v>0</v>
      </c>
      <c r="BI178" s="94">
        <v>-8743.6651265163382</v>
      </c>
      <c r="BJ178" s="88">
        <v>11647.322416218927</v>
      </c>
      <c r="BK178" s="88">
        <v>3692</v>
      </c>
      <c r="BL178" s="95">
        <v>-7955.3224162189272</v>
      </c>
      <c r="BM178" s="88">
        <v>4608.8702366474772</v>
      </c>
      <c r="BN178" s="88">
        <v>6240</v>
      </c>
      <c r="BO178" s="94">
        <v>1631.1297633525228</v>
      </c>
      <c r="BP178" s="91">
        <v>78887.514812291294</v>
      </c>
      <c r="BQ178" s="96">
        <v>26239.360000000001</v>
      </c>
      <c r="BR178" s="94">
        <v>-52648.154812291294</v>
      </c>
      <c r="BS178" s="88">
        <v>342538.14231104415</v>
      </c>
      <c r="BT178" s="88">
        <v>367908.59625137597</v>
      </c>
      <c r="BU178" s="116">
        <v>25370.453940331819</v>
      </c>
      <c r="BV178" s="88">
        <v>183588.71513819497</v>
      </c>
      <c r="BW178" s="88">
        <v>198802.17076840316</v>
      </c>
      <c r="BX178" s="116">
        <v>15213.455630208191</v>
      </c>
      <c r="BY178" s="88">
        <v>63389.276733754392</v>
      </c>
      <c r="BZ178" s="88">
        <v>76947.048648736178</v>
      </c>
      <c r="CA178" s="116">
        <v>13557.771914981786</v>
      </c>
      <c r="CB178" s="88">
        <v>10753.109805272517</v>
      </c>
      <c r="CC178" s="88">
        <v>11023.371343769237</v>
      </c>
      <c r="CD178" s="116">
        <v>270.26153849671937</v>
      </c>
      <c r="CE178" s="88">
        <v>1300.4108750008781</v>
      </c>
      <c r="CF178" s="88">
        <v>0</v>
      </c>
      <c r="CG178" s="116">
        <v>-1300.4108750008781</v>
      </c>
      <c r="CH178" s="88">
        <v>64540.353046003453</v>
      </c>
      <c r="CI178" s="88">
        <v>45955.641223708408</v>
      </c>
      <c r="CJ178" s="116">
        <v>-18584.711822295045</v>
      </c>
      <c r="CK178" s="88">
        <v>53282.155769154844</v>
      </c>
      <c r="CL178" s="88">
        <v>57357.256565679505</v>
      </c>
      <c r="CM178" s="116">
        <v>4075.1007965246608</v>
      </c>
      <c r="CN178" s="88">
        <v>117822.5088151583</v>
      </c>
      <c r="CO178" s="96">
        <v>103312.89778938791</v>
      </c>
      <c r="CP178" s="116">
        <v>-14509.611025770399</v>
      </c>
      <c r="CQ178" s="119">
        <v>1855019.172986995</v>
      </c>
      <c r="CR178" s="77">
        <v>1855015.6378064337</v>
      </c>
      <c r="CS178" s="116">
        <v>-3.5351805612444878</v>
      </c>
      <c r="CT178" s="91">
        <v>2226023.007584394</v>
      </c>
      <c r="CU178" s="98">
        <v>2226018.7653677203</v>
      </c>
      <c r="CV178" s="117">
        <v>-4.2422166736796498</v>
      </c>
      <c r="CW178" s="88">
        <v>65046.091306660499</v>
      </c>
      <c r="CX178" s="88">
        <v>65050.333523333771</v>
      </c>
      <c r="CY178" s="116">
        <v>4.2422166732721962</v>
      </c>
      <c r="CZ178" s="99">
        <v>-4.2422166734468192</v>
      </c>
      <c r="DA178" s="8">
        <v>1</v>
      </c>
      <c r="DB178" s="100">
        <v>68730.67</v>
      </c>
      <c r="DC178" s="100">
        <v>0</v>
      </c>
      <c r="DD178" s="100">
        <v>25492.129999999997</v>
      </c>
      <c r="DE178" s="100">
        <v>0</v>
      </c>
      <c r="DF178" s="101">
        <v>-32679.032591189025</v>
      </c>
      <c r="DG178" s="120">
        <v>27492829.186692651</v>
      </c>
      <c r="DH178" s="494">
        <v>27291.758191958164</v>
      </c>
      <c r="DI178" s="96">
        <f>VLOOKUP(A178,'[9]побудинковий звіт'!$A$9:$DQ$353,121,FALSE)</f>
        <v>3380.24</v>
      </c>
      <c r="DJ178" s="103">
        <v>5.6436686827549165</v>
      </c>
      <c r="DK178" s="103">
        <v>7.2435965931885855</v>
      </c>
      <c r="DL178" s="103">
        <v>5.0131020224758327</v>
      </c>
      <c r="DM178" s="104">
        <v>43228.273385578344</v>
      </c>
      <c r="DN178" s="104">
        <v>0</v>
      </c>
      <c r="DO178" s="105">
        <v>43228.273385578344</v>
      </c>
      <c r="DP178" s="2"/>
      <c r="DQ178" s="104">
        <v>43224.78</v>
      </c>
      <c r="DR178" s="104">
        <v>0</v>
      </c>
      <c r="DS178" s="104">
        <v>43224.78</v>
      </c>
      <c r="DT178" s="106">
        <v>43356.041681299255</v>
      </c>
      <c r="DU178" s="104">
        <v>-131.26168129925645</v>
      </c>
      <c r="DV178" s="107">
        <v>1432.0000000000002</v>
      </c>
      <c r="DX178" s="77">
        <v>583626.1989670631</v>
      </c>
      <c r="DY178" s="77">
        <v>543546.96559990698</v>
      </c>
      <c r="DZ178" s="108">
        <v>25492.129999999997</v>
      </c>
      <c r="EB178" s="109">
        <v>4889611.811923136</v>
      </c>
      <c r="ED178" s="110">
        <v>54469</v>
      </c>
      <c r="EE178" s="111">
        <v>21789.967408810975</v>
      </c>
      <c r="EG178" s="112">
        <v>112284.09446629218</v>
      </c>
      <c r="EI178" s="121">
        <v>8</v>
      </c>
      <c r="EJ178" s="77">
        <v>11962.258347976847</v>
      </c>
      <c r="EN178" s="114" t="s">
        <v>364</v>
      </c>
    </row>
    <row r="179" spans="1:144" hidden="1" x14ac:dyDescent="0.3">
      <c r="A179" s="81">
        <v>150001031</v>
      </c>
      <c r="B179" s="82" t="s">
        <v>365</v>
      </c>
      <c r="C179" s="490" t="s">
        <v>366</v>
      </c>
      <c r="D179" s="84">
        <v>159.9</v>
      </c>
      <c r="E179" s="115">
        <v>159.9</v>
      </c>
      <c r="F179" s="104"/>
      <c r="G179" s="104">
        <v>0</v>
      </c>
      <c r="H179" s="88">
        <v>0</v>
      </c>
      <c r="I179" s="88">
        <v>0</v>
      </c>
      <c r="J179" s="116">
        <v>0</v>
      </c>
      <c r="K179" s="88">
        <v>0</v>
      </c>
      <c r="L179" s="88">
        <v>0</v>
      </c>
      <c r="M179" s="116">
        <v>0</v>
      </c>
      <c r="N179" s="88">
        <v>0</v>
      </c>
      <c r="O179" s="88">
        <v>0</v>
      </c>
      <c r="P179" s="116">
        <v>0</v>
      </c>
      <c r="Q179" s="88">
        <v>0</v>
      </c>
      <c r="R179" s="88">
        <v>0</v>
      </c>
      <c r="S179" s="116">
        <v>0</v>
      </c>
      <c r="T179" s="88">
        <v>0</v>
      </c>
      <c r="U179" s="88">
        <v>0</v>
      </c>
      <c r="V179" s="116">
        <v>0</v>
      </c>
      <c r="W179" s="88">
        <v>0</v>
      </c>
      <c r="X179" s="88">
        <v>0</v>
      </c>
      <c r="Y179" s="116">
        <v>0</v>
      </c>
      <c r="Z179" s="88">
        <v>172.69200000000001</v>
      </c>
      <c r="AA179" s="88">
        <v>0</v>
      </c>
      <c r="AB179" s="116">
        <v>-172.69200000000001</v>
      </c>
      <c r="AC179" s="88">
        <v>1382.4692568749406</v>
      </c>
      <c r="AD179" s="88">
        <v>3134.1580545153556</v>
      </c>
      <c r="AE179" s="117">
        <v>1751.688797640415</v>
      </c>
      <c r="AF179" s="91">
        <v>1555.1612568749406</v>
      </c>
      <c r="AG179" s="92">
        <v>3134.1580545153556</v>
      </c>
      <c r="AH179" s="116">
        <v>1578.996797640415</v>
      </c>
      <c r="AI179" s="88">
        <v>0</v>
      </c>
      <c r="AJ179" s="88">
        <v>0</v>
      </c>
      <c r="AK179" s="116">
        <v>0</v>
      </c>
      <c r="AL179" s="88">
        <v>0</v>
      </c>
      <c r="AM179" s="88">
        <v>0</v>
      </c>
      <c r="AN179" s="116">
        <v>0</v>
      </c>
      <c r="AO179" s="88">
        <v>951.51018932429361</v>
      </c>
      <c r="AP179" s="88">
        <v>655.27849680264251</v>
      </c>
      <c r="AQ179" s="116">
        <v>-296.2316925216511</v>
      </c>
      <c r="AR179" s="88">
        <v>9331.9322829351277</v>
      </c>
      <c r="AS179" s="88">
        <v>4085</v>
      </c>
      <c r="AT179" s="118">
        <v>-5246.9322829351277</v>
      </c>
      <c r="AU179" s="88">
        <v>0</v>
      </c>
      <c r="AV179" s="88">
        <v>0</v>
      </c>
      <c r="AW179" s="94">
        <v>0</v>
      </c>
      <c r="AX179" s="88">
        <v>0</v>
      </c>
      <c r="AY179" s="88">
        <v>0</v>
      </c>
      <c r="AZ179" s="117">
        <v>0</v>
      </c>
      <c r="BA179" s="88">
        <v>0</v>
      </c>
      <c r="BB179" s="88">
        <v>0</v>
      </c>
      <c r="BC179" s="94">
        <v>0</v>
      </c>
      <c r="BD179" s="88">
        <v>0</v>
      </c>
      <c r="BE179" s="88">
        <v>0</v>
      </c>
      <c r="BF179" s="95">
        <v>0</v>
      </c>
      <c r="BG179" s="88">
        <v>0</v>
      </c>
      <c r="BH179" s="88">
        <v>0</v>
      </c>
      <c r="BI179" s="94">
        <v>0</v>
      </c>
      <c r="BJ179" s="88">
        <v>0</v>
      </c>
      <c r="BK179" s="88">
        <v>0</v>
      </c>
      <c r="BL179" s="95">
        <v>0</v>
      </c>
      <c r="BM179" s="88">
        <v>68.050841658216257</v>
      </c>
      <c r="BN179" s="88">
        <v>0</v>
      </c>
      <c r="BO179" s="94">
        <v>-68.050841658216257</v>
      </c>
      <c r="BP179" s="91">
        <v>68.050841658216257</v>
      </c>
      <c r="BQ179" s="96">
        <v>0</v>
      </c>
      <c r="BR179" s="94">
        <v>-68.050841658216257</v>
      </c>
      <c r="BS179" s="88">
        <v>2843.326444623804</v>
      </c>
      <c r="BT179" s="88">
        <v>5121.2690416003043</v>
      </c>
      <c r="BU179" s="116">
        <v>2277.9425969765002</v>
      </c>
      <c r="BV179" s="88">
        <v>0</v>
      </c>
      <c r="BW179" s="88">
        <v>15.49526286034849</v>
      </c>
      <c r="BX179" s="116">
        <v>15.49526286034849</v>
      </c>
      <c r="BY179" s="88">
        <v>0</v>
      </c>
      <c r="BZ179" s="88">
        <v>1435.0863401947563</v>
      </c>
      <c r="CA179" s="116">
        <v>1435.0863401947563</v>
      </c>
      <c r="CB179" s="88">
        <v>0</v>
      </c>
      <c r="CC179" s="88">
        <v>0</v>
      </c>
      <c r="CD179" s="116">
        <v>0</v>
      </c>
      <c r="CE179" s="88">
        <v>0</v>
      </c>
      <c r="CF179" s="88">
        <v>0</v>
      </c>
      <c r="CG179" s="116">
        <v>0</v>
      </c>
      <c r="CH179" s="88">
        <v>0</v>
      </c>
      <c r="CI179" s="88">
        <v>0</v>
      </c>
      <c r="CJ179" s="116">
        <v>0</v>
      </c>
      <c r="CK179" s="88">
        <v>0</v>
      </c>
      <c r="CL179" s="88">
        <v>0</v>
      </c>
      <c r="CM179" s="116">
        <v>0</v>
      </c>
      <c r="CN179" s="88">
        <v>0</v>
      </c>
      <c r="CO179" s="96">
        <v>0</v>
      </c>
      <c r="CP179" s="116">
        <v>0</v>
      </c>
      <c r="CQ179" s="119">
        <v>14749.981015416382</v>
      </c>
      <c r="CR179" s="77">
        <v>14446.287195973408</v>
      </c>
      <c r="CS179" s="116">
        <v>-303.69381944297493</v>
      </c>
      <c r="CT179" s="91">
        <v>17699.977218499658</v>
      </c>
      <c r="CU179" s="98">
        <v>17335.544635168088</v>
      </c>
      <c r="CV179" s="117">
        <v>-364.43258333157064</v>
      </c>
      <c r="CW179" s="88">
        <v>833.30361298660569</v>
      </c>
      <c r="CX179" s="88">
        <v>1197.7361963181731</v>
      </c>
      <c r="CY179" s="116">
        <v>364.43258333156746</v>
      </c>
      <c r="CZ179" s="99">
        <v>-364.43258333156928</v>
      </c>
      <c r="DA179" s="8">
        <v>1</v>
      </c>
      <c r="DB179" s="100">
        <v>573.65</v>
      </c>
      <c r="DC179" s="100">
        <v>0</v>
      </c>
      <c r="DD179" s="100">
        <v>221.06</v>
      </c>
      <c r="DE179" s="100">
        <v>0</v>
      </c>
      <c r="DF179" s="101">
        <v>-1117.6700122391539</v>
      </c>
      <c r="DG179" s="120">
        <v>222399.36997783516</v>
      </c>
      <c r="DH179" s="494">
        <v>712.39474919709596</v>
      </c>
      <c r="DI179" s="96">
        <f>VLOOKUP(A179,'[9]побудинковий звіт'!$A$9:$DQ$353,121,FALSE)</f>
        <v>0</v>
      </c>
      <c r="DJ179" s="103">
        <v>2.2050756335787618</v>
      </c>
      <c r="DK179" s="103"/>
      <c r="DL179" s="103">
        <v>2.2050756335787618</v>
      </c>
      <c r="DM179" s="104">
        <v>352.59159380924405</v>
      </c>
      <c r="DN179" s="104">
        <v>0</v>
      </c>
      <c r="DO179" s="105">
        <v>352.59159380924405</v>
      </c>
      <c r="DP179" s="2"/>
      <c r="DQ179" s="104">
        <v>352.59</v>
      </c>
      <c r="DR179" s="104">
        <v>0</v>
      </c>
      <c r="DS179" s="104">
        <v>352.59</v>
      </c>
      <c r="DT179" s="106">
        <v>355.62826782291211</v>
      </c>
      <c r="DU179" s="104">
        <v>-3.0382678229121325</v>
      </c>
      <c r="DV179" s="107">
        <v>0</v>
      </c>
      <c r="DX179" s="77">
        <v>11279.979749512013</v>
      </c>
      <c r="DY179" s="77">
        <v>4902</v>
      </c>
      <c r="DZ179" s="108">
        <v>221.06</v>
      </c>
      <c r="EB179" s="109">
        <v>111983.18739522152</v>
      </c>
      <c r="ED179" s="110">
        <v>-2112</v>
      </c>
      <c r="EE179" s="111">
        <v>-3229.6700122391539</v>
      </c>
      <c r="EG179" s="112">
        <v>138.14728976147171</v>
      </c>
      <c r="EI179" s="121">
        <v>1</v>
      </c>
      <c r="EJ179" s="77">
        <v>203.6685331992536</v>
      </c>
      <c r="EN179" s="114" t="s">
        <v>366</v>
      </c>
    </row>
    <row r="180" spans="1:144" hidden="1" x14ac:dyDescent="0.3">
      <c r="A180" s="81">
        <v>150001037</v>
      </c>
      <c r="B180" s="82" t="s">
        <v>367</v>
      </c>
      <c r="C180" s="490" t="s">
        <v>368</v>
      </c>
      <c r="D180" s="84">
        <v>161.4</v>
      </c>
      <c r="E180" s="115">
        <v>161.4</v>
      </c>
      <c r="F180" s="104"/>
      <c r="G180" s="104">
        <v>0</v>
      </c>
      <c r="H180" s="88">
        <v>0</v>
      </c>
      <c r="I180" s="88">
        <v>0</v>
      </c>
      <c r="J180" s="116">
        <v>0</v>
      </c>
      <c r="K180" s="88">
        <v>0</v>
      </c>
      <c r="L180" s="88">
        <v>0</v>
      </c>
      <c r="M180" s="116">
        <v>0</v>
      </c>
      <c r="N180" s="88">
        <v>0</v>
      </c>
      <c r="O180" s="88">
        <v>0</v>
      </c>
      <c r="P180" s="116">
        <v>0</v>
      </c>
      <c r="Q180" s="88">
        <v>0</v>
      </c>
      <c r="R180" s="88">
        <v>0</v>
      </c>
      <c r="S180" s="116">
        <v>0</v>
      </c>
      <c r="T180" s="88">
        <v>0</v>
      </c>
      <c r="U180" s="88">
        <v>0</v>
      </c>
      <c r="V180" s="116">
        <v>0</v>
      </c>
      <c r="W180" s="88">
        <v>0</v>
      </c>
      <c r="X180" s="88">
        <v>0</v>
      </c>
      <c r="Y180" s="116">
        <v>0</v>
      </c>
      <c r="Z180" s="88">
        <v>174.31200000000004</v>
      </c>
      <c r="AA180" s="88">
        <v>0</v>
      </c>
      <c r="AB180" s="116">
        <v>-174.31200000000004</v>
      </c>
      <c r="AC180" s="88">
        <v>1395.4991939148697</v>
      </c>
      <c r="AD180" s="88">
        <v>3163.5591619685952</v>
      </c>
      <c r="AE180" s="117">
        <v>1768.0599680537255</v>
      </c>
      <c r="AF180" s="91">
        <v>1569.8111939148698</v>
      </c>
      <c r="AG180" s="92">
        <v>3163.5591619685952</v>
      </c>
      <c r="AH180" s="116">
        <v>1593.7479680537253</v>
      </c>
      <c r="AI180" s="88">
        <v>0</v>
      </c>
      <c r="AJ180" s="88">
        <v>0</v>
      </c>
      <c r="AK180" s="116">
        <v>0</v>
      </c>
      <c r="AL180" s="88">
        <v>0</v>
      </c>
      <c r="AM180" s="88">
        <v>0</v>
      </c>
      <c r="AN180" s="116">
        <v>0</v>
      </c>
      <c r="AO180" s="88">
        <v>1279.415071964278</v>
      </c>
      <c r="AP180" s="88">
        <v>885.83114699520831</v>
      </c>
      <c r="AQ180" s="116">
        <v>-393.5839249690697</v>
      </c>
      <c r="AR180" s="88">
        <v>8682.9374544098409</v>
      </c>
      <c r="AS180" s="88">
        <v>0</v>
      </c>
      <c r="AT180" s="118">
        <v>-8682.9374544098409</v>
      </c>
      <c r="AU180" s="88">
        <v>0</v>
      </c>
      <c r="AV180" s="88">
        <v>0</v>
      </c>
      <c r="AW180" s="94">
        <v>0</v>
      </c>
      <c r="AX180" s="88">
        <v>0</v>
      </c>
      <c r="AY180" s="88">
        <v>0</v>
      </c>
      <c r="AZ180" s="117">
        <v>0</v>
      </c>
      <c r="BA180" s="88">
        <v>0</v>
      </c>
      <c r="BB180" s="88">
        <v>0</v>
      </c>
      <c r="BC180" s="94">
        <v>0</v>
      </c>
      <c r="BD180" s="88">
        <v>0</v>
      </c>
      <c r="BE180" s="88">
        <v>0</v>
      </c>
      <c r="BF180" s="95">
        <v>0</v>
      </c>
      <c r="BG180" s="88">
        <v>0</v>
      </c>
      <c r="BH180" s="88">
        <v>0</v>
      </c>
      <c r="BI180" s="94">
        <v>0</v>
      </c>
      <c r="BJ180" s="88">
        <v>0</v>
      </c>
      <c r="BK180" s="88">
        <v>0</v>
      </c>
      <c r="BL180" s="95">
        <v>0</v>
      </c>
      <c r="BM180" s="88">
        <v>76.414374505059527</v>
      </c>
      <c r="BN180" s="88">
        <v>0</v>
      </c>
      <c r="BO180" s="94">
        <v>-76.414374505059527</v>
      </c>
      <c r="BP180" s="91">
        <v>76.414374505059527</v>
      </c>
      <c r="BQ180" s="96">
        <v>0</v>
      </c>
      <c r="BR180" s="94">
        <v>-76.414374505059527</v>
      </c>
      <c r="BS180" s="88">
        <v>2472.4577779337428</v>
      </c>
      <c r="BT180" s="88">
        <v>4781.7143464461378</v>
      </c>
      <c r="BU180" s="116">
        <v>2309.256568512395</v>
      </c>
      <c r="BV180" s="88">
        <v>0</v>
      </c>
      <c r="BW180" s="88">
        <v>15.640621799000916</v>
      </c>
      <c r="BX180" s="116">
        <v>15.640621799000916</v>
      </c>
      <c r="BY180" s="88">
        <v>0</v>
      </c>
      <c r="BZ180" s="88">
        <v>1385.9630131667627</v>
      </c>
      <c r="CA180" s="116">
        <v>1385.9630131667627</v>
      </c>
      <c r="CB180" s="88">
        <v>0</v>
      </c>
      <c r="CC180" s="88">
        <v>0</v>
      </c>
      <c r="CD180" s="116">
        <v>0</v>
      </c>
      <c r="CE180" s="88">
        <v>0</v>
      </c>
      <c r="CF180" s="88">
        <v>0</v>
      </c>
      <c r="CG180" s="116">
        <v>0</v>
      </c>
      <c r="CH180" s="88">
        <v>0</v>
      </c>
      <c r="CI180" s="88">
        <v>0</v>
      </c>
      <c r="CJ180" s="116">
        <v>0</v>
      </c>
      <c r="CK180" s="88">
        <v>0</v>
      </c>
      <c r="CL180" s="88">
        <v>0</v>
      </c>
      <c r="CM180" s="116">
        <v>0</v>
      </c>
      <c r="CN180" s="88">
        <v>0</v>
      </c>
      <c r="CO180" s="96">
        <v>0</v>
      </c>
      <c r="CP180" s="116">
        <v>0</v>
      </c>
      <c r="CQ180" s="119">
        <v>14081.035872727791</v>
      </c>
      <c r="CR180" s="77">
        <v>10232.708290375704</v>
      </c>
      <c r="CS180" s="116">
        <v>-3848.3275823520871</v>
      </c>
      <c r="CT180" s="91">
        <v>16897.243047273347</v>
      </c>
      <c r="CU180" s="98">
        <v>12279.249948450844</v>
      </c>
      <c r="CV180" s="117">
        <v>-4617.9930988225024</v>
      </c>
      <c r="CW180" s="88">
        <v>745.46980283014227</v>
      </c>
      <c r="CX180" s="88">
        <v>5363.4629016526451</v>
      </c>
      <c r="CY180" s="116">
        <v>4617.9930988225024</v>
      </c>
      <c r="CZ180" s="99">
        <v>-4617.9930988225024</v>
      </c>
      <c r="DA180" s="8">
        <v>1</v>
      </c>
      <c r="DB180" s="100">
        <v>335.71</v>
      </c>
      <c r="DC180" s="100">
        <v>0</v>
      </c>
      <c r="DD180" s="100">
        <v>0</v>
      </c>
      <c r="DE180" s="100">
        <v>0</v>
      </c>
      <c r="DF180" s="101">
        <v>-4529.5850056727995</v>
      </c>
      <c r="DG180" s="120">
        <v>211712.55420124187</v>
      </c>
      <c r="DH180" s="494">
        <v>719.07762676930145</v>
      </c>
      <c r="DI180" s="96">
        <f>VLOOKUP(A180,'[9]побудинковий звіт'!$A$9:$DQ$353,121,FALSE)</f>
        <v>0</v>
      </c>
      <c r="DJ180" s="103">
        <v>2.0799687734351764</v>
      </c>
      <c r="DK180" s="103"/>
      <c r="DL180" s="103">
        <v>2.0799687734351764</v>
      </c>
      <c r="DM180" s="104">
        <v>335.70696003243751</v>
      </c>
      <c r="DN180" s="104">
        <v>0</v>
      </c>
      <c r="DO180" s="105">
        <v>335.70696003243751</v>
      </c>
      <c r="DP180" s="2"/>
      <c r="DQ180" s="104">
        <v>335.71</v>
      </c>
      <c r="DR180" s="104">
        <v>0</v>
      </c>
      <c r="DS180" s="104">
        <v>335.71</v>
      </c>
      <c r="DT180" s="106">
        <v>338.2893212634562</v>
      </c>
      <c r="DU180" s="104">
        <v>-2.5793212634562224</v>
      </c>
      <c r="DV180" s="107">
        <v>0</v>
      </c>
      <c r="DX180" s="77">
        <v>10511.222194697879</v>
      </c>
      <c r="DY180" s="77">
        <v>0</v>
      </c>
      <c r="DZ180" s="108">
        <v>0</v>
      </c>
      <c r="EB180" s="109">
        <v>104195.2494529181</v>
      </c>
      <c r="ED180" s="110">
        <v>-300</v>
      </c>
      <c r="EE180" s="111">
        <v>-4829.5850056727995</v>
      </c>
      <c r="EG180" s="112">
        <v>-4320.2562902736518</v>
      </c>
      <c r="EI180" s="121">
        <v>1</v>
      </c>
      <c r="EJ180" s="77">
        <v>193.94149335927588</v>
      </c>
      <c r="EN180" s="114" t="s">
        <v>368</v>
      </c>
    </row>
    <row r="181" spans="1:144" hidden="1" x14ac:dyDescent="0.3">
      <c r="A181" s="81">
        <v>150001032</v>
      </c>
      <c r="B181" s="82" t="s">
        <v>369</v>
      </c>
      <c r="C181" s="490" t="s">
        <v>370</v>
      </c>
      <c r="D181" s="84">
        <v>6020</v>
      </c>
      <c r="E181" s="115">
        <v>6020</v>
      </c>
      <c r="F181" s="104">
        <v>735.55</v>
      </c>
      <c r="G181" s="104">
        <v>0</v>
      </c>
      <c r="H181" s="88">
        <v>64777.950301696117</v>
      </c>
      <c r="I181" s="88">
        <v>60554.666899341268</v>
      </c>
      <c r="J181" s="116">
        <v>-4223.2834023548494</v>
      </c>
      <c r="K181" s="88">
        <v>8720.6270188511262</v>
      </c>
      <c r="L181" s="88">
        <v>8258.3235731214663</v>
      </c>
      <c r="M181" s="116">
        <v>-462.30344572965987</v>
      </c>
      <c r="N181" s="88">
        <v>39016.997399096072</v>
      </c>
      <c r="O181" s="88">
        <v>37099.821154968871</v>
      </c>
      <c r="P181" s="116">
        <v>-1917.1762441272003</v>
      </c>
      <c r="Q181" s="88">
        <v>8188.8487464540713</v>
      </c>
      <c r="R181" s="88">
        <v>7786.5237520082273</v>
      </c>
      <c r="S181" s="116">
        <v>-402.32499444584391</v>
      </c>
      <c r="T181" s="88">
        <v>7054.7986871033181</v>
      </c>
      <c r="U181" s="88">
        <v>4971.7048949107157</v>
      </c>
      <c r="V181" s="116">
        <v>-2083.0937921926025</v>
      </c>
      <c r="W181" s="88">
        <v>63356.863519229322</v>
      </c>
      <c r="X181" s="88">
        <v>52316.561757469855</v>
      </c>
      <c r="Y181" s="116">
        <v>-11040.301761759467</v>
      </c>
      <c r="Z181" s="88">
        <v>6502.7340000000013</v>
      </c>
      <c r="AA181" s="88">
        <v>0</v>
      </c>
      <c r="AB181" s="116">
        <v>-6502.7340000000013</v>
      </c>
      <c r="AC181" s="88">
        <v>126048.38671521412</v>
      </c>
      <c r="AD181" s="88">
        <v>142430.99848980157</v>
      </c>
      <c r="AE181" s="117">
        <v>16382.611774587451</v>
      </c>
      <c r="AF181" s="91">
        <v>323667.20638764417</v>
      </c>
      <c r="AG181" s="92">
        <v>313418.60052162199</v>
      </c>
      <c r="AH181" s="116">
        <v>-10248.605866022175</v>
      </c>
      <c r="AI181" s="88">
        <v>332543.81533188594</v>
      </c>
      <c r="AJ181" s="88">
        <v>327610.03871100117</v>
      </c>
      <c r="AK181" s="116">
        <v>-4933.7766208847752</v>
      </c>
      <c r="AL181" s="88">
        <v>0</v>
      </c>
      <c r="AM181" s="88">
        <v>0</v>
      </c>
      <c r="AN181" s="116">
        <v>0</v>
      </c>
      <c r="AO181" s="88">
        <v>21084.704241825631</v>
      </c>
      <c r="AP181" s="88">
        <v>21089.322536563977</v>
      </c>
      <c r="AQ181" s="116">
        <v>4.6182947383458668</v>
      </c>
      <c r="AR181" s="88">
        <v>381769.06775656244</v>
      </c>
      <c r="AS181" s="88">
        <v>337534.05471818673</v>
      </c>
      <c r="AT181" s="118">
        <v>-44235.013038375706</v>
      </c>
      <c r="AU181" s="88">
        <v>13323.764747366942</v>
      </c>
      <c r="AV181" s="88">
        <v>6854.9051570505108</v>
      </c>
      <c r="AW181" s="94">
        <v>-6468.8595903164314</v>
      </c>
      <c r="AX181" s="88">
        <v>14346.209065132854</v>
      </c>
      <c r="AY181" s="88">
        <v>17130</v>
      </c>
      <c r="AZ181" s="117">
        <v>2783.7909348671456</v>
      </c>
      <c r="BA181" s="88">
        <v>11166.117201706305</v>
      </c>
      <c r="BB181" s="88">
        <v>3026</v>
      </c>
      <c r="BC181" s="94">
        <v>-8140.1172017063054</v>
      </c>
      <c r="BD181" s="88">
        <v>18293.158802246529</v>
      </c>
      <c r="BE181" s="88">
        <v>996</v>
      </c>
      <c r="BF181" s="95">
        <v>-17297.158802246529</v>
      </c>
      <c r="BG181" s="88">
        <v>14767.677333355308</v>
      </c>
      <c r="BH181" s="88">
        <v>13718.883466059451</v>
      </c>
      <c r="BI181" s="94">
        <v>-1048.7938672958571</v>
      </c>
      <c r="BJ181" s="88">
        <v>19136.646983443094</v>
      </c>
      <c r="BK181" s="88">
        <v>17416.847426599452</v>
      </c>
      <c r="BL181" s="95">
        <v>-1719.7995568436418</v>
      </c>
      <c r="BM181" s="88">
        <v>4608.8702366474772</v>
      </c>
      <c r="BN181" s="88">
        <v>5601.82</v>
      </c>
      <c r="BO181" s="94">
        <v>992.9497633525225</v>
      </c>
      <c r="BP181" s="91">
        <v>95642.444369898512</v>
      </c>
      <c r="BQ181" s="96">
        <v>64744.456049709413</v>
      </c>
      <c r="BR181" s="94">
        <v>-30897.988320189099</v>
      </c>
      <c r="BS181" s="88">
        <v>353694.03686092026</v>
      </c>
      <c r="BT181" s="88">
        <v>392986.03612703027</v>
      </c>
      <c r="BU181" s="116">
        <v>39291.999266110011</v>
      </c>
      <c r="BV181" s="88">
        <v>262670.87414069014</v>
      </c>
      <c r="BW181" s="88">
        <v>247719.27860069904</v>
      </c>
      <c r="BX181" s="116">
        <v>-14951.595539991104</v>
      </c>
      <c r="BY181" s="88">
        <v>60287.039026979801</v>
      </c>
      <c r="BZ181" s="88">
        <v>69057.442448703994</v>
      </c>
      <c r="CA181" s="116">
        <v>8770.4034217241933</v>
      </c>
      <c r="CB181" s="88">
        <v>11752.849773559325</v>
      </c>
      <c r="CC181" s="88">
        <v>12053.531641966722</v>
      </c>
      <c r="CD181" s="116">
        <v>300.68186840739691</v>
      </c>
      <c r="CE181" s="88">
        <v>1421.9373674860792</v>
      </c>
      <c r="CF181" s="88">
        <v>2201.3535664773649</v>
      </c>
      <c r="CG181" s="116">
        <v>779.41619899128568</v>
      </c>
      <c r="CH181" s="88">
        <v>134292.41432075688</v>
      </c>
      <c r="CI181" s="88">
        <v>116720.45854085022</v>
      </c>
      <c r="CJ181" s="116">
        <v>-17571.955779906668</v>
      </c>
      <c r="CK181" s="88">
        <v>61102.961846619633</v>
      </c>
      <c r="CL181" s="88">
        <v>60058.028212335805</v>
      </c>
      <c r="CM181" s="116">
        <v>-1044.9336342838287</v>
      </c>
      <c r="CN181" s="88">
        <v>195395.37616737653</v>
      </c>
      <c r="CO181" s="96">
        <v>176778.48675318604</v>
      </c>
      <c r="CP181" s="116">
        <v>-18616.889414190489</v>
      </c>
      <c r="CQ181" s="119">
        <v>2039929.3514248286</v>
      </c>
      <c r="CR181" s="77">
        <v>1965192.6016751465</v>
      </c>
      <c r="CS181" s="116">
        <v>-74736.749749682145</v>
      </c>
      <c r="CT181" s="91">
        <v>2447915.2217097944</v>
      </c>
      <c r="CU181" s="98">
        <v>2358231.1220101756</v>
      </c>
      <c r="CV181" s="117">
        <v>-89684.09969961876</v>
      </c>
      <c r="CW181" s="88">
        <v>85859.999020571486</v>
      </c>
      <c r="CX181" s="88">
        <v>175544.09872019035</v>
      </c>
      <c r="CY181" s="116">
        <v>89684.099699618862</v>
      </c>
      <c r="CZ181" s="99">
        <v>-89684.099699618615</v>
      </c>
      <c r="DA181" s="8">
        <v>1</v>
      </c>
      <c r="DB181" s="100">
        <v>66539.17</v>
      </c>
      <c r="DC181" s="100">
        <v>0</v>
      </c>
      <c r="DD181" s="100">
        <v>18445.659999999996</v>
      </c>
      <c r="DE181" s="100">
        <v>0</v>
      </c>
      <c r="DF181" s="101">
        <v>-53658.112336913124</v>
      </c>
      <c r="DG181" s="120">
        <v>30405302.648764387</v>
      </c>
      <c r="DH181" s="494">
        <v>26820.615323117687</v>
      </c>
      <c r="DI181" s="96">
        <f>VLOOKUP(A181,'[9]побудинковий звіт'!$A$9:$DQ$353,121,FALSE)</f>
        <v>782.6</v>
      </c>
      <c r="DJ181" s="103">
        <v>6.321812078880054</v>
      </c>
      <c r="DK181" s="103">
        <v>8.2220993330953238</v>
      </c>
      <c r="DL181" s="103">
        <v>5.2760407988167168</v>
      </c>
      <c r="DM181" s="104">
        <v>48099.281695395803</v>
      </c>
      <c r="DN181" s="104">
        <v>0</v>
      </c>
      <c r="DO181" s="105">
        <v>48099.281695395803</v>
      </c>
      <c r="DP181" s="2"/>
      <c r="DQ181" s="104">
        <v>48093.51</v>
      </c>
      <c r="DR181" s="104">
        <v>0</v>
      </c>
      <c r="DS181" s="104">
        <v>48093.51</v>
      </c>
      <c r="DT181" s="106">
        <v>48333.91233781237</v>
      </c>
      <c r="DU181" s="104">
        <v>-240.40233781236748</v>
      </c>
      <c r="DV181" s="107">
        <v>1476.0000000000002</v>
      </c>
      <c r="DX181" s="77">
        <v>572893.81455175311</v>
      </c>
      <c r="DY181" s="77">
        <v>482734.21292147535</v>
      </c>
      <c r="DZ181" s="108">
        <v>18445.659999999996</v>
      </c>
      <c r="EB181" s="109">
        <v>4581228.813078749</v>
      </c>
      <c r="ED181" s="110">
        <v>9914</v>
      </c>
      <c r="EE181" s="111">
        <v>-43744.112336913124</v>
      </c>
      <c r="EG181" s="112">
        <v>-27970.010296648696</v>
      </c>
      <c r="EI181" s="121">
        <v>9</v>
      </c>
      <c r="EJ181" s="77">
        <v>11439.467871336225</v>
      </c>
      <c r="EN181" s="114" t="s">
        <v>370</v>
      </c>
    </row>
    <row r="182" spans="1:144" hidden="1" x14ac:dyDescent="0.3">
      <c r="A182" s="81">
        <v>150000537</v>
      </c>
      <c r="B182" s="82" t="s">
        <v>371</v>
      </c>
      <c r="C182" s="490" t="s">
        <v>372</v>
      </c>
      <c r="D182" s="84">
        <v>108.3</v>
      </c>
      <c r="E182" s="115">
        <v>108.3</v>
      </c>
      <c r="F182" s="104"/>
      <c r="G182" s="104">
        <v>0</v>
      </c>
      <c r="H182" s="88">
        <v>0</v>
      </c>
      <c r="I182" s="88">
        <v>0</v>
      </c>
      <c r="J182" s="116">
        <v>0</v>
      </c>
      <c r="K182" s="88">
        <v>0</v>
      </c>
      <c r="L182" s="88">
        <v>0</v>
      </c>
      <c r="M182" s="116">
        <v>0</v>
      </c>
      <c r="N182" s="88">
        <v>0</v>
      </c>
      <c r="O182" s="88">
        <v>0</v>
      </c>
      <c r="P182" s="116">
        <v>0</v>
      </c>
      <c r="Q182" s="88">
        <v>0</v>
      </c>
      <c r="R182" s="88">
        <v>0</v>
      </c>
      <c r="S182" s="116">
        <v>0</v>
      </c>
      <c r="T182" s="88">
        <v>0</v>
      </c>
      <c r="U182" s="88">
        <v>0</v>
      </c>
      <c r="V182" s="116">
        <v>0</v>
      </c>
      <c r="W182" s="88">
        <v>0</v>
      </c>
      <c r="X182" s="88">
        <v>0</v>
      </c>
      <c r="Y182" s="116">
        <v>0</v>
      </c>
      <c r="Z182" s="88">
        <v>116.964</v>
      </c>
      <c r="AA182" s="88">
        <v>0</v>
      </c>
      <c r="AB182" s="116">
        <v>-116.964</v>
      </c>
      <c r="AC182" s="88">
        <v>0</v>
      </c>
      <c r="AD182" s="88">
        <v>144.99697113396698</v>
      </c>
      <c r="AE182" s="117">
        <v>144.99697113396698</v>
      </c>
      <c r="AF182" s="91">
        <v>116.964</v>
      </c>
      <c r="AG182" s="92">
        <v>144.99697113396698</v>
      </c>
      <c r="AH182" s="116">
        <v>28.032971133966981</v>
      </c>
      <c r="AI182" s="88">
        <v>0</v>
      </c>
      <c r="AJ182" s="88">
        <v>0</v>
      </c>
      <c r="AK182" s="116">
        <v>0</v>
      </c>
      <c r="AL182" s="88">
        <v>0</v>
      </c>
      <c r="AM182" s="88">
        <v>0</v>
      </c>
      <c r="AN182" s="116">
        <v>0</v>
      </c>
      <c r="AO182" s="88">
        <v>1565.8071642635452</v>
      </c>
      <c r="AP182" s="88">
        <v>1090.6446601126925</v>
      </c>
      <c r="AQ182" s="116">
        <v>-475.16250415085278</v>
      </c>
      <c r="AR182" s="88">
        <v>821.93507523676499</v>
      </c>
      <c r="AS182" s="88">
        <v>769</v>
      </c>
      <c r="AT182" s="118">
        <v>-52.935075236764987</v>
      </c>
      <c r="AU182" s="88">
        <v>0</v>
      </c>
      <c r="AV182" s="88">
        <v>0</v>
      </c>
      <c r="AW182" s="94">
        <v>0</v>
      </c>
      <c r="AX182" s="88">
        <v>0</v>
      </c>
      <c r="AY182" s="88">
        <v>0</v>
      </c>
      <c r="AZ182" s="117">
        <v>0</v>
      </c>
      <c r="BA182" s="88">
        <v>0</v>
      </c>
      <c r="BB182" s="88">
        <v>0</v>
      </c>
      <c r="BC182" s="94">
        <v>0</v>
      </c>
      <c r="BD182" s="88">
        <v>0</v>
      </c>
      <c r="BE182" s="88">
        <v>0</v>
      </c>
      <c r="BF182" s="95">
        <v>0</v>
      </c>
      <c r="BG182" s="88">
        <v>0</v>
      </c>
      <c r="BH182" s="88">
        <v>0</v>
      </c>
      <c r="BI182" s="94">
        <v>0</v>
      </c>
      <c r="BJ182" s="88">
        <v>0</v>
      </c>
      <c r="BK182" s="88">
        <v>0</v>
      </c>
      <c r="BL182" s="95">
        <v>0</v>
      </c>
      <c r="BM182" s="88">
        <v>29.241</v>
      </c>
      <c r="BN182" s="88">
        <v>0</v>
      </c>
      <c r="BO182" s="94">
        <v>-29.241</v>
      </c>
      <c r="BP182" s="91">
        <v>29.241</v>
      </c>
      <c r="BQ182" s="96">
        <v>0</v>
      </c>
      <c r="BR182" s="94">
        <v>-29.241</v>
      </c>
      <c r="BS182" s="88">
        <v>0</v>
      </c>
      <c r="BT182" s="88">
        <v>0.24710779933595661</v>
      </c>
      <c r="BU182" s="116">
        <v>0.24710779933595661</v>
      </c>
      <c r="BV182" s="88">
        <v>0</v>
      </c>
      <c r="BW182" s="88">
        <v>10.494915370705073</v>
      </c>
      <c r="BX182" s="116">
        <v>10.494915370705073</v>
      </c>
      <c r="BY182" s="88">
        <v>0</v>
      </c>
      <c r="BZ182" s="88">
        <v>9.1874567449156265E-4</v>
      </c>
      <c r="CA182" s="116">
        <v>9.1874567449156265E-4</v>
      </c>
      <c r="CB182" s="88">
        <v>0</v>
      </c>
      <c r="CC182" s="88">
        <v>0</v>
      </c>
      <c r="CD182" s="116">
        <v>0</v>
      </c>
      <c r="CE182" s="88">
        <v>0</v>
      </c>
      <c r="CF182" s="88">
        <v>0</v>
      </c>
      <c r="CG182" s="116">
        <v>0</v>
      </c>
      <c r="CH182" s="88">
        <v>0</v>
      </c>
      <c r="CI182" s="88">
        <v>0</v>
      </c>
      <c r="CJ182" s="116">
        <v>0</v>
      </c>
      <c r="CK182" s="88">
        <v>0</v>
      </c>
      <c r="CL182" s="88">
        <v>0</v>
      </c>
      <c r="CM182" s="116">
        <v>0</v>
      </c>
      <c r="CN182" s="88">
        <v>0</v>
      </c>
      <c r="CO182" s="96">
        <v>0</v>
      </c>
      <c r="CP182" s="116">
        <v>0</v>
      </c>
      <c r="CQ182" s="119">
        <v>2533.9472395003104</v>
      </c>
      <c r="CR182" s="77">
        <v>2015.3845731623749</v>
      </c>
      <c r="CS182" s="116">
        <v>-518.56266633793553</v>
      </c>
      <c r="CT182" s="91">
        <v>3040.7366874003724</v>
      </c>
      <c r="CU182" s="98">
        <v>2418.4614877948497</v>
      </c>
      <c r="CV182" s="117">
        <v>-622.27519960552263</v>
      </c>
      <c r="CW182" s="88">
        <v>60.878176501898523</v>
      </c>
      <c r="CX182" s="88">
        <v>683.15337610742097</v>
      </c>
      <c r="CY182" s="116">
        <v>622.2751996055224</v>
      </c>
      <c r="CZ182" s="99">
        <v>-622.2751996055224</v>
      </c>
      <c r="DA182" s="8">
        <v>2</v>
      </c>
      <c r="DB182" s="100">
        <v>77.430000000000007</v>
      </c>
      <c r="DC182" s="100">
        <v>0</v>
      </c>
      <c r="DD182" s="100">
        <v>18.570000000000007</v>
      </c>
      <c r="DE182" s="100">
        <v>0</v>
      </c>
      <c r="DF182" s="101">
        <v>-626.66455300547432</v>
      </c>
      <c r="DG182" s="120">
        <v>37219.378366827252</v>
      </c>
      <c r="DH182" s="494">
        <v>482.50376071323012</v>
      </c>
      <c r="DI182" s="96">
        <f>VLOOKUP(A182,'[9]побудинковий звіт'!$A$9:$DQ$353,121,FALSE)</f>
        <v>0</v>
      </c>
      <c r="DJ182" s="103">
        <v>0.543503175717583</v>
      </c>
      <c r="DK182" s="103"/>
      <c r="DL182" s="103">
        <v>0.543503175717583</v>
      </c>
      <c r="DM182" s="104">
        <v>58.861393930214234</v>
      </c>
      <c r="DN182" s="104">
        <v>0</v>
      </c>
      <c r="DO182" s="105">
        <v>58.861393930214234</v>
      </c>
      <c r="DP182" s="2"/>
      <c r="DQ182" s="104">
        <v>58.86</v>
      </c>
      <c r="DR182" s="104">
        <v>0</v>
      </c>
      <c r="DS182" s="104">
        <v>58.86</v>
      </c>
      <c r="DT182" s="106">
        <v>58.861393930214234</v>
      </c>
      <c r="DU182" s="104">
        <v>-1.3939302142347287E-3</v>
      </c>
      <c r="DV182" s="107">
        <v>0</v>
      </c>
      <c r="DX182" s="77">
        <v>1021.411290284118</v>
      </c>
      <c r="DY182" s="77">
        <v>922.8</v>
      </c>
      <c r="DZ182" s="108">
        <v>18.570000000000007</v>
      </c>
      <c r="EB182" s="109">
        <v>9863.2209028411798</v>
      </c>
      <c r="ED182" s="110">
        <v>529</v>
      </c>
      <c r="EE182" s="111">
        <v>-97.664553005474318</v>
      </c>
      <c r="EG182" s="112">
        <v>-1011.1054736414321</v>
      </c>
      <c r="EI182" s="121">
        <v>1</v>
      </c>
      <c r="EJ182" s="77">
        <v>16.245599999999996</v>
      </c>
      <c r="EN182" s="114" t="s">
        <v>372</v>
      </c>
    </row>
    <row r="183" spans="1:144" hidden="1" x14ac:dyDescent="0.3">
      <c r="A183" s="81">
        <v>150000502</v>
      </c>
      <c r="B183" s="82" t="s">
        <v>373</v>
      </c>
      <c r="C183" s="490" t="s">
        <v>374</v>
      </c>
      <c r="D183" s="84">
        <v>137.30000000000001</v>
      </c>
      <c r="E183" s="115">
        <v>137.30000000000001</v>
      </c>
      <c r="F183" s="104"/>
      <c r="G183" s="104">
        <v>0</v>
      </c>
      <c r="H183" s="88">
        <v>0</v>
      </c>
      <c r="I183" s="88">
        <v>0</v>
      </c>
      <c r="J183" s="116">
        <v>0</v>
      </c>
      <c r="K183" s="88">
        <v>0</v>
      </c>
      <c r="L183" s="88">
        <v>0</v>
      </c>
      <c r="M183" s="116">
        <v>0</v>
      </c>
      <c r="N183" s="88">
        <v>0</v>
      </c>
      <c r="O183" s="88">
        <v>0</v>
      </c>
      <c r="P183" s="116">
        <v>0</v>
      </c>
      <c r="Q183" s="88">
        <v>0</v>
      </c>
      <c r="R183" s="88">
        <v>0</v>
      </c>
      <c r="S183" s="116">
        <v>0</v>
      </c>
      <c r="T183" s="88">
        <v>0</v>
      </c>
      <c r="U183" s="88">
        <v>0</v>
      </c>
      <c r="V183" s="116">
        <v>0</v>
      </c>
      <c r="W183" s="88">
        <v>0</v>
      </c>
      <c r="X183" s="88">
        <v>0</v>
      </c>
      <c r="Y183" s="116">
        <v>0</v>
      </c>
      <c r="Z183" s="88">
        <v>148.28400000000005</v>
      </c>
      <c r="AA183" s="88">
        <v>0</v>
      </c>
      <c r="AB183" s="116">
        <v>-148.28400000000005</v>
      </c>
      <c r="AC183" s="88">
        <v>1113.5387891010942</v>
      </c>
      <c r="AD183" s="88">
        <v>2691.1813688865436</v>
      </c>
      <c r="AE183" s="117">
        <v>1577.6425797854495</v>
      </c>
      <c r="AF183" s="91">
        <v>1261.8227891010943</v>
      </c>
      <c r="AG183" s="92">
        <v>2691.1813688865436</v>
      </c>
      <c r="AH183" s="116">
        <v>1429.3585797854494</v>
      </c>
      <c r="AI183" s="88">
        <v>0</v>
      </c>
      <c r="AJ183" s="88">
        <v>0</v>
      </c>
      <c r="AK183" s="116">
        <v>0</v>
      </c>
      <c r="AL183" s="88">
        <v>0</v>
      </c>
      <c r="AM183" s="88">
        <v>0</v>
      </c>
      <c r="AN183" s="116">
        <v>0</v>
      </c>
      <c r="AO183" s="88">
        <v>1091.9543971534131</v>
      </c>
      <c r="AP183" s="88">
        <v>898.58633778342619</v>
      </c>
      <c r="AQ183" s="116">
        <v>-193.3680593699869</v>
      </c>
      <c r="AR183" s="88">
        <v>7453.4636305734666</v>
      </c>
      <c r="AS183" s="88">
        <v>446</v>
      </c>
      <c r="AT183" s="118">
        <v>-7007.4636305734666</v>
      </c>
      <c r="AU183" s="88">
        <v>0</v>
      </c>
      <c r="AV183" s="88">
        <v>0</v>
      </c>
      <c r="AW183" s="94">
        <v>0</v>
      </c>
      <c r="AX183" s="88">
        <v>0</v>
      </c>
      <c r="AY183" s="88">
        <v>0</v>
      </c>
      <c r="AZ183" s="117">
        <v>0</v>
      </c>
      <c r="BA183" s="88">
        <v>0</v>
      </c>
      <c r="BB183" s="88">
        <v>0</v>
      </c>
      <c r="BC183" s="94">
        <v>0</v>
      </c>
      <c r="BD183" s="88">
        <v>0</v>
      </c>
      <c r="BE183" s="88">
        <v>0</v>
      </c>
      <c r="BF183" s="95">
        <v>0</v>
      </c>
      <c r="BG183" s="88">
        <v>0</v>
      </c>
      <c r="BH183" s="88">
        <v>0</v>
      </c>
      <c r="BI183" s="94">
        <v>0</v>
      </c>
      <c r="BJ183" s="88">
        <v>0</v>
      </c>
      <c r="BK183" s="88">
        <v>0</v>
      </c>
      <c r="BL183" s="95">
        <v>0</v>
      </c>
      <c r="BM183" s="88">
        <v>37.071000000000012</v>
      </c>
      <c r="BN183" s="88">
        <v>0</v>
      </c>
      <c r="BO183" s="94">
        <v>-37.071000000000012</v>
      </c>
      <c r="BP183" s="91">
        <v>37.071000000000012</v>
      </c>
      <c r="BQ183" s="96">
        <v>0</v>
      </c>
      <c r="BR183" s="94">
        <v>-37.071000000000012</v>
      </c>
      <c r="BS183" s="88">
        <v>0</v>
      </c>
      <c r="BT183" s="88">
        <v>0.31327701614798564</v>
      </c>
      <c r="BU183" s="116">
        <v>0.31327701614798564</v>
      </c>
      <c r="BV183" s="88">
        <v>0</v>
      </c>
      <c r="BW183" s="88">
        <v>13.305188184651957</v>
      </c>
      <c r="BX183" s="116">
        <v>13.305188184651957</v>
      </c>
      <c r="BY183" s="88">
        <v>0</v>
      </c>
      <c r="BZ183" s="88">
        <v>1.1647625217700052E-3</v>
      </c>
      <c r="CA183" s="116">
        <v>1.1647625217700052E-3</v>
      </c>
      <c r="CB183" s="88">
        <v>0</v>
      </c>
      <c r="CC183" s="88">
        <v>0</v>
      </c>
      <c r="CD183" s="116">
        <v>0</v>
      </c>
      <c r="CE183" s="88">
        <v>0</v>
      </c>
      <c r="CF183" s="88">
        <v>0</v>
      </c>
      <c r="CG183" s="116">
        <v>0</v>
      </c>
      <c r="CH183" s="88">
        <v>0</v>
      </c>
      <c r="CI183" s="88">
        <v>0</v>
      </c>
      <c r="CJ183" s="116">
        <v>0</v>
      </c>
      <c r="CK183" s="88">
        <v>0</v>
      </c>
      <c r="CL183" s="88">
        <v>0</v>
      </c>
      <c r="CM183" s="116">
        <v>0</v>
      </c>
      <c r="CN183" s="88">
        <v>0</v>
      </c>
      <c r="CO183" s="96">
        <v>0</v>
      </c>
      <c r="CP183" s="116">
        <v>0</v>
      </c>
      <c r="CQ183" s="119">
        <v>9844.3118168279743</v>
      </c>
      <c r="CR183" s="77">
        <v>4049.3873366332914</v>
      </c>
      <c r="CS183" s="116">
        <v>-5794.9244801946825</v>
      </c>
      <c r="CT183" s="91">
        <v>11813.17418019357</v>
      </c>
      <c r="CU183" s="98">
        <v>4859.2648039599499</v>
      </c>
      <c r="CV183" s="117">
        <v>-6953.9093762336197</v>
      </c>
      <c r="CW183" s="88">
        <v>415.55726929490265</v>
      </c>
      <c r="CX183" s="88">
        <v>7369.4666455285205</v>
      </c>
      <c r="CY183" s="116">
        <v>6953.9093762336179</v>
      </c>
      <c r="CZ183" s="99">
        <v>-6953.9093762336179</v>
      </c>
      <c r="DA183" s="8">
        <v>3</v>
      </c>
      <c r="DB183" s="100">
        <v>231.05</v>
      </c>
      <c r="DC183" s="100">
        <v>0</v>
      </c>
      <c r="DD183" s="100">
        <v>-1.0600000000000023</v>
      </c>
      <c r="DE183" s="100">
        <v>0</v>
      </c>
      <c r="DF183" s="101">
        <v>-3100.9429672461984</v>
      </c>
      <c r="DG183" s="120">
        <v>146744.77739386167</v>
      </c>
      <c r="DH183" s="494">
        <v>611.70606044253464</v>
      </c>
      <c r="DI183" s="96">
        <f>VLOOKUP(A183,'[9]побудинковий звіт'!$A$9:$DQ$353,121,FALSE)</f>
        <v>0</v>
      </c>
      <c r="DJ183" s="103">
        <v>1.690540024043897</v>
      </c>
      <c r="DK183" s="103"/>
      <c r="DL183" s="103">
        <v>1.690540024043897</v>
      </c>
      <c r="DM183" s="104">
        <v>232.11114530122708</v>
      </c>
      <c r="DN183" s="104">
        <v>0</v>
      </c>
      <c r="DO183" s="105">
        <v>232.11114530122708</v>
      </c>
      <c r="DP183" s="2"/>
      <c r="DQ183" s="104">
        <v>232.11</v>
      </c>
      <c r="DR183" s="104">
        <v>0</v>
      </c>
      <c r="DS183" s="104">
        <v>232.11</v>
      </c>
      <c r="DT183" s="106">
        <v>233.24339479050136</v>
      </c>
      <c r="DU183" s="104">
        <v>-1.1333947905013417</v>
      </c>
      <c r="DV183" s="107">
        <v>0</v>
      </c>
      <c r="DX183" s="77">
        <v>8988.6415566881587</v>
      </c>
      <c r="DY183" s="77">
        <v>535.19999999999993</v>
      </c>
      <c r="DZ183" s="108">
        <v>-1.0600000000000023</v>
      </c>
      <c r="EB183" s="109">
        <v>89441.563566881596</v>
      </c>
      <c r="ED183" s="110">
        <v>-1956</v>
      </c>
      <c r="EE183" s="111">
        <v>-5056.9429672461984</v>
      </c>
      <c r="EG183" s="112">
        <v>-4410.0008039373506</v>
      </c>
      <c r="EI183" s="121">
        <v>1</v>
      </c>
      <c r="EJ183" s="77">
        <v>198.0393685680462</v>
      </c>
      <c r="EN183" s="114" t="s">
        <v>374</v>
      </c>
    </row>
    <row r="184" spans="1:144" hidden="1" x14ac:dyDescent="0.3">
      <c r="A184" s="81">
        <v>150000503</v>
      </c>
      <c r="B184" s="82" t="s">
        <v>375</v>
      </c>
      <c r="C184" s="490" t="s">
        <v>376</v>
      </c>
      <c r="D184" s="84">
        <v>211.6</v>
      </c>
      <c r="E184" s="115">
        <v>211.6</v>
      </c>
      <c r="F184" s="104"/>
      <c r="G184" s="104">
        <v>0</v>
      </c>
      <c r="H184" s="88">
        <v>1.352003740113999</v>
      </c>
      <c r="I184" s="88">
        <v>0.68265819991406984</v>
      </c>
      <c r="J184" s="116">
        <v>-0.6693455401999292</v>
      </c>
      <c r="K184" s="88">
        <v>0</v>
      </c>
      <c r="L184" s="88">
        <v>0</v>
      </c>
      <c r="M184" s="116">
        <v>0</v>
      </c>
      <c r="N184" s="88">
        <v>0</v>
      </c>
      <c r="O184" s="88">
        <v>0</v>
      </c>
      <c r="P184" s="116">
        <v>0</v>
      </c>
      <c r="Q184" s="88">
        <v>0</v>
      </c>
      <c r="R184" s="88">
        <v>0</v>
      </c>
      <c r="S184" s="116">
        <v>0</v>
      </c>
      <c r="T184" s="88">
        <v>0</v>
      </c>
      <c r="U184" s="88">
        <v>0</v>
      </c>
      <c r="V184" s="116">
        <v>0</v>
      </c>
      <c r="W184" s="88">
        <v>0</v>
      </c>
      <c r="X184" s="88">
        <v>0</v>
      </c>
      <c r="Y184" s="116">
        <v>0</v>
      </c>
      <c r="Z184" s="88">
        <v>232.41600000000008</v>
      </c>
      <c r="AA184" s="88">
        <v>0</v>
      </c>
      <c r="AB184" s="116">
        <v>-232.41600000000008</v>
      </c>
      <c r="AC184" s="88">
        <v>1860.6655918864938</v>
      </c>
      <c r="AD184" s="88">
        <v>4165.7743723932799</v>
      </c>
      <c r="AE184" s="117">
        <v>2305.1087805067864</v>
      </c>
      <c r="AF184" s="91">
        <v>2094.4335956266077</v>
      </c>
      <c r="AG184" s="92">
        <v>4166.4570305931938</v>
      </c>
      <c r="AH184" s="116">
        <v>2072.0234349665861</v>
      </c>
      <c r="AI184" s="88">
        <v>0</v>
      </c>
      <c r="AJ184" s="88">
        <v>0</v>
      </c>
      <c r="AK184" s="116">
        <v>0</v>
      </c>
      <c r="AL184" s="88">
        <v>0</v>
      </c>
      <c r="AM184" s="88">
        <v>0</v>
      </c>
      <c r="AN184" s="116">
        <v>0</v>
      </c>
      <c r="AO184" s="88">
        <v>1445.3472863923948</v>
      </c>
      <c r="AP184" s="88">
        <v>1151.3303971046007</v>
      </c>
      <c r="AQ184" s="116">
        <v>-294.01688928779413</v>
      </c>
      <c r="AR184" s="88">
        <v>10733.438445215646</v>
      </c>
      <c r="AS184" s="88">
        <v>3408</v>
      </c>
      <c r="AT184" s="118">
        <v>-7325.4384452156464</v>
      </c>
      <c r="AU184" s="88">
        <v>0.14617296085772882</v>
      </c>
      <c r="AV184" s="88">
        <v>0</v>
      </c>
      <c r="AW184" s="94">
        <v>-0.14617296085772882</v>
      </c>
      <c r="AX184" s="88">
        <v>0</v>
      </c>
      <c r="AY184" s="88">
        <v>0</v>
      </c>
      <c r="AZ184" s="117">
        <v>0</v>
      </c>
      <c r="BA184" s="88">
        <v>0</v>
      </c>
      <c r="BB184" s="88">
        <v>0</v>
      </c>
      <c r="BC184" s="94">
        <v>0</v>
      </c>
      <c r="BD184" s="88">
        <v>0</v>
      </c>
      <c r="BE184" s="88">
        <v>0</v>
      </c>
      <c r="BF184" s="95">
        <v>0</v>
      </c>
      <c r="BG184" s="88">
        <v>0</v>
      </c>
      <c r="BH184" s="88">
        <v>0</v>
      </c>
      <c r="BI184" s="94">
        <v>0</v>
      </c>
      <c r="BJ184" s="88">
        <v>192.9407293660891</v>
      </c>
      <c r="BK184" s="88">
        <v>0</v>
      </c>
      <c r="BL184" s="95">
        <v>-192.9407293660891</v>
      </c>
      <c r="BM184" s="88">
        <v>58.104000000000021</v>
      </c>
      <c r="BN184" s="88">
        <v>0</v>
      </c>
      <c r="BO184" s="94">
        <v>-58.104000000000021</v>
      </c>
      <c r="BP184" s="91">
        <v>251.19090232694685</v>
      </c>
      <c r="BQ184" s="96">
        <v>0</v>
      </c>
      <c r="BR184" s="94">
        <v>-251.19090232694685</v>
      </c>
      <c r="BS184" s="88">
        <v>0</v>
      </c>
      <c r="BT184" s="88">
        <v>0.49074636248609721</v>
      </c>
      <c r="BU184" s="116">
        <v>0.49074636248609721</v>
      </c>
      <c r="BV184" s="88">
        <v>0</v>
      </c>
      <c r="BW184" s="88">
        <v>20.535249758066279</v>
      </c>
      <c r="BX184" s="116">
        <v>20.535249758066279</v>
      </c>
      <c r="BY184" s="88">
        <v>0</v>
      </c>
      <c r="BZ184" s="88">
        <v>1.7950746511764971E-3</v>
      </c>
      <c r="CA184" s="116">
        <v>1.7950746511764971E-3</v>
      </c>
      <c r="CB184" s="88">
        <v>0</v>
      </c>
      <c r="CC184" s="88">
        <v>0</v>
      </c>
      <c r="CD184" s="116">
        <v>0</v>
      </c>
      <c r="CE184" s="88">
        <v>0</v>
      </c>
      <c r="CF184" s="88">
        <v>0</v>
      </c>
      <c r="CG184" s="116">
        <v>0</v>
      </c>
      <c r="CH184" s="88">
        <v>0</v>
      </c>
      <c r="CI184" s="88">
        <v>0</v>
      </c>
      <c r="CJ184" s="116">
        <v>0</v>
      </c>
      <c r="CK184" s="88">
        <v>0</v>
      </c>
      <c r="CL184" s="88">
        <v>0</v>
      </c>
      <c r="CM184" s="116">
        <v>0</v>
      </c>
      <c r="CN184" s="88">
        <v>0</v>
      </c>
      <c r="CO184" s="96">
        <v>0</v>
      </c>
      <c r="CP184" s="116">
        <v>0</v>
      </c>
      <c r="CQ184" s="119">
        <v>14524.410229561596</v>
      </c>
      <c r="CR184" s="77">
        <v>8746.815218892998</v>
      </c>
      <c r="CS184" s="116">
        <v>-5777.5950106685978</v>
      </c>
      <c r="CT184" s="91">
        <v>17429.292275473916</v>
      </c>
      <c r="CU184" s="98">
        <v>10496.178262671598</v>
      </c>
      <c r="CV184" s="117">
        <v>-6933.114012802318</v>
      </c>
      <c r="CW184" s="88">
        <v>567.95041652986254</v>
      </c>
      <c r="CX184" s="88">
        <v>7505.693285523701</v>
      </c>
      <c r="CY184" s="116">
        <v>6937.7428689938388</v>
      </c>
      <c r="CZ184" s="99">
        <v>-6933.1140128023217</v>
      </c>
      <c r="DA184" s="8">
        <v>3</v>
      </c>
      <c r="DB184" s="100">
        <v>396.56</v>
      </c>
      <c r="DC184" s="100">
        <v>0</v>
      </c>
      <c r="DD184" s="100">
        <v>55.53000000000003</v>
      </c>
      <c r="DE184" s="100">
        <v>0</v>
      </c>
      <c r="DF184" s="101">
        <v>-1227.7808439325581</v>
      </c>
      <c r="DG184" s="120">
        <v>215966.91230404534</v>
      </c>
      <c r="DH184" s="494">
        <v>942.73126285244223</v>
      </c>
      <c r="DI184" s="96">
        <f>VLOOKUP(A184,'[9]побудинковий звіт'!$A$9:$DQ$353,121,FALSE)</f>
        <v>0</v>
      </c>
      <c r="DJ184" s="103">
        <v>1.611673123366997</v>
      </c>
      <c r="DK184" s="103"/>
      <c r="DL184" s="103">
        <v>1.611673123366997</v>
      </c>
      <c r="DM184" s="104">
        <v>341.03003290445656</v>
      </c>
      <c r="DN184" s="104">
        <v>0</v>
      </c>
      <c r="DO184" s="105">
        <v>341.03003290445656</v>
      </c>
      <c r="DP184" s="2"/>
      <c r="DQ184" s="104">
        <v>341.03</v>
      </c>
      <c r="DR184" s="104">
        <v>0</v>
      </c>
      <c r="DS184" s="104">
        <v>341.03</v>
      </c>
      <c r="DT184" s="106">
        <v>342.69359404057587</v>
      </c>
      <c r="DU184" s="104">
        <v>-1.6635940405759015</v>
      </c>
      <c r="DV184" s="107">
        <v>0</v>
      </c>
      <c r="DX184" s="77">
        <v>13181.555217051113</v>
      </c>
      <c r="DY184" s="77">
        <v>4089.6</v>
      </c>
      <c r="DZ184" s="108">
        <v>55.53000000000003</v>
      </c>
      <c r="EB184" s="109">
        <v>128801.26134258776</v>
      </c>
      <c r="ED184" s="110">
        <v>-785</v>
      </c>
      <c r="EE184" s="111">
        <v>-2012.7808439325581</v>
      </c>
      <c r="EG184" s="112">
        <v>-3173.3263563344262</v>
      </c>
      <c r="EI184" s="121">
        <v>1</v>
      </c>
      <c r="EJ184" s="77">
        <v>294.80181405014508</v>
      </c>
      <c r="EN184" s="114" t="s">
        <v>376</v>
      </c>
    </row>
    <row r="185" spans="1:144" hidden="1" x14ac:dyDescent="0.3">
      <c r="A185" s="81">
        <v>150000504</v>
      </c>
      <c r="B185" s="82" t="s">
        <v>377</v>
      </c>
      <c r="C185" s="490" t="s">
        <v>378</v>
      </c>
      <c r="D185" s="84">
        <v>180.6</v>
      </c>
      <c r="E185" s="115">
        <v>180.6</v>
      </c>
      <c r="F185" s="104"/>
      <c r="G185" s="104">
        <v>0</v>
      </c>
      <c r="H185" s="88">
        <v>0</v>
      </c>
      <c r="I185" s="88">
        <v>0</v>
      </c>
      <c r="J185" s="116">
        <v>0</v>
      </c>
      <c r="K185" s="88">
        <v>0</v>
      </c>
      <c r="L185" s="88">
        <v>0</v>
      </c>
      <c r="M185" s="116">
        <v>0</v>
      </c>
      <c r="N185" s="88">
        <v>0</v>
      </c>
      <c r="O185" s="88">
        <v>0</v>
      </c>
      <c r="P185" s="116">
        <v>0</v>
      </c>
      <c r="Q185" s="88">
        <v>0</v>
      </c>
      <c r="R185" s="88">
        <v>0</v>
      </c>
      <c r="S185" s="116">
        <v>0</v>
      </c>
      <c r="T185" s="88">
        <v>0</v>
      </c>
      <c r="U185" s="88">
        <v>0</v>
      </c>
      <c r="V185" s="116">
        <v>0</v>
      </c>
      <c r="W185" s="88">
        <v>0</v>
      </c>
      <c r="X185" s="88">
        <v>0</v>
      </c>
      <c r="Y185" s="116">
        <v>0</v>
      </c>
      <c r="Z185" s="88">
        <v>195.04800000000006</v>
      </c>
      <c r="AA185" s="88">
        <v>0</v>
      </c>
      <c r="AB185" s="116">
        <v>-195.04800000000006</v>
      </c>
      <c r="AC185" s="88">
        <v>1464.8793330094193</v>
      </c>
      <c r="AD185" s="88">
        <v>3539.8933373700638</v>
      </c>
      <c r="AE185" s="117">
        <v>2075.0140043606443</v>
      </c>
      <c r="AF185" s="91">
        <v>1659.9273330094193</v>
      </c>
      <c r="AG185" s="92">
        <v>3539.8933373700638</v>
      </c>
      <c r="AH185" s="116">
        <v>1879.9660043606445</v>
      </c>
      <c r="AI185" s="88">
        <v>0</v>
      </c>
      <c r="AJ185" s="88">
        <v>0</v>
      </c>
      <c r="AK185" s="116">
        <v>0</v>
      </c>
      <c r="AL185" s="88">
        <v>0</v>
      </c>
      <c r="AM185" s="88">
        <v>0</v>
      </c>
      <c r="AN185" s="116">
        <v>0</v>
      </c>
      <c r="AO185" s="88">
        <v>913.94110411117254</v>
      </c>
      <c r="AP185" s="88">
        <v>748.82402470694694</v>
      </c>
      <c r="AQ185" s="116">
        <v>-165.11707940422559</v>
      </c>
      <c r="AR185" s="88">
        <v>9973.6533871877946</v>
      </c>
      <c r="AS185" s="88">
        <v>0</v>
      </c>
      <c r="AT185" s="118">
        <v>-9973.6533871877946</v>
      </c>
      <c r="AU185" s="88">
        <v>0</v>
      </c>
      <c r="AV185" s="88">
        <v>0</v>
      </c>
      <c r="AW185" s="94">
        <v>0</v>
      </c>
      <c r="AX185" s="88">
        <v>0</v>
      </c>
      <c r="AY185" s="88">
        <v>0</v>
      </c>
      <c r="AZ185" s="117">
        <v>0</v>
      </c>
      <c r="BA185" s="88">
        <v>0</v>
      </c>
      <c r="BB185" s="88">
        <v>0</v>
      </c>
      <c r="BC185" s="94">
        <v>0</v>
      </c>
      <c r="BD185" s="88">
        <v>0</v>
      </c>
      <c r="BE185" s="88">
        <v>0</v>
      </c>
      <c r="BF185" s="95">
        <v>0</v>
      </c>
      <c r="BG185" s="88">
        <v>0</v>
      </c>
      <c r="BH185" s="88">
        <v>0</v>
      </c>
      <c r="BI185" s="94">
        <v>0</v>
      </c>
      <c r="BJ185" s="88">
        <v>0</v>
      </c>
      <c r="BK185" s="88">
        <v>0</v>
      </c>
      <c r="BL185" s="95">
        <v>0</v>
      </c>
      <c r="BM185" s="88">
        <v>48.762000000000015</v>
      </c>
      <c r="BN185" s="88">
        <v>0</v>
      </c>
      <c r="BO185" s="94">
        <v>-48.762000000000015</v>
      </c>
      <c r="BP185" s="91">
        <v>48.762000000000015</v>
      </c>
      <c r="BQ185" s="96">
        <v>0</v>
      </c>
      <c r="BR185" s="94">
        <v>-48.762000000000015</v>
      </c>
      <c r="BS185" s="88">
        <v>0</v>
      </c>
      <c r="BT185" s="88">
        <v>131.92070470660883</v>
      </c>
      <c r="BU185" s="116">
        <v>131.92070470660883</v>
      </c>
      <c r="BV185" s="88">
        <v>0</v>
      </c>
      <c r="BW185" s="88">
        <v>17.501216213751952</v>
      </c>
      <c r="BX185" s="116">
        <v>17.501216213751952</v>
      </c>
      <c r="BY185" s="88">
        <v>0</v>
      </c>
      <c r="BZ185" s="88">
        <v>1.5320911247754037E-3</v>
      </c>
      <c r="CA185" s="116">
        <v>1.5320911247754037E-3</v>
      </c>
      <c r="CB185" s="88">
        <v>0</v>
      </c>
      <c r="CC185" s="88">
        <v>0</v>
      </c>
      <c r="CD185" s="116">
        <v>0</v>
      </c>
      <c r="CE185" s="88">
        <v>0</v>
      </c>
      <c r="CF185" s="88">
        <v>0</v>
      </c>
      <c r="CG185" s="116">
        <v>0</v>
      </c>
      <c r="CH185" s="88">
        <v>0</v>
      </c>
      <c r="CI185" s="88">
        <v>0</v>
      </c>
      <c r="CJ185" s="116">
        <v>0</v>
      </c>
      <c r="CK185" s="88">
        <v>0</v>
      </c>
      <c r="CL185" s="88">
        <v>0</v>
      </c>
      <c r="CM185" s="116">
        <v>0</v>
      </c>
      <c r="CN185" s="88">
        <v>0</v>
      </c>
      <c r="CO185" s="96">
        <v>0</v>
      </c>
      <c r="CP185" s="116">
        <v>0</v>
      </c>
      <c r="CQ185" s="119">
        <v>12596.283824308388</v>
      </c>
      <c r="CR185" s="77">
        <v>4438.1408150884972</v>
      </c>
      <c r="CS185" s="116">
        <v>-8158.1430092198907</v>
      </c>
      <c r="CT185" s="91">
        <v>15115.540589170065</v>
      </c>
      <c r="CU185" s="98">
        <v>5325.7689781061963</v>
      </c>
      <c r="CV185" s="117">
        <v>-9789.7716110638685</v>
      </c>
      <c r="CW185" s="88">
        <v>531.82466059744752</v>
      </c>
      <c r="CX185" s="88">
        <v>10321.596271661316</v>
      </c>
      <c r="CY185" s="116">
        <v>9789.7716110638685</v>
      </c>
      <c r="CZ185" s="99">
        <v>-9789.7716110638685</v>
      </c>
      <c r="DA185" s="8">
        <v>3</v>
      </c>
      <c r="DB185" s="100">
        <v>377.54</v>
      </c>
      <c r="DC185" s="100">
        <v>0</v>
      </c>
      <c r="DD185" s="100">
        <v>80.460000000000036</v>
      </c>
      <c r="DE185" s="100">
        <v>0</v>
      </c>
      <c r="DF185" s="101">
        <v>-4894.0476824384841</v>
      </c>
      <c r="DG185" s="120">
        <v>187768.38299721014</v>
      </c>
      <c r="DH185" s="494">
        <v>804.61845969353055</v>
      </c>
      <c r="DI185" s="96">
        <f>VLOOKUP(A185,'[9]побудинковий звіт'!$A$9:$DQ$353,121,FALSE)</f>
        <v>0</v>
      </c>
      <c r="DJ185" s="103">
        <v>1.644929904675474</v>
      </c>
      <c r="DK185" s="103"/>
      <c r="DL185" s="103">
        <v>1.644929904675474</v>
      </c>
      <c r="DM185" s="104">
        <v>297.07434078439059</v>
      </c>
      <c r="DN185" s="104">
        <v>0</v>
      </c>
      <c r="DO185" s="105">
        <v>297.07434078439059</v>
      </c>
      <c r="DP185" s="2"/>
      <c r="DQ185" s="104">
        <v>297.08</v>
      </c>
      <c r="DR185" s="104">
        <v>0</v>
      </c>
      <c r="DS185" s="104">
        <v>297.08</v>
      </c>
      <c r="DT185" s="106">
        <v>298.52348391016812</v>
      </c>
      <c r="DU185" s="104">
        <v>-1.4434839101681405</v>
      </c>
      <c r="DV185" s="107">
        <v>0</v>
      </c>
      <c r="DX185" s="77">
        <v>12026.898464625354</v>
      </c>
      <c r="DY185" s="77">
        <v>0</v>
      </c>
      <c r="DZ185" s="108">
        <v>80.460000000000036</v>
      </c>
      <c r="EB185" s="109">
        <v>119683.84064625353</v>
      </c>
      <c r="ED185" s="110">
        <v>-2431</v>
      </c>
      <c r="EE185" s="111">
        <v>-7325.0476824384841</v>
      </c>
      <c r="EG185" s="112">
        <v>-6616.776984453114</v>
      </c>
      <c r="EI185" s="121">
        <v>1</v>
      </c>
      <c r="EJ185" s="77">
        <v>266.15318408316182</v>
      </c>
      <c r="EN185" s="114" t="s">
        <v>378</v>
      </c>
    </row>
    <row r="186" spans="1:144" hidden="1" x14ac:dyDescent="0.3">
      <c r="A186" s="81">
        <v>150000506</v>
      </c>
      <c r="B186" s="82" t="s">
        <v>379</v>
      </c>
      <c r="C186" s="490" t="s">
        <v>380</v>
      </c>
      <c r="D186" s="84">
        <v>102.4</v>
      </c>
      <c r="E186" s="115">
        <v>102.4</v>
      </c>
      <c r="F186" s="104"/>
      <c r="G186" s="104">
        <v>0</v>
      </c>
      <c r="H186" s="88">
        <v>0</v>
      </c>
      <c r="I186" s="88">
        <v>0</v>
      </c>
      <c r="J186" s="116">
        <v>0</v>
      </c>
      <c r="K186" s="88">
        <v>0</v>
      </c>
      <c r="L186" s="88">
        <v>0</v>
      </c>
      <c r="M186" s="116">
        <v>0</v>
      </c>
      <c r="N186" s="88">
        <v>0</v>
      </c>
      <c r="O186" s="88">
        <v>0</v>
      </c>
      <c r="P186" s="116">
        <v>0</v>
      </c>
      <c r="Q186" s="88">
        <v>0</v>
      </c>
      <c r="R186" s="88">
        <v>0</v>
      </c>
      <c r="S186" s="116">
        <v>0</v>
      </c>
      <c r="T186" s="88">
        <v>0</v>
      </c>
      <c r="U186" s="88">
        <v>0</v>
      </c>
      <c r="V186" s="116">
        <v>0</v>
      </c>
      <c r="W186" s="88">
        <v>0</v>
      </c>
      <c r="X186" s="88">
        <v>0</v>
      </c>
      <c r="Y186" s="116">
        <v>0</v>
      </c>
      <c r="Z186" s="88">
        <v>110.59200000000003</v>
      </c>
      <c r="AA186" s="88">
        <v>0</v>
      </c>
      <c r="AB186" s="116">
        <v>-110.59200000000003</v>
      </c>
      <c r="AC186" s="88">
        <v>830.43860636222587</v>
      </c>
      <c r="AD186" s="88">
        <v>2007.1156021411657</v>
      </c>
      <c r="AE186" s="117">
        <v>1176.6769957789397</v>
      </c>
      <c r="AF186" s="91">
        <v>941.03060636222585</v>
      </c>
      <c r="AG186" s="92">
        <v>2007.1156021411657</v>
      </c>
      <c r="AH186" s="116">
        <v>1066.0849957789399</v>
      </c>
      <c r="AI186" s="88">
        <v>0</v>
      </c>
      <c r="AJ186" s="88">
        <v>0</v>
      </c>
      <c r="AK186" s="116">
        <v>0</v>
      </c>
      <c r="AL186" s="88">
        <v>0</v>
      </c>
      <c r="AM186" s="88">
        <v>0</v>
      </c>
      <c r="AN186" s="116">
        <v>0</v>
      </c>
      <c r="AO186" s="88">
        <v>1251.8239970690638</v>
      </c>
      <c r="AP186" s="88">
        <v>861.30770566999456</v>
      </c>
      <c r="AQ186" s="116">
        <v>-390.51629139906925</v>
      </c>
      <c r="AR186" s="88">
        <v>6715.1853456454182</v>
      </c>
      <c r="AS186" s="88">
        <v>0</v>
      </c>
      <c r="AT186" s="118">
        <v>-6715.1853456454182</v>
      </c>
      <c r="AU186" s="88">
        <v>0</v>
      </c>
      <c r="AV186" s="88">
        <v>0</v>
      </c>
      <c r="AW186" s="94">
        <v>0</v>
      </c>
      <c r="AX186" s="88">
        <v>0</v>
      </c>
      <c r="AY186" s="88">
        <v>0</v>
      </c>
      <c r="AZ186" s="117">
        <v>0</v>
      </c>
      <c r="BA186" s="88">
        <v>0</v>
      </c>
      <c r="BB186" s="88">
        <v>0</v>
      </c>
      <c r="BC186" s="94">
        <v>0</v>
      </c>
      <c r="BD186" s="88">
        <v>0</v>
      </c>
      <c r="BE186" s="88">
        <v>0</v>
      </c>
      <c r="BF186" s="95">
        <v>0</v>
      </c>
      <c r="BG186" s="88">
        <v>0</v>
      </c>
      <c r="BH186" s="88">
        <v>0</v>
      </c>
      <c r="BI186" s="94">
        <v>0</v>
      </c>
      <c r="BJ186" s="88">
        <v>0</v>
      </c>
      <c r="BK186" s="88">
        <v>0</v>
      </c>
      <c r="BL186" s="95">
        <v>0</v>
      </c>
      <c r="BM186" s="88">
        <v>27.648000000000007</v>
      </c>
      <c r="BN186" s="88">
        <v>0</v>
      </c>
      <c r="BO186" s="94">
        <v>-27.648000000000007</v>
      </c>
      <c r="BP186" s="91">
        <v>27.648000000000007</v>
      </c>
      <c r="BQ186" s="96">
        <v>0</v>
      </c>
      <c r="BR186" s="94">
        <v>-27.648000000000007</v>
      </c>
      <c r="BS186" s="88">
        <v>0</v>
      </c>
      <c r="BT186" s="88">
        <v>0.23364578626040586</v>
      </c>
      <c r="BU186" s="116">
        <v>0.23364578626040586</v>
      </c>
      <c r="BV186" s="88">
        <v>0</v>
      </c>
      <c r="BW186" s="88">
        <v>9.9231702120055374</v>
      </c>
      <c r="BX186" s="116">
        <v>9.9231702120055374</v>
      </c>
      <c r="BY186" s="88">
        <v>0</v>
      </c>
      <c r="BZ186" s="88">
        <v>8.6869397107974171E-4</v>
      </c>
      <c r="CA186" s="116">
        <v>8.6869397107974171E-4</v>
      </c>
      <c r="CB186" s="88">
        <v>0</v>
      </c>
      <c r="CC186" s="88">
        <v>0</v>
      </c>
      <c r="CD186" s="116">
        <v>0</v>
      </c>
      <c r="CE186" s="88">
        <v>0</v>
      </c>
      <c r="CF186" s="88">
        <v>0</v>
      </c>
      <c r="CG186" s="116">
        <v>0</v>
      </c>
      <c r="CH186" s="88">
        <v>0</v>
      </c>
      <c r="CI186" s="88">
        <v>0</v>
      </c>
      <c r="CJ186" s="116">
        <v>0</v>
      </c>
      <c r="CK186" s="88">
        <v>0</v>
      </c>
      <c r="CL186" s="88">
        <v>0</v>
      </c>
      <c r="CM186" s="116">
        <v>0</v>
      </c>
      <c r="CN186" s="88">
        <v>0</v>
      </c>
      <c r="CO186" s="96">
        <v>0</v>
      </c>
      <c r="CP186" s="116">
        <v>0</v>
      </c>
      <c r="CQ186" s="119">
        <v>8935.6879490767078</v>
      </c>
      <c r="CR186" s="77">
        <v>2878.5809925033968</v>
      </c>
      <c r="CS186" s="116">
        <v>-6057.1069565733105</v>
      </c>
      <c r="CT186" s="91">
        <v>10722.82553889205</v>
      </c>
      <c r="CU186" s="98">
        <v>3454.297191004076</v>
      </c>
      <c r="CV186" s="117">
        <v>-7268.5283478879737</v>
      </c>
      <c r="CW186" s="88">
        <v>377.69367878983377</v>
      </c>
      <c r="CX186" s="88">
        <v>7646.2220266778058</v>
      </c>
      <c r="CY186" s="116">
        <v>7268.5283478879719</v>
      </c>
      <c r="CZ186" s="99">
        <v>-7268.5283478879728</v>
      </c>
      <c r="DA186" s="8">
        <v>3</v>
      </c>
      <c r="DB186" s="100">
        <v>-46.86</v>
      </c>
      <c r="DC186" s="100">
        <v>0</v>
      </c>
      <c r="DD186" s="100">
        <v>-257.10000000000002</v>
      </c>
      <c r="DE186" s="100">
        <v>0</v>
      </c>
      <c r="DF186" s="101">
        <v>-3515.3601763122733</v>
      </c>
      <c r="DG186" s="120">
        <v>133206.23061218261</v>
      </c>
      <c r="DH186" s="494">
        <v>456.2177755958889</v>
      </c>
      <c r="DI186" s="96">
        <f>VLOOKUP(A186,'[9]побудинковий звіт'!$A$9:$DQ$353,121,FALSE)</f>
        <v>0</v>
      </c>
      <c r="DJ186" s="103">
        <v>2.0530693369657347</v>
      </c>
      <c r="DK186" s="103"/>
      <c r="DL186" s="103">
        <v>2.0530693369657347</v>
      </c>
      <c r="DM186" s="104">
        <v>210.23430010529125</v>
      </c>
      <c r="DN186" s="104">
        <v>0</v>
      </c>
      <c r="DO186" s="105">
        <v>210.23430010529125</v>
      </c>
      <c r="DP186" s="2"/>
      <c r="DQ186" s="104">
        <v>210.24</v>
      </c>
      <c r="DR186" s="104">
        <v>0</v>
      </c>
      <c r="DS186" s="104">
        <v>210.24</v>
      </c>
      <c r="DT186" s="106">
        <v>211.25983327653657</v>
      </c>
      <c r="DU186" s="104">
        <v>-1.0198332765365592</v>
      </c>
      <c r="DV186" s="107">
        <v>0</v>
      </c>
      <c r="DX186" s="77">
        <v>8091.4000147745019</v>
      </c>
      <c r="DY186" s="77">
        <v>0</v>
      </c>
      <c r="DZ186" s="108">
        <v>-257.10000000000002</v>
      </c>
      <c r="EB186" s="109">
        <v>80582.224147745015</v>
      </c>
      <c r="ED186" s="110">
        <v>-1696</v>
      </c>
      <c r="EE186" s="111">
        <v>-5211.3601763122733</v>
      </c>
      <c r="EG186" s="112">
        <v>-4923.3297490680125</v>
      </c>
      <c r="EI186" s="121">
        <v>1</v>
      </c>
      <c r="EJ186" s="77">
        <v>171.96101674778689</v>
      </c>
      <c r="EN186" s="114" t="s">
        <v>380</v>
      </c>
    </row>
    <row r="187" spans="1:144" hidden="1" x14ac:dyDescent="0.3">
      <c r="A187" s="81">
        <v>150000505</v>
      </c>
      <c r="B187" s="82" t="s">
        <v>381</v>
      </c>
      <c r="C187" s="490" t="s">
        <v>382</v>
      </c>
      <c r="D187" s="84">
        <v>180.22</v>
      </c>
      <c r="E187" s="115">
        <v>180.22</v>
      </c>
      <c r="F187" s="104"/>
      <c r="G187" s="104">
        <v>0</v>
      </c>
      <c r="H187" s="88">
        <v>0</v>
      </c>
      <c r="I187" s="88">
        <v>0</v>
      </c>
      <c r="J187" s="116">
        <v>0</v>
      </c>
      <c r="K187" s="88">
        <v>0</v>
      </c>
      <c r="L187" s="88">
        <v>0</v>
      </c>
      <c r="M187" s="116">
        <v>0</v>
      </c>
      <c r="N187" s="88">
        <v>0</v>
      </c>
      <c r="O187" s="88">
        <v>0</v>
      </c>
      <c r="P187" s="116">
        <v>0</v>
      </c>
      <c r="Q187" s="88">
        <v>0</v>
      </c>
      <c r="R187" s="88">
        <v>0</v>
      </c>
      <c r="S187" s="116">
        <v>0</v>
      </c>
      <c r="T187" s="88">
        <v>0</v>
      </c>
      <c r="U187" s="88">
        <v>0</v>
      </c>
      <c r="V187" s="116">
        <v>0</v>
      </c>
      <c r="W187" s="88">
        <v>0</v>
      </c>
      <c r="X187" s="88">
        <v>0</v>
      </c>
      <c r="Y187" s="116">
        <v>0</v>
      </c>
      <c r="Z187" s="88">
        <v>194.63759999999994</v>
      </c>
      <c r="AA187" s="88">
        <v>0</v>
      </c>
      <c r="AB187" s="116">
        <v>-194.63759999999994</v>
      </c>
      <c r="AC187" s="88">
        <v>1461.8276852633494</v>
      </c>
      <c r="AD187" s="88">
        <v>3532.4450568152433</v>
      </c>
      <c r="AE187" s="117">
        <v>2070.6173715518939</v>
      </c>
      <c r="AF187" s="91">
        <v>1656.4652852633494</v>
      </c>
      <c r="AG187" s="92">
        <v>3532.4450568152433</v>
      </c>
      <c r="AH187" s="116">
        <v>1875.9797715518939</v>
      </c>
      <c r="AI187" s="88">
        <v>0</v>
      </c>
      <c r="AJ187" s="88">
        <v>0</v>
      </c>
      <c r="AK187" s="116">
        <v>0</v>
      </c>
      <c r="AL187" s="88">
        <v>0</v>
      </c>
      <c r="AM187" s="88">
        <v>0</v>
      </c>
      <c r="AN187" s="116">
        <v>0</v>
      </c>
      <c r="AO187" s="88">
        <v>1604.9457261700679</v>
      </c>
      <c r="AP187" s="88">
        <v>1207.7026717475344</v>
      </c>
      <c r="AQ187" s="116">
        <v>-397.24305442253353</v>
      </c>
      <c r="AR187" s="88">
        <v>10303.63289511304</v>
      </c>
      <c r="AS187" s="88">
        <v>961</v>
      </c>
      <c r="AT187" s="118">
        <v>-9342.6328951130399</v>
      </c>
      <c r="AU187" s="88">
        <v>0</v>
      </c>
      <c r="AV187" s="88">
        <v>0</v>
      </c>
      <c r="AW187" s="94">
        <v>0</v>
      </c>
      <c r="AX187" s="88">
        <v>0</v>
      </c>
      <c r="AY187" s="88">
        <v>0</v>
      </c>
      <c r="AZ187" s="117">
        <v>0</v>
      </c>
      <c r="BA187" s="88">
        <v>0</v>
      </c>
      <c r="BB187" s="88">
        <v>0</v>
      </c>
      <c r="BC187" s="94">
        <v>0</v>
      </c>
      <c r="BD187" s="88">
        <v>0</v>
      </c>
      <c r="BE187" s="88">
        <v>0</v>
      </c>
      <c r="BF187" s="95">
        <v>0</v>
      </c>
      <c r="BG187" s="88">
        <v>0</v>
      </c>
      <c r="BH187" s="88">
        <v>0</v>
      </c>
      <c r="BI187" s="94">
        <v>0</v>
      </c>
      <c r="BJ187" s="88">
        <v>0</v>
      </c>
      <c r="BK187" s="88">
        <v>0</v>
      </c>
      <c r="BL187" s="95">
        <v>0</v>
      </c>
      <c r="BM187" s="88">
        <v>48.659399999999984</v>
      </c>
      <c r="BN187" s="88">
        <v>0</v>
      </c>
      <c r="BO187" s="94">
        <v>-48.659399999999984</v>
      </c>
      <c r="BP187" s="91">
        <v>48.659399999999984</v>
      </c>
      <c r="BQ187" s="96">
        <v>0</v>
      </c>
      <c r="BR187" s="94">
        <v>-48.659399999999984</v>
      </c>
      <c r="BS187" s="88">
        <v>0</v>
      </c>
      <c r="BT187" s="88">
        <v>0.4112074570297885</v>
      </c>
      <c r="BU187" s="116">
        <v>0.4112074570297885</v>
      </c>
      <c r="BV187" s="88">
        <v>0</v>
      </c>
      <c r="BW187" s="88">
        <v>17.46439194929334</v>
      </c>
      <c r="BX187" s="116">
        <v>17.46439194929334</v>
      </c>
      <c r="BY187" s="88">
        <v>0</v>
      </c>
      <c r="BZ187" s="88">
        <v>1.5288674557421E-3</v>
      </c>
      <c r="CA187" s="116">
        <v>1.5288674557421E-3</v>
      </c>
      <c r="CB187" s="88">
        <v>0</v>
      </c>
      <c r="CC187" s="88">
        <v>0</v>
      </c>
      <c r="CD187" s="116">
        <v>0</v>
      </c>
      <c r="CE187" s="88">
        <v>0</v>
      </c>
      <c r="CF187" s="88">
        <v>0</v>
      </c>
      <c r="CG187" s="116">
        <v>0</v>
      </c>
      <c r="CH187" s="88">
        <v>0</v>
      </c>
      <c r="CI187" s="88">
        <v>0</v>
      </c>
      <c r="CJ187" s="116">
        <v>0</v>
      </c>
      <c r="CK187" s="88">
        <v>0</v>
      </c>
      <c r="CL187" s="88">
        <v>0</v>
      </c>
      <c r="CM187" s="116">
        <v>0</v>
      </c>
      <c r="CN187" s="88">
        <v>0</v>
      </c>
      <c r="CO187" s="96">
        <v>0</v>
      </c>
      <c r="CP187" s="116">
        <v>0</v>
      </c>
      <c r="CQ187" s="119">
        <v>13613.703306546457</v>
      </c>
      <c r="CR187" s="77">
        <v>5719.0248568365569</v>
      </c>
      <c r="CS187" s="116">
        <v>-7894.6784497098997</v>
      </c>
      <c r="CT187" s="91">
        <v>16336.443967855746</v>
      </c>
      <c r="CU187" s="98">
        <v>6862.8298282038677</v>
      </c>
      <c r="CV187" s="117">
        <v>-9473.6141396518797</v>
      </c>
      <c r="CW187" s="88">
        <v>574.64301923470362</v>
      </c>
      <c r="CX187" s="88">
        <v>10048.257158886587</v>
      </c>
      <c r="CY187" s="116">
        <v>9473.6141396518833</v>
      </c>
      <c r="CZ187" s="99">
        <v>-9473.6141396518815</v>
      </c>
      <c r="DA187" s="8">
        <v>3</v>
      </c>
      <c r="DB187" s="100">
        <v>461.97</v>
      </c>
      <c r="DC187" s="100">
        <v>0</v>
      </c>
      <c r="DD187" s="100">
        <v>140.81</v>
      </c>
      <c r="DE187" s="100">
        <v>0</v>
      </c>
      <c r="DF187" s="101">
        <v>-3957.1853614560723</v>
      </c>
      <c r="DG187" s="120">
        <v>202933.0438450854</v>
      </c>
      <c r="DH187" s="494">
        <v>802.92546404190512</v>
      </c>
      <c r="DI187" s="96">
        <f>VLOOKUP(A187,'[9]побудинковий звіт'!$A$9:$DQ$353,121,FALSE)</f>
        <v>0</v>
      </c>
      <c r="DJ187" s="103">
        <v>1.7820282231431257</v>
      </c>
      <c r="DK187" s="103"/>
      <c r="DL187" s="103">
        <v>1.7820282231431257</v>
      </c>
      <c r="DM187" s="104">
        <v>321.1571263748541</v>
      </c>
      <c r="DN187" s="104">
        <v>0</v>
      </c>
      <c r="DO187" s="105">
        <v>321.1571263748541</v>
      </c>
      <c r="DP187" s="2"/>
      <c r="DQ187" s="104">
        <v>321.16000000000003</v>
      </c>
      <c r="DR187" s="104">
        <v>0</v>
      </c>
      <c r="DS187" s="104">
        <v>321.16000000000003</v>
      </c>
      <c r="DT187" s="106">
        <v>322.72374650351196</v>
      </c>
      <c r="DU187" s="104">
        <v>-1.5637465035119362</v>
      </c>
      <c r="DV187" s="107">
        <v>0</v>
      </c>
      <c r="DX187" s="77">
        <v>12422.750754135648</v>
      </c>
      <c r="DY187" s="77">
        <v>1153.2</v>
      </c>
      <c r="DZ187" s="108">
        <v>140.81</v>
      </c>
      <c r="EB187" s="109">
        <v>123643.59474135647</v>
      </c>
      <c r="ED187" s="110">
        <v>-2936</v>
      </c>
      <c r="EE187" s="111">
        <v>-6893.1853614560723</v>
      </c>
      <c r="EG187" s="112">
        <v>-5832.820894194233</v>
      </c>
      <c r="EI187" s="121">
        <v>1</v>
      </c>
      <c r="EJ187" s="77">
        <v>270.70823180135073</v>
      </c>
      <c r="EN187" s="114" t="s">
        <v>382</v>
      </c>
    </row>
    <row r="188" spans="1:144" hidden="1" x14ac:dyDescent="0.3">
      <c r="A188" s="81">
        <v>150000507</v>
      </c>
      <c r="B188" s="82" t="s">
        <v>383</v>
      </c>
      <c r="C188" s="490" t="s">
        <v>384</v>
      </c>
      <c r="D188" s="84">
        <v>329.7</v>
      </c>
      <c r="E188" s="115">
        <v>278.3</v>
      </c>
      <c r="F188" s="104"/>
      <c r="G188" s="104">
        <v>51.4</v>
      </c>
      <c r="H188" s="88">
        <v>0</v>
      </c>
      <c r="I188" s="88">
        <v>0</v>
      </c>
      <c r="J188" s="116">
        <v>0</v>
      </c>
      <c r="K188" s="88">
        <v>0</v>
      </c>
      <c r="L188" s="88">
        <v>0</v>
      </c>
      <c r="M188" s="116">
        <v>0</v>
      </c>
      <c r="N188" s="88">
        <v>0</v>
      </c>
      <c r="O188" s="88">
        <v>0</v>
      </c>
      <c r="P188" s="116">
        <v>0</v>
      </c>
      <c r="Q188" s="88">
        <v>0</v>
      </c>
      <c r="R188" s="88">
        <v>0</v>
      </c>
      <c r="S188" s="116">
        <v>0</v>
      </c>
      <c r="T188" s="88">
        <v>0</v>
      </c>
      <c r="U188" s="88">
        <v>0</v>
      </c>
      <c r="V188" s="116">
        <v>0</v>
      </c>
      <c r="W188" s="88">
        <v>6.1559500000000007</v>
      </c>
      <c r="X188" s="88">
        <v>0</v>
      </c>
      <c r="Y188" s="116">
        <v>-6.1559500000000007</v>
      </c>
      <c r="Z188" s="88">
        <v>346.24799999999993</v>
      </c>
      <c r="AA188" s="88">
        <v>0</v>
      </c>
      <c r="AB188" s="116">
        <v>-346.24799999999993</v>
      </c>
      <c r="AC188" s="88">
        <v>2701.8083528136199</v>
      </c>
      <c r="AD188" s="88">
        <v>6416.4500469789473</v>
      </c>
      <c r="AE188" s="117">
        <v>3714.6416941653274</v>
      </c>
      <c r="AF188" s="91">
        <v>3054.2123028136198</v>
      </c>
      <c r="AG188" s="92">
        <v>6416.4500469789473</v>
      </c>
      <c r="AH188" s="116">
        <v>3362.2377441653275</v>
      </c>
      <c r="AI188" s="88">
        <v>0</v>
      </c>
      <c r="AJ188" s="88">
        <v>0</v>
      </c>
      <c r="AK188" s="116">
        <v>0</v>
      </c>
      <c r="AL188" s="88">
        <v>0</v>
      </c>
      <c r="AM188" s="88">
        <v>0</v>
      </c>
      <c r="AN188" s="116">
        <v>0</v>
      </c>
      <c r="AO188" s="88">
        <v>1457.6932681015298</v>
      </c>
      <c r="AP188" s="88">
        <v>1174.7652797554697</v>
      </c>
      <c r="AQ188" s="116">
        <v>-282.92798834606015</v>
      </c>
      <c r="AR188" s="88">
        <v>15126.00431334009</v>
      </c>
      <c r="AS188" s="88">
        <v>0</v>
      </c>
      <c r="AT188" s="118">
        <v>-15126.00431334009</v>
      </c>
      <c r="AU188" s="88">
        <v>0.79235</v>
      </c>
      <c r="AV188" s="88">
        <v>0</v>
      </c>
      <c r="AW188" s="94">
        <v>-0.79235</v>
      </c>
      <c r="AX188" s="88">
        <v>0</v>
      </c>
      <c r="AY188" s="88">
        <v>0</v>
      </c>
      <c r="AZ188" s="117">
        <v>0</v>
      </c>
      <c r="BA188" s="88">
        <v>0</v>
      </c>
      <c r="BB188" s="88">
        <v>0</v>
      </c>
      <c r="BC188" s="94">
        <v>0</v>
      </c>
      <c r="BD188" s="88">
        <v>0</v>
      </c>
      <c r="BE188" s="88">
        <v>0</v>
      </c>
      <c r="BF188" s="95">
        <v>0</v>
      </c>
      <c r="BG188" s="88">
        <v>0</v>
      </c>
      <c r="BH188" s="88">
        <v>0</v>
      </c>
      <c r="BI188" s="94">
        <v>0</v>
      </c>
      <c r="BJ188" s="88">
        <v>0</v>
      </c>
      <c r="BK188" s="88">
        <v>0</v>
      </c>
      <c r="BL188" s="95">
        <v>0</v>
      </c>
      <c r="BM188" s="88">
        <v>86.561999999999983</v>
      </c>
      <c r="BN188" s="88">
        <v>0</v>
      </c>
      <c r="BO188" s="94">
        <v>-86.561999999999983</v>
      </c>
      <c r="BP188" s="91">
        <v>87.354349999999982</v>
      </c>
      <c r="BQ188" s="96">
        <v>0</v>
      </c>
      <c r="BR188" s="94">
        <v>-87.354349999999982</v>
      </c>
      <c r="BS188" s="88">
        <v>31.670098039215684</v>
      </c>
      <c r="BT188" s="88">
        <v>0.73220688585271032</v>
      </c>
      <c r="BU188" s="116">
        <v>-30.937891153362973</v>
      </c>
      <c r="BV188" s="88">
        <v>0</v>
      </c>
      <c r="BW188" s="88">
        <v>31.875601723815493</v>
      </c>
      <c r="BX188" s="116">
        <v>31.875601723815493</v>
      </c>
      <c r="BY188" s="88">
        <v>0</v>
      </c>
      <c r="BZ188" s="88">
        <v>2.796957053369051E-3</v>
      </c>
      <c r="CA188" s="116">
        <v>2.796957053369051E-3</v>
      </c>
      <c r="CB188" s="88">
        <v>0</v>
      </c>
      <c r="CC188" s="88">
        <v>0</v>
      </c>
      <c r="CD188" s="116">
        <v>0</v>
      </c>
      <c r="CE188" s="88">
        <v>0</v>
      </c>
      <c r="CF188" s="88">
        <v>0</v>
      </c>
      <c r="CG188" s="116">
        <v>0</v>
      </c>
      <c r="CH188" s="88">
        <v>0</v>
      </c>
      <c r="CI188" s="88">
        <v>0</v>
      </c>
      <c r="CJ188" s="116">
        <v>0</v>
      </c>
      <c r="CK188" s="88">
        <v>0</v>
      </c>
      <c r="CL188" s="88">
        <v>0</v>
      </c>
      <c r="CM188" s="116">
        <v>0</v>
      </c>
      <c r="CN188" s="88">
        <v>0</v>
      </c>
      <c r="CO188" s="96">
        <v>0</v>
      </c>
      <c r="CP188" s="116">
        <v>0</v>
      </c>
      <c r="CQ188" s="119">
        <v>19756.934332294459</v>
      </c>
      <c r="CR188" s="77">
        <v>7623.8259323011389</v>
      </c>
      <c r="CS188" s="116">
        <v>-12133.10839999332</v>
      </c>
      <c r="CT188" s="91">
        <v>23708.32119875335</v>
      </c>
      <c r="CU188" s="98">
        <v>9148.5911187613656</v>
      </c>
      <c r="CV188" s="117">
        <v>-14559.730079991985</v>
      </c>
      <c r="CW188" s="88">
        <v>951.31410686545689</v>
      </c>
      <c r="CX188" s="88">
        <v>15500.7252751135</v>
      </c>
      <c r="CY188" s="116">
        <v>14549.411168248043</v>
      </c>
      <c r="CZ188" s="99">
        <v>-14559.730079991979</v>
      </c>
      <c r="DA188" s="8">
        <v>3</v>
      </c>
      <c r="DB188" s="100">
        <v>757.45</v>
      </c>
      <c r="DC188" s="100">
        <v>-0.06</v>
      </c>
      <c r="DD188" s="100">
        <v>360.45000000000005</v>
      </c>
      <c r="DE188" s="100">
        <v>-73.2</v>
      </c>
      <c r="DF188" s="101">
        <v>-6642.5064789181597</v>
      </c>
      <c r="DG188" s="120">
        <v>295915.62366742571</v>
      </c>
      <c r="DH188" s="494">
        <v>1239.8965522298427</v>
      </c>
      <c r="DI188" s="96">
        <f>VLOOKUP(A188,'[9]побудинковий звіт'!$A$9:$DQ$353,121,FALSE)</f>
        <v>0</v>
      </c>
      <c r="DJ188" s="103">
        <v>1.4228946380189329</v>
      </c>
      <c r="DK188" s="103"/>
      <c r="DL188" s="103">
        <v>1.4228946380189329</v>
      </c>
      <c r="DM188" s="104">
        <v>395.99157776066903</v>
      </c>
      <c r="DN188" s="104">
        <v>73.136784394173148</v>
      </c>
      <c r="DO188" s="105">
        <v>469.12836215484219</v>
      </c>
      <c r="DP188" s="2"/>
      <c r="DQ188" s="104">
        <v>397</v>
      </c>
      <c r="DR188" s="104">
        <v>73.14</v>
      </c>
      <c r="DS188" s="104">
        <v>470.14</v>
      </c>
      <c r="DT188" s="106">
        <v>471.41679318974383</v>
      </c>
      <c r="DU188" s="104">
        <v>-1.2767931897438416</v>
      </c>
      <c r="DV188" s="107">
        <v>0</v>
      </c>
      <c r="DX188" s="77">
        <v>18256.030396008107</v>
      </c>
      <c r="DY188" s="77">
        <v>0</v>
      </c>
      <c r="DZ188" s="108">
        <v>287.25000000000006</v>
      </c>
      <c r="EB188" s="109">
        <v>181512.05176008109</v>
      </c>
      <c r="ED188" s="110">
        <v>-4165</v>
      </c>
      <c r="EE188" s="111">
        <v>-10807.50647891816</v>
      </c>
      <c r="EG188" s="112">
        <v>-9276.4663921754636</v>
      </c>
      <c r="EI188" s="121">
        <v>1</v>
      </c>
      <c r="EJ188" s="77">
        <v>419.80550126458786</v>
      </c>
      <c r="EN188" s="114" t="s">
        <v>384</v>
      </c>
    </row>
    <row r="189" spans="1:144" hidden="1" x14ac:dyDescent="0.3">
      <c r="A189" s="81">
        <v>150000508</v>
      </c>
      <c r="B189" s="82" t="s">
        <v>385</v>
      </c>
      <c r="C189" s="490" t="s">
        <v>386</v>
      </c>
      <c r="D189" s="84">
        <v>151.80000000000001</v>
      </c>
      <c r="E189" s="115">
        <v>151.80000000000001</v>
      </c>
      <c r="F189" s="104"/>
      <c r="G189" s="104">
        <v>0</v>
      </c>
      <c r="H189" s="88">
        <v>0</v>
      </c>
      <c r="I189" s="88">
        <v>0</v>
      </c>
      <c r="J189" s="116">
        <v>0</v>
      </c>
      <c r="K189" s="88">
        <v>0</v>
      </c>
      <c r="L189" s="88">
        <v>0</v>
      </c>
      <c r="M189" s="116">
        <v>0</v>
      </c>
      <c r="N189" s="88">
        <v>0</v>
      </c>
      <c r="O189" s="88">
        <v>0</v>
      </c>
      <c r="P189" s="116">
        <v>0</v>
      </c>
      <c r="Q189" s="88">
        <v>0</v>
      </c>
      <c r="R189" s="88">
        <v>0</v>
      </c>
      <c r="S189" s="116">
        <v>0</v>
      </c>
      <c r="T189" s="88">
        <v>0</v>
      </c>
      <c r="U189" s="88">
        <v>0</v>
      </c>
      <c r="V189" s="116">
        <v>0</v>
      </c>
      <c r="W189" s="88">
        <v>0</v>
      </c>
      <c r="X189" s="88">
        <v>0</v>
      </c>
      <c r="Y189" s="116">
        <v>0</v>
      </c>
      <c r="Z189" s="88">
        <v>163.94400000000005</v>
      </c>
      <c r="AA189" s="88">
        <v>0</v>
      </c>
      <c r="AB189" s="116">
        <v>-163.94400000000005</v>
      </c>
      <c r="AC189" s="88">
        <v>1231.1575695856284</v>
      </c>
      <c r="AD189" s="88">
        <v>2975.3920742678615</v>
      </c>
      <c r="AE189" s="117">
        <v>1744.2345046822331</v>
      </c>
      <c r="AF189" s="91">
        <v>1395.1015695856283</v>
      </c>
      <c r="AG189" s="92">
        <v>2975.3920742678615</v>
      </c>
      <c r="AH189" s="116">
        <v>1580.2905046822332</v>
      </c>
      <c r="AI189" s="88">
        <v>0</v>
      </c>
      <c r="AJ189" s="88">
        <v>0</v>
      </c>
      <c r="AK189" s="116">
        <v>0</v>
      </c>
      <c r="AL189" s="88">
        <v>0</v>
      </c>
      <c r="AM189" s="88">
        <v>0</v>
      </c>
      <c r="AN189" s="116">
        <v>0</v>
      </c>
      <c r="AO189" s="88">
        <v>678.39619882838565</v>
      </c>
      <c r="AP189" s="88">
        <v>575.70414274784548</v>
      </c>
      <c r="AQ189" s="116">
        <v>-102.69205608054017</v>
      </c>
      <c r="AR189" s="88">
        <v>6343.4435287498263</v>
      </c>
      <c r="AS189" s="88">
        <v>0</v>
      </c>
      <c r="AT189" s="118">
        <v>-6343.4435287498263</v>
      </c>
      <c r="AU189" s="88">
        <v>0</v>
      </c>
      <c r="AV189" s="88">
        <v>0</v>
      </c>
      <c r="AW189" s="94">
        <v>0</v>
      </c>
      <c r="AX189" s="88">
        <v>0</v>
      </c>
      <c r="AY189" s="88">
        <v>0</v>
      </c>
      <c r="AZ189" s="117">
        <v>0</v>
      </c>
      <c r="BA189" s="88">
        <v>0</v>
      </c>
      <c r="BB189" s="88">
        <v>0</v>
      </c>
      <c r="BC189" s="94">
        <v>0</v>
      </c>
      <c r="BD189" s="88">
        <v>0</v>
      </c>
      <c r="BE189" s="88">
        <v>0</v>
      </c>
      <c r="BF189" s="95">
        <v>0</v>
      </c>
      <c r="BG189" s="88">
        <v>0</v>
      </c>
      <c r="BH189" s="88">
        <v>0</v>
      </c>
      <c r="BI189" s="94">
        <v>0</v>
      </c>
      <c r="BJ189" s="88">
        <v>0</v>
      </c>
      <c r="BK189" s="88">
        <v>0</v>
      </c>
      <c r="BL189" s="95">
        <v>0</v>
      </c>
      <c r="BM189" s="88">
        <v>40.986000000000011</v>
      </c>
      <c r="BN189" s="88">
        <v>0</v>
      </c>
      <c r="BO189" s="94">
        <v>-40.986000000000011</v>
      </c>
      <c r="BP189" s="91">
        <v>40.986000000000011</v>
      </c>
      <c r="BQ189" s="96">
        <v>0</v>
      </c>
      <c r="BR189" s="94">
        <v>-40.986000000000011</v>
      </c>
      <c r="BS189" s="88">
        <v>0</v>
      </c>
      <c r="BT189" s="88">
        <v>0.34636162455400016</v>
      </c>
      <c r="BU189" s="116">
        <v>0.34636162455400016</v>
      </c>
      <c r="BV189" s="88">
        <v>0</v>
      </c>
      <c r="BW189" s="88">
        <v>14.710324591625396</v>
      </c>
      <c r="BX189" s="116">
        <v>14.710324591625396</v>
      </c>
      <c r="BY189" s="88">
        <v>0</v>
      </c>
      <c r="BZ189" s="88">
        <v>1.2877709454092265E-3</v>
      </c>
      <c r="CA189" s="116">
        <v>1.2877709454092265E-3</v>
      </c>
      <c r="CB189" s="88">
        <v>0</v>
      </c>
      <c r="CC189" s="88">
        <v>0</v>
      </c>
      <c r="CD189" s="116">
        <v>0</v>
      </c>
      <c r="CE189" s="88">
        <v>0</v>
      </c>
      <c r="CF189" s="88">
        <v>0</v>
      </c>
      <c r="CG189" s="116">
        <v>0</v>
      </c>
      <c r="CH189" s="88">
        <v>0</v>
      </c>
      <c r="CI189" s="88">
        <v>0</v>
      </c>
      <c r="CJ189" s="116">
        <v>0</v>
      </c>
      <c r="CK189" s="88">
        <v>0</v>
      </c>
      <c r="CL189" s="88">
        <v>0</v>
      </c>
      <c r="CM189" s="116">
        <v>0</v>
      </c>
      <c r="CN189" s="88">
        <v>0</v>
      </c>
      <c r="CO189" s="96">
        <v>0</v>
      </c>
      <c r="CP189" s="116">
        <v>0</v>
      </c>
      <c r="CQ189" s="119">
        <v>8457.927297163842</v>
      </c>
      <c r="CR189" s="77">
        <v>3566.1541910028322</v>
      </c>
      <c r="CS189" s="116">
        <v>-4891.7731061610102</v>
      </c>
      <c r="CT189" s="91">
        <v>10149.51275659661</v>
      </c>
      <c r="CU189" s="98">
        <v>4279.3850292033985</v>
      </c>
      <c r="CV189" s="117">
        <v>-5870.1277273932119</v>
      </c>
      <c r="CW189" s="88">
        <v>357.04400804420544</v>
      </c>
      <c r="CX189" s="88">
        <v>6227.1717354374159</v>
      </c>
      <c r="CY189" s="116">
        <v>5870.1277273932101</v>
      </c>
      <c r="CZ189" s="99">
        <v>-5870.1277273932083</v>
      </c>
      <c r="DA189" s="8">
        <v>3</v>
      </c>
      <c r="DB189" s="100">
        <v>199.71</v>
      </c>
      <c r="DC189" s="100">
        <v>0</v>
      </c>
      <c r="DD189" s="100">
        <v>0</v>
      </c>
      <c r="DE189" s="100">
        <v>0</v>
      </c>
      <c r="DF189" s="101">
        <v>-2656.2325125117181</v>
      </c>
      <c r="DG189" s="120">
        <v>126078.6811756898</v>
      </c>
      <c r="DH189" s="494">
        <v>676.30721030718678</v>
      </c>
      <c r="DI189" s="96">
        <f>VLOOKUP(A189,'[9]побудинковий звіт'!$A$9:$DQ$353,121,FALSE)</f>
        <v>0</v>
      </c>
      <c r="DJ189" s="103">
        <v>1.3155528924424846</v>
      </c>
      <c r="DK189" s="103"/>
      <c r="DL189" s="103">
        <v>1.3155528924424846</v>
      </c>
      <c r="DM189" s="104">
        <v>199.70092907276918</v>
      </c>
      <c r="DN189" s="104">
        <v>0</v>
      </c>
      <c r="DO189" s="105">
        <v>199.70092907276918</v>
      </c>
      <c r="DP189" s="2"/>
      <c r="DQ189" s="104">
        <v>199.71</v>
      </c>
      <c r="DR189" s="104">
        <v>0</v>
      </c>
      <c r="DS189" s="104">
        <v>199.71</v>
      </c>
      <c r="DT189" s="106">
        <v>200.67507994629489</v>
      </c>
      <c r="DU189" s="104">
        <v>-0.96507994629487825</v>
      </c>
      <c r="DV189" s="107">
        <v>0</v>
      </c>
      <c r="DX189" s="77">
        <v>7661.3154344997911</v>
      </c>
      <c r="DY189" s="77">
        <v>0</v>
      </c>
      <c r="DZ189" s="108">
        <v>0</v>
      </c>
      <c r="EB189" s="109">
        <v>76121.322344997912</v>
      </c>
      <c r="ED189" s="110">
        <v>-1656</v>
      </c>
      <c r="EE189" s="111">
        <v>-4312.2325125117186</v>
      </c>
      <c r="EG189" s="112">
        <v>-3622.1312196189601</v>
      </c>
      <c r="EI189" s="121">
        <v>1</v>
      </c>
      <c r="EJ189" s="77">
        <v>175.88982184726771</v>
      </c>
      <c r="EN189" s="114" t="s">
        <v>386</v>
      </c>
    </row>
    <row r="190" spans="1:144" hidden="1" x14ac:dyDescent="0.3">
      <c r="A190" s="81">
        <v>150000501</v>
      </c>
      <c r="B190" s="82" t="s">
        <v>387</v>
      </c>
      <c r="C190" s="490" t="s">
        <v>388</v>
      </c>
      <c r="D190" s="84">
        <v>4529.63</v>
      </c>
      <c r="E190" s="115">
        <v>4489.03</v>
      </c>
      <c r="F190" s="104"/>
      <c r="G190" s="104">
        <v>40.6</v>
      </c>
      <c r="H190" s="88">
        <v>75443.197645493536</v>
      </c>
      <c r="I190" s="88">
        <v>77130.257534686214</v>
      </c>
      <c r="J190" s="116">
        <v>1687.0598891926784</v>
      </c>
      <c r="K190" s="88">
        <v>16157.364781305305</v>
      </c>
      <c r="L190" s="88">
        <v>16335.725062665082</v>
      </c>
      <c r="M190" s="116">
        <v>178.36028135977722</v>
      </c>
      <c r="N190" s="88">
        <v>26195.272788821563</v>
      </c>
      <c r="O190" s="88">
        <v>26202.867642924804</v>
      </c>
      <c r="P190" s="116">
        <v>7.5948541032412322</v>
      </c>
      <c r="Q190" s="88">
        <v>0</v>
      </c>
      <c r="R190" s="88">
        <v>0</v>
      </c>
      <c r="S190" s="116">
        <v>0</v>
      </c>
      <c r="T190" s="88">
        <v>0</v>
      </c>
      <c r="U190" s="88">
        <v>0</v>
      </c>
      <c r="V190" s="116">
        <v>0</v>
      </c>
      <c r="W190" s="88">
        <v>53572.193769304125</v>
      </c>
      <c r="X190" s="88">
        <v>50107.396096848388</v>
      </c>
      <c r="Y190" s="116">
        <v>-3464.7976724557375</v>
      </c>
      <c r="Z190" s="88">
        <v>4905.7595999999994</v>
      </c>
      <c r="AA190" s="88">
        <v>0</v>
      </c>
      <c r="AB190" s="116">
        <v>-4905.7595999999994</v>
      </c>
      <c r="AC190" s="88">
        <v>95051.98939871644</v>
      </c>
      <c r="AD190" s="88">
        <v>107230.96175917792</v>
      </c>
      <c r="AE190" s="117">
        <v>12178.972360461485</v>
      </c>
      <c r="AF190" s="91">
        <v>271325.77798364096</v>
      </c>
      <c r="AG190" s="92">
        <v>277007.20809630241</v>
      </c>
      <c r="AH190" s="116">
        <v>5681.4301126614446</v>
      </c>
      <c r="AI190" s="88">
        <v>0</v>
      </c>
      <c r="AJ190" s="88">
        <v>0</v>
      </c>
      <c r="AK190" s="116">
        <v>0</v>
      </c>
      <c r="AL190" s="88">
        <v>0</v>
      </c>
      <c r="AM190" s="88">
        <v>0</v>
      </c>
      <c r="AN190" s="116">
        <v>0</v>
      </c>
      <c r="AO190" s="88">
        <v>55138.027945181209</v>
      </c>
      <c r="AP190" s="88">
        <v>48189.615993267536</v>
      </c>
      <c r="AQ190" s="116">
        <v>-6948.411951913673</v>
      </c>
      <c r="AR190" s="88">
        <v>227742.44000401843</v>
      </c>
      <c r="AS190" s="88">
        <v>314655.51</v>
      </c>
      <c r="AT190" s="118">
        <v>86913.069995981583</v>
      </c>
      <c r="AU190" s="88">
        <v>21613.800550405093</v>
      </c>
      <c r="AV190" s="88">
        <v>8998</v>
      </c>
      <c r="AW190" s="94">
        <v>-12615.800550405093</v>
      </c>
      <c r="AX190" s="88">
        <v>31527.703627119419</v>
      </c>
      <c r="AY190" s="88">
        <v>2883</v>
      </c>
      <c r="AZ190" s="117">
        <v>-28644.703627119419</v>
      </c>
      <c r="BA190" s="88">
        <v>13738.515852112645</v>
      </c>
      <c r="BB190" s="88">
        <v>2623</v>
      </c>
      <c r="BC190" s="94">
        <v>-11115.515852112645</v>
      </c>
      <c r="BD190" s="88">
        <v>0</v>
      </c>
      <c r="BE190" s="88">
        <v>0</v>
      </c>
      <c r="BF190" s="95">
        <v>0</v>
      </c>
      <c r="BG190" s="88">
        <v>0</v>
      </c>
      <c r="BH190" s="88">
        <v>0</v>
      </c>
      <c r="BI190" s="94">
        <v>0</v>
      </c>
      <c r="BJ190" s="88">
        <v>20550.239920741264</v>
      </c>
      <c r="BK190" s="88">
        <v>9399</v>
      </c>
      <c r="BL190" s="95">
        <v>-11151.239920741264</v>
      </c>
      <c r="BM190" s="88">
        <v>1226.4398999999999</v>
      </c>
      <c r="BN190" s="88">
        <v>0</v>
      </c>
      <c r="BO190" s="94">
        <v>-1226.4398999999999</v>
      </c>
      <c r="BP190" s="91">
        <v>88656.699850378427</v>
      </c>
      <c r="BQ190" s="96">
        <v>23903</v>
      </c>
      <c r="BR190" s="94">
        <v>-64753.699850378427</v>
      </c>
      <c r="BS190" s="88">
        <v>149425.00837575353</v>
      </c>
      <c r="BT190" s="88">
        <v>229840.49874089478</v>
      </c>
      <c r="BU190" s="116">
        <v>80415.490365141246</v>
      </c>
      <c r="BV190" s="88">
        <v>101038.99357088898</v>
      </c>
      <c r="BW190" s="88">
        <v>112054.99210246127</v>
      </c>
      <c r="BX190" s="116">
        <v>11015.998531572288</v>
      </c>
      <c r="BY190" s="88">
        <v>83371.416548693524</v>
      </c>
      <c r="BZ190" s="88">
        <v>37333.167169610962</v>
      </c>
      <c r="CA190" s="116">
        <v>-46038.249379082561</v>
      </c>
      <c r="CB190" s="88">
        <v>11507.816479327734</v>
      </c>
      <c r="CC190" s="88">
        <v>11839.625745653106</v>
      </c>
      <c r="CD190" s="116">
        <v>331.80926632537194</v>
      </c>
      <c r="CE190" s="88">
        <v>1396.703204078324</v>
      </c>
      <c r="CF190" s="88">
        <v>0</v>
      </c>
      <c r="CG190" s="116">
        <v>-1396.703204078324</v>
      </c>
      <c r="CH190" s="88">
        <v>40569.359076390792</v>
      </c>
      <c r="CI190" s="88">
        <v>31517.664827839559</v>
      </c>
      <c r="CJ190" s="116">
        <v>-9051.6942485512336</v>
      </c>
      <c r="CK190" s="88">
        <v>0</v>
      </c>
      <c r="CL190" s="88">
        <v>0</v>
      </c>
      <c r="CM190" s="116">
        <v>0</v>
      </c>
      <c r="CN190" s="88">
        <v>40569.359076390792</v>
      </c>
      <c r="CO190" s="96">
        <v>31517.664827839559</v>
      </c>
      <c r="CP190" s="116">
        <v>-9051.6942485512336</v>
      </c>
      <c r="CQ190" s="119">
        <v>1030172.2430383519</v>
      </c>
      <c r="CR190" s="77">
        <v>1086341.2826760295</v>
      </c>
      <c r="CS190" s="116">
        <v>56169.039637677604</v>
      </c>
      <c r="CT190" s="91">
        <v>1236206.6916460223</v>
      </c>
      <c r="CU190" s="98">
        <v>1303609.5392112352</v>
      </c>
      <c r="CV190" s="117">
        <v>67402.847565212986</v>
      </c>
      <c r="CW190" s="88">
        <v>54414.131538648006</v>
      </c>
      <c r="CX190" s="88">
        <v>-12988.716026565256</v>
      </c>
      <c r="CY190" s="116">
        <v>-67402.847565213262</v>
      </c>
      <c r="CZ190" s="99">
        <v>67402.847565213189</v>
      </c>
      <c r="DA190" s="8">
        <v>2</v>
      </c>
      <c r="DB190" s="100">
        <v>88007.6</v>
      </c>
      <c r="DC190" s="100">
        <v>1484.14</v>
      </c>
      <c r="DD190" s="100">
        <v>64424.930000000008</v>
      </c>
      <c r="DE190" s="100">
        <v>1294.6600000000001</v>
      </c>
      <c r="DF190" s="101">
        <v>137595.79377124191</v>
      </c>
      <c r="DG190" s="120">
        <v>15487449.878216043</v>
      </c>
      <c r="DH190" s="494">
        <v>19999.758605304814</v>
      </c>
      <c r="DI190" s="96">
        <f>VLOOKUP(A190,'[9]побудинковий звіт'!$A$9:$DQ$353,121,FALSE)</f>
        <v>0</v>
      </c>
      <c r="DJ190" s="103">
        <v>5.2506784230692372</v>
      </c>
      <c r="DK190" s="103"/>
      <c r="DL190" s="103">
        <v>4.6669479569063004</v>
      </c>
      <c r="DM190" s="104">
        <v>23570.452961510495</v>
      </c>
      <c r="DN190" s="104">
        <v>189.4780870503958</v>
      </c>
      <c r="DO190" s="105">
        <v>23759.931048560891</v>
      </c>
      <c r="DP190" s="2"/>
      <c r="DQ190" s="104">
        <v>23582.67</v>
      </c>
      <c r="DR190" s="104">
        <v>189.48</v>
      </c>
      <c r="DS190" s="104">
        <v>23772.149999999998</v>
      </c>
      <c r="DT190" s="106">
        <v>23942.699748934436</v>
      </c>
      <c r="DU190" s="104">
        <v>-170.54974893443796</v>
      </c>
      <c r="DV190" s="107">
        <v>1168</v>
      </c>
      <c r="DX190" s="77">
        <v>379678.96782527625</v>
      </c>
      <c r="DY190" s="77">
        <v>406270.212</v>
      </c>
      <c r="DZ190" s="108">
        <v>65719.590000000011</v>
      </c>
      <c r="EB190" s="109">
        <v>2732909.2800482213</v>
      </c>
      <c r="ED190" s="110">
        <v>-38326</v>
      </c>
      <c r="EE190" s="111">
        <v>99269.793771241908</v>
      </c>
      <c r="EG190" s="112">
        <v>97863.613379381772</v>
      </c>
      <c r="EI190" s="121">
        <v>5</v>
      </c>
      <c r="EJ190" s="77">
        <v>7530.8245841520475</v>
      </c>
      <c r="EN190" s="114" t="s">
        <v>388</v>
      </c>
    </row>
    <row r="191" spans="1:144" hidden="1" x14ac:dyDescent="0.3">
      <c r="A191" s="81">
        <v>150000778</v>
      </c>
      <c r="B191" s="82" t="s">
        <v>389</v>
      </c>
      <c r="C191" s="490" t="s">
        <v>1023</v>
      </c>
      <c r="D191" s="84">
        <v>2055.6</v>
      </c>
      <c r="E191" s="115">
        <v>2055.6</v>
      </c>
      <c r="F191" s="104"/>
      <c r="G191" s="104">
        <v>0</v>
      </c>
      <c r="H191" s="88">
        <v>33021.894114775438</v>
      </c>
      <c r="I191" s="88">
        <v>32079.836352614937</v>
      </c>
      <c r="J191" s="116">
        <v>-942.05776216050072</v>
      </c>
      <c r="K191" s="88">
        <v>6333.3134809619942</v>
      </c>
      <c r="L191" s="88">
        <v>6157.6316188507526</v>
      </c>
      <c r="M191" s="116">
        <v>-175.68186211124157</v>
      </c>
      <c r="N191" s="88">
        <v>13085.19526255024</v>
      </c>
      <c r="O191" s="88">
        <v>13087.885167766548</v>
      </c>
      <c r="P191" s="116">
        <v>2.6899052163080341</v>
      </c>
      <c r="Q191" s="88">
        <v>2926.1928643864153</v>
      </c>
      <c r="R191" s="88">
        <v>2926.3800428158443</v>
      </c>
      <c r="S191" s="116">
        <v>0.18717842942896823</v>
      </c>
      <c r="T191" s="88">
        <v>0</v>
      </c>
      <c r="U191" s="88">
        <v>0</v>
      </c>
      <c r="V191" s="116">
        <v>0</v>
      </c>
      <c r="W191" s="88">
        <v>20637.572122307429</v>
      </c>
      <c r="X191" s="88">
        <v>19114.29044027887</v>
      </c>
      <c r="Y191" s="116">
        <v>-1523.2816820285589</v>
      </c>
      <c r="Z191" s="88">
        <v>2253.4200000000005</v>
      </c>
      <c r="AA191" s="88">
        <v>0</v>
      </c>
      <c r="AB191" s="116">
        <v>-2253.4200000000005</v>
      </c>
      <c r="AC191" s="88">
        <v>43322.378940098439</v>
      </c>
      <c r="AD191" s="88">
        <v>48789.723318598531</v>
      </c>
      <c r="AE191" s="117">
        <v>5467.3443785000927</v>
      </c>
      <c r="AF191" s="91">
        <v>121579.96678507995</v>
      </c>
      <c r="AG191" s="92">
        <v>122155.74694092548</v>
      </c>
      <c r="AH191" s="116">
        <v>575.78015584553941</v>
      </c>
      <c r="AI191" s="88">
        <v>0</v>
      </c>
      <c r="AJ191" s="88">
        <v>0</v>
      </c>
      <c r="AK191" s="116">
        <v>0</v>
      </c>
      <c r="AL191" s="88">
        <v>0</v>
      </c>
      <c r="AM191" s="88">
        <v>0</v>
      </c>
      <c r="AN191" s="116">
        <v>0</v>
      </c>
      <c r="AO191" s="88">
        <v>9614.8216013805068</v>
      </c>
      <c r="AP191" s="88">
        <v>9949.5658661608522</v>
      </c>
      <c r="AQ191" s="116">
        <v>334.74426478034547</v>
      </c>
      <c r="AR191" s="88">
        <v>92753.745162047257</v>
      </c>
      <c r="AS191" s="88">
        <v>91601.51</v>
      </c>
      <c r="AT191" s="118">
        <v>-1152.2351620472618</v>
      </c>
      <c r="AU191" s="88">
        <v>8951.3392299333755</v>
      </c>
      <c r="AV191" s="88">
        <v>2915</v>
      </c>
      <c r="AW191" s="94">
        <v>-6036.3392299333755</v>
      </c>
      <c r="AX191" s="88">
        <v>12359.157403592111</v>
      </c>
      <c r="AY191" s="88">
        <v>9233</v>
      </c>
      <c r="AZ191" s="117">
        <v>-3126.1574035921112</v>
      </c>
      <c r="BA191" s="88">
        <v>4896.7868357794132</v>
      </c>
      <c r="BB191" s="88">
        <v>1819</v>
      </c>
      <c r="BC191" s="94">
        <v>-3077.7868357794132</v>
      </c>
      <c r="BD191" s="88">
        <v>7184.4501508330341</v>
      </c>
      <c r="BE191" s="88">
        <v>2641</v>
      </c>
      <c r="BF191" s="95">
        <v>-4543.4501508330341</v>
      </c>
      <c r="BG191" s="88">
        <v>0</v>
      </c>
      <c r="BH191" s="88">
        <v>0</v>
      </c>
      <c r="BI191" s="94">
        <v>0</v>
      </c>
      <c r="BJ191" s="88">
        <v>8060.1149483007139</v>
      </c>
      <c r="BK191" s="88">
        <v>1817</v>
      </c>
      <c r="BL191" s="95">
        <v>-6243.1149483007139</v>
      </c>
      <c r="BM191" s="88">
        <v>563.35500000000013</v>
      </c>
      <c r="BN191" s="88">
        <v>0</v>
      </c>
      <c r="BO191" s="94">
        <v>-563.35500000000013</v>
      </c>
      <c r="BP191" s="91">
        <v>42015.203568438657</v>
      </c>
      <c r="BQ191" s="96">
        <v>18425</v>
      </c>
      <c r="BR191" s="94">
        <v>-23590.203568438657</v>
      </c>
      <c r="BS191" s="88">
        <v>106314.96797597842</v>
      </c>
      <c r="BT191" s="88">
        <v>134604.77210169943</v>
      </c>
      <c r="BU191" s="116">
        <v>28289.804125721013</v>
      </c>
      <c r="BV191" s="88">
        <v>43446.200170582903</v>
      </c>
      <c r="BW191" s="88">
        <v>48170.798106460519</v>
      </c>
      <c r="BX191" s="116">
        <v>4724.5979358776167</v>
      </c>
      <c r="BY191" s="88">
        <v>28228.927523788905</v>
      </c>
      <c r="BZ191" s="88">
        <v>22104.091759282725</v>
      </c>
      <c r="CA191" s="116">
        <v>-6124.8357645061806</v>
      </c>
      <c r="CB191" s="88">
        <v>6665.0181167624933</v>
      </c>
      <c r="CC191" s="88">
        <v>6857.1931288806427</v>
      </c>
      <c r="CD191" s="116">
        <v>192.17501211814943</v>
      </c>
      <c r="CE191" s="88">
        <v>808.93296965977265</v>
      </c>
      <c r="CF191" s="88">
        <v>0</v>
      </c>
      <c r="CG191" s="116">
        <v>-808.93296965977265</v>
      </c>
      <c r="CH191" s="88">
        <v>19400.48118302814</v>
      </c>
      <c r="CI191" s="88">
        <v>14877.853013929549</v>
      </c>
      <c r="CJ191" s="116">
        <v>-4522.6281690985907</v>
      </c>
      <c r="CK191" s="88">
        <v>0</v>
      </c>
      <c r="CL191" s="88">
        <v>0</v>
      </c>
      <c r="CM191" s="116">
        <v>0</v>
      </c>
      <c r="CN191" s="88">
        <v>19400.48118302814</v>
      </c>
      <c r="CO191" s="96">
        <v>14877.853013929549</v>
      </c>
      <c r="CP191" s="116">
        <v>-4522.6281690985907</v>
      </c>
      <c r="CQ191" s="119">
        <v>470828.26505674701</v>
      </c>
      <c r="CR191" s="77">
        <v>468746.53091733926</v>
      </c>
      <c r="CS191" s="116">
        <v>-2081.7341394077521</v>
      </c>
      <c r="CT191" s="91">
        <v>564993.91806809639</v>
      </c>
      <c r="CU191" s="98">
        <v>562495.83710080711</v>
      </c>
      <c r="CV191" s="117">
        <v>-2498.0809672892792</v>
      </c>
      <c r="CW191" s="88">
        <v>15300.594591749757</v>
      </c>
      <c r="CX191" s="88">
        <v>17798.675559039097</v>
      </c>
      <c r="CY191" s="116">
        <v>2498.0809672893392</v>
      </c>
      <c r="CZ191" s="99">
        <v>-2498.0809672894902</v>
      </c>
      <c r="DA191" s="8">
        <v>3</v>
      </c>
      <c r="DB191" s="100">
        <v>73004.28</v>
      </c>
      <c r="DC191" s="100">
        <v>0</v>
      </c>
      <c r="DD191" s="100">
        <v>62033.93</v>
      </c>
      <c r="DE191" s="100">
        <v>0</v>
      </c>
      <c r="DF191" s="101">
        <v>-36054.651857599325</v>
      </c>
      <c r="DG191" s="120">
        <v>6963534.1519181533</v>
      </c>
      <c r="DH191" s="494">
        <v>9158.2154249502837</v>
      </c>
      <c r="DI191" s="96">
        <f>VLOOKUP(A191,'[9]побудинковий звіт'!$A$9:$DQ$353,121,FALSE)</f>
        <v>0</v>
      </c>
      <c r="DJ191" s="103">
        <v>5.3368116535638697</v>
      </c>
      <c r="DK191" s="103"/>
      <c r="DL191" s="103">
        <v>4.8009832408318216</v>
      </c>
      <c r="DM191" s="104">
        <v>10970.350035065891</v>
      </c>
      <c r="DN191" s="104">
        <v>0</v>
      </c>
      <c r="DO191" s="105">
        <v>10970.350035065891</v>
      </c>
      <c r="DP191" s="2"/>
      <c r="DQ191" s="104">
        <v>10970.35</v>
      </c>
      <c r="DR191" s="104">
        <v>0</v>
      </c>
      <c r="DS191" s="104">
        <v>10970.35</v>
      </c>
      <c r="DT191" s="106">
        <v>11002.774714972489</v>
      </c>
      <c r="DU191" s="104">
        <v>-32.4247149724888</v>
      </c>
      <c r="DV191" s="107">
        <v>1102</v>
      </c>
      <c r="DX191" s="77">
        <v>161722.73847658309</v>
      </c>
      <c r="DY191" s="77">
        <v>132031.81199999998</v>
      </c>
      <c r="DZ191" s="108">
        <v>62033.93</v>
      </c>
      <c r="EB191" s="109">
        <v>1113044.941944567</v>
      </c>
      <c r="ED191" s="110">
        <v>-14169</v>
      </c>
      <c r="EE191" s="111">
        <v>-50223.651857599325</v>
      </c>
      <c r="EG191" s="112">
        <v>-40961.74159796429</v>
      </c>
      <c r="EI191" s="121">
        <v>4</v>
      </c>
      <c r="EJ191" s="77">
        <v>3176.0174745248851</v>
      </c>
      <c r="EN191" s="114" t="s">
        <v>390</v>
      </c>
    </row>
    <row r="192" spans="1:144" hidden="1" x14ac:dyDescent="0.3">
      <c r="A192" s="81">
        <v>150001071</v>
      </c>
      <c r="B192" s="82" t="s">
        <v>391</v>
      </c>
      <c r="C192" s="490" t="s">
        <v>1024</v>
      </c>
      <c r="D192" s="84">
        <v>373.83</v>
      </c>
      <c r="E192" s="115">
        <v>373.83</v>
      </c>
      <c r="F192" s="104"/>
      <c r="G192" s="104">
        <v>0</v>
      </c>
      <c r="H192" s="88">
        <v>8108.0050068068203</v>
      </c>
      <c r="I192" s="88">
        <v>7822.6847551715546</v>
      </c>
      <c r="J192" s="116">
        <v>-285.32025163526578</v>
      </c>
      <c r="K192" s="88">
        <v>1350.1206768019665</v>
      </c>
      <c r="L192" s="88">
        <v>1309.9797357249495</v>
      </c>
      <c r="M192" s="116">
        <v>-40.140941077017033</v>
      </c>
      <c r="N192" s="88">
        <v>2909.7559157933856</v>
      </c>
      <c r="O192" s="88">
        <v>2910.2332797780873</v>
      </c>
      <c r="P192" s="116">
        <v>0.47736398470169661</v>
      </c>
      <c r="Q192" s="88">
        <v>0</v>
      </c>
      <c r="R192" s="88">
        <v>0</v>
      </c>
      <c r="S192" s="116">
        <v>0</v>
      </c>
      <c r="T192" s="88">
        <v>0</v>
      </c>
      <c r="U192" s="88">
        <v>0</v>
      </c>
      <c r="V192" s="116">
        <v>0</v>
      </c>
      <c r="W192" s="88">
        <v>5145.108427886893</v>
      </c>
      <c r="X192" s="88">
        <v>4895.521078195864</v>
      </c>
      <c r="Y192" s="116">
        <v>-249.58734969102898</v>
      </c>
      <c r="Z192" s="88">
        <v>403.7364</v>
      </c>
      <c r="AA192" s="88">
        <v>0</v>
      </c>
      <c r="AB192" s="116">
        <v>-403.7364</v>
      </c>
      <c r="AC192" s="88">
        <v>7826.9866761854373</v>
      </c>
      <c r="AD192" s="88">
        <v>8845.3834275952413</v>
      </c>
      <c r="AE192" s="117">
        <v>1018.396751409804</v>
      </c>
      <c r="AF192" s="91">
        <v>25743.713103474503</v>
      </c>
      <c r="AG192" s="92">
        <v>25783.8022764657</v>
      </c>
      <c r="AH192" s="116">
        <v>40.089172991196392</v>
      </c>
      <c r="AI192" s="88">
        <v>0</v>
      </c>
      <c r="AJ192" s="88">
        <v>0</v>
      </c>
      <c r="AK192" s="116">
        <v>0</v>
      </c>
      <c r="AL192" s="88">
        <v>0</v>
      </c>
      <c r="AM192" s="88">
        <v>0</v>
      </c>
      <c r="AN192" s="116">
        <v>0</v>
      </c>
      <c r="AO192" s="88">
        <v>392.06049599892697</v>
      </c>
      <c r="AP192" s="88">
        <v>262.74546318323343</v>
      </c>
      <c r="AQ192" s="116">
        <v>-129.31503281569354</v>
      </c>
      <c r="AR192" s="88">
        <v>18493.438363313351</v>
      </c>
      <c r="AS192" s="88">
        <v>19999.23</v>
      </c>
      <c r="AT192" s="118">
        <v>1505.7916366866484</v>
      </c>
      <c r="AU192" s="88">
        <v>2313.9413115481507</v>
      </c>
      <c r="AV192" s="88">
        <v>0</v>
      </c>
      <c r="AW192" s="94">
        <v>-2313.9413115481507</v>
      </c>
      <c r="AX192" s="88">
        <v>2634.4220004946883</v>
      </c>
      <c r="AY192" s="88">
        <v>0</v>
      </c>
      <c r="AZ192" s="117">
        <v>-2634.4220004946883</v>
      </c>
      <c r="BA192" s="88">
        <v>845.83069950500806</v>
      </c>
      <c r="BB192" s="88">
        <v>0</v>
      </c>
      <c r="BC192" s="94">
        <v>-845.83069950500806</v>
      </c>
      <c r="BD192" s="88">
        <v>0</v>
      </c>
      <c r="BE192" s="88">
        <v>0</v>
      </c>
      <c r="BF192" s="95">
        <v>0</v>
      </c>
      <c r="BG192" s="88">
        <v>0</v>
      </c>
      <c r="BH192" s="88">
        <v>0</v>
      </c>
      <c r="BI192" s="94">
        <v>0</v>
      </c>
      <c r="BJ192" s="88">
        <v>1305.9518063480382</v>
      </c>
      <c r="BK192" s="88">
        <v>709</v>
      </c>
      <c r="BL192" s="95">
        <v>-596.95180634803819</v>
      </c>
      <c r="BM192" s="88">
        <v>452.9654114760441</v>
      </c>
      <c r="BN192" s="88">
        <v>0</v>
      </c>
      <c r="BO192" s="94">
        <v>-452.9654114760441</v>
      </c>
      <c r="BP192" s="91">
        <v>7553.1112293719289</v>
      </c>
      <c r="BQ192" s="96">
        <v>709</v>
      </c>
      <c r="BR192" s="94">
        <v>-6844.1112293719289</v>
      </c>
      <c r="BS192" s="88">
        <v>0</v>
      </c>
      <c r="BT192" s="88">
        <v>634.03078740627473</v>
      </c>
      <c r="BU192" s="116">
        <v>634.03078740627473</v>
      </c>
      <c r="BV192" s="88">
        <v>534.58656081172421</v>
      </c>
      <c r="BW192" s="88">
        <v>3750.4427393876203</v>
      </c>
      <c r="BX192" s="116">
        <v>3215.8561785758961</v>
      </c>
      <c r="BY192" s="88">
        <v>0</v>
      </c>
      <c r="BZ192" s="88">
        <v>3.1713268282103496E-3</v>
      </c>
      <c r="CA192" s="116">
        <v>3.1713268282103496E-3</v>
      </c>
      <c r="CB192" s="88">
        <v>382.65849521151841</v>
      </c>
      <c r="CC192" s="88">
        <v>393.69183370604424</v>
      </c>
      <c r="CD192" s="116">
        <v>11.033338494525822</v>
      </c>
      <c r="CE192" s="88">
        <v>46.443245535745646</v>
      </c>
      <c r="CF192" s="88">
        <v>0</v>
      </c>
      <c r="CG192" s="116">
        <v>-46.443245535745646</v>
      </c>
      <c r="CH192" s="88">
        <v>5438.8888628344976</v>
      </c>
      <c r="CI192" s="88">
        <v>4711.6176140014977</v>
      </c>
      <c r="CJ192" s="116">
        <v>-727.27124883299985</v>
      </c>
      <c r="CK192" s="88">
        <v>0</v>
      </c>
      <c r="CL192" s="88">
        <v>0</v>
      </c>
      <c r="CM192" s="116">
        <v>0</v>
      </c>
      <c r="CN192" s="88">
        <v>5438.8888628344976</v>
      </c>
      <c r="CO192" s="96">
        <v>4711.6176140014977</v>
      </c>
      <c r="CP192" s="116">
        <v>-727.27124883299985</v>
      </c>
      <c r="CQ192" s="119">
        <v>58584.900356552185</v>
      </c>
      <c r="CR192" s="77">
        <v>56244.563885477197</v>
      </c>
      <c r="CS192" s="116">
        <v>-2340.3364710749884</v>
      </c>
      <c r="CT192" s="91">
        <v>70301.880427862619</v>
      </c>
      <c r="CU192" s="98">
        <v>67493.476662572633</v>
      </c>
      <c r="CV192" s="117">
        <v>-2808.403765289986</v>
      </c>
      <c r="CW192" s="88">
        <v>2285.0432240938694</v>
      </c>
      <c r="CX192" s="88">
        <v>5093.4469893838814</v>
      </c>
      <c r="CY192" s="116">
        <v>2808.403765290012</v>
      </c>
      <c r="CZ192" s="99">
        <v>-2808.403765290006</v>
      </c>
      <c r="DA192" s="8">
        <v>3</v>
      </c>
      <c r="DB192" s="100">
        <v>1600.77</v>
      </c>
      <c r="DC192" s="100">
        <v>0</v>
      </c>
      <c r="DD192" s="100">
        <v>214.83999999999992</v>
      </c>
      <c r="DE192" s="100">
        <v>0</v>
      </c>
      <c r="DF192" s="101">
        <v>7312.708589057911</v>
      </c>
      <c r="DG192" s="120">
        <v>871043.08382347785</v>
      </c>
      <c r="DH192" s="494">
        <v>1665.5067485450304</v>
      </c>
      <c r="DI192" s="96">
        <f>VLOOKUP(A192,'[9]побудинковий звіт'!$A$9:$DQ$353,121,FALSE)</f>
        <v>0</v>
      </c>
      <c r="DJ192" s="103">
        <v>3.6780811131855971</v>
      </c>
      <c r="DK192" s="103"/>
      <c r="DL192" s="103">
        <v>3.6218949365235571</v>
      </c>
      <c r="DM192" s="104">
        <v>1374.9770625421718</v>
      </c>
      <c r="DN192" s="104">
        <v>0</v>
      </c>
      <c r="DO192" s="105">
        <v>1374.9770625421718</v>
      </c>
      <c r="DP192" s="2"/>
      <c r="DQ192" s="104">
        <v>1385.93</v>
      </c>
      <c r="DR192" s="104">
        <v>0</v>
      </c>
      <c r="DS192" s="104">
        <v>1385.93</v>
      </c>
      <c r="DT192" s="106">
        <v>1379.0410341555967</v>
      </c>
      <c r="DU192" s="104">
        <v>6.8889658444034012</v>
      </c>
      <c r="DV192" s="107">
        <v>0</v>
      </c>
      <c r="DX192" s="77">
        <v>31255.859511222337</v>
      </c>
      <c r="DY192" s="77">
        <v>24849.876</v>
      </c>
      <c r="DZ192" s="108">
        <v>214.83999999999992</v>
      </c>
      <c r="EB192" s="109">
        <v>221921.2603597602</v>
      </c>
      <c r="ED192" s="110">
        <v>5977</v>
      </c>
      <c r="EE192" s="111">
        <v>13289.708589057911</v>
      </c>
      <c r="EG192" s="112">
        <v>1522.221750305378</v>
      </c>
      <c r="EI192" s="121">
        <v>2</v>
      </c>
      <c r="EJ192" s="77">
        <v>626.55033398984756</v>
      </c>
      <c r="EN192" s="114" t="s">
        <v>392</v>
      </c>
    </row>
    <row r="193" spans="1:144" hidden="1" x14ac:dyDescent="0.3">
      <c r="A193" s="81">
        <v>150000768</v>
      </c>
      <c r="B193" s="82" t="s">
        <v>393</v>
      </c>
      <c r="C193" s="490" t="s">
        <v>1025</v>
      </c>
      <c r="D193" s="84">
        <v>119.3</v>
      </c>
      <c r="E193" s="115">
        <v>119.3</v>
      </c>
      <c r="F193" s="104"/>
      <c r="G193" s="104">
        <v>0</v>
      </c>
      <c r="H193" s="88">
        <v>0</v>
      </c>
      <c r="I193" s="88">
        <v>0</v>
      </c>
      <c r="J193" s="116">
        <v>0</v>
      </c>
      <c r="K193" s="88">
        <v>0</v>
      </c>
      <c r="L193" s="88">
        <v>0</v>
      </c>
      <c r="M193" s="116">
        <v>0</v>
      </c>
      <c r="N193" s="88">
        <v>0</v>
      </c>
      <c r="O193" s="88">
        <v>0</v>
      </c>
      <c r="P193" s="116">
        <v>0</v>
      </c>
      <c r="Q193" s="88">
        <v>0</v>
      </c>
      <c r="R193" s="88">
        <v>0</v>
      </c>
      <c r="S193" s="116">
        <v>0</v>
      </c>
      <c r="T193" s="88">
        <v>0</v>
      </c>
      <c r="U193" s="88">
        <v>0</v>
      </c>
      <c r="V193" s="116">
        <v>0</v>
      </c>
      <c r="W193" s="88">
        <v>0</v>
      </c>
      <c r="X193" s="88">
        <v>0</v>
      </c>
      <c r="Y193" s="116">
        <v>0</v>
      </c>
      <c r="Z193" s="88">
        <v>127.42919999999999</v>
      </c>
      <c r="AA193" s="88">
        <v>0</v>
      </c>
      <c r="AB193" s="116">
        <v>-127.42919999999999</v>
      </c>
      <c r="AC193" s="88">
        <v>956.69035369028143</v>
      </c>
      <c r="AD193" s="88">
        <v>2331.7241423838605</v>
      </c>
      <c r="AE193" s="117">
        <v>1375.033788693579</v>
      </c>
      <c r="AF193" s="91">
        <v>1084.1195536902815</v>
      </c>
      <c r="AG193" s="92">
        <v>2331.7241423838605</v>
      </c>
      <c r="AH193" s="116">
        <v>1247.604588693579</v>
      </c>
      <c r="AI193" s="88">
        <v>0</v>
      </c>
      <c r="AJ193" s="88">
        <v>0</v>
      </c>
      <c r="AK193" s="116">
        <v>0</v>
      </c>
      <c r="AL193" s="88">
        <v>0</v>
      </c>
      <c r="AM193" s="88">
        <v>0</v>
      </c>
      <c r="AN193" s="116">
        <v>0</v>
      </c>
      <c r="AO193" s="88">
        <v>731.2041201846198</v>
      </c>
      <c r="AP193" s="88">
        <v>599.06142431904595</v>
      </c>
      <c r="AQ193" s="116">
        <v>-132.14269586557384</v>
      </c>
      <c r="AR193" s="88">
        <v>7982.3114560671183</v>
      </c>
      <c r="AS193" s="88">
        <v>6432</v>
      </c>
      <c r="AT193" s="118">
        <v>-1550.3114560671183</v>
      </c>
      <c r="AU193" s="88">
        <v>0</v>
      </c>
      <c r="AV193" s="88">
        <v>0</v>
      </c>
      <c r="AW193" s="94">
        <v>0</v>
      </c>
      <c r="AX193" s="88">
        <v>0</v>
      </c>
      <c r="AY193" s="88">
        <v>0</v>
      </c>
      <c r="AZ193" s="117">
        <v>0</v>
      </c>
      <c r="BA193" s="88">
        <v>0</v>
      </c>
      <c r="BB193" s="88">
        <v>0</v>
      </c>
      <c r="BC193" s="94">
        <v>0</v>
      </c>
      <c r="BD193" s="88">
        <v>0</v>
      </c>
      <c r="BE193" s="88">
        <v>0</v>
      </c>
      <c r="BF193" s="95">
        <v>0</v>
      </c>
      <c r="BG193" s="88">
        <v>0</v>
      </c>
      <c r="BH193" s="88">
        <v>0</v>
      </c>
      <c r="BI193" s="94">
        <v>0</v>
      </c>
      <c r="BJ193" s="88">
        <v>0</v>
      </c>
      <c r="BK193" s="88">
        <v>0</v>
      </c>
      <c r="BL193" s="95">
        <v>0</v>
      </c>
      <c r="BM193" s="88">
        <v>31.857299999999999</v>
      </c>
      <c r="BN193" s="88">
        <v>0</v>
      </c>
      <c r="BO193" s="94">
        <v>-31.857299999999999</v>
      </c>
      <c r="BP193" s="91">
        <v>31.857299999999999</v>
      </c>
      <c r="BQ193" s="96">
        <v>0</v>
      </c>
      <c r="BR193" s="94">
        <v>-31.857299999999999</v>
      </c>
      <c r="BS193" s="88">
        <v>0</v>
      </c>
      <c r="BT193" s="88">
        <v>0.2693174631131281</v>
      </c>
      <c r="BU193" s="116">
        <v>0.2693174631131281</v>
      </c>
      <c r="BV193" s="88">
        <v>0</v>
      </c>
      <c r="BW193" s="88">
        <v>11.549982880840879</v>
      </c>
      <c r="BX193" s="116">
        <v>11.549982880840879</v>
      </c>
      <c r="BY193" s="88">
        <v>0</v>
      </c>
      <c r="BZ193" s="88">
        <v>1.0120624096661441E-3</v>
      </c>
      <c r="CA193" s="116">
        <v>1.0120624096661441E-3</v>
      </c>
      <c r="CB193" s="88">
        <v>0</v>
      </c>
      <c r="CC193" s="88">
        <v>0</v>
      </c>
      <c r="CD193" s="116">
        <v>0</v>
      </c>
      <c r="CE193" s="88">
        <v>0</v>
      </c>
      <c r="CF193" s="88">
        <v>0</v>
      </c>
      <c r="CG193" s="116">
        <v>0</v>
      </c>
      <c r="CH193" s="88">
        <v>0</v>
      </c>
      <c r="CI193" s="88">
        <v>0</v>
      </c>
      <c r="CJ193" s="116">
        <v>0</v>
      </c>
      <c r="CK193" s="88">
        <v>0</v>
      </c>
      <c r="CL193" s="88">
        <v>0</v>
      </c>
      <c r="CM193" s="116">
        <v>0</v>
      </c>
      <c r="CN193" s="88">
        <v>0</v>
      </c>
      <c r="CO193" s="96">
        <v>0</v>
      </c>
      <c r="CP193" s="116">
        <v>0</v>
      </c>
      <c r="CQ193" s="119">
        <v>9829.49242994202</v>
      </c>
      <c r="CR193" s="77">
        <v>9374.605879109271</v>
      </c>
      <c r="CS193" s="116">
        <v>-454.88655083274898</v>
      </c>
      <c r="CT193" s="91">
        <v>11795.390915930424</v>
      </c>
      <c r="CU193" s="98">
        <v>11249.527054931124</v>
      </c>
      <c r="CV193" s="117">
        <v>-545.8638609992995</v>
      </c>
      <c r="CW193" s="88">
        <v>362.56627496960158</v>
      </c>
      <c r="CX193" s="88">
        <v>906.39761648088393</v>
      </c>
      <c r="CY193" s="116">
        <v>543.83134151128229</v>
      </c>
      <c r="CZ193" s="99">
        <v>-545.86386099929678</v>
      </c>
      <c r="DA193" s="8">
        <v>3</v>
      </c>
      <c r="DB193" s="100">
        <v>264.18</v>
      </c>
      <c r="DC193" s="100">
        <v>0</v>
      </c>
      <c r="DD193" s="100">
        <v>32.099999999999994</v>
      </c>
      <c r="DE193" s="100">
        <v>0</v>
      </c>
      <c r="DF193" s="101">
        <v>3571.4559843674188</v>
      </c>
      <c r="DG193" s="120">
        <v>145895.48629080033</v>
      </c>
      <c r="DH193" s="494">
        <v>531.51152957606973</v>
      </c>
      <c r="DI193" s="96">
        <f>VLOOKUP(A193,'[9]побудинковий звіт'!$A$9:$DQ$353,121,FALSE)</f>
        <v>0</v>
      </c>
      <c r="DJ193" s="103">
        <v>1.945296198552116</v>
      </c>
      <c r="DK193" s="103"/>
      <c r="DL193" s="103">
        <v>1.945296198552116</v>
      </c>
      <c r="DM193" s="104">
        <v>232.07383648726744</v>
      </c>
      <c r="DN193" s="104">
        <v>0</v>
      </c>
      <c r="DO193" s="105">
        <v>232.07383648726744</v>
      </c>
      <c r="DP193" s="2"/>
      <c r="DQ193" s="104">
        <v>232.08</v>
      </c>
      <c r="DR193" s="104">
        <v>0</v>
      </c>
      <c r="DS193" s="104">
        <v>232.08</v>
      </c>
      <c r="DT193" s="106">
        <v>232.75976900890467</v>
      </c>
      <c r="DU193" s="104">
        <v>-0.67976900890465686</v>
      </c>
      <c r="DV193" s="107">
        <v>0</v>
      </c>
      <c r="DX193" s="77">
        <v>9617.002507280542</v>
      </c>
      <c r="DY193" s="77">
        <v>7718.4</v>
      </c>
      <c r="DZ193" s="108">
        <v>32.099999999999994</v>
      </c>
      <c r="EB193" s="109">
        <v>95787.737472805427</v>
      </c>
      <c r="ED193" s="110">
        <v>475</v>
      </c>
      <c r="EE193" s="111">
        <v>4046.4559843674188</v>
      </c>
      <c r="EG193" s="112">
        <v>2081.1306584531567</v>
      </c>
      <c r="EI193" s="121">
        <v>1</v>
      </c>
      <c r="EJ193" s="77">
        <v>209.70382102120823</v>
      </c>
      <c r="EN193" s="114" t="s">
        <v>394</v>
      </c>
    </row>
    <row r="194" spans="1:144" hidden="1" x14ac:dyDescent="0.3">
      <c r="A194" s="81">
        <v>150000763</v>
      </c>
      <c r="B194" s="82" t="s">
        <v>395</v>
      </c>
      <c r="C194" s="490" t="s">
        <v>1026</v>
      </c>
      <c r="D194" s="84">
        <v>182.8</v>
      </c>
      <c r="E194" s="115">
        <v>182.8</v>
      </c>
      <c r="F194" s="104"/>
      <c r="G194" s="104">
        <v>0</v>
      </c>
      <c r="H194" s="88">
        <v>0</v>
      </c>
      <c r="I194" s="88">
        <v>0</v>
      </c>
      <c r="J194" s="116">
        <v>0</v>
      </c>
      <c r="K194" s="88">
        <v>0</v>
      </c>
      <c r="L194" s="88">
        <v>0</v>
      </c>
      <c r="M194" s="116">
        <v>0</v>
      </c>
      <c r="N194" s="88">
        <v>0</v>
      </c>
      <c r="O194" s="88">
        <v>0</v>
      </c>
      <c r="P194" s="116">
        <v>0</v>
      </c>
      <c r="Q194" s="88">
        <v>0</v>
      </c>
      <c r="R194" s="88">
        <v>0</v>
      </c>
      <c r="S194" s="116">
        <v>0</v>
      </c>
      <c r="T194" s="88">
        <v>0</v>
      </c>
      <c r="U194" s="88">
        <v>0</v>
      </c>
      <c r="V194" s="116">
        <v>0</v>
      </c>
      <c r="W194" s="88">
        <v>0</v>
      </c>
      <c r="X194" s="88">
        <v>0</v>
      </c>
      <c r="Y194" s="116">
        <v>0</v>
      </c>
      <c r="Z194" s="88">
        <v>197.42399999999998</v>
      </c>
      <c r="AA194" s="88">
        <v>0</v>
      </c>
      <c r="AB194" s="116">
        <v>-197.42399999999998</v>
      </c>
      <c r="AC194" s="88">
        <v>1482.6973220744221</v>
      </c>
      <c r="AD194" s="88">
        <v>3583.0149616348153</v>
      </c>
      <c r="AE194" s="117">
        <v>2100.3176395603932</v>
      </c>
      <c r="AF194" s="91">
        <v>1680.1213220744221</v>
      </c>
      <c r="AG194" s="92">
        <v>3583.0149616348153</v>
      </c>
      <c r="AH194" s="116">
        <v>1902.8936395603932</v>
      </c>
      <c r="AI194" s="88">
        <v>0</v>
      </c>
      <c r="AJ194" s="88">
        <v>0</v>
      </c>
      <c r="AK194" s="116">
        <v>0</v>
      </c>
      <c r="AL194" s="88">
        <v>0</v>
      </c>
      <c r="AM194" s="88">
        <v>0</v>
      </c>
      <c r="AN194" s="116">
        <v>0</v>
      </c>
      <c r="AO194" s="88">
        <v>912.6258976548711</v>
      </c>
      <c r="AP194" s="88">
        <v>702.0318604848776</v>
      </c>
      <c r="AQ194" s="116">
        <v>-210.5940371699935</v>
      </c>
      <c r="AR194" s="88">
        <v>9231.584545004649</v>
      </c>
      <c r="AS194" s="88">
        <v>0</v>
      </c>
      <c r="AT194" s="118">
        <v>-9231.584545004649</v>
      </c>
      <c r="AU194" s="88">
        <v>0</v>
      </c>
      <c r="AV194" s="88">
        <v>0</v>
      </c>
      <c r="AW194" s="94">
        <v>0</v>
      </c>
      <c r="AX194" s="88">
        <v>0</v>
      </c>
      <c r="AY194" s="88">
        <v>0</v>
      </c>
      <c r="AZ194" s="117">
        <v>0</v>
      </c>
      <c r="BA194" s="88">
        <v>0</v>
      </c>
      <c r="BB194" s="88">
        <v>0</v>
      </c>
      <c r="BC194" s="94">
        <v>0</v>
      </c>
      <c r="BD194" s="88">
        <v>0</v>
      </c>
      <c r="BE194" s="88">
        <v>0</v>
      </c>
      <c r="BF194" s="95">
        <v>0</v>
      </c>
      <c r="BG194" s="88">
        <v>0</v>
      </c>
      <c r="BH194" s="88">
        <v>0</v>
      </c>
      <c r="BI194" s="94">
        <v>0</v>
      </c>
      <c r="BJ194" s="88">
        <v>0</v>
      </c>
      <c r="BK194" s="88">
        <v>0</v>
      </c>
      <c r="BL194" s="95">
        <v>0</v>
      </c>
      <c r="BM194" s="88">
        <v>49.355999999999995</v>
      </c>
      <c r="BN194" s="88">
        <v>0</v>
      </c>
      <c r="BO194" s="94">
        <v>-49.355999999999995</v>
      </c>
      <c r="BP194" s="91">
        <v>49.355999999999995</v>
      </c>
      <c r="BQ194" s="96">
        <v>0</v>
      </c>
      <c r="BR194" s="94">
        <v>-49.355999999999995</v>
      </c>
      <c r="BS194" s="88">
        <v>618.1144444834357</v>
      </c>
      <c r="BT194" s="88">
        <v>1003.8771471634129</v>
      </c>
      <c r="BU194" s="116">
        <v>385.76270267997722</v>
      </c>
      <c r="BV194" s="88">
        <v>0</v>
      </c>
      <c r="BW194" s="88">
        <v>17.714409323775513</v>
      </c>
      <c r="BX194" s="116">
        <v>17.714409323775513</v>
      </c>
      <c r="BY194" s="88">
        <v>0</v>
      </c>
      <c r="BZ194" s="88">
        <v>274.80739108211003</v>
      </c>
      <c r="CA194" s="116">
        <v>274.80739108211003</v>
      </c>
      <c r="CB194" s="88">
        <v>0</v>
      </c>
      <c r="CC194" s="88">
        <v>0</v>
      </c>
      <c r="CD194" s="116">
        <v>0</v>
      </c>
      <c r="CE194" s="88">
        <v>0</v>
      </c>
      <c r="CF194" s="88">
        <v>0</v>
      </c>
      <c r="CG194" s="116">
        <v>0</v>
      </c>
      <c r="CH194" s="88">
        <v>0</v>
      </c>
      <c r="CI194" s="88">
        <v>0</v>
      </c>
      <c r="CJ194" s="116">
        <v>0</v>
      </c>
      <c r="CK194" s="88">
        <v>0</v>
      </c>
      <c r="CL194" s="88">
        <v>0</v>
      </c>
      <c r="CM194" s="116">
        <v>0</v>
      </c>
      <c r="CN194" s="88">
        <v>0</v>
      </c>
      <c r="CO194" s="96">
        <v>0</v>
      </c>
      <c r="CP194" s="116">
        <v>0</v>
      </c>
      <c r="CQ194" s="119">
        <v>12491.802209217378</v>
      </c>
      <c r="CR194" s="77">
        <v>5581.4457696889922</v>
      </c>
      <c r="CS194" s="116">
        <v>-6910.3564395283856</v>
      </c>
      <c r="CT194" s="91">
        <v>14990.162651060853</v>
      </c>
      <c r="CU194" s="98">
        <v>6697.7349236267901</v>
      </c>
      <c r="CV194" s="117">
        <v>-8292.4277274340639</v>
      </c>
      <c r="CW194" s="88">
        <v>526.760387611434</v>
      </c>
      <c r="CX194" s="88">
        <v>8819.188115045501</v>
      </c>
      <c r="CY194" s="116">
        <v>8292.4277274340675</v>
      </c>
      <c r="CZ194" s="99">
        <v>-8292.4277274340639</v>
      </c>
      <c r="DA194" s="8">
        <v>3</v>
      </c>
      <c r="DB194" s="100">
        <v>1061.76</v>
      </c>
      <c r="DC194" s="100">
        <v>0</v>
      </c>
      <c r="DD194" s="100">
        <v>766.15</v>
      </c>
      <c r="DE194" s="100">
        <v>0</v>
      </c>
      <c r="DF194" s="101">
        <v>-4388.0210667606834</v>
      </c>
      <c r="DG194" s="120">
        <v>186203.07646406745</v>
      </c>
      <c r="DH194" s="494">
        <v>814.42001346609845</v>
      </c>
      <c r="DI194" s="96">
        <f>VLOOKUP(A194,'[9]побудинковий звіт'!$A$9:$DQ$353,121,FALSE)</f>
        <v>0</v>
      </c>
      <c r="DJ194" s="103">
        <v>1.6170674728926762</v>
      </c>
      <c r="DK194" s="103"/>
      <c r="DL194" s="103">
        <v>1.6170674728926762</v>
      </c>
      <c r="DM194" s="104">
        <v>295.59993404478121</v>
      </c>
      <c r="DN194" s="104">
        <v>0</v>
      </c>
      <c r="DO194" s="105">
        <v>295.59993404478121</v>
      </c>
      <c r="DP194" s="2"/>
      <c r="DQ194" s="104">
        <v>295.61</v>
      </c>
      <c r="DR194" s="104">
        <v>0</v>
      </c>
      <c r="DS194" s="104">
        <v>295.61</v>
      </c>
      <c r="DT194" s="106">
        <v>297.04188494256061</v>
      </c>
      <c r="DU194" s="104">
        <v>-1.4318849425606004</v>
      </c>
      <c r="DV194" s="107">
        <v>0</v>
      </c>
      <c r="DX194" s="77">
        <v>11137.128654005579</v>
      </c>
      <c r="DY194" s="77">
        <v>0</v>
      </c>
      <c r="DZ194" s="108">
        <v>766.15</v>
      </c>
      <c r="EB194" s="109">
        <v>110779.0145400558</v>
      </c>
      <c r="ED194" s="110">
        <v>641</v>
      </c>
      <c r="EE194" s="111">
        <v>-3747.0210667606834</v>
      </c>
      <c r="EG194" s="112">
        <v>-5626.2283857547181</v>
      </c>
      <c r="EI194" s="121">
        <v>1</v>
      </c>
      <c r="EJ194" s="77">
        <v>240.78772772934531</v>
      </c>
      <c r="EN194" s="114" t="s">
        <v>396</v>
      </c>
    </row>
    <row r="195" spans="1:144" hidden="1" x14ac:dyDescent="0.3">
      <c r="A195" s="81">
        <v>150000764</v>
      </c>
      <c r="B195" s="82" t="s">
        <v>397</v>
      </c>
      <c r="C195" s="490" t="s">
        <v>1027</v>
      </c>
      <c r="D195" s="84">
        <v>229</v>
      </c>
      <c r="E195" s="115">
        <v>229</v>
      </c>
      <c r="F195" s="104"/>
      <c r="G195" s="104">
        <v>0</v>
      </c>
      <c r="H195" s="88">
        <v>0</v>
      </c>
      <c r="I195" s="88">
        <v>0</v>
      </c>
      <c r="J195" s="116">
        <v>0</v>
      </c>
      <c r="K195" s="88">
        <v>0</v>
      </c>
      <c r="L195" s="88">
        <v>0</v>
      </c>
      <c r="M195" s="116">
        <v>0</v>
      </c>
      <c r="N195" s="88">
        <v>0</v>
      </c>
      <c r="O195" s="88">
        <v>0</v>
      </c>
      <c r="P195" s="116">
        <v>0</v>
      </c>
      <c r="Q195" s="88">
        <v>0</v>
      </c>
      <c r="R195" s="88">
        <v>0</v>
      </c>
      <c r="S195" s="116">
        <v>0</v>
      </c>
      <c r="T195" s="88">
        <v>0</v>
      </c>
      <c r="U195" s="88">
        <v>0</v>
      </c>
      <c r="V195" s="116">
        <v>0</v>
      </c>
      <c r="W195" s="88">
        <v>0</v>
      </c>
      <c r="X195" s="88">
        <v>0</v>
      </c>
      <c r="Y195" s="116">
        <v>0</v>
      </c>
      <c r="Z195" s="88">
        <v>247.31999999999994</v>
      </c>
      <c r="AA195" s="88">
        <v>0</v>
      </c>
      <c r="AB195" s="116">
        <v>-247.31999999999994</v>
      </c>
      <c r="AC195" s="88">
        <v>1857.4472004729587</v>
      </c>
      <c r="AD195" s="88">
        <v>4488.5690711945999</v>
      </c>
      <c r="AE195" s="117">
        <v>2631.1218707216412</v>
      </c>
      <c r="AF195" s="91">
        <v>2104.7672004729584</v>
      </c>
      <c r="AG195" s="92">
        <v>4488.5690711945999</v>
      </c>
      <c r="AH195" s="116">
        <v>2383.8018707216415</v>
      </c>
      <c r="AI195" s="88">
        <v>0</v>
      </c>
      <c r="AJ195" s="88">
        <v>0</v>
      </c>
      <c r="AK195" s="116">
        <v>0</v>
      </c>
      <c r="AL195" s="88">
        <v>0</v>
      </c>
      <c r="AM195" s="88">
        <v>0</v>
      </c>
      <c r="AN195" s="116">
        <v>0</v>
      </c>
      <c r="AO195" s="88">
        <v>560.30075906692173</v>
      </c>
      <c r="AP195" s="88">
        <v>1244.4031745708162</v>
      </c>
      <c r="AQ195" s="116">
        <v>684.10241550389446</v>
      </c>
      <c r="AR195" s="88">
        <v>11636.554650826813</v>
      </c>
      <c r="AS195" s="88">
        <v>4360</v>
      </c>
      <c r="AT195" s="118">
        <v>-7276.5546508268126</v>
      </c>
      <c r="AU195" s="88">
        <v>0</v>
      </c>
      <c r="AV195" s="88">
        <v>0</v>
      </c>
      <c r="AW195" s="94">
        <v>0</v>
      </c>
      <c r="AX195" s="88">
        <v>0</v>
      </c>
      <c r="AY195" s="88">
        <v>0</v>
      </c>
      <c r="AZ195" s="117">
        <v>0</v>
      </c>
      <c r="BA195" s="88">
        <v>0</v>
      </c>
      <c r="BB195" s="88">
        <v>0</v>
      </c>
      <c r="BC195" s="94">
        <v>0</v>
      </c>
      <c r="BD195" s="88">
        <v>0</v>
      </c>
      <c r="BE195" s="88">
        <v>0</v>
      </c>
      <c r="BF195" s="95">
        <v>0</v>
      </c>
      <c r="BG195" s="88">
        <v>0</v>
      </c>
      <c r="BH195" s="88">
        <v>0</v>
      </c>
      <c r="BI195" s="94">
        <v>0</v>
      </c>
      <c r="BJ195" s="88">
        <v>0</v>
      </c>
      <c r="BK195" s="88">
        <v>0</v>
      </c>
      <c r="BL195" s="95">
        <v>0</v>
      </c>
      <c r="BM195" s="88">
        <v>61.829999999999984</v>
      </c>
      <c r="BN195" s="88">
        <v>0</v>
      </c>
      <c r="BO195" s="94">
        <v>-61.829999999999984</v>
      </c>
      <c r="BP195" s="91">
        <v>61.829999999999984</v>
      </c>
      <c r="BQ195" s="96">
        <v>0</v>
      </c>
      <c r="BR195" s="94">
        <v>-61.829999999999984</v>
      </c>
      <c r="BS195" s="88">
        <v>309.05722224171785</v>
      </c>
      <c r="BT195" s="88">
        <v>1053.7605264178301</v>
      </c>
      <c r="BU195" s="116">
        <v>744.70330417611217</v>
      </c>
      <c r="BV195" s="88">
        <v>0</v>
      </c>
      <c r="BW195" s="88">
        <v>22.191464634270194</v>
      </c>
      <c r="BX195" s="116">
        <v>22.191464634270194</v>
      </c>
      <c r="BY195" s="88">
        <v>0</v>
      </c>
      <c r="BZ195" s="88">
        <v>314.12430958393463</v>
      </c>
      <c r="CA195" s="116">
        <v>314.12430958393463</v>
      </c>
      <c r="CB195" s="88">
        <v>0</v>
      </c>
      <c r="CC195" s="88">
        <v>0</v>
      </c>
      <c r="CD195" s="116">
        <v>0</v>
      </c>
      <c r="CE195" s="88">
        <v>0</v>
      </c>
      <c r="CF195" s="88">
        <v>0</v>
      </c>
      <c r="CG195" s="116">
        <v>0</v>
      </c>
      <c r="CH195" s="88">
        <v>0</v>
      </c>
      <c r="CI195" s="88">
        <v>0</v>
      </c>
      <c r="CJ195" s="116">
        <v>0</v>
      </c>
      <c r="CK195" s="88">
        <v>0</v>
      </c>
      <c r="CL195" s="88">
        <v>0</v>
      </c>
      <c r="CM195" s="116">
        <v>0</v>
      </c>
      <c r="CN195" s="88">
        <v>0</v>
      </c>
      <c r="CO195" s="96">
        <v>0</v>
      </c>
      <c r="CP195" s="116">
        <v>0</v>
      </c>
      <c r="CQ195" s="119">
        <v>14672.50983260841</v>
      </c>
      <c r="CR195" s="77">
        <v>11483.048546401453</v>
      </c>
      <c r="CS195" s="116">
        <v>-3189.4612862069571</v>
      </c>
      <c r="CT195" s="91">
        <v>17607.01179913009</v>
      </c>
      <c r="CU195" s="98">
        <v>13779.658255681743</v>
      </c>
      <c r="CV195" s="117">
        <v>-3827.3535434483474</v>
      </c>
      <c r="CW195" s="88">
        <v>619.65986006918752</v>
      </c>
      <c r="CX195" s="88">
        <v>4447.0134035175433</v>
      </c>
      <c r="CY195" s="116">
        <v>3827.3535434483556</v>
      </c>
      <c r="CZ195" s="99">
        <v>-3827.3535434483533</v>
      </c>
      <c r="DA195" s="8">
        <v>3</v>
      </c>
      <c r="DB195" s="100">
        <v>331.18</v>
      </c>
      <c r="DC195" s="100">
        <v>0</v>
      </c>
      <c r="DD195" s="100">
        <v>-14.800000000000011</v>
      </c>
      <c r="DE195" s="100">
        <v>0</v>
      </c>
      <c r="DF195" s="101">
        <v>-3331.1109314480091</v>
      </c>
      <c r="DG195" s="120">
        <v>218720.05991039134</v>
      </c>
      <c r="DH195" s="494">
        <v>1020.2526426900249</v>
      </c>
      <c r="DI195" s="96">
        <f>VLOOKUP(A195,'[9]побудинковий звіт'!$A$9:$DQ$353,121,FALSE)</f>
        <v>0</v>
      </c>
      <c r="DJ195" s="103">
        <v>1.5107770497353641</v>
      </c>
      <c r="DK195" s="103"/>
      <c r="DL195" s="103">
        <v>1.5107770497353641</v>
      </c>
      <c r="DM195" s="104">
        <v>345.96794438939838</v>
      </c>
      <c r="DN195" s="104">
        <v>0</v>
      </c>
      <c r="DO195" s="105">
        <v>345.96794438939838</v>
      </c>
      <c r="DP195" s="2"/>
      <c r="DQ195" s="104">
        <v>345.98</v>
      </c>
      <c r="DR195" s="104">
        <v>0</v>
      </c>
      <c r="DS195" s="104">
        <v>345.98</v>
      </c>
      <c r="DT195" s="106">
        <v>347.65559289861494</v>
      </c>
      <c r="DU195" s="104">
        <v>-1.6755928986149229</v>
      </c>
      <c r="DV195" s="107">
        <v>1104</v>
      </c>
      <c r="DX195" s="77">
        <v>14038.061580992175</v>
      </c>
      <c r="DY195" s="77">
        <v>5232</v>
      </c>
      <c r="DZ195" s="108">
        <v>-14.800000000000011</v>
      </c>
      <c r="EB195" s="109">
        <v>139638.65580992174</v>
      </c>
      <c r="ED195" s="110">
        <v>-2180</v>
      </c>
      <c r="EE195" s="111">
        <v>-5511.1109314480091</v>
      </c>
      <c r="EG195" s="112">
        <v>-1971.8391265296914</v>
      </c>
      <c r="EI195" s="121">
        <v>1</v>
      </c>
      <c r="EJ195" s="77">
        <v>311.36093182281195</v>
      </c>
      <c r="EN195" s="114" t="s">
        <v>398</v>
      </c>
    </row>
    <row r="196" spans="1:144" hidden="1" x14ac:dyDescent="0.3">
      <c r="A196" s="81">
        <v>150000770</v>
      </c>
      <c r="B196" s="82" t="s">
        <v>399</v>
      </c>
      <c r="C196" s="490" t="s">
        <v>1028</v>
      </c>
      <c r="D196" s="84">
        <v>144.5</v>
      </c>
      <c r="E196" s="115">
        <v>144.5</v>
      </c>
      <c r="F196" s="104"/>
      <c r="G196" s="104">
        <v>0</v>
      </c>
      <c r="H196" s="88">
        <v>0</v>
      </c>
      <c r="I196" s="88">
        <v>0</v>
      </c>
      <c r="J196" s="116">
        <v>0</v>
      </c>
      <c r="K196" s="88">
        <v>0</v>
      </c>
      <c r="L196" s="88">
        <v>0</v>
      </c>
      <c r="M196" s="116">
        <v>0</v>
      </c>
      <c r="N196" s="88">
        <v>0</v>
      </c>
      <c r="O196" s="88">
        <v>0</v>
      </c>
      <c r="P196" s="116">
        <v>0</v>
      </c>
      <c r="Q196" s="88">
        <v>0</v>
      </c>
      <c r="R196" s="88">
        <v>7.1107074056553783</v>
      </c>
      <c r="S196" s="116">
        <v>7.1107074056553783</v>
      </c>
      <c r="T196" s="88">
        <v>0</v>
      </c>
      <c r="U196" s="88">
        <v>0</v>
      </c>
      <c r="V196" s="116">
        <v>0</v>
      </c>
      <c r="W196" s="88">
        <v>0</v>
      </c>
      <c r="X196" s="88">
        <v>0</v>
      </c>
      <c r="Y196" s="116">
        <v>0</v>
      </c>
      <c r="Z196" s="88">
        <v>156.06</v>
      </c>
      <c r="AA196" s="88">
        <v>0</v>
      </c>
      <c r="AB196" s="116">
        <v>-156.06</v>
      </c>
      <c r="AC196" s="88">
        <v>1172.1122569654106</v>
      </c>
      <c r="AD196" s="88">
        <v>2832.3066846620945</v>
      </c>
      <c r="AE196" s="117">
        <v>1660.194427696684</v>
      </c>
      <c r="AF196" s="91">
        <v>1328.1722569654105</v>
      </c>
      <c r="AG196" s="92">
        <v>2839.4173920677499</v>
      </c>
      <c r="AH196" s="116">
        <v>1511.2451351023394</v>
      </c>
      <c r="AI196" s="88">
        <v>0</v>
      </c>
      <c r="AJ196" s="88">
        <v>0</v>
      </c>
      <c r="AK196" s="116">
        <v>0</v>
      </c>
      <c r="AL196" s="88">
        <v>0</v>
      </c>
      <c r="AM196" s="88">
        <v>0</v>
      </c>
      <c r="AN196" s="116">
        <v>0</v>
      </c>
      <c r="AO196" s="88">
        <v>900.80316989171627</v>
      </c>
      <c r="AP196" s="88">
        <v>725.46674313574658</v>
      </c>
      <c r="AQ196" s="116">
        <v>-175.33642675596968</v>
      </c>
      <c r="AR196" s="88">
        <v>8906.2153638951168</v>
      </c>
      <c r="AS196" s="88">
        <v>0</v>
      </c>
      <c r="AT196" s="118">
        <v>-8906.2153638951168</v>
      </c>
      <c r="AU196" s="88">
        <v>0</v>
      </c>
      <c r="AV196" s="88">
        <v>0</v>
      </c>
      <c r="AW196" s="94">
        <v>0</v>
      </c>
      <c r="AX196" s="88">
        <v>0</v>
      </c>
      <c r="AY196" s="88">
        <v>0</v>
      </c>
      <c r="AZ196" s="117">
        <v>0</v>
      </c>
      <c r="BA196" s="88">
        <v>0</v>
      </c>
      <c r="BB196" s="88">
        <v>0</v>
      </c>
      <c r="BC196" s="94">
        <v>0</v>
      </c>
      <c r="BD196" s="88">
        <v>0</v>
      </c>
      <c r="BE196" s="88">
        <v>0</v>
      </c>
      <c r="BF196" s="95">
        <v>0</v>
      </c>
      <c r="BG196" s="88">
        <v>0</v>
      </c>
      <c r="BH196" s="88">
        <v>0</v>
      </c>
      <c r="BI196" s="94">
        <v>0</v>
      </c>
      <c r="BJ196" s="88">
        <v>0</v>
      </c>
      <c r="BK196" s="88">
        <v>0</v>
      </c>
      <c r="BL196" s="95">
        <v>0</v>
      </c>
      <c r="BM196" s="88">
        <v>39.015000000000001</v>
      </c>
      <c r="BN196" s="88">
        <v>0</v>
      </c>
      <c r="BO196" s="94">
        <v>-39.015000000000001</v>
      </c>
      <c r="BP196" s="91">
        <v>39.015000000000001</v>
      </c>
      <c r="BQ196" s="96">
        <v>0</v>
      </c>
      <c r="BR196" s="94">
        <v>-39.015000000000001</v>
      </c>
      <c r="BS196" s="88">
        <v>0</v>
      </c>
      <c r="BT196" s="88">
        <v>0.32970523549442038</v>
      </c>
      <c r="BU196" s="116">
        <v>0.32970523549442038</v>
      </c>
      <c r="BV196" s="88">
        <v>0</v>
      </c>
      <c r="BW196" s="88">
        <v>14.002911090183595</v>
      </c>
      <c r="BX196" s="116">
        <v>14.002911090183595</v>
      </c>
      <c r="BY196" s="88">
        <v>0</v>
      </c>
      <c r="BZ196" s="88">
        <v>1.2258425666115496E-3</v>
      </c>
      <c r="CA196" s="116">
        <v>1.2258425666115496E-3</v>
      </c>
      <c r="CB196" s="88">
        <v>0</v>
      </c>
      <c r="CC196" s="88">
        <v>0</v>
      </c>
      <c r="CD196" s="116">
        <v>0</v>
      </c>
      <c r="CE196" s="88">
        <v>0</v>
      </c>
      <c r="CF196" s="88">
        <v>0</v>
      </c>
      <c r="CG196" s="116">
        <v>0</v>
      </c>
      <c r="CH196" s="88">
        <v>0</v>
      </c>
      <c r="CI196" s="88">
        <v>0</v>
      </c>
      <c r="CJ196" s="116">
        <v>0</v>
      </c>
      <c r="CK196" s="88">
        <v>0</v>
      </c>
      <c r="CL196" s="88">
        <v>0</v>
      </c>
      <c r="CM196" s="116">
        <v>0</v>
      </c>
      <c r="CN196" s="88">
        <v>0</v>
      </c>
      <c r="CO196" s="96">
        <v>0</v>
      </c>
      <c r="CP196" s="116">
        <v>0</v>
      </c>
      <c r="CQ196" s="119">
        <v>11174.205790752243</v>
      </c>
      <c r="CR196" s="77">
        <v>3579.2179773717412</v>
      </c>
      <c r="CS196" s="116">
        <v>-7594.9878133805014</v>
      </c>
      <c r="CT196" s="91">
        <v>13409.046948902691</v>
      </c>
      <c r="CU196" s="98">
        <v>4295.0615728460889</v>
      </c>
      <c r="CV196" s="117">
        <v>-9113.985376056602</v>
      </c>
      <c r="CW196" s="88">
        <v>390.13326267408456</v>
      </c>
      <c r="CX196" s="88">
        <v>9504.118638730688</v>
      </c>
      <c r="CY196" s="116">
        <v>9113.9853760566039</v>
      </c>
      <c r="CZ196" s="99">
        <v>-9113.9853760566039</v>
      </c>
      <c r="DA196" s="8">
        <v>3</v>
      </c>
      <c r="DB196" s="100">
        <v>131.68</v>
      </c>
      <c r="DC196" s="100">
        <v>0</v>
      </c>
      <c r="DD196" s="100">
        <v>-130.76999999999998</v>
      </c>
      <c r="DE196" s="100">
        <v>0</v>
      </c>
      <c r="DF196" s="101">
        <v>-4511.5314297276018</v>
      </c>
      <c r="DG196" s="120">
        <v>165590.16253892129</v>
      </c>
      <c r="DH196" s="494">
        <v>643.78387278912055</v>
      </c>
      <c r="DI196" s="96">
        <f>VLOOKUP(A196,'[9]побудинковий звіт'!$A$9:$DQ$353,121,FALSE)</f>
        <v>0</v>
      </c>
      <c r="DJ196" s="103">
        <v>1.8163362842817203</v>
      </c>
      <c r="DK196" s="103"/>
      <c r="DL196" s="103">
        <v>1.8163362842817203</v>
      </c>
      <c r="DM196" s="104">
        <v>262.4605930787086</v>
      </c>
      <c r="DN196" s="104">
        <v>0</v>
      </c>
      <c r="DO196" s="105">
        <v>262.4605930787086</v>
      </c>
      <c r="DP196" s="2"/>
      <c r="DQ196" s="104">
        <v>262.45</v>
      </c>
      <c r="DR196" s="104">
        <v>0</v>
      </c>
      <c r="DS196" s="104">
        <v>262.45</v>
      </c>
      <c r="DT196" s="106">
        <v>263.2363386740152</v>
      </c>
      <c r="DU196" s="104">
        <v>-0.78633867401521229</v>
      </c>
      <c r="DV196" s="107">
        <v>0</v>
      </c>
      <c r="DX196" s="77">
        <v>10734.276436674139</v>
      </c>
      <c r="DY196" s="77">
        <v>0</v>
      </c>
      <c r="DZ196" s="108">
        <v>-130.76999999999998</v>
      </c>
      <c r="EB196" s="109">
        <v>106874.5843667414</v>
      </c>
      <c r="ED196" s="110">
        <v>-2519</v>
      </c>
      <c r="EE196" s="111">
        <v>-7030.5314297276018</v>
      </c>
      <c r="EG196" s="112">
        <v>-6128.7145846594503</v>
      </c>
      <c r="EI196" s="121">
        <v>1</v>
      </c>
      <c r="EJ196" s="77">
        <v>234.90642402983474</v>
      </c>
      <c r="EN196" s="114" t="s">
        <v>400</v>
      </c>
    </row>
    <row r="197" spans="1:144" hidden="1" x14ac:dyDescent="0.3">
      <c r="A197" s="81">
        <v>150000777</v>
      </c>
      <c r="B197" s="82" t="s">
        <v>401</v>
      </c>
      <c r="C197" s="490" t="s">
        <v>1029</v>
      </c>
      <c r="D197" s="84">
        <v>393</v>
      </c>
      <c r="E197" s="115">
        <v>393</v>
      </c>
      <c r="F197" s="104"/>
      <c r="G197" s="104">
        <v>0</v>
      </c>
      <c r="H197" s="88">
        <v>6712.4923797570327</v>
      </c>
      <c r="I197" s="88">
        <v>6490.267742263557</v>
      </c>
      <c r="J197" s="116">
        <v>-222.22463749347571</v>
      </c>
      <c r="K197" s="88">
        <v>1064.9310242388287</v>
      </c>
      <c r="L197" s="88">
        <v>1036.989700943358</v>
      </c>
      <c r="M197" s="116">
        <v>-27.941323295470738</v>
      </c>
      <c r="N197" s="88">
        <v>2526.9490019928253</v>
      </c>
      <c r="O197" s="88">
        <v>2527.2122866781633</v>
      </c>
      <c r="P197" s="116">
        <v>0.26328468533802152</v>
      </c>
      <c r="Q197" s="88">
        <v>515.98438489629007</v>
      </c>
      <c r="R197" s="88">
        <v>509.77104275971351</v>
      </c>
      <c r="S197" s="116">
        <v>-6.2133421365765571</v>
      </c>
      <c r="T197" s="88">
        <v>0</v>
      </c>
      <c r="U197" s="88">
        <v>0</v>
      </c>
      <c r="V197" s="116">
        <v>0</v>
      </c>
      <c r="W197" s="88">
        <v>2426.1509576146791</v>
      </c>
      <c r="X197" s="88">
        <v>1986.0123239774596</v>
      </c>
      <c r="Y197" s="116">
        <v>-440.13863363721953</v>
      </c>
      <c r="Z197" s="88">
        <v>424.44000000000005</v>
      </c>
      <c r="AA197" s="88">
        <v>0</v>
      </c>
      <c r="AB197" s="116">
        <v>-424.44000000000005</v>
      </c>
      <c r="AC197" s="88">
        <v>8228.1414715314932</v>
      </c>
      <c r="AD197" s="88">
        <v>9297.9042457811538</v>
      </c>
      <c r="AE197" s="117">
        <v>1069.7627742496607</v>
      </c>
      <c r="AF197" s="91">
        <v>21899.08922003115</v>
      </c>
      <c r="AG197" s="92">
        <v>21848.157342403407</v>
      </c>
      <c r="AH197" s="116">
        <v>-50.931877627743233</v>
      </c>
      <c r="AI197" s="88">
        <v>0</v>
      </c>
      <c r="AJ197" s="88">
        <v>0</v>
      </c>
      <c r="AK197" s="116">
        <v>0</v>
      </c>
      <c r="AL197" s="88">
        <v>0</v>
      </c>
      <c r="AM197" s="88">
        <v>0</v>
      </c>
      <c r="AN197" s="116">
        <v>0</v>
      </c>
      <c r="AO197" s="88">
        <v>1585.7295269733129</v>
      </c>
      <c r="AP197" s="88">
        <v>1564.7730435493886</v>
      </c>
      <c r="AQ197" s="116">
        <v>-20.956483423924283</v>
      </c>
      <c r="AR197" s="88">
        <v>18073.487418637116</v>
      </c>
      <c r="AS197" s="88">
        <v>16952</v>
      </c>
      <c r="AT197" s="118">
        <v>-1121.4874186371162</v>
      </c>
      <c r="AU197" s="88">
        <v>2072.3516625083826</v>
      </c>
      <c r="AV197" s="88">
        <v>0</v>
      </c>
      <c r="AW197" s="94">
        <v>-2072.3516625083826</v>
      </c>
      <c r="AX197" s="88">
        <v>2079.4024974751815</v>
      </c>
      <c r="AY197" s="88">
        <v>0</v>
      </c>
      <c r="AZ197" s="117">
        <v>-2079.4024974751815</v>
      </c>
      <c r="BA197" s="88">
        <v>503.43708143758545</v>
      </c>
      <c r="BB197" s="88">
        <v>0</v>
      </c>
      <c r="BC197" s="94">
        <v>-503.43708143758545</v>
      </c>
      <c r="BD197" s="88">
        <v>1421.6291831707335</v>
      </c>
      <c r="BE197" s="88">
        <v>0</v>
      </c>
      <c r="BF197" s="95">
        <v>-1421.6291831707335</v>
      </c>
      <c r="BG197" s="88">
        <v>0</v>
      </c>
      <c r="BH197" s="88">
        <v>0</v>
      </c>
      <c r="BI197" s="94">
        <v>0</v>
      </c>
      <c r="BJ197" s="88">
        <v>524.99180362512357</v>
      </c>
      <c r="BK197" s="88">
        <v>0</v>
      </c>
      <c r="BL197" s="95">
        <v>-524.99180362512357</v>
      </c>
      <c r="BM197" s="88">
        <v>106.11000000000001</v>
      </c>
      <c r="BN197" s="88">
        <v>0</v>
      </c>
      <c r="BO197" s="94">
        <v>-106.11000000000001</v>
      </c>
      <c r="BP197" s="91">
        <v>6707.9222282170058</v>
      </c>
      <c r="BQ197" s="96">
        <v>0</v>
      </c>
      <c r="BR197" s="94">
        <v>-6707.9222282170058</v>
      </c>
      <c r="BS197" s="88">
        <v>15670.05468894365</v>
      </c>
      <c r="BT197" s="88">
        <v>16627.038457756265</v>
      </c>
      <c r="BU197" s="116">
        <v>956.98376881261538</v>
      </c>
      <c r="BV197" s="88">
        <v>10302.824192066488</v>
      </c>
      <c r="BW197" s="88">
        <v>11728.477447121539</v>
      </c>
      <c r="BX197" s="116">
        <v>1425.653255055051</v>
      </c>
      <c r="BY197" s="88">
        <v>2289.6099892076945</v>
      </c>
      <c r="BZ197" s="88">
        <v>4377.9920762678839</v>
      </c>
      <c r="CA197" s="116">
        <v>2088.3820870601894</v>
      </c>
      <c r="CB197" s="88">
        <v>0</v>
      </c>
      <c r="CC197" s="88">
        <v>0</v>
      </c>
      <c r="CD197" s="116">
        <v>0</v>
      </c>
      <c r="CE197" s="88">
        <v>0</v>
      </c>
      <c r="CF197" s="88">
        <v>0</v>
      </c>
      <c r="CG197" s="116">
        <v>0</v>
      </c>
      <c r="CH197" s="88">
        <v>1482.1141006161949</v>
      </c>
      <c r="CI197" s="88">
        <v>726.64434784601985</v>
      </c>
      <c r="CJ197" s="116">
        <v>-755.46975277017509</v>
      </c>
      <c r="CK197" s="88">
        <v>0</v>
      </c>
      <c r="CL197" s="88">
        <v>0</v>
      </c>
      <c r="CM197" s="116">
        <v>0</v>
      </c>
      <c r="CN197" s="88">
        <v>1482.1141006161949</v>
      </c>
      <c r="CO197" s="96">
        <v>726.64434784601985</v>
      </c>
      <c r="CP197" s="116">
        <v>-755.46975277017509</v>
      </c>
      <c r="CQ197" s="119">
        <v>78010.831364692611</v>
      </c>
      <c r="CR197" s="77">
        <v>73825.082714944496</v>
      </c>
      <c r="CS197" s="116">
        <v>-4185.748649748115</v>
      </c>
      <c r="CT197" s="91">
        <v>93612.997637631124</v>
      </c>
      <c r="CU197" s="98">
        <v>88590.099257933398</v>
      </c>
      <c r="CV197" s="117">
        <v>-5022.8983796977263</v>
      </c>
      <c r="CW197" s="88">
        <v>2722.5028493402638</v>
      </c>
      <c r="CX197" s="88">
        <v>7745.4012290380033</v>
      </c>
      <c r="CY197" s="116">
        <v>5022.8983796977391</v>
      </c>
      <c r="CZ197" s="99">
        <v>-5022.8983796977209</v>
      </c>
      <c r="DA197" s="8">
        <v>3</v>
      </c>
      <c r="DB197" s="100">
        <v>2619.9899999999998</v>
      </c>
      <c r="DC197" s="100">
        <v>0</v>
      </c>
      <c r="DD197" s="100">
        <v>788.63999999999987</v>
      </c>
      <c r="DE197" s="100">
        <v>0</v>
      </c>
      <c r="DF197" s="101">
        <v>4039.6376938380199</v>
      </c>
      <c r="DG197" s="120">
        <v>1156026.0058436566</v>
      </c>
      <c r="DH197" s="494">
        <v>1750.9139239178157</v>
      </c>
      <c r="DI197" s="96">
        <f>VLOOKUP(A197,'[9]побудинковий звіт'!$A$9:$DQ$353,121,FALSE)</f>
        <v>0</v>
      </c>
      <c r="DJ197" s="103">
        <v>4.6599149060805107</v>
      </c>
      <c r="DK197" s="103"/>
      <c r="DL197" s="103">
        <v>3.9898510872216142</v>
      </c>
      <c r="DM197" s="104">
        <v>1831.3465580896407</v>
      </c>
      <c r="DN197" s="104">
        <v>0</v>
      </c>
      <c r="DO197" s="105">
        <v>1831.3465580896407</v>
      </c>
      <c r="DP197" s="2"/>
      <c r="DQ197" s="104">
        <v>1831.35</v>
      </c>
      <c r="DR197" s="104">
        <v>0</v>
      </c>
      <c r="DS197" s="104">
        <v>1831.35</v>
      </c>
      <c r="DT197" s="106">
        <v>1836.7594050593646</v>
      </c>
      <c r="DU197" s="104">
        <v>-5.4094050593646443</v>
      </c>
      <c r="DV197" s="107">
        <v>1104</v>
      </c>
      <c r="DX197" s="77">
        <v>29737.691576224945</v>
      </c>
      <c r="DY197" s="77">
        <v>20342.399999999998</v>
      </c>
      <c r="DZ197" s="108">
        <v>788.63999999999987</v>
      </c>
      <c r="EB197" s="109">
        <v>216881.84902364539</v>
      </c>
      <c r="ED197" s="110">
        <v>-6218</v>
      </c>
      <c r="EE197" s="111">
        <v>-2178.3623061619801</v>
      </c>
      <c r="EG197" s="112">
        <v>1208.980111648556</v>
      </c>
      <c r="EI197" s="121">
        <v>2</v>
      </c>
      <c r="EJ197" s="77">
        <v>533.32716084547076</v>
      </c>
      <c r="EN197" s="114" t="s">
        <v>402</v>
      </c>
    </row>
    <row r="198" spans="1:144" hidden="1" x14ac:dyDescent="0.3">
      <c r="A198" s="81">
        <v>150000765</v>
      </c>
      <c r="B198" s="82" t="s">
        <v>403</v>
      </c>
      <c r="C198" s="490" t="s">
        <v>1030</v>
      </c>
      <c r="D198" s="84">
        <v>4524.01</v>
      </c>
      <c r="E198" s="115">
        <v>4524.01</v>
      </c>
      <c r="F198" s="104"/>
      <c r="G198" s="104">
        <v>0</v>
      </c>
      <c r="H198" s="88">
        <v>72251.764066402844</v>
      </c>
      <c r="I198" s="88">
        <v>74076.040984722335</v>
      </c>
      <c r="J198" s="116">
        <v>1824.2769183194905</v>
      </c>
      <c r="K198" s="88">
        <v>15355.491231539079</v>
      </c>
      <c r="L198" s="88">
        <v>15678.005219613684</v>
      </c>
      <c r="M198" s="116">
        <v>322.51398807460464</v>
      </c>
      <c r="N198" s="88">
        <v>26792.397305847964</v>
      </c>
      <c r="O198" s="88">
        <v>26788.480866390782</v>
      </c>
      <c r="P198" s="116">
        <v>-3.9164394571816956</v>
      </c>
      <c r="Q198" s="88">
        <v>0</v>
      </c>
      <c r="R198" s="88">
        <v>0</v>
      </c>
      <c r="S198" s="116">
        <v>0</v>
      </c>
      <c r="T198" s="88">
        <v>5282.6772205599073</v>
      </c>
      <c r="U198" s="88">
        <v>12338.843777523787</v>
      </c>
      <c r="V198" s="116">
        <v>7056.1665569638799</v>
      </c>
      <c r="W198" s="88">
        <v>47983.171605331983</v>
      </c>
      <c r="X198" s="88">
        <v>42817.314872427807</v>
      </c>
      <c r="Y198" s="116">
        <v>-5165.8567329041762</v>
      </c>
      <c r="Z198" s="88">
        <v>4885.5095999999994</v>
      </c>
      <c r="AA198" s="88">
        <v>411.83653912385336</v>
      </c>
      <c r="AB198" s="116">
        <v>-4473.6730608761463</v>
      </c>
      <c r="AC198" s="88">
        <v>94713.328050944488</v>
      </c>
      <c r="AD198" s="88">
        <v>107030.34866519608</v>
      </c>
      <c r="AE198" s="117">
        <v>12317.020614251596</v>
      </c>
      <c r="AF198" s="91">
        <v>267264.33908062626</v>
      </c>
      <c r="AG198" s="92">
        <v>279140.87092499831</v>
      </c>
      <c r="AH198" s="116">
        <v>11876.531844372046</v>
      </c>
      <c r="AI198" s="88">
        <v>0</v>
      </c>
      <c r="AJ198" s="88">
        <v>0</v>
      </c>
      <c r="AK198" s="116">
        <v>0</v>
      </c>
      <c r="AL198" s="88">
        <v>0</v>
      </c>
      <c r="AM198" s="88">
        <v>0</v>
      </c>
      <c r="AN198" s="116">
        <v>0</v>
      </c>
      <c r="AO198" s="88">
        <v>72431.927541797093</v>
      </c>
      <c r="AP198" s="88">
        <v>57065.710995978072</v>
      </c>
      <c r="AQ198" s="116">
        <v>-15366.216545819021</v>
      </c>
      <c r="AR198" s="88">
        <v>226194.98363626041</v>
      </c>
      <c r="AS198" s="88">
        <v>226602.70346551901</v>
      </c>
      <c r="AT198" s="118">
        <v>407.71982925859629</v>
      </c>
      <c r="AU198" s="88">
        <v>20277.841650703664</v>
      </c>
      <c r="AV198" s="88">
        <v>6285.3</v>
      </c>
      <c r="AW198" s="94">
        <v>-13992.541650703664</v>
      </c>
      <c r="AX198" s="88">
        <v>29962.449360083909</v>
      </c>
      <c r="AY198" s="88">
        <v>3040</v>
      </c>
      <c r="AZ198" s="117">
        <v>-26922.449360083909</v>
      </c>
      <c r="BA198" s="88">
        <v>13772.188911554334</v>
      </c>
      <c r="BB198" s="88">
        <v>829</v>
      </c>
      <c r="BC198" s="94">
        <v>-12943.188911554334</v>
      </c>
      <c r="BD198" s="88">
        <v>0</v>
      </c>
      <c r="BE198" s="88">
        <v>0</v>
      </c>
      <c r="BF198" s="95">
        <v>0</v>
      </c>
      <c r="BG198" s="88">
        <v>12753.02224462766</v>
      </c>
      <c r="BH198" s="88">
        <v>0</v>
      </c>
      <c r="BI198" s="94">
        <v>-12753.02224462766</v>
      </c>
      <c r="BJ198" s="88">
        <v>17677.293358564719</v>
      </c>
      <c r="BK198" s="88">
        <v>5224.1399999999994</v>
      </c>
      <c r="BL198" s="95">
        <v>-12453.153358564719</v>
      </c>
      <c r="BM198" s="88">
        <v>1221.3773999999999</v>
      </c>
      <c r="BN198" s="88">
        <v>0</v>
      </c>
      <c r="BO198" s="94">
        <v>-1221.3773999999999</v>
      </c>
      <c r="BP198" s="91">
        <v>95664.17292553428</v>
      </c>
      <c r="BQ198" s="96">
        <v>15378.439999999999</v>
      </c>
      <c r="BR198" s="94">
        <v>-80285.732925534277</v>
      </c>
      <c r="BS198" s="88">
        <v>173233.24735475166</v>
      </c>
      <c r="BT198" s="88">
        <v>236236.46544165327</v>
      </c>
      <c r="BU198" s="116">
        <v>63003.218086901616</v>
      </c>
      <c r="BV198" s="88">
        <v>101694.78786272877</v>
      </c>
      <c r="BW198" s="88">
        <v>98248.229276867234</v>
      </c>
      <c r="BX198" s="116">
        <v>-3446.5585858615377</v>
      </c>
      <c r="BY198" s="88">
        <v>74178.782549876807</v>
      </c>
      <c r="BZ198" s="88">
        <v>43182.50478783244</v>
      </c>
      <c r="CA198" s="116">
        <v>-30996.277762044367</v>
      </c>
      <c r="CB198" s="88">
        <v>9028.1894303570916</v>
      </c>
      <c r="CC198" s="88">
        <v>9288.5026632379377</v>
      </c>
      <c r="CD198" s="116">
        <v>260.31323288084604</v>
      </c>
      <c r="CE198" s="88">
        <v>1095.7509730066922</v>
      </c>
      <c r="CF198" s="88">
        <v>0</v>
      </c>
      <c r="CG198" s="116">
        <v>-1095.7509730066922</v>
      </c>
      <c r="CH198" s="88">
        <v>35155.74104285206</v>
      </c>
      <c r="CI198" s="88">
        <v>44556.018331679879</v>
      </c>
      <c r="CJ198" s="116">
        <v>9400.2772888278196</v>
      </c>
      <c r="CK198" s="88">
        <v>0</v>
      </c>
      <c r="CL198" s="88">
        <v>0</v>
      </c>
      <c r="CM198" s="116">
        <v>0</v>
      </c>
      <c r="CN198" s="88">
        <v>35155.74104285206</v>
      </c>
      <c r="CO198" s="96">
        <v>44556.018331679879</v>
      </c>
      <c r="CP198" s="116">
        <v>9400.2772888278196</v>
      </c>
      <c r="CQ198" s="119">
        <v>1055941.9223977914</v>
      </c>
      <c r="CR198" s="77">
        <v>1009699.4458877662</v>
      </c>
      <c r="CS198" s="116">
        <v>-46242.476510025212</v>
      </c>
      <c r="CT198" s="91">
        <v>1267130.3068773497</v>
      </c>
      <c r="CU198" s="98">
        <v>1211639.3350653194</v>
      </c>
      <c r="CV198" s="117">
        <v>-55490.9718120303</v>
      </c>
      <c r="CW198" s="88">
        <v>63377.981893340751</v>
      </c>
      <c r="CX198" s="88">
        <v>118868.95370537075</v>
      </c>
      <c r="CY198" s="116">
        <v>55490.971812029995</v>
      </c>
      <c r="CZ198" s="99">
        <v>-55490.971812029893</v>
      </c>
      <c r="DA198" s="8">
        <v>2</v>
      </c>
      <c r="DB198" s="100">
        <v>90913.3</v>
      </c>
      <c r="DC198" s="100">
        <v>0</v>
      </c>
      <c r="DD198" s="100">
        <v>66072.87</v>
      </c>
      <c r="DE198" s="100">
        <v>0</v>
      </c>
      <c r="DF198" s="101">
        <v>-122157.50060439087</v>
      </c>
      <c r="DG198" s="120">
        <v>15966099.465248287</v>
      </c>
      <c r="DH198" s="494">
        <v>20155.603310288643</v>
      </c>
      <c r="DI198" s="96">
        <f>VLOOKUP(A198,'[9]побудинковий звіт'!$A$9:$DQ$353,121,FALSE)</f>
        <v>7854.59</v>
      </c>
      <c r="DJ198" s="103">
        <v>5.4903847577795872</v>
      </c>
      <c r="DK198" s="103"/>
      <c r="DL198" s="103">
        <v>4.9122524257158977</v>
      </c>
      <c r="DM198" s="104">
        <v>24838.55554804243</v>
      </c>
      <c r="DN198" s="104">
        <v>0</v>
      </c>
      <c r="DO198" s="105">
        <v>24838.55554804243</v>
      </c>
      <c r="DP198" s="2"/>
      <c r="DQ198" s="104">
        <v>24840.43</v>
      </c>
      <c r="DR198" s="104">
        <v>0</v>
      </c>
      <c r="DS198" s="104">
        <v>24840.43</v>
      </c>
      <c r="DT198" s="106">
        <v>25075.113219928549</v>
      </c>
      <c r="DU198" s="104">
        <v>-234.68321992854908</v>
      </c>
      <c r="DV198" s="107">
        <v>1202</v>
      </c>
      <c r="DX198" s="77">
        <v>386230.98787415359</v>
      </c>
      <c r="DY198" s="77">
        <v>290377.37215862278</v>
      </c>
      <c r="DZ198" s="108">
        <v>66072.87</v>
      </c>
      <c r="EB198" s="109">
        <v>2714339.803635125</v>
      </c>
      <c r="ED198" s="110">
        <v>110102</v>
      </c>
      <c r="EE198" s="111">
        <v>-12055.500604390865</v>
      </c>
      <c r="EG198" s="112">
        <v>11448.591954878299</v>
      </c>
      <c r="EI198" s="121">
        <v>5</v>
      </c>
      <c r="EJ198" s="77">
        <v>6961.535940712397</v>
      </c>
      <c r="EN198" s="114" t="s">
        <v>404</v>
      </c>
    </row>
    <row r="199" spans="1:144" hidden="1" x14ac:dyDescent="0.3">
      <c r="A199" s="81">
        <v>150000696</v>
      </c>
      <c r="B199" s="82" t="s">
        <v>405</v>
      </c>
      <c r="C199" s="490" t="s">
        <v>406</v>
      </c>
      <c r="D199" s="84">
        <v>6306.37</v>
      </c>
      <c r="E199" s="115">
        <v>6306.37</v>
      </c>
      <c r="F199" s="104">
        <v>706.38</v>
      </c>
      <c r="G199" s="104">
        <v>0</v>
      </c>
      <c r="H199" s="88">
        <v>99481.658933004612</v>
      </c>
      <c r="I199" s="88">
        <v>96790.499377942746</v>
      </c>
      <c r="J199" s="116">
        <v>-2691.1595550618658</v>
      </c>
      <c r="K199" s="88">
        <v>19315.741468680775</v>
      </c>
      <c r="L199" s="88">
        <v>18777.563345561386</v>
      </c>
      <c r="M199" s="116">
        <v>-538.17812311938906</v>
      </c>
      <c r="N199" s="88">
        <v>35724.24095066751</v>
      </c>
      <c r="O199" s="88">
        <v>35721.037594951311</v>
      </c>
      <c r="P199" s="116">
        <v>-3.2033557161994395</v>
      </c>
      <c r="Q199" s="88">
        <v>8871.9409630245573</v>
      </c>
      <c r="R199" s="88">
        <v>8872.1303731158296</v>
      </c>
      <c r="S199" s="116">
        <v>0.18941009127229336</v>
      </c>
      <c r="T199" s="88">
        <v>4775.6827012273534</v>
      </c>
      <c r="U199" s="88">
        <v>3952.0187184115421</v>
      </c>
      <c r="V199" s="116">
        <v>-823.66398281581132</v>
      </c>
      <c r="W199" s="88">
        <v>50915.880382157804</v>
      </c>
      <c r="X199" s="88">
        <v>47560.796344054863</v>
      </c>
      <c r="Y199" s="116">
        <v>-3355.0840381029411</v>
      </c>
      <c r="Z199" s="88">
        <v>6808.2659999999987</v>
      </c>
      <c r="AA199" s="88">
        <v>0</v>
      </c>
      <c r="AB199" s="116">
        <v>-6808.2659999999987</v>
      </c>
      <c r="AC199" s="88">
        <v>132010.15438210298</v>
      </c>
      <c r="AD199" s="88">
        <v>149181.77032476597</v>
      </c>
      <c r="AE199" s="117">
        <v>17171.615942662989</v>
      </c>
      <c r="AF199" s="91">
        <v>357903.56578086561</v>
      </c>
      <c r="AG199" s="92">
        <v>360855.81607880362</v>
      </c>
      <c r="AH199" s="116">
        <v>2952.2502979380079</v>
      </c>
      <c r="AI199" s="88">
        <v>335050.37756386772</v>
      </c>
      <c r="AJ199" s="88">
        <v>331314.52245045255</v>
      </c>
      <c r="AK199" s="116">
        <v>-3735.8551134151639</v>
      </c>
      <c r="AL199" s="88">
        <v>0</v>
      </c>
      <c r="AM199" s="88">
        <v>0</v>
      </c>
      <c r="AN199" s="116">
        <v>0</v>
      </c>
      <c r="AO199" s="88">
        <v>21170.0586631107</v>
      </c>
      <c r="AP199" s="88">
        <v>20947.15540126268</v>
      </c>
      <c r="AQ199" s="116">
        <v>-222.90326184801961</v>
      </c>
      <c r="AR199" s="88">
        <v>474840.25217934174</v>
      </c>
      <c r="AS199" s="88">
        <v>405197.71724138531</v>
      </c>
      <c r="AT199" s="118">
        <v>-69642.534937956429</v>
      </c>
      <c r="AU199" s="88">
        <v>25993.148872422968</v>
      </c>
      <c r="AV199" s="88">
        <v>5121</v>
      </c>
      <c r="AW199" s="94">
        <v>-20872.148872422968</v>
      </c>
      <c r="AX199" s="88">
        <v>31251.441323602245</v>
      </c>
      <c r="AY199" s="88">
        <v>10496</v>
      </c>
      <c r="AZ199" s="117">
        <v>-20755.441323602245</v>
      </c>
      <c r="BA199" s="88">
        <v>15879.413427899697</v>
      </c>
      <c r="BB199" s="88">
        <v>27033</v>
      </c>
      <c r="BC199" s="94">
        <v>11153.586572100303</v>
      </c>
      <c r="BD199" s="88">
        <v>21852.511069371361</v>
      </c>
      <c r="BE199" s="88">
        <v>759</v>
      </c>
      <c r="BF199" s="95">
        <v>-21093.511069371361</v>
      </c>
      <c r="BG199" s="88">
        <v>9996.8741185930758</v>
      </c>
      <c r="BH199" s="88">
        <v>2325</v>
      </c>
      <c r="BI199" s="94">
        <v>-7671.8741185930758</v>
      </c>
      <c r="BJ199" s="88">
        <v>19370.814010264818</v>
      </c>
      <c r="BK199" s="88">
        <v>7583</v>
      </c>
      <c r="BL199" s="95">
        <v>-11787.814010264818</v>
      </c>
      <c r="BM199" s="88">
        <v>1702.0664999999997</v>
      </c>
      <c r="BN199" s="88">
        <v>0</v>
      </c>
      <c r="BO199" s="94">
        <v>-1702.0664999999997</v>
      </c>
      <c r="BP199" s="91">
        <v>126046.26932215416</v>
      </c>
      <c r="BQ199" s="96">
        <v>53317</v>
      </c>
      <c r="BR199" s="94">
        <v>-72729.269322154156</v>
      </c>
      <c r="BS199" s="88">
        <v>264389.73073112959</v>
      </c>
      <c r="BT199" s="88">
        <v>292417.00436376245</v>
      </c>
      <c r="BU199" s="116">
        <v>28027.27363263286</v>
      </c>
      <c r="BV199" s="88">
        <v>227494.81458714229</v>
      </c>
      <c r="BW199" s="88">
        <v>231923.03035265097</v>
      </c>
      <c r="BX199" s="116">
        <v>4428.2157655086776</v>
      </c>
      <c r="BY199" s="88">
        <v>37047.198456630467</v>
      </c>
      <c r="BZ199" s="88">
        <v>49234.874728421797</v>
      </c>
      <c r="CA199" s="116">
        <v>12187.67627179133</v>
      </c>
      <c r="CB199" s="88">
        <v>7728.4504385428709</v>
      </c>
      <c r="CC199" s="88">
        <v>7873.8366741208829</v>
      </c>
      <c r="CD199" s="116">
        <v>145.38623557801202</v>
      </c>
      <c r="CE199" s="88">
        <v>928.86491071491309</v>
      </c>
      <c r="CF199" s="88">
        <v>0</v>
      </c>
      <c r="CG199" s="116">
        <v>-928.86491071491309</v>
      </c>
      <c r="CH199" s="88">
        <v>198900.16258619691</v>
      </c>
      <c r="CI199" s="88">
        <v>153298.08563938271</v>
      </c>
      <c r="CJ199" s="116">
        <v>-45602.076946814195</v>
      </c>
      <c r="CK199" s="88">
        <v>49722.642565415459</v>
      </c>
      <c r="CL199" s="88">
        <v>62928.601587763456</v>
      </c>
      <c r="CM199" s="116">
        <v>13205.959022347997</v>
      </c>
      <c r="CN199" s="88">
        <v>248622.80515161238</v>
      </c>
      <c r="CO199" s="96">
        <v>216226.68722714618</v>
      </c>
      <c r="CP199" s="116">
        <v>-32396.117924466205</v>
      </c>
      <c r="CQ199" s="119">
        <v>2101222.3877851125</v>
      </c>
      <c r="CR199" s="77">
        <v>1969307.6445180064</v>
      </c>
      <c r="CS199" s="116">
        <v>-131914.74326710613</v>
      </c>
      <c r="CT199" s="91">
        <v>2521466.8653421351</v>
      </c>
      <c r="CU199" s="98">
        <v>2363169.1734216074</v>
      </c>
      <c r="CV199" s="117">
        <v>-158297.69192052772</v>
      </c>
      <c r="CW199" s="88">
        <v>66875.47609508349</v>
      </c>
      <c r="CX199" s="88">
        <v>225173.16801561086</v>
      </c>
      <c r="CY199" s="116">
        <v>158297.69192052737</v>
      </c>
      <c r="CZ199" s="99">
        <v>-158297.69192052708</v>
      </c>
      <c r="DA199" s="8">
        <v>3</v>
      </c>
      <c r="DB199" s="100">
        <v>147681.72</v>
      </c>
      <c r="DC199" s="100">
        <v>0</v>
      </c>
      <c r="DD199" s="100">
        <v>98371.77</v>
      </c>
      <c r="DE199" s="100">
        <v>0</v>
      </c>
      <c r="DF199" s="101">
        <v>-71478.129429980647</v>
      </c>
      <c r="DG199" s="120">
        <v>31060108.097246625</v>
      </c>
      <c r="DH199" s="494">
        <v>28096.46575668599</v>
      </c>
      <c r="DI199" s="96">
        <f>VLOOKUP(A199,'[9]побудинковий звіт'!$A$9:$DQ$353,121,FALSE)</f>
        <v>0</v>
      </c>
      <c r="DJ199" s="103">
        <v>6.3038884358153524</v>
      </c>
      <c r="DK199" s="103">
        <v>7.9973209930616314</v>
      </c>
      <c r="DL199" s="103">
        <v>5.3673448094976353</v>
      </c>
      <c r="DM199" s="104">
        <v>49237.85830122645</v>
      </c>
      <c r="DN199" s="104">
        <v>0</v>
      </c>
      <c r="DO199" s="105">
        <v>49237.85830122645</v>
      </c>
      <c r="DP199" s="2"/>
      <c r="DQ199" s="104">
        <v>49309.95</v>
      </c>
      <c r="DR199" s="104">
        <v>0</v>
      </c>
      <c r="DS199" s="104">
        <v>49309.95</v>
      </c>
      <c r="DT199" s="106">
        <v>49335.359010733824</v>
      </c>
      <c r="DU199" s="104">
        <v>-25.409010733827017</v>
      </c>
      <c r="DV199" s="107">
        <v>1476.0000000000002</v>
      </c>
      <c r="DX199" s="77">
        <v>721063.825801795</v>
      </c>
      <c r="DY199" s="77">
        <v>550217.66068966233</v>
      </c>
      <c r="DZ199" s="108">
        <v>98371.77</v>
      </c>
      <c r="EB199" s="109">
        <v>5698083.0261521004</v>
      </c>
      <c r="ED199" s="110">
        <v>194355</v>
      </c>
      <c r="EE199" s="111">
        <v>122876.87057001935</v>
      </c>
      <c r="EG199" s="112">
        <v>-180057.55906249786</v>
      </c>
      <c r="EI199" s="121">
        <v>9</v>
      </c>
      <c r="EJ199" s="77">
        <v>17850.391756804322</v>
      </c>
      <c r="EN199" s="114" t="s">
        <v>406</v>
      </c>
    </row>
    <row r="200" spans="1:144" hidden="1" x14ac:dyDescent="0.3">
      <c r="A200" s="81">
        <v>150000697</v>
      </c>
      <c r="B200" s="82" t="s">
        <v>407</v>
      </c>
      <c r="C200" s="490" t="s">
        <v>408</v>
      </c>
      <c r="D200" s="84">
        <v>2744.3</v>
      </c>
      <c r="E200" s="115">
        <v>2744.3</v>
      </c>
      <c r="F200" s="104"/>
      <c r="G200" s="104">
        <v>0</v>
      </c>
      <c r="H200" s="88">
        <v>48147.831738862136</v>
      </c>
      <c r="I200" s="88">
        <v>46468.831304766769</v>
      </c>
      <c r="J200" s="116">
        <v>-1679.0004340953674</v>
      </c>
      <c r="K200" s="88">
        <v>12489.45555089307</v>
      </c>
      <c r="L200" s="88">
        <v>12090.9000891715</v>
      </c>
      <c r="M200" s="116">
        <v>-398.55546172156937</v>
      </c>
      <c r="N200" s="88">
        <v>17789.92495468655</v>
      </c>
      <c r="O200" s="88">
        <v>17789.460968718962</v>
      </c>
      <c r="P200" s="116">
        <v>-0.46398596758808708</v>
      </c>
      <c r="Q200" s="88">
        <v>4245.9413174610809</v>
      </c>
      <c r="R200" s="88">
        <v>4243.7738056675798</v>
      </c>
      <c r="S200" s="116">
        <v>-2.1675117935010348</v>
      </c>
      <c r="T200" s="88">
        <v>2894.5502252253636</v>
      </c>
      <c r="U200" s="88">
        <v>2395.223085590922</v>
      </c>
      <c r="V200" s="116">
        <v>-499.32713963444166</v>
      </c>
      <c r="W200" s="88">
        <v>32746.1835562942</v>
      </c>
      <c r="X200" s="88">
        <v>32473.52869303041</v>
      </c>
      <c r="Y200" s="116">
        <v>-272.65486326378959</v>
      </c>
      <c r="Z200" s="88">
        <v>2963.9520000000011</v>
      </c>
      <c r="AA200" s="88">
        <v>0</v>
      </c>
      <c r="AB200" s="116">
        <v>-2963.9520000000011</v>
      </c>
      <c r="AC200" s="88">
        <v>57457.188818891547</v>
      </c>
      <c r="AD200" s="88">
        <v>64927.323002058882</v>
      </c>
      <c r="AE200" s="117">
        <v>7470.1341831673344</v>
      </c>
      <c r="AF200" s="91">
        <v>178735.02816231397</v>
      </c>
      <c r="AG200" s="92">
        <v>180389.04094900505</v>
      </c>
      <c r="AH200" s="116">
        <v>1654.0127866910771</v>
      </c>
      <c r="AI200" s="88">
        <v>0</v>
      </c>
      <c r="AJ200" s="88">
        <v>0</v>
      </c>
      <c r="AK200" s="116">
        <v>0</v>
      </c>
      <c r="AL200" s="88">
        <v>0</v>
      </c>
      <c r="AM200" s="88">
        <v>0</v>
      </c>
      <c r="AN200" s="116">
        <v>0</v>
      </c>
      <c r="AO200" s="88">
        <v>12046.608655860795</v>
      </c>
      <c r="AP200" s="88">
        <v>11332.95347797682</v>
      </c>
      <c r="AQ200" s="116">
        <v>-713.65517788397483</v>
      </c>
      <c r="AR200" s="88">
        <v>197198.45304180577</v>
      </c>
      <c r="AS200" s="88">
        <v>243075.5728807358</v>
      </c>
      <c r="AT200" s="118">
        <v>45877.119838930026</v>
      </c>
      <c r="AU200" s="88">
        <v>14124.052907442161</v>
      </c>
      <c r="AV200" s="88">
        <v>17521</v>
      </c>
      <c r="AW200" s="94">
        <v>3396.9470925578389</v>
      </c>
      <c r="AX200" s="88">
        <v>24371.807419050328</v>
      </c>
      <c r="AY200" s="88">
        <v>2567</v>
      </c>
      <c r="AZ200" s="117">
        <v>-21804.807419050328</v>
      </c>
      <c r="BA200" s="88">
        <v>6055.8412317005896</v>
      </c>
      <c r="BB200" s="88">
        <v>19142</v>
      </c>
      <c r="BC200" s="94">
        <v>13086.15876829941</v>
      </c>
      <c r="BD200" s="88">
        <v>10495.12847376597</v>
      </c>
      <c r="BE200" s="88">
        <v>7625.7042563260293</v>
      </c>
      <c r="BF200" s="95">
        <v>-2869.4242174399405</v>
      </c>
      <c r="BG200" s="88">
        <v>6988.161289912372</v>
      </c>
      <c r="BH200" s="88">
        <v>0</v>
      </c>
      <c r="BI200" s="94">
        <v>-6988.161289912372</v>
      </c>
      <c r="BJ200" s="88">
        <v>9971.3144092229486</v>
      </c>
      <c r="BK200" s="88">
        <v>11304</v>
      </c>
      <c r="BL200" s="95">
        <v>1332.6855907770514</v>
      </c>
      <c r="BM200" s="88">
        <v>740.98800000000028</v>
      </c>
      <c r="BN200" s="88">
        <v>0</v>
      </c>
      <c r="BO200" s="94">
        <v>-740.98800000000028</v>
      </c>
      <c r="BP200" s="91">
        <v>72747.293731094367</v>
      </c>
      <c r="BQ200" s="96">
        <v>58159.704256326033</v>
      </c>
      <c r="BR200" s="94">
        <v>-14587.589474768334</v>
      </c>
      <c r="BS200" s="88">
        <v>102091.39440745994</v>
      </c>
      <c r="BT200" s="88">
        <v>133941.71495598415</v>
      </c>
      <c r="BU200" s="116">
        <v>31850.320548524207</v>
      </c>
      <c r="BV200" s="88">
        <v>74240.225774039252</v>
      </c>
      <c r="BW200" s="88">
        <v>79256.20754893386</v>
      </c>
      <c r="BX200" s="116">
        <v>5015.981774894608</v>
      </c>
      <c r="BY200" s="88">
        <v>29985.777194745478</v>
      </c>
      <c r="BZ200" s="88">
        <v>29084.037369727645</v>
      </c>
      <c r="CA200" s="116">
        <v>-901.73982501783394</v>
      </c>
      <c r="CB200" s="88">
        <v>7015.4057455445072</v>
      </c>
      <c r="CC200" s="88">
        <v>7217.6836179441452</v>
      </c>
      <c r="CD200" s="116">
        <v>202.277872399638</v>
      </c>
      <c r="CE200" s="88">
        <v>851.4595014886703</v>
      </c>
      <c r="CF200" s="88">
        <v>2345.8420451815141</v>
      </c>
      <c r="CG200" s="116">
        <v>1494.3825436928437</v>
      </c>
      <c r="CH200" s="88">
        <v>40142.531872147825</v>
      </c>
      <c r="CI200" s="88">
        <v>26166.191504098526</v>
      </c>
      <c r="CJ200" s="116">
        <v>-13976.340368049299</v>
      </c>
      <c r="CK200" s="88">
        <v>0</v>
      </c>
      <c r="CL200" s="88">
        <v>0</v>
      </c>
      <c r="CM200" s="116">
        <v>0</v>
      </c>
      <c r="CN200" s="88">
        <v>40142.531872147825</v>
      </c>
      <c r="CO200" s="96">
        <v>26166.191504098526</v>
      </c>
      <c r="CP200" s="116">
        <v>-13976.340368049299</v>
      </c>
      <c r="CQ200" s="119">
        <v>715054.1780865005</v>
      </c>
      <c r="CR200" s="77">
        <v>770968.94860591332</v>
      </c>
      <c r="CS200" s="116">
        <v>55914.770519412821</v>
      </c>
      <c r="CT200" s="91">
        <v>858065.01370380062</v>
      </c>
      <c r="CU200" s="98">
        <v>925162.73832709598</v>
      </c>
      <c r="CV200" s="117">
        <v>67097.724623295362</v>
      </c>
      <c r="CW200" s="88">
        <v>42877.525043339854</v>
      </c>
      <c r="CX200" s="88">
        <v>-24220.199579955559</v>
      </c>
      <c r="CY200" s="116">
        <v>-67097.72462329542</v>
      </c>
      <c r="CZ200" s="99">
        <v>67097.724623295508</v>
      </c>
      <c r="DA200" s="8">
        <v>3</v>
      </c>
      <c r="DB200" s="100">
        <v>41469.199999999997</v>
      </c>
      <c r="DC200" s="100">
        <v>0</v>
      </c>
      <c r="DD200" s="100">
        <v>24613.499999999996</v>
      </c>
      <c r="DE200" s="100">
        <v>0</v>
      </c>
      <c r="DF200" s="101">
        <v>-75145.908175638004</v>
      </c>
      <c r="DG200" s="120">
        <v>10811310.464965686</v>
      </c>
      <c r="DH200" s="494">
        <v>12226.547280935527</v>
      </c>
      <c r="DI200" s="96">
        <f>VLOOKUP(A200,'[9]побудинковий звіт'!$A$9:$DQ$353,121,FALSE)</f>
        <v>0</v>
      </c>
      <c r="DJ200" s="103">
        <v>6.1431822225819293</v>
      </c>
      <c r="DK200" s="103"/>
      <c r="DL200" s="103">
        <v>5.4474483437758305</v>
      </c>
      <c r="DM200" s="104">
        <v>16858.73497343159</v>
      </c>
      <c r="DN200" s="104">
        <v>0</v>
      </c>
      <c r="DO200" s="105">
        <v>16858.73497343159</v>
      </c>
      <c r="DP200" s="2"/>
      <c r="DQ200" s="104">
        <v>16856.310000000001</v>
      </c>
      <c r="DR200" s="104">
        <v>0</v>
      </c>
      <c r="DS200" s="104">
        <v>16856.310000000001</v>
      </c>
      <c r="DT200" s="106">
        <v>17019.29435413094</v>
      </c>
      <c r="DU200" s="104">
        <v>-162.9843541309383</v>
      </c>
      <c r="DV200" s="107">
        <v>1102</v>
      </c>
      <c r="DX200" s="77">
        <v>323934.89612748014</v>
      </c>
      <c r="DY200" s="77">
        <v>361482.33256447414</v>
      </c>
      <c r="DZ200" s="108">
        <v>24613.499999999996</v>
      </c>
      <c r="EB200" s="109">
        <v>2366381.4365016692</v>
      </c>
      <c r="ED200" s="110">
        <v>-60070</v>
      </c>
      <c r="EE200" s="111">
        <v>-135215.908175638</v>
      </c>
      <c r="EG200" s="112">
        <v>-70000.550592457235</v>
      </c>
      <c r="EI200" s="121">
        <v>5</v>
      </c>
      <c r="EJ200" s="77">
        <v>5867.250418226874</v>
      </c>
      <c r="EN200" s="114" t="s">
        <v>408</v>
      </c>
    </row>
    <row r="201" spans="1:144" hidden="1" x14ac:dyDescent="0.3">
      <c r="A201" s="81">
        <v>150000694</v>
      </c>
      <c r="B201" s="82" t="s">
        <v>409</v>
      </c>
      <c r="C201" s="490" t="s">
        <v>410</v>
      </c>
      <c r="D201" s="84">
        <v>6138.38</v>
      </c>
      <c r="E201" s="115">
        <v>6138.38</v>
      </c>
      <c r="F201" s="104">
        <v>688.06</v>
      </c>
      <c r="G201" s="104">
        <v>0</v>
      </c>
      <c r="H201" s="88">
        <v>99436.209085234004</v>
      </c>
      <c r="I201" s="88">
        <v>96719.869965551159</v>
      </c>
      <c r="J201" s="116">
        <v>-2716.3391196828452</v>
      </c>
      <c r="K201" s="88">
        <v>19306.312501735472</v>
      </c>
      <c r="L201" s="88">
        <v>18822.074549037054</v>
      </c>
      <c r="M201" s="116">
        <v>-484.23795269841867</v>
      </c>
      <c r="N201" s="88">
        <v>34849.174034628333</v>
      </c>
      <c r="O201" s="88">
        <v>34842.027652201723</v>
      </c>
      <c r="P201" s="116">
        <v>-7.1463824266102165</v>
      </c>
      <c r="Q201" s="88">
        <v>8495.9743055635518</v>
      </c>
      <c r="R201" s="88">
        <v>8504.5883244067954</v>
      </c>
      <c r="S201" s="116">
        <v>8.6140188432436844</v>
      </c>
      <c r="T201" s="88">
        <v>4775.6827012273534</v>
      </c>
      <c r="U201" s="88">
        <v>3952.0187184115421</v>
      </c>
      <c r="V201" s="116">
        <v>-823.66398281581132</v>
      </c>
      <c r="W201" s="88">
        <v>50811.326538267844</v>
      </c>
      <c r="X201" s="88">
        <v>48111.263362847945</v>
      </c>
      <c r="Y201" s="116">
        <v>-2700.0631754198985</v>
      </c>
      <c r="Z201" s="88">
        <v>6629.4503999999988</v>
      </c>
      <c r="AA201" s="88">
        <v>0</v>
      </c>
      <c r="AB201" s="116">
        <v>-6629.4503999999988</v>
      </c>
      <c r="AC201" s="88">
        <v>128516.71205736944</v>
      </c>
      <c r="AD201" s="88">
        <v>145226.63985806136</v>
      </c>
      <c r="AE201" s="117">
        <v>16709.927800691919</v>
      </c>
      <c r="AF201" s="91">
        <v>352820.84162402595</v>
      </c>
      <c r="AG201" s="92">
        <v>356178.48243051756</v>
      </c>
      <c r="AH201" s="116">
        <v>3357.6408064916031</v>
      </c>
      <c r="AI201" s="88">
        <v>359207.64682636777</v>
      </c>
      <c r="AJ201" s="88">
        <v>355470.86480968341</v>
      </c>
      <c r="AK201" s="116">
        <v>-3736.7820166843594</v>
      </c>
      <c r="AL201" s="88">
        <v>0</v>
      </c>
      <c r="AM201" s="88">
        <v>0</v>
      </c>
      <c r="AN201" s="116">
        <v>0</v>
      </c>
      <c r="AO201" s="88">
        <v>21167.999616076882</v>
      </c>
      <c r="AP201" s="88">
        <v>21172.781194276529</v>
      </c>
      <c r="AQ201" s="116">
        <v>4.7815781996469013</v>
      </c>
      <c r="AR201" s="88">
        <v>448530.55253082793</v>
      </c>
      <c r="AS201" s="88">
        <v>499716.03297006874</v>
      </c>
      <c r="AT201" s="118">
        <v>51185.480439240811</v>
      </c>
      <c r="AU201" s="88">
        <v>25977.275994850304</v>
      </c>
      <c r="AV201" s="88">
        <v>12100.17</v>
      </c>
      <c r="AW201" s="94">
        <v>-13877.105994850304</v>
      </c>
      <c r="AX201" s="88">
        <v>31236.815607687739</v>
      </c>
      <c r="AY201" s="88">
        <v>15403.598327781419</v>
      </c>
      <c r="AZ201" s="117">
        <v>-15833.217279906319</v>
      </c>
      <c r="BA201" s="88">
        <v>15400.737482955903</v>
      </c>
      <c r="BB201" s="88">
        <v>15325.21</v>
      </c>
      <c r="BC201" s="94">
        <v>-75.527482955903906</v>
      </c>
      <c r="BD201" s="88">
        <v>20974.559901691508</v>
      </c>
      <c r="BE201" s="88">
        <v>484</v>
      </c>
      <c r="BF201" s="95">
        <v>-20490.559901691508</v>
      </c>
      <c r="BG201" s="88">
        <v>9996.8741185930758</v>
      </c>
      <c r="BH201" s="88">
        <v>32</v>
      </c>
      <c r="BI201" s="94">
        <v>-9964.8741185930758</v>
      </c>
      <c r="BJ201" s="88">
        <v>19159.799975188933</v>
      </c>
      <c r="BK201" s="88">
        <v>12515</v>
      </c>
      <c r="BL201" s="95">
        <v>-6644.7999751889329</v>
      </c>
      <c r="BM201" s="88">
        <v>1657.3625999999997</v>
      </c>
      <c r="BN201" s="88">
        <v>595</v>
      </c>
      <c r="BO201" s="94">
        <v>-1062.3625999999997</v>
      </c>
      <c r="BP201" s="91">
        <v>124403.42568096744</v>
      </c>
      <c r="BQ201" s="96">
        <v>56454.97832778142</v>
      </c>
      <c r="BR201" s="94">
        <v>-67948.447353186028</v>
      </c>
      <c r="BS201" s="88">
        <v>209580.24133832406</v>
      </c>
      <c r="BT201" s="88">
        <v>210629.37777692117</v>
      </c>
      <c r="BU201" s="116">
        <v>1049.1364385971101</v>
      </c>
      <c r="BV201" s="88">
        <v>226071.37843505089</v>
      </c>
      <c r="BW201" s="88">
        <v>205598.5922488489</v>
      </c>
      <c r="BX201" s="116">
        <v>-20472.786186201993</v>
      </c>
      <c r="BY201" s="88">
        <v>44986.709377177336</v>
      </c>
      <c r="BZ201" s="88">
        <v>35219.851527779974</v>
      </c>
      <c r="CA201" s="116">
        <v>-9766.8578493973619</v>
      </c>
      <c r="CB201" s="88">
        <v>7728.4504385428709</v>
      </c>
      <c r="CC201" s="88">
        <v>7873.8366741208829</v>
      </c>
      <c r="CD201" s="116">
        <v>145.38623557801202</v>
      </c>
      <c r="CE201" s="88">
        <v>928.86491071491309</v>
      </c>
      <c r="CF201" s="88">
        <v>0</v>
      </c>
      <c r="CG201" s="116">
        <v>-928.86491071491309</v>
      </c>
      <c r="CH201" s="88">
        <v>63806.692225880193</v>
      </c>
      <c r="CI201" s="88">
        <v>52678.056469216841</v>
      </c>
      <c r="CJ201" s="116">
        <v>-11128.635756663352</v>
      </c>
      <c r="CK201" s="88">
        <v>82064.810862174214</v>
      </c>
      <c r="CL201" s="88">
        <v>79027.236187802569</v>
      </c>
      <c r="CM201" s="116">
        <v>-3037.5746743716445</v>
      </c>
      <c r="CN201" s="88">
        <v>145871.50308805442</v>
      </c>
      <c r="CO201" s="96">
        <v>131705.2926570194</v>
      </c>
      <c r="CP201" s="116">
        <v>-14166.210431035026</v>
      </c>
      <c r="CQ201" s="119">
        <v>1941297.6138661306</v>
      </c>
      <c r="CR201" s="77">
        <v>1880020.0906170183</v>
      </c>
      <c r="CS201" s="116">
        <v>-61277.523249112302</v>
      </c>
      <c r="CT201" s="91">
        <v>2329557.1366393566</v>
      </c>
      <c r="CU201" s="98">
        <v>2256024.1087404219</v>
      </c>
      <c r="CV201" s="117">
        <v>-73533.02789893467</v>
      </c>
      <c r="CW201" s="88">
        <v>61156.248433211833</v>
      </c>
      <c r="CX201" s="88">
        <v>134689.27633214678</v>
      </c>
      <c r="CY201" s="116">
        <v>73533.027898934946</v>
      </c>
      <c r="CZ201" s="99">
        <v>-73533.02789893467</v>
      </c>
      <c r="DA201" s="8">
        <v>3</v>
      </c>
      <c r="DB201" s="100">
        <v>156108.51999999999</v>
      </c>
      <c r="DC201" s="100">
        <v>0</v>
      </c>
      <c r="DD201" s="100">
        <v>110703.66999999998</v>
      </c>
      <c r="DE201" s="100">
        <v>0</v>
      </c>
      <c r="DF201" s="101">
        <v>142577.83819795004</v>
      </c>
      <c r="DG201" s="120">
        <v>28688560.620870821</v>
      </c>
      <c r="DH201" s="494">
        <v>27348.028021116137</v>
      </c>
      <c r="DI201" s="96">
        <f>VLOOKUP(A201,'[9]побудинковий звіт'!$A$9:$DQ$353,121,FALSE)</f>
        <v>0</v>
      </c>
      <c r="DJ201" s="103">
        <v>5.7650516342765643</v>
      </c>
      <c r="DK201" s="103">
        <v>7.5958284493054347</v>
      </c>
      <c r="DL201" s="103">
        <v>4.8092176637448931</v>
      </c>
      <c r="DM201" s="104">
        <v>45366.397141298723</v>
      </c>
      <c r="DN201" s="104">
        <v>0</v>
      </c>
      <c r="DO201" s="105">
        <v>45366.397141298723</v>
      </c>
      <c r="DP201" s="2"/>
      <c r="DQ201" s="104">
        <v>45404.85</v>
      </c>
      <c r="DR201" s="104">
        <v>0</v>
      </c>
      <c r="DS201" s="104">
        <v>45404.85</v>
      </c>
      <c r="DT201" s="106">
        <v>45456.231591083488</v>
      </c>
      <c r="DU201" s="104">
        <v>-51.381591083489184</v>
      </c>
      <c r="DV201" s="107">
        <v>1476.0000000000002</v>
      </c>
      <c r="DX201" s="77">
        <v>687520.77385415439</v>
      </c>
      <c r="DY201" s="77">
        <v>667405.21355742018</v>
      </c>
      <c r="DZ201" s="108">
        <v>110703.66999999998</v>
      </c>
      <c r="EB201" s="109">
        <v>5382366.6303699352</v>
      </c>
      <c r="ED201" s="110">
        <v>19769</v>
      </c>
      <c r="EE201" s="111">
        <v>162346.83819795004</v>
      </c>
      <c r="EG201" s="112">
        <v>87293.397453909216</v>
      </c>
      <c r="EI201" s="121">
        <v>9</v>
      </c>
      <c r="EJ201" s="77">
        <v>17406.492677999708</v>
      </c>
      <c r="EN201" s="114" t="s">
        <v>410</v>
      </c>
    </row>
    <row r="202" spans="1:144" hidden="1" x14ac:dyDescent="0.3">
      <c r="A202" s="81">
        <v>150000695</v>
      </c>
      <c r="B202" s="82" t="s">
        <v>411</v>
      </c>
      <c r="C202" s="490" t="s">
        <v>412</v>
      </c>
      <c r="D202" s="84">
        <v>6304.12</v>
      </c>
      <c r="E202" s="115">
        <v>6304.12</v>
      </c>
      <c r="F202" s="104">
        <v>695.2</v>
      </c>
      <c r="G202" s="104">
        <v>0</v>
      </c>
      <c r="H202" s="88">
        <v>99562.618627411037</v>
      </c>
      <c r="I202" s="88">
        <v>96987.093721541707</v>
      </c>
      <c r="J202" s="116">
        <v>-2575.5249058693298</v>
      </c>
      <c r="K202" s="88">
        <v>18030.897375659355</v>
      </c>
      <c r="L202" s="88">
        <v>17544.601651514924</v>
      </c>
      <c r="M202" s="116">
        <v>-486.29572414443101</v>
      </c>
      <c r="N202" s="88">
        <v>35724.24095066751</v>
      </c>
      <c r="O202" s="88">
        <v>35723.004239532049</v>
      </c>
      <c r="P202" s="116">
        <v>-1.236711135461519</v>
      </c>
      <c r="Q202" s="88">
        <v>8871.9409630245573</v>
      </c>
      <c r="R202" s="88">
        <v>8872.6247860827643</v>
      </c>
      <c r="S202" s="116">
        <v>0.68382305820705369</v>
      </c>
      <c r="T202" s="88">
        <v>4775.6827012273534</v>
      </c>
      <c r="U202" s="88">
        <v>3952.0187184115421</v>
      </c>
      <c r="V202" s="116">
        <v>-823.66398281581132</v>
      </c>
      <c r="W202" s="88">
        <v>51231.599999649916</v>
      </c>
      <c r="X202" s="88">
        <v>50391.18122921262</v>
      </c>
      <c r="Y202" s="116">
        <v>-840.41877043729619</v>
      </c>
      <c r="Z202" s="88">
        <v>6808.6655999999994</v>
      </c>
      <c r="AA202" s="88">
        <v>0</v>
      </c>
      <c r="AB202" s="116">
        <v>-6808.6655999999994</v>
      </c>
      <c r="AC202" s="88">
        <v>131988.58931528669</v>
      </c>
      <c r="AD202" s="88">
        <v>149150.65020705442</v>
      </c>
      <c r="AE202" s="117">
        <v>17162.060891767731</v>
      </c>
      <c r="AF202" s="91">
        <v>356994.2355329264</v>
      </c>
      <c r="AG202" s="92">
        <v>362621.17455335002</v>
      </c>
      <c r="AH202" s="116">
        <v>5626.9390204236261</v>
      </c>
      <c r="AI202" s="88">
        <v>317942.7930904231</v>
      </c>
      <c r="AJ202" s="88">
        <v>313879.34974096337</v>
      </c>
      <c r="AK202" s="116">
        <v>-4063.4433494597324</v>
      </c>
      <c r="AL202" s="88">
        <v>2837.0234474999997</v>
      </c>
      <c r="AM202" s="88">
        <v>1309.6094895083561</v>
      </c>
      <c r="AN202" s="116">
        <v>-1527.4139579916437</v>
      </c>
      <c r="AO202" s="88">
        <v>21172.371980381613</v>
      </c>
      <c r="AP202" s="88">
        <v>21018.881872043632</v>
      </c>
      <c r="AQ202" s="116">
        <v>-153.49010833798093</v>
      </c>
      <c r="AR202" s="88">
        <v>453294.15223773441</v>
      </c>
      <c r="AS202" s="88">
        <v>395080.39694548724</v>
      </c>
      <c r="AT202" s="118">
        <v>-58213.755292247166</v>
      </c>
      <c r="AU202" s="88">
        <v>25017.408764195334</v>
      </c>
      <c r="AV202" s="88">
        <v>10269.84</v>
      </c>
      <c r="AW202" s="94">
        <v>-14747.568764195334</v>
      </c>
      <c r="AX202" s="88">
        <v>28401.511760769397</v>
      </c>
      <c r="AY202" s="88">
        <v>21342.110787247711</v>
      </c>
      <c r="AZ202" s="117">
        <v>-7059.400973521686</v>
      </c>
      <c r="BA202" s="88">
        <v>14182.159339493712</v>
      </c>
      <c r="BB202" s="88">
        <v>35891</v>
      </c>
      <c r="BC202" s="94">
        <v>21708.840660506288</v>
      </c>
      <c r="BD202" s="88">
        <v>21275.186763498041</v>
      </c>
      <c r="BE202" s="88">
        <v>1301</v>
      </c>
      <c r="BF202" s="95">
        <v>-19974.186763498041</v>
      </c>
      <c r="BG202" s="88">
        <v>9690.1545009970523</v>
      </c>
      <c r="BH202" s="88">
        <v>2340</v>
      </c>
      <c r="BI202" s="94">
        <v>-7350.1545009970523</v>
      </c>
      <c r="BJ202" s="88">
        <v>18659.000251519312</v>
      </c>
      <c r="BK202" s="88">
        <v>1523</v>
      </c>
      <c r="BL202" s="95">
        <v>-17136.000251519312</v>
      </c>
      <c r="BM202" s="88">
        <v>1702.1663999999998</v>
      </c>
      <c r="BN202" s="88">
        <v>0</v>
      </c>
      <c r="BO202" s="94">
        <v>-1702.1663999999998</v>
      </c>
      <c r="BP202" s="91">
        <v>118927.58778047287</v>
      </c>
      <c r="BQ202" s="96">
        <v>72666.950787247712</v>
      </c>
      <c r="BR202" s="94">
        <v>-46260.636993225155</v>
      </c>
      <c r="BS202" s="88">
        <v>255465.52744469751</v>
      </c>
      <c r="BT202" s="88">
        <v>291687.4298293519</v>
      </c>
      <c r="BU202" s="116">
        <v>36221.902384654386</v>
      </c>
      <c r="BV202" s="88">
        <v>233186.36070468251</v>
      </c>
      <c r="BW202" s="88">
        <v>242314.12174222388</v>
      </c>
      <c r="BX202" s="116">
        <v>9127.7610375413788</v>
      </c>
      <c r="BY202" s="88">
        <v>44850.899700032882</v>
      </c>
      <c r="BZ202" s="88">
        <v>53492.250729673382</v>
      </c>
      <c r="CA202" s="116">
        <v>8641.3510296405002</v>
      </c>
      <c r="CB202" s="88">
        <v>7729.7839536928705</v>
      </c>
      <c r="CC202" s="88">
        <v>7873.8366741208829</v>
      </c>
      <c r="CD202" s="116">
        <v>144.05272042801244</v>
      </c>
      <c r="CE202" s="88">
        <v>928.86491071491309</v>
      </c>
      <c r="CF202" s="88">
        <v>547.9634810966121</v>
      </c>
      <c r="CG202" s="116">
        <v>-380.90142961830099</v>
      </c>
      <c r="CH202" s="88">
        <v>99351.115235193516</v>
      </c>
      <c r="CI202" s="88">
        <v>87212.197835782761</v>
      </c>
      <c r="CJ202" s="116">
        <v>-12138.917399410755</v>
      </c>
      <c r="CK202" s="88">
        <v>149036.29663785192</v>
      </c>
      <c r="CL202" s="88">
        <v>130817.6905960787</v>
      </c>
      <c r="CM202" s="116">
        <v>-18218.606041773222</v>
      </c>
      <c r="CN202" s="88">
        <v>248387.41187304544</v>
      </c>
      <c r="CO202" s="96">
        <v>218029.88843186147</v>
      </c>
      <c r="CP202" s="116">
        <v>-30357.523441183963</v>
      </c>
      <c r="CQ202" s="119">
        <v>2061717.0126563043</v>
      </c>
      <c r="CR202" s="77">
        <v>1980521.8542769284</v>
      </c>
      <c r="CS202" s="116">
        <v>-81195.158379375935</v>
      </c>
      <c r="CT202" s="91">
        <v>2474060.4151875651</v>
      </c>
      <c r="CU202" s="98">
        <v>2376626.225132314</v>
      </c>
      <c r="CV202" s="117">
        <v>-97434.190055251122</v>
      </c>
      <c r="CW202" s="88">
        <v>87266.864191589062</v>
      </c>
      <c r="CX202" s="88">
        <v>184701.05424684027</v>
      </c>
      <c r="CY202" s="116">
        <v>97434.190055251209</v>
      </c>
      <c r="CZ202" s="99">
        <v>-97434.19005525086</v>
      </c>
      <c r="DA202" s="8">
        <v>3</v>
      </c>
      <c r="DB202" s="100">
        <v>140600.23000000001</v>
      </c>
      <c r="DC202" s="100">
        <v>0</v>
      </c>
      <c r="DD202" s="100">
        <v>91793.020000000019</v>
      </c>
      <c r="DE202" s="100">
        <v>0</v>
      </c>
      <c r="DF202" s="101">
        <v>-143444.24688076298</v>
      </c>
      <c r="DG202" s="120">
        <v>30735927.352549851</v>
      </c>
      <c r="DH202" s="494">
        <v>28086.441440327682</v>
      </c>
      <c r="DI202" s="96">
        <f>VLOOKUP(A202,'[9]побудинковий звіт'!$A$9:$DQ$353,121,FALSE)</f>
        <v>0</v>
      </c>
      <c r="DJ202" s="103">
        <v>6.0501823572175848</v>
      </c>
      <c r="DK202" s="103">
        <v>7.9414138237659628</v>
      </c>
      <c r="DL202" s="103">
        <v>5.0750474729442931</v>
      </c>
      <c r="DM202" s="104">
        <v>48748.841599135048</v>
      </c>
      <c r="DN202" s="104">
        <v>0</v>
      </c>
      <c r="DO202" s="105">
        <v>48748.841599135048</v>
      </c>
      <c r="DP202" s="2"/>
      <c r="DQ202" s="104">
        <v>48807.21</v>
      </c>
      <c r="DR202" s="104">
        <v>0</v>
      </c>
      <c r="DS202" s="104">
        <v>48807.21</v>
      </c>
      <c r="DT202" s="106">
        <v>48986.640826447903</v>
      </c>
      <c r="DU202" s="104">
        <v>-179.43082644790411</v>
      </c>
      <c r="DV202" s="107">
        <v>1476.0000000000002</v>
      </c>
      <c r="DX202" s="77">
        <v>686666.0880218487</v>
      </c>
      <c r="DY202" s="77">
        <v>561296.81727928191</v>
      </c>
      <c r="DZ202" s="108">
        <v>91793.020000000019</v>
      </c>
      <c r="EB202" s="109">
        <v>5439529.8268528134</v>
      </c>
      <c r="ED202" s="110">
        <v>98913</v>
      </c>
      <c r="EE202" s="111">
        <v>-44531.246880762978</v>
      </c>
      <c r="EG202" s="112">
        <v>38905.461779620644</v>
      </c>
      <c r="EI202" s="121">
        <v>9</v>
      </c>
      <c r="EJ202" s="77">
        <v>16946.972802563796</v>
      </c>
      <c r="EN202" s="114" t="s">
        <v>412</v>
      </c>
    </row>
    <row r="203" spans="1:144" hidden="1" x14ac:dyDescent="0.3">
      <c r="A203" s="81">
        <v>150000699</v>
      </c>
      <c r="B203" s="82" t="s">
        <v>413</v>
      </c>
      <c r="C203" s="490" t="s">
        <v>414</v>
      </c>
      <c r="D203" s="84">
        <v>4191.3999999999996</v>
      </c>
      <c r="E203" s="115">
        <v>4191.3999999999996</v>
      </c>
      <c r="F203" s="104">
        <v>468.7</v>
      </c>
      <c r="G203" s="104">
        <v>0</v>
      </c>
      <c r="H203" s="88">
        <v>59826.10997186922</v>
      </c>
      <c r="I203" s="88">
        <v>58319.072790758102</v>
      </c>
      <c r="J203" s="116">
        <v>-1507.0371811111181</v>
      </c>
      <c r="K203" s="88">
        <v>8136.5510044519997</v>
      </c>
      <c r="L203" s="88">
        <v>8081.7277246718659</v>
      </c>
      <c r="M203" s="116">
        <v>-54.823279780133817</v>
      </c>
      <c r="N203" s="88">
        <v>23944.005435480485</v>
      </c>
      <c r="O203" s="88">
        <v>23949.726465519612</v>
      </c>
      <c r="P203" s="116">
        <v>5.7210300391270721</v>
      </c>
      <c r="Q203" s="88">
        <v>5761.7124828678388</v>
      </c>
      <c r="R203" s="88">
        <v>5765.2829212677289</v>
      </c>
      <c r="S203" s="116">
        <v>3.5704383998900084</v>
      </c>
      <c r="T203" s="88">
        <v>3183.3466979633531</v>
      </c>
      <c r="U203" s="88">
        <v>2634.2916265085951</v>
      </c>
      <c r="V203" s="116">
        <v>-549.05507145475804</v>
      </c>
      <c r="W203" s="88">
        <v>24945.858990015902</v>
      </c>
      <c r="X203" s="88">
        <v>22724.020502867883</v>
      </c>
      <c r="Y203" s="116">
        <v>-2221.8384871480193</v>
      </c>
      <c r="Z203" s="88">
        <v>4525.8480000000009</v>
      </c>
      <c r="AA203" s="88">
        <v>0</v>
      </c>
      <c r="AB203" s="116">
        <v>-4525.8480000000009</v>
      </c>
      <c r="AC203" s="88">
        <v>87745.908591175277</v>
      </c>
      <c r="AD203" s="88">
        <v>99158.696693143604</v>
      </c>
      <c r="AE203" s="117">
        <v>11412.788101968326</v>
      </c>
      <c r="AF203" s="91">
        <v>218069.34117382407</v>
      </c>
      <c r="AG203" s="92">
        <v>220632.81872473739</v>
      </c>
      <c r="AH203" s="116">
        <v>2563.4775509133178</v>
      </c>
      <c r="AI203" s="88">
        <v>54934.523894190046</v>
      </c>
      <c r="AJ203" s="88">
        <v>49190.737098530532</v>
      </c>
      <c r="AK203" s="116">
        <v>-5743.7867956595146</v>
      </c>
      <c r="AL203" s="88">
        <v>2837.0234474999997</v>
      </c>
      <c r="AM203" s="88">
        <v>1769.1147411162892</v>
      </c>
      <c r="AN203" s="116">
        <v>-1067.9087063837105</v>
      </c>
      <c r="AO203" s="88">
        <v>33679.85319028805</v>
      </c>
      <c r="AP203" s="88">
        <v>33523.38908987472</v>
      </c>
      <c r="AQ203" s="116">
        <v>-156.46410041333002</v>
      </c>
      <c r="AR203" s="88">
        <v>215369.1072154548</v>
      </c>
      <c r="AS203" s="88">
        <v>251271.9165300304</v>
      </c>
      <c r="AT203" s="118">
        <v>35902.809314575599</v>
      </c>
      <c r="AU203" s="88">
        <v>13694.419718801601</v>
      </c>
      <c r="AV203" s="88">
        <v>9690</v>
      </c>
      <c r="AW203" s="94">
        <v>-4004.4197188016005</v>
      </c>
      <c r="AX203" s="88">
        <v>13126.358793876818</v>
      </c>
      <c r="AY203" s="88">
        <v>18042.58473519962</v>
      </c>
      <c r="AZ203" s="117">
        <v>4916.2259413228021</v>
      </c>
      <c r="BA203" s="88">
        <v>10101.976362015808</v>
      </c>
      <c r="BB203" s="88">
        <v>42245.952181583591</v>
      </c>
      <c r="BC203" s="94">
        <v>32143.975819567782</v>
      </c>
      <c r="BD203" s="88">
        <v>14367.237437635828</v>
      </c>
      <c r="BE203" s="88">
        <v>25751</v>
      </c>
      <c r="BF203" s="95">
        <v>11383.762562364172</v>
      </c>
      <c r="BG203" s="88">
        <v>6664.3927379831712</v>
      </c>
      <c r="BH203" s="88">
        <v>48</v>
      </c>
      <c r="BI203" s="94">
        <v>-6616.3927379831712</v>
      </c>
      <c r="BJ203" s="88">
        <v>7485.0150865217729</v>
      </c>
      <c r="BK203" s="88">
        <v>14019</v>
      </c>
      <c r="BL203" s="95">
        <v>6533.9849134782271</v>
      </c>
      <c r="BM203" s="88">
        <v>1131.4620000000002</v>
      </c>
      <c r="BN203" s="88">
        <v>0</v>
      </c>
      <c r="BO203" s="94">
        <v>-1131.4620000000002</v>
      </c>
      <c r="BP203" s="91">
        <v>66570.862136835</v>
      </c>
      <c r="BQ203" s="96">
        <v>109796.53691678321</v>
      </c>
      <c r="BR203" s="94">
        <v>43225.674779948211</v>
      </c>
      <c r="BS203" s="88">
        <v>199957.66250442332</v>
      </c>
      <c r="BT203" s="88">
        <v>223539.59817723738</v>
      </c>
      <c r="BU203" s="116">
        <v>23581.935672814056</v>
      </c>
      <c r="BV203" s="88">
        <v>214204.57351888248</v>
      </c>
      <c r="BW203" s="88">
        <v>223252.7443570435</v>
      </c>
      <c r="BX203" s="116">
        <v>9048.1708381610224</v>
      </c>
      <c r="BY203" s="88">
        <v>26080.421041387763</v>
      </c>
      <c r="BZ203" s="88">
        <v>38167.964295853919</v>
      </c>
      <c r="CA203" s="116">
        <v>12087.543254466156</v>
      </c>
      <c r="CB203" s="88">
        <v>7568.4126972056993</v>
      </c>
      <c r="CC203" s="88">
        <v>7742.6060628855366</v>
      </c>
      <c r="CD203" s="116">
        <v>174.19336567983737</v>
      </c>
      <c r="CE203" s="88">
        <v>913.38382886966406</v>
      </c>
      <c r="CF203" s="88">
        <v>492.67124738950872</v>
      </c>
      <c r="CG203" s="116">
        <v>-420.71258148015534</v>
      </c>
      <c r="CH203" s="88">
        <v>105666.60116209491</v>
      </c>
      <c r="CI203" s="88">
        <v>84556.878324512392</v>
      </c>
      <c r="CJ203" s="116">
        <v>-21109.722837582522</v>
      </c>
      <c r="CK203" s="88">
        <v>42116.5519501936</v>
      </c>
      <c r="CL203" s="88">
        <v>34254.394847901873</v>
      </c>
      <c r="CM203" s="116">
        <v>-7862.1571022917269</v>
      </c>
      <c r="CN203" s="88">
        <v>147783.15311228851</v>
      </c>
      <c r="CO203" s="96">
        <v>118811.27317241426</v>
      </c>
      <c r="CP203" s="116">
        <v>-28971.879939874241</v>
      </c>
      <c r="CQ203" s="119">
        <v>1187968.3177611495</v>
      </c>
      <c r="CR203" s="77">
        <v>1278191.3704138964</v>
      </c>
      <c r="CS203" s="116">
        <v>90223.052652746905</v>
      </c>
      <c r="CT203" s="91">
        <v>1425561.9813133792</v>
      </c>
      <c r="CU203" s="98">
        <v>1533829.6444966756</v>
      </c>
      <c r="CV203" s="117">
        <v>108267.66318329633</v>
      </c>
      <c r="CW203" s="88">
        <v>38524.486597612253</v>
      </c>
      <c r="CX203" s="88">
        <v>-69743.176585684399</v>
      </c>
      <c r="CY203" s="116">
        <v>-108267.66318329665</v>
      </c>
      <c r="CZ203" s="99">
        <v>108267.663183297</v>
      </c>
      <c r="DA203" s="8">
        <v>3</v>
      </c>
      <c r="DB203" s="100">
        <v>77127.83</v>
      </c>
      <c r="DC203" s="100">
        <v>0</v>
      </c>
      <c r="DD203" s="100">
        <v>50570.12</v>
      </c>
      <c r="DE203" s="100">
        <v>0</v>
      </c>
      <c r="DF203" s="101">
        <v>18326.00776069425</v>
      </c>
      <c r="DG203" s="120">
        <v>17569037.614931896</v>
      </c>
      <c r="DH203" s="494">
        <v>18673.742037427815</v>
      </c>
      <c r="DI203" s="96">
        <f>VLOOKUP(A203,'[9]побудинковий звіт'!$A$9:$DQ$353,121,FALSE)</f>
        <v>0</v>
      </c>
      <c r="DJ203" s="103">
        <v>6.0879806508452941</v>
      </c>
      <c r="DK203" s="103">
        <v>6.6600676014318809</v>
      </c>
      <c r="DL203" s="103">
        <v>4.7380400447763327</v>
      </c>
      <c r="DM203" s="104">
        <v>27646.870190901653</v>
      </c>
      <c r="DN203" s="104">
        <v>0</v>
      </c>
      <c r="DO203" s="105">
        <v>27646.870190901653</v>
      </c>
      <c r="DP203" s="2"/>
      <c r="DQ203" s="104">
        <v>26537.040000000001</v>
      </c>
      <c r="DR203" s="104">
        <v>0</v>
      </c>
      <c r="DS203" s="104">
        <v>26537.040000000001</v>
      </c>
      <c r="DT203" s="106">
        <v>27728.585078165404</v>
      </c>
      <c r="DU203" s="104">
        <v>-1191.5450781654035</v>
      </c>
      <c r="DV203" s="107">
        <v>2055</v>
      </c>
      <c r="DX203" s="77">
        <v>338327.96322274773</v>
      </c>
      <c r="DY203" s="77">
        <v>433282.14413617633</v>
      </c>
      <c r="DZ203" s="108">
        <v>50570.12</v>
      </c>
      <c r="EB203" s="109">
        <v>2584429.2865854576</v>
      </c>
      <c r="ED203" s="110">
        <v>237243</v>
      </c>
      <c r="EE203" s="111">
        <v>255569.00776069425</v>
      </c>
      <c r="EG203" s="112">
        <v>118831.39331562913</v>
      </c>
      <c r="EI203" s="121">
        <v>9</v>
      </c>
      <c r="EJ203" s="77">
        <v>6580.3179024072224</v>
      </c>
      <c r="EN203" s="114" t="s">
        <v>414</v>
      </c>
    </row>
    <row r="204" spans="1:144" hidden="1" x14ac:dyDescent="0.3">
      <c r="A204" s="81">
        <v>150000928</v>
      </c>
      <c r="B204" s="82" t="s">
        <v>415</v>
      </c>
      <c r="C204" s="490" t="s">
        <v>416</v>
      </c>
      <c r="D204" s="84">
        <v>477.5</v>
      </c>
      <c r="E204" s="115">
        <v>234.6</v>
      </c>
      <c r="F204" s="104"/>
      <c r="G204" s="104">
        <v>242.89999999999998</v>
      </c>
      <c r="H204" s="88">
        <v>11493.793083666527</v>
      </c>
      <c r="I204" s="88">
        <v>11447.100437305307</v>
      </c>
      <c r="J204" s="116">
        <v>-46.692646361219886</v>
      </c>
      <c r="K204" s="88">
        <v>2632.465011707046</v>
      </c>
      <c r="L204" s="88">
        <v>2658.2863757542555</v>
      </c>
      <c r="M204" s="116">
        <v>25.821364047209499</v>
      </c>
      <c r="N204" s="88">
        <v>2859.79374882616</v>
      </c>
      <c r="O204" s="88">
        <v>2719.1652709316895</v>
      </c>
      <c r="P204" s="116">
        <v>-140.62847789447051</v>
      </c>
      <c r="Q204" s="88">
        <v>0</v>
      </c>
      <c r="R204" s="88">
        <v>0</v>
      </c>
      <c r="S204" s="116">
        <v>0</v>
      </c>
      <c r="T204" s="88">
        <v>0</v>
      </c>
      <c r="U204" s="88">
        <v>0</v>
      </c>
      <c r="V204" s="116">
        <v>0</v>
      </c>
      <c r="W204" s="88">
        <v>5003.9661452495511</v>
      </c>
      <c r="X204" s="88">
        <v>4246.9424556273952</v>
      </c>
      <c r="Y204" s="116">
        <v>-757.02368962215587</v>
      </c>
      <c r="Z204" s="88">
        <v>519.04799999999989</v>
      </c>
      <c r="AA204" s="88">
        <v>0</v>
      </c>
      <c r="AB204" s="116">
        <v>-519.04799999999989</v>
      </c>
      <c r="AC204" s="88">
        <v>10799.871594214186</v>
      </c>
      <c r="AD204" s="88">
        <v>11339.319313684424</v>
      </c>
      <c r="AE204" s="117">
        <v>539.44771947023764</v>
      </c>
      <c r="AF204" s="91">
        <v>33308.937583663472</v>
      </c>
      <c r="AG204" s="92">
        <v>32410.813853303069</v>
      </c>
      <c r="AH204" s="116">
        <v>-898.12373036040299</v>
      </c>
      <c r="AI204" s="88">
        <v>0</v>
      </c>
      <c r="AJ204" s="88">
        <v>0</v>
      </c>
      <c r="AK204" s="116">
        <v>0</v>
      </c>
      <c r="AL204" s="88">
        <v>0</v>
      </c>
      <c r="AM204" s="88">
        <v>0</v>
      </c>
      <c r="AN204" s="116">
        <v>0</v>
      </c>
      <c r="AO204" s="88">
        <v>2804.313807727056</v>
      </c>
      <c r="AP204" s="88">
        <v>2806.1386224159005</v>
      </c>
      <c r="AQ204" s="116">
        <v>1.8248146888445262</v>
      </c>
      <c r="AR204" s="88">
        <v>26370.741017737062</v>
      </c>
      <c r="AS204" s="88">
        <v>22304.630170126729</v>
      </c>
      <c r="AT204" s="118">
        <v>-4066.1108476103327</v>
      </c>
      <c r="AU204" s="88">
        <v>3871.2372866204696</v>
      </c>
      <c r="AV204" s="88">
        <v>0</v>
      </c>
      <c r="AW204" s="94">
        <v>-3871.2372866204696</v>
      </c>
      <c r="AX204" s="88">
        <v>5137.5002009475902</v>
      </c>
      <c r="AY204" s="88">
        <v>920</v>
      </c>
      <c r="AZ204" s="117">
        <v>-4217.5002009475902</v>
      </c>
      <c r="BA204" s="88">
        <v>1157.1767589430406</v>
      </c>
      <c r="BB204" s="88">
        <v>471</v>
      </c>
      <c r="BC204" s="94">
        <v>-686.17675894304057</v>
      </c>
      <c r="BD204" s="88">
        <v>0</v>
      </c>
      <c r="BE204" s="88">
        <v>0</v>
      </c>
      <c r="BF204" s="95">
        <v>0</v>
      </c>
      <c r="BG204" s="88">
        <v>0</v>
      </c>
      <c r="BH204" s="88">
        <v>0</v>
      </c>
      <c r="BI204" s="94">
        <v>0</v>
      </c>
      <c r="BJ204" s="88">
        <v>496.60277172093168</v>
      </c>
      <c r="BK204" s="88">
        <v>2308</v>
      </c>
      <c r="BL204" s="95">
        <v>1811.3972282790683</v>
      </c>
      <c r="BM204" s="88">
        <v>129.76199999999997</v>
      </c>
      <c r="BN204" s="88">
        <v>0</v>
      </c>
      <c r="BO204" s="94">
        <v>-129.76199999999997</v>
      </c>
      <c r="BP204" s="91">
        <v>10792.279018232031</v>
      </c>
      <c r="BQ204" s="96">
        <v>3699</v>
      </c>
      <c r="BR204" s="94">
        <v>-7093.2790182320314</v>
      </c>
      <c r="BS204" s="88">
        <v>25312.162947046632</v>
      </c>
      <c r="BT204" s="88">
        <v>32277.200729512893</v>
      </c>
      <c r="BU204" s="116">
        <v>6965.037782466261</v>
      </c>
      <c r="BV204" s="88">
        <v>12002.215115247493</v>
      </c>
      <c r="BW204" s="88">
        <v>18259.889947658619</v>
      </c>
      <c r="BX204" s="116">
        <v>6257.6748324111268</v>
      </c>
      <c r="BY204" s="88">
        <v>9301.020808981817</v>
      </c>
      <c r="BZ204" s="88">
        <v>6414.1067557032884</v>
      </c>
      <c r="CA204" s="116">
        <v>-2886.9140532785286</v>
      </c>
      <c r="CB204" s="88">
        <v>0</v>
      </c>
      <c r="CC204" s="88">
        <v>0</v>
      </c>
      <c r="CD204" s="116">
        <v>0</v>
      </c>
      <c r="CE204" s="88">
        <v>0</v>
      </c>
      <c r="CF204" s="88">
        <v>0</v>
      </c>
      <c r="CG204" s="116">
        <v>0</v>
      </c>
      <c r="CH204" s="88">
        <v>6916.6903353873186</v>
      </c>
      <c r="CI204" s="88">
        <v>3893.0498185035253</v>
      </c>
      <c r="CJ204" s="116">
        <v>-3023.6405168837932</v>
      </c>
      <c r="CK204" s="88">
        <v>0</v>
      </c>
      <c r="CL204" s="88">
        <v>0</v>
      </c>
      <c r="CM204" s="116">
        <v>0</v>
      </c>
      <c r="CN204" s="88">
        <v>6916.6903353873186</v>
      </c>
      <c r="CO204" s="96">
        <v>3893.0498185035253</v>
      </c>
      <c r="CP204" s="116">
        <v>-3023.6405168837932</v>
      </c>
      <c r="CQ204" s="119">
        <v>126808.36063402289</v>
      </c>
      <c r="CR204" s="77">
        <v>122064.82989722403</v>
      </c>
      <c r="CS204" s="116">
        <v>-4743.5307367988571</v>
      </c>
      <c r="CT204" s="91">
        <v>152170.03276082745</v>
      </c>
      <c r="CU204" s="98">
        <v>146477.79587666882</v>
      </c>
      <c r="CV204" s="117">
        <v>-5692.2368841586285</v>
      </c>
      <c r="CW204" s="88">
        <v>3846.1267120932257</v>
      </c>
      <c r="CX204" s="88">
        <v>9538.363596251831</v>
      </c>
      <c r="CY204" s="116">
        <v>5692.2368841586049</v>
      </c>
      <c r="CZ204" s="99">
        <v>-5692.2368841586031</v>
      </c>
      <c r="DA204" s="8">
        <v>2</v>
      </c>
      <c r="DB204" s="100">
        <v>1552.89</v>
      </c>
      <c r="DC204" s="100">
        <v>2337.1000000000004</v>
      </c>
      <c r="DD204" s="100">
        <v>0</v>
      </c>
      <c r="DE204" s="100">
        <v>1022.7800000000004</v>
      </c>
      <c r="DF204" s="101">
        <v>-4808.9967282758589</v>
      </c>
      <c r="DG204" s="120">
        <v>1872193.9136750479</v>
      </c>
      <c r="DH204" s="494">
        <v>1045.2020522929251</v>
      </c>
      <c r="DI204" s="96">
        <f>VLOOKUP(A204,'[9]побудинковий звіт'!$A$9:$DQ$353,121,FALSE)</f>
        <v>0</v>
      </c>
      <c r="DJ204" s="103">
        <v>6.6193110667870476</v>
      </c>
      <c r="DK204" s="103"/>
      <c r="DL204" s="103">
        <v>5.4110289544240073</v>
      </c>
      <c r="DM204" s="104">
        <v>1552.8903762682414</v>
      </c>
      <c r="DN204" s="104">
        <v>1314.3389330295913</v>
      </c>
      <c r="DO204" s="105">
        <v>2867.2293092978325</v>
      </c>
      <c r="DP204" s="2"/>
      <c r="DQ204" s="104">
        <v>1552.89</v>
      </c>
      <c r="DR204" s="104">
        <v>1314.32</v>
      </c>
      <c r="DS204" s="104">
        <v>2867.21</v>
      </c>
      <c r="DT204" s="106">
        <v>2884.9298163287881</v>
      </c>
      <c r="DU204" s="104">
        <v>-17.719816328788056</v>
      </c>
      <c r="DV204" s="107">
        <v>1104</v>
      </c>
      <c r="DX204" s="77">
        <v>44595.624043162912</v>
      </c>
      <c r="DY204" s="77">
        <v>31204.356204152074</v>
      </c>
      <c r="DZ204" s="108">
        <v>1022.7800000000004</v>
      </c>
      <c r="EB204" s="109">
        <v>316448.89221284474</v>
      </c>
      <c r="ED204" s="110">
        <v>21122</v>
      </c>
      <c r="EE204" s="111">
        <v>16313.003271724141</v>
      </c>
      <c r="EG204" s="112">
        <v>-10283.620673079651</v>
      </c>
      <c r="EI204" s="121">
        <v>2</v>
      </c>
      <c r="EJ204" s="77">
        <v>798.28519547616702</v>
      </c>
      <c r="EN204" s="114" t="s">
        <v>416</v>
      </c>
    </row>
    <row r="205" spans="1:144" hidden="1" x14ac:dyDescent="0.3">
      <c r="A205" s="81">
        <v>150000951</v>
      </c>
      <c r="B205" s="82" t="s">
        <v>417</v>
      </c>
      <c r="C205" s="490" t="s">
        <v>418</v>
      </c>
      <c r="D205" s="84">
        <v>553.20000000000005</v>
      </c>
      <c r="E205" s="115">
        <v>553.20000000000005</v>
      </c>
      <c r="F205" s="104"/>
      <c r="G205" s="104">
        <v>0</v>
      </c>
      <c r="H205" s="88">
        <v>0</v>
      </c>
      <c r="I205" s="88">
        <v>74.786073956464207</v>
      </c>
      <c r="J205" s="116">
        <v>74.786073956464207</v>
      </c>
      <c r="K205" s="88">
        <v>0</v>
      </c>
      <c r="L205" s="88">
        <v>0</v>
      </c>
      <c r="M205" s="116">
        <v>0</v>
      </c>
      <c r="N205" s="88">
        <v>0</v>
      </c>
      <c r="O205" s="88">
        <v>0</v>
      </c>
      <c r="P205" s="116">
        <v>0</v>
      </c>
      <c r="Q205" s="88">
        <v>0</v>
      </c>
      <c r="R205" s="88">
        <v>0</v>
      </c>
      <c r="S205" s="116">
        <v>0</v>
      </c>
      <c r="T205" s="88">
        <v>0</v>
      </c>
      <c r="U205" s="88">
        <v>0</v>
      </c>
      <c r="V205" s="116">
        <v>0</v>
      </c>
      <c r="W205" s="88">
        <v>4530.3913263142022</v>
      </c>
      <c r="X205" s="88">
        <v>3548.4196507771057</v>
      </c>
      <c r="Y205" s="116">
        <v>-981.97167553709642</v>
      </c>
      <c r="Z205" s="88">
        <v>597.45600000000024</v>
      </c>
      <c r="AA205" s="88">
        <v>0</v>
      </c>
      <c r="AB205" s="116">
        <v>-597.45600000000024</v>
      </c>
      <c r="AC205" s="88">
        <v>10893.604989515896</v>
      </c>
      <c r="AD205" s="88">
        <v>13088.042312382024</v>
      </c>
      <c r="AE205" s="117">
        <v>2194.4373228661279</v>
      </c>
      <c r="AF205" s="91">
        <v>16021.452315830098</v>
      </c>
      <c r="AG205" s="92">
        <v>16711.248037115594</v>
      </c>
      <c r="AH205" s="116">
        <v>689.79572128549626</v>
      </c>
      <c r="AI205" s="88">
        <v>0</v>
      </c>
      <c r="AJ205" s="88">
        <v>0</v>
      </c>
      <c r="AK205" s="116">
        <v>0</v>
      </c>
      <c r="AL205" s="88">
        <v>0</v>
      </c>
      <c r="AM205" s="88">
        <v>0</v>
      </c>
      <c r="AN205" s="116">
        <v>0</v>
      </c>
      <c r="AO205" s="88">
        <v>3998.1069654035737</v>
      </c>
      <c r="AP205" s="88">
        <v>2169.908358914618</v>
      </c>
      <c r="AQ205" s="116">
        <v>-1828.1986064889556</v>
      </c>
      <c r="AR205" s="88">
        <v>21308.571461223604</v>
      </c>
      <c r="AS205" s="88">
        <v>217560</v>
      </c>
      <c r="AT205" s="118">
        <v>196251.42853877641</v>
      </c>
      <c r="AU205" s="88">
        <v>0</v>
      </c>
      <c r="AV205" s="88">
        <v>0</v>
      </c>
      <c r="AW205" s="94">
        <v>0</v>
      </c>
      <c r="AX205" s="88">
        <v>0</v>
      </c>
      <c r="AY205" s="88">
        <v>0</v>
      </c>
      <c r="AZ205" s="117">
        <v>0</v>
      </c>
      <c r="BA205" s="88">
        <v>0</v>
      </c>
      <c r="BB205" s="88">
        <v>0</v>
      </c>
      <c r="BC205" s="94">
        <v>0</v>
      </c>
      <c r="BD205" s="88">
        <v>0</v>
      </c>
      <c r="BE205" s="88">
        <v>0</v>
      </c>
      <c r="BF205" s="95">
        <v>0</v>
      </c>
      <c r="BG205" s="88">
        <v>0</v>
      </c>
      <c r="BH205" s="88">
        <v>0</v>
      </c>
      <c r="BI205" s="94">
        <v>0</v>
      </c>
      <c r="BJ205" s="88">
        <v>414.51023022716714</v>
      </c>
      <c r="BK205" s="88">
        <v>0</v>
      </c>
      <c r="BL205" s="95">
        <v>-414.51023022716714</v>
      </c>
      <c r="BM205" s="88">
        <v>471.15288832996038</v>
      </c>
      <c r="BN205" s="88">
        <v>0</v>
      </c>
      <c r="BO205" s="94">
        <v>-471.15288832996038</v>
      </c>
      <c r="BP205" s="91">
        <v>885.66311855712752</v>
      </c>
      <c r="BQ205" s="96">
        <v>0</v>
      </c>
      <c r="BR205" s="94">
        <v>-885.66311855712752</v>
      </c>
      <c r="BS205" s="88">
        <v>0</v>
      </c>
      <c r="BT205" s="88">
        <v>1.5895589043184901</v>
      </c>
      <c r="BU205" s="116">
        <v>1.5895589043184901</v>
      </c>
      <c r="BV205" s="88">
        <v>0</v>
      </c>
      <c r="BW205" s="88">
        <v>59.35968222810834</v>
      </c>
      <c r="BX205" s="116">
        <v>59.35968222810834</v>
      </c>
      <c r="BY205" s="88">
        <v>0</v>
      </c>
      <c r="BZ205" s="88">
        <v>4.692983445325323E-3</v>
      </c>
      <c r="CA205" s="116">
        <v>4.692983445325323E-3</v>
      </c>
      <c r="CB205" s="88">
        <v>0</v>
      </c>
      <c r="CC205" s="88">
        <v>0</v>
      </c>
      <c r="CD205" s="116">
        <v>0</v>
      </c>
      <c r="CE205" s="88">
        <v>0</v>
      </c>
      <c r="CF205" s="88">
        <v>0</v>
      </c>
      <c r="CG205" s="116">
        <v>0</v>
      </c>
      <c r="CH205" s="88">
        <v>0</v>
      </c>
      <c r="CI205" s="88">
        <v>10.193157164974727</v>
      </c>
      <c r="CJ205" s="116">
        <v>10.193157164974727</v>
      </c>
      <c r="CK205" s="88">
        <v>0</v>
      </c>
      <c r="CL205" s="88">
        <v>0</v>
      </c>
      <c r="CM205" s="116">
        <v>0</v>
      </c>
      <c r="CN205" s="88">
        <v>0</v>
      </c>
      <c r="CO205" s="96">
        <v>10.193157164974727</v>
      </c>
      <c r="CP205" s="116">
        <v>10.193157164974727</v>
      </c>
      <c r="CQ205" s="119">
        <v>42213.793861014397</v>
      </c>
      <c r="CR205" s="77">
        <v>236512.30348731103</v>
      </c>
      <c r="CS205" s="116">
        <v>194298.50962629664</v>
      </c>
      <c r="CT205" s="91">
        <v>50656.552633217274</v>
      </c>
      <c r="CU205" s="98">
        <v>283814.7641847732</v>
      </c>
      <c r="CV205" s="117">
        <v>233158.21155155593</v>
      </c>
      <c r="CW205" s="88">
        <v>1779.7986320256052</v>
      </c>
      <c r="CX205" s="88">
        <v>-231378.41291953038</v>
      </c>
      <c r="CY205" s="116">
        <v>-233158.21155155599</v>
      </c>
      <c r="CZ205" s="99">
        <v>233158.21155155604</v>
      </c>
      <c r="DA205" s="8">
        <v>1</v>
      </c>
      <c r="DB205" s="100">
        <v>4024.74</v>
      </c>
      <c r="DC205" s="100">
        <v>0</v>
      </c>
      <c r="DD205" s="100">
        <v>3026.5899999999997</v>
      </c>
      <c r="DE205" s="100">
        <v>0</v>
      </c>
      <c r="DF205" s="101">
        <v>-11849.221076588219</v>
      </c>
      <c r="DG205" s="120">
        <v>629236.21518291452</v>
      </c>
      <c r="DH205" s="494">
        <v>2464.6452486293529</v>
      </c>
      <c r="DI205" s="96">
        <f>VLOOKUP(A205,'[9]побудинковий звіт'!$A$9:$DQ$353,121,FALSE)</f>
        <v>83089.77</v>
      </c>
      <c r="DJ205" s="103">
        <v>1.8043309708955932</v>
      </c>
      <c r="DK205" s="103"/>
      <c r="DL205" s="103">
        <v>1.8043309708955932</v>
      </c>
      <c r="DM205" s="104">
        <v>998.15589309944221</v>
      </c>
      <c r="DN205" s="104">
        <v>0</v>
      </c>
      <c r="DO205" s="105">
        <v>998.15589309944221</v>
      </c>
      <c r="DP205" s="2"/>
      <c r="DQ205" s="104">
        <v>998.15</v>
      </c>
      <c r="DR205" s="104">
        <v>0</v>
      </c>
      <c r="DS205" s="104">
        <v>998.15</v>
      </c>
      <c r="DT205" s="106">
        <v>1003.0249462365128</v>
      </c>
      <c r="DU205" s="104">
        <v>-4.8749462365128693</v>
      </c>
      <c r="DV205" s="107">
        <v>0</v>
      </c>
      <c r="DX205" s="77">
        <v>26633.081495736878</v>
      </c>
      <c r="DY205" s="77">
        <v>261072</v>
      </c>
      <c r="DZ205" s="108">
        <v>3026.5899999999997</v>
      </c>
      <c r="EB205" s="109">
        <v>255702.85753468325</v>
      </c>
      <c r="ED205" s="110">
        <v>876</v>
      </c>
      <c r="EE205" s="111">
        <v>-10973.221076588219</v>
      </c>
      <c r="EG205" s="112">
        <v>240639.93380551704</v>
      </c>
      <c r="EI205" s="121">
        <v>1</v>
      </c>
      <c r="EJ205" s="77">
        <v>522.79154848600888</v>
      </c>
      <c r="EN205" s="114" t="s">
        <v>418</v>
      </c>
    </row>
    <row r="206" spans="1:144" hidden="1" x14ac:dyDescent="0.3">
      <c r="A206" s="81">
        <v>150000954</v>
      </c>
      <c r="B206" s="82" t="s">
        <v>419</v>
      </c>
      <c r="C206" s="490" t="s">
        <v>420</v>
      </c>
      <c r="D206" s="84">
        <v>358.84</v>
      </c>
      <c r="E206" s="115">
        <v>358.84</v>
      </c>
      <c r="F206" s="104"/>
      <c r="G206" s="104">
        <v>0</v>
      </c>
      <c r="H206" s="88">
        <v>5428.2252829663084</v>
      </c>
      <c r="I206" s="88">
        <v>4969.5985871258245</v>
      </c>
      <c r="J206" s="116">
        <v>-458.62669584048399</v>
      </c>
      <c r="K206" s="88">
        <v>1132.7094509325298</v>
      </c>
      <c r="L206" s="88">
        <v>1029.3384413628455</v>
      </c>
      <c r="M206" s="116">
        <v>-103.37100956968425</v>
      </c>
      <c r="N206" s="88">
        <v>2358.5731862806251</v>
      </c>
      <c r="O206" s="88">
        <v>2358.431836684445</v>
      </c>
      <c r="P206" s="116">
        <v>-0.14134959618013454</v>
      </c>
      <c r="Q206" s="88">
        <v>0</v>
      </c>
      <c r="R206" s="88">
        <v>0</v>
      </c>
      <c r="S206" s="116">
        <v>0</v>
      </c>
      <c r="T206" s="88">
        <v>0</v>
      </c>
      <c r="U206" s="88">
        <v>0</v>
      </c>
      <c r="V206" s="116">
        <v>0</v>
      </c>
      <c r="W206" s="88">
        <v>3662.0838404116985</v>
      </c>
      <c r="X206" s="88">
        <v>2420.9300868854953</v>
      </c>
      <c r="Y206" s="116">
        <v>-1241.1537535262032</v>
      </c>
      <c r="Z206" s="88">
        <v>387.54719999999998</v>
      </c>
      <c r="AA206" s="88">
        <v>0</v>
      </c>
      <c r="AB206" s="116">
        <v>-387.54719999999998</v>
      </c>
      <c r="AC206" s="88">
        <v>7513.0144076407669</v>
      </c>
      <c r="AD206" s="88">
        <v>8489.719998870507</v>
      </c>
      <c r="AE206" s="117">
        <v>976.70559122974009</v>
      </c>
      <c r="AF206" s="91">
        <v>20482.153368231928</v>
      </c>
      <c r="AG206" s="92">
        <v>19268.018950929116</v>
      </c>
      <c r="AH206" s="116">
        <v>-1214.1344173028119</v>
      </c>
      <c r="AI206" s="88">
        <v>0</v>
      </c>
      <c r="AJ206" s="88">
        <v>0</v>
      </c>
      <c r="AK206" s="116">
        <v>0</v>
      </c>
      <c r="AL206" s="88">
        <v>0</v>
      </c>
      <c r="AM206" s="88">
        <v>0</v>
      </c>
      <c r="AN206" s="116">
        <v>0</v>
      </c>
      <c r="AO206" s="88">
        <v>2868.0118025055176</v>
      </c>
      <c r="AP206" s="88">
        <v>2614.2913071310286</v>
      </c>
      <c r="AQ206" s="116">
        <v>-253.72049537448902</v>
      </c>
      <c r="AR206" s="88">
        <v>24475.063882509799</v>
      </c>
      <c r="AS206" s="88">
        <v>941</v>
      </c>
      <c r="AT206" s="118">
        <v>-23534.063882509799</v>
      </c>
      <c r="AU206" s="88">
        <v>1933.0097620338174</v>
      </c>
      <c r="AV206" s="88">
        <v>0</v>
      </c>
      <c r="AW206" s="94">
        <v>-1933.0097620338174</v>
      </c>
      <c r="AX206" s="88">
        <v>2210.1733708917541</v>
      </c>
      <c r="AY206" s="88">
        <v>6.5</v>
      </c>
      <c r="AZ206" s="117">
        <v>-2203.6733708917541</v>
      </c>
      <c r="BA206" s="88">
        <v>972.00300106292559</v>
      </c>
      <c r="BB206" s="88">
        <v>0</v>
      </c>
      <c r="BC206" s="94">
        <v>-972.00300106292559</v>
      </c>
      <c r="BD206" s="88">
        <v>0</v>
      </c>
      <c r="BE206" s="88">
        <v>820</v>
      </c>
      <c r="BF206" s="95">
        <v>820</v>
      </c>
      <c r="BG206" s="88">
        <v>0</v>
      </c>
      <c r="BH206" s="88">
        <v>0</v>
      </c>
      <c r="BI206" s="94">
        <v>0</v>
      </c>
      <c r="BJ206" s="88">
        <v>1153.1734486254397</v>
      </c>
      <c r="BK206" s="88">
        <v>0</v>
      </c>
      <c r="BL206" s="95">
        <v>-1153.1734486254397</v>
      </c>
      <c r="BM206" s="88">
        <v>697.71066225113134</v>
      </c>
      <c r="BN206" s="88">
        <v>0</v>
      </c>
      <c r="BO206" s="94">
        <v>-697.71066225113134</v>
      </c>
      <c r="BP206" s="91">
        <v>6966.0702448650673</v>
      </c>
      <c r="BQ206" s="96">
        <v>826.5</v>
      </c>
      <c r="BR206" s="94">
        <v>-6139.5702448650673</v>
      </c>
      <c r="BS206" s="88">
        <v>0</v>
      </c>
      <c r="BT206" s="88">
        <v>608.60714162284353</v>
      </c>
      <c r="BU206" s="116">
        <v>608.60714162284353</v>
      </c>
      <c r="BV206" s="88">
        <v>554.7174354866429</v>
      </c>
      <c r="BW206" s="88">
        <v>2889.0203440334226</v>
      </c>
      <c r="BX206" s="116">
        <v>2334.3029085467797</v>
      </c>
      <c r="BY206" s="88">
        <v>0</v>
      </c>
      <c r="BZ206" s="88">
        <v>3.0441615681860786E-3</v>
      </c>
      <c r="CA206" s="116">
        <v>3.0441615681860786E-3</v>
      </c>
      <c r="CB206" s="88">
        <v>0</v>
      </c>
      <c r="CC206" s="88">
        <v>0</v>
      </c>
      <c r="CD206" s="116">
        <v>0</v>
      </c>
      <c r="CE206" s="88">
        <v>0</v>
      </c>
      <c r="CF206" s="88">
        <v>0</v>
      </c>
      <c r="CG206" s="116">
        <v>0</v>
      </c>
      <c r="CH206" s="88">
        <v>11516.855908556332</v>
      </c>
      <c r="CI206" s="88">
        <v>3393.5508685363811</v>
      </c>
      <c r="CJ206" s="116">
        <v>-8123.3050400199509</v>
      </c>
      <c r="CK206" s="88">
        <v>0</v>
      </c>
      <c r="CL206" s="88">
        <v>0</v>
      </c>
      <c r="CM206" s="116">
        <v>0</v>
      </c>
      <c r="CN206" s="88">
        <v>11516.855908556332</v>
      </c>
      <c r="CO206" s="96">
        <v>3393.5508685363811</v>
      </c>
      <c r="CP206" s="116">
        <v>-8123.3050400199509</v>
      </c>
      <c r="CQ206" s="119">
        <v>66862.872642155286</v>
      </c>
      <c r="CR206" s="77">
        <v>30540.99165641436</v>
      </c>
      <c r="CS206" s="116">
        <v>-36321.880985740921</v>
      </c>
      <c r="CT206" s="91">
        <v>80235.44717058634</v>
      </c>
      <c r="CU206" s="98">
        <v>36649.189987697231</v>
      </c>
      <c r="CV206" s="117">
        <v>-43586.257182889109</v>
      </c>
      <c r="CW206" s="88">
        <v>2854.7591237800016</v>
      </c>
      <c r="CX206" s="88">
        <v>46441.016306669124</v>
      </c>
      <c r="CY206" s="116">
        <v>43586.257182889123</v>
      </c>
      <c r="CZ206" s="99">
        <v>-43586.257182889116</v>
      </c>
      <c r="DA206" s="8">
        <v>1</v>
      </c>
      <c r="DB206" s="100">
        <v>3538.53</v>
      </c>
      <c r="DC206" s="100">
        <v>0</v>
      </c>
      <c r="DD206" s="100">
        <v>2009.4100000000003</v>
      </c>
      <c r="DE206" s="100">
        <v>0</v>
      </c>
      <c r="DF206" s="101">
        <v>-23951.59063361603</v>
      </c>
      <c r="DG206" s="120">
        <v>997082.47553239623</v>
      </c>
      <c r="DH206" s="494">
        <v>1598.7225253401243</v>
      </c>
      <c r="DI206" s="96">
        <f>VLOOKUP(A206,'[9]побудинковий звіт'!$A$9:$DQ$353,121,FALSE)</f>
        <v>0</v>
      </c>
      <c r="DJ206" s="103">
        <v>4.2613214273511044</v>
      </c>
      <c r="DK206" s="103"/>
      <c r="DL206" s="103">
        <v>4.1999855776374595</v>
      </c>
      <c r="DM206" s="104">
        <v>1529.1325809906702</v>
      </c>
      <c r="DN206" s="104">
        <v>0</v>
      </c>
      <c r="DO206" s="105">
        <v>1529.1325809906702</v>
      </c>
      <c r="DP206" s="2"/>
      <c r="DQ206" s="104">
        <v>1529.12</v>
      </c>
      <c r="DR206" s="104">
        <v>0</v>
      </c>
      <c r="DS206" s="104">
        <v>1529.12</v>
      </c>
      <c r="DT206" s="106">
        <v>1536.5917643125761</v>
      </c>
      <c r="DU206" s="104">
        <v>-7.4717643125761697</v>
      </c>
      <c r="DV206" s="107">
        <v>0</v>
      </c>
      <c r="DX206" s="77">
        <v>37729.360952849835</v>
      </c>
      <c r="DY206" s="77">
        <v>2121</v>
      </c>
      <c r="DZ206" s="108">
        <v>2009.4100000000003</v>
      </c>
      <c r="EB206" s="109">
        <v>293700.76659011759</v>
      </c>
      <c r="ED206" s="110">
        <v>26382</v>
      </c>
      <c r="EE206" s="111">
        <v>2430.4093663839703</v>
      </c>
      <c r="EG206" s="112">
        <v>-31706.19338590667</v>
      </c>
      <c r="EI206" s="121">
        <v>2</v>
      </c>
      <c r="EJ206" s="77">
        <v>866.33297311847502</v>
      </c>
      <c r="EN206" s="114" t="s">
        <v>420</v>
      </c>
    </row>
    <row r="207" spans="1:144" hidden="1" x14ac:dyDescent="0.3">
      <c r="A207" s="81">
        <v>150000929</v>
      </c>
      <c r="B207" s="82" t="s">
        <v>421</v>
      </c>
      <c r="C207" s="490" t="s">
        <v>422</v>
      </c>
      <c r="D207" s="84">
        <v>488.8</v>
      </c>
      <c r="E207" s="115">
        <v>170.2</v>
      </c>
      <c r="F207" s="104"/>
      <c r="G207" s="104">
        <v>318.60000000000002</v>
      </c>
      <c r="H207" s="88">
        <v>11938.355952626849</v>
      </c>
      <c r="I207" s="88">
        <v>11858.899676184457</v>
      </c>
      <c r="J207" s="116">
        <v>-79.456276442391754</v>
      </c>
      <c r="K207" s="88">
        <v>2632.4770815447446</v>
      </c>
      <c r="L207" s="88">
        <v>2658.2863757542555</v>
      </c>
      <c r="M207" s="116">
        <v>25.809294209510881</v>
      </c>
      <c r="N207" s="88">
        <v>0</v>
      </c>
      <c r="O207" s="88">
        <v>0</v>
      </c>
      <c r="P207" s="116">
        <v>0</v>
      </c>
      <c r="Q207" s="88">
        <v>0</v>
      </c>
      <c r="R207" s="88">
        <v>0</v>
      </c>
      <c r="S207" s="116">
        <v>0</v>
      </c>
      <c r="T207" s="88">
        <v>0</v>
      </c>
      <c r="U207" s="88">
        <v>0</v>
      </c>
      <c r="V207" s="116">
        <v>0</v>
      </c>
      <c r="W207" s="88">
        <v>5034.9763047281476</v>
      </c>
      <c r="X207" s="88">
        <v>4331.1124837572916</v>
      </c>
      <c r="Y207" s="116">
        <v>-703.86382097085607</v>
      </c>
      <c r="Z207" s="88">
        <v>527.87400000000002</v>
      </c>
      <c r="AA207" s="88">
        <v>0</v>
      </c>
      <c r="AB207" s="116">
        <v>-527.87400000000002</v>
      </c>
      <c r="AC207" s="88">
        <v>10625.410584134866</v>
      </c>
      <c r="AD207" s="88">
        <v>11564.416273124245</v>
      </c>
      <c r="AE207" s="117">
        <v>939.00568898937854</v>
      </c>
      <c r="AF207" s="91">
        <v>30759.093923034605</v>
      </c>
      <c r="AG207" s="92">
        <v>30412.714808820252</v>
      </c>
      <c r="AH207" s="116">
        <v>-346.37911421435274</v>
      </c>
      <c r="AI207" s="88">
        <v>0</v>
      </c>
      <c r="AJ207" s="88">
        <v>0</v>
      </c>
      <c r="AK207" s="116">
        <v>0</v>
      </c>
      <c r="AL207" s="88">
        <v>0</v>
      </c>
      <c r="AM207" s="88">
        <v>0</v>
      </c>
      <c r="AN207" s="116">
        <v>0</v>
      </c>
      <c r="AO207" s="88">
        <v>1517.762299182433</v>
      </c>
      <c r="AP207" s="88">
        <v>752.06685332700533</v>
      </c>
      <c r="AQ207" s="116">
        <v>-765.69544585542769</v>
      </c>
      <c r="AR207" s="88">
        <v>33612.831594192321</v>
      </c>
      <c r="AS207" s="88">
        <v>47750.655072162299</v>
      </c>
      <c r="AT207" s="118">
        <v>14137.823477969978</v>
      </c>
      <c r="AU207" s="88">
        <v>4379.339391155856</v>
      </c>
      <c r="AV207" s="88">
        <v>0</v>
      </c>
      <c r="AW207" s="94">
        <v>-4379.339391155856</v>
      </c>
      <c r="AX207" s="88">
        <v>5137.5580936768711</v>
      </c>
      <c r="AY207" s="88">
        <v>0</v>
      </c>
      <c r="AZ207" s="117">
        <v>-5137.5580936768711</v>
      </c>
      <c r="BA207" s="88">
        <v>0</v>
      </c>
      <c r="BB207" s="88">
        <v>0</v>
      </c>
      <c r="BC207" s="94">
        <v>0</v>
      </c>
      <c r="BD207" s="88">
        <v>0</v>
      </c>
      <c r="BE207" s="88">
        <v>0</v>
      </c>
      <c r="BF207" s="95">
        <v>0</v>
      </c>
      <c r="BG207" s="88">
        <v>0</v>
      </c>
      <c r="BH207" s="88">
        <v>0</v>
      </c>
      <c r="BI207" s="94">
        <v>0</v>
      </c>
      <c r="BJ207" s="88">
        <v>496.56500674851287</v>
      </c>
      <c r="BK207" s="88">
        <v>3577</v>
      </c>
      <c r="BL207" s="95">
        <v>3080.434993251487</v>
      </c>
      <c r="BM207" s="88">
        <v>132.00599999999997</v>
      </c>
      <c r="BN207" s="88">
        <v>0</v>
      </c>
      <c r="BO207" s="94">
        <v>-132.00599999999997</v>
      </c>
      <c r="BP207" s="91">
        <v>10145.46849158124</v>
      </c>
      <c r="BQ207" s="96">
        <v>3577</v>
      </c>
      <c r="BR207" s="94">
        <v>-6568.4684915812395</v>
      </c>
      <c r="BS207" s="88">
        <v>30840.504056249916</v>
      </c>
      <c r="BT207" s="88">
        <v>36561.208197612134</v>
      </c>
      <c r="BU207" s="116">
        <v>5720.7041413622173</v>
      </c>
      <c r="BV207" s="88">
        <v>7592.9675672666044</v>
      </c>
      <c r="BW207" s="88">
        <v>14058.984393920444</v>
      </c>
      <c r="BX207" s="116">
        <v>6466.0168266538394</v>
      </c>
      <c r="BY207" s="88">
        <v>8463.6395907291571</v>
      </c>
      <c r="BZ207" s="88">
        <v>6870.6422411444964</v>
      </c>
      <c r="CA207" s="116">
        <v>-1592.9973495846607</v>
      </c>
      <c r="CB207" s="88">
        <v>0</v>
      </c>
      <c r="CC207" s="88">
        <v>0</v>
      </c>
      <c r="CD207" s="116">
        <v>0</v>
      </c>
      <c r="CE207" s="88">
        <v>0</v>
      </c>
      <c r="CF207" s="88">
        <v>0</v>
      </c>
      <c r="CG207" s="116">
        <v>0</v>
      </c>
      <c r="CH207" s="88">
        <v>1845.8616402464781</v>
      </c>
      <c r="CI207" s="88">
        <v>525.17107847606053</v>
      </c>
      <c r="CJ207" s="116">
        <v>-1320.6905617704176</v>
      </c>
      <c r="CK207" s="88">
        <v>0</v>
      </c>
      <c r="CL207" s="88">
        <v>0</v>
      </c>
      <c r="CM207" s="116">
        <v>0</v>
      </c>
      <c r="CN207" s="88">
        <v>1845.8616402464781</v>
      </c>
      <c r="CO207" s="96">
        <v>525.17107847606053</v>
      </c>
      <c r="CP207" s="116">
        <v>-1320.6905617704176</v>
      </c>
      <c r="CQ207" s="119">
        <v>124778.12916248277</v>
      </c>
      <c r="CR207" s="77">
        <v>140508.4426454627</v>
      </c>
      <c r="CS207" s="116">
        <v>15730.313482979924</v>
      </c>
      <c r="CT207" s="91">
        <v>149733.75499497933</v>
      </c>
      <c r="CU207" s="98">
        <v>168610.13117455522</v>
      </c>
      <c r="CV207" s="117">
        <v>18876.376179575891</v>
      </c>
      <c r="CW207" s="88">
        <v>3053.7670861074043</v>
      </c>
      <c r="CX207" s="88">
        <v>-15822.609093468511</v>
      </c>
      <c r="CY207" s="116">
        <v>-18876.376179575916</v>
      </c>
      <c r="CZ207" s="99">
        <v>18876.376179575902</v>
      </c>
      <c r="DA207" s="8">
        <v>2</v>
      </c>
      <c r="DB207" s="100">
        <v>30284.76</v>
      </c>
      <c r="DC207" s="100">
        <v>12204.36</v>
      </c>
      <c r="DD207" s="100">
        <v>29180.769999999997</v>
      </c>
      <c r="DE207" s="100">
        <v>10511.640000000001</v>
      </c>
      <c r="DF207" s="101">
        <v>17679.832688426381</v>
      </c>
      <c r="DG207" s="120">
        <v>1833450.2649730407</v>
      </c>
      <c r="DH207" s="494">
        <v>758.28384185957304</v>
      </c>
      <c r="DI207" s="96">
        <f>VLOOKUP(A207,'[9]побудинковий звіт'!$A$9:$DQ$353,121,FALSE)</f>
        <v>0</v>
      </c>
      <c r="DJ207" s="103">
        <v>6.4864049415581411</v>
      </c>
      <c r="DK207" s="103"/>
      <c r="DL207" s="103">
        <v>5.3130248116096013</v>
      </c>
      <c r="DM207" s="104">
        <v>1103.9861210531956</v>
      </c>
      <c r="DN207" s="104">
        <v>1692.729704978819</v>
      </c>
      <c r="DO207" s="105">
        <v>2796.7158260320148</v>
      </c>
      <c r="DP207" s="2"/>
      <c r="DQ207" s="104">
        <v>1103.99</v>
      </c>
      <c r="DR207" s="104">
        <v>1692.72</v>
      </c>
      <c r="DS207" s="104">
        <v>2796.71</v>
      </c>
      <c r="DT207" s="106">
        <v>2796.7158260320152</v>
      </c>
      <c r="DU207" s="104">
        <v>-5.82603201519305E-3</v>
      </c>
      <c r="DV207" s="107">
        <v>1104</v>
      </c>
      <c r="DX207" s="77">
        <v>52509.960102928271</v>
      </c>
      <c r="DY207" s="77">
        <v>61593.186086594753</v>
      </c>
      <c r="DZ207" s="108">
        <v>39692.409999999996</v>
      </c>
      <c r="EB207" s="109">
        <v>403353.97913030785</v>
      </c>
      <c r="ED207" s="110">
        <v>-9890</v>
      </c>
      <c r="EE207" s="111">
        <v>7789.8326884263806</v>
      </c>
      <c r="EG207" s="112">
        <v>14107.959107343584</v>
      </c>
      <c r="EI207" s="121">
        <v>2</v>
      </c>
      <c r="EJ207" s="77">
        <v>953.57216950468796</v>
      </c>
      <c r="EN207" s="114" t="s">
        <v>422</v>
      </c>
    </row>
    <row r="208" spans="1:144" hidden="1" x14ac:dyDescent="0.3">
      <c r="A208" s="81">
        <v>150000930</v>
      </c>
      <c r="B208" s="82" t="s">
        <v>423</v>
      </c>
      <c r="C208" s="490" t="s">
        <v>424</v>
      </c>
      <c r="D208" s="84">
        <v>385.5</v>
      </c>
      <c r="E208" s="115">
        <v>239.5</v>
      </c>
      <c r="F208" s="104"/>
      <c r="G208" s="104">
        <v>146</v>
      </c>
      <c r="H208" s="88">
        <v>5455.0663262563339</v>
      </c>
      <c r="I208" s="88">
        <v>5493.8701520616705</v>
      </c>
      <c r="J208" s="116">
        <v>38.803825805336601</v>
      </c>
      <c r="K208" s="88">
        <v>1592.3691969518707</v>
      </c>
      <c r="L208" s="88">
        <v>1608.0013732094562</v>
      </c>
      <c r="M208" s="116">
        <v>15.63217625758557</v>
      </c>
      <c r="N208" s="88">
        <v>2179.6485865657896</v>
      </c>
      <c r="O208" s="88">
        <v>2072.5585059594064</v>
      </c>
      <c r="P208" s="116">
        <v>-107.09008060638325</v>
      </c>
      <c r="Q208" s="88">
        <v>0</v>
      </c>
      <c r="R208" s="88">
        <v>0</v>
      </c>
      <c r="S208" s="116">
        <v>0</v>
      </c>
      <c r="T208" s="88">
        <v>0</v>
      </c>
      <c r="U208" s="88">
        <v>0</v>
      </c>
      <c r="V208" s="116">
        <v>0</v>
      </c>
      <c r="W208" s="88">
        <v>2489.8603753134657</v>
      </c>
      <c r="X208" s="88">
        <v>2061.5923569984375</v>
      </c>
      <c r="Y208" s="116">
        <v>-428.26801831502826</v>
      </c>
      <c r="Z208" s="88">
        <v>349.81199999999995</v>
      </c>
      <c r="AA208" s="88">
        <v>0</v>
      </c>
      <c r="AB208" s="116">
        <v>-349.81199999999995</v>
      </c>
      <c r="AC208" s="88">
        <v>7318.923359801086</v>
      </c>
      <c r="AD208" s="88">
        <v>8074.6288727852479</v>
      </c>
      <c r="AE208" s="117">
        <v>755.70551298416194</v>
      </c>
      <c r="AF208" s="91">
        <v>19385.679844888546</v>
      </c>
      <c r="AG208" s="92">
        <v>19310.651261014216</v>
      </c>
      <c r="AH208" s="116">
        <v>-75.028583874329343</v>
      </c>
      <c r="AI208" s="88">
        <v>0</v>
      </c>
      <c r="AJ208" s="88">
        <v>0</v>
      </c>
      <c r="AK208" s="116">
        <v>0</v>
      </c>
      <c r="AL208" s="88">
        <v>0</v>
      </c>
      <c r="AM208" s="88">
        <v>0</v>
      </c>
      <c r="AN208" s="116">
        <v>0</v>
      </c>
      <c r="AO208" s="88">
        <v>3377.5416068625709</v>
      </c>
      <c r="AP208" s="88">
        <v>2884.9452156840721</v>
      </c>
      <c r="AQ208" s="116">
        <v>-492.59639117849883</v>
      </c>
      <c r="AR208" s="88">
        <v>17706.963599108978</v>
      </c>
      <c r="AS208" s="88">
        <v>30812</v>
      </c>
      <c r="AT208" s="118">
        <v>13105.036400891022</v>
      </c>
      <c r="AU208" s="88">
        <v>2528.36275424934</v>
      </c>
      <c r="AV208" s="88">
        <v>1106</v>
      </c>
      <c r="AW208" s="94">
        <v>-1422.36275424934</v>
      </c>
      <c r="AX208" s="88">
        <v>3106.372831198204</v>
      </c>
      <c r="AY208" s="88">
        <v>0</v>
      </c>
      <c r="AZ208" s="117">
        <v>-3106.372831198204</v>
      </c>
      <c r="BA208" s="88">
        <v>893.96649273411322</v>
      </c>
      <c r="BB208" s="88">
        <v>368</v>
      </c>
      <c r="BC208" s="94">
        <v>-525.96649273411322</v>
      </c>
      <c r="BD208" s="88">
        <v>0</v>
      </c>
      <c r="BE208" s="88">
        <v>0</v>
      </c>
      <c r="BF208" s="95">
        <v>0</v>
      </c>
      <c r="BG208" s="88">
        <v>0</v>
      </c>
      <c r="BH208" s="88">
        <v>0</v>
      </c>
      <c r="BI208" s="94">
        <v>0</v>
      </c>
      <c r="BJ208" s="88">
        <v>247.92618947202834</v>
      </c>
      <c r="BK208" s="88">
        <v>0</v>
      </c>
      <c r="BL208" s="95">
        <v>-247.92618947202834</v>
      </c>
      <c r="BM208" s="88">
        <v>87.452999999999989</v>
      </c>
      <c r="BN208" s="88">
        <v>0</v>
      </c>
      <c r="BO208" s="94">
        <v>-87.452999999999989</v>
      </c>
      <c r="BP208" s="91">
        <v>6864.0812676536862</v>
      </c>
      <c r="BQ208" s="96">
        <v>1474</v>
      </c>
      <c r="BR208" s="94">
        <v>-5390.0812676536862</v>
      </c>
      <c r="BS208" s="88">
        <v>24952.306773244334</v>
      </c>
      <c r="BT208" s="88">
        <v>31330.130876669806</v>
      </c>
      <c r="BU208" s="116">
        <v>6377.8241034254715</v>
      </c>
      <c r="BV208" s="88">
        <v>14118.850965089641</v>
      </c>
      <c r="BW208" s="88">
        <v>15388.94182222201</v>
      </c>
      <c r="BX208" s="116">
        <v>1270.0908571323689</v>
      </c>
      <c r="BY208" s="88">
        <v>8238.502040708574</v>
      </c>
      <c r="BZ208" s="88">
        <v>5967.4945877097025</v>
      </c>
      <c r="CA208" s="116">
        <v>-2271.0074529988715</v>
      </c>
      <c r="CB208" s="88">
        <v>778.07227359675448</v>
      </c>
      <c r="CC208" s="88">
        <v>800.50672853562332</v>
      </c>
      <c r="CD208" s="116">
        <v>22.434454938868839</v>
      </c>
      <c r="CE208" s="88">
        <v>94.434599256016142</v>
      </c>
      <c r="CF208" s="88">
        <v>0</v>
      </c>
      <c r="CG208" s="116">
        <v>-94.434599256016142</v>
      </c>
      <c r="CH208" s="88">
        <v>962.96164024647828</v>
      </c>
      <c r="CI208" s="88">
        <v>395.96683684484623</v>
      </c>
      <c r="CJ208" s="116">
        <v>-566.994803401632</v>
      </c>
      <c r="CK208" s="88">
        <v>0</v>
      </c>
      <c r="CL208" s="88">
        <v>0</v>
      </c>
      <c r="CM208" s="116">
        <v>0</v>
      </c>
      <c r="CN208" s="88">
        <v>962.96164024647828</v>
      </c>
      <c r="CO208" s="96">
        <v>395.96683684484623</v>
      </c>
      <c r="CP208" s="116">
        <v>-566.994803401632</v>
      </c>
      <c r="CQ208" s="119">
        <v>96479.394610655567</v>
      </c>
      <c r="CR208" s="77">
        <v>108364.63732868028</v>
      </c>
      <c r="CS208" s="116">
        <v>11885.242718024718</v>
      </c>
      <c r="CT208" s="91">
        <v>115775.27353278668</v>
      </c>
      <c r="CU208" s="98">
        <v>130037.56479441634</v>
      </c>
      <c r="CV208" s="117">
        <v>14262.291261629653</v>
      </c>
      <c r="CW208" s="88">
        <v>21277.863274569751</v>
      </c>
      <c r="CX208" s="88">
        <v>7015.5720129401034</v>
      </c>
      <c r="CY208" s="116">
        <v>-14262.291261629647</v>
      </c>
      <c r="CZ208" s="99">
        <v>14262.291261629634</v>
      </c>
      <c r="DA208" s="8">
        <v>2</v>
      </c>
      <c r="DB208" s="100">
        <v>1292.8</v>
      </c>
      <c r="DC208" s="100">
        <v>3710.06</v>
      </c>
      <c r="DD208" s="100">
        <v>-443.03999999999996</v>
      </c>
      <c r="DE208" s="100">
        <v>2874.56</v>
      </c>
      <c r="DF208" s="101">
        <v>13311.994438337904</v>
      </c>
      <c r="DG208" s="120">
        <v>1644637.6416882772</v>
      </c>
      <c r="DH208" s="494">
        <v>1067.0327856954627</v>
      </c>
      <c r="DI208" s="96">
        <f>VLOOKUP(A208,'[9]побудинковий звіт'!$A$9:$DQ$353,121,FALSE)</f>
        <v>0</v>
      </c>
      <c r="DJ208" s="103">
        <v>7.2629055045102007</v>
      </c>
      <c r="DK208" s="103"/>
      <c r="DL208" s="103">
        <v>5.7225306602392569</v>
      </c>
      <c r="DM208" s="104">
        <v>1739.465868330193</v>
      </c>
      <c r="DN208" s="104">
        <v>835.48947639493156</v>
      </c>
      <c r="DO208" s="105">
        <v>2574.9553447251246</v>
      </c>
      <c r="DP208" s="2"/>
      <c r="DQ208" s="104">
        <v>1735.84</v>
      </c>
      <c r="DR208" s="104">
        <v>835.5</v>
      </c>
      <c r="DS208" s="104">
        <v>2571.34</v>
      </c>
      <c r="DT208" s="106">
        <v>2256.2904449328817</v>
      </c>
      <c r="DU208" s="104">
        <v>315.04955506711849</v>
      </c>
      <c r="DV208" s="107">
        <v>204</v>
      </c>
      <c r="DX208" s="77">
        <v>29485.253840115194</v>
      </c>
      <c r="DY208" s="77">
        <v>38743.199999999997</v>
      </c>
      <c r="DZ208" s="108">
        <v>2431.52</v>
      </c>
      <c r="EB208" s="109">
        <v>212483.56318930775</v>
      </c>
      <c r="ED208" s="110">
        <v>-3171</v>
      </c>
      <c r="EE208" s="111">
        <v>10140.994438337904</v>
      </c>
      <c r="EG208" s="112">
        <v>11116.736019021137</v>
      </c>
      <c r="EI208" s="121">
        <v>2</v>
      </c>
      <c r="EJ208" s="77">
        <v>504.37159617902557</v>
      </c>
      <c r="EN208" s="114" t="s">
        <v>424</v>
      </c>
    </row>
    <row r="209" spans="1:144" hidden="1" x14ac:dyDescent="0.3">
      <c r="A209" s="81">
        <v>150000931</v>
      </c>
      <c r="B209" s="82" t="s">
        <v>425</v>
      </c>
      <c r="C209" s="490" t="s">
        <v>426</v>
      </c>
      <c r="D209" s="84">
        <v>2292.33</v>
      </c>
      <c r="E209" s="115">
        <v>2128.4299999999998</v>
      </c>
      <c r="F209" s="104"/>
      <c r="G209" s="104">
        <v>163.89999999999998</v>
      </c>
      <c r="H209" s="88">
        <v>35676.455007069824</v>
      </c>
      <c r="I209" s="88">
        <v>36384.402389418101</v>
      </c>
      <c r="J209" s="116">
        <v>707.94738234827673</v>
      </c>
      <c r="K209" s="88">
        <v>7738.5093733124295</v>
      </c>
      <c r="L209" s="88">
        <v>7942.9315803880036</v>
      </c>
      <c r="M209" s="116">
        <v>204.42220707557408</v>
      </c>
      <c r="N209" s="88">
        <v>13606.56861281324</v>
      </c>
      <c r="O209" s="88">
        <v>12937.978688838812</v>
      </c>
      <c r="P209" s="116">
        <v>-668.58992397442853</v>
      </c>
      <c r="Q209" s="88">
        <v>3433.2971900509697</v>
      </c>
      <c r="R209" s="88">
        <v>3264.7875956695061</v>
      </c>
      <c r="S209" s="116">
        <v>-168.50959438146356</v>
      </c>
      <c r="T209" s="88">
        <v>2170.6796168610072</v>
      </c>
      <c r="U209" s="88">
        <v>5481.7838255210572</v>
      </c>
      <c r="V209" s="116">
        <v>3311.1042086600501</v>
      </c>
      <c r="W209" s="88">
        <v>24427.477229353037</v>
      </c>
      <c r="X209" s="88">
        <v>20963.011758705776</v>
      </c>
      <c r="Y209" s="116">
        <v>-3464.4654706472611</v>
      </c>
      <c r="Z209" s="88">
        <v>2475.7164000000007</v>
      </c>
      <c r="AA209" s="88">
        <v>0</v>
      </c>
      <c r="AB209" s="116">
        <v>-2475.7164000000007</v>
      </c>
      <c r="AC209" s="88">
        <v>48444.908825019447</v>
      </c>
      <c r="AD209" s="88">
        <v>54233.752772853724</v>
      </c>
      <c r="AE209" s="117">
        <v>5788.8439478342771</v>
      </c>
      <c r="AF209" s="91">
        <v>137973.61225447996</v>
      </c>
      <c r="AG209" s="92">
        <v>141208.64861139498</v>
      </c>
      <c r="AH209" s="116">
        <v>3235.0363569150213</v>
      </c>
      <c r="AI209" s="88">
        <v>0</v>
      </c>
      <c r="AJ209" s="88">
        <v>0</v>
      </c>
      <c r="AK209" s="116">
        <v>0</v>
      </c>
      <c r="AL209" s="88">
        <v>0</v>
      </c>
      <c r="AM209" s="88">
        <v>0</v>
      </c>
      <c r="AN209" s="116">
        <v>0</v>
      </c>
      <c r="AO209" s="88">
        <v>7476.9484103894656</v>
      </c>
      <c r="AP209" s="88">
        <v>7124.8469847333809</v>
      </c>
      <c r="AQ209" s="116">
        <v>-352.10142565608476</v>
      </c>
      <c r="AR209" s="88">
        <v>96751.479248029325</v>
      </c>
      <c r="AS209" s="88">
        <v>107884.44010044829</v>
      </c>
      <c r="AT209" s="118">
        <v>11132.960852418968</v>
      </c>
      <c r="AU209" s="88">
        <v>11146.618700971543</v>
      </c>
      <c r="AV209" s="88">
        <v>3836</v>
      </c>
      <c r="AW209" s="94">
        <v>-7310.6187009715431</v>
      </c>
      <c r="AX209" s="88">
        <v>15101.536979806719</v>
      </c>
      <c r="AY209" s="88">
        <v>22203</v>
      </c>
      <c r="AZ209" s="117">
        <v>7101.4630201932814</v>
      </c>
      <c r="BA209" s="88">
        <v>6481.702417397717</v>
      </c>
      <c r="BB209" s="88">
        <v>5981</v>
      </c>
      <c r="BC209" s="94">
        <v>-500.702417397717</v>
      </c>
      <c r="BD209" s="88">
        <v>9371.1285929614533</v>
      </c>
      <c r="BE209" s="88">
        <v>0</v>
      </c>
      <c r="BF209" s="95">
        <v>-9371.1285929614533</v>
      </c>
      <c r="BG209" s="88">
        <v>5241.120967434279</v>
      </c>
      <c r="BH209" s="88">
        <v>0</v>
      </c>
      <c r="BI209" s="94">
        <v>-5241.120967434279</v>
      </c>
      <c r="BJ209" s="88">
        <v>7643.3801741629086</v>
      </c>
      <c r="BK209" s="88">
        <v>1803.3010316385328</v>
      </c>
      <c r="BL209" s="95">
        <v>-5840.079142524376</v>
      </c>
      <c r="BM209" s="88">
        <v>618.92910000000018</v>
      </c>
      <c r="BN209" s="88">
        <v>3340</v>
      </c>
      <c r="BO209" s="94">
        <v>2721.0708999999997</v>
      </c>
      <c r="BP209" s="91">
        <v>55604.416932734617</v>
      </c>
      <c r="BQ209" s="96">
        <v>37163.301031638533</v>
      </c>
      <c r="BR209" s="94">
        <v>-18441.115901096084</v>
      </c>
      <c r="BS209" s="88">
        <v>92673.373499827314</v>
      </c>
      <c r="BT209" s="88">
        <v>151631.86072964</v>
      </c>
      <c r="BU209" s="116">
        <v>58958.487229812687</v>
      </c>
      <c r="BV209" s="88">
        <v>96435.583395946887</v>
      </c>
      <c r="BW209" s="88">
        <v>92796.339297489569</v>
      </c>
      <c r="BX209" s="116">
        <v>-3639.2440984573186</v>
      </c>
      <c r="BY209" s="88">
        <v>65872.12244586322</v>
      </c>
      <c r="BZ209" s="88">
        <v>32913.293718003268</v>
      </c>
      <c r="CA209" s="116">
        <v>-32958.828727859953</v>
      </c>
      <c r="CB209" s="88">
        <v>8546.0397263905797</v>
      </c>
      <c r="CC209" s="88">
        <v>8792.4509527683203</v>
      </c>
      <c r="CD209" s="116">
        <v>246.4112263777406</v>
      </c>
      <c r="CE209" s="88">
        <v>1037.2324836316529</v>
      </c>
      <c r="CF209" s="88">
        <v>0</v>
      </c>
      <c r="CG209" s="116">
        <v>-1037.2324836316529</v>
      </c>
      <c r="CH209" s="88">
        <v>16675.89790253518</v>
      </c>
      <c r="CI209" s="88">
        <v>14925.463056681794</v>
      </c>
      <c r="CJ209" s="116">
        <v>-1750.4348458533859</v>
      </c>
      <c r="CK209" s="88">
        <v>0</v>
      </c>
      <c r="CL209" s="88">
        <v>0</v>
      </c>
      <c r="CM209" s="116">
        <v>0</v>
      </c>
      <c r="CN209" s="88">
        <v>16675.89790253518</v>
      </c>
      <c r="CO209" s="96">
        <v>14925.463056681794</v>
      </c>
      <c r="CP209" s="116">
        <v>-1750.4348458533859</v>
      </c>
      <c r="CQ209" s="119">
        <v>579046.70629982825</v>
      </c>
      <c r="CR209" s="77">
        <v>594440.64448279818</v>
      </c>
      <c r="CS209" s="116">
        <v>15393.938182969927</v>
      </c>
      <c r="CT209" s="91">
        <v>694856.04755979392</v>
      </c>
      <c r="CU209" s="98">
        <v>713328.77337935776</v>
      </c>
      <c r="CV209" s="117">
        <v>18472.725819563842</v>
      </c>
      <c r="CW209" s="88">
        <v>13452.015218825985</v>
      </c>
      <c r="CX209" s="88">
        <v>-5020.7106007380062</v>
      </c>
      <c r="CY209" s="116">
        <v>-18472.725819563992</v>
      </c>
      <c r="CZ209" s="99">
        <v>18472.725819563908</v>
      </c>
      <c r="DA209" s="8">
        <v>2</v>
      </c>
      <c r="DB209" s="100">
        <v>24369.02</v>
      </c>
      <c r="DC209" s="100">
        <v>2295.6299999999997</v>
      </c>
      <c r="DD209" s="100">
        <v>11745.53</v>
      </c>
      <c r="DE209" s="100">
        <v>1506.0099999999998</v>
      </c>
      <c r="DF209" s="101">
        <v>38092.888302090811</v>
      </c>
      <c r="DG209" s="120">
        <v>8499696.7533434387</v>
      </c>
      <c r="DH209" s="494">
        <v>9482.6914073394291</v>
      </c>
      <c r="DI209" s="96">
        <f>VLOOKUP(A209,'[9]побудинковий звіт'!$A$9:$DQ$353,121,FALSE)</f>
        <v>0</v>
      </c>
      <c r="DJ209" s="103">
        <v>5.9322754752678852</v>
      </c>
      <c r="DK209" s="103"/>
      <c r="DL209" s="103">
        <v>4.8176938471256321</v>
      </c>
      <c r="DM209" s="104">
        <v>12626.433089824424</v>
      </c>
      <c r="DN209" s="104">
        <v>789.62002154389097</v>
      </c>
      <c r="DO209" s="105">
        <v>13416.053111368316</v>
      </c>
      <c r="DP209" s="2"/>
      <c r="DQ209" s="104">
        <v>12623.49</v>
      </c>
      <c r="DR209" s="104">
        <v>789.62</v>
      </c>
      <c r="DS209" s="104">
        <v>13413.11</v>
      </c>
      <c r="DT209" s="106">
        <v>13416.053111368316</v>
      </c>
      <c r="DU209" s="104">
        <v>-2.9431113683149306</v>
      </c>
      <c r="DV209" s="107">
        <v>1136</v>
      </c>
      <c r="DX209" s="77">
        <v>182827.07541691675</v>
      </c>
      <c r="DY209" s="77">
        <v>174057.2893585042</v>
      </c>
      <c r="DZ209" s="108">
        <v>13251.54</v>
      </c>
      <c r="EB209" s="109">
        <v>1161017.750976352</v>
      </c>
      <c r="ED209" s="110">
        <v>-20385</v>
      </c>
      <c r="EE209" s="111">
        <v>17707.888302090811</v>
      </c>
      <c r="EG209" s="112">
        <v>48064.970199121373</v>
      </c>
      <c r="EI209" s="121">
        <v>5</v>
      </c>
      <c r="EJ209" s="77">
        <v>2993.5614719029663</v>
      </c>
      <c r="EN209" s="114" t="s">
        <v>426</v>
      </c>
    </row>
    <row r="210" spans="1:144" hidden="1" x14ac:dyDescent="0.3">
      <c r="A210" s="81">
        <v>150000932</v>
      </c>
      <c r="B210" s="82" t="s">
        <v>427</v>
      </c>
      <c r="C210" s="490" t="s">
        <v>428</v>
      </c>
      <c r="D210" s="84">
        <v>354.3</v>
      </c>
      <c r="E210" s="115">
        <v>354.3</v>
      </c>
      <c r="F210" s="104"/>
      <c r="G210" s="104">
        <v>0</v>
      </c>
      <c r="H210" s="88">
        <v>3786.3270859311715</v>
      </c>
      <c r="I210" s="88">
        <v>3907.7331532616422</v>
      </c>
      <c r="J210" s="116">
        <v>121.40606733047071</v>
      </c>
      <c r="K210" s="88">
        <v>1132.7094509325298</v>
      </c>
      <c r="L210" s="88">
        <v>1143.8218921439975</v>
      </c>
      <c r="M210" s="116">
        <v>11.11244121146774</v>
      </c>
      <c r="N210" s="88">
        <v>2120.3770663193</v>
      </c>
      <c r="O210" s="88">
        <v>2016.2247738429401</v>
      </c>
      <c r="P210" s="116">
        <v>-104.15229247635989</v>
      </c>
      <c r="Q210" s="88">
        <v>0</v>
      </c>
      <c r="R210" s="88">
        <v>0</v>
      </c>
      <c r="S210" s="116">
        <v>0</v>
      </c>
      <c r="T210" s="88">
        <v>0</v>
      </c>
      <c r="U210" s="88">
        <v>0</v>
      </c>
      <c r="V210" s="116">
        <v>0</v>
      </c>
      <c r="W210" s="88">
        <v>944.63579098514788</v>
      </c>
      <c r="X210" s="88">
        <v>462.58742433851353</v>
      </c>
      <c r="Y210" s="116">
        <v>-482.04836664663435</v>
      </c>
      <c r="Z210" s="88">
        <v>382.64400000000001</v>
      </c>
      <c r="AA210" s="88">
        <v>0</v>
      </c>
      <c r="AB210" s="116">
        <v>-382.64400000000001</v>
      </c>
      <c r="AC210" s="88">
        <v>7417.5705641330214</v>
      </c>
      <c r="AD210" s="88">
        <v>8382.3090948607205</v>
      </c>
      <c r="AE210" s="117">
        <v>964.73853072769907</v>
      </c>
      <c r="AF210" s="91">
        <v>15784.26395830117</v>
      </c>
      <c r="AG210" s="92">
        <v>15912.676338447813</v>
      </c>
      <c r="AH210" s="116">
        <v>128.41238014664305</v>
      </c>
      <c r="AI210" s="88">
        <v>0</v>
      </c>
      <c r="AJ210" s="88">
        <v>0</v>
      </c>
      <c r="AK210" s="116">
        <v>0</v>
      </c>
      <c r="AL210" s="88">
        <v>0</v>
      </c>
      <c r="AM210" s="88">
        <v>0</v>
      </c>
      <c r="AN210" s="116">
        <v>0</v>
      </c>
      <c r="AO210" s="88">
        <v>8433.178443131932</v>
      </c>
      <c r="AP210" s="88">
        <v>5613.3897350385614</v>
      </c>
      <c r="AQ210" s="116">
        <v>-2819.7887080933706</v>
      </c>
      <c r="AR210" s="88">
        <v>10410.773687896384</v>
      </c>
      <c r="AS210" s="88">
        <v>5256.27</v>
      </c>
      <c r="AT210" s="118">
        <v>-5154.5036878963838</v>
      </c>
      <c r="AU210" s="88">
        <v>2286.4641902376025</v>
      </c>
      <c r="AV210" s="88">
        <v>909</v>
      </c>
      <c r="AW210" s="94">
        <v>-1377.4641902376025</v>
      </c>
      <c r="AX210" s="88">
        <v>2210.1733708917541</v>
      </c>
      <c r="AY210" s="88">
        <v>0</v>
      </c>
      <c r="AZ210" s="117">
        <v>-2210.1733708917541</v>
      </c>
      <c r="BA210" s="88">
        <v>955.20000469682759</v>
      </c>
      <c r="BB210" s="88">
        <v>0</v>
      </c>
      <c r="BC210" s="94">
        <v>-955.20000469682759</v>
      </c>
      <c r="BD210" s="88">
        <v>0</v>
      </c>
      <c r="BE210" s="88">
        <v>0</v>
      </c>
      <c r="BF210" s="95">
        <v>0</v>
      </c>
      <c r="BG210" s="88">
        <v>0</v>
      </c>
      <c r="BH210" s="88">
        <v>0</v>
      </c>
      <c r="BI210" s="94">
        <v>0</v>
      </c>
      <c r="BJ210" s="88">
        <v>25.660772438883882</v>
      </c>
      <c r="BK210" s="88">
        <v>0</v>
      </c>
      <c r="BL210" s="95">
        <v>-25.660772438883882</v>
      </c>
      <c r="BM210" s="88">
        <v>95.661000000000001</v>
      </c>
      <c r="BN210" s="88">
        <v>0</v>
      </c>
      <c r="BO210" s="94">
        <v>-95.661000000000001</v>
      </c>
      <c r="BP210" s="91">
        <v>5573.159338265069</v>
      </c>
      <c r="BQ210" s="96">
        <v>909</v>
      </c>
      <c r="BR210" s="94">
        <v>-4664.159338265069</v>
      </c>
      <c r="BS210" s="88">
        <v>31620.943744523491</v>
      </c>
      <c r="BT210" s="88">
        <v>37968.292293114791</v>
      </c>
      <c r="BU210" s="116">
        <v>6347.3485485913006</v>
      </c>
      <c r="BV210" s="88">
        <v>704.80429000742413</v>
      </c>
      <c r="BW210" s="88">
        <v>2144.876775920548</v>
      </c>
      <c r="BX210" s="116">
        <v>1440.0724859131237</v>
      </c>
      <c r="BY210" s="88">
        <v>8680.3214737098315</v>
      </c>
      <c r="BZ210" s="88">
        <v>7424.0752823745688</v>
      </c>
      <c r="CA210" s="116">
        <v>-1256.2461913352627</v>
      </c>
      <c r="CB210" s="88">
        <v>0</v>
      </c>
      <c r="CC210" s="88">
        <v>0</v>
      </c>
      <c r="CD210" s="116">
        <v>0</v>
      </c>
      <c r="CE210" s="88">
        <v>0</v>
      </c>
      <c r="CF210" s="88">
        <v>0</v>
      </c>
      <c r="CG210" s="116">
        <v>0</v>
      </c>
      <c r="CH210" s="88">
        <v>0</v>
      </c>
      <c r="CI210" s="88">
        <v>0</v>
      </c>
      <c r="CJ210" s="116">
        <v>0</v>
      </c>
      <c r="CK210" s="88">
        <v>0</v>
      </c>
      <c r="CL210" s="88">
        <v>0</v>
      </c>
      <c r="CM210" s="116">
        <v>0</v>
      </c>
      <c r="CN210" s="88">
        <v>0</v>
      </c>
      <c r="CO210" s="96">
        <v>0</v>
      </c>
      <c r="CP210" s="116">
        <v>0</v>
      </c>
      <c r="CQ210" s="119">
        <v>81207.444935835301</v>
      </c>
      <c r="CR210" s="77">
        <v>75228.580424896281</v>
      </c>
      <c r="CS210" s="116">
        <v>-5978.86451093902</v>
      </c>
      <c r="CT210" s="91">
        <v>97448.933923002362</v>
      </c>
      <c r="CU210" s="98">
        <v>90274.296509875538</v>
      </c>
      <c r="CV210" s="117">
        <v>-7174.637413126824</v>
      </c>
      <c r="CW210" s="88">
        <v>2835.3891309906476</v>
      </c>
      <c r="CX210" s="88">
        <v>10010.026544117456</v>
      </c>
      <c r="CY210" s="116">
        <v>7174.6374131268085</v>
      </c>
      <c r="CZ210" s="99">
        <v>-7174.6374131268158</v>
      </c>
      <c r="DA210" s="8">
        <v>2</v>
      </c>
      <c r="DB210" s="100">
        <v>1905.39</v>
      </c>
      <c r="DC210" s="100">
        <v>0</v>
      </c>
      <c r="DD210" s="100">
        <v>0</v>
      </c>
      <c r="DE210" s="100">
        <v>0</v>
      </c>
      <c r="DF210" s="101">
        <v>-1221.8609935074783</v>
      </c>
      <c r="DG210" s="120">
        <v>1203411.8766479162</v>
      </c>
      <c r="DH210" s="494">
        <v>1578.4956825549164</v>
      </c>
      <c r="DI210" s="96">
        <f>VLOOKUP(A210,'[9]побудинковий звіт'!$A$9:$DQ$353,121,FALSE)</f>
        <v>0</v>
      </c>
      <c r="DJ210" s="103">
        <v>5.3779254637922085</v>
      </c>
      <c r="DK210" s="103"/>
      <c r="DL210" s="103">
        <v>5.2997657462911807</v>
      </c>
      <c r="DM210" s="104">
        <v>1905.3989918215796</v>
      </c>
      <c r="DN210" s="104">
        <v>0</v>
      </c>
      <c r="DO210" s="105">
        <v>1905.3989918215796</v>
      </c>
      <c r="DP210" s="2"/>
      <c r="DQ210" s="104">
        <v>1905.39</v>
      </c>
      <c r="DR210" s="104">
        <v>0</v>
      </c>
      <c r="DS210" s="104">
        <v>1905.39</v>
      </c>
      <c r="DT210" s="106">
        <v>1911.0307129796729</v>
      </c>
      <c r="DU210" s="104">
        <v>-5.6407129796727986</v>
      </c>
      <c r="DV210" s="107">
        <v>1104</v>
      </c>
      <c r="DX210" s="77">
        <v>19180.719631393742</v>
      </c>
      <c r="DY210" s="77">
        <v>7398.3240000000005</v>
      </c>
      <c r="DZ210" s="108">
        <v>0</v>
      </c>
      <c r="EB210" s="109">
        <v>124929.28425475661</v>
      </c>
      <c r="ED210" s="110">
        <v>6357</v>
      </c>
      <c r="EE210" s="111">
        <v>5135.1390064925217</v>
      </c>
      <c r="EG210" s="112">
        <v>-3027.3196412978969</v>
      </c>
      <c r="EI210" s="121">
        <v>2</v>
      </c>
      <c r="EJ210" s="77">
        <v>355.63116091593116</v>
      </c>
      <c r="EN210" s="114" t="s">
        <v>428</v>
      </c>
    </row>
    <row r="211" spans="1:144" hidden="1" x14ac:dyDescent="0.3">
      <c r="A211" s="81">
        <v>150000924</v>
      </c>
      <c r="B211" s="82" t="s">
        <v>429</v>
      </c>
      <c r="C211" s="490" t="s">
        <v>430</v>
      </c>
      <c r="D211" s="84">
        <v>474.29999999999995</v>
      </c>
      <c r="E211" s="115">
        <v>397.4</v>
      </c>
      <c r="F211" s="104"/>
      <c r="G211" s="104">
        <v>76.900000000000006</v>
      </c>
      <c r="H211" s="88">
        <v>10846.240236148386</v>
      </c>
      <c r="I211" s="88">
        <v>10876.045712333835</v>
      </c>
      <c r="J211" s="116">
        <v>29.805476185449152</v>
      </c>
      <c r="K211" s="88">
        <v>3070.7453325536917</v>
      </c>
      <c r="L211" s="88">
        <v>3100.8840442227984</v>
      </c>
      <c r="M211" s="116">
        <v>30.138711669106669</v>
      </c>
      <c r="N211" s="88">
        <v>2875.5400021748355</v>
      </c>
      <c r="O211" s="88">
        <v>2734.1782532525449</v>
      </c>
      <c r="P211" s="116">
        <v>-141.36174892229064</v>
      </c>
      <c r="Q211" s="88">
        <v>0</v>
      </c>
      <c r="R211" s="88">
        <v>0</v>
      </c>
      <c r="S211" s="116">
        <v>0</v>
      </c>
      <c r="T211" s="88">
        <v>0</v>
      </c>
      <c r="U211" s="88">
        <v>0</v>
      </c>
      <c r="V211" s="116">
        <v>0</v>
      </c>
      <c r="W211" s="88">
        <v>5018.3276642156306</v>
      </c>
      <c r="X211" s="88">
        <v>5351.7501464756224</v>
      </c>
      <c r="Y211" s="116">
        <v>333.42248225999174</v>
      </c>
      <c r="Z211" s="88">
        <v>512.24400000000003</v>
      </c>
      <c r="AA211" s="88">
        <v>0</v>
      </c>
      <c r="AB211" s="116">
        <v>-512.24400000000003</v>
      </c>
      <c r="AC211" s="88">
        <v>10189.783496699958</v>
      </c>
      <c r="AD211" s="88">
        <v>11221.363826396948</v>
      </c>
      <c r="AE211" s="117">
        <v>1031.5803296969898</v>
      </c>
      <c r="AF211" s="91">
        <v>32512.880731792498</v>
      </c>
      <c r="AG211" s="92">
        <v>33284.221982681745</v>
      </c>
      <c r="AH211" s="116">
        <v>771.34125088924702</v>
      </c>
      <c r="AI211" s="88">
        <v>0</v>
      </c>
      <c r="AJ211" s="88">
        <v>0</v>
      </c>
      <c r="AK211" s="116">
        <v>0</v>
      </c>
      <c r="AL211" s="88">
        <v>0</v>
      </c>
      <c r="AM211" s="88">
        <v>0</v>
      </c>
      <c r="AN211" s="116">
        <v>0</v>
      </c>
      <c r="AO211" s="88">
        <v>3860.9515157184442</v>
      </c>
      <c r="AP211" s="88">
        <v>3992.8772870697198</v>
      </c>
      <c r="AQ211" s="116">
        <v>131.92577135127567</v>
      </c>
      <c r="AR211" s="88">
        <v>24725.586155845169</v>
      </c>
      <c r="AS211" s="88">
        <v>43844.19</v>
      </c>
      <c r="AT211" s="118">
        <v>19118.603844154833</v>
      </c>
      <c r="AU211" s="88">
        <v>3295.3919219960349</v>
      </c>
      <c r="AV211" s="88">
        <v>0</v>
      </c>
      <c r="AW211" s="94">
        <v>-3295.3919219960349</v>
      </c>
      <c r="AX211" s="88">
        <v>5991.50308010959</v>
      </c>
      <c r="AY211" s="88">
        <v>0</v>
      </c>
      <c r="AZ211" s="117">
        <v>-5991.50308010959</v>
      </c>
      <c r="BA211" s="88">
        <v>1153.6954871374292</v>
      </c>
      <c r="BB211" s="88">
        <v>0</v>
      </c>
      <c r="BC211" s="94">
        <v>-1153.6954871374292</v>
      </c>
      <c r="BD211" s="88">
        <v>0</v>
      </c>
      <c r="BE211" s="88">
        <v>0</v>
      </c>
      <c r="BF211" s="95">
        <v>0</v>
      </c>
      <c r="BG211" s="88">
        <v>0</v>
      </c>
      <c r="BH211" s="88">
        <v>0</v>
      </c>
      <c r="BI211" s="94">
        <v>0</v>
      </c>
      <c r="BJ211" s="88">
        <v>496.60272646211826</v>
      </c>
      <c r="BK211" s="88">
        <v>2718</v>
      </c>
      <c r="BL211" s="95">
        <v>2221.3972735378816</v>
      </c>
      <c r="BM211" s="88">
        <v>128.06100000000001</v>
      </c>
      <c r="BN211" s="88">
        <v>0</v>
      </c>
      <c r="BO211" s="94">
        <v>-128.06100000000001</v>
      </c>
      <c r="BP211" s="91">
        <v>11065.254215705172</v>
      </c>
      <c r="BQ211" s="96">
        <v>2718</v>
      </c>
      <c r="BR211" s="94">
        <v>-8347.2542157051721</v>
      </c>
      <c r="BS211" s="88">
        <v>31043.841315690304</v>
      </c>
      <c r="BT211" s="88">
        <v>47850.977919435158</v>
      </c>
      <c r="BU211" s="116">
        <v>16807.136603744853</v>
      </c>
      <c r="BV211" s="88">
        <v>11664.737639722987</v>
      </c>
      <c r="BW211" s="88">
        <v>16086.411625103668</v>
      </c>
      <c r="BX211" s="116">
        <v>4421.6739853806812</v>
      </c>
      <c r="BY211" s="88">
        <v>12259.046371461533</v>
      </c>
      <c r="BZ211" s="88">
        <v>8032.2070328576065</v>
      </c>
      <c r="CA211" s="116">
        <v>-4226.8393386039261</v>
      </c>
      <c r="CB211" s="88">
        <v>1364.8152995877497</v>
      </c>
      <c r="CC211" s="88">
        <v>1404.1675402182245</v>
      </c>
      <c r="CD211" s="116">
        <v>39.352240630474853</v>
      </c>
      <c r="CE211" s="88">
        <v>165.6475757441595</v>
      </c>
      <c r="CF211" s="88">
        <v>0</v>
      </c>
      <c r="CG211" s="116">
        <v>-165.6475757441595</v>
      </c>
      <c r="CH211" s="88">
        <v>5733.1888628344977</v>
      </c>
      <c r="CI211" s="88">
        <v>4999.1089368783405</v>
      </c>
      <c r="CJ211" s="116">
        <v>-734.07992595615724</v>
      </c>
      <c r="CK211" s="88">
        <v>0</v>
      </c>
      <c r="CL211" s="88">
        <v>0</v>
      </c>
      <c r="CM211" s="116">
        <v>0</v>
      </c>
      <c r="CN211" s="88">
        <v>5733.1888628344977</v>
      </c>
      <c r="CO211" s="96">
        <v>4999.1089368783405</v>
      </c>
      <c r="CP211" s="116">
        <v>-734.07992595615724</v>
      </c>
      <c r="CQ211" s="119">
        <v>134395.94968410252</v>
      </c>
      <c r="CR211" s="77">
        <v>162212.16232424445</v>
      </c>
      <c r="CS211" s="116">
        <v>27816.212640141923</v>
      </c>
      <c r="CT211" s="91">
        <v>161275.13962092303</v>
      </c>
      <c r="CU211" s="98">
        <v>194654.59478909333</v>
      </c>
      <c r="CV211" s="117">
        <v>33379.455168170301</v>
      </c>
      <c r="CW211" s="88">
        <v>3201.375345478245</v>
      </c>
      <c r="CX211" s="88">
        <v>-30178.079822692092</v>
      </c>
      <c r="CY211" s="116">
        <v>-33379.455168170338</v>
      </c>
      <c r="CZ211" s="99">
        <v>33379.455168170331</v>
      </c>
      <c r="DA211" s="8">
        <v>2</v>
      </c>
      <c r="DB211" s="100">
        <v>3447.42</v>
      </c>
      <c r="DC211" s="100">
        <v>6555.61</v>
      </c>
      <c r="DD211" s="100">
        <v>794.38999999999987</v>
      </c>
      <c r="DE211" s="100">
        <v>6088.7199999999993</v>
      </c>
      <c r="DF211" s="101">
        <v>33148.427752609379</v>
      </c>
      <c r="DG211" s="120">
        <v>1973718.1795968153</v>
      </c>
      <c r="DH211" s="494">
        <v>1770.5170314629513</v>
      </c>
      <c r="DI211" s="96">
        <f>VLOOKUP(A211,'[9]побудинковий звіт'!$A$9:$DQ$353,121,FALSE)</f>
        <v>0</v>
      </c>
      <c r="DJ211" s="103">
        <v>6.6759927290331005</v>
      </c>
      <c r="DK211" s="103"/>
      <c r="DL211" s="103">
        <v>6.0714082225956307</v>
      </c>
      <c r="DM211" s="104">
        <v>2653.039510517754</v>
      </c>
      <c r="DN211" s="104">
        <v>466.89129231760404</v>
      </c>
      <c r="DO211" s="105">
        <v>3119.930802835358</v>
      </c>
      <c r="DP211" s="2"/>
      <c r="DQ211" s="104">
        <v>2653.03</v>
      </c>
      <c r="DR211" s="104">
        <v>466.89</v>
      </c>
      <c r="DS211" s="104">
        <v>3119.92</v>
      </c>
      <c r="DT211" s="106">
        <v>3119.9308028353576</v>
      </c>
      <c r="DU211" s="104">
        <v>-1.0802835357480944E-2</v>
      </c>
      <c r="DV211" s="107">
        <v>1104</v>
      </c>
      <c r="DX211" s="77">
        <v>42949.008445860403</v>
      </c>
      <c r="DY211" s="77">
        <v>55874.628000000004</v>
      </c>
      <c r="DZ211" s="108">
        <v>6883.1099999999988</v>
      </c>
      <c r="EB211" s="109">
        <v>296707.03387014201</v>
      </c>
      <c r="ED211" s="110">
        <v>975</v>
      </c>
      <c r="EE211" s="111">
        <v>34123.427752609379</v>
      </c>
      <c r="EG211" s="112">
        <v>31371.184976781908</v>
      </c>
      <c r="EI211" s="121">
        <v>2</v>
      </c>
      <c r="EJ211" s="77">
        <v>738.2732938674144</v>
      </c>
      <c r="EN211" s="114" t="s">
        <v>430</v>
      </c>
    </row>
    <row r="212" spans="1:144" hidden="1" x14ac:dyDescent="0.3">
      <c r="A212" s="81">
        <v>150000933</v>
      </c>
      <c r="B212" s="82" t="s">
        <v>431</v>
      </c>
      <c r="C212" s="490" t="s">
        <v>432</v>
      </c>
      <c r="D212" s="84">
        <v>4735.0700000000006</v>
      </c>
      <c r="E212" s="115">
        <v>4358.7700000000004</v>
      </c>
      <c r="F212" s="104"/>
      <c r="G212" s="104">
        <v>376.3</v>
      </c>
      <c r="H212" s="88">
        <v>63397.142648423302</v>
      </c>
      <c r="I212" s="88">
        <v>65165.113859758858</v>
      </c>
      <c r="J212" s="116">
        <v>1767.9712113355563</v>
      </c>
      <c r="K212" s="88">
        <v>13515.470431674545</v>
      </c>
      <c r="L212" s="88">
        <v>13723.743090100812</v>
      </c>
      <c r="M212" s="116">
        <v>208.2726584262673</v>
      </c>
      <c r="N212" s="88">
        <v>28357.228105772032</v>
      </c>
      <c r="O212" s="88">
        <v>26964.244514427737</v>
      </c>
      <c r="P212" s="116">
        <v>-1392.9835913442948</v>
      </c>
      <c r="Q212" s="88">
        <v>6760.1207614054492</v>
      </c>
      <c r="R212" s="88">
        <v>6428.1400124645679</v>
      </c>
      <c r="S212" s="116">
        <v>-331.98074894088131</v>
      </c>
      <c r="T212" s="88">
        <v>3617.6676330585447</v>
      </c>
      <c r="U212" s="88">
        <v>8862.6711001845088</v>
      </c>
      <c r="V212" s="116">
        <v>5245.0034671259637</v>
      </c>
      <c r="W212" s="88">
        <v>43936.974315989144</v>
      </c>
      <c r="X212" s="88">
        <v>41579.670432297724</v>
      </c>
      <c r="Y212" s="116">
        <v>-2357.3038836914202</v>
      </c>
      <c r="Z212" s="88">
        <v>5093.2475999999997</v>
      </c>
      <c r="AA212" s="88">
        <v>0</v>
      </c>
      <c r="AB212" s="116">
        <v>-5093.2475999999997</v>
      </c>
      <c r="AC212" s="88">
        <v>99924.336444181841</v>
      </c>
      <c r="AD212" s="88">
        <v>111930.11112172494</v>
      </c>
      <c r="AE212" s="117">
        <v>12005.774677543101</v>
      </c>
      <c r="AF212" s="91">
        <v>264602.18794050487</v>
      </c>
      <c r="AG212" s="92">
        <v>274653.69413095916</v>
      </c>
      <c r="AH212" s="116">
        <v>10051.506190454296</v>
      </c>
      <c r="AI212" s="88">
        <v>0</v>
      </c>
      <c r="AJ212" s="88">
        <v>0</v>
      </c>
      <c r="AK212" s="116">
        <v>0</v>
      </c>
      <c r="AL212" s="88">
        <v>0</v>
      </c>
      <c r="AM212" s="88">
        <v>0</v>
      </c>
      <c r="AN212" s="116">
        <v>0</v>
      </c>
      <c r="AO212" s="88">
        <v>15995.297985024767</v>
      </c>
      <c r="AP212" s="88">
        <v>14686.186689015431</v>
      </c>
      <c r="AQ212" s="116">
        <v>-1309.111296009336</v>
      </c>
      <c r="AR212" s="88">
        <v>191718.8367301517</v>
      </c>
      <c r="AS212" s="88">
        <v>176488</v>
      </c>
      <c r="AT212" s="118">
        <v>-15230.836730151699</v>
      </c>
      <c r="AU212" s="88">
        <v>18572.933279428511</v>
      </c>
      <c r="AV212" s="88">
        <v>1235</v>
      </c>
      <c r="AW212" s="94">
        <v>-17337.933279428511</v>
      </c>
      <c r="AX212" s="88">
        <v>26372.718006935469</v>
      </c>
      <c r="AY212" s="88">
        <v>16332</v>
      </c>
      <c r="AZ212" s="117">
        <v>-10040.718006935469</v>
      </c>
      <c r="BA212" s="88">
        <v>13735.974306739756</v>
      </c>
      <c r="BB212" s="88">
        <v>1131</v>
      </c>
      <c r="BC212" s="94">
        <v>-12604.974306739756</v>
      </c>
      <c r="BD212" s="88">
        <v>17990.331635679468</v>
      </c>
      <c r="BE212" s="88">
        <v>0</v>
      </c>
      <c r="BF212" s="95">
        <v>-17990.331635679468</v>
      </c>
      <c r="BG212" s="88">
        <v>8734.4500490427818</v>
      </c>
      <c r="BH212" s="88">
        <v>1786</v>
      </c>
      <c r="BI212" s="94">
        <v>-6948.4500490427818</v>
      </c>
      <c r="BJ212" s="88">
        <v>15899.871510337629</v>
      </c>
      <c r="BK212" s="88">
        <v>3203</v>
      </c>
      <c r="BL212" s="95">
        <v>-12696.871510337629</v>
      </c>
      <c r="BM212" s="88">
        <v>1273.3118999999999</v>
      </c>
      <c r="BN212" s="88">
        <v>2972</v>
      </c>
      <c r="BO212" s="94">
        <v>1698.6881000000001</v>
      </c>
      <c r="BP212" s="91">
        <v>102579.59068816362</v>
      </c>
      <c r="BQ212" s="96">
        <v>26659</v>
      </c>
      <c r="BR212" s="94">
        <v>-75920.590688163618</v>
      </c>
      <c r="BS212" s="88">
        <v>275684.98318632564</v>
      </c>
      <c r="BT212" s="88">
        <v>332776.25779118284</v>
      </c>
      <c r="BU212" s="116">
        <v>57091.274604857201</v>
      </c>
      <c r="BV212" s="88">
        <v>125550.26077334977</v>
      </c>
      <c r="BW212" s="88">
        <v>126056.13661488441</v>
      </c>
      <c r="BX212" s="116">
        <v>505.87584153463831</v>
      </c>
      <c r="BY212" s="88">
        <v>72807.411116675197</v>
      </c>
      <c r="BZ212" s="88">
        <v>68072.268049507373</v>
      </c>
      <c r="CA212" s="116">
        <v>-4735.1430671678245</v>
      </c>
      <c r="CB212" s="88">
        <v>11773.126369341056</v>
      </c>
      <c r="CC212" s="88">
        <v>12112.585417022628</v>
      </c>
      <c r="CD212" s="116">
        <v>339.45904768157197</v>
      </c>
      <c r="CE212" s="88">
        <v>1428.9038543164413</v>
      </c>
      <c r="CF212" s="88">
        <v>2723.0541624117423</v>
      </c>
      <c r="CG212" s="116">
        <v>1294.1503080953009</v>
      </c>
      <c r="CH212" s="88">
        <v>41605.675152640782</v>
      </c>
      <c r="CI212" s="88">
        <v>32212.642263898797</v>
      </c>
      <c r="CJ212" s="116">
        <v>-9393.0328887419855</v>
      </c>
      <c r="CK212" s="88">
        <v>0</v>
      </c>
      <c r="CL212" s="88">
        <v>0</v>
      </c>
      <c r="CM212" s="116">
        <v>0</v>
      </c>
      <c r="CN212" s="88">
        <v>41605.675152640782</v>
      </c>
      <c r="CO212" s="96">
        <v>32212.642263898797</v>
      </c>
      <c r="CP212" s="116">
        <v>-9393.0328887419855</v>
      </c>
      <c r="CQ212" s="119">
        <v>1103746.2737964937</v>
      </c>
      <c r="CR212" s="77">
        <v>1066439.8251188823</v>
      </c>
      <c r="CS212" s="116">
        <v>-37306.448677611304</v>
      </c>
      <c r="CT212" s="91">
        <v>1324495.5285557923</v>
      </c>
      <c r="CU212" s="98">
        <v>1279727.7901426589</v>
      </c>
      <c r="CV212" s="117">
        <v>-44767.738413133426</v>
      </c>
      <c r="CW212" s="88">
        <v>43514.765227902193</v>
      </c>
      <c r="CX212" s="88">
        <v>88282.503641035873</v>
      </c>
      <c r="CY212" s="116">
        <v>44767.73841313368</v>
      </c>
      <c r="CZ212" s="99">
        <v>-44767.738413133658</v>
      </c>
      <c r="DA212" s="8">
        <v>2</v>
      </c>
      <c r="DB212" s="100">
        <v>41813.449999999997</v>
      </c>
      <c r="DC212" s="100">
        <v>55354.659999999996</v>
      </c>
      <c r="DD212" s="100">
        <v>17703.149999999998</v>
      </c>
      <c r="DE212" s="100">
        <v>53545.149999999994</v>
      </c>
      <c r="DF212" s="101">
        <v>-20998.399665872916</v>
      </c>
      <c r="DG212" s="120">
        <v>16416123.525404334</v>
      </c>
      <c r="DH212" s="494">
        <v>19419.4175169345</v>
      </c>
      <c r="DI212" s="96">
        <f>VLOOKUP(A212,'[9]побудинковий звіт'!$A$9:$DQ$353,121,FALSE)</f>
        <v>13100.1</v>
      </c>
      <c r="DJ212" s="103">
        <v>5.5279015960138524</v>
      </c>
      <c r="DK212" s="103"/>
      <c r="DL212" s="103">
        <v>4.8087382599962156</v>
      </c>
      <c r="DM212" s="104">
        <v>24094.851639657303</v>
      </c>
      <c r="DN212" s="104">
        <v>1809.528207236576</v>
      </c>
      <c r="DO212" s="105">
        <v>25904.37984689388</v>
      </c>
      <c r="DP212" s="2"/>
      <c r="DQ212" s="104">
        <v>24110.3</v>
      </c>
      <c r="DR212" s="104">
        <v>1809.5100000000002</v>
      </c>
      <c r="DS212" s="104">
        <v>25919.809999999998</v>
      </c>
      <c r="DT212" s="106">
        <v>26005.965650215032</v>
      </c>
      <c r="DU212" s="104">
        <v>-86.155650215034257</v>
      </c>
      <c r="DV212" s="107">
        <v>1202</v>
      </c>
      <c r="DX212" s="77">
        <v>353158.11290197837</v>
      </c>
      <c r="DY212" s="77">
        <v>243776.4</v>
      </c>
      <c r="DZ212" s="108">
        <v>71248.299999999988</v>
      </c>
      <c r="EB212" s="109">
        <v>2300626.0407618205</v>
      </c>
      <c r="ED212" s="110">
        <v>18709</v>
      </c>
      <c r="EE212" s="111">
        <v>-2289.3996658729156</v>
      </c>
      <c r="EG212" s="112">
        <v>-743.07998511966071</v>
      </c>
      <c r="EI212" s="121">
        <v>5</v>
      </c>
      <c r="EJ212" s="77">
        <v>6613.7081887984787</v>
      </c>
      <c r="EN212" s="114" t="s">
        <v>432</v>
      </c>
    </row>
    <row r="213" spans="1:144" hidden="1" x14ac:dyDescent="0.3">
      <c r="A213" s="81">
        <v>150000934</v>
      </c>
      <c r="B213" s="82" t="s">
        <v>433</v>
      </c>
      <c r="C213" s="492" t="s">
        <v>434</v>
      </c>
      <c r="D213" s="84">
        <v>1981.17</v>
      </c>
      <c r="E213" s="115">
        <v>1981.17</v>
      </c>
      <c r="F213" s="104"/>
      <c r="G213" s="104">
        <v>0</v>
      </c>
      <c r="H213" s="88">
        <v>29658.278952316883</v>
      </c>
      <c r="I213" s="88">
        <v>30320.571062447063</v>
      </c>
      <c r="J213" s="116">
        <v>662.29211013017994</v>
      </c>
      <c r="K213" s="88">
        <v>4386.6022805400344</v>
      </c>
      <c r="L213" s="88">
        <v>4449.4585538228639</v>
      </c>
      <c r="M213" s="116">
        <v>62.856273282829534</v>
      </c>
      <c r="N213" s="88">
        <v>11174.443281820466</v>
      </c>
      <c r="O213" s="88">
        <v>10625.676423758872</v>
      </c>
      <c r="P213" s="116">
        <v>-548.76685806159367</v>
      </c>
      <c r="Q213" s="88">
        <v>0</v>
      </c>
      <c r="R213" s="88">
        <v>0</v>
      </c>
      <c r="S213" s="116">
        <v>0</v>
      </c>
      <c r="T213" s="88">
        <v>0</v>
      </c>
      <c r="U213" s="88">
        <v>0</v>
      </c>
      <c r="V213" s="116">
        <v>0</v>
      </c>
      <c r="W213" s="88">
        <v>19016.422040012352</v>
      </c>
      <c r="X213" s="88">
        <v>16387.519978377473</v>
      </c>
      <c r="Y213" s="116">
        <v>-2628.9020616348789</v>
      </c>
      <c r="Z213" s="88">
        <v>2139.6636000000003</v>
      </c>
      <c r="AA213" s="88">
        <v>0</v>
      </c>
      <c r="AB213" s="116">
        <v>-2139.6636000000003</v>
      </c>
      <c r="AC213" s="88">
        <v>41478.929630129722</v>
      </c>
      <c r="AD213" s="88">
        <v>46872.083853980279</v>
      </c>
      <c r="AE213" s="117">
        <v>5393.1542238505572</v>
      </c>
      <c r="AF213" s="91">
        <v>107854.33978481946</v>
      </c>
      <c r="AG213" s="92">
        <v>108655.30987238654</v>
      </c>
      <c r="AH213" s="116">
        <v>800.97008756708237</v>
      </c>
      <c r="AI213" s="88">
        <v>0</v>
      </c>
      <c r="AJ213" s="88">
        <v>0</v>
      </c>
      <c r="AK213" s="116">
        <v>0</v>
      </c>
      <c r="AL213" s="88">
        <v>0</v>
      </c>
      <c r="AM213" s="88">
        <v>0</v>
      </c>
      <c r="AN213" s="116">
        <v>0</v>
      </c>
      <c r="AO213" s="88">
        <v>19933.004363739466</v>
      </c>
      <c r="AP213" s="88">
        <v>17391.924903667066</v>
      </c>
      <c r="AQ213" s="116">
        <v>-2541.0794600724003</v>
      </c>
      <c r="AR213" s="88">
        <v>75895.136243381188</v>
      </c>
      <c r="AS213" s="88">
        <v>60192.89</v>
      </c>
      <c r="AT213" s="118">
        <v>-15702.246243381189</v>
      </c>
      <c r="AU213" s="88">
        <v>8856.7023961304294</v>
      </c>
      <c r="AV213" s="88">
        <v>1114</v>
      </c>
      <c r="AW213" s="94">
        <v>-7742.7023961304294</v>
      </c>
      <c r="AX213" s="88">
        <v>8560.3422751379567</v>
      </c>
      <c r="AY213" s="88">
        <v>117.92</v>
      </c>
      <c r="AZ213" s="117">
        <v>-8442.4222751379566</v>
      </c>
      <c r="BA213" s="88">
        <v>5853.7538875201917</v>
      </c>
      <c r="BB213" s="88">
        <v>2838</v>
      </c>
      <c r="BC213" s="94">
        <v>-3015.7538875201917</v>
      </c>
      <c r="BD213" s="88">
        <v>0</v>
      </c>
      <c r="BE213" s="88">
        <v>0</v>
      </c>
      <c r="BF213" s="95">
        <v>0</v>
      </c>
      <c r="BG213" s="88">
        <v>0</v>
      </c>
      <c r="BH213" s="88">
        <v>0</v>
      </c>
      <c r="BI213" s="94">
        <v>0</v>
      </c>
      <c r="BJ213" s="88">
        <v>5567.8935030322027</v>
      </c>
      <c r="BK213" s="88">
        <v>1486</v>
      </c>
      <c r="BL213" s="95">
        <v>-4081.8935030322027</v>
      </c>
      <c r="BM213" s="88">
        <v>534.91590000000008</v>
      </c>
      <c r="BN213" s="88">
        <v>6269</v>
      </c>
      <c r="BO213" s="94">
        <v>5734.0841</v>
      </c>
      <c r="BP213" s="91">
        <v>29373.60796182078</v>
      </c>
      <c r="BQ213" s="96">
        <v>11824.92</v>
      </c>
      <c r="BR213" s="94">
        <v>-17548.687961820782</v>
      </c>
      <c r="BS213" s="88">
        <v>125925.58131790135</v>
      </c>
      <c r="BT213" s="88">
        <v>150030.57010793526</v>
      </c>
      <c r="BU213" s="116">
        <v>24104.988790033909</v>
      </c>
      <c r="BV213" s="88">
        <v>58676.908978968975</v>
      </c>
      <c r="BW213" s="88">
        <v>60491.462752949992</v>
      </c>
      <c r="BX213" s="116">
        <v>1814.553773981017</v>
      </c>
      <c r="BY213" s="88">
        <v>36879.302159478473</v>
      </c>
      <c r="BZ213" s="88">
        <v>30484.728929009019</v>
      </c>
      <c r="CA213" s="116">
        <v>-6394.5732304694538</v>
      </c>
      <c r="CB213" s="88">
        <v>0</v>
      </c>
      <c r="CC213" s="88">
        <v>0</v>
      </c>
      <c r="CD213" s="116">
        <v>0</v>
      </c>
      <c r="CE213" s="88">
        <v>0</v>
      </c>
      <c r="CF213" s="88">
        <v>0</v>
      </c>
      <c r="CG213" s="116">
        <v>0</v>
      </c>
      <c r="CH213" s="88">
        <v>36999.413167834457</v>
      </c>
      <c r="CI213" s="88">
        <v>30430.542196179937</v>
      </c>
      <c r="CJ213" s="116">
        <v>-6568.87097165452</v>
      </c>
      <c r="CK213" s="88">
        <v>0</v>
      </c>
      <c r="CL213" s="88">
        <v>0</v>
      </c>
      <c r="CM213" s="116">
        <v>0</v>
      </c>
      <c r="CN213" s="88">
        <v>36999.413167834457</v>
      </c>
      <c r="CO213" s="96">
        <v>30430.542196179937</v>
      </c>
      <c r="CP213" s="116">
        <v>-6568.87097165452</v>
      </c>
      <c r="CQ213" s="119">
        <v>491537.29397794418</v>
      </c>
      <c r="CR213" s="77">
        <v>469502.34876212775</v>
      </c>
      <c r="CS213" s="116">
        <v>-22034.945215816435</v>
      </c>
      <c r="CT213" s="91">
        <v>589844.75277353299</v>
      </c>
      <c r="CU213" s="98">
        <v>563402.81851455325</v>
      </c>
      <c r="CV213" s="117">
        <v>-26441.934258979745</v>
      </c>
      <c r="CW213" s="88">
        <v>20733.008566024168</v>
      </c>
      <c r="CX213" s="88">
        <v>47174.942825003687</v>
      </c>
      <c r="CY213" s="116">
        <v>26441.93425897952</v>
      </c>
      <c r="CZ213" s="99">
        <v>-26441.934258979585</v>
      </c>
      <c r="DA213" s="8">
        <v>2</v>
      </c>
      <c r="DB213" s="100">
        <v>96532.28</v>
      </c>
      <c r="DC213" s="100">
        <v>0</v>
      </c>
      <c r="DD213" s="100">
        <v>84944.45</v>
      </c>
      <c r="DE213" s="100">
        <v>0</v>
      </c>
      <c r="DF213" s="101">
        <v>-45792.280749415688</v>
      </c>
      <c r="DG213" s="120">
        <v>7326933.1360746855</v>
      </c>
      <c r="DH213" s="494">
        <v>8826.6110398174533</v>
      </c>
      <c r="DI213" s="96">
        <f>VLOOKUP(A213,'[9]побудинковий звіт'!$A$9:$DQ$353,121,FALSE)</f>
        <v>0</v>
      </c>
      <c r="DJ213" s="103">
        <v>5.8489643168303616</v>
      </c>
      <c r="DK213" s="103"/>
      <c r="DL213" s="103">
        <v>5.0890944801119566</v>
      </c>
      <c r="DM213" s="104">
        <v>11587.792635574808</v>
      </c>
      <c r="DN213" s="104">
        <v>0</v>
      </c>
      <c r="DO213" s="105">
        <v>11587.792635574808</v>
      </c>
      <c r="DP213" s="2"/>
      <c r="DQ213" s="104">
        <v>11587.83</v>
      </c>
      <c r="DR213" s="104">
        <v>0</v>
      </c>
      <c r="DS213" s="104">
        <v>11587.83</v>
      </c>
      <c r="DT213" s="106">
        <v>11644.318453309321</v>
      </c>
      <c r="DU213" s="104">
        <v>-56.488453309320903</v>
      </c>
      <c r="DV213" s="107">
        <v>1136</v>
      </c>
      <c r="DX213" s="77">
        <v>126322.49304624237</v>
      </c>
      <c r="DY213" s="77">
        <v>86421.371999999988</v>
      </c>
      <c r="DZ213" s="108">
        <v>84944.45</v>
      </c>
      <c r="EB213" s="109">
        <v>910741.63492057426</v>
      </c>
      <c r="ED213" s="110">
        <v>33234</v>
      </c>
      <c r="EE213" s="111">
        <v>-12558.280749415688</v>
      </c>
      <c r="EG213" s="112">
        <v>-2826.858485631994</v>
      </c>
      <c r="EI213" s="121">
        <v>4</v>
      </c>
      <c r="EJ213" s="77">
        <v>2242.6094226121595</v>
      </c>
      <c r="EN213" s="114" t="s">
        <v>434</v>
      </c>
    </row>
    <row r="214" spans="1:144" hidden="1" x14ac:dyDescent="0.3">
      <c r="A214" s="81">
        <v>150000935</v>
      </c>
      <c r="B214" s="82" t="s">
        <v>435</v>
      </c>
      <c r="C214" s="490" t="s">
        <v>436</v>
      </c>
      <c r="D214" s="84">
        <v>286.2</v>
      </c>
      <c r="E214" s="115">
        <v>286.2</v>
      </c>
      <c r="F214" s="104"/>
      <c r="G214" s="104">
        <v>0</v>
      </c>
      <c r="H214" s="88">
        <v>4894.7889038096082</v>
      </c>
      <c r="I214" s="88">
        <v>4974.1343371498488</v>
      </c>
      <c r="J214" s="116">
        <v>79.345433340240561</v>
      </c>
      <c r="K214" s="88">
        <v>1309.8800433717033</v>
      </c>
      <c r="L214" s="88">
        <v>1322.7267230282491</v>
      </c>
      <c r="M214" s="116">
        <v>12.846679656545803</v>
      </c>
      <c r="N214" s="88">
        <v>1681.1836427170749</v>
      </c>
      <c r="O214" s="88">
        <v>1598.8828369437615</v>
      </c>
      <c r="P214" s="116">
        <v>-82.300805773313414</v>
      </c>
      <c r="Q214" s="88">
        <v>0</v>
      </c>
      <c r="R214" s="88">
        <v>0</v>
      </c>
      <c r="S214" s="116">
        <v>0</v>
      </c>
      <c r="T214" s="88">
        <v>0</v>
      </c>
      <c r="U214" s="88">
        <v>0</v>
      </c>
      <c r="V214" s="116">
        <v>0</v>
      </c>
      <c r="W214" s="88">
        <v>2374.834761311718</v>
      </c>
      <c r="X214" s="88">
        <v>2686.3881295638284</v>
      </c>
      <c r="Y214" s="116">
        <v>311.55336825211043</v>
      </c>
      <c r="Z214" s="88">
        <v>309.09600000000006</v>
      </c>
      <c r="AA214" s="88">
        <v>0</v>
      </c>
      <c r="AB214" s="116">
        <v>-309.09600000000006</v>
      </c>
      <c r="AC214" s="88">
        <v>5992.2060998850475</v>
      </c>
      <c r="AD214" s="88">
        <v>6770.9063660481706</v>
      </c>
      <c r="AE214" s="117">
        <v>778.70026616312316</v>
      </c>
      <c r="AF214" s="91">
        <v>16561.989451095153</v>
      </c>
      <c r="AG214" s="92">
        <v>17353.038392733859</v>
      </c>
      <c r="AH214" s="116">
        <v>791.04894163870631</v>
      </c>
      <c r="AI214" s="88">
        <v>0</v>
      </c>
      <c r="AJ214" s="88">
        <v>0</v>
      </c>
      <c r="AK214" s="116">
        <v>0</v>
      </c>
      <c r="AL214" s="88">
        <v>0</v>
      </c>
      <c r="AM214" s="88">
        <v>0</v>
      </c>
      <c r="AN214" s="116">
        <v>0</v>
      </c>
      <c r="AO214" s="88">
        <v>3303.57096719127</v>
      </c>
      <c r="AP214" s="88">
        <v>2872.5416002990396</v>
      </c>
      <c r="AQ214" s="116">
        <v>-431.02936689223043</v>
      </c>
      <c r="AR214" s="88">
        <v>17231.335791240384</v>
      </c>
      <c r="AS214" s="88">
        <v>22849</v>
      </c>
      <c r="AT214" s="118">
        <v>5617.6642087596156</v>
      </c>
      <c r="AU214" s="88">
        <v>2798.8554632474452</v>
      </c>
      <c r="AV214" s="88">
        <v>0</v>
      </c>
      <c r="AW214" s="94">
        <v>-2798.8554632474452</v>
      </c>
      <c r="AX214" s="88">
        <v>2556.6812066390121</v>
      </c>
      <c r="AY214" s="88">
        <v>0</v>
      </c>
      <c r="AZ214" s="117">
        <v>-2556.6812066390121</v>
      </c>
      <c r="BA214" s="88">
        <v>576.87683684234662</v>
      </c>
      <c r="BB214" s="88">
        <v>0</v>
      </c>
      <c r="BC214" s="94">
        <v>-576.87683684234662</v>
      </c>
      <c r="BD214" s="88">
        <v>0</v>
      </c>
      <c r="BE214" s="88">
        <v>0</v>
      </c>
      <c r="BF214" s="95">
        <v>0</v>
      </c>
      <c r="BG214" s="88">
        <v>0</v>
      </c>
      <c r="BH214" s="88">
        <v>0</v>
      </c>
      <c r="BI214" s="94">
        <v>0</v>
      </c>
      <c r="BJ214" s="88">
        <v>247.92602528433363</v>
      </c>
      <c r="BK214" s="88">
        <v>0</v>
      </c>
      <c r="BL214" s="95">
        <v>-247.92602528433363</v>
      </c>
      <c r="BM214" s="88">
        <v>77.274000000000015</v>
      </c>
      <c r="BN214" s="88">
        <v>0</v>
      </c>
      <c r="BO214" s="94">
        <v>-77.274000000000015</v>
      </c>
      <c r="BP214" s="91">
        <v>6257.613532013138</v>
      </c>
      <c r="BQ214" s="96">
        <v>0</v>
      </c>
      <c r="BR214" s="94">
        <v>-6257.613532013138</v>
      </c>
      <c r="BS214" s="88">
        <v>19765.56084826195</v>
      </c>
      <c r="BT214" s="88">
        <v>24351.147580157805</v>
      </c>
      <c r="BU214" s="116">
        <v>4585.5867318958553</v>
      </c>
      <c r="BV214" s="88">
        <v>5009.3086218192893</v>
      </c>
      <c r="BW214" s="88">
        <v>5799.2869988004677</v>
      </c>
      <c r="BX214" s="116">
        <v>789.97837698117837</v>
      </c>
      <c r="BY214" s="88">
        <v>6670.6792903331361</v>
      </c>
      <c r="BZ214" s="88">
        <v>5407.1653126224974</v>
      </c>
      <c r="CA214" s="116">
        <v>-1263.5139777106388</v>
      </c>
      <c r="CB214" s="88">
        <v>0</v>
      </c>
      <c r="CC214" s="88">
        <v>0</v>
      </c>
      <c r="CD214" s="116">
        <v>0</v>
      </c>
      <c r="CE214" s="88">
        <v>0</v>
      </c>
      <c r="CF214" s="88">
        <v>0</v>
      </c>
      <c r="CG214" s="116">
        <v>0</v>
      </c>
      <c r="CH214" s="88">
        <v>5760.5164024647811</v>
      </c>
      <c r="CI214" s="88">
        <v>3121.3609453358549</v>
      </c>
      <c r="CJ214" s="116">
        <v>-2639.1554571289262</v>
      </c>
      <c r="CK214" s="88">
        <v>0</v>
      </c>
      <c r="CL214" s="88">
        <v>0</v>
      </c>
      <c r="CM214" s="116">
        <v>0</v>
      </c>
      <c r="CN214" s="88">
        <v>5760.5164024647811</v>
      </c>
      <c r="CO214" s="96">
        <v>3121.3609453358549</v>
      </c>
      <c r="CP214" s="116">
        <v>-2639.1554571289262</v>
      </c>
      <c r="CQ214" s="119">
        <v>80560.574904419103</v>
      </c>
      <c r="CR214" s="77">
        <v>81753.540829949518</v>
      </c>
      <c r="CS214" s="116">
        <v>1192.9659255304141</v>
      </c>
      <c r="CT214" s="91">
        <v>96672.689885302927</v>
      </c>
      <c r="CU214" s="98">
        <v>98104.248995939415</v>
      </c>
      <c r="CV214" s="117">
        <v>1431.5591106364882</v>
      </c>
      <c r="CW214" s="88">
        <v>1831.802233699734</v>
      </c>
      <c r="CX214" s="88">
        <v>400.24312306322827</v>
      </c>
      <c r="CY214" s="116">
        <v>-1431.5591106365057</v>
      </c>
      <c r="CZ214" s="99">
        <v>1431.5591106364873</v>
      </c>
      <c r="DA214" s="8">
        <v>2</v>
      </c>
      <c r="DB214" s="100">
        <v>4358.8999999999996</v>
      </c>
      <c r="DC214" s="100">
        <v>0</v>
      </c>
      <c r="DD214" s="100">
        <v>2491.3599999999997</v>
      </c>
      <c r="DE214" s="100">
        <v>0</v>
      </c>
      <c r="DF214" s="101">
        <v>8639.3927660196932</v>
      </c>
      <c r="DG214" s="120">
        <v>1182053.9054280319</v>
      </c>
      <c r="DH214" s="494">
        <v>1275.093040776791</v>
      </c>
      <c r="DI214" s="96">
        <f>VLOOKUP(A214,'[9]побудинковий звіт'!$A$9:$DQ$353,121,FALSE)</f>
        <v>0</v>
      </c>
      <c r="DJ214" s="103">
        <v>6.5412780168068663</v>
      </c>
      <c r="DK214" s="103"/>
      <c r="DL214" s="103">
        <v>6.1423626080611413</v>
      </c>
      <c r="DM214" s="104">
        <v>1872.113768410125</v>
      </c>
      <c r="DN214" s="104">
        <v>0</v>
      </c>
      <c r="DO214" s="105">
        <v>1872.113768410125</v>
      </c>
      <c r="DP214" s="2"/>
      <c r="DQ214" s="104">
        <v>1867.54</v>
      </c>
      <c r="DR214" s="104">
        <v>0</v>
      </c>
      <c r="DS214" s="104">
        <v>1867.54</v>
      </c>
      <c r="DT214" s="106">
        <v>1872.1137684101252</v>
      </c>
      <c r="DU214" s="104">
        <v>-4.5737684101252398</v>
      </c>
      <c r="DV214" s="107">
        <v>1104</v>
      </c>
      <c r="DX214" s="77">
        <v>28186.73918790423</v>
      </c>
      <c r="DY214" s="77">
        <v>27418.799999999999</v>
      </c>
      <c r="DZ214" s="108">
        <v>2491.3599999999997</v>
      </c>
      <c r="EB214" s="109">
        <v>206776.0294948846</v>
      </c>
      <c r="ED214" s="110">
        <v>-5581</v>
      </c>
      <c r="EE214" s="111">
        <v>3058.3927660196932</v>
      </c>
      <c r="EG214" s="112">
        <v>7525.6451169632774</v>
      </c>
      <c r="EI214" s="121">
        <v>2</v>
      </c>
      <c r="EJ214" s="77">
        <v>544.80696792439858</v>
      </c>
      <c r="EN214" s="114" t="s">
        <v>436</v>
      </c>
    </row>
    <row r="215" spans="1:144" ht="14.1" hidden="1" customHeight="1" x14ac:dyDescent="0.3">
      <c r="A215" s="81">
        <v>150000937</v>
      </c>
      <c r="B215" s="82" t="s">
        <v>437</v>
      </c>
      <c r="C215" s="490" t="s">
        <v>438</v>
      </c>
      <c r="D215" s="84">
        <v>3813.3</v>
      </c>
      <c r="E215" s="115">
        <v>3813.3</v>
      </c>
      <c r="F215" s="104">
        <v>407.65</v>
      </c>
      <c r="G215" s="104">
        <v>0</v>
      </c>
      <c r="H215" s="88">
        <v>26380.941903022696</v>
      </c>
      <c r="I215" s="88">
        <v>25501.083488093715</v>
      </c>
      <c r="J215" s="116">
        <v>-879.8584149289818</v>
      </c>
      <c r="K215" s="88">
        <v>10484.779444258536</v>
      </c>
      <c r="L215" s="88">
        <v>9650.6163681976905</v>
      </c>
      <c r="M215" s="116">
        <v>-834.16307606084592</v>
      </c>
      <c r="N215" s="88">
        <v>23230.85844683852</v>
      </c>
      <c r="O215" s="88">
        <v>22089.882770476812</v>
      </c>
      <c r="P215" s="116">
        <v>-1140.9756763617079</v>
      </c>
      <c r="Q215" s="88">
        <v>5454.1209699338815</v>
      </c>
      <c r="R215" s="88">
        <v>5185.9752080404633</v>
      </c>
      <c r="S215" s="116">
        <v>-268.14576189341824</v>
      </c>
      <c r="T215" s="88">
        <v>4703.008298398252</v>
      </c>
      <c r="U215" s="88">
        <v>3284.2578347905392</v>
      </c>
      <c r="V215" s="116">
        <v>-1418.7504636077128</v>
      </c>
      <c r="W215" s="88">
        <v>36926.456153704305</v>
      </c>
      <c r="X215" s="88">
        <v>32164.452340070748</v>
      </c>
      <c r="Y215" s="116">
        <v>-4762.003813633557</v>
      </c>
      <c r="Z215" s="88">
        <v>4118.3639999999996</v>
      </c>
      <c r="AA215" s="88">
        <v>106.67280577087284</v>
      </c>
      <c r="AB215" s="116">
        <v>-4011.6911942291267</v>
      </c>
      <c r="AC215" s="88">
        <v>79837.45875336483</v>
      </c>
      <c r="AD215" s="88">
        <v>90205.413125670239</v>
      </c>
      <c r="AE215" s="117">
        <v>10367.954372305408</v>
      </c>
      <c r="AF215" s="91">
        <v>191135.98796952103</v>
      </c>
      <c r="AG215" s="92">
        <v>188188.35394111107</v>
      </c>
      <c r="AH215" s="116">
        <v>-2947.634028409957</v>
      </c>
      <c r="AI215" s="88">
        <v>130469.83963160645</v>
      </c>
      <c r="AJ215" s="88">
        <v>128931.32033537682</v>
      </c>
      <c r="AK215" s="116">
        <v>-1538.5192962296278</v>
      </c>
      <c r="AL215" s="88">
        <v>5674.0468949999995</v>
      </c>
      <c r="AM215" s="88">
        <v>4302.450164440992</v>
      </c>
      <c r="AN215" s="116">
        <v>-1371.5967305590075</v>
      </c>
      <c r="AO215" s="88">
        <v>14120.265018035849</v>
      </c>
      <c r="AP215" s="88">
        <v>15164.019719749507</v>
      </c>
      <c r="AQ215" s="116">
        <v>1043.7547017136585</v>
      </c>
      <c r="AR215" s="88">
        <v>217922.20277225607</v>
      </c>
      <c r="AS215" s="88">
        <v>183788.7</v>
      </c>
      <c r="AT215" s="118">
        <v>-34133.502772256063</v>
      </c>
      <c r="AU215" s="88">
        <v>8182.8769075730861</v>
      </c>
      <c r="AV215" s="88">
        <v>7449.52</v>
      </c>
      <c r="AW215" s="94">
        <v>-733.35690757308566</v>
      </c>
      <c r="AX215" s="88">
        <v>15687.612014721395</v>
      </c>
      <c r="AY215" s="88">
        <v>19579</v>
      </c>
      <c r="AZ215" s="117">
        <v>3891.3879852786049</v>
      </c>
      <c r="BA215" s="88">
        <v>6671.0417521943837</v>
      </c>
      <c r="BB215" s="88">
        <v>6793</v>
      </c>
      <c r="BC215" s="94">
        <v>121.95824780561634</v>
      </c>
      <c r="BD215" s="88">
        <v>13572.713903495784</v>
      </c>
      <c r="BE215" s="88">
        <v>7481</v>
      </c>
      <c r="BF215" s="95">
        <v>-6091.7139034957836</v>
      </c>
      <c r="BG215" s="88">
        <v>9845.374441636799</v>
      </c>
      <c r="BH215" s="88">
        <v>2756</v>
      </c>
      <c r="BI215" s="94">
        <v>-7089.374441636799</v>
      </c>
      <c r="BJ215" s="88">
        <v>10864.570675352614</v>
      </c>
      <c r="BK215" s="88">
        <v>18812</v>
      </c>
      <c r="BL215" s="95">
        <v>7947.4293246473862</v>
      </c>
      <c r="BM215" s="88">
        <v>2415.3441781824131</v>
      </c>
      <c r="BN215" s="88">
        <v>0</v>
      </c>
      <c r="BO215" s="94">
        <v>-2415.3441781824131</v>
      </c>
      <c r="BP215" s="91">
        <v>67239.53387315647</v>
      </c>
      <c r="BQ215" s="96">
        <v>62870.520000000004</v>
      </c>
      <c r="BR215" s="94">
        <v>-4369.0138731564657</v>
      </c>
      <c r="BS215" s="88">
        <v>231131.35129191112</v>
      </c>
      <c r="BT215" s="88">
        <v>268871.04013888643</v>
      </c>
      <c r="BU215" s="116">
        <v>37739.688846975303</v>
      </c>
      <c r="BV215" s="88">
        <v>130816.76269647165</v>
      </c>
      <c r="BW215" s="88">
        <v>132026.56468042289</v>
      </c>
      <c r="BX215" s="116">
        <v>1209.8019839512417</v>
      </c>
      <c r="BY215" s="88">
        <v>44600.381164245788</v>
      </c>
      <c r="BZ215" s="88">
        <v>43160.249467270653</v>
      </c>
      <c r="CA215" s="116">
        <v>-1440.1316969751351</v>
      </c>
      <c r="CB215" s="88">
        <v>4114.6861053145312</v>
      </c>
      <c r="CC215" s="88">
        <v>4199.3795595311385</v>
      </c>
      <c r="CD215" s="116">
        <v>84.693454216607279</v>
      </c>
      <c r="CE215" s="88">
        <v>495.39461904795365</v>
      </c>
      <c r="CF215" s="88">
        <v>0</v>
      </c>
      <c r="CG215" s="116">
        <v>-495.39461904795365</v>
      </c>
      <c r="CH215" s="88">
        <v>52714.811872147824</v>
      </c>
      <c r="CI215" s="88">
        <v>37661.624884824196</v>
      </c>
      <c r="CJ215" s="116">
        <v>-15053.186987323628</v>
      </c>
      <c r="CK215" s="88">
        <v>70206.211716161866</v>
      </c>
      <c r="CL215" s="88">
        <v>65851.107698531036</v>
      </c>
      <c r="CM215" s="116">
        <v>-4355.1040176308306</v>
      </c>
      <c r="CN215" s="88">
        <v>122921.02358830969</v>
      </c>
      <c r="CO215" s="96">
        <v>103512.73258335523</v>
      </c>
      <c r="CP215" s="116">
        <v>-19408.291004954459</v>
      </c>
      <c r="CQ215" s="119">
        <v>1160641.4756248766</v>
      </c>
      <c r="CR215" s="77">
        <v>1135015.3305901447</v>
      </c>
      <c r="CS215" s="116">
        <v>-25626.145034731831</v>
      </c>
      <c r="CT215" s="91">
        <v>1392769.7707498518</v>
      </c>
      <c r="CU215" s="98">
        <v>1362018.3967081737</v>
      </c>
      <c r="CV215" s="117">
        <v>-30751.374041678151</v>
      </c>
      <c r="CW215" s="88">
        <v>42801.272765017246</v>
      </c>
      <c r="CX215" s="88">
        <v>73552.646806695571</v>
      </c>
      <c r="CY215" s="116">
        <v>30751.374041678326</v>
      </c>
      <c r="CZ215" s="99">
        <v>-30751.374041678137</v>
      </c>
      <c r="DA215" s="8">
        <v>1</v>
      </c>
      <c r="DB215" s="100">
        <v>107560.46</v>
      </c>
      <c r="DC215" s="100">
        <v>0</v>
      </c>
      <c r="DD215" s="100">
        <v>80695.62000000001</v>
      </c>
      <c r="DE215" s="100">
        <v>0</v>
      </c>
      <c r="DF215" s="101">
        <v>-66721.202124314266</v>
      </c>
      <c r="DG215" s="120">
        <v>17226852.52217843</v>
      </c>
      <c r="DH215" s="494">
        <v>16989.211364060575</v>
      </c>
      <c r="DI215" s="96">
        <f>VLOOKUP(A215,'[9]побудинковий звіт'!$A$9:$DQ$353,121,FALSE)</f>
        <v>12208.04</v>
      </c>
      <c r="DJ215" s="103">
        <v>5.8706639677490982</v>
      </c>
      <c r="DK215" s="103">
        <v>7.1588742181482861</v>
      </c>
      <c r="DL215" s="103">
        <v>5.0752130724542273</v>
      </c>
      <c r="DM215" s="104">
        <v>26773.796147489629</v>
      </c>
      <c r="DN215" s="104">
        <v>0</v>
      </c>
      <c r="DO215" s="105">
        <v>26773.796147489629</v>
      </c>
      <c r="DP215" s="2"/>
      <c r="DQ215" s="104">
        <v>26864.84</v>
      </c>
      <c r="DR215" s="104">
        <v>0</v>
      </c>
      <c r="DS215" s="104">
        <v>26864.84</v>
      </c>
      <c r="DT215" s="106">
        <v>26852.930520339352</v>
      </c>
      <c r="DU215" s="104">
        <v>11.909479660647776</v>
      </c>
      <c r="DV215" s="107">
        <v>1136</v>
      </c>
      <c r="DX215" s="77">
        <v>342194.08397449501</v>
      </c>
      <c r="DY215" s="77">
        <v>295991.06400000001</v>
      </c>
      <c r="DZ215" s="108">
        <v>80695.62000000001</v>
      </c>
      <c r="EB215" s="109">
        <v>2615066.4332670728</v>
      </c>
      <c r="ED215" s="110">
        <v>99839</v>
      </c>
      <c r="EE215" s="111">
        <v>33117.797875685734</v>
      </c>
      <c r="EG215" s="112">
        <v>-52303.727353687733</v>
      </c>
      <c r="EI215" s="121">
        <v>9</v>
      </c>
      <c r="EJ215" s="77">
        <v>6771.3106546486806</v>
      </c>
      <c r="EN215" s="114" t="s">
        <v>438</v>
      </c>
    </row>
    <row r="216" spans="1:144" hidden="1" x14ac:dyDescent="0.3">
      <c r="A216" s="81">
        <v>150000938</v>
      </c>
      <c r="B216" s="82" t="s">
        <v>439</v>
      </c>
      <c r="C216" s="490" t="s">
        <v>440</v>
      </c>
      <c r="D216" s="84">
        <v>15437.47</v>
      </c>
      <c r="E216" s="115">
        <v>14576.67</v>
      </c>
      <c r="F216" s="104">
        <v>1189.72</v>
      </c>
      <c r="G216" s="104">
        <v>860.80000000000007</v>
      </c>
      <c r="H216" s="88">
        <v>243518.71700318117</v>
      </c>
      <c r="I216" s="88">
        <v>223121.09705674223</v>
      </c>
      <c r="J216" s="116">
        <v>-20397.619946438936</v>
      </c>
      <c r="K216" s="88">
        <v>38806.71470395787</v>
      </c>
      <c r="L216" s="88">
        <v>35623.891338514935</v>
      </c>
      <c r="M216" s="116">
        <v>-3182.823365442935</v>
      </c>
      <c r="N216" s="88">
        <v>98560.746967164625</v>
      </c>
      <c r="O216" s="88">
        <v>93718.435761652538</v>
      </c>
      <c r="P216" s="116">
        <v>-4842.3112055120873</v>
      </c>
      <c r="Q216" s="88">
        <v>21985.173104759684</v>
      </c>
      <c r="R216" s="88">
        <v>20905.281137044178</v>
      </c>
      <c r="S216" s="116">
        <v>-1079.8919677155063</v>
      </c>
      <c r="T216" s="88">
        <v>11143.125946683342</v>
      </c>
      <c r="U216" s="88">
        <v>7735.9332887581786</v>
      </c>
      <c r="V216" s="116">
        <v>-3407.1926579251631</v>
      </c>
      <c r="W216" s="88">
        <v>145107.96040146961</v>
      </c>
      <c r="X216" s="88">
        <v>128636.73149132213</v>
      </c>
      <c r="Y216" s="116">
        <v>-16471.228910147474</v>
      </c>
      <c r="Z216" s="88">
        <v>16664.810400000006</v>
      </c>
      <c r="AA216" s="88">
        <v>0</v>
      </c>
      <c r="AB216" s="116">
        <v>-16664.810400000006</v>
      </c>
      <c r="AC216" s="88">
        <v>325332.21202580642</v>
      </c>
      <c r="AD216" s="88">
        <v>364490.12703690969</v>
      </c>
      <c r="AE216" s="117">
        <v>39157.915011103265</v>
      </c>
      <c r="AF216" s="91">
        <v>901119.46055302268</v>
      </c>
      <c r="AG216" s="92">
        <v>874231.49711094389</v>
      </c>
      <c r="AH216" s="116">
        <v>-26887.963442078792</v>
      </c>
      <c r="AI216" s="88">
        <v>497845.33163126517</v>
      </c>
      <c r="AJ216" s="88">
        <v>492578.40878587152</v>
      </c>
      <c r="AK216" s="116">
        <v>-5266.9228453936521</v>
      </c>
      <c r="AL216" s="88">
        <v>19859.164132499998</v>
      </c>
      <c r="AM216" s="88">
        <v>12924.51778463534</v>
      </c>
      <c r="AN216" s="116">
        <v>-6934.6463478646583</v>
      </c>
      <c r="AO216" s="88">
        <v>47309.261770622026</v>
      </c>
      <c r="AP216" s="88">
        <v>47559.403441089984</v>
      </c>
      <c r="AQ216" s="116">
        <v>250.14167046795774</v>
      </c>
      <c r="AR216" s="88">
        <v>834624.04526247131</v>
      </c>
      <c r="AS216" s="88">
        <v>938606.28731074382</v>
      </c>
      <c r="AT216" s="118">
        <v>103982.24204827251</v>
      </c>
      <c r="AU216" s="88">
        <v>54837.079216504644</v>
      </c>
      <c r="AV216" s="88">
        <v>34738.294337243678</v>
      </c>
      <c r="AW216" s="94">
        <v>-20098.784879260966</v>
      </c>
      <c r="AX216" s="88">
        <v>59843.346996105502</v>
      </c>
      <c r="AY216" s="88">
        <v>106173.35409002025</v>
      </c>
      <c r="AZ216" s="117">
        <v>46330.007093914748</v>
      </c>
      <c r="BA216" s="88">
        <v>26444.25844383987</v>
      </c>
      <c r="BB216" s="88">
        <v>36955.669897410626</v>
      </c>
      <c r="BC216" s="94">
        <v>10511.411453570756</v>
      </c>
      <c r="BD216" s="88">
        <v>53296.663415042087</v>
      </c>
      <c r="BE216" s="88">
        <v>8649.7900000000009</v>
      </c>
      <c r="BF216" s="95">
        <v>-44646.873415042086</v>
      </c>
      <c r="BG216" s="88">
        <v>23325.658961456891</v>
      </c>
      <c r="BH216" s="88">
        <v>11667</v>
      </c>
      <c r="BI216" s="94">
        <v>-11658.658961456891</v>
      </c>
      <c r="BJ216" s="88">
        <v>61559.83738909517</v>
      </c>
      <c r="BK216" s="88">
        <v>10351</v>
      </c>
      <c r="BL216" s="95">
        <v>-51208.83738909517</v>
      </c>
      <c r="BM216" s="88">
        <v>5890.6736108979376</v>
      </c>
      <c r="BN216" s="88">
        <v>0</v>
      </c>
      <c r="BO216" s="94">
        <v>-5890.6736108979376</v>
      </c>
      <c r="BP216" s="91">
        <v>285197.51803294208</v>
      </c>
      <c r="BQ216" s="96">
        <v>208535.10832467457</v>
      </c>
      <c r="BR216" s="94">
        <v>-76662.409708267514</v>
      </c>
      <c r="BS216" s="88">
        <v>879360.37705597666</v>
      </c>
      <c r="BT216" s="88">
        <v>952702.61880232941</v>
      </c>
      <c r="BU216" s="116">
        <v>73342.241746352753</v>
      </c>
      <c r="BV216" s="88">
        <v>553601.40089246444</v>
      </c>
      <c r="BW216" s="88">
        <v>569304.78888736316</v>
      </c>
      <c r="BX216" s="116">
        <v>15703.387994898716</v>
      </c>
      <c r="BY216" s="88">
        <v>147654.49665400473</v>
      </c>
      <c r="BZ216" s="88">
        <v>173097.64990760529</v>
      </c>
      <c r="CA216" s="116">
        <v>25443.153253600554</v>
      </c>
      <c r="CB216" s="88">
        <v>9406.3159618341397</v>
      </c>
      <c r="CC216" s="88">
        <v>9369.8656422038512</v>
      </c>
      <c r="CD216" s="116">
        <v>-36.450319630288504</v>
      </c>
      <c r="CE216" s="88">
        <v>1105.3492437507466</v>
      </c>
      <c r="CF216" s="88">
        <v>0</v>
      </c>
      <c r="CG216" s="116">
        <v>-1105.3492437507466</v>
      </c>
      <c r="CH216" s="88">
        <v>130714.24888776393</v>
      </c>
      <c r="CI216" s="88">
        <v>87125.719695556356</v>
      </c>
      <c r="CJ216" s="116">
        <v>-43588.52919220757</v>
      </c>
      <c r="CK216" s="88">
        <v>84855.475028415385</v>
      </c>
      <c r="CL216" s="88">
        <v>85909.543785076705</v>
      </c>
      <c r="CM216" s="116">
        <v>1054.0687566613196</v>
      </c>
      <c r="CN216" s="88">
        <v>215569.72391617933</v>
      </c>
      <c r="CO216" s="96">
        <v>173035.26348063306</v>
      </c>
      <c r="CP216" s="116">
        <v>-42534.460435546265</v>
      </c>
      <c r="CQ216" s="119">
        <v>4392652.4451070335</v>
      </c>
      <c r="CR216" s="77">
        <v>4451945.4094780944</v>
      </c>
      <c r="CS216" s="116">
        <v>59292.964371060953</v>
      </c>
      <c r="CT216" s="91">
        <v>5271182.93412844</v>
      </c>
      <c r="CU216" s="98">
        <v>5342334.4913737131</v>
      </c>
      <c r="CV216" s="117">
        <v>71151.557245273143</v>
      </c>
      <c r="CW216" s="88">
        <v>150560.30288810551</v>
      </c>
      <c r="CX216" s="88">
        <v>79408.745642832509</v>
      </c>
      <c r="CY216" s="116">
        <v>-71151.557245272998</v>
      </c>
      <c r="CZ216" s="99">
        <v>71151.557245272619</v>
      </c>
      <c r="DA216" s="8">
        <v>1</v>
      </c>
      <c r="DB216" s="100">
        <v>257660.92</v>
      </c>
      <c r="DC216" s="100">
        <v>29776.600000000002</v>
      </c>
      <c r="DD216" s="100">
        <v>159832.72000000003</v>
      </c>
      <c r="DE216" s="100">
        <v>25505.730000000003</v>
      </c>
      <c r="DF216" s="101">
        <v>230905.43547109934</v>
      </c>
      <c r="DG216" s="120">
        <v>65060918.844198547</v>
      </c>
      <c r="DH216" s="494">
        <v>64942.734013626221</v>
      </c>
      <c r="DI216" s="96">
        <f>VLOOKUP(A216,'[9]побудинковий звіт'!$A$9:$DQ$353,121,FALSE)</f>
        <v>0</v>
      </c>
      <c r="DJ216" s="103">
        <v>5.8029918821323241</v>
      </c>
      <c r="DK216" s="103">
        <v>6.785891222453202</v>
      </c>
      <c r="DL216" s="103">
        <v>4.8876750678859526</v>
      </c>
      <c r="DM216" s="104">
        <v>97746.322002430374</v>
      </c>
      <c r="DN216" s="104">
        <v>4207.3106984362284</v>
      </c>
      <c r="DO216" s="105">
        <v>101953.6327008666</v>
      </c>
      <c r="DP216" s="2"/>
      <c r="DQ216" s="104">
        <v>97821.41</v>
      </c>
      <c r="DR216" s="104">
        <v>4270.87</v>
      </c>
      <c r="DS216" s="104">
        <v>102092.28</v>
      </c>
      <c r="DT216" s="106">
        <v>102229.97266804407</v>
      </c>
      <c r="DU216" s="104">
        <v>-137.69266804406652</v>
      </c>
      <c r="DV216" s="107">
        <v>2164.44</v>
      </c>
      <c r="DX216" s="77">
        <v>1343785.875954496</v>
      </c>
      <c r="DY216" s="77">
        <v>1376569.6747625021</v>
      </c>
      <c r="DZ216" s="108">
        <v>185338.45000000004</v>
      </c>
      <c r="EB216" s="109">
        <v>10015488.543149656</v>
      </c>
      <c r="ED216" s="110">
        <v>-48550</v>
      </c>
      <c r="EE216" s="111">
        <v>182355.43547109934</v>
      </c>
      <c r="EG216" s="112">
        <v>172483.00609205285</v>
      </c>
      <c r="EI216" s="121">
        <v>9</v>
      </c>
      <c r="EJ216" s="77">
        <v>25405.644724406673</v>
      </c>
      <c r="EN216" s="114" t="s">
        <v>440</v>
      </c>
    </row>
    <row r="217" spans="1:144" hidden="1" x14ac:dyDescent="0.3">
      <c r="A217" s="81">
        <v>150000925</v>
      </c>
      <c r="B217" s="82" t="s">
        <v>441</v>
      </c>
      <c r="C217" s="490" t="s">
        <v>442</v>
      </c>
      <c r="D217" s="84">
        <v>479.4</v>
      </c>
      <c r="E217" s="115">
        <v>366</v>
      </c>
      <c r="F217" s="104"/>
      <c r="G217" s="104">
        <v>113.4</v>
      </c>
      <c r="H217" s="88">
        <v>10789.268718297853</v>
      </c>
      <c r="I217" s="88">
        <v>10780.820205756119</v>
      </c>
      <c r="J217" s="116">
        <v>-8.4485125417340896</v>
      </c>
      <c r="K217" s="88">
        <v>2519.0432397987315</v>
      </c>
      <c r="L217" s="88">
        <v>2543.7479455314228</v>
      </c>
      <c r="M217" s="116">
        <v>24.704705732691309</v>
      </c>
      <c r="N217" s="88">
        <v>2521.1070075704602</v>
      </c>
      <c r="O217" s="88">
        <v>2397.1895262626567</v>
      </c>
      <c r="P217" s="116">
        <v>-123.91748130780343</v>
      </c>
      <c r="Q217" s="88">
        <v>0</v>
      </c>
      <c r="R217" s="88">
        <v>0</v>
      </c>
      <c r="S217" s="116">
        <v>0</v>
      </c>
      <c r="T217" s="88">
        <v>0</v>
      </c>
      <c r="U217" s="88">
        <v>0</v>
      </c>
      <c r="V217" s="116">
        <v>0</v>
      </c>
      <c r="W217" s="88">
        <v>4951.3148452495516</v>
      </c>
      <c r="X217" s="88">
        <v>4240.7932948836651</v>
      </c>
      <c r="Y217" s="116">
        <v>-710.52155036588647</v>
      </c>
      <c r="Z217" s="88">
        <v>458.78399999999993</v>
      </c>
      <c r="AA217" s="88">
        <v>0</v>
      </c>
      <c r="AB217" s="116">
        <v>-458.78399999999993</v>
      </c>
      <c r="AC217" s="88">
        <v>9923.5594360551895</v>
      </c>
      <c r="AD217" s="88">
        <v>11063.020546878377</v>
      </c>
      <c r="AE217" s="117">
        <v>1139.4611108231875</v>
      </c>
      <c r="AF217" s="91">
        <v>31163.077246971785</v>
      </c>
      <c r="AG217" s="92">
        <v>31025.571519312238</v>
      </c>
      <c r="AH217" s="116">
        <v>-137.50572765954712</v>
      </c>
      <c r="AI217" s="88">
        <v>0</v>
      </c>
      <c r="AJ217" s="88">
        <v>0</v>
      </c>
      <c r="AK217" s="116">
        <v>0</v>
      </c>
      <c r="AL217" s="88">
        <v>0</v>
      </c>
      <c r="AM217" s="88">
        <v>0</v>
      </c>
      <c r="AN217" s="116">
        <v>0</v>
      </c>
      <c r="AO217" s="88">
        <v>3317.4833211530727</v>
      </c>
      <c r="AP217" s="88">
        <v>2923.2714716403939</v>
      </c>
      <c r="AQ217" s="116">
        <v>-394.21184951267878</v>
      </c>
      <c r="AR217" s="88">
        <v>31999.386428014459</v>
      </c>
      <c r="AS217" s="88">
        <v>30355</v>
      </c>
      <c r="AT217" s="118">
        <v>-1644.3864280144589</v>
      </c>
      <c r="AU217" s="88">
        <v>3581.6247296243837</v>
      </c>
      <c r="AV217" s="88">
        <v>2332</v>
      </c>
      <c r="AW217" s="94">
        <v>-1249.6247296243837</v>
      </c>
      <c r="AX217" s="88">
        <v>4916.2563524556999</v>
      </c>
      <c r="AY217" s="88">
        <v>0</v>
      </c>
      <c r="AZ217" s="117">
        <v>-4916.2563524556999</v>
      </c>
      <c r="BA217" s="88">
        <v>1233.7549711581742</v>
      </c>
      <c r="BB217" s="88">
        <v>7348.7928293797668</v>
      </c>
      <c r="BC217" s="94">
        <v>6115.0378582215926</v>
      </c>
      <c r="BD217" s="88">
        <v>0</v>
      </c>
      <c r="BE217" s="88">
        <v>0</v>
      </c>
      <c r="BF217" s="95">
        <v>0</v>
      </c>
      <c r="BG217" s="88">
        <v>0</v>
      </c>
      <c r="BH217" s="88">
        <v>0</v>
      </c>
      <c r="BI217" s="94">
        <v>0</v>
      </c>
      <c r="BJ217" s="88">
        <v>496.60277172093168</v>
      </c>
      <c r="BK217" s="88">
        <v>704</v>
      </c>
      <c r="BL217" s="95">
        <v>207.39722827906832</v>
      </c>
      <c r="BM217" s="88">
        <v>114.69599999999998</v>
      </c>
      <c r="BN217" s="88">
        <v>1309</v>
      </c>
      <c r="BO217" s="94">
        <v>1194.3040000000001</v>
      </c>
      <c r="BP217" s="91">
        <v>10342.934824959188</v>
      </c>
      <c r="BQ217" s="96">
        <v>11693.792829379767</v>
      </c>
      <c r="BR217" s="94">
        <v>1350.8580044205792</v>
      </c>
      <c r="BS217" s="88">
        <v>25084.596149652101</v>
      </c>
      <c r="BT217" s="88">
        <v>34673.322718477983</v>
      </c>
      <c r="BU217" s="116">
        <v>9588.7265688258813</v>
      </c>
      <c r="BV217" s="88">
        <v>8234.7336037558252</v>
      </c>
      <c r="BW217" s="88">
        <v>13059.757235435898</v>
      </c>
      <c r="BX217" s="116">
        <v>4825.0236316800729</v>
      </c>
      <c r="BY217" s="88">
        <v>11467.046372220071</v>
      </c>
      <c r="BZ217" s="88">
        <v>6861.7287079048183</v>
      </c>
      <c r="CA217" s="116">
        <v>-4605.3176643152528</v>
      </c>
      <c r="CB217" s="88">
        <v>0</v>
      </c>
      <c r="CC217" s="88">
        <v>0</v>
      </c>
      <c r="CD217" s="116">
        <v>0</v>
      </c>
      <c r="CE217" s="88">
        <v>0</v>
      </c>
      <c r="CF217" s="88">
        <v>0</v>
      </c>
      <c r="CG217" s="116">
        <v>0</v>
      </c>
      <c r="CH217" s="88">
        <v>8275.0396829577367</v>
      </c>
      <c r="CI217" s="88">
        <v>4363.1048214788507</v>
      </c>
      <c r="CJ217" s="116">
        <v>-3911.934861478886</v>
      </c>
      <c r="CK217" s="88">
        <v>0</v>
      </c>
      <c r="CL217" s="88">
        <v>0</v>
      </c>
      <c r="CM217" s="116">
        <v>0</v>
      </c>
      <c r="CN217" s="88">
        <v>8275.0396829577367</v>
      </c>
      <c r="CO217" s="96">
        <v>4363.1048214788507</v>
      </c>
      <c r="CP217" s="116">
        <v>-3911.934861478886</v>
      </c>
      <c r="CQ217" s="119">
        <v>129884.29762968424</v>
      </c>
      <c r="CR217" s="77">
        <v>134955.54930362996</v>
      </c>
      <c r="CS217" s="116">
        <v>5071.2516739457205</v>
      </c>
      <c r="CT217" s="91">
        <v>155861.15715562107</v>
      </c>
      <c r="CU217" s="98">
        <v>161946.65916435595</v>
      </c>
      <c r="CV217" s="117">
        <v>6085.5020087348821</v>
      </c>
      <c r="CW217" s="88">
        <v>8102.2737386428598</v>
      </c>
      <c r="CX217" s="88">
        <v>2016.7717299080323</v>
      </c>
      <c r="CY217" s="116">
        <v>-6085.5020087348275</v>
      </c>
      <c r="CZ217" s="99">
        <v>6085.5020087348421</v>
      </c>
      <c r="DA217" s="8">
        <v>2</v>
      </c>
      <c r="DB217" s="100">
        <v>14570.25</v>
      </c>
      <c r="DC217" s="100">
        <v>13523.85</v>
      </c>
      <c r="DD217" s="100">
        <v>12095.99</v>
      </c>
      <c r="DE217" s="100">
        <v>12825.9</v>
      </c>
      <c r="DF217" s="101">
        <v>-17729.748024409768</v>
      </c>
      <c r="DG217" s="120">
        <v>1967561.1707311673</v>
      </c>
      <c r="DH217" s="494">
        <v>1630.6221276181184</v>
      </c>
      <c r="DI217" s="96">
        <f>VLOOKUP(A217,'[9]побудинковий звіт'!$A$9:$DQ$353,121,FALSE)</f>
        <v>10268.799999999999</v>
      </c>
      <c r="DJ217" s="103">
        <v>6.7602509110912328</v>
      </c>
      <c r="DK217" s="103"/>
      <c r="DL217" s="103">
        <v>6.1547841019014857</v>
      </c>
      <c r="DM217" s="104">
        <v>2474.251833459391</v>
      </c>
      <c r="DN217" s="104">
        <v>697.95251715562847</v>
      </c>
      <c r="DO217" s="105">
        <v>3172.2043506150194</v>
      </c>
      <c r="DP217" s="2"/>
      <c r="DQ217" s="104">
        <v>2474.2600000000002</v>
      </c>
      <c r="DR217" s="104">
        <v>697.95</v>
      </c>
      <c r="DS217" s="104">
        <v>3172.21</v>
      </c>
      <c r="DT217" s="106">
        <v>3187.6785181789951</v>
      </c>
      <c r="DU217" s="104">
        <v>-15.468518178995055</v>
      </c>
      <c r="DV217" s="107">
        <v>1104</v>
      </c>
      <c r="DX217" s="77">
        <v>50810.785503568375</v>
      </c>
      <c r="DY217" s="77">
        <v>50458.551395255716</v>
      </c>
      <c r="DZ217" s="108">
        <v>24921.89</v>
      </c>
      <c r="EB217" s="109">
        <v>383992.63713617349</v>
      </c>
      <c r="ED217" s="110">
        <v>10030</v>
      </c>
      <c r="EE217" s="111">
        <v>-7699.7480244097678</v>
      </c>
      <c r="EG217" s="112">
        <v>-20998.337321622366</v>
      </c>
      <c r="EI217" s="121">
        <v>2</v>
      </c>
      <c r="EJ217" s="77">
        <v>866.37338530793602</v>
      </c>
      <c r="EN217" s="114" t="s">
        <v>442</v>
      </c>
    </row>
    <row r="218" spans="1:144" hidden="1" x14ac:dyDescent="0.3">
      <c r="A218" s="81">
        <v>150000939</v>
      </c>
      <c r="B218" s="82" t="s">
        <v>443</v>
      </c>
      <c r="C218" s="490" t="s">
        <v>444</v>
      </c>
      <c r="D218" s="84">
        <v>5138.55</v>
      </c>
      <c r="E218" s="115">
        <v>5138.55</v>
      </c>
      <c r="F218" s="104">
        <v>642.45000000000005</v>
      </c>
      <c r="G218" s="104">
        <v>0</v>
      </c>
      <c r="H218" s="88">
        <v>60638.529382619105</v>
      </c>
      <c r="I218" s="88">
        <v>56270.545413581727</v>
      </c>
      <c r="J218" s="116">
        <v>-4367.9839690373774</v>
      </c>
      <c r="K218" s="88">
        <v>10782.490372415035</v>
      </c>
      <c r="L218" s="88">
        <v>10045.956908566504</v>
      </c>
      <c r="M218" s="116">
        <v>-736.53346384853103</v>
      </c>
      <c r="N218" s="88">
        <v>34406.27561875325</v>
      </c>
      <c r="O218" s="88">
        <v>32716.200931477808</v>
      </c>
      <c r="P218" s="116">
        <v>-1690.0746872754426</v>
      </c>
      <c r="Q218" s="88">
        <v>7184.5908901815292</v>
      </c>
      <c r="R218" s="88">
        <v>6831.8308319458301</v>
      </c>
      <c r="S218" s="116">
        <v>-352.76005823569903</v>
      </c>
      <c r="T218" s="88">
        <v>9189.1421449481804</v>
      </c>
      <c r="U218" s="88">
        <v>6411.0488561451284</v>
      </c>
      <c r="V218" s="116">
        <v>-2778.093288803052</v>
      </c>
      <c r="W218" s="88">
        <v>33586.323755754391</v>
      </c>
      <c r="X218" s="88">
        <v>29072.770369967944</v>
      </c>
      <c r="Y218" s="116">
        <v>-4513.5533857864466</v>
      </c>
      <c r="Z218" s="88">
        <v>5552.7119999999995</v>
      </c>
      <c r="AA218" s="88">
        <v>0</v>
      </c>
      <c r="AB218" s="116">
        <v>-5552.7119999999995</v>
      </c>
      <c r="AC218" s="88">
        <v>107611.04208524498</v>
      </c>
      <c r="AD218" s="88">
        <v>121606.16151816817</v>
      </c>
      <c r="AE218" s="117">
        <v>13995.119432923195</v>
      </c>
      <c r="AF218" s="91">
        <v>268951.10624991648</v>
      </c>
      <c r="AG218" s="92">
        <v>262954.51482985308</v>
      </c>
      <c r="AH218" s="116">
        <v>-5996.5914200633997</v>
      </c>
      <c r="AI218" s="88">
        <v>168237.49750031464</v>
      </c>
      <c r="AJ218" s="88">
        <v>166513.04407126433</v>
      </c>
      <c r="AK218" s="116">
        <v>-1724.453429050307</v>
      </c>
      <c r="AL218" s="88">
        <v>5674.0468949999995</v>
      </c>
      <c r="AM218" s="88">
        <v>3787.6185800720659</v>
      </c>
      <c r="AN218" s="116">
        <v>-1886.4283149279336</v>
      </c>
      <c r="AO218" s="88">
        <v>15739.268492389187</v>
      </c>
      <c r="AP218" s="88">
        <v>15418.264005696477</v>
      </c>
      <c r="AQ218" s="116">
        <v>-321.00448669270918</v>
      </c>
      <c r="AR218" s="88">
        <v>307673.66853402654</v>
      </c>
      <c r="AS218" s="88">
        <v>345082.40132146759</v>
      </c>
      <c r="AT218" s="118">
        <v>37408.732787441055</v>
      </c>
      <c r="AU218" s="88">
        <v>13482.890432427037</v>
      </c>
      <c r="AV218" s="88">
        <v>7943.5572804069543</v>
      </c>
      <c r="AW218" s="94">
        <v>-5539.3331520200827</v>
      </c>
      <c r="AX218" s="88">
        <v>15604.792455694695</v>
      </c>
      <c r="AY218" s="88">
        <v>18421</v>
      </c>
      <c r="AZ218" s="117">
        <v>2816.2075443053054</v>
      </c>
      <c r="BA218" s="88">
        <v>8929.8820256426843</v>
      </c>
      <c r="BB218" s="88">
        <v>308</v>
      </c>
      <c r="BC218" s="94">
        <v>-8621.8820256426843</v>
      </c>
      <c r="BD218" s="88">
        <v>15310.110439993074</v>
      </c>
      <c r="BE218" s="88">
        <v>440</v>
      </c>
      <c r="BF218" s="95">
        <v>-14870.110439993074</v>
      </c>
      <c r="BG218" s="88">
        <v>18055.45640570499</v>
      </c>
      <c r="BH218" s="88">
        <v>15.939306854250665</v>
      </c>
      <c r="BI218" s="94">
        <v>-18039.517098850738</v>
      </c>
      <c r="BJ218" s="88">
        <v>7292.1053128801605</v>
      </c>
      <c r="BK218" s="88">
        <v>7038.1628156041215</v>
      </c>
      <c r="BL218" s="95">
        <v>-253.94249727603892</v>
      </c>
      <c r="BM218" s="88">
        <v>2464.2919614831467</v>
      </c>
      <c r="BN218" s="88">
        <v>4414</v>
      </c>
      <c r="BO218" s="94">
        <v>1949.7080385168533</v>
      </c>
      <c r="BP218" s="91">
        <v>81139.529033825776</v>
      </c>
      <c r="BQ218" s="96">
        <v>38580.659402865327</v>
      </c>
      <c r="BR218" s="94">
        <v>-42558.869630960449</v>
      </c>
      <c r="BS218" s="88">
        <v>288786.73039245961</v>
      </c>
      <c r="BT218" s="88">
        <v>338801.00446456368</v>
      </c>
      <c r="BU218" s="116">
        <v>50014.274072104075</v>
      </c>
      <c r="BV218" s="88">
        <v>145128.48654028046</v>
      </c>
      <c r="BW218" s="88">
        <v>162879.42894622832</v>
      </c>
      <c r="BX218" s="116">
        <v>17750.942405947862</v>
      </c>
      <c r="BY218" s="88">
        <v>81381.181976906664</v>
      </c>
      <c r="BZ218" s="88">
        <v>68565.046011157305</v>
      </c>
      <c r="CA218" s="116">
        <v>-12816.135965749359</v>
      </c>
      <c r="CB218" s="88">
        <v>7832.0145952149778</v>
      </c>
      <c r="CC218" s="88">
        <v>8031.3134076033029</v>
      </c>
      <c r="CD218" s="116">
        <v>199.29881238832513</v>
      </c>
      <c r="CE218" s="88">
        <v>947.44220892921135</v>
      </c>
      <c r="CF218" s="88">
        <v>0</v>
      </c>
      <c r="CG218" s="116">
        <v>-947.44220892921135</v>
      </c>
      <c r="CH218" s="88">
        <v>169620.3415892075</v>
      </c>
      <c r="CI218" s="88">
        <v>127591.74012226191</v>
      </c>
      <c r="CJ218" s="116">
        <v>-42028.601466945591</v>
      </c>
      <c r="CK218" s="88">
        <v>39751.438006267555</v>
      </c>
      <c r="CL218" s="88">
        <v>37530.68236503005</v>
      </c>
      <c r="CM218" s="116">
        <v>-2220.7556412375052</v>
      </c>
      <c r="CN218" s="88">
        <v>209371.77959547506</v>
      </c>
      <c r="CO218" s="96">
        <v>165122.42248729197</v>
      </c>
      <c r="CP218" s="116">
        <v>-44249.357108183089</v>
      </c>
      <c r="CQ218" s="119">
        <v>1580862.7520147385</v>
      </c>
      <c r="CR218" s="77">
        <v>1575735.7175280636</v>
      </c>
      <c r="CS218" s="116">
        <v>-5127.0344866749365</v>
      </c>
      <c r="CT218" s="91">
        <v>1897035.3024176862</v>
      </c>
      <c r="CU218" s="98">
        <v>1890882.8610336762</v>
      </c>
      <c r="CV218" s="117">
        <v>-6152.4413840100169</v>
      </c>
      <c r="CW218" s="88">
        <v>67455.865956432666</v>
      </c>
      <c r="CX218" s="88">
        <v>73608.307340443032</v>
      </c>
      <c r="CY218" s="116">
        <v>6152.4413840103662</v>
      </c>
      <c r="CZ218" s="99">
        <v>-6152.4413840102752</v>
      </c>
      <c r="DA218" s="8">
        <v>1</v>
      </c>
      <c r="DB218" s="100">
        <v>78231.41</v>
      </c>
      <c r="DC218" s="100">
        <v>0</v>
      </c>
      <c r="DD218" s="100">
        <v>41197.710000000006</v>
      </c>
      <c r="DE218" s="100">
        <v>0</v>
      </c>
      <c r="DF218" s="101">
        <v>42177.801912510302</v>
      </c>
      <c r="DG218" s="120">
        <v>23573894.020489424</v>
      </c>
      <c r="DH218" s="494">
        <v>22893.533699104053</v>
      </c>
      <c r="DI218" s="96">
        <f>VLOOKUP(A218,'[9]побудинковий звіт'!$A$9:$DQ$353,121,FALSE)</f>
        <v>0</v>
      </c>
      <c r="DJ218" s="103">
        <v>6.2849997864631355</v>
      </c>
      <c r="DK218" s="103">
        <v>7.3295455383421553</v>
      </c>
      <c r="DL218" s="103">
        <v>5.5503817432426166</v>
      </c>
      <c r="DM218" s="104">
        <v>36992.167807753409</v>
      </c>
      <c r="DN218" s="104">
        <v>0</v>
      </c>
      <c r="DO218" s="105">
        <v>36992.167807753409</v>
      </c>
      <c r="DP218" s="2"/>
      <c r="DQ218" s="104">
        <v>37033.699999999997</v>
      </c>
      <c r="DR218" s="104">
        <v>0</v>
      </c>
      <c r="DS218" s="104">
        <v>37033.699999999997</v>
      </c>
      <c r="DT218" s="106">
        <v>37172.617406815625</v>
      </c>
      <c r="DU218" s="104">
        <v>-138.91740681562806</v>
      </c>
      <c r="DV218" s="107">
        <v>1136</v>
      </c>
      <c r="DX218" s="77">
        <v>466575.8370814228</v>
      </c>
      <c r="DY218" s="77">
        <v>460395.67286919948</v>
      </c>
      <c r="DZ218" s="108">
        <v>41197.710000000006</v>
      </c>
      <c r="EB218" s="109">
        <v>3692084.0224083187</v>
      </c>
      <c r="ED218" s="110">
        <v>41197</v>
      </c>
      <c r="EE218" s="111">
        <v>83374.801912510302</v>
      </c>
      <c r="EG218" s="112">
        <v>16408.744171014147</v>
      </c>
      <c r="EI218" s="121">
        <v>8</v>
      </c>
      <c r="EJ218" s="77">
        <v>9180.579640427326</v>
      </c>
      <c r="EN218" s="114" t="s">
        <v>444</v>
      </c>
    </row>
    <row r="219" spans="1:144" hidden="1" x14ac:dyDescent="0.3">
      <c r="A219" s="81">
        <v>150000926</v>
      </c>
      <c r="B219" s="82" t="s">
        <v>445</v>
      </c>
      <c r="C219" s="490" t="s">
        <v>446</v>
      </c>
      <c r="D219" s="84">
        <v>404.5</v>
      </c>
      <c r="E219" s="115">
        <v>284.10000000000002</v>
      </c>
      <c r="F219" s="104"/>
      <c r="G219" s="104">
        <v>120.4</v>
      </c>
      <c r="H219" s="88">
        <v>6305.9057877557761</v>
      </c>
      <c r="I219" s="88">
        <v>6354.5451496773876</v>
      </c>
      <c r="J219" s="116">
        <v>48.639361921611453</v>
      </c>
      <c r="K219" s="88">
        <v>2519.0432397987315</v>
      </c>
      <c r="L219" s="88">
        <v>2543.7479380339055</v>
      </c>
      <c r="M219" s="116">
        <v>24.704698235173964</v>
      </c>
      <c r="N219" s="88">
        <v>0</v>
      </c>
      <c r="O219" s="88">
        <v>0</v>
      </c>
      <c r="P219" s="116">
        <v>0</v>
      </c>
      <c r="Q219" s="88">
        <v>0</v>
      </c>
      <c r="R219" s="88">
        <v>0</v>
      </c>
      <c r="S219" s="116">
        <v>0</v>
      </c>
      <c r="T219" s="88">
        <v>0</v>
      </c>
      <c r="U219" s="88">
        <v>0</v>
      </c>
      <c r="V219" s="116">
        <v>0</v>
      </c>
      <c r="W219" s="88">
        <v>4952.6960202495511</v>
      </c>
      <c r="X219" s="88">
        <v>4750.7496496265612</v>
      </c>
      <c r="Y219" s="116">
        <v>-201.94637062298989</v>
      </c>
      <c r="Z219" s="88">
        <v>437.29200000000003</v>
      </c>
      <c r="AA219" s="88">
        <v>0</v>
      </c>
      <c r="AB219" s="116">
        <v>-437.29200000000003</v>
      </c>
      <c r="AC219" s="88">
        <v>8430.5431146480259</v>
      </c>
      <c r="AD219" s="88">
        <v>9572.0090072929597</v>
      </c>
      <c r="AE219" s="117">
        <v>1141.4658926449338</v>
      </c>
      <c r="AF219" s="91">
        <v>22645.480162452084</v>
      </c>
      <c r="AG219" s="92">
        <v>23221.051744630815</v>
      </c>
      <c r="AH219" s="116">
        <v>575.57158217873075</v>
      </c>
      <c r="AI219" s="88">
        <v>0</v>
      </c>
      <c r="AJ219" s="88">
        <v>0</v>
      </c>
      <c r="AK219" s="116">
        <v>0</v>
      </c>
      <c r="AL219" s="88">
        <v>0</v>
      </c>
      <c r="AM219" s="88">
        <v>0</v>
      </c>
      <c r="AN219" s="116">
        <v>0</v>
      </c>
      <c r="AO219" s="88">
        <v>2680.3278520237031</v>
      </c>
      <c r="AP219" s="88">
        <v>1766.6043446713466</v>
      </c>
      <c r="AQ219" s="116">
        <v>-913.72350735235659</v>
      </c>
      <c r="AR219" s="88">
        <v>28792.237888958345</v>
      </c>
      <c r="AS219" s="88">
        <v>54616</v>
      </c>
      <c r="AT219" s="118">
        <v>25823.762111041655</v>
      </c>
      <c r="AU219" s="88">
        <v>2446.6603141030041</v>
      </c>
      <c r="AV219" s="88">
        <v>0</v>
      </c>
      <c r="AW219" s="94">
        <v>-2446.6603141030041</v>
      </c>
      <c r="AX219" s="88">
        <v>4916.2563524556999</v>
      </c>
      <c r="AY219" s="88">
        <v>0</v>
      </c>
      <c r="AZ219" s="117">
        <v>-4916.2563524556999</v>
      </c>
      <c r="BA219" s="88">
        <v>0</v>
      </c>
      <c r="BB219" s="88">
        <v>0</v>
      </c>
      <c r="BC219" s="94">
        <v>0</v>
      </c>
      <c r="BD219" s="88">
        <v>0</v>
      </c>
      <c r="BE219" s="88">
        <v>0</v>
      </c>
      <c r="BF219" s="95">
        <v>0</v>
      </c>
      <c r="BG219" s="88">
        <v>0</v>
      </c>
      <c r="BH219" s="88">
        <v>0</v>
      </c>
      <c r="BI219" s="94">
        <v>0</v>
      </c>
      <c r="BJ219" s="88">
        <v>496.60277172093168</v>
      </c>
      <c r="BK219" s="88">
        <v>0</v>
      </c>
      <c r="BL219" s="95">
        <v>-496.60277172093168</v>
      </c>
      <c r="BM219" s="88">
        <v>109.32300000000001</v>
      </c>
      <c r="BN219" s="88">
        <v>0</v>
      </c>
      <c r="BO219" s="94">
        <v>-109.32300000000001</v>
      </c>
      <c r="BP219" s="91">
        <v>7968.8424382796356</v>
      </c>
      <c r="BQ219" s="96">
        <v>0</v>
      </c>
      <c r="BR219" s="94">
        <v>-7968.8424382796356</v>
      </c>
      <c r="BS219" s="88">
        <v>30628.348746159158</v>
      </c>
      <c r="BT219" s="88">
        <v>38703.774255659417</v>
      </c>
      <c r="BU219" s="116">
        <v>8075.4255095002591</v>
      </c>
      <c r="BV219" s="88">
        <v>7670.8487749324777</v>
      </c>
      <c r="BW219" s="88">
        <v>12737.837495642065</v>
      </c>
      <c r="BX219" s="116">
        <v>5066.9887207095871</v>
      </c>
      <c r="BY219" s="88">
        <v>9610.550285003359</v>
      </c>
      <c r="BZ219" s="88">
        <v>7269.3796872863113</v>
      </c>
      <c r="CA219" s="116">
        <v>-2341.1705977170477</v>
      </c>
      <c r="CB219" s="88">
        <v>0</v>
      </c>
      <c r="CC219" s="88">
        <v>0</v>
      </c>
      <c r="CD219" s="116">
        <v>0</v>
      </c>
      <c r="CE219" s="88">
        <v>0</v>
      </c>
      <c r="CF219" s="88">
        <v>0</v>
      </c>
      <c r="CG219" s="116">
        <v>0</v>
      </c>
      <c r="CH219" s="88">
        <v>4427.7093475704196</v>
      </c>
      <c r="CI219" s="88">
        <v>1584.629981074334</v>
      </c>
      <c r="CJ219" s="116">
        <v>-2843.0793664960856</v>
      </c>
      <c r="CK219" s="88">
        <v>0</v>
      </c>
      <c r="CL219" s="88">
        <v>0</v>
      </c>
      <c r="CM219" s="116">
        <v>0</v>
      </c>
      <c r="CN219" s="88">
        <v>4427.7093475704196</v>
      </c>
      <c r="CO219" s="96">
        <v>1584.629981074334</v>
      </c>
      <c r="CP219" s="116">
        <v>-2843.0793664960856</v>
      </c>
      <c r="CQ219" s="119">
        <v>114424.34549537917</v>
      </c>
      <c r="CR219" s="77">
        <v>139899.27750896427</v>
      </c>
      <c r="CS219" s="116">
        <v>25474.932013585101</v>
      </c>
      <c r="CT219" s="91">
        <v>137309.214594455</v>
      </c>
      <c r="CU219" s="98">
        <v>167879.13301075713</v>
      </c>
      <c r="CV219" s="117">
        <v>30569.918416302127</v>
      </c>
      <c r="CW219" s="88">
        <v>2750.8621877416958</v>
      </c>
      <c r="CX219" s="88">
        <v>-27819.056228560457</v>
      </c>
      <c r="CY219" s="116">
        <v>-30569.918416302153</v>
      </c>
      <c r="CZ219" s="99">
        <v>30569.918416302127</v>
      </c>
      <c r="DA219" s="8">
        <v>2</v>
      </c>
      <c r="DB219" s="100">
        <v>2498.6999999999998</v>
      </c>
      <c r="DC219" s="100">
        <v>8766.52</v>
      </c>
      <c r="DD219" s="100">
        <v>597.87999999999988</v>
      </c>
      <c r="DE219" s="100">
        <v>8052.1600000000008</v>
      </c>
      <c r="DF219" s="101">
        <v>-24244.861877298172</v>
      </c>
      <c r="DG219" s="120">
        <v>1680720.9213863604</v>
      </c>
      <c r="DH219" s="494">
        <v>1265.7370121757035</v>
      </c>
      <c r="DI219" s="96">
        <f>VLOOKUP(A219,'[9]побудинковий звіт'!$A$9:$DQ$353,121,FALSE)</f>
        <v>6973.5</v>
      </c>
      <c r="DJ219" s="103">
        <v>6.6907072500777263</v>
      </c>
      <c r="DK219" s="103"/>
      <c r="DL219" s="103">
        <v>5.9332380993136402</v>
      </c>
      <c r="DM219" s="104">
        <v>1900.8299297470821</v>
      </c>
      <c r="DN219" s="104">
        <v>714.36186715736233</v>
      </c>
      <c r="DO219" s="105">
        <v>2615.1917969044443</v>
      </c>
      <c r="DP219" s="2"/>
      <c r="DQ219" s="104">
        <v>1900.82</v>
      </c>
      <c r="DR219" s="104">
        <v>714.36</v>
      </c>
      <c r="DS219" s="104">
        <v>2615.1799999999998</v>
      </c>
      <c r="DT219" s="106">
        <v>2615.1917969044443</v>
      </c>
      <c r="DU219" s="104">
        <v>-1.1796904444508982E-2</v>
      </c>
      <c r="DV219" s="107">
        <v>0</v>
      </c>
      <c r="DX219" s="77">
        <v>44113.296392685574</v>
      </c>
      <c r="DY219" s="77">
        <v>65539.199999999997</v>
      </c>
      <c r="DZ219" s="108">
        <v>8650.0400000000009</v>
      </c>
      <c r="EB219" s="109">
        <v>345506.85466750013</v>
      </c>
      <c r="ED219" s="110">
        <v>33041</v>
      </c>
      <c r="EE219" s="111">
        <v>8796.1381227018283</v>
      </c>
      <c r="EG219" s="112">
        <v>-29420.841511241604</v>
      </c>
      <c r="EI219" s="121">
        <v>2</v>
      </c>
      <c r="EJ219" s="77">
        <v>805.82727800908322</v>
      </c>
      <c r="EN219" s="114" t="s">
        <v>446</v>
      </c>
    </row>
    <row r="220" spans="1:144" hidden="1" x14ac:dyDescent="0.3">
      <c r="A220" s="81">
        <v>150000940</v>
      </c>
      <c r="B220" s="82" t="s">
        <v>447</v>
      </c>
      <c r="C220" s="490" t="s">
        <v>448</v>
      </c>
      <c r="D220" s="84">
        <v>7450.81</v>
      </c>
      <c r="E220" s="115">
        <v>7450.81</v>
      </c>
      <c r="F220" s="104">
        <v>941.36</v>
      </c>
      <c r="G220" s="104">
        <v>0</v>
      </c>
      <c r="H220" s="88">
        <v>92901.710046122025</v>
      </c>
      <c r="I220" s="88">
        <v>85985.372747176181</v>
      </c>
      <c r="J220" s="116">
        <v>-6916.3372989458439</v>
      </c>
      <c r="K220" s="88">
        <v>16502.649632610268</v>
      </c>
      <c r="L220" s="88">
        <v>15159.145730587528</v>
      </c>
      <c r="M220" s="116">
        <v>-1343.5039020227396</v>
      </c>
      <c r="N220" s="88">
        <v>52684.104043544859</v>
      </c>
      <c r="O220" s="88">
        <v>50095.446600488576</v>
      </c>
      <c r="P220" s="116">
        <v>-2588.6574430562832</v>
      </c>
      <c r="Q220" s="88">
        <v>10261.697902647853</v>
      </c>
      <c r="R220" s="88">
        <v>9757.5635097816485</v>
      </c>
      <c r="S220" s="116">
        <v>-504.13439286620451</v>
      </c>
      <c r="T220" s="88">
        <v>4775.6827012273534</v>
      </c>
      <c r="U220" s="88">
        <v>3447.4516324243564</v>
      </c>
      <c r="V220" s="116">
        <v>-1328.231068802997</v>
      </c>
      <c r="W220" s="88">
        <v>64207.418193599464</v>
      </c>
      <c r="X220" s="88">
        <v>54778.87675701682</v>
      </c>
      <c r="Y220" s="116">
        <v>-9428.5414365826437</v>
      </c>
      <c r="Z220" s="88">
        <v>8050.1579999999994</v>
      </c>
      <c r="AA220" s="88">
        <v>0</v>
      </c>
      <c r="AB220" s="116">
        <v>-8050.1579999999994</v>
      </c>
      <c r="AC220" s="88">
        <v>156023.83727687006</v>
      </c>
      <c r="AD220" s="88">
        <v>176313.37823452021</v>
      </c>
      <c r="AE220" s="117">
        <v>20289.540957650141</v>
      </c>
      <c r="AF220" s="91">
        <v>405407.25779662188</v>
      </c>
      <c r="AG220" s="92">
        <v>395537.23521199531</v>
      </c>
      <c r="AH220" s="116">
        <v>-9870.0225846265676</v>
      </c>
      <c r="AI220" s="88">
        <v>371014.99806667247</v>
      </c>
      <c r="AJ220" s="88">
        <v>367212.70849172736</v>
      </c>
      <c r="AK220" s="116">
        <v>-3802.2895749451127</v>
      </c>
      <c r="AL220" s="88">
        <v>0</v>
      </c>
      <c r="AM220" s="88">
        <v>0</v>
      </c>
      <c r="AN220" s="116">
        <v>0</v>
      </c>
      <c r="AO220" s="88">
        <v>23633.174070509216</v>
      </c>
      <c r="AP220" s="88">
        <v>22362.535091876012</v>
      </c>
      <c r="AQ220" s="116">
        <v>-1270.6389786332038</v>
      </c>
      <c r="AR220" s="88">
        <v>434496.5683020266</v>
      </c>
      <c r="AS220" s="88">
        <v>516367.38539200055</v>
      </c>
      <c r="AT220" s="118">
        <v>81870.817089973949</v>
      </c>
      <c r="AU220" s="88">
        <v>22792.297871641767</v>
      </c>
      <c r="AV220" s="88">
        <v>9300.2999999999993</v>
      </c>
      <c r="AW220" s="94">
        <v>-13491.997871641768</v>
      </c>
      <c r="AX220" s="88">
        <v>26762.854340564238</v>
      </c>
      <c r="AY220" s="88">
        <v>25588.498672691738</v>
      </c>
      <c r="AZ220" s="117">
        <v>-1174.3556678724999</v>
      </c>
      <c r="BA220" s="88">
        <v>15308.59813182944</v>
      </c>
      <c r="BB220" s="88">
        <v>2270</v>
      </c>
      <c r="BC220" s="94">
        <v>-13038.59813182944</v>
      </c>
      <c r="BD220" s="88">
        <v>23486.370031515293</v>
      </c>
      <c r="BE220" s="88">
        <v>6896</v>
      </c>
      <c r="BF220" s="95">
        <v>-16590.370031515293</v>
      </c>
      <c r="BG220" s="88">
        <v>9996.8741185930758</v>
      </c>
      <c r="BH220" s="88">
        <v>4182.9393068542504</v>
      </c>
      <c r="BI220" s="94">
        <v>-5813.9348117388254</v>
      </c>
      <c r="BJ220" s="88">
        <v>22108.190825249843</v>
      </c>
      <c r="BK220" s="88">
        <v>11867.409068387722</v>
      </c>
      <c r="BL220" s="95">
        <v>-10240.781756862121</v>
      </c>
      <c r="BM220" s="88">
        <v>3573.4056442013557</v>
      </c>
      <c r="BN220" s="88">
        <v>5895</v>
      </c>
      <c r="BO220" s="94">
        <v>2321.5943557986443</v>
      </c>
      <c r="BP220" s="91">
        <v>124028.59096359501</v>
      </c>
      <c r="BQ220" s="96">
        <v>66000.147047933715</v>
      </c>
      <c r="BR220" s="94">
        <v>-58028.443915661293</v>
      </c>
      <c r="BS220" s="88">
        <v>427055.20836106082</v>
      </c>
      <c r="BT220" s="88">
        <v>433712.99835870566</v>
      </c>
      <c r="BU220" s="116">
        <v>6657.7899976448389</v>
      </c>
      <c r="BV220" s="88">
        <v>240030.27210002896</v>
      </c>
      <c r="BW220" s="88">
        <v>222437.52155871995</v>
      </c>
      <c r="BX220" s="116">
        <v>-17592.750541309011</v>
      </c>
      <c r="BY220" s="88">
        <v>69838.848648327315</v>
      </c>
      <c r="BZ220" s="88">
        <v>68704.917408347974</v>
      </c>
      <c r="CA220" s="116">
        <v>-1133.9312399793416</v>
      </c>
      <c r="CB220" s="88">
        <v>9964.807433846534</v>
      </c>
      <c r="CC220" s="88">
        <v>10214.990778559495</v>
      </c>
      <c r="CD220" s="116">
        <v>250.18334471296112</v>
      </c>
      <c r="CE220" s="88">
        <v>1205.0474108341473</v>
      </c>
      <c r="CF220" s="88">
        <v>965.83576692439226</v>
      </c>
      <c r="CG220" s="116">
        <v>-239.21164390975503</v>
      </c>
      <c r="CH220" s="88">
        <v>152477.958924454</v>
      </c>
      <c r="CI220" s="88">
        <v>116643.69743416535</v>
      </c>
      <c r="CJ220" s="116">
        <v>-35834.261490288642</v>
      </c>
      <c r="CK220" s="88">
        <v>103758.00290160198</v>
      </c>
      <c r="CL220" s="88">
        <v>70795.611627883423</v>
      </c>
      <c r="CM220" s="116">
        <v>-32962.39127371856</v>
      </c>
      <c r="CN220" s="88">
        <v>256235.96182605598</v>
      </c>
      <c r="CO220" s="96">
        <v>187439.30906204879</v>
      </c>
      <c r="CP220" s="116">
        <v>-68796.652764007187</v>
      </c>
      <c r="CQ220" s="119">
        <v>2362910.7349795788</v>
      </c>
      <c r="CR220" s="77">
        <v>2290955.5841688393</v>
      </c>
      <c r="CS220" s="116">
        <v>-71955.150810739491</v>
      </c>
      <c r="CT220" s="91">
        <v>2835492.8819754943</v>
      </c>
      <c r="CU220" s="98">
        <v>2749146.7010026071</v>
      </c>
      <c r="CV220" s="117">
        <v>-86346.180972887203</v>
      </c>
      <c r="CW220" s="88">
        <v>100396.92424574657</v>
      </c>
      <c r="CX220" s="88">
        <v>186743.10521863462</v>
      </c>
      <c r="CY220" s="116">
        <v>86346.180972888047</v>
      </c>
      <c r="CZ220" s="99">
        <v>-86346.180972888047</v>
      </c>
      <c r="DA220" s="8">
        <v>1</v>
      </c>
      <c r="DB220" s="100">
        <v>123414.45</v>
      </c>
      <c r="DC220" s="100">
        <v>0</v>
      </c>
      <c r="DD220" s="100">
        <v>68478.509999999995</v>
      </c>
      <c r="DE220" s="100">
        <v>0</v>
      </c>
      <c r="DF220" s="101">
        <v>-94763.640164695913</v>
      </c>
      <c r="DG220" s="120">
        <v>35230677.674654894</v>
      </c>
      <c r="DH220" s="494">
        <v>33195.23402917583</v>
      </c>
      <c r="DI220" s="96">
        <f>VLOOKUP(A220,'[9]побудинковий звіт'!$A$9:$DQ$353,121,FALSE)</f>
        <v>0</v>
      </c>
      <c r="DJ220" s="103">
        <v>5.9786604375016941</v>
      </c>
      <c r="DK220" s="103">
        <v>7.5749399607295995</v>
      </c>
      <c r="DL220" s="103">
        <v>5.1698747787574808</v>
      </c>
      <c r="DM220" s="104">
        <v>54936.764716817888</v>
      </c>
      <c r="DN220" s="104">
        <v>0</v>
      </c>
      <c r="DO220" s="105">
        <v>54936.764716817888</v>
      </c>
      <c r="DP220" s="2"/>
      <c r="DQ220" s="104">
        <v>54935.94</v>
      </c>
      <c r="DR220" s="104">
        <v>0</v>
      </c>
      <c r="DS220" s="104">
        <v>54935.94</v>
      </c>
      <c r="DT220" s="106">
        <v>55204.748934948715</v>
      </c>
      <c r="DU220" s="104">
        <v>-268.8089349487127</v>
      </c>
      <c r="DV220" s="107">
        <v>1432.0000000000002</v>
      </c>
      <c r="DX220" s="77">
        <v>670230.19111874583</v>
      </c>
      <c r="DY220" s="77">
        <v>698841.03892792121</v>
      </c>
      <c r="DZ220" s="108">
        <v>68478.509999999995</v>
      </c>
      <c r="EB220" s="109">
        <v>5213958.8196243197</v>
      </c>
      <c r="ED220" s="110">
        <v>51691</v>
      </c>
      <c r="EE220" s="111">
        <v>-43072.640164695913</v>
      </c>
      <c r="EG220" s="112">
        <v>-107886.13965126351</v>
      </c>
      <c r="EI220" s="121">
        <v>9</v>
      </c>
      <c r="EJ220" s="77">
        <v>13065.67973807045</v>
      </c>
      <c r="EN220" s="114" t="s">
        <v>448</v>
      </c>
    </row>
    <row r="221" spans="1:144" hidden="1" x14ac:dyDescent="0.3">
      <c r="A221" s="81">
        <v>150000941</v>
      </c>
      <c r="B221" s="82" t="s">
        <v>449</v>
      </c>
      <c r="C221" s="490" t="s">
        <v>450</v>
      </c>
      <c r="D221" s="84">
        <v>6120.05</v>
      </c>
      <c r="E221" s="115">
        <v>6120.05</v>
      </c>
      <c r="F221" s="104">
        <v>717.15</v>
      </c>
      <c r="G221" s="104">
        <v>0</v>
      </c>
      <c r="H221" s="88">
        <v>45440.43690087516</v>
      </c>
      <c r="I221" s="88">
        <v>43246.823650881917</v>
      </c>
      <c r="J221" s="116">
        <v>-2193.6132499932428</v>
      </c>
      <c r="K221" s="88">
        <v>13188.875618090548</v>
      </c>
      <c r="L221" s="88">
        <v>12268.526605122799</v>
      </c>
      <c r="M221" s="116">
        <v>-920.34901296774842</v>
      </c>
      <c r="N221" s="88">
        <v>43026.803747580518</v>
      </c>
      <c r="O221" s="88">
        <v>40913.229134714609</v>
      </c>
      <c r="P221" s="116">
        <v>-2113.5746128659084</v>
      </c>
      <c r="Q221" s="88">
        <v>7940.5739685727049</v>
      </c>
      <c r="R221" s="88">
        <v>7550.8616512369645</v>
      </c>
      <c r="S221" s="116">
        <v>-389.71231733574041</v>
      </c>
      <c r="T221" s="88">
        <v>4449.7968689420459</v>
      </c>
      <c r="U221" s="88">
        <v>3285.879690914745</v>
      </c>
      <c r="V221" s="116">
        <v>-1163.9171780273009</v>
      </c>
      <c r="W221" s="88">
        <v>52857.497488316483</v>
      </c>
      <c r="X221" s="88">
        <v>41971.403111635846</v>
      </c>
      <c r="Y221" s="116">
        <v>-10886.094376680638</v>
      </c>
      <c r="Z221" s="88">
        <v>6610.4639999999999</v>
      </c>
      <c r="AA221" s="88">
        <v>0</v>
      </c>
      <c r="AB221" s="116">
        <v>-6610.4639999999999</v>
      </c>
      <c r="AC221" s="88">
        <v>128140.2516094133</v>
      </c>
      <c r="AD221" s="88">
        <v>144796.69629326873</v>
      </c>
      <c r="AE221" s="117">
        <v>16656.444683855429</v>
      </c>
      <c r="AF221" s="91">
        <v>301654.70020179078</v>
      </c>
      <c r="AG221" s="92">
        <v>294033.4201377756</v>
      </c>
      <c r="AH221" s="116">
        <v>-7621.2800640151836</v>
      </c>
      <c r="AI221" s="88">
        <v>249757.16413083495</v>
      </c>
      <c r="AJ221" s="88">
        <v>232303.56941417145</v>
      </c>
      <c r="AK221" s="116">
        <v>-17453.594716663501</v>
      </c>
      <c r="AL221" s="88">
        <v>15069.795178749719</v>
      </c>
      <c r="AM221" s="88">
        <v>3319.9775354328822</v>
      </c>
      <c r="AN221" s="116">
        <v>-11749.817643316837</v>
      </c>
      <c r="AO221" s="88">
        <v>20513.046233211331</v>
      </c>
      <c r="AP221" s="88">
        <v>20003.734258386106</v>
      </c>
      <c r="AQ221" s="116">
        <v>-509.31197482522475</v>
      </c>
      <c r="AR221" s="88">
        <v>431951.53739141318</v>
      </c>
      <c r="AS221" s="88">
        <v>544720.53724967595</v>
      </c>
      <c r="AT221" s="118">
        <v>112768.99985826277</v>
      </c>
      <c r="AU221" s="88">
        <v>10549.051266396316</v>
      </c>
      <c r="AV221" s="88">
        <v>6073</v>
      </c>
      <c r="AW221" s="94">
        <v>-4476.0512663963164</v>
      </c>
      <c r="AX221" s="88">
        <v>18138.623602499345</v>
      </c>
      <c r="AY221" s="88">
        <v>26007.422943737794</v>
      </c>
      <c r="AZ221" s="117">
        <v>7868.7993412384494</v>
      </c>
      <c r="BA221" s="88">
        <v>7366.8820061320685</v>
      </c>
      <c r="BB221" s="88">
        <v>2742.8367242840341</v>
      </c>
      <c r="BC221" s="94">
        <v>-4624.0452818480344</v>
      </c>
      <c r="BD221" s="88">
        <v>18368.613204805879</v>
      </c>
      <c r="BE221" s="88">
        <v>1148.5448070087323</v>
      </c>
      <c r="BF221" s="95">
        <v>-17220.068397797146</v>
      </c>
      <c r="BG221" s="88">
        <v>8743.6651265163382</v>
      </c>
      <c r="BH221" s="88">
        <v>0</v>
      </c>
      <c r="BI221" s="94">
        <v>-8743.6651265163382</v>
      </c>
      <c r="BJ221" s="88">
        <v>13908.526970536494</v>
      </c>
      <c r="BK221" s="88">
        <v>7446</v>
      </c>
      <c r="BL221" s="95">
        <v>-6462.5269705364935</v>
      </c>
      <c r="BM221" s="88">
        <v>4514.1870004877555</v>
      </c>
      <c r="BN221" s="88">
        <v>6071</v>
      </c>
      <c r="BO221" s="94">
        <v>1556.8129995122445</v>
      </c>
      <c r="BP221" s="91">
        <v>81589.549177374196</v>
      </c>
      <c r="BQ221" s="96">
        <v>49488.804475030556</v>
      </c>
      <c r="BR221" s="94">
        <v>-32100.74470234364</v>
      </c>
      <c r="BS221" s="88">
        <v>294232.57713142363</v>
      </c>
      <c r="BT221" s="88">
        <v>316391.02154486824</v>
      </c>
      <c r="BU221" s="116">
        <v>22158.444413444609</v>
      </c>
      <c r="BV221" s="88">
        <v>234951.58617279894</v>
      </c>
      <c r="BW221" s="88">
        <v>249069.98334727203</v>
      </c>
      <c r="BX221" s="116">
        <v>14118.397174473095</v>
      </c>
      <c r="BY221" s="88">
        <v>51154.221318137497</v>
      </c>
      <c r="BZ221" s="88">
        <v>67955.92067818428</v>
      </c>
      <c r="CA221" s="116">
        <v>16801.699360046783</v>
      </c>
      <c r="CB221" s="88">
        <v>7933.6437588157441</v>
      </c>
      <c r="CC221" s="88">
        <v>8125.7994476927543</v>
      </c>
      <c r="CD221" s="116">
        <v>192.15568887701011</v>
      </c>
      <c r="CE221" s="88">
        <v>958.58858785779012</v>
      </c>
      <c r="CF221" s="88">
        <v>0</v>
      </c>
      <c r="CG221" s="116">
        <v>-958.58858785779012</v>
      </c>
      <c r="CH221" s="88">
        <v>75199.007027140746</v>
      </c>
      <c r="CI221" s="88">
        <v>73231.896020406697</v>
      </c>
      <c r="CJ221" s="116">
        <v>-1967.1110067340487</v>
      </c>
      <c r="CK221" s="88">
        <v>47574.310439841494</v>
      </c>
      <c r="CL221" s="88">
        <v>46219.622414938232</v>
      </c>
      <c r="CM221" s="116">
        <v>-1354.688024903262</v>
      </c>
      <c r="CN221" s="88">
        <v>122773.31746698223</v>
      </c>
      <c r="CO221" s="96">
        <v>119451.51843534493</v>
      </c>
      <c r="CP221" s="116">
        <v>-3321.7990316373034</v>
      </c>
      <c r="CQ221" s="119">
        <v>1812539.7267493899</v>
      </c>
      <c r="CR221" s="77">
        <v>1904864.286523835</v>
      </c>
      <c r="CS221" s="116">
        <v>92324.559774445137</v>
      </c>
      <c r="CT221" s="91">
        <v>2175047.6720992676</v>
      </c>
      <c r="CU221" s="98">
        <v>2285837.143828602</v>
      </c>
      <c r="CV221" s="117">
        <v>110789.47172933444</v>
      </c>
      <c r="CW221" s="88">
        <v>76320.483300102293</v>
      </c>
      <c r="CX221" s="88">
        <v>-34468.988429231671</v>
      </c>
      <c r="CY221" s="116">
        <v>-110789.47172933396</v>
      </c>
      <c r="CZ221" s="99">
        <v>110789.47172933351</v>
      </c>
      <c r="DA221" s="8">
        <v>1</v>
      </c>
      <c r="DB221" s="100">
        <v>101301.99</v>
      </c>
      <c r="DC221" s="100">
        <v>0</v>
      </c>
      <c r="DD221" s="100">
        <v>59420.040000000008</v>
      </c>
      <c r="DE221" s="100">
        <v>0</v>
      </c>
      <c r="DF221" s="101">
        <v>-20591.862562330905</v>
      </c>
      <c r="DG221" s="120">
        <v>27016417.86479244</v>
      </c>
      <c r="DH221" s="494">
        <v>27266.363257183788</v>
      </c>
      <c r="DI221" s="96">
        <f>VLOOKUP(A221,'[9]побудинковий звіт'!$A$9:$DQ$353,121,FALSE)</f>
        <v>81.180000000000007</v>
      </c>
      <c r="DJ221" s="103">
        <v>5.7183398893793296</v>
      </c>
      <c r="DK221" s="103">
        <v>6.9982593610983361</v>
      </c>
      <c r="DL221" s="103">
        <v>4.8271945726534469</v>
      </c>
      <c r="DM221" s="104">
        <v>41911.802953746585</v>
      </c>
      <c r="DN221" s="104">
        <v>0</v>
      </c>
      <c r="DO221" s="105">
        <v>41911.802953746585</v>
      </c>
      <c r="DP221" s="2"/>
      <c r="DQ221" s="104">
        <v>41881.949999999997</v>
      </c>
      <c r="DR221" s="104">
        <v>0</v>
      </c>
      <c r="DS221" s="104">
        <v>41881.949999999997</v>
      </c>
      <c r="DT221" s="106">
        <v>42116.250773033164</v>
      </c>
      <c r="DU221" s="104">
        <v>-234.30077303316648</v>
      </c>
      <c r="DV221" s="107">
        <v>1476.0000000000002</v>
      </c>
      <c r="DX221" s="77">
        <v>616249.30388254474</v>
      </c>
      <c r="DY221" s="77">
        <v>713051.21006964776</v>
      </c>
      <c r="DZ221" s="108">
        <v>59420.040000000008</v>
      </c>
      <c r="EB221" s="109">
        <v>5183418.4486969579</v>
      </c>
      <c r="ED221" s="110">
        <v>6594</v>
      </c>
      <c r="EE221" s="111">
        <v>-13997.862562330905</v>
      </c>
      <c r="EG221" s="112">
        <v>177539.28525593318</v>
      </c>
      <c r="EI221" s="121">
        <v>8</v>
      </c>
      <c r="EJ221" s="77">
        <v>12092.424304700964</v>
      </c>
      <c r="EN221" s="114" t="s">
        <v>450</v>
      </c>
    </row>
    <row r="222" spans="1:144" hidden="1" x14ac:dyDescent="0.3">
      <c r="A222" s="81">
        <v>150000957</v>
      </c>
      <c r="B222" s="82" t="s">
        <v>451</v>
      </c>
      <c r="C222" s="490" t="s">
        <v>452</v>
      </c>
      <c r="D222" s="84">
        <v>2163.8200000000002</v>
      </c>
      <c r="E222" s="115">
        <v>2163.8200000000002</v>
      </c>
      <c r="F222" s="104">
        <v>234.2</v>
      </c>
      <c r="G222" s="104">
        <v>0</v>
      </c>
      <c r="H222" s="88">
        <v>36311.541863269405</v>
      </c>
      <c r="I222" s="88">
        <v>33202.197001307126</v>
      </c>
      <c r="J222" s="116">
        <v>-3109.3448619622795</v>
      </c>
      <c r="K222" s="88">
        <v>5623.4834030628335</v>
      </c>
      <c r="L222" s="88">
        <v>5257.1750174948138</v>
      </c>
      <c r="M222" s="116">
        <v>-366.30838556801973</v>
      </c>
      <c r="N222" s="88">
        <v>13851.775673856766</v>
      </c>
      <c r="O222" s="88">
        <v>13171.382434400492</v>
      </c>
      <c r="P222" s="116">
        <v>-680.39323945627439</v>
      </c>
      <c r="Q222" s="88">
        <v>3238.0810438515746</v>
      </c>
      <c r="R222" s="88">
        <v>3079.0087965691437</v>
      </c>
      <c r="S222" s="116">
        <v>-159.07224728243091</v>
      </c>
      <c r="T222" s="88">
        <v>1592.3360032640012</v>
      </c>
      <c r="U222" s="88">
        <v>1189.4665198110242</v>
      </c>
      <c r="V222" s="116">
        <v>-402.86948345297697</v>
      </c>
      <c r="W222" s="88">
        <v>8872.9645730991779</v>
      </c>
      <c r="X222" s="88">
        <v>8865.3338445649006</v>
      </c>
      <c r="Y222" s="116">
        <v>-7.6307285342772957</v>
      </c>
      <c r="Z222" s="88">
        <v>2338.8047999999999</v>
      </c>
      <c r="AA222" s="88">
        <v>0</v>
      </c>
      <c r="AB222" s="116">
        <v>-2338.8047999999999</v>
      </c>
      <c r="AC222" s="88">
        <v>45319.890614366472</v>
      </c>
      <c r="AD222" s="88">
        <v>51202.186514639914</v>
      </c>
      <c r="AE222" s="117">
        <v>5882.2959002734424</v>
      </c>
      <c r="AF222" s="91">
        <v>117148.87797477024</v>
      </c>
      <c r="AG222" s="92">
        <v>115966.7501287874</v>
      </c>
      <c r="AH222" s="116">
        <v>-1182.1278459828318</v>
      </c>
      <c r="AI222" s="88">
        <v>75534.970354511315</v>
      </c>
      <c r="AJ222" s="88">
        <v>74760.864994172909</v>
      </c>
      <c r="AK222" s="116">
        <v>-774.10536033840617</v>
      </c>
      <c r="AL222" s="88">
        <v>6914.6140245832366</v>
      </c>
      <c r="AM222" s="88">
        <v>5537.9326143388562</v>
      </c>
      <c r="AN222" s="116">
        <v>-1376.6814102443805</v>
      </c>
      <c r="AO222" s="88">
        <v>7090.628227426846</v>
      </c>
      <c r="AP222" s="88">
        <v>6899.8075298201511</v>
      </c>
      <c r="AQ222" s="116">
        <v>-190.82069760669492</v>
      </c>
      <c r="AR222" s="88">
        <v>121063.78582960315</v>
      </c>
      <c r="AS222" s="88">
        <v>102869.66430249577</v>
      </c>
      <c r="AT222" s="118">
        <v>-18194.121527107374</v>
      </c>
      <c r="AU222" s="88">
        <v>8378.298012339108</v>
      </c>
      <c r="AV222" s="88">
        <v>2808.63</v>
      </c>
      <c r="AW222" s="94">
        <v>-5569.6680123391079</v>
      </c>
      <c r="AX222" s="88">
        <v>9116.2838451520565</v>
      </c>
      <c r="AY222" s="88">
        <v>1522</v>
      </c>
      <c r="AZ222" s="117">
        <v>-7594.2838451520565</v>
      </c>
      <c r="BA222" s="88">
        <v>3014.8501820689157</v>
      </c>
      <c r="BB222" s="88">
        <v>3537.6072908387187</v>
      </c>
      <c r="BC222" s="94">
        <v>522.75710876980293</v>
      </c>
      <c r="BD222" s="88">
        <v>7853.5233746512649</v>
      </c>
      <c r="BE222" s="88">
        <v>4408</v>
      </c>
      <c r="BF222" s="95">
        <v>-3445.5233746512649</v>
      </c>
      <c r="BG222" s="88">
        <v>3332.4820137124525</v>
      </c>
      <c r="BH222" s="88">
        <v>54</v>
      </c>
      <c r="BI222" s="94">
        <v>-3278.4820137124525</v>
      </c>
      <c r="BJ222" s="88">
        <v>2847.1949226370111</v>
      </c>
      <c r="BK222" s="88">
        <v>6029.6449808026209</v>
      </c>
      <c r="BL222" s="95">
        <v>3182.4500581656098</v>
      </c>
      <c r="BM222" s="88">
        <v>961.33983840235396</v>
      </c>
      <c r="BN222" s="88">
        <v>1461</v>
      </c>
      <c r="BO222" s="94">
        <v>499.66016159764604</v>
      </c>
      <c r="BP222" s="91">
        <v>35503.972188963162</v>
      </c>
      <c r="BQ222" s="96">
        <v>19820.882271641342</v>
      </c>
      <c r="BR222" s="94">
        <v>-15683.08991732182</v>
      </c>
      <c r="BS222" s="88">
        <v>124453.28695148452</v>
      </c>
      <c r="BT222" s="88">
        <v>138344.66687347461</v>
      </c>
      <c r="BU222" s="116">
        <v>13891.379921990083</v>
      </c>
      <c r="BV222" s="88">
        <v>74127.656815622438</v>
      </c>
      <c r="BW222" s="88">
        <v>72257.132890293055</v>
      </c>
      <c r="BX222" s="116">
        <v>-1870.5239253293839</v>
      </c>
      <c r="BY222" s="88">
        <v>30670.037661517115</v>
      </c>
      <c r="BZ222" s="88">
        <v>21409.642701686505</v>
      </c>
      <c r="CA222" s="116">
        <v>-9260.3949598306099</v>
      </c>
      <c r="CB222" s="88">
        <v>3438.0872650094389</v>
      </c>
      <c r="CC222" s="88">
        <v>3484.1727282984921</v>
      </c>
      <c r="CD222" s="116">
        <v>46.085463289053223</v>
      </c>
      <c r="CE222" s="88">
        <v>411.02272299134904</v>
      </c>
      <c r="CF222" s="88">
        <v>764.52554805507282</v>
      </c>
      <c r="CG222" s="116">
        <v>353.50282506372378</v>
      </c>
      <c r="CH222" s="88">
        <v>22266.014789735884</v>
      </c>
      <c r="CI222" s="88">
        <v>22277.011009196285</v>
      </c>
      <c r="CJ222" s="116">
        <v>10.996219460401335</v>
      </c>
      <c r="CK222" s="88">
        <v>20924.793640334476</v>
      </c>
      <c r="CL222" s="88">
        <v>19222.993048309458</v>
      </c>
      <c r="CM222" s="116">
        <v>-1701.800592025018</v>
      </c>
      <c r="CN222" s="88">
        <v>43190.808430070363</v>
      </c>
      <c r="CO222" s="96">
        <v>41500.004057505743</v>
      </c>
      <c r="CP222" s="116">
        <v>-1690.8043725646203</v>
      </c>
      <c r="CQ222" s="119">
        <v>639547.74844655313</v>
      </c>
      <c r="CR222" s="77">
        <v>603616.04664056981</v>
      </c>
      <c r="CS222" s="116">
        <v>-35931.701805983321</v>
      </c>
      <c r="CT222" s="91">
        <v>767457.29813586373</v>
      </c>
      <c r="CU222" s="98">
        <v>724339.25596868375</v>
      </c>
      <c r="CV222" s="117">
        <v>-43118.042167179985</v>
      </c>
      <c r="CW222" s="88">
        <v>22355.993618583117</v>
      </c>
      <c r="CX222" s="88">
        <v>65474.035785762957</v>
      </c>
      <c r="CY222" s="116">
        <v>43118.042167179839</v>
      </c>
      <c r="CZ222" s="99">
        <v>-43118.042167180058</v>
      </c>
      <c r="DA222" s="8">
        <v>1</v>
      </c>
      <c r="DB222" s="100">
        <v>43471.34</v>
      </c>
      <c r="DC222" s="100">
        <v>0</v>
      </c>
      <c r="DD222" s="100">
        <v>28589.749999999996</v>
      </c>
      <c r="DE222" s="100">
        <v>0</v>
      </c>
      <c r="DF222" s="101">
        <v>-32856.027051710931</v>
      </c>
      <c r="DG222" s="120">
        <v>9477759.5010533612</v>
      </c>
      <c r="DH222" s="494">
        <v>9640.3627655263299</v>
      </c>
      <c r="DI222" s="96">
        <f>VLOOKUP(A222,'[9]побудинковий звіт'!$A$9:$DQ$353,121,FALSE)</f>
        <v>0</v>
      </c>
      <c r="DJ222" s="103">
        <v>5.809827008005727</v>
      </c>
      <c r="DK222" s="103">
        <v>7.0076229544282311</v>
      </c>
      <c r="DL222" s="103">
        <v>4.9476341243264237</v>
      </c>
      <c r="DM222" s="104">
        <v>14882.710890598744</v>
      </c>
      <c r="DN222" s="104">
        <v>0</v>
      </c>
      <c r="DO222" s="105">
        <v>14882.710890598744</v>
      </c>
      <c r="DP222" s="2"/>
      <c r="DQ222" s="104">
        <v>14881.59</v>
      </c>
      <c r="DR222" s="104">
        <v>0</v>
      </c>
      <c r="DS222" s="104">
        <v>14881.59</v>
      </c>
      <c r="DT222" s="106">
        <v>14926.699198649776</v>
      </c>
      <c r="DU222" s="104">
        <v>-45.109198649775863</v>
      </c>
      <c r="DV222" s="107">
        <v>1102</v>
      </c>
      <c r="DX222" s="77">
        <v>187881.30962227954</v>
      </c>
      <c r="DY222" s="77">
        <v>147228.65588896454</v>
      </c>
      <c r="DZ222" s="108">
        <v>28589.749999999996</v>
      </c>
      <c r="EB222" s="109">
        <v>1452765.4299552378</v>
      </c>
      <c r="ED222" s="110">
        <v>14242</v>
      </c>
      <c r="EE222" s="111">
        <v>-18614.027051710931</v>
      </c>
      <c r="EG222" s="112">
        <v>-53205.061976962708</v>
      </c>
      <c r="EI222" s="121">
        <v>9</v>
      </c>
      <c r="EJ222" s="77">
        <v>3588.3729347869507</v>
      </c>
      <c r="EN222" s="114" t="s">
        <v>452</v>
      </c>
    </row>
    <row r="223" spans="1:144" hidden="1" x14ac:dyDescent="0.3">
      <c r="A223" s="81">
        <v>150000960</v>
      </c>
      <c r="B223" s="82" t="s">
        <v>453</v>
      </c>
      <c r="C223" s="490" t="s">
        <v>454</v>
      </c>
      <c r="D223" s="84">
        <v>4314</v>
      </c>
      <c r="E223" s="115">
        <v>4314</v>
      </c>
      <c r="F223" s="104">
        <v>457.6</v>
      </c>
      <c r="G223" s="104">
        <v>0</v>
      </c>
      <c r="H223" s="88">
        <v>71782.852863723601</v>
      </c>
      <c r="I223" s="88">
        <v>65714.940072638186</v>
      </c>
      <c r="J223" s="116">
        <v>-6067.9127910854149</v>
      </c>
      <c r="K223" s="88">
        <v>11246.967624717403</v>
      </c>
      <c r="L223" s="88">
        <v>10377.50413461453</v>
      </c>
      <c r="M223" s="116">
        <v>-869.46349010287304</v>
      </c>
      <c r="N223" s="88">
        <v>28141.540372450509</v>
      </c>
      <c r="O223" s="88">
        <v>26758.799892227431</v>
      </c>
      <c r="P223" s="116">
        <v>-1382.7404802230776</v>
      </c>
      <c r="Q223" s="88">
        <v>6192.0942760825192</v>
      </c>
      <c r="R223" s="88">
        <v>5887.8030537905979</v>
      </c>
      <c r="S223" s="116">
        <v>-304.29122229192126</v>
      </c>
      <c r="T223" s="88">
        <v>3183.3466979633531</v>
      </c>
      <c r="U223" s="88">
        <v>2295.9202971096438</v>
      </c>
      <c r="V223" s="116">
        <v>-887.42640085370931</v>
      </c>
      <c r="W223" s="88">
        <v>29000.215795075186</v>
      </c>
      <c r="X223" s="88">
        <v>26348.322165991565</v>
      </c>
      <c r="Y223" s="116">
        <v>-2651.8936290836209</v>
      </c>
      <c r="Z223" s="88">
        <v>4659.4871999999996</v>
      </c>
      <c r="AA223" s="88">
        <v>0</v>
      </c>
      <c r="AB223" s="116">
        <v>-4659.4871999999996</v>
      </c>
      <c r="AC223" s="88">
        <v>90323.827543085994</v>
      </c>
      <c r="AD223" s="88">
        <v>102067.47955572772</v>
      </c>
      <c r="AE223" s="117">
        <v>11743.652012641731</v>
      </c>
      <c r="AF223" s="91">
        <v>244530.33237309859</v>
      </c>
      <c r="AG223" s="92">
        <v>239450.76917209965</v>
      </c>
      <c r="AH223" s="116">
        <v>-5079.5632009989349</v>
      </c>
      <c r="AI223" s="88">
        <v>161370.33663063587</v>
      </c>
      <c r="AJ223" s="88">
        <v>159716.55781637871</v>
      </c>
      <c r="AK223" s="116">
        <v>-1653.7788142571517</v>
      </c>
      <c r="AL223" s="88">
        <v>13829.228049166473</v>
      </c>
      <c r="AM223" s="88">
        <v>11605.504825309537</v>
      </c>
      <c r="AN223" s="116">
        <v>-2223.7232238569359</v>
      </c>
      <c r="AO223" s="88">
        <v>14181.004098857908</v>
      </c>
      <c r="AP223" s="88">
        <v>13918.045629888918</v>
      </c>
      <c r="AQ223" s="116">
        <v>-262.95846896898911</v>
      </c>
      <c r="AR223" s="88">
        <v>227966.23168175254</v>
      </c>
      <c r="AS223" s="88">
        <v>272705.11833843973</v>
      </c>
      <c r="AT223" s="118">
        <v>44738.886656687187</v>
      </c>
      <c r="AU223" s="88">
        <v>15752.339944565518</v>
      </c>
      <c r="AV223" s="88">
        <v>4643</v>
      </c>
      <c r="AW223" s="94">
        <v>-11109.339944565518</v>
      </c>
      <c r="AX223" s="88">
        <v>17408.488661263676</v>
      </c>
      <c r="AY223" s="88">
        <v>23023.9</v>
      </c>
      <c r="AZ223" s="117">
        <v>5615.411338736325</v>
      </c>
      <c r="BA223" s="88">
        <v>5743.5012687938588</v>
      </c>
      <c r="BB223" s="88">
        <v>1967</v>
      </c>
      <c r="BC223" s="94">
        <v>-3776.5012687938588</v>
      </c>
      <c r="BD223" s="88">
        <v>13909.192836661681</v>
      </c>
      <c r="BE223" s="88">
        <v>0</v>
      </c>
      <c r="BF223" s="95">
        <v>-13909.192836661681</v>
      </c>
      <c r="BG223" s="88">
        <v>6459.9129085054838</v>
      </c>
      <c r="BH223" s="88">
        <v>0</v>
      </c>
      <c r="BI223" s="94">
        <v>-6459.9129085054838</v>
      </c>
      <c r="BJ223" s="88">
        <v>7034.079172733992</v>
      </c>
      <c r="BK223" s="88">
        <v>15812.897825139964</v>
      </c>
      <c r="BL223" s="95">
        <v>8778.8186524059711</v>
      </c>
      <c r="BM223" s="88">
        <v>1996.1899986970482</v>
      </c>
      <c r="BN223" s="88">
        <v>2920</v>
      </c>
      <c r="BO223" s="94">
        <v>923.81000130295183</v>
      </c>
      <c r="BP223" s="91">
        <v>68303.704791221258</v>
      </c>
      <c r="BQ223" s="96">
        <v>48366.797825139962</v>
      </c>
      <c r="BR223" s="94">
        <v>-19936.906966081297</v>
      </c>
      <c r="BS223" s="88">
        <v>234905.27781017762</v>
      </c>
      <c r="BT223" s="88">
        <v>259420.06946731318</v>
      </c>
      <c r="BU223" s="116">
        <v>24514.79165713556</v>
      </c>
      <c r="BV223" s="88">
        <v>149096.911434059</v>
      </c>
      <c r="BW223" s="88">
        <v>153764.58098552571</v>
      </c>
      <c r="BX223" s="116">
        <v>4667.6695514667081</v>
      </c>
      <c r="BY223" s="88">
        <v>53742.890493461528</v>
      </c>
      <c r="BZ223" s="88">
        <v>58026.445421475073</v>
      </c>
      <c r="CA223" s="116">
        <v>4283.5549280135456</v>
      </c>
      <c r="CB223" s="88">
        <v>6416.984335765057</v>
      </c>
      <c r="CC223" s="88">
        <v>6495.9152561497294</v>
      </c>
      <c r="CD223" s="116">
        <v>78.93092038467239</v>
      </c>
      <c r="CE223" s="88">
        <v>766.31355133980321</v>
      </c>
      <c r="CF223" s="88">
        <v>2697.188269261138</v>
      </c>
      <c r="CG223" s="116">
        <v>1930.8747179213346</v>
      </c>
      <c r="CH223" s="88">
        <v>44260.878759348525</v>
      </c>
      <c r="CI223" s="88">
        <v>44391.270239059602</v>
      </c>
      <c r="CJ223" s="116">
        <v>130.39147971107741</v>
      </c>
      <c r="CK223" s="88">
        <v>41668.78451725348</v>
      </c>
      <c r="CL223" s="88">
        <v>38306.830434522868</v>
      </c>
      <c r="CM223" s="116">
        <v>-3361.9540827306118</v>
      </c>
      <c r="CN223" s="88">
        <v>85929.663276602005</v>
      </c>
      <c r="CO223" s="96">
        <v>82698.100673582463</v>
      </c>
      <c r="CP223" s="116">
        <v>-3231.5626030195417</v>
      </c>
      <c r="CQ223" s="119">
        <v>1261038.8785261379</v>
      </c>
      <c r="CR223" s="77">
        <v>1308865.0936805636</v>
      </c>
      <c r="CS223" s="116">
        <v>47826.215154425707</v>
      </c>
      <c r="CT223" s="91">
        <v>1513246.6542313655</v>
      </c>
      <c r="CU223" s="98">
        <v>1570638.1124166762</v>
      </c>
      <c r="CV223" s="117">
        <v>57391.458185310708</v>
      </c>
      <c r="CW223" s="88">
        <v>43989.419434971904</v>
      </c>
      <c r="CX223" s="88">
        <v>-13402.038750339652</v>
      </c>
      <c r="CY223" s="116">
        <v>-57391.458185311552</v>
      </c>
      <c r="CZ223" s="99">
        <v>57391.458185311494</v>
      </c>
      <c r="DA223" s="8">
        <v>1</v>
      </c>
      <c r="DB223" s="100">
        <v>57910.61</v>
      </c>
      <c r="DC223" s="100">
        <v>0</v>
      </c>
      <c r="DD223" s="100">
        <v>28546.55</v>
      </c>
      <c r="DE223" s="100">
        <v>0</v>
      </c>
      <c r="DF223" s="101">
        <v>69343.314106303849</v>
      </c>
      <c r="DG223" s="120">
        <v>18686832.883996047</v>
      </c>
      <c r="DH223" s="494">
        <v>19219.955897662738</v>
      </c>
      <c r="DI223" s="96">
        <f>VLOOKUP(A223,'[9]побудинковий звіт'!$A$9:$DQ$353,121,FALSE)</f>
        <v>5428.34</v>
      </c>
      <c r="DJ223" s="103">
        <v>5.6836987719722512</v>
      </c>
      <c r="DK223" s="103">
        <v>6.9432815822234044</v>
      </c>
      <c r="DL223" s="103">
        <v>4.8203134468006077</v>
      </c>
      <c r="DM223" s="104">
        <v>29376.931651740837</v>
      </c>
      <c r="DN223" s="104">
        <v>0</v>
      </c>
      <c r="DO223" s="105">
        <v>29376.931651740837</v>
      </c>
      <c r="DP223" s="2"/>
      <c r="DQ223" s="104">
        <v>29364.06</v>
      </c>
      <c r="DR223" s="104">
        <v>0</v>
      </c>
      <c r="DS223" s="104">
        <v>29364.06</v>
      </c>
      <c r="DT223" s="106">
        <v>29463.760021154852</v>
      </c>
      <c r="DU223" s="104">
        <v>-99.700021154851129</v>
      </c>
      <c r="DV223" s="107">
        <v>1104</v>
      </c>
      <c r="DX223" s="77">
        <v>355523.92376756854</v>
      </c>
      <c r="DY223" s="77">
        <v>385286.29939629562</v>
      </c>
      <c r="DZ223" s="108">
        <v>28546.55</v>
      </c>
      <c r="EB223" s="109">
        <v>2735594.7801810307</v>
      </c>
      <c r="ED223" s="110">
        <v>-32338</v>
      </c>
      <c r="EE223" s="111">
        <v>37005.314106303849</v>
      </c>
      <c r="EG223" s="112">
        <v>37388.473133075837</v>
      </c>
      <c r="EI223" s="121">
        <v>9</v>
      </c>
      <c r="EJ223" s="77">
        <v>6598.2299236968465</v>
      </c>
      <c r="EN223" s="114" t="s">
        <v>454</v>
      </c>
    </row>
    <row r="224" spans="1:144" hidden="1" x14ac:dyDescent="0.3">
      <c r="A224" s="81">
        <v>150000963</v>
      </c>
      <c r="B224" s="82" t="s">
        <v>455</v>
      </c>
      <c r="C224" s="490" t="s">
        <v>456</v>
      </c>
      <c r="D224" s="84">
        <v>2140.7399999999998</v>
      </c>
      <c r="E224" s="115">
        <v>2140.7399999999998</v>
      </c>
      <c r="F224" s="104">
        <v>236.5</v>
      </c>
      <c r="G224" s="104">
        <v>0</v>
      </c>
      <c r="H224" s="88">
        <v>36311.541863269405</v>
      </c>
      <c r="I224" s="88">
        <v>33170.307424273764</v>
      </c>
      <c r="J224" s="116">
        <v>-3141.2344389956415</v>
      </c>
      <c r="K224" s="88">
        <v>5623.4834030628335</v>
      </c>
      <c r="L224" s="88">
        <v>5258.7602947897076</v>
      </c>
      <c r="M224" s="116">
        <v>-364.72310827312594</v>
      </c>
      <c r="N224" s="88">
        <v>13839.562646028162</v>
      </c>
      <c r="O224" s="88">
        <v>13159.401068084728</v>
      </c>
      <c r="P224" s="116">
        <v>-680.16157794343417</v>
      </c>
      <c r="Q224" s="88">
        <v>3069.6906388781954</v>
      </c>
      <c r="R224" s="88">
        <v>2918.7083033744125</v>
      </c>
      <c r="S224" s="116">
        <v>-150.98233550378291</v>
      </c>
      <c r="T224" s="88">
        <v>1592.3360032640012</v>
      </c>
      <c r="U224" s="88">
        <v>1181.6945583041681</v>
      </c>
      <c r="V224" s="116">
        <v>-410.64144495983305</v>
      </c>
      <c r="W224" s="88">
        <v>8872.9645730991779</v>
      </c>
      <c r="X224" s="88">
        <v>10664.201940041101</v>
      </c>
      <c r="Y224" s="116">
        <v>1791.237366941923</v>
      </c>
      <c r="Z224" s="88">
        <v>2312.7768000000001</v>
      </c>
      <c r="AA224" s="88">
        <v>0</v>
      </c>
      <c r="AB224" s="116">
        <v>-2312.7768000000001</v>
      </c>
      <c r="AC224" s="88">
        <v>44826.683154057057</v>
      </c>
      <c r="AD224" s="88">
        <v>50650.93434581958</v>
      </c>
      <c r="AE224" s="117">
        <v>5824.2511917625234</v>
      </c>
      <c r="AF224" s="91">
        <v>116449.03908165883</v>
      </c>
      <c r="AG224" s="92">
        <v>117004.00793468746</v>
      </c>
      <c r="AH224" s="116">
        <v>554.96885302862211</v>
      </c>
      <c r="AI224" s="88">
        <v>85835.366276124478</v>
      </c>
      <c r="AJ224" s="88">
        <v>84955.681620885764</v>
      </c>
      <c r="AK224" s="116">
        <v>-879.68465523871419</v>
      </c>
      <c r="AL224" s="88">
        <v>6914.6140245832366</v>
      </c>
      <c r="AM224" s="88">
        <v>5537.7693736696692</v>
      </c>
      <c r="AN224" s="116">
        <v>-1376.8446509135674</v>
      </c>
      <c r="AO224" s="88">
        <v>7090.628227426846</v>
      </c>
      <c r="AP224" s="88">
        <v>6941.5316013637221</v>
      </c>
      <c r="AQ224" s="116">
        <v>-149.09662606312395</v>
      </c>
      <c r="AR224" s="88">
        <v>126828.27783452235</v>
      </c>
      <c r="AS224" s="88">
        <v>108743.69316649665</v>
      </c>
      <c r="AT224" s="118">
        <v>-18084.584668025695</v>
      </c>
      <c r="AU224" s="88">
        <v>8378.298012339108</v>
      </c>
      <c r="AV224" s="88">
        <v>1993</v>
      </c>
      <c r="AW224" s="94">
        <v>-6385.298012339108</v>
      </c>
      <c r="AX224" s="88">
        <v>9116.2838451520565</v>
      </c>
      <c r="AY224" s="88">
        <v>6789</v>
      </c>
      <c r="AZ224" s="117">
        <v>-2327.2838451520565</v>
      </c>
      <c r="BA224" s="88">
        <v>2940.4568173907192</v>
      </c>
      <c r="BB224" s="88">
        <v>0</v>
      </c>
      <c r="BC224" s="94">
        <v>-2940.4568173907192</v>
      </c>
      <c r="BD224" s="88">
        <v>7418.2064459176463</v>
      </c>
      <c r="BE224" s="88">
        <v>0</v>
      </c>
      <c r="BF224" s="95">
        <v>-7418.2064459176463</v>
      </c>
      <c r="BG224" s="88">
        <v>3332.4820137124525</v>
      </c>
      <c r="BH224" s="88">
        <v>0</v>
      </c>
      <c r="BI224" s="94">
        <v>-3332.4820137124525</v>
      </c>
      <c r="BJ224" s="88">
        <v>2847.1949226370111</v>
      </c>
      <c r="BK224" s="88">
        <v>4656</v>
      </c>
      <c r="BL224" s="95">
        <v>1808.8050773629889</v>
      </c>
      <c r="BM224" s="88">
        <v>697.71066225113134</v>
      </c>
      <c r="BN224" s="88">
        <v>1461</v>
      </c>
      <c r="BO224" s="94">
        <v>763.28933774886866</v>
      </c>
      <c r="BP224" s="91">
        <v>34730.632719400128</v>
      </c>
      <c r="BQ224" s="96">
        <v>14899</v>
      </c>
      <c r="BR224" s="94">
        <v>-19831.632719400128</v>
      </c>
      <c r="BS224" s="88">
        <v>143437.36873079737</v>
      </c>
      <c r="BT224" s="88">
        <v>157919.69264728937</v>
      </c>
      <c r="BU224" s="116">
        <v>14482.323916491994</v>
      </c>
      <c r="BV224" s="88">
        <v>73977.498291054595</v>
      </c>
      <c r="BW224" s="88">
        <v>77327.087032494775</v>
      </c>
      <c r="BX224" s="116">
        <v>3349.5887414401805</v>
      </c>
      <c r="BY224" s="88">
        <v>29947.840978043001</v>
      </c>
      <c r="BZ224" s="88">
        <v>32093.832447456265</v>
      </c>
      <c r="CA224" s="116">
        <v>2145.991469413264</v>
      </c>
      <c r="CB224" s="88">
        <v>3156.1955068702864</v>
      </c>
      <c r="CC224" s="88">
        <v>3194.1530774683724</v>
      </c>
      <c r="CD224" s="116">
        <v>37.957570598086022</v>
      </c>
      <c r="CE224" s="88">
        <v>376.80953211334975</v>
      </c>
      <c r="CF224" s="88">
        <v>764.52554805507282</v>
      </c>
      <c r="CG224" s="116">
        <v>387.71601594172307</v>
      </c>
      <c r="CH224" s="88">
        <v>22085.337576320391</v>
      </c>
      <c r="CI224" s="88">
        <v>22106.41085841152</v>
      </c>
      <c r="CJ224" s="116">
        <v>21.073282091128931</v>
      </c>
      <c r="CK224" s="88">
        <v>20701.943101918983</v>
      </c>
      <c r="CL224" s="88">
        <v>19077.36776292287</v>
      </c>
      <c r="CM224" s="116">
        <v>-1624.5753389961137</v>
      </c>
      <c r="CN224" s="88">
        <v>42787.280678239375</v>
      </c>
      <c r="CO224" s="96">
        <v>41183.778621334393</v>
      </c>
      <c r="CP224" s="116">
        <v>-1603.5020569049811</v>
      </c>
      <c r="CQ224" s="119">
        <v>671531.55188083393</v>
      </c>
      <c r="CR224" s="77">
        <v>650564.7530712015</v>
      </c>
      <c r="CS224" s="116">
        <v>-20966.798809632426</v>
      </c>
      <c r="CT224" s="91">
        <v>805837.86225700064</v>
      </c>
      <c r="CU224" s="98">
        <v>780677.70368544175</v>
      </c>
      <c r="CV224" s="117">
        <v>-25160.158571558888</v>
      </c>
      <c r="CW224" s="88">
        <v>23523.44018709231</v>
      </c>
      <c r="CX224" s="88">
        <v>48683.598758651155</v>
      </c>
      <c r="CY224" s="116">
        <v>25160.158571558844</v>
      </c>
      <c r="CZ224" s="99">
        <v>-25160.158571558844</v>
      </c>
      <c r="DA224" s="8">
        <v>1</v>
      </c>
      <c r="DB224" s="100">
        <v>28738.2</v>
      </c>
      <c r="DC224" s="100">
        <v>0</v>
      </c>
      <c r="DD224" s="100">
        <v>13101.53</v>
      </c>
      <c r="DE224" s="100">
        <v>0</v>
      </c>
      <c r="DF224" s="101">
        <v>-13136.546237203991</v>
      </c>
      <c r="DG224" s="120">
        <v>9952335.6293291152</v>
      </c>
      <c r="DH224" s="494">
        <v>9537.5355559486634</v>
      </c>
      <c r="DI224" s="96">
        <f>VLOOKUP(A224,'[9]побудинковий звіт'!$A$9:$DQ$353,121,FALSE)</f>
        <v>3792.5</v>
      </c>
      <c r="DJ224" s="103">
        <v>6.1152942221564306</v>
      </c>
      <c r="DK224" s="103">
        <v>7.4523967592929017</v>
      </c>
      <c r="DL224" s="103">
        <v>5.2453065466542226</v>
      </c>
      <c r="DM224" s="104">
        <v>15637.41908845591</v>
      </c>
      <c r="DN224" s="104">
        <v>0</v>
      </c>
      <c r="DO224" s="105">
        <v>15637.41908845591</v>
      </c>
      <c r="DP224" s="2"/>
      <c r="DQ224" s="104">
        <v>15636.67</v>
      </c>
      <c r="DR224" s="104">
        <v>0</v>
      </c>
      <c r="DS224" s="104">
        <v>15636.67</v>
      </c>
      <c r="DT224" s="106">
        <v>15683.638061131147</v>
      </c>
      <c r="DU224" s="104">
        <v>-46.968061131146897</v>
      </c>
      <c r="DV224" s="107">
        <v>1104</v>
      </c>
      <c r="DX224" s="77">
        <v>193870.69266470696</v>
      </c>
      <c r="DY224" s="77">
        <v>148371.23179979599</v>
      </c>
      <c r="DZ224" s="108">
        <v>13101.53</v>
      </c>
      <c r="EB224" s="109">
        <v>1521939.3340142681</v>
      </c>
      <c r="ED224" s="110">
        <v>-37197</v>
      </c>
      <c r="EE224" s="111">
        <v>-50333.546237203991</v>
      </c>
      <c r="EG224" s="112">
        <v>-37821.117728877478</v>
      </c>
      <c r="EI224" s="121">
        <v>9</v>
      </c>
      <c r="EJ224" s="77">
        <v>3820.0515187423471</v>
      </c>
      <c r="EN224" s="114" t="s">
        <v>456</v>
      </c>
    </row>
    <row r="225" spans="1:144" hidden="1" x14ac:dyDescent="0.3">
      <c r="A225" s="81">
        <v>150000927</v>
      </c>
      <c r="B225" s="82" t="s">
        <v>457</v>
      </c>
      <c r="C225" s="490" t="s">
        <v>458</v>
      </c>
      <c r="D225" s="84">
        <v>657.8</v>
      </c>
      <c r="E225" s="115">
        <v>418.2</v>
      </c>
      <c r="F225" s="104"/>
      <c r="G225" s="104">
        <v>239.6</v>
      </c>
      <c r="H225" s="88">
        <v>12657.944679991846</v>
      </c>
      <c r="I225" s="88">
        <v>12717.345640289213</v>
      </c>
      <c r="J225" s="116">
        <v>59.400960297367419</v>
      </c>
      <c r="K225" s="88">
        <v>3330.3465751020021</v>
      </c>
      <c r="L225" s="88">
        <v>3363.0145242053713</v>
      </c>
      <c r="M225" s="116">
        <v>32.66794910336921</v>
      </c>
      <c r="N225" s="88">
        <v>3964.0007909959504</v>
      </c>
      <c r="O225" s="88">
        <v>3769.3527544607905</v>
      </c>
      <c r="P225" s="116">
        <v>-194.64803653515992</v>
      </c>
      <c r="Q225" s="88">
        <v>0</v>
      </c>
      <c r="R225" s="88">
        <v>0</v>
      </c>
      <c r="S225" s="116">
        <v>0</v>
      </c>
      <c r="T225" s="88">
        <v>0</v>
      </c>
      <c r="U225" s="88">
        <v>0</v>
      </c>
      <c r="V225" s="116">
        <v>0</v>
      </c>
      <c r="W225" s="88">
        <v>5054.0463142156304</v>
      </c>
      <c r="X225" s="88">
        <v>7371.3930713894733</v>
      </c>
      <c r="Y225" s="116">
        <v>2317.3467571738429</v>
      </c>
      <c r="Z225" s="88">
        <v>766.26</v>
      </c>
      <c r="AA225" s="88">
        <v>0</v>
      </c>
      <c r="AB225" s="116">
        <v>-766.26</v>
      </c>
      <c r="AC225" s="88">
        <v>14077.250680575338</v>
      </c>
      <c r="AD225" s="88">
        <v>15089.478268312596</v>
      </c>
      <c r="AE225" s="117">
        <v>1012.2275877372576</v>
      </c>
      <c r="AF225" s="91">
        <v>39849.849040880763</v>
      </c>
      <c r="AG225" s="92">
        <v>42310.584258657444</v>
      </c>
      <c r="AH225" s="116">
        <v>2460.7352177766807</v>
      </c>
      <c r="AI225" s="88">
        <v>0</v>
      </c>
      <c r="AJ225" s="88">
        <v>0</v>
      </c>
      <c r="AK225" s="116">
        <v>0</v>
      </c>
      <c r="AL225" s="88">
        <v>0</v>
      </c>
      <c r="AM225" s="88">
        <v>0</v>
      </c>
      <c r="AN225" s="116">
        <v>0</v>
      </c>
      <c r="AO225" s="88">
        <v>4367.6896178059196</v>
      </c>
      <c r="AP225" s="88">
        <v>4838.5479489794106</v>
      </c>
      <c r="AQ225" s="116">
        <v>470.85833117349102</v>
      </c>
      <c r="AR225" s="88">
        <v>34159.005215608413</v>
      </c>
      <c r="AS225" s="88">
        <v>16033</v>
      </c>
      <c r="AT225" s="118">
        <v>-18126.005215608413</v>
      </c>
      <c r="AU225" s="88">
        <v>4278.9922536683007</v>
      </c>
      <c r="AV225" s="88">
        <v>0</v>
      </c>
      <c r="AW225" s="94">
        <v>-4278.9922536683007</v>
      </c>
      <c r="AX225" s="88">
        <v>6498.9985711376585</v>
      </c>
      <c r="AY225" s="88">
        <v>0</v>
      </c>
      <c r="AZ225" s="117">
        <v>-6498.9985711376585</v>
      </c>
      <c r="BA225" s="88">
        <v>1809.1250729010078</v>
      </c>
      <c r="BB225" s="88">
        <v>1743</v>
      </c>
      <c r="BC225" s="94">
        <v>-66.125072901007798</v>
      </c>
      <c r="BD225" s="88">
        <v>0</v>
      </c>
      <c r="BE225" s="88">
        <v>0</v>
      </c>
      <c r="BF225" s="95">
        <v>0</v>
      </c>
      <c r="BG225" s="88">
        <v>0</v>
      </c>
      <c r="BH225" s="88">
        <v>0</v>
      </c>
      <c r="BI225" s="94">
        <v>0</v>
      </c>
      <c r="BJ225" s="88">
        <v>496.60272646211826</v>
      </c>
      <c r="BK225" s="88">
        <v>9709</v>
      </c>
      <c r="BL225" s="95">
        <v>9212.3972735378811</v>
      </c>
      <c r="BM225" s="88">
        <v>191.565</v>
      </c>
      <c r="BN225" s="88">
        <v>3465</v>
      </c>
      <c r="BO225" s="94">
        <v>3273.4349999999999</v>
      </c>
      <c r="BP225" s="91">
        <v>13275.283624169086</v>
      </c>
      <c r="BQ225" s="96">
        <v>14917</v>
      </c>
      <c r="BR225" s="94">
        <v>1641.7163758309143</v>
      </c>
      <c r="BS225" s="88">
        <v>24935.064355960265</v>
      </c>
      <c r="BT225" s="88">
        <v>39012.349758778691</v>
      </c>
      <c r="BU225" s="116">
        <v>14077.285402818427</v>
      </c>
      <c r="BV225" s="88">
        <v>23674.549456227076</v>
      </c>
      <c r="BW225" s="88">
        <v>27376.46026298311</v>
      </c>
      <c r="BX225" s="116">
        <v>3701.9108067560337</v>
      </c>
      <c r="BY225" s="88">
        <v>12693.158386143163</v>
      </c>
      <c r="BZ225" s="88">
        <v>7663.4953143825924</v>
      </c>
      <c r="CA225" s="116">
        <v>-5029.6630717605703</v>
      </c>
      <c r="CB225" s="88">
        <v>2602.0777674383257</v>
      </c>
      <c r="CC225" s="88">
        <v>2677.1044692011005</v>
      </c>
      <c r="CD225" s="116">
        <v>75.026701762774792</v>
      </c>
      <c r="CE225" s="88">
        <v>315.81406964307041</v>
      </c>
      <c r="CF225" s="88">
        <v>0</v>
      </c>
      <c r="CG225" s="116">
        <v>-315.81406964307041</v>
      </c>
      <c r="CH225" s="88">
        <v>5441.0119756337954</v>
      </c>
      <c r="CI225" s="88">
        <v>7355.1577261095799</v>
      </c>
      <c r="CJ225" s="116">
        <v>1914.1457504757846</v>
      </c>
      <c r="CK225" s="88">
        <v>0</v>
      </c>
      <c r="CL225" s="88">
        <v>0</v>
      </c>
      <c r="CM225" s="116">
        <v>0</v>
      </c>
      <c r="CN225" s="88">
        <v>5441.0119756337954</v>
      </c>
      <c r="CO225" s="96">
        <v>7355.1577261095799</v>
      </c>
      <c r="CP225" s="116">
        <v>1914.1457504757846</v>
      </c>
      <c r="CQ225" s="119">
        <v>161313.50350950984</v>
      </c>
      <c r="CR225" s="77">
        <v>162183.69973909191</v>
      </c>
      <c r="CS225" s="116">
        <v>870.19622958207037</v>
      </c>
      <c r="CT225" s="91">
        <v>193576.20421141179</v>
      </c>
      <c r="CU225" s="98">
        <v>194620.43968691028</v>
      </c>
      <c r="CV225" s="117">
        <v>1044.2354754984844</v>
      </c>
      <c r="CW225" s="88">
        <v>508.63207044760679</v>
      </c>
      <c r="CX225" s="88">
        <v>-535.60340505084832</v>
      </c>
      <c r="CY225" s="116">
        <v>-1044.2354754984551</v>
      </c>
      <c r="CZ225" s="99">
        <v>1044.2354754984117</v>
      </c>
      <c r="DA225" s="8">
        <v>2</v>
      </c>
      <c r="DB225" s="100">
        <v>3466.16</v>
      </c>
      <c r="DC225" s="100">
        <v>22999.16</v>
      </c>
      <c r="DD225" s="100">
        <v>1170.1599999999999</v>
      </c>
      <c r="DE225" s="100">
        <v>21842.97</v>
      </c>
      <c r="DF225" s="101">
        <v>-8573.5818008205679</v>
      </c>
      <c r="DG225" s="120">
        <v>2329018.0353823127</v>
      </c>
      <c r="DH225" s="494">
        <v>1863.1862671308663</v>
      </c>
      <c r="DI225" s="96">
        <f>VLOOKUP(A225,'[9]побудинковий звіт'!$A$9:$DQ$353,121,FALSE)</f>
        <v>0</v>
      </c>
      <c r="DJ225" s="103">
        <v>6.2749403713151359</v>
      </c>
      <c r="DK225" s="103"/>
      <c r="DL225" s="103">
        <v>4.8255448833660886</v>
      </c>
      <c r="DM225" s="104">
        <v>2624.18006328399</v>
      </c>
      <c r="DN225" s="104">
        <v>1156.2005540545149</v>
      </c>
      <c r="DO225" s="105">
        <v>3780.3806173385046</v>
      </c>
      <c r="DP225" s="2"/>
      <c r="DQ225" s="104">
        <v>2296</v>
      </c>
      <c r="DR225" s="104">
        <v>1156.19</v>
      </c>
      <c r="DS225" s="104">
        <v>3452.19</v>
      </c>
      <c r="DT225" s="106">
        <v>3525.8487200985778</v>
      </c>
      <c r="DU225" s="104">
        <v>-73.65872009857776</v>
      </c>
      <c r="DV225" s="107">
        <v>1104</v>
      </c>
      <c r="DX225" s="77">
        <v>56921.14660773299</v>
      </c>
      <c r="DY225" s="77">
        <v>37140</v>
      </c>
      <c r="DZ225" s="108">
        <v>23013.13</v>
      </c>
      <c r="EB225" s="109">
        <v>409908.06258730096</v>
      </c>
      <c r="ED225" s="110">
        <v>-11395</v>
      </c>
      <c r="EE225" s="111">
        <v>-19968.581800820568</v>
      </c>
      <c r="EG225" s="112">
        <v>2366.431814708907</v>
      </c>
      <c r="EI225" s="121">
        <v>2</v>
      </c>
      <c r="EJ225" s="77">
        <v>990.55017368243239</v>
      </c>
      <c r="EN225" s="114" t="s">
        <v>458</v>
      </c>
    </row>
    <row r="226" spans="1:144" hidden="1" x14ac:dyDescent="0.3">
      <c r="A226" s="81">
        <v>150000958</v>
      </c>
      <c r="B226" s="82" t="s">
        <v>459</v>
      </c>
      <c r="C226" s="490" t="s">
        <v>460</v>
      </c>
      <c r="D226" s="84">
        <v>2135.1</v>
      </c>
      <c r="E226" s="115">
        <v>2135.1</v>
      </c>
      <c r="F226" s="104">
        <v>233.5</v>
      </c>
      <c r="G226" s="104">
        <v>0</v>
      </c>
      <c r="H226" s="88">
        <v>36311.534342673884</v>
      </c>
      <c r="I226" s="88">
        <v>33162.42439557059</v>
      </c>
      <c r="J226" s="116">
        <v>-3149.109947103294</v>
      </c>
      <c r="K226" s="88">
        <v>5623.4834030628335</v>
      </c>
      <c r="L226" s="88">
        <v>5223.560203945266</v>
      </c>
      <c r="M226" s="116">
        <v>-399.92319911756749</v>
      </c>
      <c r="N226" s="88">
        <v>13609.141778928477</v>
      </c>
      <c r="O226" s="88">
        <v>12940.646304822012</v>
      </c>
      <c r="P226" s="116">
        <v>-668.49547410646483</v>
      </c>
      <c r="Q226" s="88">
        <v>3057.1062895242549</v>
      </c>
      <c r="R226" s="88">
        <v>2906.9101199563993</v>
      </c>
      <c r="S226" s="116">
        <v>-150.19616956785558</v>
      </c>
      <c r="T226" s="88">
        <v>1592.3360032640012</v>
      </c>
      <c r="U226" s="88">
        <v>1145.3097831593532</v>
      </c>
      <c r="V226" s="116">
        <v>-447.02622010464802</v>
      </c>
      <c r="W226" s="88">
        <v>8872.9645730991779</v>
      </c>
      <c r="X226" s="88">
        <v>8874.7183324694488</v>
      </c>
      <c r="Y226" s="116">
        <v>1.7537593702709273</v>
      </c>
      <c r="Z226" s="88">
        <v>2306.8800000000006</v>
      </c>
      <c r="AA226" s="88">
        <v>0</v>
      </c>
      <c r="AB226" s="116">
        <v>-2306.8800000000006</v>
      </c>
      <c r="AC226" s="88">
        <v>44710.333962391131</v>
      </c>
      <c r="AD226" s="88">
        <v>50524.709446239125</v>
      </c>
      <c r="AE226" s="117">
        <v>5814.3754838479945</v>
      </c>
      <c r="AF226" s="91">
        <v>116083.78035294377</v>
      </c>
      <c r="AG226" s="92">
        <v>114778.2785861622</v>
      </c>
      <c r="AH226" s="116">
        <v>-1305.50176678157</v>
      </c>
      <c r="AI226" s="88">
        <v>75534.970354511315</v>
      </c>
      <c r="AJ226" s="88">
        <v>74760.876195492951</v>
      </c>
      <c r="AK226" s="116">
        <v>-774.09415901836473</v>
      </c>
      <c r="AL226" s="88">
        <v>6914.6140245832366</v>
      </c>
      <c r="AM226" s="88">
        <v>4627.0269975854917</v>
      </c>
      <c r="AN226" s="116">
        <v>-2287.5870269977449</v>
      </c>
      <c r="AO226" s="88">
        <v>7092.6872744606617</v>
      </c>
      <c r="AP226" s="88">
        <v>7094.1631120983911</v>
      </c>
      <c r="AQ226" s="116">
        <v>1.4758376377294553</v>
      </c>
      <c r="AR226" s="88">
        <v>121652.90910243627</v>
      </c>
      <c r="AS226" s="88">
        <v>58862.19024716413</v>
      </c>
      <c r="AT226" s="118">
        <v>-62790.718855272142</v>
      </c>
      <c r="AU226" s="88">
        <v>8378.298012339108</v>
      </c>
      <c r="AV226" s="88">
        <v>2912.1672804069544</v>
      </c>
      <c r="AW226" s="94">
        <v>-5466.1307319321531</v>
      </c>
      <c r="AX226" s="88">
        <v>9116.2838451520565</v>
      </c>
      <c r="AY226" s="88">
        <v>3118.0801089777478</v>
      </c>
      <c r="AZ226" s="117">
        <v>-5998.2037361743087</v>
      </c>
      <c r="BA226" s="88">
        <v>2877.8931171890863</v>
      </c>
      <c r="BB226" s="88">
        <v>0</v>
      </c>
      <c r="BC226" s="94">
        <v>-2877.8931171890863</v>
      </c>
      <c r="BD226" s="88">
        <v>7268.0234060516841</v>
      </c>
      <c r="BE226" s="88">
        <v>1303.1085559293224</v>
      </c>
      <c r="BF226" s="95">
        <v>-5964.9148501223617</v>
      </c>
      <c r="BG226" s="88">
        <v>3332.4820137124525</v>
      </c>
      <c r="BH226" s="88">
        <v>0</v>
      </c>
      <c r="BI226" s="94">
        <v>-3332.4820137124525</v>
      </c>
      <c r="BJ226" s="88">
        <v>2847.1949226370111</v>
      </c>
      <c r="BK226" s="88">
        <v>2774.7129793396789</v>
      </c>
      <c r="BL226" s="95">
        <v>-72.481943297332236</v>
      </c>
      <c r="BM226" s="88">
        <v>1294.474013765192</v>
      </c>
      <c r="BN226" s="88">
        <v>2092.6</v>
      </c>
      <c r="BO226" s="94">
        <v>798.1259862348079</v>
      </c>
      <c r="BP226" s="91">
        <v>35114.649330846587</v>
      </c>
      <c r="BQ226" s="96">
        <v>12200.668924653704</v>
      </c>
      <c r="BR226" s="94">
        <v>-22913.980406192881</v>
      </c>
      <c r="BS226" s="88">
        <v>137383.72834274353</v>
      </c>
      <c r="BT226" s="88">
        <v>155113.49426042906</v>
      </c>
      <c r="BU226" s="116">
        <v>17729.765917685523</v>
      </c>
      <c r="BV226" s="88">
        <v>72611.40476175709</v>
      </c>
      <c r="BW226" s="88">
        <v>74933.548922823451</v>
      </c>
      <c r="BX226" s="116">
        <v>2322.1441610663605</v>
      </c>
      <c r="BY226" s="88">
        <v>38719.408072265935</v>
      </c>
      <c r="BZ226" s="88">
        <v>32010.905269730993</v>
      </c>
      <c r="CA226" s="116">
        <v>-6708.502802534942</v>
      </c>
      <c r="CB226" s="88">
        <v>3126.8583555707369</v>
      </c>
      <c r="CC226" s="88">
        <v>3163.9700368842423</v>
      </c>
      <c r="CD226" s="116">
        <v>37.111681313505414</v>
      </c>
      <c r="CE226" s="88">
        <v>373.24888328894258</v>
      </c>
      <c r="CF226" s="88">
        <v>0</v>
      </c>
      <c r="CG226" s="116">
        <v>-373.24888328894258</v>
      </c>
      <c r="CH226" s="88">
        <v>1734.564100616195</v>
      </c>
      <c r="CI226" s="88">
        <v>6206.3126676370493</v>
      </c>
      <c r="CJ226" s="116">
        <v>4471.7485670208544</v>
      </c>
      <c r="CK226" s="88">
        <v>39116.508596514024</v>
      </c>
      <c r="CL226" s="88">
        <v>28504.189160805476</v>
      </c>
      <c r="CM226" s="116">
        <v>-10612.319435708549</v>
      </c>
      <c r="CN226" s="88">
        <v>40851.072697130221</v>
      </c>
      <c r="CO226" s="96">
        <v>34710.501828442524</v>
      </c>
      <c r="CP226" s="116">
        <v>-6140.5708686876969</v>
      </c>
      <c r="CQ226" s="119">
        <v>655459.33155253832</v>
      </c>
      <c r="CR226" s="77">
        <v>572255.62438146712</v>
      </c>
      <c r="CS226" s="116">
        <v>-83203.707171071204</v>
      </c>
      <c r="CT226" s="91">
        <v>786551.19786304596</v>
      </c>
      <c r="CU226" s="98">
        <v>686706.74925776047</v>
      </c>
      <c r="CV226" s="117">
        <v>-99844.448605285492</v>
      </c>
      <c r="CW226" s="88">
        <v>27740.139328518402</v>
      </c>
      <c r="CX226" s="88">
        <v>127584.58793380379</v>
      </c>
      <c r="CY226" s="116">
        <v>99844.44860528539</v>
      </c>
      <c r="CZ226" s="99">
        <v>-99844.448605285404</v>
      </c>
      <c r="DA226" s="8">
        <v>1</v>
      </c>
      <c r="DB226" s="100">
        <v>56111.62</v>
      </c>
      <c r="DC226" s="100">
        <v>0</v>
      </c>
      <c r="DD226" s="100">
        <v>40723.39</v>
      </c>
      <c r="DE226" s="100">
        <v>0</v>
      </c>
      <c r="DF226" s="101">
        <v>-69409.746825569251</v>
      </c>
      <c r="DG226" s="120">
        <v>9771496.0462987721</v>
      </c>
      <c r="DH226" s="494">
        <v>9512.4079362771699</v>
      </c>
      <c r="DI226" s="96">
        <f>VLOOKUP(A226,'[9]побудинковий звіт'!$A$9:$DQ$353,121,FALSE)</f>
        <v>0</v>
      </c>
      <c r="DJ226" s="103">
        <v>5.9416176560694929</v>
      </c>
      <c r="DK226" s="103">
        <v>7.3617400284574916</v>
      </c>
      <c r="DL226" s="103">
        <v>5.0772184690353361</v>
      </c>
      <c r="DM226" s="104">
        <v>15386.452560806993</v>
      </c>
      <c r="DN226" s="104">
        <v>0</v>
      </c>
      <c r="DO226" s="105">
        <v>15386.452560806993</v>
      </c>
      <c r="DP226" s="2"/>
      <c r="DQ226" s="104">
        <v>15388.23</v>
      </c>
      <c r="DR226" s="104">
        <v>0</v>
      </c>
      <c r="DS226" s="104">
        <v>15388.23</v>
      </c>
      <c r="DT226" s="106">
        <v>15461.508426957265</v>
      </c>
      <c r="DU226" s="104">
        <v>-73.278426957265765</v>
      </c>
      <c r="DV226" s="107">
        <v>1102</v>
      </c>
      <c r="DX226" s="77">
        <v>188121.07011993942</v>
      </c>
      <c r="DY226" s="77">
        <v>85275.431006181403</v>
      </c>
      <c r="DZ226" s="108">
        <v>40723.39</v>
      </c>
      <c r="EB226" s="109">
        <v>1459834.9092292353</v>
      </c>
      <c r="ED226" s="110">
        <v>24951</v>
      </c>
      <c r="EE226" s="111">
        <v>-44458.746825569251</v>
      </c>
      <c r="EG226" s="112">
        <v>-74606.580988706264</v>
      </c>
      <c r="EI226" s="121">
        <v>9</v>
      </c>
      <c r="EJ226" s="77">
        <v>3602.52818757879</v>
      </c>
      <c r="EN226" s="114" t="s">
        <v>460</v>
      </c>
    </row>
    <row r="227" spans="1:144" hidden="1" x14ac:dyDescent="0.3">
      <c r="A227" s="81">
        <v>150000961</v>
      </c>
      <c r="B227" s="82" t="s">
        <v>461</v>
      </c>
      <c r="C227" s="490" t="s">
        <v>462</v>
      </c>
      <c r="D227" s="84">
        <v>4349.8999999999996</v>
      </c>
      <c r="E227" s="115">
        <v>4349.8999999999996</v>
      </c>
      <c r="F227" s="104">
        <v>477.8</v>
      </c>
      <c r="G227" s="104">
        <v>0</v>
      </c>
      <c r="H227" s="88">
        <v>71497.469413576997</v>
      </c>
      <c r="I227" s="88">
        <v>65411.468452063098</v>
      </c>
      <c r="J227" s="116">
        <v>-6086.0009615138988</v>
      </c>
      <c r="K227" s="88">
        <v>11246.967624717403</v>
      </c>
      <c r="L227" s="88">
        <v>10346.768947049168</v>
      </c>
      <c r="M227" s="116">
        <v>-900.19867766823518</v>
      </c>
      <c r="N227" s="88">
        <v>28542.271049597148</v>
      </c>
      <c r="O227" s="88">
        <v>27140.058928792405</v>
      </c>
      <c r="P227" s="116">
        <v>-1402.2121208047429</v>
      </c>
      <c r="Q227" s="88">
        <v>6166.9248414791555</v>
      </c>
      <c r="R227" s="88">
        <v>5863.6548886267101</v>
      </c>
      <c r="S227" s="116">
        <v>-303.26995285244539</v>
      </c>
      <c r="T227" s="88">
        <v>3183.3466979633531</v>
      </c>
      <c r="U227" s="88">
        <v>2276.941559973186</v>
      </c>
      <c r="V227" s="116">
        <v>-906.40513799016708</v>
      </c>
      <c r="W227" s="88">
        <v>38114.408316974608</v>
      </c>
      <c r="X227" s="88">
        <v>27643.359579152973</v>
      </c>
      <c r="Y227" s="116">
        <v>-10471.048737821635</v>
      </c>
      <c r="Z227" s="88">
        <v>4697.8920000000007</v>
      </c>
      <c r="AA227" s="88">
        <v>0</v>
      </c>
      <c r="AB227" s="116">
        <v>-4697.8920000000007</v>
      </c>
      <c r="AC227" s="88">
        <v>91071.905974634399</v>
      </c>
      <c r="AD227" s="88">
        <v>102912.61646629592</v>
      </c>
      <c r="AE227" s="117">
        <v>11840.710491661521</v>
      </c>
      <c r="AF227" s="91">
        <v>254521.18591894305</v>
      </c>
      <c r="AG227" s="92">
        <v>241594.86882195348</v>
      </c>
      <c r="AH227" s="116">
        <v>-12926.317096989573</v>
      </c>
      <c r="AI227" s="88">
        <v>151069.94070902263</v>
      </c>
      <c r="AJ227" s="88">
        <v>149448.42431459323</v>
      </c>
      <c r="AK227" s="116">
        <v>-1621.5163944294036</v>
      </c>
      <c r="AL227" s="88">
        <v>13829.228049166473</v>
      </c>
      <c r="AM227" s="88">
        <v>9903.9130026561561</v>
      </c>
      <c r="AN227" s="116">
        <v>-3925.3150465103172</v>
      </c>
      <c r="AO227" s="88">
        <v>14011.405049150813</v>
      </c>
      <c r="AP227" s="88">
        <v>14021.176271982218</v>
      </c>
      <c r="AQ227" s="116">
        <v>9.7712228314048843</v>
      </c>
      <c r="AR227" s="88">
        <v>224238.0830959384</v>
      </c>
      <c r="AS227" s="88">
        <v>378503.42289227073</v>
      </c>
      <c r="AT227" s="118">
        <v>154265.33979633232</v>
      </c>
      <c r="AU227" s="88">
        <v>16373.283608939768</v>
      </c>
      <c r="AV227" s="88">
        <v>1600</v>
      </c>
      <c r="AW227" s="94">
        <v>-14773.283608939768</v>
      </c>
      <c r="AX227" s="88">
        <v>18232.567690304102</v>
      </c>
      <c r="AY227" s="88">
        <v>0</v>
      </c>
      <c r="AZ227" s="117">
        <v>-18232.567690304102</v>
      </c>
      <c r="BA227" s="88">
        <v>6506.1104804064134</v>
      </c>
      <c r="BB227" s="88">
        <v>1839</v>
      </c>
      <c r="BC227" s="94">
        <v>-4667.1104804064134</v>
      </c>
      <c r="BD227" s="88">
        <v>14192.605990839129</v>
      </c>
      <c r="BE227" s="88">
        <v>1998.1913451964265</v>
      </c>
      <c r="BF227" s="95">
        <v>-12194.414645642702</v>
      </c>
      <c r="BG227" s="88">
        <v>6664.3927379831712</v>
      </c>
      <c r="BH227" s="88">
        <v>0</v>
      </c>
      <c r="BI227" s="94">
        <v>-6664.3927379831712</v>
      </c>
      <c r="BJ227" s="88">
        <v>7354.461924548651</v>
      </c>
      <c r="BK227" s="88">
        <v>12184</v>
      </c>
      <c r="BL227" s="95">
        <v>4829.538075451349</v>
      </c>
      <c r="BM227" s="88">
        <v>1379.0077520385187</v>
      </c>
      <c r="BN227" s="88">
        <v>4198.8500000000004</v>
      </c>
      <c r="BO227" s="94">
        <v>2819.8422479614819</v>
      </c>
      <c r="BP227" s="91">
        <v>70702.430185059769</v>
      </c>
      <c r="BQ227" s="96">
        <v>21820.041345196427</v>
      </c>
      <c r="BR227" s="94">
        <v>-48882.388839863343</v>
      </c>
      <c r="BS227" s="88">
        <v>228076.42224187797</v>
      </c>
      <c r="BT227" s="88">
        <v>267386.02490032493</v>
      </c>
      <c r="BU227" s="116">
        <v>39309.602658446966</v>
      </c>
      <c r="BV227" s="88">
        <v>146369.11481414415</v>
      </c>
      <c r="BW227" s="88">
        <v>151668.2412619192</v>
      </c>
      <c r="BX227" s="116">
        <v>5299.1264477750519</v>
      </c>
      <c r="BY227" s="88">
        <v>56599.410874093934</v>
      </c>
      <c r="BZ227" s="88">
        <v>54987.239225380952</v>
      </c>
      <c r="CA227" s="116">
        <v>-1612.1716487129816</v>
      </c>
      <c r="CB227" s="88">
        <v>6185.9007331737203</v>
      </c>
      <c r="CC227" s="88">
        <v>6279.3847476114042</v>
      </c>
      <c r="CD227" s="116">
        <v>93.484014437683982</v>
      </c>
      <c r="CE227" s="88">
        <v>740.76976629514331</v>
      </c>
      <c r="CF227" s="88">
        <v>0</v>
      </c>
      <c r="CG227" s="116">
        <v>-740.76976629514331</v>
      </c>
      <c r="CH227" s="88">
        <v>3553.0982012323902</v>
      </c>
      <c r="CI227" s="88">
        <v>12199.6830205634</v>
      </c>
      <c r="CJ227" s="116">
        <v>8646.5848193310085</v>
      </c>
      <c r="CK227" s="88">
        <v>79666.827636936534</v>
      </c>
      <c r="CL227" s="88">
        <v>57116.453963521184</v>
      </c>
      <c r="CM227" s="116">
        <v>-22550.37367341535</v>
      </c>
      <c r="CN227" s="88">
        <v>83219.925838168929</v>
      </c>
      <c r="CO227" s="96">
        <v>69316.136984084587</v>
      </c>
      <c r="CP227" s="116">
        <v>-13903.788854084341</v>
      </c>
      <c r="CQ227" s="119">
        <v>1249563.8172750352</v>
      </c>
      <c r="CR227" s="77">
        <v>1364928.8737679734</v>
      </c>
      <c r="CS227" s="116">
        <v>115365.05649293819</v>
      </c>
      <c r="CT227" s="91">
        <v>1499476.5807300422</v>
      </c>
      <c r="CU227" s="98">
        <v>1637914.6485215679</v>
      </c>
      <c r="CV227" s="117">
        <v>138438.06779152574</v>
      </c>
      <c r="CW227" s="88">
        <v>52922.939141345065</v>
      </c>
      <c r="CX227" s="88">
        <v>-85515.128650180792</v>
      </c>
      <c r="CY227" s="116">
        <v>-138438.06779152586</v>
      </c>
      <c r="CZ227" s="99">
        <v>138438.06779152586</v>
      </c>
      <c r="DA227" s="8">
        <v>1</v>
      </c>
      <c r="DB227" s="100">
        <v>85778.58</v>
      </c>
      <c r="DC227" s="100">
        <v>0</v>
      </c>
      <c r="DD227" s="100">
        <v>56655.19</v>
      </c>
      <c r="DE227" s="100">
        <v>0</v>
      </c>
      <c r="DF227" s="101">
        <v>-74076.855459976709</v>
      </c>
      <c r="DG227" s="120">
        <v>18628794.238456644</v>
      </c>
      <c r="DH227" s="494">
        <v>19379.899434224186</v>
      </c>
      <c r="DI227" s="96">
        <f>VLOOKUP(A227,'[9]побудинковий звіт'!$A$9:$DQ$353,121,FALSE)</f>
        <v>8238.7199999999993</v>
      </c>
      <c r="DJ227" s="103">
        <v>5.4419018691347851</v>
      </c>
      <c r="DK227" s="103">
        <v>6.843691351662434</v>
      </c>
      <c r="DL227" s="103">
        <v>4.5933468496019625</v>
      </c>
      <c r="DM227" s="104">
        <v>29099.597995844706</v>
      </c>
      <c r="DN227" s="104">
        <v>0</v>
      </c>
      <c r="DO227" s="105">
        <v>29099.597995844706</v>
      </c>
      <c r="DP227" s="2"/>
      <c r="DQ227" s="104">
        <v>29124.76</v>
      </c>
      <c r="DR227" s="104">
        <v>0</v>
      </c>
      <c r="DS227" s="104">
        <v>29124.76</v>
      </c>
      <c r="DT227" s="106">
        <v>29241.547254361027</v>
      </c>
      <c r="DU227" s="104">
        <v>-116.78725436102832</v>
      </c>
      <c r="DV227" s="107">
        <v>1104</v>
      </c>
      <c r="DX227" s="77">
        <v>353928.61593719776</v>
      </c>
      <c r="DY227" s="77">
        <v>480388.15708496055</v>
      </c>
      <c r="DZ227" s="108">
        <v>56655.19</v>
      </c>
      <c r="EB227" s="109">
        <v>2690856.9971512607</v>
      </c>
      <c r="ED227" s="110">
        <v>-53569</v>
      </c>
      <c r="EE227" s="111">
        <v>-127645.85545997671</v>
      </c>
      <c r="EG227" s="112">
        <v>-95929.323259541532</v>
      </c>
      <c r="EI227" s="121">
        <v>9</v>
      </c>
      <c r="EJ227" s="77">
        <v>6520.5932985988557</v>
      </c>
      <c r="EN227" s="114" t="s">
        <v>462</v>
      </c>
    </row>
    <row r="228" spans="1:144" hidden="1" x14ac:dyDescent="0.3">
      <c r="A228" s="81">
        <v>150000964</v>
      </c>
      <c r="B228" s="82" t="s">
        <v>463</v>
      </c>
      <c r="C228" s="490" t="s">
        <v>464</v>
      </c>
      <c r="D228" s="84">
        <v>2131.85</v>
      </c>
      <c r="E228" s="115">
        <v>2131.85</v>
      </c>
      <c r="F228" s="104">
        <v>234</v>
      </c>
      <c r="G228" s="104">
        <v>0</v>
      </c>
      <c r="H228" s="88">
        <v>36311.534342673884</v>
      </c>
      <c r="I228" s="88">
        <v>33215.841771038693</v>
      </c>
      <c r="J228" s="116">
        <v>-3095.6925716351907</v>
      </c>
      <c r="K228" s="88">
        <v>5623.4834030628335</v>
      </c>
      <c r="L228" s="88">
        <v>5209.2825014567479</v>
      </c>
      <c r="M228" s="116">
        <v>-414.20090160608561</v>
      </c>
      <c r="N228" s="88">
        <v>13874.835639128536</v>
      </c>
      <c r="O228" s="88">
        <v>13193.257744855084</v>
      </c>
      <c r="P228" s="116">
        <v>-681.57789427345233</v>
      </c>
      <c r="Q228" s="88">
        <v>3056.1561536287709</v>
      </c>
      <c r="R228" s="88">
        <v>2905.7684441499487</v>
      </c>
      <c r="S228" s="116">
        <v>-150.38770947882222</v>
      </c>
      <c r="T228" s="88">
        <v>1592.3360032640012</v>
      </c>
      <c r="U228" s="88">
        <v>1163.8292974087742</v>
      </c>
      <c r="V228" s="116">
        <v>-428.50670585522698</v>
      </c>
      <c r="W228" s="88">
        <v>8872.9645730991779</v>
      </c>
      <c r="X228" s="88">
        <v>8760.235702701535</v>
      </c>
      <c r="Y228" s="116">
        <v>-112.72887039764282</v>
      </c>
      <c r="Z228" s="88">
        <v>2302.7759999999998</v>
      </c>
      <c r="AA228" s="88">
        <v>0</v>
      </c>
      <c r="AB228" s="116">
        <v>-2302.7759999999998</v>
      </c>
      <c r="AC228" s="88">
        <v>44637.243105456648</v>
      </c>
      <c r="AD228" s="88">
        <v>50438.697008996911</v>
      </c>
      <c r="AE228" s="117">
        <v>5801.4539035402631</v>
      </c>
      <c r="AF228" s="91">
        <v>116271.32922031384</v>
      </c>
      <c r="AG228" s="92">
        <v>114886.9124706077</v>
      </c>
      <c r="AH228" s="116">
        <v>-1384.4167497061426</v>
      </c>
      <c r="AI228" s="88">
        <v>75534.970354511315</v>
      </c>
      <c r="AJ228" s="88">
        <v>74760.876195492951</v>
      </c>
      <c r="AK228" s="116">
        <v>-774.09415901836473</v>
      </c>
      <c r="AL228" s="88">
        <v>6914.6140245832366</v>
      </c>
      <c r="AM228" s="88">
        <v>3319.9775354328822</v>
      </c>
      <c r="AN228" s="116">
        <v>-3594.6364891503545</v>
      </c>
      <c r="AO228" s="88">
        <v>7090.628227426846</v>
      </c>
      <c r="AP228" s="88">
        <v>7098.4439421034103</v>
      </c>
      <c r="AQ228" s="116">
        <v>7.815714676564312</v>
      </c>
      <c r="AR228" s="88">
        <v>113189.52405440547</v>
      </c>
      <c r="AS228" s="88">
        <v>164483.63058494538</v>
      </c>
      <c r="AT228" s="118">
        <v>51294.10653053991</v>
      </c>
      <c r="AU228" s="88">
        <v>7388.219595259915</v>
      </c>
      <c r="AV228" s="88">
        <v>3206.5</v>
      </c>
      <c r="AW228" s="94">
        <v>-4181.719595259915</v>
      </c>
      <c r="AX228" s="88">
        <v>7880.1653015914089</v>
      </c>
      <c r="AY228" s="88">
        <v>6693</v>
      </c>
      <c r="AZ228" s="117">
        <v>-1187.1653015914089</v>
      </c>
      <c r="BA228" s="88">
        <v>2541.1754653963872</v>
      </c>
      <c r="BB228" s="88">
        <v>1440</v>
      </c>
      <c r="BC228" s="94">
        <v>-1101.1754653963872</v>
      </c>
      <c r="BD228" s="88">
        <v>6665.7460140911908</v>
      </c>
      <c r="BE228" s="88">
        <v>985.10855592932239</v>
      </c>
      <c r="BF228" s="95">
        <v>-5680.6374581618684</v>
      </c>
      <c r="BG228" s="88">
        <v>3025.7622694959232</v>
      </c>
      <c r="BH228" s="88">
        <v>0</v>
      </c>
      <c r="BI228" s="94">
        <v>-3025.7622694959232</v>
      </c>
      <c r="BJ228" s="88">
        <v>2441.4703950792641</v>
      </c>
      <c r="BK228" s="88">
        <v>0</v>
      </c>
      <c r="BL228" s="95">
        <v>-2441.4703950792641</v>
      </c>
      <c r="BM228" s="88">
        <v>697.71066225113134</v>
      </c>
      <c r="BN228" s="88">
        <v>2092.6</v>
      </c>
      <c r="BO228" s="94">
        <v>1394.8893377488685</v>
      </c>
      <c r="BP228" s="91">
        <v>30640.24970316522</v>
      </c>
      <c r="BQ228" s="96">
        <v>14417.208555929323</v>
      </c>
      <c r="BR228" s="94">
        <v>-16223.041147235897</v>
      </c>
      <c r="BS228" s="88">
        <v>137361.20626156015</v>
      </c>
      <c r="BT228" s="88">
        <v>142606.94347027791</v>
      </c>
      <c r="BU228" s="116">
        <v>5245.7372087177646</v>
      </c>
      <c r="BV228" s="88">
        <v>72667.772380721741</v>
      </c>
      <c r="BW228" s="88">
        <v>75539.600287877984</v>
      </c>
      <c r="BX228" s="116">
        <v>2871.8279071562429</v>
      </c>
      <c r="BY228" s="88">
        <v>30231.546000954942</v>
      </c>
      <c r="BZ228" s="88">
        <v>31116.776154588715</v>
      </c>
      <c r="CA228" s="116">
        <v>885.23015363377272</v>
      </c>
      <c r="CB228" s="88">
        <v>3255.5802270517561</v>
      </c>
      <c r="CC228" s="88">
        <v>3307.0114031307721</v>
      </c>
      <c r="CD228" s="116">
        <v>51.431176079016041</v>
      </c>
      <c r="CE228" s="88">
        <v>390.12326250026348</v>
      </c>
      <c r="CF228" s="88">
        <v>0</v>
      </c>
      <c r="CG228" s="116">
        <v>-390.12326250026348</v>
      </c>
      <c r="CH228" s="88">
        <v>1686.2104939084488</v>
      </c>
      <c r="CI228" s="88">
        <v>5974.0013009118675</v>
      </c>
      <c r="CJ228" s="116">
        <v>4287.7908070034191</v>
      </c>
      <c r="CK228" s="88">
        <v>38935.705833098546</v>
      </c>
      <c r="CL228" s="88">
        <v>28064.268112170153</v>
      </c>
      <c r="CM228" s="116">
        <v>-10871.437720928392</v>
      </c>
      <c r="CN228" s="88">
        <v>40621.916327006991</v>
      </c>
      <c r="CO228" s="96">
        <v>34038.269413082024</v>
      </c>
      <c r="CP228" s="116">
        <v>-6583.6469139249675</v>
      </c>
      <c r="CQ228" s="119">
        <v>634169.4600442017</v>
      </c>
      <c r="CR228" s="77">
        <v>665575.65001346893</v>
      </c>
      <c r="CS228" s="116">
        <v>31406.18996926723</v>
      </c>
      <c r="CT228" s="91">
        <v>761003.35205304204</v>
      </c>
      <c r="CU228" s="98">
        <v>798690.78001616267</v>
      </c>
      <c r="CV228" s="117">
        <v>37687.42796312063</v>
      </c>
      <c r="CW228" s="88">
        <v>26750.503026177714</v>
      </c>
      <c r="CX228" s="88">
        <v>-10936.924936942924</v>
      </c>
      <c r="CY228" s="116">
        <v>-37687.427963120637</v>
      </c>
      <c r="CZ228" s="99">
        <v>37687.427963120543</v>
      </c>
      <c r="DA228" s="8">
        <v>1</v>
      </c>
      <c r="DB228" s="100">
        <v>20724.12</v>
      </c>
      <c r="DC228" s="100">
        <v>0</v>
      </c>
      <c r="DD228" s="100">
        <v>5839.5899999999983</v>
      </c>
      <c r="DE228" s="100">
        <v>0</v>
      </c>
      <c r="DF228" s="101">
        <v>84320.518591801403</v>
      </c>
      <c r="DG228" s="120">
        <v>9453046.260950638</v>
      </c>
      <c r="DH228" s="494">
        <v>9497.9283682040586</v>
      </c>
      <c r="DI228" s="96">
        <f>VLOOKUP(A228,'[9]побудинковий звіт'!$A$9:$DQ$353,121,FALSE)</f>
        <v>1560.23</v>
      </c>
      <c r="DJ228" s="103">
        <v>5.7176837039105264</v>
      </c>
      <c r="DK228" s="103">
        <v>7.1385903143758922</v>
      </c>
      <c r="DL228" s="103">
        <v>4.8512977476068508</v>
      </c>
      <c r="DM228" s="104">
        <v>14885.91161485335</v>
      </c>
      <c r="DN228" s="104">
        <v>0</v>
      </c>
      <c r="DO228" s="105">
        <v>14885.91161485335</v>
      </c>
      <c r="DP228" s="2"/>
      <c r="DQ228" s="104">
        <v>14884.53</v>
      </c>
      <c r="DR228" s="104">
        <v>0</v>
      </c>
      <c r="DS228" s="104">
        <v>14884.53</v>
      </c>
      <c r="DT228" s="106">
        <v>14958.525817852631</v>
      </c>
      <c r="DU228" s="104">
        <v>-73.995817852630353</v>
      </c>
      <c r="DV228" s="107">
        <v>1104</v>
      </c>
      <c r="DX228" s="77">
        <v>172595.72850908482</v>
      </c>
      <c r="DY228" s="77">
        <v>214681.00696904966</v>
      </c>
      <c r="DZ228" s="108">
        <v>5839.5899999999983</v>
      </c>
      <c r="EB228" s="109">
        <v>1358274.2886528657</v>
      </c>
      <c r="ED228" s="110">
        <v>-46981</v>
      </c>
      <c r="EE228" s="111">
        <v>37339.518591801403</v>
      </c>
      <c r="EG228" s="112">
        <v>67026.838691688783</v>
      </c>
      <c r="EI228" s="121">
        <v>9</v>
      </c>
      <c r="EJ228" s="77">
        <v>3118.8232867474667</v>
      </c>
      <c r="EN228" s="114" t="s">
        <v>464</v>
      </c>
    </row>
    <row r="229" spans="1:144" hidden="1" x14ac:dyDescent="0.3">
      <c r="A229" s="81">
        <v>150000943</v>
      </c>
      <c r="B229" s="82" t="s">
        <v>465</v>
      </c>
      <c r="C229" s="490" t="s">
        <v>466</v>
      </c>
      <c r="D229" s="84">
        <v>105</v>
      </c>
      <c r="E229" s="115">
        <v>105</v>
      </c>
      <c r="F229" s="104"/>
      <c r="G229" s="104">
        <v>0</v>
      </c>
      <c r="H229" s="88">
        <v>0</v>
      </c>
      <c r="I229" s="88">
        <v>0</v>
      </c>
      <c r="J229" s="116">
        <v>0</v>
      </c>
      <c r="K229" s="88">
        <v>0</v>
      </c>
      <c r="L229" s="88">
        <v>0</v>
      </c>
      <c r="M229" s="116">
        <v>0</v>
      </c>
      <c r="N229" s="88">
        <v>0</v>
      </c>
      <c r="O229" s="88">
        <v>0</v>
      </c>
      <c r="P229" s="116">
        <v>0</v>
      </c>
      <c r="Q229" s="88">
        <v>0</v>
      </c>
      <c r="R229" s="88">
        <v>0</v>
      </c>
      <c r="S229" s="116">
        <v>0</v>
      </c>
      <c r="T229" s="88">
        <v>0</v>
      </c>
      <c r="U229" s="88">
        <v>0</v>
      </c>
      <c r="V229" s="116">
        <v>0</v>
      </c>
      <c r="W229" s="88">
        <v>0</v>
      </c>
      <c r="X229" s="88">
        <v>0</v>
      </c>
      <c r="Y229" s="116">
        <v>0</v>
      </c>
      <c r="Z229" s="88">
        <v>113.40000000000003</v>
      </c>
      <c r="AA229" s="88">
        <v>0</v>
      </c>
      <c r="AB229" s="116">
        <v>-113.40000000000003</v>
      </c>
      <c r="AC229" s="88">
        <v>907.51872852731105</v>
      </c>
      <c r="AD229" s="88">
        <v>2058.077521726781</v>
      </c>
      <c r="AE229" s="117">
        <v>1150.5587931994701</v>
      </c>
      <c r="AF229" s="91">
        <v>1020.918728527311</v>
      </c>
      <c r="AG229" s="92">
        <v>2058.077521726781</v>
      </c>
      <c r="AH229" s="116">
        <v>1037.15879319947</v>
      </c>
      <c r="AI229" s="88">
        <v>0</v>
      </c>
      <c r="AJ229" s="88">
        <v>0</v>
      </c>
      <c r="AK229" s="116">
        <v>0</v>
      </c>
      <c r="AL229" s="88">
        <v>0</v>
      </c>
      <c r="AM229" s="88">
        <v>0</v>
      </c>
      <c r="AN229" s="116">
        <v>0</v>
      </c>
      <c r="AO229" s="88">
        <v>1409.6003190130054</v>
      </c>
      <c r="AP229" s="88">
        <v>725.66896980667366</v>
      </c>
      <c r="AQ229" s="116">
        <v>-683.93134920633179</v>
      </c>
      <c r="AR229" s="88">
        <v>6246.9781629383915</v>
      </c>
      <c r="AS229" s="88">
        <v>5813</v>
      </c>
      <c r="AT229" s="118">
        <v>-433.97816293839151</v>
      </c>
      <c r="AU229" s="88">
        <v>0</v>
      </c>
      <c r="AV229" s="88">
        <v>0</v>
      </c>
      <c r="AW229" s="94">
        <v>0</v>
      </c>
      <c r="AX229" s="88">
        <v>0</v>
      </c>
      <c r="AY229" s="88">
        <v>0</v>
      </c>
      <c r="AZ229" s="117">
        <v>0</v>
      </c>
      <c r="BA229" s="88">
        <v>0</v>
      </c>
      <c r="BB229" s="88">
        <v>0</v>
      </c>
      <c r="BC229" s="94">
        <v>0</v>
      </c>
      <c r="BD229" s="88">
        <v>0</v>
      </c>
      <c r="BE229" s="88">
        <v>0</v>
      </c>
      <c r="BF229" s="95">
        <v>0</v>
      </c>
      <c r="BG229" s="88">
        <v>0</v>
      </c>
      <c r="BH229" s="88">
        <v>0</v>
      </c>
      <c r="BI229" s="94">
        <v>0</v>
      </c>
      <c r="BJ229" s="88">
        <v>0</v>
      </c>
      <c r="BK229" s="88">
        <v>0</v>
      </c>
      <c r="BL229" s="95">
        <v>0</v>
      </c>
      <c r="BM229" s="88">
        <v>68.050841658216257</v>
      </c>
      <c r="BN229" s="88">
        <v>0</v>
      </c>
      <c r="BO229" s="94">
        <v>-68.050841658216257</v>
      </c>
      <c r="BP229" s="91">
        <v>68.050841658216257</v>
      </c>
      <c r="BQ229" s="96">
        <v>0</v>
      </c>
      <c r="BR229" s="94">
        <v>-68.050841658216257</v>
      </c>
      <c r="BS229" s="88">
        <v>445.04240002807364</v>
      </c>
      <c r="BT229" s="88">
        <v>1434.1134900131465</v>
      </c>
      <c r="BU229" s="116">
        <v>989.07108998507283</v>
      </c>
      <c r="BV229" s="88">
        <v>0</v>
      </c>
      <c r="BW229" s="88">
        <v>10.175125705669739</v>
      </c>
      <c r="BX229" s="116">
        <v>10.175125705669739</v>
      </c>
      <c r="BY229" s="88">
        <v>0</v>
      </c>
      <c r="BZ229" s="88">
        <v>471.00962543143203</v>
      </c>
      <c r="CA229" s="116">
        <v>471.00962543143203</v>
      </c>
      <c r="CB229" s="88">
        <v>0</v>
      </c>
      <c r="CC229" s="88">
        <v>0</v>
      </c>
      <c r="CD229" s="116">
        <v>0</v>
      </c>
      <c r="CE229" s="88">
        <v>0</v>
      </c>
      <c r="CF229" s="88">
        <v>0</v>
      </c>
      <c r="CG229" s="116">
        <v>0</v>
      </c>
      <c r="CH229" s="88">
        <v>0</v>
      </c>
      <c r="CI229" s="88">
        <v>0</v>
      </c>
      <c r="CJ229" s="116">
        <v>0</v>
      </c>
      <c r="CK229" s="88">
        <v>0</v>
      </c>
      <c r="CL229" s="88">
        <v>0</v>
      </c>
      <c r="CM229" s="116">
        <v>0</v>
      </c>
      <c r="CN229" s="88">
        <v>0</v>
      </c>
      <c r="CO229" s="96">
        <v>0</v>
      </c>
      <c r="CP229" s="116">
        <v>0</v>
      </c>
      <c r="CQ229" s="119">
        <v>9190.5904521649973</v>
      </c>
      <c r="CR229" s="77">
        <v>10512.044732683702</v>
      </c>
      <c r="CS229" s="116">
        <v>1321.4542805187048</v>
      </c>
      <c r="CT229" s="91">
        <v>11028.708542597997</v>
      </c>
      <c r="CU229" s="98">
        <v>12614.453679220442</v>
      </c>
      <c r="CV229" s="117">
        <v>1585.745136622445</v>
      </c>
      <c r="CW229" s="88">
        <v>321.02424498161321</v>
      </c>
      <c r="CX229" s="88">
        <v>-1264.7208916408317</v>
      </c>
      <c r="CY229" s="116">
        <v>-1585.745136622445</v>
      </c>
      <c r="CZ229" s="99">
        <v>1585.7451366224461</v>
      </c>
      <c r="DA229" s="8">
        <v>1</v>
      </c>
      <c r="DB229" s="100">
        <v>216.02</v>
      </c>
      <c r="DC229" s="100">
        <v>0</v>
      </c>
      <c r="DD229" s="100">
        <v>0</v>
      </c>
      <c r="DE229" s="100">
        <v>0</v>
      </c>
      <c r="DF229" s="101">
        <v>2680.3190328077035</v>
      </c>
      <c r="DG229" s="120">
        <v>136196.7934509553</v>
      </c>
      <c r="DH229" s="494">
        <v>467.80143005437822</v>
      </c>
      <c r="DI229" s="96">
        <f>VLOOKUP(A229,'[9]побудинковий звіт'!$A$9:$DQ$353,121,FALSE)</f>
        <v>0</v>
      </c>
      <c r="DJ229" s="103">
        <v>2.0572853504956119</v>
      </c>
      <c r="DK229" s="103"/>
      <c r="DL229" s="103">
        <v>2.0572853504956119</v>
      </c>
      <c r="DM229" s="104">
        <v>216.01496180203924</v>
      </c>
      <c r="DN229" s="104">
        <v>0</v>
      </c>
      <c r="DO229" s="105">
        <v>216.01496180203924</v>
      </c>
      <c r="DP229" s="2"/>
      <c r="DQ229" s="104">
        <v>216.02</v>
      </c>
      <c r="DR229" s="104">
        <v>0</v>
      </c>
      <c r="DS229" s="104">
        <v>216.02</v>
      </c>
      <c r="DT229" s="106">
        <v>216.65342966943444</v>
      </c>
      <c r="DU229" s="104">
        <v>-0.63342966943443457</v>
      </c>
      <c r="DV229" s="107">
        <v>0</v>
      </c>
      <c r="DX229" s="77">
        <v>7578.0348055159284</v>
      </c>
      <c r="DY229" s="77">
        <v>6975.5999999999995</v>
      </c>
      <c r="DZ229" s="108">
        <v>0</v>
      </c>
      <c r="EB229" s="109">
        <v>74963.737955260702</v>
      </c>
      <c r="ED229" s="110">
        <v>2883</v>
      </c>
      <c r="EE229" s="111">
        <v>5563.3190328077035</v>
      </c>
      <c r="EG229" s="112">
        <v>2732.9051081049511</v>
      </c>
      <c r="EI229" s="121">
        <v>1</v>
      </c>
      <c r="EJ229" s="77">
        <v>157.7144690062951</v>
      </c>
      <c r="EN229" s="114" t="s">
        <v>466</v>
      </c>
    </row>
    <row r="230" spans="1:144" hidden="1" x14ac:dyDescent="0.3">
      <c r="A230" s="81">
        <v>150000944</v>
      </c>
      <c r="B230" s="82" t="s">
        <v>467</v>
      </c>
      <c r="C230" s="490" t="s">
        <v>468</v>
      </c>
      <c r="D230" s="84">
        <v>140.69999999999999</v>
      </c>
      <c r="E230" s="115">
        <v>140.69999999999999</v>
      </c>
      <c r="F230" s="104"/>
      <c r="G230" s="104">
        <v>0</v>
      </c>
      <c r="H230" s="88">
        <v>0</v>
      </c>
      <c r="I230" s="88">
        <v>0</v>
      </c>
      <c r="J230" s="116">
        <v>0</v>
      </c>
      <c r="K230" s="88">
        <v>0</v>
      </c>
      <c r="L230" s="88">
        <v>0</v>
      </c>
      <c r="M230" s="116">
        <v>0</v>
      </c>
      <c r="N230" s="88">
        <v>0</v>
      </c>
      <c r="O230" s="88">
        <v>0</v>
      </c>
      <c r="P230" s="116">
        <v>0</v>
      </c>
      <c r="Q230" s="88">
        <v>0</v>
      </c>
      <c r="R230" s="88">
        <v>0</v>
      </c>
      <c r="S230" s="116">
        <v>0</v>
      </c>
      <c r="T230" s="88">
        <v>0</v>
      </c>
      <c r="U230" s="88">
        <v>0</v>
      </c>
      <c r="V230" s="116">
        <v>0</v>
      </c>
      <c r="W230" s="88">
        <v>0</v>
      </c>
      <c r="X230" s="88">
        <v>0</v>
      </c>
      <c r="Y230" s="116">
        <v>0</v>
      </c>
      <c r="Z230" s="88">
        <v>151.95599999999996</v>
      </c>
      <c r="AA230" s="88">
        <v>0</v>
      </c>
      <c r="AB230" s="116">
        <v>-151.95599999999996</v>
      </c>
      <c r="AC230" s="88">
        <v>1216.3725924040045</v>
      </c>
      <c r="AD230" s="88">
        <v>2757.823879113887</v>
      </c>
      <c r="AE230" s="117">
        <v>1541.4512867098824</v>
      </c>
      <c r="AF230" s="91">
        <v>1368.3285924040044</v>
      </c>
      <c r="AG230" s="92">
        <v>2757.823879113887</v>
      </c>
      <c r="AH230" s="116">
        <v>1389.4952867098825</v>
      </c>
      <c r="AI230" s="88">
        <v>0</v>
      </c>
      <c r="AJ230" s="88">
        <v>0</v>
      </c>
      <c r="AK230" s="116">
        <v>0</v>
      </c>
      <c r="AL230" s="88">
        <v>0</v>
      </c>
      <c r="AM230" s="88">
        <v>0</v>
      </c>
      <c r="AN230" s="116">
        <v>0</v>
      </c>
      <c r="AO230" s="88">
        <v>1459.7778274566367</v>
      </c>
      <c r="AP230" s="88">
        <v>795.8406848938514</v>
      </c>
      <c r="AQ230" s="116">
        <v>-663.93714256278531</v>
      </c>
      <c r="AR230" s="88">
        <v>8160.163619669539</v>
      </c>
      <c r="AS230" s="88">
        <v>17275</v>
      </c>
      <c r="AT230" s="118">
        <v>9114.8363803304601</v>
      </c>
      <c r="AU230" s="88">
        <v>0</v>
      </c>
      <c r="AV230" s="88">
        <v>0</v>
      </c>
      <c r="AW230" s="94">
        <v>0</v>
      </c>
      <c r="AX230" s="88">
        <v>0</v>
      </c>
      <c r="AY230" s="88">
        <v>0</v>
      </c>
      <c r="AZ230" s="117">
        <v>0</v>
      </c>
      <c r="BA230" s="88">
        <v>0</v>
      </c>
      <c r="BB230" s="88">
        <v>0</v>
      </c>
      <c r="BC230" s="94">
        <v>0</v>
      </c>
      <c r="BD230" s="88">
        <v>0</v>
      </c>
      <c r="BE230" s="88">
        <v>0</v>
      </c>
      <c r="BF230" s="95">
        <v>0</v>
      </c>
      <c r="BG230" s="88">
        <v>0</v>
      </c>
      <c r="BH230" s="88">
        <v>0</v>
      </c>
      <c r="BI230" s="94">
        <v>0</v>
      </c>
      <c r="BJ230" s="88">
        <v>0</v>
      </c>
      <c r="BK230" s="88">
        <v>0</v>
      </c>
      <c r="BL230" s="95">
        <v>0</v>
      </c>
      <c r="BM230" s="88">
        <v>93.713548232221186</v>
      </c>
      <c r="BN230" s="88">
        <v>0</v>
      </c>
      <c r="BO230" s="94">
        <v>-93.713548232221186</v>
      </c>
      <c r="BP230" s="91">
        <v>93.713548232221186</v>
      </c>
      <c r="BQ230" s="96">
        <v>0</v>
      </c>
      <c r="BR230" s="94">
        <v>-93.713548232221186</v>
      </c>
      <c r="BS230" s="88">
        <v>2719.7035557271174</v>
      </c>
      <c r="BT230" s="88">
        <v>4782.5901972774464</v>
      </c>
      <c r="BU230" s="116">
        <v>2062.8866415503289</v>
      </c>
      <c r="BV230" s="88">
        <v>0</v>
      </c>
      <c r="BW230" s="88">
        <v>13.63466844559745</v>
      </c>
      <c r="BX230" s="116">
        <v>13.63466844559745</v>
      </c>
      <c r="BY230" s="88">
        <v>0</v>
      </c>
      <c r="BZ230" s="88">
        <v>1204.3744607372444</v>
      </c>
      <c r="CA230" s="116">
        <v>1204.3744607372444</v>
      </c>
      <c r="CB230" s="88">
        <v>0</v>
      </c>
      <c r="CC230" s="88">
        <v>0</v>
      </c>
      <c r="CD230" s="116">
        <v>0</v>
      </c>
      <c r="CE230" s="88">
        <v>0</v>
      </c>
      <c r="CF230" s="88">
        <v>0</v>
      </c>
      <c r="CG230" s="116">
        <v>0</v>
      </c>
      <c r="CH230" s="88">
        <v>0</v>
      </c>
      <c r="CI230" s="88">
        <v>0</v>
      </c>
      <c r="CJ230" s="116">
        <v>0</v>
      </c>
      <c r="CK230" s="88">
        <v>0</v>
      </c>
      <c r="CL230" s="88">
        <v>0</v>
      </c>
      <c r="CM230" s="116">
        <v>0</v>
      </c>
      <c r="CN230" s="88">
        <v>0</v>
      </c>
      <c r="CO230" s="96">
        <v>0</v>
      </c>
      <c r="CP230" s="116">
        <v>0</v>
      </c>
      <c r="CQ230" s="119">
        <v>13801.687143489518</v>
      </c>
      <c r="CR230" s="77">
        <v>26829.263890468024</v>
      </c>
      <c r="CS230" s="116">
        <v>13027.576746978506</v>
      </c>
      <c r="CT230" s="91">
        <v>16562.02457218742</v>
      </c>
      <c r="CU230" s="98">
        <v>32195.116668561626</v>
      </c>
      <c r="CV230" s="117">
        <v>15633.092096374206</v>
      </c>
      <c r="CW230" s="88">
        <v>482.79509863524652</v>
      </c>
      <c r="CX230" s="88">
        <v>-15150.29699773896</v>
      </c>
      <c r="CY230" s="116">
        <v>-15633.092096374206</v>
      </c>
      <c r="CZ230" s="99">
        <v>15633.092096374206</v>
      </c>
      <c r="DA230" s="8">
        <v>1</v>
      </c>
      <c r="DB230" s="100">
        <v>362.4</v>
      </c>
      <c r="DC230" s="100">
        <v>0</v>
      </c>
      <c r="DD230" s="100">
        <v>38.599999999999966</v>
      </c>
      <c r="DE230" s="100">
        <v>0</v>
      </c>
      <c r="DF230" s="101">
        <v>15318.790524720405</v>
      </c>
      <c r="DG230" s="120">
        <v>204537.83604987201</v>
      </c>
      <c r="DH230" s="494">
        <v>626.85391627286674</v>
      </c>
      <c r="DI230" s="96">
        <f>VLOOKUP(A230,'[9]побудинковий звіт'!$A$9:$DQ$353,121,FALSE)</f>
        <v>0</v>
      </c>
      <c r="DJ230" s="103">
        <v>2.301277428158182</v>
      </c>
      <c r="DK230" s="103"/>
      <c r="DL230" s="103">
        <v>2.301277428158182</v>
      </c>
      <c r="DM230" s="104">
        <v>323.78973414185617</v>
      </c>
      <c r="DN230" s="104">
        <v>0</v>
      </c>
      <c r="DO230" s="105">
        <v>323.78973414185617</v>
      </c>
      <c r="DP230" s="2"/>
      <c r="DQ230" s="104">
        <v>323.8</v>
      </c>
      <c r="DR230" s="104">
        <v>0</v>
      </c>
      <c r="DS230" s="104">
        <v>323.8</v>
      </c>
      <c r="DT230" s="106">
        <v>324.74674813439367</v>
      </c>
      <c r="DU230" s="104">
        <v>-0.94674813439365835</v>
      </c>
      <c r="DV230" s="107">
        <v>0</v>
      </c>
      <c r="DX230" s="77">
        <v>9904.652601482112</v>
      </c>
      <c r="DY230" s="77">
        <v>20730</v>
      </c>
      <c r="DZ230" s="108">
        <v>38.599999999999966</v>
      </c>
      <c r="EB230" s="109">
        <v>97921.963436034464</v>
      </c>
      <c r="ED230" s="110">
        <v>-2379</v>
      </c>
      <c r="EE230" s="111">
        <v>12939.790524720405</v>
      </c>
      <c r="EG230" s="112">
        <v>16705.99239986778</v>
      </c>
      <c r="EI230" s="121">
        <v>1</v>
      </c>
      <c r="EJ230" s="77">
        <v>175.84511114495359</v>
      </c>
      <c r="EN230" s="114" t="s">
        <v>468</v>
      </c>
    </row>
    <row r="231" spans="1:144" hidden="1" x14ac:dyDescent="0.3">
      <c r="A231" s="81">
        <v>150000945</v>
      </c>
      <c r="B231" s="82" t="s">
        <v>469</v>
      </c>
      <c r="C231" s="490" t="s">
        <v>470</v>
      </c>
      <c r="D231" s="84">
        <v>6742.76</v>
      </c>
      <c r="E231" s="115">
        <v>6677.85</v>
      </c>
      <c r="F231" s="104">
        <v>613.75</v>
      </c>
      <c r="G231" s="104">
        <v>64.91</v>
      </c>
      <c r="H231" s="88">
        <v>114419.70054085324</v>
      </c>
      <c r="I231" s="88">
        <v>104711.23205070224</v>
      </c>
      <c r="J231" s="116">
        <v>-9708.4684901510045</v>
      </c>
      <c r="K231" s="88">
        <v>18282.206826671449</v>
      </c>
      <c r="L231" s="88">
        <v>16967.031410043099</v>
      </c>
      <c r="M231" s="116">
        <v>-1315.1754166283499</v>
      </c>
      <c r="N231" s="88">
        <v>42512.42646670909</v>
      </c>
      <c r="O231" s="88">
        <v>40423.771802641844</v>
      </c>
      <c r="P231" s="116">
        <v>-2088.6546640672459</v>
      </c>
      <c r="Q231" s="88">
        <v>9247.5287615429788</v>
      </c>
      <c r="R231" s="88">
        <v>8793.291220607307</v>
      </c>
      <c r="S231" s="116">
        <v>-454.23754093567186</v>
      </c>
      <c r="T231" s="88">
        <v>5101.5672673075878</v>
      </c>
      <c r="U231" s="88">
        <v>3707.6728135631788</v>
      </c>
      <c r="V231" s="116">
        <v>-1393.894453744409</v>
      </c>
      <c r="W231" s="88">
        <v>46232.077381125782</v>
      </c>
      <c r="X231" s="88">
        <v>41503.567532260939</v>
      </c>
      <c r="Y231" s="116">
        <v>-4728.5098488648437</v>
      </c>
      <c r="Z231" s="88">
        <v>7282.9908000000023</v>
      </c>
      <c r="AA231" s="88">
        <v>0</v>
      </c>
      <c r="AB231" s="116">
        <v>-7282.9908000000023</v>
      </c>
      <c r="AC231" s="88">
        <v>141353.20742069263</v>
      </c>
      <c r="AD231" s="88">
        <v>159534.63079349871</v>
      </c>
      <c r="AE231" s="117">
        <v>18181.423372806079</v>
      </c>
      <c r="AF231" s="91">
        <v>384431.70546490274</v>
      </c>
      <c r="AG231" s="92">
        <v>375641.1976233173</v>
      </c>
      <c r="AH231" s="116">
        <v>-8790.5078415854368</v>
      </c>
      <c r="AI231" s="88">
        <v>162732.07722545991</v>
      </c>
      <c r="AJ231" s="88">
        <v>161052.28505547368</v>
      </c>
      <c r="AK231" s="116">
        <v>-1679.7921699862345</v>
      </c>
      <c r="AL231" s="88">
        <v>20743.842073749718</v>
      </c>
      <c r="AM231" s="88">
        <v>8810.7906923826413</v>
      </c>
      <c r="AN231" s="116">
        <v>-11933.051381367077</v>
      </c>
      <c r="AO231" s="88">
        <v>22682.799197517365</v>
      </c>
      <c r="AP231" s="88">
        <v>22789.571929243662</v>
      </c>
      <c r="AQ231" s="116">
        <v>106.77273172629793</v>
      </c>
      <c r="AR231" s="88">
        <v>370737.01442061434</v>
      </c>
      <c r="AS231" s="88">
        <v>353421.00709988363</v>
      </c>
      <c r="AT231" s="118">
        <v>-17316.007320730714</v>
      </c>
      <c r="AU231" s="88">
        <v>26014.025353024095</v>
      </c>
      <c r="AV231" s="88">
        <v>8305.76</v>
      </c>
      <c r="AW231" s="94">
        <v>-17708.265353024093</v>
      </c>
      <c r="AX231" s="88">
        <v>28070.233079807218</v>
      </c>
      <c r="AY231" s="88">
        <v>10426</v>
      </c>
      <c r="AZ231" s="117">
        <v>-17644.233079807218</v>
      </c>
      <c r="BA231" s="88">
        <v>14073.343943438962</v>
      </c>
      <c r="BB231" s="88">
        <v>756</v>
      </c>
      <c r="BC231" s="94">
        <v>-13317.343943438962</v>
      </c>
      <c r="BD231" s="88">
        <v>23014.832075046812</v>
      </c>
      <c r="BE231" s="88">
        <v>1769</v>
      </c>
      <c r="BF231" s="95">
        <v>-21245.832075046812</v>
      </c>
      <c r="BG231" s="88">
        <v>10678.445965798974</v>
      </c>
      <c r="BH231" s="88">
        <v>7414.9393068542504</v>
      </c>
      <c r="BI231" s="94">
        <v>-3263.5066589447233</v>
      </c>
      <c r="BJ231" s="88">
        <v>14853.068321218967</v>
      </c>
      <c r="BK231" s="88">
        <v>32612</v>
      </c>
      <c r="BL231" s="95">
        <v>17758.931678781031</v>
      </c>
      <c r="BM231" s="88">
        <v>2982.09364189608</v>
      </c>
      <c r="BN231" s="88">
        <v>6795</v>
      </c>
      <c r="BO231" s="94">
        <v>3812.90635810392</v>
      </c>
      <c r="BP231" s="91">
        <v>119686.0423802311</v>
      </c>
      <c r="BQ231" s="96">
        <v>68078.699306854251</v>
      </c>
      <c r="BR231" s="94">
        <v>-51607.343073376847</v>
      </c>
      <c r="BS231" s="88">
        <v>355724.85243326565</v>
      </c>
      <c r="BT231" s="88">
        <v>403026.63727312151</v>
      </c>
      <c r="BU231" s="116">
        <v>47301.784839855856</v>
      </c>
      <c r="BV231" s="88">
        <v>301092.6466224739</v>
      </c>
      <c r="BW231" s="88">
        <v>314165.96627430135</v>
      </c>
      <c r="BX231" s="116">
        <v>13073.319651827449</v>
      </c>
      <c r="BY231" s="88">
        <v>66502.137517188268</v>
      </c>
      <c r="BZ231" s="88">
        <v>79140.250481024035</v>
      </c>
      <c r="CA231" s="116">
        <v>12638.112963835767</v>
      </c>
      <c r="CB231" s="88">
        <v>9581.221248173415</v>
      </c>
      <c r="CC231" s="88">
        <v>9760.9328636851897</v>
      </c>
      <c r="CD231" s="116">
        <v>179.71161551177465</v>
      </c>
      <c r="CE231" s="88">
        <v>1151.4828676495872</v>
      </c>
      <c r="CF231" s="88">
        <v>0</v>
      </c>
      <c r="CG231" s="116">
        <v>-1151.4828676495872</v>
      </c>
      <c r="CH231" s="88">
        <v>134119.95955853854</v>
      </c>
      <c r="CI231" s="88">
        <v>111917.61158780467</v>
      </c>
      <c r="CJ231" s="116">
        <v>-22202.34797073387</v>
      </c>
      <c r="CK231" s="88">
        <v>71175.510351496385</v>
      </c>
      <c r="CL231" s="88">
        <v>63124.386930663968</v>
      </c>
      <c r="CM231" s="116">
        <v>-8051.1234208324167</v>
      </c>
      <c r="CN231" s="88">
        <v>205295.46991003491</v>
      </c>
      <c r="CO231" s="96">
        <v>175041.99851846864</v>
      </c>
      <c r="CP231" s="116">
        <v>-30253.471391566272</v>
      </c>
      <c r="CQ231" s="119">
        <v>2020361.2913612607</v>
      </c>
      <c r="CR231" s="77">
        <v>1970929.337117756</v>
      </c>
      <c r="CS231" s="116">
        <v>-49431.954243504675</v>
      </c>
      <c r="CT231" s="91">
        <v>2424433.5496335127</v>
      </c>
      <c r="CU231" s="98">
        <v>2365115.2045413069</v>
      </c>
      <c r="CV231" s="117">
        <v>-59318.345092205796</v>
      </c>
      <c r="CW231" s="88">
        <v>71259.30047854899</v>
      </c>
      <c r="CX231" s="88">
        <v>130577.645570755</v>
      </c>
      <c r="CY231" s="116">
        <v>59318.345092206015</v>
      </c>
      <c r="CZ231" s="99">
        <v>-59318.345092206262</v>
      </c>
      <c r="DA231" s="8">
        <v>1</v>
      </c>
      <c r="DB231" s="100">
        <v>100620.31</v>
      </c>
      <c r="DC231" s="100">
        <v>244.56</v>
      </c>
      <c r="DD231" s="100">
        <v>53856.959999999999</v>
      </c>
      <c r="DE231" s="100">
        <v>-82.71999999999997</v>
      </c>
      <c r="DF231" s="101">
        <v>-99192.252234979998</v>
      </c>
      <c r="DG231" s="120">
        <v>29948314.201344743</v>
      </c>
      <c r="DH231" s="494">
        <v>29751.502663701234</v>
      </c>
      <c r="DI231" s="96">
        <f>VLOOKUP(A231,'[9]побудинковий звіт'!$A$9:$DQ$353,121,FALSE)</f>
        <v>0</v>
      </c>
      <c r="DJ231" s="103">
        <v>6.1638691886409589</v>
      </c>
      <c r="DK231" s="103">
        <v>7.0827901464063849</v>
      </c>
      <c r="DL231" s="103">
        <v>5.0421398789081495</v>
      </c>
      <c r="DM231" s="104">
        <v>46733.822441351353</v>
      </c>
      <c r="DN231" s="104">
        <v>327.28529953992796</v>
      </c>
      <c r="DO231" s="105">
        <v>47061.107740891282</v>
      </c>
      <c r="DP231" s="2"/>
      <c r="DQ231" s="104">
        <v>46763.35</v>
      </c>
      <c r="DR231" s="104">
        <v>327.27999999999997</v>
      </c>
      <c r="DS231" s="104">
        <v>47090.63</v>
      </c>
      <c r="DT231" s="106">
        <v>47200.20461106141</v>
      </c>
      <c r="DU231" s="104">
        <v>-109.57461106141272</v>
      </c>
      <c r="DV231" s="107">
        <v>1476.0000000000002</v>
      </c>
      <c r="DX231" s="77">
        <v>588507.66816101444</v>
      </c>
      <c r="DY231" s="77">
        <v>505799.64768808545</v>
      </c>
      <c r="DZ231" s="108">
        <v>53774.239999999998</v>
      </c>
      <c r="EB231" s="109">
        <v>4448844.1730473721</v>
      </c>
      <c r="ED231" s="110">
        <v>67285</v>
      </c>
      <c r="EE231" s="111">
        <v>-31907.252234979998</v>
      </c>
      <c r="EG231" s="112">
        <v>-94552.485553522245</v>
      </c>
      <c r="EI231" s="121">
        <v>10</v>
      </c>
      <c r="EJ231" s="77">
        <v>11398.081755483703</v>
      </c>
      <c r="EN231" s="114" t="s">
        <v>470</v>
      </c>
    </row>
    <row r="232" spans="1:144" hidden="1" x14ac:dyDescent="0.3">
      <c r="A232" s="81">
        <v>150000947</v>
      </c>
      <c r="B232" s="82" t="s">
        <v>471</v>
      </c>
      <c r="C232" s="490" t="s">
        <v>472</v>
      </c>
      <c r="D232" s="84">
        <v>3267.3</v>
      </c>
      <c r="E232" s="115">
        <v>3267.3</v>
      </c>
      <c r="F232" s="104"/>
      <c r="G232" s="104">
        <v>0</v>
      </c>
      <c r="H232" s="88">
        <v>50742.231815301348</v>
      </c>
      <c r="I232" s="88">
        <v>46318.867619575583</v>
      </c>
      <c r="J232" s="116">
        <v>-4423.3641957257641</v>
      </c>
      <c r="K232" s="88">
        <v>10959.46043166707</v>
      </c>
      <c r="L232" s="88">
        <v>10069.056394567946</v>
      </c>
      <c r="M232" s="116">
        <v>-890.40403709912425</v>
      </c>
      <c r="N232" s="88">
        <v>23793.654029312562</v>
      </c>
      <c r="O232" s="88">
        <v>22624.527466425745</v>
      </c>
      <c r="P232" s="116">
        <v>-1169.1265628868168</v>
      </c>
      <c r="Q232" s="88">
        <v>4680.8503079561197</v>
      </c>
      <c r="R232" s="88">
        <v>4450.9683057942566</v>
      </c>
      <c r="S232" s="116">
        <v>-229.88200216186306</v>
      </c>
      <c r="T232" s="88">
        <v>2894.5502252253636</v>
      </c>
      <c r="U232" s="88">
        <v>1976.0185815895911</v>
      </c>
      <c r="V232" s="116">
        <v>-918.53164363577253</v>
      </c>
      <c r="W232" s="88">
        <v>33380.373457413632</v>
      </c>
      <c r="X232" s="88">
        <v>29047.979037231053</v>
      </c>
      <c r="Y232" s="116">
        <v>-4332.3944201825798</v>
      </c>
      <c r="Z232" s="88">
        <v>3528.6840000000002</v>
      </c>
      <c r="AA232" s="88">
        <v>0</v>
      </c>
      <c r="AB232" s="116">
        <v>-3528.6840000000002</v>
      </c>
      <c r="AC232" s="88">
        <v>68406.051803637354</v>
      </c>
      <c r="AD232" s="88">
        <v>77300.345619426589</v>
      </c>
      <c r="AE232" s="117">
        <v>8894.2938157892349</v>
      </c>
      <c r="AF232" s="91">
        <v>198385.85607051343</v>
      </c>
      <c r="AG232" s="92">
        <v>191787.76302461076</v>
      </c>
      <c r="AH232" s="116">
        <v>-6598.0930459026713</v>
      </c>
      <c r="AI232" s="88">
        <v>0</v>
      </c>
      <c r="AJ232" s="88">
        <v>0</v>
      </c>
      <c r="AK232" s="116">
        <v>0</v>
      </c>
      <c r="AL232" s="88">
        <v>0</v>
      </c>
      <c r="AM232" s="88">
        <v>0</v>
      </c>
      <c r="AN232" s="116">
        <v>0</v>
      </c>
      <c r="AO232" s="88">
        <v>17136.62502796805</v>
      </c>
      <c r="AP232" s="88">
        <v>14812.848845819404</v>
      </c>
      <c r="AQ232" s="116">
        <v>-2323.7761821486456</v>
      </c>
      <c r="AR232" s="88">
        <v>177261.33357285755</v>
      </c>
      <c r="AS232" s="88">
        <v>132077.15</v>
      </c>
      <c r="AT232" s="118">
        <v>-45184.183572857553</v>
      </c>
      <c r="AU232" s="88">
        <v>15538.505159976816</v>
      </c>
      <c r="AV232" s="88">
        <v>246</v>
      </c>
      <c r="AW232" s="94">
        <v>-15292.505159976816</v>
      </c>
      <c r="AX232" s="88">
        <v>21385.37151523892</v>
      </c>
      <c r="AY232" s="88">
        <v>10380</v>
      </c>
      <c r="AZ232" s="117">
        <v>-11005.37151523892</v>
      </c>
      <c r="BA232" s="88">
        <v>8551.4515011574458</v>
      </c>
      <c r="BB232" s="88">
        <v>1054.0829441223395</v>
      </c>
      <c r="BC232" s="94">
        <v>-7497.3685570351063</v>
      </c>
      <c r="BD232" s="88">
        <v>12830.042463532256</v>
      </c>
      <c r="BE232" s="88">
        <v>0</v>
      </c>
      <c r="BF232" s="95">
        <v>-12830.042463532256</v>
      </c>
      <c r="BG232" s="88">
        <v>6988.161289912372</v>
      </c>
      <c r="BH232" s="88">
        <v>1955.86</v>
      </c>
      <c r="BI232" s="94">
        <v>-5032.3012899123723</v>
      </c>
      <c r="BJ232" s="88">
        <v>11431.753938004716</v>
      </c>
      <c r="BK232" s="88">
        <v>15672.293904333195</v>
      </c>
      <c r="BL232" s="95">
        <v>4240.5399663284788</v>
      </c>
      <c r="BM232" s="88">
        <v>2691.6410904598156</v>
      </c>
      <c r="BN232" s="88">
        <v>3624</v>
      </c>
      <c r="BO232" s="94">
        <v>932.35890954018441</v>
      </c>
      <c r="BP232" s="91">
        <v>79416.926958282347</v>
      </c>
      <c r="BQ232" s="96">
        <v>32932.236848455534</v>
      </c>
      <c r="BR232" s="94">
        <v>-46484.690109826814</v>
      </c>
      <c r="BS232" s="88">
        <v>145149.9830493044</v>
      </c>
      <c r="BT232" s="88">
        <v>183600.59851046043</v>
      </c>
      <c r="BU232" s="116">
        <v>38450.615461156034</v>
      </c>
      <c r="BV232" s="88">
        <v>78210.61601531654</v>
      </c>
      <c r="BW232" s="88">
        <v>76098.578965752327</v>
      </c>
      <c r="BX232" s="116">
        <v>-2112.0370495642128</v>
      </c>
      <c r="BY232" s="88">
        <v>55984.779213041867</v>
      </c>
      <c r="BZ232" s="88">
        <v>31119.334033652638</v>
      </c>
      <c r="CA232" s="116">
        <v>-24865.445179389229</v>
      </c>
      <c r="CB232" s="88">
        <v>4876.3447573121184</v>
      </c>
      <c r="CC232" s="88">
        <v>5016.9462675273571</v>
      </c>
      <c r="CD232" s="116">
        <v>140.6015102152387</v>
      </c>
      <c r="CE232" s="88">
        <v>591.84175894385214</v>
      </c>
      <c r="CF232" s="88">
        <v>0</v>
      </c>
      <c r="CG232" s="116">
        <v>-591.84175894385214</v>
      </c>
      <c r="CH232" s="88">
        <v>39126.903997130226</v>
      </c>
      <c r="CI232" s="88">
        <v>50118.474983058026</v>
      </c>
      <c r="CJ232" s="116">
        <v>10991.570985927799</v>
      </c>
      <c r="CK232" s="88">
        <v>0</v>
      </c>
      <c r="CL232" s="88">
        <v>0</v>
      </c>
      <c r="CM232" s="116">
        <v>0</v>
      </c>
      <c r="CN232" s="88">
        <v>39126.903997130226</v>
      </c>
      <c r="CO232" s="96">
        <v>50118.474983058026</v>
      </c>
      <c r="CP232" s="116">
        <v>10991.570985927799</v>
      </c>
      <c r="CQ232" s="119">
        <v>796141.21042067034</v>
      </c>
      <c r="CR232" s="77">
        <v>717563.93147933669</v>
      </c>
      <c r="CS232" s="116">
        <v>-78577.278941333643</v>
      </c>
      <c r="CT232" s="91">
        <v>955369.45250480436</v>
      </c>
      <c r="CU232" s="98">
        <v>861076.71777520399</v>
      </c>
      <c r="CV232" s="117">
        <v>-94292.734729600372</v>
      </c>
      <c r="CW232" s="88">
        <v>47752.613733848295</v>
      </c>
      <c r="CX232" s="88">
        <v>142045.34846344902</v>
      </c>
      <c r="CY232" s="116">
        <v>94292.734729600721</v>
      </c>
      <c r="CZ232" s="99">
        <v>-94292.73472960075</v>
      </c>
      <c r="DA232" s="8">
        <v>1</v>
      </c>
      <c r="DB232" s="100">
        <v>58428.23</v>
      </c>
      <c r="DC232" s="100">
        <v>0</v>
      </c>
      <c r="DD232" s="100">
        <v>39412.639999999999</v>
      </c>
      <c r="DE232" s="100">
        <v>0</v>
      </c>
      <c r="DF232" s="101">
        <v>-37762.015108142165</v>
      </c>
      <c r="DG232" s="120">
        <v>12037464.794863831</v>
      </c>
      <c r="DH232" s="494">
        <v>14556.64392777781</v>
      </c>
      <c r="DI232" s="96">
        <f>VLOOKUP(A232,'[9]побудинковий звіт'!$A$9:$DQ$353,121,FALSE)</f>
        <v>0</v>
      </c>
      <c r="DJ232" s="103">
        <v>5.8205260297486223</v>
      </c>
      <c r="DK232" s="103"/>
      <c r="DL232" s="103">
        <v>5.2051000669991927</v>
      </c>
      <c r="DM232" s="104">
        <v>19017.404696997673</v>
      </c>
      <c r="DN232" s="104">
        <v>0</v>
      </c>
      <c r="DO232" s="105">
        <v>19017.404696997673</v>
      </c>
      <c r="DP232" s="2"/>
      <c r="DQ232" s="104">
        <v>19015.59</v>
      </c>
      <c r="DR232" s="104">
        <v>0</v>
      </c>
      <c r="DS232" s="104">
        <v>19015.59</v>
      </c>
      <c r="DT232" s="106">
        <v>19198.522836969081</v>
      </c>
      <c r="DU232" s="104">
        <v>-182.93283696908111</v>
      </c>
      <c r="DV232" s="107">
        <v>1104</v>
      </c>
      <c r="DX232" s="77">
        <v>308013.9126373679</v>
      </c>
      <c r="DY232" s="77">
        <v>198011.26421814662</v>
      </c>
      <c r="DZ232" s="108">
        <v>39412.639999999999</v>
      </c>
      <c r="EB232" s="109">
        <v>2127136.0028742906</v>
      </c>
      <c r="ED232" s="110">
        <v>14992</v>
      </c>
      <c r="EE232" s="111">
        <v>-22770.015108142165</v>
      </c>
      <c r="EG232" s="112">
        <v>-50767.046511761648</v>
      </c>
      <c r="EI232" s="121">
        <v>5</v>
      </c>
      <c r="EJ232" s="77">
        <v>5636.9669353889885</v>
      </c>
      <c r="EN232" s="114" t="s">
        <v>472</v>
      </c>
    </row>
    <row r="233" spans="1:144" hidden="1" x14ac:dyDescent="0.3">
      <c r="A233" s="81">
        <v>150000948</v>
      </c>
      <c r="B233" s="82" t="s">
        <v>473</v>
      </c>
      <c r="C233" s="490" t="s">
        <v>474</v>
      </c>
      <c r="D233" s="84">
        <v>6615</v>
      </c>
      <c r="E233" s="115">
        <v>6615</v>
      </c>
      <c r="F233" s="104">
        <v>699.7</v>
      </c>
      <c r="G233" s="104">
        <v>0</v>
      </c>
      <c r="H233" s="88">
        <v>76973.396381521554</v>
      </c>
      <c r="I233" s="88">
        <v>71441.681337518268</v>
      </c>
      <c r="J233" s="116">
        <v>-5531.7150440032856</v>
      </c>
      <c r="K233" s="88">
        <v>16416.375241619928</v>
      </c>
      <c r="L233" s="88">
        <v>15415.02993115708</v>
      </c>
      <c r="M233" s="116">
        <v>-1001.3453104628479</v>
      </c>
      <c r="N233" s="88">
        <v>42983.230372906117</v>
      </c>
      <c r="O233" s="88">
        <v>40871.197821305897</v>
      </c>
      <c r="P233" s="116">
        <v>-2112.0325516002194</v>
      </c>
      <c r="Q233" s="88">
        <v>8787.879366701969</v>
      </c>
      <c r="R233" s="88">
        <v>8356.7214205603723</v>
      </c>
      <c r="S233" s="116">
        <v>-431.15794614159677</v>
      </c>
      <c r="T233" s="88">
        <v>3545.5686892648059</v>
      </c>
      <c r="U233" s="88">
        <v>2555.2415092206397</v>
      </c>
      <c r="V233" s="116">
        <v>-990.3271800441662</v>
      </c>
      <c r="W233" s="88">
        <v>52601.330489942695</v>
      </c>
      <c r="X233" s="88">
        <v>48562.253035095287</v>
      </c>
      <c r="Y233" s="116">
        <v>-4039.0774548474074</v>
      </c>
      <c r="Z233" s="88">
        <v>7134.1560000000009</v>
      </c>
      <c r="AA233" s="88">
        <v>0</v>
      </c>
      <c r="AB233" s="116">
        <v>-7134.1560000000009</v>
      </c>
      <c r="AC233" s="88">
        <v>138404.66180565776</v>
      </c>
      <c r="AD233" s="88">
        <v>156405.26842906329</v>
      </c>
      <c r="AE233" s="117">
        <v>18000.606623405532</v>
      </c>
      <c r="AF233" s="91">
        <v>346846.59834761475</v>
      </c>
      <c r="AG233" s="92">
        <v>343607.39348392084</v>
      </c>
      <c r="AH233" s="116">
        <v>-3239.2048636939144</v>
      </c>
      <c r="AI233" s="88">
        <v>378533.78373886773</v>
      </c>
      <c r="AJ233" s="88">
        <v>356554.47219319065</v>
      </c>
      <c r="AK233" s="116">
        <v>-21979.311545677076</v>
      </c>
      <c r="AL233" s="88">
        <v>0</v>
      </c>
      <c r="AM233" s="88">
        <v>2350.9307486383714</v>
      </c>
      <c r="AN233" s="116">
        <v>2350.9307486383714</v>
      </c>
      <c r="AO233" s="88">
        <v>21286.790390562706</v>
      </c>
      <c r="AP233" s="88">
        <v>21272.606461239084</v>
      </c>
      <c r="AQ233" s="116">
        <v>-14.183929323622579</v>
      </c>
      <c r="AR233" s="88">
        <v>378644.02142921794</v>
      </c>
      <c r="AS233" s="88">
        <v>349815.91308095184</v>
      </c>
      <c r="AT233" s="118">
        <v>-28828.108348266105</v>
      </c>
      <c r="AU233" s="88">
        <v>18661.288910456802</v>
      </c>
      <c r="AV233" s="88">
        <v>8434.5914383747204</v>
      </c>
      <c r="AW233" s="94">
        <v>-10226.697472082082</v>
      </c>
      <c r="AX233" s="88">
        <v>24347.717627858317</v>
      </c>
      <c r="AY233" s="88">
        <v>53232.628133853337</v>
      </c>
      <c r="AZ233" s="117">
        <v>28884.91050599502</v>
      </c>
      <c r="BA233" s="88">
        <v>12082.813132708558</v>
      </c>
      <c r="BB233" s="88">
        <v>8617</v>
      </c>
      <c r="BC233" s="94">
        <v>-3465.8131327085575</v>
      </c>
      <c r="BD233" s="88">
        <v>20877.355043111766</v>
      </c>
      <c r="BE233" s="88">
        <v>8863.3913451964272</v>
      </c>
      <c r="BF233" s="95">
        <v>-12013.963697915338</v>
      </c>
      <c r="BG233" s="88">
        <v>7421.7133812687916</v>
      </c>
      <c r="BH233" s="88">
        <v>67.749685999999997</v>
      </c>
      <c r="BI233" s="94">
        <v>-7353.9636952687915</v>
      </c>
      <c r="BJ233" s="88">
        <v>19253.206031777689</v>
      </c>
      <c r="BK233" s="88">
        <v>6069.050989858948</v>
      </c>
      <c r="BL233" s="95">
        <v>-13184.155041918741</v>
      </c>
      <c r="BM233" s="88">
        <v>3524.2788531997353</v>
      </c>
      <c r="BN233" s="88">
        <v>5933.8</v>
      </c>
      <c r="BO233" s="94">
        <v>2409.5211468002649</v>
      </c>
      <c r="BP233" s="91">
        <v>106168.37298038167</v>
      </c>
      <c r="BQ233" s="96">
        <v>91218.211593283442</v>
      </c>
      <c r="BR233" s="94">
        <v>-14950.161387098226</v>
      </c>
      <c r="BS233" s="88">
        <v>373526.68750243465</v>
      </c>
      <c r="BT233" s="88">
        <v>392027.24863195023</v>
      </c>
      <c r="BU233" s="116">
        <v>18500.561129515583</v>
      </c>
      <c r="BV233" s="88">
        <v>278109.06922426575</v>
      </c>
      <c r="BW233" s="88">
        <v>278009.72100648837</v>
      </c>
      <c r="BX233" s="116">
        <v>-99.348217777383979</v>
      </c>
      <c r="BY233" s="88">
        <v>49555.133095103578</v>
      </c>
      <c r="BZ233" s="88">
        <v>69632.042393141281</v>
      </c>
      <c r="CA233" s="116">
        <v>20076.909298037703</v>
      </c>
      <c r="CB233" s="88">
        <v>8187.90835593676</v>
      </c>
      <c r="CC233" s="88">
        <v>8320.0207523210684</v>
      </c>
      <c r="CD233" s="116">
        <v>132.11239638430834</v>
      </c>
      <c r="CE233" s="88">
        <v>981.5005889887583</v>
      </c>
      <c r="CF233" s="88">
        <v>750.31411124695819</v>
      </c>
      <c r="CG233" s="116">
        <v>-231.1864777418001</v>
      </c>
      <c r="CH233" s="88">
        <v>51476.181722799214</v>
      </c>
      <c r="CI233" s="88">
        <v>53421.128052265223</v>
      </c>
      <c r="CJ233" s="116">
        <v>1944.946329466009</v>
      </c>
      <c r="CK233" s="88">
        <v>77072.450559506935</v>
      </c>
      <c r="CL233" s="88">
        <v>68577.442986642898</v>
      </c>
      <c r="CM233" s="116">
        <v>-8495.0075728640368</v>
      </c>
      <c r="CN233" s="88">
        <v>128548.63228230615</v>
      </c>
      <c r="CO233" s="96">
        <v>121998.57103890812</v>
      </c>
      <c r="CP233" s="116">
        <v>-6550.0612433980277</v>
      </c>
      <c r="CQ233" s="119">
        <v>2070388.4979356804</v>
      </c>
      <c r="CR233" s="77">
        <v>2035557.44549528</v>
      </c>
      <c r="CS233" s="116">
        <v>-34831.052440400468</v>
      </c>
      <c r="CT233" s="91">
        <v>2484466.1975228162</v>
      </c>
      <c r="CU233" s="98">
        <v>2442668.934594336</v>
      </c>
      <c r="CV233" s="117">
        <v>-41797.262928480282</v>
      </c>
      <c r="CW233" s="88">
        <v>87504.199151660723</v>
      </c>
      <c r="CX233" s="88">
        <v>129301.46208014087</v>
      </c>
      <c r="CY233" s="116">
        <v>41797.262928480151</v>
      </c>
      <c r="CZ233" s="99">
        <v>-41797.262928480559</v>
      </c>
      <c r="DA233" s="8">
        <v>1</v>
      </c>
      <c r="DB233" s="100">
        <v>72596.429999999993</v>
      </c>
      <c r="DC233" s="100">
        <v>0</v>
      </c>
      <c r="DD233" s="100">
        <v>23754.469999999994</v>
      </c>
      <c r="DE233" s="100">
        <v>0</v>
      </c>
      <c r="DF233" s="101">
        <v>39742.470699140569</v>
      </c>
      <c r="DG233" s="120">
        <v>30863644.760093726</v>
      </c>
      <c r="DH233" s="494">
        <v>29471.490093425829</v>
      </c>
      <c r="DI233" s="96">
        <f>VLOOKUP(A233,'[9]побудинковий звіт'!$A$9:$DQ$353,121,FALSE)</f>
        <v>1040.93</v>
      </c>
      <c r="DJ233" s="103">
        <v>5.7972584118578867</v>
      </c>
      <c r="DK233" s="103">
        <v>7.5670710797245171</v>
      </c>
      <c r="DL233" s="103">
        <v>4.7391552306308311</v>
      </c>
      <c r="DM233" s="104">
        <v>48817.837268671399</v>
      </c>
      <c r="DN233" s="104">
        <v>0</v>
      </c>
      <c r="DO233" s="105">
        <v>48817.837268671399</v>
      </c>
      <c r="DP233" s="2"/>
      <c r="DQ233" s="104">
        <v>48841.96</v>
      </c>
      <c r="DR233" s="104">
        <v>0</v>
      </c>
      <c r="DS233" s="104">
        <v>48841.96</v>
      </c>
      <c r="DT233" s="106">
        <v>49055.973060225886</v>
      </c>
      <c r="DU233" s="104">
        <v>-214.01306022588687</v>
      </c>
      <c r="DV233" s="107">
        <v>1432.0000000000002</v>
      </c>
      <c r="DX233" s="77">
        <v>581774.87329151947</v>
      </c>
      <c r="DY233" s="77">
        <v>529240.94960908231</v>
      </c>
      <c r="DZ233" s="108">
        <v>23754.469999999994</v>
      </c>
      <c r="EB233" s="109">
        <v>4543728.2571506156</v>
      </c>
      <c r="ED233" s="110">
        <v>-9715</v>
      </c>
      <c r="EE233" s="111">
        <v>30027.470699140569</v>
      </c>
      <c r="EG233" s="112">
        <v>2463.7483625954046</v>
      </c>
      <c r="EI233" s="121">
        <v>9</v>
      </c>
      <c r="EJ233" s="77">
        <v>11417.391652890083</v>
      </c>
      <c r="EN233" s="114" t="s">
        <v>474</v>
      </c>
    </row>
    <row r="234" spans="1:144" hidden="1" x14ac:dyDescent="0.3">
      <c r="A234" s="81">
        <v>150000949</v>
      </c>
      <c r="B234" s="82" t="s">
        <v>475</v>
      </c>
      <c r="C234" s="490" t="s">
        <v>476</v>
      </c>
      <c r="D234" s="84">
        <v>9392.7999999999993</v>
      </c>
      <c r="E234" s="115">
        <v>9392.7999999999993</v>
      </c>
      <c r="F234" s="104">
        <v>999.75</v>
      </c>
      <c r="G234" s="104">
        <v>0</v>
      </c>
      <c r="H234" s="88">
        <v>109289.58923701379</v>
      </c>
      <c r="I234" s="88">
        <v>101573.69354671877</v>
      </c>
      <c r="J234" s="116">
        <v>-7715.8956902950158</v>
      </c>
      <c r="K234" s="88">
        <v>22891.420078198193</v>
      </c>
      <c r="L234" s="88">
        <v>21131.878699152076</v>
      </c>
      <c r="M234" s="116">
        <v>-1759.5413790461171</v>
      </c>
      <c r="N234" s="88">
        <v>62165.805022079425</v>
      </c>
      <c r="O234" s="88">
        <v>59111.190352901976</v>
      </c>
      <c r="P234" s="116">
        <v>-3054.6146691774484</v>
      </c>
      <c r="Q234" s="88">
        <v>12826.603061914029</v>
      </c>
      <c r="R234" s="88">
        <v>12196.994702947635</v>
      </c>
      <c r="S234" s="116">
        <v>-629.60835896639401</v>
      </c>
      <c r="T234" s="88">
        <v>11757.806985501573</v>
      </c>
      <c r="U234" s="88">
        <v>8194.8367318356322</v>
      </c>
      <c r="V234" s="116">
        <v>-3562.9702536659406</v>
      </c>
      <c r="W234" s="88">
        <v>92968.13422172016</v>
      </c>
      <c r="X234" s="88">
        <v>76623.665440724202</v>
      </c>
      <c r="Y234" s="116">
        <v>-16344.468780995958</v>
      </c>
      <c r="Z234" s="88">
        <v>10141.74</v>
      </c>
      <c r="AA234" s="88">
        <v>0</v>
      </c>
      <c r="AB234" s="116">
        <v>-10141.74</v>
      </c>
      <c r="AC234" s="88">
        <v>196630.61378107686</v>
      </c>
      <c r="AD234" s="88">
        <v>222196.4584591962</v>
      </c>
      <c r="AE234" s="117">
        <v>25565.844678119349</v>
      </c>
      <c r="AF234" s="91">
        <v>518671.71238750406</v>
      </c>
      <c r="AG234" s="92">
        <v>501028.7179334765</v>
      </c>
      <c r="AH234" s="116">
        <v>-17642.994454027561</v>
      </c>
      <c r="AI234" s="88">
        <v>590547.07792794821</v>
      </c>
      <c r="AJ234" s="88">
        <v>584410.28256987897</v>
      </c>
      <c r="AK234" s="116">
        <v>-6136.795358069241</v>
      </c>
      <c r="AL234" s="88">
        <v>2837.0234474999997</v>
      </c>
      <c r="AM234" s="88">
        <v>5101.2455293150833</v>
      </c>
      <c r="AN234" s="116">
        <v>2264.2220818150836</v>
      </c>
      <c r="AO234" s="88">
        <v>35664.291976882043</v>
      </c>
      <c r="AP234" s="88">
        <v>34792.106054404183</v>
      </c>
      <c r="AQ234" s="116">
        <v>-872.18592247786</v>
      </c>
      <c r="AR234" s="88">
        <v>599618.77633012971</v>
      </c>
      <c r="AS234" s="88">
        <v>599130.21979098371</v>
      </c>
      <c r="AT234" s="118">
        <v>-488.55653914599679</v>
      </c>
      <c r="AU234" s="88">
        <v>23211.029043308321</v>
      </c>
      <c r="AV234" s="88">
        <v>17500</v>
      </c>
      <c r="AW234" s="94">
        <v>-5711.029043308321</v>
      </c>
      <c r="AX234" s="88">
        <v>29886.263420404219</v>
      </c>
      <c r="AY234" s="88">
        <v>50738.119484086696</v>
      </c>
      <c r="AZ234" s="117">
        <v>20851.856063682477</v>
      </c>
      <c r="BA234" s="88">
        <v>12197.487313593372</v>
      </c>
      <c r="BB234" s="88">
        <v>27538.245126710648</v>
      </c>
      <c r="BC234" s="94">
        <v>15340.757813117276</v>
      </c>
      <c r="BD234" s="88">
        <v>27969.327620622422</v>
      </c>
      <c r="BE234" s="88">
        <v>130621</v>
      </c>
      <c r="BF234" s="95">
        <v>102651.67237937757</v>
      </c>
      <c r="BG234" s="88">
        <v>22347.627291778841</v>
      </c>
      <c r="BH234" s="88">
        <v>7.7228418000000003</v>
      </c>
      <c r="BI234" s="94">
        <v>-22339.90444997884</v>
      </c>
      <c r="BJ234" s="88">
        <v>31695.82373856823</v>
      </c>
      <c r="BK234" s="88">
        <v>16051</v>
      </c>
      <c r="BL234" s="95">
        <v>-15644.82373856823</v>
      </c>
      <c r="BM234" s="88">
        <v>3921.3069874859284</v>
      </c>
      <c r="BN234" s="88">
        <v>8496.41</v>
      </c>
      <c r="BO234" s="94">
        <v>4575.1030125140715</v>
      </c>
      <c r="BP234" s="91">
        <v>151228.86541576133</v>
      </c>
      <c r="BQ234" s="96">
        <v>250952.49745259734</v>
      </c>
      <c r="BR234" s="94">
        <v>99723.632036836003</v>
      </c>
      <c r="BS234" s="88">
        <v>490827.42977439228</v>
      </c>
      <c r="BT234" s="88">
        <v>523295.28977781098</v>
      </c>
      <c r="BU234" s="116">
        <v>32467.860003418697</v>
      </c>
      <c r="BV234" s="88">
        <v>376516.80736876611</v>
      </c>
      <c r="BW234" s="88">
        <v>390633.72677037492</v>
      </c>
      <c r="BX234" s="116">
        <v>14116.919401608815</v>
      </c>
      <c r="BY234" s="88">
        <v>64651.493021487637</v>
      </c>
      <c r="BZ234" s="88">
        <v>99300.810856982513</v>
      </c>
      <c r="CA234" s="116">
        <v>34649.317835494876</v>
      </c>
      <c r="CB234" s="88">
        <v>11359.385839027942</v>
      </c>
      <c r="CC234" s="88">
        <v>11607.347563766536</v>
      </c>
      <c r="CD234" s="116">
        <v>247.96172473859406</v>
      </c>
      <c r="CE234" s="88">
        <v>1369.3016892122341</v>
      </c>
      <c r="CF234" s="88">
        <v>1400.1650069401298</v>
      </c>
      <c r="CG234" s="116">
        <v>30.863317727895719</v>
      </c>
      <c r="CH234" s="88">
        <v>76033.718982077349</v>
      </c>
      <c r="CI234" s="88">
        <v>58978.047908029446</v>
      </c>
      <c r="CJ234" s="116">
        <v>-17055.671074047903</v>
      </c>
      <c r="CK234" s="88">
        <v>83968.232277816787</v>
      </c>
      <c r="CL234" s="88">
        <v>82526.03165267923</v>
      </c>
      <c r="CM234" s="116">
        <v>-1442.2006251375569</v>
      </c>
      <c r="CN234" s="88">
        <v>160001.95125989412</v>
      </c>
      <c r="CO234" s="96">
        <v>141504.07956070866</v>
      </c>
      <c r="CP234" s="116">
        <v>-18497.87169918546</v>
      </c>
      <c r="CQ234" s="119">
        <v>3003294.1164385057</v>
      </c>
      <c r="CR234" s="77">
        <v>3143156.4888672396</v>
      </c>
      <c r="CS234" s="116">
        <v>139862.37242873386</v>
      </c>
      <c r="CT234" s="91">
        <v>3603952.9397262069</v>
      </c>
      <c r="CU234" s="98">
        <v>3771787.7866406874</v>
      </c>
      <c r="CV234" s="117">
        <v>167834.84691448044</v>
      </c>
      <c r="CW234" s="88">
        <v>126637.11586426169</v>
      </c>
      <c r="CX234" s="88">
        <v>-41197.731050218921</v>
      </c>
      <c r="CY234" s="116">
        <v>-167834.84691448061</v>
      </c>
      <c r="CZ234" s="99">
        <v>167834.84691448079</v>
      </c>
      <c r="DA234" s="8">
        <v>1</v>
      </c>
      <c r="DB234" s="100">
        <v>231336.91</v>
      </c>
      <c r="DC234" s="100">
        <v>0</v>
      </c>
      <c r="DD234" s="100">
        <v>160546.70000000001</v>
      </c>
      <c r="DE234" s="100">
        <v>0</v>
      </c>
      <c r="DF234" s="101">
        <v>-22827.433401764603</v>
      </c>
      <c r="DG234" s="120">
        <v>44767080.667085618</v>
      </c>
      <c r="DH234" s="494">
        <v>41847.28830680727</v>
      </c>
      <c r="DI234" s="96">
        <f>VLOOKUP(A234,'[9]побудинковий звіт'!$A$9:$DQ$353,121,FALSE)</f>
        <v>35298.44</v>
      </c>
      <c r="DJ234" s="103">
        <v>5.8862007677600197</v>
      </c>
      <c r="DK234" s="103">
        <v>7.7337608825549449</v>
      </c>
      <c r="DL234" s="103">
        <v>4.8979731199421837</v>
      </c>
      <c r="DM234" s="104">
        <v>70794.570992895853</v>
      </c>
      <c r="DN234" s="104">
        <v>0</v>
      </c>
      <c r="DO234" s="105">
        <v>70794.570992895853</v>
      </c>
      <c r="DP234" s="2"/>
      <c r="DQ234" s="104">
        <v>70790.210000000006</v>
      </c>
      <c r="DR234" s="104">
        <v>0</v>
      </c>
      <c r="DS234" s="104">
        <v>70790.210000000006</v>
      </c>
      <c r="DT234" s="106">
        <v>71139.91036359292</v>
      </c>
      <c r="DU234" s="104">
        <v>-349.70036359291407</v>
      </c>
      <c r="DV234" s="107">
        <v>2070</v>
      </c>
      <c r="DX234" s="77">
        <v>901017.17009506922</v>
      </c>
      <c r="DY234" s="77">
        <v>1020099.2606922972</v>
      </c>
      <c r="DZ234" s="108">
        <v>160546.70000000001</v>
      </c>
      <c r="EB234" s="109">
        <v>7195425.3159615565</v>
      </c>
      <c r="ED234" s="110">
        <v>-28050</v>
      </c>
      <c r="EE234" s="111">
        <v>-50877.433401764603</v>
      </c>
      <c r="EG234" s="112">
        <v>318937.51890166558</v>
      </c>
      <c r="EI234" s="121">
        <v>9</v>
      </c>
      <c r="EJ234" s="77">
        <v>17703.787187314872</v>
      </c>
      <c r="EN234" s="114" t="s">
        <v>476</v>
      </c>
    </row>
    <row r="235" spans="1:144" hidden="1" x14ac:dyDescent="0.3">
      <c r="A235" s="81">
        <v>150000760</v>
      </c>
      <c r="B235" s="82" t="s">
        <v>566</v>
      </c>
      <c r="C235" s="490" t="s">
        <v>567</v>
      </c>
      <c r="D235" s="84">
        <v>11337.62</v>
      </c>
      <c r="E235" s="115">
        <v>11337.62</v>
      </c>
      <c r="F235" s="104">
        <v>1200.4000000000001</v>
      </c>
      <c r="G235" s="104">
        <v>0</v>
      </c>
      <c r="H235" s="88">
        <v>122610.10066548905</v>
      </c>
      <c r="I235" s="88">
        <v>127648.41150819602</v>
      </c>
      <c r="J235" s="116">
        <v>5038.3108427069674</v>
      </c>
      <c r="K235" s="88">
        <v>38013.33062986609</v>
      </c>
      <c r="L235" s="88">
        <v>38565.497544502257</v>
      </c>
      <c r="M235" s="116">
        <v>552.16691463616735</v>
      </c>
      <c r="N235" s="88">
        <v>69422.028785929011</v>
      </c>
      <c r="O235" s="88">
        <v>69432.158675091559</v>
      </c>
      <c r="P235" s="116">
        <v>10.129889162548352</v>
      </c>
      <c r="Q235" s="88">
        <v>15793.591474676468</v>
      </c>
      <c r="R235" s="88">
        <v>15792.855977161213</v>
      </c>
      <c r="S235" s="116">
        <v>-0.73549751525570173</v>
      </c>
      <c r="T235" s="88">
        <v>4775.6827012273534</v>
      </c>
      <c r="U235" s="88">
        <v>11315.282797991069</v>
      </c>
      <c r="V235" s="116">
        <v>6539.6000967637156</v>
      </c>
      <c r="W235" s="88">
        <v>100082.32232351054</v>
      </c>
      <c r="X235" s="88">
        <v>98015.408933741259</v>
      </c>
      <c r="Y235" s="116">
        <v>-2066.9133897692809</v>
      </c>
      <c r="Z235" s="88">
        <v>12244.737599999999</v>
      </c>
      <c r="AA235" s="88">
        <v>0</v>
      </c>
      <c r="AB235" s="116">
        <v>-12244.737599999999</v>
      </c>
      <c r="AC235" s="88">
        <v>237371.70954598981</v>
      </c>
      <c r="AD235" s="88">
        <v>268236.10034194012</v>
      </c>
      <c r="AE235" s="117">
        <v>30864.390795950312</v>
      </c>
      <c r="AF235" s="91">
        <v>600313.50372668833</v>
      </c>
      <c r="AG235" s="92">
        <v>629005.71577862347</v>
      </c>
      <c r="AH235" s="116">
        <v>28692.212051935145</v>
      </c>
      <c r="AI235" s="88">
        <v>391409.17351191421</v>
      </c>
      <c r="AJ235" s="88">
        <v>387215.05437310319</v>
      </c>
      <c r="AK235" s="116">
        <v>-4194.1191388110165</v>
      </c>
      <c r="AL235" s="88">
        <v>41487.684147499436</v>
      </c>
      <c r="AM235" s="88">
        <v>29664.96091646306</v>
      </c>
      <c r="AN235" s="116">
        <v>-11822.723231036376</v>
      </c>
      <c r="AO235" s="88">
        <v>42587.496836090999</v>
      </c>
      <c r="AP235" s="88">
        <v>43988.726438820755</v>
      </c>
      <c r="AQ235" s="116">
        <v>1401.2296027297562</v>
      </c>
      <c r="AR235" s="88">
        <v>726167.62938492536</v>
      </c>
      <c r="AS235" s="88">
        <v>729817.25904361065</v>
      </c>
      <c r="AT235" s="118">
        <v>3649.6296586852986</v>
      </c>
      <c r="AU235" s="88">
        <v>28287.062902353449</v>
      </c>
      <c r="AV235" s="88">
        <v>17314.355519557517</v>
      </c>
      <c r="AW235" s="94">
        <v>-10972.707382795932</v>
      </c>
      <c r="AX235" s="88">
        <v>61516.409144888312</v>
      </c>
      <c r="AY235" s="88">
        <v>81165.945115233364</v>
      </c>
      <c r="AZ235" s="117">
        <v>19649.535970345052</v>
      </c>
      <c r="BA235" s="88">
        <v>22928.730577714668</v>
      </c>
      <c r="BB235" s="88">
        <v>2964</v>
      </c>
      <c r="BC235" s="94">
        <v>-19964.730577714668</v>
      </c>
      <c r="BD235" s="88">
        <v>36020.722336227816</v>
      </c>
      <c r="BE235" s="88">
        <v>1949</v>
      </c>
      <c r="BF235" s="95">
        <v>-34071.722336227816</v>
      </c>
      <c r="BG235" s="88">
        <v>9996.8741185930758</v>
      </c>
      <c r="BH235" s="88">
        <v>2058</v>
      </c>
      <c r="BI235" s="94">
        <v>-7938.8741185930758</v>
      </c>
      <c r="BJ235" s="88">
        <v>40786.61411099261</v>
      </c>
      <c r="BK235" s="88">
        <v>26829.433598105185</v>
      </c>
      <c r="BL235" s="95">
        <v>-13957.180512887426</v>
      </c>
      <c r="BM235" s="88">
        <v>3061.1843999999996</v>
      </c>
      <c r="BN235" s="88">
        <v>0</v>
      </c>
      <c r="BO235" s="94">
        <v>-3061.1843999999996</v>
      </c>
      <c r="BP235" s="91">
        <v>202597.59759076993</v>
      </c>
      <c r="BQ235" s="96">
        <v>132280.73423289607</v>
      </c>
      <c r="BR235" s="94">
        <v>-70316.863357873866</v>
      </c>
      <c r="BS235" s="88">
        <v>501349.60123659502</v>
      </c>
      <c r="BT235" s="88">
        <v>535768.1689086844</v>
      </c>
      <c r="BU235" s="116">
        <v>34418.567672089383</v>
      </c>
      <c r="BV235" s="88">
        <v>497056.6567694585</v>
      </c>
      <c r="BW235" s="88">
        <v>509333.20593925938</v>
      </c>
      <c r="BX235" s="116">
        <v>12276.549169800885</v>
      </c>
      <c r="BY235" s="88">
        <v>55049.909250964338</v>
      </c>
      <c r="BZ235" s="88">
        <v>100493.54093361719</v>
      </c>
      <c r="CA235" s="116">
        <v>45443.631682652849</v>
      </c>
      <c r="CB235" s="88">
        <v>16999.526066677354</v>
      </c>
      <c r="CC235" s="88">
        <v>17388.58091112856</v>
      </c>
      <c r="CD235" s="116">
        <v>389.05484445120601</v>
      </c>
      <c r="CE235" s="88">
        <v>2051.3052688228136</v>
      </c>
      <c r="CF235" s="88">
        <v>4291.4443226586063</v>
      </c>
      <c r="CG235" s="116">
        <v>2240.1390538357928</v>
      </c>
      <c r="CH235" s="88">
        <v>100119.68923938017</v>
      </c>
      <c r="CI235" s="88">
        <v>93595.90866007116</v>
      </c>
      <c r="CJ235" s="116">
        <v>-6523.7805793090083</v>
      </c>
      <c r="CK235" s="88">
        <v>111319.9228980632</v>
      </c>
      <c r="CL235" s="88">
        <v>104395.93121737706</v>
      </c>
      <c r="CM235" s="116">
        <v>-6923.9916806861438</v>
      </c>
      <c r="CN235" s="88">
        <v>211439.61213744339</v>
      </c>
      <c r="CO235" s="96">
        <v>197991.83987744822</v>
      </c>
      <c r="CP235" s="116">
        <v>-13447.772259995167</v>
      </c>
      <c r="CQ235" s="119">
        <v>3288509.6959278495</v>
      </c>
      <c r="CR235" s="77">
        <v>3317239.231676314</v>
      </c>
      <c r="CS235" s="116">
        <v>28729.535748464521</v>
      </c>
      <c r="CT235" s="91">
        <v>3946211.635113419</v>
      </c>
      <c r="CU235" s="98">
        <v>3980687.0780115766</v>
      </c>
      <c r="CV235" s="117">
        <v>34475.442898157518</v>
      </c>
      <c r="CW235" s="88">
        <v>139054.53720078093</v>
      </c>
      <c r="CX235" s="88">
        <v>104579.09430262423</v>
      </c>
      <c r="CY235" s="116">
        <v>-34475.442898156703</v>
      </c>
      <c r="CZ235" s="99">
        <v>34475.442898156849</v>
      </c>
      <c r="DA235" s="8">
        <v>2</v>
      </c>
      <c r="DB235" s="100">
        <v>256268.88</v>
      </c>
      <c r="DC235" s="100">
        <v>0</v>
      </c>
      <c r="DD235" s="100">
        <v>178576.7</v>
      </c>
      <c r="DE235" s="100">
        <v>0</v>
      </c>
      <c r="DF235" s="101">
        <v>67405.754169722553</v>
      </c>
      <c r="DG235" s="120">
        <v>49023194.067770399</v>
      </c>
      <c r="DH235" s="494">
        <v>50511.950946791621</v>
      </c>
      <c r="DI235" s="96">
        <f>VLOOKUP(A235,'[9]побудинковий звіт'!$A$9:$DQ$353,121,FALSE)</f>
        <v>83666.539999999994</v>
      </c>
      <c r="DJ235" s="103">
        <v>5.7553237519541813</v>
      </c>
      <c r="DK235" s="103">
        <v>6.975985510146641</v>
      </c>
      <c r="DL235" s="103">
        <v>4.6123696798518656</v>
      </c>
      <c r="DM235" s="104">
        <v>77625.79046501455</v>
      </c>
      <c r="DN235" s="104">
        <v>0</v>
      </c>
      <c r="DO235" s="105">
        <v>77625.79046501455</v>
      </c>
      <c r="DP235" s="2"/>
      <c r="DQ235" s="104">
        <v>77692.179999999993</v>
      </c>
      <c r="DR235" s="104">
        <v>0</v>
      </c>
      <c r="DS235" s="104">
        <v>77692.179999999993</v>
      </c>
      <c r="DT235" s="106">
        <v>78004.45285752682</v>
      </c>
      <c r="DU235" s="104">
        <v>-312.27285752682656</v>
      </c>
      <c r="DV235" s="107">
        <v>2136</v>
      </c>
      <c r="DX235" s="77">
        <v>1114518.2723708341</v>
      </c>
      <c r="DY235" s="77">
        <v>1034517.5919318079</v>
      </c>
      <c r="DZ235" s="108">
        <v>178576.7</v>
      </c>
      <c r="EB235" s="109">
        <v>8714011.5526191033</v>
      </c>
      <c r="ED235" s="110">
        <v>51182</v>
      </c>
      <c r="EE235" s="111">
        <v>118587.75416972255</v>
      </c>
      <c r="EG235" s="112">
        <v>210033.29067879092</v>
      </c>
      <c r="EI235" s="121">
        <v>9</v>
      </c>
      <c r="EJ235" s="77">
        <v>21679.184094581866</v>
      </c>
      <c r="EN235" s="114" t="s">
        <v>568</v>
      </c>
    </row>
    <row r="236" spans="1:144" hidden="1" x14ac:dyDescent="0.3">
      <c r="A236" s="81">
        <v>150000758</v>
      </c>
      <c r="B236" s="82" t="s">
        <v>569</v>
      </c>
      <c r="C236" s="490" t="s">
        <v>570</v>
      </c>
      <c r="D236" s="84">
        <v>13218.32</v>
      </c>
      <c r="E236" s="115">
        <v>13211.52</v>
      </c>
      <c r="F236" s="104">
        <v>1410.95</v>
      </c>
      <c r="G236" s="104">
        <v>6.8</v>
      </c>
      <c r="H236" s="88">
        <v>152912.93149816126</v>
      </c>
      <c r="I236" s="88">
        <v>158708.09448199929</v>
      </c>
      <c r="J236" s="116">
        <v>5795.1629838380322</v>
      </c>
      <c r="K236" s="88">
        <v>44346.827594662311</v>
      </c>
      <c r="L236" s="88">
        <v>44858.261991571198</v>
      </c>
      <c r="M236" s="116">
        <v>511.43439690888772</v>
      </c>
      <c r="N236" s="88">
        <v>79744.863826200715</v>
      </c>
      <c r="O236" s="88">
        <v>79747.747933197796</v>
      </c>
      <c r="P236" s="116">
        <v>2.8841069970803801</v>
      </c>
      <c r="Q236" s="88">
        <v>17327.041529765847</v>
      </c>
      <c r="R236" s="88">
        <v>17314.768414285259</v>
      </c>
      <c r="S236" s="116">
        <v>-12.273115480587876</v>
      </c>
      <c r="T236" s="88">
        <v>5571.4732456845632</v>
      </c>
      <c r="U236" s="88">
        <v>13208.369794949693</v>
      </c>
      <c r="V236" s="116">
        <v>7636.8965492651296</v>
      </c>
      <c r="W236" s="88">
        <v>93319.283913385472</v>
      </c>
      <c r="X236" s="88">
        <v>95941.159629166243</v>
      </c>
      <c r="Y236" s="116">
        <v>2621.8757157807704</v>
      </c>
      <c r="Z236" s="88">
        <v>14266.044000000002</v>
      </c>
      <c r="AA236" s="88">
        <v>0</v>
      </c>
      <c r="AB236" s="116">
        <v>-14266.044000000002</v>
      </c>
      <c r="AC236" s="88">
        <v>276679.22070523677</v>
      </c>
      <c r="AD236" s="88">
        <v>312689.38806889299</v>
      </c>
      <c r="AE236" s="117">
        <v>36010.167363656219</v>
      </c>
      <c r="AF236" s="91">
        <v>684167.6863130969</v>
      </c>
      <c r="AG236" s="92">
        <v>722467.7903140625</v>
      </c>
      <c r="AH236" s="116">
        <v>38300.104000965599</v>
      </c>
      <c r="AI236" s="88">
        <v>735982.57295737602</v>
      </c>
      <c r="AJ236" s="88">
        <v>727918.67978393519</v>
      </c>
      <c r="AK236" s="116">
        <v>-8063.8931734408252</v>
      </c>
      <c r="AL236" s="88">
        <v>20743.842073749718</v>
      </c>
      <c r="AM236" s="88">
        <v>8149.716335711988</v>
      </c>
      <c r="AN236" s="116">
        <v>-12594.12573803773</v>
      </c>
      <c r="AO236" s="88">
        <v>49483.100580485094</v>
      </c>
      <c r="AP236" s="88">
        <v>46258.450080678827</v>
      </c>
      <c r="AQ236" s="116">
        <v>-3224.6504998062665</v>
      </c>
      <c r="AR236" s="88">
        <v>865369.75207516307</v>
      </c>
      <c r="AS236" s="88">
        <v>994366.74661545793</v>
      </c>
      <c r="AT236" s="118">
        <v>128996.99454029487</v>
      </c>
      <c r="AU236" s="88">
        <v>36725.567194201867</v>
      </c>
      <c r="AV236" s="88">
        <v>12040</v>
      </c>
      <c r="AW236" s="94">
        <v>-24685.567194201867</v>
      </c>
      <c r="AX236" s="88">
        <v>71765.67074426738</v>
      </c>
      <c r="AY236" s="88">
        <v>78121.649974284097</v>
      </c>
      <c r="AZ236" s="117">
        <v>6355.9792300167173</v>
      </c>
      <c r="BA236" s="88">
        <v>25528.992613598006</v>
      </c>
      <c r="BB236" s="88">
        <v>5189</v>
      </c>
      <c r="BC236" s="94">
        <v>-20339.992613598006</v>
      </c>
      <c r="BD236" s="88">
        <v>39072.163490127357</v>
      </c>
      <c r="BE236" s="88">
        <v>0</v>
      </c>
      <c r="BF236" s="95">
        <v>-39072.163490127357</v>
      </c>
      <c r="BG236" s="88">
        <v>11662.642427642006</v>
      </c>
      <c r="BH236" s="88">
        <v>0</v>
      </c>
      <c r="BI236" s="94">
        <v>-11662.642427642006</v>
      </c>
      <c r="BJ236" s="88">
        <v>37190.302159445724</v>
      </c>
      <c r="BK236" s="88">
        <v>13769.34457522696</v>
      </c>
      <c r="BL236" s="95">
        <v>-23420.957584218762</v>
      </c>
      <c r="BM236" s="88">
        <v>3566.5110000000004</v>
      </c>
      <c r="BN236" s="88">
        <v>0</v>
      </c>
      <c r="BO236" s="94">
        <v>-3566.5110000000004</v>
      </c>
      <c r="BP236" s="91">
        <v>225511.84962928237</v>
      </c>
      <c r="BQ236" s="96">
        <v>109119.99454951106</v>
      </c>
      <c r="BR236" s="94">
        <v>-116391.85507977131</v>
      </c>
      <c r="BS236" s="88">
        <v>690910.15933017223</v>
      </c>
      <c r="BT236" s="88">
        <v>744902.82455204835</v>
      </c>
      <c r="BU236" s="116">
        <v>53992.665221876116</v>
      </c>
      <c r="BV236" s="88">
        <v>489018.91573551239</v>
      </c>
      <c r="BW236" s="88">
        <v>508204.76161513751</v>
      </c>
      <c r="BX236" s="116">
        <v>19185.845879625122</v>
      </c>
      <c r="BY236" s="88">
        <v>65764.560843424246</v>
      </c>
      <c r="BZ236" s="88">
        <v>136542.6645515667</v>
      </c>
      <c r="CA236" s="116">
        <v>70778.103708142458</v>
      </c>
      <c r="CB236" s="88">
        <v>19636.77210958469</v>
      </c>
      <c r="CC236" s="88">
        <v>20080.908131232965</v>
      </c>
      <c r="CD236" s="116">
        <v>444.13602164827535</v>
      </c>
      <c r="CE236" s="88">
        <v>2368.9151439599332</v>
      </c>
      <c r="CF236" s="88">
        <v>0</v>
      </c>
      <c r="CG236" s="116">
        <v>-2368.9151439599332</v>
      </c>
      <c r="CH236" s="88">
        <v>107985.79196387311</v>
      </c>
      <c r="CI236" s="88">
        <v>94556.562971088977</v>
      </c>
      <c r="CJ236" s="116">
        <v>-13429.228992784134</v>
      </c>
      <c r="CK236" s="88">
        <v>136171.85060734133</v>
      </c>
      <c r="CL236" s="88">
        <v>135051.27962618109</v>
      </c>
      <c r="CM236" s="116">
        <v>-1120.5709811602428</v>
      </c>
      <c r="CN236" s="88">
        <v>244157.64257121444</v>
      </c>
      <c r="CO236" s="96">
        <v>229607.84259727006</v>
      </c>
      <c r="CP236" s="116">
        <v>-14549.799973944377</v>
      </c>
      <c r="CQ236" s="119">
        <v>4093115.7693630224</v>
      </c>
      <c r="CR236" s="77">
        <v>4247620.379126613</v>
      </c>
      <c r="CS236" s="116">
        <v>154504.60976359062</v>
      </c>
      <c r="CT236" s="91">
        <v>4911738.9232356269</v>
      </c>
      <c r="CU236" s="98">
        <v>5097144.4549519354</v>
      </c>
      <c r="CV236" s="117">
        <v>185405.53171630856</v>
      </c>
      <c r="CW236" s="88">
        <v>131670.976120712</v>
      </c>
      <c r="CX236" s="88">
        <v>-53734.555595598664</v>
      </c>
      <c r="CY236" s="116">
        <v>-185405.53171631065</v>
      </c>
      <c r="CZ236" s="99">
        <v>185405.5317163092</v>
      </c>
      <c r="DA236" s="8">
        <v>2</v>
      </c>
      <c r="DB236" s="100">
        <v>279665.94</v>
      </c>
      <c r="DC236" s="100">
        <v>32.619999999999997</v>
      </c>
      <c r="DD236" s="100">
        <v>184112.71000000002</v>
      </c>
      <c r="DE236" s="100">
        <v>0</v>
      </c>
      <c r="DF236" s="101">
        <v>-29761.116386293899</v>
      </c>
      <c r="DG236" s="120">
        <v>60520918.79227607</v>
      </c>
      <c r="DH236" s="494">
        <v>58860.647135162086</v>
      </c>
      <c r="DI236" s="96">
        <f>VLOOKUP(A236,'[9]побудинковий звіт'!$A$9:$DQ$353,121,FALSE)</f>
        <v>38319.47</v>
      </c>
      <c r="DJ236" s="103">
        <v>5.6783670549528935</v>
      </c>
      <c r="DK236" s="103">
        <v>7.4045391561487488</v>
      </c>
      <c r="DL236" s="103">
        <v>4.7961480039910986</v>
      </c>
      <c r="DM236" s="104">
        <v>95389.674626060034</v>
      </c>
      <c r="DN236" s="104">
        <v>26.29</v>
      </c>
      <c r="DO236" s="105">
        <v>95415.964626060028</v>
      </c>
      <c r="DP236" s="2"/>
      <c r="DQ236" s="104">
        <v>95553.23</v>
      </c>
      <c r="DR236" s="104">
        <v>32.619999999999997</v>
      </c>
      <c r="DS236" s="104">
        <v>95585.849999999991</v>
      </c>
      <c r="DT236" s="106">
        <v>95611.243459086138</v>
      </c>
      <c r="DU236" s="104">
        <v>-25.393459086146322</v>
      </c>
      <c r="DV236" s="107">
        <v>2136</v>
      </c>
      <c r="DX236" s="77">
        <v>1309057.9220453345</v>
      </c>
      <c r="DY236" s="77">
        <v>1324184.0893979629</v>
      </c>
      <c r="DZ236" s="108">
        <v>184112.71000000002</v>
      </c>
      <c r="EB236" s="109">
        <v>10384437.024901956</v>
      </c>
      <c r="ED236" s="110">
        <v>-67</v>
      </c>
      <c r="EE236" s="111">
        <v>-29828.116386293899</v>
      </c>
      <c r="EG236" s="112">
        <v>-5414.2277722142899</v>
      </c>
      <c r="EI236" s="121">
        <v>9</v>
      </c>
      <c r="EJ236" s="77">
        <v>26366.094260990783</v>
      </c>
      <c r="EN236" s="114" t="s">
        <v>571</v>
      </c>
    </row>
    <row r="237" spans="1:144" hidden="1" x14ac:dyDescent="0.3">
      <c r="A237" s="81">
        <v>150000759</v>
      </c>
      <c r="B237" s="82" t="s">
        <v>572</v>
      </c>
      <c r="C237" s="490" t="s">
        <v>573</v>
      </c>
      <c r="D237" s="84">
        <v>5689.68</v>
      </c>
      <c r="E237" s="115">
        <v>5689.68</v>
      </c>
      <c r="F237" s="104">
        <v>618.45000000000005</v>
      </c>
      <c r="G237" s="104">
        <v>0</v>
      </c>
      <c r="H237" s="88">
        <v>66793.143723027053</v>
      </c>
      <c r="I237" s="88">
        <v>69243.307428659449</v>
      </c>
      <c r="J237" s="116">
        <v>2450.1637056323962</v>
      </c>
      <c r="K237" s="88">
        <v>10876.075392546796</v>
      </c>
      <c r="L237" s="88">
        <v>11302.004109357455</v>
      </c>
      <c r="M237" s="116">
        <v>425.92871681065844</v>
      </c>
      <c r="N237" s="88">
        <v>36875.204832174466</v>
      </c>
      <c r="O237" s="88">
        <v>36867.427508741661</v>
      </c>
      <c r="P237" s="116">
        <v>-7.7773234328051331</v>
      </c>
      <c r="Q237" s="88">
        <v>8521.8048421501881</v>
      </c>
      <c r="R237" s="88">
        <v>8518.4161656630495</v>
      </c>
      <c r="S237" s="116">
        <v>-3.3886764871385822</v>
      </c>
      <c r="T237" s="88">
        <v>2387.5536210959963</v>
      </c>
      <c r="U237" s="88">
        <v>5576.963105439745</v>
      </c>
      <c r="V237" s="116">
        <v>3189.4094843437488</v>
      </c>
      <c r="W237" s="88">
        <v>48127.613155883009</v>
      </c>
      <c r="X237" s="88">
        <v>45788.689852619158</v>
      </c>
      <c r="Y237" s="116">
        <v>-2338.9233032638513</v>
      </c>
      <c r="Z237" s="88">
        <v>6142.586400000002</v>
      </c>
      <c r="AA237" s="88">
        <v>0</v>
      </c>
      <c r="AB237" s="116">
        <v>-6142.586400000002</v>
      </c>
      <c r="AC237" s="88">
        <v>119101.78750981891</v>
      </c>
      <c r="AD237" s="88">
        <v>134600.290454926</v>
      </c>
      <c r="AE237" s="117">
        <v>15498.502945107088</v>
      </c>
      <c r="AF237" s="91">
        <v>298825.76947669638</v>
      </c>
      <c r="AG237" s="92">
        <v>311897.09862540651</v>
      </c>
      <c r="AH237" s="116">
        <v>13071.329148710123</v>
      </c>
      <c r="AI237" s="88">
        <v>378536.80876636773</v>
      </c>
      <c r="AJ237" s="88">
        <v>374653.78204169637</v>
      </c>
      <c r="AK237" s="116">
        <v>-3883.0267246713629</v>
      </c>
      <c r="AL237" s="88">
        <v>0</v>
      </c>
      <c r="AM237" s="88">
        <v>0</v>
      </c>
      <c r="AN237" s="116">
        <v>0</v>
      </c>
      <c r="AO237" s="88">
        <v>21282.69228640644</v>
      </c>
      <c r="AP237" s="88">
        <v>21204.014429562772</v>
      </c>
      <c r="AQ237" s="116">
        <v>-78.677856843667541</v>
      </c>
      <c r="AR237" s="88">
        <v>382149.74401378457</v>
      </c>
      <c r="AS237" s="88">
        <v>435389.62351676502</v>
      </c>
      <c r="AT237" s="118">
        <v>53239.879502980446</v>
      </c>
      <c r="AU237" s="88">
        <v>16225.385150685397</v>
      </c>
      <c r="AV237" s="88">
        <v>7115.4798250361027</v>
      </c>
      <c r="AW237" s="94">
        <v>-9109.9053256492953</v>
      </c>
      <c r="AX237" s="88">
        <v>17785.106814760493</v>
      </c>
      <c r="AY237" s="88">
        <v>32824.520000000004</v>
      </c>
      <c r="AZ237" s="117">
        <v>15039.413185239511</v>
      </c>
      <c r="BA237" s="88">
        <v>11349.999168556978</v>
      </c>
      <c r="BB237" s="88">
        <v>586</v>
      </c>
      <c r="BC237" s="94">
        <v>-10763.999168556978</v>
      </c>
      <c r="BD237" s="88">
        <v>20698.36020872635</v>
      </c>
      <c r="BE237" s="88">
        <v>888</v>
      </c>
      <c r="BF237" s="95">
        <v>-19810.36020872635</v>
      </c>
      <c r="BG237" s="88">
        <v>4998.2496896588218</v>
      </c>
      <c r="BH237" s="88">
        <v>0</v>
      </c>
      <c r="BI237" s="94">
        <v>-4998.2496896588218</v>
      </c>
      <c r="BJ237" s="88">
        <v>19284.771008069059</v>
      </c>
      <c r="BK237" s="88">
        <v>124</v>
      </c>
      <c r="BL237" s="95">
        <v>-19160.771008069059</v>
      </c>
      <c r="BM237" s="88">
        <v>1535.6466000000005</v>
      </c>
      <c r="BN237" s="88">
        <v>0</v>
      </c>
      <c r="BO237" s="94">
        <v>-1535.6466000000005</v>
      </c>
      <c r="BP237" s="91">
        <v>91877.518640457114</v>
      </c>
      <c r="BQ237" s="96">
        <v>41537.99982503611</v>
      </c>
      <c r="BR237" s="94">
        <v>-50339.518815421005</v>
      </c>
      <c r="BS237" s="88">
        <v>296769.36301145749</v>
      </c>
      <c r="BT237" s="88">
        <v>315570.62051764352</v>
      </c>
      <c r="BU237" s="116">
        <v>18801.257506186026</v>
      </c>
      <c r="BV237" s="88">
        <v>153781.3839240158</v>
      </c>
      <c r="BW237" s="88">
        <v>160137.06697919883</v>
      </c>
      <c r="BX237" s="116">
        <v>6355.6830551830353</v>
      </c>
      <c r="BY237" s="88">
        <v>43133.384340566685</v>
      </c>
      <c r="BZ237" s="88">
        <v>60029.834876327062</v>
      </c>
      <c r="CA237" s="116">
        <v>16896.450535760378</v>
      </c>
      <c r="CB237" s="88">
        <v>11805.284801260348</v>
      </c>
      <c r="CC237" s="88">
        <v>12094.21313144968</v>
      </c>
      <c r="CD237" s="116">
        <v>288.92833018933197</v>
      </c>
      <c r="CE237" s="88">
        <v>1426.7365028581064</v>
      </c>
      <c r="CF237" s="88">
        <v>0</v>
      </c>
      <c r="CG237" s="116">
        <v>-1426.7365028581064</v>
      </c>
      <c r="CH237" s="88">
        <v>88153.967351003404</v>
      </c>
      <c r="CI237" s="88">
        <v>72165.981385330873</v>
      </c>
      <c r="CJ237" s="116">
        <v>-15987.985965672531</v>
      </c>
      <c r="CK237" s="88">
        <v>46230.847995950651</v>
      </c>
      <c r="CL237" s="88">
        <v>47060.857829932851</v>
      </c>
      <c r="CM237" s="116">
        <v>830.00983398219978</v>
      </c>
      <c r="CN237" s="88">
        <v>134384.81534695404</v>
      </c>
      <c r="CO237" s="96">
        <v>119226.83921526372</v>
      </c>
      <c r="CP237" s="116">
        <v>-15157.976131690317</v>
      </c>
      <c r="CQ237" s="119">
        <v>1813973.5011108248</v>
      </c>
      <c r="CR237" s="77">
        <v>1851741.0931583496</v>
      </c>
      <c r="CS237" s="116">
        <v>37767.592047524871</v>
      </c>
      <c r="CT237" s="91">
        <v>2176768.2013329896</v>
      </c>
      <c r="CU237" s="98">
        <v>2222089.3117900193</v>
      </c>
      <c r="CV237" s="117">
        <v>45321.110457029659</v>
      </c>
      <c r="CW237" s="88">
        <v>63634.496801039488</v>
      </c>
      <c r="CX237" s="88">
        <v>18313.386344009923</v>
      </c>
      <c r="CY237" s="116">
        <v>-45321.110457029565</v>
      </c>
      <c r="CZ237" s="99">
        <v>45321.110457029754</v>
      </c>
      <c r="DA237" s="8">
        <v>2</v>
      </c>
      <c r="DB237" s="100">
        <v>161533.25</v>
      </c>
      <c r="DC237" s="100">
        <v>0</v>
      </c>
      <c r="DD237" s="100">
        <v>119242.09</v>
      </c>
      <c r="DE237" s="100">
        <v>0</v>
      </c>
      <c r="DF237" s="101">
        <v>-49407.190581071423</v>
      </c>
      <c r="DG237" s="120">
        <v>26884832.377608351</v>
      </c>
      <c r="DH237" s="494">
        <v>25348.956576683762</v>
      </c>
      <c r="DI237" s="96">
        <f>VLOOKUP(A237,'[9]побудинковий звіт'!$A$9:$DQ$353,121,FALSE)</f>
        <v>19214.5</v>
      </c>
      <c r="DJ237" s="103">
        <v>5.7222200775467051</v>
      </c>
      <c r="DK237" s="103">
        <v>7.6428375702846045</v>
      </c>
      <c r="DL237" s="103">
        <v>5.1367542031353928</v>
      </c>
      <c r="DM237" s="104">
        <v>42297.49417851316</v>
      </c>
      <c r="DN237" s="104">
        <v>0</v>
      </c>
      <c r="DO237" s="105">
        <v>42297.49417851316</v>
      </c>
      <c r="DP237" s="2"/>
      <c r="DQ237" s="104">
        <v>42291.16</v>
      </c>
      <c r="DR237" s="104">
        <v>0</v>
      </c>
      <c r="DS237" s="104">
        <v>42291.16</v>
      </c>
      <c r="DT237" s="106">
        <v>42422.511402686112</v>
      </c>
      <c r="DU237" s="104">
        <v>-131.35140268610849</v>
      </c>
      <c r="DV237" s="107">
        <v>1532.0000000000002</v>
      </c>
      <c r="DX237" s="77">
        <v>568832.71518508997</v>
      </c>
      <c r="DY237" s="77">
        <v>572313.14801016136</v>
      </c>
      <c r="DZ237" s="108">
        <v>119242.09</v>
      </c>
      <c r="EB237" s="109">
        <v>4585796.9281654153</v>
      </c>
      <c r="ED237" s="110">
        <v>45074</v>
      </c>
      <c r="EE237" s="111">
        <v>-4333.1905810714234</v>
      </c>
      <c r="EG237" s="112">
        <v>-12301.748009499534</v>
      </c>
      <c r="EI237" s="121">
        <v>9</v>
      </c>
      <c r="EJ237" s="77">
        <v>11292.64184073656</v>
      </c>
      <c r="EN237" s="114" t="s">
        <v>574</v>
      </c>
    </row>
    <row r="238" spans="1:144" hidden="1" x14ac:dyDescent="0.3">
      <c r="A238" s="81">
        <v>150000761</v>
      </c>
      <c r="B238" s="82" t="s">
        <v>575</v>
      </c>
      <c r="C238" s="490" t="s">
        <v>576</v>
      </c>
      <c r="D238" s="84">
        <v>6815.39</v>
      </c>
      <c r="E238" s="115">
        <v>6720.79</v>
      </c>
      <c r="F238" s="104">
        <v>727.4</v>
      </c>
      <c r="G238" s="104">
        <v>94.6</v>
      </c>
      <c r="H238" s="88">
        <v>71144.025888687378</v>
      </c>
      <c r="I238" s="88">
        <v>74250.021993228729</v>
      </c>
      <c r="J238" s="116">
        <v>3105.9961045413511</v>
      </c>
      <c r="K238" s="88">
        <v>11133.546300422426</v>
      </c>
      <c r="L238" s="88">
        <v>11242.79894270956</v>
      </c>
      <c r="M238" s="116">
        <v>109.25264228713422</v>
      </c>
      <c r="N238" s="88">
        <v>43553.847010937003</v>
      </c>
      <c r="O238" s="88">
        <v>43547.892907912792</v>
      </c>
      <c r="P238" s="116">
        <v>-5.9541030242107809</v>
      </c>
      <c r="Q238" s="88">
        <v>8708.4688942613429</v>
      </c>
      <c r="R238" s="88">
        <v>8713.4221902016598</v>
      </c>
      <c r="S238" s="116">
        <v>4.9532959403168206</v>
      </c>
      <c r="T238" s="88">
        <v>3183.3466979633531</v>
      </c>
      <c r="U238" s="88">
        <v>7435.4099949726069</v>
      </c>
      <c r="V238" s="116">
        <v>4252.0632970092538</v>
      </c>
      <c r="W238" s="88">
        <v>32096.772636546462</v>
      </c>
      <c r="X238" s="88">
        <v>30523.86976509032</v>
      </c>
      <c r="Y238" s="116">
        <v>-1572.9028714561427</v>
      </c>
      <c r="Z238" s="88">
        <v>7258.4531999999999</v>
      </c>
      <c r="AA238" s="88">
        <v>0</v>
      </c>
      <c r="AB238" s="116">
        <v>-7258.4531999999999</v>
      </c>
      <c r="AC238" s="88">
        <v>142034.06364857618</v>
      </c>
      <c r="AD238" s="88">
        <v>160764.35642849313</v>
      </c>
      <c r="AE238" s="117">
        <v>18730.292779916956</v>
      </c>
      <c r="AF238" s="91">
        <v>319112.52427739417</v>
      </c>
      <c r="AG238" s="92">
        <v>336477.77222260879</v>
      </c>
      <c r="AH238" s="116">
        <v>17365.247945214622</v>
      </c>
      <c r="AI238" s="88">
        <v>223366.9183759118</v>
      </c>
      <c r="AJ238" s="88">
        <v>220944.34269799438</v>
      </c>
      <c r="AK238" s="116">
        <v>-2422.5756779174262</v>
      </c>
      <c r="AL238" s="88">
        <v>0</v>
      </c>
      <c r="AM238" s="88">
        <v>0</v>
      </c>
      <c r="AN238" s="116">
        <v>0</v>
      </c>
      <c r="AO238" s="88">
        <v>17730.690576876052</v>
      </c>
      <c r="AP238" s="88">
        <v>18179.56061017852</v>
      </c>
      <c r="AQ238" s="116">
        <v>448.87003330246807</v>
      </c>
      <c r="AR238" s="88">
        <v>328803.01826032862</v>
      </c>
      <c r="AS238" s="88">
        <v>351044.16137726186</v>
      </c>
      <c r="AT238" s="118">
        <v>22241.143116933235</v>
      </c>
      <c r="AU238" s="88">
        <v>14897.063903967673</v>
      </c>
      <c r="AV238" s="88">
        <v>17561.3</v>
      </c>
      <c r="AW238" s="94">
        <v>2664.2360960323258</v>
      </c>
      <c r="AX238" s="88">
        <v>16419.750290520675</v>
      </c>
      <c r="AY238" s="88">
        <v>3603.1800000000003</v>
      </c>
      <c r="AZ238" s="117">
        <v>-12816.570290520674</v>
      </c>
      <c r="BA238" s="88">
        <v>11562.646839372159</v>
      </c>
      <c r="BB238" s="88">
        <v>39678.158005999998</v>
      </c>
      <c r="BC238" s="94">
        <v>28115.511166627839</v>
      </c>
      <c r="BD238" s="88">
        <v>18494.229371133417</v>
      </c>
      <c r="BE238" s="88">
        <v>578</v>
      </c>
      <c r="BF238" s="95">
        <v>-17916.229371133417</v>
      </c>
      <c r="BG238" s="88">
        <v>6255.4330790277982</v>
      </c>
      <c r="BH238" s="88">
        <v>0</v>
      </c>
      <c r="BI238" s="94">
        <v>-6255.4330790277982</v>
      </c>
      <c r="BJ238" s="88">
        <v>8010.0026167806127</v>
      </c>
      <c r="BK238" s="88">
        <v>15046</v>
      </c>
      <c r="BL238" s="95">
        <v>7035.9973832193873</v>
      </c>
      <c r="BM238" s="88">
        <v>1814.6133</v>
      </c>
      <c r="BN238" s="88">
        <v>0</v>
      </c>
      <c r="BO238" s="94">
        <v>-1814.6133</v>
      </c>
      <c r="BP238" s="91">
        <v>77453.739400802326</v>
      </c>
      <c r="BQ238" s="96">
        <v>76466.638005999994</v>
      </c>
      <c r="BR238" s="94">
        <v>-987.10139480233192</v>
      </c>
      <c r="BS238" s="88">
        <v>328020.63013526646</v>
      </c>
      <c r="BT238" s="88">
        <v>375989.77054145804</v>
      </c>
      <c r="BU238" s="116">
        <v>47969.140406191582</v>
      </c>
      <c r="BV238" s="88">
        <v>200383.26720742453</v>
      </c>
      <c r="BW238" s="88">
        <v>213710.80933558746</v>
      </c>
      <c r="BX238" s="116">
        <v>13327.542128162924</v>
      </c>
      <c r="BY238" s="88">
        <v>76292.557478514063</v>
      </c>
      <c r="BZ238" s="88">
        <v>68167.552952398168</v>
      </c>
      <c r="CA238" s="116">
        <v>-8125.0045261158957</v>
      </c>
      <c r="CB238" s="88">
        <v>10327.459311973986</v>
      </c>
      <c r="CC238" s="88">
        <v>10560.783439164636</v>
      </c>
      <c r="CD238" s="116">
        <v>233.32412719064996</v>
      </c>
      <c r="CE238" s="88">
        <v>1245.8400614963768</v>
      </c>
      <c r="CF238" s="88">
        <v>383.95189242909805</v>
      </c>
      <c r="CG238" s="116">
        <v>-861.8881690672788</v>
      </c>
      <c r="CH238" s="88">
        <v>110340.25690295757</v>
      </c>
      <c r="CI238" s="88">
        <v>94476.151491182318</v>
      </c>
      <c r="CJ238" s="116">
        <v>-15864.10541177525</v>
      </c>
      <c r="CK238" s="88">
        <v>61325.999220950645</v>
      </c>
      <c r="CL238" s="88">
        <v>79580.388365113671</v>
      </c>
      <c r="CM238" s="116">
        <v>18254.389144163026</v>
      </c>
      <c r="CN238" s="88">
        <v>171666.25612390821</v>
      </c>
      <c r="CO238" s="96">
        <v>174056.53985629597</v>
      </c>
      <c r="CP238" s="116">
        <v>2390.2837323877611</v>
      </c>
      <c r="CQ238" s="119">
        <v>1754402.9012098969</v>
      </c>
      <c r="CR238" s="77">
        <v>1845981.882931377</v>
      </c>
      <c r="CS238" s="116">
        <v>91578.981721480144</v>
      </c>
      <c r="CT238" s="91">
        <v>2105283.481451876</v>
      </c>
      <c r="CU238" s="98">
        <v>2215178.2595176524</v>
      </c>
      <c r="CV238" s="117">
        <v>109894.77806577645</v>
      </c>
      <c r="CW238" s="88">
        <v>55514.766575687594</v>
      </c>
      <c r="CX238" s="88">
        <v>-54380.011490088684</v>
      </c>
      <c r="CY238" s="116">
        <v>-109894.77806577628</v>
      </c>
      <c r="CZ238" s="99">
        <v>109894.77806577695</v>
      </c>
      <c r="DA238" s="8">
        <v>2</v>
      </c>
      <c r="DB238" s="100">
        <v>75929.62</v>
      </c>
      <c r="DC238" s="100">
        <v>405.5</v>
      </c>
      <c r="DD238" s="100">
        <v>35139.319999999992</v>
      </c>
      <c r="DE238" s="100">
        <v>-3</v>
      </c>
      <c r="DF238" s="101">
        <v>74571.787258951459</v>
      </c>
      <c r="DG238" s="120">
        <v>25929578.976330765</v>
      </c>
      <c r="DH238" s="494">
        <v>29942.811172334899</v>
      </c>
      <c r="DI238" s="96">
        <f>VLOOKUP(A238,'[9]побудинковий звіт'!$A$9:$DQ$353,121,FALSE)</f>
        <v>57491.05</v>
      </c>
      <c r="DJ238" s="103">
        <v>5.0613510014502827</v>
      </c>
      <c r="DK238" s="103">
        <v>6.1907993480077117</v>
      </c>
      <c r="DL238" s="103">
        <v>4.3181934991117972</v>
      </c>
      <c r="DM238" s="104">
        <v>40785.50162281088</v>
      </c>
      <c r="DN238" s="104">
        <v>337.15</v>
      </c>
      <c r="DO238" s="105">
        <v>41122.651622810881</v>
      </c>
      <c r="DP238" s="2"/>
      <c r="DQ238" s="104">
        <v>40790.300000000003</v>
      </c>
      <c r="DR238" s="104">
        <v>408.5</v>
      </c>
      <c r="DS238" s="104">
        <v>41198.800000000003</v>
      </c>
      <c r="DT238" s="106">
        <v>41259.390033744035</v>
      </c>
      <c r="DU238" s="104">
        <v>-60.590033744032553</v>
      </c>
      <c r="DV238" s="107">
        <v>1168</v>
      </c>
      <c r="DX238" s="77">
        <v>487508.10919335717</v>
      </c>
      <c r="DY238" s="77">
        <v>513012.95925991418</v>
      </c>
      <c r="DZ238" s="108">
        <v>35136.319999999992</v>
      </c>
      <c r="EB238" s="109">
        <v>3945636.2191239437</v>
      </c>
      <c r="ED238" s="110">
        <v>78270</v>
      </c>
      <c r="EE238" s="111">
        <v>152841.78725895146</v>
      </c>
      <c r="EG238" s="112">
        <v>135053.56135334951</v>
      </c>
      <c r="EI238" s="121">
        <v>9</v>
      </c>
      <c r="EJ238" s="77">
        <v>9382.8768774239088</v>
      </c>
      <c r="EN238" s="114" t="s">
        <v>577</v>
      </c>
    </row>
    <row r="239" spans="1:144" hidden="1" x14ac:dyDescent="0.3">
      <c r="A239" s="81">
        <v>150000762</v>
      </c>
      <c r="B239" s="82" t="s">
        <v>578</v>
      </c>
      <c r="C239" s="490" t="s">
        <v>579</v>
      </c>
      <c r="D239" s="84">
        <v>2823.8</v>
      </c>
      <c r="E239" s="115">
        <v>2823.8</v>
      </c>
      <c r="F239" s="104">
        <v>312.10000000000002</v>
      </c>
      <c r="G239" s="104">
        <v>0</v>
      </c>
      <c r="H239" s="88">
        <v>39134.698238109399</v>
      </c>
      <c r="I239" s="88">
        <v>40345.880064588404</v>
      </c>
      <c r="J239" s="116">
        <v>1211.1818264790054</v>
      </c>
      <c r="K239" s="88">
        <v>6489.8615063012403</v>
      </c>
      <c r="L239" s="88">
        <v>6553.5526010876174</v>
      </c>
      <c r="M239" s="116">
        <v>63.691094786377107</v>
      </c>
      <c r="N239" s="88">
        <v>0</v>
      </c>
      <c r="O239" s="88">
        <v>0</v>
      </c>
      <c r="P239" s="116">
        <v>0</v>
      </c>
      <c r="Q239" s="88">
        <v>0</v>
      </c>
      <c r="R239" s="88">
        <v>0</v>
      </c>
      <c r="S239" s="116">
        <v>0</v>
      </c>
      <c r="T239" s="88">
        <v>1592.3360032640012</v>
      </c>
      <c r="U239" s="88">
        <v>3719.1966133303395</v>
      </c>
      <c r="V239" s="116">
        <v>2126.8606100663383</v>
      </c>
      <c r="W239" s="88">
        <v>13850.887625245312</v>
      </c>
      <c r="X239" s="88">
        <v>14349.157045650534</v>
      </c>
      <c r="Y239" s="116">
        <v>498.26942040522226</v>
      </c>
      <c r="Z239" s="88">
        <v>3049.7040000000006</v>
      </c>
      <c r="AA239" s="88">
        <v>0</v>
      </c>
      <c r="AB239" s="116">
        <v>-3049.7040000000006</v>
      </c>
      <c r="AC239" s="88">
        <v>59120.834629197358</v>
      </c>
      <c r="AD239" s="88">
        <v>66807.723757885644</v>
      </c>
      <c r="AE239" s="117">
        <v>7686.8891286882863</v>
      </c>
      <c r="AF239" s="91">
        <v>123238.32200211732</v>
      </c>
      <c r="AG239" s="92">
        <v>131775.51008254255</v>
      </c>
      <c r="AH239" s="116">
        <v>8537.1880804252287</v>
      </c>
      <c r="AI239" s="88">
        <v>65612.667874563907</v>
      </c>
      <c r="AJ239" s="88">
        <v>64576.611658702692</v>
      </c>
      <c r="AK239" s="116">
        <v>-1036.0562158612156</v>
      </c>
      <c r="AL239" s="88">
        <v>0</v>
      </c>
      <c r="AM239" s="88">
        <v>0</v>
      </c>
      <c r="AN239" s="116">
        <v>0</v>
      </c>
      <c r="AO239" s="88">
        <v>7507.7686032877709</v>
      </c>
      <c r="AP239" s="88">
        <v>6677.7464588981293</v>
      </c>
      <c r="AQ239" s="116">
        <v>-830.02214438964165</v>
      </c>
      <c r="AR239" s="88">
        <v>130846.64542812911</v>
      </c>
      <c r="AS239" s="88">
        <v>58974</v>
      </c>
      <c r="AT239" s="118">
        <v>-71872.645428129108</v>
      </c>
      <c r="AU239" s="88">
        <v>8636.6036061518571</v>
      </c>
      <c r="AV239" s="88">
        <v>1197</v>
      </c>
      <c r="AW239" s="94">
        <v>-7439.6036061518571</v>
      </c>
      <c r="AX239" s="88">
        <v>9550.8785484326654</v>
      </c>
      <c r="AY239" s="88">
        <v>33</v>
      </c>
      <c r="AZ239" s="117">
        <v>-9517.8785484326654</v>
      </c>
      <c r="BA239" s="88">
        <v>0</v>
      </c>
      <c r="BB239" s="88">
        <v>0</v>
      </c>
      <c r="BC239" s="94">
        <v>0</v>
      </c>
      <c r="BD239" s="88">
        <v>0</v>
      </c>
      <c r="BE239" s="88">
        <v>0</v>
      </c>
      <c r="BF239" s="95">
        <v>0</v>
      </c>
      <c r="BG239" s="88">
        <v>3128.002184234766</v>
      </c>
      <c r="BH239" s="88">
        <v>0</v>
      </c>
      <c r="BI239" s="94">
        <v>-3128.002184234766</v>
      </c>
      <c r="BJ239" s="88">
        <v>3563.5045414534961</v>
      </c>
      <c r="BK239" s="88">
        <v>0</v>
      </c>
      <c r="BL239" s="95">
        <v>-3563.5045414534961</v>
      </c>
      <c r="BM239" s="88">
        <v>762.42600000000016</v>
      </c>
      <c r="BN239" s="88">
        <v>0</v>
      </c>
      <c r="BO239" s="94">
        <v>-762.42600000000016</v>
      </c>
      <c r="BP239" s="91">
        <v>25641.414880272787</v>
      </c>
      <c r="BQ239" s="96">
        <v>1230</v>
      </c>
      <c r="BR239" s="94">
        <v>-24411.414880272787</v>
      </c>
      <c r="BS239" s="88">
        <v>160620.25471072368</v>
      </c>
      <c r="BT239" s="88">
        <v>192070.2833165242</v>
      </c>
      <c r="BU239" s="116">
        <v>31450.028605800529</v>
      </c>
      <c r="BV239" s="88">
        <v>92656.494219913526</v>
      </c>
      <c r="BW239" s="88">
        <v>95167.044809103361</v>
      </c>
      <c r="BX239" s="116">
        <v>2510.5505891898356</v>
      </c>
      <c r="BY239" s="88">
        <v>42689.88355937157</v>
      </c>
      <c r="BZ239" s="88">
        <v>36922.277099516185</v>
      </c>
      <c r="CA239" s="116">
        <v>-5767.6064598553858</v>
      </c>
      <c r="CB239" s="88">
        <v>4566.0379587978077</v>
      </c>
      <c r="CC239" s="88">
        <v>4664.5920763604472</v>
      </c>
      <c r="CD239" s="116">
        <v>98.554117562639476</v>
      </c>
      <c r="CE239" s="88">
        <v>550.27505418935971</v>
      </c>
      <c r="CF239" s="88">
        <v>0</v>
      </c>
      <c r="CG239" s="116">
        <v>-550.27505418935971</v>
      </c>
      <c r="CH239" s="88">
        <v>26376.547884190124</v>
      </c>
      <c r="CI239" s="88">
        <v>11480.520338139804</v>
      </c>
      <c r="CJ239" s="116">
        <v>-14896.02754605032</v>
      </c>
      <c r="CK239" s="88">
        <v>19232.364023873208</v>
      </c>
      <c r="CL239" s="88">
        <v>19548.473424395008</v>
      </c>
      <c r="CM239" s="116">
        <v>316.10940052180013</v>
      </c>
      <c r="CN239" s="88">
        <v>45608.911908063332</v>
      </c>
      <c r="CO239" s="96">
        <v>31028.99376253481</v>
      </c>
      <c r="CP239" s="116">
        <v>-14579.918145528522</v>
      </c>
      <c r="CQ239" s="119">
        <v>699538.67619943013</v>
      </c>
      <c r="CR239" s="77">
        <v>623087.05926418235</v>
      </c>
      <c r="CS239" s="116">
        <v>-76451.616935247788</v>
      </c>
      <c r="CT239" s="91">
        <v>839446.41143931611</v>
      </c>
      <c r="CU239" s="98">
        <v>747704.47111701884</v>
      </c>
      <c r="CV239" s="117">
        <v>-91741.940322297276</v>
      </c>
      <c r="CW239" s="88">
        <v>29518.269003203506</v>
      </c>
      <c r="CX239" s="88">
        <v>121260.20932550075</v>
      </c>
      <c r="CY239" s="116">
        <v>91741.940322297247</v>
      </c>
      <c r="CZ239" s="99">
        <v>-91741.940322297349</v>
      </c>
      <c r="DA239" s="8">
        <v>2</v>
      </c>
      <c r="DB239" s="100">
        <v>49692</v>
      </c>
      <c r="DC239" s="100">
        <v>0</v>
      </c>
      <c r="DD239" s="100">
        <v>33200.14</v>
      </c>
      <c r="DE239" s="100">
        <v>0</v>
      </c>
      <c r="DF239" s="101">
        <v>-62647.226946536975</v>
      </c>
      <c r="DG239" s="120">
        <v>10427576.165310236</v>
      </c>
      <c r="DH239" s="494">
        <v>12580.739792262411</v>
      </c>
      <c r="DI239" s="96">
        <f>VLOOKUP(A239,'[9]побудинковий звіт'!$A$9:$DQ$353,121,FALSE)</f>
        <v>0</v>
      </c>
      <c r="DJ239" s="103">
        <v>5.149648230635222</v>
      </c>
      <c r="DK239" s="103">
        <v>5.9258935229594369</v>
      </c>
      <c r="DL239" s="103">
        <v>4.3143303011559286</v>
      </c>
      <c r="DM239" s="104">
        <v>16491.271974398471</v>
      </c>
      <c r="DN239" s="104">
        <v>0</v>
      </c>
      <c r="DO239" s="105">
        <v>16491.271974398471</v>
      </c>
      <c r="DP239" s="2"/>
      <c r="DQ239" s="104">
        <v>16491.86</v>
      </c>
      <c r="DR239" s="104">
        <v>0</v>
      </c>
      <c r="DS239" s="104">
        <v>16491.86</v>
      </c>
      <c r="DT239" s="106">
        <v>16571.717203541877</v>
      </c>
      <c r="DU239" s="104">
        <v>-79.857203541876515</v>
      </c>
      <c r="DV239" s="107">
        <v>1136</v>
      </c>
      <c r="DX239" s="77">
        <v>187785.67237008226</v>
      </c>
      <c r="DY239" s="77">
        <v>72244.800000000003</v>
      </c>
      <c r="DZ239" s="108">
        <v>33200.14</v>
      </c>
      <c r="EB239" s="109">
        <v>1570159.7451375492</v>
      </c>
      <c r="ED239" s="110">
        <v>26339</v>
      </c>
      <c r="EE239" s="111">
        <v>-36308.226946536975</v>
      </c>
      <c r="EG239" s="112">
        <v>-76314.541561746635</v>
      </c>
      <c r="EI239" s="121">
        <v>9</v>
      </c>
      <c r="EJ239" s="77">
        <v>3777.9300798941508</v>
      </c>
      <c r="EN239" s="114" t="s">
        <v>580</v>
      </c>
    </row>
    <row r="240" spans="1:144" hidden="1" x14ac:dyDescent="0.3">
      <c r="A240" s="81">
        <v>150001044</v>
      </c>
      <c r="B240" s="82" t="s">
        <v>477</v>
      </c>
      <c r="C240" s="490" t="s">
        <v>478</v>
      </c>
      <c r="D240" s="84">
        <v>3505.5</v>
      </c>
      <c r="E240" s="115">
        <v>3228.8</v>
      </c>
      <c r="F240" s="104"/>
      <c r="G240" s="104">
        <v>276.7</v>
      </c>
      <c r="H240" s="88">
        <v>55188.757228986935</v>
      </c>
      <c r="I240" s="88">
        <v>56487.486632804299</v>
      </c>
      <c r="J240" s="116">
        <v>1298.7294038173641</v>
      </c>
      <c r="K240" s="88">
        <v>10739.346622017851</v>
      </c>
      <c r="L240" s="88">
        <v>10858.618558029328</v>
      </c>
      <c r="M240" s="116">
        <v>119.27193601147701</v>
      </c>
      <c r="N240" s="88">
        <v>21689.123547390413</v>
      </c>
      <c r="O240" s="88">
        <v>20623.693180424882</v>
      </c>
      <c r="P240" s="116">
        <v>-1065.430366965531</v>
      </c>
      <c r="Q240" s="88">
        <v>0</v>
      </c>
      <c r="R240" s="88">
        <v>0</v>
      </c>
      <c r="S240" s="116">
        <v>0</v>
      </c>
      <c r="T240" s="88">
        <v>0</v>
      </c>
      <c r="U240" s="88">
        <v>0</v>
      </c>
      <c r="V240" s="116">
        <v>0</v>
      </c>
      <c r="W240" s="88">
        <v>31084.768284991234</v>
      </c>
      <c r="X240" s="88">
        <v>27865.863661022497</v>
      </c>
      <c r="Y240" s="116">
        <v>-3218.9046239687377</v>
      </c>
      <c r="Z240" s="88">
        <v>3786.8039999999992</v>
      </c>
      <c r="AA240" s="88">
        <v>0</v>
      </c>
      <c r="AB240" s="116">
        <v>-3786.8039999999992</v>
      </c>
      <c r="AC240" s="88">
        <v>73942.098575490818</v>
      </c>
      <c r="AD240" s="88">
        <v>82673.016085547046</v>
      </c>
      <c r="AE240" s="117">
        <v>8730.9175100562279</v>
      </c>
      <c r="AF240" s="91">
        <v>196430.89825887725</v>
      </c>
      <c r="AG240" s="92">
        <v>198508.67811782804</v>
      </c>
      <c r="AH240" s="116">
        <v>2077.7798589507875</v>
      </c>
      <c r="AI240" s="88">
        <v>0</v>
      </c>
      <c r="AJ240" s="88">
        <v>0</v>
      </c>
      <c r="AK240" s="116">
        <v>0</v>
      </c>
      <c r="AL240" s="88">
        <v>0</v>
      </c>
      <c r="AM240" s="88">
        <v>0</v>
      </c>
      <c r="AN240" s="116">
        <v>0</v>
      </c>
      <c r="AO240" s="88">
        <v>44415.409937432982</v>
      </c>
      <c r="AP240" s="88">
        <v>49792.583411881496</v>
      </c>
      <c r="AQ240" s="116">
        <v>5377.1734744485148</v>
      </c>
      <c r="AR240" s="88">
        <v>130135.54273964744</v>
      </c>
      <c r="AS240" s="88">
        <v>114382.69</v>
      </c>
      <c r="AT240" s="118">
        <v>-15752.852739647438</v>
      </c>
      <c r="AU240" s="88">
        <v>15171.656466890658</v>
      </c>
      <c r="AV240" s="88">
        <v>10519.82</v>
      </c>
      <c r="AW240" s="94">
        <v>-4651.8364668906579</v>
      </c>
      <c r="AX240" s="88">
        <v>20955.045157646389</v>
      </c>
      <c r="AY240" s="88">
        <v>40</v>
      </c>
      <c r="AZ240" s="117">
        <v>-20915.045157646389</v>
      </c>
      <c r="BA240" s="88">
        <v>9602.668679940376</v>
      </c>
      <c r="BB240" s="88">
        <v>1066</v>
      </c>
      <c r="BC240" s="94">
        <v>-8536.668679940376</v>
      </c>
      <c r="BD240" s="88">
        <v>0</v>
      </c>
      <c r="BE240" s="88">
        <v>0</v>
      </c>
      <c r="BF240" s="95">
        <v>0</v>
      </c>
      <c r="BG240" s="88">
        <v>0</v>
      </c>
      <c r="BH240" s="88">
        <v>1729.0903519414105</v>
      </c>
      <c r="BI240" s="94">
        <v>1729.0903519414105</v>
      </c>
      <c r="BJ240" s="88">
        <v>10537.951631150412</v>
      </c>
      <c r="BK240" s="88">
        <v>3407</v>
      </c>
      <c r="BL240" s="95">
        <v>-7130.9516311504121</v>
      </c>
      <c r="BM240" s="88">
        <v>946.70099999999979</v>
      </c>
      <c r="BN240" s="88">
        <v>0</v>
      </c>
      <c r="BO240" s="94">
        <v>-946.70099999999979</v>
      </c>
      <c r="BP240" s="91">
        <v>57214.022935627836</v>
      </c>
      <c r="BQ240" s="96">
        <v>16761.910351941409</v>
      </c>
      <c r="BR240" s="94">
        <v>-40452.112583686423</v>
      </c>
      <c r="BS240" s="88">
        <v>84999.19403576426</v>
      </c>
      <c r="BT240" s="88">
        <v>135149.58560846449</v>
      </c>
      <c r="BU240" s="116">
        <v>50150.391572700231</v>
      </c>
      <c r="BV240" s="88">
        <v>58802.960076236261</v>
      </c>
      <c r="BW240" s="88">
        <v>65506.573843745377</v>
      </c>
      <c r="BX240" s="116">
        <v>6703.6137675091159</v>
      </c>
      <c r="BY240" s="88">
        <v>46410.059254619198</v>
      </c>
      <c r="BZ240" s="88">
        <v>24023.929536221589</v>
      </c>
      <c r="CA240" s="116">
        <v>-22386.129718397609</v>
      </c>
      <c r="CB240" s="88">
        <v>5622.5288229745784</v>
      </c>
      <c r="CC240" s="88">
        <v>5784.6453432541421</v>
      </c>
      <c r="CD240" s="116">
        <v>162.1165202795637</v>
      </c>
      <c r="CE240" s="88">
        <v>682.40608773855593</v>
      </c>
      <c r="CF240" s="88">
        <v>0</v>
      </c>
      <c r="CG240" s="116">
        <v>-682.40608773855593</v>
      </c>
      <c r="CH240" s="88">
        <v>18294.716103767572</v>
      </c>
      <c r="CI240" s="88">
        <v>11923.384502160641</v>
      </c>
      <c r="CJ240" s="116">
        <v>-6371.3316016069311</v>
      </c>
      <c r="CK240" s="88">
        <v>0</v>
      </c>
      <c r="CL240" s="88">
        <v>0</v>
      </c>
      <c r="CM240" s="116">
        <v>0</v>
      </c>
      <c r="CN240" s="88">
        <v>18294.716103767572</v>
      </c>
      <c r="CO240" s="96">
        <v>11923.384502160641</v>
      </c>
      <c r="CP240" s="116">
        <v>-6371.3316016069311</v>
      </c>
      <c r="CQ240" s="119">
        <v>643007.73825268599</v>
      </c>
      <c r="CR240" s="77">
        <v>621833.98071549705</v>
      </c>
      <c r="CS240" s="116">
        <v>-21173.75753718894</v>
      </c>
      <c r="CT240" s="91">
        <v>771609.28590322321</v>
      </c>
      <c r="CU240" s="98">
        <v>746200.77685859648</v>
      </c>
      <c r="CV240" s="117">
        <v>-25408.509044626728</v>
      </c>
      <c r="CW240" s="88">
        <v>24762.060768653242</v>
      </c>
      <c r="CX240" s="88">
        <v>50170.56981327969</v>
      </c>
      <c r="CY240" s="116">
        <v>25408.509044626448</v>
      </c>
      <c r="CZ240" s="99">
        <v>-25408.509044626473</v>
      </c>
      <c r="DA240" s="8">
        <v>2</v>
      </c>
      <c r="DB240" s="100">
        <v>36143.81</v>
      </c>
      <c r="DC240" s="100">
        <v>10947.4</v>
      </c>
      <c r="DD240" s="100">
        <v>22147.64</v>
      </c>
      <c r="DE240" s="100">
        <v>9877.0399999999991</v>
      </c>
      <c r="DF240" s="101">
        <v>-13342.314347563894</v>
      </c>
      <c r="DG240" s="120">
        <v>9556456.160062518</v>
      </c>
      <c r="DH240" s="494">
        <v>14385.116736757871</v>
      </c>
      <c r="DI240" s="96">
        <f>VLOOKUP(A240,'[9]побудинковий звіт'!$A$9:$DQ$353,121,FALSE)</f>
        <v>0</v>
      </c>
      <c r="DJ240" s="103">
        <v>4.3348059431117818</v>
      </c>
      <c r="DK240" s="103"/>
      <c r="DL240" s="103">
        <v>3.8683241544870275</v>
      </c>
      <c r="DM240" s="104">
        <v>13996.221429119321</v>
      </c>
      <c r="DN240" s="104">
        <v>1070.3652935465605</v>
      </c>
      <c r="DO240" s="105">
        <v>15066.586722665881</v>
      </c>
      <c r="DP240" s="2"/>
      <c r="DQ240" s="104">
        <v>13996.17</v>
      </c>
      <c r="DR240" s="104">
        <v>1070.3599999999999</v>
      </c>
      <c r="DS240" s="104">
        <v>15066.53</v>
      </c>
      <c r="DT240" s="106">
        <v>15125.671376480257</v>
      </c>
      <c r="DU240" s="104">
        <v>-59.14137648025644</v>
      </c>
      <c r="DV240" s="107">
        <v>1136</v>
      </c>
      <c r="DX240" s="77">
        <v>224819.47881033033</v>
      </c>
      <c r="DY240" s="77">
        <v>157373.52042232969</v>
      </c>
      <c r="DZ240" s="108">
        <v>32024.68</v>
      </c>
      <c r="EB240" s="109">
        <v>1561626.5128757693</v>
      </c>
      <c r="ED240" s="110">
        <v>47434</v>
      </c>
      <c r="EE240" s="111">
        <v>34091.685652436106</v>
      </c>
      <c r="EG240" s="112">
        <v>12981.017876677557</v>
      </c>
      <c r="EI240" s="121">
        <v>5</v>
      </c>
      <c r="EJ240" s="77">
        <v>4195.484701289125</v>
      </c>
      <c r="EN240" s="114" t="s">
        <v>478</v>
      </c>
    </row>
    <row r="241" spans="1:144" hidden="1" x14ac:dyDescent="0.3">
      <c r="A241" s="81">
        <v>150001050</v>
      </c>
      <c r="B241" s="82" t="s">
        <v>479</v>
      </c>
      <c r="C241" s="490" t="s">
        <v>480</v>
      </c>
      <c r="D241" s="84">
        <v>3564.3</v>
      </c>
      <c r="E241" s="115">
        <v>3564.3</v>
      </c>
      <c r="F241" s="104"/>
      <c r="G241" s="104">
        <v>0</v>
      </c>
      <c r="H241" s="88">
        <v>55470.073620477859</v>
      </c>
      <c r="I241" s="88">
        <v>56887.690688949202</v>
      </c>
      <c r="J241" s="116">
        <v>1417.6170684713434</v>
      </c>
      <c r="K241" s="88">
        <v>9692.5215207085985</v>
      </c>
      <c r="L241" s="88">
        <v>9797.54666445164</v>
      </c>
      <c r="M241" s="116">
        <v>105.02514374304155</v>
      </c>
      <c r="N241" s="88">
        <v>21215.081118797214</v>
      </c>
      <c r="O241" s="88">
        <v>20172.678841304303</v>
      </c>
      <c r="P241" s="116">
        <v>-1042.4022774929108</v>
      </c>
      <c r="Q241" s="88">
        <v>0</v>
      </c>
      <c r="R241" s="88">
        <v>0</v>
      </c>
      <c r="S241" s="116">
        <v>0</v>
      </c>
      <c r="T241" s="88">
        <v>0</v>
      </c>
      <c r="U241" s="88">
        <v>0</v>
      </c>
      <c r="V241" s="116">
        <v>0</v>
      </c>
      <c r="W241" s="88">
        <v>31418.070453238717</v>
      </c>
      <c r="X241" s="88">
        <v>29097.795490485507</v>
      </c>
      <c r="Y241" s="116">
        <v>-2320.2749627532103</v>
      </c>
      <c r="Z241" s="88">
        <v>3848.5799999999995</v>
      </c>
      <c r="AA241" s="88">
        <v>0</v>
      </c>
      <c r="AB241" s="116">
        <v>-3848.5799999999995</v>
      </c>
      <c r="AC241" s="88">
        <v>74616.429578080046</v>
      </c>
      <c r="AD241" s="88">
        <v>84317.820773994754</v>
      </c>
      <c r="AE241" s="117">
        <v>9701.3911959147081</v>
      </c>
      <c r="AF241" s="91">
        <v>196260.75629130244</v>
      </c>
      <c r="AG241" s="92">
        <v>200273.5324591854</v>
      </c>
      <c r="AH241" s="116">
        <v>4012.7761678829556</v>
      </c>
      <c r="AI241" s="88">
        <v>0</v>
      </c>
      <c r="AJ241" s="88">
        <v>0</v>
      </c>
      <c r="AK241" s="116">
        <v>0</v>
      </c>
      <c r="AL241" s="88">
        <v>0</v>
      </c>
      <c r="AM241" s="88">
        <v>0</v>
      </c>
      <c r="AN241" s="116">
        <v>0</v>
      </c>
      <c r="AO241" s="88">
        <v>44529.630465646085</v>
      </c>
      <c r="AP241" s="88">
        <v>29152.54216668757</v>
      </c>
      <c r="AQ241" s="116">
        <v>-15377.088298958515</v>
      </c>
      <c r="AR241" s="88">
        <v>239431.99127225307</v>
      </c>
      <c r="AS241" s="88">
        <v>160246.84</v>
      </c>
      <c r="AT241" s="118">
        <v>-79185.151272253075</v>
      </c>
      <c r="AU241" s="88">
        <v>15298.542255499558</v>
      </c>
      <c r="AV241" s="88">
        <v>9693</v>
      </c>
      <c r="AW241" s="94">
        <v>-5605.5422554995585</v>
      </c>
      <c r="AX241" s="88">
        <v>18911.758980915911</v>
      </c>
      <c r="AY241" s="88">
        <v>9289</v>
      </c>
      <c r="AZ241" s="117">
        <v>-9622.7589809159108</v>
      </c>
      <c r="BA241" s="88">
        <v>10170.290176637132</v>
      </c>
      <c r="BB241" s="88">
        <v>0</v>
      </c>
      <c r="BC241" s="94">
        <v>-10170.290176637132</v>
      </c>
      <c r="BD241" s="88">
        <v>0</v>
      </c>
      <c r="BE241" s="88">
        <v>0</v>
      </c>
      <c r="BF241" s="95">
        <v>0</v>
      </c>
      <c r="BG241" s="88">
        <v>0</v>
      </c>
      <c r="BH241" s="88">
        <v>0</v>
      </c>
      <c r="BI241" s="94">
        <v>0</v>
      </c>
      <c r="BJ241" s="88">
        <v>10765.55078054064</v>
      </c>
      <c r="BK241" s="88">
        <v>128044</v>
      </c>
      <c r="BL241" s="95">
        <v>117278.44921945936</v>
      </c>
      <c r="BM241" s="88">
        <v>962.14499999999987</v>
      </c>
      <c r="BN241" s="88">
        <v>0</v>
      </c>
      <c r="BO241" s="94">
        <v>-962.14499999999987</v>
      </c>
      <c r="BP241" s="91">
        <v>56108.287193593242</v>
      </c>
      <c r="BQ241" s="96">
        <v>147026</v>
      </c>
      <c r="BR241" s="94">
        <v>90917.712806406751</v>
      </c>
      <c r="BS241" s="88">
        <v>70714.515917847166</v>
      </c>
      <c r="BT241" s="88">
        <v>124321.19462002444</v>
      </c>
      <c r="BU241" s="116">
        <v>53606.678702177276</v>
      </c>
      <c r="BV241" s="88">
        <v>60342.73705924386</v>
      </c>
      <c r="BW241" s="88">
        <v>66183.826148994427</v>
      </c>
      <c r="BX241" s="116">
        <v>5841.0890897505669</v>
      </c>
      <c r="BY241" s="88">
        <v>38258.930653456977</v>
      </c>
      <c r="BZ241" s="88">
        <v>24530.39473472166</v>
      </c>
      <c r="CA241" s="116">
        <v>-13728.535918735317</v>
      </c>
      <c r="CB241" s="88">
        <v>9100.8945444472847</v>
      </c>
      <c r="CC241" s="88">
        <v>9363.3041116420845</v>
      </c>
      <c r="CD241" s="116">
        <v>262.40956719479982</v>
      </c>
      <c r="CE241" s="88">
        <v>1104.5751896584839</v>
      </c>
      <c r="CF241" s="88">
        <v>0</v>
      </c>
      <c r="CG241" s="116">
        <v>-1104.5751896584839</v>
      </c>
      <c r="CH241" s="88">
        <v>7583.1609969894253</v>
      </c>
      <c r="CI241" s="88">
        <v>7942.7884534335772</v>
      </c>
      <c r="CJ241" s="116">
        <v>359.6274564441519</v>
      </c>
      <c r="CK241" s="88">
        <v>0</v>
      </c>
      <c r="CL241" s="88">
        <v>0</v>
      </c>
      <c r="CM241" s="116">
        <v>0</v>
      </c>
      <c r="CN241" s="88">
        <v>7583.1609969894253</v>
      </c>
      <c r="CO241" s="96">
        <v>7942.7884534335772</v>
      </c>
      <c r="CP241" s="116">
        <v>359.6274564441519</v>
      </c>
      <c r="CQ241" s="119">
        <v>723435.47958443803</v>
      </c>
      <c r="CR241" s="77">
        <v>769040.42269468901</v>
      </c>
      <c r="CS241" s="116">
        <v>45604.943110250984</v>
      </c>
      <c r="CT241" s="91">
        <v>868122.57550132566</v>
      </c>
      <c r="CU241" s="98">
        <v>922848.50723362679</v>
      </c>
      <c r="CV241" s="117">
        <v>54725.931732301135</v>
      </c>
      <c r="CW241" s="88">
        <v>43370.282718249648</v>
      </c>
      <c r="CX241" s="88">
        <v>-11355.649014051713</v>
      </c>
      <c r="CY241" s="116">
        <v>-54725.93173230136</v>
      </c>
      <c r="CZ241" s="99">
        <v>54725.931732301469</v>
      </c>
      <c r="DA241" s="8">
        <v>2</v>
      </c>
      <c r="DB241" s="100">
        <v>33719.440000000002</v>
      </c>
      <c r="DC241" s="100">
        <v>0</v>
      </c>
      <c r="DD241" s="100">
        <v>16698.980000000003</v>
      </c>
      <c r="DE241" s="100">
        <v>0</v>
      </c>
      <c r="DF241" s="101">
        <v>132704.8194197914</v>
      </c>
      <c r="DG241" s="120">
        <v>10937914.298634904</v>
      </c>
      <c r="DH241" s="494">
        <v>15879.853687074479</v>
      </c>
      <c r="DI241" s="96">
        <f>VLOOKUP(A241,'[9]побудинковий звіт'!$A$9:$DQ$353,121,FALSE)</f>
        <v>0</v>
      </c>
      <c r="DJ241" s="103">
        <v>4.7754037248512429</v>
      </c>
      <c r="DK241" s="103"/>
      <c r="DL241" s="103">
        <v>4.3313456255871632</v>
      </c>
      <c r="DM241" s="104">
        <v>17020.971496487287</v>
      </c>
      <c r="DN241" s="104">
        <v>0</v>
      </c>
      <c r="DO241" s="105">
        <v>17020.971496487287</v>
      </c>
      <c r="DP241" s="2"/>
      <c r="DQ241" s="104">
        <v>17025.71</v>
      </c>
      <c r="DR241" s="104">
        <v>0</v>
      </c>
      <c r="DS241" s="104">
        <v>17025.71</v>
      </c>
      <c r="DT241" s="106">
        <v>17183.07598693002</v>
      </c>
      <c r="DU241" s="104">
        <v>-157.36598693002088</v>
      </c>
      <c r="DV241" s="107">
        <v>1104</v>
      </c>
      <c r="DX241" s="77">
        <v>354648.33415901556</v>
      </c>
      <c r="DY241" s="77">
        <v>368727.40799999994</v>
      </c>
      <c r="DZ241" s="108">
        <v>16698.980000000003</v>
      </c>
      <c r="EB241" s="109">
        <v>2873183.8952670367</v>
      </c>
      <c r="ED241" s="110">
        <v>-74112</v>
      </c>
      <c r="EE241" s="111">
        <v>58592.819419791398</v>
      </c>
      <c r="EG241" s="112">
        <v>124391.2869300335</v>
      </c>
      <c r="EI241" s="121">
        <v>5</v>
      </c>
      <c r="EJ241" s="77">
        <v>6324.916686629932</v>
      </c>
      <c r="EN241" s="114" t="s">
        <v>480</v>
      </c>
    </row>
    <row r="242" spans="1:144" hidden="1" x14ac:dyDescent="0.3">
      <c r="A242" s="81">
        <v>150001045</v>
      </c>
      <c r="B242" s="82" t="s">
        <v>481</v>
      </c>
      <c r="C242" s="490" t="s">
        <v>482</v>
      </c>
      <c r="D242" s="84">
        <v>3571.4</v>
      </c>
      <c r="E242" s="115">
        <v>3571.4</v>
      </c>
      <c r="F242" s="104"/>
      <c r="G242" s="104">
        <v>0</v>
      </c>
      <c r="H242" s="88">
        <v>53922.578370306968</v>
      </c>
      <c r="I242" s="88">
        <v>55355.707548567618</v>
      </c>
      <c r="J242" s="116">
        <v>1433.1291782606495</v>
      </c>
      <c r="K242" s="88">
        <v>9692.5215207085985</v>
      </c>
      <c r="L242" s="88">
        <v>9787.6332278302689</v>
      </c>
      <c r="M242" s="116">
        <v>95.111707121670406</v>
      </c>
      <c r="N242" s="88">
        <v>23251.242172643346</v>
      </c>
      <c r="O242" s="88">
        <v>22108.825322442259</v>
      </c>
      <c r="P242" s="116">
        <v>-1142.4168502010871</v>
      </c>
      <c r="Q242" s="88">
        <v>0</v>
      </c>
      <c r="R242" s="88">
        <v>0</v>
      </c>
      <c r="S242" s="116">
        <v>0</v>
      </c>
      <c r="T242" s="88">
        <v>0</v>
      </c>
      <c r="U242" s="88">
        <v>0</v>
      </c>
      <c r="V242" s="116">
        <v>0</v>
      </c>
      <c r="W242" s="88">
        <v>31418.070453238717</v>
      </c>
      <c r="X242" s="88">
        <v>31205.336015586901</v>
      </c>
      <c r="Y242" s="116">
        <v>-212.73443765181582</v>
      </c>
      <c r="Z242" s="88">
        <v>3857.2200000000012</v>
      </c>
      <c r="AA242" s="88">
        <v>0</v>
      </c>
      <c r="AB242" s="116">
        <v>-3857.2200000000012</v>
      </c>
      <c r="AC242" s="88">
        <v>74773.587736405199</v>
      </c>
      <c r="AD242" s="88">
        <v>84495.371071363348</v>
      </c>
      <c r="AE242" s="117">
        <v>9721.7833349581488</v>
      </c>
      <c r="AF242" s="91">
        <v>196915.22025330283</v>
      </c>
      <c r="AG242" s="92">
        <v>202952.87318579041</v>
      </c>
      <c r="AH242" s="116">
        <v>6037.6529324875737</v>
      </c>
      <c r="AI242" s="88">
        <v>0</v>
      </c>
      <c r="AJ242" s="88">
        <v>0</v>
      </c>
      <c r="AK242" s="116">
        <v>0</v>
      </c>
      <c r="AL242" s="88">
        <v>0</v>
      </c>
      <c r="AM242" s="88">
        <v>0</v>
      </c>
      <c r="AN242" s="116">
        <v>0</v>
      </c>
      <c r="AO242" s="88">
        <v>44554.057960436439</v>
      </c>
      <c r="AP242" s="88">
        <v>35430.40874732779</v>
      </c>
      <c r="AQ242" s="116">
        <v>-9123.6492131086488</v>
      </c>
      <c r="AR242" s="88">
        <v>243972.38225878286</v>
      </c>
      <c r="AS242" s="88">
        <v>273218.49009299552</v>
      </c>
      <c r="AT242" s="118">
        <v>29246.107834212657</v>
      </c>
      <c r="AU242" s="88">
        <v>14599.091904038507</v>
      </c>
      <c r="AV242" s="88">
        <v>14485.69</v>
      </c>
      <c r="AW242" s="94">
        <v>-113.40190403850647</v>
      </c>
      <c r="AX242" s="88">
        <v>18911.758980915911</v>
      </c>
      <c r="AY242" s="88">
        <v>2143</v>
      </c>
      <c r="AZ242" s="117">
        <v>-16768.758980915911</v>
      </c>
      <c r="BA242" s="88">
        <v>11095.070213857483</v>
      </c>
      <c r="BB242" s="88">
        <v>5236</v>
      </c>
      <c r="BC242" s="94">
        <v>-5859.0702138574834</v>
      </c>
      <c r="BD242" s="88">
        <v>0</v>
      </c>
      <c r="BE242" s="88">
        <v>0</v>
      </c>
      <c r="BF242" s="95">
        <v>0</v>
      </c>
      <c r="BG242" s="88">
        <v>0</v>
      </c>
      <c r="BH242" s="88">
        <v>0</v>
      </c>
      <c r="BI242" s="94">
        <v>0</v>
      </c>
      <c r="BJ242" s="88">
        <v>10765.55078054064</v>
      </c>
      <c r="BK242" s="88">
        <v>7662.527108619086</v>
      </c>
      <c r="BL242" s="95">
        <v>-3103.0236719215536</v>
      </c>
      <c r="BM242" s="88">
        <v>964.30500000000029</v>
      </c>
      <c r="BN242" s="88">
        <v>0</v>
      </c>
      <c r="BO242" s="94">
        <v>-964.30500000000029</v>
      </c>
      <c r="BP242" s="91">
        <v>56335.776879352539</v>
      </c>
      <c r="BQ242" s="96">
        <v>29527.217108619087</v>
      </c>
      <c r="BR242" s="94">
        <v>-26808.559770733453</v>
      </c>
      <c r="BS242" s="88">
        <v>57691.00205690242</v>
      </c>
      <c r="BT242" s="88">
        <v>98944.762668463794</v>
      </c>
      <c r="BU242" s="116">
        <v>41253.760611561374</v>
      </c>
      <c r="BV242" s="88">
        <v>71153.825415000945</v>
      </c>
      <c r="BW242" s="88">
        <v>75492.136533661193</v>
      </c>
      <c r="BX242" s="116">
        <v>4338.3111186602473</v>
      </c>
      <c r="BY242" s="88">
        <v>37552.202067130893</v>
      </c>
      <c r="BZ242" s="88">
        <v>18242.307434772407</v>
      </c>
      <c r="CA242" s="116">
        <v>-19309.894632358486</v>
      </c>
      <c r="CB242" s="88">
        <v>9269.2642823403494</v>
      </c>
      <c r="CC242" s="88">
        <v>9536.5285184727454</v>
      </c>
      <c r="CD242" s="116">
        <v>267.26423613239604</v>
      </c>
      <c r="CE242" s="88">
        <v>1125.0102176942123</v>
      </c>
      <c r="CF242" s="88">
        <v>0</v>
      </c>
      <c r="CG242" s="116">
        <v>-1125.0102176942123</v>
      </c>
      <c r="CH242" s="88">
        <v>46916.352366056279</v>
      </c>
      <c r="CI242" s="88">
        <v>44518.871423756776</v>
      </c>
      <c r="CJ242" s="116">
        <v>-2397.4809422995022</v>
      </c>
      <c r="CK242" s="88">
        <v>0</v>
      </c>
      <c r="CL242" s="88">
        <v>0</v>
      </c>
      <c r="CM242" s="116">
        <v>0</v>
      </c>
      <c r="CN242" s="88">
        <v>46916.352366056279</v>
      </c>
      <c r="CO242" s="96">
        <v>44518.871423756776</v>
      </c>
      <c r="CP242" s="116">
        <v>-2397.4809422995022</v>
      </c>
      <c r="CQ242" s="119">
        <v>765485.0937569997</v>
      </c>
      <c r="CR242" s="77">
        <v>787863.59571385966</v>
      </c>
      <c r="CS242" s="116">
        <v>22378.501956859953</v>
      </c>
      <c r="CT242" s="91">
        <v>918582.11250839964</v>
      </c>
      <c r="CU242" s="98">
        <v>945436.31485663156</v>
      </c>
      <c r="CV242" s="117">
        <v>26854.20234823192</v>
      </c>
      <c r="CW242" s="88">
        <v>40678.297589904694</v>
      </c>
      <c r="CX242" s="88">
        <v>13824.095241672883</v>
      </c>
      <c r="CY242" s="116">
        <v>-26854.202348231811</v>
      </c>
      <c r="CZ242" s="99">
        <v>26854.202348231905</v>
      </c>
      <c r="DA242" s="8">
        <v>2</v>
      </c>
      <c r="DB242" s="100">
        <v>47199.38</v>
      </c>
      <c r="DC242" s="100">
        <v>0</v>
      </c>
      <c r="DD242" s="100">
        <v>29597.229999999996</v>
      </c>
      <c r="DE242" s="100">
        <v>0</v>
      </c>
      <c r="DF242" s="101">
        <v>29406.747524217935</v>
      </c>
      <c r="DG242" s="120">
        <v>11511124.921179652</v>
      </c>
      <c r="DH242" s="494">
        <v>15911.485974249586</v>
      </c>
      <c r="DI242" s="96">
        <f>VLOOKUP(A242,'[9]побудинковий звіт'!$A$9:$DQ$353,121,FALSE)</f>
        <v>0</v>
      </c>
      <c r="DJ242" s="103">
        <v>4.9278371046074234</v>
      </c>
      <c r="DK242" s="103"/>
      <c r="DL242" s="103">
        <v>4.4113507681397683</v>
      </c>
      <c r="DM242" s="104">
        <v>17599.277435394953</v>
      </c>
      <c r="DN242" s="104">
        <v>0</v>
      </c>
      <c r="DO242" s="105">
        <v>17599.277435394953</v>
      </c>
      <c r="DP242" s="2"/>
      <c r="DQ242" s="104">
        <v>17602.150000000001</v>
      </c>
      <c r="DR242" s="104">
        <v>0</v>
      </c>
      <c r="DS242" s="104">
        <v>17602.150000000001</v>
      </c>
      <c r="DT242" s="106">
        <v>17734.656492590297</v>
      </c>
      <c r="DU242" s="104">
        <v>-132.50649259029524</v>
      </c>
      <c r="DV242" s="107">
        <v>1136</v>
      </c>
      <c r="DX242" s="77">
        <v>360369.79096576246</v>
      </c>
      <c r="DY242" s="77">
        <v>363294.84864193754</v>
      </c>
      <c r="DZ242" s="108">
        <v>29597.229999999996</v>
      </c>
      <c r="EB242" s="109">
        <v>2927668.5871053943</v>
      </c>
      <c r="ED242" s="110">
        <v>-41807</v>
      </c>
      <c r="EE242" s="111">
        <v>-12400.252475782065</v>
      </c>
      <c r="EG242" s="112">
        <v>-14729.242695667563</v>
      </c>
      <c r="EI242" s="121">
        <v>5</v>
      </c>
      <c r="EJ242" s="77">
        <v>6426.3281135617226</v>
      </c>
      <c r="EN242" s="114" t="s">
        <v>482</v>
      </c>
    </row>
    <row r="243" spans="1:144" hidden="1" x14ac:dyDescent="0.3">
      <c r="A243" s="81">
        <v>150001046</v>
      </c>
      <c r="B243" s="82" t="s">
        <v>483</v>
      </c>
      <c r="C243" s="490" t="s">
        <v>484</v>
      </c>
      <c r="D243" s="84">
        <v>2747.6</v>
      </c>
      <c r="E243" s="115">
        <v>2470.9</v>
      </c>
      <c r="F243" s="104"/>
      <c r="G243" s="104">
        <v>276.7</v>
      </c>
      <c r="H243" s="88">
        <v>39300.207717833226</v>
      </c>
      <c r="I243" s="88">
        <v>40337.396451839159</v>
      </c>
      <c r="J243" s="116">
        <v>1037.1887340059329</v>
      </c>
      <c r="K243" s="88">
        <v>8449.0945954659492</v>
      </c>
      <c r="L243" s="88">
        <v>8531.9956570613758</v>
      </c>
      <c r="M243" s="116">
        <v>82.901061595426654</v>
      </c>
      <c r="N243" s="88">
        <v>15366.018475972269</v>
      </c>
      <c r="O243" s="88">
        <v>14611.083598531339</v>
      </c>
      <c r="P243" s="116">
        <v>-754.93487744092999</v>
      </c>
      <c r="Q243" s="88">
        <v>0</v>
      </c>
      <c r="R243" s="88">
        <v>0</v>
      </c>
      <c r="S243" s="116">
        <v>0</v>
      </c>
      <c r="T243" s="88">
        <v>0</v>
      </c>
      <c r="U243" s="88">
        <v>0</v>
      </c>
      <c r="V243" s="116">
        <v>0</v>
      </c>
      <c r="W243" s="88">
        <v>23468.310632608333</v>
      </c>
      <c r="X243" s="88">
        <v>22426.585397632356</v>
      </c>
      <c r="Y243" s="116">
        <v>-1041.7252349759765</v>
      </c>
      <c r="Z243" s="88">
        <v>2853.4679999999998</v>
      </c>
      <c r="AA243" s="88">
        <v>0</v>
      </c>
      <c r="AB243" s="116">
        <v>-2853.4679999999998</v>
      </c>
      <c r="AC243" s="88">
        <v>56233.723640630516</v>
      </c>
      <c r="AD243" s="88">
        <v>62324.190005378361</v>
      </c>
      <c r="AE243" s="117">
        <v>6090.4663647478446</v>
      </c>
      <c r="AF243" s="91">
        <v>145670.82306251029</v>
      </c>
      <c r="AG243" s="92">
        <v>148231.25111044259</v>
      </c>
      <c r="AH243" s="116">
        <v>2560.4280479323061</v>
      </c>
      <c r="AI243" s="88">
        <v>0</v>
      </c>
      <c r="AJ243" s="88">
        <v>0</v>
      </c>
      <c r="AK243" s="116">
        <v>0</v>
      </c>
      <c r="AL243" s="88">
        <v>0</v>
      </c>
      <c r="AM243" s="88">
        <v>0</v>
      </c>
      <c r="AN243" s="116">
        <v>0</v>
      </c>
      <c r="AO243" s="88">
        <v>32217.164436131476</v>
      </c>
      <c r="AP243" s="88">
        <v>33968.206323391234</v>
      </c>
      <c r="AQ243" s="116">
        <v>1751.0418872597584</v>
      </c>
      <c r="AR243" s="88">
        <v>112892.44573856851</v>
      </c>
      <c r="AS243" s="88">
        <v>127323.03208778221</v>
      </c>
      <c r="AT243" s="118">
        <v>14430.5863492137</v>
      </c>
      <c r="AU243" s="88">
        <v>10710.580647360932</v>
      </c>
      <c r="AV243" s="88">
        <v>11452</v>
      </c>
      <c r="AW243" s="94">
        <v>741.41935263906817</v>
      </c>
      <c r="AX243" s="88">
        <v>16487.173137666359</v>
      </c>
      <c r="AY243" s="88">
        <v>239</v>
      </c>
      <c r="AZ243" s="117">
        <v>-16248.173137666359</v>
      </c>
      <c r="BA243" s="88">
        <v>6748.4541397577696</v>
      </c>
      <c r="BB243" s="88">
        <v>2755</v>
      </c>
      <c r="BC243" s="94">
        <v>-3993.4541397577696</v>
      </c>
      <c r="BD243" s="88">
        <v>0</v>
      </c>
      <c r="BE243" s="88">
        <v>0</v>
      </c>
      <c r="BF243" s="95">
        <v>0</v>
      </c>
      <c r="BG243" s="88">
        <v>0</v>
      </c>
      <c r="BH243" s="88">
        <v>1515.502816555887</v>
      </c>
      <c r="BI243" s="94">
        <v>1515.502816555887</v>
      </c>
      <c r="BJ243" s="88">
        <v>7710.5449720734696</v>
      </c>
      <c r="BK243" s="88">
        <v>1245</v>
      </c>
      <c r="BL243" s="95">
        <v>-6465.5449720734696</v>
      </c>
      <c r="BM243" s="88">
        <v>713.36699999999996</v>
      </c>
      <c r="BN243" s="88">
        <v>0</v>
      </c>
      <c r="BO243" s="94">
        <v>-713.36699999999996</v>
      </c>
      <c r="BP243" s="91">
        <v>42370.11989685853</v>
      </c>
      <c r="BQ243" s="96">
        <v>17206.502816555887</v>
      </c>
      <c r="BR243" s="94">
        <v>-25163.617080302643</v>
      </c>
      <c r="BS243" s="88">
        <v>79519.300535926901</v>
      </c>
      <c r="BT243" s="88">
        <v>114386.0109444447</v>
      </c>
      <c r="BU243" s="116">
        <v>34866.7104085178</v>
      </c>
      <c r="BV243" s="88">
        <v>44419.676025699067</v>
      </c>
      <c r="BW243" s="88">
        <v>49255.598985589742</v>
      </c>
      <c r="BX243" s="116">
        <v>4835.922959890675</v>
      </c>
      <c r="BY243" s="88">
        <v>41067.416026834893</v>
      </c>
      <c r="BZ243" s="88">
        <v>23093.571003644051</v>
      </c>
      <c r="CA243" s="116">
        <v>-17973.845023190843</v>
      </c>
      <c r="CB243" s="88">
        <v>3008.9713006799084</v>
      </c>
      <c r="CC243" s="88">
        <v>3095.7301190418607</v>
      </c>
      <c r="CD243" s="116">
        <v>86.758818361952308</v>
      </c>
      <c r="CE243" s="88">
        <v>365.19872072941331</v>
      </c>
      <c r="CF243" s="88">
        <v>0</v>
      </c>
      <c r="CG243" s="116">
        <v>-365.19872072941331</v>
      </c>
      <c r="CH243" s="88">
        <v>22308.066923890809</v>
      </c>
      <c r="CI243" s="88">
        <v>14817.69277282833</v>
      </c>
      <c r="CJ243" s="116">
        <v>-7490.3741510624786</v>
      </c>
      <c r="CK243" s="88">
        <v>0</v>
      </c>
      <c r="CL243" s="88">
        <v>0</v>
      </c>
      <c r="CM243" s="116">
        <v>0</v>
      </c>
      <c r="CN243" s="88">
        <v>22308.066923890809</v>
      </c>
      <c r="CO243" s="96">
        <v>14817.69277282833</v>
      </c>
      <c r="CP243" s="116">
        <v>-7490.3741510624786</v>
      </c>
      <c r="CQ243" s="119">
        <v>523839.18266782974</v>
      </c>
      <c r="CR243" s="77">
        <v>531377.59616372059</v>
      </c>
      <c r="CS243" s="116">
        <v>7538.4134958908544</v>
      </c>
      <c r="CT243" s="91">
        <v>628607.01920139568</v>
      </c>
      <c r="CU243" s="98">
        <v>637653.11539646471</v>
      </c>
      <c r="CV243" s="117">
        <v>9046.0961950690253</v>
      </c>
      <c r="CW243" s="88">
        <v>26215.251960140435</v>
      </c>
      <c r="CX243" s="88">
        <v>17169.155765071413</v>
      </c>
      <c r="CY243" s="116">
        <v>-9046.0961950690216</v>
      </c>
      <c r="CZ243" s="99">
        <v>9046.0961950689452</v>
      </c>
      <c r="DA243" s="8">
        <v>2</v>
      </c>
      <c r="DB243" s="100">
        <v>48364.88</v>
      </c>
      <c r="DC243" s="100">
        <v>5785.06</v>
      </c>
      <c r="DD243" s="100">
        <v>36855.71</v>
      </c>
      <c r="DE243" s="100">
        <v>4903.92</v>
      </c>
      <c r="DF243" s="101">
        <v>61741.301752452157</v>
      </c>
      <c r="DG243" s="120">
        <v>7857867.2539384328</v>
      </c>
      <c r="DH243" s="494">
        <v>11008.481462108222</v>
      </c>
      <c r="DI243" s="96">
        <f>VLOOKUP(A243,'[9]побудинковий звіт'!$A$9:$DQ$353,121,FALSE)</f>
        <v>0</v>
      </c>
      <c r="DJ243" s="103">
        <v>4.6448983654265206</v>
      </c>
      <c r="DK243" s="103"/>
      <c r="DL243" s="103">
        <v>4.1839873461391299</v>
      </c>
      <c r="DM243" s="104">
        <v>11477.079371132389</v>
      </c>
      <c r="DN243" s="104">
        <v>1157.7092986766972</v>
      </c>
      <c r="DO243" s="105">
        <v>12634.788669809086</v>
      </c>
      <c r="DP243" s="2"/>
      <c r="DQ243" s="104">
        <v>11509.17</v>
      </c>
      <c r="DR243" s="104">
        <v>881.14</v>
      </c>
      <c r="DS243" s="104">
        <v>12390.31</v>
      </c>
      <c r="DT243" s="106">
        <v>12406.690741939992</v>
      </c>
      <c r="DU243" s="104">
        <v>-16.380741939992731</v>
      </c>
      <c r="DV243" s="107">
        <v>1136</v>
      </c>
      <c r="DX243" s="77">
        <v>186315.07876251245</v>
      </c>
      <c r="DY243" s="77">
        <v>173435.44188520571</v>
      </c>
      <c r="DZ243" s="108">
        <v>41759.629999999997</v>
      </c>
      <c r="EB243" s="109">
        <v>1354709.3488628222</v>
      </c>
      <c r="ED243" s="110">
        <v>-18398</v>
      </c>
      <c r="EE243" s="111">
        <v>43343.301752452157</v>
      </c>
      <c r="EG243" s="112">
        <v>38387.092863366946</v>
      </c>
      <c r="EI243" s="121">
        <v>5</v>
      </c>
      <c r="EJ243" s="77">
        <v>3671.8352848044306</v>
      </c>
      <c r="EN243" s="114" t="s">
        <v>484</v>
      </c>
    </row>
    <row r="244" spans="1:144" hidden="1" x14ac:dyDescent="0.3">
      <c r="A244" s="81">
        <v>150001040</v>
      </c>
      <c r="B244" s="82" t="s">
        <v>485</v>
      </c>
      <c r="C244" s="490" t="s">
        <v>486</v>
      </c>
      <c r="D244" s="84">
        <v>2524.1999999999998</v>
      </c>
      <c r="E244" s="115">
        <v>2013</v>
      </c>
      <c r="F244" s="104"/>
      <c r="G244" s="104">
        <v>511.20000000000005</v>
      </c>
      <c r="H244" s="88">
        <v>39983.17408215849</v>
      </c>
      <c r="I244" s="88">
        <v>40584.643532685557</v>
      </c>
      <c r="J244" s="116">
        <v>601.46945052706724</v>
      </c>
      <c r="K244" s="88">
        <v>10662.139228378843</v>
      </c>
      <c r="L244" s="88">
        <v>10774.403344626964</v>
      </c>
      <c r="M244" s="116">
        <v>112.26411624812135</v>
      </c>
      <c r="N244" s="88">
        <v>14957.96992940026</v>
      </c>
      <c r="O244" s="88">
        <v>14223.169104483261</v>
      </c>
      <c r="P244" s="116">
        <v>-734.80082491699977</v>
      </c>
      <c r="Q244" s="88">
        <v>0</v>
      </c>
      <c r="R244" s="88">
        <v>0</v>
      </c>
      <c r="S244" s="116">
        <v>0</v>
      </c>
      <c r="T244" s="88">
        <v>0</v>
      </c>
      <c r="U244" s="88">
        <v>0</v>
      </c>
      <c r="V244" s="116">
        <v>0</v>
      </c>
      <c r="W244" s="88">
        <v>38081.749396068066</v>
      </c>
      <c r="X244" s="88">
        <v>34174.092590055268</v>
      </c>
      <c r="Y244" s="116">
        <v>-3907.6568060127975</v>
      </c>
      <c r="Z244" s="88">
        <v>2598.9335999999998</v>
      </c>
      <c r="AA244" s="88">
        <v>0</v>
      </c>
      <c r="AB244" s="116">
        <v>-2598.9335999999998</v>
      </c>
      <c r="AC244" s="88">
        <v>52428.932516827765</v>
      </c>
      <c r="AD244" s="88">
        <v>57877.347599059889</v>
      </c>
      <c r="AE244" s="117">
        <v>5448.4150822321244</v>
      </c>
      <c r="AF244" s="91">
        <v>158712.89875283343</v>
      </c>
      <c r="AG244" s="92">
        <v>157633.65617091092</v>
      </c>
      <c r="AH244" s="116">
        <v>-1079.2425819225027</v>
      </c>
      <c r="AI244" s="88">
        <v>0</v>
      </c>
      <c r="AJ244" s="88">
        <v>0</v>
      </c>
      <c r="AK244" s="116">
        <v>0</v>
      </c>
      <c r="AL244" s="88">
        <v>0</v>
      </c>
      <c r="AM244" s="88">
        <v>0</v>
      </c>
      <c r="AN244" s="116">
        <v>0</v>
      </c>
      <c r="AO244" s="88">
        <v>18324.074448417668</v>
      </c>
      <c r="AP244" s="88">
        <v>18353.983049290655</v>
      </c>
      <c r="AQ244" s="116">
        <v>29.908600872986426</v>
      </c>
      <c r="AR244" s="88">
        <v>146392.15788254762</v>
      </c>
      <c r="AS244" s="88">
        <v>143367.12</v>
      </c>
      <c r="AT244" s="118">
        <v>-3025.0378825476218</v>
      </c>
      <c r="AU244" s="88">
        <v>12798.130611651681</v>
      </c>
      <c r="AV244" s="88">
        <v>5841</v>
      </c>
      <c r="AW244" s="94">
        <v>-6957.1306116516807</v>
      </c>
      <c r="AX244" s="88">
        <v>20805.462290223761</v>
      </c>
      <c r="AY244" s="88">
        <v>4261</v>
      </c>
      <c r="AZ244" s="117">
        <v>-16544.462290223761</v>
      </c>
      <c r="BA244" s="88">
        <v>5532.1019623797401</v>
      </c>
      <c r="BB244" s="88">
        <v>7770</v>
      </c>
      <c r="BC244" s="94">
        <v>2237.8980376202599</v>
      </c>
      <c r="BD244" s="88">
        <v>0</v>
      </c>
      <c r="BE244" s="88">
        <v>0</v>
      </c>
      <c r="BF244" s="95">
        <v>0</v>
      </c>
      <c r="BG244" s="88">
        <v>0</v>
      </c>
      <c r="BH244" s="88">
        <v>0</v>
      </c>
      <c r="BI244" s="94">
        <v>0</v>
      </c>
      <c r="BJ244" s="88">
        <v>14341.412350568764</v>
      </c>
      <c r="BK244" s="88">
        <v>953</v>
      </c>
      <c r="BL244" s="95">
        <v>-13388.412350568764</v>
      </c>
      <c r="BM244" s="88">
        <v>649.73339999999996</v>
      </c>
      <c r="BN244" s="88">
        <v>0</v>
      </c>
      <c r="BO244" s="94">
        <v>-649.73339999999996</v>
      </c>
      <c r="BP244" s="91">
        <v>54126.840614823945</v>
      </c>
      <c r="BQ244" s="96">
        <v>18825</v>
      </c>
      <c r="BR244" s="94">
        <v>-35301.840614823945</v>
      </c>
      <c r="BS244" s="88">
        <v>67021.029177999546</v>
      </c>
      <c r="BT244" s="88">
        <v>88334.229679345241</v>
      </c>
      <c r="BU244" s="116">
        <v>21313.200501345695</v>
      </c>
      <c r="BV244" s="88">
        <v>66937.826331688993</v>
      </c>
      <c r="BW244" s="88">
        <v>68013.942572838045</v>
      </c>
      <c r="BX244" s="116">
        <v>1076.1162411490513</v>
      </c>
      <c r="BY244" s="88">
        <v>25094.272172971276</v>
      </c>
      <c r="BZ244" s="88">
        <v>15516.409216089327</v>
      </c>
      <c r="CA244" s="116">
        <v>-9577.8629568819488</v>
      </c>
      <c r="CB244" s="88">
        <v>3752.8594153710997</v>
      </c>
      <c r="CC244" s="88">
        <v>3861.0670437664112</v>
      </c>
      <c r="CD244" s="116">
        <v>108.20762839531153</v>
      </c>
      <c r="CE244" s="88">
        <v>455.48439005090285</v>
      </c>
      <c r="CF244" s="88">
        <v>0</v>
      </c>
      <c r="CG244" s="116">
        <v>-455.48439005090285</v>
      </c>
      <c r="CH244" s="88">
        <v>23851.339710475324</v>
      </c>
      <c r="CI244" s="88">
        <v>15167.827781197939</v>
      </c>
      <c r="CJ244" s="116">
        <v>-8683.5119292773852</v>
      </c>
      <c r="CK244" s="88">
        <v>0</v>
      </c>
      <c r="CL244" s="88">
        <v>0</v>
      </c>
      <c r="CM244" s="116">
        <v>0</v>
      </c>
      <c r="CN244" s="88">
        <v>23851.339710475324</v>
      </c>
      <c r="CO244" s="96">
        <v>15167.827781197939</v>
      </c>
      <c r="CP244" s="116">
        <v>-8683.5119292773852</v>
      </c>
      <c r="CQ244" s="119">
        <v>564668.78289717971</v>
      </c>
      <c r="CR244" s="77">
        <v>529073.23551343859</v>
      </c>
      <c r="CS244" s="116">
        <v>-35595.547383741126</v>
      </c>
      <c r="CT244" s="91">
        <v>677602.53947661561</v>
      </c>
      <c r="CU244" s="98">
        <v>634887.88261612633</v>
      </c>
      <c r="CV244" s="117">
        <v>-42714.656860489282</v>
      </c>
      <c r="CW244" s="88">
        <v>23213.821084312738</v>
      </c>
      <c r="CX244" s="88">
        <v>65928.477944802115</v>
      </c>
      <c r="CY244" s="116">
        <v>42714.656860489376</v>
      </c>
      <c r="CZ244" s="99">
        <v>-42714.656860489413</v>
      </c>
      <c r="DA244" s="8">
        <v>2</v>
      </c>
      <c r="DB244" s="100">
        <v>23804.97</v>
      </c>
      <c r="DC244" s="100">
        <v>2461.65</v>
      </c>
      <c r="DD244" s="100">
        <v>12817.2</v>
      </c>
      <c r="DE244" s="100">
        <v>102.71000000000004</v>
      </c>
      <c r="DF244" s="101">
        <v>57564.449338877632</v>
      </c>
      <c r="DG244" s="120">
        <v>8409796.3267311398</v>
      </c>
      <c r="DH244" s="494">
        <v>8968.4217018996515</v>
      </c>
      <c r="DI244" s="96">
        <f>VLOOKUP(A244,'[9]побудинковий звіт'!$A$9:$DQ$353,121,FALSE)</f>
        <v>0</v>
      </c>
      <c r="DJ244" s="103">
        <v>5.4584264701558043</v>
      </c>
      <c r="DK244" s="103"/>
      <c r="DL244" s="103">
        <v>4.6143457503492114</v>
      </c>
      <c r="DM244" s="104">
        <v>10987.812484423634</v>
      </c>
      <c r="DN244" s="104">
        <v>2358.853547578517</v>
      </c>
      <c r="DO244" s="105">
        <v>13346.666032002151</v>
      </c>
      <c r="DP244" s="2"/>
      <c r="DQ244" s="104">
        <v>10987.77</v>
      </c>
      <c r="DR244" s="104">
        <v>2358.94</v>
      </c>
      <c r="DS244" s="104">
        <v>13346.710000000001</v>
      </c>
      <c r="DT244" s="106">
        <v>13183.53226783434</v>
      </c>
      <c r="DU244" s="104">
        <v>163.17773216566093</v>
      </c>
      <c r="DV244" s="107">
        <v>1104</v>
      </c>
      <c r="DX244" s="77">
        <v>240622.79819684586</v>
      </c>
      <c r="DY244" s="77">
        <v>194630.54399999999</v>
      </c>
      <c r="DZ244" s="108">
        <v>12919.91</v>
      </c>
      <c r="EB244" s="109">
        <v>1756705.8945905715</v>
      </c>
      <c r="ED244" s="110">
        <v>10060</v>
      </c>
      <c r="EE244" s="111">
        <v>67624.449338877632</v>
      </c>
      <c r="EG244" s="112">
        <v>11209.117421579576</v>
      </c>
      <c r="EI244" s="121">
        <v>4</v>
      </c>
      <c r="EJ244" s="77">
        <v>4873.2308222133252</v>
      </c>
      <c r="EN244" s="114" t="s">
        <v>486</v>
      </c>
    </row>
    <row r="245" spans="1:144" hidden="1" x14ac:dyDescent="0.3">
      <c r="A245" s="81">
        <v>150001047</v>
      </c>
      <c r="B245" s="82" t="s">
        <v>487</v>
      </c>
      <c r="C245" s="490" t="s">
        <v>488</v>
      </c>
      <c r="D245" s="84">
        <v>911.81</v>
      </c>
      <c r="E245" s="115">
        <v>635.11</v>
      </c>
      <c r="F245" s="104"/>
      <c r="G245" s="104">
        <v>276.7</v>
      </c>
      <c r="H245" s="88">
        <v>10970.298370609471</v>
      </c>
      <c r="I245" s="88">
        <v>11117.865890592926</v>
      </c>
      <c r="J245" s="116">
        <v>147.56751998345499</v>
      </c>
      <c r="K245" s="88">
        <v>1986.953918649034</v>
      </c>
      <c r="L245" s="88">
        <v>2006.4532183929732</v>
      </c>
      <c r="M245" s="116">
        <v>19.499299743939218</v>
      </c>
      <c r="N245" s="88">
        <v>4962.2704823278709</v>
      </c>
      <c r="O245" s="88">
        <v>4718.7212905994156</v>
      </c>
      <c r="P245" s="116">
        <v>-243.5491917284553</v>
      </c>
      <c r="Q245" s="88">
        <v>0</v>
      </c>
      <c r="R245" s="88">
        <v>0</v>
      </c>
      <c r="S245" s="116">
        <v>0</v>
      </c>
      <c r="T245" s="88">
        <v>0</v>
      </c>
      <c r="U245" s="88">
        <v>0</v>
      </c>
      <c r="V245" s="116">
        <v>0</v>
      </c>
      <c r="W245" s="88">
        <v>5027.7662110728579</v>
      </c>
      <c r="X245" s="88">
        <v>4301.6038181293916</v>
      </c>
      <c r="Y245" s="116">
        <v>-726.16239294346633</v>
      </c>
      <c r="Z245" s="88">
        <v>823.8348000000002</v>
      </c>
      <c r="AA245" s="88">
        <v>0</v>
      </c>
      <c r="AB245" s="116">
        <v>-823.8348000000002</v>
      </c>
      <c r="AC245" s="88">
        <v>16266.145577693902</v>
      </c>
      <c r="AD245" s="88">
        <v>18506.812979798513</v>
      </c>
      <c r="AE245" s="117">
        <v>2240.667402104611</v>
      </c>
      <c r="AF245" s="91">
        <v>40037.269360353137</v>
      </c>
      <c r="AG245" s="92">
        <v>40651.45719751322</v>
      </c>
      <c r="AH245" s="116">
        <v>614.18783716008329</v>
      </c>
      <c r="AI245" s="88">
        <v>0</v>
      </c>
      <c r="AJ245" s="88">
        <v>0</v>
      </c>
      <c r="AK245" s="116">
        <v>0</v>
      </c>
      <c r="AL245" s="88">
        <v>0</v>
      </c>
      <c r="AM245" s="88">
        <v>0</v>
      </c>
      <c r="AN245" s="116">
        <v>0</v>
      </c>
      <c r="AO245" s="88">
        <v>260.13620994303676</v>
      </c>
      <c r="AP245" s="88">
        <v>203.23467688310268</v>
      </c>
      <c r="AQ245" s="116">
        <v>-56.901533059934081</v>
      </c>
      <c r="AR245" s="88">
        <v>32706.683648545259</v>
      </c>
      <c r="AS245" s="88">
        <v>132015.12</v>
      </c>
      <c r="AT245" s="118">
        <v>99308.436351454729</v>
      </c>
      <c r="AU245" s="88">
        <v>3850.6898983531637</v>
      </c>
      <c r="AV245" s="88">
        <v>662</v>
      </c>
      <c r="AW245" s="94">
        <v>-3188.6898983531637</v>
      </c>
      <c r="AX245" s="88">
        <v>3876.5551037181094</v>
      </c>
      <c r="AY245" s="88">
        <v>0</v>
      </c>
      <c r="AZ245" s="117">
        <v>-3876.5551037181094</v>
      </c>
      <c r="BA245" s="88">
        <v>1962.1989169461724</v>
      </c>
      <c r="BB245" s="88">
        <v>0</v>
      </c>
      <c r="BC245" s="94">
        <v>-1962.1989169461724</v>
      </c>
      <c r="BD245" s="88">
        <v>0</v>
      </c>
      <c r="BE245" s="88">
        <v>0</v>
      </c>
      <c r="BF245" s="95">
        <v>0</v>
      </c>
      <c r="BG245" s="88">
        <v>0</v>
      </c>
      <c r="BH245" s="88">
        <v>0</v>
      </c>
      <c r="BI245" s="94">
        <v>0</v>
      </c>
      <c r="BJ245" s="88">
        <v>640.0745138494724</v>
      </c>
      <c r="BK245" s="88">
        <v>17</v>
      </c>
      <c r="BL245" s="95">
        <v>-623.0745138494724</v>
      </c>
      <c r="BM245" s="88">
        <v>205.95870000000005</v>
      </c>
      <c r="BN245" s="88">
        <v>0</v>
      </c>
      <c r="BO245" s="94">
        <v>-205.95870000000005</v>
      </c>
      <c r="BP245" s="91">
        <v>10535.477132866918</v>
      </c>
      <c r="BQ245" s="96">
        <v>679</v>
      </c>
      <c r="BR245" s="94">
        <v>-9856.4771328669176</v>
      </c>
      <c r="BS245" s="88">
        <v>17120.787160068634</v>
      </c>
      <c r="BT245" s="88">
        <v>23102.162728590196</v>
      </c>
      <c r="BU245" s="116">
        <v>5981.3755685215619</v>
      </c>
      <c r="BV245" s="88">
        <v>12373.027792606783</v>
      </c>
      <c r="BW245" s="88">
        <v>9597.9313971442371</v>
      </c>
      <c r="BX245" s="116">
        <v>-2775.0963954625458</v>
      </c>
      <c r="BY245" s="88">
        <v>7734.7238029681484</v>
      </c>
      <c r="BZ245" s="88">
        <v>5001.0509772902533</v>
      </c>
      <c r="CA245" s="116">
        <v>-2733.6728256778952</v>
      </c>
      <c r="CB245" s="88">
        <v>0</v>
      </c>
      <c r="CC245" s="88">
        <v>0</v>
      </c>
      <c r="CD245" s="116">
        <v>0</v>
      </c>
      <c r="CE245" s="88">
        <v>0</v>
      </c>
      <c r="CF245" s="88">
        <v>0</v>
      </c>
      <c r="CG245" s="116">
        <v>0</v>
      </c>
      <c r="CH245" s="88">
        <v>25179.696942235871</v>
      </c>
      <c r="CI245" s="88">
        <v>15806.760307745817</v>
      </c>
      <c r="CJ245" s="116">
        <v>-9372.9366344900536</v>
      </c>
      <c r="CK245" s="88">
        <v>0</v>
      </c>
      <c r="CL245" s="88">
        <v>0</v>
      </c>
      <c r="CM245" s="116">
        <v>0</v>
      </c>
      <c r="CN245" s="88">
        <v>25179.696942235871</v>
      </c>
      <c r="CO245" s="96">
        <v>15806.760307745817</v>
      </c>
      <c r="CP245" s="116">
        <v>-9372.9366344900536</v>
      </c>
      <c r="CQ245" s="119">
        <v>145947.80204958777</v>
      </c>
      <c r="CR245" s="77">
        <v>227056.71728516681</v>
      </c>
      <c r="CS245" s="116">
        <v>81108.915235579043</v>
      </c>
      <c r="CT245" s="91">
        <v>175137.36245950533</v>
      </c>
      <c r="CU245" s="98">
        <v>272468.06074220018</v>
      </c>
      <c r="CV245" s="117">
        <v>97330.698282694852</v>
      </c>
      <c r="CW245" s="88">
        <v>4263.9200517227291</v>
      </c>
      <c r="CX245" s="88">
        <v>-93066.778230972093</v>
      </c>
      <c r="CY245" s="116">
        <v>-97330.698282694822</v>
      </c>
      <c r="CZ245" s="99">
        <v>97330.698282694808</v>
      </c>
      <c r="DA245" s="8">
        <v>2</v>
      </c>
      <c r="DB245" s="100">
        <v>19954.45</v>
      </c>
      <c r="DC245" s="100">
        <v>565.48</v>
      </c>
      <c r="DD245" s="100">
        <v>16212.890000000001</v>
      </c>
      <c r="DE245" s="100">
        <v>6.0000000000059117E-2</v>
      </c>
      <c r="DF245" s="101">
        <v>-19750.407900704929</v>
      </c>
      <c r="DG245" s="120">
        <v>2152815.3901347369</v>
      </c>
      <c r="DH245" s="494">
        <v>2829.5749165889156</v>
      </c>
      <c r="DI245" s="96">
        <f>VLOOKUP(A245,'[9]побудинковий звіт'!$A$9:$DQ$353,121,FALSE)</f>
        <v>0</v>
      </c>
      <c r="DJ245" s="103">
        <v>4.4604448610865148</v>
      </c>
      <c r="DK245" s="103"/>
      <c r="DL245" s="103">
        <v>4.4276807929863091</v>
      </c>
      <c r="DM245" s="104">
        <v>2832.8731357246565</v>
      </c>
      <c r="DN245" s="104">
        <v>1225.1392754193116</v>
      </c>
      <c r="DO245" s="105">
        <v>4058.0124111439682</v>
      </c>
      <c r="DP245" s="2"/>
      <c r="DQ245" s="104">
        <v>2891.48</v>
      </c>
      <c r="DR245" s="104">
        <v>565.41999999999996</v>
      </c>
      <c r="DS245" s="104">
        <v>3456.9</v>
      </c>
      <c r="DT245" s="106">
        <v>3405.0172561038385</v>
      </c>
      <c r="DU245" s="104">
        <v>51.882743896161628</v>
      </c>
      <c r="DV245" s="107">
        <v>0</v>
      </c>
      <c r="DX245" s="77">
        <v>51890.592937694608</v>
      </c>
      <c r="DY245" s="77">
        <v>159232.94399999999</v>
      </c>
      <c r="DZ245" s="108">
        <v>16212.95</v>
      </c>
      <c r="EB245" s="109">
        <v>392480.20378254307</v>
      </c>
      <c r="ED245" s="110">
        <v>30691</v>
      </c>
      <c r="EE245" s="111">
        <v>10940.592099295071</v>
      </c>
      <c r="EG245" s="112">
        <v>113641.24063212595</v>
      </c>
      <c r="EI245" s="121">
        <v>2</v>
      </c>
      <c r="EJ245" s="77">
        <v>1150.2233227211532</v>
      </c>
      <c r="EN245" s="114" t="s">
        <v>488</v>
      </c>
    </row>
    <row r="246" spans="1:144" hidden="1" x14ac:dyDescent="0.3">
      <c r="A246" s="81">
        <v>150001048</v>
      </c>
      <c r="B246" s="82" t="s">
        <v>489</v>
      </c>
      <c r="C246" s="490" t="s">
        <v>490</v>
      </c>
      <c r="D246" s="84">
        <v>63</v>
      </c>
      <c r="E246" s="115">
        <v>63</v>
      </c>
      <c r="F246" s="104"/>
      <c r="G246" s="104">
        <v>0</v>
      </c>
      <c r="H246" s="88">
        <v>0</v>
      </c>
      <c r="I246" s="88">
        <v>0</v>
      </c>
      <c r="J246" s="116">
        <v>0</v>
      </c>
      <c r="K246" s="88">
        <v>0</v>
      </c>
      <c r="L246" s="88">
        <v>0</v>
      </c>
      <c r="M246" s="116">
        <v>0</v>
      </c>
      <c r="N246" s="88">
        <v>0</v>
      </c>
      <c r="O246" s="88">
        <v>0</v>
      </c>
      <c r="P246" s="116">
        <v>0</v>
      </c>
      <c r="Q246" s="88">
        <v>0</v>
      </c>
      <c r="R246" s="88">
        <v>0</v>
      </c>
      <c r="S246" s="116">
        <v>0</v>
      </c>
      <c r="T246" s="88">
        <v>0</v>
      </c>
      <c r="U246" s="88">
        <v>0</v>
      </c>
      <c r="V246" s="116">
        <v>0</v>
      </c>
      <c r="W246" s="88">
        <v>0</v>
      </c>
      <c r="X246" s="88">
        <v>0</v>
      </c>
      <c r="Y246" s="116">
        <v>0</v>
      </c>
      <c r="Z246" s="88">
        <v>68.039999999999992</v>
      </c>
      <c r="AA246" s="88">
        <v>0</v>
      </c>
      <c r="AB246" s="116">
        <v>-68.039999999999992</v>
      </c>
      <c r="AC246" s="88">
        <v>510.65849270397507</v>
      </c>
      <c r="AD246" s="88">
        <v>1234.8465130360687</v>
      </c>
      <c r="AE246" s="117">
        <v>724.18802033209363</v>
      </c>
      <c r="AF246" s="91">
        <v>578.69849270397503</v>
      </c>
      <c r="AG246" s="92">
        <v>1234.8465130360687</v>
      </c>
      <c r="AH246" s="116">
        <v>656.14802033209367</v>
      </c>
      <c r="AI246" s="88">
        <v>0</v>
      </c>
      <c r="AJ246" s="88">
        <v>0</v>
      </c>
      <c r="AK246" s="116">
        <v>0</v>
      </c>
      <c r="AL246" s="88">
        <v>0</v>
      </c>
      <c r="AM246" s="88">
        <v>0</v>
      </c>
      <c r="AN246" s="116">
        <v>0</v>
      </c>
      <c r="AO246" s="88">
        <v>1096.678088037725</v>
      </c>
      <c r="AP246" s="88">
        <v>898.59736055086842</v>
      </c>
      <c r="AQ246" s="116">
        <v>-198.08072748685663</v>
      </c>
      <c r="AR246" s="88">
        <v>4394.5564154181193</v>
      </c>
      <c r="AS246" s="88">
        <v>290</v>
      </c>
      <c r="AT246" s="118">
        <v>-4104.5564154181193</v>
      </c>
      <c r="AU246" s="88">
        <v>0</v>
      </c>
      <c r="AV246" s="88">
        <v>0</v>
      </c>
      <c r="AW246" s="94">
        <v>0</v>
      </c>
      <c r="AX246" s="88">
        <v>0</v>
      </c>
      <c r="AY246" s="88">
        <v>0</v>
      </c>
      <c r="AZ246" s="117">
        <v>0</v>
      </c>
      <c r="BA246" s="88">
        <v>0</v>
      </c>
      <c r="BB246" s="88">
        <v>0</v>
      </c>
      <c r="BC246" s="94">
        <v>0</v>
      </c>
      <c r="BD246" s="88">
        <v>0</v>
      </c>
      <c r="BE246" s="88">
        <v>0</v>
      </c>
      <c r="BF246" s="95">
        <v>0</v>
      </c>
      <c r="BG246" s="88">
        <v>0</v>
      </c>
      <c r="BH246" s="88">
        <v>0</v>
      </c>
      <c r="BI246" s="94">
        <v>0</v>
      </c>
      <c r="BJ246" s="88">
        <v>0</v>
      </c>
      <c r="BK246" s="88">
        <v>0</v>
      </c>
      <c r="BL246" s="95">
        <v>0</v>
      </c>
      <c r="BM246" s="88">
        <v>17.009999999999998</v>
      </c>
      <c r="BN246" s="88">
        <v>0</v>
      </c>
      <c r="BO246" s="94">
        <v>-17.009999999999998</v>
      </c>
      <c r="BP246" s="91">
        <v>17.009999999999998</v>
      </c>
      <c r="BQ246" s="96">
        <v>0</v>
      </c>
      <c r="BR246" s="94">
        <v>-17.009999999999998</v>
      </c>
      <c r="BS246" s="88">
        <v>0</v>
      </c>
      <c r="BT246" s="88">
        <v>0.1437469192813044</v>
      </c>
      <c r="BU246" s="116">
        <v>0.1437469192813044</v>
      </c>
      <c r="BV246" s="88">
        <v>0</v>
      </c>
      <c r="BW246" s="88">
        <v>6.1050754234018445</v>
      </c>
      <c r="BX246" s="116">
        <v>6.1050754234018445</v>
      </c>
      <c r="BY246" s="88">
        <v>0</v>
      </c>
      <c r="BZ246" s="88">
        <v>5.3445039236351289E-4</v>
      </c>
      <c r="CA246" s="116">
        <v>5.3445039236351289E-4</v>
      </c>
      <c r="CB246" s="88">
        <v>0</v>
      </c>
      <c r="CC246" s="88">
        <v>0</v>
      </c>
      <c r="CD246" s="116">
        <v>0</v>
      </c>
      <c r="CE246" s="88">
        <v>0</v>
      </c>
      <c r="CF246" s="88">
        <v>0</v>
      </c>
      <c r="CG246" s="116">
        <v>0</v>
      </c>
      <c r="CH246" s="88">
        <v>0</v>
      </c>
      <c r="CI246" s="88">
        <v>0</v>
      </c>
      <c r="CJ246" s="116">
        <v>0</v>
      </c>
      <c r="CK246" s="88">
        <v>0</v>
      </c>
      <c r="CL246" s="88">
        <v>0</v>
      </c>
      <c r="CM246" s="116">
        <v>0</v>
      </c>
      <c r="CN246" s="88">
        <v>0</v>
      </c>
      <c r="CO246" s="96">
        <v>0</v>
      </c>
      <c r="CP246" s="116">
        <v>0</v>
      </c>
      <c r="CQ246" s="119">
        <v>6086.9429961598198</v>
      </c>
      <c r="CR246" s="77">
        <v>2429.6932303800131</v>
      </c>
      <c r="CS246" s="116">
        <v>-3657.2497657798067</v>
      </c>
      <c r="CT246" s="91">
        <v>7304.3315953917836</v>
      </c>
      <c r="CU246" s="98">
        <v>2915.6318764560156</v>
      </c>
      <c r="CV246" s="117">
        <v>-4388.699718935768</v>
      </c>
      <c r="CW246" s="88">
        <v>145.84751131796253</v>
      </c>
      <c r="CX246" s="88">
        <v>4534.5472302537328</v>
      </c>
      <c r="CY246" s="116">
        <v>4388.6997189357699</v>
      </c>
      <c r="CZ246" s="99">
        <v>-4388.6997189357689</v>
      </c>
      <c r="DA246" s="8">
        <v>2</v>
      </c>
      <c r="DB246" s="100">
        <v>141.55000000000001</v>
      </c>
      <c r="DC246" s="100">
        <v>0</v>
      </c>
      <c r="DD246" s="100">
        <v>0</v>
      </c>
      <c r="DE246" s="100">
        <v>0</v>
      </c>
      <c r="DF246" s="101">
        <v>-1974.5646149832055</v>
      </c>
      <c r="DG246" s="120">
        <v>89402.149280516955</v>
      </c>
      <c r="DH246" s="494">
        <v>280.68085803262693</v>
      </c>
      <c r="DI246" s="96">
        <f>VLOOKUP(A246,'[9]побудинковий звіт'!$A$9:$DQ$353,121,FALSE)</f>
        <v>0</v>
      </c>
      <c r="DJ246" s="103">
        <v>2.2469760757547279</v>
      </c>
      <c r="DK246" s="103"/>
      <c r="DL246" s="103">
        <v>2.2469760757547279</v>
      </c>
      <c r="DM246" s="104">
        <v>141.55949277254786</v>
      </c>
      <c r="DN246" s="104">
        <v>0</v>
      </c>
      <c r="DO246" s="105">
        <v>141.55949277254786</v>
      </c>
      <c r="DP246" s="2"/>
      <c r="DQ246" s="104">
        <v>141.55000000000001</v>
      </c>
      <c r="DR246" s="104">
        <v>0</v>
      </c>
      <c r="DS246" s="104">
        <v>141.55000000000001</v>
      </c>
      <c r="DT246" s="106">
        <v>141.55949277254786</v>
      </c>
      <c r="DU246" s="104">
        <v>-9.4927725478441971E-3</v>
      </c>
      <c r="DV246" s="107">
        <v>0</v>
      </c>
      <c r="DX246" s="77">
        <v>5293.8796985017434</v>
      </c>
      <c r="DY246" s="77">
        <v>348</v>
      </c>
      <c r="DZ246" s="108">
        <v>0</v>
      </c>
      <c r="EB246" s="109">
        <v>52734.676985017431</v>
      </c>
      <c r="ED246" s="110">
        <v>-927</v>
      </c>
      <c r="EE246" s="111">
        <v>-2901.5646149832055</v>
      </c>
      <c r="EG246" s="112">
        <v>-2860.5982898089346</v>
      </c>
      <c r="EI246" s="121">
        <v>1</v>
      </c>
      <c r="EJ246" s="77">
        <v>113.14896348573836</v>
      </c>
      <c r="EN246" s="114" t="s">
        <v>490</v>
      </c>
    </row>
    <row r="247" spans="1:144" hidden="1" x14ac:dyDescent="0.3">
      <c r="A247" s="81">
        <v>150001049</v>
      </c>
      <c r="B247" s="82" t="s">
        <v>491</v>
      </c>
      <c r="C247" s="490" t="s">
        <v>492</v>
      </c>
      <c r="D247" s="84">
        <v>253.7</v>
      </c>
      <c r="E247" s="115">
        <v>253.7</v>
      </c>
      <c r="F247" s="104"/>
      <c r="G247" s="104">
        <v>0</v>
      </c>
      <c r="H247" s="88">
        <v>4355.9004144816954</v>
      </c>
      <c r="I247" s="88">
        <v>4408.9391100611247</v>
      </c>
      <c r="J247" s="116">
        <v>53.038695579429259</v>
      </c>
      <c r="K247" s="88">
        <v>1087.0644685344373</v>
      </c>
      <c r="L247" s="88">
        <v>1097.7341193116595</v>
      </c>
      <c r="M247" s="116">
        <v>10.669650777222159</v>
      </c>
      <c r="N247" s="88">
        <v>0</v>
      </c>
      <c r="O247" s="88">
        <v>0</v>
      </c>
      <c r="P247" s="116">
        <v>0</v>
      </c>
      <c r="Q247" s="88">
        <v>0</v>
      </c>
      <c r="R247" s="88">
        <v>0</v>
      </c>
      <c r="S247" s="116">
        <v>0</v>
      </c>
      <c r="T247" s="88">
        <v>0</v>
      </c>
      <c r="U247" s="88">
        <v>0</v>
      </c>
      <c r="V247" s="116">
        <v>0</v>
      </c>
      <c r="W247" s="88">
        <v>2139.5386217634814</v>
      </c>
      <c r="X247" s="88">
        <v>1948.3232805342025</v>
      </c>
      <c r="Y247" s="116">
        <v>-191.21534122927892</v>
      </c>
      <c r="Z247" s="88">
        <v>273.99599999999992</v>
      </c>
      <c r="AA247" s="88">
        <v>0</v>
      </c>
      <c r="AB247" s="116">
        <v>-273.99599999999992</v>
      </c>
      <c r="AC247" s="88">
        <v>5037.5853181524153</v>
      </c>
      <c r="AD247" s="88">
        <v>6002.2348782561794</v>
      </c>
      <c r="AE247" s="117">
        <v>964.64956010376409</v>
      </c>
      <c r="AF247" s="91">
        <v>12894.084822932029</v>
      </c>
      <c r="AG247" s="92">
        <v>13457.231388163165</v>
      </c>
      <c r="AH247" s="116">
        <v>563.14656523113626</v>
      </c>
      <c r="AI247" s="88">
        <v>0</v>
      </c>
      <c r="AJ247" s="88">
        <v>0</v>
      </c>
      <c r="AK247" s="116">
        <v>0</v>
      </c>
      <c r="AL247" s="88">
        <v>0</v>
      </c>
      <c r="AM247" s="88">
        <v>0</v>
      </c>
      <c r="AN247" s="116">
        <v>0</v>
      </c>
      <c r="AO247" s="88">
        <v>1543.1498201060792</v>
      </c>
      <c r="AP247" s="88">
        <v>1392.1218294652126</v>
      </c>
      <c r="AQ247" s="116">
        <v>-151.02799064086662</v>
      </c>
      <c r="AR247" s="88">
        <v>14964.979484343998</v>
      </c>
      <c r="AS247" s="88">
        <v>15463.83</v>
      </c>
      <c r="AT247" s="118">
        <v>498.85051565600224</v>
      </c>
      <c r="AU247" s="88">
        <v>2065.7127389115221</v>
      </c>
      <c r="AV247" s="88">
        <v>813</v>
      </c>
      <c r="AW247" s="94">
        <v>-1252.7127389115221</v>
      </c>
      <c r="AX247" s="88">
        <v>2120.2745886467251</v>
      </c>
      <c r="AY247" s="88">
        <v>0</v>
      </c>
      <c r="AZ247" s="117">
        <v>-2120.2745886467251</v>
      </c>
      <c r="BA247" s="88">
        <v>0</v>
      </c>
      <c r="BB247" s="88">
        <v>0</v>
      </c>
      <c r="BC247" s="94">
        <v>0</v>
      </c>
      <c r="BD247" s="88">
        <v>0</v>
      </c>
      <c r="BE247" s="88">
        <v>0</v>
      </c>
      <c r="BF247" s="95">
        <v>0</v>
      </c>
      <c r="BG247" s="88">
        <v>0</v>
      </c>
      <c r="BH247" s="88">
        <v>0</v>
      </c>
      <c r="BI247" s="94">
        <v>0</v>
      </c>
      <c r="BJ247" s="88">
        <v>247.92576791059531</v>
      </c>
      <c r="BK247" s="88">
        <v>727</v>
      </c>
      <c r="BL247" s="95">
        <v>479.07423208940469</v>
      </c>
      <c r="BM247" s="88">
        <v>68.498999999999981</v>
      </c>
      <c r="BN247" s="88">
        <v>0</v>
      </c>
      <c r="BO247" s="94">
        <v>-68.498999999999981</v>
      </c>
      <c r="BP247" s="91">
        <v>4502.4120954688415</v>
      </c>
      <c r="BQ247" s="96">
        <v>1540</v>
      </c>
      <c r="BR247" s="94">
        <v>-2962.4120954688415</v>
      </c>
      <c r="BS247" s="88">
        <v>8908.3165939689025</v>
      </c>
      <c r="BT247" s="88">
        <v>15742.253880553446</v>
      </c>
      <c r="BU247" s="116">
        <v>6833.9372865845435</v>
      </c>
      <c r="BV247" s="88">
        <v>8629.2511075611728</v>
      </c>
      <c r="BW247" s="88">
        <v>9852.1161288374315</v>
      </c>
      <c r="BX247" s="116">
        <v>1222.8650212762586</v>
      </c>
      <c r="BY247" s="88">
        <v>6287.3610895691108</v>
      </c>
      <c r="BZ247" s="88">
        <v>7267.3258179793229</v>
      </c>
      <c r="CA247" s="116">
        <v>979.96472841021205</v>
      </c>
      <c r="CB247" s="88">
        <v>0</v>
      </c>
      <c r="CC247" s="88">
        <v>0</v>
      </c>
      <c r="CD247" s="116">
        <v>0</v>
      </c>
      <c r="CE247" s="88">
        <v>0</v>
      </c>
      <c r="CF247" s="88">
        <v>0</v>
      </c>
      <c r="CG247" s="116">
        <v>0</v>
      </c>
      <c r="CH247" s="88">
        <v>4654.5491890492885</v>
      </c>
      <c r="CI247" s="88">
        <v>2938.021994530206</v>
      </c>
      <c r="CJ247" s="116">
        <v>-1716.5271945190825</v>
      </c>
      <c r="CK247" s="88">
        <v>0</v>
      </c>
      <c r="CL247" s="88">
        <v>0</v>
      </c>
      <c r="CM247" s="116">
        <v>0</v>
      </c>
      <c r="CN247" s="88">
        <v>4654.5491890492885</v>
      </c>
      <c r="CO247" s="96">
        <v>2938.021994530206</v>
      </c>
      <c r="CP247" s="116">
        <v>-1716.5271945190825</v>
      </c>
      <c r="CQ247" s="119">
        <v>62384.104202999413</v>
      </c>
      <c r="CR247" s="77">
        <v>67652.901039528777</v>
      </c>
      <c r="CS247" s="116">
        <v>5268.7968365293636</v>
      </c>
      <c r="CT247" s="91">
        <v>74860.925043599287</v>
      </c>
      <c r="CU247" s="98">
        <v>81183.481247434524</v>
      </c>
      <c r="CV247" s="117">
        <v>6322.5562038352364</v>
      </c>
      <c r="CW247" s="88">
        <v>1491.4830649993285</v>
      </c>
      <c r="CX247" s="88">
        <v>-4831.0731388359109</v>
      </c>
      <c r="CY247" s="116">
        <v>-6322.5562038352391</v>
      </c>
      <c r="CZ247" s="99">
        <v>6322.5562038352309</v>
      </c>
      <c r="DA247" s="8">
        <v>2</v>
      </c>
      <c r="DB247" s="100">
        <v>4176.58</v>
      </c>
      <c r="DC247" s="100">
        <v>0</v>
      </c>
      <c r="DD247" s="100">
        <v>2724</v>
      </c>
      <c r="DE247" s="100">
        <v>0</v>
      </c>
      <c r="DF247" s="101">
        <v>9308.4219744608999</v>
      </c>
      <c r="DG247" s="120">
        <v>916228.89730318333</v>
      </c>
      <c r="DH247" s="494">
        <v>1130.2973600456739</v>
      </c>
      <c r="DI247" s="96">
        <f>VLOOKUP(A247,'[9]побудинковий звіт'!$A$9:$DQ$353,121,FALSE)</f>
        <v>0</v>
      </c>
      <c r="DJ247" s="103">
        <v>5.7256110785667111</v>
      </c>
      <c r="DK247" s="103"/>
      <c r="DL247" s="103">
        <v>4.859066662679175</v>
      </c>
      <c r="DM247" s="104">
        <v>1452.5875306323746</v>
      </c>
      <c r="DN247" s="104">
        <v>0</v>
      </c>
      <c r="DO247" s="105">
        <v>1452.5875306323746</v>
      </c>
      <c r="DP247" s="2"/>
      <c r="DQ247" s="104">
        <v>1452.58</v>
      </c>
      <c r="DR247" s="104">
        <v>0</v>
      </c>
      <c r="DS247" s="104">
        <v>1452.58</v>
      </c>
      <c r="DT247" s="106">
        <v>1452.5875306323753</v>
      </c>
      <c r="DU247" s="104">
        <v>-7.5306323753920879E-3</v>
      </c>
      <c r="DV247" s="107">
        <v>0</v>
      </c>
      <c r="DX247" s="77">
        <v>23360.869895775406</v>
      </c>
      <c r="DY247" s="77">
        <v>20404.596000000001</v>
      </c>
      <c r="DZ247" s="108">
        <v>2724</v>
      </c>
      <c r="EB247" s="109">
        <v>179579.75381212798</v>
      </c>
      <c r="ED247" s="110">
        <v>2546</v>
      </c>
      <c r="EE247" s="111">
        <v>11854.4219744609</v>
      </c>
      <c r="EG247" s="112">
        <v>8234.0860538229299</v>
      </c>
      <c r="EI247" s="121">
        <v>2</v>
      </c>
      <c r="EJ247" s="77">
        <v>421.82543561039563</v>
      </c>
      <c r="EN247" s="114" t="s">
        <v>492</v>
      </c>
    </row>
    <row r="248" spans="1:144" hidden="1" x14ac:dyDescent="0.3">
      <c r="A248" s="81">
        <v>150001041</v>
      </c>
      <c r="B248" s="82" t="s">
        <v>493</v>
      </c>
      <c r="C248" s="490" t="s">
        <v>494</v>
      </c>
      <c r="D248" s="84">
        <v>601.4</v>
      </c>
      <c r="E248" s="115">
        <v>601.4</v>
      </c>
      <c r="F248" s="104"/>
      <c r="G248" s="104">
        <v>0</v>
      </c>
      <c r="H248" s="88">
        <v>11050.345120795513</v>
      </c>
      <c r="I248" s="88">
        <v>11201.894982017626</v>
      </c>
      <c r="J248" s="116">
        <v>151.54986122211267</v>
      </c>
      <c r="K248" s="88">
        <v>1726.5994755695499</v>
      </c>
      <c r="L248" s="88">
        <v>1743.541565232679</v>
      </c>
      <c r="M248" s="116">
        <v>16.942089663129082</v>
      </c>
      <c r="N248" s="88">
        <v>3940.3682408317791</v>
      </c>
      <c r="O248" s="88">
        <v>3746.8059220497835</v>
      </c>
      <c r="P248" s="116">
        <v>-193.5623187819956</v>
      </c>
      <c r="Q248" s="88">
        <v>0</v>
      </c>
      <c r="R248" s="88">
        <v>0</v>
      </c>
      <c r="S248" s="116">
        <v>0</v>
      </c>
      <c r="T248" s="88">
        <v>0</v>
      </c>
      <c r="U248" s="88">
        <v>0</v>
      </c>
      <c r="V248" s="116">
        <v>0</v>
      </c>
      <c r="W248" s="88">
        <v>5331.2007308691436</v>
      </c>
      <c r="X248" s="88">
        <v>3907.1320478521666</v>
      </c>
      <c r="Y248" s="116">
        <v>-1424.068683016977</v>
      </c>
      <c r="Z248" s="88">
        <v>649.51200000000006</v>
      </c>
      <c r="AA248" s="88">
        <v>0</v>
      </c>
      <c r="AB248" s="116">
        <v>-649.51200000000006</v>
      </c>
      <c r="AC248" s="88">
        <v>12591.043596783145</v>
      </c>
      <c r="AD248" s="88">
        <v>14228.395962882407</v>
      </c>
      <c r="AE248" s="117">
        <v>1637.3523660992614</v>
      </c>
      <c r="AF248" s="91">
        <v>35289.069164849127</v>
      </c>
      <c r="AG248" s="92">
        <v>34827.770480034662</v>
      </c>
      <c r="AH248" s="116">
        <v>-461.29868481446465</v>
      </c>
      <c r="AI248" s="88">
        <v>0</v>
      </c>
      <c r="AJ248" s="88">
        <v>0</v>
      </c>
      <c r="AK248" s="116">
        <v>0</v>
      </c>
      <c r="AL248" s="88">
        <v>0</v>
      </c>
      <c r="AM248" s="88">
        <v>0</v>
      </c>
      <c r="AN248" s="116">
        <v>0</v>
      </c>
      <c r="AO248" s="88">
        <v>6630.797712544284</v>
      </c>
      <c r="AP248" s="88">
        <v>6634.0459076049901</v>
      </c>
      <c r="AQ248" s="116">
        <v>3.2481950607061663</v>
      </c>
      <c r="AR248" s="88">
        <v>31365.929713267433</v>
      </c>
      <c r="AS248" s="88">
        <v>16199.727918437755</v>
      </c>
      <c r="AT248" s="118">
        <v>-15166.201794829678</v>
      </c>
      <c r="AU248" s="88">
        <v>3426.8733883157261</v>
      </c>
      <c r="AV248" s="88">
        <v>3992</v>
      </c>
      <c r="AW248" s="94">
        <v>565.12661168427394</v>
      </c>
      <c r="AX248" s="88">
        <v>3368.4887708616343</v>
      </c>
      <c r="AY248" s="88">
        <v>0</v>
      </c>
      <c r="AZ248" s="117">
        <v>-3368.4887708616343</v>
      </c>
      <c r="BA248" s="88">
        <v>1607.4133247651052</v>
      </c>
      <c r="BB248" s="88">
        <v>0</v>
      </c>
      <c r="BC248" s="94">
        <v>-1607.4133247651052</v>
      </c>
      <c r="BD248" s="88">
        <v>0</v>
      </c>
      <c r="BE248" s="88">
        <v>0</v>
      </c>
      <c r="BF248" s="95">
        <v>0</v>
      </c>
      <c r="BG248" s="88">
        <v>0</v>
      </c>
      <c r="BH248" s="88">
        <v>0</v>
      </c>
      <c r="BI248" s="94">
        <v>0</v>
      </c>
      <c r="BJ248" s="88">
        <v>468.47966937513274</v>
      </c>
      <c r="BK248" s="88">
        <v>0</v>
      </c>
      <c r="BL248" s="95">
        <v>-468.47966937513274</v>
      </c>
      <c r="BM248" s="88">
        <v>162.37800000000001</v>
      </c>
      <c r="BN248" s="88">
        <v>0</v>
      </c>
      <c r="BO248" s="94">
        <v>-162.37800000000001</v>
      </c>
      <c r="BP248" s="91">
        <v>9033.6331533175999</v>
      </c>
      <c r="BQ248" s="96">
        <v>3992</v>
      </c>
      <c r="BR248" s="94">
        <v>-5041.6331533175999</v>
      </c>
      <c r="BS248" s="88">
        <v>25618.511294535852</v>
      </c>
      <c r="BT248" s="88">
        <v>35744.50550429654</v>
      </c>
      <c r="BU248" s="116">
        <v>10125.994209760687</v>
      </c>
      <c r="BV248" s="88">
        <v>20285.245624512016</v>
      </c>
      <c r="BW248" s="88">
        <v>20278.603376234496</v>
      </c>
      <c r="BX248" s="116">
        <v>-6.6422482775196841</v>
      </c>
      <c r="BY248" s="88">
        <v>9523.6592588308158</v>
      </c>
      <c r="BZ248" s="88">
        <v>6453.7768875772317</v>
      </c>
      <c r="CA248" s="116">
        <v>-3069.8823712535841</v>
      </c>
      <c r="CB248" s="88">
        <v>0</v>
      </c>
      <c r="CC248" s="88">
        <v>0</v>
      </c>
      <c r="CD248" s="116">
        <v>0</v>
      </c>
      <c r="CE248" s="88">
        <v>0</v>
      </c>
      <c r="CF248" s="88">
        <v>0</v>
      </c>
      <c r="CG248" s="116">
        <v>0</v>
      </c>
      <c r="CH248" s="88">
        <v>5369.5091890492886</v>
      </c>
      <c r="CI248" s="88">
        <v>2201.1909717289595</v>
      </c>
      <c r="CJ248" s="116">
        <v>-3168.318217320329</v>
      </c>
      <c r="CK248" s="88">
        <v>0</v>
      </c>
      <c r="CL248" s="88">
        <v>0</v>
      </c>
      <c r="CM248" s="116">
        <v>0</v>
      </c>
      <c r="CN248" s="88">
        <v>5369.5091890492886</v>
      </c>
      <c r="CO248" s="96">
        <v>2201.1909717289595</v>
      </c>
      <c r="CP248" s="116">
        <v>-3168.318217320329</v>
      </c>
      <c r="CQ248" s="119">
        <v>143116.35511090641</v>
      </c>
      <c r="CR248" s="77">
        <v>126331.62104591464</v>
      </c>
      <c r="CS248" s="116">
        <v>-16784.734064991775</v>
      </c>
      <c r="CT248" s="91">
        <v>171739.6261330877</v>
      </c>
      <c r="CU248" s="98">
        <v>151597.94525509755</v>
      </c>
      <c r="CV248" s="117">
        <v>-20141.680877990148</v>
      </c>
      <c r="CW248" s="88">
        <v>3420.9955951140291</v>
      </c>
      <c r="CX248" s="88">
        <v>23562.676473104199</v>
      </c>
      <c r="CY248" s="116">
        <v>20141.680877990169</v>
      </c>
      <c r="CZ248" s="99">
        <v>-20141.680877990177</v>
      </c>
      <c r="DA248" s="8">
        <v>2</v>
      </c>
      <c r="DB248" s="100">
        <v>5527.64</v>
      </c>
      <c r="DC248" s="100">
        <v>0</v>
      </c>
      <c r="DD248" s="100">
        <v>2194.3100000000004</v>
      </c>
      <c r="DE248" s="100">
        <v>0</v>
      </c>
      <c r="DF248" s="101">
        <v>-3410.6661264579889</v>
      </c>
      <c r="DG248" s="120">
        <v>2101927.460738421</v>
      </c>
      <c r="DH248" s="494">
        <v>2679.3883812828863</v>
      </c>
      <c r="DI248" s="96">
        <f>VLOOKUP(A248,'[9]побудинковий звіт'!$A$9:$DQ$353,121,FALSE)</f>
        <v>0</v>
      </c>
      <c r="DJ248" s="103">
        <v>5.5425740958296386</v>
      </c>
      <c r="DK248" s="103"/>
      <c r="DL248" s="103">
        <v>4.6944804630737345</v>
      </c>
      <c r="DM248" s="104">
        <v>3333.3040612319446</v>
      </c>
      <c r="DN248" s="104">
        <v>0</v>
      </c>
      <c r="DO248" s="105">
        <v>3333.3040612319446</v>
      </c>
      <c r="DP248" s="2"/>
      <c r="DQ248" s="104">
        <v>3333.33</v>
      </c>
      <c r="DR248" s="104">
        <v>0</v>
      </c>
      <c r="DS248" s="104">
        <v>3333.33</v>
      </c>
      <c r="DT248" s="106">
        <v>3333.3040612319442</v>
      </c>
      <c r="DU248" s="104">
        <v>2.5938768055766559E-2</v>
      </c>
      <c r="DV248" s="107">
        <v>1104</v>
      </c>
      <c r="DX248" s="77">
        <v>48479.475439902038</v>
      </c>
      <c r="DY248" s="77">
        <v>24230.073502125306</v>
      </c>
      <c r="DZ248" s="108">
        <v>2194.3100000000004</v>
      </c>
      <c r="EB248" s="109">
        <v>376391.15655920922</v>
      </c>
      <c r="ED248" s="110">
        <v>-516</v>
      </c>
      <c r="EE248" s="111">
        <v>-3926.6661264579889</v>
      </c>
      <c r="EG248" s="112">
        <v>-9826.8197113048991</v>
      </c>
      <c r="EI248" s="121">
        <v>3</v>
      </c>
      <c r="EJ248" s="77">
        <v>967.73240852079698</v>
      </c>
      <c r="EN248" s="114" t="s">
        <v>494</v>
      </c>
    </row>
    <row r="249" spans="1:144" hidden="1" x14ac:dyDescent="0.3">
      <c r="A249" s="81">
        <v>150001042</v>
      </c>
      <c r="B249" s="82" t="s">
        <v>495</v>
      </c>
      <c r="C249" s="490" t="s">
        <v>496</v>
      </c>
      <c r="D249" s="84">
        <v>427.1</v>
      </c>
      <c r="E249" s="115">
        <v>427.1</v>
      </c>
      <c r="F249" s="104"/>
      <c r="G249" s="104">
        <v>0</v>
      </c>
      <c r="H249" s="88">
        <v>9916.8458373990434</v>
      </c>
      <c r="I249" s="88">
        <v>9966.1671102837681</v>
      </c>
      <c r="J249" s="116">
        <v>49.321272884724749</v>
      </c>
      <c r="K249" s="88">
        <v>1949.9876060536255</v>
      </c>
      <c r="L249" s="88">
        <v>1969.1142497358637</v>
      </c>
      <c r="M249" s="116">
        <v>19.126643682238182</v>
      </c>
      <c r="N249" s="88">
        <v>2704.7294438157296</v>
      </c>
      <c r="O249" s="88">
        <v>2704.9883611092555</v>
      </c>
      <c r="P249" s="116">
        <v>0.258917293525883</v>
      </c>
      <c r="Q249" s="88">
        <v>0</v>
      </c>
      <c r="R249" s="88">
        <v>0</v>
      </c>
      <c r="S249" s="116">
        <v>0</v>
      </c>
      <c r="T249" s="88">
        <v>0</v>
      </c>
      <c r="U249" s="88">
        <v>0</v>
      </c>
      <c r="V249" s="116">
        <v>0</v>
      </c>
      <c r="W249" s="88">
        <v>4892.5707202495514</v>
      </c>
      <c r="X249" s="88">
        <v>4074.4850323639134</v>
      </c>
      <c r="Y249" s="116">
        <v>-818.08568788563798</v>
      </c>
      <c r="Z249" s="88">
        <v>461.26800000000003</v>
      </c>
      <c r="AA249" s="88">
        <v>0</v>
      </c>
      <c r="AB249" s="116">
        <v>-461.26800000000003</v>
      </c>
      <c r="AC249" s="88">
        <v>8941.9870006433994</v>
      </c>
      <c r="AD249" s="88">
        <v>10104.668965326033</v>
      </c>
      <c r="AE249" s="117">
        <v>1162.6819646826334</v>
      </c>
      <c r="AF249" s="91">
        <v>28867.388608161349</v>
      </c>
      <c r="AG249" s="92">
        <v>28819.423718818834</v>
      </c>
      <c r="AH249" s="116">
        <v>-47.964889342514653</v>
      </c>
      <c r="AI249" s="88">
        <v>0</v>
      </c>
      <c r="AJ249" s="88">
        <v>0</v>
      </c>
      <c r="AK249" s="116">
        <v>0</v>
      </c>
      <c r="AL249" s="88">
        <v>0</v>
      </c>
      <c r="AM249" s="88">
        <v>0</v>
      </c>
      <c r="AN249" s="116">
        <v>0</v>
      </c>
      <c r="AO249" s="88">
        <v>4406.9892120331388</v>
      </c>
      <c r="AP249" s="88">
        <v>4790.2398027546396</v>
      </c>
      <c r="AQ249" s="116">
        <v>383.25059072150088</v>
      </c>
      <c r="AR249" s="88">
        <v>20842.064569117058</v>
      </c>
      <c r="AS249" s="88">
        <v>89964.42</v>
      </c>
      <c r="AT249" s="118">
        <v>69122.355430882948</v>
      </c>
      <c r="AU249" s="88">
        <v>3321.4793307380855</v>
      </c>
      <c r="AV249" s="88">
        <v>3655.05</v>
      </c>
      <c r="AW249" s="94">
        <v>333.57066926191465</v>
      </c>
      <c r="AX249" s="88">
        <v>3804.8941226488519</v>
      </c>
      <c r="AY249" s="88">
        <v>0</v>
      </c>
      <c r="AZ249" s="117">
        <v>-3804.8941226488519</v>
      </c>
      <c r="BA249" s="88">
        <v>1084.9894810261674</v>
      </c>
      <c r="BB249" s="88">
        <v>0</v>
      </c>
      <c r="BC249" s="94">
        <v>-1084.9894810261674</v>
      </c>
      <c r="BD249" s="88">
        <v>0</v>
      </c>
      <c r="BE249" s="88">
        <v>0</v>
      </c>
      <c r="BF249" s="95">
        <v>0</v>
      </c>
      <c r="BG249" s="88">
        <v>0</v>
      </c>
      <c r="BH249" s="88">
        <v>0</v>
      </c>
      <c r="BI249" s="94">
        <v>0</v>
      </c>
      <c r="BJ249" s="88">
        <v>496.60277172093168</v>
      </c>
      <c r="BK249" s="88">
        <v>0</v>
      </c>
      <c r="BL249" s="95">
        <v>-496.60277172093168</v>
      </c>
      <c r="BM249" s="88">
        <v>115.31700000000001</v>
      </c>
      <c r="BN249" s="88">
        <v>0</v>
      </c>
      <c r="BO249" s="94">
        <v>-115.31700000000001</v>
      </c>
      <c r="BP249" s="91">
        <v>8823.2827061340358</v>
      </c>
      <c r="BQ249" s="96">
        <v>3655.05</v>
      </c>
      <c r="BR249" s="94">
        <v>-5168.2327061340357</v>
      </c>
      <c r="BS249" s="88">
        <v>22540.625724738515</v>
      </c>
      <c r="BT249" s="88">
        <v>31106.711968244999</v>
      </c>
      <c r="BU249" s="116">
        <v>8566.0862435064846</v>
      </c>
      <c r="BV249" s="88">
        <v>18320.571530379031</v>
      </c>
      <c r="BW249" s="88">
        <v>18081.227634705683</v>
      </c>
      <c r="BX249" s="116">
        <v>-239.34389567334802</v>
      </c>
      <c r="BY249" s="88">
        <v>7461.6211429605673</v>
      </c>
      <c r="BZ249" s="88">
        <v>9991.5151006947744</v>
      </c>
      <c r="CA249" s="116">
        <v>2529.8939577342071</v>
      </c>
      <c r="CB249" s="88">
        <v>0</v>
      </c>
      <c r="CC249" s="88">
        <v>0</v>
      </c>
      <c r="CD249" s="116">
        <v>0</v>
      </c>
      <c r="CE249" s="88">
        <v>0</v>
      </c>
      <c r="CF249" s="88">
        <v>0</v>
      </c>
      <c r="CG249" s="116">
        <v>0</v>
      </c>
      <c r="CH249" s="88">
        <v>6407.8819756337944</v>
      </c>
      <c r="CI249" s="88">
        <v>3335.3421384205585</v>
      </c>
      <c r="CJ249" s="116">
        <v>-3072.5398372132358</v>
      </c>
      <c r="CK249" s="88">
        <v>0</v>
      </c>
      <c r="CL249" s="88">
        <v>0</v>
      </c>
      <c r="CM249" s="116">
        <v>0</v>
      </c>
      <c r="CN249" s="88">
        <v>6407.8819756337944</v>
      </c>
      <c r="CO249" s="96">
        <v>3335.3421384205585</v>
      </c>
      <c r="CP249" s="116">
        <v>-3072.5398372132358</v>
      </c>
      <c r="CQ249" s="119">
        <v>117670.42546915749</v>
      </c>
      <c r="CR249" s="77">
        <v>189743.93036363952</v>
      </c>
      <c r="CS249" s="116">
        <v>72073.50489448203</v>
      </c>
      <c r="CT249" s="91">
        <v>141204.51056298899</v>
      </c>
      <c r="CU249" s="98">
        <v>227692.71643636742</v>
      </c>
      <c r="CV249" s="117">
        <v>86488.205873378436</v>
      </c>
      <c r="CW249" s="88">
        <v>2818.9980526388272</v>
      </c>
      <c r="CX249" s="88">
        <v>-83669.207820739568</v>
      </c>
      <c r="CY249" s="116">
        <v>-86488.205873378392</v>
      </c>
      <c r="CZ249" s="99">
        <v>86488.205873378407</v>
      </c>
      <c r="DA249" s="8">
        <v>2</v>
      </c>
      <c r="DB249" s="100">
        <v>13592.51</v>
      </c>
      <c r="DC249" s="100">
        <v>0</v>
      </c>
      <c r="DD249" s="100">
        <v>10855.39</v>
      </c>
      <c r="DE249" s="100">
        <v>0</v>
      </c>
      <c r="DF249" s="101">
        <v>89268.035260712219</v>
      </c>
      <c r="DG249" s="120">
        <v>1728282.1033875339</v>
      </c>
      <c r="DH249" s="494">
        <v>1902.8380073926187</v>
      </c>
      <c r="DI249" s="96">
        <f>VLOOKUP(A249,'[9]побудинковий звіт'!$A$9:$DQ$353,121,FALSE)</f>
        <v>0</v>
      </c>
      <c r="DJ249" s="103">
        <v>6.4085588488890757</v>
      </c>
      <c r="DK249" s="103"/>
      <c r="DL249" s="103">
        <v>5.3301031982827869</v>
      </c>
      <c r="DM249" s="104">
        <v>2737.0954843605246</v>
      </c>
      <c r="DN249" s="104">
        <v>0</v>
      </c>
      <c r="DO249" s="105">
        <v>2737.0954843605246</v>
      </c>
      <c r="DP249" s="2"/>
      <c r="DQ249" s="104">
        <v>2737.12</v>
      </c>
      <c r="DR249" s="104">
        <v>0</v>
      </c>
      <c r="DS249" s="104">
        <v>2737.12</v>
      </c>
      <c r="DT249" s="106">
        <v>2737.0954843605246</v>
      </c>
      <c r="DU249" s="104">
        <v>2.4515639475339412E-2</v>
      </c>
      <c r="DV249" s="107">
        <v>0</v>
      </c>
      <c r="DX249" s="77">
        <v>35598.416730301309</v>
      </c>
      <c r="DY249" s="77">
        <v>112343.364</v>
      </c>
      <c r="DZ249" s="108">
        <v>10855.39</v>
      </c>
      <c r="EB249" s="109">
        <v>250104.77482940469</v>
      </c>
      <c r="ED249" s="110">
        <v>-4913</v>
      </c>
      <c r="EE249" s="111">
        <v>84355.035260712219</v>
      </c>
      <c r="EG249" s="112">
        <v>89090.526635446135</v>
      </c>
      <c r="EI249" s="121">
        <v>2</v>
      </c>
      <c r="EJ249" s="77">
        <v>631.83609010045484</v>
      </c>
      <c r="EN249" s="114" t="s">
        <v>496</v>
      </c>
    </row>
    <row r="250" spans="1:144" hidden="1" x14ac:dyDescent="0.3">
      <c r="A250" s="81">
        <v>150001043</v>
      </c>
      <c r="B250" s="82" t="s">
        <v>497</v>
      </c>
      <c r="C250" s="490" t="s">
        <v>498</v>
      </c>
      <c r="D250" s="84">
        <v>1282.0999999999999</v>
      </c>
      <c r="E250" s="115">
        <v>1282.0999999999999</v>
      </c>
      <c r="F250" s="104"/>
      <c r="G250" s="104">
        <v>0</v>
      </c>
      <c r="H250" s="88">
        <v>20924.126649006648</v>
      </c>
      <c r="I250" s="88">
        <v>21349.88843835736</v>
      </c>
      <c r="J250" s="116">
        <v>425.76178935071221</v>
      </c>
      <c r="K250" s="88">
        <v>4264.5010202372969</v>
      </c>
      <c r="L250" s="88">
        <v>4306.3496304153778</v>
      </c>
      <c r="M250" s="116">
        <v>41.848610178080889</v>
      </c>
      <c r="N250" s="88">
        <v>8408.6765505800922</v>
      </c>
      <c r="O250" s="88">
        <v>7995.5339049557524</v>
      </c>
      <c r="P250" s="116">
        <v>-413.14264562433982</v>
      </c>
      <c r="Q250" s="88">
        <v>0</v>
      </c>
      <c r="R250" s="88">
        <v>0</v>
      </c>
      <c r="S250" s="116">
        <v>0</v>
      </c>
      <c r="T250" s="88">
        <v>0</v>
      </c>
      <c r="U250" s="88">
        <v>0</v>
      </c>
      <c r="V250" s="116">
        <v>0</v>
      </c>
      <c r="W250" s="88">
        <v>11912.833624100182</v>
      </c>
      <c r="X250" s="88">
        <v>10107.516510738162</v>
      </c>
      <c r="Y250" s="116">
        <v>-1805.3171133620199</v>
      </c>
      <c r="Z250" s="88">
        <v>1384.6680000000001</v>
      </c>
      <c r="AA250" s="88">
        <v>0</v>
      </c>
      <c r="AB250" s="116">
        <v>-1384.6680000000001</v>
      </c>
      <c r="AC250" s="88">
        <v>26842.85742963658</v>
      </c>
      <c r="AD250" s="88">
        <v>30332.933927521673</v>
      </c>
      <c r="AE250" s="117">
        <v>3490.076497885093</v>
      </c>
      <c r="AF250" s="91">
        <v>73737.6632735608</v>
      </c>
      <c r="AG250" s="92">
        <v>74092.222411988332</v>
      </c>
      <c r="AH250" s="116">
        <v>354.55913842753216</v>
      </c>
      <c r="AI250" s="88">
        <v>0</v>
      </c>
      <c r="AJ250" s="88">
        <v>0</v>
      </c>
      <c r="AK250" s="116">
        <v>0</v>
      </c>
      <c r="AL250" s="88">
        <v>0</v>
      </c>
      <c r="AM250" s="88">
        <v>0</v>
      </c>
      <c r="AN250" s="116">
        <v>0</v>
      </c>
      <c r="AO250" s="88">
        <v>12267.941725479908</v>
      </c>
      <c r="AP250" s="88">
        <v>12453.287743125295</v>
      </c>
      <c r="AQ250" s="116">
        <v>185.34601764538638</v>
      </c>
      <c r="AR250" s="88">
        <v>50814.653266857866</v>
      </c>
      <c r="AS250" s="88">
        <v>125787.69</v>
      </c>
      <c r="AT250" s="118">
        <v>74973.036733142129</v>
      </c>
      <c r="AU250" s="88">
        <v>6497.0124132288438</v>
      </c>
      <c r="AV250" s="88">
        <v>1840</v>
      </c>
      <c r="AW250" s="94">
        <v>-4657.0124132288438</v>
      </c>
      <c r="AX250" s="88">
        <v>8321.0408993762539</v>
      </c>
      <c r="AY250" s="88">
        <v>24</v>
      </c>
      <c r="AZ250" s="117">
        <v>-8297.0408993762539</v>
      </c>
      <c r="BA250" s="88">
        <v>3482.4765430933121</v>
      </c>
      <c r="BB250" s="88">
        <v>746</v>
      </c>
      <c r="BC250" s="94">
        <v>-2736.4765430933121</v>
      </c>
      <c r="BD250" s="88">
        <v>0</v>
      </c>
      <c r="BE250" s="88">
        <v>0</v>
      </c>
      <c r="BF250" s="95">
        <v>0</v>
      </c>
      <c r="BG250" s="88">
        <v>0</v>
      </c>
      <c r="BH250" s="88">
        <v>740.44140585755144</v>
      </c>
      <c r="BI250" s="94">
        <v>740.44140585755144</v>
      </c>
      <c r="BJ250" s="88">
        <v>3038.4720725560355</v>
      </c>
      <c r="BK250" s="88">
        <v>641</v>
      </c>
      <c r="BL250" s="95">
        <v>-2397.4720725560355</v>
      </c>
      <c r="BM250" s="88">
        <v>346.16700000000003</v>
      </c>
      <c r="BN250" s="88">
        <v>0</v>
      </c>
      <c r="BO250" s="94">
        <v>-346.16700000000003</v>
      </c>
      <c r="BP250" s="91">
        <v>21685.168928254447</v>
      </c>
      <c r="BQ250" s="96">
        <v>3991.4414058575512</v>
      </c>
      <c r="BR250" s="94">
        <v>-17693.727522396897</v>
      </c>
      <c r="BS250" s="88">
        <v>80237.232964873197</v>
      </c>
      <c r="BT250" s="88">
        <v>96102.757315945986</v>
      </c>
      <c r="BU250" s="116">
        <v>15865.524351072789</v>
      </c>
      <c r="BV250" s="88">
        <v>29528.691856301775</v>
      </c>
      <c r="BW250" s="88">
        <v>30872.592070395563</v>
      </c>
      <c r="BX250" s="116">
        <v>1343.9002140937882</v>
      </c>
      <c r="BY250" s="88">
        <v>28436.950556673186</v>
      </c>
      <c r="BZ250" s="88">
        <v>19010.465802679573</v>
      </c>
      <c r="CA250" s="116">
        <v>-9426.4847539936127</v>
      </c>
      <c r="CB250" s="88">
        <v>3883.9837263969134</v>
      </c>
      <c r="CC250" s="88">
        <v>3995.9721121163484</v>
      </c>
      <c r="CD250" s="116">
        <v>111.98838571943497</v>
      </c>
      <c r="CE250" s="88">
        <v>471.39894218781831</v>
      </c>
      <c r="CF250" s="88">
        <v>0</v>
      </c>
      <c r="CG250" s="116">
        <v>-471.39894218781831</v>
      </c>
      <c r="CH250" s="88">
        <v>8520.9182104049141</v>
      </c>
      <c r="CI250" s="88">
        <v>7229.994949757257</v>
      </c>
      <c r="CJ250" s="116">
        <v>-1290.9232606476571</v>
      </c>
      <c r="CK250" s="88">
        <v>0</v>
      </c>
      <c r="CL250" s="88">
        <v>0</v>
      </c>
      <c r="CM250" s="116">
        <v>0</v>
      </c>
      <c r="CN250" s="88">
        <v>8520.9182104049141</v>
      </c>
      <c r="CO250" s="96">
        <v>7229.994949757257</v>
      </c>
      <c r="CP250" s="116">
        <v>-1290.9232606476571</v>
      </c>
      <c r="CQ250" s="119">
        <v>309584.60345099086</v>
      </c>
      <c r="CR250" s="77">
        <v>373536.42381186597</v>
      </c>
      <c r="CS250" s="116">
        <v>63951.820360875106</v>
      </c>
      <c r="CT250" s="91">
        <v>371501.524141189</v>
      </c>
      <c r="CU250" s="98">
        <v>448243.70857423916</v>
      </c>
      <c r="CV250" s="117">
        <v>76742.184433050163</v>
      </c>
      <c r="CW250" s="88">
        <v>7476.3714098712171</v>
      </c>
      <c r="CX250" s="88">
        <v>-69265.813023178853</v>
      </c>
      <c r="CY250" s="116">
        <v>-76742.184433050075</v>
      </c>
      <c r="CZ250" s="99">
        <v>76742.184433050061</v>
      </c>
      <c r="DA250" s="8">
        <v>2</v>
      </c>
      <c r="DB250" s="100">
        <v>16370.7</v>
      </c>
      <c r="DC250" s="100">
        <v>0</v>
      </c>
      <c r="DD250" s="100">
        <v>9163.69</v>
      </c>
      <c r="DE250" s="100">
        <v>0</v>
      </c>
      <c r="DF250" s="101">
        <v>72526.116958247731</v>
      </c>
      <c r="DG250" s="120">
        <v>4547734.7466127221</v>
      </c>
      <c r="DH250" s="494">
        <v>5712.0782235496981</v>
      </c>
      <c r="DI250" s="96">
        <f>VLOOKUP(A250,'[9]побудинковий звіт'!$A$9:$DQ$353,121,FALSE)</f>
        <v>180.48</v>
      </c>
      <c r="DJ250" s="103">
        <v>5.615974057354018</v>
      </c>
      <c r="DK250" s="103"/>
      <c r="DL250" s="103">
        <v>5.0380969556443516</v>
      </c>
      <c r="DM250" s="104">
        <v>7200.2403389335859</v>
      </c>
      <c r="DN250" s="104">
        <v>0</v>
      </c>
      <c r="DO250" s="105">
        <v>7200.2403389335859</v>
      </c>
      <c r="DP250" s="2"/>
      <c r="DQ250" s="104">
        <v>7207.01</v>
      </c>
      <c r="DR250" s="104">
        <v>0</v>
      </c>
      <c r="DS250" s="104">
        <v>7207.01</v>
      </c>
      <c r="DT250" s="106">
        <v>7200.2403389335859</v>
      </c>
      <c r="DU250" s="104">
        <v>6.7696610664143009</v>
      </c>
      <c r="DV250" s="107">
        <v>1104</v>
      </c>
      <c r="DX250" s="77">
        <v>86999.786634134769</v>
      </c>
      <c r="DY250" s="77">
        <v>155734.95768702906</v>
      </c>
      <c r="DZ250" s="108">
        <v>9163.69</v>
      </c>
      <c r="EB250" s="109">
        <v>609775.83920229436</v>
      </c>
      <c r="ED250" s="110">
        <v>-19605</v>
      </c>
      <c r="EE250" s="111">
        <v>52921.116958247731</v>
      </c>
      <c r="EG250" s="112">
        <v>82697.610987443259</v>
      </c>
      <c r="EI250" s="121">
        <v>4</v>
      </c>
      <c r="EJ250" s="77">
        <v>1535.8563320544279</v>
      </c>
      <c r="EN250" s="114" t="s">
        <v>498</v>
      </c>
    </row>
    <row r="251" spans="1:144" hidden="1" x14ac:dyDescent="0.3">
      <c r="A251" s="81">
        <v>150000750</v>
      </c>
      <c r="B251" s="82" t="s">
        <v>560</v>
      </c>
      <c r="C251" s="490" t="s">
        <v>561</v>
      </c>
      <c r="D251" s="84">
        <v>275.8</v>
      </c>
      <c r="E251" s="115">
        <v>275.8</v>
      </c>
      <c r="F251" s="104"/>
      <c r="G251" s="104">
        <v>0</v>
      </c>
      <c r="H251" s="88">
        <v>0</v>
      </c>
      <c r="I251" s="88">
        <v>0</v>
      </c>
      <c r="J251" s="116">
        <v>0</v>
      </c>
      <c r="K251" s="88">
        <v>0</v>
      </c>
      <c r="L251" s="88">
        <v>0</v>
      </c>
      <c r="M251" s="116">
        <v>0</v>
      </c>
      <c r="N251" s="88">
        <v>0</v>
      </c>
      <c r="O251" s="88">
        <v>0</v>
      </c>
      <c r="P251" s="116">
        <v>0</v>
      </c>
      <c r="Q251" s="88">
        <v>0</v>
      </c>
      <c r="R251" s="88">
        <v>0</v>
      </c>
      <c r="S251" s="116">
        <v>0</v>
      </c>
      <c r="T251" s="88">
        <v>0</v>
      </c>
      <c r="U251" s="88">
        <v>0</v>
      </c>
      <c r="V251" s="116">
        <v>0</v>
      </c>
      <c r="W251" s="88">
        <v>0</v>
      </c>
      <c r="X251" s="88">
        <v>0</v>
      </c>
      <c r="Y251" s="116">
        <v>0</v>
      </c>
      <c r="Z251" s="88">
        <v>297.86399999999998</v>
      </c>
      <c r="AA251" s="88">
        <v>0</v>
      </c>
      <c r="AB251" s="116">
        <v>-297.86399999999998</v>
      </c>
      <c r="AC251" s="88">
        <v>2384.4433513456884</v>
      </c>
      <c r="AD251" s="88">
        <v>5405.8836237356791</v>
      </c>
      <c r="AE251" s="117">
        <v>3021.4402723899907</v>
      </c>
      <c r="AF251" s="91">
        <v>2682.3073513456884</v>
      </c>
      <c r="AG251" s="92">
        <v>5405.8836237356791</v>
      </c>
      <c r="AH251" s="116">
        <v>2723.5762723899907</v>
      </c>
      <c r="AI251" s="88">
        <v>0</v>
      </c>
      <c r="AJ251" s="88">
        <v>0</v>
      </c>
      <c r="AK251" s="116">
        <v>0</v>
      </c>
      <c r="AL251" s="88">
        <v>0</v>
      </c>
      <c r="AM251" s="88">
        <v>0</v>
      </c>
      <c r="AN251" s="116">
        <v>0</v>
      </c>
      <c r="AO251" s="88">
        <v>2281.6423790858762</v>
      </c>
      <c r="AP251" s="88">
        <v>1387.6744820460879</v>
      </c>
      <c r="AQ251" s="116">
        <v>-893.96789703978834</v>
      </c>
      <c r="AR251" s="88">
        <v>15807.187921349503</v>
      </c>
      <c r="AS251" s="88">
        <v>7912</v>
      </c>
      <c r="AT251" s="118">
        <v>-7895.1879213495031</v>
      </c>
      <c r="AU251" s="88">
        <v>0</v>
      </c>
      <c r="AV251" s="88">
        <v>0</v>
      </c>
      <c r="AW251" s="94">
        <v>0</v>
      </c>
      <c r="AX251" s="88">
        <v>0</v>
      </c>
      <c r="AY251" s="88">
        <v>0</v>
      </c>
      <c r="AZ251" s="117">
        <v>0</v>
      </c>
      <c r="BA251" s="88">
        <v>0</v>
      </c>
      <c r="BB251" s="88">
        <v>0</v>
      </c>
      <c r="BC251" s="94">
        <v>0</v>
      </c>
      <c r="BD251" s="88">
        <v>0</v>
      </c>
      <c r="BE251" s="88">
        <v>0</v>
      </c>
      <c r="BF251" s="95">
        <v>0</v>
      </c>
      <c r="BG251" s="88">
        <v>0</v>
      </c>
      <c r="BH251" s="88">
        <v>0</v>
      </c>
      <c r="BI251" s="94">
        <v>0</v>
      </c>
      <c r="BJ251" s="88">
        <v>0</v>
      </c>
      <c r="BK251" s="88">
        <v>0</v>
      </c>
      <c r="BL251" s="95">
        <v>0</v>
      </c>
      <c r="BM251" s="88">
        <v>122.16273476894025</v>
      </c>
      <c r="BN251" s="88">
        <v>0</v>
      </c>
      <c r="BO251" s="94">
        <v>-122.16273476894025</v>
      </c>
      <c r="BP251" s="91">
        <v>122.16273476894025</v>
      </c>
      <c r="BQ251" s="96">
        <v>0</v>
      </c>
      <c r="BR251" s="94">
        <v>-122.16273476894025</v>
      </c>
      <c r="BS251" s="88">
        <v>1977.9662223469932</v>
      </c>
      <c r="BT251" s="88">
        <v>3512.5740907447962</v>
      </c>
      <c r="BU251" s="116">
        <v>1534.607868397803</v>
      </c>
      <c r="BV251" s="88">
        <v>0</v>
      </c>
      <c r="BW251" s="88">
        <v>26.726663520225852</v>
      </c>
      <c r="BX251" s="116">
        <v>26.726663520225852</v>
      </c>
      <c r="BY251" s="88">
        <v>0</v>
      </c>
      <c r="BZ251" s="88">
        <v>1020.8266291646853</v>
      </c>
      <c r="CA251" s="116">
        <v>1020.8266291646853</v>
      </c>
      <c r="CB251" s="88">
        <v>0</v>
      </c>
      <c r="CC251" s="88">
        <v>0</v>
      </c>
      <c r="CD251" s="116">
        <v>0</v>
      </c>
      <c r="CE251" s="88">
        <v>0</v>
      </c>
      <c r="CF251" s="88">
        <v>0</v>
      </c>
      <c r="CG251" s="116">
        <v>0</v>
      </c>
      <c r="CH251" s="88">
        <v>0</v>
      </c>
      <c r="CI251" s="88">
        <v>0</v>
      </c>
      <c r="CJ251" s="116">
        <v>0</v>
      </c>
      <c r="CK251" s="88">
        <v>0</v>
      </c>
      <c r="CL251" s="88">
        <v>0</v>
      </c>
      <c r="CM251" s="116">
        <v>0</v>
      </c>
      <c r="CN251" s="88">
        <v>0</v>
      </c>
      <c r="CO251" s="96">
        <v>0</v>
      </c>
      <c r="CP251" s="116">
        <v>0</v>
      </c>
      <c r="CQ251" s="119">
        <v>22871.266608897</v>
      </c>
      <c r="CR251" s="77">
        <v>19265.685489211475</v>
      </c>
      <c r="CS251" s="116">
        <v>-3605.5811196855248</v>
      </c>
      <c r="CT251" s="91">
        <v>27445.519930676401</v>
      </c>
      <c r="CU251" s="98">
        <v>23118.822587053768</v>
      </c>
      <c r="CV251" s="117">
        <v>-4326.6973436226326</v>
      </c>
      <c r="CW251" s="88">
        <v>1292.2585219125467</v>
      </c>
      <c r="CX251" s="88">
        <v>5618.9558655351775</v>
      </c>
      <c r="CY251" s="116">
        <v>4326.6973436226308</v>
      </c>
      <c r="CZ251" s="99">
        <v>-4326.6973436226344</v>
      </c>
      <c r="DA251" s="8">
        <v>1</v>
      </c>
      <c r="DB251" s="100">
        <v>1813.67</v>
      </c>
      <c r="DC251" s="100">
        <v>0</v>
      </c>
      <c r="DD251" s="100">
        <v>1266.3600000000001</v>
      </c>
      <c r="DE251" s="100">
        <v>0</v>
      </c>
      <c r="DF251" s="101">
        <v>-3200.3781753372077</v>
      </c>
      <c r="DG251" s="120">
        <v>344853.34143106738</v>
      </c>
      <c r="DH251" s="494">
        <v>1228.7584229428335</v>
      </c>
      <c r="DI251" s="96">
        <f>VLOOKUP(A251,'[9]побудинковий звіт'!$A$9:$DQ$353,121,FALSE)</f>
        <v>0</v>
      </c>
      <c r="DJ251" s="103">
        <v>1.9844166737057194</v>
      </c>
      <c r="DK251" s="103"/>
      <c r="DL251" s="103">
        <v>1.9844166737057194</v>
      </c>
      <c r="DM251" s="104">
        <v>547.3021186080374</v>
      </c>
      <c r="DN251" s="104">
        <v>0</v>
      </c>
      <c r="DO251" s="105">
        <v>547.3021186080374</v>
      </c>
      <c r="DP251" s="2"/>
      <c r="DQ251" s="104">
        <v>547.30999999999995</v>
      </c>
      <c r="DR251" s="104">
        <v>0</v>
      </c>
      <c r="DS251" s="104">
        <v>547.30999999999995</v>
      </c>
      <c r="DT251" s="106">
        <v>552.01572537116874</v>
      </c>
      <c r="DU251" s="104">
        <v>-4.7057253711687963</v>
      </c>
      <c r="DV251" s="107">
        <v>0</v>
      </c>
      <c r="DX251" s="77">
        <v>19115.220787342132</v>
      </c>
      <c r="DY251" s="77">
        <v>9494.4</v>
      </c>
      <c r="DZ251" s="108">
        <v>1266.3600000000001</v>
      </c>
      <c r="EB251" s="109">
        <v>189686.25505619403</v>
      </c>
      <c r="ED251" s="110">
        <v>-3303</v>
      </c>
      <c r="EE251" s="111">
        <v>-6503.3781753372077</v>
      </c>
      <c r="EG251" s="112">
        <v>-3865.0494025790426</v>
      </c>
      <c r="EI251" s="121">
        <v>1</v>
      </c>
      <c r="EJ251" s="77">
        <v>390.34659180532924</v>
      </c>
      <c r="EN251" s="114" t="s">
        <v>561</v>
      </c>
    </row>
    <row r="252" spans="1:144" hidden="1" x14ac:dyDescent="0.3">
      <c r="A252" s="81">
        <v>150000751</v>
      </c>
      <c r="B252" s="82" t="s">
        <v>562</v>
      </c>
      <c r="C252" s="490" t="s">
        <v>563</v>
      </c>
      <c r="D252" s="84">
        <v>146.1</v>
      </c>
      <c r="E252" s="115">
        <v>146.1</v>
      </c>
      <c r="F252" s="104"/>
      <c r="G252" s="104">
        <v>0</v>
      </c>
      <c r="H252" s="88">
        <v>0</v>
      </c>
      <c r="I252" s="88">
        <v>0</v>
      </c>
      <c r="J252" s="116">
        <v>0</v>
      </c>
      <c r="K252" s="88">
        <v>0</v>
      </c>
      <c r="L252" s="88">
        <v>0</v>
      </c>
      <c r="M252" s="116">
        <v>0</v>
      </c>
      <c r="N252" s="88">
        <v>0</v>
      </c>
      <c r="O252" s="88">
        <v>0</v>
      </c>
      <c r="P252" s="116">
        <v>0</v>
      </c>
      <c r="Q252" s="88">
        <v>0</v>
      </c>
      <c r="R252" s="88">
        <v>0</v>
      </c>
      <c r="S252" s="116">
        <v>0</v>
      </c>
      <c r="T252" s="88">
        <v>0</v>
      </c>
      <c r="U252" s="88">
        <v>0</v>
      </c>
      <c r="V252" s="116">
        <v>0</v>
      </c>
      <c r="W252" s="88">
        <v>0</v>
      </c>
      <c r="X252" s="88">
        <v>0</v>
      </c>
      <c r="Y252" s="116">
        <v>0</v>
      </c>
      <c r="Z252" s="88">
        <v>157.78800000000001</v>
      </c>
      <c r="AA252" s="88">
        <v>0</v>
      </c>
      <c r="AB252" s="116">
        <v>-157.78800000000001</v>
      </c>
      <c r="AC252" s="88">
        <v>1263.0515225343629</v>
      </c>
      <c r="AD252" s="88">
        <v>2863.6678659455501</v>
      </c>
      <c r="AE252" s="117">
        <v>1600.6163434111872</v>
      </c>
      <c r="AF252" s="91">
        <v>1420.8395225343629</v>
      </c>
      <c r="AG252" s="92">
        <v>2863.6678659455501</v>
      </c>
      <c r="AH252" s="116">
        <v>1442.8283434111872</v>
      </c>
      <c r="AI252" s="88">
        <v>0</v>
      </c>
      <c r="AJ252" s="88">
        <v>0</v>
      </c>
      <c r="AK252" s="116">
        <v>0</v>
      </c>
      <c r="AL252" s="88">
        <v>0</v>
      </c>
      <c r="AM252" s="88">
        <v>0</v>
      </c>
      <c r="AN252" s="116">
        <v>0</v>
      </c>
      <c r="AO252" s="88">
        <v>1259.6986438896777</v>
      </c>
      <c r="AP252" s="88">
        <v>1243.7956003807917</v>
      </c>
      <c r="AQ252" s="116">
        <v>-15.903043508885958</v>
      </c>
      <c r="AR252" s="88">
        <v>7249.6760509721271</v>
      </c>
      <c r="AS252" s="88">
        <v>4453</v>
      </c>
      <c r="AT252" s="118">
        <v>-2796.6760509721271</v>
      </c>
      <c r="AU252" s="88">
        <v>0</v>
      </c>
      <c r="AV252" s="88">
        <v>0</v>
      </c>
      <c r="AW252" s="94">
        <v>0</v>
      </c>
      <c r="AX252" s="88">
        <v>0</v>
      </c>
      <c r="AY252" s="88">
        <v>0</v>
      </c>
      <c r="AZ252" s="117">
        <v>0</v>
      </c>
      <c r="BA252" s="88">
        <v>0</v>
      </c>
      <c r="BB252" s="88">
        <v>0</v>
      </c>
      <c r="BC252" s="94">
        <v>0</v>
      </c>
      <c r="BD252" s="88">
        <v>0</v>
      </c>
      <c r="BE252" s="88">
        <v>0</v>
      </c>
      <c r="BF252" s="95">
        <v>0</v>
      </c>
      <c r="BG252" s="88">
        <v>0</v>
      </c>
      <c r="BH252" s="88">
        <v>0</v>
      </c>
      <c r="BI252" s="94">
        <v>0</v>
      </c>
      <c r="BJ252" s="88">
        <v>0</v>
      </c>
      <c r="BK252" s="88">
        <v>0</v>
      </c>
      <c r="BL252" s="95">
        <v>0</v>
      </c>
      <c r="BM252" s="88">
        <v>51.324594556269744</v>
      </c>
      <c r="BN252" s="88">
        <v>0</v>
      </c>
      <c r="BO252" s="94">
        <v>-51.324594556269744</v>
      </c>
      <c r="BP252" s="91">
        <v>51.324594556269744</v>
      </c>
      <c r="BQ252" s="96">
        <v>0</v>
      </c>
      <c r="BR252" s="94">
        <v>-51.324594556269744</v>
      </c>
      <c r="BS252" s="88">
        <v>1044.6134111770059</v>
      </c>
      <c r="BT252" s="88">
        <v>2072.4490156168195</v>
      </c>
      <c r="BU252" s="116">
        <v>1027.8356044398136</v>
      </c>
      <c r="BV252" s="88">
        <v>0</v>
      </c>
      <c r="BW252" s="88">
        <v>14.157960624746181</v>
      </c>
      <c r="BX252" s="116">
        <v>14.157960624746181</v>
      </c>
      <c r="BY252" s="88">
        <v>0</v>
      </c>
      <c r="BZ252" s="88">
        <v>630.57954029055099</v>
      </c>
      <c r="CA252" s="116">
        <v>630.57954029055099</v>
      </c>
      <c r="CB252" s="88">
        <v>0</v>
      </c>
      <c r="CC252" s="88">
        <v>0</v>
      </c>
      <c r="CD252" s="116">
        <v>0</v>
      </c>
      <c r="CE252" s="88">
        <v>0</v>
      </c>
      <c r="CF252" s="88">
        <v>0</v>
      </c>
      <c r="CG252" s="116">
        <v>0</v>
      </c>
      <c r="CH252" s="88">
        <v>0</v>
      </c>
      <c r="CI252" s="88">
        <v>0</v>
      </c>
      <c r="CJ252" s="116">
        <v>0</v>
      </c>
      <c r="CK252" s="88">
        <v>0</v>
      </c>
      <c r="CL252" s="88">
        <v>0</v>
      </c>
      <c r="CM252" s="116">
        <v>0</v>
      </c>
      <c r="CN252" s="88">
        <v>0</v>
      </c>
      <c r="CO252" s="96">
        <v>0</v>
      </c>
      <c r="CP252" s="116">
        <v>0</v>
      </c>
      <c r="CQ252" s="119">
        <v>11026.152223129444</v>
      </c>
      <c r="CR252" s="77">
        <v>11277.64998285846</v>
      </c>
      <c r="CS252" s="116">
        <v>251.49775972901625</v>
      </c>
      <c r="CT252" s="91">
        <v>13231.382667755332</v>
      </c>
      <c r="CU252" s="98">
        <v>13533.179979430151</v>
      </c>
      <c r="CV252" s="117">
        <v>301.79731167481987</v>
      </c>
      <c r="CW252" s="88">
        <v>385.40767532283752</v>
      </c>
      <c r="CX252" s="88">
        <v>83.610363648019984</v>
      </c>
      <c r="CY252" s="116">
        <v>-301.79731167481754</v>
      </c>
      <c r="CZ252" s="99">
        <v>301.79731167481827</v>
      </c>
      <c r="DA252" s="8">
        <v>1</v>
      </c>
      <c r="DB252" s="100">
        <v>-359.79</v>
      </c>
      <c r="DC252" s="100">
        <v>0</v>
      </c>
      <c r="DD252" s="100">
        <v>-618.48</v>
      </c>
      <c r="DE252" s="100">
        <v>0</v>
      </c>
      <c r="DF252" s="101">
        <v>863.22216276737709</v>
      </c>
      <c r="DG252" s="120">
        <v>163401.48411693802</v>
      </c>
      <c r="DH252" s="494">
        <v>650.91227553280623</v>
      </c>
      <c r="DI252" s="96">
        <f>VLOOKUP(A252,'[9]побудинковий звіт'!$A$9:$DQ$353,121,FALSE)</f>
        <v>0</v>
      </c>
      <c r="DJ252" s="103">
        <v>1.7706663792811317</v>
      </c>
      <c r="DK252" s="103"/>
      <c r="DL252" s="103">
        <v>1.7706663792811317</v>
      </c>
      <c r="DM252" s="104">
        <v>258.69435801297334</v>
      </c>
      <c r="DN252" s="104">
        <v>0</v>
      </c>
      <c r="DO252" s="105">
        <v>258.69435801297334</v>
      </c>
      <c r="DP252" s="2"/>
      <c r="DQ252" s="104">
        <v>258.69</v>
      </c>
      <c r="DR252" s="104">
        <v>0</v>
      </c>
      <c r="DS252" s="104">
        <v>258.69</v>
      </c>
      <c r="DT252" s="106">
        <v>259.45897187902153</v>
      </c>
      <c r="DU252" s="104">
        <v>-0.76897187902153519</v>
      </c>
      <c r="DV252" s="107">
        <v>0</v>
      </c>
      <c r="DX252" s="77">
        <v>8761.2007746340751</v>
      </c>
      <c r="DY252" s="77">
        <v>5343.5999999999995</v>
      </c>
      <c r="DZ252" s="108">
        <v>-618.48</v>
      </c>
      <c r="EB252" s="109">
        <v>86996.112611665521</v>
      </c>
      <c r="ED252" s="110">
        <v>-1249</v>
      </c>
      <c r="EE252" s="111">
        <v>-385.77783723262291</v>
      </c>
      <c r="EG252" s="112">
        <v>1401.8900949620377</v>
      </c>
      <c r="EI252" s="121">
        <v>1</v>
      </c>
      <c r="EJ252" s="77">
        <v>181.28902300686084</v>
      </c>
      <c r="EN252" s="114" t="s">
        <v>563</v>
      </c>
    </row>
    <row r="253" spans="1:144" hidden="1" x14ac:dyDescent="0.3">
      <c r="A253" s="81">
        <v>150000752</v>
      </c>
      <c r="B253" s="82" t="s">
        <v>564</v>
      </c>
      <c r="C253" s="490" t="s">
        <v>565</v>
      </c>
      <c r="D253" s="84">
        <v>3990.71</v>
      </c>
      <c r="E253" s="115">
        <v>3818.4</v>
      </c>
      <c r="F253" s="104">
        <v>276.3</v>
      </c>
      <c r="G253" s="104">
        <v>172.31</v>
      </c>
      <c r="H253" s="88">
        <v>52348.872588779835</v>
      </c>
      <c r="I253" s="88">
        <v>48263.466626527741</v>
      </c>
      <c r="J253" s="116">
        <v>-4085.4059622520945</v>
      </c>
      <c r="K253" s="88">
        <v>9088.2445592084732</v>
      </c>
      <c r="L253" s="88">
        <v>8420.6561610182471</v>
      </c>
      <c r="M253" s="116">
        <v>-667.58839819022614</v>
      </c>
      <c r="N253" s="88">
        <v>25638.847777574643</v>
      </c>
      <c r="O253" s="88">
        <v>24379.311982258649</v>
      </c>
      <c r="P253" s="116">
        <v>-1259.5357953159946</v>
      </c>
      <c r="Q253" s="88">
        <v>5520.8881550127953</v>
      </c>
      <c r="R253" s="88">
        <v>5249.9602503655515</v>
      </c>
      <c r="S253" s="116">
        <v>-270.92790464724385</v>
      </c>
      <c r="T253" s="88">
        <v>3183.3466979633531</v>
      </c>
      <c r="U253" s="88">
        <v>2234.5026938778683</v>
      </c>
      <c r="V253" s="116">
        <v>-948.84400408548481</v>
      </c>
      <c r="W253" s="88">
        <v>34281.461549028456</v>
      </c>
      <c r="X253" s="88">
        <v>26181.541547937046</v>
      </c>
      <c r="Y253" s="116">
        <v>-8099.9200010914101</v>
      </c>
      <c r="Z253" s="88">
        <v>4309.9560000000001</v>
      </c>
      <c r="AA253" s="88">
        <v>0</v>
      </c>
      <c r="AB253" s="116">
        <v>-4309.9560000000001</v>
      </c>
      <c r="AC253" s="88">
        <v>83993.928263151407</v>
      </c>
      <c r="AD253" s="88">
        <v>94415.198560322751</v>
      </c>
      <c r="AE253" s="117">
        <v>10421.270297171344</v>
      </c>
      <c r="AF253" s="91">
        <v>218365.54559071898</v>
      </c>
      <c r="AG253" s="92">
        <v>209144.63782230782</v>
      </c>
      <c r="AH253" s="116">
        <v>-9220.9077684111544</v>
      </c>
      <c r="AI253" s="88">
        <v>169271.95405098615</v>
      </c>
      <c r="AJ253" s="88">
        <v>166402.00573299266</v>
      </c>
      <c r="AK253" s="116">
        <v>-2869.9483179934905</v>
      </c>
      <c r="AL253" s="88">
        <v>0</v>
      </c>
      <c r="AM253" s="88">
        <v>0</v>
      </c>
      <c r="AN253" s="116">
        <v>0</v>
      </c>
      <c r="AO253" s="88">
        <v>13431.20483312583</v>
      </c>
      <c r="AP253" s="88">
        <v>13366.12609993739</v>
      </c>
      <c r="AQ253" s="116">
        <v>-65.07873318844031</v>
      </c>
      <c r="AR253" s="88">
        <v>266483.94087792042</v>
      </c>
      <c r="AS253" s="88">
        <v>329790.97286784044</v>
      </c>
      <c r="AT253" s="118">
        <v>63307.031989920011</v>
      </c>
      <c r="AU253" s="88">
        <v>12741.673737886953</v>
      </c>
      <c r="AV253" s="88">
        <v>13079.325716705336</v>
      </c>
      <c r="AW253" s="94">
        <v>337.65197881838321</v>
      </c>
      <c r="AX253" s="88">
        <v>14789.170532769436</v>
      </c>
      <c r="AY253" s="88">
        <v>3772</v>
      </c>
      <c r="AZ253" s="117">
        <v>-11017.170532769436</v>
      </c>
      <c r="BA253" s="88">
        <v>9233.4404458213357</v>
      </c>
      <c r="BB253" s="88">
        <v>3308.74</v>
      </c>
      <c r="BC253" s="94">
        <v>-5924.700445821336</v>
      </c>
      <c r="BD253" s="88">
        <v>12749.42088145796</v>
      </c>
      <c r="BE253" s="88">
        <v>0</v>
      </c>
      <c r="BF253" s="95">
        <v>-12749.42088145796</v>
      </c>
      <c r="BG253" s="88">
        <v>6664.3927379831712</v>
      </c>
      <c r="BH253" s="88">
        <v>816</v>
      </c>
      <c r="BI253" s="94">
        <v>-5848.3927379831712</v>
      </c>
      <c r="BJ253" s="88">
        <v>9732.635948275989</v>
      </c>
      <c r="BK253" s="88">
        <v>28320.414176520928</v>
      </c>
      <c r="BL253" s="95">
        <v>18587.778228244941</v>
      </c>
      <c r="BM253" s="88">
        <v>2352.9356665165183</v>
      </c>
      <c r="BN253" s="88">
        <v>0</v>
      </c>
      <c r="BO253" s="94">
        <v>-2352.9356665165183</v>
      </c>
      <c r="BP253" s="91">
        <v>68263.669950711366</v>
      </c>
      <c r="BQ253" s="96">
        <v>49296.479893226264</v>
      </c>
      <c r="BR253" s="94">
        <v>-18967.190057485102</v>
      </c>
      <c r="BS253" s="88">
        <v>196055.47027752633</v>
      </c>
      <c r="BT253" s="88">
        <v>188506.64266863931</v>
      </c>
      <c r="BU253" s="116">
        <v>-7548.8276088870189</v>
      </c>
      <c r="BV253" s="88">
        <v>195659.18923361451</v>
      </c>
      <c r="BW253" s="88">
        <v>147682.14509819393</v>
      </c>
      <c r="BX253" s="116">
        <v>-47977.044135420583</v>
      </c>
      <c r="BY253" s="88">
        <v>40813.15025994998</v>
      </c>
      <c r="BZ253" s="88">
        <v>27033.599936115537</v>
      </c>
      <c r="CA253" s="116">
        <v>-13779.550323834443</v>
      </c>
      <c r="CB253" s="88">
        <v>6418.7292195671025</v>
      </c>
      <c r="CC253" s="88">
        <v>6577.2782351156457</v>
      </c>
      <c r="CD253" s="116">
        <v>158.54901554854314</v>
      </c>
      <c r="CE253" s="88">
        <v>775.91182208385749</v>
      </c>
      <c r="CF253" s="88">
        <v>0</v>
      </c>
      <c r="CG253" s="116">
        <v>-775.91182208385749</v>
      </c>
      <c r="CH253" s="88">
        <v>19968.12298179575</v>
      </c>
      <c r="CI253" s="88">
        <v>23969.96109279896</v>
      </c>
      <c r="CJ253" s="116">
        <v>4001.8381110032096</v>
      </c>
      <c r="CK253" s="88">
        <v>71408.879506373138</v>
      </c>
      <c r="CL253" s="88">
        <v>46784.009651950015</v>
      </c>
      <c r="CM253" s="116">
        <v>-24624.869854423123</v>
      </c>
      <c r="CN253" s="88">
        <v>91377.002488168888</v>
      </c>
      <c r="CO253" s="96">
        <v>70753.970744748978</v>
      </c>
      <c r="CP253" s="116">
        <v>-20623.03174341991</v>
      </c>
      <c r="CQ253" s="119">
        <v>1266915.7686043733</v>
      </c>
      <c r="CR253" s="77">
        <v>1208553.859099118</v>
      </c>
      <c r="CS253" s="116">
        <v>-58361.909505255288</v>
      </c>
      <c r="CT253" s="91">
        <v>1520298.9223252479</v>
      </c>
      <c r="CU253" s="98">
        <v>1450264.6309189417</v>
      </c>
      <c r="CV253" s="117">
        <v>-70034.291406306205</v>
      </c>
      <c r="CW253" s="88">
        <v>53551.826073167889</v>
      </c>
      <c r="CX253" s="88">
        <v>123586.11747947436</v>
      </c>
      <c r="CY253" s="116">
        <v>70034.291406306467</v>
      </c>
      <c r="CZ253" s="99">
        <v>-70034.291406306642</v>
      </c>
      <c r="DA253" s="8">
        <v>1</v>
      </c>
      <c r="DB253" s="100">
        <v>53817.55</v>
      </c>
      <c r="DC253" s="100">
        <v>822.33999999999992</v>
      </c>
      <c r="DD253" s="100">
        <v>24986.450000000004</v>
      </c>
      <c r="DE253" s="100">
        <v>-7.5300000000000864</v>
      </c>
      <c r="DF253" s="101">
        <v>47162.048386743409</v>
      </c>
      <c r="DG253" s="120">
        <v>18886208.980780989</v>
      </c>
      <c r="DH253" s="494">
        <v>17011.933147806074</v>
      </c>
      <c r="DI253" s="96">
        <f>VLOOKUP(A253,'[9]побудинковий звіт'!$A$9:$DQ$353,121,FALSE)</f>
        <v>0</v>
      </c>
      <c r="DJ253" s="103">
        <v>6.1147289173784554</v>
      </c>
      <c r="DK253" s="103">
        <v>7.6627541647294617</v>
      </c>
      <c r="DL253" s="103">
        <v>4.8161420196182156</v>
      </c>
      <c r="DM253" s="104">
        <v>28831.741126759891</v>
      </c>
      <c r="DN253" s="104">
        <v>829.86943140041478</v>
      </c>
      <c r="DO253" s="105">
        <v>29661.610558160304</v>
      </c>
      <c r="DP253" s="2"/>
      <c r="DQ253" s="104">
        <v>28831.1</v>
      </c>
      <c r="DR253" s="104">
        <v>829.87</v>
      </c>
      <c r="DS253" s="104">
        <v>29660.969999999998</v>
      </c>
      <c r="DT253" s="106">
        <v>29806.252945016891</v>
      </c>
      <c r="DU253" s="104">
        <v>-145.28294501689379</v>
      </c>
      <c r="DV253" s="107">
        <v>1102</v>
      </c>
      <c r="DX253" s="77">
        <v>401697.13299435814</v>
      </c>
      <c r="DY253" s="77">
        <v>454904.94331328006</v>
      </c>
      <c r="DZ253" s="108">
        <v>24978.920000000006</v>
      </c>
      <c r="EB253" s="109">
        <v>3197807.2905350449</v>
      </c>
      <c r="ED253" s="110">
        <v>28560</v>
      </c>
      <c r="EE253" s="111">
        <v>75722.048386743409</v>
      </c>
      <c r="EG253" s="112">
        <v>-76801.120760064601</v>
      </c>
      <c r="EI253" s="121">
        <v>9</v>
      </c>
      <c r="EJ253" s="77">
        <v>8137.6692232802343</v>
      </c>
      <c r="EN253" s="114" t="s">
        <v>565</v>
      </c>
    </row>
    <row r="254" spans="1:144" hidden="1" x14ac:dyDescent="0.3">
      <c r="A254" s="81">
        <v>150001094</v>
      </c>
      <c r="B254" s="82" t="s">
        <v>611</v>
      </c>
      <c r="C254" s="490" t="s">
        <v>612</v>
      </c>
      <c r="D254" s="84">
        <v>304.89999999999998</v>
      </c>
      <c r="E254" s="115">
        <v>304.89999999999998</v>
      </c>
      <c r="F254" s="104"/>
      <c r="G254" s="104">
        <v>0</v>
      </c>
      <c r="H254" s="88">
        <v>0</v>
      </c>
      <c r="I254" s="88">
        <v>41.227907357479758</v>
      </c>
      <c r="J254" s="116">
        <v>41.227907357479758</v>
      </c>
      <c r="K254" s="88">
        <v>0</v>
      </c>
      <c r="L254" s="88">
        <v>0</v>
      </c>
      <c r="M254" s="116">
        <v>0</v>
      </c>
      <c r="N254" s="88">
        <v>0</v>
      </c>
      <c r="O254" s="88">
        <v>0</v>
      </c>
      <c r="P254" s="116">
        <v>0</v>
      </c>
      <c r="Q254" s="88">
        <v>0</v>
      </c>
      <c r="R254" s="88">
        <v>0</v>
      </c>
      <c r="S254" s="116">
        <v>0</v>
      </c>
      <c r="T254" s="88">
        <v>0</v>
      </c>
      <c r="U254" s="88">
        <v>0</v>
      </c>
      <c r="V254" s="116">
        <v>0</v>
      </c>
      <c r="W254" s="88">
        <v>2069.3338043595368</v>
      </c>
      <c r="X254" s="88">
        <v>1311.0821565062786</v>
      </c>
      <c r="Y254" s="116">
        <v>-758.25164785325819</v>
      </c>
      <c r="Z254" s="88">
        <v>329.40000000000003</v>
      </c>
      <c r="AA254" s="88">
        <v>0</v>
      </c>
      <c r="AB254" s="116">
        <v>-329.40000000000003</v>
      </c>
      <c r="AC254" s="88">
        <v>5841.3921690792677</v>
      </c>
      <c r="AD254" s="88">
        <v>7219.0262758892077</v>
      </c>
      <c r="AE254" s="117">
        <v>1377.63410680994</v>
      </c>
      <c r="AF254" s="91">
        <v>8240.1259734388041</v>
      </c>
      <c r="AG254" s="92">
        <v>8571.3363397529665</v>
      </c>
      <c r="AH254" s="116">
        <v>331.21036631416246</v>
      </c>
      <c r="AI254" s="88">
        <v>0</v>
      </c>
      <c r="AJ254" s="88">
        <v>0</v>
      </c>
      <c r="AK254" s="116">
        <v>0</v>
      </c>
      <c r="AL254" s="88">
        <v>0</v>
      </c>
      <c r="AM254" s="88">
        <v>0</v>
      </c>
      <c r="AN254" s="116">
        <v>0</v>
      </c>
      <c r="AO254" s="88">
        <v>0</v>
      </c>
      <c r="AP254" s="88">
        <v>0</v>
      </c>
      <c r="AQ254" s="116">
        <v>0</v>
      </c>
      <c r="AR254" s="88">
        <v>21288.032568988434</v>
      </c>
      <c r="AS254" s="88">
        <v>46607</v>
      </c>
      <c r="AT254" s="118">
        <v>25318.967431011566</v>
      </c>
      <c r="AU254" s="88">
        <v>0</v>
      </c>
      <c r="AV254" s="88">
        <v>0</v>
      </c>
      <c r="AW254" s="94">
        <v>0</v>
      </c>
      <c r="AX254" s="88">
        <v>0</v>
      </c>
      <c r="AY254" s="88">
        <v>0</v>
      </c>
      <c r="AZ254" s="117">
        <v>0</v>
      </c>
      <c r="BA254" s="88">
        <v>0</v>
      </c>
      <c r="BB254" s="88">
        <v>0</v>
      </c>
      <c r="BC254" s="94">
        <v>0</v>
      </c>
      <c r="BD254" s="88">
        <v>0</v>
      </c>
      <c r="BE254" s="88">
        <v>0</v>
      </c>
      <c r="BF254" s="95">
        <v>0</v>
      </c>
      <c r="BG254" s="88">
        <v>0</v>
      </c>
      <c r="BH254" s="88">
        <v>0</v>
      </c>
      <c r="BI254" s="94">
        <v>0</v>
      </c>
      <c r="BJ254" s="88">
        <v>579.2454520164822</v>
      </c>
      <c r="BK254" s="88">
        <v>0</v>
      </c>
      <c r="BL254" s="95">
        <v>-579.2454520164822</v>
      </c>
      <c r="BM254" s="88">
        <v>82.350000000000009</v>
      </c>
      <c r="BN254" s="88">
        <v>0</v>
      </c>
      <c r="BO254" s="94">
        <v>-82.350000000000009</v>
      </c>
      <c r="BP254" s="91">
        <v>661.59545201648223</v>
      </c>
      <c r="BQ254" s="96">
        <v>0</v>
      </c>
      <c r="BR254" s="94">
        <v>-661.59545201648223</v>
      </c>
      <c r="BS254" s="88">
        <v>0</v>
      </c>
      <c r="BT254" s="88">
        <v>0.87637607037606413</v>
      </c>
      <c r="BU254" s="116">
        <v>0.87637607037606413</v>
      </c>
      <c r="BV254" s="88">
        <v>603.92624024755457</v>
      </c>
      <c r="BW254" s="88">
        <v>45.365423062562897</v>
      </c>
      <c r="BX254" s="116">
        <v>-558.56081718499172</v>
      </c>
      <c r="BY254" s="88">
        <v>0</v>
      </c>
      <c r="BZ254" s="88">
        <v>2.5865702322481754E-3</v>
      </c>
      <c r="CA254" s="116">
        <v>2.5865702322481754E-3</v>
      </c>
      <c r="CB254" s="88">
        <v>0</v>
      </c>
      <c r="CC254" s="88">
        <v>0</v>
      </c>
      <c r="CD254" s="116">
        <v>0</v>
      </c>
      <c r="CE254" s="88">
        <v>0</v>
      </c>
      <c r="CF254" s="88">
        <v>0</v>
      </c>
      <c r="CG254" s="116">
        <v>0</v>
      </c>
      <c r="CH254" s="88">
        <v>1040.6980335387316</v>
      </c>
      <c r="CI254" s="88">
        <v>1202.137787960992</v>
      </c>
      <c r="CJ254" s="116">
        <v>161.43975442226042</v>
      </c>
      <c r="CK254" s="88">
        <v>0</v>
      </c>
      <c r="CL254" s="88">
        <v>0</v>
      </c>
      <c r="CM254" s="116">
        <v>0</v>
      </c>
      <c r="CN254" s="88">
        <v>1040.6980335387316</v>
      </c>
      <c r="CO254" s="96">
        <v>1202.137787960992</v>
      </c>
      <c r="CP254" s="116">
        <v>161.43975442226042</v>
      </c>
      <c r="CQ254" s="119">
        <v>31834.378268230004</v>
      </c>
      <c r="CR254" s="77">
        <v>56426.71851341713</v>
      </c>
      <c r="CS254" s="116">
        <v>24592.340245187126</v>
      </c>
      <c r="CT254" s="91">
        <v>38201.253921876007</v>
      </c>
      <c r="CU254" s="98">
        <v>67712.062216100559</v>
      </c>
      <c r="CV254" s="117">
        <v>29510.808294224553</v>
      </c>
      <c r="CW254" s="88">
        <v>2127.958472055755</v>
      </c>
      <c r="CX254" s="88">
        <v>-27382.653138982001</v>
      </c>
      <c r="CY254" s="116">
        <v>-29510.611611037755</v>
      </c>
      <c r="CZ254" s="99">
        <v>29510.808294224546</v>
      </c>
      <c r="DA254" s="8">
        <v>1</v>
      </c>
      <c r="DB254" s="100">
        <v>788.88</v>
      </c>
      <c r="DC254" s="100">
        <v>0</v>
      </c>
      <c r="DD254" s="100">
        <v>0</v>
      </c>
      <c r="DE254" s="100">
        <v>0</v>
      </c>
      <c r="DF254" s="101">
        <v>-11644.458671334247</v>
      </c>
      <c r="DG254" s="120">
        <v>483950.54872718116</v>
      </c>
      <c r="DH254" s="494">
        <v>1358.4062478436181</v>
      </c>
      <c r="DI254" s="96">
        <f>VLOOKUP(A254,'[9]побудинковий звіт'!$A$9:$DQ$353,121,FALSE)</f>
        <v>0</v>
      </c>
      <c r="DJ254" s="103">
        <v>2.4698805922598757</v>
      </c>
      <c r="DK254" s="103"/>
      <c r="DL254" s="103">
        <v>2.391290120978494</v>
      </c>
      <c r="DM254" s="104">
        <v>753.06659258003606</v>
      </c>
      <c r="DN254" s="104">
        <v>0</v>
      </c>
      <c r="DO254" s="105">
        <v>753.06659258003606</v>
      </c>
      <c r="DP254" s="2"/>
      <c r="DQ254" s="104">
        <v>788.88</v>
      </c>
      <c r="DR254" s="104">
        <v>0</v>
      </c>
      <c r="DS254" s="104">
        <v>788.88</v>
      </c>
      <c r="DT254" s="106">
        <v>756.74008815359718</v>
      </c>
      <c r="DU254" s="104">
        <v>32.139911846402811</v>
      </c>
      <c r="DV254" s="107">
        <v>900</v>
      </c>
      <c r="DX254" s="77">
        <v>26339.553625205899</v>
      </c>
      <c r="DY254" s="77">
        <v>55928.4</v>
      </c>
      <c r="DZ254" s="108">
        <v>0</v>
      </c>
      <c r="EB254" s="109">
        <v>255456.39082786121</v>
      </c>
      <c r="ED254" s="110">
        <v>5468</v>
      </c>
      <c r="EE254" s="111">
        <v>-6176.4586713342469</v>
      </c>
      <c r="EG254" s="112">
        <v>-11207.849980993706</v>
      </c>
      <c r="EI254" s="121">
        <v>1</v>
      </c>
      <c r="EJ254" s="77">
        <v>521.92128932215587</v>
      </c>
      <c r="EN254" s="114" t="s">
        <v>612</v>
      </c>
    </row>
    <row r="255" spans="1:144" hidden="1" x14ac:dyDescent="0.3">
      <c r="A255" s="81">
        <v>150000795</v>
      </c>
      <c r="B255" s="82" t="s">
        <v>613</v>
      </c>
      <c r="C255" s="490" t="s">
        <v>1022</v>
      </c>
      <c r="D255" s="84">
        <v>2762.24</v>
      </c>
      <c r="E255" s="115">
        <v>2762.24</v>
      </c>
      <c r="F255" s="104"/>
      <c r="G255" s="104">
        <v>0</v>
      </c>
      <c r="H255" s="88">
        <v>47679.65324765176</v>
      </c>
      <c r="I255" s="88">
        <v>46046.678020027481</v>
      </c>
      <c r="J255" s="116">
        <v>-1632.9752276242798</v>
      </c>
      <c r="K255" s="88">
        <v>9333.5786216339384</v>
      </c>
      <c r="L255" s="88">
        <v>9062.7803691572371</v>
      </c>
      <c r="M255" s="116">
        <v>-270.79825247670124</v>
      </c>
      <c r="N255" s="88">
        <v>0</v>
      </c>
      <c r="O255" s="88">
        <v>0</v>
      </c>
      <c r="P255" s="116">
        <v>0</v>
      </c>
      <c r="Q255" s="88">
        <v>0</v>
      </c>
      <c r="R255" s="88">
        <v>0</v>
      </c>
      <c r="S255" s="116">
        <v>0</v>
      </c>
      <c r="T255" s="88">
        <v>0</v>
      </c>
      <c r="U255" s="88">
        <v>0</v>
      </c>
      <c r="V255" s="116">
        <v>0</v>
      </c>
      <c r="W255" s="88">
        <v>29178.430143693535</v>
      </c>
      <c r="X255" s="88">
        <v>26245.623183137475</v>
      </c>
      <c r="Y255" s="116">
        <v>-2932.8069605560595</v>
      </c>
      <c r="Z255" s="88">
        <v>2983.2192</v>
      </c>
      <c r="AA255" s="88">
        <v>536.4</v>
      </c>
      <c r="AB255" s="116">
        <v>-2446.8191999999999</v>
      </c>
      <c r="AC255" s="88">
        <v>54848.505607639374</v>
      </c>
      <c r="AD255" s="88">
        <v>65351.275013826657</v>
      </c>
      <c r="AE255" s="117">
        <v>10502.769406187283</v>
      </c>
      <c r="AF255" s="91">
        <v>144023.38682061862</v>
      </c>
      <c r="AG255" s="92">
        <v>147242.75658614884</v>
      </c>
      <c r="AH255" s="116">
        <v>3219.369765530224</v>
      </c>
      <c r="AI255" s="88">
        <v>0</v>
      </c>
      <c r="AJ255" s="88">
        <v>0</v>
      </c>
      <c r="AK255" s="116">
        <v>0</v>
      </c>
      <c r="AL255" s="88">
        <v>0</v>
      </c>
      <c r="AM255" s="88">
        <v>0</v>
      </c>
      <c r="AN255" s="116">
        <v>0</v>
      </c>
      <c r="AO255" s="88">
        <v>12046.340219484257</v>
      </c>
      <c r="AP255" s="88">
        <v>11102.010032788276</v>
      </c>
      <c r="AQ255" s="116">
        <v>-944.33018669598096</v>
      </c>
      <c r="AR255" s="88">
        <v>159659.91696126689</v>
      </c>
      <c r="AS255" s="88">
        <v>361035</v>
      </c>
      <c r="AT255" s="118">
        <v>201375.08303873311</v>
      </c>
      <c r="AU255" s="88">
        <v>13924.495400123966</v>
      </c>
      <c r="AV255" s="88">
        <v>11400.284873793415</v>
      </c>
      <c r="AW255" s="94">
        <v>-2524.2105263305511</v>
      </c>
      <c r="AX255" s="88">
        <v>18213.237689465273</v>
      </c>
      <c r="AY255" s="88">
        <v>7211</v>
      </c>
      <c r="AZ255" s="117">
        <v>-11002.237689465273</v>
      </c>
      <c r="BA255" s="88">
        <v>0</v>
      </c>
      <c r="BB255" s="88">
        <v>0</v>
      </c>
      <c r="BC255" s="94">
        <v>0</v>
      </c>
      <c r="BD255" s="88">
        <v>0</v>
      </c>
      <c r="BE255" s="88">
        <v>0</v>
      </c>
      <c r="BF255" s="95">
        <v>0</v>
      </c>
      <c r="BG255" s="88">
        <v>0</v>
      </c>
      <c r="BH255" s="88">
        <v>16</v>
      </c>
      <c r="BI255" s="94">
        <v>16</v>
      </c>
      <c r="BJ255" s="88">
        <v>11876.738158334825</v>
      </c>
      <c r="BK255" s="88">
        <v>944</v>
      </c>
      <c r="BL255" s="95">
        <v>-10932.738158334825</v>
      </c>
      <c r="BM255" s="88">
        <v>745.8048</v>
      </c>
      <c r="BN255" s="88">
        <v>0</v>
      </c>
      <c r="BO255" s="94">
        <v>-745.8048</v>
      </c>
      <c r="BP255" s="91">
        <v>44760.276047924061</v>
      </c>
      <c r="BQ255" s="96">
        <v>19571.284873793415</v>
      </c>
      <c r="BR255" s="94">
        <v>-25188.991174130646</v>
      </c>
      <c r="BS255" s="88">
        <v>159480.95841229905</v>
      </c>
      <c r="BT255" s="88">
        <v>199616.52953419654</v>
      </c>
      <c r="BU255" s="116">
        <v>40135.57112189749</v>
      </c>
      <c r="BV255" s="88">
        <v>71873.809746574552</v>
      </c>
      <c r="BW255" s="88">
        <v>77833.477215783234</v>
      </c>
      <c r="BX255" s="116">
        <v>5959.6674692086817</v>
      </c>
      <c r="BY255" s="88">
        <v>43952.979527791955</v>
      </c>
      <c r="BZ255" s="88">
        <v>36943.075777572769</v>
      </c>
      <c r="CA255" s="116">
        <v>-7009.9037502191859</v>
      </c>
      <c r="CB255" s="88">
        <v>7474.5959397983288</v>
      </c>
      <c r="CC255" s="88">
        <v>7690.1138183913963</v>
      </c>
      <c r="CD255" s="116">
        <v>215.51787859306751</v>
      </c>
      <c r="CE255" s="88">
        <v>907.19139613156506</v>
      </c>
      <c r="CF255" s="88">
        <v>1970.6849895580349</v>
      </c>
      <c r="CG255" s="116">
        <v>1063.4935934264699</v>
      </c>
      <c r="CH255" s="88">
        <v>28993.467594665439</v>
      </c>
      <c r="CI255" s="88">
        <v>19026.645051447631</v>
      </c>
      <c r="CJ255" s="116">
        <v>-9966.8225432178078</v>
      </c>
      <c r="CK255" s="88">
        <v>0</v>
      </c>
      <c r="CL255" s="88">
        <v>0</v>
      </c>
      <c r="CM255" s="116">
        <v>0</v>
      </c>
      <c r="CN255" s="88">
        <v>28993.467594665439</v>
      </c>
      <c r="CO255" s="96">
        <v>19026.645051447631</v>
      </c>
      <c r="CP255" s="116">
        <v>-9966.8225432178078</v>
      </c>
      <c r="CQ255" s="119">
        <v>673172.92266655469</v>
      </c>
      <c r="CR255" s="77">
        <v>882031.5778796802</v>
      </c>
      <c r="CS255" s="116">
        <v>208858.65521312552</v>
      </c>
      <c r="CT255" s="91">
        <v>807807.50719986565</v>
      </c>
      <c r="CU255" s="98">
        <v>1058437.8934556162</v>
      </c>
      <c r="CV255" s="117">
        <v>250630.38625575055</v>
      </c>
      <c r="CW255" s="88">
        <v>16119.355350778969</v>
      </c>
      <c r="CX255" s="88">
        <v>-234511.03090497156</v>
      </c>
      <c r="CY255" s="116">
        <v>-250630.38625575052</v>
      </c>
      <c r="CZ255" s="99">
        <v>250630.38625575049</v>
      </c>
      <c r="DA255" s="8">
        <v>3</v>
      </c>
      <c r="DB255" s="100">
        <v>49656.71</v>
      </c>
      <c r="DC255" s="100">
        <v>0</v>
      </c>
      <c r="DD255" s="100">
        <v>33980.33</v>
      </c>
      <c r="DE255" s="100">
        <v>0</v>
      </c>
      <c r="DF255" s="101">
        <v>-2135.6240790478769</v>
      </c>
      <c r="DG255" s="120">
        <v>9887122.350607736</v>
      </c>
      <c r="DH255" s="494">
        <v>12306.474496699102</v>
      </c>
      <c r="DI255" s="96">
        <f>VLOOKUP(A255,'[9]побудинковий звіт'!$A$9:$DQ$353,121,FALSE)</f>
        <v>71903.58</v>
      </c>
      <c r="DJ255" s="103">
        <v>5.674494394366671</v>
      </c>
      <c r="DK255" s="103"/>
      <c r="DL255" s="103">
        <v>5.0270406300424497</v>
      </c>
      <c r="DM255" s="104">
        <v>15674.315395895392</v>
      </c>
      <c r="DN255" s="104">
        <v>0</v>
      </c>
      <c r="DO255" s="105">
        <v>15674.315395895392</v>
      </c>
      <c r="DP255" s="2"/>
      <c r="DQ255" s="104">
        <v>15676.38</v>
      </c>
      <c r="DR255" s="104">
        <v>0</v>
      </c>
      <c r="DS255" s="104">
        <v>15676.38</v>
      </c>
      <c r="DT255" s="106">
        <v>15674.315395895392</v>
      </c>
      <c r="DU255" s="104">
        <v>2.064604104607497</v>
      </c>
      <c r="DV255" s="107">
        <v>1104</v>
      </c>
      <c r="DX255" s="77">
        <v>245304.23161102913</v>
      </c>
      <c r="DY255" s="77">
        <v>456727.54184855212</v>
      </c>
      <c r="DZ255" s="108">
        <v>33980.33</v>
      </c>
      <c r="EB255" s="109">
        <v>1915919.0035352027</v>
      </c>
      <c r="ED255" s="110">
        <v>8483</v>
      </c>
      <c r="EE255" s="111">
        <v>6347.3759209521231</v>
      </c>
      <c r="EG255" s="112">
        <v>229837.90268425978</v>
      </c>
      <c r="EI255" s="121">
        <v>5</v>
      </c>
      <c r="EJ255" s="77">
        <v>4304.6694952313865</v>
      </c>
      <c r="EN255" s="114" t="s">
        <v>614</v>
      </c>
    </row>
    <row r="256" spans="1:144" ht="13.95" hidden="1" customHeight="1" x14ac:dyDescent="0.3">
      <c r="A256" s="81">
        <v>150000798</v>
      </c>
      <c r="B256" s="82" t="s">
        <v>642</v>
      </c>
      <c r="C256" s="490" t="s">
        <v>643</v>
      </c>
      <c r="D256" s="84">
        <v>1317.9</v>
      </c>
      <c r="E256" s="115">
        <v>996.3</v>
      </c>
      <c r="F256" s="104"/>
      <c r="G256" s="104">
        <v>321.60000000000002</v>
      </c>
      <c r="H256" s="88">
        <v>17561.749002488192</v>
      </c>
      <c r="I256" s="88">
        <v>17931.19980694757</v>
      </c>
      <c r="J256" s="116">
        <v>369.45080445937856</v>
      </c>
      <c r="K256" s="88">
        <v>3299.5369934138566</v>
      </c>
      <c r="L256" s="88">
        <v>3331.9028392207433</v>
      </c>
      <c r="M256" s="116">
        <v>32.365845806886682</v>
      </c>
      <c r="N256" s="88">
        <v>8281.3330738767927</v>
      </c>
      <c r="O256" s="88">
        <v>7874.5357510891781</v>
      </c>
      <c r="P256" s="116">
        <v>-406.79732278761458</v>
      </c>
      <c r="Q256" s="88">
        <v>0</v>
      </c>
      <c r="R256" s="88">
        <v>0</v>
      </c>
      <c r="S256" s="116">
        <v>0</v>
      </c>
      <c r="T256" s="88">
        <v>0</v>
      </c>
      <c r="U256" s="88">
        <v>0</v>
      </c>
      <c r="V256" s="116">
        <v>0</v>
      </c>
      <c r="W256" s="88">
        <v>12176.960773602599</v>
      </c>
      <c r="X256" s="88">
        <v>10149.73807421649</v>
      </c>
      <c r="Y256" s="116">
        <v>-2027.2226993861095</v>
      </c>
      <c r="Z256" s="88">
        <v>1429.2720000000006</v>
      </c>
      <c r="AA256" s="88">
        <v>0</v>
      </c>
      <c r="AB256" s="116">
        <v>-1429.2720000000006</v>
      </c>
      <c r="AC256" s="88">
        <v>28372.137288141592</v>
      </c>
      <c r="AD256" s="88">
        <v>31207.778814397025</v>
      </c>
      <c r="AE256" s="117">
        <v>2835.6415262554328</v>
      </c>
      <c r="AF256" s="91">
        <v>71120.989131523034</v>
      </c>
      <c r="AG256" s="92">
        <v>70495.155285871006</v>
      </c>
      <c r="AH256" s="116">
        <v>-625.83384565202869</v>
      </c>
      <c r="AI256" s="88">
        <v>0</v>
      </c>
      <c r="AJ256" s="88">
        <v>0</v>
      </c>
      <c r="AK256" s="116">
        <v>0</v>
      </c>
      <c r="AL256" s="88">
        <v>0</v>
      </c>
      <c r="AM256" s="88">
        <v>0</v>
      </c>
      <c r="AN256" s="116">
        <v>0</v>
      </c>
      <c r="AO256" s="88">
        <v>10078.182413850049</v>
      </c>
      <c r="AP256" s="88">
        <v>10344.336567674603</v>
      </c>
      <c r="AQ256" s="116">
        <v>266.15415382455467</v>
      </c>
      <c r="AR256" s="88">
        <v>63244.422531456956</v>
      </c>
      <c r="AS256" s="88">
        <v>128711.51565274208</v>
      </c>
      <c r="AT256" s="118">
        <v>65467.093121285121</v>
      </c>
      <c r="AU256" s="88">
        <v>5987.5309808282855</v>
      </c>
      <c r="AV256" s="88">
        <v>907</v>
      </c>
      <c r="AW256" s="94">
        <v>-5080.5309808282855</v>
      </c>
      <c r="AX256" s="88">
        <v>6439.3161231435415</v>
      </c>
      <c r="AY256" s="88">
        <v>0</v>
      </c>
      <c r="AZ256" s="117">
        <v>-6439.3161231435415</v>
      </c>
      <c r="BA256" s="88">
        <v>3686.7865745866711</v>
      </c>
      <c r="BB256" s="88">
        <v>6977</v>
      </c>
      <c r="BC256" s="94">
        <v>3290.2134254133289</v>
      </c>
      <c r="BD256" s="88">
        <v>0</v>
      </c>
      <c r="BE256" s="88">
        <v>0</v>
      </c>
      <c r="BF256" s="95">
        <v>0</v>
      </c>
      <c r="BG256" s="88">
        <v>0</v>
      </c>
      <c r="BH256" s="88">
        <v>378</v>
      </c>
      <c r="BI256" s="94">
        <v>378</v>
      </c>
      <c r="BJ256" s="88">
        <v>3117.66812541631</v>
      </c>
      <c r="BK256" s="88">
        <v>1905</v>
      </c>
      <c r="BL256" s="95">
        <v>-1212.66812541631</v>
      </c>
      <c r="BM256" s="88">
        <v>357.31800000000015</v>
      </c>
      <c r="BN256" s="88">
        <v>0</v>
      </c>
      <c r="BO256" s="94">
        <v>-357.31800000000015</v>
      </c>
      <c r="BP256" s="91">
        <v>19588.619803974809</v>
      </c>
      <c r="BQ256" s="96">
        <v>10167</v>
      </c>
      <c r="BR256" s="94">
        <v>-9421.6198039748087</v>
      </c>
      <c r="BS256" s="88">
        <v>40618.456655275266</v>
      </c>
      <c r="BT256" s="88">
        <v>62335.358709165681</v>
      </c>
      <c r="BU256" s="116">
        <v>21716.902053890415</v>
      </c>
      <c r="BV256" s="88">
        <v>35688.373640978774</v>
      </c>
      <c r="BW256" s="88">
        <v>39313.760832285625</v>
      </c>
      <c r="BX256" s="116">
        <v>3625.3871913068506</v>
      </c>
      <c r="BY256" s="88">
        <v>22883.772211275729</v>
      </c>
      <c r="BZ256" s="88">
        <v>16877.680441351946</v>
      </c>
      <c r="CA256" s="116">
        <v>-6006.0917699237834</v>
      </c>
      <c r="CB256" s="88">
        <v>6094.4743004021184</v>
      </c>
      <c r="CC256" s="88">
        <v>6270.198604824931</v>
      </c>
      <c r="CD256" s="116">
        <v>175.72430442281257</v>
      </c>
      <c r="CE256" s="88">
        <v>739.68609056597563</v>
      </c>
      <c r="CF256" s="88">
        <v>0</v>
      </c>
      <c r="CG256" s="116">
        <v>-739.68609056597563</v>
      </c>
      <c r="CH256" s="88">
        <v>15420.895106778149</v>
      </c>
      <c r="CI256" s="88">
        <v>10011.303345870891</v>
      </c>
      <c r="CJ256" s="116">
        <v>-5409.5917609072585</v>
      </c>
      <c r="CK256" s="88">
        <v>0</v>
      </c>
      <c r="CL256" s="88">
        <v>0</v>
      </c>
      <c r="CM256" s="116">
        <v>0</v>
      </c>
      <c r="CN256" s="88">
        <v>15420.895106778149</v>
      </c>
      <c r="CO256" s="96">
        <v>10011.303345870891</v>
      </c>
      <c r="CP256" s="116">
        <v>-5409.5917609072585</v>
      </c>
      <c r="CQ256" s="119">
        <v>285477.87188608083</v>
      </c>
      <c r="CR256" s="77">
        <v>354526.30943978677</v>
      </c>
      <c r="CS256" s="116">
        <v>69048.437553705939</v>
      </c>
      <c r="CT256" s="91">
        <v>342573.446263297</v>
      </c>
      <c r="CU256" s="98">
        <v>425431.57132774411</v>
      </c>
      <c r="CV256" s="117">
        <v>82858.125064447115</v>
      </c>
      <c r="CW256" s="88">
        <v>11806.918940163434</v>
      </c>
      <c r="CX256" s="88">
        <v>-71051.206124283606</v>
      </c>
      <c r="CY256" s="116">
        <v>-82858.125064447042</v>
      </c>
      <c r="CZ256" s="99">
        <v>82858.125064447071</v>
      </c>
      <c r="DA256" s="8">
        <v>2</v>
      </c>
      <c r="DB256" s="100">
        <v>28651.32</v>
      </c>
      <c r="DC256" s="100">
        <v>2038.9399999999998</v>
      </c>
      <c r="DD256" s="100">
        <v>23396.18</v>
      </c>
      <c r="DE256" s="100">
        <v>638.72999999999979</v>
      </c>
      <c r="DF256" s="101">
        <v>96299.250653039519</v>
      </c>
      <c r="DG256" s="120">
        <v>4252564.3824415253</v>
      </c>
      <c r="DH256" s="494">
        <v>4438.7672834588284</v>
      </c>
      <c r="DI256" s="96">
        <f>VLOOKUP(A256,'[9]побудинковий звіт'!$A$9:$DQ$353,121,FALSE)</f>
        <v>0</v>
      </c>
      <c r="DJ256" s="103">
        <v>5.2752042217648372</v>
      </c>
      <c r="DK256" s="103"/>
      <c r="DL256" s="103">
        <v>4.3538781191186189</v>
      </c>
      <c r="DM256" s="104">
        <v>5255.6859661443068</v>
      </c>
      <c r="DN256" s="104">
        <v>1400.2072031085479</v>
      </c>
      <c r="DO256" s="105">
        <v>6655.8931692528549</v>
      </c>
      <c r="DP256" s="2"/>
      <c r="DQ256" s="104">
        <v>5255.14</v>
      </c>
      <c r="DR256" s="104">
        <v>1400.21</v>
      </c>
      <c r="DS256" s="104">
        <v>6655.35</v>
      </c>
      <c r="DT256" s="106">
        <v>6688.3609408101875</v>
      </c>
      <c r="DU256" s="104">
        <v>-33.010940810187094</v>
      </c>
      <c r="DV256" s="107">
        <v>1136</v>
      </c>
      <c r="DX256" s="77">
        <v>99399.65080251811</v>
      </c>
      <c r="DY256" s="77">
        <v>166654.21878329047</v>
      </c>
      <c r="DZ256" s="108">
        <v>24034.91</v>
      </c>
      <c r="EB256" s="109">
        <v>758933.0703774835</v>
      </c>
      <c r="ED256" s="110">
        <v>24456</v>
      </c>
      <c r="EE256" s="111">
        <v>120755.25065303952</v>
      </c>
      <c r="EG256" s="112">
        <v>85907.952975026245</v>
      </c>
      <c r="EI256" s="121">
        <v>4</v>
      </c>
      <c r="EJ256" s="77">
        <v>1863.1711695406009</v>
      </c>
      <c r="EN256" s="114" t="s">
        <v>643</v>
      </c>
    </row>
    <row r="257" spans="1:144" hidden="1" x14ac:dyDescent="0.3">
      <c r="A257" s="81">
        <v>150000819</v>
      </c>
      <c r="B257" s="82" t="s">
        <v>644</v>
      </c>
      <c r="C257" s="490" t="s">
        <v>645</v>
      </c>
      <c r="D257" s="84">
        <v>6739.25</v>
      </c>
      <c r="E257" s="115">
        <v>6584.95</v>
      </c>
      <c r="F257" s="104">
        <v>226.3</v>
      </c>
      <c r="G257" s="104">
        <v>154.30000000000001</v>
      </c>
      <c r="H257" s="88">
        <v>120208.41464684851</v>
      </c>
      <c r="I257" s="88">
        <v>116416.3404390669</v>
      </c>
      <c r="J257" s="116">
        <v>-3792.0742077816103</v>
      </c>
      <c r="K257" s="88">
        <v>21009.400439202538</v>
      </c>
      <c r="L257" s="88">
        <v>20420.844588211545</v>
      </c>
      <c r="M257" s="116">
        <v>-588.55585099099335</v>
      </c>
      <c r="N257" s="88">
        <v>37543.87760712194</v>
      </c>
      <c r="O257" s="88">
        <v>37548.929417420528</v>
      </c>
      <c r="P257" s="116">
        <v>5.0518102985879523</v>
      </c>
      <c r="Q257" s="88">
        <v>9521.0249524682295</v>
      </c>
      <c r="R257" s="88">
        <v>9531.7979541859859</v>
      </c>
      <c r="S257" s="116">
        <v>10.773001717756415</v>
      </c>
      <c r="T257" s="88">
        <v>5101.5672673075878</v>
      </c>
      <c r="U257" s="88">
        <v>4221.6833561578605</v>
      </c>
      <c r="V257" s="116">
        <v>-879.88391114972728</v>
      </c>
      <c r="W257" s="88">
        <v>41534.325446148883</v>
      </c>
      <c r="X257" s="88">
        <v>40926.103036963519</v>
      </c>
      <c r="Y257" s="116">
        <v>-608.22240918536409</v>
      </c>
      <c r="Z257" s="88">
        <v>7314.0299999999979</v>
      </c>
      <c r="AA257" s="88">
        <v>0</v>
      </c>
      <c r="AB257" s="116">
        <v>-7314.0299999999979</v>
      </c>
      <c r="AC257" s="88">
        <v>142289.35007722789</v>
      </c>
      <c r="AD257" s="88">
        <v>160078.77508228735</v>
      </c>
      <c r="AE257" s="117">
        <v>17789.425005059456</v>
      </c>
      <c r="AF257" s="91">
        <v>384521.99043632561</v>
      </c>
      <c r="AG257" s="92">
        <v>389144.47387429368</v>
      </c>
      <c r="AH257" s="116">
        <v>4622.4834379680688</v>
      </c>
      <c r="AI257" s="88">
        <v>224274.79688266304</v>
      </c>
      <c r="AJ257" s="88">
        <v>218302.47644286189</v>
      </c>
      <c r="AK257" s="116">
        <v>-5972.3204398011439</v>
      </c>
      <c r="AL257" s="88">
        <v>6914.6140245832366</v>
      </c>
      <c r="AM257" s="88">
        <v>3319.9775354328822</v>
      </c>
      <c r="AN257" s="116">
        <v>-3594.6364891503545</v>
      </c>
      <c r="AO257" s="88">
        <v>22078.974511221222</v>
      </c>
      <c r="AP257" s="88">
        <v>21571.632474801158</v>
      </c>
      <c r="AQ257" s="116">
        <v>-507.34203642006469</v>
      </c>
      <c r="AR257" s="88">
        <v>427911.15989233926</v>
      </c>
      <c r="AS257" s="88">
        <v>445980.37</v>
      </c>
      <c r="AT257" s="118">
        <v>18069.210107660736</v>
      </c>
      <c r="AU257" s="88">
        <v>28302.326463928905</v>
      </c>
      <c r="AV257" s="88">
        <v>22148</v>
      </c>
      <c r="AW257" s="94">
        <v>-6154.3264639289046</v>
      </c>
      <c r="AX257" s="88">
        <v>33952.211359429231</v>
      </c>
      <c r="AY257" s="88">
        <v>11992.624912880501</v>
      </c>
      <c r="AZ257" s="117">
        <v>-21959.586446548732</v>
      </c>
      <c r="BA257" s="88">
        <v>17449.111840634127</v>
      </c>
      <c r="BB257" s="88">
        <v>71956.576188440973</v>
      </c>
      <c r="BC257" s="94">
        <v>54507.464347806846</v>
      </c>
      <c r="BD257" s="88">
        <v>23577.615374166755</v>
      </c>
      <c r="BE257" s="88">
        <v>40814</v>
      </c>
      <c r="BF257" s="95">
        <v>17236.384625833245</v>
      </c>
      <c r="BG257" s="88">
        <v>10678.445965798974</v>
      </c>
      <c r="BH257" s="88">
        <v>50</v>
      </c>
      <c r="BI257" s="94">
        <v>-10628.445965798974</v>
      </c>
      <c r="BJ257" s="88">
        <v>12365.524553704763</v>
      </c>
      <c r="BK257" s="88">
        <v>5492</v>
      </c>
      <c r="BL257" s="95">
        <v>-6873.5245537047631</v>
      </c>
      <c r="BM257" s="88">
        <v>1828.5074999999995</v>
      </c>
      <c r="BN257" s="88">
        <v>0</v>
      </c>
      <c r="BO257" s="94">
        <v>-1828.5074999999995</v>
      </c>
      <c r="BP257" s="91">
        <v>128153.74305766274</v>
      </c>
      <c r="BQ257" s="96">
        <v>152453.20110132147</v>
      </c>
      <c r="BR257" s="94">
        <v>24299.458043658728</v>
      </c>
      <c r="BS257" s="88">
        <v>247461.58143821132</v>
      </c>
      <c r="BT257" s="88">
        <v>269731.60139460891</v>
      </c>
      <c r="BU257" s="116">
        <v>22270.019956397591</v>
      </c>
      <c r="BV257" s="88">
        <v>241694.22273573565</v>
      </c>
      <c r="BW257" s="88">
        <v>244426.49989785405</v>
      </c>
      <c r="BX257" s="116">
        <v>2732.2771621184074</v>
      </c>
      <c r="BY257" s="88">
        <v>51475.253870801884</v>
      </c>
      <c r="BZ257" s="88">
        <v>53199.477297959485</v>
      </c>
      <c r="CA257" s="116">
        <v>1724.2234271576017</v>
      </c>
      <c r="CB257" s="88">
        <v>2863.9089103553024</v>
      </c>
      <c r="CC257" s="88">
        <v>2887.0734471776582</v>
      </c>
      <c r="CD257" s="116">
        <v>23.164536822355785</v>
      </c>
      <c r="CE257" s="88">
        <v>340.58380059546812</v>
      </c>
      <c r="CF257" s="88">
        <v>0</v>
      </c>
      <c r="CG257" s="116">
        <v>-340.58380059546812</v>
      </c>
      <c r="CH257" s="88">
        <v>72510.410762499901</v>
      </c>
      <c r="CI257" s="88">
        <v>59314.664335699286</v>
      </c>
      <c r="CJ257" s="116">
        <v>-13195.746426800615</v>
      </c>
      <c r="CK257" s="88">
        <v>108765.66069374986</v>
      </c>
      <c r="CL257" s="88">
        <v>88968.38707493103</v>
      </c>
      <c r="CM257" s="116">
        <v>-19797.273618818828</v>
      </c>
      <c r="CN257" s="88">
        <v>181276.07145624975</v>
      </c>
      <c r="CO257" s="96">
        <v>148283.05141063032</v>
      </c>
      <c r="CP257" s="116">
        <v>-32993.020045619429</v>
      </c>
      <c r="CQ257" s="119">
        <v>1918966.9010167443</v>
      </c>
      <c r="CR257" s="77">
        <v>1949299.8348769415</v>
      </c>
      <c r="CS257" s="116">
        <v>30332.933860197198</v>
      </c>
      <c r="CT257" s="91">
        <v>2302760.2812200929</v>
      </c>
      <c r="CU257" s="98">
        <v>2339159.8018523296</v>
      </c>
      <c r="CV257" s="117">
        <v>36399.52063223673</v>
      </c>
      <c r="CW257" s="88">
        <v>79714.744472074875</v>
      </c>
      <c r="CX257" s="88">
        <v>43315.223839838683</v>
      </c>
      <c r="CY257" s="116">
        <v>-36399.520632236192</v>
      </c>
      <c r="CZ257" s="99">
        <v>36399.520632236425</v>
      </c>
      <c r="DA257" s="8">
        <v>3</v>
      </c>
      <c r="DB257" s="100">
        <v>57480.99</v>
      </c>
      <c r="DC257" s="100">
        <v>15546.26</v>
      </c>
      <c r="DD257" s="100">
        <v>13463.799999999996</v>
      </c>
      <c r="DE257" s="100">
        <v>14840.4</v>
      </c>
      <c r="DF257" s="101">
        <v>-14458.324605910806</v>
      </c>
      <c r="DG257" s="120">
        <v>28589700.308306012</v>
      </c>
      <c r="DH257" s="494">
        <v>29337.609779395978</v>
      </c>
      <c r="DI257" s="96">
        <f>VLOOKUP(A257,'[9]побудинковий звіт'!$A$9:$DQ$353,121,FALSE)</f>
        <v>58656.52</v>
      </c>
      <c r="DJ257" s="103">
        <v>5.5386908077964438</v>
      </c>
      <c r="DK257" s="103">
        <v>6.7255476956885545</v>
      </c>
      <c r="DL257" s="103">
        <v>4.5745983957241814</v>
      </c>
      <c r="DM257" s="104">
        <v>44018.809584994357</v>
      </c>
      <c r="DN257" s="104">
        <v>705.86053246024119</v>
      </c>
      <c r="DO257" s="105">
        <v>44724.670117454596</v>
      </c>
      <c r="DP257" s="2"/>
      <c r="DQ257" s="104">
        <v>44006.43</v>
      </c>
      <c r="DR257" s="104">
        <v>705.8599999999999</v>
      </c>
      <c r="DS257" s="104">
        <v>44712.29</v>
      </c>
      <c r="DT257" s="106">
        <v>45085.80325013509</v>
      </c>
      <c r="DU257" s="104">
        <v>-373.51325013508904</v>
      </c>
      <c r="DV257" s="107">
        <v>1476.0000000000002</v>
      </c>
      <c r="DX257" s="77">
        <v>667277.8835400024</v>
      </c>
      <c r="DY257" s="77">
        <v>718120.28532158572</v>
      </c>
      <c r="DZ257" s="108">
        <v>28304.199999999997</v>
      </c>
      <c r="EB257" s="109">
        <v>5134933.9187080711</v>
      </c>
      <c r="ED257" s="110">
        <v>40933</v>
      </c>
      <c r="EE257" s="111">
        <v>26474.675394089194</v>
      </c>
      <c r="EG257" s="112">
        <v>79599.628382698153</v>
      </c>
      <c r="EI257" s="121">
        <v>10</v>
      </c>
      <c r="EJ257" s="77">
        <v>15029.355434422767</v>
      </c>
      <c r="EN257" s="114" t="s">
        <v>645</v>
      </c>
    </row>
    <row r="258" spans="1:144" hidden="1" x14ac:dyDescent="0.3">
      <c r="A258" s="81">
        <v>150000820</v>
      </c>
      <c r="B258" s="82" t="s">
        <v>646</v>
      </c>
      <c r="C258" s="490" t="s">
        <v>647</v>
      </c>
      <c r="D258" s="84">
        <v>4188.63</v>
      </c>
      <c r="E258" s="115">
        <v>4138.63</v>
      </c>
      <c r="F258" s="104">
        <v>406.76</v>
      </c>
      <c r="G258" s="104">
        <v>50</v>
      </c>
      <c r="H258" s="88">
        <v>66230.931424951632</v>
      </c>
      <c r="I258" s="88">
        <v>64393.8865710393</v>
      </c>
      <c r="J258" s="116">
        <v>-1837.0448539123317</v>
      </c>
      <c r="K258" s="88">
        <v>12872.276060511991</v>
      </c>
      <c r="L258" s="88">
        <v>12573.076501081941</v>
      </c>
      <c r="M258" s="116">
        <v>-299.1995594300497</v>
      </c>
      <c r="N258" s="88">
        <v>24112.881289004468</v>
      </c>
      <c r="O258" s="88">
        <v>24113.349660320848</v>
      </c>
      <c r="P258" s="116">
        <v>0.46837131637948914</v>
      </c>
      <c r="Q258" s="88">
        <v>6555.973175971566</v>
      </c>
      <c r="R258" s="88">
        <v>6561.0632174725824</v>
      </c>
      <c r="S258" s="116">
        <v>5.0900415010164579</v>
      </c>
      <c r="T258" s="88">
        <v>3183.3466979633531</v>
      </c>
      <c r="U258" s="88">
        <v>2634.2916265085951</v>
      </c>
      <c r="V258" s="116">
        <v>-549.05507145475804</v>
      </c>
      <c r="W258" s="88">
        <v>25946.487875167801</v>
      </c>
      <c r="X258" s="88">
        <v>26328.686982549199</v>
      </c>
      <c r="Y258" s="116">
        <v>382.19910738139879</v>
      </c>
      <c r="Z258" s="88">
        <v>4525.9019999999991</v>
      </c>
      <c r="AA258" s="88">
        <v>0</v>
      </c>
      <c r="AB258" s="116">
        <v>-4525.9019999999991</v>
      </c>
      <c r="AC258" s="88">
        <v>87870.434222677199</v>
      </c>
      <c r="AD258" s="88">
        <v>99108.16001747323</v>
      </c>
      <c r="AE258" s="117">
        <v>11237.725794796032</v>
      </c>
      <c r="AF258" s="91">
        <v>231298.23274624799</v>
      </c>
      <c r="AG258" s="92">
        <v>235712.51457644568</v>
      </c>
      <c r="AH258" s="116">
        <v>4414.2818301976949</v>
      </c>
      <c r="AI258" s="88">
        <v>181696.47088098616</v>
      </c>
      <c r="AJ258" s="88">
        <v>179701.1209627369</v>
      </c>
      <c r="AK258" s="116">
        <v>-1995.3499182492669</v>
      </c>
      <c r="AL258" s="88">
        <v>0</v>
      </c>
      <c r="AM258" s="88">
        <v>0</v>
      </c>
      <c r="AN258" s="116">
        <v>0</v>
      </c>
      <c r="AO258" s="88">
        <v>13985.977701583843</v>
      </c>
      <c r="AP258" s="88">
        <v>13645.634378400062</v>
      </c>
      <c r="AQ258" s="116">
        <v>-340.34332318378074</v>
      </c>
      <c r="AR258" s="88">
        <v>288856.18570412014</v>
      </c>
      <c r="AS258" s="88">
        <v>237296.41606622032</v>
      </c>
      <c r="AT258" s="118">
        <v>-51559.769637899823</v>
      </c>
      <c r="AU258" s="88">
        <v>14214.491828865042</v>
      </c>
      <c r="AV258" s="88">
        <v>3753.8535805925976</v>
      </c>
      <c r="AW258" s="94">
        <v>-10460.638248272444</v>
      </c>
      <c r="AX258" s="88">
        <v>20826.228123419605</v>
      </c>
      <c r="AY258" s="88">
        <v>17552.533503882165</v>
      </c>
      <c r="AZ258" s="117">
        <v>-3273.6946195374403</v>
      </c>
      <c r="BA258" s="88">
        <v>10957.450986724851</v>
      </c>
      <c r="BB258" s="88">
        <v>61457</v>
      </c>
      <c r="BC258" s="94">
        <v>50499.549013275151</v>
      </c>
      <c r="BD258" s="88">
        <v>16665.289629303166</v>
      </c>
      <c r="BE258" s="88">
        <v>2123</v>
      </c>
      <c r="BF258" s="95">
        <v>-14542.289629303166</v>
      </c>
      <c r="BG258" s="88">
        <v>6664.3927379831712</v>
      </c>
      <c r="BH258" s="88">
        <v>9807</v>
      </c>
      <c r="BI258" s="94">
        <v>3142.6072620168288</v>
      </c>
      <c r="BJ258" s="88">
        <v>6087.6986044707219</v>
      </c>
      <c r="BK258" s="88">
        <v>12484.914476106902</v>
      </c>
      <c r="BL258" s="95">
        <v>6397.2158716361801</v>
      </c>
      <c r="BM258" s="88">
        <v>1131.4754999999998</v>
      </c>
      <c r="BN258" s="88">
        <v>0</v>
      </c>
      <c r="BO258" s="94">
        <v>-1131.4754999999998</v>
      </c>
      <c r="BP258" s="91">
        <v>76547.027410766546</v>
      </c>
      <c r="BQ258" s="96">
        <v>107178.30156058166</v>
      </c>
      <c r="BR258" s="94">
        <v>30631.274149815115</v>
      </c>
      <c r="BS258" s="88">
        <v>233878.43176623367</v>
      </c>
      <c r="BT258" s="88">
        <v>233105.79411895355</v>
      </c>
      <c r="BU258" s="116">
        <v>-772.63764728012029</v>
      </c>
      <c r="BV258" s="88">
        <v>155942.26311346833</v>
      </c>
      <c r="BW258" s="88">
        <v>146957.33011420717</v>
      </c>
      <c r="BX258" s="116">
        <v>-8984.9329992611601</v>
      </c>
      <c r="BY258" s="88">
        <v>37413.2142780758</v>
      </c>
      <c r="BZ258" s="88">
        <v>42170.841588836163</v>
      </c>
      <c r="CA258" s="116">
        <v>4757.6273107603629</v>
      </c>
      <c r="CB258" s="88">
        <v>5772.3623377727781</v>
      </c>
      <c r="CC258" s="88">
        <v>5905.3775055906635</v>
      </c>
      <c r="CD258" s="116">
        <v>133.01516781788541</v>
      </c>
      <c r="CE258" s="88">
        <v>696.64868303618459</v>
      </c>
      <c r="CF258" s="88">
        <v>0</v>
      </c>
      <c r="CG258" s="116">
        <v>-696.64868303618459</v>
      </c>
      <c r="CH258" s="88">
        <v>140870.76514088007</v>
      </c>
      <c r="CI258" s="88">
        <v>122386.55255292448</v>
      </c>
      <c r="CJ258" s="116">
        <v>-18484.212587955597</v>
      </c>
      <c r="CK258" s="88">
        <v>42421.351609964731</v>
      </c>
      <c r="CL258" s="88">
        <v>46527.115893415612</v>
      </c>
      <c r="CM258" s="116">
        <v>4105.7642834508806</v>
      </c>
      <c r="CN258" s="88">
        <v>183292.11675084481</v>
      </c>
      <c r="CO258" s="96">
        <v>168913.66844634007</v>
      </c>
      <c r="CP258" s="116">
        <v>-14378.448304504738</v>
      </c>
      <c r="CQ258" s="119">
        <v>1409378.9313731364</v>
      </c>
      <c r="CR258" s="77">
        <v>1370586.9993183122</v>
      </c>
      <c r="CS258" s="116">
        <v>-38791.932054824196</v>
      </c>
      <c r="CT258" s="91">
        <v>1691254.7176477637</v>
      </c>
      <c r="CU258" s="98">
        <v>1644704.3991819746</v>
      </c>
      <c r="CV258" s="117">
        <v>-46550.318465789082</v>
      </c>
      <c r="CW258" s="88">
        <v>49193.986945414494</v>
      </c>
      <c r="CX258" s="88">
        <v>95744.305411203299</v>
      </c>
      <c r="CY258" s="116">
        <v>46550.318465788805</v>
      </c>
      <c r="CZ258" s="99">
        <v>-46550.31846578847</v>
      </c>
      <c r="DA258" s="8">
        <v>3</v>
      </c>
      <c r="DB258" s="100">
        <v>37602.230000000003</v>
      </c>
      <c r="DC258" s="100">
        <v>282.92</v>
      </c>
      <c r="DD258" s="100">
        <v>4923.9400000000023</v>
      </c>
      <c r="DE258" s="100">
        <v>-0.19999999999998863</v>
      </c>
      <c r="DF258" s="101">
        <v>-42845.231504675932</v>
      </c>
      <c r="DG258" s="120">
        <v>20885384.455118138</v>
      </c>
      <c r="DH258" s="494">
        <v>18438.638404437632</v>
      </c>
      <c r="DI258" s="96">
        <f>VLOOKUP(A258,'[9]побудинковий звіт'!$A$9:$DQ$353,121,FALSE)</f>
        <v>1721.9</v>
      </c>
      <c r="DJ258" s="103">
        <v>6.6549573341133863</v>
      </c>
      <c r="DK258" s="103">
        <v>8.03051213994625</v>
      </c>
      <c r="DL258" s="103">
        <v>5.6622874178296785</v>
      </c>
      <c r="DM258" s="104">
        <v>32675.797784925173</v>
      </c>
      <c r="DN258" s="104">
        <v>283.11437089148393</v>
      </c>
      <c r="DO258" s="105">
        <v>32958.912155816659</v>
      </c>
      <c r="DP258" s="2"/>
      <c r="DQ258" s="104">
        <v>32678.29</v>
      </c>
      <c r="DR258" s="104">
        <v>283.12</v>
      </c>
      <c r="DS258" s="104">
        <v>32961.410000000003</v>
      </c>
      <c r="DT258" s="106">
        <v>33056.327659725473</v>
      </c>
      <c r="DU258" s="104">
        <v>-94.917659725470003</v>
      </c>
      <c r="DV258" s="107">
        <v>1102</v>
      </c>
      <c r="DX258" s="77">
        <v>438483.85573786398</v>
      </c>
      <c r="DY258" s="77">
        <v>413369.66115216236</v>
      </c>
      <c r="DZ258" s="108">
        <v>4923.7400000000025</v>
      </c>
      <c r="EB258" s="109">
        <v>3466274.2284494415</v>
      </c>
      <c r="ED258" s="110">
        <v>39983</v>
      </c>
      <c r="EE258" s="111">
        <v>-2862.2315046759322</v>
      </c>
      <c r="EG258" s="112">
        <v>-110709.32275638785</v>
      </c>
      <c r="EI258" s="121">
        <v>9</v>
      </c>
      <c r="EJ258" s="77">
        <v>9998.1594012355454</v>
      </c>
      <c r="EN258" s="114" t="s">
        <v>647</v>
      </c>
    </row>
    <row r="259" spans="1:144" hidden="1" x14ac:dyDescent="0.3">
      <c r="A259" s="81">
        <v>150000799</v>
      </c>
      <c r="B259" s="82" t="s">
        <v>648</v>
      </c>
      <c r="C259" s="490" t="s">
        <v>649</v>
      </c>
      <c r="D259" s="84">
        <v>2066.5</v>
      </c>
      <c r="E259" s="115">
        <v>1762.3</v>
      </c>
      <c r="F259" s="104"/>
      <c r="G259" s="104">
        <v>304.2</v>
      </c>
      <c r="H259" s="88">
        <v>30078.452297083044</v>
      </c>
      <c r="I259" s="88">
        <v>30740.493482399284</v>
      </c>
      <c r="J259" s="116">
        <v>662.04118531624044</v>
      </c>
      <c r="K259" s="88">
        <v>5917.9198049421302</v>
      </c>
      <c r="L259" s="88">
        <v>5975.9947913923788</v>
      </c>
      <c r="M259" s="116">
        <v>58.074986450248616</v>
      </c>
      <c r="N259" s="88">
        <v>12113.283337833071</v>
      </c>
      <c r="O259" s="88">
        <v>11518.085024684158</v>
      </c>
      <c r="P259" s="116">
        <v>-595.19831314891235</v>
      </c>
      <c r="Q259" s="88">
        <v>0</v>
      </c>
      <c r="R259" s="88">
        <v>0</v>
      </c>
      <c r="S259" s="116">
        <v>0</v>
      </c>
      <c r="T259" s="88">
        <v>0</v>
      </c>
      <c r="U259" s="88">
        <v>0</v>
      </c>
      <c r="V259" s="116">
        <v>0</v>
      </c>
      <c r="W259" s="88">
        <v>15090.057264486482</v>
      </c>
      <c r="X259" s="88">
        <v>15448.43381563597</v>
      </c>
      <c r="Y259" s="116">
        <v>358.37655114948757</v>
      </c>
      <c r="Z259" s="88">
        <v>2252.2320000000009</v>
      </c>
      <c r="AA259" s="88">
        <v>166.33562744336356</v>
      </c>
      <c r="AB259" s="116">
        <v>-2085.8963725566373</v>
      </c>
      <c r="AC259" s="88">
        <v>43902.106747556369</v>
      </c>
      <c r="AD259" s="88">
        <v>48986.743631192207</v>
      </c>
      <c r="AE259" s="117">
        <v>5084.6368836358379</v>
      </c>
      <c r="AF259" s="91">
        <v>109354.05145190109</v>
      </c>
      <c r="AG259" s="92">
        <v>112836.08637274736</v>
      </c>
      <c r="AH259" s="116">
        <v>3482.0349208462721</v>
      </c>
      <c r="AI259" s="88">
        <v>0</v>
      </c>
      <c r="AJ259" s="88">
        <v>0</v>
      </c>
      <c r="AK259" s="116">
        <v>0</v>
      </c>
      <c r="AL259" s="88">
        <v>0</v>
      </c>
      <c r="AM259" s="88">
        <v>0</v>
      </c>
      <c r="AN259" s="116">
        <v>0</v>
      </c>
      <c r="AO259" s="88">
        <v>20025.604616405639</v>
      </c>
      <c r="AP259" s="88">
        <v>18746.190768937988</v>
      </c>
      <c r="AQ259" s="116">
        <v>-1279.4138474676511</v>
      </c>
      <c r="AR259" s="88">
        <v>67831.215335687768</v>
      </c>
      <c r="AS259" s="88">
        <v>53449.5</v>
      </c>
      <c r="AT259" s="118">
        <v>-14381.715335687768</v>
      </c>
      <c r="AU259" s="88">
        <v>9071.8616989578895</v>
      </c>
      <c r="AV259" s="88">
        <v>0</v>
      </c>
      <c r="AW259" s="94">
        <v>-9071.8616989578895</v>
      </c>
      <c r="AX259" s="88">
        <v>11546.777731336042</v>
      </c>
      <c r="AY259" s="88">
        <v>4203</v>
      </c>
      <c r="AZ259" s="117">
        <v>-7343.7777313360421</v>
      </c>
      <c r="BA259" s="88">
        <v>5866.6260042596523</v>
      </c>
      <c r="BB259" s="88">
        <v>3665.8612763976348</v>
      </c>
      <c r="BC259" s="94">
        <v>-2200.7647278620175</v>
      </c>
      <c r="BD259" s="88">
        <v>0</v>
      </c>
      <c r="BE259" s="88">
        <v>0</v>
      </c>
      <c r="BF259" s="95">
        <v>0</v>
      </c>
      <c r="BG259" s="88">
        <v>0</v>
      </c>
      <c r="BH259" s="88">
        <v>0</v>
      </c>
      <c r="BI259" s="94">
        <v>0</v>
      </c>
      <c r="BJ259" s="88">
        <v>4460.2794262905381</v>
      </c>
      <c r="BK259" s="88">
        <v>1587.007111349609</v>
      </c>
      <c r="BL259" s="95">
        <v>-2873.2723149409294</v>
      </c>
      <c r="BM259" s="88">
        <v>563.05800000000022</v>
      </c>
      <c r="BN259" s="88">
        <v>0</v>
      </c>
      <c r="BO259" s="94">
        <v>-563.05800000000022</v>
      </c>
      <c r="BP259" s="91">
        <v>31508.602860844119</v>
      </c>
      <c r="BQ259" s="96">
        <v>9455.8683877472431</v>
      </c>
      <c r="BR259" s="94">
        <v>-22052.734473096876</v>
      </c>
      <c r="BS259" s="88">
        <v>26084.681971037517</v>
      </c>
      <c r="BT259" s="88">
        <v>43178.576999938465</v>
      </c>
      <c r="BU259" s="116">
        <v>17093.895028900948</v>
      </c>
      <c r="BV259" s="88">
        <v>41087.387887721714</v>
      </c>
      <c r="BW259" s="88">
        <v>45132.40835485133</v>
      </c>
      <c r="BX259" s="116">
        <v>4045.020467129616</v>
      </c>
      <c r="BY259" s="88">
        <v>15848.77751849014</v>
      </c>
      <c r="BZ259" s="88">
        <v>13575.346718716159</v>
      </c>
      <c r="CA259" s="116">
        <v>-2273.4307997739816</v>
      </c>
      <c r="CB259" s="88">
        <v>3199.0250199682951</v>
      </c>
      <c r="CC259" s="88">
        <v>3291.2637297825304</v>
      </c>
      <c r="CD259" s="116">
        <v>92.238709814235335</v>
      </c>
      <c r="CE259" s="88">
        <v>388.26553267883367</v>
      </c>
      <c r="CF259" s="88">
        <v>0</v>
      </c>
      <c r="CG259" s="116">
        <v>-388.26553267883367</v>
      </c>
      <c r="CH259" s="88">
        <v>14432.729039700685</v>
      </c>
      <c r="CI259" s="88">
        <v>12231.586765983786</v>
      </c>
      <c r="CJ259" s="116">
        <v>-2201.1422737168996</v>
      </c>
      <c r="CK259" s="88">
        <v>0</v>
      </c>
      <c r="CL259" s="88">
        <v>0</v>
      </c>
      <c r="CM259" s="116">
        <v>0</v>
      </c>
      <c r="CN259" s="88">
        <v>14432.729039700685</v>
      </c>
      <c r="CO259" s="96">
        <v>12231.586765983786</v>
      </c>
      <c r="CP259" s="116">
        <v>-2201.1422737168996</v>
      </c>
      <c r="CQ259" s="119">
        <v>329760.34123443579</v>
      </c>
      <c r="CR259" s="77">
        <v>311896.82809870486</v>
      </c>
      <c r="CS259" s="116">
        <v>-17863.513135730929</v>
      </c>
      <c r="CT259" s="91">
        <v>395712.40948132292</v>
      </c>
      <c r="CU259" s="98">
        <v>374276.19371844584</v>
      </c>
      <c r="CV259" s="117">
        <v>-21436.21576287708</v>
      </c>
      <c r="CW259" s="88">
        <v>12240.117556376217</v>
      </c>
      <c r="CX259" s="88">
        <v>33676.333319253317</v>
      </c>
      <c r="CY259" s="116">
        <v>21436.215762877102</v>
      </c>
      <c r="CZ259" s="99">
        <v>-21436.215762877131</v>
      </c>
      <c r="DA259" s="8">
        <v>2</v>
      </c>
      <c r="DB259" s="100">
        <v>22001.72</v>
      </c>
      <c r="DC259" s="100">
        <v>972.07</v>
      </c>
      <c r="DD259" s="100">
        <v>15319.420000000002</v>
      </c>
      <c r="DE259" s="100">
        <v>0</v>
      </c>
      <c r="DF259" s="101">
        <v>1691.3426617015211</v>
      </c>
      <c r="DG259" s="120">
        <v>4895430.324452389</v>
      </c>
      <c r="DH259" s="494">
        <v>7851.4900969983883</v>
      </c>
      <c r="DI259" s="96">
        <f>VLOOKUP(A259,'[9]побудинковий звіт'!$A$9:$DQ$353,121,FALSE)</f>
        <v>1008.94</v>
      </c>
      <c r="DJ259" s="103">
        <v>3.7917691659095452</v>
      </c>
      <c r="DK259" s="103"/>
      <c r="DL259" s="103">
        <v>3.1954646446723847</v>
      </c>
      <c r="DM259" s="104">
        <v>6682.2348010823916</v>
      </c>
      <c r="DN259" s="104">
        <v>972.06034490933939</v>
      </c>
      <c r="DO259" s="105">
        <v>7654.2951459917313</v>
      </c>
      <c r="DP259" s="2"/>
      <c r="DQ259" s="104">
        <v>6682.3</v>
      </c>
      <c r="DR259" s="104">
        <v>972.07</v>
      </c>
      <c r="DS259" s="104">
        <v>7654.37</v>
      </c>
      <c r="DT259" s="106">
        <v>7684.3119897015022</v>
      </c>
      <c r="DU259" s="104">
        <v>-29.94198970150228</v>
      </c>
      <c r="DV259" s="107">
        <v>1104</v>
      </c>
      <c r="DX259" s="77">
        <v>119207.78183583825</v>
      </c>
      <c r="DY259" s="77">
        <v>75486.442065296695</v>
      </c>
      <c r="DZ259" s="108">
        <v>15319.420000000002</v>
      </c>
      <c r="EB259" s="109">
        <v>813974.58402825322</v>
      </c>
      <c r="ED259" s="110">
        <v>5734</v>
      </c>
      <c r="EE259" s="111">
        <v>7425.3426617015211</v>
      </c>
      <c r="EG259" s="112">
        <v>-8515.5468923725639</v>
      </c>
      <c r="EI259" s="121">
        <v>5</v>
      </c>
      <c r="EJ259" s="77">
        <v>2183.8971305450773</v>
      </c>
      <c r="EN259" s="114" t="s">
        <v>649</v>
      </c>
    </row>
    <row r="260" spans="1:144" hidden="1" x14ac:dyDescent="0.3">
      <c r="A260" s="81">
        <v>150000830</v>
      </c>
      <c r="B260" s="82" t="s">
        <v>650</v>
      </c>
      <c r="C260" s="490" t="s">
        <v>651</v>
      </c>
      <c r="D260" s="84">
        <v>6127.1</v>
      </c>
      <c r="E260" s="115">
        <v>4445.1000000000004</v>
      </c>
      <c r="F260" s="104"/>
      <c r="G260" s="104">
        <v>1682.0000000000002</v>
      </c>
      <c r="H260" s="88">
        <v>75324.744362698926</v>
      </c>
      <c r="I260" s="88">
        <v>73457.432799003538</v>
      </c>
      <c r="J260" s="116">
        <v>-1867.311563695388</v>
      </c>
      <c r="K260" s="88">
        <v>15899.71128482212</v>
      </c>
      <c r="L260" s="88">
        <v>15486.168201742421</v>
      </c>
      <c r="M260" s="116">
        <v>-413.5430830796995</v>
      </c>
      <c r="N260" s="88">
        <v>30733.025179143457</v>
      </c>
      <c r="O260" s="88">
        <v>30730.402922583828</v>
      </c>
      <c r="P260" s="116">
        <v>-2.6222565596290224</v>
      </c>
      <c r="Q260" s="88">
        <v>0</v>
      </c>
      <c r="R260" s="88">
        <v>0</v>
      </c>
      <c r="S260" s="116">
        <v>0</v>
      </c>
      <c r="T260" s="88">
        <v>5282.6772205599073</v>
      </c>
      <c r="U260" s="88">
        <v>4371.5726435084225</v>
      </c>
      <c r="V260" s="116">
        <v>-911.10457705148474</v>
      </c>
      <c r="W260" s="88">
        <v>55776.689034931333</v>
      </c>
      <c r="X260" s="88">
        <v>54432.359440398781</v>
      </c>
      <c r="Y260" s="116">
        <v>-1344.3295945325517</v>
      </c>
      <c r="Z260" s="88">
        <v>6438.2040000000015</v>
      </c>
      <c r="AA260" s="88">
        <v>0</v>
      </c>
      <c r="AB260" s="116">
        <v>-6438.2040000000015</v>
      </c>
      <c r="AC260" s="88">
        <v>127672.59245835974</v>
      </c>
      <c r="AD260" s="88">
        <v>142008.45511693988</v>
      </c>
      <c r="AE260" s="117">
        <v>14335.862658580139</v>
      </c>
      <c r="AF260" s="91">
        <v>317127.64354051551</v>
      </c>
      <c r="AG260" s="92">
        <v>320486.39112417691</v>
      </c>
      <c r="AH260" s="116">
        <v>3358.747583661403</v>
      </c>
      <c r="AI260" s="88">
        <v>0</v>
      </c>
      <c r="AJ260" s="88">
        <v>0</v>
      </c>
      <c r="AK260" s="116">
        <v>0</v>
      </c>
      <c r="AL260" s="88">
        <v>0</v>
      </c>
      <c r="AM260" s="88">
        <v>0</v>
      </c>
      <c r="AN260" s="116">
        <v>0</v>
      </c>
      <c r="AO260" s="88">
        <v>52135.026808038398</v>
      </c>
      <c r="AP260" s="88">
        <v>47934.056151686164</v>
      </c>
      <c r="AQ260" s="116">
        <v>-4200.9706563522341</v>
      </c>
      <c r="AR260" s="88">
        <v>272636.7913488113</v>
      </c>
      <c r="AS260" s="88">
        <v>163350.47241105943</v>
      </c>
      <c r="AT260" s="118">
        <v>-109286.31893775187</v>
      </c>
      <c r="AU260" s="88">
        <v>21786.450819656751</v>
      </c>
      <c r="AV260" s="88">
        <v>13719.117420170671</v>
      </c>
      <c r="AW260" s="94">
        <v>-8067.3333994860805</v>
      </c>
      <c r="AX260" s="88">
        <v>31026.286311694257</v>
      </c>
      <c r="AY260" s="88">
        <v>15236</v>
      </c>
      <c r="AZ260" s="117">
        <v>-15790.286311694257</v>
      </c>
      <c r="BA260" s="88">
        <v>10697.711338353154</v>
      </c>
      <c r="BB260" s="88">
        <v>26289</v>
      </c>
      <c r="BC260" s="94">
        <v>15591.288661646846</v>
      </c>
      <c r="BD260" s="88">
        <v>0</v>
      </c>
      <c r="BE260" s="88">
        <v>0</v>
      </c>
      <c r="BF260" s="95">
        <v>0</v>
      </c>
      <c r="BG260" s="88">
        <v>12753.02224462766</v>
      </c>
      <c r="BH260" s="88">
        <v>33</v>
      </c>
      <c r="BI260" s="94">
        <v>-12720.02224462766</v>
      </c>
      <c r="BJ260" s="88">
        <v>20411.082318224122</v>
      </c>
      <c r="BK260" s="88">
        <v>22653</v>
      </c>
      <c r="BL260" s="95">
        <v>2241.917681775878</v>
      </c>
      <c r="BM260" s="88">
        <v>1609.5510000000004</v>
      </c>
      <c r="BN260" s="88">
        <v>0</v>
      </c>
      <c r="BO260" s="94">
        <v>-1609.5510000000004</v>
      </c>
      <c r="BP260" s="91">
        <v>98284.104032555944</v>
      </c>
      <c r="BQ260" s="96">
        <v>77930.117420170674</v>
      </c>
      <c r="BR260" s="94">
        <v>-20353.98661238527</v>
      </c>
      <c r="BS260" s="88">
        <v>167101.75113814874</v>
      </c>
      <c r="BT260" s="88">
        <v>212631.29626037102</v>
      </c>
      <c r="BU260" s="116">
        <v>45529.545122222276</v>
      </c>
      <c r="BV260" s="88">
        <v>107541.81547660271</v>
      </c>
      <c r="BW260" s="88">
        <v>117271.03498543627</v>
      </c>
      <c r="BX260" s="116">
        <v>9729.2195088335575</v>
      </c>
      <c r="BY260" s="88">
        <v>47284.903717757566</v>
      </c>
      <c r="BZ260" s="88">
        <v>43016.440824960584</v>
      </c>
      <c r="CA260" s="116">
        <v>-4268.4628927969825</v>
      </c>
      <c r="CB260" s="88">
        <v>4655.678358406808</v>
      </c>
      <c r="CC260" s="88">
        <v>4789.9173100902044</v>
      </c>
      <c r="CD260" s="116">
        <v>134.23895168339641</v>
      </c>
      <c r="CE260" s="88">
        <v>565.05948735157222</v>
      </c>
      <c r="CF260" s="88">
        <v>0</v>
      </c>
      <c r="CG260" s="116">
        <v>-565.05948735157222</v>
      </c>
      <c r="CH260" s="88">
        <v>22068.762795757033</v>
      </c>
      <c r="CI260" s="88">
        <v>5312.9989697304009</v>
      </c>
      <c r="CJ260" s="116">
        <v>-16755.763826026632</v>
      </c>
      <c r="CK260" s="88">
        <v>0</v>
      </c>
      <c r="CL260" s="88">
        <v>0</v>
      </c>
      <c r="CM260" s="116">
        <v>0</v>
      </c>
      <c r="CN260" s="88">
        <v>22068.762795757033</v>
      </c>
      <c r="CO260" s="96">
        <v>5312.9989697304009</v>
      </c>
      <c r="CP260" s="116">
        <v>-16755.763826026632</v>
      </c>
      <c r="CQ260" s="119">
        <v>1089401.5367039456</v>
      </c>
      <c r="CR260" s="77">
        <v>992722.72545768169</v>
      </c>
      <c r="CS260" s="116">
        <v>-96678.811246263911</v>
      </c>
      <c r="CT260" s="91">
        <v>1307281.8440447347</v>
      </c>
      <c r="CU260" s="98">
        <v>1191267.2705492179</v>
      </c>
      <c r="CV260" s="117">
        <v>-116014.57349551679</v>
      </c>
      <c r="CW260" s="88">
        <v>69931.65930079548</v>
      </c>
      <c r="CX260" s="88">
        <v>185946.23279631219</v>
      </c>
      <c r="CY260" s="116">
        <v>116014.57349551671</v>
      </c>
      <c r="CZ260" s="99">
        <v>-116014.5734955168</v>
      </c>
      <c r="DA260" s="8">
        <v>3</v>
      </c>
      <c r="DB260" s="100">
        <v>30404.06</v>
      </c>
      <c r="DC260" s="100">
        <v>157080.53999999998</v>
      </c>
      <c r="DD260" s="100">
        <v>10617.510000000002</v>
      </c>
      <c r="DE260" s="100">
        <v>150621.49</v>
      </c>
      <c r="DF260" s="101">
        <v>-74652.365750803496</v>
      </c>
      <c r="DG260" s="120">
        <v>16526562.040146362</v>
      </c>
      <c r="DH260" s="494">
        <v>19974.230012978987</v>
      </c>
      <c r="DI260" s="96">
        <f>VLOOKUP(A260,'[9]побудинковий звіт'!$A$9:$DQ$353,121,FALSE)</f>
        <v>0</v>
      </c>
      <c r="DJ260" s="103">
        <v>4.4507393775632353</v>
      </c>
      <c r="DK260" s="103"/>
      <c r="DL260" s="103">
        <v>3.8401268147631495</v>
      </c>
      <c r="DM260" s="104">
        <v>19783.98160720634</v>
      </c>
      <c r="DN260" s="104">
        <v>6459.0933024316182</v>
      </c>
      <c r="DO260" s="105">
        <v>26243.074909637959</v>
      </c>
      <c r="DP260" s="2"/>
      <c r="DQ260" s="104">
        <v>19786.55</v>
      </c>
      <c r="DR260" s="104">
        <v>6459.05</v>
      </c>
      <c r="DS260" s="104">
        <v>26245.599999999999</v>
      </c>
      <c r="DT260" s="106">
        <v>25826.858878138792</v>
      </c>
      <c r="DU260" s="104">
        <v>418.74112186120692</v>
      </c>
      <c r="DV260" s="107">
        <v>1202</v>
      </c>
      <c r="DX260" s="77">
        <v>445105.0744576407</v>
      </c>
      <c r="DY260" s="77">
        <v>289536.70779747615</v>
      </c>
      <c r="DZ260" s="108">
        <v>161239</v>
      </c>
      <c r="EB260" s="109">
        <v>3271641.4961857358</v>
      </c>
      <c r="ED260" s="110">
        <v>26098</v>
      </c>
      <c r="EE260" s="111">
        <v>-48554.365750803496</v>
      </c>
      <c r="EG260" s="112">
        <v>-70921.341357590994</v>
      </c>
      <c r="EI260" s="121">
        <v>5</v>
      </c>
      <c r="EJ260" s="77">
        <v>8420.7669106810426</v>
      </c>
      <c r="EN260" s="114" t="s">
        <v>651</v>
      </c>
    </row>
    <row r="261" spans="1:144" hidden="1" x14ac:dyDescent="0.3">
      <c r="A261" s="81">
        <v>150000800</v>
      </c>
      <c r="B261" s="82" t="s">
        <v>652</v>
      </c>
      <c r="C261" s="490" t="s">
        <v>653</v>
      </c>
      <c r="D261" s="84">
        <v>1452.8</v>
      </c>
      <c r="E261" s="115">
        <v>1452.8</v>
      </c>
      <c r="F261" s="104"/>
      <c r="G261" s="104">
        <v>0</v>
      </c>
      <c r="H261" s="88">
        <v>21254.476240528351</v>
      </c>
      <c r="I261" s="88">
        <v>21786.071738525559</v>
      </c>
      <c r="J261" s="116">
        <v>531.59549799720844</v>
      </c>
      <c r="K261" s="88">
        <v>3345.7532652536847</v>
      </c>
      <c r="L261" s="88">
        <v>3378.5707640660899</v>
      </c>
      <c r="M261" s="116">
        <v>32.81749881240512</v>
      </c>
      <c r="N261" s="88">
        <v>9087.6896098799552</v>
      </c>
      <c r="O261" s="88">
        <v>8641.3186943421097</v>
      </c>
      <c r="P261" s="116">
        <v>-446.37091553784558</v>
      </c>
      <c r="Q261" s="88">
        <v>0</v>
      </c>
      <c r="R261" s="88">
        <v>0</v>
      </c>
      <c r="S261" s="116">
        <v>0</v>
      </c>
      <c r="T261" s="88">
        <v>0</v>
      </c>
      <c r="U261" s="88">
        <v>0</v>
      </c>
      <c r="V261" s="116">
        <v>0</v>
      </c>
      <c r="W261" s="88">
        <v>12206.740290664031</v>
      </c>
      <c r="X261" s="88">
        <v>12459.330600135683</v>
      </c>
      <c r="Y261" s="116">
        <v>252.59030947165229</v>
      </c>
      <c r="Z261" s="88">
        <v>1569.0239999999999</v>
      </c>
      <c r="AA261" s="88">
        <v>0</v>
      </c>
      <c r="AB261" s="116">
        <v>-1569.0239999999999</v>
      </c>
      <c r="AC261" s="88">
        <v>30416.738263147836</v>
      </c>
      <c r="AD261" s="88">
        <v>34371.420949227468</v>
      </c>
      <c r="AE261" s="117">
        <v>3954.6826860796318</v>
      </c>
      <c r="AF261" s="91">
        <v>77880.421669473857</v>
      </c>
      <c r="AG261" s="92">
        <v>80636.712746296907</v>
      </c>
      <c r="AH261" s="116">
        <v>2756.2910768230504</v>
      </c>
      <c r="AI261" s="88">
        <v>0</v>
      </c>
      <c r="AJ261" s="88">
        <v>0</v>
      </c>
      <c r="AK261" s="116">
        <v>0</v>
      </c>
      <c r="AL261" s="88">
        <v>0</v>
      </c>
      <c r="AM261" s="88">
        <v>0</v>
      </c>
      <c r="AN261" s="116">
        <v>0</v>
      </c>
      <c r="AO261" s="88">
        <v>17714.766529183777</v>
      </c>
      <c r="AP261" s="88">
        <v>18637.960908587138</v>
      </c>
      <c r="AQ261" s="116">
        <v>923.19437940336138</v>
      </c>
      <c r="AR261" s="88">
        <v>64442.516655836109</v>
      </c>
      <c r="AS261" s="88">
        <v>7983</v>
      </c>
      <c r="AT261" s="118">
        <v>-56459.516655836109</v>
      </c>
      <c r="AU261" s="88">
        <v>5793.1835227022311</v>
      </c>
      <c r="AV261" s="88">
        <v>2378</v>
      </c>
      <c r="AW261" s="94">
        <v>-3415.1835227022311</v>
      </c>
      <c r="AX261" s="88">
        <v>6529.2149053885714</v>
      </c>
      <c r="AY261" s="88">
        <v>32</v>
      </c>
      <c r="AZ261" s="117">
        <v>-6497.2149053885714</v>
      </c>
      <c r="BA261" s="88">
        <v>4042.0757188481866</v>
      </c>
      <c r="BB261" s="88">
        <v>4017</v>
      </c>
      <c r="BC261" s="94">
        <v>-25.075718848186625</v>
      </c>
      <c r="BD261" s="88">
        <v>0</v>
      </c>
      <c r="BE261" s="88">
        <v>0</v>
      </c>
      <c r="BF261" s="95">
        <v>0</v>
      </c>
      <c r="BG261" s="88">
        <v>0</v>
      </c>
      <c r="BH261" s="88">
        <v>0</v>
      </c>
      <c r="BI261" s="94">
        <v>0</v>
      </c>
      <c r="BJ261" s="88">
        <v>3196.8715891687989</v>
      </c>
      <c r="BK261" s="88">
        <v>3017.9627390539486</v>
      </c>
      <c r="BL261" s="95">
        <v>-178.90885011485034</v>
      </c>
      <c r="BM261" s="88">
        <v>392.25599999999997</v>
      </c>
      <c r="BN261" s="88">
        <v>1669</v>
      </c>
      <c r="BO261" s="94">
        <v>1276.7440000000001</v>
      </c>
      <c r="BP261" s="91">
        <v>19953.60173610779</v>
      </c>
      <c r="BQ261" s="96">
        <v>11113.962739053948</v>
      </c>
      <c r="BR261" s="94">
        <v>-8839.6389970538421</v>
      </c>
      <c r="BS261" s="88">
        <v>37569.215024747878</v>
      </c>
      <c r="BT261" s="88">
        <v>60158.445568008428</v>
      </c>
      <c r="BU261" s="116">
        <v>22589.23054326055</v>
      </c>
      <c r="BV261" s="88">
        <v>38147.861988551682</v>
      </c>
      <c r="BW261" s="88">
        <v>39679.47912334351</v>
      </c>
      <c r="BX261" s="116">
        <v>1531.617134791828</v>
      </c>
      <c r="BY261" s="88">
        <v>22739.525770102577</v>
      </c>
      <c r="BZ261" s="88">
        <v>11223.121984146226</v>
      </c>
      <c r="CA261" s="116">
        <v>-11516.40378595635</v>
      </c>
      <c r="CB261" s="88">
        <v>6281.9769630557621</v>
      </c>
      <c r="CC261" s="88">
        <v>6463.1076033408935</v>
      </c>
      <c r="CD261" s="116">
        <v>181.13064028513145</v>
      </c>
      <c r="CE261" s="88">
        <v>762.44328087849124</v>
      </c>
      <c r="CF261" s="88">
        <v>0</v>
      </c>
      <c r="CG261" s="116">
        <v>-762.44328087849124</v>
      </c>
      <c r="CH261" s="88">
        <v>14087.952320193641</v>
      </c>
      <c r="CI261" s="88">
        <v>12247.333511376248</v>
      </c>
      <c r="CJ261" s="116">
        <v>-1840.6188088173931</v>
      </c>
      <c r="CK261" s="88">
        <v>0</v>
      </c>
      <c r="CL261" s="88">
        <v>0</v>
      </c>
      <c r="CM261" s="116">
        <v>0</v>
      </c>
      <c r="CN261" s="88">
        <v>14087.952320193641</v>
      </c>
      <c r="CO261" s="96">
        <v>12247.333511376248</v>
      </c>
      <c r="CP261" s="116">
        <v>-1840.6188088173931</v>
      </c>
      <c r="CQ261" s="119">
        <v>299580.28193813155</v>
      </c>
      <c r="CR261" s="77">
        <v>248143.1241841533</v>
      </c>
      <c r="CS261" s="116">
        <v>-51437.157753978245</v>
      </c>
      <c r="CT261" s="91">
        <v>359496.33832575782</v>
      </c>
      <c r="CU261" s="98">
        <v>297771.74902098393</v>
      </c>
      <c r="CV261" s="117">
        <v>-61724.589304773894</v>
      </c>
      <c r="CW261" s="88">
        <v>10447.699750986485</v>
      </c>
      <c r="CX261" s="88">
        <v>72172.289055760382</v>
      </c>
      <c r="CY261" s="116">
        <v>61724.589304773894</v>
      </c>
      <c r="CZ261" s="99">
        <v>-61724.589304773937</v>
      </c>
      <c r="DA261" s="8">
        <v>2</v>
      </c>
      <c r="DB261" s="100">
        <v>13244.8</v>
      </c>
      <c r="DC261" s="100">
        <v>0</v>
      </c>
      <c r="DD261" s="100">
        <v>6219.7399999999989</v>
      </c>
      <c r="DE261" s="100">
        <v>0</v>
      </c>
      <c r="DF261" s="101">
        <v>-40354.737610434298</v>
      </c>
      <c r="DG261" s="120">
        <v>4439328.4569209311</v>
      </c>
      <c r="DH261" s="494">
        <v>6472.5896912666731</v>
      </c>
      <c r="DI261" s="96">
        <f>VLOOKUP(A261,'[9]побудинковий звіт'!$A$9:$DQ$353,121,FALSE)</f>
        <v>0</v>
      </c>
      <c r="DJ261" s="103">
        <v>4.8361515500994212</v>
      </c>
      <c r="DK261" s="103"/>
      <c r="DL261" s="103">
        <v>4.1680281540345065</v>
      </c>
      <c r="DM261" s="104">
        <v>7025.9609719844393</v>
      </c>
      <c r="DN261" s="104">
        <v>0</v>
      </c>
      <c r="DO261" s="105">
        <v>7025.9609719844393</v>
      </c>
      <c r="DP261" s="2"/>
      <c r="DQ261" s="104">
        <v>7025.06</v>
      </c>
      <c r="DR261" s="104">
        <v>0</v>
      </c>
      <c r="DS261" s="104">
        <v>7025.06</v>
      </c>
      <c r="DT261" s="106">
        <v>7046.727359093753</v>
      </c>
      <c r="DU261" s="104">
        <v>-21.667359093752566</v>
      </c>
      <c r="DV261" s="107">
        <v>1136</v>
      </c>
      <c r="DX261" s="77">
        <v>101275.34207033267</v>
      </c>
      <c r="DY261" s="77">
        <v>22916.355286864735</v>
      </c>
      <c r="DZ261" s="108">
        <v>6219.7399999999989</v>
      </c>
      <c r="EB261" s="109">
        <v>773310.19987003331</v>
      </c>
      <c r="ED261" s="110">
        <v>39510</v>
      </c>
      <c r="EE261" s="111">
        <v>-844.7376104342984</v>
      </c>
      <c r="EG261" s="112">
        <v>-43786.629159161886</v>
      </c>
      <c r="EI261" s="121">
        <v>4</v>
      </c>
      <c r="EJ261" s="77">
        <v>1946.6111988979978</v>
      </c>
      <c r="EN261" s="114" t="s">
        <v>653</v>
      </c>
    </row>
    <row r="262" spans="1:144" hidden="1" x14ac:dyDescent="0.3">
      <c r="A262" s="81">
        <v>150000801</v>
      </c>
      <c r="B262" s="82" t="s">
        <v>654</v>
      </c>
      <c r="C262" s="490" t="s">
        <v>655</v>
      </c>
      <c r="D262" s="84">
        <v>4211.8</v>
      </c>
      <c r="E262" s="115">
        <v>3766.2</v>
      </c>
      <c r="F262" s="104"/>
      <c r="G262" s="104">
        <v>445.6</v>
      </c>
      <c r="H262" s="88">
        <v>66424.459086298186</v>
      </c>
      <c r="I262" s="88">
        <v>67949.825689989346</v>
      </c>
      <c r="J262" s="116">
        <v>1525.36660369116</v>
      </c>
      <c r="K262" s="88">
        <v>13341.000338218344</v>
      </c>
      <c r="L262" s="88">
        <v>13471.899843250263</v>
      </c>
      <c r="M262" s="116">
        <v>130.89950503191903</v>
      </c>
      <c r="N262" s="88">
        <v>24237.980614174503</v>
      </c>
      <c r="O262" s="88">
        <v>23047.247933598261</v>
      </c>
      <c r="P262" s="116">
        <v>-1190.7326805762423</v>
      </c>
      <c r="Q262" s="88">
        <v>0</v>
      </c>
      <c r="R262" s="88">
        <v>0</v>
      </c>
      <c r="S262" s="116">
        <v>0</v>
      </c>
      <c r="T262" s="88">
        <v>0</v>
      </c>
      <c r="U262" s="88">
        <v>0</v>
      </c>
      <c r="V262" s="116">
        <v>0</v>
      </c>
      <c r="W262" s="88">
        <v>42797.836900447837</v>
      </c>
      <c r="X262" s="88">
        <v>37710.550899709982</v>
      </c>
      <c r="Y262" s="116">
        <v>-5087.2860007378549</v>
      </c>
      <c r="Z262" s="88">
        <v>4560.2028000000009</v>
      </c>
      <c r="AA262" s="88">
        <v>0</v>
      </c>
      <c r="AB262" s="116">
        <v>-4560.2028000000009</v>
      </c>
      <c r="AC262" s="88">
        <v>89291.461963921232</v>
      </c>
      <c r="AD262" s="88">
        <v>98782.725688698658</v>
      </c>
      <c r="AE262" s="117">
        <v>9491.2637247774255</v>
      </c>
      <c r="AF262" s="91">
        <v>240652.94170306012</v>
      </c>
      <c r="AG262" s="92">
        <v>240962.25005524652</v>
      </c>
      <c r="AH262" s="116">
        <v>309.30835218640277</v>
      </c>
      <c r="AI262" s="88">
        <v>0</v>
      </c>
      <c r="AJ262" s="88">
        <v>0</v>
      </c>
      <c r="AK262" s="116">
        <v>0</v>
      </c>
      <c r="AL262" s="88">
        <v>0</v>
      </c>
      <c r="AM262" s="88">
        <v>0</v>
      </c>
      <c r="AN262" s="116">
        <v>0</v>
      </c>
      <c r="AO262" s="88">
        <v>50100.993989487783</v>
      </c>
      <c r="AP262" s="88">
        <v>51090.88945077773</v>
      </c>
      <c r="AQ262" s="116">
        <v>989.89546128994698</v>
      </c>
      <c r="AR262" s="88">
        <v>198087.68247325177</v>
      </c>
      <c r="AS262" s="88">
        <v>275551.09646065376</v>
      </c>
      <c r="AT262" s="118">
        <v>77463.413987401989</v>
      </c>
      <c r="AU262" s="88">
        <v>18517.245517748353</v>
      </c>
      <c r="AV262" s="88">
        <v>13124.544429578122</v>
      </c>
      <c r="AW262" s="94">
        <v>-5392.7010881702317</v>
      </c>
      <c r="AX262" s="88">
        <v>26032.862092008101</v>
      </c>
      <c r="AY262" s="88">
        <v>194</v>
      </c>
      <c r="AZ262" s="117">
        <v>-25838.862092008101</v>
      </c>
      <c r="BA262" s="88">
        <v>10934.171301709324</v>
      </c>
      <c r="BB262" s="88">
        <v>2514</v>
      </c>
      <c r="BC262" s="94">
        <v>-8420.1713017093243</v>
      </c>
      <c r="BD262" s="88">
        <v>0</v>
      </c>
      <c r="BE262" s="88">
        <v>0</v>
      </c>
      <c r="BF262" s="95">
        <v>0</v>
      </c>
      <c r="BG262" s="88">
        <v>0</v>
      </c>
      <c r="BH262" s="88">
        <v>0</v>
      </c>
      <c r="BI262" s="94">
        <v>0</v>
      </c>
      <c r="BJ262" s="88">
        <v>15071.645574673041</v>
      </c>
      <c r="BK262" s="88">
        <v>3885.4957551108751</v>
      </c>
      <c r="BL262" s="95">
        <v>-11186.149819562166</v>
      </c>
      <c r="BM262" s="88">
        <v>1140.0507000000002</v>
      </c>
      <c r="BN262" s="88">
        <v>6305</v>
      </c>
      <c r="BO262" s="94">
        <v>5164.9493000000002</v>
      </c>
      <c r="BP262" s="91">
        <v>71695.975186138821</v>
      </c>
      <c r="BQ262" s="96">
        <v>26023.040184688998</v>
      </c>
      <c r="BR262" s="94">
        <v>-45672.93500144982</v>
      </c>
      <c r="BS262" s="88">
        <v>132704.30995720538</v>
      </c>
      <c r="BT262" s="88">
        <v>192821.13681182335</v>
      </c>
      <c r="BU262" s="116">
        <v>60116.826854617975</v>
      </c>
      <c r="BV262" s="88">
        <v>85204.95442869603</v>
      </c>
      <c r="BW262" s="88">
        <v>88826.600705704506</v>
      </c>
      <c r="BX262" s="116">
        <v>3621.6462770084763</v>
      </c>
      <c r="BY262" s="88">
        <v>64145.684115410571</v>
      </c>
      <c r="BZ262" s="88">
        <v>40926.074967219145</v>
      </c>
      <c r="CA262" s="116">
        <v>-23219.609148191426</v>
      </c>
      <c r="CB262" s="88">
        <v>3350.8128897355309</v>
      </c>
      <c r="CC262" s="88">
        <v>3447.4281571525944</v>
      </c>
      <c r="CD262" s="116">
        <v>96.615267417063478</v>
      </c>
      <c r="CE262" s="88">
        <v>406.6880200746794</v>
      </c>
      <c r="CF262" s="88">
        <v>0</v>
      </c>
      <c r="CG262" s="116">
        <v>-406.6880200746794</v>
      </c>
      <c r="CH262" s="88">
        <v>19312.130689119691</v>
      </c>
      <c r="CI262" s="88">
        <v>17420.58901316578</v>
      </c>
      <c r="CJ262" s="116">
        <v>-1891.5416759539112</v>
      </c>
      <c r="CK262" s="88">
        <v>0</v>
      </c>
      <c r="CL262" s="88">
        <v>0</v>
      </c>
      <c r="CM262" s="116">
        <v>0</v>
      </c>
      <c r="CN262" s="88">
        <v>19312.130689119691</v>
      </c>
      <c r="CO262" s="96">
        <v>17420.58901316578</v>
      </c>
      <c r="CP262" s="116">
        <v>-1891.5416759539112</v>
      </c>
      <c r="CQ262" s="119">
        <v>865662.17345218034</v>
      </c>
      <c r="CR262" s="77">
        <v>937069.10580643243</v>
      </c>
      <c r="CS262" s="116">
        <v>71406.932354252087</v>
      </c>
      <c r="CT262" s="91">
        <v>1038794.6081426163</v>
      </c>
      <c r="CU262" s="98">
        <v>1124482.9269677189</v>
      </c>
      <c r="CV262" s="117">
        <v>85688.318825102528</v>
      </c>
      <c r="CW262" s="88">
        <v>13303.494657834724</v>
      </c>
      <c r="CX262" s="88">
        <v>-72384.824167267769</v>
      </c>
      <c r="CY262" s="116">
        <v>-85688.318825102499</v>
      </c>
      <c r="CZ262" s="99">
        <v>85688.318825102382</v>
      </c>
      <c r="DA262" s="8">
        <v>2</v>
      </c>
      <c r="DB262" s="100">
        <v>62565.87</v>
      </c>
      <c r="DC262" s="100">
        <v>27351.23</v>
      </c>
      <c r="DD262" s="100">
        <v>44431.570000000007</v>
      </c>
      <c r="DE262" s="100">
        <v>25458.94</v>
      </c>
      <c r="DF262" s="101">
        <v>149469.92573048221</v>
      </c>
      <c r="DG262" s="120">
        <v>12625177.233605411</v>
      </c>
      <c r="DH262" s="494">
        <v>16779.369008293324</v>
      </c>
      <c r="DI262" s="96">
        <f>VLOOKUP(A262,'[9]побудинковий звіт'!$A$9:$DQ$353,121,FALSE)</f>
        <v>0</v>
      </c>
      <c r="DJ262" s="103">
        <v>4.8145216258326915</v>
      </c>
      <c r="DK262" s="103"/>
      <c r="DL262" s="103">
        <v>4.2464994781914625</v>
      </c>
      <c r="DM262" s="104">
        <v>18132.451347211081</v>
      </c>
      <c r="DN262" s="104">
        <v>1892.2401674821158</v>
      </c>
      <c r="DO262" s="105">
        <v>20024.691514693197</v>
      </c>
      <c r="DP262" s="2"/>
      <c r="DQ262" s="104">
        <v>18134.3</v>
      </c>
      <c r="DR262" s="104">
        <v>1892.29</v>
      </c>
      <c r="DS262" s="104">
        <v>20026.59</v>
      </c>
      <c r="DT262" s="106">
        <v>20026.007929531435</v>
      </c>
      <c r="DU262" s="104">
        <v>0.58207046856477973</v>
      </c>
      <c r="DV262" s="107">
        <v>1136</v>
      </c>
      <c r="DX262" s="77">
        <v>323740.38919126871</v>
      </c>
      <c r="DY262" s="77">
        <v>361888.96397441131</v>
      </c>
      <c r="DZ262" s="108">
        <v>69890.510000000009</v>
      </c>
      <c r="EB262" s="109">
        <v>2377052.189679021</v>
      </c>
      <c r="ED262" s="110">
        <v>-71650</v>
      </c>
      <c r="EE262" s="111">
        <v>77819.925730482209</v>
      </c>
      <c r="EG262" s="112">
        <v>125056.10046782269</v>
      </c>
      <c r="EI262" s="121">
        <v>5</v>
      </c>
      <c r="EJ262" s="77">
        <v>6340.2909340228734</v>
      </c>
      <c r="EN262" s="114" t="s">
        <v>655</v>
      </c>
    </row>
    <row r="263" spans="1:144" hidden="1" x14ac:dyDescent="0.3">
      <c r="A263" s="81">
        <v>150000802</v>
      </c>
      <c r="B263" s="82" t="s">
        <v>656</v>
      </c>
      <c r="C263" s="490" t="s">
        <v>657</v>
      </c>
      <c r="D263" s="84">
        <v>3203.6</v>
      </c>
      <c r="E263" s="115">
        <v>3203.6</v>
      </c>
      <c r="F263" s="104"/>
      <c r="G263" s="104">
        <v>0</v>
      </c>
      <c r="H263" s="88">
        <v>54827.851955916522</v>
      </c>
      <c r="I263" s="88">
        <v>56042.590914091001</v>
      </c>
      <c r="J263" s="116">
        <v>1214.7389581744792</v>
      </c>
      <c r="K263" s="88">
        <v>10683.700564640978</v>
      </c>
      <c r="L263" s="88">
        <v>10813.197295193262</v>
      </c>
      <c r="M263" s="116">
        <v>129.49673055228413</v>
      </c>
      <c r="N263" s="88">
        <v>18226.389377018877</v>
      </c>
      <c r="O263" s="88">
        <v>17330.875256511514</v>
      </c>
      <c r="P263" s="116">
        <v>-895.51412050736326</v>
      </c>
      <c r="Q263" s="88">
        <v>0</v>
      </c>
      <c r="R263" s="88">
        <v>0</v>
      </c>
      <c r="S263" s="116">
        <v>0</v>
      </c>
      <c r="T263" s="88">
        <v>0</v>
      </c>
      <c r="U263" s="88">
        <v>0</v>
      </c>
      <c r="V263" s="116">
        <v>0</v>
      </c>
      <c r="W263" s="88">
        <v>30589.216798415448</v>
      </c>
      <c r="X263" s="88">
        <v>27614.054671709877</v>
      </c>
      <c r="Y263" s="116">
        <v>-2975.1621267055707</v>
      </c>
      <c r="Z263" s="88">
        <v>3461.2919999999995</v>
      </c>
      <c r="AA263" s="88">
        <v>0</v>
      </c>
      <c r="AB263" s="116">
        <v>-3461.2919999999995</v>
      </c>
      <c r="AC263" s="88">
        <v>67084.998455398731</v>
      </c>
      <c r="AD263" s="88">
        <v>75799.856869280295</v>
      </c>
      <c r="AE263" s="117">
        <v>8714.858413881564</v>
      </c>
      <c r="AF263" s="91">
        <v>184873.44915139055</v>
      </c>
      <c r="AG263" s="92">
        <v>187600.57500678595</v>
      </c>
      <c r="AH263" s="116">
        <v>2727.1258553953958</v>
      </c>
      <c r="AI263" s="88">
        <v>0</v>
      </c>
      <c r="AJ263" s="88">
        <v>0</v>
      </c>
      <c r="AK263" s="116">
        <v>0</v>
      </c>
      <c r="AL263" s="88">
        <v>0</v>
      </c>
      <c r="AM263" s="88">
        <v>0</v>
      </c>
      <c r="AN263" s="116">
        <v>0</v>
      </c>
      <c r="AO263" s="88">
        <v>44421.841348771515</v>
      </c>
      <c r="AP263" s="88">
        <v>43217.291240799706</v>
      </c>
      <c r="AQ263" s="116">
        <v>-1204.5501079718088</v>
      </c>
      <c r="AR263" s="88">
        <v>148484.95614450984</v>
      </c>
      <c r="AS263" s="88">
        <v>141436</v>
      </c>
      <c r="AT263" s="118">
        <v>-7048.956144509837</v>
      </c>
      <c r="AU263" s="88">
        <v>15025.25160554476</v>
      </c>
      <c r="AV263" s="88">
        <v>11435</v>
      </c>
      <c r="AW263" s="94">
        <v>-3590.2516055447595</v>
      </c>
      <c r="AX263" s="88">
        <v>20847.086763334726</v>
      </c>
      <c r="AY263" s="88">
        <v>1865</v>
      </c>
      <c r="AZ263" s="117">
        <v>-18982.086763334726</v>
      </c>
      <c r="BA263" s="88">
        <v>9233.9230223848826</v>
      </c>
      <c r="BB263" s="88">
        <v>1810</v>
      </c>
      <c r="BC263" s="94">
        <v>-7423.9230223848826</v>
      </c>
      <c r="BD263" s="88">
        <v>0</v>
      </c>
      <c r="BE263" s="88">
        <v>0</v>
      </c>
      <c r="BF263" s="95">
        <v>0</v>
      </c>
      <c r="BG263" s="88">
        <v>0</v>
      </c>
      <c r="BH263" s="88">
        <v>0</v>
      </c>
      <c r="BI263" s="94">
        <v>0</v>
      </c>
      <c r="BJ263" s="88">
        <v>10319.027574627878</v>
      </c>
      <c r="BK263" s="88">
        <v>1966</v>
      </c>
      <c r="BL263" s="95">
        <v>-8353.0275746278785</v>
      </c>
      <c r="BM263" s="88">
        <v>865.32299999999987</v>
      </c>
      <c r="BN263" s="88">
        <v>3273</v>
      </c>
      <c r="BO263" s="94">
        <v>2407.6770000000001</v>
      </c>
      <c r="BP263" s="91">
        <v>56290.611965892247</v>
      </c>
      <c r="BQ263" s="96">
        <v>20349</v>
      </c>
      <c r="BR263" s="94">
        <v>-35941.611965892247</v>
      </c>
      <c r="BS263" s="88">
        <v>131817.7690064068</v>
      </c>
      <c r="BT263" s="88">
        <v>181692.33988517948</v>
      </c>
      <c r="BU263" s="116">
        <v>49874.570878772676</v>
      </c>
      <c r="BV263" s="88">
        <v>69916.318992647401</v>
      </c>
      <c r="BW263" s="88">
        <v>68456.419961165666</v>
      </c>
      <c r="BX263" s="116">
        <v>-1459.8990314817347</v>
      </c>
      <c r="BY263" s="88">
        <v>49503.299875614051</v>
      </c>
      <c r="BZ263" s="88">
        <v>34307.878988773962</v>
      </c>
      <c r="CA263" s="116">
        <v>-15195.420886840089</v>
      </c>
      <c r="CB263" s="88">
        <v>9017.985203818118</v>
      </c>
      <c r="CC263" s="88">
        <v>9278.0042143391074</v>
      </c>
      <c r="CD263" s="116">
        <v>260.01901052098947</v>
      </c>
      <c r="CE263" s="88">
        <v>1094.5124864590725</v>
      </c>
      <c r="CF263" s="88">
        <v>0</v>
      </c>
      <c r="CG263" s="116">
        <v>-1094.5124864590725</v>
      </c>
      <c r="CH263" s="88">
        <v>14905.651006161956</v>
      </c>
      <c r="CI263" s="88">
        <v>12184.069047730372</v>
      </c>
      <c r="CJ263" s="116">
        <v>-2721.5819584315832</v>
      </c>
      <c r="CK263" s="88">
        <v>0</v>
      </c>
      <c r="CL263" s="88">
        <v>0</v>
      </c>
      <c r="CM263" s="116">
        <v>0</v>
      </c>
      <c r="CN263" s="88">
        <v>14905.651006161956</v>
      </c>
      <c r="CO263" s="96">
        <v>12184.069047730372</v>
      </c>
      <c r="CP263" s="116">
        <v>-2721.5819584315832</v>
      </c>
      <c r="CQ263" s="119">
        <v>710326.39518167148</v>
      </c>
      <c r="CR263" s="77">
        <v>698521.5783447742</v>
      </c>
      <c r="CS263" s="116">
        <v>-11804.816836897284</v>
      </c>
      <c r="CT263" s="91">
        <v>852391.67421800573</v>
      </c>
      <c r="CU263" s="98">
        <v>838225.89401372906</v>
      </c>
      <c r="CV263" s="117">
        <v>-14165.780204276671</v>
      </c>
      <c r="CW263" s="88">
        <v>16913.409155338486</v>
      </c>
      <c r="CX263" s="88">
        <v>31079.189359615157</v>
      </c>
      <c r="CY263" s="116">
        <v>14165.780204276671</v>
      </c>
      <c r="CZ263" s="99">
        <v>-14165.780204276787</v>
      </c>
      <c r="DA263" s="8">
        <v>2</v>
      </c>
      <c r="DB263" s="100">
        <v>39649.25</v>
      </c>
      <c r="DC263" s="100">
        <v>0</v>
      </c>
      <c r="DD263" s="100">
        <v>23110.22</v>
      </c>
      <c r="DE263" s="100">
        <v>0</v>
      </c>
      <c r="DF263" s="101">
        <v>-31536.086974287115</v>
      </c>
      <c r="DG263" s="120">
        <v>10431661.00048013</v>
      </c>
      <c r="DH263" s="494">
        <v>14272.844393544819</v>
      </c>
      <c r="DI263" s="96">
        <f>VLOOKUP(A263,'[9]побудинковий звіт'!$A$9:$DQ$353,121,FALSE)</f>
        <v>0</v>
      </c>
      <c r="DJ263" s="103">
        <v>5.1628425537870744</v>
      </c>
      <c r="DK263" s="103"/>
      <c r="DL263" s="103">
        <v>4.6165674077947267</v>
      </c>
      <c r="DM263" s="104">
        <v>16539.682405312269</v>
      </c>
      <c r="DN263" s="104">
        <v>0</v>
      </c>
      <c r="DO263" s="105">
        <v>16539.682405312269</v>
      </c>
      <c r="DP263" s="2"/>
      <c r="DQ263" s="104">
        <v>16539.03</v>
      </c>
      <c r="DR263" s="104">
        <v>0</v>
      </c>
      <c r="DS263" s="104">
        <v>16539.03</v>
      </c>
      <c r="DT263" s="106">
        <v>16539.682405312273</v>
      </c>
      <c r="DU263" s="104">
        <v>-0.6524053122739133</v>
      </c>
      <c r="DV263" s="107">
        <v>1136</v>
      </c>
      <c r="DX263" s="77">
        <v>245730.68173248251</v>
      </c>
      <c r="DY263" s="77">
        <v>194142</v>
      </c>
      <c r="DZ263" s="108">
        <v>23110.22</v>
      </c>
      <c r="EB263" s="109">
        <v>1781819.473734118</v>
      </c>
      <c r="ED263" s="110">
        <v>24295</v>
      </c>
      <c r="EE263" s="111">
        <v>-7241.0869742871146</v>
      </c>
      <c r="EG263" s="112">
        <v>12187.165646685666</v>
      </c>
      <c r="EI263" s="121">
        <v>5</v>
      </c>
      <c r="EJ263" s="77">
        <v>4851.5609324248608</v>
      </c>
      <c r="EN263" s="114" t="s">
        <v>657</v>
      </c>
    </row>
    <row r="264" spans="1:144" hidden="1" x14ac:dyDescent="0.3">
      <c r="A264" s="81">
        <v>150000803</v>
      </c>
      <c r="B264" s="82" t="s">
        <v>658</v>
      </c>
      <c r="C264" s="490" t="s">
        <v>659</v>
      </c>
      <c r="D264" s="84">
        <v>1563</v>
      </c>
      <c r="E264" s="115">
        <v>1311.9</v>
      </c>
      <c r="F264" s="104"/>
      <c r="G264" s="104">
        <v>251.1</v>
      </c>
      <c r="H264" s="88">
        <v>22683.867040064531</v>
      </c>
      <c r="I264" s="88">
        <v>24055.603287108192</v>
      </c>
      <c r="J264" s="116">
        <v>1371.7362470436601</v>
      </c>
      <c r="K264" s="88">
        <v>4163.2112466674062</v>
      </c>
      <c r="L264" s="88">
        <v>4204.0642252953576</v>
      </c>
      <c r="M264" s="116">
        <v>40.852978627951416</v>
      </c>
      <c r="N264" s="88">
        <v>10141.755704915924</v>
      </c>
      <c r="O264" s="88">
        <v>9643.62693670511</v>
      </c>
      <c r="P264" s="116">
        <v>-498.12876821081409</v>
      </c>
      <c r="Q264" s="88">
        <v>0</v>
      </c>
      <c r="R264" s="88">
        <v>0</v>
      </c>
      <c r="S264" s="116">
        <v>0</v>
      </c>
      <c r="T264" s="88">
        <v>0</v>
      </c>
      <c r="U264" s="88">
        <v>0</v>
      </c>
      <c r="V264" s="116">
        <v>0</v>
      </c>
      <c r="W264" s="88">
        <v>11663.561061463512</v>
      </c>
      <c r="X264" s="88">
        <v>9955.7212839314016</v>
      </c>
      <c r="Y264" s="116">
        <v>-1707.83977753211</v>
      </c>
      <c r="Z264" s="88">
        <v>1763.5320000000006</v>
      </c>
      <c r="AA264" s="88">
        <v>0</v>
      </c>
      <c r="AB264" s="116">
        <v>-1763.5320000000006</v>
      </c>
      <c r="AC264" s="88">
        <v>34270.298184774503</v>
      </c>
      <c r="AD264" s="88">
        <v>36996.579366705511</v>
      </c>
      <c r="AE264" s="117">
        <v>2726.2811819310082</v>
      </c>
      <c r="AF264" s="91">
        <v>84686.225237885868</v>
      </c>
      <c r="AG264" s="92">
        <v>84855.59509974558</v>
      </c>
      <c r="AH264" s="116">
        <v>169.36986185971182</v>
      </c>
      <c r="AI264" s="88">
        <v>0</v>
      </c>
      <c r="AJ264" s="88">
        <v>0</v>
      </c>
      <c r="AK264" s="116">
        <v>0</v>
      </c>
      <c r="AL264" s="88">
        <v>0</v>
      </c>
      <c r="AM264" s="88">
        <v>0</v>
      </c>
      <c r="AN264" s="116">
        <v>0</v>
      </c>
      <c r="AO264" s="88">
        <v>15105.809142752592</v>
      </c>
      <c r="AP264" s="88">
        <v>13369.697857740255</v>
      </c>
      <c r="AQ264" s="116">
        <v>-1736.1112850123372</v>
      </c>
      <c r="AR264" s="88">
        <v>59487.640273707351</v>
      </c>
      <c r="AS264" s="88">
        <v>98037.057756340611</v>
      </c>
      <c r="AT264" s="118">
        <v>38549.41748263326</v>
      </c>
      <c r="AU264" s="88">
        <v>6459.0067310798722</v>
      </c>
      <c r="AV264" s="88">
        <v>3072</v>
      </c>
      <c r="AW264" s="94">
        <v>-3387.0067310798722</v>
      </c>
      <c r="AX264" s="88">
        <v>8123.9356571456638</v>
      </c>
      <c r="AY264" s="88">
        <v>36</v>
      </c>
      <c r="AZ264" s="117">
        <v>-8087.9356571456638</v>
      </c>
      <c r="BA264" s="88">
        <v>3775.1234247300849</v>
      </c>
      <c r="BB264" s="88">
        <v>474</v>
      </c>
      <c r="BC264" s="94">
        <v>-3301.1234247300849</v>
      </c>
      <c r="BD264" s="88">
        <v>0</v>
      </c>
      <c r="BE264" s="88">
        <v>0</v>
      </c>
      <c r="BF264" s="95">
        <v>0</v>
      </c>
      <c r="BG264" s="88">
        <v>0</v>
      </c>
      <c r="BH264" s="88">
        <v>1255.0218409575091</v>
      </c>
      <c r="BI264" s="94">
        <v>1255.0218409575091</v>
      </c>
      <c r="BJ264" s="88">
        <v>2868.0363576929476</v>
      </c>
      <c r="BK264" s="88">
        <v>3128</v>
      </c>
      <c r="BL264" s="95">
        <v>259.9636423070524</v>
      </c>
      <c r="BM264" s="88">
        <v>440.88300000000015</v>
      </c>
      <c r="BN264" s="88">
        <v>0</v>
      </c>
      <c r="BO264" s="94">
        <v>-440.88300000000015</v>
      </c>
      <c r="BP264" s="91">
        <v>21666.985170648572</v>
      </c>
      <c r="BQ264" s="96">
        <v>7965.0218409575091</v>
      </c>
      <c r="BR264" s="94">
        <v>-13701.963329691062</v>
      </c>
      <c r="BS264" s="88">
        <v>21705.517000383054</v>
      </c>
      <c r="BT264" s="88">
        <v>34928.105839592761</v>
      </c>
      <c r="BU264" s="116">
        <v>13222.588839209708</v>
      </c>
      <c r="BV264" s="88">
        <v>44803.145707140517</v>
      </c>
      <c r="BW264" s="88">
        <v>45534.467704512921</v>
      </c>
      <c r="BX264" s="116">
        <v>731.32199737240444</v>
      </c>
      <c r="BY264" s="88">
        <v>13818.622227260694</v>
      </c>
      <c r="BZ264" s="88">
        <v>7143.7862374495635</v>
      </c>
      <c r="CA264" s="116">
        <v>-6674.8359898111303</v>
      </c>
      <c r="CB264" s="88">
        <v>6373.8150019065251</v>
      </c>
      <c r="CC264" s="88">
        <v>6557.5936434303439</v>
      </c>
      <c r="CD264" s="116">
        <v>183.77864152381881</v>
      </c>
      <c r="CE264" s="88">
        <v>773.58965980706978</v>
      </c>
      <c r="CF264" s="88">
        <v>0</v>
      </c>
      <c r="CG264" s="116">
        <v>-773.58965980706978</v>
      </c>
      <c r="CH264" s="88">
        <v>4530.5823018485862</v>
      </c>
      <c r="CI264" s="88">
        <v>4615.949389799187</v>
      </c>
      <c r="CJ264" s="116">
        <v>85.367087950600762</v>
      </c>
      <c r="CK264" s="88">
        <v>0</v>
      </c>
      <c r="CL264" s="88">
        <v>0</v>
      </c>
      <c r="CM264" s="116">
        <v>0</v>
      </c>
      <c r="CN264" s="88">
        <v>4530.5823018485862</v>
      </c>
      <c r="CO264" s="96">
        <v>4615.949389799187</v>
      </c>
      <c r="CP264" s="116">
        <v>85.367087950600762</v>
      </c>
      <c r="CQ264" s="119">
        <v>272951.93172334082</v>
      </c>
      <c r="CR264" s="77">
        <v>303007.27536956873</v>
      </c>
      <c r="CS264" s="116">
        <v>30055.343646227906</v>
      </c>
      <c r="CT264" s="91">
        <v>327542.31806800899</v>
      </c>
      <c r="CU264" s="98">
        <v>363608.73044348246</v>
      </c>
      <c r="CV264" s="117">
        <v>36066.412375473476</v>
      </c>
      <c r="CW264" s="88">
        <v>2749.564253453952</v>
      </c>
      <c r="CX264" s="88">
        <v>-33316.848122019524</v>
      </c>
      <c r="CY264" s="116">
        <v>-36066.412375473476</v>
      </c>
      <c r="CZ264" s="99">
        <v>36066.412375473483</v>
      </c>
      <c r="DA264" s="8">
        <v>2</v>
      </c>
      <c r="DB264" s="100">
        <v>30957.73</v>
      </c>
      <c r="DC264" s="100">
        <v>2782.67</v>
      </c>
      <c r="DD264" s="100">
        <v>25595.85</v>
      </c>
      <c r="DE264" s="100">
        <v>1976.14</v>
      </c>
      <c r="DF264" s="101">
        <v>61854.275329544442</v>
      </c>
      <c r="DG264" s="120">
        <v>3963502.5878575556</v>
      </c>
      <c r="DH264" s="494">
        <v>5844.8447246508458</v>
      </c>
      <c r="DI264" s="96">
        <f>VLOOKUP(A264,'[9]побудинковий звіт'!$A$9:$DQ$353,121,FALSE)</f>
        <v>0</v>
      </c>
      <c r="DJ264" s="103">
        <v>4.0870949915294226</v>
      </c>
      <c r="DK264" s="103"/>
      <c r="DL264" s="103">
        <v>3.2119647868117376</v>
      </c>
      <c r="DM264" s="104">
        <v>5361.8599193874497</v>
      </c>
      <c r="DN264" s="104">
        <v>806.52435796842724</v>
      </c>
      <c r="DO264" s="105">
        <v>6168.3842773558772</v>
      </c>
      <c r="DP264" s="2"/>
      <c r="DQ264" s="104">
        <v>5361.88</v>
      </c>
      <c r="DR264" s="104">
        <v>806.53</v>
      </c>
      <c r="DS264" s="104">
        <v>6168.41</v>
      </c>
      <c r="DT264" s="106">
        <v>6341.1353312789697</v>
      </c>
      <c r="DU264" s="104">
        <v>-172.72533127896986</v>
      </c>
      <c r="DV264" s="107">
        <v>1104</v>
      </c>
      <c r="DX264" s="77">
        <v>97385.550533227099</v>
      </c>
      <c r="DY264" s="77">
        <v>127202.49551675773</v>
      </c>
      <c r="DZ264" s="108">
        <v>27571.989999999998</v>
      </c>
      <c r="EB264" s="109">
        <v>713851.68328448827</v>
      </c>
      <c r="ED264" s="110">
        <v>-7880</v>
      </c>
      <c r="EE264" s="111">
        <v>53974.275329544442</v>
      </c>
      <c r="EG264" s="112">
        <v>49462.816871492338</v>
      </c>
      <c r="EI264" s="121">
        <v>4</v>
      </c>
      <c r="EJ264" s="77">
        <v>1719.9755912815019</v>
      </c>
      <c r="EN264" s="114" t="s">
        <v>659</v>
      </c>
    </row>
    <row r="265" spans="1:144" hidden="1" x14ac:dyDescent="0.3">
      <c r="A265" s="81">
        <v>150000805</v>
      </c>
      <c r="B265" s="82" t="s">
        <v>660</v>
      </c>
      <c r="C265" s="490" t="s">
        <v>661</v>
      </c>
      <c r="D265" s="84">
        <v>3710.4399999999996</v>
      </c>
      <c r="E265" s="115">
        <v>2920.74</v>
      </c>
      <c r="F265" s="104"/>
      <c r="G265" s="104">
        <v>789.7</v>
      </c>
      <c r="H265" s="88">
        <v>52547.912606440936</v>
      </c>
      <c r="I265" s="88">
        <v>50906.242320890779</v>
      </c>
      <c r="J265" s="116">
        <v>-1641.6702855501571</v>
      </c>
      <c r="K265" s="88">
        <v>10751.476906537866</v>
      </c>
      <c r="L265" s="88">
        <v>10455.724068127629</v>
      </c>
      <c r="M265" s="116">
        <v>-295.75283841023702</v>
      </c>
      <c r="N265" s="88">
        <v>22717.394363653751</v>
      </c>
      <c r="O265" s="88">
        <v>22714.894767111589</v>
      </c>
      <c r="P265" s="116">
        <v>-2.4995965421621804</v>
      </c>
      <c r="Q265" s="88">
        <v>0</v>
      </c>
      <c r="R265" s="88">
        <v>0</v>
      </c>
      <c r="S265" s="116">
        <v>0</v>
      </c>
      <c r="T265" s="88">
        <v>0</v>
      </c>
      <c r="U265" s="88">
        <v>0</v>
      </c>
      <c r="V265" s="116">
        <v>0</v>
      </c>
      <c r="W265" s="88">
        <v>33056.383163844795</v>
      </c>
      <c r="X265" s="88">
        <v>31562.136965330992</v>
      </c>
      <c r="Y265" s="116">
        <v>-1494.2461985138034</v>
      </c>
      <c r="Z265" s="88">
        <v>3895.6032</v>
      </c>
      <c r="AA265" s="88">
        <v>0</v>
      </c>
      <c r="AB265" s="116">
        <v>-3895.6032</v>
      </c>
      <c r="AC265" s="88">
        <v>78259.337953235547</v>
      </c>
      <c r="AD265" s="88">
        <v>87254.176075796961</v>
      </c>
      <c r="AE265" s="117">
        <v>8994.8381225614139</v>
      </c>
      <c r="AF265" s="91">
        <v>201228.10819371289</v>
      </c>
      <c r="AG265" s="92">
        <v>202893.17419725796</v>
      </c>
      <c r="AH265" s="116">
        <v>1665.066003545071</v>
      </c>
      <c r="AI265" s="88">
        <v>0</v>
      </c>
      <c r="AJ265" s="88">
        <v>0</v>
      </c>
      <c r="AK265" s="116">
        <v>0</v>
      </c>
      <c r="AL265" s="88">
        <v>0</v>
      </c>
      <c r="AM265" s="88">
        <v>0</v>
      </c>
      <c r="AN265" s="116">
        <v>0</v>
      </c>
      <c r="AO265" s="88">
        <v>36728.359259163488</v>
      </c>
      <c r="AP265" s="88">
        <v>36878.877050387855</v>
      </c>
      <c r="AQ265" s="116">
        <v>150.5177912243671</v>
      </c>
      <c r="AR265" s="88">
        <v>143984.96812856104</v>
      </c>
      <c r="AS265" s="88">
        <v>248988.00802702716</v>
      </c>
      <c r="AT265" s="118">
        <v>105003.03989846612</v>
      </c>
      <c r="AU265" s="88">
        <v>14985.239782593697</v>
      </c>
      <c r="AV265" s="88">
        <v>9905.4626722118337</v>
      </c>
      <c r="AW265" s="94">
        <v>-5079.7771103818632</v>
      </c>
      <c r="AX265" s="88">
        <v>20979.181679110869</v>
      </c>
      <c r="AY265" s="88">
        <v>2229</v>
      </c>
      <c r="AZ265" s="117">
        <v>-18750.181679110869</v>
      </c>
      <c r="BA265" s="88">
        <v>8186.0192760054815</v>
      </c>
      <c r="BB265" s="88">
        <v>671</v>
      </c>
      <c r="BC265" s="94">
        <v>-7515.0192760054815</v>
      </c>
      <c r="BD265" s="88">
        <v>0</v>
      </c>
      <c r="BE265" s="88">
        <v>0</v>
      </c>
      <c r="BF265" s="95">
        <v>0</v>
      </c>
      <c r="BG265" s="88">
        <v>0</v>
      </c>
      <c r="BH265" s="88">
        <v>0</v>
      </c>
      <c r="BI265" s="94">
        <v>0</v>
      </c>
      <c r="BJ265" s="88">
        <v>11918.317673250973</v>
      </c>
      <c r="BK265" s="88">
        <v>18615.295152320406</v>
      </c>
      <c r="BL265" s="95">
        <v>6696.9774790694337</v>
      </c>
      <c r="BM265" s="88">
        <v>973.9008</v>
      </c>
      <c r="BN265" s="88">
        <v>0</v>
      </c>
      <c r="BO265" s="94">
        <v>-973.9008</v>
      </c>
      <c r="BP265" s="91">
        <v>57042.659210961021</v>
      </c>
      <c r="BQ265" s="96">
        <v>31420.75782453224</v>
      </c>
      <c r="BR265" s="94">
        <v>-25621.901386428781</v>
      </c>
      <c r="BS265" s="88">
        <v>106935.35718701784</v>
      </c>
      <c r="BT265" s="88">
        <v>147032.21723590847</v>
      </c>
      <c r="BU265" s="116">
        <v>40096.860048890623</v>
      </c>
      <c r="BV265" s="88">
        <v>68474.03387362069</v>
      </c>
      <c r="BW265" s="88">
        <v>77396.095224085511</v>
      </c>
      <c r="BX265" s="116">
        <v>8922.0613504648209</v>
      </c>
      <c r="BY265" s="88">
        <v>35800.845644485998</v>
      </c>
      <c r="BZ265" s="88">
        <v>24157.816496433195</v>
      </c>
      <c r="CA265" s="116">
        <v>-11643.029148052803</v>
      </c>
      <c r="CB265" s="88">
        <v>5412.7044147669312</v>
      </c>
      <c r="CC265" s="88">
        <v>5568.7709877719963</v>
      </c>
      <c r="CD265" s="116">
        <v>156.06657300506504</v>
      </c>
      <c r="CE265" s="88">
        <v>656.93970810312237</v>
      </c>
      <c r="CF265" s="88">
        <v>0</v>
      </c>
      <c r="CG265" s="116">
        <v>-656.93970810312237</v>
      </c>
      <c r="CH265" s="88">
        <v>15986.345926901389</v>
      </c>
      <c r="CI265" s="88">
        <v>12376.773446098443</v>
      </c>
      <c r="CJ265" s="116">
        <v>-3609.5724808029463</v>
      </c>
      <c r="CK265" s="88">
        <v>0</v>
      </c>
      <c r="CL265" s="88">
        <v>0</v>
      </c>
      <c r="CM265" s="116">
        <v>0</v>
      </c>
      <c r="CN265" s="88">
        <v>15986.345926901389</v>
      </c>
      <c r="CO265" s="96">
        <v>12376.773446098443</v>
      </c>
      <c r="CP265" s="116">
        <v>-3609.5724808029463</v>
      </c>
      <c r="CQ265" s="119">
        <v>672250.3215472945</v>
      </c>
      <c r="CR265" s="77">
        <v>786712.4904895029</v>
      </c>
      <c r="CS265" s="116">
        <v>114462.1689422084</v>
      </c>
      <c r="CT265" s="91">
        <v>806700.38585675333</v>
      </c>
      <c r="CU265" s="98">
        <v>944054.98858740344</v>
      </c>
      <c r="CV265" s="117">
        <v>137354.60273065011</v>
      </c>
      <c r="CW265" s="88">
        <v>43475.772166642782</v>
      </c>
      <c r="CX265" s="88">
        <v>-93878.830564007192</v>
      </c>
      <c r="CY265" s="116">
        <v>-137354.60273064999</v>
      </c>
      <c r="CZ265" s="99">
        <v>137354.60273064993</v>
      </c>
      <c r="DA265" s="8">
        <v>3</v>
      </c>
      <c r="DB265" s="100">
        <v>31542.91</v>
      </c>
      <c r="DC265" s="100">
        <v>2230.02</v>
      </c>
      <c r="DD265" s="100">
        <v>18515.02</v>
      </c>
      <c r="DE265" s="100">
        <v>-805.0300000000002</v>
      </c>
      <c r="DF265" s="101">
        <v>-33526.914433825237</v>
      </c>
      <c r="DG265" s="120">
        <v>10202113.896280754</v>
      </c>
      <c r="DH265" s="494">
        <v>13012.631893495472</v>
      </c>
      <c r="DI265" s="96">
        <f>VLOOKUP(A265,'[9]побудинковий звіт'!$A$9:$DQ$353,121,FALSE)</f>
        <v>0</v>
      </c>
      <c r="DJ265" s="103">
        <v>4.4606305881309396</v>
      </c>
      <c r="DK265" s="103"/>
      <c r="DL265" s="103">
        <v>3.8434720195423342</v>
      </c>
      <c r="DM265" s="104">
        <v>13028.34218397756</v>
      </c>
      <c r="DN265" s="104">
        <v>3035.1898538325813</v>
      </c>
      <c r="DO265" s="105">
        <v>16063.532037810142</v>
      </c>
      <c r="DP265" s="2"/>
      <c r="DQ265" s="104">
        <v>13027.89</v>
      </c>
      <c r="DR265" s="104">
        <v>3035.05</v>
      </c>
      <c r="DS265" s="104">
        <v>16062.939999999999</v>
      </c>
      <c r="DT265" s="106">
        <v>16214.578018960372</v>
      </c>
      <c r="DU265" s="104">
        <v>-151.6380189603733</v>
      </c>
      <c r="DV265" s="107">
        <v>1102</v>
      </c>
      <c r="DX265" s="77">
        <v>241233.15280742646</v>
      </c>
      <c r="DY265" s="77">
        <v>336490.51902187127</v>
      </c>
      <c r="DZ265" s="108">
        <v>17709.990000000002</v>
      </c>
      <c r="EB265" s="109">
        <v>1727819.6175427325</v>
      </c>
      <c r="ED265" s="110">
        <v>-31910</v>
      </c>
      <c r="EE265" s="111">
        <v>-65436.914433825237</v>
      </c>
      <c r="EG265" s="112">
        <v>-52510.359010934291</v>
      </c>
      <c r="EI265" s="121">
        <v>5</v>
      </c>
      <c r="EJ265" s="77">
        <v>4774.8652555298386</v>
      </c>
      <c r="EN265" s="114" t="s">
        <v>661</v>
      </c>
    </row>
    <row r="266" spans="1:144" hidden="1" x14ac:dyDescent="0.3">
      <c r="A266" s="81">
        <v>150000806</v>
      </c>
      <c r="B266" s="82" t="s">
        <v>662</v>
      </c>
      <c r="C266" s="490" t="s">
        <v>663</v>
      </c>
      <c r="D266" s="84">
        <v>2751.2</v>
      </c>
      <c r="E266" s="115">
        <v>2014</v>
      </c>
      <c r="F266" s="104"/>
      <c r="G266" s="104">
        <v>737.2</v>
      </c>
      <c r="H266" s="88">
        <v>37202.202400351183</v>
      </c>
      <c r="I266" s="88">
        <v>37828.173326163145</v>
      </c>
      <c r="J266" s="116">
        <v>625.97092581196193</v>
      </c>
      <c r="K266" s="88">
        <v>8004.8394548014812</v>
      </c>
      <c r="L266" s="88">
        <v>8083.3719660056104</v>
      </c>
      <c r="M266" s="116">
        <v>78.53251120412915</v>
      </c>
      <c r="N266" s="88">
        <v>14288.745798348466</v>
      </c>
      <c r="O266" s="88">
        <v>13586.950646972193</v>
      </c>
      <c r="P266" s="116">
        <v>-701.79515137627277</v>
      </c>
      <c r="Q266" s="88">
        <v>0</v>
      </c>
      <c r="R266" s="88">
        <v>0</v>
      </c>
      <c r="S266" s="116">
        <v>0</v>
      </c>
      <c r="T266" s="88">
        <v>0</v>
      </c>
      <c r="U266" s="88">
        <v>0</v>
      </c>
      <c r="V266" s="116">
        <v>0</v>
      </c>
      <c r="W266" s="88">
        <v>30783.239106837111</v>
      </c>
      <c r="X266" s="88">
        <v>26612.042743072965</v>
      </c>
      <c r="Y266" s="116">
        <v>-4171.1963637641456</v>
      </c>
      <c r="Z266" s="88">
        <v>2645.8919999999998</v>
      </c>
      <c r="AA266" s="88">
        <v>0</v>
      </c>
      <c r="AB266" s="116">
        <v>-2645.8919999999998</v>
      </c>
      <c r="AC266" s="88">
        <v>56013.402592369996</v>
      </c>
      <c r="AD266" s="88">
        <v>63118.732604312208</v>
      </c>
      <c r="AE266" s="117">
        <v>7105.3300119422129</v>
      </c>
      <c r="AF266" s="91">
        <v>148938.32135270824</v>
      </c>
      <c r="AG266" s="92">
        <v>149229.27128652611</v>
      </c>
      <c r="AH266" s="116">
        <v>290.94993381787208</v>
      </c>
      <c r="AI266" s="88">
        <v>0</v>
      </c>
      <c r="AJ266" s="88">
        <v>0</v>
      </c>
      <c r="AK266" s="116">
        <v>0</v>
      </c>
      <c r="AL266" s="88">
        <v>0</v>
      </c>
      <c r="AM266" s="88">
        <v>0</v>
      </c>
      <c r="AN266" s="116">
        <v>0</v>
      </c>
      <c r="AO266" s="88">
        <v>18590.675700350326</v>
      </c>
      <c r="AP266" s="88">
        <v>15932.31347522555</v>
      </c>
      <c r="AQ266" s="116">
        <v>-2658.3622251247762</v>
      </c>
      <c r="AR266" s="88">
        <v>116221.70355871398</v>
      </c>
      <c r="AS266" s="88">
        <v>216651.29</v>
      </c>
      <c r="AT266" s="118">
        <v>100429.58644128602</v>
      </c>
      <c r="AU266" s="88">
        <v>11854.283520934951</v>
      </c>
      <c r="AV266" s="88">
        <v>10292</v>
      </c>
      <c r="AW266" s="94">
        <v>-1562.2835209349505</v>
      </c>
      <c r="AX266" s="88">
        <v>15620.43889587645</v>
      </c>
      <c r="AY266" s="88">
        <v>4723</v>
      </c>
      <c r="AZ266" s="117">
        <v>-10897.43889587645</v>
      </c>
      <c r="BA266" s="88">
        <v>5571.3709107613668</v>
      </c>
      <c r="BB266" s="88">
        <v>2921.3919821458639</v>
      </c>
      <c r="BC266" s="94">
        <v>-2649.9789286155028</v>
      </c>
      <c r="BD266" s="88">
        <v>0</v>
      </c>
      <c r="BE266" s="88">
        <v>0</v>
      </c>
      <c r="BF266" s="95">
        <v>0</v>
      </c>
      <c r="BG266" s="88">
        <v>0</v>
      </c>
      <c r="BH266" s="88">
        <v>0</v>
      </c>
      <c r="BI266" s="94">
        <v>0</v>
      </c>
      <c r="BJ266" s="88">
        <v>10745.143832355987</v>
      </c>
      <c r="BK266" s="88">
        <v>2054</v>
      </c>
      <c r="BL266" s="95">
        <v>-8691.1438323559869</v>
      </c>
      <c r="BM266" s="88">
        <v>661.47299999999996</v>
      </c>
      <c r="BN266" s="88">
        <v>9033</v>
      </c>
      <c r="BO266" s="94">
        <v>8371.527</v>
      </c>
      <c r="BP266" s="91">
        <v>44452.710159928749</v>
      </c>
      <c r="BQ266" s="96">
        <v>29023.391982145862</v>
      </c>
      <c r="BR266" s="94">
        <v>-15429.318177782887</v>
      </c>
      <c r="BS266" s="88">
        <v>81526.163769395134</v>
      </c>
      <c r="BT266" s="88">
        <v>115123.71831985957</v>
      </c>
      <c r="BU266" s="116">
        <v>33597.55455046444</v>
      </c>
      <c r="BV266" s="88">
        <v>59005.673512205089</v>
      </c>
      <c r="BW266" s="88">
        <v>61802.202164203816</v>
      </c>
      <c r="BX266" s="116">
        <v>2796.5286519987276</v>
      </c>
      <c r="BY266" s="88">
        <v>44101.010607996002</v>
      </c>
      <c r="BZ266" s="88">
        <v>23994.224047310287</v>
      </c>
      <c r="CA266" s="116">
        <v>-20106.786560685716</v>
      </c>
      <c r="CB266" s="88">
        <v>7649.3433192782541</v>
      </c>
      <c r="CC266" s="88">
        <v>7869.8997557838247</v>
      </c>
      <c r="CD266" s="116">
        <v>220.55643650557067</v>
      </c>
      <c r="CE266" s="88">
        <v>928.40047825955548</v>
      </c>
      <c r="CF266" s="88">
        <v>0</v>
      </c>
      <c r="CG266" s="116">
        <v>-928.40047825955548</v>
      </c>
      <c r="CH266" s="88">
        <v>23683.197576320392</v>
      </c>
      <c r="CI266" s="88">
        <v>16151.554628705157</v>
      </c>
      <c r="CJ266" s="116">
        <v>-7531.6429476152352</v>
      </c>
      <c r="CK266" s="88">
        <v>0</v>
      </c>
      <c r="CL266" s="88">
        <v>0</v>
      </c>
      <c r="CM266" s="116">
        <v>0</v>
      </c>
      <c r="CN266" s="88">
        <v>23683.197576320392</v>
      </c>
      <c r="CO266" s="96">
        <v>16151.554628705157</v>
      </c>
      <c r="CP266" s="116">
        <v>-7531.6429476152352</v>
      </c>
      <c r="CQ266" s="119">
        <v>545097.20003515575</v>
      </c>
      <c r="CR266" s="77">
        <v>635777.86565976019</v>
      </c>
      <c r="CS266" s="116">
        <v>90680.665624604444</v>
      </c>
      <c r="CT266" s="91">
        <v>654116.64004218683</v>
      </c>
      <c r="CU266" s="98">
        <v>762933.43879171216</v>
      </c>
      <c r="CV266" s="117">
        <v>108816.79874952533</v>
      </c>
      <c r="CW266" s="88">
        <v>35151.040894818201</v>
      </c>
      <c r="CX266" s="88">
        <v>-73665.757854707161</v>
      </c>
      <c r="CY266" s="116">
        <v>-108816.79874952536</v>
      </c>
      <c r="CZ266" s="99">
        <v>108816.79874952545</v>
      </c>
      <c r="DA266" s="8">
        <v>2</v>
      </c>
      <c r="DB266" s="100">
        <v>37239.18</v>
      </c>
      <c r="DC266" s="100">
        <v>4631.9500000000007</v>
      </c>
      <c r="DD266" s="100">
        <v>27370.809999999998</v>
      </c>
      <c r="DE266" s="100">
        <v>1572.4700000000007</v>
      </c>
      <c r="DF266" s="101">
        <v>-37952.338371283899</v>
      </c>
      <c r="DG266" s="120">
        <v>8271212.1712440597</v>
      </c>
      <c r="DH266" s="494">
        <v>8972.8769536144537</v>
      </c>
      <c r="DI266" s="96">
        <f>VLOOKUP(A266,'[9]побудинковий звіт'!$A$9:$DQ$353,121,FALSE)</f>
        <v>0</v>
      </c>
      <c r="DJ266" s="103">
        <v>4.903809189333252</v>
      </c>
      <c r="DK266" s="103"/>
      <c r="DL266" s="103">
        <v>4.1500698164682417</v>
      </c>
      <c r="DM266" s="104">
        <v>9876.2717073171698</v>
      </c>
      <c r="DN266" s="104">
        <v>3059.431468700388</v>
      </c>
      <c r="DO266" s="105">
        <v>12935.703176017558</v>
      </c>
      <c r="DP266" s="2"/>
      <c r="DQ266" s="104">
        <v>9868.3700000000008</v>
      </c>
      <c r="DR266" s="104">
        <v>3059.48</v>
      </c>
      <c r="DS266" s="104">
        <v>12927.85</v>
      </c>
      <c r="DT266" s="106">
        <v>12847.130254455389</v>
      </c>
      <c r="DU266" s="104">
        <v>80.719745544611214</v>
      </c>
      <c r="DV266" s="107">
        <v>1136</v>
      </c>
      <c r="DX266" s="77">
        <v>192809.29646237128</v>
      </c>
      <c r="DY266" s="77">
        <v>294809.61837857502</v>
      </c>
      <c r="DZ266" s="108">
        <v>28943.279999999999</v>
      </c>
      <c r="EB266" s="109">
        <v>1394660.4427045677</v>
      </c>
      <c r="ED266" s="110">
        <v>9575</v>
      </c>
      <c r="EE266" s="111">
        <v>-28377.338371283899</v>
      </c>
      <c r="EG266" s="112">
        <v>5501.0860621234096</v>
      </c>
      <c r="EI266" s="121">
        <v>4</v>
      </c>
      <c r="EJ266" s="77">
        <v>3637.0682260074068</v>
      </c>
      <c r="EN266" s="114" t="s">
        <v>663</v>
      </c>
    </row>
    <row r="267" spans="1:144" hidden="1" x14ac:dyDescent="0.3">
      <c r="A267" s="81">
        <v>150000807</v>
      </c>
      <c r="B267" s="82" t="s">
        <v>664</v>
      </c>
      <c r="C267" s="490" t="s">
        <v>665</v>
      </c>
      <c r="D267" s="84">
        <v>299.89999999999998</v>
      </c>
      <c r="E267" s="115">
        <v>194.4</v>
      </c>
      <c r="F267" s="104"/>
      <c r="G267" s="104">
        <v>105.5</v>
      </c>
      <c r="H267" s="88">
        <v>8644.3751307876973</v>
      </c>
      <c r="I267" s="88">
        <v>8135.9740020580512</v>
      </c>
      <c r="J267" s="116">
        <v>-508.40112872964619</v>
      </c>
      <c r="K267" s="88">
        <v>1564.2588480416237</v>
      </c>
      <c r="L267" s="88">
        <v>1512.6946350909477</v>
      </c>
      <c r="M267" s="116">
        <v>-51.564212950675937</v>
      </c>
      <c r="N267" s="88">
        <v>0</v>
      </c>
      <c r="O267" s="88">
        <v>0</v>
      </c>
      <c r="P267" s="116">
        <v>0</v>
      </c>
      <c r="Q267" s="88">
        <v>0</v>
      </c>
      <c r="R267" s="88">
        <v>0</v>
      </c>
      <c r="S267" s="116">
        <v>0</v>
      </c>
      <c r="T267" s="88">
        <v>0</v>
      </c>
      <c r="U267" s="88">
        <v>0</v>
      </c>
      <c r="V267" s="116">
        <v>0</v>
      </c>
      <c r="W267" s="88">
        <v>1618.0795541282964</v>
      </c>
      <c r="X267" s="88">
        <v>1384.2756886839049</v>
      </c>
      <c r="Y267" s="116">
        <v>-233.80386544439148</v>
      </c>
      <c r="Z267" s="88">
        <v>324.75600000000003</v>
      </c>
      <c r="AA267" s="88">
        <v>0</v>
      </c>
      <c r="AB267" s="116">
        <v>-324.75600000000003</v>
      </c>
      <c r="AC267" s="88">
        <v>6284.3064138462187</v>
      </c>
      <c r="AD267" s="88">
        <v>7111.2870026526243</v>
      </c>
      <c r="AE267" s="117">
        <v>826.98058880640565</v>
      </c>
      <c r="AF267" s="91">
        <v>18435.775946803835</v>
      </c>
      <c r="AG267" s="92">
        <v>18144.23132848553</v>
      </c>
      <c r="AH267" s="116">
        <v>-291.54461831830486</v>
      </c>
      <c r="AI267" s="88">
        <v>0</v>
      </c>
      <c r="AJ267" s="88">
        <v>0</v>
      </c>
      <c r="AK267" s="116">
        <v>0</v>
      </c>
      <c r="AL267" s="88">
        <v>0</v>
      </c>
      <c r="AM267" s="88">
        <v>0</v>
      </c>
      <c r="AN267" s="116">
        <v>0</v>
      </c>
      <c r="AO267" s="88">
        <v>3644.828113639277</v>
      </c>
      <c r="AP267" s="88">
        <v>2452.8626333611728</v>
      </c>
      <c r="AQ267" s="116">
        <v>-1191.9654802781042</v>
      </c>
      <c r="AR267" s="88">
        <v>14064.100846664987</v>
      </c>
      <c r="AS267" s="88">
        <v>2438.3000000000002</v>
      </c>
      <c r="AT267" s="118">
        <v>-11625.800846664988</v>
      </c>
      <c r="AU267" s="88">
        <v>2868.4862868661949</v>
      </c>
      <c r="AV267" s="88">
        <v>0</v>
      </c>
      <c r="AW267" s="94">
        <v>-2868.4862868661949</v>
      </c>
      <c r="AX267" s="88">
        <v>3052.7698250120939</v>
      </c>
      <c r="AY267" s="88">
        <v>0</v>
      </c>
      <c r="AZ267" s="117">
        <v>-3052.7698250120939</v>
      </c>
      <c r="BA267" s="88">
        <v>0</v>
      </c>
      <c r="BB267" s="88">
        <v>0</v>
      </c>
      <c r="BC267" s="94">
        <v>0</v>
      </c>
      <c r="BD267" s="88">
        <v>0</v>
      </c>
      <c r="BE267" s="88">
        <v>0</v>
      </c>
      <c r="BF267" s="95">
        <v>0</v>
      </c>
      <c r="BG267" s="88">
        <v>0</v>
      </c>
      <c r="BH267" s="88">
        <v>0</v>
      </c>
      <c r="BI267" s="94">
        <v>0</v>
      </c>
      <c r="BJ267" s="88">
        <v>247.92619739083375</v>
      </c>
      <c r="BK267" s="88">
        <v>0</v>
      </c>
      <c r="BL267" s="95">
        <v>-247.92619739083375</v>
      </c>
      <c r="BM267" s="88">
        <v>81.189000000000007</v>
      </c>
      <c r="BN267" s="88">
        <v>0</v>
      </c>
      <c r="BO267" s="94">
        <v>-81.189000000000007</v>
      </c>
      <c r="BP267" s="91">
        <v>6250.3713092691232</v>
      </c>
      <c r="BQ267" s="96">
        <v>0</v>
      </c>
      <c r="BR267" s="94">
        <v>-6250.3713092691232</v>
      </c>
      <c r="BS267" s="88">
        <v>15578.712633958341</v>
      </c>
      <c r="BT267" s="88">
        <v>16074.563973471293</v>
      </c>
      <c r="BU267" s="116">
        <v>495.85133951295211</v>
      </c>
      <c r="BV267" s="88">
        <v>9058.3787218422967</v>
      </c>
      <c r="BW267" s="88">
        <v>10558.948399533054</v>
      </c>
      <c r="BX267" s="116">
        <v>1500.5696776907571</v>
      </c>
      <c r="BY267" s="88">
        <v>1709.8259067927011</v>
      </c>
      <c r="BZ267" s="88">
        <v>3885.2194518982005</v>
      </c>
      <c r="CA267" s="116">
        <v>2175.3935451054995</v>
      </c>
      <c r="CB267" s="88">
        <v>0</v>
      </c>
      <c r="CC267" s="88">
        <v>0</v>
      </c>
      <c r="CD267" s="116">
        <v>0</v>
      </c>
      <c r="CE267" s="88">
        <v>0</v>
      </c>
      <c r="CF267" s="88">
        <v>0</v>
      </c>
      <c r="CG267" s="116">
        <v>0</v>
      </c>
      <c r="CH267" s="88">
        <v>2048.42</v>
      </c>
      <c r="CI267" s="88">
        <v>0</v>
      </c>
      <c r="CJ267" s="116">
        <v>-2048.42</v>
      </c>
      <c r="CK267" s="88">
        <v>0</v>
      </c>
      <c r="CL267" s="88">
        <v>0</v>
      </c>
      <c r="CM267" s="116">
        <v>0</v>
      </c>
      <c r="CN267" s="88">
        <v>2048.42</v>
      </c>
      <c r="CO267" s="96">
        <v>0</v>
      </c>
      <c r="CP267" s="116">
        <v>-2048.42</v>
      </c>
      <c r="CQ267" s="119">
        <v>70790.413478970557</v>
      </c>
      <c r="CR267" s="77">
        <v>53554.125786749246</v>
      </c>
      <c r="CS267" s="116">
        <v>-17236.287692221311</v>
      </c>
      <c r="CT267" s="91">
        <v>84948.496174764659</v>
      </c>
      <c r="CU267" s="98">
        <v>64264.950944099095</v>
      </c>
      <c r="CV267" s="117">
        <v>-20683.545230665564</v>
      </c>
      <c r="CW267" s="88">
        <v>2410.4206526808794</v>
      </c>
      <c r="CX267" s="88">
        <v>23093.965883346445</v>
      </c>
      <c r="CY267" s="116">
        <v>20683.545230665564</v>
      </c>
      <c r="CZ267" s="99">
        <v>-20683.545230665575</v>
      </c>
      <c r="DA267" s="8">
        <v>3</v>
      </c>
      <c r="DB267" s="100">
        <v>7705.91</v>
      </c>
      <c r="DC267" s="100">
        <v>0</v>
      </c>
      <c r="DD267" s="100">
        <v>6590.35</v>
      </c>
      <c r="DE267" s="100">
        <v>-482.77</v>
      </c>
      <c r="DF267" s="101">
        <v>-13156.756559816407</v>
      </c>
      <c r="DG267" s="120">
        <v>1048307.0019293465</v>
      </c>
      <c r="DH267" s="494">
        <v>866.10093335782028</v>
      </c>
      <c r="DI267" s="96">
        <f>VLOOKUP(A267,'[9]побудинковий звіт'!$A$9:$DQ$353,121,FALSE)</f>
        <v>0</v>
      </c>
      <c r="DJ267" s="103">
        <v>5.732574189327484</v>
      </c>
      <c r="DK267" s="103"/>
      <c r="DL267" s="103">
        <v>4.5760266102731739</v>
      </c>
      <c r="DM267" s="104">
        <v>1114.412422405263</v>
      </c>
      <c r="DN267" s="104">
        <v>432.34</v>
      </c>
      <c r="DO267" s="105">
        <v>1546.7524224052629</v>
      </c>
      <c r="DP267" s="2"/>
      <c r="DQ267" s="104">
        <v>1114.42</v>
      </c>
      <c r="DR267" s="104">
        <v>482.77</v>
      </c>
      <c r="DS267" s="104">
        <v>1597.19</v>
      </c>
      <c r="DT267" s="106">
        <v>1608.6530464484099</v>
      </c>
      <c r="DU267" s="104">
        <v>-11.463046448409841</v>
      </c>
      <c r="DV267" s="107">
        <v>0</v>
      </c>
      <c r="DX267" s="77">
        <v>24377.366587120934</v>
      </c>
      <c r="DY267" s="77">
        <v>2925.96</v>
      </c>
      <c r="DZ267" s="108">
        <v>6107.58</v>
      </c>
      <c r="EB267" s="109">
        <v>168769.21015997985</v>
      </c>
      <c r="ED267" s="110">
        <v>10015</v>
      </c>
      <c r="EE267" s="111">
        <v>-3141.7565598164074</v>
      </c>
      <c r="EG267" s="112">
        <v>-17403.272562748196</v>
      </c>
      <c r="EI267" s="121">
        <v>2</v>
      </c>
      <c r="EJ267" s="77">
        <v>437.4673221053468</v>
      </c>
      <c r="EN267" s="114" t="s">
        <v>665</v>
      </c>
    </row>
    <row r="268" spans="1:144" hidden="1" x14ac:dyDescent="0.3">
      <c r="A268" s="81">
        <v>150000808</v>
      </c>
      <c r="B268" s="82" t="s">
        <v>666</v>
      </c>
      <c r="C268" s="490" t="s">
        <v>667</v>
      </c>
      <c r="D268" s="84">
        <v>1950.8</v>
      </c>
      <c r="E268" s="115">
        <v>1754.6</v>
      </c>
      <c r="F268" s="104"/>
      <c r="G268" s="104">
        <v>196.2</v>
      </c>
      <c r="H268" s="88">
        <v>27972.778787167648</v>
      </c>
      <c r="I268" s="88">
        <v>28672.206954949434</v>
      </c>
      <c r="J268" s="116">
        <v>699.42816778178531</v>
      </c>
      <c r="K268" s="88">
        <v>5458.2600589227895</v>
      </c>
      <c r="L268" s="88">
        <v>5521.7286007467101</v>
      </c>
      <c r="M268" s="116">
        <v>63.468541823920532</v>
      </c>
      <c r="N268" s="88">
        <v>12004.932608050371</v>
      </c>
      <c r="O268" s="88">
        <v>11415.068611664936</v>
      </c>
      <c r="P268" s="116">
        <v>-589.8639963854348</v>
      </c>
      <c r="Q268" s="88">
        <v>0</v>
      </c>
      <c r="R268" s="88">
        <v>0</v>
      </c>
      <c r="S268" s="116">
        <v>0</v>
      </c>
      <c r="T268" s="88">
        <v>0</v>
      </c>
      <c r="U268" s="88">
        <v>0</v>
      </c>
      <c r="V268" s="116">
        <v>0</v>
      </c>
      <c r="W268" s="88">
        <v>13534.707710788025</v>
      </c>
      <c r="X268" s="88">
        <v>14193.590283613979</v>
      </c>
      <c r="Y268" s="116">
        <v>658.88257282595441</v>
      </c>
      <c r="Z268" s="88">
        <v>2108.3759999999997</v>
      </c>
      <c r="AA268" s="88">
        <v>0</v>
      </c>
      <c r="AB268" s="116">
        <v>-2108.3759999999997</v>
      </c>
      <c r="AC268" s="88">
        <v>41286.397124307012</v>
      </c>
      <c r="AD268" s="88">
        <v>46160.66680976253</v>
      </c>
      <c r="AE268" s="117">
        <v>4874.2696854555179</v>
      </c>
      <c r="AF268" s="91">
        <v>102365.45228923584</v>
      </c>
      <c r="AG268" s="92">
        <v>105963.26126073759</v>
      </c>
      <c r="AH268" s="116">
        <v>3597.8089715017559</v>
      </c>
      <c r="AI268" s="88">
        <v>0</v>
      </c>
      <c r="AJ268" s="88">
        <v>0</v>
      </c>
      <c r="AK268" s="116">
        <v>0</v>
      </c>
      <c r="AL268" s="88">
        <v>0</v>
      </c>
      <c r="AM268" s="88">
        <v>0</v>
      </c>
      <c r="AN268" s="116">
        <v>0</v>
      </c>
      <c r="AO268" s="88">
        <v>21117.169554319513</v>
      </c>
      <c r="AP268" s="88">
        <v>21814.865625389597</v>
      </c>
      <c r="AQ268" s="116">
        <v>697.69607107008414</v>
      </c>
      <c r="AR268" s="88">
        <v>59710.973486918803</v>
      </c>
      <c r="AS268" s="88">
        <v>56913</v>
      </c>
      <c r="AT268" s="118">
        <v>-2797.9734869188032</v>
      </c>
      <c r="AU268" s="88">
        <v>7985.9282965407674</v>
      </c>
      <c r="AV268" s="88">
        <v>148</v>
      </c>
      <c r="AW268" s="94">
        <v>-7837.9282965407674</v>
      </c>
      <c r="AX268" s="88">
        <v>10651.15164526813</v>
      </c>
      <c r="AY268" s="88">
        <v>145</v>
      </c>
      <c r="AZ268" s="117">
        <v>-10506.15164526813</v>
      </c>
      <c r="BA268" s="88">
        <v>5893.2356976933997</v>
      </c>
      <c r="BB268" s="88">
        <v>236</v>
      </c>
      <c r="BC268" s="94">
        <v>-5657.2356976933997</v>
      </c>
      <c r="BD268" s="88">
        <v>0</v>
      </c>
      <c r="BE268" s="88">
        <v>0</v>
      </c>
      <c r="BF268" s="95">
        <v>0</v>
      </c>
      <c r="BG268" s="88">
        <v>0</v>
      </c>
      <c r="BH268" s="88">
        <v>0</v>
      </c>
      <c r="BI268" s="94">
        <v>0</v>
      </c>
      <c r="BJ268" s="88">
        <v>3628.9958334007561</v>
      </c>
      <c r="BK268" s="88">
        <v>263</v>
      </c>
      <c r="BL268" s="95">
        <v>-3365.9958334007561</v>
      </c>
      <c r="BM268" s="88">
        <v>527.09399999999994</v>
      </c>
      <c r="BN268" s="88">
        <v>1073</v>
      </c>
      <c r="BO268" s="94">
        <v>545.90600000000006</v>
      </c>
      <c r="BP268" s="91">
        <v>28686.405472903054</v>
      </c>
      <c r="BQ268" s="96">
        <v>1865</v>
      </c>
      <c r="BR268" s="94">
        <v>-26821.405472903054</v>
      </c>
      <c r="BS268" s="88">
        <v>84757.921084969857</v>
      </c>
      <c r="BT268" s="88">
        <v>110196.64153705035</v>
      </c>
      <c r="BU268" s="116">
        <v>25438.720452080495</v>
      </c>
      <c r="BV268" s="88">
        <v>36104.95878240301</v>
      </c>
      <c r="BW268" s="88">
        <v>37454.509318533877</v>
      </c>
      <c r="BX268" s="116">
        <v>1349.5505361308678</v>
      </c>
      <c r="BY268" s="88">
        <v>30299.46984833941</v>
      </c>
      <c r="BZ268" s="88">
        <v>21438.895260132616</v>
      </c>
      <c r="CA268" s="116">
        <v>-8860.5745882067931</v>
      </c>
      <c r="CB268" s="88">
        <v>3609.7451381619912</v>
      </c>
      <c r="CC268" s="88">
        <v>3713.8262979603501</v>
      </c>
      <c r="CD268" s="116">
        <v>104.08115979835884</v>
      </c>
      <c r="CE268" s="88">
        <v>438.11461622053389</v>
      </c>
      <c r="CF268" s="88">
        <v>0</v>
      </c>
      <c r="CG268" s="116">
        <v>-438.11461622053389</v>
      </c>
      <c r="CH268" s="88">
        <v>24759.306942235871</v>
      </c>
      <c r="CI268" s="88">
        <v>23272.025402395291</v>
      </c>
      <c r="CJ268" s="116">
        <v>-1487.2815398405801</v>
      </c>
      <c r="CK268" s="88">
        <v>0</v>
      </c>
      <c r="CL268" s="88">
        <v>0</v>
      </c>
      <c r="CM268" s="116">
        <v>0</v>
      </c>
      <c r="CN268" s="88">
        <v>24759.306942235871</v>
      </c>
      <c r="CO268" s="96">
        <v>23272.025402395291</v>
      </c>
      <c r="CP268" s="116">
        <v>-1487.2815398405801</v>
      </c>
      <c r="CQ268" s="119">
        <v>391849.51721570781</v>
      </c>
      <c r="CR268" s="77">
        <v>382632.02470219968</v>
      </c>
      <c r="CS268" s="116">
        <v>-9217.4925135081285</v>
      </c>
      <c r="CT268" s="91">
        <v>470219.42065884935</v>
      </c>
      <c r="CU268" s="98">
        <v>459158.42964263959</v>
      </c>
      <c r="CV268" s="117">
        <v>-11060.991016209766</v>
      </c>
      <c r="CW268" s="88">
        <v>15032.068784285073</v>
      </c>
      <c r="CX268" s="88">
        <v>26093.059800494957</v>
      </c>
      <c r="CY268" s="116">
        <v>11060.991016209884</v>
      </c>
      <c r="CZ268" s="99">
        <v>-11060.991016209848</v>
      </c>
      <c r="DA268" s="8">
        <v>2</v>
      </c>
      <c r="DB268" s="100">
        <v>18016.46</v>
      </c>
      <c r="DC268" s="100">
        <v>830.89</v>
      </c>
      <c r="DD268" s="100">
        <v>9662.2799999999988</v>
      </c>
      <c r="DE268" s="100">
        <v>0</v>
      </c>
      <c r="DF268" s="101">
        <v>12663.564467620803</v>
      </c>
      <c r="DG268" s="120">
        <v>5823017.8733176123</v>
      </c>
      <c r="DH268" s="494">
        <v>7817.1846587944001</v>
      </c>
      <c r="DI268" s="96">
        <f>VLOOKUP(A268,'[9]побудинковий звіт'!$A$9:$DQ$353,121,FALSE)</f>
        <v>0</v>
      </c>
      <c r="DJ268" s="103">
        <v>4.7613040774596502</v>
      </c>
      <c r="DK268" s="103"/>
      <c r="DL268" s="103">
        <v>4.2349150675195375</v>
      </c>
      <c r="DM268" s="104">
        <v>8354.1841343107026</v>
      </c>
      <c r="DN268" s="104">
        <v>830.89033624733327</v>
      </c>
      <c r="DO268" s="105">
        <v>9185.0744705580364</v>
      </c>
      <c r="DP268" s="2"/>
      <c r="DQ268" s="104">
        <v>8354.18</v>
      </c>
      <c r="DR268" s="104">
        <v>830.89</v>
      </c>
      <c r="DS268" s="104">
        <v>9185.07</v>
      </c>
      <c r="DT268" s="106">
        <v>9221.0943704425754</v>
      </c>
      <c r="DU268" s="104">
        <v>-36.024370442575673</v>
      </c>
      <c r="DV268" s="107">
        <v>1136</v>
      </c>
      <c r="DX268" s="77">
        <v>106076.85475178623</v>
      </c>
      <c r="DY268" s="77">
        <v>70533.599999999991</v>
      </c>
      <c r="DZ268" s="108">
        <v>9662.2799999999988</v>
      </c>
      <c r="EB268" s="109">
        <v>716531.68184302561</v>
      </c>
      <c r="ED268" s="110">
        <v>-32162</v>
      </c>
      <c r="EE268" s="111">
        <v>-19498.435532379197</v>
      </c>
      <c r="EG268" s="112">
        <v>2997.051260575905</v>
      </c>
      <c r="EI268" s="121">
        <v>5</v>
      </c>
      <c r="EJ268" s="77">
        <v>1806.563715287444</v>
      </c>
      <c r="EN268" s="114" t="s">
        <v>667</v>
      </c>
    </row>
    <row r="269" spans="1:144" hidden="1" x14ac:dyDescent="0.3">
      <c r="A269" s="81">
        <v>150000827</v>
      </c>
      <c r="B269" s="82" t="s">
        <v>668</v>
      </c>
      <c r="C269" s="490" t="s">
        <v>669</v>
      </c>
      <c r="D269" s="84">
        <v>4553.8999999999996</v>
      </c>
      <c r="E269" s="115">
        <v>3727.2</v>
      </c>
      <c r="F269" s="104"/>
      <c r="G269" s="104">
        <v>826.7</v>
      </c>
      <c r="H269" s="88">
        <v>66489.135486298183</v>
      </c>
      <c r="I269" s="88">
        <v>68048.174783957016</v>
      </c>
      <c r="J269" s="116">
        <v>1559.0392976588337</v>
      </c>
      <c r="K269" s="88">
        <v>13356.404943573212</v>
      </c>
      <c r="L269" s="88">
        <v>13515.166057909726</v>
      </c>
      <c r="M269" s="116">
        <v>158.76111433651386</v>
      </c>
      <c r="N269" s="88">
        <v>25270.134835719644</v>
      </c>
      <c r="O269" s="88">
        <v>24028.825428372547</v>
      </c>
      <c r="P269" s="116">
        <v>-1241.3094073470966</v>
      </c>
      <c r="Q269" s="88">
        <v>0</v>
      </c>
      <c r="R269" s="88">
        <v>0</v>
      </c>
      <c r="S269" s="116">
        <v>0</v>
      </c>
      <c r="T269" s="88">
        <v>0</v>
      </c>
      <c r="U269" s="88">
        <v>0</v>
      </c>
      <c r="V269" s="116">
        <v>0</v>
      </c>
      <c r="W269" s="88">
        <v>41770.859473202581</v>
      </c>
      <c r="X269" s="88">
        <v>37861.588921570044</v>
      </c>
      <c r="Y269" s="116">
        <v>-3909.2705516325368</v>
      </c>
      <c r="Z269" s="88">
        <v>4756.7519999999995</v>
      </c>
      <c r="AA269" s="88">
        <v>0</v>
      </c>
      <c r="AB269" s="116">
        <v>-4756.7519999999995</v>
      </c>
      <c r="AC269" s="88">
        <v>93944.702295904761</v>
      </c>
      <c r="AD269" s="88">
        <v>104856.54386979569</v>
      </c>
      <c r="AE269" s="117">
        <v>10911.841573890924</v>
      </c>
      <c r="AF269" s="91">
        <v>245587.9890346984</v>
      </c>
      <c r="AG269" s="92">
        <v>248310.29906160501</v>
      </c>
      <c r="AH269" s="116">
        <v>2722.3100269066053</v>
      </c>
      <c r="AI269" s="88">
        <v>0</v>
      </c>
      <c r="AJ269" s="88">
        <v>0</v>
      </c>
      <c r="AK269" s="116">
        <v>0</v>
      </c>
      <c r="AL269" s="88">
        <v>0</v>
      </c>
      <c r="AM269" s="88">
        <v>0</v>
      </c>
      <c r="AN269" s="116">
        <v>0</v>
      </c>
      <c r="AO269" s="88">
        <v>49426.513423952209</v>
      </c>
      <c r="AP269" s="88">
        <v>47055.10780048107</v>
      </c>
      <c r="AQ269" s="116">
        <v>-2371.4056234711388</v>
      </c>
      <c r="AR269" s="88">
        <v>183161.2327084124</v>
      </c>
      <c r="AS269" s="88">
        <v>148400.09</v>
      </c>
      <c r="AT269" s="118">
        <v>-34761.142708412401</v>
      </c>
      <c r="AU269" s="88">
        <v>18528.923201081685</v>
      </c>
      <c r="AV269" s="88">
        <v>15373.531704620487</v>
      </c>
      <c r="AW269" s="94">
        <v>-3155.3914964611977</v>
      </c>
      <c r="AX269" s="88">
        <v>26062.327758138003</v>
      </c>
      <c r="AY269" s="88">
        <v>33</v>
      </c>
      <c r="AZ269" s="117">
        <v>-26029.327758138003</v>
      </c>
      <c r="BA269" s="88">
        <v>11184.378407247252</v>
      </c>
      <c r="BB269" s="88">
        <v>1168</v>
      </c>
      <c r="BC269" s="94">
        <v>-10016.378407247252</v>
      </c>
      <c r="BD269" s="88">
        <v>0</v>
      </c>
      <c r="BE269" s="88">
        <v>0</v>
      </c>
      <c r="BF269" s="95">
        <v>0</v>
      </c>
      <c r="BG269" s="88">
        <v>0</v>
      </c>
      <c r="BH269" s="88">
        <v>4191.4685484033089</v>
      </c>
      <c r="BI269" s="94">
        <v>4191.4685484033089</v>
      </c>
      <c r="BJ269" s="88">
        <v>15071.643129766815</v>
      </c>
      <c r="BK269" s="88">
        <v>4616.1546074815988</v>
      </c>
      <c r="BL269" s="95">
        <v>-10455.488522285217</v>
      </c>
      <c r="BM269" s="88">
        <v>1189.1879999999999</v>
      </c>
      <c r="BN269" s="88">
        <v>5429</v>
      </c>
      <c r="BO269" s="94">
        <v>4239.8119999999999</v>
      </c>
      <c r="BP269" s="91">
        <v>72036.460496233747</v>
      </c>
      <c r="BQ269" s="96">
        <v>30811.154860505398</v>
      </c>
      <c r="BR269" s="94">
        <v>-41225.305635728349</v>
      </c>
      <c r="BS269" s="88">
        <v>122804.23048713844</v>
      </c>
      <c r="BT269" s="88">
        <v>187760.13005725958</v>
      </c>
      <c r="BU269" s="116">
        <v>64955.899570121139</v>
      </c>
      <c r="BV269" s="88">
        <v>85922.602430343803</v>
      </c>
      <c r="BW269" s="88">
        <v>90034.589879235282</v>
      </c>
      <c r="BX269" s="116">
        <v>4111.9874488914793</v>
      </c>
      <c r="BY269" s="88">
        <v>60519.565253043875</v>
      </c>
      <c r="BZ269" s="88">
        <v>38904.394806865705</v>
      </c>
      <c r="CA269" s="116">
        <v>-21615.17044617817</v>
      </c>
      <c r="CB269" s="88">
        <v>8792.2166916433252</v>
      </c>
      <c r="CC269" s="88">
        <v>9045.7260324525414</v>
      </c>
      <c r="CD269" s="116">
        <v>253.50934080921616</v>
      </c>
      <c r="CE269" s="88">
        <v>1067.1109715929829</v>
      </c>
      <c r="CF269" s="88">
        <v>0</v>
      </c>
      <c r="CG269" s="116">
        <v>-1067.1109715929829</v>
      </c>
      <c r="CH269" s="88">
        <v>29311.052506232358</v>
      </c>
      <c r="CI269" s="88">
        <v>21806.806646162338</v>
      </c>
      <c r="CJ269" s="116">
        <v>-7504.2458600700193</v>
      </c>
      <c r="CK269" s="88">
        <v>0</v>
      </c>
      <c r="CL269" s="88">
        <v>0</v>
      </c>
      <c r="CM269" s="116">
        <v>0</v>
      </c>
      <c r="CN269" s="88">
        <v>29311.052506232358</v>
      </c>
      <c r="CO269" s="96">
        <v>21806.806646162338</v>
      </c>
      <c r="CP269" s="116">
        <v>-7504.2458600700193</v>
      </c>
      <c r="CQ269" s="119">
        <v>858628.97400329157</v>
      </c>
      <c r="CR269" s="77">
        <v>822128.29914456687</v>
      </c>
      <c r="CS269" s="116">
        <v>-36500.674858724698</v>
      </c>
      <c r="CT269" s="91">
        <v>1030354.7688039498</v>
      </c>
      <c r="CU269" s="98">
        <v>986553.95897348016</v>
      </c>
      <c r="CV269" s="117">
        <v>-43800.809830469661</v>
      </c>
      <c r="CW269" s="88">
        <v>51813.644236365624</v>
      </c>
      <c r="CX269" s="88">
        <v>95614.454066835242</v>
      </c>
      <c r="CY269" s="116">
        <v>43800.809830469618</v>
      </c>
      <c r="CZ269" s="99">
        <v>-43800.809830469683</v>
      </c>
      <c r="DA269" s="8">
        <v>2</v>
      </c>
      <c r="DB269" s="100">
        <v>83005.08</v>
      </c>
      <c r="DC269" s="100">
        <v>46355.999999999993</v>
      </c>
      <c r="DD269" s="100">
        <v>65641.010000000009</v>
      </c>
      <c r="DE269" s="100">
        <v>42962.209999999992</v>
      </c>
      <c r="DF269" s="101">
        <v>4142.5400790908607</v>
      </c>
      <c r="DG269" s="120">
        <v>12986020.956483785</v>
      </c>
      <c r="DH269" s="494">
        <v>16605.614191415985</v>
      </c>
      <c r="DI269" s="96">
        <f>VLOOKUP(A269,'[9]побудинковий звіт'!$A$9:$DQ$353,121,FALSE)</f>
        <v>0</v>
      </c>
      <c r="DJ269" s="103">
        <v>4.7125515217207568</v>
      </c>
      <c r="DK269" s="103"/>
      <c r="DL269" s="103">
        <v>4.1051637053992236</v>
      </c>
      <c r="DM269" s="104">
        <v>17564.622031757604</v>
      </c>
      <c r="DN269" s="104">
        <v>3393.7388352535381</v>
      </c>
      <c r="DO269" s="105">
        <v>20958.360867011143</v>
      </c>
      <c r="DP269" s="2"/>
      <c r="DQ269" s="104">
        <v>17364.07</v>
      </c>
      <c r="DR269" s="104">
        <v>3393.7899999999995</v>
      </c>
      <c r="DS269" s="104">
        <v>20757.86</v>
      </c>
      <c r="DT269" s="106">
        <v>20605.948804894368</v>
      </c>
      <c r="DU269" s="104">
        <v>151.91119510563294</v>
      </c>
      <c r="DV269" s="107">
        <v>1136</v>
      </c>
      <c r="DX269" s="77">
        <v>306237.23184557538</v>
      </c>
      <c r="DY269" s="77">
        <v>215053.49383260647</v>
      </c>
      <c r="DZ269" s="108">
        <v>108603.22</v>
      </c>
      <c r="EB269" s="109">
        <v>2197934.7925009485</v>
      </c>
      <c r="ED269" s="110">
        <v>29295</v>
      </c>
      <c r="EE269" s="111">
        <v>33437.540079090861</v>
      </c>
      <c r="EG269" s="112">
        <v>-16782.40518385305</v>
      </c>
      <c r="EI269" s="121">
        <v>5</v>
      </c>
      <c r="EJ269" s="77">
        <v>5789.1320623746678</v>
      </c>
      <c r="EN269" s="114" t="s">
        <v>669</v>
      </c>
    </row>
    <row r="270" spans="1:144" hidden="1" x14ac:dyDescent="0.3">
      <c r="A270" s="81">
        <v>150000809</v>
      </c>
      <c r="B270" s="82" t="s">
        <v>670</v>
      </c>
      <c r="C270" s="490" t="s">
        <v>671</v>
      </c>
      <c r="D270" s="84">
        <v>2543.14</v>
      </c>
      <c r="E270" s="115">
        <v>2104.64</v>
      </c>
      <c r="F270" s="104"/>
      <c r="G270" s="104">
        <v>438.5</v>
      </c>
      <c r="H270" s="88">
        <v>37782.59058377405</v>
      </c>
      <c r="I270" s="88">
        <v>38749.360180369142</v>
      </c>
      <c r="J270" s="116">
        <v>966.76959659509157</v>
      </c>
      <c r="K270" s="88">
        <v>7194.2880538243107</v>
      </c>
      <c r="L270" s="88">
        <v>7343.1029588692581</v>
      </c>
      <c r="M270" s="116">
        <v>148.81490504494741</v>
      </c>
      <c r="N270" s="88">
        <v>15295.549584682891</v>
      </c>
      <c r="O270" s="88">
        <v>15299.685027732456</v>
      </c>
      <c r="P270" s="116">
        <v>4.1354430495648558</v>
      </c>
      <c r="Q270" s="88">
        <v>0</v>
      </c>
      <c r="R270" s="88">
        <v>0</v>
      </c>
      <c r="S270" s="116">
        <v>0</v>
      </c>
      <c r="T270" s="88">
        <v>0</v>
      </c>
      <c r="U270" s="88">
        <v>0</v>
      </c>
      <c r="V270" s="116">
        <v>0</v>
      </c>
      <c r="W270" s="88">
        <v>19889.562719950147</v>
      </c>
      <c r="X270" s="88">
        <v>19873.391728304363</v>
      </c>
      <c r="Y270" s="116">
        <v>-16.170991645783943</v>
      </c>
      <c r="Z270" s="88">
        <v>2759.616</v>
      </c>
      <c r="AA270" s="88">
        <v>0</v>
      </c>
      <c r="AB270" s="116">
        <v>-2759.616</v>
      </c>
      <c r="AC270" s="88">
        <v>54433.087325583714</v>
      </c>
      <c r="AD270" s="88">
        <v>60106.146057999875</v>
      </c>
      <c r="AE270" s="117">
        <v>5673.0587324161606</v>
      </c>
      <c r="AF270" s="91">
        <v>137354.69426781512</v>
      </c>
      <c r="AG270" s="92">
        <v>141371.6859532751</v>
      </c>
      <c r="AH270" s="116">
        <v>4016.9916854599724</v>
      </c>
      <c r="AI270" s="88">
        <v>0</v>
      </c>
      <c r="AJ270" s="88">
        <v>0</v>
      </c>
      <c r="AK270" s="116">
        <v>0</v>
      </c>
      <c r="AL270" s="88">
        <v>0</v>
      </c>
      <c r="AM270" s="88">
        <v>0</v>
      </c>
      <c r="AN270" s="116">
        <v>0</v>
      </c>
      <c r="AO270" s="88">
        <v>25672.769029515734</v>
      </c>
      <c r="AP270" s="88">
        <v>27335.411503046427</v>
      </c>
      <c r="AQ270" s="116">
        <v>1662.6424735306937</v>
      </c>
      <c r="AR270" s="88">
        <v>145018.74749374867</v>
      </c>
      <c r="AS270" s="88">
        <v>60384.338576467577</v>
      </c>
      <c r="AT270" s="118">
        <v>-84634.408917281093</v>
      </c>
      <c r="AU270" s="88">
        <v>11106.650509022771</v>
      </c>
      <c r="AV270" s="88">
        <v>33809.267380701654</v>
      </c>
      <c r="AW270" s="94">
        <v>22702.616871678882</v>
      </c>
      <c r="AX270" s="88">
        <v>14037.6979433996</v>
      </c>
      <c r="AY270" s="88">
        <v>9796.1074653567048</v>
      </c>
      <c r="AZ270" s="117">
        <v>-4241.5904780428955</v>
      </c>
      <c r="BA270" s="88">
        <v>6756.417190652689</v>
      </c>
      <c r="BB270" s="88">
        <v>405</v>
      </c>
      <c r="BC270" s="94">
        <v>-6351.417190652689</v>
      </c>
      <c r="BD270" s="88">
        <v>0</v>
      </c>
      <c r="BE270" s="88">
        <v>0</v>
      </c>
      <c r="BF270" s="95">
        <v>0</v>
      </c>
      <c r="BG270" s="88">
        <v>0</v>
      </c>
      <c r="BH270" s="88">
        <v>494</v>
      </c>
      <c r="BI270" s="94">
        <v>494</v>
      </c>
      <c r="BJ270" s="88">
        <v>5984.4416354913365</v>
      </c>
      <c r="BK270" s="88">
        <v>6203</v>
      </c>
      <c r="BL270" s="95">
        <v>218.55836450866354</v>
      </c>
      <c r="BM270" s="88">
        <v>689.904</v>
      </c>
      <c r="BN270" s="88">
        <v>0</v>
      </c>
      <c r="BO270" s="94">
        <v>-689.904</v>
      </c>
      <c r="BP270" s="91">
        <v>38575.111278566401</v>
      </c>
      <c r="BQ270" s="96">
        <v>50707.374846058359</v>
      </c>
      <c r="BR270" s="94">
        <v>12132.263567491958</v>
      </c>
      <c r="BS270" s="88">
        <v>88039.716796470544</v>
      </c>
      <c r="BT270" s="88">
        <v>134726.71848507496</v>
      </c>
      <c r="BU270" s="116">
        <v>46687.001688604418</v>
      </c>
      <c r="BV270" s="88">
        <v>38117.857672379381</v>
      </c>
      <c r="BW270" s="88">
        <v>41619.727527019262</v>
      </c>
      <c r="BX270" s="116">
        <v>3501.8698546398809</v>
      </c>
      <c r="BY270" s="88">
        <v>49118.761850235176</v>
      </c>
      <c r="BZ270" s="88">
        <v>23274.610404285784</v>
      </c>
      <c r="CA270" s="116">
        <v>-25844.151445949392</v>
      </c>
      <c r="CB270" s="88">
        <v>0</v>
      </c>
      <c r="CC270" s="88">
        <v>0</v>
      </c>
      <c r="CD270" s="116">
        <v>0</v>
      </c>
      <c r="CE270" s="88">
        <v>0</v>
      </c>
      <c r="CF270" s="88">
        <v>0</v>
      </c>
      <c r="CG270" s="116">
        <v>0</v>
      </c>
      <c r="CH270" s="88">
        <v>30686.047426971785</v>
      </c>
      <c r="CI270" s="88">
        <v>21582.207032577629</v>
      </c>
      <c r="CJ270" s="116">
        <v>-9103.8403943941557</v>
      </c>
      <c r="CK270" s="88">
        <v>0</v>
      </c>
      <c r="CL270" s="88">
        <v>0</v>
      </c>
      <c r="CM270" s="116">
        <v>0</v>
      </c>
      <c r="CN270" s="88">
        <v>30686.047426971785</v>
      </c>
      <c r="CO270" s="96">
        <v>21582.207032577629</v>
      </c>
      <c r="CP270" s="116">
        <v>-9103.8403943941557</v>
      </c>
      <c r="CQ270" s="119">
        <v>552583.70581570291</v>
      </c>
      <c r="CR270" s="77">
        <v>501002.07432780508</v>
      </c>
      <c r="CS270" s="116">
        <v>-51581.63148789783</v>
      </c>
      <c r="CT270" s="91">
        <v>663100.44697884342</v>
      </c>
      <c r="CU270" s="98">
        <v>601202.48919336603</v>
      </c>
      <c r="CV270" s="117">
        <v>-61897.957785477396</v>
      </c>
      <c r="CW270" s="88">
        <v>28629.592397574572</v>
      </c>
      <c r="CX270" s="88">
        <v>90527.55018305179</v>
      </c>
      <c r="CY270" s="116">
        <v>61897.957785477221</v>
      </c>
      <c r="CZ270" s="99">
        <v>-61897.95778547712</v>
      </c>
      <c r="DA270" s="8">
        <v>2</v>
      </c>
      <c r="DB270" s="100">
        <v>26675.7</v>
      </c>
      <c r="DC270" s="100">
        <v>1061.8</v>
      </c>
      <c r="DD270" s="100">
        <v>15738.36</v>
      </c>
      <c r="DE270" s="100">
        <v>-975.81999999999994</v>
      </c>
      <c r="DF270" s="101">
        <v>-46193.167761577293</v>
      </c>
      <c r="DG270" s="120">
        <v>8300760.4725170154</v>
      </c>
      <c r="DH270" s="494">
        <v>9376.7009690442537</v>
      </c>
      <c r="DI270" s="96">
        <f>VLOOKUP(A270,'[9]побудинковий звіт'!$A$9:$DQ$353,121,FALSE)</f>
        <v>0</v>
      </c>
      <c r="DJ270" s="103">
        <v>5.1171917827416857</v>
      </c>
      <c r="DK270" s="103"/>
      <c r="DL270" s="103">
        <v>4.6468125290441584</v>
      </c>
      <c r="DM270" s="104">
        <v>10769.846513629462</v>
      </c>
      <c r="DN270" s="104">
        <v>2037.6272939858634</v>
      </c>
      <c r="DO270" s="105">
        <v>12807.473807615324</v>
      </c>
      <c r="DP270" s="2"/>
      <c r="DQ270" s="104">
        <v>10937.34</v>
      </c>
      <c r="DR270" s="104">
        <v>2037.62</v>
      </c>
      <c r="DS270" s="104">
        <v>12974.96</v>
      </c>
      <c r="DT270" s="106">
        <v>12886.900001771077</v>
      </c>
      <c r="DU270" s="104">
        <v>88.059998228922268</v>
      </c>
      <c r="DV270" s="107">
        <v>1136</v>
      </c>
      <c r="DX270" s="77">
        <v>220312.63052677808</v>
      </c>
      <c r="DY270" s="77">
        <v>133310.05610703112</v>
      </c>
      <c r="DZ270" s="108">
        <v>14762.54</v>
      </c>
      <c r="EB270" s="109">
        <v>1740224.969924984</v>
      </c>
      <c r="ED270" s="110">
        <v>62102</v>
      </c>
      <c r="EE270" s="111">
        <v>15908.832238422707</v>
      </c>
      <c r="EG270" s="112">
        <v>-26931.414497108664</v>
      </c>
      <c r="EI270" s="121">
        <v>5</v>
      </c>
      <c r="EJ270" s="77">
        <v>4269.5822424234848</v>
      </c>
      <c r="EN270" s="114" t="s">
        <v>671</v>
      </c>
    </row>
    <row r="271" spans="1:144" hidden="1" x14ac:dyDescent="0.3">
      <c r="A271" s="81">
        <v>150000810</v>
      </c>
      <c r="B271" s="82" t="s">
        <v>672</v>
      </c>
      <c r="C271" s="490" t="s">
        <v>673</v>
      </c>
      <c r="D271" s="84">
        <v>3000.6600000000003</v>
      </c>
      <c r="E271" s="115">
        <v>2552.36</v>
      </c>
      <c r="F271" s="104"/>
      <c r="G271" s="104">
        <v>448.3</v>
      </c>
      <c r="H271" s="88">
        <v>45814.593663193758</v>
      </c>
      <c r="I271" s="88">
        <v>46963.88409681341</v>
      </c>
      <c r="J271" s="116">
        <v>1149.2904336196516</v>
      </c>
      <c r="K271" s="88">
        <v>9248.2663800441314</v>
      </c>
      <c r="L271" s="88">
        <v>9434.558995267078</v>
      </c>
      <c r="M271" s="116">
        <v>186.29261522294655</v>
      </c>
      <c r="N271" s="88">
        <v>16003.532859777111</v>
      </c>
      <c r="O271" s="88">
        <v>16000.701861407219</v>
      </c>
      <c r="P271" s="116">
        <v>-2.8309983698927681</v>
      </c>
      <c r="Q271" s="88">
        <v>0</v>
      </c>
      <c r="R271" s="88">
        <v>0</v>
      </c>
      <c r="S271" s="116">
        <v>0</v>
      </c>
      <c r="T271" s="88">
        <v>0</v>
      </c>
      <c r="U271" s="88">
        <v>0</v>
      </c>
      <c r="V271" s="116">
        <v>0</v>
      </c>
      <c r="W271" s="88">
        <v>26631.299350081725</v>
      </c>
      <c r="X271" s="88">
        <v>26994.079075411482</v>
      </c>
      <c r="Y271" s="116">
        <v>362.77972532975764</v>
      </c>
      <c r="Z271" s="88">
        <v>3239.0819999999994</v>
      </c>
      <c r="AA271" s="88">
        <v>0</v>
      </c>
      <c r="AB271" s="116">
        <v>-3239.0819999999994</v>
      </c>
      <c r="AC271" s="88">
        <v>63760.125837699772</v>
      </c>
      <c r="AD271" s="88">
        <v>70959.867943882928</v>
      </c>
      <c r="AE271" s="117">
        <v>7199.7421061831556</v>
      </c>
      <c r="AF271" s="91">
        <v>164696.90009079649</v>
      </c>
      <c r="AG271" s="92">
        <v>170353.0919727821</v>
      </c>
      <c r="AH271" s="116">
        <v>5656.1918819856073</v>
      </c>
      <c r="AI271" s="88">
        <v>0</v>
      </c>
      <c r="AJ271" s="88">
        <v>0</v>
      </c>
      <c r="AK271" s="116">
        <v>0</v>
      </c>
      <c r="AL271" s="88">
        <v>0</v>
      </c>
      <c r="AM271" s="88">
        <v>0</v>
      </c>
      <c r="AN271" s="116">
        <v>0</v>
      </c>
      <c r="AO271" s="88">
        <v>35684.693296677346</v>
      </c>
      <c r="AP271" s="88">
        <v>33719.407072950075</v>
      </c>
      <c r="AQ271" s="116">
        <v>-1965.2862237272711</v>
      </c>
      <c r="AR271" s="88">
        <v>129491.65138879488</v>
      </c>
      <c r="AS271" s="88">
        <v>72221.669738978046</v>
      </c>
      <c r="AT271" s="118">
        <v>-57269.981649816837</v>
      </c>
      <c r="AU271" s="88">
        <v>12715.343341480428</v>
      </c>
      <c r="AV271" s="88">
        <v>12682.42</v>
      </c>
      <c r="AW271" s="94">
        <v>-32.923341480427553</v>
      </c>
      <c r="AX271" s="88">
        <v>18045.7763024737</v>
      </c>
      <c r="AY271" s="88">
        <v>2820</v>
      </c>
      <c r="AZ271" s="117">
        <v>-15225.7763024737</v>
      </c>
      <c r="BA271" s="88">
        <v>6527.4470154363471</v>
      </c>
      <c r="BB271" s="88">
        <v>583</v>
      </c>
      <c r="BC271" s="94">
        <v>-5944.4470154363471</v>
      </c>
      <c r="BD271" s="88">
        <v>0</v>
      </c>
      <c r="BE271" s="88">
        <v>0</v>
      </c>
      <c r="BF271" s="95">
        <v>0</v>
      </c>
      <c r="BG271" s="88">
        <v>0</v>
      </c>
      <c r="BH271" s="88">
        <v>0</v>
      </c>
      <c r="BI271" s="94">
        <v>0</v>
      </c>
      <c r="BJ271" s="88">
        <v>8433.5058600846496</v>
      </c>
      <c r="BK271" s="88">
        <v>5800</v>
      </c>
      <c r="BL271" s="95">
        <v>-2633.5058600846496</v>
      </c>
      <c r="BM271" s="88">
        <v>809.77049999999986</v>
      </c>
      <c r="BN271" s="88">
        <v>0</v>
      </c>
      <c r="BO271" s="94">
        <v>-809.77049999999986</v>
      </c>
      <c r="BP271" s="91">
        <v>46531.843019475127</v>
      </c>
      <c r="BQ271" s="96">
        <v>21885.42</v>
      </c>
      <c r="BR271" s="94">
        <v>-24646.423019475129</v>
      </c>
      <c r="BS271" s="88">
        <v>97757.650767046565</v>
      </c>
      <c r="BT271" s="88">
        <v>157353.12972133476</v>
      </c>
      <c r="BU271" s="116">
        <v>59595.478954288192</v>
      </c>
      <c r="BV271" s="88">
        <v>50143.829795215534</v>
      </c>
      <c r="BW271" s="88">
        <v>52887.042977223638</v>
      </c>
      <c r="BX271" s="116">
        <v>2743.2131820081049</v>
      </c>
      <c r="BY271" s="88">
        <v>52882.121913962634</v>
      </c>
      <c r="BZ271" s="88">
        <v>30503.336474402586</v>
      </c>
      <c r="CA271" s="116">
        <v>-22378.785439560048</v>
      </c>
      <c r="CB271" s="88">
        <v>0</v>
      </c>
      <c r="CC271" s="88">
        <v>0</v>
      </c>
      <c r="CD271" s="116">
        <v>0</v>
      </c>
      <c r="CE271" s="88">
        <v>0</v>
      </c>
      <c r="CF271" s="88">
        <v>0</v>
      </c>
      <c r="CG271" s="116">
        <v>0</v>
      </c>
      <c r="CH271" s="88">
        <v>20071.333801918987</v>
      </c>
      <c r="CI271" s="88">
        <v>15123.237912752371</v>
      </c>
      <c r="CJ271" s="116">
        <v>-4948.095889166616</v>
      </c>
      <c r="CK271" s="88">
        <v>0</v>
      </c>
      <c r="CL271" s="88">
        <v>0</v>
      </c>
      <c r="CM271" s="116">
        <v>0</v>
      </c>
      <c r="CN271" s="88">
        <v>20071.333801918987</v>
      </c>
      <c r="CO271" s="96">
        <v>15123.237912752371</v>
      </c>
      <c r="CP271" s="116">
        <v>-4948.095889166616</v>
      </c>
      <c r="CQ271" s="119">
        <v>597260.02407388762</v>
      </c>
      <c r="CR271" s="77">
        <v>554046.33587042347</v>
      </c>
      <c r="CS271" s="116">
        <v>-43213.688203464146</v>
      </c>
      <c r="CT271" s="91">
        <v>716712.02888866514</v>
      </c>
      <c r="CU271" s="98">
        <v>664855.60304450814</v>
      </c>
      <c r="CV271" s="117">
        <v>-51856.425844156998</v>
      </c>
      <c r="CW271" s="88">
        <v>33806.840636808367</v>
      </c>
      <c r="CX271" s="88">
        <v>85663.266480965205</v>
      </c>
      <c r="CY271" s="116">
        <v>51856.425844156838</v>
      </c>
      <c r="CZ271" s="99">
        <v>-51856.425844156642</v>
      </c>
      <c r="DA271" s="8">
        <v>2</v>
      </c>
      <c r="DB271" s="100">
        <v>51028.38</v>
      </c>
      <c r="DC271" s="100">
        <v>1881.29</v>
      </c>
      <c r="DD271" s="100">
        <v>39003.39</v>
      </c>
      <c r="DE271" s="100">
        <v>0</v>
      </c>
      <c r="DF271" s="101">
        <v>-1686.037702712405</v>
      </c>
      <c r="DG271" s="120">
        <v>9006226.4343056828</v>
      </c>
      <c r="DH271" s="494">
        <v>11371.406266796123</v>
      </c>
      <c r="DI271" s="96">
        <f>VLOOKUP(A271,'[9]побудинковий звіт'!$A$9:$DQ$353,121,FALSE)</f>
        <v>0</v>
      </c>
      <c r="DJ271" s="103">
        <v>4.712047123641339</v>
      </c>
      <c r="DK271" s="103"/>
      <c r="DL271" s="103">
        <v>4.1965383325561358</v>
      </c>
      <c r="DM271" s="104">
        <v>12026.840596497208</v>
      </c>
      <c r="DN271" s="104">
        <v>1881.3081344849159</v>
      </c>
      <c r="DO271" s="105">
        <v>13908.148730982124</v>
      </c>
      <c r="DP271" s="2"/>
      <c r="DQ271" s="104">
        <v>12028.67</v>
      </c>
      <c r="DR271" s="104">
        <v>1881.29</v>
      </c>
      <c r="DS271" s="104">
        <v>13909.96</v>
      </c>
      <c r="DT271" s="106">
        <v>14019.889736641517</v>
      </c>
      <c r="DU271" s="104">
        <v>-109.92973664151759</v>
      </c>
      <c r="DV271" s="107">
        <v>1136</v>
      </c>
      <c r="DX271" s="77">
        <v>211228.19328992398</v>
      </c>
      <c r="DY271" s="77">
        <v>112928.50768677365</v>
      </c>
      <c r="DZ271" s="108">
        <v>39003.39</v>
      </c>
      <c r="EB271" s="109">
        <v>1553899.8166655386</v>
      </c>
      <c r="ED271" s="110">
        <v>37754</v>
      </c>
      <c r="EE271" s="111">
        <v>36067.962297287595</v>
      </c>
      <c r="EG271" s="112">
        <v>-24594.647770305506</v>
      </c>
      <c r="EI271" s="121">
        <v>5</v>
      </c>
      <c r="EJ271" s="77">
        <v>4061.6590294047523</v>
      </c>
      <c r="EN271" s="114" t="s">
        <v>673</v>
      </c>
    </row>
    <row r="272" spans="1:144" hidden="1" x14ac:dyDescent="0.3">
      <c r="A272" s="81">
        <v>150000811</v>
      </c>
      <c r="B272" s="82" t="s">
        <v>674</v>
      </c>
      <c r="C272" s="490" t="s">
        <v>675</v>
      </c>
      <c r="D272" s="84">
        <v>2616.1999999999998</v>
      </c>
      <c r="E272" s="115">
        <v>2562</v>
      </c>
      <c r="F272" s="104"/>
      <c r="G272" s="104">
        <v>54.2</v>
      </c>
      <c r="H272" s="88">
        <v>41667.524334521877</v>
      </c>
      <c r="I272" s="88">
        <v>42644.978508363347</v>
      </c>
      <c r="J272" s="116">
        <v>977.45417384147004</v>
      </c>
      <c r="K272" s="88">
        <v>7243.2060908521835</v>
      </c>
      <c r="L272" s="88">
        <v>7371.7346911038403</v>
      </c>
      <c r="M272" s="116">
        <v>128.52860025165683</v>
      </c>
      <c r="N272" s="88">
        <v>15564.905626227441</v>
      </c>
      <c r="O272" s="88">
        <v>15566.815774225524</v>
      </c>
      <c r="P272" s="116">
        <v>1.9101479980836302</v>
      </c>
      <c r="Q272" s="88">
        <v>0</v>
      </c>
      <c r="R272" s="88">
        <v>0</v>
      </c>
      <c r="S272" s="116">
        <v>0</v>
      </c>
      <c r="T272" s="88">
        <v>0</v>
      </c>
      <c r="U272" s="88">
        <v>0</v>
      </c>
      <c r="V272" s="116">
        <v>0</v>
      </c>
      <c r="W272" s="88">
        <v>21350.315989938634</v>
      </c>
      <c r="X272" s="88">
        <v>18937.465154902122</v>
      </c>
      <c r="Y272" s="116">
        <v>-2412.8508350365119</v>
      </c>
      <c r="Z272" s="88">
        <v>2807.7839999999997</v>
      </c>
      <c r="AA272" s="88">
        <v>0</v>
      </c>
      <c r="AB272" s="116">
        <v>-2807.7839999999997</v>
      </c>
      <c r="AC272" s="88">
        <v>54635.723967112703</v>
      </c>
      <c r="AD272" s="88">
        <v>61624.249575532529</v>
      </c>
      <c r="AE272" s="117">
        <v>6988.5256084198263</v>
      </c>
      <c r="AF272" s="91">
        <v>143269.46000865282</v>
      </c>
      <c r="AG272" s="92">
        <v>146145.24370412735</v>
      </c>
      <c r="AH272" s="116">
        <v>2875.7836954745289</v>
      </c>
      <c r="AI272" s="88">
        <v>0</v>
      </c>
      <c r="AJ272" s="88">
        <v>0</v>
      </c>
      <c r="AK272" s="116">
        <v>0</v>
      </c>
      <c r="AL272" s="88">
        <v>0</v>
      </c>
      <c r="AM272" s="88">
        <v>0</v>
      </c>
      <c r="AN272" s="116">
        <v>0</v>
      </c>
      <c r="AO272" s="88">
        <v>32770.255400347509</v>
      </c>
      <c r="AP272" s="88">
        <v>24054.553772881874</v>
      </c>
      <c r="AQ272" s="116">
        <v>-8715.7016274656344</v>
      </c>
      <c r="AR272" s="88">
        <v>165062.079073837</v>
      </c>
      <c r="AS272" s="88">
        <v>184765.22777242833</v>
      </c>
      <c r="AT272" s="118">
        <v>19703.148698591336</v>
      </c>
      <c r="AU272" s="88">
        <v>11522.664525825543</v>
      </c>
      <c r="AV272" s="88">
        <v>2346</v>
      </c>
      <c r="AW272" s="94">
        <v>-9176.664525825543</v>
      </c>
      <c r="AX272" s="88">
        <v>14132.924604104915</v>
      </c>
      <c r="AY272" s="88">
        <v>1717</v>
      </c>
      <c r="AZ272" s="117">
        <v>-12415.924604104915</v>
      </c>
      <c r="BA272" s="88">
        <v>7505.5017971234438</v>
      </c>
      <c r="BB272" s="88">
        <v>0</v>
      </c>
      <c r="BC272" s="94">
        <v>-7505.5017971234438</v>
      </c>
      <c r="BD272" s="88">
        <v>0</v>
      </c>
      <c r="BE272" s="88">
        <v>0</v>
      </c>
      <c r="BF272" s="95">
        <v>0</v>
      </c>
      <c r="BG272" s="88">
        <v>0</v>
      </c>
      <c r="BH272" s="88">
        <v>0</v>
      </c>
      <c r="BI272" s="94">
        <v>0</v>
      </c>
      <c r="BJ272" s="88">
        <v>6596.575724805135</v>
      </c>
      <c r="BK272" s="88">
        <v>7694</v>
      </c>
      <c r="BL272" s="95">
        <v>1097.424275194865</v>
      </c>
      <c r="BM272" s="88">
        <v>701.94599999999991</v>
      </c>
      <c r="BN272" s="88">
        <v>0</v>
      </c>
      <c r="BO272" s="94">
        <v>-701.94599999999991</v>
      </c>
      <c r="BP272" s="91">
        <v>40459.612651859032</v>
      </c>
      <c r="BQ272" s="96">
        <v>11757</v>
      </c>
      <c r="BR272" s="94">
        <v>-28702.612651859032</v>
      </c>
      <c r="BS272" s="88">
        <v>118160.23828679665</v>
      </c>
      <c r="BT272" s="88">
        <v>173053.74406764569</v>
      </c>
      <c r="BU272" s="116">
        <v>54893.505780849038</v>
      </c>
      <c r="BV272" s="88">
        <v>55712.783887410871</v>
      </c>
      <c r="BW272" s="88">
        <v>57210.257595885523</v>
      </c>
      <c r="BX272" s="116">
        <v>1497.4737084746521</v>
      </c>
      <c r="BY272" s="88">
        <v>57462.263597031626</v>
      </c>
      <c r="BZ272" s="88">
        <v>32381.355998142684</v>
      </c>
      <c r="CA272" s="116">
        <v>-25080.907598888942</v>
      </c>
      <c r="CB272" s="88">
        <v>5914.6248076527036</v>
      </c>
      <c r="CC272" s="88">
        <v>6085.1634429830901</v>
      </c>
      <c r="CD272" s="116">
        <v>170.53863533038657</v>
      </c>
      <c r="CE272" s="88">
        <v>717.85776516417536</v>
      </c>
      <c r="CF272" s="88">
        <v>0</v>
      </c>
      <c r="CG272" s="116">
        <v>-717.85776516417536</v>
      </c>
      <c r="CH272" s="88">
        <v>14178.223792746463</v>
      </c>
      <c r="CI272" s="88">
        <v>9356.5275595483599</v>
      </c>
      <c r="CJ272" s="116">
        <v>-4821.6962331981031</v>
      </c>
      <c r="CK272" s="88">
        <v>0</v>
      </c>
      <c r="CL272" s="88">
        <v>0</v>
      </c>
      <c r="CM272" s="116">
        <v>0</v>
      </c>
      <c r="CN272" s="88">
        <v>14178.223792746463</v>
      </c>
      <c r="CO272" s="96">
        <v>9356.5275595483599</v>
      </c>
      <c r="CP272" s="116">
        <v>-4821.6962331981031</v>
      </c>
      <c r="CQ272" s="119">
        <v>633707.39927149878</v>
      </c>
      <c r="CR272" s="77">
        <v>644809.07391364302</v>
      </c>
      <c r="CS272" s="116">
        <v>11101.674642144237</v>
      </c>
      <c r="CT272" s="91">
        <v>760448.87912579847</v>
      </c>
      <c r="CU272" s="98">
        <v>773770.88869637158</v>
      </c>
      <c r="CV272" s="117">
        <v>13322.009570573107</v>
      </c>
      <c r="CW272" s="88">
        <v>21293.831665801139</v>
      </c>
      <c r="CX272" s="88">
        <v>7971.8220952283809</v>
      </c>
      <c r="CY272" s="116">
        <v>-13322.009570572758</v>
      </c>
      <c r="CZ272" s="99">
        <v>13322.009570572591</v>
      </c>
      <c r="DA272" s="8">
        <v>2</v>
      </c>
      <c r="DB272" s="100">
        <v>43920.9</v>
      </c>
      <c r="DC272" s="100">
        <v>16579.04</v>
      </c>
      <c r="DD272" s="100">
        <v>29293.550000000003</v>
      </c>
      <c r="DE272" s="100">
        <v>16299.37</v>
      </c>
      <c r="DF272" s="101">
        <v>79768.687443127972</v>
      </c>
      <c r="DG272" s="120">
        <v>9380912.5294991955</v>
      </c>
      <c r="DH272" s="494">
        <v>11414.354893326828</v>
      </c>
      <c r="DI272" s="96">
        <f>VLOOKUP(A272,'[9]побудинковий звіт'!$A$9:$DQ$353,121,FALSE)</f>
        <v>0</v>
      </c>
      <c r="DJ272" s="103">
        <v>5.7061555803966506</v>
      </c>
      <c r="DK272" s="103"/>
      <c r="DL272" s="103">
        <v>5.1599262939453032</v>
      </c>
      <c r="DM272" s="104">
        <v>14619.170596976219</v>
      </c>
      <c r="DN272" s="104">
        <v>279.66800513183546</v>
      </c>
      <c r="DO272" s="105">
        <v>14898.838602108055</v>
      </c>
      <c r="DP272" s="2"/>
      <c r="DQ272" s="104">
        <v>14627.35</v>
      </c>
      <c r="DR272" s="104">
        <v>279.67</v>
      </c>
      <c r="DS272" s="104">
        <v>14907.02</v>
      </c>
      <c r="DT272" s="106">
        <v>14865.265496374042</v>
      </c>
      <c r="DU272" s="104">
        <v>41.754503625958023</v>
      </c>
      <c r="DV272" s="107">
        <v>1136</v>
      </c>
      <c r="DX272" s="77">
        <v>246626.03007083523</v>
      </c>
      <c r="DY272" s="77">
        <v>235826.67332691399</v>
      </c>
      <c r="DZ272" s="108">
        <v>45592.920000000006</v>
      </c>
      <c r="EB272" s="109">
        <v>1980744.9488860439</v>
      </c>
      <c r="ED272" s="110">
        <v>-11339</v>
      </c>
      <c r="EE272" s="111">
        <v>68429.687443127972</v>
      </c>
      <c r="EG272" s="112">
        <v>49228.494024589956</v>
      </c>
      <c r="EI272" s="121">
        <v>5</v>
      </c>
      <c r="EJ272" s="77">
        <v>4486.1129598243033</v>
      </c>
      <c r="EN272" s="114" t="s">
        <v>675</v>
      </c>
    </row>
    <row r="273" spans="1:144" hidden="1" x14ac:dyDescent="0.3">
      <c r="A273" s="81">
        <v>150000812</v>
      </c>
      <c r="B273" s="82" t="s">
        <v>676</v>
      </c>
      <c r="C273" s="490" t="s">
        <v>677</v>
      </c>
      <c r="D273" s="84">
        <v>2951.8</v>
      </c>
      <c r="E273" s="115">
        <v>2295.3000000000002</v>
      </c>
      <c r="F273" s="104"/>
      <c r="G273" s="104">
        <v>656.5</v>
      </c>
      <c r="H273" s="88">
        <v>26831.384527395967</v>
      </c>
      <c r="I273" s="88">
        <v>27912.148085381679</v>
      </c>
      <c r="J273" s="116">
        <v>1080.7635579857124</v>
      </c>
      <c r="K273" s="88">
        <v>5442.8538163844405</v>
      </c>
      <c r="L273" s="88">
        <v>5496.2596215337071</v>
      </c>
      <c r="M273" s="116">
        <v>53.405805149266598</v>
      </c>
      <c r="N273" s="88">
        <v>18287.502310296946</v>
      </c>
      <c r="O273" s="88">
        <v>18284.333912050904</v>
      </c>
      <c r="P273" s="116">
        <v>-3.168398246041761</v>
      </c>
      <c r="Q273" s="88">
        <v>0</v>
      </c>
      <c r="R273" s="88">
        <v>0</v>
      </c>
      <c r="S273" s="116">
        <v>0</v>
      </c>
      <c r="T273" s="88">
        <v>0</v>
      </c>
      <c r="U273" s="88">
        <v>0</v>
      </c>
      <c r="V273" s="116">
        <v>0</v>
      </c>
      <c r="W273" s="88">
        <v>20657.820308036738</v>
      </c>
      <c r="X273" s="88">
        <v>27417.762319440066</v>
      </c>
      <c r="Y273" s="116">
        <v>6759.9420114033273</v>
      </c>
      <c r="Z273" s="88">
        <v>3300.5879999999997</v>
      </c>
      <c r="AA273" s="88">
        <v>0</v>
      </c>
      <c r="AB273" s="116">
        <v>-3300.5879999999997</v>
      </c>
      <c r="AC273" s="88">
        <v>62144.820353651216</v>
      </c>
      <c r="AD273" s="88">
        <v>68355.902209954846</v>
      </c>
      <c r="AE273" s="117">
        <v>6211.08185630363</v>
      </c>
      <c r="AF273" s="91">
        <v>136664.96931576531</v>
      </c>
      <c r="AG273" s="92">
        <v>147466.40614836122</v>
      </c>
      <c r="AH273" s="116">
        <v>10801.436832595908</v>
      </c>
      <c r="AI273" s="88">
        <v>0</v>
      </c>
      <c r="AJ273" s="88">
        <v>0</v>
      </c>
      <c r="AK273" s="116">
        <v>0</v>
      </c>
      <c r="AL273" s="88">
        <v>0</v>
      </c>
      <c r="AM273" s="88">
        <v>0</v>
      </c>
      <c r="AN273" s="116">
        <v>0</v>
      </c>
      <c r="AO273" s="88">
        <v>5948.5232042491807</v>
      </c>
      <c r="AP273" s="88">
        <v>4606.4926076422653</v>
      </c>
      <c r="AQ273" s="116">
        <v>-1342.0305966069154</v>
      </c>
      <c r="AR273" s="88">
        <v>110829.92329680735</v>
      </c>
      <c r="AS273" s="88">
        <v>115204.87693167056</v>
      </c>
      <c r="AT273" s="118">
        <v>4374.95363486321</v>
      </c>
      <c r="AU273" s="88">
        <v>8534.7583724250271</v>
      </c>
      <c r="AV273" s="88">
        <v>159.38999999999999</v>
      </c>
      <c r="AW273" s="94">
        <v>-8375.3683724250277</v>
      </c>
      <c r="AX273" s="88">
        <v>10620.93486340388</v>
      </c>
      <c r="AY273" s="88">
        <v>7646</v>
      </c>
      <c r="AZ273" s="117">
        <v>-2974.9348634038797</v>
      </c>
      <c r="BA273" s="88">
        <v>7876.6872407961491</v>
      </c>
      <c r="BB273" s="88">
        <v>965</v>
      </c>
      <c r="BC273" s="94">
        <v>-6911.6872407961491</v>
      </c>
      <c r="BD273" s="88">
        <v>0</v>
      </c>
      <c r="BE273" s="88">
        <v>0</v>
      </c>
      <c r="BF273" s="95">
        <v>0</v>
      </c>
      <c r="BG273" s="88">
        <v>0</v>
      </c>
      <c r="BH273" s="88">
        <v>0</v>
      </c>
      <c r="BI273" s="94">
        <v>0</v>
      </c>
      <c r="BJ273" s="88">
        <v>6381.2326644117329</v>
      </c>
      <c r="BK273" s="88">
        <v>1294</v>
      </c>
      <c r="BL273" s="95">
        <v>-5087.2326644117329</v>
      </c>
      <c r="BM273" s="88">
        <v>825.14699999999993</v>
      </c>
      <c r="BN273" s="88">
        <v>660</v>
      </c>
      <c r="BO273" s="94">
        <v>-165.14699999999993</v>
      </c>
      <c r="BP273" s="91">
        <v>34238.760141036786</v>
      </c>
      <c r="BQ273" s="96">
        <v>10724.39</v>
      </c>
      <c r="BR273" s="94">
        <v>-23514.370141036787</v>
      </c>
      <c r="BS273" s="88">
        <v>141833.16804756373</v>
      </c>
      <c r="BT273" s="88">
        <v>200620.20757394528</v>
      </c>
      <c r="BU273" s="116">
        <v>58787.039526381559</v>
      </c>
      <c r="BV273" s="88">
        <v>47844.545176901098</v>
      </c>
      <c r="BW273" s="88">
        <v>53087.222742812679</v>
      </c>
      <c r="BX273" s="116">
        <v>5242.677565911581</v>
      </c>
      <c r="BY273" s="88">
        <v>74732.614149444344</v>
      </c>
      <c r="BZ273" s="88">
        <v>37782.083768903045</v>
      </c>
      <c r="CA273" s="116">
        <v>-36950.530380541299</v>
      </c>
      <c r="CB273" s="88">
        <v>0</v>
      </c>
      <c r="CC273" s="88">
        <v>0</v>
      </c>
      <c r="CD273" s="116">
        <v>0</v>
      </c>
      <c r="CE273" s="88">
        <v>0</v>
      </c>
      <c r="CF273" s="88">
        <v>0</v>
      </c>
      <c r="CG273" s="116">
        <v>0</v>
      </c>
      <c r="CH273" s="88">
        <v>27196.095292816863</v>
      </c>
      <c r="CI273" s="88">
        <v>22662.967209292787</v>
      </c>
      <c r="CJ273" s="116">
        <v>-4533.1280835240759</v>
      </c>
      <c r="CK273" s="88">
        <v>0</v>
      </c>
      <c r="CL273" s="88">
        <v>0</v>
      </c>
      <c r="CM273" s="116">
        <v>0</v>
      </c>
      <c r="CN273" s="88">
        <v>27196.095292816863</v>
      </c>
      <c r="CO273" s="96">
        <v>22662.967209292787</v>
      </c>
      <c r="CP273" s="116">
        <v>-4533.1280835240759</v>
      </c>
      <c r="CQ273" s="119">
        <v>579288.59862458461</v>
      </c>
      <c r="CR273" s="77">
        <v>592154.64698262792</v>
      </c>
      <c r="CS273" s="116">
        <v>12866.048358043307</v>
      </c>
      <c r="CT273" s="91">
        <v>695146.31834950147</v>
      </c>
      <c r="CU273" s="98">
        <v>710585.57637915353</v>
      </c>
      <c r="CV273" s="117">
        <v>15439.258029652061</v>
      </c>
      <c r="CW273" s="88">
        <v>20440.399224169814</v>
      </c>
      <c r="CX273" s="88">
        <v>5001.1411945180407</v>
      </c>
      <c r="CY273" s="116">
        <v>-15439.258029651774</v>
      </c>
      <c r="CZ273" s="99">
        <v>15439.258029651901</v>
      </c>
      <c r="DA273" s="8">
        <v>2</v>
      </c>
      <c r="DB273" s="100">
        <v>65856.850000000006</v>
      </c>
      <c r="DC273" s="100">
        <v>8107.9</v>
      </c>
      <c r="DD273" s="100">
        <v>55029.850000000006</v>
      </c>
      <c r="DE273" s="100">
        <v>5353.94</v>
      </c>
      <c r="DF273" s="101">
        <v>48582.251231609902</v>
      </c>
      <c r="DG273" s="120">
        <v>8587040.6108840555</v>
      </c>
      <c r="DH273" s="494">
        <v>10226.139260988708</v>
      </c>
      <c r="DI273" s="96">
        <f>VLOOKUP(A273,'[9]побудинковий звіт'!$A$9:$DQ$353,121,FALSE)</f>
        <v>748.76</v>
      </c>
      <c r="DJ273" s="103">
        <v>4.716661081670888</v>
      </c>
      <c r="DK273" s="103"/>
      <c r="DL273" s="103">
        <v>4.1948833472676768</v>
      </c>
      <c r="DM273" s="104">
        <v>10826.152180759191</v>
      </c>
      <c r="DN273" s="104">
        <v>2753.9409174812299</v>
      </c>
      <c r="DO273" s="105">
        <v>13580.093098240421</v>
      </c>
      <c r="DP273" s="2"/>
      <c r="DQ273" s="104">
        <v>10827</v>
      </c>
      <c r="DR273" s="104">
        <v>2753.96</v>
      </c>
      <c r="DS273" s="104">
        <v>13580.96</v>
      </c>
      <c r="DT273" s="106">
        <v>12863.187534192373</v>
      </c>
      <c r="DU273" s="104">
        <v>717.77246580762585</v>
      </c>
      <c r="DV273" s="107">
        <v>1136</v>
      </c>
      <c r="DX273" s="77">
        <v>174082.42012541296</v>
      </c>
      <c r="DY273" s="77">
        <v>151115.12031800466</v>
      </c>
      <c r="DZ273" s="108">
        <v>60383.790000000008</v>
      </c>
      <c r="EB273" s="109">
        <v>1329959.0795616882</v>
      </c>
      <c r="ED273" s="110">
        <v>-39756</v>
      </c>
      <c r="EE273" s="111">
        <v>8826.2512316099019</v>
      </c>
      <c r="EG273" s="112">
        <v>36330.082442815517</v>
      </c>
      <c r="EI273" s="121">
        <v>5</v>
      </c>
      <c r="EJ273" s="77">
        <v>3244.7610930881874</v>
      </c>
      <c r="EN273" s="114" t="s">
        <v>677</v>
      </c>
    </row>
    <row r="274" spans="1:144" hidden="1" x14ac:dyDescent="0.3">
      <c r="A274" s="81">
        <v>150000828</v>
      </c>
      <c r="B274" s="82" t="s">
        <v>678</v>
      </c>
      <c r="C274" s="490" t="s">
        <v>679</v>
      </c>
      <c r="D274" s="84">
        <v>2595.52</v>
      </c>
      <c r="E274" s="115">
        <v>2595.52</v>
      </c>
      <c r="F274" s="104"/>
      <c r="G274" s="104">
        <v>0</v>
      </c>
      <c r="H274" s="88">
        <v>41650.744134521869</v>
      </c>
      <c r="I274" s="88">
        <v>42642.296899407032</v>
      </c>
      <c r="J274" s="116">
        <v>991.55276488516392</v>
      </c>
      <c r="K274" s="88">
        <v>7243.2060908521835</v>
      </c>
      <c r="L274" s="88">
        <v>7322.2103408732364</v>
      </c>
      <c r="M274" s="116">
        <v>79.00425002105294</v>
      </c>
      <c r="N274" s="88">
        <v>15545.941298627091</v>
      </c>
      <c r="O274" s="88">
        <v>15541.298060405516</v>
      </c>
      <c r="P274" s="116">
        <v>-4.6432382215753023</v>
      </c>
      <c r="Q274" s="88">
        <v>0</v>
      </c>
      <c r="R274" s="88">
        <v>0</v>
      </c>
      <c r="S274" s="116">
        <v>0</v>
      </c>
      <c r="T274" s="88">
        <v>0</v>
      </c>
      <c r="U274" s="88">
        <v>0</v>
      </c>
      <c r="V274" s="116">
        <v>0</v>
      </c>
      <c r="W274" s="88">
        <v>20963.169806338941</v>
      </c>
      <c r="X274" s="88">
        <v>23422.243997157937</v>
      </c>
      <c r="Y274" s="116">
        <v>2459.0741908189957</v>
      </c>
      <c r="Z274" s="88">
        <v>2803.1615999999995</v>
      </c>
      <c r="AA274" s="88">
        <v>0</v>
      </c>
      <c r="AB274" s="116">
        <v>-2803.1615999999995</v>
      </c>
      <c r="AC274" s="88">
        <v>54341.517529044759</v>
      </c>
      <c r="AD274" s="88">
        <v>61406.826973022049</v>
      </c>
      <c r="AE274" s="117">
        <v>7065.3094439772904</v>
      </c>
      <c r="AF274" s="91">
        <v>142547.74045938483</v>
      </c>
      <c r="AG274" s="92">
        <v>150334.87627086576</v>
      </c>
      <c r="AH274" s="116">
        <v>7787.1358114809263</v>
      </c>
      <c r="AI274" s="88">
        <v>0</v>
      </c>
      <c r="AJ274" s="88">
        <v>0</v>
      </c>
      <c r="AK274" s="116">
        <v>0</v>
      </c>
      <c r="AL274" s="88">
        <v>0</v>
      </c>
      <c r="AM274" s="88">
        <v>0</v>
      </c>
      <c r="AN274" s="116">
        <v>0</v>
      </c>
      <c r="AO274" s="88">
        <v>33270.053550622244</v>
      </c>
      <c r="AP274" s="88">
        <v>23698.943474277286</v>
      </c>
      <c r="AQ274" s="116">
        <v>-9571.1100763449576</v>
      </c>
      <c r="AR274" s="88">
        <v>171442.59396392506</v>
      </c>
      <c r="AS274" s="88">
        <v>251022.56001727842</v>
      </c>
      <c r="AT274" s="118">
        <v>79579.966053353361</v>
      </c>
      <c r="AU274" s="88">
        <v>11519.634767492211</v>
      </c>
      <c r="AV274" s="88">
        <v>3717</v>
      </c>
      <c r="AW274" s="94">
        <v>-7802.6347674922108</v>
      </c>
      <c r="AX274" s="88">
        <v>14132.924604104915</v>
      </c>
      <c r="AY274" s="88">
        <v>2466</v>
      </c>
      <c r="AZ274" s="117">
        <v>-11666.924604104915</v>
      </c>
      <c r="BA274" s="88">
        <v>7497.7464966387979</v>
      </c>
      <c r="BB274" s="88">
        <v>0</v>
      </c>
      <c r="BC274" s="94">
        <v>-7497.7464966387979</v>
      </c>
      <c r="BD274" s="88">
        <v>0</v>
      </c>
      <c r="BE274" s="88">
        <v>0</v>
      </c>
      <c r="BF274" s="95">
        <v>0</v>
      </c>
      <c r="BG274" s="88">
        <v>0</v>
      </c>
      <c r="BH274" s="88">
        <v>0</v>
      </c>
      <c r="BI274" s="94">
        <v>0</v>
      </c>
      <c r="BJ274" s="88">
        <v>6596.5765929935787</v>
      </c>
      <c r="BK274" s="88">
        <v>14750.929256077703</v>
      </c>
      <c r="BL274" s="95">
        <v>8154.3526630841243</v>
      </c>
      <c r="BM274" s="88">
        <v>700.79039999999986</v>
      </c>
      <c r="BN274" s="88">
        <v>3160</v>
      </c>
      <c r="BO274" s="94">
        <v>2459.2096000000001</v>
      </c>
      <c r="BP274" s="91">
        <v>40447.672861229505</v>
      </c>
      <c r="BQ274" s="96">
        <v>24093.929256077703</v>
      </c>
      <c r="BR274" s="94">
        <v>-16353.743605151802</v>
      </c>
      <c r="BS274" s="88">
        <v>94397.188570332932</v>
      </c>
      <c r="BT274" s="88">
        <v>138005.03487968683</v>
      </c>
      <c r="BU274" s="116">
        <v>43607.846309353903</v>
      </c>
      <c r="BV274" s="88">
        <v>56813.342651399573</v>
      </c>
      <c r="BW274" s="88">
        <v>58526.763344805695</v>
      </c>
      <c r="BX274" s="116">
        <v>1713.4206934061222</v>
      </c>
      <c r="BY274" s="88">
        <v>49818.89846182162</v>
      </c>
      <c r="BZ274" s="88">
        <v>25417.928940395057</v>
      </c>
      <c r="CA274" s="116">
        <v>-24400.969521426563</v>
      </c>
      <c r="CB274" s="88">
        <v>7141.4279433008323</v>
      </c>
      <c r="CC274" s="88">
        <v>7347.3394618446673</v>
      </c>
      <c r="CD274" s="116">
        <v>205.91151854383497</v>
      </c>
      <c r="CE274" s="88">
        <v>866.75481035177597</v>
      </c>
      <c r="CF274" s="88">
        <v>0</v>
      </c>
      <c r="CG274" s="116">
        <v>-866.75481035177597</v>
      </c>
      <c r="CH274" s="88">
        <v>21858.092003151378</v>
      </c>
      <c r="CI274" s="88">
        <v>16241.840857401483</v>
      </c>
      <c r="CJ274" s="116">
        <v>-5616.2511457498949</v>
      </c>
      <c r="CK274" s="88">
        <v>0</v>
      </c>
      <c r="CL274" s="88">
        <v>0</v>
      </c>
      <c r="CM274" s="116">
        <v>0</v>
      </c>
      <c r="CN274" s="88">
        <v>21858.092003151378</v>
      </c>
      <c r="CO274" s="96">
        <v>16241.840857401483</v>
      </c>
      <c r="CP274" s="116">
        <v>-5616.2511457498949</v>
      </c>
      <c r="CQ274" s="119">
        <v>618603.76527551981</v>
      </c>
      <c r="CR274" s="77">
        <v>694689.21650263283</v>
      </c>
      <c r="CS274" s="116">
        <v>76085.451227113022</v>
      </c>
      <c r="CT274" s="91">
        <v>742324.51833062374</v>
      </c>
      <c r="CU274" s="98">
        <v>833627.05980315933</v>
      </c>
      <c r="CV274" s="117">
        <v>91302.54147253558</v>
      </c>
      <c r="CW274" s="88">
        <v>23873.558803229887</v>
      </c>
      <c r="CX274" s="88">
        <v>-67428.982669305798</v>
      </c>
      <c r="CY274" s="116">
        <v>-91302.541472535682</v>
      </c>
      <c r="CZ274" s="99">
        <v>91302.541472535697</v>
      </c>
      <c r="DA274" s="8">
        <v>2</v>
      </c>
      <c r="DB274" s="100">
        <v>48452.65</v>
      </c>
      <c r="DC274" s="100">
        <v>0</v>
      </c>
      <c r="DD274" s="100">
        <v>33938.03</v>
      </c>
      <c r="DE274" s="100">
        <v>0</v>
      </c>
      <c r="DF274" s="101">
        <v>-13136.11107513227</v>
      </c>
      <c r="DG274" s="120">
        <v>9194376.9256062433</v>
      </c>
      <c r="DH274" s="494">
        <v>11563.694930807045</v>
      </c>
      <c r="DI274" s="96">
        <f>VLOOKUP(A274,'[9]побудинковий звіт'!$A$9:$DQ$353,121,FALSE)</f>
        <v>0</v>
      </c>
      <c r="DJ274" s="103">
        <v>5.5923802251568073</v>
      </c>
      <c r="DK274" s="103"/>
      <c r="DL274" s="103">
        <v>5.0369452414504492</v>
      </c>
      <c r="DM274" s="104">
        <v>14515.134721998997</v>
      </c>
      <c r="DN274" s="104">
        <v>0</v>
      </c>
      <c r="DO274" s="105">
        <v>14515.134721998997</v>
      </c>
      <c r="DP274" s="2"/>
      <c r="DQ274" s="104">
        <v>14514.62</v>
      </c>
      <c r="DR274" s="104">
        <v>0</v>
      </c>
      <c r="DS274" s="104">
        <v>14514.62</v>
      </c>
      <c r="DT274" s="106">
        <v>14572.056818948011</v>
      </c>
      <c r="DU274" s="104">
        <v>-57.436818948010114</v>
      </c>
      <c r="DV274" s="107">
        <v>1104</v>
      </c>
      <c r="DX274" s="77">
        <v>254268.32019018548</v>
      </c>
      <c r="DY274" s="77">
        <v>330139.7871280273</v>
      </c>
      <c r="DZ274" s="108">
        <v>33938.03</v>
      </c>
      <c r="EB274" s="109">
        <v>2057311.1275671008</v>
      </c>
      <c r="ED274" s="110">
        <v>-11472</v>
      </c>
      <c r="EE274" s="111">
        <v>-24608.11107513227</v>
      </c>
      <c r="EG274" s="112">
        <v>-49752.839421503428</v>
      </c>
      <c r="EI274" s="121">
        <v>5</v>
      </c>
      <c r="EJ274" s="77">
        <v>4600.111980455692</v>
      </c>
      <c r="EN274" s="114" t="s">
        <v>679</v>
      </c>
    </row>
    <row r="275" spans="1:144" hidden="1" x14ac:dyDescent="0.3">
      <c r="A275" s="81">
        <v>150000813</v>
      </c>
      <c r="B275" s="82" t="s">
        <v>680</v>
      </c>
      <c r="C275" s="490" t="s">
        <v>681</v>
      </c>
      <c r="D275" s="84">
        <v>373.3</v>
      </c>
      <c r="E275" s="115">
        <v>373.3</v>
      </c>
      <c r="F275" s="104"/>
      <c r="G275" s="104">
        <v>0</v>
      </c>
      <c r="H275" s="88">
        <v>6287.3132902990064</v>
      </c>
      <c r="I275" s="88">
        <v>6210.2599201109388</v>
      </c>
      <c r="J275" s="116">
        <v>-77.053370188067674</v>
      </c>
      <c r="K275" s="88">
        <v>1597.7727273279604</v>
      </c>
      <c r="L275" s="88">
        <v>1547.6239489396564</v>
      </c>
      <c r="M275" s="116">
        <v>-50.148778388303981</v>
      </c>
      <c r="N275" s="88">
        <v>0</v>
      </c>
      <c r="O275" s="88">
        <v>0</v>
      </c>
      <c r="P275" s="116">
        <v>0</v>
      </c>
      <c r="Q275" s="88">
        <v>0</v>
      </c>
      <c r="R275" s="88">
        <v>0</v>
      </c>
      <c r="S275" s="116">
        <v>0</v>
      </c>
      <c r="T275" s="88">
        <v>0</v>
      </c>
      <c r="U275" s="88">
        <v>0</v>
      </c>
      <c r="V275" s="116">
        <v>0</v>
      </c>
      <c r="W275" s="88">
        <v>3227.9362743836627</v>
      </c>
      <c r="X275" s="88">
        <v>3106.8013408584252</v>
      </c>
      <c r="Y275" s="116">
        <v>-121.13493352523756</v>
      </c>
      <c r="Z275" s="88">
        <v>403.16399999999993</v>
      </c>
      <c r="AA275" s="88">
        <v>0</v>
      </c>
      <c r="AB275" s="116">
        <v>-403.16399999999993</v>
      </c>
      <c r="AC275" s="88">
        <v>7412.4071009669897</v>
      </c>
      <c r="AD275" s="88">
        <v>8832.2702643998509</v>
      </c>
      <c r="AE275" s="117">
        <v>1419.8631634328613</v>
      </c>
      <c r="AF275" s="91">
        <v>18928.593392977622</v>
      </c>
      <c r="AG275" s="92">
        <v>19696.955474308874</v>
      </c>
      <c r="AH275" s="116">
        <v>768.36208133125183</v>
      </c>
      <c r="AI275" s="88">
        <v>0</v>
      </c>
      <c r="AJ275" s="88">
        <v>0</v>
      </c>
      <c r="AK275" s="116">
        <v>0</v>
      </c>
      <c r="AL275" s="88">
        <v>0</v>
      </c>
      <c r="AM275" s="88">
        <v>0</v>
      </c>
      <c r="AN275" s="116">
        <v>0</v>
      </c>
      <c r="AO275" s="88">
        <v>1589.9929408210414</v>
      </c>
      <c r="AP275" s="88">
        <v>2237.3716079330638</v>
      </c>
      <c r="AQ275" s="116">
        <v>647.37866711202241</v>
      </c>
      <c r="AR275" s="88">
        <v>18906.531846176709</v>
      </c>
      <c r="AS275" s="88">
        <v>40890.660000000003</v>
      </c>
      <c r="AT275" s="118">
        <v>21984.128153823294</v>
      </c>
      <c r="AU275" s="88">
        <v>2818.9088272459767</v>
      </c>
      <c r="AV275" s="88">
        <v>0</v>
      </c>
      <c r="AW275" s="94">
        <v>-2818.9088272459767</v>
      </c>
      <c r="AX275" s="88">
        <v>3117.779703853198</v>
      </c>
      <c r="AY275" s="88">
        <v>0</v>
      </c>
      <c r="AZ275" s="117">
        <v>-3117.779703853198</v>
      </c>
      <c r="BA275" s="88">
        <v>0</v>
      </c>
      <c r="BB275" s="88">
        <v>0</v>
      </c>
      <c r="BC275" s="94">
        <v>0</v>
      </c>
      <c r="BD275" s="88">
        <v>0</v>
      </c>
      <c r="BE275" s="88">
        <v>0</v>
      </c>
      <c r="BF275" s="95">
        <v>0</v>
      </c>
      <c r="BG275" s="88">
        <v>0</v>
      </c>
      <c r="BH275" s="88">
        <v>0</v>
      </c>
      <c r="BI275" s="94">
        <v>0</v>
      </c>
      <c r="BJ275" s="88">
        <v>784.72912791938745</v>
      </c>
      <c r="BK275" s="88">
        <v>659.29515232040671</v>
      </c>
      <c r="BL275" s="95">
        <v>-125.43397559898074</v>
      </c>
      <c r="BM275" s="88">
        <v>100.79099999999998</v>
      </c>
      <c r="BN275" s="88">
        <v>0</v>
      </c>
      <c r="BO275" s="94">
        <v>-100.79099999999998</v>
      </c>
      <c r="BP275" s="91">
        <v>6822.2086590185627</v>
      </c>
      <c r="BQ275" s="96">
        <v>659.29515232040671</v>
      </c>
      <c r="BR275" s="94">
        <v>-6162.9135066981562</v>
      </c>
      <c r="BS275" s="88">
        <v>11393.180509405154</v>
      </c>
      <c r="BT275" s="88">
        <v>21040.452379243274</v>
      </c>
      <c r="BU275" s="116">
        <v>9647.2718698381195</v>
      </c>
      <c r="BV275" s="88">
        <v>9974.5812129589485</v>
      </c>
      <c r="BW275" s="88">
        <v>12666.125417146364</v>
      </c>
      <c r="BX275" s="116">
        <v>2691.5442041874157</v>
      </c>
      <c r="BY275" s="88">
        <v>4072.3427210018954</v>
      </c>
      <c r="BZ275" s="88">
        <v>2967.075102330029</v>
      </c>
      <c r="CA275" s="116">
        <v>-1105.2676186718663</v>
      </c>
      <c r="CB275" s="88">
        <v>0</v>
      </c>
      <c r="CC275" s="88">
        <v>0</v>
      </c>
      <c r="CD275" s="116">
        <v>0</v>
      </c>
      <c r="CE275" s="88">
        <v>0</v>
      </c>
      <c r="CF275" s="88">
        <v>0</v>
      </c>
      <c r="CG275" s="116">
        <v>0</v>
      </c>
      <c r="CH275" s="88">
        <v>4267.7203353873174</v>
      </c>
      <c r="CI275" s="88">
        <v>2812.3111383897581</v>
      </c>
      <c r="CJ275" s="116">
        <v>-1455.4091969975593</v>
      </c>
      <c r="CK275" s="88">
        <v>0</v>
      </c>
      <c r="CL275" s="88">
        <v>0</v>
      </c>
      <c r="CM275" s="116">
        <v>0</v>
      </c>
      <c r="CN275" s="88">
        <v>4267.7203353873174</v>
      </c>
      <c r="CO275" s="96">
        <v>2812.3111383897581</v>
      </c>
      <c r="CP275" s="116">
        <v>-1455.4091969975593</v>
      </c>
      <c r="CQ275" s="119">
        <v>75955.151617747251</v>
      </c>
      <c r="CR275" s="77">
        <v>102970.24627167179</v>
      </c>
      <c r="CS275" s="116">
        <v>27015.094653924534</v>
      </c>
      <c r="CT275" s="91">
        <v>91146.181941296702</v>
      </c>
      <c r="CU275" s="98">
        <v>123564.29552600614</v>
      </c>
      <c r="CV275" s="117">
        <v>32418.113584709441</v>
      </c>
      <c r="CW275" s="88">
        <v>2786.3393083228584</v>
      </c>
      <c r="CX275" s="88">
        <v>-29631.774276386572</v>
      </c>
      <c r="CY275" s="116">
        <v>-32418.11358470943</v>
      </c>
      <c r="CZ275" s="99">
        <v>32418.113584709412</v>
      </c>
      <c r="DA275" s="8">
        <v>3</v>
      </c>
      <c r="DB275" s="100">
        <v>8701.75</v>
      </c>
      <c r="DC275" s="100">
        <v>0</v>
      </c>
      <c r="DD275" s="100">
        <v>6913.76</v>
      </c>
      <c r="DE275" s="100">
        <v>0</v>
      </c>
      <c r="DF275" s="101">
        <v>-7938.8290392756098</v>
      </c>
      <c r="DG275" s="120">
        <v>1127190.2549954348</v>
      </c>
      <c r="DH275" s="494">
        <v>1663.1454651361846</v>
      </c>
      <c r="DI275" s="96">
        <f>VLOOKUP(A275,'[9]побудинковий звіт'!$A$9:$DQ$353,121,FALSE)</f>
        <v>8734.17</v>
      </c>
      <c r="DJ275" s="103">
        <v>4.7742846238930143</v>
      </c>
      <c r="DK275" s="103"/>
      <c r="DL275" s="103">
        <v>4.0822833867114667</v>
      </c>
      <c r="DM275" s="104">
        <v>1782.2404500992623</v>
      </c>
      <c r="DN275" s="104">
        <v>0</v>
      </c>
      <c r="DO275" s="105">
        <v>1782.2404500992623</v>
      </c>
      <c r="DP275" s="2"/>
      <c r="DQ275" s="104">
        <v>1787.99</v>
      </c>
      <c r="DR275" s="104">
        <v>0</v>
      </c>
      <c r="DS275" s="104">
        <v>1787.99</v>
      </c>
      <c r="DT275" s="106">
        <v>1787.5081558631025</v>
      </c>
      <c r="DU275" s="104">
        <v>0.48184413689750727</v>
      </c>
      <c r="DV275" s="107">
        <v>0</v>
      </c>
      <c r="DX275" s="77">
        <v>30874.488606234328</v>
      </c>
      <c r="DY275" s="77">
        <v>49859.946182784493</v>
      </c>
      <c r="DZ275" s="108">
        <v>6913.76</v>
      </c>
      <c r="EB275" s="109">
        <v>226878.38215412051</v>
      </c>
      <c r="ED275" s="110">
        <v>1155</v>
      </c>
      <c r="EE275" s="111">
        <v>-6783.8290392756098</v>
      </c>
      <c r="EG275" s="112">
        <v>30742.156936915409</v>
      </c>
      <c r="EI275" s="121">
        <v>2</v>
      </c>
      <c r="EJ275" s="77">
        <v>567.52339962650842</v>
      </c>
      <c r="EN275" s="114" t="s">
        <v>681</v>
      </c>
    </row>
    <row r="276" spans="1:144" hidden="1" x14ac:dyDescent="0.3">
      <c r="A276" s="81">
        <v>150000814</v>
      </c>
      <c r="B276" s="82" t="s">
        <v>682</v>
      </c>
      <c r="C276" s="490" t="s">
        <v>683</v>
      </c>
      <c r="D276" s="84">
        <v>3609.1000000000004</v>
      </c>
      <c r="E276" s="115">
        <v>2559.3000000000002</v>
      </c>
      <c r="F276" s="104"/>
      <c r="G276" s="104">
        <v>1049.8</v>
      </c>
      <c r="H276" s="88">
        <v>48285.540501484043</v>
      </c>
      <c r="I276" s="88">
        <v>50923.097796865964</v>
      </c>
      <c r="J276" s="116">
        <v>2637.557295381921</v>
      </c>
      <c r="K276" s="88">
        <v>10295.091033740044</v>
      </c>
      <c r="L276" s="88">
        <v>10414.768643490725</v>
      </c>
      <c r="M276" s="116">
        <v>119.67760975068086</v>
      </c>
      <c r="N276" s="88">
        <v>16798.901447581262</v>
      </c>
      <c r="O276" s="88">
        <v>16804.239177829077</v>
      </c>
      <c r="P276" s="116">
        <v>5.3377302478147612</v>
      </c>
      <c r="Q276" s="88">
        <v>0</v>
      </c>
      <c r="R276" s="88">
        <v>0</v>
      </c>
      <c r="S276" s="116">
        <v>0</v>
      </c>
      <c r="T276" s="88">
        <v>0</v>
      </c>
      <c r="U276" s="88">
        <v>0</v>
      </c>
      <c r="V276" s="116">
        <v>0</v>
      </c>
      <c r="W276" s="88">
        <v>27562.444014471541</v>
      </c>
      <c r="X276" s="88">
        <v>26409.470598210573</v>
      </c>
      <c r="Y276" s="116">
        <v>-1152.9734162609675</v>
      </c>
      <c r="Z276" s="88">
        <v>3490.9920000000006</v>
      </c>
      <c r="AA276" s="88">
        <v>3763.9552025155344</v>
      </c>
      <c r="AB276" s="116">
        <v>272.96320251553379</v>
      </c>
      <c r="AC276" s="88">
        <v>70262.425094413455</v>
      </c>
      <c r="AD276" s="88">
        <v>81314.23119897845</v>
      </c>
      <c r="AE276" s="117">
        <v>11051.806104564996</v>
      </c>
      <c r="AF276" s="91">
        <v>176695.39409169034</v>
      </c>
      <c r="AG276" s="92">
        <v>189629.76261789032</v>
      </c>
      <c r="AH276" s="116">
        <v>12934.368526199978</v>
      </c>
      <c r="AI276" s="88">
        <v>0</v>
      </c>
      <c r="AJ276" s="88">
        <v>0</v>
      </c>
      <c r="AK276" s="116">
        <v>0</v>
      </c>
      <c r="AL276" s="88">
        <v>0</v>
      </c>
      <c r="AM276" s="88">
        <v>0</v>
      </c>
      <c r="AN276" s="116">
        <v>0</v>
      </c>
      <c r="AO276" s="88">
        <v>35684.693296677346</v>
      </c>
      <c r="AP276" s="88">
        <v>31220.599258017493</v>
      </c>
      <c r="AQ276" s="116">
        <v>-4464.0940386598522</v>
      </c>
      <c r="AR276" s="88">
        <v>123382.2174545685</v>
      </c>
      <c r="AS276" s="88">
        <v>157283.28671521315</v>
      </c>
      <c r="AT276" s="118">
        <v>33901.069260644654</v>
      </c>
      <c r="AU276" s="88">
        <v>13722.521429677428</v>
      </c>
      <c r="AV276" s="88">
        <v>19218</v>
      </c>
      <c r="AW276" s="94">
        <v>5495.4785703225716</v>
      </c>
      <c r="AX276" s="88">
        <v>20088.882205298221</v>
      </c>
      <c r="AY276" s="88">
        <v>6771</v>
      </c>
      <c r="AZ276" s="117">
        <v>-13317.882205298221</v>
      </c>
      <c r="BA276" s="88">
        <v>7289.9621822759818</v>
      </c>
      <c r="BB276" s="88">
        <v>936</v>
      </c>
      <c r="BC276" s="94">
        <v>-6353.9621822759818</v>
      </c>
      <c r="BD276" s="88">
        <v>0</v>
      </c>
      <c r="BE276" s="88">
        <v>0</v>
      </c>
      <c r="BF276" s="95">
        <v>0</v>
      </c>
      <c r="BG276" s="88">
        <v>0</v>
      </c>
      <c r="BH276" s="88">
        <v>0</v>
      </c>
      <c r="BI276" s="94">
        <v>0</v>
      </c>
      <c r="BJ276" s="88">
        <v>8743.1351325826636</v>
      </c>
      <c r="BK276" s="88">
        <v>830</v>
      </c>
      <c r="BL276" s="95">
        <v>-7913.1351325826636</v>
      </c>
      <c r="BM276" s="88">
        <v>872.74800000000016</v>
      </c>
      <c r="BN276" s="88">
        <v>0</v>
      </c>
      <c r="BO276" s="94">
        <v>-872.74800000000016</v>
      </c>
      <c r="BP276" s="91">
        <v>50717.248949834291</v>
      </c>
      <c r="BQ276" s="96">
        <v>27755</v>
      </c>
      <c r="BR276" s="94">
        <v>-22962.248949834291</v>
      </c>
      <c r="BS276" s="88">
        <v>138114.50781637264</v>
      </c>
      <c r="BT276" s="88">
        <v>174965.48660270369</v>
      </c>
      <c r="BU276" s="116">
        <v>36850.978786331048</v>
      </c>
      <c r="BV276" s="88">
        <v>51858.340818709476</v>
      </c>
      <c r="BW276" s="88">
        <v>56410.839445849742</v>
      </c>
      <c r="BX276" s="116">
        <v>4552.4986271402668</v>
      </c>
      <c r="BY276" s="88">
        <v>58570.44220594388</v>
      </c>
      <c r="BZ276" s="88">
        <v>36022.549502842085</v>
      </c>
      <c r="CA276" s="116">
        <v>-22547.892703101796</v>
      </c>
      <c r="CB276" s="88">
        <v>159.44103967146606</v>
      </c>
      <c r="CC276" s="88">
        <v>164.0382640441851</v>
      </c>
      <c r="CD276" s="116">
        <v>4.5972243727190403</v>
      </c>
      <c r="CE276" s="88">
        <v>19.351352306560692</v>
      </c>
      <c r="CF276" s="88">
        <v>0</v>
      </c>
      <c r="CG276" s="116">
        <v>-19.351352306560692</v>
      </c>
      <c r="CH276" s="88">
        <v>29525.493000140799</v>
      </c>
      <c r="CI276" s="88">
        <v>22270.429185654186</v>
      </c>
      <c r="CJ276" s="116">
        <v>-7255.0638144866134</v>
      </c>
      <c r="CK276" s="88">
        <v>0</v>
      </c>
      <c r="CL276" s="88">
        <v>0</v>
      </c>
      <c r="CM276" s="116">
        <v>0</v>
      </c>
      <c r="CN276" s="88">
        <v>29525.493000140799</v>
      </c>
      <c r="CO276" s="96">
        <v>22270.429185654186</v>
      </c>
      <c r="CP276" s="116">
        <v>-7255.0638144866134</v>
      </c>
      <c r="CQ276" s="119">
        <v>664727.13002591522</v>
      </c>
      <c r="CR276" s="77">
        <v>695721.99159221491</v>
      </c>
      <c r="CS276" s="116">
        <v>30994.861566299689</v>
      </c>
      <c r="CT276" s="91">
        <v>797672.55603109824</v>
      </c>
      <c r="CU276" s="98">
        <v>834866.38991065789</v>
      </c>
      <c r="CV276" s="117">
        <v>37193.83387955965</v>
      </c>
      <c r="CW276" s="88">
        <v>72819.427668210294</v>
      </c>
      <c r="CX276" s="88">
        <v>35625.593788651007</v>
      </c>
      <c r="CY276" s="116">
        <v>-37193.833879559286</v>
      </c>
      <c r="CZ276" s="99">
        <v>37193.833879559272</v>
      </c>
      <c r="DA276" s="8">
        <v>2</v>
      </c>
      <c r="DB276" s="100">
        <v>42784.38</v>
      </c>
      <c r="DC276" s="100">
        <v>4533.8899999999994</v>
      </c>
      <c r="DD276" s="100">
        <v>30429.35</v>
      </c>
      <c r="DE276" s="100">
        <v>-9.0000000000145519E-2</v>
      </c>
      <c r="DF276" s="101">
        <v>43400.176049859903</v>
      </c>
      <c r="DG276" s="120">
        <v>10445903.804391701</v>
      </c>
      <c r="DH276" s="494">
        <v>11402.32571369686</v>
      </c>
      <c r="DI276" s="96">
        <f>VLOOKUP(A276,'[9]побудинковий звіт'!$A$9:$DQ$353,121,FALSE)</f>
        <v>0</v>
      </c>
      <c r="DJ276" s="103">
        <v>4.8274624107530091</v>
      </c>
      <c r="DK276" s="103"/>
      <c r="DL276" s="103">
        <v>4.3188564253450021</v>
      </c>
      <c r="DM276" s="104">
        <v>12354.924547840177</v>
      </c>
      <c r="DN276" s="104">
        <v>4533.9354753271828</v>
      </c>
      <c r="DO276" s="105">
        <v>16888.860023167359</v>
      </c>
      <c r="DP276" s="2"/>
      <c r="DQ276" s="104">
        <v>12355.03</v>
      </c>
      <c r="DR276" s="104">
        <v>4533.9799999999996</v>
      </c>
      <c r="DS276" s="104">
        <v>16889.010000000002</v>
      </c>
      <c r="DT276" s="106">
        <v>15273.175834445792</v>
      </c>
      <c r="DU276" s="104">
        <v>1615.8341655542099</v>
      </c>
      <c r="DV276" s="107">
        <v>1136</v>
      </c>
      <c r="DX276" s="77">
        <v>208919.35968528336</v>
      </c>
      <c r="DY276" s="77">
        <v>222045.94405825579</v>
      </c>
      <c r="DZ276" s="108">
        <v>30429.26</v>
      </c>
      <c r="EB276" s="109">
        <v>1480586.609454822</v>
      </c>
      <c r="ED276" s="110">
        <v>-16220</v>
      </c>
      <c r="EE276" s="111">
        <v>27180.176049859903</v>
      </c>
      <c r="EG276" s="112">
        <v>22107.536417903841</v>
      </c>
      <c r="EI276" s="121">
        <v>5</v>
      </c>
      <c r="EJ276" s="77">
        <v>3844.6214091436009</v>
      </c>
      <c r="EN276" s="114" t="s">
        <v>683</v>
      </c>
    </row>
    <row r="277" spans="1:144" ht="15" hidden="1" customHeight="1" x14ac:dyDescent="0.3">
      <c r="A277" s="81">
        <v>150000816</v>
      </c>
      <c r="B277" s="82" t="s">
        <v>684</v>
      </c>
      <c r="C277" s="490" t="s">
        <v>685</v>
      </c>
      <c r="D277" s="84">
        <v>2695.6400000000003</v>
      </c>
      <c r="E277" s="115">
        <v>2100.34</v>
      </c>
      <c r="F277" s="104"/>
      <c r="G277" s="104">
        <v>595.29999999999995</v>
      </c>
      <c r="H277" s="88">
        <v>42353.376673407758</v>
      </c>
      <c r="I277" s="88">
        <v>43093.690881299932</v>
      </c>
      <c r="J277" s="116">
        <v>740.31420789217373</v>
      </c>
      <c r="K277" s="88">
        <v>7035.2225657229756</v>
      </c>
      <c r="L277" s="88">
        <v>7104.260638611102</v>
      </c>
      <c r="M277" s="116">
        <v>69.038072888126408</v>
      </c>
      <c r="N277" s="88">
        <v>15119.423156954486</v>
      </c>
      <c r="O277" s="88">
        <v>15117.878953301366</v>
      </c>
      <c r="P277" s="116">
        <v>-1.5442036531203485</v>
      </c>
      <c r="Q277" s="88">
        <v>3903.9720092005209</v>
      </c>
      <c r="R277" s="88">
        <v>3903.3283469730954</v>
      </c>
      <c r="S277" s="116">
        <v>-0.64366222742546597</v>
      </c>
      <c r="T277" s="88">
        <v>0</v>
      </c>
      <c r="U277" s="88">
        <v>0</v>
      </c>
      <c r="V277" s="116">
        <v>0</v>
      </c>
      <c r="W277" s="88">
        <v>24414.211673185608</v>
      </c>
      <c r="X277" s="88">
        <v>22726.543927528095</v>
      </c>
      <c r="Y277" s="116">
        <v>-1687.6677456575126</v>
      </c>
      <c r="Z277" s="88">
        <v>2643.0408000000007</v>
      </c>
      <c r="AA277" s="88">
        <v>5011.5711880741464</v>
      </c>
      <c r="AB277" s="116">
        <v>2368.5303880741458</v>
      </c>
      <c r="AC277" s="88">
        <v>53366.166892713845</v>
      </c>
      <c r="AD277" s="88">
        <v>59625.549156748129</v>
      </c>
      <c r="AE277" s="117">
        <v>6259.3822640342842</v>
      </c>
      <c r="AF277" s="91">
        <v>148835.41377118521</v>
      </c>
      <c r="AG277" s="92">
        <v>156582.82309253587</v>
      </c>
      <c r="AH277" s="116">
        <v>7747.4093213506567</v>
      </c>
      <c r="AI277" s="88">
        <v>0</v>
      </c>
      <c r="AJ277" s="88">
        <v>0</v>
      </c>
      <c r="AK277" s="116">
        <v>0</v>
      </c>
      <c r="AL277" s="88">
        <v>0</v>
      </c>
      <c r="AM277" s="88">
        <v>0</v>
      </c>
      <c r="AN277" s="116">
        <v>0</v>
      </c>
      <c r="AO277" s="88">
        <v>10756.834068687647</v>
      </c>
      <c r="AP277" s="88">
        <v>10012.621059842904</v>
      </c>
      <c r="AQ277" s="116">
        <v>-744.21300884474294</v>
      </c>
      <c r="AR277" s="88">
        <v>96419.960858156162</v>
      </c>
      <c r="AS277" s="88">
        <v>111567.12005949169</v>
      </c>
      <c r="AT277" s="118">
        <v>15147.159201335526</v>
      </c>
      <c r="AU277" s="88">
        <v>11893.336752378993</v>
      </c>
      <c r="AV277" s="88">
        <v>4639</v>
      </c>
      <c r="AW277" s="94">
        <v>-7254.336752378993</v>
      </c>
      <c r="AX277" s="88">
        <v>13727.30687601034</v>
      </c>
      <c r="AY277" s="88">
        <v>4205</v>
      </c>
      <c r="AZ277" s="117">
        <v>-9522.3068760103397</v>
      </c>
      <c r="BA277" s="88">
        <v>7024.9157234023596</v>
      </c>
      <c r="BB277" s="88">
        <v>0</v>
      </c>
      <c r="BC277" s="94">
        <v>-7024.9157234023596</v>
      </c>
      <c r="BD277" s="88">
        <v>9388.1303341721268</v>
      </c>
      <c r="BE277" s="88">
        <v>0</v>
      </c>
      <c r="BF277" s="95">
        <v>-9388.1303341721268</v>
      </c>
      <c r="BG277" s="88">
        <v>0</v>
      </c>
      <c r="BH277" s="88">
        <v>1132.2781252673831</v>
      </c>
      <c r="BI277" s="94">
        <v>1132.2781252673831</v>
      </c>
      <c r="BJ277" s="88">
        <v>7582.8760091043969</v>
      </c>
      <c r="BK277" s="88">
        <v>7368</v>
      </c>
      <c r="BL277" s="95">
        <v>-214.87600910439687</v>
      </c>
      <c r="BM277" s="88">
        <v>660.76020000000017</v>
      </c>
      <c r="BN277" s="88">
        <v>0</v>
      </c>
      <c r="BO277" s="94">
        <v>-660.76020000000017</v>
      </c>
      <c r="BP277" s="91">
        <v>50277.325895068214</v>
      </c>
      <c r="BQ277" s="96">
        <v>17344.278125267381</v>
      </c>
      <c r="BR277" s="94">
        <v>-32933.047769800833</v>
      </c>
      <c r="BS277" s="88">
        <v>132311.18625204157</v>
      </c>
      <c r="BT277" s="88">
        <v>212623.59052785728</v>
      </c>
      <c r="BU277" s="116">
        <v>80312.404275815701</v>
      </c>
      <c r="BV277" s="88">
        <v>56361.585307545502</v>
      </c>
      <c r="BW277" s="88">
        <v>61218.140245448812</v>
      </c>
      <c r="BX277" s="116">
        <v>4856.5549379033109</v>
      </c>
      <c r="BY277" s="88">
        <v>64913.138245052323</v>
      </c>
      <c r="BZ277" s="88">
        <v>33825.221153022561</v>
      </c>
      <c r="CA277" s="116">
        <v>-31087.917092029762</v>
      </c>
      <c r="CB277" s="88">
        <v>0</v>
      </c>
      <c r="CC277" s="88">
        <v>0</v>
      </c>
      <c r="CD277" s="116">
        <v>0</v>
      </c>
      <c r="CE277" s="88">
        <v>0</v>
      </c>
      <c r="CF277" s="88">
        <v>377.06110218417371</v>
      </c>
      <c r="CG277" s="116">
        <v>377.06110218417371</v>
      </c>
      <c r="CH277" s="88">
        <v>12990.409692130266</v>
      </c>
      <c r="CI277" s="88">
        <v>9534.3830717470646</v>
      </c>
      <c r="CJ277" s="116">
        <v>-3456.0266203832016</v>
      </c>
      <c r="CK277" s="88">
        <v>0</v>
      </c>
      <c r="CL277" s="88">
        <v>0</v>
      </c>
      <c r="CM277" s="116">
        <v>0</v>
      </c>
      <c r="CN277" s="88">
        <v>12990.409692130266</v>
      </c>
      <c r="CO277" s="96">
        <v>9534.3830717470646</v>
      </c>
      <c r="CP277" s="116">
        <v>-3456.0266203832016</v>
      </c>
      <c r="CQ277" s="119">
        <v>572865.85408986686</v>
      </c>
      <c r="CR277" s="77">
        <v>613085.23843739764</v>
      </c>
      <c r="CS277" s="116">
        <v>40219.38434753078</v>
      </c>
      <c r="CT277" s="91">
        <v>687439.02490784018</v>
      </c>
      <c r="CU277" s="98">
        <v>735702.28612487717</v>
      </c>
      <c r="CV277" s="117">
        <v>48263.261217036983</v>
      </c>
      <c r="CW277" s="88">
        <v>61709.369270686839</v>
      </c>
      <c r="CX277" s="88">
        <v>13446.108053649834</v>
      </c>
      <c r="CY277" s="116">
        <v>-48263.261217037005</v>
      </c>
      <c r="CZ277" s="99">
        <v>48263.261217036983</v>
      </c>
      <c r="DA277" s="8">
        <v>2</v>
      </c>
      <c r="DB277" s="100">
        <v>13575.79</v>
      </c>
      <c r="DC277" s="100">
        <v>43402.159999999996</v>
      </c>
      <c r="DD277" s="100">
        <v>2211.2300000000014</v>
      </c>
      <c r="DE277" s="100">
        <v>40523.75</v>
      </c>
      <c r="DF277" s="101">
        <v>86624.789309778891</v>
      </c>
      <c r="DG277" s="120">
        <v>8989780.7301423252</v>
      </c>
      <c r="DH277" s="494">
        <v>9357.5433866705971</v>
      </c>
      <c r="DI277" s="96">
        <f>VLOOKUP(A277,'[9]побудинковий звіт'!$A$9:$DQ$353,121,FALSE)</f>
        <v>0</v>
      </c>
      <c r="DJ277" s="103">
        <v>5.5233537686495229</v>
      </c>
      <c r="DK277" s="103"/>
      <c r="DL277" s="103">
        <v>4.8351805674947572</v>
      </c>
      <c r="DM277" s="104">
        <v>11600.92085444534</v>
      </c>
      <c r="DN277" s="104">
        <v>2878.3829918296287</v>
      </c>
      <c r="DO277" s="105">
        <v>14479.303846274968</v>
      </c>
      <c r="DP277" s="2"/>
      <c r="DQ277" s="104">
        <v>11364.56</v>
      </c>
      <c r="DR277" s="104">
        <v>2878.41</v>
      </c>
      <c r="DS277" s="104">
        <v>14242.97</v>
      </c>
      <c r="DT277" s="106">
        <v>13542.712236168103</v>
      </c>
      <c r="DU277" s="104">
        <v>700.25776383189623</v>
      </c>
      <c r="DV277" s="107">
        <v>1136</v>
      </c>
      <c r="DX277" s="77">
        <v>176036.74410386925</v>
      </c>
      <c r="DY277" s="77">
        <v>154693.67782171088</v>
      </c>
      <c r="DZ277" s="108">
        <v>42734.98</v>
      </c>
      <c r="EB277" s="109">
        <v>1157039.530297874</v>
      </c>
      <c r="ED277" s="110">
        <v>-51902</v>
      </c>
      <c r="EE277" s="111">
        <v>34722.789309778891</v>
      </c>
      <c r="EG277" s="112">
        <v>68716.889594625129</v>
      </c>
      <c r="EI277" s="121">
        <v>4</v>
      </c>
      <c r="EJ277" s="77">
        <v>3160.4535275517987</v>
      </c>
      <c r="EN277" s="114" t="s">
        <v>685</v>
      </c>
    </row>
    <row r="278" spans="1:144" hidden="1" x14ac:dyDescent="0.3">
      <c r="A278" s="81">
        <v>150000829</v>
      </c>
      <c r="B278" s="82" t="s">
        <v>686</v>
      </c>
      <c r="C278" s="490" t="s">
        <v>687</v>
      </c>
      <c r="D278" s="84">
        <v>2581.1999999999998</v>
      </c>
      <c r="E278" s="115">
        <v>2581.1999999999998</v>
      </c>
      <c r="F278" s="104"/>
      <c r="G278" s="104">
        <v>0</v>
      </c>
      <c r="H278" s="88">
        <v>44223.095472991597</v>
      </c>
      <c r="I278" s="88">
        <v>45203.098690907544</v>
      </c>
      <c r="J278" s="116">
        <v>980.00321791594615</v>
      </c>
      <c r="K278" s="88">
        <v>7062.0084246603146</v>
      </c>
      <c r="L278" s="88">
        <v>7131.2883180334738</v>
      </c>
      <c r="M278" s="116">
        <v>69.279893373159211</v>
      </c>
      <c r="N278" s="88">
        <v>16691.553838168969</v>
      </c>
      <c r="O278" s="88">
        <v>16695.085938582855</v>
      </c>
      <c r="P278" s="116">
        <v>3.532100413885928</v>
      </c>
      <c r="Q278" s="88">
        <v>0</v>
      </c>
      <c r="R278" s="88">
        <v>0</v>
      </c>
      <c r="S278" s="116">
        <v>0</v>
      </c>
      <c r="T278" s="88">
        <v>0</v>
      </c>
      <c r="U278" s="88">
        <v>0</v>
      </c>
      <c r="V278" s="116">
        <v>0</v>
      </c>
      <c r="W278" s="88">
        <v>24103.903997686346</v>
      </c>
      <c r="X278" s="88">
        <v>25021.834926039919</v>
      </c>
      <c r="Y278" s="116">
        <v>917.93092835357311</v>
      </c>
      <c r="Z278" s="88">
        <v>2788.9920000000006</v>
      </c>
      <c r="AA278" s="88">
        <v>0</v>
      </c>
      <c r="AB278" s="116">
        <v>-2788.9920000000006</v>
      </c>
      <c r="AC278" s="88">
        <v>54053.365908883192</v>
      </c>
      <c r="AD278" s="88">
        <v>61074.11915761081</v>
      </c>
      <c r="AE278" s="117">
        <v>7020.7532487276185</v>
      </c>
      <c r="AF278" s="91">
        <v>148922.91964239042</v>
      </c>
      <c r="AG278" s="92">
        <v>155125.42703117459</v>
      </c>
      <c r="AH278" s="116">
        <v>6202.5073887841718</v>
      </c>
      <c r="AI278" s="88">
        <v>0</v>
      </c>
      <c r="AJ278" s="88">
        <v>0</v>
      </c>
      <c r="AK278" s="116">
        <v>0</v>
      </c>
      <c r="AL278" s="88">
        <v>0</v>
      </c>
      <c r="AM278" s="88">
        <v>0</v>
      </c>
      <c r="AN278" s="116">
        <v>0</v>
      </c>
      <c r="AO278" s="88">
        <v>35390.491562860057</v>
      </c>
      <c r="AP278" s="88">
        <v>30536.391217109194</v>
      </c>
      <c r="AQ278" s="116">
        <v>-4854.1003457508632</v>
      </c>
      <c r="AR278" s="88">
        <v>107523.56200448847</v>
      </c>
      <c r="AS278" s="88">
        <v>68185.671594302505</v>
      </c>
      <c r="AT278" s="118">
        <v>-39337.890410185966</v>
      </c>
      <c r="AU278" s="88">
        <v>12055.029748933355</v>
      </c>
      <c r="AV278" s="88">
        <v>2896.3501524960407</v>
      </c>
      <c r="AW278" s="94">
        <v>-9158.6795964373141</v>
      </c>
      <c r="AX278" s="88">
        <v>13780.909882196454</v>
      </c>
      <c r="AY278" s="88">
        <v>0</v>
      </c>
      <c r="AZ278" s="117">
        <v>-13780.909882196454</v>
      </c>
      <c r="BA278" s="88">
        <v>6887.9145392219434</v>
      </c>
      <c r="BB278" s="88">
        <v>0</v>
      </c>
      <c r="BC278" s="94">
        <v>-6887.9145392219434</v>
      </c>
      <c r="BD278" s="88">
        <v>0</v>
      </c>
      <c r="BE278" s="88">
        <v>0</v>
      </c>
      <c r="BF278" s="95">
        <v>0</v>
      </c>
      <c r="BG278" s="88">
        <v>0</v>
      </c>
      <c r="BH278" s="88">
        <v>1550.0918599176036</v>
      </c>
      <c r="BI278" s="94">
        <v>1550.0918599176036</v>
      </c>
      <c r="BJ278" s="88">
        <v>7616.1969597520574</v>
      </c>
      <c r="BK278" s="88">
        <v>9851.9114363486951</v>
      </c>
      <c r="BL278" s="95">
        <v>2235.7144765966377</v>
      </c>
      <c r="BM278" s="88">
        <v>697.24800000000016</v>
      </c>
      <c r="BN278" s="88">
        <v>0</v>
      </c>
      <c r="BO278" s="94">
        <v>-697.24800000000016</v>
      </c>
      <c r="BP278" s="91">
        <v>41037.299130103813</v>
      </c>
      <c r="BQ278" s="96">
        <v>14298.35344876234</v>
      </c>
      <c r="BR278" s="94">
        <v>-26738.945681341473</v>
      </c>
      <c r="BS278" s="88">
        <v>132059.6762164355</v>
      </c>
      <c r="BT278" s="88">
        <v>165094.71306039346</v>
      </c>
      <c r="BU278" s="116">
        <v>33035.036843957962</v>
      </c>
      <c r="BV278" s="88">
        <v>54600.263007528585</v>
      </c>
      <c r="BW278" s="88">
        <v>58945.050098491971</v>
      </c>
      <c r="BX278" s="116">
        <v>4344.7870909633857</v>
      </c>
      <c r="BY278" s="88">
        <v>47206.917616480401</v>
      </c>
      <c r="BZ278" s="88">
        <v>36755.652191021138</v>
      </c>
      <c r="CA278" s="116">
        <v>-10451.265425459263</v>
      </c>
      <c r="CB278" s="88">
        <v>0</v>
      </c>
      <c r="CC278" s="88">
        <v>0</v>
      </c>
      <c r="CD278" s="116">
        <v>0</v>
      </c>
      <c r="CE278" s="88">
        <v>0</v>
      </c>
      <c r="CF278" s="88">
        <v>0</v>
      </c>
      <c r="CG278" s="116">
        <v>0</v>
      </c>
      <c r="CH278" s="88">
        <v>23653.544789735883</v>
      </c>
      <c r="CI278" s="88">
        <v>16320.633212121511</v>
      </c>
      <c r="CJ278" s="116">
        <v>-7332.9115776143717</v>
      </c>
      <c r="CK278" s="88">
        <v>0</v>
      </c>
      <c r="CL278" s="88">
        <v>0</v>
      </c>
      <c r="CM278" s="116">
        <v>0</v>
      </c>
      <c r="CN278" s="88">
        <v>23653.544789735883</v>
      </c>
      <c r="CO278" s="96">
        <v>16320.633212121511</v>
      </c>
      <c r="CP278" s="116">
        <v>-7332.9115776143717</v>
      </c>
      <c r="CQ278" s="119">
        <v>590394.67397002317</v>
      </c>
      <c r="CR278" s="77">
        <v>545261.89185337676</v>
      </c>
      <c r="CS278" s="116">
        <v>-45132.782116646413</v>
      </c>
      <c r="CT278" s="91">
        <v>708473.60876402783</v>
      </c>
      <c r="CU278" s="98">
        <v>654314.27022405213</v>
      </c>
      <c r="CV278" s="117">
        <v>-54159.338539975695</v>
      </c>
      <c r="CW278" s="88">
        <v>20592.012398844108</v>
      </c>
      <c r="CX278" s="88">
        <v>74751.350938819727</v>
      </c>
      <c r="CY278" s="116">
        <v>54159.338539975623</v>
      </c>
      <c r="CZ278" s="99">
        <v>-54159.338539975717</v>
      </c>
      <c r="DA278" s="8">
        <v>2</v>
      </c>
      <c r="DB278" s="100">
        <v>46447.27</v>
      </c>
      <c r="DC278" s="100">
        <v>0</v>
      </c>
      <c r="DD278" s="100">
        <v>32591.109999999997</v>
      </c>
      <c r="DE278" s="100">
        <v>0</v>
      </c>
      <c r="DF278" s="101">
        <v>-33867.595447996689</v>
      </c>
      <c r="DG278" s="120">
        <v>8748787.4539544638</v>
      </c>
      <c r="DH278" s="494">
        <v>11499.895726251058</v>
      </c>
      <c r="DI278" s="96">
        <f>VLOOKUP(A278,'[9]побудинковий звіт'!$A$9:$DQ$353,121,FALSE)</f>
        <v>1623.95</v>
      </c>
      <c r="DJ278" s="103">
        <v>5.3654231187447206</v>
      </c>
      <c r="DK278" s="103"/>
      <c r="DL278" s="103">
        <v>4.8258439438760563</v>
      </c>
      <c r="DM278" s="104">
        <v>13849.230154103872</v>
      </c>
      <c r="DN278" s="104">
        <v>0</v>
      </c>
      <c r="DO278" s="105">
        <v>13849.230154103872</v>
      </c>
      <c r="DP278" s="2"/>
      <c r="DQ278" s="104">
        <v>13856.16</v>
      </c>
      <c r="DR278" s="104">
        <v>0</v>
      </c>
      <c r="DS278" s="104">
        <v>13856.16</v>
      </c>
      <c r="DT278" s="106">
        <v>13890.163839288418</v>
      </c>
      <c r="DU278" s="104">
        <v>-34.003839288418021</v>
      </c>
      <c r="DV278" s="107">
        <v>1136</v>
      </c>
      <c r="DX278" s="77">
        <v>178273.03336151072</v>
      </c>
      <c r="DY278" s="77">
        <v>98980.830051677811</v>
      </c>
      <c r="DZ278" s="108">
        <v>32591.109999999997</v>
      </c>
      <c r="EB278" s="109">
        <v>1290282.7440538616</v>
      </c>
      <c r="ED278" s="110">
        <v>66594</v>
      </c>
      <c r="EE278" s="111">
        <v>32726.404552003311</v>
      </c>
      <c r="EG278" s="112">
        <v>-48150.527000843103</v>
      </c>
      <c r="EI278" s="121">
        <v>4</v>
      </c>
      <c r="EJ278" s="77">
        <v>3434.8903495949749</v>
      </c>
      <c r="EN278" s="114" t="s">
        <v>687</v>
      </c>
    </row>
    <row r="279" spans="1:144" hidden="1" x14ac:dyDescent="0.3">
      <c r="A279" s="81">
        <v>150000797</v>
      </c>
      <c r="B279" s="82" t="s">
        <v>688</v>
      </c>
      <c r="C279" s="490" t="s">
        <v>689</v>
      </c>
      <c r="D279" s="84">
        <v>5596.9</v>
      </c>
      <c r="E279" s="115">
        <v>3993</v>
      </c>
      <c r="F279" s="104"/>
      <c r="G279" s="104">
        <v>1603.9</v>
      </c>
      <c r="H279" s="88">
        <v>78228.714482754469</v>
      </c>
      <c r="I279" s="88">
        <v>79356.311630399694</v>
      </c>
      <c r="J279" s="116">
        <v>1127.597147645225</v>
      </c>
      <c r="K279" s="88">
        <v>17310.882367968792</v>
      </c>
      <c r="L279" s="88">
        <v>17488.65438497351</v>
      </c>
      <c r="M279" s="116">
        <v>177.77201700471778</v>
      </c>
      <c r="N279" s="88">
        <v>25965.925688058836</v>
      </c>
      <c r="O279" s="88">
        <v>24690.221460343098</v>
      </c>
      <c r="P279" s="116">
        <v>-1275.7042277157379</v>
      </c>
      <c r="Q279" s="88">
        <v>0</v>
      </c>
      <c r="R279" s="88">
        <v>0</v>
      </c>
      <c r="S279" s="116">
        <v>0</v>
      </c>
      <c r="T279" s="88">
        <v>0</v>
      </c>
      <c r="U279" s="88">
        <v>0</v>
      </c>
      <c r="V279" s="116">
        <v>0</v>
      </c>
      <c r="W279" s="88">
        <v>83843.259454361556</v>
      </c>
      <c r="X279" s="88">
        <v>76553.6800366073</v>
      </c>
      <c r="Y279" s="116">
        <v>-7289.5794177542557</v>
      </c>
      <c r="Z279" s="88">
        <v>4907.4120000000012</v>
      </c>
      <c r="AA279" s="88">
        <v>0</v>
      </c>
      <c r="AB279" s="116">
        <v>-4907.4120000000012</v>
      </c>
      <c r="AC279" s="88">
        <v>104231.87743906169</v>
      </c>
      <c r="AD279" s="88">
        <v>123650.59074028421</v>
      </c>
      <c r="AE279" s="117">
        <v>19418.713301222524</v>
      </c>
      <c r="AF279" s="91">
        <v>314488.07143220538</v>
      </c>
      <c r="AG279" s="92">
        <v>321739.45825260784</v>
      </c>
      <c r="AH279" s="116">
        <v>7251.386820402462</v>
      </c>
      <c r="AI279" s="88">
        <v>0</v>
      </c>
      <c r="AJ279" s="88">
        <v>0</v>
      </c>
      <c r="AK279" s="116">
        <v>0</v>
      </c>
      <c r="AL279" s="88">
        <v>0</v>
      </c>
      <c r="AM279" s="88">
        <v>0</v>
      </c>
      <c r="AN279" s="116">
        <v>0</v>
      </c>
      <c r="AO279" s="88">
        <v>41119.112968344045</v>
      </c>
      <c r="AP279" s="88">
        <v>37506.949624442605</v>
      </c>
      <c r="AQ279" s="116">
        <v>-3612.1633439014404</v>
      </c>
      <c r="AR279" s="88">
        <v>291558.28908489592</v>
      </c>
      <c r="AS279" s="88">
        <v>231652.7062026276</v>
      </c>
      <c r="AT279" s="118">
        <v>-59905.582882268325</v>
      </c>
      <c r="AU279" s="88">
        <v>24446.930398053537</v>
      </c>
      <c r="AV279" s="88">
        <v>8413.92</v>
      </c>
      <c r="AW279" s="94">
        <v>-16033.010398053537</v>
      </c>
      <c r="AX279" s="88">
        <v>33780.073579155607</v>
      </c>
      <c r="AY279" s="88">
        <v>136</v>
      </c>
      <c r="AZ279" s="117">
        <v>-33644.073579155607</v>
      </c>
      <c r="BA279" s="88">
        <v>11389.647727231059</v>
      </c>
      <c r="BB279" s="88">
        <v>26292.962739861869</v>
      </c>
      <c r="BC279" s="94">
        <v>14903.31501263081</v>
      </c>
      <c r="BD279" s="88">
        <v>0</v>
      </c>
      <c r="BE279" s="88">
        <v>1667</v>
      </c>
      <c r="BF279" s="95">
        <v>1667</v>
      </c>
      <c r="BG279" s="88">
        <v>0</v>
      </c>
      <c r="BH279" s="88">
        <v>1389</v>
      </c>
      <c r="BI279" s="94">
        <v>1389</v>
      </c>
      <c r="BJ279" s="88">
        <v>35810.458171038525</v>
      </c>
      <c r="BK279" s="88">
        <v>12219.048915103574</v>
      </c>
      <c r="BL279" s="95">
        <v>-23591.409255934952</v>
      </c>
      <c r="BM279" s="88">
        <v>1226.8530000000003</v>
      </c>
      <c r="BN279" s="88">
        <v>0</v>
      </c>
      <c r="BO279" s="94">
        <v>-1226.8530000000003</v>
      </c>
      <c r="BP279" s="91">
        <v>106653.96287547873</v>
      </c>
      <c r="BQ279" s="96">
        <v>50117.93165496544</v>
      </c>
      <c r="BR279" s="94">
        <v>-56536.031220513287</v>
      </c>
      <c r="BS279" s="88">
        <v>106588.08829050741</v>
      </c>
      <c r="BT279" s="88">
        <v>180672.08935169445</v>
      </c>
      <c r="BU279" s="116">
        <v>74084.001061187038</v>
      </c>
      <c r="BV279" s="88">
        <v>187624.46869825927</v>
      </c>
      <c r="BW279" s="88">
        <v>198658.21021739108</v>
      </c>
      <c r="BX279" s="116">
        <v>11033.741519131814</v>
      </c>
      <c r="BY279" s="88">
        <v>58793.078006006275</v>
      </c>
      <c r="BZ279" s="88">
        <v>34586.799246732073</v>
      </c>
      <c r="CA279" s="116">
        <v>-24206.278759274202</v>
      </c>
      <c r="CB279" s="88">
        <v>3571.47928864084</v>
      </c>
      <c r="CC279" s="88">
        <v>3674.4571145897457</v>
      </c>
      <c r="CD279" s="116">
        <v>102.97782594890577</v>
      </c>
      <c r="CE279" s="88">
        <v>433.47029166695938</v>
      </c>
      <c r="CF279" s="88">
        <v>0</v>
      </c>
      <c r="CG279" s="116">
        <v>-433.47029166695938</v>
      </c>
      <c r="CH279" s="88">
        <v>27417.040856813353</v>
      </c>
      <c r="CI279" s="88">
        <v>24279.272895389324</v>
      </c>
      <c r="CJ279" s="116">
        <v>-3137.7679614240296</v>
      </c>
      <c r="CK279" s="88">
        <v>0</v>
      </c>
      <c r="CL279" s="88">
        <v>0</v>
      </c>
      <c r="CM279" s="116">
        <v>0</v>
      </c>
      <c r="CN279" s="88">
        <v>27417.040856813353</v>
      </c>
      <c r="CO279" s="96">
        <v>24279.272895389324</v>
      </c>
      <c r="CP279" s="116">
        <v>-3137.7679614240296</v>
      </c>
      <c r="CQ279" s="119">
        <v>1138247.0617928181</v>
      </c>
      <c r="CR279" s="77">
        <v>1082887.87456044</v>
      </c>
      <c r="CS279" s="116">
        <v>-55359.187232378172</v>
      </c>
      <c r="CT279" s="91">
        <v>1365896.4741513818</v>
      </c>
      <c r="CU279" s="98">
        <v>1299465.449472528</v>
      </c>
      <c r="CV279" s="117">
        <v>-66431.024678853806</v>
      </c>
      <c r="CW279" s="88">
        <v>138454.01939271006</v>
      </c>
      <c r="CX279" s="88">
        <v>204885.04407156364</v>
      </c>
      <c r="CY279" s="116">
        <v>66431.024678853573</v>
      </c>
      <c r="CZ279" s="99">
        <v>-66431.024678853559</v>
      </c>
      <c r="DA279" s="8">
        <v>2</v>
      </c>
      <c r="DB279" s="100">
        <v>95124.5</v>
      </c>
      <c r="DC279" s="100">
        <v>42538.939999999995</v>
      </c>
      <c r="DD279" s="100">
        <v>72339.17</v>
      </c>
      <c r="DE279" s="100">
        <v>35299.579999999994</v>
      </c>
      <c r="DF279" s="101">
        <v>-118137.9118830855</v>
      </c>
      <c r="DG279" s="120">
        <v>18052205.922529101</v>
      </c>
      <c r="DH279" s="494">
        <v>17789.820097210784</v>
      </c>
      <c r="DI279" s="96">
        <f>VLOOKUP(A279,'[9]побудинковий звіт'!$A$9:$DQ$353,121,FALSE)</f>
        <v>2104.3200000000002</v>
      </c>
      <c r="DJ279" s="103">
        <v>5.7036347198296253</v>
      </c>
      <c r="DK279" s="103"/>
      <c r="DL279" s="103">
        <v>4.5135526400458943</v>
      </c>
      <c r="DM279" s="104">
        <v>22774.613436279695</v>
      </c>
      <c r="DN279" s="104">
        <v>7239.2870793696102</v>
      </c>
      <c r="DO279" s="105">
        <v>30013.900515649304</v>
      </c>
      <c r="DP279" s="2"/>
      <c r="DQ279" s="104">
        <v>22785.33</v>
      </c>
      <c r="DR279" s="104">
        <v>7239.3600000000015</v>
      </c>
      <c r="DS279" s="104">
        <v>30024.690000000002</v>
      </c>
      <c r="DT279" s="106">
        <v>29796.969968441877</v>
      </c>
      <c r="DU279" s="104">
        <v>227.7200315581249</v>
      </c>
      <c r="DV279" s="107">
        <v>1136</v>
      </c>
      <c r="DX279" s="77">
        <v>477854.70235244953</v>
      </c>
      <c r="DY279" s="77">
        <v>338124.76542911161</v>
      </c>
      <c r="DZ279" s="108">
        <v>107638.75</v>
      </c>
      <c r="EB279" s="109">
        <v>3498699.4690187508</v>
      </c>
      <c r="ED279" s="110">
        <v>91157</v>
      </c>
      <c r="EE279" s="111">
        <v>-26980.9118830855</v>
      </c>
      <c r="EG279" s="112">
        <v>-14384.474989482478</v>
      </c>
      <c r="EI279" s="121">
        <v>4</v>
      </c>
      <c r="EJ279" s="77">
        <v>9917.5223342570589</v>
      </c>
      <c r="EN279" s="114" t="s">
        <v>689</v>
      </c>
    </row>
    <row r="280" spans="1:144" hidden="1" x14ac:dyDescent="0.3">
      <c r="A280" s="81">
        <v>150000709</v>
      </c>
      <c r="B280" s="82" t="s">
        <v>690</v>
      </c>
      <c r="C280" s="490" t="s">
        <v>1031</v>
      </c>
      <c r="D280" s="84">
        <v>201.1</v>
      </c>
      <c r="E280" s="115">
        <v>201.1</v>
      </c>
      <c r="F280" s="104"/>
      <c r="G280" s="104">
        <v>0</v>
      </c>
      <c r="H280" s="88">
        <v>0</v>
      </c>
      <c r="I280" s="88">
        <v>0</v>
      </c>
      <c r="J280" s="116">
        <v>0</v>
      </c>
      <c r="K280" s="88">
        <v>0</v>
      </c>
      <c r="L280" s="88">
        <v>0</v>
      </c>
      <c r="M280" s="116">
        <v>0</v>
      </c>
      <c r="N280" s="88">
        <v>0</v>
      </c>
      <c r="O280" s="88">
        <v>0</v>
      </c>
      <c r="P280" s="116">
        <v>0</v>
      </c>
      <c r="Q280" s="88">
        <v>0</v>
      </c>
      <c r="R280" s="88">
        <v>0</v>
      </c>
      <c r="S280" s="116">
        <v>0</v>
      </c>
      <c r="T280" s="88">
        <v>0</v>
      </c>
      <c r="U280" s="88">
        <v>0</v>
      </c>
      <c r="V280" s="116">
        <v>0</v>
      </c>
      <c r="W280" s="88">
        <v>0</v>
      </c>
      <c r="X280" s="88">
        <v>0</v>
      </c>
      <c r="Y280" s="116">
        <v>0</v>
      </c>
      <c r="Z280" s="88">
        <v>217.18799999999996</v>
      </c>
      <c r="AA280" s="88">
        <v>0</v>
      </c>
      <c r="AB280" s="116">
        <v>-217.18799999999996</v>
      </c>
      <c r="AC280" s="88">
        <v>1630.8325800196546</v>
      </c>
      <c r="AD280" s="88">
        <v>3941.7084725643399</v>
      </c>
      <c r="AE280" s="117">
        <v>2310.8758925446855</v>
      </c>
      <c r="AF280" s="91">
        <v>1848.0205800196545</v>
      </c>
      <c r="AG280" s="92">
        <v>3941.7084725643399</v>
      </c>
      <c r="AH280" s="116">
        <v>2093.6878925446854</v>
      </c>
      <c r="AI280" s="88">
        <v>0</v>
      </c>
      <c r="AJ280" s="88">
        <v>0</v>
      </c>
      <c r="AK280" s="116">
        <v>0</v>
      </c>
      <c r="AL280" s="88">
        <v>0</v>
      </c>
      <c r="AM280" s="88">
        <v>0</v>
      </c>
      <c r="AN280" s="116">
        <v>0</v>
      </c>
      <c r="AO280" s="88">
        <v>1457.1781854398248</v>
      </c>
      <c r="AP280" s="88">
        <v>1198.1225613266702</v>
      </c>
      <c r="AQ280" s="116">
        <v>-259.05562411315464</v>
      </c>
      <c r="AR280" s="88">
        <v>9221.3938882355396</v>
      </c>
      <c r="AS280" s="88">
        <v>2372</v>
      </c>
      <c r="AT280" s="118">
        <v>-6849.3938882355396</v>
      </c>
      <c r="AU280" s="88">
        <v>0</v>
      </c>
      <c r="AV280" s="88">
        <v>0</v>
      </c>
      <c r="AW280" s="94">
        <v>0</v>
      </c>
      <c r="AX280" s="88">
        <v>0</v>
      </c>
      <c r="AY280" s="88">
        <v>0</v>
      </c>
      <c r="AZ280" s="117">
        <v>0</v>
      </c>
      <c r="BA280" s="88">
        <v>0</v>
      </c>
      <c r="BB280" s="88">
        <v>0</v>
      </c>
      <c r="BC280" s="94">
        <v>0</v>
      </c>
      <c r="BD280" s="88">
        <v>0</v>
      </c>
      <c r="BE280" s="88">
        <v>0</v>
      </c>
      <c r="BF280" s="95">
        <v>0</v>
      </c>
      <c r="BG280" s="88">
        <v>0</v>
      </c>
      <c r="BH280" s="88">
        <v>0</v>
      </c>
      <c r="BI280" s="94">
        <v>0</v>
      </c>
      <c r="BJ280" s="88">
        <v>0</v>
      </c>
      <c r="BK280" s="88">
        <v>0</v>
      </c>
      <c r="BL280" s="95">
        <v>0</v>
      </c>
      <c r="BM280" s="88">
        <v>54.29699999999999</v>
      </c>
      <c r="BN280" s="88">
        <v>0</v>
      </c>
      <c r="BO280" s="94">
        <v>-54.29699999999999</v>
      </c>
      <c r="BP280" s="91">
        <v>54.29699999999999</v>
      </c>
      <c r="BQ280" s="96">
        <v>0</v>
      </c>
      <c r="BR280" s="94">
        <v>-54.29699999999999</v>
      </c>
      <c r="BS280" s="88">
        <v>494.49155558674829</v>
      </c>
      <c r="BT280" s="88">
        <v>755.46572383938746</v>
      </c>
      <c r="BU280" s="116">
        <v>260.97416825263917</v>
      </c>
      <c r="BV280" s="88">
        <v>0</v>
      </c>
      <c r="BW280" s="88">
        <v>19.487788375335093</v>
      </c>
      <c r="BX280" s="116">
        <v>19.487788375335093</v>
      </c>
      <c r="BY280" s="88">
        <v>0</v>
      </c>
      <c r="BZ280" s="88">
        <v>200.74196642209591</v>
      </c>
      <c r="CA280" s="116">
        <v>200.74196642209591</v>
      </c>
      <c r="CB280" s="88">
        <v>0</v>
      </c>
      <c r="CC280" s="88">
        <v>0</v>
      </c>
      <c r="CD280" s="116">
        <v>0</v>
      </c>
      <c r="CE280" s="88">
        <v>0</v>
      </c>
      <c r="CF280" s="88">
        <v>0</v>
      </c>
      <c r="CG280" s="116">
        <v>0</v>
      </c>
      <c r="CH280" s="88">
        <v>0</v>
      </c>
      <c r="CI280" s="88">
        <v>0</v>
      </c>
      <c r="CJ280" s="116">
        <v>0</v>
      </c>
      <c r="CK280" s="88">
        <v>0</v>
      </c>
      <c r="CL280" s="88">
        <v>0</v>
      </c>
      <c r="CM280" s="116">
        <v>0</v>
      </c>
      <c r="CN280" s="88">
        <v>0</v>
      </c>
      <c r="CO280" s="96">
        <v>0</v>
      </c>
      <c r="CP280" s="116">
        <v>0</v>
      </c>
      <c r="CQ280" s="119">
        <v>13075.381209281768</v>
      </c>
      <c r="CR280" s="77">
        <v>8487.5265125278274</v>
      </c>
      <c r="CS280" s="116">
        <v>-4587.8546967539405</v>
      </c>
      <c r="CT280" s="91">
        <v>15690.457451138122</v>
      </c>
      <c r="CU280" s="98">
        <v>10185.031815033393</v>
      </c>
      <c r="CV280" s="117">
        <v>-5505.4256361047283</v>
      </c>
      <c r="CW280" s="88">
        <v>552.69526911533842</v>
      </c>
      <c r="CX280" s="88">
        <v>6058.1209052200638</v>
      </c>
      <c r="CY280" s="116">
        <v>5505.4256361047255</v>
      </c>
      <c r="CZ280" s="99">
        <v>-5505.4256361047246</v>
      </c>
      <c r="DA280" s="8">
        <v>3</v>
      </c>
      <c r="DB280" s="100">
        <v>307.56</v>
      </c>
      <c r="DC280" s="100">
        <v>0</v>
      </c>
      <c r="DD280" s="100">
        <v>0</v>
      </c>
      <c r="DE280" s="100">
        <v>0</v>
      </c>
      <c r="DF280" s="101">
        <v>-4204.3344799862643</v>
      </c>
      <c r="DG280" s="120">
        <v>194917.8326430415</v>
      </c>
      <c r="DH280" s="494">
        <v>895.95111984700441</v>
      </c>
      <c r="DI280" s="96">
        <f>VLOOKUP(A280,'[9]побудинковий звіт'!$A$9:$DQ$353,121,FALSE)</f>
        <v>0</v>
      </c>
      <c r="DJ280" s="103">
        <v>1.5293545563330364</v>
      </c>
      <c r="DK280" s="103"/>
      <c r="DL280" s="103">
        <v>1.5293545563330364</v>
      </c>
      <c r="DM280" s="104">
        <v>307.55320127857362</v>
      </c>
      <c r="DN280" s="104">
        <v>0</v>
      </c>
      <c r="DO280" s="105">
        <v>307.55320127857362</v>
      </c>
      <c r="DP280" s="2"/>
      <c r="DQ280" s="104">
        <v>307.56</v>
      </c>
      <c r="DR280" s="104">
        <v>0</v>
      </c>
      <c r="DS280" s="104">
        <v>307.56</v>
      </c>
      <c r="DT280" s="106">
        <v>309.0534607970057</v>
      </c>
      <c r="DU280" s="104">
        <v>-1.4934607970056959</v>
      </c>
      <c r="DV280" s="107">
        <v>0</v>
      </c>
      <c r="DX280" s="77">
        <v>11130.829065882648</v>
      </c>
      <c r="DY280" s="77">
        <v>2846.4</v>
      </c>
      <c r="DZ280" s="108">
        <v>0</v>
      </c>
      <c r="EB280" s="109">
        <v>110656.72665882648</v>
      </c>
      <c r="ED280" s="110">
        <v>-1611</v>
      </c>
      <c r="EE280" s="111">
        <v>-5815.3344799862643</v>
      </c>
      <c r="EG280" s="112">
        <v>-3608.5675937846877</v>
      </c>
      <c r="EI280" s="121">
        <v>1</v>
      </c>
      <c r="EJ280" s="77">
        <v>243.02958936730931</v>
      </c>
      <c r="EN280" s="114" t="s">
        <v>691</v>
      </c>
    </row>
    <row r="281" spans="1:144" hidden="1" x14ac:dyDescent="0.3">
      <c r="A281" s="81">
        <v>150000706</v>
      </c>
      <c r="B281" s="82" t="s">
        <v>692</v>
      </c>
      <c r="C281" s="490" t="s">
        <v>1032</v>
      </c>
      <c r="D281" s="84">
        <v>243.32</v>
      </c>
      <c r="E281" s="115">
        <v>243.32</v>
      </c>
      <c r="F281" s="104"/>
      <c r="G281" s="104">
        <v>0</v>
      </c>
      <c r="H281" s="88">
        <v>0</v>
      </c>
      <c r="I281" s="88">
        <v>0</v>
      </c>
      <c r="J281" s="116">
        <v>0</v>
      </c>
      <c r="K281" s="88">
        <v>0</v>
      </c>
      <c r="L281" s="88">
        <v>0</v>
      </c>
      <c r="M281" s="116">
        <v>0</v>
      </c>
      <c r="N281" s="88">
        <v>0</v>
      </c>
      <c r="O281" s="88">
        <v>0</v>
      </c>
      <c r="P281" s="116">
        <v>0</v>
      </c>
      <c r="Q281" s="88">
        <v>0</v>
      </c>
      <c r="R281" s="88">
        <v>0</v>
      </c>
      <c r="S281" s="116">
        <v>0</v>
      </c>
      <c r="T281" s="88">
        <v>0</v>
      </c>
      <c r="U281" s="88">
        <v>0</v>
      </c>
      <c r="V281" s="116">
        <v>0</v>
      </c>
      <c r="W281" s="88">
        <v>0</v>
      </c>
      <c r="X281" s="88">
        <v>0</v>
      </c>
      <c r="Y281" s="116">
        <v>0</v>
      </c>
      <c r="Z281" s="88">
        <v>262.78559999999999</v>
      </c>
      <c r="AA281" s="88">
        <v>0</v>
      </c>
      <c r="AB281" s="116">
        <v>-262.78559999999999</v>
      </c>
      <c r="AC281" s="88">
        <v>1973.5301307567006</v>
      </c>
      <c r="AD281" s="88">
        <v>4769.2516436815276</v>
      </c>
      <c r="AE281" s="117">
        <v>2795.721512924827</v>
      </c>
      <c r="AF281" s="91">
        <v>2236.3157307567008</v>
      </c>
      <c r="AG281" s="92">
        <v>4769.2516436815276</v>
      </c>
      <c r="AH281" s="116">
        <v>2532.9359129248269</v>
      </c>
      <c r="AI281" s="88">
        <v>0</v>
      </c>
      <c r="AJ281" s="88">
        <v>0</v>
      </c>
      <c r="AK281" s="116">
        <v>0</v>
      </c>
      <c r="AL281" s="88">
        <v>0</v>
      </c>
      <c r="AM281" s="88">
        <v>0</v>
      </c>
      <c r="AN281" s="116">
        <v>0</v>
      </c>
      <c r="AO281" s="88">
        <v>2185.7682352803913</v>
      </c>
      <c r="AP281" s="88">
        <v>1797.1839856457163</v>
      </c>
      <c r="AQ281" s="116">
        <v>-388.58424963467496</v>
      </c>
      <c r="AR281" s="88">
        <v>10997.574889643924</v>
      </c>
      <c r="AS281" s="88">
        <v>934</v>
      </c>
      <c r="AT281" s="118">
        <v>-10063.574889643924</v>
      </c>
      <c r="AU281" s="88">
        <v>0</v>
      </c>
      <c r="AV281" s="88">
        <v>0</v>
      </c>
      <c r="AW281" s="94">
        <v>0</v>
      </c>
      <c r="AX281" s="88">
        <v>0</v>
      </c>
      <c r="AY281" s="88">
        <v>0</v>
      </c>
      <c r="AZ281" s="117">
        <v>0</v>
      </c>
      <c r="BA281" s="88">
        <v>0</v>
      </c>
      <c r="BB281" s="88">
        <v>0</v>
      </c>
      <c r="BC281" s="94">
        <v>0</v>
      </c>
      <c r="BD281" s="88">
        <v>0</v>
      </c>
      <c r="BE281" s="88">
        <v>0</v>
      </c>
      <c r="BF281" s="95">
        <v>0</v>
      </c>
      <c r="BG281" s="88">
        <v>0</v>
      </c>
      <c r="BH281" s="88">
        <v>0</v>
      </c>
      <c r="BI281" s="94">
        <v>0</v>
      </c>
      <c r="BJ281" s="88">
        <v>0</v>
      </c>
      <c r="BK281" s="88">
        <v>0</v>
      </c>
      <c r="BL281" s="95">
        <v>0</v>
      </c>
      <c r="BM281" s="88">
        <v>65.696399999999997</v>
      </c>
      <c r="BN281" s="88">
        <v>0</v>
      </c>
      <c r="BO281" s="94">
        <v>-65.696399999999997</v>
      </c>
      <c r="BP281" s="91">
        <v>65.696399999999997</v>
      </c>
      <c r="BQ281" s="96">
        <v>0</v>
      </c>
      <c r="BR281" s="94">
        <v>-65.696399999999997</v>
      </c>
      <c r="BS281" s="88">
        <v>309.05722224171785</v>
      </c>
      <c r="BT281" s="88">
        <v>625.91289733097392</v>
      </c>
      <c r="BU281" s="116">
        <v>316.85567508925607</v>
      </c>
      <c r="BV281" s="88">
        <v>0</v>
      </c>
      <c r="BW281" s="88">
        <v>23.57915796860534</v>
      </c>
      <c r="BX281" s="116">
        <v>23.57915796860534</v>
      </c>
      <c r="BY281" s="88">
        <v>0</v>
      </c>
      <c r="BZ281" s="88">
        <v>189.96972947307796</v>
      </c>
      <c r="CA281" s="116">
        <v>189.96972947307796</v>
      </c>
      <c r="CB281" s="88">
        <v>0</v>
      </c>
      <c r="CC281" s="88">
        <v>0</v>
      </c>
      <c r="CD281" s="116">
        <v>0</v>
      </c>
      <c r="CE281" s="88">
        <v>0</v>
      </c>
      <c r="CF281" s="88">
        <v>0</v>
      </c>
      <c r="CG281" s="116">
        <v>0</v>
      </c>
      <c r="CH281" s="88">
        <v>0</v>
      </c>
      <c r="CI281" s="88">
        <v>0</v>
      </c>
      <c r="CJ281" s="116">
        <v>0</v>
      </c>
      <c r="CK281" s="88">
        <v>0</v>
      </c>
      <c r="CL281" s="88">
        <v>0</v>
      </c>
      <c r="CM281" s="116">
        <v>0</v>
      </c>
      <c r="CN281" s="88">
        <v>0</v>
      </c>
      <c r="CO281" s="96">
        <v>0</v>
      </c>
      <c r="CP281" s="116">
        <v>0</v>
      </c>
      <c r="CQ281" s="119">
        <v>15794.412477922735</v>
      </c>
      <c r="CR281" s="77">
        <v>8339.8974140999017</v>
      </c>
      <c r="CS281" s="116">
        <v>-7454.5150638228333</v>
      </c>
      <c r="CT281" s="91">
        <v>18953.29497350728</v>
      </c>
      <c r="CU281" s="98">
        <v>10007.876896919881</v>
      </c>
      <c r="CV281" s="117">
        <v>-8945.4180765873989</v>
      </c>
      <c r="CW281" s="88">
        <v>665.90589778463243</v>
      </c>
      <c r="CX281" s="88">
        <v>9611.3239743720296</v>
      </c>
      <c r="CY281" s="116">
        <v>8945.4180765873971</v>
      </c>
      <c r="CZ281" s="99">
        <v>-8945.4180765873989</v>
      </c>
      <c r="DA281" s="8">
        <v>3</v>
      </c>
      <c r="DB281" s="100">
        <v>612.22</v>
      </c>
      <c r="DC281" s="100">
        <v>0</v>
      </c>
      <c r="DD281" s="100">
        <v>238.60000000000002</v>
      </c>
      <c r="DE281" s="100">
        <v>0</v>
      </c>
      <c r="DF281" s="101">
        <v>-4437.2755959188898</v>
      </c>
      <c r="DG281" s="120">
        <v>235430.41045550295</v>
      </c>
      <c r="DH281" s="494">
        <v>1084.0518472460126</v>
      </c>
      <c r="DI281" s="96">
        <f>VLOOKUP(A281,'[9]побудинковий звіт'!$A$9:$DQ$353,121,FALSE)</f>
        <v>0</v>
      </c>
      <c r="DJ281" s="103">
        <v>1.5354979944367424</v>
      </c>
      <c r="DK281" s="103"/>
      <c r="DL281" s="103">
        <v>1.5354979944367424</v>
      </c>
      <c r="DM281" s="104">
        <v>373.61737200634815</v>
      </c>
      <c r="DN281" s="104">
        <v>0</v>
      </c>
      <c r="DO281" s="105">
        <v>373.61737200634815</v>
      </c>
      <c r="DP281" s="2"/>
      <c r="DQ281" s="104">
        <v>373.62</v>
      </c>
      <c r="DR281" s="104">
        <v>0</v>
      </c>
      <c r="DS281" s="104">
        <v>373.62</v>
      </c>
      <c r="DT281" s="106">
        <v>375.43989577223277</v>
      </c>
      <c r="DU281" s="104">
        <v>-1.8198957722327691</v>
      </c>
      <c r="DV281" s="107">
        <v>0</v>
      </c>
      <c r="DX281" s="77">
        <v>13275.92554757271</v>
      </c>
      <c r="DY281" s="77">
        <v>1120.8</v>
      </c>
      <c r="DZ281" s="108">
        <v>238.60000000000002</v>
      </c>
      <c r="EB281" s="109">
        <v>131970.89867572708</v>
      </c>
      <c r="ED281" s="110">
        <v>3631</v>
      </c>
      <c r="EE281" s="111">
        <v>-806.27559591888985</v>
      </c>
      <c r="EG281" s="112">
        <v>-6045.2662182104214</v>
      </c>
      <c r="EI281" s="121">
        <v>1</v>
      </c>
      <c r="EJ281" s="77">
        <v>295.72018922620731</v>
      </c>
      <c r="EN281" s="114" t="s">
        <v>693</v>
      </c>
    </row>
    <row r="282" spans="1:144" hidden="1" x14ac:dyDescent="0.3">
      <c r="A282" s="81">
        <v>150000707</v>
      </c>
      <c r="B282" s="82" t="s">
        <v>694</v>
      </c>
      <c r="C282" s="490" t="s">
        <v>1033</v>
      </c>
      <c r="D282" s="84">
        <v>326.10000000000002</v>
      </c>
      <c r="E282" s="115">
        <v>326.10000000000002</v>
      </c>
      <c r="F282" s="104"/>
      <c r="G282" s="104">
        <v>0</v>
      </c>
      <c r="H282" s="88">
        <v>0</v>
      </c>
      <c r="I282" s="88">
        <v>0</v>
      </c>
      <c r="J282" s="116">
        <v>0</v>
      </c>
      <c r="K282" s="88">
        <v>0</v>
      </c>
      <c r="L282" s="88">
        <v>0</v>
      </c>
      <c r="M282" s="116">
        <v>0</v>
      </c>
      <c r="N282" s="88">
        <v>0</v>
      </c>
      <c r="O282" s="88">
        <v>0</v>
      </c>
      <c r="P282" s="116">
        <v>0</v>
      </c>
      <c r="Q282" s="88">
        <v>0</v>
      </c>
      <c r="R282" s="88">
        <v>0</v>
      </c>
      <c r="S282" s="116">
        <v>0</v>
      </c>
      <c r="T282" s="88">
        <v>0</v>
      </c>
      <c r="U282" s="88">
        <v>0</v>
      </c>
      <c r="V282" s="116">
        <v>0</v>
      </c>
      <c r="W282" s="88">
        <v>0</v>
      </c>
      <c r="X282" s="88">
        <v>0</v>
      </c>
      <c r="Y282" s="116">
        <v>0</v>
      </c>
      <c r="Z282" s="88">
        <v>352.18800000000005</v>
      </c>
      <c r="AA282" s="88">
        <v>0</v>
      </c>
      <c r="AB282" s="116">
        <v>-352.18800000000005</v>
      </c>
      <c r="AC282" s="88">
        <v>2644.5705777012172</v>
      </c>
      <c r="AD282" s="88">
        <v>6391.8007603343185</v>
      </c>
      <c r="AE282" s="117">
        <v>3747.2301826331013</v>
      </c>
      <c r="AF282" s="91">
        <v>2996.7585777012173</v>
      </c>
      <c r="AG282" s="92">
        <v>6391.8007603343185</v>
      </c>
      <c r="AH282" s="116">
        <v>3395.0421826331012</v>
      </c>
      <c r="AI282" s="88">
        <v>0</v>
      </c>
      <c r="AJ282" s="88">
        <v>0</v>
      </c>
      <c r="AK282" s="116">
        <v>0</v>
      </c>
      <c r="AL282" s="88">
        <v>0</v>
      </c>
      <c r="AM282" s="88">
        <v>0</v>
      </c>
      <c r="AN282" s="116">
        <v>0</v>
      </c>
      <c r="AO282" s="88">
        <v>1846.5701358661986</v>
      </c>
      <c r="AP282" s="88">
        <v>1380.8225537066357</v>
      </c>
      <c r="AQ282" s="116">
        <v>-465.74758215956285</v>
      </c>
      <c r="AR282" s="88">
        <v>14728.293410663426</v>
      </c>
      <c r="AS282" s="88">
        <v>0</v>
      </c>
      <c r="AT282" s="118">
        <v>-14728.293410663426</v>
      </c>
      <c r="AU282" s="88">
        <v>0</v>
      </c>
      <c r="AV282" s="88">
        <v>0</v>
      </c>
      <c r="AW282" s="94">
        <v>0</v>
      </c>
      <c r="AX282" s="88">
        <v>0</v>
      </c>
      <c r="AY282" s="88">
        <v>0</v>
      </c>
      <c r="AZ282" s="117">
        <v>0</v>
      </c>
      <c r="BA282" s="88">
        <v>0</v>
      </c>
      <c r="BB282" s="88">
        <v>0</v>
      </c>
      <c r="BC282" s="94">
        <v>0</v>
      </c>
      <c r="BD282" s="88">
        <v>0</v>
      </c>
      <c r="BE282" s="88">
        <v>0</v>
      </c>
      <c r="BF282" s="95">
        <v>0</v>
      </c>
      <c r="BG282" s="88">
        <v>0</v>
      </c>
      <c r="BH282" s="88">
        <v>0</v>
      </c>
      <c r="BI282" s="94">
        <v>0</v>
      </c>
      <c r="BJ282" s="88">
        <v>0</v>
      </c>
      <c r="BK282" s="88">
        <v>0</v>
      </c>
      <c r="BL282" s="95">
        <v>0</v>
      </c>
      <c r="BM282" s="88">
        <v>88.047000000000011</v>
      </c>
      <c r="BN282" s="88">
        <v>0</v>
      </c>
      <c r="BO282" s="94">
        <v>-88.047000000000011</v>
      </c>
      <c r="BP282" s="91">
        <v>88.047000000000011</v>
      </c>
      <c r="BQ282" s="96">
        <v>0</v>
      </c>
      <c r="BR282" s="94">
        <v>-88.047000000000011</v>
      </c>
      <c r="BS282" s="88">
        <v>1359.8517778635587</v>
      </c>
      <c r="BT282" s="88">
        <v>1964.2297888731737</v>
      </c>
      <c r="BU282" s="116">
        <v>604.37801100961497</v>
      </c>
      <c r="BV282" s="88">
        <v>0</v>
      </c>
      <c r="BW282" s="88">
        <v>31.601033263037166</v>
      </c>
      <c r="BX282" s="116">
        <v>31.601033263037166</v>
      </c>
      <c r="BY282" s="88">
        <v>0</v>
      </c>
      <c r="BZ282" s="88">
        <v>504.58167187489033</v>
      </c>
      <c r="CA282" s="116">
        <v>504.58167187489033</v>
      </c>
      <c r="CB282" s="88">
        <v>0</v>
      </c>
      <c r="CC282" s="88">
        <v>0</v>
      </c>
      <c r="CD282" s="116">
        <v>0</v>
      </c>
      <c r="CE282" s="88">
        <v>0</v>
      </c>
      <c r="CF282" s="88">
        <v>0</v>
      </c>
      <c r="CG282" s="116">
        <v>0</v>
      </c>
      <c r="CH282" s="88">
        <v>0</v>
      </c>
      <c r="CI282" s="88">
        <v>0</v>
      </c>
      <c r="CJ282" s="116">
        <v>0</v>
      </c>
      <c r="CK282" s="88">
        <v>0</v>
      </c>
      <c r="CL282" s="88">
        <v>0</v>
      </c>
      <c r="CM282" s="116">
        <v>0</v>
      </c>
      <c r="CN282" s="88">
        <v>0</v>
      </c>
      <c r="CO282" s="96">
        <v>0</v>
      </c>
      <c r="CP282" s="116">
        <v>0</v>
      </c>
      <c r="CQ282" s="119">
        <v>21019.520902094398</v>
      </c>
      <c r="CR282" s="77">
        <v>10273.035808052055</v>
      </c>
      <c r="CS282" s="116">
        <v>-10746.485094042344</v>
      </c>
      <c r="CT282" s="91">
        <v>25223.425082513277</v>
      </c>
      <c r="CU282" s="98">
        <v>12327.642969662465</v>
      </c>
      <c r="CV282" s="117">
        <v>-12895.782112850811</v>
      </c>
      <c r="CW282" s="88">
        <v>867.60567698542786</v>
      </c>
      <c r="CX282" s="88">
        <v>13763.387789836241</v>
      </c>
      <c r="CY282" s="116">
        <v>12895.782112850813</v>
      </c>
      <c r="CZ282" s="99">
        <v>-12895.782112850815</v>
      </c>
      <c r="DA282" s="8">
        <v>3</v>
      </c>
      <c r="DB282" s="100">
        <v>654.1</v>
      </c>
      <c r="DC282" s="100">
        <v>0</v>
      </c>
      <c r="DD282" s="100">
        <v>158.80000000000001</v>
      </c>
      <c r="DE282" s="100">
        <v>0</v>
      </c>
      <c r="DF282" s="101">
        <v>-6660.7869535530126</v>
      </c>
      <c r="DG282" s="120">
        <v>313092.36911398446</v>
      </c>
      <c r="DH282" s="494">
        <v>1452.8575841974548</v>
      </c>
      <c r="DI282" s="96">
        <f>VLOOKUP(A282,'[9]побудинковий звіт'!$A$9:$DQ$353,121,FALSE)</f>
        <v>0</v>
      </c>
      <c r="DJ282" s="103">
        <v>1.5240404811933463</v>
      </c>
      <c r="DK282" s="103"/>
      <c r="DL282" s="103">
        <v>1.5240404811933463</v>
      </c>
      <c r="DM282" s="104">
        <v>496.98960091715026</v>
      </c>
      <c r="DN282" s="104">
        <v>0</v>
      </c>
      <c r="DO282" s="105">
        <v>496.98960091715026</v>
      </c>
      <c r="DP282" s="2"/>
      <c r="DQ282" s="104">
        <v>495.3</v>
      </c>
      <c r="DR282" s="104">
        <v>0</v>
      </c>
      <c r="DS282" s="104">
        <v>495.3</v>
      </c>
      <c r="DT282" s="106">
        <v>499.41394043381945</v>
      </c>
      <c r="DU282" s="104">
        <v>-4.1139404338194367</v>
      </c>
      <c r="DV282" s="107">
        <v>0</v>
      </c>
      <c r="DX282" s="77">
        <v>17779.608492796109</v>
      </c>
      <c r="DY282" s="77">
        <v>0</v>
      </c>
      <c r="DZ282" s="108">
        <v>158.80000000000001</v>
      </c>
      <c r="EB282" s="109">
        <v>176739.5209279611</v>
      </c>
      <c r="ED282" s="110">
        <v>-2806</v>
      </c>
      <c r="EE282" s="111">
        <v>-9466.7869535530117</v>
      </c>
      <c r="EG282" s="112">
        <v>-8313.6228676968531</v>
      </c>
      <c r="EI282" s="121">
        <v>1</v>
      </c>
      <c r="EJ282" s="77">
        <v>384.87759752988825</v>
      </c>
      <c r="EN282" s="114" t="s">
        <v>695</v>
      </c>
    </row>
    <row r="283" spans="1:144" hidden="1" x14ac:dyDescent="0.3">
      <c r="A283" s="81">
        <v>150000708</v>
      </c>
      <c r="B283" s="82" t="s">
        <v>696</v>
      </c>
      <c r="C283" s="490" t="s">
        <v>1034</v>
      </c>
      <c r="D283" s="84">
        <v>241.4</v>
      </c>
      <c r="E283" s="115">
        <v>241.4</v>
      </c>
      <c r="F283" s="104"/>
      <c r="G283" s="104">
        <v>0</v>
      </c>
      <c r="H283" s="88">
        <v>0</v>
      </c>
      <c r="I283" s="88">
        <v>0</v>
      </c>
      <c r="J283" s="116">
        <v>0</v>
      </c>
      <c r="K283" s="88">
        <v>0</v>
      </c>
      <c r="L283" s="88">
        <v>0</v>
      </c>
      <c r="M283" s="116">
        <v>0</v>
      </c>
      <c r="N283" s="88">
        <v>0</v>
      </c>
      <c r="O283" s="88">
        <v>0</v>
      </c>
      <c r="P283" s="116">
        <v>0</v>
      </c>
      <c r="Q283" s="88">
        <v>0</v>
      </c>
      <c r="R283" s="88">
        <v>0</v>
      </c>
      <c r="S283" s="116">
        <v>0</v>
      </c>
      <c r="T283" s="88">
        <v>0</v>
      </c>
      <c r="U283" s="88">
        <v>0</v>
      </c>
      <c r="V283" s="116">
        <v>0</v>
      </c>
      <c r="W283" s="88">
        <v>0</v>
      </c>
      <c r="X283" s="88">
        <v>0</v>
      </c>
      <c r="Y283" s="116">
        <v>0</v>
      </c>
      <c r="Z283" s="88">
        <v>260.71200000000005</v>
      </c>
      <c r="AA283" s="88">
        <v>0</v>
      </c>
      <c r="AB283" s="116">
        <v>-260.71200000000005</v>
      </c>
      <c r="AC283" s="88">
        <v>1957.7198366483917</v>
      </c>
      <c r="AD283" s="88">
        <v>4731.6182261413805</v>
      </c>
      <c r="AE283" s="117">
        <v>2773.8983894929888</v>
      </c>
      <c r="AF283" s="91">
        <v>2218.4318366483917</v>
      </c>
      <c r="AG283" s="92">
        <v>4731.6182261413805</v>
      </c>
      <c r="AH283" s="116">
        <v>2513.1863894929888</v>
      </c>
      <c r="AI283" s="88">
        <v>0</v>
      </c>
      <c r="AJ283" s="88">
        <v>0</v>
      </c>
      <c r="AK283" s="116">
        <v>0</v>
      </c>
      <c r="AL283" s="88">
        <v>0</v>
      </c>
      <c r="AM283" s="88">
        <v>0</v>
      </c>
      <c r="AN283" s="116">
        <v>0</v>
      </c>
      <c r="AO283" s="88">
        <v>2016.1691855732952</v>
      </c>
      <c r="AP283" s="88">
        <v>1530.6239546343711</v>
      </c>
      <c r="AQ283" s="116">
        <v>-485.54523093892408</v>
      </c>
      <c r="AR283" s="88">
        <v>10887.813028219074</v>
      </c>
      <c r="AS283" s="88">
        <v>581</v>
      </c>
      <c r="AT283" s="118">
        <v>-10306.813028219074</v>
      </c>
      <c r="AU283" s="88">
        <v>0</v>
      </c>
      <c r="AV283" s="88">
        <v>0</v>
      </c>
      <c r="AW283" s="94">
        <v>0</v>
      </c>
      <c r="AX283" s="88">
        <v>0</v>
      </c>
      <c r="AY283" s="88">
        <v>0</v>
      </c>
      <c r="AZ283" s="117">
        <v>0</v>
      </c>
      <c r="BA283" s="88">
        <v>0</v>
      </c>
      <c r="BB283" s="88">
        <v>0</v>
      </c>
      <c r="BC283" s="94">
        <v>0</v>
      </c>
      <c r="BD283" s="88">
        <v>0</v>
      </c>
      <c r="BE283" s="88">
        <v>0</v>
      </c>
      <c r="BF283" s="95">
        <v>0</v>
      </c>
      <c r="BG283" s="88">
        <v>0</v>
      </c>
      <c r="BH283" s="88">
        <v>0</v>
      </c>
      <c r="BI283" s="94">
        <v>0</v>
      </c>
      <c r="BJ283" s="88">
        <v>0</v>
      </c>
      <c r="BK283" s="88">
        <v>0</v>
      </c>
      <c r="BL283" s="95">
        <v>0</v>
      </c>
      <c r="BM283" s="88">
        <v>65.178000000000011</v>
      </c>
      <c r="BN283" s="88">
        <v>0</v>
      </c>
      <c r="BO283" s="94">
        <v>-65.178000000000011</v>
      </c>
      <c r="BP283" s="91">
        <v>65.178000000000011</v>
      </c>
      <c r="BQ283" s="96">
        <v>0</v>
      </c>
      <c r="BR283" s="94">
        <v>-65.178000000000011</v>
      </c>
      <c r="BS283" s="88">
        <v>309.05722224171785</v>
      </c>
      <c r="BT283" s="88">
        <v>625.90851647248155</v>
      </c>
      <c r="BU283" s="116">
        <v>316.8512942307637</v>
      </c>
      <c r="BV283" s="88">
        <v>0</v>
      </c>
      <c r="BW283" s="88">
        <v>23.393098527130242</v>
      </c>
      <c r="BX283" s="116">
        <v>23.393098527130242</v>
      </c>
      <c r="BY283" s="88">
        <v>0</v>
      </c>
      <c r="BZ283" s="88">
        <v>189.96971318506604</v>
      </c>
      <c r="CA283" s="116">
        <v>189.96971318506604</v>
      </c>
      <c r="CB283" s="88">
        <v>0</v>
      </c>
      <c r="CC283" s="88">
        <v>0</v>
      </c>
      <c r="CD283" s="116">
        <v>0</v>
      </c>
      <c r="CE283" s="88">
        <v>0</v>
      </c>
      <c r="CF283" s="88">
        <v>0</v>
      </c>
      <c r="CG283" s="116">
        <v>0</v>
      </c>
      <c r="CH283" s="88">
        <v>0</v>
      </c>
      <c r="CI283" s="88">
        <v>0</v>
      </c>
      <c r="CJ283" s="116">
        <v>0</v>
      </c>
      <c r="CK283" s="88">
        <v>0</v>
      </c>
      <c r="CL283" s="88">
        <v>0</v>
      </c>
      <c r="CM283" s="116">
        <v>0</v>
      </c>
      <c r="CN283" s="88">
        <v>0</v>
      </c>
      <c r="CO283" s="96">
        <v>0</v>
      </c>
      <c r="CP283" s="116">
        <v>0</v>
      </c>
      <c r="CQ283" s="119">
        <v>15496.649272682478</v>
      </c>
      <c r="CR283" s="77">
        <v>7682.5135089604291</v>
      </c>
      <c r="CS283" s="116">
        <v>-7814.135763722049</v>
      </c>
      <c r="CT283" s="91">
        <v>18595.979127218972</v>
      </c>
      <c r="CU283" s="98">
        <v>9219.0162107525139</v>
      </c>
      <c r="CV283" s="117">
        <v>-9376.9629164664584</v>
      </c>
      <c r="CW283" s="88">
        <v>653.48935838616057</v>
      </c>
      <c r="CX283" s="88">
        <v>10030.45227485262</v>
      </c>
      <c r="CY283" s="116">
        <v>9376.9629164664584</v>
      </c>
      <c r="CZ283" s="99">
        <v>-9376.9629164664584</v>
      </c>
      <c r="DA283" s="8">
        <v>3</v>
      </c>
      <c r="DB283" s="100">
        <v>964.21</v>
      </c>
      <c r="DC283" s="100">
        <v>0</v>
      </c>
      <c r="DD283" s="100">
        <v>598.01</v>
      </c>
      <c r="DE283" s="100">
        <v>0</v>
      </c>
      <c r="DF283" s="101">
        <v>-4873.4108605811325</v>
      </c>
      <c r="DG283" s="120">
        <v>230993.62182726158</v>
      </c>
      <c r="DH283" s="494">
        <v>1075.4977639535896</v>
      </c>
      <c r="DI283" s="96">
        <f>VLOOKUP(A283,'[9]побудинковий звіт'!$A$9:$DQ$353,121,FALSE)</f>
        <v>0</v>
      </c>
      <c r="DJ283" s="103">
        <v>1.5170005432818441</v>
      </c>
      <c r="DK283" s="103"/>
      <c r="DL283" s="103">
        <v>1.5170005432818441</v>
      </c>
      <c r="DM283" s="104">
        <v>366.20393114823719</v>
      </c>
      <c r="DN283" s="104">
        <v>0</v>
      </c>
      <c r="DO283" s="105">
        <v>366.20393114823719</v>
      </c>
      <c r="DP283" s="2"/>
      <c r="DQ283" s="104">
        <v>366.2</v>
      </c>
      <c r="DR283" s="104">
        <v>0</v>
      </c>
      <c r="DS283" s="104">
        <v>366.2</v>
      </c>
      <c r="DT283" s="106">
        <v>367.99029178798469</v>
      </c>
      <c r="DU283" s="104">
        <v>-1.7902917879846996</v>
      </c>
      <c r="DV283" s="107">
        <v>0</v>
      </c>
      <c r="DX283" s="77">
        <v>13143.589233862889</v>
      </c>
      <c r="DY283" s="77">
        <v>697.19999999999993</v>
      </c>
      <c r="DZ283" s="108">
        <v>598.01</v>
      </c>
      <c r="EB283" s="109">
        <v>130653.75633862888</v>
      </c>
      <c r="ED283" s="110">
        <v>-216</v>
      </c>
      <c r="EE283" s="111">
        <v>-5089.4108605811325</v>
      </c>
      <c r="EG283" s="112">
        <v>-6448.1557698691859</v>
      </c>
      <c r="EI283" s="121">
        <v>1</v>
      </c>
      <c r="EJ283" s="77">
        <v>293.22265221325023</v>
      </c>
      <c r="EN283" s="114" t="s">
        <v>697</v>
      </c>
    </row>
    <row r="284" spans="1:144" hidden="1" x14ac:dyDescent="0.3">
      <c r="A284" s="81">
        <v>150000591</v>
      </c>
      <c r="B284" s="82" t="s">
        <v>698</v>
      </c>
      <c r="C284" s="490" t="s">
        <v>699</v>
      </c>
      <c r="D284" s="84">
        <v>148.4</v>
      </c>
      <c r="E284" s="115">
        <v>148.4</v>
      </c>
      <c r="F284" s="104"/>
      <c r="G284" s="104">
        <v>0</v>
      </c>
      <c r="H284" s="88">
        <v>4181.1838135361459</v>
      </c>
      <c r="I284" s="88">
        <v>3938.3381306149831</v>
      </c>
      <c r="J284" s="116">
        <v>-242.84568292116273</v>
      </c>
      <c r="K284" s="88">
        <v>765.65917149691734</v>
      </c>
      <c r="L284" s="88">
        <v>740.47005322237783</v>
      </c>
      <c r="M284" s="116">
        <v>-25.18911827453951</v>
      </c>
      <c r="N284" s="88">
        <v>1085.7356136070948</v>
      </c>
      <c r="O284" s="88">
        <v>1085.4932680676325</v>
      </c>
      <c r="P284" s="116">
        <v>-0.24234553946234882</v>
      </c>
      <c r="Q284" s="88">
        <v>327.25016258696496</v>
      </c>
      <c r="R284" s="88">
        <v>327.33700021422453</v>
      </c>
      <c r="S284" s="116">
        <v>8.6837627259569672E-2</v>
      </c>
      <c r="T284" s="88">
        <v>0</v>
      </c>
      <c r="U284" s="88">
        <v>0</v>
      </c>
      <c r="V284" s="116">
        <v>0</v>
      </c>
      <c r="W284" s="88">
        <v>1992.0550499766503</v>
      </c>
      <c r="X284" s="88">
        <v>1601.6436198697293</v>
      </c>
      <c r="Y284" s="116">
        <v>-390.41143010692099</v>
      </c>
      <c r="Z284" s="88">
        <v>160.27199999999999</v>
      </c>
      <c r="AA284" s="88">
        <v>0</v>
      </c>
      <c r="AB284" s="116">
        <v>-160.27199999999999</v>
      </c>
      <c r="AC284" s="88">
        <v>3107.1122079428742</v>
      </c>
      <c r="AD284" s="88">
        <v>3510.9643513331384</v>
      </c>
      <c r="AE284" s="117">
        <v>403.85214339026425</v>
      </c>
      <c r="AF284" s="91">
        <v>11619.26801914665</v>
      </c>
      <c r="AG284" s="92">
        <v>11204.246423322085</v>
      </c>
      <c r="AH284" s="116">
        <v>-415.02159582456443</v>
      </c>
      <c r="AI284" s="88">
        <v>0</v>
      </c>
      <c r="AJ284" s="88">
        <v>0</v>
      </c>
      <c r="AK284" s="116">
        <v>0</v>
      </c>
      <c r="AL284" s="88">
        <v>0</v>
      </c>
      <c r="AM284" s="88">
        <v>0</v>
      </c>
      <c r="AN284" s="116">
        <v>0</v>
      </c>
      <c r="AO284" s="88">
        <v>792.86572060731078</v>
      </c>
      <c r="AP284" s="88">
        <v>709.57341515959934</v>
      </c>
      <c r="AQ284" s="116">
        <v>-83.292305447711442</v>
      </c>
      <c r="AR284" s="88">
        <v>12375.966510898574</v>
      </c>
      <c r="AS284" s="88">
        <v>24764.43</v>
      </c>
      <c r="AT284" s="118">
        <v>12388.463489101427</v>
      </c>
      <c r="AU284" s="88">
        <v>1524.8263799842894</v>
      </c>
      <c r="AV284" s="88">
        <v>0</v>
      </c>
      <c r="AW284" s="94">
        <v>-1524.8263799842894</v>
      </c>
      <c r="AX284" s="88">
        <v>1492.8421702318576</v>
      </c>
      <c r="AY284" s="88">
        <v>0</v>
      </c>
      <c r="AZ284" s="117">
        <v>-1492.8421702318576</v>
      </c>
      <c r="BA284" s="88">
        <v>261.50903539554145</v>
      </c>
      <c r="BB284" s="88">
        <v>0</v>
      </c>
      <c r="BC284" s="94">
        <v>-261.50903539554145</v>
      </c>
      <c r="BD284" s="88">
        <v>929.36889445454301</v>
      </c>
      <c r="BE284" s="88">
        <v>0</v>
      </c>
      <c r="BF284" s="95">
        <v>-929.36889445454301</v>
      </c>
      <c r="BG284" s="88">
        <v>0</v>
      </c>
      <c r="BH284" s="88">
        <v>0</v>
      </c>
      <c r="BI284" s="94">
        <v>0</v>
      </c>
      <c r="BJ284" s="88">
        <v>247.92588179859874</v>
      </c>
      <c r="BK284" s="88">
        <v>676</v>
      </c>
      <c r="BL284" s="95">
        <v>428.07411820140123</v>
      </c>
      <c r="BM284" s="88">
        <v>40.067999999999998</v>
      </c>
      <c r="BN284" s="88">
        <v>0</v>
      </c>
      <c r="BO284" s="94">
        <v>-40.067999999999998</v>
      </c>
      <c r="BP284" s="91">
        <v>4496.5403618648306</v>
      </c>
      <c r="BQ284" s="96">
        <v>676</v>
      </c>
      <c r="BR284" s="94">
        <v>-3820.5403618648306</v>
      </c>
      <c r="BS284" s="88">
        <v>0</v>
      </c>
      <c r="BT284" s="88">
        <v>263.86191060986431</v>
      </c>
      <c r="BU284" s="116">
        <v>263.86191060986431</v>
      </c>
      <c r="BV284" s="88">
        <v>469.72040908143151</v>
      </c>
      <c r="BW284" s="88">
        <v>709.22011185442079</v>
      </c>
      <c r="BX284" s="116">
        <v>239.49970277298928</v>
      </c>
      <c r="BY284" s="88">
        <v>0</v>
      </c>
      <c r="BZ284" s="88">
        <v>1.9255297025143272</v>
      </c>
      <c r="CA284" s="116">
        <v>1.9255297025143272</v>
      </c>
      <c r="CB284" s="88">
        <v>0</v>
      </c>
      <c r="CC284" s="88">
        <v>0</v>
      </c>
      <c r="CD284" s="116">
        <v>0</v>
      </c>
      <c r="CE284" s="88">
        <v>0</v>
      </c>
      <c r="CF284" s="88">
        <v>0</v>
      </c>
      <c r="CG284" s="116">
        <v>0</v>
      </c>
      <c r="CH284" s="88">
        <v>1004.8116402464781</v>
      </c>
      <c r="CI284" s="88">
        <v>611.57986851284761</v>
      </c>
      <c r="CJ284" s="116">
        <v>-393.23177173363047</v>
      </c>
      <c r="CK284" s="88">
        <v>0</v>
      </c>
      <c r="CL284" s="88">
        <v>0</v>
      </c>
      <c r="CM284" s="116">
        <v>0</v>
      </c>
      <c r="CN284" s="88">
        <v>1004.8116402464781</v>
      </c>
      <c r="CO284" s="96">
        <v>611.57986851284761</v>
      </c>
      <c r="CP284" s="116">
        <v>-393.23177173363047</v>
      </c>
      <c r="CQ284" s="119">
        <v>30759.17266184527</v>
      </c>
      <c r="CR284" s="77">
        <v>38940.83725916133</v>
      </c>
      <c r="CS284" s="116">
        <v>8181.6645973160594</v>
      </c>
      <c r="CT284" s="91">
        <v>36911.007194214326</v>
      </c>
      <c r="CU284" s="98">
        <v>46729.004710993591</v>
      </c>
      <c r="CV284" s="117">
        <v>9817.9975167792654</v>
      </c>
      <c r="CW284" s="88">
        <v>755.02179921500442</v>
      </c>
      <c r="CX284" s="88">
        <v>-9062.975717564259</v>
      </c>
      <c r="CY284" s="116">
        <v>-9817.9975167792636</v>
      </c>
      <c r="CZ284" s="99">
        <v>9817.9975167792782</v>
      </c>
      <c r="DA284" s="8">
        <v>3</v>
      </c>
      <c r="DB284" s="100">
        <v>716.27</v>
      </c>
      <c r="DC284" s="100">
        <v>0</v>
      </c>
      <c r="DD284" s="100">
        <v>0</v>
      </c>
      <c r="DE284" s="100">
        <v>0</v>
      </c>
      <c r="DF284" s="101">
        <v>-7664.8247824959126</v>
      </c>
      <c r="DG284" s="120">
        <v>451992.34792115202</v>
      </c>
      <c r="DH284" s="494">
        <v>661.15935447685456</v>
      </c>
      <c r="DI284" s="96">
        <f>VLOOKUP(A284,'[9]побудинковий звіт'!$A$9:$DQ$353,121,FALSE)</f>
        <v>0</v>
      </c>
      <c r="DJ284" s="103">
        <v>4.8167851364638761</v>
      </c>
      <c r="DK284" s="103"/>
      <c r="DL284" s="103">
        <v>4.6942600319299839</v>
      </c>
      <c r="DM284" s="104">
        <v>714.81091425123918</v>
      </c>
      <c r="DN284" s="104">
        <v>0</v>
      </c>
      <c r="DO284" s="105">
        <v>714.81091425123918</v>
      </c>
      <c r="DP284" s="2"/>
      <c r="DQ284" s="104">
        <v>716.27</v>
      </c>
      <c r="DR284" s="104">
        <v>0</v>
      </c>
      <c r="DS284" s="104">
        <v>716.27</v>
      </c>
      <c r="DT284" s="106">
        <v>714.8109142512393</v>
      </c>
      <c r="DU284" s="104">
        <v>1.4590857487606854</v>
      </c>
      <c r="DV284" s="107">
        <v>1104</v>
      </c>
      <c r="DX284" s="77">
        <v>20247.008247316087</v>
      </c>
      <c r="DY284" s="77">
        <v>30528.516</v>
      </c>
      <c r="DZ284" s="108">
        <v>0</v>
      </c>
      <c r="EB284" s="109">
        <v>148511.59813078289</v>
      </c>
      <c r="ED284" s="110">
        <v>-5279</v>
      </c>
      <c r="EE284" s="111">
        <v>-12943.824782495913</v>
      </c>
      <c r="EG284" s="112">
        <v>-8308.8158906428453</v>
      </c>
      <c r="EI284" s="121">
        <v>2</v>
      </c>
      <c r="EJ284" s="77">
        <v>411.77521911867626</v>
      </c>
      <c r="EN284" s="114" t="s">
        <v>699</v>
      </c>
    </row>
    <row r="285" spans="1:144" hidden="1" x14ac:dyDescent="0.3">
      <c r="A285" s="81">
        <v>150000710</v>
      </c>
      <c r="B285" s="82" t="s">
        <v>538</v>
      </c>
      <c r="C285" s="490" t="s">
        <v>896</v>
      </c>
      <c r="D285" s="84">
        <v>4572.3</v>
      </c>
      <c r="E285" s="115">
        <v>4471.5</v>
      </c>
      <c r="F285" s="104"/>
      <c r="G285" s="104">
        <v>100.8</v>
      </c>
      <c r="H285" s="88">
        <v>75452.817141995969</v>
      </c>
      <c r="I285" s="88">
        <v>73350.193317364901</v>
      </c>
      <c r="J285" s="116">
        <v>-2102.6238246310677</v>
      </c>
      <c r="K285" s="88">
        <v>15909.713996984388</v>
      </c>
      <c r="L285" s="88">
        <v>16422.633031176367</v>
      </c>
      <c r="M285" s="116">
        <v>512.91903419197843</v>
      </c>
      <c r="N285" s="88">
        <v>29104.018440724081</v>
      </c>
      <c r="O285" s="88">
        <v>29106.713754807221</v>
      </c>
      <c r="P285" s="116">
        <v>2.6953140831392375</v>
      </c>
      <c r="Q285" s="88">
        <v>0</v>
      </c>
      <c r="R285" s="88">
        <v>0</v>
      </c>
      <c r="S285" s="116">
        <v>0</v>
      </c>
      <c r="T285" s="88">
        <v>0</v>
      </c>
      <c r="U285" s="88">
        <v>0</v>
      </c>
      <c r="V285" s="116">
        <v>0</v>
      </c>
      <c r="W285" s="88">
        <v>52232.511884798223</v>
      </c>
      <c r="X285" s="88">
        <v>48663.436913347694</v>
      </c>
      <c r="Y285" s="116">
        <v>-3569.0749714505291</v>
      </c>
      <c r="Z285" s="88">
        <v>4919.7240000000011</v>
      </c>
      <c r="AA285" s="88">
        <v>0</v>
      </c>
      <c r="AB285" s="116">
        <v>-4919.7240000000011</v>
      </c>
      <c r="AC285" s="88">
        <v>95751.184412182891</v>
      </c>
      <c r="AD285" s="88">
        <v>107623.34390096742</v>
      </c>
      <c r="AE285" s="117">
        <v>11872.159488784528</v>
      </c>
      <c r="AF285" s="91">
        <v>273369.96987668553</v>
      </c>
      <c r="AG285" s="92">
        <v>275166.32091766363</v>
      </c>
      <c r="AH285" s="116">
        <v>1796.3510409781011</v>
      </c>
      <c r="AI285" s="88">
        <v>0</v>
      </c>
      <c r="AJ285" s="88">
        <v>0</v>
      </c>
      <c r="AK285" s="116">
        <v>0</v>
      </c>
      <c r="AL285" s="88">
        <v>0</v>
      </c>
      <c r="AM285" s="88">
        <v>0</v>
      </c>
      <c r="AN285" s="116">
        <v>0</v>
      </c>
      <c r="AO285" s="88">
        <v>54367.422244693247</v>
      </c>
      <c r="AP285" s="88">
        <v>50095.574022486588</v>
      </c>
      <c r="AQ285" s="116">
        <v>-4271.8482222066596</v>
      </c>
      <c r="AR285" s="88">
        <v>213938.2966073135</v>
      </c>
      <c r="AS285" s="88">
        <v>122885.85</v>
      </c>
      <c r="AT285" s="118">
        <v>-91052.446607313497</v>
      </c>
      <c r="AU285" s="88">
        <v>21537.324555618568</v>
      </c>
      <c r="AV285" s="88">
        <v>76436.326495717047</v>
      </c>
      <c r="AW285" s="94">
        <v>54899.001940098475</v>
      </c>
      <c r="AX285" s="88">
        <v>31044.345105169155</v>
      </c>
      <c r="AY285" s="88">
        <v>28204</v>
      </c>
      <c r="AZ285" s="117">
        <v>-2840.3451051691554</v>
      </c>
      <c r="BA285" s="88">
        <v>10175.229391370391</v>
      </c>
      <c r="BB285" s="88">
        <v>19632</v>
      </c>
      <c r="BC285" s="94">
        <v>9456.7706086296093</v>
      </c>
      <c r="BD285" s="88">
        <v>0</v>
      </c>
      <c r="BE285" s="88">
        <v>0</v>
      </c>
      <c r="BF285" s="95">
        <v>0</v>
      </c>
      <c r="BG285" s="88">
        <v>0</v>
      </c>
      <c r="BH285" s="88">
        <v>0</v>
      </c>
      <c r="BI285" s="94">
        <v>0</v>
      </c>
      <c r="BJ285" s="88">
        <v>20454.177862281216</v>
      </c>
      <c r="BK285" s="88">
        <v>858</v>
      </c>
      <c r="BL285" s="95">
        <v>-19596.177862281216</v>
      </c>
      <c r="BM285" s="88">
        <v>1229.9310000000003</v>
      </c>
      <c r="BN285" s="88">
        <v>0</v>
      </c>
      <c r="BO285" s="94">
        <v>-1229.9310000000003</v>
      </c>
      <c r="BP285" s="91">
        <v>84441.007914439324</v>
      </c>
      <c r="BQ285" s="96">
        <v>125130.32649571705</v>
      </c>
      <c r="BR285" s="94">
        <v>40689.318581277723</v>
      </c>
      <c r="BS285" s="88">
        <v>189769.64907386908</v>
      </c>
      <c r="BT285" s="88">
        <v>257747.76068610561</v>
      </c>
      <c r="BU285" s="116">
        <v>67978.111612236535</v>
      </c>
      <c r="BV285" s="88">
        <v>101448.73490242613</v>
      </c>
      <c r="BW285" s="88">
        <v>103126.65770957948</v>
      </c>
      <c r="BX285" s="116">
        <v>1677.9228071533435</v>
      </c>
      <c r="BY285" s="88">
        <v>52903.640643053346</v>
      </c>
      <c r="BZ285" s="88">
        <v>46554.536295763595</v>
      </c>
      <c r="CA285" s="116">
        <v>-6349.1043472897509</v>
      </c>
      <c r="CB285" s="88">
        <v>2551.0566347434569</v>
      </c>
      <c r="CC285" s="88">
        <v>2624.6122247069616</v>
      </c>
      <c r="CD285" s="116">
        <v>73.555589963504644</v>
      </c>
      <c r="CE285" s="88">
        <v>309.62163690497107</v>
      </c>
      <c r="CF285" s="88">
        <v>2051.0962348281478</v>
      </c>
      <c r="CG285" s="116">
        <v>1741.4745979231766</v>
      </c>
      <c r="CH285" s="88">
        <v>33856.564463521092</v>
      </c>
      <c r="CI285" s="88">
        <v>21587.777178031582</v>
      </c>
      <c r="CJ285" s="116">
        <v>-12268.78728548951</v>
      </c>
      <c r="CK285" s="88">
        <v>0</v>
      </c>
      <c r="CL285" s="88">
        <v>0</v>
      </c>
      <c r="CM285" s="116">
        <v>0</v>
      </c>
      <c r="CN285" s="88">
        <v>33856.564463521092</v>
      </c>
      <c r="CO285" s="96">
        <v>21587.777178031582</v>
      </c>
      <c r="CP285" s="116">
        <v>-12268.78728548951</v>
      </c>
      <c r="CQ285" s="119">
        <v>1006955.9639976497</v>
      </c>
      <c r="CR285" s="77">
        <v>1006970.5117648825</v>
      </c>
      <c r="CS285" s="116">
        <v>14.547767232754268</v>
      </c>
      <c r="CT285" s="91">
        <v>1208347.1567971797</v>
      </c>
      <c r="CU285" s="98">
        <v>1208364.6141178589</v>
      </c>
      <c r="CV285" s="117">
        <v>17.457320679211989</v>
      </c>
      <c r="CW285" s="88">
        <v>54807.284331648472</v>
      </c>
      <c r="CX285" s="88">
        <v>54789.827010968947</v>
      </c>
      <c r="CY285" s="116">
        <v>-17.457320679524855</v>
      </c>
      <c r="CZ285" s="99">
        <v>17.457320679954137</v>
      </c>
      <c r="DA285" s="8">
        <v>3</v>
      </c>
      <c r="DB285" s="100">
        <v>70043.520000000004</v>
      </c>
      <c r="DC285" s="100">
        <v>5166.3</v>
      </c>
      <c r="DD285" s="100">
        <v>46594.880000000005</v>
      </c>
      <c r="DE285" s="100">
        <v>4804.2800000000007</v>
      </c>
      <c r="DF285" s="101">
        <v>-3387.5765534956008</v>
      </c>
      <c r="DG285" s="120">
        <v>15157853.293545937</v>
      </c>
      <c r="DH285" s="494">
        <v>19921.658042744308</v>
      </c>
      <c r="DI285" s="96">
        <f>VLOOKUP(A285,'[9]побудинковий звіт'!$A$9:$DQ$353,121,FALSE)</f>
        <v>0</v>
      </c>
      <c r="DJ285" s="103">
        <v>5.2439480293555603</v>
      </c>
      <c r="DK285" s="103"/>
      <c r="DL285" s="103">
        <v>4.6564001441959633</v>
      </c>
      <c r="DM285" s="104">
        <v>23448.313613263388</v>
      </c>
      <c r="DN285" s="104">
        <v>469.36513453495309</v>
      </c>
      <c r="DO285" s="105">
        <v>23917.678747798342</v>
      </c>
      <c r="DP285" s="2"/>
      <c r="DQ285" s="104">
        <v>23448.639999999999</v>
      </c>
      <c r="DR285" s="104">
        <v>362.02</v>
      </c>
      <c r="DS285" s="104">
        <v>23810.66</v>
      </c>
      <c r="DT285" s="106">
        <v>24092.798553658911</v>
      </c>
      <c r="DU285" s="104">
        <v>-282.13855365891141</v>
      </c>
      <c r="DV285" s="107">
        <v>1202</v>
      </c>
      <c r="DX285" s="77">
        <v>358055.16542610334</v>
      </c>
      <c r="DY285" s="77">
        <v>297619.41179486044</v>
      </c>
      <c r="DZ285" s="108">
        <v>51399.16</v>
      </c>
      <c r="EB285" s="109">
        <v>2567259.5592877623</v>
      </c>
      <c r="ED285" s="110">
        <v>-11017</v>
      </c>
      <c r="EE285" s="111">
        <v>-14404.576553495601</v>
      </c>
      <c r="EG285" s="112">
        <v>47505.226713962984</v>
      </c>
      <c r="EI285" s="121">
        <v>5</v>
      </c>
      <c r="EJ285" s="77">
        <v>7181.7657330993443</v>
      </c>
      <c r="EN285" s="114" t="s">
        <v>539</v>
      </c>
    </row>
    <row r="286" spans="1:144" hidden="1" x14ac:dyDescent="0.3">
      <c r="A286" s="81">
        <v>150000711</v>
      </c>
      <c r="B286" s="82" t="s">
        <v>540</v>
      </c>
      <c r="C286" s="490" t="s">
        <v>897</v>
      </c>
      <c r="D286" s="84">
        <v>4577.8</v>
      </c>
      <c r="E286" s="115">
        <v>4538</v>
      </c>
      <c r="F286" s="104"/>
      <c r="G286" s="104">
        <v>39.799999999999997</v>
      </c>
      <c r="H286" s="88">
        <v>75457.176201008624</v>
      </c>
      <c r="I286" s="88">
        <v>73274.167860357891</v>
      </c>
      <c r="J286" s="116">
        <v>-2183.0083406507329</v>
      </c>
      <c r="K286" s="88">
        <v>15912.415762172424</v>
      </c>
      <c r="L286" s="88">
        <v>15511.063737460605</v>
      </c>
      <c r="M286" s="116">
        <v>-401.35202471181947</v>
      </c>
      <c r="N286" s="88">
        <v>30050.453418585221</v>
      </c>
      <c r="O286" s="88">
        <v>30049.122199257072</v>
      </c>
      <c r="P286" s="116">
        <v>-1.3312193281490181</v>
      </c>
      <c r="Q286" s="88">
        <v>0</v>
      </c>
      <c r="R286" s="88">
        <v>0</v>
      </c>
      <c r="S286" s="116">
        <v>0</v>
      </c>
      <c r="T286" s="88">
        <v>5282.6772205599073</v>
      </c>
      <c r="U286" s="88">
        <v>4371.5726435084225</v>
      </c>
      <c r="V286" s="116">
        <v>-911.10457705148474</v>
      </c>
      <c r="W286" s="88">
        <v>52250.622005883808</v>
      </c>
      <c r="X286" s="88">
        <v>48688.637952575729</v>
      </c>
      <c r="Y286" s="116">
        <v>-3561.9840533080787</v>
      </c>
      <c r="Z286" s="88">
        <v>4943.3760000000002</v>
      </c>
      <c r="AA286" s="88">
        <v>430</v>
      </c>
      <c r="AB286" s="116">
        <v>-4513.3760000000002</v>
      </c>
      <c r="AC286" s="88">
        <v>95943.061579312955</v>
      </c>
      <c r="AD286" s="88">
        <v>108302.36822732541</v>
      </c>
      <c r="AE286" s="117">
        <v>12359.306648012454</v>
      </c>
      <c r="AF286" s="91">
        <v>279839.78218752297</v>
      </c>
      <c r="AG286" s="92">
        <v>280626.93262048514</v>
      </c>
      <c r="AH286" s="116">
        <v>787.15043296216754</v>
      </c>
      <c r="AI286" s="88">
        <v>0</v>
      </c>
      <c r="AJ286" s="88">
        <v>0</v>
      </c>
      <c r="AK286" s="116">
        <v>0</v>
      </c>
      <c r="AL286" s="88">
        <v>0</v>
      </c>
      <c r="AM286" s="88">
        <v>0</v>
      </c>
      <c r="AN286" s="116">
        <v>0</v>
      </c>
      <c r="AO286" s="88">
        <v>55444.876804181746</v>
      </c>
      <c r="AP286" s="88">
        <v>50737.946547819345</v>
      </c>
      <c r="AQ286" s="116">
        <v>-4706.9302563624005</v>
      </c>
      <c r="AR286" s="88">
        <v>261991.26092245412</v>
      </c>
      <c r="AS286" s="88">
        <v>322905.35517930624</v>
      </c>
      <c r="AT286" s="118">
        <v>60914.094256852113</v>
      </c>
      <c r="AU286" s="88">
        <v>21541.418149179026</v>
      </c>
      <c r="AV286" s="88">
        <v>5771.82</v>
      </c>
      <c r="AW286" s="94">
        <v>-15769.598149179026</v>
      </c>
      <c r="AX286" s="88">
        <v>31050.424917955559</v>
      </c>
      <c r="AY286" s="88">
        <v>12882.27</v>
      </c>
      <c r="AZ286" s="117">
        <v>-18168.154917955559</v>
      </c>
      <c r="BA286" s="88">
        <v>10249.945471023602</v>
      </c>
      <c r="BB286" s="88">
        <v>23582</v>
      </c>
      <c r="BC286" s="94">
        <v>13332.054528976398</v>
      </c>
      <c r="BD286" s="88">
        <v>0</v>
      </c>
      <c r="BE286" s="88">
        <v>492</v>
      </c>
      <c r="BF286" s="95">
        <v>492</v>
      </c>
      <c r="BG286" s="88">
        <v>12753.02224462766</v>
      </c>
      <c r="BH286" s="88">
        <v>0</v>
      </c>
      <c r="BI286" s="94">
        <v>-12753.02224462766</v>
      </c>
      <c r="BJ286" s="88">
        <v>20471.608408975288</v>
      </c>
      <c r="BK286" s="88">
        <v>967</v>
      </c>
      <c r="BL286" s="95">
        <v>-19504.608408975288</v>
      </c>
      <c r="BM286" s="88">
        <v>1235.8440000000001</v>
      </c>
      <c r="BN286" s="88">
        <v>0</v>
      </c>
      <c r="BO286" s="94">
        <v>-1235.8440000000001</v>
      </c>
      <c r="BP286" s="91">
        <v>97302.263191761129</v>
      </c>
      <c r="BQ286" s="96">
        <v>43695.09</v>
      </c>
      <c r="BR286" s="94">
        <v>-53607.173191761132</v>
      </c>
      <c r="BS286" s="88">
        <v>186375.16961050397</v>
      </c>
      <c r="BT286" s="88">
        <v>243563.91462112125</v>
      </c>
      <c r="BU286" s="116">
        <v>57188.745010617276</v>
      </c>
      <c r="BV286" s="88">
        <v>103238.98158049428</v>
      </c>
      <c r="BW286" s="88">
        <v>103309.84528335778</v>
      </c>
      <c r="BX286" s="116">
        <v>70.863702863498474</v>
      </c>
      <c r="BY286" s="88">
        <v>50856.536052973126</v>
      </c>
      <c r="BZ286" s="88">
        <v>44802.040840357047</v>
      </c>
      <c r="CA286" s="116">
        <v>-6054.4952126160788</v>
      </c>
      <c r="CB286" s="88">
        <v>2551.0566347434569</v>
      </c>
      <c r="CC286" s="88">
        <v>2624.6122247069616</v>
      </c>
      <c r="CD286" s="116">
        <v>73.555589963504644</v>
      </c>
      <c r="CE286" s="88">
        <v>309.62163690497107</v>
      </c>
      <c r="CF286" s="88">
        <v>0</v>
      </c>
      <c r="CG286" s="116">
        <v>-309.62163690497107</v>
      </c>
      <c r="CH286" s="88">
        <v>29025.109225739394</v>
      </c>
      <c r="CI286" s="88">
        <v>20714.893229127767</v>
      </c>
      <c r="CJ286" s="116">
        <v>-8310.2159966116269</v>
      </c>
      <c r="CK286" s="88">
        <v>0</v>
      </c>
      <c r="CL286" s="88">
        <v>0</v>
      </c>
      <c r="CM286" s="116">
        <v>0</v>
      </c>
      <c r="CN286" s="88">
        <v>29025.109225739394</v>
      </c>
      <c r="CO286" s="96">
        <v>20714.893229127767</v>
      </c>
      <c r="CP286" s="116">
        <v>-8310.2159966116269</v>
      </c>
      <c r="CQ286" s="119">
        <v>1066934.6578472792</v>
      </c>
      <c r="CR286" s="77">
        <v>1112980.6305462816</v>
      </c>
      <c r="CS286" s="116">
        <v>46045.972699002363</v>
      </c>
      <c r="CT286" s="91">
        <v>1280321.5894167351</v>
      </c>
      <c r="CU286" s="98">
        <v>1335576.7566555378</v>
      </c>
      <c r="CV286" s="117">
        <v>55255.167238802649</v>
      </c>
      <c r="CW286" s="88">
        <v>56545.03904690998</v>
      </c>
      <c r="CX286" s="88">
        <v>1289.8718081072293</v>
      </c>
      <c r="CY286" s="116">
        <v>-55255.167238802751</v>
      </c>
      <c r="CZ286" s="99">
        <v>55255.167238802911</v>
      </c>
      <c r="DA286" s="8">
        <v>3</v>
      </c>
      <c r="DB286" s="100">
        <v>150637.04</v>
      </c>
      <c r="DC286" s="100">
        <v>0</v>
      </c>
      <c r="DD286" s="100">
        <v>125590.36000000002</v>
      </c>
      <c r="DE286" s="100">
        <v>-196.58</v>
      </c>
      <c r="DF286" s="101">
        <v>49129.780435075751</v>
      </c>
      <c r="DG286" s="120">
        <v>16042399.54156374</v>
      </c>
      <c r="DH286" s="494">
        <v>20217.932281778747</v>
      </c>
      <c r="DI286" s="96">
        <f>VLOOKUP(A286,'[9]побудинковий звіт'!$A$9:$DQ$353,121,FALSE)</f>
        <v>0</v>
      </c>
      <c r="DJ286" s="103">
        <v>5.5186451981587474</v>
      </c>
      <c r="DK286" s="103"/>
      <c r="DL286" s="103">
        <v>4.9392914458008939</v>
      </c>
      <c r="DM286" s="104">
        <v>25043.611909244395</v>
      </c>
      <c r="DN286" s="104">
        <v>196.58379954287557</v>
      </c>
      <c r="DO286" s="105">
        <v>25240.195708787272</v>
      </c>
      <c r="DP286" s="2"/>
      <c r="DQ286" s="104">
        <v>25046.68</v>
      </c>
      <c r="DR286" s="104">
        <v>196.58</v>
      </c>
      <c r="DS286" s="104">
        <v>25243.260000000002</v>
      </c>
      <c r="DT286" s="106">
        <v>25434.351060393328</v>
      </c>
      <c r="DU286" s="104">
        <v>-191.09106039332619</v>
      </c>
      <c r="DV286" s="107">
        <v>1202</v>
      </c>
      <c r="DX286" s="77">
        <v>431152.2289370583</v>
      </c>
      <c r="DY286" s="77">
        <v>439920.53421516746</v>
      </c>
      <c r="DZ286" s="108">
        <v>125393.78000000001</v>
      </c>
      <c r="EB286" s="109">
        <v>3143895.1310694497</v>
      </c>
      <c r="ED286" s="110">
        <v>-30314</v>
      </c>
      <c r="EE286" s="111">
        <v>18815.780435075751</v>
      </c>
      <c r="EG286" s="112">
        <v>8577.5277502669196</v>
      </c>
      <c r="EI286" s="121">
        <v>5</v>
      </c>
      <c r="EJ286" s="77">
        <v>8158.0209474165331</v>
      </c>
      <c r="EN286" s="114" t="s">
        <v>541</v>
      </c>
    </row>
    <row r="287" spans="1:144" hidden="1" x14ac:dyDescent="0.3">
      <c r="A287" s="81">
        <v>150000712</v>
      </c>
      <c r="B287" s="82" t="s">
        <v>542</v>
      </c>
      <c r="C287" s="490" t="s">
        <v>898</v>
      </c>
      <c r="D287" s="84">
        <v>3208.93</v>
      </c>
      <c r="E287" s="115">
        <v>3208.93</v>
      </c>
      <c r="F287" s="104"/>
      <c r="G287" s="104">
        <v>0</v>
      </c>
      <c r="H287" s="88">
        <v>51968.509912978516</v>
      </c>
      <c r="I287" s="88">
        <v>50576.262596330307</v>
      </c>
      <c r="J287" s="116">
        <v>-1392.2473166482087</v>
      </c>
      <c r="K287" s="88">
        <v>10683.700564640978</v>
      </c>
      <c r="L287" s="88">
        <v>10440.843738291946</v>
      </c>
      <c r="M287" s="116">
        <v>-242.85682634903242</v>
      </c>
      <c r="N287" s="88">
        <v>20894.313972290234</v>
      </c>
      <c r="O287" s="88">
        <v>20886.783723934368</v>
      </c>
      <c r="P287" s="116">
        <v>-7.5302483558662061</v>
      </c>
      <c r="Q287" s="88">
        <v>0</v>
      </c>
      <c r="R287" s="88">
        <v>0</v>
      </c>
      <c r="S287" s="116">
        <v>0</v>
      </c>
      <c r="T287" s="88">
        <v>0</v>
      </c>
      <c r="U287" s="88">
        <v>0</v>
      </c>
      <c r="V287" s="116">
        <v>0</v>
      </c>
      <c r="W287" s="88">
        <v>30560.749490929516</v>
      </c>
      <c r="X287" s="88">
        <v>28650.565806228318</v>
      </c>
      <c r="Y287" s="116">
        <v>-1910.1836847011982</v>
      </c>
      <c r="Z287" s="88">
        <v>3465.6443999999992</v>
      </c>
      <c r="AA287" s="88">
        <v>0</v>
      </c>
      <c r="AB287" s="116">
        <v>-3465.6443999999992</v>
      </c>
      <c r="AC287" s="88">
        <v>67183.837347080567</v>
      </c>
      <c r="AD287" s="88">
        <v>75919.262496095631</v>
      </c>
      <c r="AE287" s="117">
        <v>8735.4251490150637</v>
      </c>
      <c r="AF287" s="91">
        <v>184756.75568791979</v>
      </c>
      <c r="AG287" s="92">
        <v>186473.71836088056</v>
      </c>
      <c r="AH287" s="116">
        <v>1716.9626729607699</v>
      </c>
      <c r="AI287" s="88">
        <v>0</v>
      </c>
      <c r="AJ287" s="88">
        <v>0</v>
      </c>
      <c r="AK287" s="116">
        <v>0</v>
      </c>
      <c r="AL287" s="88">
        <v>0</v>
      </c>
      <c r="AM287" s="88">
        <v>0</v>
      </c>
      <c r="AN287" s="116">
        <v>0</v>
      </c>
      <c r="AO287" s="88">
        <v>38812.269827481345</v>
      </c>
      <c r="AP287" s="88">
        <v>35364.165576381405</v>
      </c>
      <c r="AQ287" s="116">
        <v>-3448.1042510999396</v>
      </c>
      <c r="AR287" s="88">
        <v>164362.91593005328</v>
      </c>
      <c r="AS287" s="88">
        <v>150246.98671761132</v>
      </c>
      <c r="AT287" s="118">
        <v>-14115.929212441959</v>
      </c>
      <c r="AU287" s="88">
        <v>14781.863152160236</v>
      </c>
      <c r="AV287" s="88">
        <v>8658</v>
      </c>
      <c r="AW287" s="94">
        <v>-6123.8631521602365</v>
      </c>
      <c r="AX287" s="88">
        <v>20847.086763334726</v>
      </c>
      <c r="AY287" s="88">
        <v>20356</v>
      </c>
      <c r="AZ287" s="117">
        <v>-491.08676333472613</v>
      </c>
      <c r="BA287" s="88">
        <v>7296.420384764886</v>
      </c>
      <c r="BB287" s="88">
        <v>19551</v>
      </c>
      <c r="BC287" s="94">
        <v>12254.579615235114</v>
      </c>
      <c r="BD287" s="88">
        <v>0</v>
      </c>
      <c r="BE287" s="88">
        <v>594</v>
      </c>
      <c r="BF287" s="95">
        <v>594</v>
      </c>
      <c r="BG287" s="88">
        <v>0</v>
      </c>
      <c r="BH287" s="88">
        <v>0</v>
      </c>
      <c r="BI287" s="94">
        <v>0</v>
      </c>
      <c r="BJ287" s="88">
        <v>10649.595720875832</v>
      </c>
      <c r="BK287" s="88">
        <v>10270</v>
      </c>
      <c r="BL287" s="95">
        <v>-379.59572087583183</v>
      </c>
      <c r="BM287" s="88">
        <v>866.41109999999981</v>
      </c>
      <c r="BN287" s="88">
        <v>0</v>
      </c>
      <c r="BO287" s="94">
        <v>-866.41109999999981</v>
      </c>
      <c r="BP287" s="91">
        <v>54441.37712113568</v>
      </c>
      <c r="BQ287" s="96">
        <v>59429</v>
      </c>
      <c r="BR287" s="94">
        <v>4987.6228788643202</v>
      </c>
      <c r="BS287" s="88">
        <v>179573.24485575067</v>
      </c>
      <c r="BT287" s="88">
        <v>233242.69091192205</v>
      </c>
      <c r="BU287" s="116">
        <v>53669.446056171379</v>
      </c>
      <c r="BV287" s="88">
        <v>74150.938372050514</v>
      </c>
      <c r="BW287" s="88">
        <v>79266.628782804532</v>
      </c>
      <c r="BX287" s="116">
        <v>5115.6904107540176</v>
      </c>
      <c r="BY287" s="88">
        <v>38445.036755550231</v>
      </c>
      <c r="BZ287" s="88">
        <v>42723.52599357006</v>
      </c>
      <c r="CA287" s="116">
        <v>4278.4892380198289</v>
      </c>
      <c r="CB287" s="88">
        <v>1275.5283173717285</v>
      </c>
      <c r="CC287" s="88">
        <v>1312.3061123534808</v>
      </c>
      <c r="CD287" s="116">
        <v>36.777794981752322</v>
      </c>
      <c r="CE287" s="88">
        <v>154.81081845248553</v>
      </c>
      <c r="CF287" s="88">
        <v>4172.0385560353998</v>
      </c>
      <c r="CG287" s="116">
        <v>4017.2277375829144</v>
      </c>
      <c r="CH287" s="88">
        <v>22600.447408626744</v>
      </c>
      <c r="CI287" s="88">
        <v>13665.337911400311</v>
      </c>
      <c r="CJ287" s="116">
        <v>-8935.1094972264327</v>
      </c>
      <c r="CK287" s="88">
        <v>0</v>
      </c>
      <c r="CL287" s="88">
        <v>0</v>
      </c>
      <c r="CM287" s="116">
        <v>0</v>
      </c>
      <c r="CN287" s="88">
        <v>22600.447408626744</v>
      </c>
      <c r="CO287" s="96">
        <v>13665.337911400311</v>
      </c>
      <c r="CP287" s="116">
        <v>-8935.1094972264327</v>
      </c>
      <c r="CQ287" s="119">
        <v>758573.32509439252</v>
      </c>
      <c r="CR287" s="77">
        <v>805896.39892295911</v>
      </c>
      <c r="CS287" s="116">
        <v>47323.073828566587</v>
      </c>
      <c r="CT287" s="91">
        <v>910287.99011327105</v>
      </c>
      <c r="CU287" s="98">
        <v>967075.67870755086</v>
      </c>
      <c r="CV287" s="117">
        <v>56787.688594279811</v>
      </c>
      <c r="CW287" s="88">
        <v>45466.986894335074</v>
      </c>
      <c r="CX287" s="88">
        <v>-11320.701699944999</v>
      </c>
      <c r="CY287" s="116">
        <v>-56787.688594280073</v>
      </c>
      <c r="CZ287" s="99">
        <v>56787.688594280015</v>
      </c>
      <c r="DA287" s="8">
        <v>3</v>
      </c>
      <c r="DB287" s="100">
        <v>49719.16</v>
      </c>
      <c r="DC287" s="100">
        <v>0</v>
      </c>
      <c r="DD287" s="100">
        <v>31565.33</v>
      </c>
      <c r="DE287" s="100">
        <v>0</v>
      </c>
      <c r="DF287" s="101">
        <v>25806.319169712369</v>
      </c>
      <c r="DG287" s="120">
        <v>11469059.724091273</v>
      </c>
      <c r="DH287" s="494">
        <v>14296.590885184723</v>
      </c>
      <c r="DI287" s="96">
        <f>VLOOKUP(A287,'[9]побудинковий звіт'!$A$9:$DQ$353,121,FALSE)</f>
        <v>0</v>
      </c>
      <c r="DJ287" s="103">
        <v>5.6579725678770103</v>
      </c>
      <c r="DK287" s="103"/>
      <c r="DL287" s="103">
        <v>5.0529896741435163</v>
      </c>
      <c r="DM287" s="104">
        <v>18156.037912237574</v>
      </c>
      <c r="DN287" s="104">
        <v>0</v>
      </c>
      <c r="DO287" s="105">
        <v>18156.037912237574</v>
      </c>
      <c r="DP287" s="2"/>
      <c r="DQ287" s="104">
        <v>18153.830000000002</v>
      </c>
      <c r="DR287" s="104">
        <v>0</v>
      </c>
      <c r="DS287" s="104">
        <v>18153.830000000002</v>
      </c>
      <c r="DT287" s="106">
        <v>18328.952559020789</v>
      </c>
      <c r="DU287" s="104">
        <v>-175.12255902078687</v>
      </c>
      <c r="DV287" s="107">
        <v>1136</v>
      </c>
      <c r="DX287" s="77">
        <v>262565.15166142676</v>
      </c>
      <c r="DY287" s="77">
        <v>251611.18406113356</v>
      </c>
      <c r="DZ287" s="108">
        <v>31565.33</v>
      </c>
      <c r="EB287" s="109">
        <v>1972354.9911606393</v>
      </c>
      <c r="ED287" s="110">
        <v>34036</v>
      </c>
      <c r="EE287" s="111">
        <v>59842.319169712369</v>
      </c>
      <c r="EG287" s="112">
        <v>75793.943881755054</v>
      </c>
      <c r="EI287" s="121">
        <v>5</v>
      </c>
      <c r="EJ287" s="77">
        <v>4878.1375343076643</v>
      </c>
      <c r="EN287" s="114" t="s">
        <v>543</v>
      </c>
    </row>
    <row r="288" spans="1:144" hidden="1" x14ac:dyDescent="0.3">
      <c r="A288" s="81">
        <v>150000713</v>
      </c>
      <c r="B288" s="82" t="s">
        <v>544</v>
      </c>
      <c r="C288" s="490" t="s">
        <v>899</v>
      </c>
      <c r="D288" s="84">
        <v>6253.7</v>
      </c>
      <c r="E288" s="115">
        <v>5131.2</v>
      </c>
      <c r="F288" s="104"/>
      <c r="G288" s="104">
        <v>1122.4999999999998</v>
      </c>
      <c r="H288" s="88">
        <v>98959.488103889569</v>
      </c>
      <c r="I288" s="88">
        <v>95789.921125506356</v>
      </c>
      <c r="J288" s="116">
        <v>-3169.5669783832127</v>
      </c>
      <c r="K288" s="88">
        <v>21235.872168238991</v>
      </c>
      <c r="L288" s="88">
        <v>20741.860629315761</v>
      </c>
      <c r="M288" s="116">
        <v>-494.01153892323055</v>
      </c>
      <c r="N288" s="88">
        <v>38349.164379130336</v>
      </c>
      <c r="O288" s="88">
        <v>38341.812866431595</v>
      </c>
      <c r="P288" s="116">
        <v>-7.3515126987404074</v>
      </c>
      <c r="Q288" s="88">
        <v>0</v>
      </c>
      <c r="R288" s="88">
        <v>0</v>
      </c>
      <c r="S288" s="116">
        <v>0</v>
      </c>
      <c r="T288" s="88">
        <v>8176.4763300509085</v>
      </c>
      <c r="U288" s="88">
        <v>6766.3135692255028</v>
      </c>
      <c r="V288" s="116">
        <v>-1410.1627608254057</v>
      </c>
      <c r="W288" s="88">
        <v>83294.886359479322</v>
      </c>
      <c r="X288" s="88">
        <v>76899.922810346921</v>
      </c>
      <c r="Y288" s="116">
        <v>-6394.9635491324007</v>
      </c>
      <c r="Z288" s="88">
        <v>6700.32</v>
      </c>
      <c r="AA288" s="88">
        <v>0</v>
      </c>
      <c r="AB288" s="116">
        <v>-6700.32</v>
      </c>
      <c r="AC288" s="88">
        <v>133331.9711289524</v>
      </c>
      <c r="AD288" s="88">
        <v>146461.1952386492</v>
      </c>
      <c r="AE288" s="117">
        <v>13129.224109696806</v>
      </c>
      <c r="AF288" s="91">
        <v>390048.17846974154</v>
      </c>
      <c r="AG288" s="92">
        <v>385001.02623947535</v>
      </c>
      <c r="AH288" s="116">
        <v>-5047.1522302661906</v>
      </c>
      <c r="AI288" s="88">
        <v>0</v>
      </c>
      <c r="AJ288" s="88">
        <v>0</v>
      </c>
      <c r="AK288" s="116">
        <v>0</v>
      </c>
      <c r="AL288" s="88">
        <v>0</v>
      </c>
      <c r="AM288" s="88">
        <v>0</v>
      </c>
      <c r="AN288" s="116">
        <v>0</v>
      </c>
      <c r="AO288" s="88">
        <v>60248.77872687998</v>
      </c>
      <c r="AP288" s="88">
        <v>55488.807360425824</v>
      </c>
      <c r="AQ288" s="116">
        <v>-4759.9713664541559</v>
      </c>
      <c r="AR288" s="88">
        <v>351785.48407086096</v>
      </c>
      <c r="AS288" s="88">
        <v>352792.91125081363</v>
      </c>
      <c r="AT288" s="118">
        <v>1007.4271799526759</v>
      </c>
      <c r="AU288" s="88">
        <v>28523.185916798971</v>
      </c>
      <c r="AV288" s="88">
        <v>40037.464585325601</v>
      </c>
      <c r="AW288" s="94">
        <v>11514.278668526629</v>
      </c>
      <c r="AX288" s="88">
        <v>41438.137399792453</v>
      </c>
      <c r="AY288" s="88">
        <v>20345.221016080297</v>
      </c>
      <c r="AZ288" s="117">
        <v>-21092.916383712156</v>
      </c>
      <c r="BA288" s="88">
        <v>13798.103372854082</v>
      </c>
      <c r="BB288" s="88">
        <v>33130</v>
      </c>
      <c r="BC288" s="94">
        <v>19331.896627145918</v>
      </c>
      <c r="BD288" s="88">
        <v>0</v>
      </c>
      <c r="BE288" s="88">
        <v>0</v>
      </c>
      <c r="BF288" s="95">
        <v>0</v>
      </c>
      <c r="BG288" s="88">
        <v>19741.755194960177</v>
      </c>
      <c r="BH288" s="88">
        <v>0</v>
      </c>
      <c r="BI288" s="94">
        <v>-19741.755194960177</v>
      </c>
      <c r="BJ288" s="88">
        <v>34096.737693719042</v>
      </c>
      <c r="BK288" s="88">
        <v>2254</v>
      </c>
      <c r="BL288" s="95">
        <v>-31842.737693719042</v>
      </c>
      <c r="BM288" s="88">
        <v>1675.08</v>
      </c>
      <c r="BN288" s="88">
        <v>0</v>
      </c>
      <c r="BO288" s="94">
        <v>-1675.08</v>
      </c>
      <c r="BP288" s="91">
        <v>139272.9995781247</v>
      </c>
      <c r="BQ288" s="96">
        <v>95766.685601405901</v>
      </c>
      <c r="BR288" s="94">
        <v>-43506.313976718797</v>
      </c>
      <c r="BS288" s="88">
        <v>241415.43903340638</v>
      </c>
      <c r="BT288" s="88">
        <v>333601.48424662842</v>
      </c>
      <c r="BU288" s="116">
        <v>92186.045213222038</v>
      </c>
      <c r="BV288" s="88">
        <v>132723.72211906602</v>
      </c>
      <c r="BW288" s="88">
        <v>138432.38304041629</v>
      </c>
      <c r="BX288" s="116">
        <v>5708.660921350267</v>
      </c>
      <c r="BY288" s="88">
        <v>72467.887492809823</v>
      </c>
      <c r="BZ288" s="88">
        <v>56738.8363845602</v>
      </c>
      <c r="CA288" s="116">
        <v>-15729.051108249623</v>
      </c>
      <c r="CB288" s="88">
        <v>3826.5849521151854</v>
      </c>
      <c r="CC288" s="88">
        <v>3936.9183370604414</v>
      </c>
      <c r="CD288" s="116">
        <v>110.33338494525606</v>
      </c>
      <c r="CE288" s="88">
        <v>464.43245535745655</v>
      </c>
      <c r="CF288" s="88">
        <v>547.9634810966121</v>
      </c>
      <c r="CG288" s="116">
        <v>83.531025739155552</v>
      </c>
      <c r="CH288" s="88">
        <v>13122.935432992939</v>
      </c>
      <c r="CI288" s="88">
        <v>10105.064907889642</v>
      </c>
      <c r="CJ288" s="116">
        <v>-3017.870525103297</v>
      </c>
      <c r="CK288" s="88">
        <v>0</v>
      </c>
      <c r="CL288" s="88">
        <v>0</v>
      </c>
      <c r="CM288" s="116">
        <v>0</v>
      </c>
      <c r="CN288" s="88">
        <v>13122.935432992939</v>
      </c>
      <c r="CO288" s="96">
        <v>10105.064907889642</v>
      </c>
      <c r="CP288" s="116">
        <v>-3017.870525103297</v>
      </c>
      <c r="CQ288" s="119">
        <v>1405376.4423313548</v>
      </c>
      <c r="CR288" s="77">
        <v>1432412.0808497721</v>
      </c>
      <c r="CS288" s="116">
        <v>27035.638518417254</v>
      </c>
      <c r="CT288" s="91">
        <v>1686451.7307976258</v>
      </c>
      <c r="CU288" s="98">
        <v>1718894.4970197266</v>
      </c>
      <c r="CV288" s="117">
        <v>32442.766222100705</v>
      </c>
      <c r="CW288" s="88">
        <v>63120.127113587674</v>
      </c>
      <c r="CX288" s="88">
        <v>30677.360891486722</v>
      </c>
      <c r="CY288" s="116">
        <v>-32442.766222100952</v>
      </c>
      <c r="CZ288" s="99">
        <v>32442.766222100836</v>
      </c>
      <c r="DA288" s="8">
        <v>3</v>
      </c>
      <c r="DB288" s="100">
        <v>94837.29</v>
      </c>
      <c r="DC288" s="100">
        <v>22458.92</v>
      </c>
      <c r="DD288" s="100">
        <v>67221.69</v>
      </c>
      <c r="DE288" s="100">
        <v>17155.769999999997</v>
      </c>
      <c r="DF288" s="101">
        <v>-25097.09928133525</v>
      </c>
      <c r="DG288" s="120">
        <v>20994862.294934563</v>
      </c>
      <c r="DH288" s="494">
        <v>22860.787599000243</v>
      </c>
      <c r="DI288" s="96">
        <f>VLOOKUP(A288,'[9]побудинковий звіт'!$A$9:$DQ$353,121,FALSE)</f>
        <v>0</v>
      </c>
      <c r="DJ288" s="103">
        <v>5.3818515896628938</v>
      </c>
      <c r="DK288" s="103"/>
      <c r="DL288" s="103">
        <v>4.7244378147372768</v>
      </c>
      <c r="DM288" s="104">
        <v>27615.356876878239</v>
      </c>
      <c r="DN288" s="104">
        <v>5303.1814470425925</v>
      </c>
      <c r="DO288" s="105">
        <v>32918.538323920831</v>
      </c>
      <c r="DP288" s="2"/>
      <c r="DQ288" s="104">
        <v>27615.599999999999</v>
      </c>
      <c r="DR288" s="104">
        <v>5303.1500000000015</v>
      </c>
      <c r="DS288" s="104">
        <v>32918.75</v>
      </c>
      <c r="DT288" s="106">
        <v>33173.361561474936</v>
      </c>
      <c r="DU288" s="104">
        <v>-254.61156147493602</v>
      </c>
      <c r="DV288" s="107">
        <v>1532.0000000000002</v>
      </c>
      <c r="DX288" s="77">
        <v>589270.18037878268</v>
      </c>
      <c r="DY288" s="77">
        <v>538271.51622266346</v>
      </c>
      <c r="DZ288" s="108">
        <v>84377.459999999992</v>
      </c>
      <c r="EB288" s="109">
        <v>4221425.8088503312</v>
      </c>
      <c r="ED288" s="110">
        <v>34274</v>
      </c>
      <c r="EE288" s="111">
        <v>9176.9007186647505</v>
      </c>
      <c r="EG288" s="112">
        <v>78438.650228507366</v>
      </c>
      <c r="EI288" s="121">
        <v>5</v>
      </c>
      <c r="EJ288" s="77">
        <v>11022.44839023748</v>
      </c>
      <c r="EN288" s="114" t="s">
        <v>545</v>
      </c>
    </row>
    <row r="289" spans="1:144" hidden="1" x14ac:dyDescent="0.3">
      <c r="A289" s="81">
        <v>150000714</v>
      </c>
      <c r="B289" s="82" t="s">
        <v>546</v>
      </c>
      <c r="C289" s="490" t="s">
        <v>900</v>
      </c>
      <c r="D289" s="84">
        <v>2767.8</v>
      </c>
      <c r="E289" s="115">
        <v>2767.8</v>
      </c>
      <c r="F289" s="104"/>
      <c r="G289" s="104">
        <v>0</v>
      </c>
      <c r="H289" s="88">
        <v>47673.343616040926</v>
      </c>
      <c r="I289" s="88">
        <v>46237.367146574325</v>
      </c>
      <c r="J289" s="116">
        <v>-1435.976469466601</v>
      </c>
      <c r="K289" s="88">
        <v>10436.049780320058</v>
      </c>
      <c r="L289" s="88">
        <v>10156.907518954962</v>
      </c>
      <c r="M289" s="116">
        <v>-279.14226136509569</v>
      </c>
      <c r="N289" s="88">
        <v>17919.743624981802</v>
      </c>
      <c r="O289" s="88">
        <v>17917.402290809176</v>
      </c>
      <c r="P289" s="116">
        <v>-2.3413341726263752</v>
      </c>
      <c r="Q289" s="88">
        <v>0</v>
      </c>
      <c r="R289" s="88">
        <v>0</v>
      </c>
      <c r="S289" s="116">
        <v>0</v>
      </c>
      <c r="T289" s="88">
        <v>0</v>
      </c>
      <c r="U289" s="88">
        <v>0</v>
      </c>
      <c r="V289" s="116">
        <v>0</v>
      </c>
      <c r="W289" s="88">
        <v>28972.791430177953</v>
      </c>
      <c r="X289" s="88">
        <v>27544.756103499811</v>
      </c>
      <c r="Y289" s="116">
        <v>-1428.0353266781422</v>
      </c>
      <c r="Z289" s="88">
        <v>2987.4959999999996</v>
      </c>
      <c r="AA289" s="88">
        <v>0</v>
      </c>
      <c r="AB289" s="116">
        <v>-2987.4959999999996</v>
      </c>
      <c r="AC289" s="88">
        <v>57932.527191630863</v>
      </c>
      <c r="AD289" s="88">
        <v>65474.682650591487</v>
      </c>
      <c r="AE289" s="117">
        <v>7542.1554589606239</v>
      </c>
      <c r="AF289" s="91">
        <v>165921.95164315161</v>
      </c>
      <c r="AG289" s="92">
        <v>167331.11571042976</v>
      </c>
      <c r="AH289" s="116">
        <v>1409.1640672781505</v>
      </c>
      <c r="AI289" s="88">
        <v>0</v>
      </c>
      <c r="AJ289" s="88">
        <v>0</v>
      </c>
      <c r="AK289" s="116">
        <v>0</v>
      </c>
      <c r="AL289" s="88">
        <v>0</v>
      </c>
      <c r="AM289" s="88">
        <v>0</v>
      </c>
      <c r="AN289" s="116">
        <v>0</v>
      </c>
      <c r="AO289" s="88">
        <v>18001.562468615859</v>
      </c>
      <c r="AP289" s="88">
        <v>21148.824732170047</v>
      </c>
      <c r="AQ289" s="116">
        <v>3147.2622635541884</v>
      </c>
      <c r="AR289" s="88">
        <v>177414.17001768193</v>
      </c>
      <c r="AS289" s="88">
        <v>89022.64</v>
      </c>
      <c r="AT289" s="118">
        <v>-88391.530017681929</v>
      </c>
      <c r="AU289" s="88">
        <v>13921.857632576228</v>
      </c>
      <c r="AV289" s="88">
        <v>50976.634623341597</v>
      </c>
      <c r="AW289" s="94">
        <v>37054.776990765371</v>
      </c>
      <c r="AX289" s="88">
        <v>20363.729059976238</v>
      </c>
      <c r="AY289" s="88">
        <v>18454</v>
      </c>
      <c r="AZ289" s="117">
        <v>-1909.7290599762382</v>
      </c>
      <c r="BA289" s="88">
        <v>6154.5761784822089</v>
      </c>
      <c r="BB289" s="88">
        <v>22577.444844141079</v>
      </c>
      <c r="BC289" s="94">
        <v>16422.868665658869</v>
      </c>
      <c r="BD289" s="88">
        <v>0</v>
      </c>
      <c r="BE289" s="88">
        <v>0</v>
      </c>
      <c r="BF289" s="95">
        <v>0</v>
      </c>
      <c r="BG289" s="88">
        <v>0</v>
      </c>
      <c r="BH289" s="88">
        <v>0</v>
      </c>
      <c r="BI289" s="94">
        <v>0</v>
      </c>
      <c r="BJ289" s="88">
        <v>9647.0814462135459</v>
      </c>
      <c r="BK289" s="88">
        <v>14232</v>
      </c>
      <c r="BL289" s="95">
        <v>4584.9185537864541</v>
      </c>
      <c r="BM289" s="88">
        <v>746.87399999999991</v>
      </c>
      <c r="BN289" s="88">
        <v>0</v>
      </c>
      <c r="BO289" s="94">
        <v>-746.87399999999991</v>
      </c>
      <c r="BP289" s="91">
        <v>50834.118317248227</v>
      </c>
      <c r="BQ289" s="96">
        <v>106240.07946748268</v>
      </c>
      <c r="BR289" s="94">
        <v>55405.961150234449</v>
      </c>
      <c r="BS289" s="88">
        <v>140738.79725787934</v>
      </c>
      <c r="BT289" s="88">
        <v>188610.02880049922</v>
      </c>
      <c r="BU289" s="116">
        <v>47871.231542619877</v>
      </c>
      <c r="BV289" s="88">
        <v>74104.136270588351</v>
      </c>
      <c r="BW289" s="88">
        <v>77524.891310893814</v>
      </c>
      <c r="BX289" s="116">
        <v>3420.7550403054629</v>
      </c>
      <c r="BY289" s="88">
        <v>32085.012410612737</v>
      </c>
      <c r="BZ289" s="88">
        <v>32721.965003590311</v>
      </c>
      <c r="CA289" s="116">
        <v>636.95259297757366</v>
      </c>
      <c r="CB289" s="88">
        <v>2551.0566347434569</v>
      </c>
      <c r="CC289" s="88">
        <v>2624.6122247069616</v>
      </c>
      <c r="CD289" s="116">
        <v>73.555589963504644</v>
      </c>
      <c r="CE289" s="88">
        <v>309.62163690497107</v>
      </c>
      <c r="CF289" s="88">
        <v>0</v>
      </c>
      <c r="CG289" s="116">
        <v>-309.62163690497107</v>
      </c>
      <c r="CH289" s="88">
        <v>48968.22991485909</v>
      </c>
      <c r="CI289" s="88">
        <v>44024.431859215343</v>
      </c>
      <c r="CJ289" s="116">
        <v>-4943.7980556437469</v>
      </c>
      <c r="CK289" s="88">
        <v>0</v>
      </c>
      <c r="CL289" s="88">
        <v>0</v>
      </c>
      <c r="CM289" s="116">
        <v>0</v>
      </c>
      <c r="CN289" s="88">
        <v>48968.22991485909</v>
      </c>
      <c r="CO289" s="96">
        <v>44024.431859215343</v>
      </c>
      <c r="CP289" s="116">
        <v>-4943.7980556437469</v>
      </c>
      <c r="CQ289" s="119">
        <v>710928.65657228569</v>
      </c>
      <c r="CR289" s="77">
        <v>729248.58910898818</v>
      </c>
      <c r="CS289" s="116">
        <v>18319.932536702487</v>
      </c>
      <c r="CT289" s="91">
        <v>853114.38788674283</v>
      </c>
      <c r="CU289" s="98">
        <v>875098.30693078577</v>
      </c>
      <c r="CV289" s="117">
        <v>21983.919044042937</v>
      </c>
      <c r="CW289" s="88">
        <v>27487.478826418159</v>
      </c>
      <c r="CX289" s="88">
        <v>5503.5597823750868</v>
      </c>
      <c r="CY289" s="116">
        <v>-21983.919044043072</v>
      </c>
      <c r="CZ289" s="99">
        <v>21983.919044043156</v>
      </c>
      <c r="DA289" s="8">
        <v>3</v>
      </c>
      <c r="DB289" s="100">
        <v>43078.23</v>
      </c>
      <c r="DC289" s="100">
        <v>0</v>
      </c>
      <c r="DD289" s="100">
        <v>26355.750000000004</v>
      </c>
      <c r="DE289" s="100">
        <v>0</v>
      </c>
      <c r="DF289" s="101">
        <v>54421.837981127726</v>
      </c>
      <c r="DG289" s="120">
        <v>10567222.400557932</v>
      </c>
      <c r="DH289" s="494">
        <v>12331.245696233411</v>
      </c>
      <c r="DI289" s="96">
        <f>VLOOKUP(A289,'[9]побудинковий звіт'!$A$9:$DQ$353,121,FALSE)</f>
        <v>0</v>
      </c>
      <c r="DJ289" s="103">
        <v>6.0418213251025001</v>
      </c>
      <c r="DK289" s="103"/>
      <c r="DL289" s="103">
        <v>5.360875588508736</v>
      </c>
      <c r="DM289" s="104">
        <v>16722.5530636187</v>
      </c>
      <c r="DN289" s="104">
        <v>0</v>
      </c>
      <c r="DO289" s="105">
        <v>16722.5530636187</v>
      </c>
      <c r="DP289" s="2"/>
      <c r="DQ289" s="104">
        <v>16722.48</v>
      </c>
      <c r="DR289" s="104">
        <v>0</v>
      </c>
      <c r="DS289" s="104">
        <v>16722.48</v>
      </c>
      <c r="DT289" s="106">
        <v>16788.131703083873</v>
      </c>
      <c r="DU289" s="104">
        <v>-65.651703083873144</v>
      </c>
      <c r="DV289" s="107">
        <v>1136</v>
      </c>
      <c r="DX289" s="77">
        <v>273897.94600191613</v>
      </c>
      <c r="DY289" s="77">
        <v>234315.26336097921</v>
      </c>
      <c r="DZ289" s="108">
        <v>26355.750000000004</v>
      </c>
      <c r="EB289" s="109">
        <v>2128970.0402121833</v>
      </c>
      <c r="ED289" s="110">
        <v>32548</v>
      </c>
      <c r="EE289" s="111">
        <v>86969.837981127726</v>
      </c>
      <c r="EG289" s="112">
        <v>41529.681839487908</v>
      </c>
      <c r="EI289" s="121">
        <v>5</v>
      </c>
      <c r="EJ289" s="77">
        <v>5451.0292365269024</v>
      </c>
      <c r="EN289" s="114" t="s">
        <v>547</v>
      </c>
    </row>
    <row r="290" spans="1:144" hidden="1" x14ac:dyDescent="0.3">
      <c r="A290" s="81">
        <v>150000715</v>
      </c>
      <c r="B290" s="82" t="s">
        <v>548</v>
      </c>
      <c r="C290" s="490" t="s">
        <v>901</v>
      </c>
      <c r="D290" s="84">
        <v>4580.3</v>
      </c>
      <c r="E290" s="115">
        <v>4580.3</v>
      </c>
      <c r="F290" s="104"/>
      <c r="G290" s="104">
        <v>0</v>
      </c>
      <c r="H290" s="88">
        <v>75564.682516663233</v>
      </c>
      <c r="I290" s="88">
        <v>73161.014214937008</v>
      </c>
      <c r="J290" s="116">
        <v>-2403.6683017262258</v>
      </c>
      <c r="K290" s="88">
        <v>15930.524217512155</v>
      </c>
      <c r="L290" s="88">
        <v>15463.226226616207</v>
      </c>
      <c r="M290" s="116">
        <v>-467.29799089594781</v>
      </c>
      <c r="N290" s="88">
        <v>30356.070119221753</v>
      </c>
      <c r="O290" s="88">
        <v>30358.712307058726</v>
      </c>
      <c r="P290" s="116">
        <v>2.6421878369728802</v>
      </c>
      <c r="Q290" s="88">
        <v>0</v>
      </c>
      <c r="R290" s="88">
        <v>0</v>
      </c>
      <c r="S290" s="116">
        <v>0</v>
      </c>
      <c r="T290" s="88">
        <v>5391.1148557799379</v>
      </c>
      <c r="U290" s="88">
        <v>4461.2340569493754</v>
      </c>
      <c r="V290" s="116">
        <v>-929.88079883056253</v>
      </c>
      <c r="W290" s="88">
        <v>52187.973813112061</v>
      </c>
      <c r="X290" s="88">
        <v>49224.034980767341</v>
      </c>
      <c r="Y290" s="116">
        <v>-2963.9388323447201</v>
      </c>
      <c r="Z290" s="88">
        <v>4946.7240000000011</v>
      </c>
      <c r="AA290" s="88">
        <v>0</v>
      </c>
      <c r="AB290" s="116">
        <v>-4946.7240000000011</v>
      </c>
      <c r="AC290" s="88">
        <v>95895.741159593803</v>
      </c>
      <c r="AD290" s="88">
        <v>108364.216555986</v>
      </c>
      <c r="AE290" s="117">
        <v>12468.475396392198</v>
      </c>
      <c r="AF290" s="91">
        <v>280272.83068188292</v>
      </c>
      <c r="AG290" s="92">
        <v>281032.43834231468</v>
      </c>
      <c r="AH290" s="116">
        <v>759.60766043176409</v>
      </c>
      <c r="AI290" s="88">
        <v>0</v>
      </c>
      <c r="AJ290" s="88">
        <v>0</v>
      </c>
      <c r="AK290" s="116">
        <v>0</v>
      </c>
      <c r="AL290" s="88">
        <v>0</v>
      </c>
      <c r="AM290" s="88">
        <v>0</v>
      </c>
      <c r="AN290" s="116">
        <v>0</v>
      </c>
      <c r="AO290" s="88">
        <v>55442.563486910833</v>
      </c>
      <c r="AP290" s="88">
        <v>56034.760317629916</v>
      </c>
      <c r="AQ290" s="116">
        <v>592.19683071908366</v>
      </c>
      <c r="AR290" s="88">
        <v>259813.47351116603</v>
      </c>
      <c r="AS290" s="88">
        <v>176821.33390088342</v>
      </c>
      <c r="AT290" s="118">
        <v>-82992.139610282611</v>
      </c>
      <c r="AU290" s="88">
        <v>21590.23510331141</v>
      </c>
      <c r="AV290" s="88">
        <v>13589.84</v>
      </c>
      <c r="AW290" s="94">
        <v>-8000.3951033114099</v>
      </c>
      <c r="AX290" s="88">
        <v>31085.969578280106</v>
      </c>
      <c r="AY290" s="88">
        <v>34549.07</v>
      </c>
      <c r="AZ290" s="117">
        <v>3463.1004217198933</v>
      </c>
      <c r="BA290" s="88">
        <v>10434.530558288729</v>
      </c>
      <c r="BB290" s="88">
        <v>56984</v>
      </c>
      <c r="BC290" s="94">
        <v>46549.46944171127</v>
      </c>
      <c r="BD290" s="88">
        <v>0</v>
      </c>
      <c r="BE290" s="88">
        <v>0</v>
      </c>
      <c r="BF290" s="95">
        <v>0</v>
      </c>
      <c r="BG290" s="88">
        <v>13015.178925387419</v>
      </c>
      <c r="BH290" s="88">
        <v>0</v>
      </c>
      <c r="BI290" s="94">
        <v>-13015.178925387419</v>
      </c>
      <c r="BJ290" s="88">
        <v>20593.328893503112</v>
      </c>
      <c r="BK290" s="88">
        <v>2231</v>
      </c>
      <c r="BL290" s="95">
        <v>-18362.328893503112</v>
      </c>
      <c r="BM290" s="88">
        <v>1236.6810000000003</v>
      </c>
      <c r="BN290" s="88">
        <v>506</v>
      </c>
      <c r="BO290" s="94">
        <v>-730.68100000000027</v>
      </c>
      <c r="BP290" s="91">
        <v>97955.924058770775</v>
      </c>
      <c r="BQ290" s="96">
        <v>107859.91</v>
      </c>
      <c r="BR290" s="94">
        <v>9903.985941229228</v>
      </c>
      <c r="BS290" s="88">
        <v>186125.6144093427</v>
      </c>
      <c r="BT290" s="88">
        <v>260873.42143982666</v>
      </c>
      <c r="BU290" s="116">
        <v>74747.807030483964</v>
      </c>
      <c r="BV290" s="88">
        <v>96133.089501642899</v>
      </c>
      <c r="BW290" s="88">
        <v>103901.82677808136</v>
      </c>
      <c r="BX290" s="116">
        <v>7768.7372764384636</v>
      </c>
      <c r="BY290" s="88">
        <v>52581.940927502379</v>
      </c>
      <c r="BZ290" s="88">
        <v>48189.28411579183</v>
      </c>
      <c r="CA290" s="116">
        <v>-4392.6568117105489</v>
      </c>
      <c r="CB290" s="88">
        <v>2551.0566347434569</v>
      </c>
      <c r="CC290" s="88">
        <v>2624.6122247069616</v>
      </c>
      <c r="CD290" s="116">
        <v>73.555589963504644</v>
      </c>
      <c r="CE290" s="88">
        <v>309.62163690497107</v>
      </c>
      <c r="CF290" s="88">
        <v>926.64419797712515</v>
      </c>
      <c r="CG290" s="116">
        <v>617.02256107215408</v>
      </c>
      <c r="CH290" s="88">
        <v>26996.515125123198</v>
      </c>
      <c r="CI290" s="88">
        <v>18822.350719231912</v>
      </c>
      <c r="CJ290" s="116">
        <v>-8174.1644058912862</v>
      </c>
      <c r="CK290" s="88">
        <v>0</v>
      </c>
      <c r="CL290" s="88">
        <v>0</v>
      </c>
      <c r="CM290" s="116">
        <v>0</v>
      </c>
      <c r="CN290" s="88">
        <v>26996.515125123198</v>
      </c>
      <c r="CO290" s="96">
        <v>18822.350719231912</v>
      </c>
      <c r="CP290" s="116">
        <v>-8174.1644058912862</v>
      </c>
      <c r="CQ290" s="119">
        <v>1058182.6299739901</v>
      </c>
      <c r="CR290" s="77">
        <v>1057086.582036444</v>
      </c>
      <c r="CS290" s="116">
        <v>-1096.0479375461582</v>
      </c>
      <c r="CT290" s="91">
        <v>1269819.1559687881</v>
      </c>
      <c r="CU290" s="98">
        <v>1268503.8984437326</v>
      </c>
      <c r="CV290" s="117">
        <v>-1315.2575250554364</v>
      </c>
      <c r="CW290" s="88">
        <v>52986.645809978916</v>
      </c>
      <c r="CX290" s="88">
        <v>54301.903335034527</v>
      </c>
      <c r="CY290" s="116">
        <v>1315.257525055611</v>
      </c>
      <c r="CZ290" s="99">
        <v>-1315.2575250557129</v>
      </c>
      <c r="DA290" s="8">
        <v>3</v>
      </c>
      <c r="DB290" s="100">
        <v>56391.1</v>
      </c>
      <c r="DC290" s="100">
        <v>0</v>
      </c>
      <c r="DD290" s="100">
        <v>31481.769999999997</v>
      </c>
      <c r="DE290" s="100">
        <v>0</v>
      </c>
      <c r="DF290" s="101">
        <v>32631.86420543096</v>
      </c>
      <c r="DG290" s="120">
        <v>15873669.621345203</v>
      </c>
      <c r="DH290" s="494">
        <v>20406.389429314942</v>
      </c>
      <c r="DI290" s="96">
        <f>VLOOKUP(A290,'[9]побудинковий звіт'!$A$9:$DQ$353,121,FALSE)</f>
        <v>0</v>
      </c>
      <c r="DJ290" s="103">
        <v>5.438579381905285</v>
      </c>
      <c r="DK290" s="103"/>
      <c r="DL290" s="103">
        <v>4.9063521981529528</v>
      </c>
      <c r="DM290" s="104">
        <v>24910.325142940779</v>
      </c>
      <c r="DN290" s="104">
        <v>0</v>
      </c>
      <c r="DO290" s="105">
        <v>24910.325142940779</v>
      </c>
      <c r="DP290" s="2"/>
      <c r="DQ290" s="104">
        <v>24905.52</v>
      </c>
      <c r="DR290" s="104">
        <v>0</v>
      </c>
      <c r="DS290" s="104">
        <v>24905.52</v>
      </c>
      <c r="DT290" s="106">
        <v>25083.447093741142</v>
      </c>
      <c r="DU290" s="104">
        <v>-177.92709374114202</v>
      </c>
      <c r="DV290" s="107">
        <v>1202</v>
      </c>
      <c r="DX290" s="77">
        <v>429323.27708392416</v>
      </c>
      <c r="DY290" s="77">
        <v>341617.4926810601</v>
      </c>
      <c r="DZ290" s="108">
        <v>31481.769999999997</v>
      </c>
      <c r="EB290" s="109">
        <v>3117761.6821339922</v>
      </c>
      <c r="ED290" s="110">
        <v>31515</v>
      </c>
      <c r="EE290" s="111">
        <v>64146.86420543096</v>
      </c>
      <c r="EG290" s="112">
        <v>55724.293693032509</v>
      </c>
      <c r="EI290" s="121">
        <v>5</v>
      </c>
      <c r="EJ290" s="77">
        <v>8074.3083393675752</v>
      </c>
      <c r="EN290" s="114" t="s">
        <v>549</v>
      </c>
    </row>
    <row r="291" spans="1:144" hidden="1" x14ac:dyDescent="0.3">
      <c r="A291" s="81">
        <v>150000719</v>
      </c>
      <c r="B291" s="82" t="s">
        <v>550</v>
      </c>
      <c r="C291" s="490" t="s">
        <v>902</v>
      </c>
      <c r="D291" s="84">
        <v>6211.0999999999995</v>
      </c>
      <c r="E291" s="115">
        <v>5975.2</v>
      </c>
      <c r="F291" s="104"/>
      <c r="G291" s="104">
        <v>235.9</v>
      </c>
      <c r="H291" s="88">
        <v>98807.962705098384</v>
      </c>
      <c r="I291" s="88">
        <v>95666.729646873617</v>
      </c>
      <c r="J291" s="116">
        <v>-3141.2330582247669</v>
      </c>
      <c r="K291" s="88">
        <v>21251.276773593858</v>
      </c>
      <c r="L291" s="88">
        <v>20673.246906718603</v>
      </c>
      <c r="M291" s="116">
        <v>-578.02986687525481</v>
      </c>
      <c r="N291" s="88">
        <v>39583.532470996739</v>
      </c>
      <c r="O291" s="88">
        <v>39579.903529901312</v>
      </c>
      <c r="P291" s="116">
        <v>-3.6289410954268533</v>
      </c>
      <c r="Q291" s="88">
        <v>0</v>
      </c>
      <c r="R291" s="88">
        <v>0</v>
      </c>
      <c r="S291" s="116">
        <v>0</v>
      </c>
      <c r="T291" s="88">
        <v>8176.4763300509085</v>
      </c>
      <c r="U291" s="88">
        <v>6766.3135692255028</v>
      </c>
      <c r="V291" s="116">
        <v>-1410.1627608254057</v>
      </c>
      <c r="W291" s="88">
        <v>84907.46123018334</v>
      </c>
      <c r="X291" s="88">
        <v>82861.103245148261</v>
      </c>
      <c r="Y291" s="116">
        <v>-2046.3579850350798</v>
      </c>
      <c r="Z291" s="88">
        <v>6707.88</v>
      </c>
      <c r="AA291" s="88">
        <v>0</v>
      </c>
      <c r="AB291" s="116">
        <v>-6707.88</v>
      </c>
      <c r="AC291" s="88">
        <v>130694.58969898347</v>
      </c>
      <c r="AD291" s="88">
        <v>146946.63402155635</v>
      </c>
      <c r="AE291" s="117">
        <v>16252.044322572881</v>
      </c>
      <c r="AF291" s="91">
        <v>390129.17920890672</v>
      </c>
      <c r="AG291" s="92">
        <v>392493.9309194237</v>
      </c>
      <c r="AH291" s="116">
        <v>2364.7517105169827</v>
      </c>
      <c r="AI291" s="88">
        <v>0</v>
      </c>
      <c r="AJ291" s="88">
        <v>0</v>
      </c>
      <c r="AK291" s="116">
        <v>0</v>
      </c>
      <c r="AL291" s="88">
        <v>0</v>
      </c>
      <c r="AM291" s="88">
        <v>0</v>
      </c>
      <c r="AN291" s="116">
        <v>0</v>
      </c>
      <c r="AO291" s="88">
        <v>70523.799431284337</v>
      </c>
      <c r="AP291" s="88">
        <v>71856.83457550731</v>
      </c>
      <c r="AQ291" s="116">
        <v>1333.035144222973</v>
      </c>
      <c r="AR291" s="88">
        <v>279890.02791085449</v>
      </c>
      <c r="AS291" s="88">
        <v>387373.40478843352</v>
      </c>
      <c r="AT291" s="118">
        <v>107483.37687757902</v>
      </c>
      <c r="AU291" s="88">
        <v>28519.291208939212</v>
      </c>
      <c r="AV291" s="88">
        <v>12111</v>
      </c>
      <c r="AW291" s="94">
        <v>-16408.291208939212</v>
      </c>
      <c r="AX291" s="88">
        <v>41467.603065922325</v>
      </c>
      <c r="AY291" s="88">
        <v>4456.4727596678395</v>
      </c>
      <c r="AZ291" s="117">
        <v>-37011.130306254483</v>
      </c>
      <c r="BA291" s="88">
        <v>13959.613590366282</v>
      </c>
      <c r="BB291" s="88">
        <v>8895</v>
      </c>
      <c r="BC291" s="94">
        <v>-5064.6135903662816</v>
      </c>
      <c r="BD291" s="88">
        <v>0</v>
      </c>
      <c r="BE291" s="88">
        <v>0</v>
      </c>
      <c r="BF291" s="95">
        <v>0</v>
      </c>
      <c r="BG291" s="88">
        <v>19741.755194960177</v>
      </c>
      <c r="BH291" s="88">
        <v>6347</v>
      </c>
      <c r="BI291" s="94">
        <v>-13394.755194960177</v>
      </c>
      <c r="BJ291" s="88">
        <v>34727.672919959557</v>
      </c>
      <c r="BK291" s="88">
        <v>7052.1014713253662</v>
      </c>
      <c r="BL291" s="95">
        <v>-27675.571448634189</v>
      </c>
      <c r="BM291" s="88">
        <v>1676.97</v>
      </c>
      <c r="BN291" s="88">
        <v>0</v>
      </c>
      <c r="BO291" s="94">
        <v>-1676.97</v>
      </c>
      <c r="BP291" s="91">
        <v>140092.90598014757</v>
      </c>
      <c r="BQ291" s="96">
        <v>38861.574230993203</v>
      </c>
      <c r="BR291" s="94">
        <v>-101231.33174915437</v>
      </c>
      <c r="BS291" s="88">
        <v>302550.72298866225</v>
      </c>
      <c r="BT291" s="88">
        <v>360546.14031007816</v>
      </c>
      <c r="BU291" s="116">
        <v>57995.417321415909</v>
      </c>
      <c r="BV291" s="88">
        <v>143081.13406827053</v>
      </c>
      <c r="BW291" s="88">
        <v>151159.44922911839</v>
      </c>
      <c r="BX291" s="116">
        <v>8078.3151608478511</v>
      </c>
      <c r="BY291" s="88">
        <v>77439.321307366001</v>
      </c>
      <c r="BZ291" s="88">
        <v>70437.23785489038</v>
      </c>
      <c r="CA291" s="116">
        <v>-7002.083452475621</v>
      </c>
      <c r="CB291" s="88">
        <v>15410.933130485222</v>
      </c>
      <c r="CC291" s="88">
        <v>15855.282449454757</v>
      </c>
      <c r="CD291" s="116">
        <v>444.34931896953458</v>
      </c>
      <c r="CE291" s="88">
        <v>1870.42430854293</v>
      </c>
      <c r="CF291" s="88">
        <v>2186.0476795541581</v>
      </c>
      <c r="CG291" s="116">
        <v>315.62337101122807</v>
      </c>
      <c r="CH291" s="88">
        <v>95180.034247376621</v>
      </c>
      <c r="CI291" s="88">
        <v>87533.195337767553</v>
      </c>
      <c r="CJ291" s="116">
        <v>-7646.8389096090687</v>
      </c>
      <c r="CK291" s="88">
        <v>0</v>
      </c>
      <c r="CL291" s="88">
        <v>0</v>
      </c>
      <c r="CM291" s="116">
        <v>0</v>
      </c>
      <c r="CN291" s="88">
        <v>95180.034247376621</v>
      </c>
      <c r="CO291" s="96">
        <v>87533.195337767553</v>
      </c>
      <c r="CP291" s="116">
        <v>-7646.8389096090687</v>
      </c>
      <c r="CQ291" s="119">
        <v>1516168.4825818965</v>
      </c>
      <c r="CR291" s="77">
        <v>1578303.0973752211</v>
      </c>
      <c r="CS291" s="116">
        <v>62134.61479332461</v>
      </c>
      <c r="CT291" s="91">
        <v>1819402.1790982757</v>
      </c>
      <c r="CU291" s="98">
        <v>1893963.7168502652</v>
      </c>
      <c r="CV291" s="117">
        <v>74561.537751989439</v>
      </c>
      <c r="CW291" s="88">
        <v>80256.091832677776</v>
      </c>
      <c r="CX291" s="88">
        <v>5694.5540806883546</v>
      </c>
      <c r="CY291" s="116">
        <v>-74561.537751989425</v>
      </c>
      <c r="CZ291" s="99">
        <v>74561.537751989279</v>
      </c>
      <c r="DA291" s="8">
        <v>3</v>
      </c>
      <c r="DB291" s="100">
        <v>147018.32999999999</v>
      </c>
      <c r="DC291" s="100">
        <v>2148</v>
      </c>
      <c r="DD291" s="100">
        <v>112576.53999999998</v>
      </c>
      <c r="DE291" s="100">
        <v>932</v>
      </c>
      <c r="DF291" s="101">
        <v>67791.040740843397</v>
      </c>
      <c r="DG291" s="120">
        <v>22795899.251171444</v>
      </c>
      <c r="DH291" s="494">
        <v>26621.020046294481</v>
      </c>
      <c r="DI291" s="96">
        <f>VLOOKUP(A291,'[9]побудинковий звіт'!$A$9:$DQ$353,121,FALSE)</f>
        <v>0</v>
      </c>
      <c r="DJ291" s="103">
        <v>5.7645850492323483</v>
      </c>
      <c r="DK291" s="103"/>
      <c r="DL291" s="103">
        <v>5.1547427731802626</v>
      </c>
      <c r="DM291" s="104">
        <v>34444.548586173129</v>
      </c>
      <c r="DN291" s="104">
        <v>1216.0038201932239</v>
      </c>
      <c r="DO291" s="105">
        <v>35660.552406366354</v>
      </c>
      <c r="DP291" s="2"/>
      <c r="DQ291" s="104">
        <v>34441.79</v>
      </c>
      <c r="DR291" s="104">
        <v>1216</v>
      </c>
      <c r="DS291" s="104">
        <v>35657.79</v>
      </c>
      <c r="DT291" s="106">
        <v>35934.864347953779</v>
      </c>
      <c r="DU291" s="104">
        <v>-277.07434795377776</v>
      </c>
      <c r="DV291" s="107">
        <v>1532.0000000000002</v>
      </c>
      <c r="DX291" s="77">
        <v>503979.52066920249</v>
      </c>
      <c r="DY291" s="77">
        <v>511481.97482331208</v>
      </c>
      <c r="DZ291" s="108">
        <v>113508.53999999998</v>
      </c>
      <c r="EB291" s="109">
        <v>3358680.3349302541</v>
      </c>
      <c r="ED291" s="110">
        <v>-66729</v>
      </c>
      <c r="EE291" s="111">
        <v>1062.0407408433966</v>
      </c>
      <c r="EG291" s="112">
        <v>67659.573202134532</v>
      </c>
      <c r="EI291" s="121">
        <v>5</v>
      </c>
      <c r="EJ291" s="77">
        <v>9589.6627331877171</v>
      </c>
      <c r="EN291" s="114" t="s">
        <v>551</v>
      </c>
    </row>
    <row r="292" spans="1:144" hidden="1" x14ac:dyDescent="0.3">
      <c r="A292" s="81">
        <v>150000716</v>
      </c>
      <c r="B292" s="82" t="s">
        <v>552</v>
      </c>
      <c r="C292" s="490" t="s">
        <v>903</v>
      </c>
      <c r="D292" s="84">
        <v>3177.82</v>
      </c>
      <c r="E292" s="115">
        <v>2685</v>
      </c>
      <c r="F292" s="104"/>
      <c r="G292" s="104">
        <v>492.82</v>
      </c>
      <c r="H292" s="88">
        <v>56168.298785346276</v>
      </c>
      <c r="I292" s="88">
        <v>54058.438423853739</v>
      </c>
      <c r="J292" s="116">
        <v>-2109.8603614925378</v>
      </c>
      <c r="K292" s="88">
        <v>10680.998799452933</v>
      </c>
      <c r="L292" s="88">
        <v>10372.650366864942</v>
      </c>
      <c r="M292" s="116">
        <v>-308.34843258799083</v>
      </c>
      <c r="N292" s="88">
        <v>20373.040142605867</v>
      </c>
      <c r="O292" s="88">
        <v>20369.761748546553</v>
      </c>
      <c r="P292" s="116">
        <v>-3.2783940593144507</v>
      </c>
      <c r="Q292" s="88">
        <v>0</v>
      </c>
      <c r="R292" s="88">
        <v>0</v>
      </c>
      <c r="S292" s="116">
        <v>0</v>
      </c>
      <c r="T292" s="88">
        <v>0</v>
      </c>
      <c r="U292" s="88">
        <v>0</v>
      </c>
      <c r="V292" s="116">
        <v>0</v>
      </c>
      <c r="W292" s="88">
        <v>30314.795397836224</v>
      </c>
      <c r="X292" s="88">
        <v>31100.983132634479</v>
      </c>
      <c r="Y292" s="116">
        <v>786.18773479825541</v>
      </c>
      <c r="Z292" s="88">
        <v>3457.4255999999996</v>
      </c>
      <c r="AA292" s="88">
        <v>0</v>
      </c>
      <c r="AB292" s="116">
        <v>-3457.4255999999996</v>
      </c>
      <c r="AC292" s="88">
        <v>67804.442098050888</v>
      </c>
      <c r="AD292" s="88">
        <v>75211.684205118334</v>
      </c>
      <c r="AE292" s="117">
        <v>7407.2421070674463</v>
      </c>
      <c r="AF292" s="91">
        <v>188799.00082329218</v>
      </c>
      <c r="AG292" s="92">
        <v>191113.51787701805</v>
      </c>
      <c r="AH292" s="116">
        <v>2314.5170537258673</v>
      </c>
      <c r="AI292" s="88">
        <v>0</v>
      </c>
      <c r="AJ292" s="88">
        <v>0</v>
      </c>
      <c r="AK292" s="116">
        <v>0</v>
      </c>
      <c r="AL292" s="88">
        <v>0</v>
      </c>
      <c r="AM292" s="88">
        <v>0</v>
      </c>
      <c r="AN292" s="116">
        <v>0</v>
      </c>
      <c r="AO292" s="88">
        <v>33371.186177297634</v>
      </c>
      <c r="AP292" s="88">
        <v>33153.386644865182</v>
      </c>
      <c r="AQ292" s="116">
        <v>-217.79953243245109</v>
      </c>
      <c r="AR292" s="88">
        <v>179642.93790916403</v>
      </c>
      <c r="AS292" s="88">
        <v>226587.74000000002</v>
      </c>
      <c r="AT292" s="118">
        <v>46944.80209083599</v>
      </c>
      <c r="AU292" s="88">
        <v>17480.820691628385</v>
      </c>
      <c r="AV292" s="88">
        <v>7055</v>
      </c>
      <c r="AW292" s="94">
        <v>-10425.820691628385</v>
      </c>
      <c r="AX292" s="88">
        <v>20841.758884874398</v>
      </c>
      <c r="AY292" s="88">
        <v>3229</v>
      </c>
      <c r="AZ292" s="117">
        <v>-17612.758884874398</v>
      </c>
      <c r="BA292" s="88">
        <v>7434.9621752569974</v>
      </c>
      <c r="BB292" s="88">
        <v>8481</v>
      </c>
      <c r="BC292" s="94">
        <v>1046.0378247430026</v>
      </c>
      <c r="BD292" s="88">
        <v>0</v>
      </c>
      <c r="BE292" s="88">
        <v>0</v>
      </c>
      <c r="BF292" s="95">
        <v>0</v>
      </c>
      <c r="BG292" s="88">
        <v>0</v>
      </c>
      <c r="BH292" s="88">
        <v>0</v>
      </c>
      <c r="BI292" s="94">
        <v>0</v>
      </c>
      <c r="BJ292" s="88">
        <v>10962.463439474785</v>
      </c>
      <c r="BK292" s="88">
        <v>4061</v>
      </c>
      <c r="BL292" s="95">
        <v>-6901.4634394747845</v>
      </c>
      <c r="BM292" s="88">
        <v>864.35639999999989</v>
      </c>
      <c r="BN292" s="88">
        <v>0</v>
      </c>
      <c r="BO292" s="94">
        <v>-864.35639999999989</v>
      </c>
      <c r="BP292" s="91">
        <v>57584.361591234563</v>
      </c>
      <c r="BQ292" s="96">
        <v>22826</v>
      </c>
      <c r="BR292" s="94">
        <v>-34758.361591234563</v>
      </c>
      <c r="BS292" s="88">
        <v>67393.257960128409</v>
      </c>
      <c r="BT292" s="88">
        <v>110453.66317795785</v>
      </c>
      <c r="BU292" s="116">
        <v>43060.405217829437</v>
      </c>
      <c r="BV292" s="88">
        <v>85148.093152271191</v>
      </c>
      <c r="BW292" s="88">
        <v>89558.956791194913</v>
      </c>
      <c r="BX292" s="116">
        <v>4410.8636389237217</v>
      </c>
      <c r="BY292" s="88">
        <v>36985.226596329179</v>
      </c>
      <c r="BZ292" s="88">
        <v>22744.05143193611</v>
      </c>
      <c r="CA292" s="116">
        <v>-14241.175164393069</v>
      </c>
      <c r="CB292" s="88">
        <v>8409.5581964318044</v>
      </c>
      <c r="CC292" s="88">
        <v>8652.0341987464981</v>
      </c>
      <c r="CD292" s="116">
        <v>242.47600231469369</v>
      </c>
      <c r="CE292" s="88">
        <v>1020.6677260572368</v>
      </c>
      <c r="CF292" s="88">
        <v>0</v>
      </c>
      <c r="CG292" s="116">
        <v>-1020.6677260572368</v>
      </c>
      <c r="CH292" s="88">
        <v>31855.026439154892</v>
      </c>
      <c r="CI292" s="88">
        <v>25415.420258823859</v>
      </c>
      <c r="CJ292" s="116">
        <v>-6439.6061803310331</v>
      </c>
      <c r="CK292" s="88">
        <v>0</v>
      </c>
      <c r="CL292" s="88">
        <v>0</v>
      </c>
      <c r="CM292" s="116">
        <v>0</v>
      </c>
      <c r="CN292" s="88">
        <v>31855.026439154892</v>
      </c>
      <c r="CO292" s="96">
        <v>25415.420258823859</v>
      </c>
      <c r="CP292" s="116">
        <v>-6439.6061803310331</v>
      </c>
      <c r="CQ292" s="119">
        <v>690209.31657136115</v>
      </c>
      <c r="CR292" s="77">
        <v>730504.77038054261</v>
      </c>
      <c r="CS292" s="116">
        <v>40295.453809181461</v>
      </c>
      <c r="CT292" s="91">
        <v>828251.17988563341</v>
      </c>
      <c r="CU292" s="98">
        <v>876605.72445665114</v>
      </c>
      <c r="CV292" s="117">
        <v>48354.54457101773</v>
      </c>
      <c r="CW292" s="88">
        <v>40557.713712212295</v>
      </c>
      <c r="CX292" s="88">
        <v>-7796.8308588052896</v>
      </c>
      <c r="CY292" s="116">
        <v>-48354.544571017585</v>
      </c>
      <c r="CZ292" s="99">
        <v>48354.544571017439</v>
      </c>
      <c r="DA292" s="8">
        <v>3</v>
      </c>
      <c r="DB292" s="100">
        <v>19259.2</v>
      </c>
      <c r="DC292" s="100">
        <v>15083.949999999999</v>
      </c>
      <c r="DD292" s="100">
        <v>5105.5</v>
      </c>
      <c r="DE292" s="100">
        <v>12894.649999999998</v>
      </c>
      <c r="DF292" s="101">
        <v>-1004.5544368296978</v>
      </c>
      <c r="DG292" s="120">
        <v>10425706.723174147</v>
      </c>
      <c r="DH292" s="494">
        <v>11962.350854247672</v>
      </c>
      <c r="DI292" s="96">
        <f>VLOOKUP(A292,'[9]побудинковий звіт'!$A$9:$DQ$353,121,FALSE)</f>
        <v>0</v>
      </c>
      <c r="DJ292" s="103">
        <v>5.271166016720386</v>
      </c>
      <c r="DK292" s="103"/>
      <c r="DL292" s="103">
        <v>4.4423680694273306</v>
      </c>
      <c r="DM292" s="104">
        <v>14153.080754894236</v>
      </c>
      <c r="DN292" s="104">
        <v>2189.2878319751771</v>
      </c>
      <c r="DO292" s="105">
        <v>16342.368586869412</v>
      </c>
      <c r="DP292" s="2"/>
      <c r="DQ292" s="104">
        <v>14153.7</v>
      </c>
      <c r="DR292" s="104">
        <v>2189.3000000000002</v>
      </c>
      <c r="DS292" s="104">
        <v>16343</v>
      </c>
      <c r="DT292" s="106">
        <v>16469.308263903411</v>
      </c>
      <c r="DU292" s="104">
        <v>-126.30826390341099</v>
      </c>
      <c r="DV292" s="107">
        <v>1102</v>
      </c>
      <c r="DX292" s="77">
        <v>284672.75940047833</v>
      </c>
      <c r="DY292" s="77">
        <v>299296.48800000001</v>
      </c>
      <c r="DZ292" s="108">
        <v>18000.149999999998</v>
      </c>
      <c r="EB292" s="109">
        <v>2155715.2549099685</v>
      </c>
      <c r="ED292" s="110">
        <v>-24113</v>
      </c>
      <c r="EE292" s="111">
        <v>-25117.554436829698</v>
      </c>
      <c r="EG292" s="112">
        <v>-35860.073594274203</v>
      </c>
      <c r="EI292" s="121">
        <v>5</v>
      </c>
      <c r="EJ292" s="77">
        <v>5524.3384675463685</v>
      </c>
      <c r="EN292" s="114" t="s">
        <v>553</v>
      </c>
    </row>
    <row r="293" spans="1:144" hidden="1" x14ac:dyDescent="0.3">
      <c r="A293" s="81">
        <v>150000717</v>
      </c>
      <c r="B293" s="82" t="s">
        <v>554</v>
      </c>
      <c r="C293" s="490" t="s">
        <v>904</v>
      </c>
      <c r="D293" s="84">
        <v>3167.6</v>
      </c>
      <c r="E293" s="115">
        <v>2595.6999999999998</v>
      </c>
      <c r="F293" s="104"/>
      <c r="G293" s="104">
        <v>571.9</v>
      </c>
      <c r="H293" s="88">
        <v>55079.866823944278</v>
      </c>
      <c r="I293" s="88">
        <v>52977.911237082364</v>
      </c>
      <c r="J293" s="116">
        <v>-2101.9555868619136</v>
      </c>
      <c r="K293" s="88">
        <v>10680.998799452933</v>
      </c>
      <c r="L293" s="88">
        <v>10371.397919411815</v>
      </c>
      <c r="M293" s="116">
        <v>-309.60088004111822</v>
      </c>
      <c r="N293" s="88">
        <v>20313.586882940264</v>
      </c>
      <c r="O293" s="88">
        <v>20309.997226101827</v>
      </c>
      <c r="P293" s="116">
        <v>-3.5896568384378043</v>
      </c>
      <c r="Q293" s="88">
        <v>0</v>
      </c>
      <c r="R293" s="88">
        <v>0</v>
      </c>
      <c r="S293" s="116">
        <v>0</v>
      </c>
      <c r="T293" s="88">
        <v>0</v>
      </c>
      <c r="U293" s="88">
        <v>0</v>
      </c>
      <c r="V293" s="116">
        <v>0</v>
      </c>
      <c r="W293" s="88">
        <v>30373.202545637243</v>
      </c>
      <c r="X293" s="88">
        <v>31050.84452629292</v>
      </c>
      <c r="Y293" s="116">
        <v>677.64198065567689</v>
      </c>
      <c r="Z293" s="88">
        <v>3418.5564000000004</v>
      </c>
      <c r="AA293" s="88">
        <v>0</v>
      </c>
      <c r="AB293" s="116">
        <v>-3418.5564000000004</v>
      </c>
      <c r="AC293" s="88">
        <v>67716.75315099553</v>
      </c>
      <c r="AD293" s="88">
        <v>74900.971430726349</v>
      </c>
      <c r="AE293" s="117">
        <v>7184.2182797308196</v>
      </c>
      <c r="AF293" s="91">
        <v>187582.96460297026</v>
      </c>
      <c r="AG293" s="92">
        <v>189611.12233961525</v>
      </c>
      <c r="AH293" s="116">
        <v>2028.1577366449928</v>
      </c>
      <c r="AI293" s="88">
        <v>0</v>
      </c>
      <c r="AJ293" s="88">
        <v>0</v>
      </c>
      <c r="AK293" s="116">
        <v>0</v>
      </c>
      <c r="AL293" s="88">
        <v>0</v>
      </c>
      <c r="AM293" s="88">
        <v>0</v>
      </c>
      <c r="AN293" s="116">
        <v>0</v>
      </c>
      <c r="AO293" s="88">
        <v>31653.184481860248</v>
      </c>
      <c r="AP293" s="88">
        <v>31269.911982326848</v>
      </c>
      <c r="AQ293" s="116">
        <v>-383.27249953339924</v>
      </c>
      <c r="AR293" s="88">
        <v>168058.446027297</v>
      </c>
      <c r="AS293" s="88">
        <v>162187.55737747645</v>
      </c>
      <c r="AT293" s="118">
        <v>-5870.8886498205538</v>
      </c>
      <c r="AU293" s="88">
        <v>17395.620677540112</v>
      </c>
      <c r="AV293" s="88">
        <v>3367</v>
      </c>
      <c r="AW293" s="94">
        <v>-14028.620677540112</v>
      </c>
      <c r="AX293" s="88">
        <v>20841.758884874398</v>
      </c>
      <c r="AY293" s="88">
        <v>10867</v>
      </c>
      <c r="AZ293" s="117">
        <v>-9974.7588848743981</v>
      </c>
      <c r="BA293" s="88">
        <v>7469.67214217932</v>
      </c>
      <c r="BB293" s="88">
        <v>12027.548228440213</v>
      </c>
      <c r="BC293" s="94">
        <v>4557.8760862608933</v>
      </c>
      <c r="BD293" s="88">
        <v>0</v>
      </c>
      <c r="BE293" s="88">
        <v>0</v>
      </c>
      <c r="BF293" s="95">
        <v>0</v>
      </c>
      <c r="BG293" s="88">
        <v>0</v>
      </c>
      <c r="BH293" s="88">
        <v>0</v>
      </c>
      <c r="BI293" s="94">
        <v>0</v>
      </c>
      <c r="BJ293" s="88">
        <v>10968.304583401881</v>
      </c>
      <c r="BK293" s="88">
        <v>3365</v>
      </c>
      <c r="BL293" s="95">
        <v>-7603.3045834018812</v>
      </c>
      <c r="BM293" s="88">
        <v>854.6391000000001</v>
      </c>
      <c r="BN293" s="88">
        <v>0</v>
      </c>
      <c r="BO293" s="94">
        <v>-854.6391000000001</v>
      </c>
      <c r="BP293" s="91">
        <v>57529.995387995717</v>
      </c>
      <c r="BQ293" s="96">
        <v>29626.548228440213</v>
      </c>
      <c r="BR293" s="94">
        <v>-27903.447159555504</v>
      </c>
      <c r="BS293" s="88">
        <v>122268.23396607151</v>
      </c>
      <c r="BT293" s="88">
        <v>152519.35836295024</v>
      </c>
      <c r="BU293" s="116">
        <v>30251.124396878731</v>
      </c>
      <c r="BV293" s="88">
        <v>84096.210024729924</v>
      </c>
      <c r="BW293" s="88">
        <v>88258.933704197698</v>
      </c>
      <c r="BX293" s="116">
        <v>4162.7236794677738</v>
      </c>
      <c r="BY293" s="88">
        <v>37480.63870316172</v>
      </c>
      <c r="BZ293" s="88">
        <v>30537.966673917217</v>
      </c>
      <c r="CA293" s="116">
        <v>-6942.6720292445025</v>
      </c>
      <c r="CB293" s="88">
        <v>8163.3812311790616</v>
      </c>
      <c r="CC293" s="88">
        <v>8398.759119062277</v>
      </c>
      <c r="CD293" s="116">
        <v>235.37788788321541</v>
      </c>
      <c r="CE293" s="88">
        <v>990.78923809590731</v>
      </c>
      <c r="CF293" s="88">
        <v>0</v>
      </c>
      <c r="CG293" s="116">
        <v>-990.78923809590731</v>
      </c>
      <c r="CH293" s="88">
        <v>39425.585954418973</v>
      </c>
      <c r="CI293" s="88">
        <v>25680.257557883844</v>
      </c>
      <c r="CJ293" s="116">
        <v>-13745.328396535129</v>
      </c>
      <c r="CK293" s="88">
        <v>0</v>
      </c>
      <c r="CL293" s="88">
        <v>0</v>
      </c>
      <c r="CM293" s="116">
        <v>0</v>
      </c>
      <c r="CN293" s="88">
        <v>39425.585954418973</v>
      </c>
      <c r="CO293" s="96">
        <v>25680.257557883844</v>
      </c>
      <c r="CP293" s="116">
        <v>-13745.328396535129</v>
      </c>
      <c r="CQ293" s="119">
        <v>737249.42961778038</v>
      </c>
      <c r="CR293" s="77">
        <v>718090.41534587019</v>
      </c>
      <c r="CS293" s="116">
        <v>-19159.014271910186</v>
      </c>
      <c r="CT293" s="91">
        <v>884699.31554133643</v>
      </c>
      <c r="CU293" s="98">
        <v>861708.49841504416</v>
      </c>
      <c r="CV293" s="117">
        <v>-22990.81712629227</v>
      </c>
      <c r="CW293" s="88">
        <v>44144.796357459607</v>
      </c>
      <c r="CX293" s="88">
        <v>67135.613483752008</v>
      </c>
      <c r="CY293" s="116">
        <v>22990.817126292401</v>
      </c>
      <c r="CZ293" s="99">
        <v>-22990.817126292168</v>
      </c>
      <c r="DA293" s="8">
        <v>3</v>
      </c>
      <c r="DB293" s="100">
        <v>25972.95</v>
      </c>
      <c r="DC293" s="100">
        <v>13253.769999999999</v>
      </c>
      <c r="DD293" s="100">
        <v>11384.53</v>
      </c>
      <c r="DE293" s="100">
        <v>10523.999999999998</v>
      </c>
      <c r="DF293" s="101">
        <v>-72322.86160614551</v>
      </c>
      <c r="DG293" s="120">
        <v>11146129.342785552</v>
      </c>
      <c r="DH293" s="494">
        <v>11564.496876115709</v>
      </c>
      <c r="DI293" s="96">
        <f>VLOOKUP(A293,'[9]побудинковий звіт'!$A$9:$DQ$353,121,FALSE)</f>
        <v>0</v>
      </c>
      <c r="DJ293" s="103">
        <v>5.6199840461890558</v>
      </c>
      <c r="DK293" s="103"/>
      <c r="DL293" s="103">
        <v>4.7731792545017298</v>
      </c>
      <c r="DM293" s="104">
        <v>14587.792588692932</v>
      </c>
      <c r="DN293" s="104">
        <v>2729.7812156495393</v>
      </c>
      <c r="DO293" s="105">
        <v>17317.573804342472</v>
      </c>
      <c r="DP293" s="2"/>
      <c r="DQ293" s="104">
        <v>14588.42</v>
      </c>
      <c r="DR293" s="104">
        <v>2729.77</v>
      </c>
      <c r="DS293" s="104">
        <v>17318.189999999999</v>
      </c>
      <c r="DT293" s="106">
        <v>17471.420211029083</v>
      </c>
      <c r="DU293" s="104">
        <v>-153.23021102908388</v>
      </c>
      <c r="DV293" s="107">
        <v>1102</v>
      </c>
      <c r="DX293" s="77">
        <v>270706.12969835126</v>
      </c>
      <c r="DY293" s="77">
        <v>230176.92672710001</v>
      </c>
      <c r="DZ293" s="108">
        <v>21908.53</v>
      </c>
      <c r="EB293" s="109">
        <v>2016701.352327564</v>
      </c>
      <c r="ED293" s="110">
        <v>39078</v>
      </c>
      <c r="EE293" s="111">
        <v>-33244.86160614551</v>
      </c>
      <c r="EG293" s="112">
        <v>10739.570566876835</v>
      </c>
      <c r="EI293" s="121">
        <v>5</v>
      </c>
      <c r="EJ293" s="77">
        <v>5117.8513542715482</v>
      </c>
      <c r="EN293" s="114" t="s">
        <v>555</v>
      </c>
    </row>
    <row r="294" spans="1:144" hidden="1" x14ac:dyDescent="0.3">
      <c r="A294" s="81">
        <v>150000718</v>
      </c>
      <c r="B294" s="82" t="s">
        <v>556</v>
      </c>
      <c r="C294" s="490" t="s">
        <v>905</v>
      </c>
      <c r="D294" s="84">
        <v>4456.6000000000004</v>
      </c>
      <c r="E294" s="115">
        <v>4456.6000000000004</v>
      </c>
      <c r="F294" s="104"/>
      <c r="G294" s="104">
        <v>0</v>
      </c>
      <c r="H294" s="88">
        <v>71935.756687951696</v>
      </c>
      <c r="I294" s="88">
        <v>69655.194785311221</v>
      </c>
      <c r="J294" s="116">
        <v>-2280.5619026404747</v>
      </c>
      <c r="K294" s="88">
        <v>15796.292672689402</v>
      </c>
      <c r="L294" s="88">
        <v>15329.726638014374</v>
      </c>
      <c r="M294" s="116">
        <v>-466.56603467502828</v>
      </c>
      <c r="N294" s="88">
        <v>28957.792040215598</v>
      </c>
      <c r="O294" s="88">
        <v>28953.125742549291</v>
      </c>
      <c r="P294" s="116">
        <v>-4.666297666306491</v>
      </c>
      <c r="Q294" s="88">
        <v>0</v>
      </c>
      <c r="R294" s="88">
        <v>0</v>
      </c>
      <c r="S294" s="116">
        <v>0</v>
      </c>
      <c r="T294" s="88">
        <v>5282.6772205599073</v>
      </c>
      <c r="U294" s="88">
        <v>4371.5726435084225</v>
      </c>
      <c r="V294" s="116">
        <v>-911.10457705148474</v>
      </c>
      <c r="W294" s="88">
        <v>55931.38240127988</v>
      </c>
      <c r="X294" s="88">
        <v>53236.55436284664</v>
      </c>
      <c r="Y294" s="116">
        <v>-2694.8280384332393</v>
      </c>
      <c r="Z294" s="88">
        <v>4813.2359999999999</v>
      </c>
      <c r="AA294" s="88">
        <v>0</v>
      </c>
      <c r="AB294" s="116">
        <v>-4813.2359999999999</v>
      </c>
      <c r="AC294" s="88">
        <v>93306.720257987734</v>
      </c>
      <c r="AD294" s="88">
        <v>105438.96409752312</v>
      </c>
      <c r="AE294" s="117">
        <v>12132.243839535382</v>
      </c>
      <c r="AF294" s="91">
        <v>276023.85728068423</v>
      </c>
      <c r="AG294" s="92">
        <v>276985.13826975308</v>
      </c>
      <c r="AH294" s="116">
        <v>961.28098906885134</v>
      </c>
      <c r="AI294" s="88">
        <v>0</v>
      </c>
      <c r="AJ294" s="88">
        <v>0</v>
      </c>
      <c r="AK294" s="116">
        <v>0</v>
      </c>
      <c r="AL294" s="88">
        <v>0</v>
      </c>
      <c r="AM294" s="88">
        <v>0</v>
      </c>
      <c r="AN294" s="116">
        <v>0</v>
      </c>
      <c r="AO294" s="88">
        <v>31601.457761454927</v>
      </c>
      <c r="AP294" s="88">
        <v>43110.685000049358</v>
      </c>
      <c r="AQ294" s="116">
        <v>11509.227238594431</v>
      </c>
      <c r="AR294" s="88">
        <v>238957.75950302664</v>
      </c>
      <c r="AS294" s="88">
        <v>286340.51155052503</v>
      </c>
      <c r="AT294" s="118">
        <v>47382.75204749839</v>
      </c>
      <c r="AU294" s="88">
        <v>21012.314124989112</v>
      </c>
      <c r="AV294" s="88">
        <v>7473</v>
      </c>
      <c r="AW294" s="94">
        <v>-13539.314124989112</v>
      </c>
      <c r="AX294" s="88">
        <v>30823.103341474081</v>
      </c>
      <c r="AY294" s="88">
        <v>8138</v>
      </c>
      <c r="AZ294" s="117">
        <v>-22685.103341474081</v>
      </c>
      <c r="BA294" s="88">
        <v>10130.227939668966</v>
      </c>
      <c r="BB294" s="88">
        <v>25248</v>
      </c>
      <c r="BC294" s="94">
        <v>15117.772060331034</v>
      </c>
      <c r="BD294" s="88">
        <v>0</v>
      </c>
      <c r="BE294" s="88">
        <v>0</v>
      </c>
      <c r="BF294" s="95">
        <v>0</v>
      </c>
      <c r="BG294" s="88">
        <v>12753.02224462766</v>
      </c>
      <c r="BH294" s="88">
        <v>0</v>
      </c>
      <c r="BI294" s="94">
        <v>-12753.02224462766</v>
      </c>
      <c r="BJ294" s="88">
        <v>19758.243208508771</v>
      </c>
      <c r="BK294" s="88">
        <v>2573.2862631079624</v>
      </c>
      <c r="BL294" s="95">
        <v>-17184.956945400809</v>
      </c>
      <c r="BM294" s="88">
        <v>1203.309</v>
      </c>
      <c r="BN294" s="88">
        <v>0</v>
      </c>
      <c r="BO294" s="94">
        <v>-1203.309</v>
      </c>
      <c r="BP294" s="91">
        <v>95680.219859268589</v>
      </c>
      <c r="BQ294" s="96">
        <v>43432.286263107962</v>
      </c>
      <c r="BR294" s="94">
        <v>-52247.933596160627</v>
      </c>
      <c r="BS294" s="88">
        <v>187935.92645712986</v>
      </c>
      <c r="BT294" s="88">
        <v>233051.33801952575</v>
      </c>
      <c r="BU294" s="116">
        <v>45115.411562395893</v>
      </c>
      <c r="BV294" s="88">
        <v>106121.80265164525</v>
      </c>
      <c r="BW294" s="88">
        <v>113594.44308731091</v>
      </c>
      <c r="BX294" s="116">
        <v>7472.6404356656567</v>
      </c>
      <c r="BY294" s="88">
        <v>41757.28589561335</v>
      </c>
      <c r="BZ294" s="88">
        <v>43176.121713188375</v>
      </c>
      <c r="CA294" s="116">
        <v>1418.8358175750254</v>
      </c>
      <c r="CB294" s="88">
        <v>10739.948432269955</v>
      </c>
      <c r="CC294" s="88">
        <v>11049.617466016309</v>
      </c>
      <c r="CD294" s="116">
        <v>309.66903374635331</v>
      </c>
      <c r="CE294" s="88">
        <v>1303.5070913699283</v>
      </c>
      <c r="CF294" s="88">
        <v>1970.777912977537</v>
      </c>
      <c r="CG294" s="116">
        <v>667.2708216076087</v>
      </c>
      <c r="CH294" s="88">
        <v>47147.370567288679</v>
      </c>
      <c r="CI294" s="88">
        <v>35224.8680863712</v>
      </c>
      <c r="CJ294" s="116">
        <v>-11922.502480917479</v>
      </c>
      <c r="CK294" s="88">
        <v>0</v>
      </c>
      <c r="CL294" s="88">
        <v>0</v>
      </c>
      <c r="CM294" s="116">
        <v>0</v>
      </c>
      <c r="CN294" s="88">
        <v>47147.370567288679</v>
      </c>
      <c r="CO294" s="96">
        <v>35224.8680863712</v>
      </c>
      <c r="CP294" s="116">
        <v>-11922.502480917479</v>
      </c>
      <c r="CQ294" s="119">
        <v>1037269.1354997515</v>
      </c>
      <c r="CR294" s="77">
        <v>1087935.7873688254</v>
      </c>
      <c r="CS294" s="116">
        <v>50666.651869073859</v>
      </c>
      <c r="CT294" s="91">
        <v>1244722.9625997017</v>
      </c>
      <c r="CU294" s="98">
        <v>1305522.9448425905</v>
      </c>
      <c r="CV294" s="117">
        <v>60799.982242888771</v>
      </c>
      <c r="CW294" s="88">
        <v>62282.103068815013</v>
      </c>
      <c r="CX294" s="88">
        <v>1482.1208259260311</v>
      </c>
      <c r="CY294" s="116">
        <v>-60799.982242888982</v>
      </c>
      <c r="CZ294" s="99">
        <v>60799.982242889208</v>
      </c>
      <c r="DA294" s="8">
        <v>3</v>
      </c>
      <c r="DB294" s="100">
        <v>37482.559999999998</v>
      </c>
      <c r="DC294" s="100">
        <v>0</v>
      </c>
      <c r="DD294" s="100">
        <v>12665.659999999996</v>
      </c>
      <c r="DE294" s="100">
        <v>0</v>
      </c>
      <c r="DF294" s="101">
        <v>71866.972060816712</v>
      </c>
      <c r="DG294" s="120">
        <v>15684060.788022202</v>
      </c>
      <c r="DH294" s="494">
        <v>19855.274792193733</v>
      </c>
      <c r="DI294" s="96">
        <f>VLOOKUP(A294,'[9]побудинковий звіт'!$A$9:$DQ$353,121,FALSE)</f>
        <v>0</v>
      </c>
      <c r="DJ294" s="103">
        <v>5.5671771059392858</v>
      </c>
      <c r="DK294" s="103"/>
      <c r="DL294" s="103">
        <v>4.9547402969218979</v>
      </c>
      <c r="DM294" s="104">
        <v>24810.681490329021</v>
      </c>
      <c r="DN294" s="104">
        <v>0</v>
      </c>
      <c r="DO294" s="105">
        <v>24810.681490329021</v>
      </c>
      <c r="DP294" s="2"/>
      <c r="DQ294" s="104">
        <v>24816.9</v>
      </c>
      <c r="DR294" s="104">
        <v>0</v>
      </c>
      <c r="DS294" s="104">
        <v>24816.9</v>
      </c>
      <c r="DT294" s="106">
        <v>25046.973694998822</v>
      </c>
      <c r="DU294" s="104">
        <v>-230.07369499882043</v>
      </c>
      <c r="DV294" s="107">
        <v>1168</v>
      </c>
      <c r="DX294" s="77">
        <v>401565.5752347543</v>
      </c>
      <c r="DY294" s="77">
        <v>395727.35737635958</v>
      </c>
      <c r="DZ294" s="108">
        <v>12665.659999999996</v>
      </c>
      <c r="EB294" s="109">
        <v>2867493.1140363198</v>
      </c>
      <c r="ED294" s="110">
        <v>-50235</v>
      </c>
      <c r="EE294" s="111">
        <v>21631.972060816712</v>
      </c>
      <c r="EG294" s="112">
        <v>119153.19668841493</v>
      </c>
      <c r="EI294" s="121">
        <v>5</v>
      </c>
      <c r="EJ294" s="77">
        <v>7423.5493670235246</v>
      </c>
      <c r="EN294" s="114" t="s">
        <v>557</v>
      </c>
    </row>
    <row r="295" spans="1:144" hidden="1" x14ac:dyDescent="0.3">
      <c r="A295" s="81">
        <v>150000720</v>
      </c>
      <c r="B295" s="82" t="s">
        <v>558</v>
      </c>
      <c r="C295" s="490" t="s">
        <v>906</v>
      </c>
      <c r="D295" s="84">
        <v>3670.1</v>
      </c>
      <c r="E295" s="115">
        <v>3569.1</v>
      </c>
      <c r="F295" s="104"/>
      <c r="G295" s="104">
        <v>101</v>
      </c>
      <c r="H295" s="88">
        <v>48533.591630732779</v>
      </c>
      <c r="I295" s="88">
        <v>47314.839735026224</v>
      </c>
      <c r="J295" s="116">
        <v>-1218.7518957065549</v>
      </c>
      <c r="K295" s="88">
        <v>10246.172996712172</v>
      </c>
      <c r="L295" s="88">
        <v>9973.1539738454012</v>
      </c>
      <c r="M295" s="116">
        <v>-273.01902286677068</v>
      </c>
      <c r="N295" s="88">
        <v>22992.024457173473</v>
      </c>
      <c r="O295" s="88">
        <v>22985.885902465463</v>
      </c>
      <c r="P295" s="116">
        <v>-6.1385547080099059</v>
      </c>
      <c r="Q295" s="88">
        <v>5805.4447235809639</v>
      </c>
      <c r="R295" s="88">
        <v>5806.3118839624858</v>
      </c>
      <c r="S295" s="116">
        <v>0.86716038152189867</v>
      </c>
      <c r="T295" s="88">
        <v>0</v>
      </c>
      <c r="U295" s="88">
        <v>0</v>
      </c>
      <c r="V295" s="116">
        <v>0</v>
      </c>
      <c r="W295" s="88">
        <v>18898.137809542524</v>
      </c>
      <c r="X295" s="88">
        <v>18773.022531785962</v>
      </c>
      <c r="Y295" s="116">
        <v>-125.11527775656214</v>
      </c>
      <c r="Z295" s="88">
        <v>3963.7080000000005</v>
      </c>
      <c r="AA295" s="88">
        <v>0</v>
      </c>
      <c r="AB295" s="116">
        <v>-3963.7080000000005</v>
      </c>
      <c r="AC295" s="88">
        <v>77058.051803278853</v>
      </c>
      <c r="AD295" s="88">
        <v>86830.123085092637</v>
      </c>
      <c r="AE295" s="117">
        <v>9772.0712818137836</v>
      </c>
      <c r="AF295" s="91">
        <v>187497.13142102078</v>
      </c>
      <c r="AG295" s="92">
        <v>191683.33711217815</v>
      </c>
      <c r="AH295" s="116">
        <v>4186.2056911573745</v>
      </c>
      <c r="AI295" s="88">
        <v>0</v>
      </c>
      <c r="AJ295" s="88">
        <v>0</v>
      </c>
      <c r="AK295" s="116">
        <v>0</v>
      </c>
      <c r="AL295" s="88">
        <v>0</v>
      </c>
      <c r="AM295" s="88">
        <v>0</v>
      </c>
      <c r="AN295" s="116">
        <v>0</v>
      </c>
      <c r="AO295" s="88">
        <v>11636.614183399044</v>
      </c>
      <c r="AP295" s="88">
        <v>11025.344667818976</v>
      </c>
      <c r="AQ295" s="116">
        <v>-611.2695155800684</v>
      </c>
      <c r="AR295" s="88">
        <v>112641.64492019112</v>
      </c>
      <c r="AS295" s="88">
        <v>108082.04</v>
      </c>
      <c r="AT295" s="118">
        <v>-4559.6049201911228</v>
      </c>
      <c r="AU295" s="88">
        <v>14473.525467893485</v>
      </c>
      <c r="AV295" s="88">
        <v>2629</v>
      </c>
      <c r="AW295" s="94">
        <v>-11844.525467893485</v>
      </c>
      <c r="AX295" s="88">
        <v>19993.084702764463</v>
      </c>
      <c r="AY295" s="88">
        <v>2983</v>
      </c>
      <c r="AZ295" s="117">
        <v>-17010.084702764463</v>
      </c>
      <c r="BA295" s="88">
        <v>8927.7960285496411</v>
      </c>
      <c r="BB295" s="88">
        <v>8731</v>
      </c>
      <c r="BC295" s="94">
        <v>-196.79602854964105</v>
      </c>
      <c r="BD295" s="88">
        <v>14641.648830686112</v>
      </c>
      <c r="BE295" s="88">
        <v>0</v>
      </c>
      <c r="BF295" s="95">
        <v>-14641.648830686112</v>
      </c>
      <c r="BG295" s="88">
        <v>0</v>
      </c>
      <c r="BH295" s="88">
        <v>0</v>
      </c>
      <c r="BI295" s="94">
        <v>0</v>
      </c>
      <c r="BJ295" s="88">
        <v>7464.8031464743326</v>
      </c>
      <c r="BK295" s="88">
        <v>22092.286263107962</v>
      </c>
      <c r="BL295" s="95">
        <v>14627.48311663363</v>
      </c>
      <c r="BM295" s="88">
        <v>990.92700000000013</v>
      </c>
      <c r="BN295" s="88">
        <v>0</v>
      </c>
      <c r="BO295" s="94">
        <v>-990.92700000000013</v>
      </c>
      <c r="BP295" s="91">
        <v>66491.785176368037</v>
      </c>
      <c r="BQ295" s="96">
        <v>36435.286263107962</v>
      </c>
      <c r="BR295" s="94">
        <v>-30056.498913260075</v>
      </c>
      <c r="BS295" s="88">
        <v>154285.19344247595</v>
      </c>
      <c r="BT295" s="88">
        <v>192078.15177326935</v>
      </c>
      <c r="BU295" s="116">
        <v>37792.958330793394</v>
      </c>
      <c r="BV295" s="88">
        <v>84433.000126124098</v>
      </c>
      <c r="BW295" s="88">
        <v>92529.177687639603</v>
      </c>
      <c r="BX295" s="116">
        <v>8096.1775615155057</v>
      </c>
      <c r="BY295" s="88">
        <v>35342.468138697091</v>
      </c>
      <c r="BZ295" s="88">
        <v>39315.283005507496</v>
      </c>
      <c r="CA295" s="116">
        <v>3972.8148668104041</v>
      </c>
      <c r="CB295" s="88">
        <v>10632.804053610729</v>
      </c>
      <c r="CC295" s="88">
        <v>10939.383752578615</v>
      </c>
      <c r="CD295" s="116">
        <v>306.57969896788563</v>
      </c>
      <c r="CE295" s="88">
        <v>1290.5029826199188</v>
      </c>
      <c r="CF295" s="88">
        <v>0</v>
      </c>
      <c r="CG295" s="116">
        <v>-1290.5029826199188</v>
      </c>
      <c r="CH295" s="88">
        <v>69914.039131425947</v>
      </c>
      <c r="CI295" s="88">
        <v>62955.895825875705</v>
      </c>
      <c r="CJ295" s="116">
        <v>-6958.1433055502421</v>
      </c>
      <c r="CK295" s="88">
        <v>0</v>
      </c>
      <c r="CL295" s="88">
        <v>0</v>
      </c>
      <c r="CM295" s="116">
        <v>0</v>
      </c>
      <c r="CN295" s="88">
        <v>69914.039131425947</v>
      </c>
      <c r="CO295" s="96">
        <v>62955.895825875705</v>
      </c>
      <c r="CP295" s="116">
        <v>-6958.1433055502421</v>
      </c>
      <c r="CQ295" s="119">
        <v>734165.18357593275</v>
      </c>
      <c r="CR295" s="77">
        <v>745043.9000879759</v>
      </c>
      <c r="CS295" s="116">
        <v>10878.716512043145</v>
      </c>
      <c r="CT295" s="91">
        <v>880998.2202911193</v>
      </c>
      <c r="CU295" s="98">
        <v>894052.68010557105</v>
      </c>
      <c r="CV295" s="117">
        <v>13054.459814451751</v>
      </c>
      <c r="CW295" s="88">
        <v>44018.538695592681</v>
      </c>
      <c r="CX295" s="88">
        <v>30964.078881140973</v>
      </c>
      <c r="CY295" s="116">
        <v>-13054.459814451708</v>
      </c>
      <c r="CZ295" s="99">
        <v>13054.459814451886</v>
      </c>
      <c r="DA295" s="8">
        <v>3</v>
      </c>
      <c r="DB295" s="100">
        <v>34801.54</v>
      </c>
      <c r="DC295" s="100">
        <v>9051.5</v>
      </c>
      <c r="DD295" s="100">
        <v>17710.91</v>
      </c>
      <c r="DE295" s="100">
        <v>8627.85</v>
      </c>
      <c r="DF295" s="101">
        <v>22683.631040974986</v>
      </c>
      <c r="DG295" s="120">
        <v>11100201.107840544</v>
      </c>
      <c r="DH295" s="494">
        <v>15901.238895305536</v>
      </c>
      <c r="DI295" s="96">
        <f>VLOOKUP(A295,'[9]побудинковий звіт'!$A$9:$DQ$353,121,FALSE)</f>
        <v>0</v>
      </c>
      <c r="DJ295" s="103">
        <v>4.7885260108503545</v>
      </c>
      <c r="DK295" s="103"/>
      <c r="DL295" s="103">
        <v>4.1946327537629511</v>
      </c>
      <c r="DM295" s="104">
        <v>17090.728185325999</v>
      </c>
      <c r="DN295" s="104">
        <v>423.65790813005805</v>
      </c>
      <c r="DO295" s="105">
        <v>17514.386093456058</v>
      </c>
      <c r="DP295" s="2"/>
      <c r="DQ295" s="104">
        <v>17090.63</v>
      </c>
      <c r="DR295" s="104">
        <v>423.65</v>
      </c>
      <c r="DS295" s="104">
        <v>17514.280000000002</v>
      </c>
      <c r="DT295" s="106">
        <v>17681.189770536588</v>
      </c>
      <c r="DU295" s="104">
        <v>-166.90977053658571</v>
      </c>
      <c r="DV295" s="107">
        <v>1102</v>
      </c>
      <c r="DX295" s="77">
        <v>214960.116115871</v>
      </c>
      <c r="DY295" s="77">
        <v>173420.79151572954</v>
      </c>
      <c r="DZ295" s="108">
        <v>26338.760000000002</v>
      </c>
      <c r="EB295" s="109">
        <v>1351699.7390422933</v>
      </c>
      <c r="ED295" s="110">
        <v>40622</v>
      </c>
      <c r="EE295" s="111">
        <v>63305.631040974986</v>
      </c>
      <c r="EG295" s="112">
        <v>29193.03984301283</v>
      </c>
      <c r="EI295" s="121">
        <v>5</v>
      </c>
      <c r="EJ295" s="77">
        <v>4005.8467167321396</v>
      </c>
      <c r="EN295" s="114" t="s">
        <v>559</v>
      </c>
    </row>
    <row r="296" spans="1:144" hidden="1" x14ac:dyDescent="0.3">
      <c r="A296" s="81">
        <v>150000861</v>
      </c>
      <c r="B296" s="82" t="s">
        <v>700</v>
      </c>
      <c r="C296" s="490" t="s">
        <v>701</v>
      </c>
      <c r="D296" s="84">
        <v>3401.3999999999996</v>
      </c>
      <c r="E296" s="115">
        <v>2784.6</v>
      </c>
      <c r="F296" s="104"/>
      <c r="G296" s="104">
        <v>616.79999999999995</v>
      </c>
      <c r="H296" s="88">
        <v>53713.888232925718</v>
      </c>
      <c r="I296" s="88">
        <v>54554.36777197833</v>
      </c>
      <c r="J296" s="116">
        <v>840.47953905261238</v>
      </c>
      <c r="K296" s="88">
        <v>11427.798399875761</v>
      </c>
      <c r="L296" s="88">
        <v>11649.649882507732</v>
      </c>
      <c r="M296" s="116">
        <v>221.85148263197152</v>
      </c>
      <c r="N296" s="88">
        <v>20178.429273218633</v>
      </c>
      <c r="O296" s="88">
        <v>19187.126379621895</v>
      </c>
      <c r="P296" s="116">
        <v>-991.3028935967377</v>
      </c>
      <c r="Q296" s="88">
        <v>0</v>
      </c>
      <c r="R296" s="88">
        <v>0</v>
      </c>
      <c r="S296" s="116">
        <v>0</v>
      </c>
      <c r="T296" s="88">
        <v>0</v>
      </c>
      <c r="U296" s="88">
        <v>0</v>
      </c>
      <c r="V296" s="116">
        <v>0</v>
      </c>
      <c r="W296" s="88">
        <v>45435.501249448258</v>
      </c>
      <c r="X296" s="88">
        <v>40567.899878098171</v>
      </c>
      <c r="Y296" s="116">
        <v>-4867.601371350087</v>
      </c>
      <c r="Z296" s="88">
        <v>3573.8280000000004</v>
      </c>
      <c r="AA296" s="88">
        <v>0</v>
      </c>
      <c r="AB296" s="116">
        <v>-3573.8280000000004</v>
      </c>
      <c r="AC296" s="88">
        <v>71920.11495817652</v>
      </c>
      <c r="AD296" s="88">
        <v>78850.292375228892</v>
      </c>
      <c r="AE296" s="117">
        <v>6930.1774170523713</v>
      </c>
      <c r="AF296" s="91">
        <v>206249.56011364493</v>
      </c>
      <c r="AG296" s="92">
        <v>204809.33628743503</v>
      </c>
      <c r="AH296" s="116">
        <v>-1440.2238262098981</v>
      </c>
      <c r="AI296" s="88">
        <v>0</v>
      </c>
      <c r="AJ296" s="88">
        <v>0</v>
      </c>
      <c r="AK296" s="116">
        <v>0</v>
      </c>
      <c r="AL296" s="88">
        <v>0</v>
      </c>
      <c r="AM296" s="88">
        <v>0</v>
      </c>
      <c r="AN296" s="116">
        <v>0</v>
      </c>
      <c r="AO296" s="88">
        <v>17351.016608040747</v>
      </c>
      <c r="AP296" s="88">
        <v>21339.006347450591</v>
      </c>
      <c r="AQ296" s="116">
        <v>3987.9897394098443</v>
      </c>
      <c r="AR296" s="88">
        <v>153088.13545409462</v>
      </c>
      <c r="AS296" s="88">
        <v>146801.80118899289</v>
      </c>
      <c r="AT296" s="118">
        <v>-6286.3342651017301</v>
      </c>
      <c r="AU296" s="88">
        <v>17310.73324647313</v>
      </c>
      <c r="AV296" s="88">
        <v>6227</v>
      </c>
      <c r="AW296" s="94">
        <v>-11083.73324647313</v>
      </c>
      <c r="AX296" s="88">
        <v>22299.056842395054</v>
      </c>
      <c r="AY296" s="88">
        <v>0</v>
      </c>
      <c r="AZ296" s="117">
        <v>-22299.056842395054</v>
      </c>
      <c r="BA296" s="88">
        <v>9014.5464808972993</v>
      </c>
      <c r="BB296" s="88">
        <v>5654.2629426761268</v>
      </c>
      <c r="BC296" s="94">
        <v>-3360.2835382211724</v>
      </c>
      <c r="BD296" s="88">
        <v>0</v>
      </c>
      <c r="BE296" s="88">
        <v>0</v>
      </c>
      <c r="BF296" s="95">
        <v>0</v>
      </c>
      <c r="BG296" s="88">
        <v>0</v>
      </c>
      <c r="BH296" s="88">
        <v>6550.9236355127005</v>
      </c>
      <c r="BI296" s="94">
        <v>6550.9236355127005</v>
      </c>
      <c r="BJ296" s="88">
        <v>18203.463632184041</v>
      </c>
      <c r="BK296" s="88">
        <v>7336</v>
      </c>
      <c r="BL296" s="95">
        <v>-10867.463632184041</v>
      </c>
      <c r="BM296" s="88">
        <v>893.45700000000011</v>
      </c>
      <c r="BN296" s="88">
        <v>0</v>
      </c>
      <c r="BO296" s="94">
        <v>-893.45700000000011</v>
      </c>
      <c r="BP296" s="91">
        <v>67721.257201949513</v>
      </c>
      <c r="BQ296" s="96">
        <v>25768.186578188826</v>
      </c>
      <c r="BR296" s="94">
        <v>-41953.070623760686</v>
      </c>
      <c r="BS296" s="88">
        <v>140101.37132743813</v>
      </c>
      <c r="BT296" s="88">
        <v>202422.77598423982</v>
      </c>
      <c r="BU296" s="116">
        <v>62321.404656801693</v>
      </c>
      <c r="BV296" s="88">
        <v>105587.68326391898</v>
      </c>
      <c r="BW296" s="88">
        <v>115890.70476581083</v>
      </c>
      <c r="BX296" s="116">
        <v>10303.021501891853</v>
      </c>
      <c r="BY296" s="88">
        <v>64005.159119523996</v>
      </c>
      <c r="BZ296" s="88">
        <v>42870.956377673188</v>
      </c>
      <c r="CA296" s="116">
        <v>-21134.202741850808</v>
      </c>
      <c r="CB296" s="88">
        <v>9407.4039991117097</v>
      </c>
      <c r="CC296" s="88">
        <v>9678.6512704406268</v>
      </c>
      <c r="CD296" s="116">
        <v>271.24727132891712</v>
      </c>
      <c r="CE296" s="88">
        <v>1141.7762293326164</v>
      </c>
      <c r="CF296" s="88">
        <v>2201.2767989768927</v>
      </c>
      <c r="CG296" s="116">
        <v>1059.5005696442763</v>
      </c>
      <c r="CH296" s="88">
        <v>35130.334481866157</v>
      </c>
      <c r="CI296" s="88">
        <v>25367.851743013256</v>
      </c>
      <c r="CJ296" s="116">
        <v>-9762.4827388529011</v>
      </c>
      <c r="CK296" s="88">
        <v>0</v>
      </c>
      <c r="CL296" s="88">
        <v>0</v>
      </c>
      <c r="CM296" s="116">
        <v>0</v>
      </c>
      <c r="CN296" s="88">
        <v>35130.334481866157</v>
      </c>
      <c r="CO296" s="96">
        <v>25367.851743013256</v>
      </c>
      <c r="CP296" s="116">
        <v>-9762.4827388529011</v>
      </c>
      <c r="CQ296" s="119">
        <v>799783.69779892149</v>
      </c>
      <c r="CR296" s="77">
        <v>797150.54734222207</v>
      </c>
      <c r="CS296" s="116">
        <v>-2633.1504566994263</v>
      </c>
      <c r="CT296" s="91">
        <v>959740.43735870579</v>
      </c>
      <c r="CU296" s="98">
        <v>956580.65681066643</v>
      </c>
      <c r="CV296" s="117">
        <v>-3159.7805480393581</v>
      </c>
      <c r="CW296" s="88">
        <v>30316.067313246047</v>
      </c>
      <c r="CX296" s="88">
        <v>33475.84786128538</v>
      </c>
      <c r="CY296" s="116">
        <v>3159.7805480393326</v>
      </c>
      <c r="CZ296" s="99">
        <v>-3159.7805480394181</v>
      </c>
      <c r="DA296" s="8">
        <v>2</v>
      </c>
      <c r="DB296" s="100">
        <v>52595.69</v>
      </c>
      <c r="DC296" s="100">
        <v>48583.55</v>
      </c>
      <c r="DD296" s="100">
        <v>36672.380000000005</v>
      </c>
      <c r="DE296" s="100">
        <v>45166.36</v>
      </c>
      <c r="DF296" s="101">
        <v>15010.714205542812</v>
      </c>
      <c r="DG296" s="120">
        <v>11880678.056063423</v>
      </c>
      <c r="DH296" s="494">
        <v>12406.093925042111</v>
      </c>
      <c r="DI296" s="96">
        <f>VLOOKUP(A296,'[9]побудинковий звіт'!$A$9:$DQ$353,121,FALSE)</f>
        <v>1318.33</v>
      </c>
      <c r="DJ296" s="103">
        <v>5.7206388233162944</v>
      </c>
      <c r="DK296" s="103"/>
      <c r="DL296" s="103">
        <v>4.7473600296969378</v>
      </c>
      <c r="DM296" s="104">
        <v>15929.690867406553</v>
      </c>
      <c r="DN296" s="104">
        <v>2928.171666317071</v>
      </c>
      <c r="DO296" s="105">
        <v>18857.862533723623</v>
      </c>
      <c r="DP296" s="2"/>
      <c r="DQ296" s="104">
        <v>15923.31</v>
      </c>
      <c r="DR296" s="104">
        <v>3417.1899999999996</v>
      </c>
      <c r="DS296" s="104">
        <v>19340.5</v>
      </c>
      <c r="DT296" s="106">
        <v>18949.852107058858</v>
      </c>
      <c r="DU296" s="104">
        <v>390.64789294114235</v>
      </c>
      <c r="DV296" s="107">
        <v>1136</v>
      </c>
      <c r="DX296" s="77">
        <v>264971.27118725295</v>
      </c>
      <c r="DY296" s="77">
        <v>207083.98532061806</v>
      </c>
      <c r="DZ296" s="108">
        <v>81838.740000000005</v>
      </c>
      <c r="EB296" s="109">
        <v>1837057.6254491354</v>
      </c>
      <c r="ED296" s="110">
        <v>7756</v>
      </c>
      <c r="EE296" s="111">
        <v>22766.714205542812</v>
      </c>
      <c r="EG296" s="112">
        <v>8292.6902464492287</v>
      </c>
      <c r="EI296" s="121">
        <v>4</v>
      </c>
      <c r="EJ296" s="77">
        <v>4827.0266799038445</v>
      </c>
      <c r="EN296" s="114" t="s">
        <v>701</v>
      </c>
    </row>
    <row r="297" spans="1:144" hidden="1" x14ac:dyDescent="0.3">
      <c r="A297" s="81">
        <v>150000872</v>
      </c>
      <c r="B297" s="82" t="s">
        <v>702</v>
      </c>
      <c r="C297" s="490" t="s">
        <v>703</v>
      </c>
      <c r="D297" s="84">
        <v>1246.9000000000001</v>
      </c>
      <c r="E297" s="115">
        <v>1113.4000000000001</v>
      </c>
      <c r="F297" s="104"/>
      <c r="G297" s="104">
        <v>133.5</v>
      </c>
      <c r="H297" s="88">
        <v>34065.771533492414</v>
      </c>
      <c r="I297" s="88">
        <v>34354.764770120753</v>
      </c>
      <c r="J297" s="116">
        <v>288.99323662833922</v>
      </c>
      <c r="K297" s="88">
        <v>8745.6655016115546</v>
      </c>
      <c r="L297" s="88">
        <v>8831.4643447030758</v>
      </c>
      <c r="M297" s="116">
        <v>85.798843091521121</v>
      </c>
      <c r="N297" s="88">
        <v>7331.3880628566767</v>
      </c>
      <c r="O297" s="88">
        <v>6971.1503866383491</v>
      </c>
      <c r="P297" s="116">
        <v>-360.23767621832758</v>
      </c>
      <c r="Q297" s="88">
        <v>1786.8647159152902</v>
      </c>
      <c r="R297" s="88">
        <v>1699.1801988827215</v>
      </c>
      <c r="S297" s="116">
        <v>-87.684517032568692</v>
      </c>
      <c r="T297" s="88">
        <v>0</v>
      </c>
      <c r="U297" s="88">
        <v>0</v>
      </c>
      <c r="V297" s="116">
        <v>0</v>
      </c>
      <c r="W297" s="88">
        <v>12244.77181806609</v>
      </c>
      <c r="X297" s="88">
        <v>10161.996163130259</v>
      </c>
      <c r="Y297" s="116">
        <v>-2082.775654935831</v>
      </c>
      <c r="Z297" s="88">
        <v>1306.1412000000003</v>
      </c>
      <c r="AA297" s="88">
        <v>0</v>
      </c>
      <c r="AB297" s="116">
        <v>-1306.1412000000003</v>
      </c>
      <c r="AC297" s="88">
        <v>25626.542456007322</v>
      </c>
      <c r="AD297" s="88">
        <v>28791.19841656608</v>
      </c>
      <c r="AE297" s="117">
        <v>3164.6559605587572</v>
      </c>
      <c r="AF297" s="91">
        <v>91107.145287949344</v>
      </c>
      <c r="AG297" s="92">
        <v>90809.754280041234</v>
      </c>
      <c r="AH297" s="116">
        <v>-297.39100790811062</v>
      </c>
      <c r="AI297" s="88">
        <v>0</v>
      </c>
      <c r="AJ297" s="88">
        <v>0</v>
      </c>
      <c r="AK297" s="116">
        <v>0</v>
      </c>
      <c r="AL297" s="88">
        <v>0</v>
      </c>
      <c r="AM297" s="88">
        <v>0</v>
      </c>
      <c r="AN297" s="116">
        <v>0</v>
      </c>
      <c r="AO297" s="88">
        <v>4517.905687741385</v>
      </c>
      <c r="AP297" s="88">
        <v>4278.6982224215462</v>
      </c>
      <c r="AQ297" s="116">
        <v>-239.20746531983878</v>
      </c>
      <c r="AR297" s="88">
        <v>48355.3269617115</v>
      </c>
      <c r="AS297" s="88">
        <v>105179.60215580545</v>
      </c>
      <c r="AT297" s="118">
        <v>56824.275194093949</v>
      </c>
      <c r="AU297" s="88">
        <v>11601.273369681121</v>
      </c>
      <c r="AV297" s="88">
        <v>0</v>
      </c>
      <c r="AW297" s="94">
        <v>-11601.273369681121</v>
      </c>
      <c r="AX297" s="88">
        <v>17066.329980742117</v>
      </c>
      <c r="AY297" s="88">
        <v>0</v>
      </c>
      <c r="AZ297" s="117">
        <v>-17066.329980742117</v>
      </c>
      <c r="BA297" s="88">
        <v>3661.6711305125878</v>
      </c>
      <c r="BB297" s="88">
        <v>3151</v>
      </c>
      <c r="BC297" s="94">
        <v>-510.67113051258775</v>
      </c>
      <c r="BD297" s="88">
        <v>4506.1525722935003</v>
      </c>
      <c r="BE297" s="88">
        <v>0</v>
      </c>
      <c r="BF297" s="95">
        <v>-4506.1525722935003</v>
      </c>
      <c r="BG297" s="88">
        <v>0</v>
      </c>
      <c r="BH297" s="88">
        <v>0</v>
      </c>
      <c r="BI297" s="94">
        <v>0</v>
      </c>
      <c r="BJ297" s="88">
        <v>2931.6162141269169</v>
      </c>
      <c r="BK297" s="88">
        <v>9217.4644964072122</v>
      </c>
      <c r="BL297" s="95">
        <v>6285.8482822802953</v>
      </c>
      <c r="BM297" s="88">
        <v>326.53530000000006</v>
      </c>
      <c r="BN297" s="88">
        <v>0</v>
      </c>
      <c r="BO297" s="94">
        <v>-326.53530000000006</v>
      </c>
      <c r="BP297" s="91">
        <v>40093.57856735625</v>
      </c>
      <c r="BQ297" s="96">
        <v>12368.464496407212</v>
      </c>
      <c r="BR297" s="94">
        <v>-27725.114070949036</v>
      </c>
      <c r="BS297" s="88">
        <v>72354.095195845817</v>
      </c>
      <c r="BT297" s="88">
        <v>98946.016734022531</v>
      </c>
      <c r="BU297" s="116">
        <v>26591.921538176714</v>
      </c>
      <c r="BV297" s="88">
        <v>31790.496066475742</v>
      </c>
      <c r="BW297" s="88">
        <v>33321.732819805038</v>
      </c>
      <c r="BX297" s="116">
        <v>1531.2367533292963</v>
      </c>
      <c r="BY297" s="88">
        <v>20294.572041651001</v>
      </c>
      <c r="BZ297" s="88">
        <v>17978.056393146566</v>
      </c>
      <c r="CA297" s="116">
        <v>-2316.5156485044354</v>
      </c>
      <c r="CB297" s="88">
        <v>3975.8217652476769</v>
      </c>
      <c r="CC297" s="88">
        <v>4090.4581522057997</v>
      </c>
      <c r="CD297" s="116">
        <v>114.63638695812278</v>
      </c>
      <c r="CE297" s="88">
        <v>482.54532111639742</v>
      </c>
      <c r="CF297" s="88">
        <v>0</v>
      </c>
      <c r="CG297" s="116">
        <v>-482.54532111639742</v>
      </c>
      <c r="CH297" s="88">
        <v>6431.2332896654852</v>
      </c>
      <c r="CI297" s="88">
        <v>5597.7295065072276</v>
      </c>
      <c r="CJ297" s="116">
        <v>-833.50378315825765</v>
      </c>
      <c r="CK297" s="88">
        <v>0</v>
      </c>
      <c r="CL297" s="88">
        <v>0</v>
      </c>
      <c r="CM297" s="116">
        <v>0</v>
      </c>
      <c r="CN297" s="88">
        <v>6431.2332896654852</v>
      </c>
      <c r="CO297" s="96">
        <v>5597.7295065072276</v>
      </c>
      <c r="CP297" s="116">
        <v>-833.50378315825765</v>
      </c>
      <c r="CQ297" s="119">
        <v>319402.72018476058</v>
      </c>
      <c r="CR297" s="77">
        <v>372570.51276036259</v>
      </c>
      <c r="CS297" s="116">
        <v>53167.792575602012</v>
      </c>
      <c r="CT297" s="91">
        <v>383283.26422171266</v>
      </c>
      <c r="CU297" s="98">
        <v>447084.61531243508</v>
      </c>
      <c r="CV297" s="117">
        <v>63801.351090722426</v>
      </c>
      <c r="CW297" s="88">
        <v>13018.592500343046</v>
      </c>
      <c r="CX297" s="88">
        <v>-50782.758590379366</v>
      </c>
      <c r="CY297" s="116">
        <v>-63801.351090722412</v>
      </c>
      <c r="CZ297" s="99">
        <v>63801.351090722404</v>
      </c>
      <c r="DA297" s="8">
        <v>2</v>
      </c>
      <c r="DB297" s="100">
        <v>19615.7</v>
      </c>
      <c r="DC297" s="100">
        <v>722.56</v>
      </c>
      <c r="DD297" s="100">
        <v>12863.09</v>
      </c>
      <c r="DE297" s="100">
        <v>-16.840000000000032</v>
      </c>
      <c r="DF297" s="101">
        <v>-4433.0280179964029</v>
      </c>
      <c r="DG297" s="120">
        <v>4755622.2806646684</v>
      </c>
      <c r="DH297" s="494">
        <v>4960.4772592623312</v>
      </c>
      <c r="DI297" s="96">
        <f>VLOOKUP(A297,'[9]побудинковий звіт'!$A$9:$DQ$353,121,FALSE)</f>
        <v>905.4</v>
      </c>
      <c r="DJ297" s="103">
        <v>6.2745301597153826</v>
      </c>
      <c r="DK297" s="103"/>
      <c r="DL297" s="103">
        <v>5.5385040171360194</v>
      </c>
      <c r="DM297" s="104">
        <v>6986.061879827108</v>
      </c>
      <c r="DN297" s="104">
        <v>739.39028628765857</v>
      </c>
      <c r="DO297" s="105">
        <v>7725.4521661147664</v>
      </c>
      <c r="DP297" s="2"/>
      <c r="DQ297" s="104">
        <v>6752.61</v>
      </c>
      <c r="DR297" s="104">
        <v>739.4</v>
      </c>
      <c r="DS297" s="104">
        <v>7492.0099999999993</v>
      </c>
      <c r="DT297" s="106">
        <v>7559.9957781209578</v>
      </c>
      <c r="DU297" s="104">
        <v>-67.985778120958457</v>
      </c>
      <c r="DV297" s="107">
        <v>1104</v>
      </c>
      <c r="DX297" s="77">
        <v>106138.68663488129</v>
      </c>
      <c r="DY297" s="77">
        <v>141057.67998265519</v>
      </c>
      <c r="DZ297" s="108">
        <v>12846.25</v>
      </c>
      <c r="EB297" s="109">
        <v>580263.92354053794</v>
      </c>
      <c r="ED297" s="110">
        <v>-4339</v>
      </c>
      <c r="EE297" s="111">
        <v>-8772.0280179964029</v>
      </c>
      <c r="EG297" s="112">
        <v>-3840.4887488085751</v>
      </c>
      <c r="EI297" s="121">
        <v>4</v>
      </c>
      <c r="EJ297" s="77">
        <v>1816.30793498253</v>
      </c>
      <c r="EN297" s="114" t="s">
        <v>703</v>
      </c>
    </row>
    <row r="298" spans="1:144" hidden="1" x14ac:dyDescent="0.3">
      <c r="A298" s="81">
        <v>150000862</v>
      </c>
      <c r="B298" s="82" t="s">
        <v>704</v>
      </c>
      <c r="C298" s="490" t="s">
        <v>705</v>
      </c>
      <c r="D298" s="84">
        <v>4217.7</v>
      </c>
      <c r="E298" s="115">
        <v>3517.1</v>
      </c>
      <c r="F298" s="104"/>
      <c r="G298" s="104">
        <v>700.6</v>
      </c>
      <c r="H298" s="88">
        <v>64046.133678607534</v>
      </c>
      <c r="I298" s="88">
        <v>65346.562422005503</v>
      </c>
      <c r="J298" s="116">
        <v>1300.4287433979698</v>
      </c>
      <c r="K298" s="88">
        <v>13408.775861523491</v>
      </c>
      <c r="L298" s="88">
        <v>13555.805749255011</v>
      </c>
      <c r="M298" s="116">
        <v>147.02988773151992</v>
      </c>
      <c r="N298" s="88">
        <v>23837.895960087219</v>
      </c>
      <c r="O298" s="88">
        <v>22666.791469495456</v>
      </c>
      <c r="P298" s="116">
        <v>-1171.1044905917624</v>
      </c>
      <c r="Q298" s="88">
        <v>0</v>
      </c>
      <c r="R298" s="88">
        <v>0</v>
      </c>
      <c r="S298" s="116">
        <v>0</v>
      </c>
      <c r="T298" s="88">
        <v>0</v>
      </c>
      <c r="U298" s="88">
        <v>0</v>
      </c>
      <c r="V298" s="116">
        <v>0</v>
      </c>
      <c r="W298" s="88">
        <v>57677.194705901493</v>
      </c>
      <c r="X298" s="88">
        <v>58108.43325741867</v>
      </c>
      <c r="Y298" s="116">
        <v>431.23855151717726</v>
      </c>
      <c r="Z298" s="88">
        <v>4699.1880000000019</v>
      </c>
      <c r="AA298" s="88">
        <v>0</v>
      </c>
      <c r="AB298" s="116">
        <v>-4699.1880000000019</v>
      </c>
      <c r="AC298" s="88">
        <v>94240.55099278866</v>
      </c>
      <c r="AD298" s="88">
        <v>101556.55486302616</v>
      </c>
      <c r="AE298" s="117">
        <v>7316.0038702375023</v>
      </c>
      <c r="AF298" s="91">
        <v>257909.73919890838</v>
      </c>
      <c r="AG298" s="92">
        <v>261234.14776120082</v>
      </c>
      <c r="AH298" s="116">
        <v>3324.4085622924322</v>
      </c>
      <c r="AI298" s="88">
        <v>0</v>
      </c>
      <c r="AJ298" s="88">
        <v>0</v>
      </c>
      <c r="AK298" s="116">
        <v>0</v>
      </c>
      <c r="AL298" s="88">
        <v>0</v>
      </c>
      <c r="AM298" s="88">
        <v>0</v>
      </c>
      <c r="AN298" s="116">
        <v>0</v>
      </c>
      <c r="AO298" s="88">
        <v>34886.066778043518</v>
      </c>
      <c r="AP298" s="88">
        <v>28401.05722949365</v>
      </c>
      <c r="AQ298" s="116">
        <v>-6485.0095485498678</v>
      </c>
      <c r="AR298" s="88">
        <v>171884.63524889544</v>
      </c>
      <c r="AS298" s="88">
        <v>47518.336202627623</v>
      </c>
      <c r="AT298" s="118">
        <v>-124366.29904626781</v>
      </c>
      <c r="AU298" s="88">
        <v>20274.681420313063</v>
      </c>
      <c r="AV298" s="88">
        <v>22104</v>
      </c>
      <c r="AW298" s="94">
        <v>1829.3185796869366</v>
      </c>
      <c r="AX298" s="88">
        <v>26163.632965424684</v>
      </c>
      <c r="AY298" s="88">
        <v>3310</v>
      </c>
      <c r="AZ298" s="117">
        <v>-22853.632965424684</v>
      </c>
      <c r="BA298" s="88">
        <v>9863.2893452146654</v>
      </c>
      <c r="BB298" s="88">
        <v>7393</v>
      </c>
      <c r="BC298" s="94">
        <v>-2470.2893452146654</v>
      </c>
      <c r="BD298" s="88">
        <v>0</v>
      </c>
      <c r="BE298" s="88">
        <v>0</v>
      </c>
      <c r="BF298" s="95">
        <v>0</v>
      </c>
      <c r="BG298" s="88">
        <v>0</v>
      </c>
      <c r="BH298" s="88">
        <v>474</v>
      </c>
      <c r="BI298" s="94">
        <v>474</v>
      </c>
      <c r="BJ298" s="88">
        <v>18396.625575605285</v>
      </c>
      <c r="BK298" s="88">
        <v>19210</v>
      </c>
      <c r="BL298" s="95">
        <v>813.37442439471488</v>
      </c>
      <c r="BM298" s="88">
        <v>1174.7970000000005</v>
      </c>
      <c r="BN298" s="88">
        <v>0</v>
      </c>
      <c r="BO298" s="94">
        <v>-1174.7970000000005</v>
      </c>
      <c r="BP298" s="91">
        <v>75873.026306557702</v>
      </c>
      <c r="BQ298" s="96">
        <v>52491</v>
      </c>
      <c r="BR298" s="94">
        <v>-23382.026306557702</v>
      </c>
      <c r="BS298" s="88">
        <v>298784.13524644263</v>
      </c>
      <c r="BT298" s="88">
        <v>351054.87970746611</v>
      </c>
      <c r="BU298" s="116">
        <v>52270.744461023482</v>
      </c>
      <c r="BV298" s="88">
        <v>120756.22832493736</v>
      </c>
      <c r="BW298" s="88">
        <v>137112.68204853876</v>
      </c>
      <c r="BX298" s="116">
        <v>16356.4537236014</v>
      </c>
      <c r="BY298" s="88">
        <v>64869.166578129043</v>
      </c>
      <c r="BZ298" s="88">
        <v>69472.295611610985</v>
      </c>
      <c r="CA298" s="116">
        <v>4603.1290334819423</v>
      </c>
      <c r="CB298" s="88">
        <v>5070.22506155262</v>
      </c>
      <c r="CC298" s="88">
        <v>5216.4167966050863</v>
      </c>
      <c r="CD298" s="116">
        <v>146.19173505246636</v>
      </c>
      <c r="CE298" s="88">
        <v>615.37300334862982</v>
      </c>
      <c r="CF298" s="88">
        <v>2970.2294314701603</v>
      </c>
      <c r="CG298" s="116">
        <v>2354.8564281215304</v>
      </c>
      <c r="CH298" s="88">
        <v>13818.790344559844</v>
      </c>
      <c r="CI298" s="88">
        <v>18785.058811465431</v>
      </c>
      <c r="CJ298" s="116">
        <v>4966.268466905587</v>
      </c>
      <c r="CK298" s="88">
        <v>0</v>
      </c>
      <c r="CL298" s="88">
        <v>0</v>
      </c>
      <c r="CM298" s="116">
        <v>0</v>
      </c>
      <c r="CN298" s="88">
        <v>13818.790344559844</v>
      </c>
      <c r="CO298" s="96">
        <v>18785.058811465431</v>
      </c>
      <c r="CP298" s="116">
        <v>4966.268466905587</v>
      </c>
      <c r="CQ298" s="119">
        <v>1044467.3860913751</v>
      </c>
      <c r="CR298" s="77">
        <v>974256.1036004785</v>
      </c>
      <c r="CS298" s="116">
        <v>-70211.282490896643</v>
      </c>
      <c r="CT298" s="91">
        <v>1253360.8633096502</v>
      </c>
      <c r="CU298" s="98">
        <v>1169107.3243205741</v>
      </c>
      <c r="CV298" s="117">
        <v>-84253.538989076158</v>
      </c>
      <c r="CW298" s="88">
        <v>13111.435520394232</v>
      </c>
      <c r="CX298" s="88">
        <v>97364.974509470048</v>
      </c>
      <c r="CY298" s="116">
        <v>84253.538989075809</v>
      </c>
      <c r="CZ298" s="99">
        <v>-84253.538989075765</v>
      </c>
      <c r="DA298" s="8">
        <v>2</v>
      </c>
      <c r="DB298" s="100">
        <v>81690.69</v>
      </c>
      <c r="DC298" s="100">
        <v>5695.6799999999994</v>
      </c>
      <c r="DD298" s="100">
        <v>61614.770000000004</v>
      </c>
      <c r="DE298" s="100">
        <v>2122.809999999999</v>
      </c>
      <c r="DF298" s="101">
        <v>-101973.58922443865</v>
      </c>
      <c r="DG298" s="120">
        <v>15197667.585960533</v>
      </c>
      <c r="DH298" s="494">
        <v>15669.56580613575</v>
      </c>
      <c r="DI298" s="96">
        <f>VLOOKUP(A298,'[9]побудинковий звіт'!$A$9:$DQ$353,121,FALSE)</f>
        <v>3574.71</v>
      </c>
      <c r="DJ298" s="103">
        <v>5.7042060920261077</v>
      </c>
      <c r="DK298" s="103"/>
      <c r="DL298" s="103">
        <v>4.820415314860254</v>
      </c>
      <c r="DM298" s="104">
        <v>20062.263246265022</v>
      </c>
      <c r="DN298" s="104">
        <v>3377.1829695910942</v>
      </c>
      <c r="DO298" s="105">
        <v>23439.446215856115</v>
      </c>
      <c r="DP298" s="2"/>
      <c r="DQ298" s="104">
        <v>20075.919999999998</v>
      </c>
      <c r="DR298" s="104">
        <v>3572.8700000000003</v>
      </c>
      <c r="DS298" s="104">
        <v>23648.789999999997</v>
      </c>
      <c r="DT298" s="106">
        <v>24853.895665322492</v>
      </c>
      <c r="DU298" s="104">
        <v>-1205.105665322495</v>
      </c>
      <c r="DV298" s="107">
        <v>1136</v>
      </c>
      <c r="DX298" s="77">
        <v>297309.19386654376</v>
      </c>
      <c r="DY298" s="77">
        <v>120011.20344315315</v>
      </c>
      <c r="DZ298" s="108">
        <v>63737.58</v>
      </c>
      <c r="EB298" s="109">
        <v>2062615.6229867453</v>
      </c>
      <c r="ED298" s="110">
        <v>333039</v>
      </c>
      <c r="EE298" s="111">
        <v>231065.41077556135</v>
      </c>
      <c r="EG298" s="112">
        <v>-69444.187036199044</v>
      </c>
      <c r="EI298" s="121">
        <v>4</v>
      </c>
      <c r="EJ298" s="77">
        <v>5185.8177130339809</v>
      </c>
      <c r="EN298" s="114" t="s">
        <v>705</v>
      </c>
    </row>
    <row r="299" spans="1:144" hidden="1" x14ac:dyDescent="0.3">
      <c r="A299" s="81">
        <v>150000863</v>
      </c>
      <c r="B299" s="82" t="s">
        <v>706</v>
      </c>
      <c r="C299" s="490" t="s">
        <v>707</v>
      </c>
      <c r="D299" s="84">
        <v>3277.6</v>
      </c>
      <c r="E299" s="115">
        <v>2278.4</v>
      </c>
      <c r="F299" s="104"/>
      <c r="G299" s="104">
        <v>999.19999999999993</v>
      </c>
      <c r="H299" s="88">
        <v>48645.61331527678</v>
      </c>
      <c r="I299" s="88">
        <v>49381.757588373643</v>
      </c>
      <c r="J299" s="116">
        <v>736.14427309686289</v>
      </c>
      <c r="K299" s="88">
        <v>10754.178671725913</v>
      </c>
      <c r="L299" s="88">
        <v>10926.642083606523</v>
      </c>
      <c r="M299" s="116">
        <v>172.46341188060978</v>
      </c>
      <c r="N299" s="88">
        <v>17928.092146247189</v>
      </c>
      <c r="O299" s="88">
        <v>17047.219260321366</v>
      </c>
      <c r="P299" s="116">
        <v>-880.87288592582263</v>
      </c>
      <c r="Q299" s="88">
        <v>5161.5567365262596</v>
      </c>
      <c r="R299" s="88">
        <v>4907.7747977205163</v>
      </c>
      <c r="S299" s="116">
        <v>-253.78193880574327</v>
      </c>
      <c r="T299" s="88">
        <v>0</v>
      </c>
      <c r="U299" s="88">
        <v>0</v>
      </c>
      <c r="V299" s="116">
        <v>0</v>
      </c>
      <c r="W299" s="88">
        <v>42792.199281552967</v>
      </c>
      <c r="X299" s="88">
        <v>37564.442918469416</v>
      </c>
      <c r="Y299" s="116">
        <v>-5227.7563630835502</v>
      </c>
      <c r="Z299" s="88">
        <v>3461.130000000001</v>
      </c>
      <c r="AA299" s="88">
        <v>0</v>
      </c>
      <c r="AB299" s="116">
        <v>-3461.130000000001</v>
      </c>
      <c r="AC299" s="88">
        <v>71459.696525313761</v>
      </c>
      <c r="AD299" s="88">
        <v>76899.606762710522</v>
      </c>
      <c r="AE299" s="117">
        <v>5439.9102373967617</v>
      </c>
      <c r="AF299" s="91">
        <v>200202.46667664289</v>
      </c>
      <c r="AG299" s="92">
        <v>196727.443411202</v>
      </c>
      <c r="AH299" s="116">
        <v>-3475.0232654408901</v>
      </c>
      <c r="AI299" s="88">
        <v>0</v>
      </c>
      <c r="AJ299" s="88">
        <v>0</v>
      </c>
      <c r="AK299" s="116">
        <v>0</v>
      </c>
      <c r="AL299" s="88">
        <v>0</v>
      </c>
      <c r="AM299" s="88">
        <v>0</v>
      </c>
      <c r="AN299" s="116">
        <v>0</v>
      </c>
      <c r="AO299" s="88">
        <v>8032.2713016003045</v>
      </c>
      <c r="AP299" s="88">
        <v>7111.9991932890644</v>
      </c>
      <c r="AQ299" s="116">
        <v>-920.27210831124012</v>
      </c>
      <c r="AR299" s="88">
        <v>149050.54750584584</v>
      </c>
      <c r="AS299" s="88">
        <v>213772.54082932128</v>
      </c>
      <c r="AT299" s="118">
        <v>64721.993323475443</v>
      </c>
      <c r="AU299" s="88">
        <v>15987.868312811659</v>
      </c>
      <c r="AV299" s="88">
        <v>24318</v>
      </c>
      <c r="AW299" s="94">
        <v>8330.1316871883409</v>
      </c>
      <c r="AX299" s="88">
        <v>20984.5095575712</v>
      </c>
      <c r="AY299" s="88">
        <v>3526</v>
      </c>
      <c r="AZ299" s="117">
        <v>-17458.5095575712</v>
      </c>
      <c r="BA299" s="88">
        <v>8930.9496579700954</v>
      </c>
      <c r="BB299" s="88">
        <v>3759</v>
      </c>
      <c r="BC299" s="94">
        <v>-5171.9496579700954</v>
      </c>
      <c r="BD299" s="88">
        <v>13011.717946702987</v>
      </c>
      <c r="BE299" s="88">
        <v>0</v>
      </c>
      <c r="BF299" s="95">
        <v>-13011.717946702987</v>
      </c>
      <c r="BG299" s="88">
        <v>0</v>
      </c>
      <c r="BH299" s="88">
        <v>3172</v>
      </c>
      <c r="BI299" s="94">
        <v>3172</v>
      </c>
      <c r="BJ299" s="88">
        <v>15877.834024776133</v>
      </c>
      <c r="BK299" s="88">
        <v>2633.373747497556</v>
      </c>
      <c r="BL299" s="95">
        <v>-13244.460277278577</v>
      </c>
      <c r="BM299" s="88">
        <v>865.28250000000025</v>
      </c>
      <c r="BN299" s="88">
        <v>4748</v>
      </c>
      <c r="BO299" s="94">
        <v>3882.7174999999997</v>
      </c>
      <c r="BP299" s="91">
        <v>75658.161999832068</v>
      </c>
      <c r="BQ299" s="96">
        <v>42156.373747497557</v>
      </c>
      <c r="BR299" s="94">
        <v>-33501.788252334511</v>
      </c>
      <c r="BS299" s="88">
        <v>200444.09706585843</v>
      </c>
      <c r="BT299" s="88">
        <v>261568.48348814901</v>
      </c>
      <c r="BU299" s="116">
        <v>61124.386422290583</v>
      </c>
      <c r="BV299" s="88">
        <v>112415.98269020565</v>
      </c>
      <c r="BW299" s="88">
        <v>117277.42884720495</v>
      </c>
      <c r="BX299" s="116">
        <v>4861.4461569993</v>
      </c>
      <c r="BY299" s="88">
        <v>96031.342571978515</v>
      </c>
      <c r="BZ299" s="88">
        <v>50538.016356658474</v>
      </c>
      <c r="CA299" s="116">
        <v>-45493.326215320041</v>
      </c>
      <c r="CB299" s="88">
        <v>4719.4547742753957</v>
      </c>
      <c r="CC299" s="88">
        <v>4855.5326157078789</v>
      </c>
      <c r="CD299" s="116">
        <v>136.07784143248318</v>
      </c>
      <c r="CE299" s="88">
        <v>572.80002827419651</v>
      </c>
      <c r="CF299" s="88">
        <v>0</v>
      </c>
      <c r="CG299" s="116">
        <v>-572.80002827419651</v>
      </c>
      <c r="CH299" s="88">
        <v>25581.387585492925</v>
      </c>
      <c r="CI299" s="88">
        <v>22177.740224019795</v>
      </c>
      <c r="CJ299" s="116">
        <v>-3403.6473614731294</v>
      </c>
      <c r="CK299" s="88">
        <v>0</v>
      </c>
      <c r="CL299" s="88">
        <v>0</v>
      </c>
      <c r="CM299" s="116">
        <v>0</v>
      </c>
      <c r="CN299" s="88">
        <v>25581.387585492925</v>
      </c>
      <c r="CO299" s="96">
        <v>22177.740224019795</v>
      </c>
      <c r="CP299" s="116">
        <v>-3403.6473614731294</v>
      </c>
      <c r="CQ299" s="119">
        <v>872708.51220000628</v>
      </c>
      <c r="CR299" s="77">
        <v>916185.55871304986</v>
      </c>
      <c r="CS299" s="116">
        <v>43477.046513043577</v>
      </c>
      <c r="CT299" s="91">
        <v>1047250.2146400075</v>
      </c>
      <c r="CU299" s="98">
        <v>1099422.6704556597</v>
      </c>
      <c r="CV299" s="117">
        <v>52172.455815652269</v>
      </c>
      <c r="CW299" s="88">
        <v>34100.508286213109</v>
      </c>
      <c r="CX299" s="88">
        <v>-18071.947529439414</v>
      </c>
      <c r="CY299" s="116">
        <v>-52172.455815652524</v>
      </c>
      <c r="CZ299" s="99">
        <v>52172.455815652545</v>
      </c>
      <c r="DA299" s="8">
        <v>2</v>
      </c>
      <c r="DB299" s="100">
        <v>73474.81</v>
      </c>
      <c r="DC299" s="100">
        <v>33330.22</v>
      </c>
      <c r="DD299" s="100">
        <v>58555.6</v>
      </c>
      <c r="DE299" s="100">
        <v>28029.200000000001</v>
      </c>
      <c r="DF299" s="101">
        <v>-34222.616846693098</v>
      </c>
      <c r="DG299" s="120">
        <v>12976208.675114647</v>
      </c>
      <c r="DH299" s="494">
        <v>10150.845507008527</v>
      </c>
      <c r="DI299" s="96">
        <f>VLOOKUP(A299,'[9]побудинковий звіт'!$A$9:$DQ$353,121,FALSE)</f>
        <v>11506.58</v>
      </c>
      <c r="DJ299" s="103">
        <v>6.5461162390413481</v>
      </c>
      <c r="DK299" s="103"/>
      <c r="DL299" s="103">
        <v>5.2956631321030141</v>
      </c>
      <c r="DM299" s="104">
        <v>14914.671239031808</v>
      </c>
      <c r="DN299" s="104">
        <v>5291.4266015973317</v>
      </c>
      <c r="DO299" s="105">
        <v>20206.09784062914</v>
      </c>
      <c r="DP299" s="2"/>
      <c r="DQ299" s="104">
        <v>14919.21</v>
      </c>
      <c r="DR299" s="104">
        <v>5301.0200000000013</v>
      </c>
      <c r="DS299" s="104">
        <v>20220.23</v>
      </c>
      <c r="DT299" s="106">
        <v>20506.422882130686</v>
      </c>
      <c r="DU299" s="104">
        <v>-286.19288213068648</v>
      </c>
      <c r="DV299" s="107">
        <v>1136</v>
      </c>
      <c r="DX299" s="77">
        <v>269650.45140681352</v>
      </c>
      <c r="DY299" s="77">
        <v>307114.6974921826</v>
      </c>
      <c r="DZ299" s="108">
        <v>86584.8</v>
      </c>
      <c r="EB299" s="109">
        <v>1788606.5700701501</v>
      </c>
      <c r="ED299" s="110">
        <v>6866</v>
      </c>
      <c r="EE299" s="111">
        <v>-27356.616846693098</v>
      </c>
      <c r="EG299" s="112">
        <v>58777.477228876043</v>
      </c>
      <c r="EI299" s="121">
        <v>4</v>
      </c>
      <c r="EJ299" s="77">
        <v>5001.0936742978056</v>
      </c>
      <c r="EN299" s="114" t="s">
        <v>707</v>
      </c>
    </row>
    <row r="300" spans="1:144" hidden="1" x14ac:dyDescent="0.3">
      <c r="A300" s="81">
        <v>150000864</v>
      </c>
      <c r="B300" s="82" t="s">
        <v>708</v>
      </c>
      <c r="C300" s="490" t="s">
        <v>709</v>
      </c>
      <c r="D300" s="84">
        <v>3987.0600000000004</v>
      </c>
      <c r="E300" s="115">
        <v>3022.76</v>
      </c>
      <c r="F300" s="104"/>
      <c r="G300" s="104">
        <v>964.30000000000007</v>
      </c>
      <c r="H300" s="88">
        <v>48401.579552472373</v>
      </c>
      <c r="I300" s="88">
        <v>49460.493506536899</v>
      </c>
      <c r="J300" s="116">
        <v>1058.9139540645265</v>
      </c>
      <c r="K300" s="88">
        <v>9346.2822803925028</v>
      </c>
      <c r="L300" s="88">
        <v>9628.5004622811302</v>
      </c>
      <c r="M300" s="116">
        <v>282.21818188862744</v>
      </c>
      <c r="N300" s="88">
        <v>20192.165734997598</v>
      </c>
      <c r="O300" s="88">
        <v>19200.134777695439</v>
      </c>
      <c r="P300" s="116">
        <v>-992.03095730215864</v>
      </c>
      <c r="Q300" s="88">
        <v>0</v>
      </c>
      <c r="R300" s="88">
        <v>0</v>
      </c>
      <c r="S300" s="116">
        <v>0</v>
      </c>
      <c r="T300" s="88">
        <v>0</v>
      </c>
      <c r="U300" s="88">
        <v>0</v>
      </c>
      <c r="V300" s="116">
        <v>0</v>
      </c>
      <c r="W300" s="88">
        <v>56295.844538374375</v>
      </c>
      <c r="X300" s="88">
        <v>48976.724875228829</v>
      </c>
      <c r="Y300" s="116">
        <v>-7319.1196631455459</v>
      </c>
      <c r="Z300" s="88">
        <v>4220.2727999999988</v>
      </c>
      <c r="AA300" s="88">
        <v>0</v>
      </c>
      <c r="AB300" s="116">
        <v>-4220.2727999999988</v>
      </c>
      <c r="AC300" s="88">
        <v>84971.129124547006</v>
      </c>
      <c r="AD300" s="88">
        <v>93738.128575985349</v>
      </c>
      <c r="AE300" s="117">
        <v>8766.9994514383434</v>
      </c>
      <c r="AF300" s="91">
        <v>223427.27403078385</v>
      </c>
      <c r="AG300" s="92">
        <v>221003.98219772766</v>
      </c>
      <c r="AH300" s="116">
        <v>-2423.2918330561952</v>
      </c>
      <c r="AI300" s="88">
        <v>0</v>
      </c>
      <c r="AJ300" s="88">
        <v>0</v>
      </c>
      <c r="AK300" s="116">
        <v>0</v>
      </c>
      <c r="AL300" s="88">
        <v>0</v>
      </c>
      <c r="AM300" s="88">
        <v>0</v>
      </c>
      <c r="AN300" s="116">
        <v>0</v>
      </c>
      <c r="AO300" s="88">
        <v>28739.560005197334</v>
      </c>
      <c r="AP300" s="88">
        <v>27369.962601488591</v>
      </c>
      <c r="AQ300" s="116">
        <v>-1369.5974037087435</v>
      </c>
      <c r="AR300" s="88">
        <v>172783.97164653105</v>
      </c>
      <c r="AS300" s="88">
        <v>242526.38736705118</v>
      </c>
      <c r="AT300" s="118">
        <v>69742.415720520134</v>
      </c>
      <c r="AU300" s="88">
        <v>14729.309407525008</v>
      </c>
      <c r="AV300" s="88">
        <v>5040</v>
      </c>
      <c r="AW300" s="94">
        <v>-9689.3094075250083</v>
      </c>
      <c r="AX300" s="88">
        <v>18236.803369101333</v>
      </c>
      <c r="AY300" s="88">
        <v>11129.165905273463</v>
      </c>
      <c r="AZ300" s="117">
        <v>-7107.6374638278703</v>
      </c>
      <c r="BA300" s="88">
        <v>11485.143597650374</v>
      </c>
      <c r="BB300" s="88">
        <v>900</v>
      </c>
      <c r="BC300" s="94">
        <v>-10585.143597650374</v>
      </c>
      <c r="BD300" s="88">
        <v>0</v>
      </c>
      <c r="BE300" s="88">
        <v>0</v>
      </c>
      <c r="BF300" s="95">
        <v>0</v>
      </c>
      <c r="BG300" s="88">
        <v>0</v>
      </c>
      <c r="BH300" s="88">
        <v>0</v>
      </c>
      <c r="BI300" s="94">
        <v>0</v>
      </c>
      <c r="BJ300" s="88">
        <v>22779.557796168912</v>
      </c>
      <c r="BK300" s="88">
        <v>4130.9244205524428</v>
      </c>
      <c r="BL300" s="95">
        <v>-18648.633375616468</v>
      </c>
      <c r="BM300" s="88">
        <v>1055.0681999999997</v>
      </c>
      <c r="BN300" s="88">
        <v>4731</v>
      </c>
      <c r="BO300" s="94">
        <v>3675.9318000000003</v>
      </c>
      <c r="BP300" s="91">
        <v>68285.882370445615</v>
      </c>
      <c r="BQ300" s="96">
        <v>25931.090325825906</v>
      </c>
      <c r="BR300" s="94">
        <v>-42354.792044619709</v>
      </c>
      <c r="BS300" s="88">
        <v>214894.24546507801</v>
      </c>
      <c r="BT300" s="88">
        <v>281005.41047954198</v>
      </c>
      <c r="BU300" s="116">
        <v>66111.165014463972</v>
      </c>
      <c r="BV300" s="88">
        <v>158084.68040838355</v>
      </c>
      <c r="BW300" s="88">
        <v>167391.04871342692</v>
      </c>
      <c r="BX300" s="116">
        <v>9306.3683050433756</v>
      </c>
      <c r="BY300" s="88">
        <v>84862.438039521148</v>
      </c>
      <c r="BZ300" s="88">
        <v>52454.313069820237</v>
      </c>
      <c r="CA300" s="116">
        <v>-32408.124969700912</v>
      </c>
      <c r="CB300" s="88">
        <v>3571.47928864084</v>
      </c>
      <c r="CC300" s="88">
        <v>3674.4571145897457</v>
      </c>
      <c r="CD300" s="116">
        <v>102.97782594890577</v>
      </c>
      <c r="CE300" s="88">
        <v>433.47029166695938</v>
      </c>
      <c r="CF300" s="88">
        <v>0</v>
      </c>
      <c r="CG300" s="116">
        <v>-433.47029166695938</v>
      </c>
      <c r="CH300" s="88">
        <v>18734.146253116174</v>
      </c>
      <c r="CI300" s="88">
        <v>19414.745796850053</v>
      </c>
      <c r="CJ300" s="116">
        <v>680.59954373387882</v>
      </c>
      <c r="CK300" s="88">
        <v>0</v>
      </c>
      <c r="CL300" s="88">
        <v>0</v>
      </c>
      <c r="CM300" s="116">
        <v>0</v>
      </c>
      <c r="CN300" s="88">
        <v>18734.146253116174</v>
      </c>
      <c r="CO300" s="96">
        <v>19414.745796850053</v>
      </c>
      <c r="CP300" s="116">
        <v>680.59954373387882</v>
      </c>
      <c r="CQ300" s="119">
        <v>973817.14779936464</v>
      </c>
      <c r="CR300" s="77">
        <v>1040771.3976663223</v>
      </c>
      <c r="CS300" s="116">
        <v>66954.24986695766</v>
      </c>
      <c r="CT300" s="91">
        <v>1168580.5773592375</v>
      </c>
      <c r="CU300" s="98">
        <v>1248925.6771995868</v>
      </c>
      <c r="CV300" s="117">
        <v>80345.099840349285</v>
      </c>
      <c r="CW300" s="88">
        <v>48919.301663393468</v>
      </c>
      <c r="CX300" s="88">
        <v>-31425.798176955766</v>
      </c>
      <c r="CY300" s="116">
        <v>-80345.099840349227</v>
      </c>
      <c r="CZ300" s="99">
        <v>80345.099840349169</v>
      </c>
      <c r="DA300" s="8">
        <v>2</v>
      </c>
      <c r="DB300" s="100">
        <v>105300.97</v>
      </c>
      <c r="DC300" s="100">
        <v>60006.55</v>
      </c>
      <c r="DD300" s="100">
        <v>87015.05</v>
      </c>
      <c r="DE300" s="100">
        <v>55437.05</v>
      </c>
      <c r="DF300" s="101">
        <v>10786.656235379167</v>
      </c>
      <c r="DG300" s="120">
        <v>14609998.54827157</v>
      </c>
      <c r="DH300" s="494">
        <v>13467.156673439738</v>
      </c>
      <c r="DI300" s="96">
        <f>VLOOKUP(A300,'[9]побудинковий звіт'!$A$9:$DQ$353,121,FALSE)</f>
        <v>3259.53</v>
      </c>
      <c r="DJ300" s="103">
        <v>6.0799727871404237</v>
      </c>
      <c r="DK300" s="103"/>
      <c r="DL300" s="103">
        <v>4.7386799655169565</v>
      </c>
      <c r="DM300" s="104">
        <v>18378.298542056589</v>
      </c>
      <c r="DN300" s="104">
        <v>4569.5090907480017</v>
      </c>
      <c r="DO300" s="105">
        <v>22947.80763280459</v>
      </c>
      <c r="DP300" s="2"/>
      <c r="DQ300" s="104">
        <v>18285.919999999998</v>
      </c>
      <c r="DR300" s="104">
        <v>4569.5</v>
      </c>
      <c r="DS300" s="104">
        <v>22855.42</v>
      </c>
      <c r="DT300" s="106">
        <v>22993.08302115705</v>
      </c>
      <c r="DU300" s="104">
        <v>-137.66302115705184</v>
      </c>
      <c r="DV300" s="107">
        <v>1136</v>
      </c>
      <c r="DX300" s="77">
        <v>289283.82482037198</v>
      </c>
      <c r="DY300" s="77">
        <v>322148.97323145246</v>
      </c>
      <c r="DZ300" s="108">
        <v>142452.1</v>
      </c>
      <c r="EB300" s="109">
        <v>2073407.6597583727</v>
      </c>
      <c r="ED300" s="110">
        <v>14898</v>
      </c>
      <c r="EE300" s="111">
        <v>25684.656235379167</v>
      </c>
      <c r="EG300" s="112">
        <v>61676.804260267869</v>
      </c>
      <c r="EI300" s="121">
        <v>3</v>
      </c>
      <c r="EJ300" s="77">
        <v>5401.1380257790815</v>
      </c>
      <c r="EN300" s="114" t="s">
        <v>709</v>
      </c>
    </row>
    <row r="301" spans="1:144" hidden="1" x14ac:dyDescent="0.3">
      <c r="A301" s="81">
        <v>150000865</v>
      </c>
      <c r="B301" s="82" t="s">
        <v>710</v>
      </c>
      <c r="C301" s="490" t="s">
        <v>711</v>
      </c>
      <c r="D301" s="84">
        <v>9137</v>
      </c>
      <c r="E301" s="115">
        <v>6585.6</v>
      </c>
      <c r="F301" s="104"/>
      <c r="G301" s="104">
        <v>2551.4</v>
      </c>
      <c r="H301" s="88">
        <v>126081.65056471573</v>
      </c>
      <c r="I301" s="88">
        <v>129105.99451532599</v>
      </c>
      <c r="J301" s="116">
        <v>3024.3439506102586</v>
      </c>
      <c r="K301" s="88">
        <v>26780.01493960158</v>
      </c>
      <c r="L301" s="88">
        <v>27092.834152973224</v>
      </c>
      <c r="M301" s="116">
        <v>312.81921337164385</v>
      </c>
      <c r="N301" s="88">
        <v>54445.685828954447</v>
      </c>
      <c r="O301" s="88">
        <v>51770.338804686275</v>
      </c>
      <c r="P301" s="116">
        <v>-2675.3470242681724</v>
      </c>
      <c r="Q301" s="88">
        <v>0</v>
      </c>
      <c r="R301" s="88">
        <v>0</v>
      </c>
      <c r="S301" s="116">
        <v>0</v>
      </c>
      <c r="T301" s="88">
        <v>0</v>
      </c>
      <c r="U301" s="88">
        <v>0</v>
      </c>
      <c r="V301" s="116">
        <v>0</v>
      </c>
      <c r="W301" s="88">
        <v>127342.93599209387</v>
      </c>
      <c r="X301" s="88">
        <v>117670.82487266444</v>
      </c>
      <c r="Y301" s="116">
        <v>-9672.1111194294353</v>
      </c>
      <c r="Z301" s="88">
        <v>9904.0751999999993</v>
      </c>
      <c r="AA301" s="88">
        <v>12890.198947820956</v>
      </c>
      <c r="AB301" s="116">
        <v>2986.1237478209569</v>
      </c>
      <c r="AC301" s="88">
        <v>196970.28921405197</v>
      </c>
      <c r="AD301" s="88">
        <v>215289.2145642594</v>
      </c>
      <c r="AE301" s="117">
        <v>18318.925350207428</v>
      </c>
      <c r="AF301" s="91">
        <v>541524.65173941758</v>
      </c>
      <c r="AG301" s="92">
        <v>553819.40585773019</v>
      </c>
      <c r="AH301" s="116">
        <v>12294.754118312616</v>
      </c>
      <c r="AI301" s="88">
        <v>0</v>
      </c>
      <c r="AJ301" s="88">
        <v>0</v>
      </c>
      <c r="AK301" s="116">
        <v>0</v>
      </c>
      <c r="AL301" s="88">
        <v>0</v>
      </c>
      <c r="AM301" s="88">
        <v>0</v>
      </c>
      <c r="AN301" s="116">
        <v>0</v>
      </c>
      <c r="AO301" s="88">
        <v>89757.642845768845</v>
      </c>
      <c r="AP301" s="88">
        <v>88096.752294848528</v>
      </c>
      <c r="AQ301" s="116">
        <v>-1660.8905509203178</v>
      </c>
      <c r="AR301" s="88">
        <v>390287.18611086532</v>
      </c>
      <c r="AS301" s="88">
        <v>536253.81000000006</v>
      </c>
      <c r="AT301" s="118">
        <v>145966.62388913473</v>
      </c>
      <c r="AU301" s="88">
        <v>36454.084921665519</v>
      </c>
      <c r="AV301" s="88">
        <v>6592</v>
      </c>
      <c r="AW301" s="94">
        <v>-29862.084921665519</v>
      </c>
      <c r="AX301" s="88">
        <v>52256.177505426916</v>
      </c>
      <c r="AY301" s="88">
        <v>8204.9675561136937</v>
      </c>
      <c r="AZ301" s="117">
        <v>-44051.209949313226</v>
      </c>
      <c r="BA301" s="88">
        <v>24364.7147790622</v>
      </c>
      <c r="BB301" s="88">
        <v>4669.3260962040786</v>
      </c>
      <c r="BC301" s="94">
        <v>-19695.388682858124</v>
      </c>
      <c r="BD301" s="88">
        <v>0</v>
      </c>
      <c r="BE301" s="88">
        <v>0</v>
      </c>
      <c r="BF301" s="95">
        <v>0</v>
      </c>
      <c r="BG301" s="88">
        <v>0</v>
      </c>
      <c r="BH301" s="88">
        <v>0</v>
      </c>
      <c r="BI301" s="94">
        <v>0</v>
      </c>
      <c r="BJ301" s="88">
        <v>52612.892191802908</v>
      </c>
      <c r="BK301" s="88">
        <v>7692.9281281106732</v>
      </c>
      <c r="BL301" s="95">
        <v>-44919.964063692234</v>
      </c>
      <c r="BM301" s="88">
        <v>2476.0187999999998</v>
      </c>
      <c r="BN301" s="88">
        <v>16818</v>
      </c>
      <c r="BO301" s="94">
        <v>14341.9812</v>
      </c>
      <c r="BP301" s="91">
        <v>168163.88819795754</v>
      </c>
      <c r="BQ301" s="96">
        <v>43977.221780428445</v>
      </c>
      <c r="BR301" s="94">
        <v>-124186.66641752909</v>
      </c>
      <c r="BS301" s="88">
        <v>342123.77512450737</v>
      </c>
      <c r="BT301" s="88">
        <v>459172.51488971774</v>
      </c>
      <c r="BU301" s="116">
        <v>117048.73976521037</v>
      </c>
      <c r="BV301" s="88">
        <v>218624.18340687169</v>
      </c>
      <c r="BW301" s="88">
        <v>221404.75687559458</v>
      </c>
      <c r="BX301" s="116">
        <v>2780.5734687228978</v>
      </c>
      <c r="BY301" s="88">
        <v>137522.42275867995</v>
      </c>
      <c r="BZ301" s="88">
        <v>88389.896771468848</v>
      </c>
      <c r="CA301" s="116">
        <v>-49132.525987211106</v>
      </c>
      <c r="CB301" s="88">
        <v>3941.3825006786415</v>
      </c>
      <c r="CC301" s="88">
        <v>4055.0258871722558</v>
      </c>
      <c r="CD301" s="116">
        <v>113.64338649361434</v>
      </c>
      <c r="CE301" s="88">
        <v>478.36542901818024</v>
      </c>
      <c r="CF301" s="88">
        <v>0</v>
      </c>
      <c r="CG301" s="116">
        <v>-478.36542901818024</v>
      </c>
      <c r="CH301" s="88">
        <v>72087.694052165403</v>
      </c>
      <c r="CI301" s="88">
        <v>64199.199914999328</v>
      </c>
      <c r="CJ301" s="116">
        <v>-7888.4941371660752</v>
      </c>
      <c r="CK301" s="88">
        <v>0</v>
      </c>
      <c r="CL301" s="88">
        <v>0</v>
      </c>
      <c r="CM301" s="116">
        <v>0</v>
      </c>
      <c r="CN301" s="88">
        <v>72087.694052165403</v>
      </c>
      <c r="CO301" s="96">
        <v>64199.199914999328</v>
      </c>
      <c r="CP301" s="116">
        <v>-7888.4941371660752</v>
      </c>
      <c r="CQ301" s="119">
        <v>1964511.1921659305</v>
      </c>
      <c r="CR301" s="77">
        <v>2059368.5842719602</v>
      </c>
      <c r="CS301" s="116">
        <v>94857.392106029671</v>
      </c>
      <c r="CT301" s="91">
        <v>2357413.4305991167</v>
      </c>
      <c r="CU301" s="98">
        <v>2471242.301126352</v>
      </c>
      <c r="CV301" s="117">
        <v>113828.87052723533</v>
      </c>
      <c r="CW301" s="88">
        <v>76093.534172220447</v>
      </c>
      <c r="CX301" s="88">
        <v>-37735.336355014762</v>
      </c>
      <c r="CY301" s="116">
        <v>-113828.87052723521</v>
      </c>
      <c r="CZ301" s="99">
        <v>113828.87052723515</v>
      </c>
      <c r="DA301" s="8">
        <v>2</v>
      </c>
      <c r="DB301" s="100">
        <v>149791.64000000001</v>
      </c>
      <c r="DC301" s="100">
        <v>14494.869999999999</v>
      </c>
      <c r="DD301" s="100">
        <v>115487.36000000002</v>
      </c>
      <c r="DE301" s="100">
        <v>3364.66</v>
      </c>
      <c r="DF301" s="101">
        <v>-27980.901646318613</v>
      </c>
      <c r="DG301" s="120">
        <v>29202083.577256046</v>
      </c>
      <c r="DH301" s="494">
        <v>29340.505693010604</v>
      </c>
      <c r="DI301" s="96">
        <f>VLOOKUP(A301,'[9]побудинковий звіт'!$A$9:$DQ$353,121,FALSE)</f>
        <v>45902.63</v>
      </c>
      <c r="DJ301" s="103">
        <v>5.2089896575112862</v>
      </c>
      <c r="DK301" s="103"/>
      <c r="DL301" s="103">
        <v>4.3623531756012008</v>
      </c>
      <c r="DM301" s="104">
        <v>34304.32228850633</v>
      </c>
      <c r="DN301" s="104">
        <v>11130.107892228903</v>
      </c>
      <c r="DO301" s="105">
        <v>45434.430180735231</v>
      </c>
      <c r="DP301" s="2"/>
      <c r="DQ301" s="104">
        <v>34304.28</v>
      </c>
      <c r="DR301" s="104">
        <v>11130.21</v>
      </c>
      <c r="DS301" s="104">
        <v>45434.49</v>
      </c>
      <c r="DT301" s="106">
        <v>45468.271083410742</v>
      </c>
      <c r="DU301" s="104">
        <v>-33.781083410744031</v>
      </c>
      <c r="DV301" s="107">
        <v>2170</v>
      </c>
      <c r="DX301" s="77">
        <v>670141.28917058744</v>
      </c>
      <c r="DY301" s="77">
        <v>696277.23813651421</v>
      </c>
      <c r="DZ301" s="108">
        <v>118852.02000000002</v>
      </c>
      <c r="EB301" s="109">
        <v>4683446.2333303839</v>
      </c>
      <c r="ED301" s="110">
        <v>91369</v>
      </c>
      <c r="EE301" s="111">
        <v>63388.098353681387</v>
      </c>
      <c r="EG301" s="112">
        <v>224570.27647561417</v>
      </c>
      <c r="EI301" s="121">
        <v>5</v>
      </c>
      <c r="EJ301" s="77">
        <v>12981.560320015666</v>
      </c>
      <c r="EN301" s="114" t="s">
        <v>711</v>
      </c>
    </row>
    <row r="302" spans="1:144" hidden="1" x14ac:dyDescent="0.3">
      <c r="A302" s="81">
        <v>150000873</v>
      </c>
      <c r="B302" s="82" t="s">
        <v>712</v>
      </c>
      <c r="C302" s="490" t="s">
        <v>713</v>
      </c>
      <c r="D302" s="84">
        <v>2609.46</v>
      </c>
      <c r="E302" s="115">
        <v>2468.86</v>
      </c>
      <c r="F302" s="104"/>
      <c r="G302" s="104">
        <v>140.6</v>
      </c>
      <c r="H302" s="88">
        <v>41203.05955861554</v>
      </c>
      <c r="I302" s="88">
        <v>42196.733985762839</v>
      </c>
      <c r="J302" s="116">
        <v>993.67442714729987</v>
      </c>
      <c r="K302" s="88">
        <v>8082.046400827152</v>
      </c>
      <c r="L302" s="88">
        <v>8161.3534254759343</v>
      </c>
      <c r="M302" s="116">
        <v>79.307024648782317</v>
      </c>
      <c r="N302" s="88">
        <v>15447.648250326009</v>
      </c>
      <c r="O302" s="88">
        <v>14688.767714854896</v>
      </c>
      <c r="P302" s="116">
        <v>-758.88053547111303</v>
      </c>
      <c r="Q302" s="88">
        <v>0</v>
      </c>
      <c r="R302" s="88">
        <v>0</v>
      </c>
      <c r="S302" s="116">
        <v>0</v>
      </c>
      <c r="T302" s="88">
        <v>0</v>
      </c>
      <c r="U302" s="88">
        <v>0</v>
      </c>
      <c r="V302" s="116">
        <v>0</v>
      </c>
      <c r="W302" s="88">
        <v>21822.488577248772</v>
      </c>
      <c r="X302" s="88">
        <v>20156.013315771648</v>
      </c>
      <c r="Y302" s="116">
        <v>-1666.4752614771241</v>
      </c>
      <c r="Z302" s="88">
        <v>2818.2168000000011</v>
      </c>
      <c r="AA302" s="88">
        <v>0</v>
      </c>
      <c r="AB302" s="116">
        <v>-2818.2168000000011</v>
      </c>
      <c r="AC302" s="88">
        <v>54996.789039316565</v>
      </c>
      <c r="AD302" s="88">
        <v>61737.102738023554</v>
      </c>
      <c r="AE302" s="117">
        <v>6740.3136987069884</v>
      </c>
      <c r="AF302" s="91">
        <v>144370.24862633404</v>
      </c>
      <c r="AG302" s="92">
        <v>146939.97117988887</v>
      </c>
      <c r="AH302" s="116">
        <v>2569.722553554835</v>
      </c>
      <c r="AI302" s="88">
        <v>0</v>
      </c>
      <c r="AJ302" s="88">
        <v>0</v>
      </c>
      <c r="AK302" s="116">
        <v>0</v>
      </c>
      <c r="AL302" s="88">
        <v>0</v>
      </c>
      <c r="AM302" s="88">
        <v>0</v>
      </c>
      <c r="AN302" s="116">
        <v>0</v>
      </c>
      <c r="AO302" s="88">
        <v>32219.22348316529</v>
      </c>
      <c r="AP302" s="88">
        <v>30467.855959502427</v>
      </c>
      <c r="AQ302" s="116">
        <v>-1751.3675236628624</v>
      </c>
      <c r="AR302" s="88">
        <v>106620.96410863957</v>
      </c>
      <c r="AS302" s="88">
        <v>143891</v>
      </c>
      <c r="AT302" s="118">
        <v>37270.035891360429</v>
      </c>
      <c r="AU302" s="88">
        <v>11512.665182908664</v>
      </c>
      <c r="AV302" s="88">
        <v>1072</v>
      </c>
      <c r="AW302" s="94">
        <v>-10440.665182908664</v>
      </c>
      <c r="AX302" s="88">
        <v>15769.841937006478</v>
      </c>
      <c r="AY302" s="88">
        <v>4834</v>
      </c>
      <c r="AZ302" s="117">
        <v>-10935.841937006478</v>
      </c>
      <c r="BA302" s="88">
        <v>7034.6395447656168</v>
      </c>
      <c r="BB302" s="88">
        <v>756</v>
      </c>
      <c r="BC302" s="94">
        <v>-6278.6395447656168</v>
      </c>
      <c r="BD302" s="88">
        <v>0</v>
      </c>
      <c r="BE302" s="88">
        <v>0</v>
      </c>
      <c r="BF302" s="95">
        <v>0</v>
      </c>
      <c r="BG302" s="88">
        <v>0</v>
      </c>
      <c r="BH302" s="88">
        <v>0</v>
      </c>
      <c r="BI302" s="94">
        <v>0</v>
      </c>
      <c r="BJ302" s="88">
        <v>6637.05931349813</v>
      </c>
      <c r="BK302" s="88">
        <v>1273</v>
      </c>
      <c r="BL302" s="95">
        <v>-5364.05931349813</v>
      </c>
      <c r="BM302" s="88">
        <v>704.55420000000026</v>
      </c>
      <c r="BN302" s="88">
        <v>8377</v>
      </c>
      <c r="BO302" s="94">
        <v>7672.4457999999995</v>
      </c>
      <c r="BP302" s="91">
        <v>41658.760178178891</v>
      </c>
      <c r="BQ302" s="96">
        <v>16312</v>
      </c>
      <c r="BR302" s="94">
        <v>-25346.760178178891</v>
      </c>
      <c r="BS302" s="88">
        <v>138990.32636096</v>
      </c>
      <c r="BT302" s="88">
        <v>181976.26336594147</v>
      </c>
      <c r="BU302" s="116">
        <v>42985.937004981475</v>
      </c>
      <c r="BV302" s="88">
        <v>52638.16785149194</v>
      </c>
      <c r="BW302" s="88">
        <v>56648.0479116227</v>
      </c>
      <c r="BX302" s="116">
        <v>4009.8800601307594</v>
      </c>
      <c r="BY302" s="88">
        <v>44874.575626844213</v>
      </c>
      <c r="BZ302" s="88">
        <v>29535.873876259357</v>
      </c>
      <c r="CA302" s="116">
        <v>-15338.701750584856</v>
      </c>
      <c r="CB302" s="88">
        <v>2959.2256963024097</v>
      </c>
      <c r="CC302" s="88">
        <v>3044.5501806600755</v>
      </c>
      <c r="CD302" s="116">
        <v>85.324484357665824</v>
      </c>
      <c r="CE302" s="88">
        <v>359.16109880976632</v>
      </c>
      <c r="CF302" s="88">
        <v>0</v>
      </c>
      <c r="CG302" s="116">
        <v>-359.16109880976632</v>
      </c>
      <c r="CH302" s="88">
        <v>30671.187100756993</v>
      </c>
      <c r="CI302" s="88">
        <v>24637.70252030516</v>
      </c>
      <c r="CJ302" s="116">
        <v>-6033.4845804518336</v>
      </c>
      <c r="CK302" s="88">
        <v>0</v>
      </c>
      <c r="CL302" s="88">
        <v>0</v>
      </c>
      <c r="CM302" s="116">
        <v>0</v>
      </c>
      <c r="CN302" s="88">
        <v>30671.187100756993</v>
      </c>
      <c r="CO302" s="96">
        <v>24637.70252030516</v>
      </c>
      <c r="CP302" s="116">
        <v>-6033.4845804518336</v>
      </c>
      <c r="CQ302" s="119">
        <v>595361.84013148316</v>
      </c>
      <c r="CR302" s="77">
        <v>633453.26499418006</v>
      </c>
      <c r="CS302" s="116">
        <v>38091.424862696906</v>
      </c>
      <c r="CT302" s="91">
        <v>714434.20815777977</v>
      </c>
      <c r="CU302" s="98">
        <v>760143.91799301608</v>
      </c>
      <c r="CV302" s="117">
        <v>45709.70983523631</v>
      </c>
      <c r="CW302" s="88">
        <v>22884.554720898497</v>
      </c>
      <c r="CX302" s="88">
        <v>-22825.155114337795</v>
      </c>
      <c r="CY302" s="116">
        <v>-45709.709835236295</v>
      </c>
      <c r="CZ302" s="99">
        <v>45709.70983523647</v>
      </c>
      <c r="DA302" s="8">
        <v>2</v>
      </c>
      <c r="DB302" s="100">
        <v>17043.45</v>
      </c>
      <c r="DC302" s="100">
        <v>6355.9699999999993</v>
      </c>
      <c r="DD302" s="100">
        <v>3741.2300000000014</v>
      </c>
      <c r="DE302" s="100">
        <v>5674.69</v>
      </c>
      <c r="DF302" s="101">
        <v>51283.973818567873</v>
      </c>
      <c r="DG302" s="120">
        <v>8847825.1545441393</v>
      </c>
      <c r="DH302" s="494">
        <v>10999.392748610022</v>
      </c>
      <c r="DI302" s="96">
        <f>VLOOKUP(A302,'[9]побудинковий звіт'!$A$9:$DQ$353,121,FALSE)</f>
        <v>0</v>
      </c>
      <c r="DJ302" s="103">
        <v>5.3904882433774226</v>
      </c>
      <c r="DK302" s="103"/>
      <c r="DL302" s="103">
        <v>4.8454663973447607</v>
      </c>
      <c r="DM302" s="104">
        <v>13308.360804544784</v>
      </c>
      <c r="DN302" s="104">
        <v>681.27257546667329</v>
      </c>
      <c r="DO302" s="105">
        <v>13989.633380011457</v>
      </c>
      <c r="DP302" s="2"/>
      <c r="DQ302" s="104">
        <v>13302.22</v>
      </c>
      <c r="DR302" s="104">
        <v>681.28</v>
      </c>
      <c r="DS302" s="104">
        <v>13983.5</v>
      </c>
      <c r="DT302" s="106">
        <v>14044.494687384053</v>
      </c>
      <c r="DU302" s="104">
        <v>-60.994687384052668</v>
      </c>
      <c r="DV302" s="107">
        <v>1136</v>
      </c>
      <c r="DX302" s="77">
        <v>177935.66914418215</v>
      </c>
      <c r="DY302" s="77">
        <v>192243.6</v>
      </c>
      <c r="DZ302" s="108">
        <v>9415.9200000000019</v>
      </c>
      <c r="EB302" s="109">
        <v>1279451.5693036749</v>
      </c>
      <c r="ED302" s="110">
        <v>-30388</v>
      </c>
      <c r="EE302" s="111">
        <v>20895.973818567873</v>
      </c>
      <c r="EG302" s="112">
        <v>80694.894715823772</v>
      </c>
      <c r="EI302" s="121">
        <v>5</v>
      </c>
      <c r="EJ302" s="77">
        <v>3427.2426472750444</v>
      </c>
      <c r="EN302" s="114" t="s">
        <v>713</v>
      </c>
    </row>
    <row r="303" spans="1:144" hidden="1" x14ac:dyDescent="0.3">
      <c r="A303" s="81">
        <v>150000874</v>
      </c>
      <c r="B303" s="82" t="s">
        <v>714</v>
      </c>
      <c r="C303" s="490" t="s">
        <v>715</v>
      </c>
      <c r="D303" s="84">
        <v>2534.1999999999998</v>
      </c>
      <c r="E303" s="115">
        <v>2004.8</v>
      </c>
      <c r="F303" s="104"/>
      <c r="G303" s="104">
        <v>529.4</v>
      </c>
      <c r="H303" s="88">
        <v>37093.525484289967</v>
      </c>
      <c r="I303" s="88">
        <v>37760.362837326931</v>
      </c>
      <c r="J303" s="116">
        <v>666.83735303696449</v>
      </c>
      <c r="K303" s="88">
        <v>8082.046400827152</v>
      </c>
      <c r="L303" s="88">
        <v>8201.3571537902244</v>
      </c>
      <c r="M303" s="116">
        <v>119.31075296307245</v>
      </c>
      <c r="N303" s="88">
        <v>14006.260770915434</v>
      </c>
      <c r="O303" s="88">
        <v>13318.341530194204</v>
      </c>
      <c r="P303" s="116">
        <v>-687.91924072123038</v>
      </c>
      <c r="Q303" s="88">
        <v>3171.1770377447451</v>
      </c>
      <c r="R303" s="88">
        <v>3015.2374703621426</v>
      </c>
      <c r="S303" s="116">
        <v>-155.93956738260249</v>
      </c>
      <c r="T303" s="88">
        <v>2170.6796168610072</v>
      </c>
      <c r="U303" s="88">
        <v>5228.24014964241</v>
      </c>
      <c r="V303" s="116">
        <v>3057.5605327814028</v>
      </c>
      <c r="W303" s="88">
        <v>22766.245090879736</v>
      </c>
      <c r="X303" s="88">
        <v>21010.753269986097</v>
      </c>
      <c r="Y303" s="116">
        <v>-1755.4918208936397</v>
      </c>
      <c r="Z303" s="88">
        <v>2461.4280000000003</v>
      </c>
      <c r="AA303" s="88">
        <v>0</v>
      </c>
      <c r="AB303" s="116">
        <v>-2461.4280000000003</v>
      </c>
      <c r="AC303" s="88">
        <v>53474.403253475983</v>
      </c>
      <c r="AD303" s="88">
        <v>60437.152139873739</v>
      </c>
      <c r="AE303" s="117">
        <v>6962.748886397756</v>
      </c>
      <c r="AF303" s="91">
        <v>143225.76565499403</v>
      </c>
      <c r="AG303" s="92">
        <v>148971.44455117575</v>
      </c>
      <c r="AH303" s="116">
        <v>5745.6788961817219</v>
      </c>
      <c r="AI303" s="88">
        <v>0</v>
      </c>
      <c r="AJ303" s="88">
        <v>0</v>
      </c>
      <c r="AK303" s="116">
        <v>0</v>
      </c>
      <c r="AL303" s="88">
        <v>0</v>
      </c>
      <c r="AM303" s="88">
        <v>0</v>
      </c>
      <c r="AN303" s="116">
        <v>0</v>
      </c>
      <c r="AO303" s="88">
        <v>8130.7981981383764</v>
      </c>
      <c r="AP303" s="88">
        <v>7609.5241323301534</v>
      </c>
      <c r="AQ303" s="116">
        <v>-521.27406580822299</v>
      </c>
      <c r="AR303" s="88">
        <v>106784.3114984452</v>
      </c>
      <c r="AS303" s="88">
        <v>223996.7</v>
      </c>
      <c r="AT303" s="118">
        <v>117212.38850155481</v>
      </c>
      <c r="AU303" s="88">
        <v>11176.131886927205</v>
      </c>
      <c r="AV303" s="88">
        <v>2355</v>
      </c>
      <c r="AW303" s="94">
        <v>-8821.1318869272054</v>
      </c>
      <c r="AX303" s="88">
        <v>15769.841937006478</v>
      </c>
      <c r="AY303" s="88">
        <v>15619</v>
      </c>
      <c r="AZ303" s="117">
        <v>-150.84193700647847</v>
      </c>
      <c r="BA303" s="88">
        <v>6321.4406913648363</v>
      </c>
      <c r="BB303" s="88">
        <v>5081</v>
      </c>
      <c r="BC303" s="94">
        <v>-1240.4406913648363</v>
      </c>
      <c r="BD303" s="88">
        <v>8455.0440137946971</v>
      </c>
      <c r="BE303" s="88">
        <v>0</v>
      </c>
      <c r="BF303" s="95">
        <v>-8455.0440137946971</v>
      </c>
      <c r="BG303" s="88">
        <v>5241.120967434279</v>
      </c>
      <c r="BH303" s="88">
        <v>4431</v>
      </c>
      <c r="BI303" s="94">
        <v>-810.12096743427901</v>
      </c>
      <c r="BJ303" s="88">
        <v>6637.0596800929361</v>
      </c>
      <c r="BK303" s="88">
        <v>450</v>
      </c>
      <c r="BL303" s="95">
        <v>-6187.0596800929361</v>
      </c>
      <c r="BM303" s="88">
        <v>615.35700000000008</v>
      </c>
      <c r="BN303" s="88">
        <v>5109</v>
      </c>
      <c r="BO303" s="94">
        <v>4493.643</v>
      </c>
      <c r="BP303" s="91">
        <v>54215.996176620436</v>
      </c>
      <c r="BQ303" s="96">
        <v>33045</v>
      </c>
      <c r="BR303" s="94">
        <v>-21170.996176620436</v>
      </c>
      <c r="BS303" s="88">
        <v>172902.1007944071</v>
      </c>
      <c r="BT303" s="88">
        <v>201499.82785832364</v>
      </c>
      <c r="BU303" s="116">
        <v>28597.727063916536</v>
      </c>
      <c r="BV303" s="88">
        <v>72808.120988367606</v>
      </c>
      <c r="BW303" s="88">
        <v>73735.263401564982</v>
      </c>
      <c r="BX303" s="116">
        <v>927.1424131973763</v>
      </c>
      <c r="BY303" s="88">
        <v>54418.291394972046</v>
      </c>
      <c r="BZ303" s="88">
        <v>37409.192046355311</v>
      </c>
      <c r="CA303" s="116">
        <v>-17009.099348616735</v>
      </c>
      <c r="CB303" s="88">
        <v>1530.6339808460737</v>
      </c>
      <c r="CC303" s="88">
        <v>1574.7673348241769</v>
      </c>
      <c r="CD303" s="116">
        <v>44.133353978103287</v>
      </c>
      <c r="CE303" s="88">
        <v>185.77298214298258</v>
      </c>
      <c r="CF303" s="88">
        <v>0</v>
      </c>
      <c r="CG303" s="116">
        <v>-185.77298214298258</v>
      </c>
      <c r="CH303" s="88">
        <v>26279.567744014046</v>
      </c>
      <c r="CI303" s="88">
        <v>17573.997856241134</v>
      </c>
      <c r="CJ303" s="116">
        <v>-8705.5698877729119</v>
      </c>
      <c r="CK303" s="88">
        <v>0</v>
      </c>
      <c r="CL303" s="88">
        <v>0</v>
      </c>
      <c r="CM303" s="116">
        <v>0</v>
      </c>
      <c r="CN303" s="88">
        <v>26279.567744014046</v>
      </c>
      <c r="CO303" s="96">
        <v>17573.997856241134</v>
      </c>
      <c r="CP303" s="116">
        <v>-8705.5698877729119</v>
      </c>
      <c r="CQ303" s="119">
        <v>640481.35941294779</v>
      </c>
      <c r="CR303" s="77">
        <v>745415.71718081529</v>
      </c>
      <c r="CS303" s="116">
        <v>104934.35776786751</v>
      </c>
      <c r="CT303" s="91">
        <v>768577.63129553734</v>
      </c>
      <c r="CU303" s="98">
        <v>894498.86061697837</v>
      </c>
      <c r="CV303" s="117">
        <v>125921.22932144103</v>
      </c>
      <c r="CW303" s="88">
        <v>30487.249765663997</v>
      </c>
      <c r="CX303" s="88">
        <v>-95433.979555776648</v>
      </c>
      <c r="CY303" s="116">
        <v>-125921.22932144065</v>
      </c>
      <c r="CZ303" s="99">
        <v>125921.22932144077</v>
      </c>
      <c r="DA303" s="8">
        <v>2</v>
      </c>
      <c r="DB303" s="100">
        <v>38810.449999999997</v>
      </c>
      <c r="DC303" s="100">
        <v>1476.4</v>
      </c>
      <c r="DD303" s="100">
        <v>26397.35</v>
      </c>
      <c r="DE303" s="100">
        <v>-1669.8200000000002</v>
      </c>
      <c r="DF303" s="101">
        <v>37529.32248703076</v>
      </c>
      <c r="DG303" s="120">
        <v>9588778.5727344155</v>
      </c>
      <c r="DH303" s="494">
        <v>8931.8886378382613</v>
      </c>
      <c r="DI303" s="96">
        <f>VLOOKUP(A303,'[9]побудинковий звіт'!$A$9:$DQ$353,121,FALSE)</f>
        <v>39410.28</v>
      </c>
      <c r="DJ303" s="103">
        <v>6.1917479549284433</v>
      </c>
      <c r="DK303" s="103"/>
      <c r="DL303" s="103">
        <v>5.2842236348845537</v>
      </c>
      <c r="DM303" s="104">
        <v>12413.216300040544</v>
      </c>
      <c r="DN303" s="104">
        <v>2797.4679923078825</v>
      </c>
      <c r="DO303" s="105">
        <v>15210.684292348426</v>
      </c>
      <c r="DP303" s="2"/>
      <c r="DQ303" s="104">
        <v>12413.1</v>
      </c>
      <c r="DR303" s="104">
        <v>2797.46</v>
      </c>
      <c r="DS303" s="104">
        <v>15210.560000000001</v>
      </c>
      <c r="DT303" s="106">
        <v>15721.784946122894</v>
      </c>
      <c r="DU303" s="104">
        <v>-511.22494612289302</v>
      </c>
      <c r="DV303" s="107">
        <v>1136</v>
      </c>
      <c r="DX303" s="77">
        <v>193200.36921007876</v>
      </c>
      <c r="DY303" s="77">
        <v>308450.03999999998</v>
      </c>
      <c r="DZ303" s="108">
        <v>24727.53</v>
      </c>
      <c r="EB303" s="109">
        <v>1281411.7379813422</v>
      </c>
      <c r="ED303" s="110">
        <v>883</v>
      </c>
      <c r="EE303" s="111">
        <v>38412.32248703076</v>
      </c>
      <c r="EG303" s="112">
        <v>136751.61286864188</v>
      </c>
      <c r="EI303" s="121">
        <v>5</v>
      </c>
      <c r="EJ303" s="77">
        <v>3697.1715080320787</v>
      </c>
      <c r="EN303" s="114" t="s">
        <v>715</v>
      </c>
    </row>
    <row r="304" spans="1:144" hidden="1" x14ac:dyDescent="0.3">
      <c r="A304" s="81">
        <v>150000866</v>
      </c>
      <c r="B304" s="82" t="s">
        <v>716</v>
      </c>
      <c r="C304" s="490" t="s">
        <v>717</v>
      </c>
      <c r="D304" s="84">
        <v>5026.5</v>
      </c>
      <c r="E304" s="115">
        <v>3834.8</v>
      </c>
      <c r="F304" s="104"/>
      <c r="G304" s="104">
        <v>1191.7</v>
      </c>
      <c r="H304" s="88">
        <v>79992.219413432089</v>
      </c>
      <c r="I304" s="88">
        <v>72669.726825744161</v>
      </c>
      <c r="J304" s="116">
        <v>-7322.4925876879279</v>
      </c>
      <c r="K304" s="88">
        <v>16025.838352672485</v>
      </c>
      <c r="L304" s="88">
        <v>14719.805142071255</v>
      </c>
      <c r="M304" s="116">
        <v>-1306.0332106012302</v>
      </c>
      <c r="N304" s="88">
        <v>33437.735926237248</v>
      </c>
      <c r="O304" s="88">
        <v>31794.99687396986</v>
      </c>
      <c r="P304" s="116">
        <v>-1642.7390522673886</v>
      </c>
      <c r="Q304" s="88">
        <v>0</v>
      </c>
      <c r="R304" s="88">
        <v>0</v>
      </c>
      <c r="S304" s="116">
        <v>0</v>
      </c>
      <c r="T304" s="88">
        <v>0</v>
      </c>
      <c r="U304" s="88">
        <v>18.246158780325992</v>
      </c>
      <c r="V304" s="116">
        <v>18.246158780325992</v>
      </c>
      <c r="W304" s="88">
        <v>58726.754520729293</v>
      </c>
      <c r="X304" s="88">
        <v>46857.519354757824</v>
      </c>
      <c r="Y304" s="116">
        <v>-11869.23516597147</v>
      </c>
      <c r="Z304" s="88">
        <v>5429.0843999999997</v>
      </c>
      <c r="AA304" s="88">
        <v>0</v>
      </c>
      <c r="AB304" s="116">
        <v>-5429.0843999999997</v>
      </c>
      <c r="AC304" s="88">
        <v>108077.83249254274</v>
      </c>
      <c r="AD304" s="88">
        <v>118923.30457002162</v>
      </c>
      <c r="AE304" s="117">
        <v>10845.472077478873</v>
      </c>
      <c r="AF304" s="91">
        <v>301689.46510561381</v>
      </c>
      <c r="AG304" s="92">
        <v>284983.59892534505</v>
      </c>
      <c r="AH304" s="116">
        <v>-16705.866180268757</v>
      </c>
      <c r="AI304" s="88">
        <v>0</v>
      </c>
      <c r="AJ304" s="88">
        <v>0</v>
      </c>
      <c r="AK304" s="116">
        <v>0</v>
      </c>
      <c r="AL304" s="88">
        <v>0</v>
      </c>
      <c r="AM304" s="88">
        <v>0</v>
      </c>
      <c r="AN304" s="116">
        <v>0</v>
      </c>
      <c r="AO304" s="88">
        <v>51183.561842796415</v>
      </c>
      <c r="AP304" s="88">
        <v>53631.094767529685</v>
      </c>
      <c r="AQ304" s="116">
        <v>2447.5329247332702</v>
      </c>
      <c r="AR304" s="88">
        <v>208686.75477870874</v>
      </c>
      <c r="AS304" s="88">
        <v>256714.26259707741</v>
      </c>
      <c r="AT304" s="118">
        <v>48027.507818368671</v>
      </c>
      <c r="AU304" s="88">
        <v>24870.466117836939</v>
      </c>
      <c r="AV304" s="88">
        <v>26307.082981823522</v>
      </c>
      <c r="AW304" s="94">
        <v>1436.6168639865828</v>
      </c>
      <c r="AX304" s="88">
        <v>31270.915565916275</v>
      </c>
      <c r="AY304" s="88">
        <v>27689.08456569253</v>
      </c>
      <c r="AZ304" s="117">
        <v>-3581.8310002237449</v>
      </c>
      <c r="BA304" s="88">
        <v>11615.452151098067</v>
      </c>
      <c r="BB304" s="88">
        <v>6538.6264687756084</v>
      </c>
      <c r="BC304" s="94">
        <v>-5076.8256823224583</v>
      </c>
      <c r="BD304" s="88">
        <v>0</v>
      </c>
      <c r="BE304" s="88">
        <v>0</v>
      </c>
      <c r="BF304" s="95">
        <v>0</v>
      </c>
      <c r="BG304" s="88">
        <v>0</v>
      </c>
      <c r="BH304" s="88">
        <v>6702</v>
      </c>
      <c r="BI304" s="94">
        <v>6702</v>
      </c>
      <c r="BJ304" s="88">
        <v>20693.993995583205</v>
      </c>
      <c r="BK304" s="88">
        <v>9864</v>
      </c>
      <c r="BL304" s="95">
        <v>-10829.993995583205</v>
      </c>
      <c r="BM304" s="88">
        <v>5939.0501047569333</v>
      </c>
      <c r="BN304" s="88">
        <v>0</v>
      </c>
      <c r="BO304" s="94">
        <v>-5939.0501047569333</v>
      </c>
      <c r="BP304" s="91">
        <v>94389.877935191413</v>
      </c>
      <c r="BQ304" s="96">
        <v>77100.794016291664</v>
      </c>
      <c r="BR304" s="94">
        <v>-17289.083918899749</v>
      </c>
      <c r="BS304" s="88">
        <v>176025.17445622239</v>
      </c>
      <c r="BT304" s="88">
        <v>256789.50765094877</v>
      </c>
      <c r="BU304" s="116">
        <v>80764.33319472638</v>
      </c>
      <c r="BV304" s="88">
        <v>99994.698311649176</v>
      </c>
      <c r="BW304" s="88">
        <v>105407.02862862188</v>
      </c>
      <c r="BX304" s="116">
        <v>5412.3303169727005</v>
      </c>
      <c r="BY304" s="88">
        <v>98130.844368307342</v>
      </c>
      <c r="BZ304" s="88">
        <v>49967.700894529888</v>
      </c>
      <c r="CA304" s="116">
        <v>-48163.143473777454</v>
      </c>
      <c r="CB304" s="88">
        <v>408.1690615589531</v>
      </c>
      <c r="CC304" s="88">
        <v>419.93795595311383</v>
      </c>
      <c r="CD304" s="116">
        <v>11.768894394160725</v>
      </c>
      <c r="CE304" s="88">
        <v>49.539461904795353</v>
      </c>
      <c r="CF304" s="88">
        <v>0</v>
      </c>
      <c r="CG304" s="116">
        <v>-49.539461904795353</v>
      </c>
      <c r="CH304" s="88">
        <v>53563.877799049209</v>
      </c>
      <c r="CI304" s="88">
        <v>35489.74172259216</v>
      </c>
      <c r="CJ304" s="116">
        <v>-18074.136076457049</v>
      </c>
      <c r="CK304" s="88">
        <v>0</v>
      </c>
      <c r="CL304" s="88">
        <v>0</v>
      </c>
      <c r="CM304" s="116">
        <v>0</v>
      </c>
      <c r="CN304" s="88">
        <v>53563.877799049209</v>
      </c>
      <c r="CO304" s="96">
        <v>35489.74172259216</v>
      </c>
      <c r="CP304" s="116">
        <v>-18074.136076457049</v>
      </c>
      <c r="CQ304" s="119">
        <v>1084121.9631210021</v>
      </c>
      <c r="CR304" s="77">
        <v>1120503.6671588896</v>
      </c>
      <c r="CS304" s="116">
        <v>36381.70403788751</v>
      </c>
      <c r="CT304" s="91">
        <v>1300946.3557452024</v>
      </c>
      <c r="CU304" s="98">
        <v>1344604.4005906675</v>
      </c>
      <c r="CV304" s="117">
        <v>43658.044845465105</v>
      </c>
      <c r="CW304" s="88">
        <v>41733.751002529054</v>
      </c>
      <c r="CX304" s="88">
        <v>-1924.2938429354617</v>
      </c>
      <c r="CY304" s="116">
        <v>-43658.044845464516</v>
      </c>
      <c r="CZ304" s="99">
        <v>43658.044845464727</v>
      </c>
      <c r="DA304" s="8">
        <v>1</v>
      </c>
      <c r="DB304" s="100">
        <v>93483.91</v>
      </c>
      <c r="DC304" s="100">
        <v>7088.98</v>
      </c>
      <c r="DD304" s="100">
        <v>73627.83</v>
      </c>
      <c r="DE304" s="100">
        <v>1694.0399999999991</v>
      </c>
      <c r="DF304" s="101">
        <v>-8551.5727795786224</v>
      </c>
      <c r="DG304" s="120">
        <v>16112161.280972779</v>
      </c>
      <c r="DH304" s="494">
        <v>17084.999275928854</v>
      </c>
      <c r="DI304" s="96">
        <f>VLOOKUP(A304,'[9]побудинковий звіт'!$A$9:$DQ$353,121,FALSE)</f>
        <v>0</v>
      </c>
      <c r="DJ304" s="103">
        <v>5.1772511448632956</v>
      </c>
      <c r="DK304" s="103"/>
      <c r="DL304" s="103">
        <v>4.527127533153835</v>
      </c>
      <c r="DM304" s="104">
        <v>19853.722690321767</v>
      </c>
      <c r="DN304" s="104">
        <v>5394.977881259425</v>
      </c>
      <c r="DO304" s="105">
        <v>25248.70057158119</v>
      </c>
      <c r="DP304" s="2"/>
      <c r="DQ304" s="104">
        <v>19856.240000000002</v>
      </c>
      <c r="DR304" s="104">
        <v>5394.9400000000005</v>
      </c>
      <c r="DS304" s="104">
        <v>25251.18</v>
      </c>
      <c r="DT304" s="106">
        <v>25347.715083626608</v>
      </c>
      <c r="DU304" s="104">
        <v>-96.535083626607957</v>
      </c>
      <c r="DV304" s="107">
        <v>1104</v>
      </c>
      <c r="DX304" s="77">
        <v>363691.95925668022</v>
      </c>
      <c r="DY304" s="77">
        <v>400578.06793604291</v>
      </c>
      <c r="DZ304" s="108">
        <v>75321.87</v>
      </c>
      <c r="EB304" s="109">
        <v>2504241.0573445046</v>
      </c>
      <c r="ED304" s="110">
        <v>-2700</v>
      </c>
      <c r="EE304" s="111">
        <v>-11251.572779578622</v>
      </c>
      <c r="EG304" s="112">
        <v>-249.10537684600968</v>
      </c>
      <c r="EI304" s="121">
        <v>5</v>
      </c>
      <c r="EJ304" s="77">
        <v>6938.3351570094319</v>
      </c>
      <c r="EN304" s="114" t="s">
        <v>717</v>
      </c>
    </row>
    <row r="305" spans="1:144" hidden="1" x14ac:dyDescent="0.3">
      <c r="A305" s="81">
        <v>150000867</v>
      </c>
      <c r="B305" s="82" t="s">
        <v>718</v>
      </c>
      <c r="C305" s="490" t="s">
        <v>719</v>
      </c>
      <c r="D305" s="84">
        <v>2840.51</v>
      </c>
      <c r="E305" s="115">
        <v>2289.0100000000002</v>
      </c>
      <c r="F305" s="104"/>
      <c r="G305" s="104">
        <v>551.5</v>
      </c>
      <c r="H305" s="88">
        <v>39528.981229987439</v>
      </c>
      <c r="I305" s="88">
        <v>36196.269366058557</v>
      </c>
      <c r="J305" s="116">
        <v>-3332.7118639288819</v>
      </c>
      <c r="K305" s="88">
        <v>8219.5497340746133</v>
      </c>
      <c r="L305" s="88">
        <v>7561.7974692558319</v>
      </c>
      <c r="M305" s="116">
        <v>-657.75226481878144</v>
      </c>
      <c r="N305" s="88">
        <v>20430.341019752457</v>
      </c>
      <c r="O305" s="88">
        <v>19426.834197715452</v>
      </c>
      <c r="P305" s="116">
        <v>-1003.5068220370049</v>
      </c>
      <c r="Q305" s="88">
        <v>0</v>
      </c>
      <c r="R305" s="88">
        <v>0</v>
      </c>
      <c r="S305" s="116">
        <v>0</v>
      </c>
      <c r="T305" s="88">
        <v>0</v>
      </c>
      <c r="U305" s="88">
        <v>18.246158780325992</v>
      </c>
      <c r="V305" s="116">
        <v>18.246158780325992</v>
      </c>
      <c r="W305" s="88">
        <v>23350.340451280998</v>
      </c>
      <c r="X305" s="88">
        <v>21317.687688224636</v>
      </c>
      <c r="Y305" s="116">
        <v>-2032.6527630563614</v>
      </c>
      <c r="Z305" s="88">
        <v>3067.1028000000006</v>
      </c>
      <c r="AA305" s="88">
        <v>0</v>
      </c>
      <c r="AB305" s="116">
        <v>-3067.1028000000006</v>
      </c>
      <c r="AC305" s="88">
        <v>60486.155360821038</v>
      </c>
      <c r="AD305" s="88">
        <v>67199.66718503453</v>
      </c>
      <c r="AE305" s="117">
        <v>6713.5118242134922</v>
      </c>
      <c r="AF305" s="91">
        <v>155082.47059591656</v>
      </c>
      <c r="AG305" s="92">
        <v>151720.50206506933</v>
      </c>
      <c r="AH305" s="116">
        <v>-3361.9685308472253</v>
      </c>
      <c r="AI305" s="88">
        <v>0</v>
      </c>
      <c r="AJ305" s="88">
        <v>0</v>
      </c>
      <c r="AK305" s="116">
        <v>0</v>
      </c>
      <c r="AL305" s="88">
        <v>0</v>
      </c>
      <c r="AM305" s="88">
        <v>0</v>
      </c>
      <c r="AN305" s="116">
        <v>0</v>
      </c>
      <c r="AO305" s="88">
        <v>27624.620645129897</v>
      </c>
      <c r="AP305" s="88">
        <v>29191.294233951019</v>
      </c>
      <c r="AQ305" s="116">
        <v>1566.6735888211224</v>
      </c>
      <c r="AR305" s="88">
        <v>91883.741076533217</v>
      </c>
      <c r="AS305" s="88">
        <v>104299.1328028642</v>
      </c>
      <c r="AT305" s="118">
        <v>12415.391726330985</v>
      </c>
      <c r="AU305" s="88">
        <v>11967.50100071021</v>
      </c>
      <c r="AV305" s="88">
        <v>11284</v>
      </c>
      <c r="AW305" s="94">
        <v>-683.50100071021006</v>
      </c>
      <c r="AX305" s="88">
        <v>16039.358828427343</v>
      </c>
      <c r="AY305" s="88">
        <v>9412</v>
      </c>
      <c r="AZ305" s="117">
        <v>-6627.3588284273428</v>
      </c>
      <c r="BA305" s="88">
        <v>6963.4166363638515</v>
      </c>
      <c r="BB305" s="88">
        <f>5639+41</f>
        <v>5680</v>
      </c>
      <c r="BC305" s="94">
        <v>-1324.4166363638515</v>
      </c>
      <c r="BD305" s="88">
        <v>0</v>
      </c>
      <c r="BE305" s="88">
        <v>0</v>
      </c>
      <c r="BF305" s="95">
        <v>0</v>
      </c>
      <c r="BG305" s="88">
        <v>0</v>
      </c>
      <c r="BH305" s="88">
        <v>500</v>
      </c>
      <c r="BI305" s="94">
        <v>500</v>
      </c>
      <c r="BJ305" s="88">
        <v>7039.4743876244547</v>
      </c>
      <c r="BK305" s="88">
        <v>1042</v>
      </c>
      <c r="BL305" s="95">
        <v>-5997.4743876244547</v>
      </c>
      <c r="BM305" s="88">
        <v>2982.09364189608</v>
      </c>
      <c r="BN305" s="88">
        <v>3381</v>
      </c>
      <c r="BO305" s="94">
        <v>398.90635810391996</v>
      </c>
      <c r="BP305" s="91">
        <v>44991.844495021935</v>
      </c>
      <c r="BQ305" s="96">
        <v>31299</v>
      </c>
      <c r="BR305" s="94">
        <v>-13692.844495021935</v>
      </c>
      <c r="BS305" s="88">
        <v>64262.105972953177</v>
      </c>
      <c r="BT305" s="88">
        <v>103972.04117945203</v>
      </c>
      <c r="BU305" s="116">
        <v>39709.935206498856</v>
      </c>
      <c r="BV305" s="88">
        <v>56732.65251495444</v>
      </c>
      <c r="BW305" s="88">
        <v>63694.808554957584</v>
      </c>
      <c r="BX305" s="116">
        <v>6962.1560400031449</v>
      </c>
      <c r="BY305" s="88">
        <v>43948.236612672772</v>
      </c>
      <c r="BZ305" s="88">
        <v>18589.698759937666</v>
      </c>
      <c r="CA305" s="116">
        <v>-25358.537852735106</v>
      </c>
      <c r="CB305" s="88">
        <v>2997.4915458235614</v>
      </c>
      <c r="CC305" s="88">
        <v>3083.9193640306798</v>
      </c>
      <c r="CD305" s="116">
        <v>86.427818207118435</v>
      </c>
      <c r="CE305" s="88">
        <v>363.80542336334094</v>
      </c>
      <c r="CF305" s="88">
        <v>0</v>
      </c>
      <c r="CG305" s="116">
        <v>-363.80542336334094</v>
      </c>
      <c r="CH305" s="88">
        <v>16123.050027517584</v>
      </c>
      <c r="CI305" s="88">
        <v>11308.176110194367</v>
      </c>
      <c r="CJ305" s="116">
        <v>-4814.873917323217</v>
      </c>
      <c r="CK305" s="88">
        <v>0</v>
      </c>
      <c r="CL305" s="88">
        <v>0</v>
      </c>
      <c r="CM305" s="116">
        <v>0</v>
      </c>
      <c r="CN305" s="88">
        <v>16123.050027517584</v>
      </c>
      <c r="CO305" s="96">
        <v>11308.176110194367</v>
      </c>
      <c r="CP305" s="116">
        <v>-4814.873917323217</v>
      </c>
      <c r="CQ305" s="119">
        <v>504010.01890988654</v>
      </c>
      <c r="CR305" s="77">
        <v>517158.57307045686</v>
      </c>
      <c r="CS305" s="116">
        <v>13148.554160570318</v>
      </c>
      <c r="CT305" s="91">
        <v>604812.02269186382</v>
      </c>
      <c r="CU305" s="98">
        <v>620590.28768454818</v>
      </c>
      <c r="CV305" s="117">
        <v>15778.264992684359</v>
      </c>
      <c r="CW305" s="88">
        <v>30046.024335874477</v>
      </c>
      <c r="CX305" s="88">
        <v>14267.759343189951</v>
      </c>
      <c r="CY305" s="116">
        <v>-15778.264992684526</v>
      </c>
      <c r="CZ305" s="99">
        <v>15778.264992684592</v>
      </c>
      <c r="DA305" s="8">
        <v>1</v>
      </c>
      <c r="DB305" s="100">
        <v>21014.75</v>
      </c>
      <c r="DC305" s="100">
        <v>2731.85</v>
      </c>
      <c r="DD305" s="100">
        <v>11112.87</v>
      </c>
      <c r="DE305" s="100">
        <v>687.28</v>
      </c>
      <c r="DF305" s="101">
        <v>-45754.760406753398</v>
      </c>
      <c r="DG305" s="120">
        <v>7618296.5643328596</v>
      </c>
      <c r="DH305" s="494">
        <v>10198.115727702596</v>
      </c>
      <c r="DI305" s="96">
        <f>VLOOKUP(A305,'[9]побудинковий звіт'!$A$9:$DQ$353,121,FALSE)</f>
        <v>0</v>
      </c>
      <c r="DJ305" s="103">
        <v>4.3275805873427178</v>
      </c>
      <c r="DK305" s="103"/>
      <c r="DL305" s="103">
        <v>3.7072582943394874</v>
      </c>
      <c r="DM305" s="104">
        <v>9905.8752402333557</v>
      </c>
      <c r="DN305" s="104">
        <v>2044.5529493282272</v>
      </c>
      <c r="DO305" s="105">
        <v>11950.428189561582</v>
      </c>
      <c r="DP305" s="2"/>
      <c r="DQ305" s="104">
        <v>9901.8799999999992</v>
      </c>
      <c r="DR305" s="104">
        <v>2044.57</v>
      </c>
      <c r="DS305" s="104">
        <v>11946.449999999999</v>
      </c>
      <c r="DT305" s="106">
        <v>12064.241791366936</v>
      </c>
      <c r="DU305" s="104">
        <v>-117.7917913669371</v>
      </c>
      <c r="DV305" s="107">
        <v>1104</v>
      </c>
      <c r="DX305" s="77">
        <v>164250.70268586618</v>
      </c>
      <c r="DY305" s="77">
        <v>162717.75936343701</v>
      </c>
      <c r="DZ305" s="108">
        <v>11800.150000000001</v>
      </c>
      <c r="EB305" s="109">
        <v>1102604.8929183986</v>
      </c>
      <c r="ED305" s="110">
        <v>-13973</v>
      </c>
      <c r="EE305" s="111">
        <v>-59727.760406753398</v>
      </c>
      <c r="EG305" s="112">
        <v>-56197.793056898168</v>
      </c>
      <c r="EI305" s="121">
        <v>5</v>
      </c>
      <c r="EJ305" s="77">
        <v>2965.3155443241235</v>
      </c>
      <c r="EN305" s="114" t="s">
        <v>719</v>
      </c>
    </row>
    <row r="306" spans="1:144" hidden="1" x14ac:dyDescent="0.3">
      <c r="A306" s="81">
        <v>150000868</v>
      </c>
      <c r="B306" s="82" t="s">
        <v>720</v>
      </c>
      <c r="C306" s="490" t="s">
        <v>721</v>
      </c>
      <c r="D306" s="84">
        <v>3295.38</v>
      </c>
      <c r="E306" s="115">
        <v>2609.98</v>
      </c>
      <c r="F306" s="104"/>
      <c r="G306" s="104">
        <v>685.4</v>
      </c>
      <c r="H306" s="88">
        <v>50727.322096425516</v>
      </c>
      <c r="I306" s="88">
        <v>46167.36460240528</v>
      </c>
      <c r="J306" s="116">
        <v>-4559.9574940202365</v>
      </c>
      <c r="K306" s="88">
        <v>10729.916836480803</v>
      </c>
      <c r="L306" s="88">
        <v>9855.0959391042998</v>
      </c>
      <c r="M306" s="116">
        <v>-874.82089737650313</v>
      </c>
      <c r="N306" s="88">
        <v>22919.960356888554</v>
      </c>
      <c r="O306" s="88">
        <v>21793.525788777348</v>
      </c>
      <c r="P306" s="116">
        <v>-1126.4345681112063</v>
      </c>
      <c r="Q306" s="88">
        <v>0</v>
      </c>
      <c r="R306" s="88">
        <v>0</v>
      </c>
      <c r="S306" s="116">
        <v>0</v>
      </c>
      <c r="T306" s="88">
        <v>0</v>
      </c>
      <c r="U306" s="88">
        <v>0</v>
      </c>
      <c r="V306" s="116">
        <v>0</v>
      </c>
      <c r="W306" s="88">
        <v>31365.331670411459</v>
      </c>
      <c r="X306" s="88">
        <v>28444.549443453841</v>
      </c>
      <c r="Y306" s="116">
        <v>-2920.7822269576172</v>
      </c>
      <c r="Z306" s="88">
        <v>3559.8312000000005</v>
      </c>
      <c r="AA306" s="88">
        <v>0</v>
      </c>
      <c r="AB306" s="116">
        <v>-3559.8312000000005</v>
      </c>
      <c r="AC306" s="88">
        <v>70782.666924991398</v>
      </c>
      <c r="AD306" s="88">
        <v>77968.535507749388</v>
      </c>
      <c r="AE306" s="117">
        <v>7185.8685827579902</v>
      </c>
      <c r="AF306" s="91">
        <v>190085.02908519772</v>
      </c>
      <c r="AG306" s="92">
        <v>184229.07128149015</v>
      </c>
      <c r="AH306" s="116">
        <v>-5855.9578037075698</v>
      </c>
      <c r="AI306" s="88">
        <v>0</v>
      </c>
      <c r="AJ306" s="88">
        <v>0</v>
      </c>
      <c r="AK306" s="116">
        <v>0</v>
      </c>
      <c r="AL306" s="88">
        <v>0</v>
      </c>
      <c r="AM306" s="88">
        <v>0</v>
      </c>
      <c r="AN306" s="116">
        <v>0</v>
      </c>
      <c r="AO306" s="88">
        <v>35682.634249643525</v>
      </c>
      <c r="AP306" s="88">
        <v>36608.453219842624</v>
      </c>
      <c r="AQ306" s="116">
        <v>925.81897019909957</v>
      </c>
      <c r="AR306" s="88">
        <v>117802.81339472809</v>
      </c>
      <c r="AS306" s="88">
        <v>158822.13188764476</v>
      </c>
      <c r="AT306" s="118">
        <v>41019.318492916675</v>
      </c>
      <c r="AU306" s="88">
        <v>15104.750753920423</v>
      </c>
      <c r="AV306" s="88">
        <v>349</v>
      </c>
      <c r="AW306" s="94">
        <v>-14755.750753920423</v>
      </c>
      <c r="AX306" s="88">
        <v>20937.558472204983</v>
      </c>
      <c r="AY306" s="88">
        <v>2411</v>
      </c>
      <c r="AZ306" s="117">
        <v>-18526.558472204983</v>
      </c>
      <c r="BA306" s="88">
        <v>7290.9163204978558</v>
      </c>
      <c r="BB306" s="88">
        <v>0</v>
      </c>
      <c r="BC306" s="94">
        <v>-7290.9163204978558</v>
      </c>
      <c r="BD306" s="88">
        <v>0</v>
      </c>
      <c r="BE306" s="88">
        <v>0</v>
      </c>
      <c r="BF306" s="95">
        <v>0</v>
      </c>
      <c r="BG306" s="88">
        <v>0</v>
      </c>
      <c r="BH306" s="88">
        <v>373</v>
      </c>
      <c r="BI306" s="94">
        <v>373</v>
      </c>
      <c r="BJ306" s="88">
        <v>10504.10441553443</v>
      </c>
      <c r="BK306" s="88">
        <v>4518.4067486946078</v>
      </c>
      <c r="BL306" s="95">
        <v>-5985.697666839822</v>
      </c>
      <c r="BM306" s="88">
        <v>2675.0476917034443</v>
      </c>
      <c r="BN306" s="88">
        <v>2237</v>
      </c>
      <c r="BO306" s="94">
        <v>-438.04769170344434</v>
      </c>
      <c r="BP306" s="91">
        <v>56512.377653861135</v>
      </c>
      <c r="BQ306" s="96">
        <v>9888.4067486946078</v>
      </c>
      <c r="BR306" s="94">
        <v>-46623.970905166527</v>
      </c>
      <c r="BS306" s="88">
        <v>161394.65330728737</v>
      </c>
      <c r="BT306" s="88">
        <v>219026.40528882953</v>
      </c>
      <c r="BU306" s="116">
        <v>57631.751981542155</v>
      </c>
      <c r="BV306" s="88">
        <v>63313.550435012417</v>
      </c>
      <c r="BW306" s="88">
        <v>65913.834131436306</v>
      </c>
      <c r="BX306" s="116">
        <v>2600.2836964238886</v>
      </c>
      <c r="BY306" s="88">
        <v>93103.399267104396</v>
      </c>
      <c r="BZ306" s="88">
        <v>51916.262475002601</v>
      </c>
      <c r="CA306" s="116">
        <v>-41187.136792101795</v>
      </c>
      <c r="CB306" s="88">
        <v>5117.4196092953734</v>
      </c>
      <c r="CC306" s="88">
        <v>5264.9721227621649</v>
      </c>
      <c r="CD306" s="116">
        <v>147.55251346679142</v>
      </c>
      <c r="CE306" s="88">
        <v>621.1010036313719</v>
      </c>
      <c r="CF306" s="88">
        <v>0</v>
      </c>
      <c r="CG306" s="116">
        <v>-621.1010036313719</v>
      </c>
      <c r="CH306" s="88">
        <v>40209.586298978807</v>
      </c>
      <c r="CI306" s="88">
        <v>34595.950311871566</v>
      </c>
      <c r="CJ306" s="116">
        <v>-5613.6359871072418</v>
      </c>
      <c r="CK306" s="88">
        <v>0</v>
      </c>
      <c r="CL306" s="88">
        <v>0</v>
      </c>
      <c r="CM306" s="116">
        <v>0</v>
      </c>
      <c r="CN306" s="88">
        <v>40209.586298978807</v>
      </c>
      <c r="CO306" s="96">
        <v>34595.950311871566</v>
      </c>
      <c r="CP306" s="116">
        <v>-5613.6359871072418</v>
      </c>
      <c r="CQ306" s="119">
        <v>763842.56430474028</v>
      </c>
      <c r="CR306" s="77">
        <v>766265.48746757419</v>
      </c>
      <c r="CS306" s="116">
        <v>2422.9231628339039</v>
      </c>
      <c r="CT306" s="91">
        <v>916611.07716568827</v>
      </c>
      <c r="CU306" s="98">
        <v>919518.58496108896</v>
      </c>
      <c r="CV306" s="117">
        <v>2907.5077954006847</v>
      </c>
      <c r="CW306" s="88">
        <v>18279.671311585935</v>
      </c>
      <c r="CX306" s="88">
        <v>15372.163516185174</v>
      </c>
      <c r="CY306" s="116">
        <v>-2907.5077954007611</v>
      </c>
      <c r="CZ306" s="99">
        <v>2907.5077954009175</v>
      </c>
      <c r="DA306" s="8">
        <v>1</v>
      </c>
      <c r="DB306" s="100">
        <v>27539.91</v>
      </c>
      <c r="DC306" s="100">
        <v>0</v>
      </c>
      <c r="DD306" s="100">
        <v>13253.19</v>
      </c>
      <c r="DE306" s="100">
        <v>-3336.3900000000003</v>
      </c>
      <c r="DF306" s="101">
        <v>-21475.743571173924</v>
      </c>
      <c r="DG306" s="120">
        <v>11218688.981727291</v>
      </c>
      <c r="DH306" s="494">
        <v>11628.117870603106</v>
      </c>
      <c r="DI306" s="96">
        <f>VLOOKUP(A306,'[9]побудинковий звіт'!$A$9:$DQ$353,121,FALSE)</f>
        <v>0</v>
      </c>
      <c r="DJ306" s="103">
        <v>5.4740029818249178</v>
      </c>
      <c r="DK306" s="103"/>
      <c r="DL306" s="103">
        <v>4.8677808051616198</v>
      </c>
      <c r="DM306" s="104">
        <v>14287.038302503399</v>
      </c>
      <c r="DN306" s="104">
        <v>3336.3769638577742</v>
      </c>
      <c r="DO306" s="105">
        <v>17623.415266361175</v>
      </c>
      <c r="DP306" s="2"/>
      <c r="DQ306" s="104">
        <v>14286.72</v>
      </c>
      <c r="DR306" s="104">
        <v>3336.3900000000003</v>
      </c>
      <c r="DS306" s="104">
        <v>17623.11</v>
      </c>
      <c r="DT306" s="106">
        <v>17623.415266361175</v>
      </c>
      <c r="DU306" s="104">
        <v>-0.30526636117429007</v>
      </c>
      <c r="DV306" s="107">
        <v>1136</v>
      </c>
      <c r="DX306" s="77">
        <v>209178.22925830705</v>
      </c>
      <c r="DY306" s="77">
        <v>202452.64636360723</v>
      </c>
      <c r="DZ306" s="108">
        <v>9916.7999999999993</v>
      </c>
      <c r="EB306" s="109">
        <v>1413633.7607367369</v>
      </c>
      <c r="ED306" s="110">
        <v>-2701</v>
      </c>
      <c r="EE306" s="111">
        <v>-24176.743571173924</v>
      </c>
      <c r="EG306" s="112">
        <v>19154.097831392399</v>
      </c>
      <c r="EI306" s="121">
        <v>5</v>
      </c>
      <c r="EJ306" s="77">
        <v>3671.7705256276427</v>
      </c>
      <c r="EN306" s="114" t="s">
        <v>721</v>
      </c>
    </row>
    <row r="307" spans="1:144" hidden="1" x14ac:dyDescent="0.3">
      <c r="A307" s="81">
        <v>150000869</v>
      </c>
      <c r="B307" s="82" t="s">
        <v>722</v>
      </c>
      <c r="C307" s="490" t="s">
        <v>723</v>
      </c>
      <c r="D307" s="84">
        <v>5802.99</v>
      </c>
      <c r="E307" s="115">
        <v>4602.8900000000003</v>
      </c>
      <c r="F307" s="104"/>
      <c r="G307" s="104">
        <v>1200.0999999999999</v>
      </c>
      <c r="H307" s="88">
        <v>81762.092695597574</v>
      </c>
      <c r="I307" s="88">
        <v>74543.777600624569</v>
      </c>
      <c r="J307" s="116">
        <v>-7218.3150949730043</v>
      </c>
      <c r="K307" s="88">
        <v>19162.462437266946</v>
      </c>
      <c r="L307" s="88">
        <v>17521.80972441745</v>
      </c>
      <c r="M307" s="116">
        <v>-1640.6527128494963</v>
      </c>
      <c r="N307" s="88">
        <v>34579.683381743249</v>
      </c>
      <c r="O307" s="88">
        <v>32880.958214257895</v>
      </c>
      <c r="P307" s="116">
        <v>-1698.7251674853542</v>
      </c>
      <c r="Q307" s="88">
        <v>7845.8813479612654</v>
      </c>
      <c r="R307" s="88">
        <v>7460.7914956570694</v>
      </c>
      <c r="S307" s="116">
        <v>-385.08985230419603</v>
      </c>
      <c r="T307" s="88">
        <v>5065.2290234946304</v>
      </c>
      <c r="U307" s="88">
        <v>3532.3824265409453</v>
      </c>
      <c r="V307" s="116">
        <v>-1532.8465969536851</v>
      </c>
      <c r="W307" s="88">
        <v>73705.98922333114</v>
      </c>
      <c r="X307" s="88">
        <v>64833.826267813376</v>
      </c>
      <c r="Y307" s="116">
        <v>-8872.1629555177642</v>
      </c>
      <c r="Z307" s="88">
        <v>6223.2408000000023</v>
      </c>
      <c r="AA307" s="88">
        <v>0</v>
      </c>
      <c r="AB307" s="116">
        <v>-6223.2408000000023</v>
      </c>
      <c r="AC307" s="88">
        <v>123620.47301777882</v>
      </c>
      <c r="AD307" s="88">
        <v>136335.91507172197</v>
      </c>
      <c r="AE307" s="117">
        <v>12715.442053943159</v>
      </c>
      <c r="AF307" s="91">
        <v>351965.05192717363</v>
      </c>
      <c r="AG307" s="92">
        <v>337109.4608010333</v>
      </c>
      <c r="AH307" s="116">
        <v>-14855.591126140323</v>
      </c>
      <c r="AI307" s="88">
        <v>0</v>
      </c>
      <c r="AJ307" s="88">
        <v>0</v>
      </c>
      <c r="AK307" s="116">
        <v>0</v>
      </c>
      <c r="AL307" s="88">
        <v>0</v>
      </c>
      <c r="AM307" s="88">
        <v>0</v>
      </c>
      <c r="AN307" s="116">
        <v>0</v>
      </c>
      <c r="AO307" s="88">
        <v>17229.559264979027</v>
      </c>
      <c r="AP307" s="88">
        <v>17842.585452030868</v>
      </c>
      <c r="AQ307" s="116">
        <v>613.02618705184068</v>
      </c>
      <c r="AR307" s="88">
        <v>309192.05627842632</v>
      </c>
      <c r="AS307" s="88">
        <v>432414.14694103802</v>
      </c>
      <c r="AT307" s="118">
        <v>123222.09066261171</v>
      </c>
      <c r="AU307" s="88">
        <v>25550.82292902968</v>
      </c>
      <c r="AV307" s="88">
        <v>4337.1114383747208</v>
      </c>
      <c r="AW307" s="94">
        <v>-21213.711490654961</v>
      </c>
      <c r="AX307" s="88">
        <v>36477.477951600929</v>
      </c>
      <c r="AY307" s="88">
        <v>32231.068873771983</v>
      </c>
      <c r="AZ307" s="117">
        <v>-4246.4090778289465</v>
      </c>
      <c r="BA307" s="88">
        <v>11896.313192311445</v>
      </c>
      <c r="BB307" s="88">
        <v>9892</v>
      </c>
      <c r="BC307" s="94">
        <v>-2004.3131923114452</v>
      </c>
      <c r="BD307" s="88">
        <v>18479.103080292494</v>
      </c>
      <c r="BE307" s="88">
        <v>1779</v>
      </c>
      <c r="BF307" s="95">
        <v>-16700.103080292494</v>
      </c>
      <c r="BG307" s="88">
        <v>12229.10280203243</v>
      </c>
      <c r="BH307" s="88">
        <v>6582.7652888000002</v>
      </c>
      <c r="BI307" s="94">
        <v>-5646.33751323243</v>
      </c>
      <c r="BJ307" s="88">
        <v>28709.891719985568</v>
      </c>
      <c r="BK307" s="88">
        <v>19462.432770308642</v>
      </c>
      <c r="BL307" s="95">
        <v>-9247.4589496769258</v>
      </c>
      <c r="BM307" s="88">
        <v>5798.5115163665487</v>
      </c>
      <c r="BN307" s="88">
        <v>0</v>
      </c>
      <c r="BO307" s="94">
        <v>-5798.5115163665487</v>
      </c>
      <c r="BP307" s="91">
        <v>139141.22319161912</v>
      </c>
      <c r="BQ307" s="96">
        <v>74284.378371255341</v>
      </c>
      <c r="BR307" s="94">
        <v>-64856.844820363782</v>
      </c>
      <c r="BS307" s="88">
        <v>183946.67055272684</v>
      </c>
      <c r="BT307" s="88">
        <v>256826.54490910913</v>
      </c>
      <c r="BU307" s="116">
        <v>72879.874356382294</v>
      </c>
      <c r="BV307" s="88">
        <v>138414.08039935873</v>
      </c>
      <c r="BW307" s="88">
        <v>137644.12804341549</v>
      </c>
      <c r="BX307" s="116">
        <v>-769.95235594324186</v>
      </c>
      <c r="BY307" s="88">
        <v>98584.448185903952</v>
      </c>
      <c r="BZ307" s="88">
        <v>54188.325074021457</v>
      </c>
      <c r="CA307" s="116">
        <v>-44396.123111882494</v>
      </c>
      <c r="CB307" s="88">
        <v>11232.302362775441</v>
      </c>
      <c r="CC307" s="88">
        <v>11556.167625384751</v>
      </c>
      <c r="CD307" s="116">
        <v>323.86526260930987</v>
      </c>
      <c r="CE307" s="88">
        <v>1363.2640672925877</v>
      </c>
      <c r="CF307" s="88">
        <v>3162.2919111950605</v>
      </c>
      <c r="CG307" s="116">
        <v>1799.0278439024728</v>
      </c>
      <c r="CH307" s="88">
        <v>69684.670445457639</v>
      </c>
      <c r="CI307" s="88">
        <v>54754.602368002998</v>
      </c>
      <c r="CJ307" s="116">
        <v>-14930.068077454642</v>
      </c>
      <c r="CK307" s="88">
        <v>0</v>
      </c>
      <c r="CL307" s="88">
        <v>0</v>
      </c>
      <c r="CM307" s="116">
        <v>0</v>
      </c>
      <c r="CN307" s="88">
        <v>69684.670445457639</v>
      </c>
      <c r="CO307" s="96">
        <v>54754.602368002998</v>
      </c>
      <c r="CP307" s="116">
        <v>-14930.068077454642</v>
      </c>
      <c r="CQ307" s="119">
        <v>1320753.3266757133</v>
      </c>
      <c r="CR307" s="77">
        <v>1379782.6314964865</v>
      </c>
      <c r="CS307" s="116">
        <v>59029.304820773192</v>
      </c>
      <c r="CT307" s="91">
        <v>1584903.9920108558</v>
      </c>
      <c r="CU307" s="98">
        <v>1655739.1577957838</v>
      </c>
      <c r="CV307" s="117">
        <v>70835.165784928016</v>
      </c>
      <c r="CW307" s="88">
        <v>80800.112402046478</v>
      </c>
      <c r="CX307" s="88">
        <v>9964.9466171188833</v>
      </c>
      <c r="CY307" s="116">
        <v>-70835.165784927594</v>
      </c>
      <c r="CZ307" s="99">
        <v>70835.165784927842</v>
      </c>
      <c r="DA307" s="8">
        <v>1</v>
      </c>
      <c r="DB307" s="100">
        <v>56876.21</v>
      </c>
      <c r="DC307" s="100">
        <v>14760.789999999999</v>
      </c>
      <c r="DD307" s="100">
        <v>31572.62</v>
      </c>
      <c r="DE307" s="100">
        <v>9089.6999999999989</v>
      </c>
      <c r="DF307" s="101">
        <v>253.59828801278491</v>
      </c>
      <c r="DG307" s="120">
        <v>19988449.252954829</v>
      </c>
      <c r="DH307" s="494">
        <v>20507.033565552352</v>
      </c>
      <c r="DI307" s="96">
        <f>VLOOKUP(A307,'[9]побудинковий звіт'!$A$9:$DQ$353,121,FALSE)</f>
        <v>0</v>
      </c>
      <c r="DJ307" s="103">
        <v>5.4989569093650967</v>
      </c>
      <c r="DK307" s="103"/>
      <c r="DL307" s="103">
        <v>4.7254886619596475</v>
      </c>
      <c r="DM307" s="104">
        <v>25311.093768547511</v>
      </c>
      <c r="DN307" s="104">
        <v>5671.0589432177721</v>
      </c>
      <c r="DO307" s="105">
        <v>30982.152711765284</v>
      </c>
      <c r="DP307" s="2"/>
      <c r="DQ307" s="104">
        <v>25303.59</v>
      </c>
      <c r="DR307" s="104">
        <v>5671.09</v>
      </c>
      <c r="DS307" s="104">
        <v>30974.68</v>
      </c>
      <c r="DT307" s="106">
        <v>31077.8142122258</v>
      </c>
      <c r="DU307" s="104">
        <v>-103.13421222579927</v>
      </c>
      <c r="DV307" s="107">
        <v>1202</v>
      </c>
      <c r="DX307" s="77">
        <v>537999.93536405452</v>
      </c>
      <c r="DY307" s="77">
        <v>608038.23037475208</v>
      </c>
      <c r="DZ307" s="108">
        <v>40662.32</v>
      </c>
      <c r="EB307" s="109">
        <v>3710304.6753411158</v>
      </c>
      <c r="ED307" s="110">
        <v>-17169</v>
      </c>
      <c r="EE307" s="111">
        <v>-16915.401711987215</v>
      </c>
      <c r="EG307" s="112">
        <v>-27388.749982139569</v>
      </c>
      <c r="EI307" s="121">
        <v>5</v>
      </c>
      <c r="EJ307" s="77">
        <v>9902.4525298028402</v>
      </c>
      <c r="EN307" s="114" t="s">
        <v>723</v>
      </c>
    </row>
    <row r="308" spans="1:144" hidden="1" x14ac:dyDescent="0.3">
      <c r="A308" s="81">
        <v>150000875</v>
      </c>
      <c r="B308" s="82" t="s">
        <v>724</v>
      </c>
      <c r="C308" s="490" t="s">
        <v>725</v>
      </c>
      <c r="D308" s="84">
        <v>3190.1</v>
      </c>
      <c r="E308" s="115">
        <v>3190.1</v>
      </c>
      <c r="F308" s="104"/>
      <c r="G308" s="104">
        <v>0</v>
      </c>
      <c r="H308" s="88">
        <v>58756.660665140553</v>
      </c>
      <c r="I308" s="88">
        <v>53614.389335176078</v>
      </c>
      <c r="J308" s="116">
        <v>-5142.2713299644747</v>
      </c>
      <c r="K308" s="88">
        <v>12061.358216114641</v>
      </c>
      <c r="L308" s="88">
        <v>11068.221954306668</v>
      </c>
      <c r="M308" s="116">
        <v>-993.13626180797291</v>
      </c>
      <c r="N308" s="88">
        <v>21647.429988814001</v>
      </c>
      <c r="O308" s="88">
        <v>20583.714958779423</v>
      </c>
      <c r="P308" s="116">
        <v>-1063.7150300345784</v>
      </c>
      <c r="Q308" s="88">
        <v>0</v>
      </c>
      <c r="R308" s="88">
        <v>0</v>
      </c>
      <c r="S308" s="116">
        <v>0</v>
      </c>
      <c r="T308" s="88">
        <v>0</v>
      </c>
      <c r="U308" s="88">
        <v>0</v>
      </c>
      <c r="V308" s="116">
        <v>0</v>
      </c>
      <c r="W308" s="88">
        <v>30740.861805124507</v>
      </c>
      <c r="X308" s="88">
        <v>25145.261484513201</v>
      </c>
      <c r="Y308" s="116">
        <v>-5595.6003206113055</v>
      </c>
      <c r="Z308" s="88">
        <v>3445.4699999999993</v>
      </c>
      <c r="AA308" s="88">
        <v>0</v>
      </c>
      <c r="AB308" s="116">
        <v>-3445.4699999999993</v>
      </c>
      <c r="AC308" s="88">
        <v>66791.371435316207</v>
      </c>
      <c r="AD308" s="88">
        <v>75474.664915100075</v>
      </c>
      <c r="AE308" s="117">
        <v>8683.293479783868</v>
      </c>
      <c r="AF308" s="91">
        <v>193443.15211050992</v>
      </c>
      <c r="AG308" s="92">
        <v>185886.25264787546</v>
      </c>
      <c r="AH308" s="116">
        <v>-7556.8994626344647</v>
      </c>
      <c r="AI308" s="88">
        <v>0</v>
      </c>
      <c r="AJ308" s="88">
        <v>0</v>
      </c>
      <c r="AK308" s="116">
        <v>0</v>
      </c>
      <c r="AL308" s="88">
        <v>0</v>
      </c>
      <c r="AM308" s="88">
        <v>0</v>
      </c>
      <c r="AN308" s="116">
        <v>0</v>
      </c>
      <c r="AO308" s="88">
        <v>38669.901202487534</v>
      </c>
      <c r="AP308" s="88">
        <v>40771.434116563512</v>
      </c>
      <c r="AQ308" s="116">
        <v>2101.5329140759786</v>
      </c>
      <c r="AR308" s="88">
        <v>121194.33599729036</v>
      </c>
      <c r="AS308" s="88">
        <v>131669.80060920439</v>
      </c>
      <c r="AT308" s="118">
        <v>10475.464611914038</v>
      </c>
      <c r="AU308" s="88">
        <v>16159.495420811179</v>
      </c>
      <c r="AV308" s="88">
        <v>1324</v>
      </c>
      <c r="AW308" s="94">
        <v>-14835.495420811179</v>
      </c>
      <c r="AX308" s="88">
        <v>23535.862885749866</v>
      </c>
      <c r="AY308" s="88">
        <v>34607.563097159669</v>
      </c>
      <c r="AZ308" s="117">
        <v>11071.700211409803</v>
      </c>
      <c r="BA308" s="88">
        <v>7797.7965716470198</v>
      </c>
      <c r="BB308" s="88">
        <v>0</v>
      </c>
      <c r="BC308" s="94">
        <v>-7797.7965716470198</v>
      </c>
      <c r="BD308" s="88">
        <v>0</v>
      </c>
      <c r="BE308" s="88">
        <v>0</v>
      </c>
      <c r="BF308" s="95">
        <v>0</v>
      </c>
      <c r="BG308" s="88">
        <v>0</v>
      </c>
      <c r="BH308" s="88">
        <v>0</v>
      </c>
      <c r="BI308" s="94">
        <v>0</v>
      </c>
      <c r="BJ308" s="88">
        <v>10319.027410573566</v>
      </c>
      <c r="BK308" s="88">
        <v>3384.0444958526728</v>
      </c>
      <c r="BL308" s="95">
        <v>-6934.9829147208929</v>
      </c>
      <c r="BM308" s="88">
        <v>5019.3993386199636</v>
      </c>
      <c r="BN308" s="88">
        <v>0</v>
      </c>
      <c r="BO308" s="94">
        <v>-5019.3993386199636</v>
      </c>
      <c r="BP308" s="91">
        <v>62831.581627401596</v>
      </c>
      <c r="BQ308" s="96">
        <v>39315.607593012341</v>
      </c>
      <c r="BR308" s="94">
        <v>-23515.974034389255</v>
      </c>
      <c r="BS308" s="88">
        <v>107900.49040667579</v>
      </c>
      <c r="BT308" s="88">
        <v>156368.61757268166</v>
      </c>
      <c r="BU308" s="116">
        <v>48468.12716600587</v>
      </c>
      <c r="BV308" s="88">
        <v>68620.638133748929</v>
      </c>
      <c r="BW308" s="88">
        <v>68675.380918201598</v>
      </c>
      <c r="BX308" s="116">
        <v>54.742784452668275</v>
      </c>
      <c r="BY308" s="88">
        <v>57383.452850585905</v>
      </c>
      <c r="BZ308" s="88">
        <v>26103.226436304183</v>
      </c>
      <c r="CA308" s="116">
        <v>-31280.226414281722</v>
      </c>
      <c r="CB308" s="88">
        <v>3762.8085362465995</v>
      </c>
      <c r="CC308" s="88">
        <v>3871.3030314427683</v>
      </c>
      <c r="CD308" s="116">
        <v>108.49449519616883</v>
      </c>
      <c r="CE308" s="88">
        <v>456.69191443483203</v>
      </c>
      <c r="CF308" s="88">
        <v>0</v>
      </c>
      <c r="CG308" s="116">
        <v>-456.69191443483203</v>
      </c>
      <c r="CH308" s="88">
        <v>35612.018899524606</v>
      </c>
      <c r="CI308" s="88">
        <v>22635.721893983231</v>
      </c>
      <c r="CJ308" s="116">
        <v>-12976.297005541375</v>
      </c>
      <c r="CK308" s="88">
        <v>0</v>
      </c>
      <c r="CL308" s="88">
        <v>0</v>
      </c>
      <c r="CM308" s="116">
        <v>0</v>
      </c>
      <c r="CN308" s="88">
        <v>35612.018899524606</v>
      </c>
      <c r="CO308" s="96">
        <v>22635.721893983231</v>
      </c>
      <c r="CP308" s="116">
        <v>-12976.297005541375</v>
      </c>
      <c r="CQ308" s="119">
        <v>689875.07167890598</v>
      </c>
      <c r="CR308" s="77">
        <v>675297.34481926914</v>
      </c>
      <c r="CS308" s="116">
        <v>-14577.726859636838</v>
      </c>
      <c r="CT308" s="91">
        <v>827850.0860146872</v>
      </c>
      <c r="CU308" s="98">
        <v>810356.81378312293</v>
      </c>
      <c r="CV308" s="117">
        <v>-17493.272231564275</v>
      </c>
      <c r="CW308" s="88">
        <v>26704.178251611054</v>
      </c>
      <c r="CX308" s="88">
        <v>44197.450483175278</v>
      </c>
      <c r="CY308" s="116">
        <v>17493.272231564224</v>
      </c>
      <c r="CZ308" s="99">
        <v>-17493.272231564224</v>
      </c>
      <c r="DA308" s="8">
        <v>1</v>
      </c>
      <c r="DB308" s="100">
        <v>39171.4</v>
      </c>
      <c r="DC308" s="100">
        <v>0</v>
      </c>
      <c r="DD308" s="100">
        <v>22978.550000000003</v>
      </c>
      <c r="DE308" s="100">
        <v>0</v>
      </c>
      <c r="DF308" s="101">
        <v>-43482.446078907116</v>
      </c>
      <c r="DG308" s="120">
        <v>10254651.17119558</v>
      </c>
      <c r="DH308" s="494">
        <v>14212.69849539497</v>
      </c>
      <c r="DI308" s="96">
        <f>VLOOKUP(A308,'[9]побудинковий звіт'!$A$9:$DQ$353,121,FALSE)</f>
        <v>0</v>
      </c>
      <c r="DJ308" s="103">
        <v>5.0739162843374102</v>
      </c>
      <c r="DK308" s="103"/>
      <c r="DL308" s="103">
        <v>4.5259470896596294</v>
      </c>
      <c r="DM308" s="104">
        <v>16186.300338664772</v>
      </c>
      <c r="DN308" s="104">
        <v>0</v>
      </c>
      <c r="DO308" s="105">
        <v>16186.300338664772</v>
      </c>
      <c r="DP308" s="2"/>
      <c r="DQ308" s="104">
        <v>16192.85</v>
      </c>
      <c r="DR308" s="104">
        <v>0</v>
      </c>
      <c r="DS308" s="104">
        <v>16192.85</v>
      </c>
      <c r="DT308" s="106">
        <v>16249.77602626738</v>
      </c>
      <c r="DU308" s="104">
        <v>-56.926026267379711</v>
      </c>
      <c r="DV308" s="107">
        <v>1102</v>
      </c>
      <c r="DX308" s="77">
        <v>220831.10114963035</v>
      </c>
      <c r="DY308" s="77">
        <v>205182.48984266006</v>
      </c>
      <c r="DZ308" s="108">
        <v>22978.550000000003</v>
      </c>
      <c r="EB308" s="109">
        <v>1454332.0319674844</v>
      </c>
      <c r="ED308" s="110">
        <v>59741</v>
      </c>
      <c r="EE308" s="111">
        <v>16258.553921092884</v>
      </c>
      <c r="EG308" s="112">
        <v>15230.244711017724</v>
      </c>
      <c r="EI308" s="121">
        <v>5</v>
      </c>
      <c r="EJ308" s="77">
        <v>4531.5900667123778</v>
      </c>
      <c r="EN308" s="114" t="s">
        <v>725</v>
      </c>
    </row>
    <row r="309" spans="1:144" hidden="1" x14ac:dyDescent="0.3">
      <c r="A309" s="81">
        <v>150000871</v>
      </c>
      <c r="B309" s="82" t="s">
        <v>726</v>
      </c>
      <c r="C309" s="490" t="s">
        <v>727</v>
      </c>
      <c r="D309" s="84">
        <v>152.6</v>
      </c>
      <c r="E309" s="115">
        <v>152.6</v>
      </c>
      <c r="F309" s="104"/>
      <c r="G309" s="104">
        <v>0</v>
      </c>
      <c r="H309" s="88">
        <v>0</v>
      </c>
      <c r="I309" s="88">
        <v>0</v>
      </c>
      <c r="J309" s="116">
        <v>0</v>
      </c>
      <c r="K309" s="88">
        <v>0</v>
      </c>
      <c r="L309" s="88">
        <v>0</v>
      </c>
      <c r="M309" s="116">
        <v>0</v>
      </c>
      <c r="N309" s="88">
        <v>0</v>
      </c>
      <c r="O309" s="88">
        <v>0</v>
      </c>
      <c r="P309" s="116">
        <v>0</v>
      </c>
      <c r="Q309" s="88">
        <v>0</v>
      </c>
      <c r="R309" s="88">
        <v>0</v>
      </c>
      <c r="S309" s="116">
        <v>0</v>
      </c>
      <c r="T309" s="88">
        <v>0</v>
      </c>
      <c r="U309" s="88">
        <v>0</v>
      </c>
      <c r="V309" s="116">
        <v>0</v>
      </c>
      <c r="W309" s="88">
        <v>0</v>
      </c>
      <c r="X309" s="88">
        <v>0</v>
      </c>
      <c r="Y309" s="116">
        <v>0</v>
      </c>
      <c r="Z309" s="88">
        <v>159.84</v>
      </c>
      <c r="AA309" s="88">
        <v>0</v>
      </c>
      <c r="AB309" s="116">
        <v>-159.84</v>
      </c>
      <c r="AC309" s="88">
        <v>1279.3272662382183</v>
      </c>
      <c r="AD309" s="88">
        <v>2967.7428095710325</v>
      </c>
      <c r="AE309" s="117">
        <v>1688.4155433328142</v>
      </c>
      <c r="AF309" s="91">
        <v>1439.1672662382182</v>
      </c>
      <c r="AG309" s="92">
        <v>2967.7428095710325</v>
      </c>
      <c r="AH309" s="116">
        <v>1528.5755433328143</v>
      </c>
      <c r="AI309" s="88">
        <v>0</v>
      </c>
      <c r="AJ309" s="88">
        <v>0</v>
      </c>
      <c r="AK309" s="116">
        <v>0</v>
      </c>
      <c r="AL309" s="88">
        <v>0</v>
      </c>
      <c r="AM309" s="88">
        <v>0</v>
      </c>
      <c r="AN309" s="116">
        <v>0</v>
      </c>
      <c r="AO309" s="88">
        <v>1057.0100151422562</v>
      </c>
      <c r="AP309" s="88">
        <v>784.02687058339029</v>
      </c>
      <c r="AQ309" s="116">
        <v>-272.98314455886589</v>
      </c>
      <c r="AR309" s="88">
        <v>8225.3808398864439</v>
      </c>
      <c r="AS309" s="88">
        <v>602.27</v>
      </c>
      <c r="AT309" s="118">
        <v>-7623.1108398864435</v>
      </c>
      <c r="AU309" s="88">
        <v>0</v>
      </c>
      <c r="AV309" s="88">
        <v>0</v>
      </c>
      <c r="AW309" s="94">
        <v>0</v>
      </c>
      <c r="AX309" s="88">
        <v>0</v>
      </c>
      <c r="AY309" s="88">
        <v>0</v>
      </c>
      <c r="AZ309" s="117">
        <v>0</v>
      </c>
      <c r="BA309" s="88">
        <v>0</v>
      </c>
      <c r="BB309" s="88">
        <v>0</v>
      </c>
      <c r="BC309" s="94">
        <v>0</v>
      </c>
      <c r="BD309" s="88">
        <v>0</v>
      </c>
      <c r="BE309" s="88">
        <v>0</v>
      </c>
      <c r="BF309" s="95">
        <v>0</v>
      </c>
      <c r="BG309" s="88">
        <v>0</v>
      </c>
      <c r="BH309" s="88">
        <v>0</v>
      </c>
      <c r="BI309" s="94">
        <v>0</v>
      </c>
      <c r="BJ309" s="88">
        <v>0</v>
      </c>
      <c r="BK309" s="88">
        <v>0</v>
      </c>
      <c r="BL309" s="95">
        <v>0</v>
      </c>
      <c r="BM309" s="88">
        <v>39.96</v>
      </c>
      <c r="BN309" s="88">
        <v>0</v>
      </c>
      <c r="BO309" s="94">
        <v>-39.96</v>
      </c>
      <c r="BP309" s="91">
        <v>39.96</v>
      </c>
      <c r="BQ309" s="96">
        <v>0</v>
      </c>
      <c r="BR309" s="94">
        <v>-39.96</v>
      </c>
      <c r="BS309" s="88">
        <v>0</v>
      </c>
      <c r="BT309" s="88">
        <v>0.33804238571233169</v>
      </c>
      <c r="BU309" s="116">
        <v>0.33804238571233169</v>
      </c>
      <c r="BV309" s="88">
        <v>0</v>
      </c>
      <c r="BW309" s="88">
        <v>14.749581432252416</v>
      </c>
      <c r="BX309" s="116">
        <v>14.749581432252416</v>
      </c>
      <c r="BY309" s="88">
        <v>0</v>
      </c>
      <c r="BZ309" s="88">
        <v>1.2945576170582866E-3</v>
      </c>
      <c r="CA309" s="116">
        <v>1.2945576170582866E-3</v>
      </c>
      <c r="CB309" s="88">
        <v>0</v>
      </c>
      <c r="CC309" s="88">
        <v>0</v>
      </c>
      <c r="CD309" s="116">
        <v>0</v>
      </c>
      <c r="CE309" s="88">
        <v>0</v>
      </c>
      <c r="CF309" s="88">
        <v>0</v>
      </c>
      <c r="CG309" s="116">
        <v>0</v>
      </c>
      <c r="CH309" s="88">
        <v>0</v>
      </c>
      <c r="CI309" s="88">
        <v>0</v>
      </c>
      <c r="CJ309" s="116">
        <v>0</v>
      </c>
      <c r="CK309" s="88">
        <v>0</v>
      </c>
      <c r="CL309" s="88">
        <v>0</v>
      </c>
      <c r="CM309" s="116">
        <v>0</v>
      </c>
      <c r="CN309" s="88">
        <v>0</v>
      </c>
      <c r="CO309" s="96">
        <v>0</v>
      </c>
      <c r="CP309" s="116">
        <v>0</v>
      </c>
      <c r="CQ309" s="119">
        <v>10761.518121266918</v>
      </c>
      <c r="CR309" s="77">
        <v>4369.1285985300055</v>
      </c>
      <c r="CS309" s="116">
        <v>-6392.3895227369121</v>
      </c>
      <c r="CT309" s="91">
        <v>12913.821745520301</v>
      </c>
      <c r="CU309" s="98">
        <v>5242.9543182360067</v>
      </c>
      <c r="CV309" s="117">
        <v>-7670.8674272842945</v>
      </c>
      <c r="CW309" s="88">
        <v>512.99525853902492</v>
      </c>
      <c r="CX309" s="88">
        <v>8177.6740823927666</v>
      </c>
      <c r="CY309" s="116">
        <v>7664.678823853742</v>
      </c>
      <c r="CZ309" s="99">
        <v>-7670.8674272842964</v>
      </c>
      <c r="DA309" s="8">
        <v>2</v>
      </c>
      <c r="DB309" s="100">
        <v>174.19</v>
      </c>
      <c r="DC309" s="100">
        <v>0</v>
      </c>
      <c r="DD309" s="100">
        <v>-83.5</v>
      </c>
      <c r="DE309" s="100">
        <v>0</v>
      </c>
      <c r="DF309" s="101">
        <v>-3219.5141914928699</v>
      </c>
      <c r="DG309" s="120">
        <v>161121.80404871193</v>
      </c>
      <c r="DH309" s="494">
        <v>679.87141167902973</v>
      </c>
      <c r="DI309" s="96">
        <f>VLOOKUP(A309,'[9]побудинковий звіт'!$A$9:$DQ$353,121,FALSE)</f>
        <v>0</v>
      </c>
      <c r="DJ309" s="103">
        <v>1.6887191271692688</v>
      </c>
      <c r="DK309" s="103"/>
      <c r="DL309" s="103">
        <v>1.6887191271692688</v>
      </c>
      <c r="DM309" s="104">
        <v>257.6985388060304</v>
      </c>
      <c r="DN309" s="104">
        <v>0</v>
      </c>
      <c r="DO309" s="105">
        <v>257.6985388060304</v>
      </c>
      <c r="DP309" s="2"/>
      <c r="DQ309" s="104">
        <v>257.69</v>
      </c>
      <c r="DR309" s="104">
        <v>0</v>
      </c>
      <c r="DS309" s="104">
        <v>257.69</v>
      </c>
      <c r="DT309" s="106">
        <v>258.95560484898664</v>
      </c>
      <c r="DU309" s="104">
        <v>-1.2656048489866407</v>
      </c>
      <c r="DV309" s="107">
        <v>0</v>
      </c>
      <c r="DX309" s="77">
        <v>9918.4090078637309</v>
      </c>
      <c r="DY309" s="77">
        <v>722.72399999999993</v>
      </c>
      <c r="DZ309" s="108">
        <v>-83.5</v>
      </c>
      <c r="EB309" s="109">
        <v>98704.570078637335</v>
      </c>
      <c r="ED309" s="110">
        <v>-665</v>
      </c>
      <c r="EE309" s="111">
        <v>-3884.5141914928699</v>
      </c>
      <c r="EG309" s="112">
        <v>-4774.7330190204666</v>
      </c>
      <c r="EI309" s="121">
        <v>1</v>
      </c>
      <c r="EJ309" s="77">
        <v>223.00267930443968</v>
      </c>
      <c r="EN309" s="114" t="s">
        <v>727</v>
      </c>
    </row>
    <row r="310" spans="1:144" hidden="1" x14ac:dyDescent="0.3">
      <c r="A310" s="81">
        <v>150000886</v>
      </c>
      <c r="B310" s="82" t="s">
        <v>728</v>
      </c>
      <c r="C310" s="490" t="s">
        <v>729</v>
      </c>
      <c r="D310" s="84">
        <v>2133.27</v>
      </c>
      <c r="E310" s="115">
        <v>2133.27</v>
      </c>
      <c r="F310" s="104">
        <v>0</v>
      </c>
      <c r="G310" s="104">
        <v>0</v>
      </c>
      <c r="H310" s="88">
        <v>31215.87629302761</v>
      </c>
      <c r="I310" s="88">
        <v>32134.665017222949</v>
      </c>
      <c r="J310" s="116">
        <v>918.78872419533946</v>
      </c>
      <c r="K310" s="88">
        <v>4656.3970864104858</v>
      </c>
      <c r="L310" s="88">
        <v>4702.0792900634951</v>
      </c>
      <c r="M310" s="116">
        <v>45.68220365300931</v>
      </c>
      <c r="N310" s="88">
        <v>12652.457447377275</v>
      </c>
      <c r="O310" s="88">
        <v>12030.765893178786</v>
      </c>
      <c r="P310" s="116">
        <v>-621.69155419848903</v>
      </c>
      <c r="Q310" s="88">
        <v>3202.38099164185</v>
      </c>
      <c r="R310" s="88">
        <v>3044.7664999391454</v>
      </c>
      <c r="S310" s="116">
        <v>-157.61449170270453</v>
      </c>
      <c r="T310" s="88">
        <v>1592.3360032640012</v>
      </c>
      <c r="U310" s="88">
        <v>3719.1966133303395</v>
      </c>
      <c r="V310" s="116">
        <v>2126.8606100663383</v>
      </c>
      <c r="W310" s="88">
        <v>16694.609797546007</v>
      </c>
      <c r="X310" s="88">
        <v>16643.045082347911</v>
      </c>
      <c r="Y310" s="116">
        <v>-51.564715198095655</v>
      </c>
      <c r="Z310" s="88">
        <v>2303.9315999999994</v>
      </c>
      <c r="AA310" s="88">
        <v>0</v>
      </c>
      <c r="AB310" s="116">
        <v>-2303.9315999999994</v>
      </c>
      <c r="AC310" s="88">
        <v>44663.544194676913</v>
      </c>
      <c r="AD310" s="88">
        <v>50471.098230486175</v>
      </c>
      <c r="AE310" s="117">
        <v>5807.5540358092621</v>
      </c>
      <c r="AF310" s="91">
        <v>116981.53341394414</v>
      </c>
      <c r="AG310" s="92">
        <v>122745.61662656881</v>
      </c>
      <c r="AH310" s="116">
        <v>5764.0832126246678</v>
      </c>
      <c r="AI310" s="88">
        <v>126177.9279129559</v>
      </c>
      <c r="AJ310" s="88">
        <v>124884.82461131141</v>
      </c>
      <c r="AK310" s="116">
        <v>-1293.1033016444853</v>
      </c>
      <c r="AL310" s="88">
        <v>0</v>
      </c>
      <c r="AM310" s="88">
        <v>0</v>
      </c>
      <c r="AN310" s="116">
        <v>0</v>
      </c>
      <c r="AO310" s="88">
        <v>9474.5248576227204</v>
      </c>
      <c r="AP310" s="88">
        <v>9412.0405037289493</v>
      </c>
      <c r="AQ310" s="116">
        <v>-62.484353893771186</v>
      </c>
      <c r="AR310" s="88">
        <v>119750.11871006567</v>
      </c>
      <c r="AS310" s="88">
        <v>189703.06079534459</v>
      </c>
      <c r="AT310" s="118">
        <v>69952.942085278919</v>
      </c>
      <c r="AU310" s="88">
        <v>6784.6676322692056</v>
      </c>
      <c r="AV310" s="88">
        <v>2117</v>
      </c>
      <c r="AW310" s="94">
        <v>-4667.6676322692056</v>
      </c>
      <c r="AX310" s="88">
        <v>7063.3498747649028</v>
      </c>
      <c r="AY310" s="88">
        <v>11053</v>
      </c>
      <c r="AZ310" s="117">
        <v>3989.6501252350972</v>
      </c>
      <c r="BA310" s="88">
        <v>3798.7913202118066</v>
      </c>
      <c r="BB310" s="88">
        <v>4943</v>
      </c>
      <c r="BC310" s="94">
        <v>1144.2086797881934</v>
      </c>
      <c r="BD310" s="88">
        <v>7612.0871545178043</v>
      </c>
      <c r="BE310" s="88">
        <v>0</v>
      </c>
      <c r="BF310" s="95">
        <v>-7612.0871545178043</v>
      </c>
      <c r="BG310" s="88">
        <v>3230.2420989736088</v>
      </c>
      <c r="BH310" s="88">
        <v>0</v>
      </c>
      <c r="BI310" s="94">
        <v>-3230.2420989736088</v>
      </c>
      <c r="BJ310" s="88">
        <v>3398.7025089318131</v>
      </c>
      <c r="BK310" s="88">
        <v>14026.370974286147</v>
      </c>
      <c r="BL310" s="95">
        <v>10627.668465354334</v>
      </c>
      <c r="BM310" s="88">
        <v>575.98289999999986</v>
      </c>
      <c r="BN310" s="88">
        <v>963</v>
      </c>
      <c r="BO310" s="94">
        <v>387.01710000000014</v>
      </c>
      <c r="BP310" s="91">
        <v>32463.823489669139</v>
      </c>
      <c r="BQ310" s="96">
        <v>33102.370974286147</v>
      </c>
      <c r="BR310" s="94">
        <v>638.54748461700729</v>
      </c>
      <c r="BS310" s="88">
        <v>163941.80937806127</v>
      </c>
      <c r="BT310" s="88">
        <v>173020.56585009143</v>
      </c>
      <c r="BU310" s="116">
        <v>9078.7564720301598</v>
      </c>
      <c r="BV310" s="88">
        <v>77934.21968459987</v>
      </c>
      <c r="BW310" s="88">
        <v>84214.062572500639</v>
      </c>
      <c r="BX310" s="116">
        <v>6279.8428879007697</v>
      </c>
      <c r="BY310" s="88">
        <v>24448.517717880211</v>
      </c>
      <c r="BZ310" s="88">
        <v>34214.76220763522</v>
      </c>
      <c r="CA310" s="116">
        <v>9766.2444897550085</v>
      </c>
      <c r="CB310" s="88">
        <v>721.29206372336444</v>
      </c>
      <c r="CC310" s="88">
        <v>656.15305617674039</v>
      </c>
      <c r="CD310" s="116">
        <v>-65.139007546624043</v>
      </c>
      <c r="CE310" s="88">
        <v>77.405409226242767</v>
      </c>
      <c r="CF310" s="88">
        <v>0</v>
      </c>
      <c r="CG310" s="116">
        <v>-77.405409226242767</v>
      </c>
      <c r="CH310" s="88">
        <v>49462.245814242888</v>
      </c>
      <c r="CI310" s="88">
        <v>37844.032950142879</v>
      </c>
      <c r="CJ310" s="116">
        <v>-11618.212864100009</v>
      </c>
      <c r="CK310" s="88">
        <v>16394.286011021108</v>
      </c>
      <c r="CL310" s="88">
        <v>16206.313184555627</v>
      </c>
      <c r="CM310" s="116">
        <v>-187.97282646548047</v>
      </c>
      <c r="CN310" s="88">
        <v>65856.531825263999</v>
      </c>
      <c r="CO310" s="96">
        <v>54050.346134698506</v>
      </c>
      <c r="CP310" s="116">
        <v>-11806.185690565493</v>
      </c>
      <c r="CQ310" s="119">
        <v>737827.70446301252</v>
      </c>
      <c r="CR310" s="77">
        <v>826003.80333234242</v>
      </c>
      <c r="CS310" s="116">
        <v>88176.0988693299</v>
      </c>
      <c r="CT310" s="91">
        <v>885393.24535561504</v>
      </c>
      <c r="CU310" s="98">
        <v>991204.56399881083</v>
      </c>
      <c r="CV310" s="117">
        <v>105811.31864319579</v>
      </c>
      <c r="CW310" s="88">
        <v>26170.248498074965</v>
      </c>
      <c r="CX310" s="88">
        <v>-79641.070145120873</v>
      </c>
      <c r="CY310" s="116">
        <v>-105811.31864319585</v>
      </c>
      <c r="CZ310" s="99">
        <v>105811.31864319595</v>
      </c>
      <c r="DA310" s="8">
        <v>2</v>
      </c>
      <c r="DB310" s="100">
        <v>106874.74</v>
      </c>
      <c r="DC310" s="100">
        <v>0</v>
      </c>
      <c r="DD310" s="100">
        <v>89750.48000000001</v>
      </c>
      <c r="DE310" s="100">
        <v>0</v>
      </c>
      <c r="DF310" s="101">
        <v>105031.27148318349</v>
      </c>
      <c r="DG310" s="120">
        <v>10938761.926244279</v>
      </c>
      <c r="DH310" s="494">
        <v>9504.2548256390801</v>
      </c>
      <c r="DI310" s="96">
        <f>VLOOKUP(A310,'[9]побудинковий звіт'!$A$9:$DQ$353,121,FALSE)</f>
        <v>0</v>
      </c>
      <c r="DJ310" s="103">
        <v>6.5566543950479614</v>
      </c>
      <c r="DK310" s="103">
        <v>8.0215613090101101</v>
      </c>
      <c r="DL310" s="103">
        <v>5.6380448354316508</v>
      </c>
      <c r="DM310" s="104">
        <v>17112.156093671998</v>
      </c>
      <c r="DN310" s="104">
        <v>0</v>
      </c>
      <c r="DO310" s="105">
        <v>17112.156093671998</v>
      </c>
      <c r="DP310" s="2"/>
      <c r="DQ310" s="104">
        <v>17124.259999999998</v>
      </c>
      <c r="DR310" s="104">
        <v>0</v>
      </c>
      <c r="DS310" s="104">
        <v>17124.259999999998</v>
      </c>
      <c r="DT310" s="106">
        <v>17162.733894934085</v>
      </c>
      <c r="DU310" s="104">
        <v>-38.473894934086275</v>
      </c>
      <c r="DV310" s="107">
        <v>1104</v>
      </c>
      <c r="DX310" s="77">
        <v>182656.73063968174</v>
      </c>
      <c r="DY310" s="77">
        <v>267366.51812355686</v>
      </c>
      <c r="DZ310" s="108">
        <v>89750.48000000001</v>
      </c>
      <c r="EB310" s="109">
        <v>1437001.424520788</v>
      </c>
      <c r="ED310" s="110">
        <v>-14494</v>
      </c>
      <c r="EE310" s="111">
        <v>90537.271483183489</v>
      </c>
      <c r="EG310" s="112">
        <v>117676.0960183195</v>
      </c>
      <c r="EI310" s="121">
        <v>9</v>
      </c>
      <c r="EJ310" s="77">
        <v>3393.8779802331305</v>
      </c>
      <c r="EN310" s="114" t="s">
        <v>729</v>
      </c>
    </row>
    <row r="311" spans="1:144" hidden="1" x14ac:dyDescent="0.3">
      <c r="A311" s="81">
        <v>150000887</v>
      </c>
      <c r="B311" s="82" t="s">
        <v>730</v>
      </c>
      <c r="C311" s="490" t="s">
        <v>731</v>
      </c>
      <c r="D311" s="84">
        <v>6420.63</v>
      </c>
      <c r="E311" s="115">
        <v>6420.63</v>
      </c>
      <c r="F311" s="104">
        <v>653.79999999999995</v>
      </c>
      <c r="G311" s="104">
        <v>0</v>
      </c>
      <c r="H311" s="88">
        <v>106424.81573093239</v>
      </c>
      <c r="I311" s="88">
        <v>109219.27893388105</v>
      </c>
      <c r="J311" s="116">
        <v>2794.4632029486675</v>
      </c>
      <c r="K311" s="88">
        <v>16848.317583484626</v>
      </c>
      <c r="L311" s="88">
        <v>17052.760112265991</v>
      </c>
      <c r="M311" s="116">
        <v>204.44252878136467</v>
      </c>
      <c r="N311" s="88">
        <v>41870.062214769619</v>
      </c>
      <c r="O311" s="88">
        <v>39813.349452842478</v>
      </c>
      <c r="P311" s="116">
        <v>-2056.7127619271414</v>
      </c>
      <c r="Q311" s="88">
        <v>8883.6582165201653</v>
      </c>
      <c r="R311" s="88">
        <v>8447.823385209871</v>
      </c>
      <c r="S311" s="116">
        <v>-435.83483131029425</v>
      </c>
      <c r="T311" s="88">
        <v>4775.6827012273534</v>
      </c>
      <c r="U311" s="88">
        <v>11154.606608302947</v>
      </c>
      <c r="V311" s="116">
        <v>6378.9239070755939</v>
      </c>
      <c r="W311" s="88">
        <v>42568.512085748764</v>
      </c>
      <c r="X311" s="88">
        <v>40149.181364878285</v>
      </c>
      <c r="Y311" s="116">
        <v>-2419.3307208704791</v>
      </c>
      <c r="Z311" s="88">
        <v>6935.2848000000004</v>
      </c>
      <c r="AA311" s="88">
        <v>0</v>
      </c>
      <c r="AB311" s="116">
        <v>-6935.2848000000004</v>
      </c>
      <c r="AC311" s="88">
        <v>134434.75092963927</v>
      </c>
      <c r="AD311" s="88">
        <v>151908.77652705542</v>
      </c>
      <c r="AE311" s="117">
        <v>17474.025597416156</v>
      </c>
      <c r="AF311" s="91">
        <v>362741.08426232217</v>
      </c>
      <c r="AG311" s="92">
        <v>377745.77638443606</v>
      </c>
      <c r="AH311" s="116">
        <v>15004.692122113891</v>
      </c>
      <c r="AI311" s="88">
        <v>378533.78373886773</v>
      </c>
      <c r="AJ311" s="88">
        <v>374346.20768093667</v>
      </c>
      <c r="AK311" s="116">
        <v>-4187.576057931059</v>
      </c>
      <c r="AL311" s="88">
        <v>0</v>
      </c>
      <c r="AM311" s="88">
        <v>0</v>
      </c>
      <c r="AN311" s="116">
        <v>0</v>
      </c>
      <c r="AO311" s="88">
        <v>21289.377967982073</v>
      </c>
      <c r="AP311" s="88">
        <v>21003.730327602265</v>
      </c>
      <c r="AQ311" s="116">
        <v>-285.64764037980785</v>
      </c>
      <c r="AR311" s="88">
        <v>352253.50085591507</v>
      </c>
      <c r="AS311" s="88">
        <v>352686.79731741146</v>
      </c>
      <c r="AT311" s="118">
        <v>433.29646149638575</v>
      </c>
      <c r="AU311" s="88">
        <v>21465.987142753303</v>
      </c>
      <c r="AV311" s="88">
        <v>12527.738614867956</v>
      </c>
      <c r="AW311" s="94">
        <v>-8938.2485278853474</v>
      </c>
      <c r="AX311" s="88">
        <v>23610.583475355237</v>
      </c>
      <c r="AY311" s="88">
        <v>11150</v>
      </c>
      <c r="AZ311" s="117">
        <v>-12460.583475355237</v>
      </c>
      <c r="BA311" s="88">
        <v>9171.2112411757025</v>
      </c>
      <c r="BB311" s="88">
        <v>11722</v>
      </c>
      <c r="BC311" s="94">
        <v>2550.7887588242975</v>
      </c>
      <c r="BD311" s="88">
        <v>19129.934706571046</v>
      </c>
      <c r="BE311" s="88">
        <v>0</v>
      </c>
      <c r="BF311" s="95">
        <v>-19129.934706571046</v>
      </c>
      <c r="BG311" s="88">
        <v>9076.7152658050072</v>
      </c>
      <c r="BH311" s="88">
        <v>4437</v>
      </c>
      <c r="BI311" s="94">
        <v>-4639.7152658050072</v>
      </c>
      <c r="BJ311" s="88">
        <v>13820.433849952042</v>
      </c>
      <c r="BK311" s="88">
        <v>10478.806685781017</v>
      </c>
      <c r="BL311" s="95">
        <v>-3341.6271641710246</v>
      </c>
      <c r="BM311" s="88">
        <v>1733.8212000000001</v>
      </c>
      <c r="BN311" s="88">
        <v>0</v>
      </c>
      <c r="BO311" s="94">
        <v>-1733.8212000000001</v>
      </c>
      <c r="BP311" s="91">
        <v>98008.686881612331</v>
      </c>
      <c r="BQ311" s="96">
        <v>50315.545300648977</v>
      </c>
      <c r="BR311" s="94">
        <v>-47693.141580963354</v>
      </c>
      <c r="BS311" s="88">
        <v>256171.88065951067</v>
      </c>
      <c r="BT311" s="88">
        <v>296964.53902262001</v>
      </c>
      <c r="BU311" s="116">
        <v>40792.658363109338</v>
      </c>
      <c r="BV311" s="88">
        <v>214098.2561763897</v>
      </c>
      <c r="BW311" s="88">
        <v>228301.15657684367</v>
      </c>
      <c r="BX311" s="116">
        <v>14202.900400453975</v>
      </c>
      <c r="BY311" s="88">
        <v>65408.854679886623</v>
      </c>
      <c r="BZ311" s="88">
        <v>63402.465748754665</v>
      </c>
      <c r="CA311" s="116">
        <v>-2006.3889311319581</v>
      </c>
      <c r="CB311" s="88">
        <v>4508.0365393122665</v>
      </c>
      <c r="CC311" s="88">
        <v>4606.1944543607178</v>
      </c>
      <c r="CD311" s="116">
        <v>98.157915048451287</v>
      </c>
      <c r="CE311" s="88">
        <v>543.38597276822418</v>
      </c>
      <c r="CF311" s="88">
        <v>0</v>
      </c>
      <c r="CG311" s="116">
        <v>-543.38597276822418</v>
      </c>
      <c r="CH311" s="88">
        <v>53263.277789876694</v>
      </c>
      <c r="CI311" s="88">
        <v>39626.617335627423</v>
      </c>
      <c r="CJ311" s="116">
        <v>-13636.660454249271</v>
      </c>
      <c r="CK311" s="88">
        <v>59488.135112535107</v>
      </c>
      <c r="CL311" s="88">
        <v>64687.488274450152</v>
      </c>
      <c r="CM311" s="116">
        <v>5199.3531619150453</v>
      </c>
      <c r="CN311" s="88">
        <v>112751.4129024118</v>
      </c>
      <c r="CO311" s="96">
        <v>104314.10561007757</v>
      </c>
      <c r="CP311" s="116">
        <v>-8437.3072923342261</v>
      </c>
      <c r="CQ311" s="119">
        <v>1866308.2606369788</v>
      </c>
      <c r="CR311" s="77">
        <v>1873686.5184236921</v>
      </c>
      <c r="CS311" s="116">
        <v>7378.2577867133077</v>
      </c>
      <c r="CT311" s="91">
        <v>2239569.9127643746</v>
      </c>
      <c r="CU311" s="98">
        <v>2248423.8221084303</v>
      </c>
      <c r="CV311" s="117">
        <v>8853.9093440556899</v>
      </c>
      <c r="CW311" s="88">
        <v>76546.176820048189</v>
      </c>
      <c r="CX311" s="88">
        <v>67692.267475992383</v>
      </c>
      <c r="CY311" s="116">
        <v>-8853.9093440558063</v>
      </c>
      <c r="CZ311" s="99">
        <v>8853.9093440559518</v>
      </c>
      <c r="DA311" s="8">
        <v>2</v>
      </c>
      <c r="DB311" s="100">
        <v>149983.79</v>
      </c>
      <c r="DC311" s="100">
        <v>0</v>
      </c>
      <c r="DD311" s="100">
        <v>106037.62000000001</v>
      </c>
      <c r="DE311" s="100">
        <v>0</v>
      </c>
      <c r="DF311" s="101">
        <v>106513.95623329584</v>
      </c>
      <c r="DG311" s="120">
        <v>27793393.075013071</v>
      </c>
      <c r="DH311" s="494">
        <v>28605.522817619451</v>
      </c>
      <c r="DI311" s="96">
        <f>VLOOKUP(A311,'[9]побудинковий звіт'!$A$9:$DQ$353,121,FALSE)</f>
        <v>0</v>
      </c>
      <c r="DJ311" s="103">
        <v>5.2395745962922504</v>
      </c>
      <c r="DK311" s="103">
        <v>7.0389830495256023</v>
      </c>
      <c r="DL311" s="103">
        <v>4.40626019608266</v>
      </c>
      <c r="DM311" s="104">
        <v>44018.252490551597</v>
      </c>
      <c r="DN311" s="104">
        <v>0</v>
      </c>
      <c r="DO311" s="105">
        <v>44018.252490551597</v>
      </c>
      <c r="DP311" s="2"/>
      <c r="DQ311" s="104">
        <v>43946.17</v>
      </c>
      <c r="DR311" s="104">
        <v>0</v>
      </c>
      <c r="DS311" s="104">
        <v>43946.17</v>
      </c>
      <c r="DT311" s="106">
        <v>44232.975673432338</v>
      </c>
      <c r="DU311" s="104">
        <v>-286.80567343233997</v>
      </c>
      <c r="DV311" s="107">
        <v>1476.0000000000002</v>
      </c>
      <c r="DX311" s="77">
        <v>540314.6252850329</v>
      </c>
      <c r="DY311" s="77">
        <v>483602.81114167249</v>
      </c>
      <c r="DZ311" s="108">
        <v>106037.62000000001</v>
      </c>
      <c r="EB311" s="109">
        <v>4227042.0102709811</v>
      </c>
      <c r="ED311" s="110">
        <v>15177</v>
      </c>
      <c r="EE311" s="111">
        <v>121690.95623329584</v>
      </c>
      <c r="EG311" s="112">
        <v>76259.272594517941</v>
      </c>
      <c r="EI311" s="121">
        <v>9</v>
      </c>
      <c r="EJ311" s="77">
        <v>9889.3621150638628</v>
      </c>
      <c r="EN311" s="114" t="s">
        <v>731</v>
      </c>
    </row>
    <row r="312" spans="1:144" hidden="1" x14ac:dyDescent="0.3">
      <c r="A312" s="81">
        <v>150000888</v>
      </c>
      <c r="B312" s="82" t="s">
        <v>732</v>
      </c>
      <c r="C312" s="490" t="s">
        <v>733</v>
      </c>
      <c r="D312" s="84">
        <v>3374.5599999999995</v>
      </c>
      <c r="E312" s="115">
        <v>2586.9899999999998</v>
      </c>
      <c r="F312" s="104"/>
      <c r="G312" s="104">
        <v>787.56999999999994</v>
      </c>
      <c r="H312" s="88">
        <v>50488.484679657238</v>
      </c>
      <c r="I312" s="88">
        <v>51676.182126163716</v>
      </c>
      <c r="J312" s="116">
        <v>1187.6974465064777</v>
      </c>
      <c r="K312" s="88">
        <v>10683.700564640978</v>
      </c>
      <c r="L312" s="88">
        <v>10837.094484123318</v>
      </c>
      <c r="M312" s="116">
        <v>153.3939194823397</v>
      </c>
      <c r="N312" s="88">
        <v>20122.702779012048</v>
      </c>
      <c r="O312" s="88">
        <v>19134.020873822155</v>
      </c>
      <c r="P312" s="116">
        <v>-988.68190518989286</v>
      </c>
      <c r="Q312" s="88">
        <v>0</v>
      </c>
      <c r="R312" s="88">
        <v>0</v>
      </c>
      <c r="S312" s="116">
        <v>0</v>
      </c>
      <c r="T312" s="88">
        <v>0</v>
      </c>
      <c r="U312" s="88">
        <v>0</v>
      </c>
      <c r="V312" s="116">
        <v>0</v>
      </c>
      <c r="W312" s="88">
        <v>31488.010229384203</v>
      </c>
      <c r="X312" s="88">
        <v>29687.756369220777</v>
      </c>
      <c r="Y312" s="116">
        <v>-1800.253860163426</v>
      </c>
      <c r="Z312" s="88">
        <v>3644.9460000000008</v>
      </c>
      <c r="AA312" s="88">
        <v>0</v>
      </c>
      <c r="AB312" s="116">
        <v>-3644.9460000000008</v>
      </c>
      <c r="AC312" s="88">
        <v>72470.101222427009</v>
      </c>
      <c r="AD312" s="88">
        <v>79839.982423103604</v>
      </c>
      <c r="AE312" s="117">
        <v>7369.8812006765947</v>
      </c>
      <c r="AF312" s="91">
        <v>188897.94547512149</v>
      </c>
      <c r="AG312" s="92">
        <v>191175.03627643356</v>
      </c>
      <c r="AH312" s="116">
        <v>2277.0908013120643</v>
      </c>
      <c r="AI312" s="88">
        <v>0</v>
      </c>
      <c r="AJ312" s="88">
        <v>0</v>
      </c>
      <c r="AK312" s="116">
        <v>0</v>
      </c>
      <c r="AL312" s="88">
        <v>0</v>
      </c>
      <c r="AM312" s="88">
        <v>0</v>
      </c>
      <c r="AN312" s="116">
        <v>0</v>
      </c>
      <c r="AO312" s="88">
        <v>35745.546843434451</v>
      </c>
      <c r="AP312" s="88">
        <v>36875.721649725667</v>
      </c>
      <c r="AQ312" s="116">
        <v>1130.1748062912156</v>
      </c>
      <c r="AR312" s="88">
        <v>130600.24626752334</v>
      </c>
      <c r="AS312" s="88">
        <v>136158.61603943704</v>
      </c>
      <c r="AT312" s="118">
        <v>5558.3697719136981</v>
      </c>
      <c r="AU312" s="88">
        <v>14673.942955548933</v>
      </c>
      <c r="AV312" s="88">
        <v>858.28</v>
      </c>
      <c r="AW312" s="94">
        <v>-13815.662955548933</v>
      </c>
      <c r="AX312" s="88">
        <v>20847.086763334726</v>
      </c>
      <c r="AY312" s="88">
        <v>3598</v>
      </c>
      <c r="AZ312" s="117">
        <v>-17249.086763334726</v>
      </c>
      <c r="BA312" s="88">
        <v>9398.9402099335603</v>
      </c>
      <c r="BB312" s="88">
        <v>3093</v>
      </c>
      <c r="BC312" s="94">
        <v>-6305.9402099335603</v>
      </c>
      <c r="BD312" s="88">
        <v>0</v>
      </c>
      <c r="BE312" s="88">
        <v>0</v>
      </c>
      <c r="BF312" s="95">
        <v>0</v>
      </c>
      <c r="BG312" s="88">
        <v>0</v>
      </c>
      <c r="BH312" s="88">
        <v>493</v>
      </c>
      <c r="BI312" s="94">
        <v>493</v>
      </c>
      <c r="BJ312" s="88">
        <v>10319.027471749243</v>
      </c>
      <c r="BK312" s="88">
        <v>4500</v>
      </c>
      <c r="BL312" s="95">
        <v>-5819.027471749243</v>
      </c>
      <c r="BM312" s="88">
        <v>911.23650000000021</v>
      </c>
      <c r="BN312" s="88">
        <v>5032</v>
      </c>
      <c r="BO312" s="94">
        <v>4120.7635</v>
      </c>
      <c r="BP312" s="91">
        <v>56150.233900566454</v>
      </c>
      <c r="BQ312" s="96">
        <v>17574.28</v>
      </c>
      <c r="BR312" s="94">
        <v>-38575.953900566456</v>
      </c>
      <c r="BS312" s="88">
        <v>140865.33757325527</v>
      </c>
      <c r="BT312" s="88">
        <v>186931.84115091787</v>
      </c>
      <c r="BU312" s="116">
        <v>46066.503577662603</v>
      </c>
      <c r="BV312" s="88">
        <v>95148.03543779219</v>
      </c>
      <c r="BW312" s="88">
        <v>96592.413740001313</v>
      </c>
      <c r="BX312" s="116">
        <v>1444.3783022091229</v>
      </c>
      <c r="BY312" s="88">
        <v>58679.453877230997</v>
      </c>
      <c r="BZ312" s="88">
        <v>35357.324067838737</v>
      </c>
      <c r="CA312" s="116">
        <v>-23322.12980939226</v>
      </c>
      <c r="CB312" s="88">
        <v>3392.9053242087984</v>
      </c>
      <c r="CC312" s="88">
        <v>3490.7342588602587</v>
      </c>
      <c r="CD312" s="116">
        <v>97.828934651460258</v>
      </c>
      <c r="CE312" s="88">
        <v>411.79677708361152</v>
      </c>
      <c r="CF312" s="88">
        <v>0</v>
      </c>
      <c r="CG312" s="116">
        <v>-411.79677708361152</v>
      </c>
      <c r="CH312" s="88">
        <v>33930.053167834456</v>
      </c>
      <c r="CI312" s="88">
        <v>19383.124000073454</v>
      </c>
      <c r="CJ312" s="116">
        <v>-14546.929167761002</v>
      </c>
      <c r="CK312" s="88">
        <v>0</v>
      </c>
      <c r="CL312" s="88">
        <v>0</v>
      </c>
      <c r="CM312" s="116">
        <v>0</v>
      </c>
      <c r="CN312" s="88">
        <v>33930.053167834456</v>
      </c>
      <c r="CO312" s="96">
        <v>19383.124000073454</v>
      </c>
      <c r="CP312" s="116">
        <v>-14546.929167761002</v>
      </c>
      <c r="CQ312" s="119">
        <v>743821.55464405101</v>
      </c>
      <c r="CR312" s="77">
        <v>723539.09118328779</v>
      </c>
      <c r="CS312" s="116">
        <v>-20282.463460763218</v>
      </c>
      <c r="CT312" s="91">
        <v>892585.86557286116</v>
      </c>
      <c r="CU312" s="98">
        <v>868246.90941994532</v>
      </c>
      <c r="CV312" s="117">
        <v>-24338.956152915838</v>
      </c>
      <c r="CW312" s="88">
        <v>28637.960933826962</v>
      </c>
      <c r="CX312" s="88">
        <v>52976.917086742709</v>
      </c>
      <c r="CY312" s="116">
        <v>24338.956152915747</v>
      </c>
      <c r="CZ312" s="99">
        <v>-24338.956152915875</v>
      </c>
      <c r="DA312" s="8">
        <v>2</v>
      </c>
      <c r="DB312" s="100">
        <v>37341.120000000003</v>
      </c>
      <c r="DC312" s="100">
        <v>19432.449999999997</v>
      </c>
      <c r="DD312" s="100">
        <v>23516.240000000005</v>
      </c>
      <c r="DE312" s="100">
        <v>15960.029999999997</v>
      </c>
      <c r="DF312" s="101">
        <v>38204.589844673814</v>
      </c>
      <c r="DG312" s="120">
        <v>11054685.918080257</v>
      </c>
      <c r="DH312" s="494">
        <v>11525.691633679769</v>
      </c>
      <c r="DI312" s="96">
        <f>VLOOKUP(A312,'[9]побудинковий звіт'!$A$9:$DQ$353,121,FALSE)</f>
        <v>0</v>
      </c>
      <c r="DJ312" s="103">
        <v>5.344014140206613</v>
      </c>
      <c r="DK312" s="103"/>
      <c r="DL312" s="103">
        <v>4.4089826950038677</v>
      </c>
      <c r="DM312" s="104">
        <v>13824.911140573106</v>
      </c>
      <c r="DN312" s="104">
        <v>3472.3825011041959</v>
      </c>
      <c r="DO312" s="105">
        <v>17297.293641677301</v>
      </c>
      <c r="DP312" s="2"/>
      <c r="DQ312" s="104">
        <v>13824.88</v>
      </c>
      <c r="DR312" s="104">
        <v>3472.4199999999996</v>
      </c>
      <c r="DS312" s="104">
        <v>17297.3</v>
      </c>
      <c r="DT312" s="106">
        <v>17365.126165762307</v>
      </c>
      <c r="DU312" s="104">
        <v>-67.826165762307937</v>
      </c>
      <c r="DV312" s="107">
        <v>1136</v>
      </c>
      <c r="DX312" s="77">
        <v>224100.57620170774</v>
      </c>
      <c r="DY312" s="77">
        <v>184479.47524732444</v>
      </c>
      <c r="DZ312" s="108">
        <v>39476.270000000004</v>
      </c>
      <c r="EB312" s="109">
        <v>1567202.9552102801</v>
      </c>
      <c r="ED312" s="110">
        <v>37796</v>
      </c>
      <c r="EE312" s="111">
        <v>76000.589844673814</v>
      </c>
      <c r="EG312" s="112">
        <v>17817.52020772278</v>
      </c>
      <c r="EI312" s="121">
        <v>5</v>
      </c>
      <c r="EJ312" s="77">
        <v>4066.7017664842301</v>
      </c>
      <c r="EN312" s="114" t="s">
        <v>733</v>
      </c>
    </row>
    <row r="313" spans="1:144" hidden="1" x14ac:dyDescent="0.3">
      <c r="A313" s="81">
        <v>150000889</v>
      </c>
      <c r="B313" s="82" t="s">
        <v>734</v>
      </c>
      <c r="C313" s="490" t="s">
        <v>735</v>
      </c>
      <c r="D313" s="84">
        <v>5269.58</v>
      </c>
      <c r="E313" s="115">
        <v>4414.38</v>
      </c>
      <c r="F313" s="104">
        <v>0</v>
      </c>
      <c r="G313" s="104">
        <v>855.19999999999993</v>
      </c>
      <c r="H313" s="88">
        <v>100689.65878850677</v>
      </c>
      <c r="I313" s="88">
        <v>102850.56685123454</v>
      </c>
      <c r="J313" s="116">
        <v>2160.9080627277726</v>
      </c>
      <c r="K313" s="88">
        <v>16494.377301681641</v>
      </c>
      <c r="L313" s="88">
        <v>16712.55801982075</v>
      </c>
      <c r="M313" s="116">
        <v>218.18071813910865</v>
      </c>
      <c r="N313" s="88">
        <v>29923.000788612473</v>
      </c>
      <c r="O313" s="88">
        <v>28452.702410353431</v>
      </c>
      <c r="P313" s="116">
        <v>-1470.2983782590418</v>
      </c>
      <c r="Q313" s="88">
        <v>6942.6332197661895</v>
      </c>
      <c r="R313" s="88">
        <v>6601.4245528084011</v>
      </c>
      <c r="S313" s="116">
        <v>-341.20866695778841</v>
      </c>
      <c r="T313" s="88">
        <v>3617.6676330585447</v>
      </c>
      <c r="U313" s="88">
        <v>8450.1788268375603</v>
      </c>
      <c r="V313" s="116">
        <v>4832.5111937790152</v>
      </c>
      <c r="W313" s="88">
        <v>28062.190120982857</v>
      </c>
      <c r="X313" s="88">
        <v>23488.955574147869</v>
      </c>
      <c r="Y313" s="116">
        <v>-4573.2345468349886</v>
      </c>
      <c r="Z313" s="88">
        <v>0</v>
      </c>
      <c r="AA313" s="88">
        <v>0</v>
      </c>
      <c r="AB313" s="116">
        <v>0</v>
      </c>
      <c r="AC313" s="88">
        <v>112026.09049237474</v>
      </c>
      <c r="AD313" s="88">
        <v>124406.54912152185</v>
      </c>
      <c r="AE313" s="117">
        <v>12380.458629147106</v>
      </c>
      <c r="AF313" s="91">
        <v>297755.6183449832</v>
      </c>
      <c r="AG313" s="92">
        <v>310962.93535672443</v>
      </c>
      <c r="AH313" s="116">
        <v>13207.317011741223</v>
      </c>
      <c r="AI313" s="88">
        <v>203423.60349466908</v>
      </c>
      <c r="AJ313" s="88">
        <v>200105.00824598764</v>
      </c>
      <c r="AK313" s="116">
        <v>-3318.5952486814349</v>
      </c>
      <c r="AL313" s="88">
        <v>5674.0468949999995</v>
      </c>
      <c r="AM313" s="88">
        <v>0</v>
      </c>
      <c r="AN313" s="116">
        <v>-5674.0468949999995</v>
      </c>
      <c r="AO313" s="88">
        <v>17816.340765417244</v>
      </c>
      <c r="AP313" s="88">
        <v>15450.794297945395</v>
      </c>
      <c r="AQ313" s="116">
        <v>-2365.5464674718496</v>
      </c>
      <c r="AR313" s="88">
        <v>270945.94572457188</v>
      </c>
      <c r="AS313" s="88">
        <v>197944.52626433483</v>
      </c>
      <c r="AT313" s="118">
        <v>-73001.419460237055</v>
      </c>
      <c r="AU313" s="88">
        <v>23938.212457129837</v>
      </c>
      <c r="AV313" s="88">
        <v>12549.57647901999</v>
      </c>
      <c r="AW313" s="94">
        <v>-11388.635978109847</v>
      </c>
      <c r="AX313" s="88">
        <v>26451.948663360537</v>
      </c>
      <c r="AY313" s="88">
        <v>10279.476608951907</v>
      </c>
      <c r="AZ313" s="117">
        <v>-16172.47205440863</v>
      </c>
      <c r="BA313" s="88">
        <v>12053.132471258165</v>
      </c>
      <c r="BB313" s="88">
        <v>11241</v>
      </c>
      <c r="BC313" s="94">
        <v>-812.13247125816451</v>
      </c>
      <c r="BD313" s="88">
        <v>17601.685949816612</v>
      </c>
      <c r="BE313" s="88">
        <v>5511.4757719159315</v>
      </c>
      <c r="BF313" s="95">
        <v>-12090.210177900681</v>
      </c>
      <c r="BG313" s="88">
        <v>7572.8383189496517</v>
      </c>
      <c r="BH313" s="88">
        <v>0</v>
      </c>
      <c r="BI313" s="94">
        <v>-7572.8383189496517</v>
      </c>
      <c r="BJ313" s="88">
        <v>13169.282554389509</v>
      </c>
      <c r="BK313" s="88">
        <v>8153.3347809886609</v>
      </c>
      <c r="BL313" s="95">
        <v>-5015.9477734008478</v>
      </c>
      <c r="BM313" s="88">
        <v>0</v>
      </c>
      <c r="BN313" s="88">
        <v>0</v>
      </c>
      <c r="BO313" s="94">
        <v>0</v>
      </c>
      <c r="BP313" s="91">
        <v>100787.1004149043</v>
      </c>
      <c r="BQ313" s="96">
        <v>47734.863640876494</v>
      </c>
      <c r="BR313" s="94">
        <v>-53052.236774027806</v>
      </c>
      <c r="BS313" s="88">
        <v>221980.02029637588</v>
      </c>
      <c r="BT313" s="88">
        <v>219674.27198446816</v>
      </c>
      <c r="BU313" s="116">
        <v>-2305.7483119077224</v>
      </c>
      <c r="BV313" s="88">
        <v>251625.22528150582</v>
      </c>
      <c r="BW313" s="88">
        <v>254757.00849818008</v>
      </c>
      <c r="BX313" s="116">
        <v>3131.7832166742592</v>
      </c>
      <c r="BY313" s="88">
        <v>25626.964107570722</v>
      </c>
      <c r="BZ313" s="88">
        <v>48419.710274894765</v>
      </c>
      <c r="CA313" s="116">
        <v>22792.746167324043</v>
      </c>
      <c r="CB313" s="88">
        <v>3608.3680398209704</v>
      </c>
      <c r="CC313" s="88">
        <v>3621.9648700956068</v>
      </c>
      <c r="CD313" s="116">
        <v>13.596830274636432</v>
      </c>
      <c r="CE313" s="88">
        <v>427.27785892886004</v>
      </c>
      <c r="CF313" s="88">
        <v>0</v>
      </c>
      <c r="CG313" s="116">
        <v>-427.27785892886004</v>
      </c>
      <c r="CH313" s="88">
        <v>78882.540613151286</v>
      </c>
      <c r="CI313" s="88">
        <v>75717.053446675462</v>
      </c>
      <c r="CJ313" s="116">
        <v>-3165.4871664758248</v>
      </c>
      <c r="CK313" s="88">
        <v>178225.3709313026</v>
      </c>
      <c r="CL313" s="88">
        <v>152931.35976243883</v>
      </c>
      <c r="CM313" s="116">
        <v>-25294.01116886377</v>
      </c>
      <c r="CN313" s="88">
        <v>257107.91154445388</v>
      </c>
      <c r="CO313" s="96">
        <v>228648.41320911428</v>
      </c>
      <c r="CP313" s="116">
        <v>-28459.498335339595</v>
      </c>
      <c r="CQ313" s="119">
        <v>1656778.4227682019</v>
      </c>
      <c r="CR313" s="77">
        <v>1527319.4966426217</v>
      </c>
      <c r="CS313" s="116">
        <v>-129458.92612558021</v>
      </c>
      <c r="CT313" s="91">
        <v>1988134.1073218421</v>
      </c>
      <c r="CU313" s="98">
        <v>1832783.3959711459</v>
      </c>
      <c r="CV313" s="117">
        <v>-155350.71135069616</v>
      </c>
      <c r="CW313" s="88">
        <v>71257.657719421317</v>
      </c>
      <c r="CX313" s="88">
        <v>226608.36907011748</v>
      </c>
      <c r="CY313" s="116">
        <v>155350.71135069616</v>
      </c>
      <c r="CZ313" s="99">
        <v>-155350.71135069637</v>
      </c>
      <c r="DA313" s="8">
        <v>2</v>
      </c>
      <c r="DB313" s="100">
        <v>70191.77</v>
      </c>
      <c r="DC313" s="100">
        <v>0</v>
      </c>
      <c r="DD313" s="100">
        <v>35639.58</v>
      </c>
      <c r="DE313" s="100">
        <v>-3804.01</v>
      </c>
      <c r="DF313" s="101">
        <v>-34265.17088770587</v>
      </c>
      <c r="DG313" s="120">
        <v>24712701.180495158</v>
      </c>
      <c r="DH313" s="494">
        <v>19667.174064794723</v>
      </c>
      <c r="DI313" s="96">
        <f>VLOOKUP(A313,'[9]побудинковий звіт'!$A$9:$DQ$353,121,FALSE)</f>
        <v>0</v>
      </c>
      <c r="DJ313" s="103">
        <v>5.9076034224481102</v>
      </c>
      <c r="DK313" s="103">
        <v>7.8217347072966099</v>
      </c>
      <c r="DL313" s="103">
        <v>4.4481474417672597</v>
      </c>
      <c r="DM313" s="104">
        <v>34528.109257196011</v>
      </c>
      <c r="DN313" s="104">
        <v>3804.0556921993602</v>
      </c>
      <c r="DO313" s="105">
        <v>38332.164949395374</v>
      </c>
      <c r="DP313" s="2"/>
      <c r="DQ313" s="104">
        <v>34552.19</v>
      </c>
      <c r="DR313" s="104">
        <v>3804.01</v>
      </c>
      <c r="DS313" s="104">
        <v>38356.200000000004</v>
      </c>
      <c r="DT313" s="106">
        <v>38459.25518720581</v>
      </c>
      <c r="DU313" s="104">
        <v>-103.05518720580585</v>
      </c>
      <c r="DV313" s="107">
        <v>1136</v>
      </c>
      <c r="DX313" s="77">
        <v>446079.65536737139</v>
      </c>
      <c r="DY313" s="77">
        <v>294815.26788625354</v>
      </c>
      <c r="DZ313" s="108">
        <v>31835.57</v>
      </c>
      <c r="EB313" s="126">
        <v>3251351.3486948628</v>
      </c>
      <c r="ED313" s="110">
        <v>72107</v>
      </c>
      <c r="EE313" s="111">
        <v>37841.82911229413</v>
      </c>
      <c r="EG313" s="112">
        <v>-92817.58467616266</v>
      </c>
      <c r="EI313" s="121">
        <v>16</v>
      </c>
      <c r="EJ313" s="77">
        <v>8637.862394071637</v>
      </c>
      <c r="EN313" s="114" t="s">
        <v>735</v>
      </c>
    </row>
    <row r="314" spans="1:144" hidden="1" x14ac:dyDescent="0.3">
      <c r="A314" s="81">
        <v>150000890</v>
      </c>
      <c r="B314" s="82" t="s">
        <v>736</v>
      </c>
      <c r="C314" s="490" t="s">
        <v>737</v>
      </c>
      <c r="D314" s="84">
        <v>8484.5</v>
      </c>
      <c r="E314" s="115">
        <v>8324.4</v>
      </c>
      <c r="F314" s="104">
        <v>801.12</v>
      </c>
      <c r="G314" s="104">
        <v>160.1</v>
      </c>
      <c r="H314" s="88">
        <v>93523.7544383247</v>
      </c>
      <c r="I314" s="88">
        <v>97226.723886680949</v>
      </c>
      <c r="J314" s="116">
        <v>3702.9694483562489</v>
      </c>
      <c r="K314" s="88">
        <v>19089.083493495182</v>
      </c>
      <c r="L314" s="88">
        <v>19387.244620152429</v>
      </c>
      <c r="M314" s="116">
        <v>298.16112665724722</v>
      </c>
      <c r="N314" s="88">
        <v>54955.509426687662</v>
      </c>
      <c r="O314" s="88">
        <v>52255.304178899605</v>
      </c>
      <c r="P314" s="116">
        <v>-2700.205247788057</v>
      </c>
      <c r="Q314" s="88">
        <v>12947.565283255713</v>
      </c>
      <c r="R314" s="88">
        <v>12311.874440174906</v>
      </c>
      <c r="S314" s="116">
        <v>-635.6908430808071</v>
      </c>
      <c r="T314" s="88">
        <v>6368.0166196945411</v>
      </c>
      <c r="U314" s="88">
        <v>15389.513169512922</v>
      </c>
      <c r="V314" s="116">
        <v>9021.496549818381</v>
      </c>
      <c r="W314" s="88">
        <v>60566.464054289376</v>
      </c>
      <c r="X314" s="88">
        <v>59189.807973955496</v>
      </c>
      <c r="Y314" s="116">
        <v>-1376.6560803338798</v>
      </c>
      <c r="Z314" s="88">
        <v>8988.4727999999996</v>
      </c>
      <c r="AA314" s="88">
        <v>0</v>
      </c>
      <c r="AB314" s="116">
        <v>-8988.4727999999996</v>
      </c>
      <c r="AC314" s="88">
        <v>176166.61623768185</v>
      </c>
      <c r="AD314" s="88">
        <v>199643.7509087573</v>
      </c>
      <c r="AE314" s="117">
        <v>23477.134671075444</v>
      </c>
      <c r="AF314" s="91">
        <v>432605.48235342896</v>
      </c>
      <c r="AG314" s="92">
        <v>455404.21917813359</v>
      </c>
      <c r="AH314" s="116">
        <v>22798.736824704625</v>
      </c>
      <c r="AI314" s="88">
        <v>312440.27733965847</v>
      </c>
      <c r="AJ314" s="88">
        <v>308928.76544208924</v>
      </c>
      <c r="AK314" s="116">
        <v>-3511.5118975692312</v>
      </c>
      <c r="AL314" s="88">
        <v>11348.093789999999</v>
      </c>
      <c r="AM314" s="88">
        <v>8095.5835627268789</v>
      </c>
      <c r="AN314" s="116">
        <v>-3252.5102272731201</v>
      </c>
      <c r="AO314" s="88">
        <v>28040.55382575763</v>
      </c>
      <c r="AP314" s="88">
        <v>31384.058576162704</v>
      </c>
      <c r="AQ314" s="116">
        <v>3343.5047504050744</v>
      </c>
      <c r="AR314" s="88">
        <v>437437.45492561604</v>
      </c>
      <c r="AS314" s="88">
        <v>415131.57189152046</v>
      </c>
      <c r="AT314" s="118">
        <v>-22305.883034095576</v>
      </c>
      <c r="AU314" s="88">
        <v>22832.131905828268</v>
      </c>
      <c r="AV314" s="88">
        <v>30179.964988762546</v>
      </c>
      <c r="AW314" s="94">
        <v>7347.8330829342776</v>
      </c>
      <c r="AX314" s="88">
        <v>31033.20029416079</v>
      </c>
      <c r="AY314" s="88">
        <v>60784.220821574068</v>
      </c>
      <c r="AZ314" s="117">
        <v>29751.020527413279</v>
      </c>
      <c r="BA314" s="88">
        <v>16811.812264197139</v>
      </c>
      <c r="BB314" s="88">
        <v>9266</v>
      </c>
      <c r="BC314" s="94">
        <v>-7545.8122641971386</v>
      </c>
      <c r="BD314" s="88">
        <v>31542.591060984618</v>
      </c>
      <c r="BE314" s="88">
        <v>566</v>
      </c>
      <c r="BF314" s="95">
        <v>-30976.591060984618</v>
      </c>
      <c r="BG314" s="88">
        <v>13328.784842863781</v>
      </c>
      <c r="BH314" s="88">
        <v>2026</v>
      </c>
      <c r="BI314" s="94">
        <v>-11302.784842863781</v>
      </c>
      <c r="BJ314" s="88">
        <v>24867.170927744883</v>
      </c>
      <c r="BK314" s="88">
        <v>16594.007111349609</v>
      </c>
      <c r="BL314" s="95">
        <v>-8273.1638163952739</v>
      </c>
      <c r="BM314" s="88">
        <v>2247.1181999999999</v>
      </c>
      <c r="BN314" s="88">
        <v>4015</v>
      </c>
      <c r="BO314" s="94">
        <v>1767.8818000000001</v>
      </c>
      <c r="BP314" s="91">
        <v>142662.80949577948</v>
      </c>
      <c r="BQ314" s="96">
        <v>123431.19292168622</v>
      </c>
      <c r="BR314" s="94">
        <v>-19231.616574093263</v>
      </c>
      <c r="BS314" s="88">
        <v>551125.58269357774</v>
      </c>
      <c r="BT314" s="88">
        <v>605180.53170038713</v>
      </c>
      <c r="BU314" s="116">
        <v>54054.949006809387</v>
      </c>
      <c r="BV314" s="88">
        <v>326923.49215174653</v>
      </c>
      <c r="BW314" s="88">
        <v>339968.54292096448</v>
      </c>
      <c r="BX314" s="116">
        <v>13045.050769217953</v>
      </c>
      <c r="BY314" s="88">
        <v>58826.762664670663</v>
      </c>
      <c r="BZ314" s="88">
        <v>118304.41496207843</v>
      </c>
      <c r="CA314" s="116">
        <v>59477.652297407767</v>
      </c>
      <c r="CB314" s="88">
        <v>7857.7958881149789</v>
      </c>
      <c r="CC314" s="88">
        <v>8031.3134076033029</v>
      </c>
      <c r="CD314" s="116">
        <v>173.51751948832407</v>
      </c>
      <c r="CE314" s="88">
        <v>947.44220892921135</v>
      </c>
      <c r="CF314" s="88">
        <v>5108.7167899536253</v>
      </c>
      <c r="CG314" s="116">
        <v>4161.2745810244141</v>
      </c>
      <c r="CH314" s="88">
        <v>63730.875347852023</v>
      </c>
      <c r="CI314" s="88">
        <v>40051.928091171605</v>
      </c>
      <c r="CJ314" s="116">
        <v>-23678.947256680418</v>
      </c>
      <c r="CK314" s="88">
        <v>83345.941222323847</v>
      </c>
      <c r="CL314" s="88">
        <v>78521.265734701941</v>
      </c>
      <c r="CM314" s="116">
        <v>-4824.6754876219056</v>
      </c>
      <c r="CN314" s="88">
        <v>147076.81657017587</v>
      </c>
      <c r="CO314" s="96">
        <v>118573.19382587355</v>
      </c>
      <c r="CP314" s="116">
        <v>-28503.622744302324</v>
      </c>
      <c r="CQ314" s="119">
        <v>2457292.5639074557</v>
      </c>
      <c r="CR314" s="77">
        <v>2537542.105179179</v>
      </c>
      <c r="CS314" s="116">
        <v>80249.541271723341</v>
      </c>
      <c r="CT314" s="91">
        <v>2948751.0766889467</v>
      </c>
      <c r="CU314" s="98">
        <v>3045050.5262150145</v>
      </c>
      <c r="CV314" s="117">
        <v>96299.449526067823</v>
      </c>
      <c r="CW314" s="88">
        <v>108107.21884694736</v>
      </c>
      <c r="CX314" s="88">
        <v>11807.769320878862</v>
      </c>
      <c r="CY314" s="116">
        <v>-96299.449526068493</v>
      </c>
      <c r="CZ314" s="99">
        <v>96299.44952606858</v>
      </c>
      <c r="DA314" s="8">
        <v>2</v>
      </c>
      <c r="DB314" s="100">
        <v>148876.82999999999</v>
      </c>
      <c r="DC314" s="100">
        <v>10235.759999999998</v>
      </c>
      <c r="DD314" s="100">
        <v>92264.84</v>
      </c>
      <c r="DE314" s="100">
        <v>9218.119999999999</v>
      </c>
      <c r="DF314" s="101">
        <v>-69225.241211770335</v>
      </c>
      <c r="DG314" s="120">
        <v>36682299.546430729</v>
      </c>
      <c r="DH314" s="494">
        <v>37087.297374711103</v>
      </c>
      <c r="DI314" s="96">
        <f>VLOOKUP(A314,'[9]побудинковий звіт'!$A$9:$DQ$353,121,FALSE)</f>
        <v>0</v>
      </c>
      <c r="DJ314" s="103">
        <v>5.7748612903465926</v>
      </c>
      <c r="DK314" s="103">
        <v>6.967979940489295</v>
      </c>
      <c r="DL314" s="103">
        <v>4.7955675854231004</v>
      </c>
      <c r="DM314" s="104">
        <v>57048.421003606767</v>
      </c>
      <c r="DN314" s="104">
        <v>491.34</v>
      </c>
      <c r="DO314" s="105">
        <v>57539.761003606764</v>
      </c>
      <c r="DP314" s="2"/>
      <c r="DQ314" s="104">
        <v>56611.99</v>
      </c>
      <c r="DR314" s="104">
        <v>1017.64</v>
      </c>
      <c r="DS314" s="104">
        <v>57629.63</v>
      </c>
      <c r="DT314" s="106">
        <v>57930.521747045925</v>
      </c>
      <c r="DU314" s="104">
        <v>-300.89174704592733</v>
      </c>
      <c r="DV314" s="107">
        <v>1532.0000000000002</v>
      </c>
      <c r="DX314" s="77">
        <v>696120.31730567454</v>
      </c>
      <c r="DY314" s="77">
        <v>646275.31777584797</v>
      </c>
      <c r="DZ314" s="108">
        <v>101482.95999999999</v>
      </c>
      <c r="EB314" s="109">
        <v>5249249.4591073925</v>
      </c>
      <c r="ED314" s="110">
        <v>18490</v>
      </c>
      <c r="EE314" s="111">
        <v>-50735.241211770335</v>
      </c>
      <c r="EG314" s="112">
        <v>122792.85295810649</v>
      </c>
      <c r="EI314" s="121">
        <v>9</v>
      </c>
      <c r="EJ314" s="77">
        <v>12763.767167332593</v>
      </c>
      <c r="EN314" s="114" t="s">
        <v>737</v>
      </c>
    </row>
    <row r="315" spans="1:144" hidden="1" x14ac:dyDescent="0.3">
      <c r="A315" s="81">
        <v>150001561</v>
      </c>
      <c r="B315" s="82" t="s">
        <v>738</v>
      </c>
      <c r="C315" s="490" t="s">
        <v>739</v>
      </c>
      <c r="D315" s="84">
        <v>3516.6</v>
      </c>
      <c r="E315" s="115">
        <v>3516.6</v>
      </c>
      <c r="F315" s="104">
        <v>191</v>
      </c>
      <c r="G315" s="104">
        <v>0</v>
      </c>
      <c r="H315" s="88">
        <v>89367.334983698136</v>
      </c>
      <c r="I315" s="88">
        <v>90940.520797738762</v>
      </c>
      <c r="J315" s="116">
        <v>1573.1858140406257</v>
      </c>
      <c r="K315" s="88">
        <v>14509.922082623367</v>
      </c>
      <c r="L315" s="88">
        <v>14652.278882338425</v>
      </c>
      <c r="M315" s="116">
        <v>142.35679971505851</v>
      </c>
      <c r="N315" s="88">
        <v>0</v>
      </c>
      <c r="O315" s="88">
        <v>0</v>
      </c>
      <c r="P315" s="116">
        <v>0</v>
      </c>
      <c r="Q315" s="88">
        <v>0</v>
      </c>
      <c r="R315" s="88">
        <v>0</v>
      </c>
      <c r="S315" s="116">
        <v>0</v>
      </c>
      <c r="T315" s="88">
        <v>1085.3406653397069</v>
      </c>
      <c r="U315" s="88">
        <v>2780.4185305344972</v>
      </c>
      <c r="V315" s="116">
        <v>1695.0778651947903</v>
      </c>
      <c r="W315" s="88">
        <v>30158.552906463825</v>
      </c>
      <c r="X315" s="88">
        <v>28176.062604154875</v>
      </c>
      <c r="Y315" s="116">
        <v>-1982.49030230895</v>
      </c>
      <c r="Z315" s="88">
        <v>3792.0960000000009</v>
      </c>
      <c r="AA315" s="88">
        <v>0</v>
      </c>
      <c r="AB315" s="116">
        <v>-3792.0960000000009</v>
      </c>
      <c r="AC315" s="88">
        <v>69780.954001324571</v>
      </c>
      <c r="AD315" s="88">
        <v>83133.530095384747</v>
      </c>
      <c r="AE315" s="117">
        <v>13352.576094060176</v>
      </c>
      <c r="AF315" s="91">
        <v>208694.20063944958</v>
      </c>
      <c r="AG315" s="92">
        <v>219682.81091015131</v>
      </c>
      <c r="AH315" s="116">
        <v>10988.610270701727</v>
      </c>
      <c r="AI315" s="88">
        <v>47127.035921861097</v>
      </c>
      <c r="AJ315" s="88">
        <v>45453.425245200371</v>
      </c>
      <c r="AK315" s="116">
        <v>-1673.6106766607263</v>
      </c>
      <c r="AL315" s="88">
        <v>6760.7863131916383</v>
      </c>
      <c r="AM315" s="88">
        <v>6851.0850174007091</v>
      </c>
      <c r="AN315" s="116">
        <v>90.29870420907082</v>
      </c>
      <c r="AO315" s="88">
        <v>20993.913600378943</v>
      </c>
      <c r="AP315" s="88">
        <v>18227.163807491259</v>
      </c>
      <c r="AQ315" s="116">
        <v>-2766.7497928876837</v>
      </c>
      <c r="AR315" s="88">
        <v>143488.799528387</v>
      </c>
      <c r="AS315" s="88">
        <v>55672.934254453932</v>
      </c>
      <c r="AT315" s="118">
        <v>-87815.865273933072</v>
      </c>
      <c r="AU315" s="88">
        <v>20277.532093025617</v>
      </c>
      <c r="AV315" s="88">
        <v>525</v>
      </c>
      <c r="AW315" s="94">
        <v>-19752.532093025617</v>
      </c>
      <c r="AX315" s="88">
        <v>23152.385389991858</v>
      </c>
      <c r="AY315" s="88">
        <v>336</v>
      </c>
      <c r="AZ315" s="117">
        <v>-22816.385389991858</v>
      </c>
      <c r="BA315" s="88">
        <v>0</v>
      </c>
      <c r="BB315" s="88">
        <v>0</v>
      </c>
      <c r="BC315" s="94">
        <v>0</v>
      </c>
      <c r="BD315" s="88">
        <v>0</v>
      </c>
      <c r="BE315" s="88">
        <v>0</v>
      </c>
      <c r="BF315" s="95">
        <v>0</v>
      </c>
      <c r="BG315" s="88">
        <v>2271.9642001428874</v>
      </c>
      <c r="BH315" s="88">
        <v>3869.4917767572533</v>
      </c>
      <c r="BI315" s="94">
        <v>1597.5275766143659</v>
      </c>
      <c r="BJ315" s="88">
        <v>2687.5642099178076</v>
      </c>
      <c r="BK315" s="88">
        <v>25802.515330597278</v>
      </c>
      <c r="BL315" s="95">
        <v>23114.95112067947</v>
      </c>
      <c r="BM315" s="88">
        <v>948.02400000000023</v>
      </c>
      <c r="BN315" s="88">
        <v>0</v>
      </c>
      <c r="BO315" s="94">
        <v>-948.02400000000023</v>
      </c>
      <c r="BP315" s="91">
        <v>49337.469893078167</v>
      </c>
      <c r="BQ315" s="96">
        <v>30533.007107354533</v>
      </c>
      <c r="BR315" s="94">
        <v>-18804.462785723634</v>
      </c>
      <c r="BS315" s="88">
        <v>85059.53854484063</v>
      </c>
      <c r="BT315" s="88">
        <v>127407.9538372153</v>
      </c>
      <c r="BU315" s="116">
        <v>42348.415292374673</v>
      </c>
      <c r="BV315" s="88">
        <v>114767.35230870926</v>
      </c>
      <c r="BW315" s="88">
        <v>114773.58288981835</v>
      </c>
      <c r="BX315" s="116">
        <v>6.2305811090918723</v>
      </c>
      <c r="BY315" s="88">
        <v>48915.517538461951</v>
      </c>
      <c r="BZ315" s="88">
        <v>26269.559755331629</v>
      </c>
      <c r="CA315" s="116">
        <v>-22645.957783130321</v>
      </c>
      <c r="CB315" s="88">
        <v>434.95515622375945</v>
      </c>
      <c r="CC315" s="88">
        <v>441.05290195420787</v>
      </c>
      <c r="CD315" s="116">
        <v>6.0977457304484233</v>
      </c>
      <c r="CE315" s="88">
        <v>52.790489092297555</v>
      </c>
      <c r="CF315" s="88">
        <v>0</v>
      </c>
      <c r="CG315" s="116">
        <v>-52.790489092297555</v>
      </c>
      <c r="CH315" s="88">
        <v>19312.402152499984</v>
      </c>
      <c r="CI315" s="88">
        <v>15009.204963081882</v>
      </c>
      <c r="CJ315" s="116">
        <v>-4303.1971894181024</v>
      </c>
      <c r="CK315" s="88">
        <v>40470.436275175998</v>
      </c>
      <c r="CL315" s="88">
        <v>36977.653710274302</v>
      </c>
      <c r="CM315" s="116">
        <v>-3492.7825649016959</v>
      </c>
      <c r="CN315" s="88">
        <v>59782.838427675983</v>
      </c>
      <c r="CO315" s="96">
        <v>51986.858673356182</v>
      </c>
      <c r="CP315" s="116">
        <v>-7795.9797543198001</v>
      </c>
      <c r="CQ315" s="119">
        <v>785415.19836135034</v>
      </c>
      <c r="CR315" s="77">
        <v>697299.43439972773</v>
      </c>
      <c r="CS315" s="116">
        <v>-88115.763961622608</v>
      </c>
      <c r="CT315" s="91">
        <v>942498.23803362041</v>
      </c>
      <c r="CU315" s="98">
        <v>836759.32127967326</v>
      </c>
      <c r="CV315" s="117">
        <v>-105738.91675394715</v>
      </c>
      <c r="CW315" s="88">
        <v>28180.447448236657</v>
      </c>
      <c r="CX315" s="88">
        <v>133919.36420218367</v>
      </c>
      <c r="CY315" s="116">
        <v>105738.91675394701</v>
      </c>
      <c r="CZ315" s="99">
        <v>-105738.91675394707</v>
      </c>
      <c r="DA315" s="8">
        <v>2</v>
      </c>
      <c r="DB315" s="100">
        <v>58994.86</v>
      </c>
      <c r="DC315" s="100">
        <v>0</v>
      </c>
      <c r="DD315" s="100">
        <v>40395.119999999995</v>
      </c>
      <c r="DE315" s="100">
        <v>0</v>
      </c>
      <c r="DF315" s="101">
        <v>-122108.53280215821</v>
      </c>
      <c r="DG315" s="120">
        <v>11648144.225782285</v>
      </c>
      <c r="DH315" s="494">
        <v>15667.338180278348</v>
      </c>
      <c r="DI315" s="96">
        <f>VLOOKUP(A315,'[9]побудинковий звіт'!$A$9:$DQ$353,121,FALSE)</f>
        <v>0</v>
      </c>
      <c r="DJ315" s="103">
        <v>4.6285575368843217</v>
      </c>
      <c r="DK315" s="103">
        <v>5.2575302079328505</v>
      </c>
      <c r="DL315" s="103">
        <v>3.7346500935356937</v>
      </c>
      <c r="DM315" s="104">
        <v>18368.496949046392</v>
      </c>
      <c r="DN315" s="104">
        <v>0</v>
      </c>
      <c r="DO315" s="105">
        <v>18368.496949046392</v>
      </c>
      <c r="DP315" s="2"/>
      <c r="DQ315" s="104">
        <v>18599.740000000002</v>
      </c>
      <c r="DR315" s="104">
        <v>0</v>
      </c>
      <c r="DS315" s="104">
        <v>18599.740000000002</v>
      </c>
      <c r="DT315" s="106">
        <v>18422.788073033724</v>
      </c>
      <c r="DU315" s="104">
        <v>176.95192696627782</v>
      </c>
      <c r="DV315" s="107">
        <v>1104</v>
      </c>
      <c r="DX315" s="77">
        <v>231391.52330575819</v>
      </c>
      <c r="DY315" s="77">
        <v>103447.12963417015</v>
      </c>
      <c r="DZ315" s="108">
        <v>40395.119999999995</v>
      </c>
      <c r="EB315" s="109">
        <v>1721865.5943406438</v>
      </c>
      <c r="ED315" s="110">
        <v>-2493</v>
      </c>
      <c r="EE315" s="111">
        <v>-124601.53280215821</v>
      </c>
      <c r="EG315" s="112">
        <v>-141923.47729852295</v>
      </c>
      <c r="EI315" s="121">
        <v>9</v>
      </c>
      <c r="EJ315" s="77">
        <v>4405.8526757562668</v>
      </c>
      <c r="EN315" s="114" t="s">
        <v>739</v>
      </c>
    </row>
    <row r="316" spans="1:144" hidden="1" x14ac:dyDescent="0.3">
      <c r="A316" s="81">
        <v>150000892</v>
      </c>
      <c r="B316" s="82" t="s">
        <v>740</v>
      </c>
      <c r="C316" s="490" t="s">
        <v>741</v>
      </c>
      <c r="D316" s="84">
        <v>4153.8999999999996</v>
      </c>
      <c r="E316" s="115">
        <v>4153.8999999999996</v>
      </c>
      <c r="F316" s="104">
        <v>391.15</v>
      </c>
      <c r="G316" s="104">
        <v>0</v>
      </c>
      <c r="H316" s="88">
        <v>75754.692757187615</v>
      </c>
      <c r="I316" s="88">
        <v>73393.502869987104</v>
      </c>
      <c r="J316" s="116">
        <v>-2361.1898872005113</v>
      </c>
      <c r="K316" s="88">
        <v>12740.747547082352</v>
      </c>
      <c r="L316" s="88">
        <v>12406.374059532274</v>
      </c>
      <c r="M316" s="116">
        <v>-334.3734875500777</v>
      </c>
      <c r="N316" s="88">
        <v>23646.901339584358</v>
      </c>
      <c r="O316" s="88">
        <v>23648.929026920276</v>
      </c>
      <c r="P316" s="116">
        <v>2.0276873359180172</v>
      </c>
      <c r="Q316" s="88">
        <v>5851.3319338995452</v>
      </c>
      <c r="R316" s="88">
        <v>5846.4954766639712</v>
      </c>
      <c r="S316" s="116">
        <v>-4.8364572355740165</v>
      </c>
      <c r="T316" s="88">
        <v>3183.3466979633531</v>
      </c>
      <c r="U316" s="88">
        <v>2669.6344471438674</v>
      </c>
      <c r="V316" s="116">
        <v>-513.71225081948569</v>
      </c>
      <c r="W316" s="88">
        <v>24078.463077556429</v>
      </c>
      <c r="X316" s="88">
        <v>24347.189104782563</v>
      </c>
      <c r="Y316" s="116">
        <v>268.72602722613374</v>
      </c>
      <c r="Z316" s="88">
        <v>4486.2119999999995</v>
      </c>
      <c r="AA316" s="88">
        <v>0</v>
      </c>
      <c r="AB316" s="116">
        <v>-4486.2119999999995</v>
      </c>
      <c r="AC316" s="88">
        <v>86968.323992680991</v>
      </c>
      <c r="AD316" s="88">
        <v>98276.24541106954</v>
      </c>
      <c r="AE316" s="117">
        <v>11307.921418388549</v>
      </c>
      <c r="AF316" s="91">
        <v>236710.01934595464</v>
      </c>
      <c r="AG316" s="92">
        <v>240588.37039609958</v>
      </c>
      <c r="AH316" s="116">
        <v>3878.3510501449346</v>
      </c>
      <c r="AI316" s="88">
        <v>239471.66455091178</v>
      </c>
      <c r="AJ316" s="88">
        <v>236745.47485060335</v>
      </c>
      <c r="AK316" s="116">
        <v>-2726.1897003084305</v>
      </c>
      <c r="AL316" s="88">
        <v>0</v>
      </c>
      <c r="AM316" s="88">
        <v>0</v>
      </c>
      <c r="AN316" s="116">
        <v>0</v>
      </c>
      <c r="AO316" s="88">
        <v>13985.977701583843</v>
      </c>
      <c r="AP316" s="88">
        <v>13502.457395066824</v>
      </c>
      <c r="AQ316" s="116">
        <v>-483.52030651701898</v>
      </c>
      <c r="AR316" s="88">
        <v>218020.94627501298</v>
      </c>
      <c r="AS316" s="88">
        <v>258343.97835260507</v>
      </c>
      <c r="AT316" s="118">
        <v>40323.032077592099</v>
      </c>
      <c r="AU316" s="88">
        <v>17861.489171674628</v>
      </c>
      <c r="AV316" s="88">
        <v>8674.1006811357984</v>
      </c>
      <c r="AW316" s="94">
        <v>-9187.3884905388295</v>
      </c>
      <c r="AX316" s="88">
        <v>20616.329951305313</v>
      </c>
      <c r="AY316" s="88">
        <v>24464</v>
      </c>
      <c r="AZ316" s="117">
        <v>3847.6700486946866</v>
      </c>
      <c r="BA316" s="88">
        <v>10918.343970564092</v>
      </c>
      <c r="BB316" s="88">
        <v>766</v>
      </c>
      <c r="BC316" s="94">
        <v>-10152.343970564092</v>
      </c>
      <c r="BD316" s="88">
        <v>14328.632971353756</v>
      </c>
      <c r="BE316" s="88">
        <v>380</v>
      </c>
      <c r="BF316" s="95">
        <v>-13948.632971353756</v>
      </c>
      <c r="BG316" s="88">
        <v>6664.3927379831712</v>
      </c>
      <c r="BH316" s="88">
        <v>56</v>
      </c>
      <c r="BI316" s="94">
        <v>-6608.3927379831712</v>
      </c>
      <c r="BJ316" s="88">
        <v>7740.6992477193289</v>
      </c>
      <c r="BK316" s="88">
        <v>1946</v>
      </c>
      <c r="BL316" s="95">
        <v>-5794.6992477193289</v>
      </c>
      <c r="BM316" s="88">
        <v>1121.5529999999999</v>
      </c>
      <c r="BN316" s="88">
        <v>0</v>
      </c>
      <c r="BO316" s="94">
        <v>-1121.5529999999999</v>
      </c>
      <c r="BP316" s="91">
        <v>79251.44105060029</v>
      </c>
      <c r="BQ316" s="96">
        <v>36286.100681135795</v>
      </c>
      <c r="BR316" s="94">
        <v>-42965.340369464495</v>
      </c>
      <c r="BS316" s="88">
        <v>240718.1582111663</v>
      </c>
      <c r="BT316" s="88">
        <v>265823.51719717315</v>
      </c>
      <c r="BU316" s="116">
        <v>25105.358986006846</v>
      </c>
      <c r="BV316" s="88">
        <v>161052.24321100948</v>
      </c>
      <c r="BW316" s="88">
        <v>173141.87360587294</v>
      </c>
      <c r="BX316" s="116">
        <v>12089.63039486346</v>
      </c>
      <c r="BY316" s="88">
        <v>38947.541710474761</v>
      </c>
      <c r="BZ316" s="88">
        <v>51385.650588566976</v>
      </c>
      <c r="CA316" s="116">
        <v>12438.108878092215</v>
      </c>
      <c r="CB316" s="88">
        <v>6264.714197119697</v>
      </c>
      <c r="CC316" s="88">
        <v>6374.2644795345623</v>
      </c>
      <c r="CD316" s="116">
        <v>109.55028241486525</v>
      </c>
      <c r="CE316" s="88">
        <v>751.96258846925809</v>
      </c>
      <c r="CF316" s="88">
        <v>0</v>
      </c>
      <c r="CG316" s="116">
        <v>-751.96258846925809</v>
      </c>
      <c r="CH316" s="88">
        <v>54211.379103908381</v>
      </c>
      <c r="CI316" s="88">
        <v>47170.300420500083</v>
      </c>
      <c r="CJ316" s="116">
        <v>-7041.0786834082974</v>
      </c>
      <c r="CK316" s="88">
        <v>37535.544285528122</v>
      </c>
      <c r="CL316" s="88">
        <v>36259.67720980075</v>
      </c>
      <c r="CM316" s="116">
        <v>-1275.8670757273721</v>
      </c>
      <c r="CN316" s="88">
        <v>91746.923389436502</v>
      </c>
      <c r="CO316" s="96">
        <v>83429.977630300826</v>
      </c>
      <c r="CP316" s="116">
        <v>-8316.9457591356768</v>
      </c>
      <c r="CQ316" s="119">
        <v>1326921.5922317393</v>
      </c>
      <c r="CR316" s="77">
        <v>1365621.665176959</v>
      </c>
      <c r="CS316" s="116">
        <v>38700.072945219697</v>
      </c>
      <c r="CT316" s="91">
        <v>1592305.910678087</v>
      </c>
      <c r="CU316" s="98">
        <v>1638745.9982123508</v>
      </c>
      <c r="CV316" s="117">
        <v>46440.08753426373</v>
      </c>
      <c r="CW316" s="88">
        <v>41695.190017416346</v>
      </c>
      <c r="CX316" s="88">
        <v>-4744.8975168470351</v>
      </c>
      <c r="CY316" s="116">
        <v>-46440.087534263381</v>
      </c>
      <c r="CZ316" s="99">
        <v>46440.087534263323</v>
      </c>
      <c r="DA316" s="8">
        <v>3</v>
      </c>
      <c r="DB316" s="100">
        <v>72027.86</v>
      </c>
      <c r="DC316" s="100">
        <v>0</v>
      </c>
      <c r="DD316" s="100">
        <v>41032.65</v>
      </c>
      <c r="DE316" s="100">
        <v>0</v>
      </c>
      <c r="DF316" s="101">
        <v>79334.129765573191</v>
      </c>
      <c r="DG316" s="120">
        <v>19608013.208346039</v>
      </c>
      <c r="DH316" s="494">
        <v>18506.670098122682</v>
      </c>
      <c r="DI316" s="96">
        <f>VLOOKUP(A316,'[9]побудинковий звіт'!$A$9:$DQ$353,121,FALSE)</f>
        <v>0</v>
      </c>
      <c r="DJ316" s="103">
        <v>5.8821644209143864</v>
      </c>
      <c r="DK316" s="103">
        <v>7.6184247042062072</v>
      </c>
      <c r="DL316" s="103">
        <v>4.9164996750464756</v>
      </c>
      <c r="DM316" s="104">
        <v>30967.036168992563</v>
      </c>
      <c r="DN316" s="104">
        <v>0</v>
      </c>
      <c r="DO316" s="105">
        <v>30967.036168992563</v>
      </c>
      <c r="DP316" s="2"/>
      <c r="DQ316" s="104">
        <v>30995.21</v>
      </c>
      <c r="DR316" s="104">
        <v>0</v>
      </c>
      <c r="DS316" s="104">
        <v>30995.21</v>
      </c>
      <c r="DT316" s="106">
        <v>31028.357032693541</v>
      </c>
      <c r="DU316" s="104">
        <v>-33.147032693541405</v>
      </c>
      <c r="DV316" s="107">
        <v>1136</v>
      </c>
      <c r="DX316" s="77">
        <v>356726.86479073594</v>
      </c>
      <c r="DY316" s="77">
        <v>353556.09484048904</v>
      </c>
      <c r="DZ316" s="108">
        <v>41032.65</v>
      </c>
      <c r="EB316" s="109">
        <v>2616251.3553001555</v>
      </c>
      <c r="ED316" s="110">
        <v>25206</v>
      </c>
      <c r="EE316" s="111">
        <v>104540.12976557319</v>
      </c>
      <c r="EG316" s="112">
        <v>60711.99662033288</v>
      </c>
      <c r="EI316" s="121">
        <v>9</v>
      </c>
      <c r="EJ316" s="77">
        <v>7159.3174538635067</v>
      </c>
      <c r="EN316" s="114" t="s">
        <v>741</v>
      </c>
    </row>
    <row r="317" spans="1:144" hidden="1" x14ac:dyDescent="0.3">
      <c r="A317" s="81">
        <v>150000893</v>
      </c>
      <c r="B317" s="82" t="s">
        <v>742</v>
      </c>
      <c r="C317" s="490" t="s">
        <v>743</v>
      </c>
      <c r="D317" s="84">
        <v>2749.1</v>
      </c>
      <c r="E317" s="115">
        <v>2749.1</v>
      </c>
      <c r="F317" s="104"/>
      <c r="G317" s="104">
        <v>0</v>
      </c>
      <c r="H317" s="88">
        <v>47690.251460773063</v>
      </c>
      <c r="I317" s="88">
        <v>46131.776330003086</v>
      </c>
      <c r="J317" s="116">
        <v>-1558.4751307699771</v>
      </c>
      <c r="K317" s="88">
        <v>9333.5786216339384</v>
      </c>
      <c r="L317" s="88">
        <v>9062.2988610875182</v>
      </c>
      <c r="M317" s="116">
        <v>-271.27976054642022</v>
      </c>
      <c r="N317" s="88">
        <v>17487.884616800038</v>
      </c>
      <c r="O317" s="88">
        <v>17488.591544767281</v>
      </c>
      <c r="P317" s="116">
        <v>0.7069279672432458</v>
      </c>
      <c r="Q317" s="88">
        <v>0</v>
      </c>
      <c r="R317" s="88">
        <v>0</v>
      </c>
      <c r="S317" s="116">
        <v>0</v>
      </c>
      <c r="T317" s="88">
        <v>2894.5502252253636</v>
      </c>
      <c r="U317" s="88">
        <v>2395.223085590922</v>
      </c>
      <c r="V317" s="116">
        <v>-499.32713963444166</v>
      </c>
      <c r="W317" s="88">
        <v>29268.056930623563</v>
      </c>
      <c r="X317" s="88">
        <v>29295.158554297559</v>
      </c>
      <c r="Y317" s="116">
        <v>27.101623673996073</v>
      </c>
      <c r="Z317" s="88">
        <v>2969.6760000000008</v>
      </c>
      <c r="AA317" s="88">
        <v>0</v>
      </c>
      <c r="AB317" s="116">
        <v>-2969.6760000000008</v>
      </c>
      <c r="AC317" s="88">
        <v>57562.30648140952</v>
      </c>
      <c r="AD317" s="88">
        <v>65043.421045161464</v>
      </c>
      <c r="AE317" s="117">
        <v>7481.1145637519439</v>
      </c>
      <c r="AF317" s="91">
        <v>167206.30433646552</v>
      </c>
      <c r="AG317" s="92">
        <v>169416.46942090782</v>
      </c>
      <c r="AH317" s="116">
        <v>2210.1650844422984</v>
      </c>
      <c r="AI317" s="88">
        <v>0</v>
      </c>
      <c r="AJ317" s="88">
        <v>0</v>
      </c>
      <c r="AK317" s="116">
        <v>0</v>
      </c>
      <c r="AL317" s="88">
        <v>0</v>
      </c>
      <c r="AM317" s="88">
        <v>0</v>
      </c>
      <c r="AN317" s="116">
        <v>0</v>
      </c>
      <c r="AO317" s="88">
        <v>21056.407134138826</v>
      </c>
      <c r="AP317" s="88">
        <v>29839.805153578931</v>
      </c>
      <c r="AQ317" s="116">
        <v>8783.3980194401047</v>
      </c>
      <c r="AR317" s="88">
        <v>208801.04545622476</v>
      </c>
      <c r="AS317" s="88">
        <v>359442.22408839437</v>
      </c>
      <c r="AT317" s="118">
        <v>150641.17863216961</v>
      </c>
      <c r="AU317" s="88">
        <v>13928.741205937242</v>
      </c>
      <c r="AV317" s="88">
        <v>3470.9286421498714</v>
      </c>
      <c r="AW317" s="94">
        <v>-10457.812563787371</v>
      </c>
      <c r="AX317" s="88">
        <v>18213.237689465273</v>
      </c>
      <c r="AY317" s="88">
        <v>4925</v>
      </c>
      <c r="AZ317" s="117">
        <v>-13288.237689465273</v>
      </c>
      <c r="BA317" s="88">
        <v>6516.1299355084539</v>
      </c>
      <c r="BB317" s="88">
        <v>8027.7069380407793</v>
      </c>
      <c r="BC317" s="94">
        <v>1511.5770025323254</v>
      </c>
      <c r="BD317" s="88">
        <v>0</v>
      </c>
      <c r="BE317" s="88">
        <v>0</v>
      </c>
      <c r="BF317" s="95">
        <v>0</v>
      </c>
      <c r="BG317" s="88">
        <v>6988.161289912372</v>
      </c>
      <c r="BH317" s="88">
        <v>32</v>
      </c>
      <c r="BI317" s="94">
        <v>-6956.161289912372</v>
      </c>
      <c r="BJ317" s="88">
        <v>9816.9653123284861</v>
      </c>
      <c r="BK317" s="88">
        <v>0</v>
      </c>
      <c r="BL317" s="95">
        <v>-9816.9653123284861</v>
      </c>
      <c r="BM317" s="88">
        <v>742.41900000000021</v>
      </c>
      <c r="BN317" s="88">
        <v>0</v>
      </c>
      <c r="BO317" s="94">
        <v>-742.41900000000021</v>
      </c>
      <c r="BP317" s="91">
        <v>56205.654433151831</v>
      </c>
      <c r="BQ317" s="96">
        <v>16455.63558019065</v>
      </c>
      <c r="BR317" s="94">
        <v>-39750.018852961177</v>
      </c>
      <c r="BS317" s="88">
        <v>123392.40650412111</v>
      </c>
      <c r="BT317" s="88">
        <v>115079.49695164745</v>
      </c>
      <c r="BU317" s="116">
        <v>-8312.9095524736622</v>
      </c>
      <c r="BV317" s="88">
        <v>72968.854616992103</v>
      </c>
      <c r="BW317" s="88">
        <v>54937.955899251108</v>
      </c>
      <c r="BX317" s="116">
        <v>-18030.898717740994</v>
      </c>
      <c r="BY317" s="88">
        <v>31709.380195165533</v>
      </c>
      <c r="BZ317" s="88">
        <v>15386.743851841937</v>
      </c>
      <c r="CA317" s="116">
        <v>-16322.636343323597</v>
      </c>
      <c r="CB317" s="88">
        <v>7571.5360919185796</v>
      </c>
      <c r="CC317" s="88">
        <v>7789.8490829302627</v>
      </c>
      <c r="CD317" s="116">
        <v>218.31299101168315</v>
      </c>
      <c r="CE317" s="88">
        <v>918.95701833395378</v>
      </c>
      <c r="CF317" s="88">
        <v>1558.3004183064722</v>
      </c>
      <c r="CG317" s="116">
        <v>639.34339997251845</v>
      </c>
      <c r="CH317" s="88">
        <v>17584.070195211236</v>
      </c>
      <c r="CI317" s="88">
        <v>15595.19816312375</v>
      </c>
      <c r="CJ317" s="116">
        <v>-1988.8720320874854</v>
      </c>
      <c r="CK317" s="88">
        <v>0</v>
      </c>
      <c r="CL317" s="88">
        <v>0</v>
      </c>
      <c r="CM317" s="116">
        <v>0</v>
      </c>
      <c r="CN317" s="88">
        <v>17584.070195211236</v>
      </c>
      <c r="CO317" s="96">
        <v>15595.19816312375</v>
      </c>
      <c r="CP317" s="116">
        <v>-1988.8720320874854</v>
      </c>
      <c r="CQ317" s="119">
        <v>707414.61598172341</v>
      </c>
      <c r="CR317" s="77">
        <v>785501.67861017282</v>
      </c>
      <c r="CS317" s="116">
        <v>78087.062628449406</v>
      </c>
      <c r="CT317" s="91">
        <v>848897.53917806805</v>
      </c>
      <c r="CU317" s="98">
        <v>942602.01433220739</v>
      </c>
      <c r="CV317" s="117">
        <v>93704.475154139334</v>
      </c>
      <c r="CW317" s="88">
        <v>42416.528035061157</v>
      </c>
      <c r="CX317" s="88">
        <v>-51287.947119077988</v>
      </c>
      <c r="CY317" s="116">
        <v>-93704.475154139145</v>
      </c>
      <c r="CZ317" s="99">
        <v>93704.475154139378</v>
      </c>
      <c r="DA317" s="8">
        <v>3</v>
      </c>
      <c r="DB317" s="100">
        <v>31576.29</v>
      </c>
      <c r="DC317" s="100">
        <v>0</v>
      </c>
      <c r="DD317" s="100">
        <v>14627.25</v>
      </c>
      <c r="DE317" s="100">
        <v>0</v>
      </c>
      <c r="DF317" s="101">
        <v>-51646.934576857893</v>
      </c>
      <c r="DG317" s="120">
        <v>10695768.806557551</v>
      </c>
      <c r="DH317" s="494">
        <v>12247.932489166582</v>
      </c>
      <c r="DI317" s="96">
        <f>VLOOKUP(A317,'[9]побудинковий звіт'!$A$9:$DQ$353,121,FALSE)</f>
        <v>0</v>
      </c>
      <c r="DJ317" s="103">
        <v>6.165342607461052</v>
      </c>
      <c r="DK317" s="103"/>
      <c r="DL317" s="103">
        <v>5.4818204994810511</v>
      </c>
      <c r="DM317" s="104">
        <v>16949.143362171177</v>
      </c>
      <c r="DN317" s="104">
        <v>0</v>
      </c>
      <c r="DO317" s="105">
        <v>16949.143362171177</v>
      </c>
      <c r="DP317" s="2"/>
      <c r="DQ317" s="104">
        <v>16949.04</v>
      </c>
      <c r="DR317" s="104">
        <v>0</v>
      </c>
      <c r="DS317" s="104">
        <v>16949.04</v>
      </c>
      <c r="DT317" s="106">
        <v>17110.563775144237</v>
      </c>
      <c r="DU317" s="104">
        <v>-161.52377514423642</v>
      </c>
      <c r="DV317" s="107">
        <v>1136</v>
      </c>
      <c r="DX317" s="77">
        <v>318008.03986725188</v>
      </c>
      <c r="DY317" s="77">
        <v>451077.43160230201</v>
      </c>
      <c r="DZ317" s="108">
        <v>14627.25</v>
      </c>
      <c r="EB317" s="109">
        <v>2505612.5454746969</v>
      </c>
      <c r="ED317" s="110">
        <v>-69345</v>
      </c>
      <c r="EE317" s="111">
        <v>-120991.93457685789</v>
      </c>
      <c r="EG317" s="112">
        <v>-119174.73563750873</v>
      </c>
      <c r="EI317" s="121">
        <v>5</v>
      </c>
      <c r="EJ317" s="77">
        <v>6110.1845753544367</v>
      </c>
      <c r="EN317" s="114" t="s">
        <v>743</v>
      </c>
    </row>
    <row r="318" spans="1:144" hidden="1" x14ac:dyDescent="0.3">
      <c r="A318" s="81">
        <v>150000894</v>
      </c>
      <c r="B318" s="82" t="s">
        <v>744</v>
      </c>
      <c r="C318" s="490" t="s">
        <v>745</v>
      </c>
      <c r="D318" s="84">
        <v>4406.5</v>
      </c>
      <c r="E318" s="115">
        <v>3582</v>
      </c>
      <c r="F318" s="104"/>
      <c r="G318" s="104">
        <v>824.5</v>
      </c>
      <c r="H318" s="88">
        <v>66067.35240496711</v>
      </c>
      <c r="I318" s="88">
        <v>63683.320541699897</v>
      </c>
      <c r="J318" s="116">
        <v>-2384.0318632672133</v>
      </c>
      <c r="K318" s="88">
        <v>15919.143782521431</v>
      </c>
      <c r="L318" s="88">
        <v>15457.695760971539</v>
      </c>
      <c r="M318" s="116">
        <v>-461.44802154989156</v>
      </c>
      <c r="N318" s="88">
        <v>24645.699222222152</v>
      </c>
      <c r="O318" s="88">
        <v>24646.954861753111</v>
      </c>
      <c r="P318" s="116">
        <v>1.2556395309584332</v>
      </c>
      <c r="Q318" s="88">
        <v>0</v>
      </c>
      <c r="R318" s="88">
        <v>0</v>
      </c>
      <c r="S318" s="116">
        <v>0</v>
      </c>
      <c r="T318" s="88">
        <v>4341.3592337220134</v>
      </c>
      <c r="U318" s="88">
        <v>3592.6926672242707</v>
      </c>
      <c r="V318" s="116">
        <v>-748.66656649774268</v>
      </c>
      <c r="W318" s="88">
        <v>53915.517244624061</v>
      </c>
      <c r="X318" s="88">
        <v>51780.619604036743</v>
      </c>
      <c r="Y318" s="116">
        <v>-2134.8976405873182</v>
      </c>
      <c r="Z318" s="88">
        <v>4509.6372000000001</v>
      </c>
      <c r="AA318" s="88">
        <v>0</v>
      </c>
      <c r="AB318" s="116">
        <v>-4509.6372000000001</v>
      </c>
      <c r="AC318" s="88">
        <v>90193.278531869437</v>
      </c>
      <c r="AD318" s="88">
        <v>99655.778065928302</v>
      </c>
      <c r="AE318" s="117">
        <v>9462.4995340588648</v>
      </c>
      <c r="AF318" s="91">
        <v>259591.98761992619</v>
      </c>
      <c r="AG318" s="92">
        <v>258817.06150161388</v>
      </c>
      <c r="AH318" s="116">
        <v>-774.92611831231625</v>
      </c>
      <c r="AI318" s="88">
        <v>0</v>
      </c>
      <c r="AJ318" s="88">
        <v>0</v>
      </c>
      <c r="AK318" s="116">
        <v>0</v>
      </c>
      <c r="AL318" s="88">
        <v>0</v>
      </c>
      <c r="AM318" s="88">
        <v>0</v>
      </c>
      <c r="AN318" s="116">
        <v>0</v>
      </c>
      <c r="AO318" s="88">
        <v>33519.051012428514</v>
      </c>
      <c r="AP318" s="88">
        <v>35205.782034054806</v>
      </c>
      <c r="AQ318" s="116">
        <v>1686.7310216262922</v>
      </c>
      <c r="AR318" s="88">
        <v>215665.89936994686</v>
      </c>
      <c r="AS318" s="88">
        <v>323961.83296211262</v>
      </c>
      <c r="AT318" s="118">
        <v>108295.93359216576</v>
      </c>
      <c r="AU318" s="88">
        <v>20776.806913004926</v>
      </c>
      <c r="AV318" s="88">
        <v>7213</v>
      </c>
      <c r="AW318" s="94">
        <v>-13563.806913004926</v>
      </c>
      <c r="AX318" s="88">
        <v>31061.831790610609</v>
      </c>
      <c r="AY318" s="88">
        <v>1003</v>
      </c>
      <c r="AZ318" s="117">
        <v>-30058.831790610609</v>
      </c>
      <c r="BA318" s="88">
        <v>8611.4185114268003</v>
      </c>
      <c r="BB318" s="88">
        <v>2649</v>
      </c>
      <c r="BC318" s="94">
        <v>-5962.4185114268003</v>
      </c>
      <c r="BD318" s="88">
        <v>0</v>
      </c>
      <c r="BE318" s="88">
        <v>0</v>
      </c>
      <c r="BF318" s="95">
        <v>0</v>
      </c>
      <c r="BG318" s="88">
        <v>10482.06247955433</v>
      </c>
      <c r="BH318" s="88">
        <v>32</v>
      </c>
      <c r="BI318" s="94">
        <v>-10450.06247955433</v>
      </c>
      <c r="BJ318" s="88">
        <v>20358.88958526613</v>
      </c>
      <c r="BK318" s="88">
        <v>2268</v>
      </c>
      <c r="BL318" s="95">
        <v>-18090.88958526613</v>
      </c>
      <c r="BM318" s="88">
        <v>1127.4093</v>
      </c>
      <c r="BN318" s="88">
        <v>0</v>
      </c>
      <c r="BO318" s="94">
        <v>-1127.4093</v>
      </c>
      <c r="BP318" s="91">
        <v>92418.418579862802</v>
      </c>
      <c r="BQ318" s="96">
        <v>13165</v>
      </c>
      <c r="BR318" s="94">
        <v>-79253.418579862802</v>
      </c>
      <c r="BS318" s="88">
        <v>144313.95738606015</v>
      </c>
      <c r="BT318" s="88">
        <v>182081.04011020903</v>
      </c>
      <c r="BU318" s="116">
        <v>37767.082724148873</v>
      </c>
      <c r="BV318" s="88">
        <v>111478.67142399072</v>
      </c>
      <c r="BW318" s="88">
        <v>119323.40866073327</v>
      </c>
      <c r="BX318" s="116">
        <v>7844.737236742556</v>
      </c>
      <c r="BY318" s="88">
        <v>36033.169413356438</v>
      </c>
      <c r="BZ318" s="88">
        <v>33641.364775299546</v>
      </c>
      <c r="CA318" s="116">
        <v>-2391.8046380568921</v>
      </c>
      <c r="CB318" s="88">
        <v>10432.418554951628</v>
      </c>
      <c r="CC318" s="88">
        <v>10733.220462327885</v>
      </c>
      <c r="CD318" s="116">
        <v>300.80190737625708</v>
      </c>
      <c r="CE318" s="88">
        <v>1266.1822030410335</v>
      </c>
      <c r="CF318" s="88">
        <v>1947.8755228830901</v>
      </c>
      <c r="CG318" s="116">
        <v>681.69331984205655</v>
      </c>
      <c r="CH318" s="88">
        <v>50431.305329506977</v>
      </c>
      <c r="CI318" s="88">
        <v>38414.096839609665</v>
      </c>
      <c r="CJ318" s="116">
        <v>-12017.208489897312</v>
      </c>
      <c r="CK318" s="88">
        <v>0</v>
      </c>
      <c r="CL318" s="88">
        <v>0</v>
      </c>
      <c r="CM318" s="116">
        <v>0</v>
      </c>
      <c r="CN318" s="88">
        <v>50431.305329506977</v>
      </c>
      <c r="CO318" s="96">
        <v>38414.096839609665</v>
      </c>
      <c r="CP318" s="116">
        <v>-12017.208489897312</v>
      </c>
      <c r="CQ318" s="119">
        <v>955151.06089307135</v>
      </c>
      <c r="CR318" s="77">
        <v>1017290.6828688439</v>
      </c>
      <c r="CS318" s="116">
        <v>62139.621975772548</v>
      </c>
      <c r="CT318" s="91">
        <v>1146181.2730716856</v>
      </c>
      <c r="CU318" s="98">
        <v>1220748.8194426126</v>
      </c>
      <c r="CV318" s="117">
        <v>74567.546370927012</v>
      </c>
      <c r="CW318" s="88">
        <v>67868.333607705135</v>
      </c>
      <c r="CX318" s="88">
        <v>-6699.212763221818</v>
      </c>
      <c r="CY318" s="116">
        <v>-74567.546370926953</v>
      </c>
      <c r="CZ318" s="99">
        <v>74567.546370926982</v>
      </c>
      <c r="DA318" s="8">
        <v>3</v>
      </c>
      <c r="DB318" s="100">
        <v>63223.27</v>
      </c>
      <c r="DC318" s="100">
        <v>100279.73999999999</v>
      </c>
      <c r="DD318" s="100">
        <v>43490.729999999996</v>
      </c>
      <c r="DE318" s="100">
        <v>96397.889999999985</v>
      </c>
      <c r="DF318" s="101">
        <v>-18247.232318330673</v>
      </c>
      <c r="DG318" s="120">
        <v>14568595.280152688</v>
      </c>
      <c r="DH318" s="494">
        <v>15958.711642426504</v>
      </c>
      <c r="DI318" s="96">
        <f>VLOOKUP(A318,'[9]побудинковий звіт'!$A$9:$DQ$353,121,FALSE)</f>
        <v>0</v>
      </c>
      <c r="DJ318" s="103">
        <v>5.5088308451767816</v>
      </c>
      <c r="DK318" s="103"/>
      <c r="DL318" s="103">
        <v>4.7081085471236435</v>
      </c>
      <c r="DM318" s="104">
        <v>19732.632087423233</v>
      </c>
      <c r="DN318" s="104">
        <v>3881.8354971034441</v>
      </c>
      <c r="DO318" s="105">
        <v>23614.467584526676</v>
      </c>
      <c r="DP318" s="2"/>
      <c r="DQ318" s="104">
        <v>19732.54</v>
      </c>
      <c r="DR318" s="104">
        <v>3881.85</v>
      </c>
      <c r="DS318" s="104">
        <v>23614.39</v>
      </c>
      <c r="DT318" s="106">
        <v>22991.393880907057</v>
      </c>
      <c r="DU318" s="104">
        <v>622.99611909294254</v>
      </c>
      <c r="DV318" s="107">
        <v>1202</v>
      </c>
      <c r="DX318" s="77">
        <v>369701.18153977155</v>
      </c>
      <c r="DY318" s="77">
        <v>404552.19955453515</v>
      </c>
      <c r="DZ318" s="108">
        <v>139888.62</v>
      </c>
      <c r="EB318" s="109">
        <v>2587990.792439362</v>
      </c>
      <c r="ED318" s="110">
        <v>-75017</v>
      </c>
      <c r="EE318" s="111">
        <v>-93264.232318330673</v>
      </c>
      <c r="EG318" s="112">
        <v>-60076.900153525312</v>
      </c>
      <c r="EI318" s="121">
        <v>5</v>
      </c>
      <c r="EJ318" s="77">
        <v>6895.5645793234262</v>
      </c>
      <c r="EN318" s="114" t="s">
        <v>745</v>
      </c>
    </row>
    <row r="319" spans="1:144" hidden="1" x14ac:dyDescent="0.3">
      <c r="A319" s="81">
        <v>150000895</v>
      </c>
      <c r="B319" s="82" t="s">
        <v>746</v>
      </c>
      <c r="C319" s="490" t="s">
        <v>747</v>
      </c>
      <c r="D319" s="84">
        <v>2741.4</v>
      </c>
      <c r="E319" s="115">
        <v>2741.4</v>
      </c>
      <c r="F319" s="104"/>
      <c r="G319" s="104">
        <v>0</v>
      </c>
      <c r="H319" s="88">
        <v>47293.626990726822</v>
      </c>
      <c r="I319" s="88">
        <v>45691.411743422184</v>
      </c>
      <c r="J319" s="116">
        <v>-1602.2152473046372</v>
      </c>
      <c r="K319" s="88">
        <v>9232.8609560975219</v>
      </c>
      <c r="L319" s="88">
        <v>9045.9681743185065</v>
      </c>
      <c r="M319" s="116">
        <v>-186.89278177901542</v>
      </c>
      <c r="N319" s="88">
        <v>17380.167680457122</v>
      </c>
      <c r="O319" s="88">
        <v>17376.479406717131</v>
      </c>
      <c r="P319" s="116">
        <v>-3.6882737399901089</v>
      </c>
      <c r="Q319" s="88">
        <v>0</v>
      </c>
      <c r="R319" s="88">
        <v>0</v>
      </c>
      <c r="S319" s="116">
        <v>0</v>
      </c>
      <c r="T319" s="88">
        <v>0</v>
      </c>
      <c r="U319" s="88">
        <v>22.855347475559377</v>
      </c>
      <c r="V319" s="116">
        <v>22.855347475559377</v>
      </c>
      <c r="W319" s="88">
        <v>28268.188929382559</v>
      </c>
      <c r="X319" s="88">
        <v>28352.472528213486</v>
      </c>
      <c r="Y319" s="116">
        <v>84.283598830927076</v>
      </c>
      <c r="Z319" s="88">
        <v>2960.82</v>
      </c>
      <c r="AA319" s="88">
        <v>0</v>
      </c>
      <c r="AB319" s="116">
        <v>-2960.82</v>
      </c>
      <c r="AC319" s="88">
        <v>57396.582889993566</v>
      </c>
      <c r="AD319" s="88">
        <v>64858.780846617912</v>
      </c>
      <c r="AE319" s="117">
        <v>7462.1979566243463</v>
      </c>
      <c r="AF319" s="91">
        <v>162532.24744665759</v>
      </c>
      <c r="AG319" s="92">
        <v>165347.96804676478</v>
      </c>
      <c r="AH319" s="116">
        <v>2815.72060010719</v>
      </c>
      <c r="AI319" s="88">
        <v>0</v>
      </c>
      <c r="AJ319" s="88">
        <v>0</v>
      </c>
      <c r="AK319" s="116">
        <v>0</v>
      </c>
      <c r="AL319" s="88">
        <v>0</v>
      </c>
      <c r="AM319" s="88">
        <v>0</v>
      </c>
      <c r="AN319" s="116">
        <v>0</v>
      </c>
      <c r="AO319" s="88">
        <v>18035.81590156012</v>
      </c>
      <c r="AP319" s="88">
        <v>29219.856635975088</v>
      </c>
      <c r="AQ319" s="116">
        <v>11184.040734414968</v>
      </c>
      <c r="AR319" s="88">
        <v>184537.03274298849</v>
      </c>
      <c r="AS319" s="88">
        <v>154054.96</v>
      </c>
      <c r="AT319" s="118">
        <v>-30482.072742988501</v>
      </c>
      <c r="AU319" s="88">
        <v>13765.698721618077</v>
      </c>
      <c r="AV319" s="88">
        <v>26522</v>
      </c>
      <c r="AW319" s="94">
        <v>12756.301278381923</v>
      </c>
      <c r="AX319" s="88">
        <v>18015.559520609455</v>
      </c>
      <c r="AY319" s="88">
        <v>13993.021888570296</v>
      </c>
      <c r="AZ319" s="117">
        <v>-4022.5376320391588</v>
      </c>
      <c r="BA319" s="88">
        <v>6257.3677353721705</v>
      </c>
      <c r="BB319" s="88">
        <v>2251</v>
      </c>
      <c r="BC319" s="94">
        <v>-4006.3677353721705</v>
      </c>
      <c r="BD319" s="88">
        <v>0</v>
      </c>
      <c r="BE319" s="88">
        <v>0</v>
      </c>
      <c r="BF319" s="95">
        <v>0</v>
      </c>
      <c r="BG319" s="88">
        <v>0</v>
      </c>
      <c r="BH319" s="88">
        <v>0</v>
      </c>
      <c r="BI319" s="94">
        <v>0</v>
      </c>
      <c r="BJ319" s="88">
        <v>9408.3599448374462</v>
      </c>
      <c r="BK319" s="88">
        <v>4213</v>
      </c>
      <c r="BL319" s="95">
        <v>-5195.3599448374462</v>
      </c>
      <c r="BM319" s="88">
        <v>740.20500000000004</v>
      </c>
      <c r="BN319" s="88">
        <v>0</v>
      </c>
      <c r="BO319" s="94">
        <v>-740.20500000000004</v>
      </c>
      <c r="BP319" s="91">
        <v>48187.190922437148</v>
      </c>
      <c r="BQ319" s="96">
        <v>46979.021888570293</v>
      </c>
      <c r="BR319" s="94">
        <v>-1208.1690338668559</v>
      </c>
      <c r="BS319" s="88">
        <v>104407.52261191944</v>
      </c>
      <c r="BT319" s="88">
        <v>141076.47332298223</v>
      </c>
      <c r="BU319" s="116">
        <v>36668.950711062789</v>
      </c>
      <c r="BV319" s="88">
        <v>72143.958928032298</v>
      </c>
      <c r="BW319" s="88">
        <v>81345.056596782044</v>
      </c>
      <c r="BX319" s="116">
        <v>9201.0976687497459</v>
      </c>
      <c r="BY319" s="88">
        <v>29517.169217509716</v>
      </c>
      <c r="BZ319" s="88">
        <v>26094.852637817952</v>
      </c>
      <c r="CA319" s="116">
        <v>-3422.3165796917638</v>
      </c>
      <c r="CB319" s="88">
        <v>7545.7704199076707</v>
      </c>
      <c r="CC319" s="88">
        <v>7763.3404994607208</v>
      </c>
      <c r="CD319" s="116">
        <v>217.57007955305016</v>
      </c>
      <c r="CE319" s="88">
        <v>915.82983980121389</v>
      </c>
      <c r="CF319" s="88">
        <v>383.95189242909805</v>
      </c>
      <c r="CG319" s="116">
        <v>-531.87794737211584</v>
      </c>
      <c r="CH319" s="88">
        <v>42444.602039841491</v>
      </c>
      <c r="CI319" s="88">
        <v>28850.641280228359</v>
      </c>
      <c r="CJ319" s="116">
        <v>-13593.960759613132</v>
      </c>
      <c r="CK319" s="88">
        <v>0</v>
      </c>
      <c r="CL319" s="88">
        <v>0</v>
      </c>
      <c r="CM319" s="116">
        <v>0</v>
      </c>
      <c r="CN319" s="88">
        <v>42444.602039841491</v>
      </c>
      <c r="CO319" s="96">
        <v>28850.641280228359</v>
      </c>
      <c r="CP319" s="116">
        <v>-13593.960759613132</v>
      </c>
      <c r="CQ319" s="119">
        <v>670267.14007065503</v>
      </c>
      <c r="CR319" s="77">
        <v>681116.12280101061</v>
      </c>
      <c r="CS319" s="116">
        <v>10848.982730355579</v>
      </c>
      <c r="CT319" s="91">
        <v>804320.56808478606</v>
      </c>
      <c r="CU319" s="98">
        <v>817339.34736121271</v>
      </c>
      <c r="CV319" s="117">
        <v>13018.779276426649</v>
      </c>
      <c r="CW319" s="88">
        <v>40207.288155995979</v>
      </c>
      <c r="CX319" s="88">
        <v>27188.508879569461</v>
      </c>
      <c r="CY319" s="116">
        <v>-13018.779276426518</v>
      </c>
      <c r="CZ319" s="99">
        <v>13018.779276426547</v>
      </c>
      <c r="DA319" s="8">
        <v>3</v>
      </c>
      <c r="DB319" s="100">
        <v>41364.26</v>
      </c>
      <c r="DC319" s="100">
        <v>0</v>
      </c>
      <c r="DD319" s="100">
        <v>25410.86</v>
      </c>
      <c r="DE319" s="100">
        <v>0</v>
      </c>
      <c r="DF319" s="101">
        <v>-60501.847575890191</v>
      </c>
      <c r="DG319" s="120">
        <v>10134334.274889385</v>
      </c>
      <c r="DH319" s="494">
        <v>12213.627050962596</v>
      </c>
      <c r="DI319" s="96">
        <f>VLOOKUP(A319,'[9]побудинковий звіт'!$A$9:$DQ$353,121,FALSE)</f>
        <v>0</v>
      </c>
      <c r="DJ319" s="103">
        <v>5.8189593334713248</v>
      </c>
      <c r="DK319" s="103"/>
      <c r="DL319" s="103">
        <v>5.1320772158934558</v>
      </c>
      <c r="DM319" s="104">
        <v>15952.09511677829</v>
      </c>
      <c r="DN319" s="104">
        <v>0</v>
      </c>
      <c r="DO319" s="105">
        <v>15952.09511677829</v>
      </c>
      <c r="DP319" s="2"/>
      <c r="DQ319" s="104">
        <v>15953.4</v>
      </c>
      <c r="DR319" s="104">
        <v>0</v>
      </c>
      <c r="DS319" s="104">
        <v>15953.4</v>
      </c>
      <c r="DT319" s="106">
        <v>16104.019832176178</v>
      </c>
      <c r="DU319" s="104">
        <v>-150.61983217617853</v>
      </c>
      <c r="DV319" s="107">
        <v>1136</v>
      </c>
      <c r="DX319" s="77">
        <v>279269.06839851075</v>
      </c>
      <c r="DY319" s="77">
        <v>241240.77826628435</v>
      </c>
      <c r="DZ319" s="108">
        <v>25410.86</v>
      </c>
      <c r="EB319" s="109">
        <v>2214444.3929158617</v>
      </c>
      <c r="ED319" s="110">
        <v>-3303</v>
      </c>
      <c r="EE319" s="111">
        <v>-63804.847575890191</v>
      </c>
      <c r="EG319" s="112">
        <v>-85813.663074946919</v>
      </c>
      <c r="EI319" s="121">
        <v>5</v>
      </c>
      <c r="EJ319" s="77">
        <v>5176.6723239282301</v>
      </c>
      <c r="EN319" s="114" t="s">
        <v>747</v>
      </c>
    </row>
    <row r="320" spans="1:144" hidden="1" x14ac:dyDescent="0.3">
      <c r="A320" s="81">
        <v>150000922</v>
      </c>
      <c r="B320" s="82" t="s">
        <v>748</v>
      </c>
      <c r="C320" s="490" t="s">
        <v>749</v>
      </c>
      <c r="D320" s="84">
        <v>4247.05</v>
      </c>
      <c r="E320" s="115">
        <v>4247.05</v>
      </c>
      <c r="F320" s="104">
        <v>410.5</v>
      </c>
      <c r="G320" s="104">
        <v>0</v>
      </c>
      <c r="H320" s="88">
        <v>76017.645848511907</v>
      </c>
      <c r="I320" s="88">
        <v>73848.949117288852</v>
      </c>
      <c r="J320" s="116">
        <v>-2168.6967312230554</v>
      </c>
      <c r="K320" s="88">
        <v>12835.310566508317</v>
      </c>
      <c r="L320" s="88">
        <v>12482.620251809483</v>
      </c>
      <c r="M320" s="116">
        <v>-352.69031469883339</v>
      </c>
      <c r="N320" s="88">
        <v>24146.621128984429</v>
      </c>
      <c r="O320" s="88">
        <v>24153.900644201891</v>
      </c>
      <c r="P320" s="116">
        <v>7.2795152174621762</v>
      </c>
      <c r="Q320" s="88">
        <v>6018.0475610024441</v>
      </c>
      <c r="R320" s="88">
        <v>6015.4354115254</v>
      </c>
      <c r="S320" s="116">
        <v>-2.6121494770441132</v>
      </c>
      <c r="T320" s="88">
        <v>3183.3466979633531</v>
      </c>
      <c r="U320" s="88">
        <v>2634.2916265085951</v>
      </c>
      <c r="V320" s="116">
        <v>-549.05507145475804</v>
      </c>
      <c r="W320" s="88">
        <v>24421.751612623313</v>
      </c>
      <c r="X320" s="88">
        <v>27084.841839014563</v>
      </c>
      <c r="Y320" s="116">
        <v>2663.0902263912503</v>
      </c>
      <c r="Z320" s="88">
        <v>4663.9260000000004</v>
      </c>
      <c r="AA320" s="88">
        <v>0</v>
      </c>
      <c r="AB320" s="116">
        <v>-4663.9260000000004</v>
      </c>
      <c r="AC320" s="88">
        <v>89575.21016641194</v>
      </c>
      <c r="AD320" s="88">
        <v>100841.69298752326</v>
      </c>
      <c r="AE320" s="117">
        <v>11266.48282111132</v>
      </c>
      <c r="AF320" s="91">
        <v>240861.85958200571</v>
      </c>
      <c r="AG320" s="92">
        <v>247061.73187787202</v>
      </c>
      <c r="AH320" s="116">
        <v>6199.8722958663129</v>
      </c>
      <c r="AI320" s="88">
        <v>252355.8558259118</v>
      </c>
      <c r="AJ320" s="88">
        <v>249768.99603140698</v>
      </c>
      <c r="AK320" s="116">
        <v>-2586.8597945048241</v>
      </c>
      <c r="AL320" s="88">
        <v>0</v>
      </c>
      <c r="AM320" s="88">
        <v>0</v>
      </c>
      <c r="AN320" s="116">
        <v>0</v>
      </c>
      <c r="AO320" s="88">
        <v>13797.636985885425</v>
      </c>
      <c r="AP320" s="88">
        <v>13458.9601529909</v>
      </c>
      <c r="AQ320" s="116">
        <v>-338.67683289452543</v>
      </c>
      <c r="AR320" s="88">
        <v>243975.1093205802</v>
      </c>
      <c r="AS320" s="88">
        <v>294716.5</v>
      </c>
      <c r="AT320" s="118">
        <v>50741.390679419797</v>
      </c>
      <c r="AU320" s="88">
        <v>18036.95068206064</v>
      </c>
      <c r="AV320" s="88">
        <v>5473</v>
      </c>
      <c r="AW320" s="94">
        <v>-12563.95068206064</v>
      </c>
      <c r="AX320" s="88">
        <v>20767.709168990426</v>
      </c>
      <c r="AY320" s="88">
        <v>22208</v>
      </c>
      <c r="AZ320" s="117">
        <v>1440.2908310095736</v>
      </c>
      <c r="BA320" s="88">
        <v>11190.233897777231</v>
      </c>
      <c r="BB320" s="88">
        <v>1411</v>
      </c>
      <c r="BC320" s="94">
        <v>-9779.2338977772306</v>
      </c>
      <c r="BD320" s="88">
        <v>14747.984143064212</v>
      </c>
      <c r="BE320" s="88">
        <v>446</v>
      </c>
      <c r="BF320" s="95">
        <v>-14301.984143064212</v>
      </c>
      <c r="BG320" s="88">
        <v>6664.3927379831712</v>
      </c>
      <c r="BH320" s="88">
        <v>3796</v>
      </c>
      <c r="BI320" s="94">
        <v>-2868.3927379831712</v>
      </c>
      <c r="BJ320" s="88">
        <v>7375.9733553978267</v>
      </c>
      <c r="BK320" s="88">
        <v>19127</v>
      </c>
      <c r="BL320" s="95">
        <v>11751.026644602174</v>
      </c>
      <c r="BM320" s="88">
        <v>1165.9815000000001</v>
      </c>
      <c r="BN320" s="88">
        <v>0</v>
      </c>
      <c r="BO320" s="94">
        <v>-1165.9815000000001</v>
      </c>
      <c r="BP320" s="91">
        <v>79949.225485273506</v>
      </c>
      <c r="BQ320" s="96">
        <v>52461</v>
      </c>
      <c r="BR320" s="94">
        <v>-27488.225485273506</v>
      </c>
      <c r="BS320" s="88">
        <v>208725.82547424923</v>
      </c>
      <c r="BT320" s="88">
        <v>212637.14219317818</v>
      </c>
      <c r="BU320" s="116">
        <v>3911.3167189289525</v>
      </c>
      <c r="BV320" s="88">
        <v>157731.85823364183</v>
      </c>
      <c r="BW320" s="88">
        <v>169518.4432719601</v>
      </c>
      <c r="BX320" s="116">
        <v>11786.58503831827</v>
      </c>
      <c r="BY320" s="88">
        <v>29252.606585457492</v>
      </c>
      <c r="BZ320" s="88">
        <v>46870.967948937054</v>
      </c>
      <c r="CA320" s="116">
        <v>17618.361363479562</v>
      </c>
      <c r="CB320" s="88">
        <v>8030.3121792483016</v>
      </c>
      <c r="CC320" s="88">
        <v>8201.9132022092545</v>
      </c>
      <c r="CD320" s="116">
        <v>171.60102296095283</v>
      </c>
      <c r="CE320" s="88">
        <v>967.56761532803432</v>
      </c>
      <c r="CF320" s="88">
        <v>0</v>
      </c>
      <c r="CG320" s="116">
        <v>-967.56761532803432</v>
      </c>
      <c r="CH320" s="88">
        <v>82008.813073521029</v>
      </c>
      <c r="CI320" s="88">
        <v>69452.69873408039</v>
      </c>
      <c r="CJ320" s="116">
        <v>-12556.114339440639</v>
      </c>
      <c r="CK320" s="88">
        <v>34159.003858732336</v>
      </c>
      <c r="CL320" s="88">
        <v>43076.416407212695</v>
      </c>
      <c r="CM320" s="116">
        <v>8917.412548480359</v>
      </c>
      <c r="CN320" s="88">
        <v>116167.81693225336</v>
      </c>
      <c r="CO320" s="96">
        <v>112529.11514129309</v>
      </c>
      <c r="CP320" s="116">
        <v>-3638.7017909602728</v>
      </c>
      <c r="CQ320" s="119">
        <v>1351815.6742198351</v>
      </c>
      <c r="CR320" s="77">
        <v>1407224.7698198475</v>
      </c>
      <c r="CS320" s="116">
        <v>55409.095600012457</v>
      </c>
      <c r="CT320" s="91">
        <v>1622178.809063802</v>
      </c>
      <c r="CU320" s="98">
        <v>1688669.7237838169</v>
      </c>
      <c r="CV320" s="117">
        <v>66490.914720014902</v>
      </c>
      <c r="CW320" s="88">
        <v>44244.504854456442</v>
      </c>
      <c r="CX320" s="88">
        <v>-22246.409865558817</v>
      </c>
      <c r="CY320" s="116">
        <v>-66490.914720015251</v>
      </c>
      <c r="CZ320" s="99">
        <v>66490.914720015338</v>
      </c>
      <c r="DA320" s="8">
        <v>3</v>
      </c>
      <c r="DB320" s="100">
        <v>50105.77</v>
      </c>
      <c r="DC320" s="100">
        <v>0</v>
      </c>
      <c r="DD320" s="100">
        <v>18594.859999999997</v>
      </c>
      <c r="DE320" s="100">
        <v>0</v>
      </c>
      <c r="DF320" s="101">
        <v>-80896.614168663509</v>
      </c>
      <c r="DG320" s="120">
        <v>19997079.7670191</v>
      </c>
      <c r="DH320" s="494">
        <v>18921.676795356638</v>
      </c>
      <c r="DI320" s="96">
        <f>VLOOKUP(A320,'[9]побудинковий звіт'!$A$9:$DQ$353,121,FALSE)</f>
        <v>0</v>
      </c>
      <c r="DJ320" s="103">
        <v>5.8433255881341406</v>
      </c>
      <c r="DK320" s="103">
        <v>7.593242094691961</v>
      </c>
      <c r="DL320" s="103">
        <v>4.9145443183519957</v>
      </c>
      <c r="DM320" s="104">
        <v>31530.538112319511</v>
      </c>
      <c r="DN320" s="104">
        <v>0</v>
      </c>
      <c r="DO320" s="105">
        <v>31530.538112319511</v>
      </c>
      <c r="DP320" s="2"/>
      <c r="DQ320" s="104">
        <v>31510.91</v>
      </c>
      <c r="DR320" s="104">
        <v>0</v>
      </c>
      <c r="DS320" s="104">
        <v>31510.91</v>
      </c>
      <c r="DT320" s="106">
        <v>31623.731821025871</v>
      </c>
      <c r="DU320" s="104">
        <v>-112.82182102587103</v>
      </c>
      <c r="DV320" s="107">
        <v>1136</v>
      </c>
      <c r="DX320" s="77">
        <v>388709.20176702447</v>
      </c>
      <c r="DY320" s="77">
        <v>416613</v>
      </c>
      <c r="DZ320" s="108">
        <v>18594.859999999997</v>
      </c>
      <c r="EB320" s="109">
        <v>2927701.3118469622</v>
      </c>
      <c r="ED320" s="110">
        <v>9175</v>
      </c>
      <c r="EE320" s="111">
        <v>-71721.614168663509</v>
      </c>
      <c r="EG320" s="112">
        <v>-141030.18256281081</v>
      </c>
      <c r="EI320" s="121">
        <v>9</v>
      </c>
      <c r="EJ320" s="77">
        <v>7493.3141367556545</v>
      </c>
      <c r="EN320" s="114" t="s">
        <v>749</v>
      </c>
    </row>
    <row r="321" spans="1:144" hidden="1" x14ac:dyDescent="0.3">
      <c r="A321" s="81">
        <v>150000896</v>
      </c>
      <c r="B321" s="82" t="s">
        <v>750</v>
      </c>
      <c r="C321" s="490" t="s">
        <v>751</v>
      </c>
      <c r="D321" s="84">
        <v>2712.05</v>
      </c>
      <c r="E321" s="115">
        <v>2712.05</v>
      </c>
      <c r="F321" s="104"/>
      <c r="G321" s="104">
        <v>0</v>
      </c>
      <c r="H321" s="88">
        <v>47867.680567024188</v>
      </c>
      <c r="I321" s="88">
        <v>46340.845786456601</v>
      </c>
      <c r="J321" s="116">
        <v>-1526.8347805675876</v>
      </c>
      <c r="K321" s="88">
        <v>9333.5786216339384</v>
      </c>
      <c r="L321" s="88">
        <v>9060.8644784164153</v>
      </c>
      <c r="M321" s="116">
        <v>-272.71414321752309</v>
      </c>
      <c r="N321" s="88">
        <v>17856.058026919956</v>
      </c>
      <c r="O321" s="88">
        <v>17857.385876921166</v>
      </c>
      <c r="P321" s="116">
        <v>1.3278500012092991</v>
      </c>
      <c r="Q321" s="88">
        <v>0</v>
      </c>
      <c r="R321" s="88">
        <v>0</v>
      </c>
      <c r="S321" s="116">
        <v>0</v>
      </c>
      <c r="T321" s="88">
        <v>0</v>
      </c>
      <c r="U321" s="88">
        <v>22.855347475559377</v>
      </c>
      <c r="V321" s="116">
        <v>22.855347475559377</v>
      </c>
      <c r="W321" s="88">
        <v>29094.777112481839</v>
      </c>
      <c r="X321" s="88">
        <v>26342.661661076821</v>
      </c>
      <c r="Y321" s="116">
        <v>-2752.1154514050177</v>
      </c>
      <c r="Z321" s="88">
        <v>2929.1220000000008</v>
      </c>
      <c r="AA321" s="88">
        <v>0</v>
      </c>
      <c r="AB321" s="116">
        <v>-2929.1220000000008</v>
      </c>
      <c r="AC321" s="88">
        <v>56781.808414065068</v>
      </c>
      <c r="AD321" s="88">
        <v>64164.258709054011</v>
      </c>
      <c r="AE321" s="117">
        <v>7382.4502949889429</v>
      </c>
      <c r="AF321" s="91">
        <v>163863.02474212498</v>
      </c>
      <c r="AG321" s="92">
        <v>163788.87185940056</v>
      </c>
      <c r="AH321" s="116">
        <v>-74.152882724418305</v>
      </c>
      <c r="AI321" s="88">
        <v>0</v>
      </c>
      <c r="AJ321" s="88">
        <v>0</v>
      </c>
      <c r="AK321" s="116">
        <v>0</v>
      </c>
      <c r="AL321" s="88">
        <v>0</v>
      </c>
      <c r="AM321" s="88">
        <v>0</v>
      </c>
      <c r="AN321" s="116">
        <v>0</v>
      </c>
      <c r="AO321" s="88">
        <v>18044.814900406684</v>
      </c>
      <c r="AP321" s="88">
        <v>25473.234056601053</v>
      </c>
      <c r="AQ321" s="116">
        <v>7428.4191561943699</v>
      </c>
      <c r="AR321" s="88">
        <v>182650.64433501309</v>
      </c>
      <c r="AS321" s="88">
        <v>172355.56387904956</v>
      </c>
      <c r="AT321" s="118">
        <v>-10295.080455963529</v>
      </c>
      <c r="AU321" s="88">
        <v>14010.216515069538</v>
      </c>
      <c r="AV321" s="88">
        <v>23306</v>
      </c>
      <c r="AW321" s="94">
        <v>9295.7834849304618</v>
      </c>
      <c r="AX321" s="88">
        <v>18213.237689465273</v>
      </c>
      <c r="AY321" s="88">
        <v>20635</v>
      </c>
      <c r="AZ321" s="117">
        <v>2421.7623105347266</v>
      </c>
      <c r="BA321" s="88">
        <v>7467.8603513799135</v>
      </c>
      <c r="BB321" s="88">
        <v>2268</v>
      </c>
      <c r="BC321" s="94">
        <v>-5199.8603513799135</v>
      </c>
      <c r="BD321" s="88">
        <v>0</v>
      </c>
      <c r="BE321" s="88">
        <v>648</v>
      </c>
      <c r="BF321" s="95">
        <v>648</v>
      </c>
      <c r="BG321" s="88">
        <v>0</v>
      </c>
      <c r="BH321" s="88">
        <v>0</v>
      </c>
      <c r="BI321" s="94">
        <v>0</v>
      </c>
      <c r="BJ321" s="88">
        <v>10638.739937720675</v>
      </c>
      <c r="BK321" s="88">
        <v>5274</v>
      </c>
      <c r="BL321" s="95">
        <v>-5364.7399377206748</v>
      </c>
      <c r="BM321" s="88">
        <v>732.28050000000019</v>
      </c>
      <c r="BN321" s="88">
        <v>0</v>
      </c>
      <c r="BO321" s="94">
        <v>-732.28050000000019</v>
      </c>
      <c r="BP321" s="91">
        <v>51062.334993635399</v>
      </c>
      <c r="BQ321" s="96">
        <v>52131</v>
      </c>
      <c r="BR321" s="94">
        <v>1068.6650063646011</v>
      </c>
      <c r="BS321" s="88">
        <v>124759.14976244485</v>
      </c>
      <c r="BT321" s="88">
        <v>163894.03759919538</v>
      </c>
      <c r="BU321" s="116">
        <v>39134.887836750524</v>
      </c>
      <c r="BV321" s="88">
        <v>72838.192655337509</v>
      </c>
      <c r="BW321" s="88">
        <v>80824.811267511293</v>
      </c>
      <c r="BX321" s="116">
        <v>7986.6186121737846</v>
      </c>
      <c r="BY321" s="88">
        <v>32511.11208941909</v>
      </c>
      <c r="BZ321" s="88">
        <v>29860.908886168931</v>
      </c>
      <c r="CA321" s="116">
        <v>-2650.2032032501593</v>
      </c>
      <c r="CB321" s="88">
        <v>7550.4898746819472</v>
      </c>
      <c r="CC321" s="88">
        <v>7768.1960320764301</v>
      </c>
      <c r="CD321" s="116">
        <v>217.70615739448294</v>
      </c>
      <c r="CE321" s="88">
        <v>916.40263982948818</v>
      </c>
      <c r="CF321" s="88">
        <v>0</v>
      </c>
      <c r="CG321" s="116">
        <v>-916.40263982948818</v>
      </c>
      <c r="CH321" s="88">
        <v>61611.468311302713</v>
      </c>
      <c r="CI321" s="88">
        <v>55594.115217699306</v>
      </c>
      <c r="CJ321" s="116">
        <v>-6017.3530936034076</v>
      </c>
      <c r="CK321" s="88">
        <v>0</v>
      </c>
      <c r="CL321" s="88">
        <v>0</v>
      </c>
      <c r="CM321" s="116">
        <v>0</v>
      </c>
      <c r="CN321" s="88">
        <v>61611.468311302713</v>
      </c>
      <c r="CO321" s="96">
        <v>55594.115217699306</v>
      </c>
      <c r="CP321" s="116">
        <v>-6017.3530936034076</v>
      </c>
      <c r="CQ321" s="119">
        <v>715807.63430419564</v>
      </c>
      <c r="CR321" s="77">
        <v>751690.73879770248</v>
      </c>
      <c r="CS321" s="116">
        <v>35883.104493506835</v>
      </c>
      <c r="CT321" s="91">
        <v>858969.16116503475</v>
      </c>
      <c r="CU321" s="98">
        <v>902028.88655724295</v>
      </c>
      <c r="CV321" s="117">
        <v>43059.725392208202</v>
      </c>
      <c r="CW321" s="88">
        <v>42936.588933883977</v>
      </c>
      <c r="CX321" s="88">
        <v>-123.13645832401744</v>
      </c>
      <c r="CY321" s="116">
        <v>-43059.725392207998</v>
      </c>
      <c r="CZ321" s="99">
        <v>43059.725392208173</v>
      </c>
      <c r="DA321" s="8">
        <v>3</v>
      </c>
      <c r="DB321" s="100">
        <v>68321.539999999994</v>
      </c>
      <c r="DC321" s="100">
        <v>0</v>
      </c>
      <c r="DD321" s="100">
        <v>51282.459999999992</v>
      </c>
      <c r="DE321" s="100">
        <v>0</v>
      </c>
      <c r="DF321" s="101">
        <v>83591.975209226483</v>
      </c>
      <c r="DG321" s="120">
        <v>10822869.001187025</v>
      </c>
      <c r="DH321" s="494">
        <v>12082.86541313311</v>
      </c>
      <c r="DI321" s="96">
        <f>VLOOKUP(A321,'[9]побудинковий звіт'!$A$9:$DQ$353,121,FALSE)</f>
        <v>0</v>
      </c>
      <c r="DJ321" s="103">
        <v>6.2817820034721361</v>
      </c>
      <c r="DK321" s="103"/>
      <c r="DL321" s="103">
        <v>5.580869867366494</v>
      </c>
      <c r="DM321" s="104">
        <v>17036.506882516609</v>
      </c>
      <c r="DN321" s="104">
        <v>0</v>
      </c>
      <c r="DO321" s="105">
        <v>17036.506882516609</v>
      </c>
      <c r="DP321" s="2"/>
      <c r="DQ321" s="104">
        <v>17039.080000000002</v>
      </c>
      <c r="DR321" s="104">
        <v>0</v>
      </c>
      <c r="DS321" s="104">
        <v>17039.080000000002</v>
      </c>
      <c r="DT321" s="106">
        <v>17198.759329016768</v>
      </c>
      <c r="DU321" s="104">
        <v>-159.67932901676613</v>
      </c>
      <c r="DV321" s="107">
        <v>1104</v>
      </c>
      <c r="DX321" s="77">
        <v>280455.57519437815</v>
      </c>
      <c r="DY321" s="77">
        <v>269383.87665485946</v>
      </c>
      <c r="DZ321" s="108">
        <v>51282.459999999992</v>
      </c>
      <c r="EB321" s="109">
        <v>2191807.7320201569</v>
      </c>
      <c r="ED321" s="110">
        <v>-34770</v>
      </c>
      <c r="EE321" s="111">
        <v>48821.975209226483</v>
      </c>
      <c r="EG321" s="112">
        <v>65748.603627886478</v>
      </c>
      <c r="EI321" s="121">
        <v>5</v>
      </c>
      <c r="EJ321" s="77">
        <v>5208.4909810918098</v>
      </c>
      <c r="EN321" s="114" t="s">
        <v>751</v>
      </c>
    </row>
    <row r="322" spans="1:144" hidden="1" x14ac:dyDescent="0.3">
      <c r="A322" s="81">
        <v>150000898</v>
      </c>
      <c r="B322" s="82" t="s">
        <v>752</v>
      </c>
      <c r="C322" s="490" t="s">
        <v>753</v>
      </c>
      <c r="D322" s="84">
        <v>472.1</v>
      </c>
      <c r="E322" s="115">
        <v>472.1</v>
      </c>
      <c r="F322" s="104"/>
      <c r="G322" s="104">
        <v>0</v>
      </c>
      <c r="H322" s="88">
        <v>8717.3358427681596</v>
      </c>
      <c r="I322" s="88">
        <v>8409.5611620833479</v>
      </c>
      <c r="J322" s="116">
        <v>-307.77468068481176</v>
      </c>
      <c r="K322" s="88">
        <v>2063.4089303486053</v>
      </c>
      <c r="L322" s="88">
        <v>2003.3874930561692</v>
      </c>
      <c r="M322" s="116">
        <v>-60.021437292436076</v>
      </c>
      <c r="N322" s="88">
        <v>2819.9665843521452</v>
      </c>
      <c r="O322" s="88">
        <v>2819.9182967672609</v>
      </c>
      <c r="P322" s="116">
        <v>-4.8287584884292301E-2</v>
      </c>
      <c r="Q322" s="88">
        <v>0</v>
      </c>
      <c r="R322" s="88">
        <v>0</v>
      </c>
      <c r="S322" s="116">
        <v>0</v>
      </c>
      <c r="T322" s="88">
        <v>0</v>
      </c>
      <c r="U322" s="88">
        <v>22.855347475559377</v>
      </c>
      <c r="V322" s="116">
        <v>22.855347475559377</v>
      </c>
      <c r="W322" s="88">
        <v>3063.6623131346219</v>
      </c>
      <c r="X322" s="88">
        <v>3094.8306420544909</v>
      </c>
      <c r="Y322" s="116">
        <v>31.168328919869055</v>
      </c>
      <c r="Z322" s="88">
        <v>509.86800000000011</v>
      </c>
      <c r="AA322" s="88">
        <v>0</v>
      </c>
      <c r="AB322" s="116">
        <v>-509.86800000000011</v>
      </c>
      <c r="AC322" s="88">
        <v>9884.2585196500913</v>
      </c>
      <c r="AD322" s="88">
        <v>11169.314489652121</v>
      </c>
      <c r="AE322" s="117">
        <v>1285.0559700020294</v>
      </c>
      <c r="AF322" s="91">
        <v>27058.500190253621</v>
      </c>
      <c r="AG322" s="92">
        <v>27519.867431088947</v>
      </c>
      <c r="AH322" s="116">
        <v>461.36724083532681</v>
      </c>
      <c r="AI322" s="88">
        <v>0</v>
      </c>
      <c r="AJ322" s="88">
        <v>0</v>
      </c>
      <c r="AK322" s="116">
        <v>0</v>
      </c>
      <c r="AL322" s="88">
        <v>0</v>
      </c>
      <c r="AM322" s="88">
        <v>0</v>
      </c>
      <c r="AN322" s="116">
        <v>0</v>
      </c>
      <c r="AO322" s="88">
        <v>5761.4682924189947</v>
      </c>
      <c r="AP322" s="88">
        <v>5361.0588753766187</v>
      </c>
      <c r="AQ322" s="116">
        <v>-400.40941704237594</v>
      </c>
      <c r="AR322" s="88">
        <v>30062.167196757637</v>
      </c>
      <c r="AS322" s="88">
        <v>26525</v>
      </c>
      <c r="AT322" s="118">
        <v>-3537.1671967576367</v>
      </c>
      <c r="AU322" s="88">
        <v>2768.9741028859644</v>
      </c>
      <c r="AV322" s="88">
        <v>0</v>
      </c>
      <c r="AW322" s="94">
        <v>-2768.9741028859644</v>
      </c>
      <c r="AX322" s="88">
        <v>4026.1379711407408</v>
      </c>
      <c r="AY322" s="88">
        <v>0</v>
      </c>
      <c r="AZ322" s="117">
        <v>-4026.1379711407408</v>
      </c>
      <c r="BA322" s="88">
        <v>748.31442646568291</v>
      </c>
      <c r="BB322" s="88">
        <v>0</v>
      </c>
      <c r="BC322" s="94">
        <v>-748.31442646568291</v>
      </c>
      <c r="BD322" s="88">
        <v>0</v>
      </c>
      <c r="BE322" s="88">
        <v>0</v>
      </c>
      <c r="BF322" s="95">
        <v>0</v>
      </c>
      <c r="BG322" s="88">
        <v>0</v>
      </c>
      <c r="BH322" s="88">
        <v>0</v>
      </c>
      <c r="BI322" s="94">
        <v>0</v>
      </c>
      <c r="BJ322" s="88">
        <v>247.9263357289164</v>
      </c>
      <c r="BK322" s="88">
        <v>1967</v>
      </c>
      <c r="BL322" s="95">
        <v>1719.0736642710835</v>
      </c>
      <c r="BM322" s="88">
        <v>127.46700000000003</v>
      </c>
      <c r="BN322" s="88">
        <v>0</v>
      </c>
      <c r="BO322" s="94">
        <v>-127.46700000000003</v>
      </c>
      <c r="BP322" s="91">
        <v>7918.8198362213043</v>
      </c>
      <c r="BQ322" s="96">
        <v>1967</v>
      </c>
      <c r="BR322" s="94">
        <v>-5951.8198362213043</v>
      </c>
      <c r="BS322" s="88">
        <v>16566.541704762723</v>
      </c>
      <c r="BT322" s="88">
        <v>20247.99027842209</v>
      </c>
      <c r="BU322" s="116">
        <v>3681.448573659367</v>
      </c>
      <c r="BV322" s="88">
        <v>14442.833098879559</v>
      </c>
      <c r="BW322" s="88">
        <v>20747.36047782786</v>
      </c>
      <c r="BX322" s="116">
        <v>6304.5273789483017</v>
      </c>
      <c r="BY322" s="88">
        <v>2567.3312665209214</v>
      </c>
      <c r="BZ322" s="88">
        <v>4699.7951021431718</v>
      </c>
      <c r="CA322" s="116">
        <v>2132.4638356222504</v>
      </c>
      <c r="CB322" s="88">
        <v>0</v>
      </c>
      <c r="CC322" s="88">
        <v>0</v>
      </c>
      <c r="CD322" s="116">
        <v>0</v>
      </c>
      <c r="CE322" s="88">
        <v>0</v>
      </c>
      <c r="CF322" s="88">
        <v>0</v>
      </c>
      <c r="CG322" s="116">
        <v>0</v>
      </c>
      <c r="CH322" s="88">
        <v>6573.9688628344975</v>
      </c>
      <c r="CI322" s="88">
        <v>5299.6214925597542</v>
      </c>
      <c r="CJ322" s="116">
        <v>-1274.3473702747433</v>
      </c>
      <c r="CK322" s="88">
        <v>0</v>
      </c>
      <c r="CL322" s="88">
        <v>0</v>
      </c>
      <c r="CM322" s="116">
        <v>0</v>
      </c>
      <c r="CN322" s="88">
        <v>6573.9688628344975</v>
      </c>
      <c r="CO322" s="96">
        <v>5299.6214925597542</v>
      </c>
      <c r="CP322" s="116">
        <v>-1274.3473702747433</v>
      </c>
      <c r="CQ322" s="119">
        <v>110951.63044864927</v>
      </c>
      <c r="CR322" s="77">
        <v>112367.69365741845</v>
      </c>
      <c r="CS322" s="116">
        <v>1416.0632087691774</v>
      </c>
      <c r="CT322" s="91">
        <v>133141.95653837913</v>
      </c>
      <c r="CU322" s="98">
        <v>134841.23238890214</v>
      </c>
      <c r="CV322" s="117">
        <v>1699.2758505230013</v>
      </c>
      <c r="CW322" s="88">
        <v>2654.7507666704682</v>
      </c>
      <c r="CX322" s="88">
        <v>955.47491614743194</v>
      </c>
      <c r="CY322" s="116">
        <v>-1699.2758505230363</v>
      </c>
      <c r="CZ322" s="99">
        <v>1699.2758505230231</v>
      </c>
      <c r="DA322" s="8">
        <v>3</v>
      </c>
      <c r="DB322" s="100">
        <v>1545.17</v>
      </c>
      <c r="DC322" s="100">
        <v>0</v>
      </c>
      <c r="DD322" s="100">
        <v>-1037.04</v>
      </c>
      <c r="DE322" s="100">
        <v>0</v>
      </c>
      <c r="DF322" s="101">
        <v>-20019.278165131131</v>
      </c>
      <c r="DG322" s="120">
        <v>1629560.4876605952</v>
      </c>
      <c r="DH322" s="494">
        <v>2103.3243345587807</v>
      </c>
      <c r="DI322" s="96">
        <f>VLOOKUP(A322,'[9]побудинковий звіт'!$A$9:$DQ$353,121,FALSE)</f>
        <v>0</v>
      </c>
      <c r="DJ322" s="103">
        <v>5.4696178033779219</v>
      </c>
      <c r="DK322" s="103"/>
      <c r="DL322" s="103">
        <v>4.6881384371343771</v>
      </c>
      <c r="DM322" s="104">
        <v>2582.2065649747169</v>
      </c>
      <c r="DN322" s="104">
        <v>0</v>
      </c>
      <c r="DO322" s="105">
        <v>2582.2065649747169</v>
      </c>
      <c r="DP322" s="2"/>
      <c r="DQ322" s="104">
        <v>2582.21</v>
      </c>
      <c r="DR322" s="104">
        <v>0</v>
      </c>
      <c r="DS322" s="104">
        <v>2582.21</v>
      </c>
      <c r="DT322" s="106">
        <v>2582.206564974716</v>
      </c>
      <c r="DU322" s="104">
        <v>3.4350252840340545E-3</v>
      </c>
      <c r="DV322" s="107">
        <v>0</v>
      </c>
      <c r="DX322" s="77">
        <v>45577.184439574725</v>
      </c>
      <c r="DY322" s="77">
        <v>34190.400000000001</v>
      </c>
      <c r="DZ322" s="108">
        <v>-1037.04</v>
      </c>
      <c r="EB322" s="109">
        <v>360746.00636109163</v>
      </c>
      <c r="ED322" s="110">
        <v>-3912</v>
      </c>
      <c r="EE322" s="111">
        <v>-23931.278165131131</v>
      </c>
      <c r="EG322" s="112">
        <v>-24096.828227311067</v>
      </c>
      <c r="EI322" s="121">
        <v>2</v>
      </c>
      <c r="EJ322" s="77">
        <v>821.26203687638804</v>
      </c>
      <c r="EN322" s="114" t="s">
        <v>753</v>
      </c>
    </row>
    <row r="323" spans="1:144" hidden="1" x14ac:dyDescent="0.3">
      <c r="A323" s="81">
        <v>150000899</v>
      </c>
      <c r="B323" s="82" t="s">
        <v>754</v>
      </c>
      <c r="C323" s="490" t="s">
        <v>755</v>
      </c>
      <c r="D323" s="84">
        <v>6212</v>
      </c>
      <c r="E323" s="115">
        <v>6212</v>
      </c>
      <c r="F323" s="104">
        <v>656.15</v>
      </c>
      <c r="G323" s="104">
        <v>0</v>
      </c>
      <c r="H323" s="88">
        <v>116072.49454051651</v>
      </c>
      <c r="I323" s="88">
        <v>112818.0334550893</v>
      </c>
      <c r="J323" s="116">
        <v>-3254.4610854272032</v>
      </c>
      <c r="K323" s="88">
        <v>19334.422850645722</v>
      </c>
      <c r="L323" s="88">
        <v>18851.824872176865</v>
      </c>
      <c r="M323" s="116">
        <v>-482.59797846885704</v>
      </c>
      <c r="N323" s="88">
        <v>35063.251641679293</v>
      </c>
      <c r="O323" s="88">
        <v>35057.774324756385</v>
      </c>
      <c r="P323" s="116">
        <v>-5.4773169229083578</v>
      </c>
      <c r="Q323" s="88">
        <v>8583.3698587015915</v>
      </c>
      <c r="R323" s="88">
        <v>8575.31890536848</v>
      </c>
      <c r="S323" s="116">
        <v>-8.0509533331114653</v>
      </c>
      <c r="T323" s="88">
        <v>4775.6827012273534</v>
      </c>
      <c r="U323" s="88">
        <v>4066.413893054626</v>
      </c>
      <c r="V323" s="116">
        <v>-709.2688081727274</v>
      </c>
      <c r="W323" s="88">
        <v>40265.428826111071</v>
      </c>
      <c r="X323" s="88">
        <v>39042.260607253964</v>
      </c>
      <c r="Y323" s="116">
        <v>-1223.1682188571067</v>
      </c>
      <c r="Z323" s="88">
        <v>6707.8260000000018</v>
      </c>
      <c r="AA323" s="88">
        <v>0</v>
      </c>
      <c r="AB323" s="116">
        <v>-6707.8260000000018</v>
      </c>
      <c r="AC323" s="88">
        <v>130047.89201963333</v>
      </c>
      <c r="AD323" s="88">
        <v>146963.37137005664</v>
      </c>
      <c r="AE323" s="117">
        <v>16915.479350423309</v>
      </c>
      <c r="AF323" s="91">
        <v>360850.36843851488</v>
      </c>
      <c r="AG323" s="92">
        <v>365374.99742775626</v>
      </c>
      <c r="AH323" s="116">
        <v>4524.628989241377</v>
      </c>
      <c r="AI323" s="88">
        <v>381074.23891849769</v>
      </c>
      <c r="AJ323" s="88">
        <v>376983.43796687108</v>
      </c>
      <c r="AK323" s="116">
        <v>-4090.8009516266175</v>
      </c>
      <c r="AL323" s="88">
        <v>0</v>
      </c>
      <c r="AM323" s="88">
        <v>0</v>
      </c>
      <c r="AN323" s="116">
        <v>0</v>
      </c>
      <c r="AO323" s="88">
        <v>22058.17315520217</v>
      </c>
      <c r="AP323" s="88">
        <v>21110.142270742643</v>
      </c>
      <c r="AQ323" s="116">
        <v>-948.03088445952744</v>
      </c>
      <c r="AR323" s="88">
        <v>354861.87095274316</v>
      </c>
      <c r="AS323" s="88">
        <v>307901.82428597077</v>
      </c>
      <c r="AT323" s="118">
        <v>-46960.046666772396</v>
      </c>
      <c r="AU323" s="88">
        <v>27183.274458895892</v>
      </c>
      <c r="AV323" s="88">
        <v>10067</v>
      </c>
      <c r="AW323" s="94">
        <v>-17116.274458895892</v>
      </c>
      <c r="AX323" s="88">
        <v>31281.085855763868</v>
      </c>
      <c r="AY323" s="88">
        <v>7642.530222835162</v>
      </c>
      <c r="AZ323" s="117">
        <v>-23638.555632928706</v>
      </c>
      <c r="BA323" s="88">
        <v>16142.152963724646</v>
      </c>
      <c r="BB323" s="88">
        <v>5215</v>
      </c>
      <c r="BC323" s="94">
        <v>-10927.152963724646</v>
      </c>
      <c r="BD323" s="88">
        <v>21112.233124053881</v>
      </c>
      <c r="BE323" s="88">
        <v>1171</v>
      </c>
      <c r="BF323" s="95">
        <v>-19941.233124053881</v>
      </c>
      <c r="BG323" s="88">
        <v>9996.8741185930758</v>
      </c>
      <c r="BH323" s="88">
        <v>33</v>
      </c>
      <c r="BI323" s="94">
        <v>-9963.8741185930758</v>
      </c>
      <c r="BJ323" s="88">
        <v>12069.069123127507</v>
      </c>
      <c r="BK323" s="88">
        <v>22262.277688680177</v>
      </c>
      <c r="BL323" s="95">
        <v>10193.20856555267</v>
      </c>
      <c r="BM323" s="88">
        <v>1676.9565000000005</v>
      </c>
      <c r="BN323" s="88">
        <v>0</v>
      </c>
      <c r="BO323" s="94">
        <v>-1676.9565000000005</v>
      </c>
      <c r="BP323" s="91">
        <v>119461.64614415886</v>
      </c>
      <c r="BQ323" s="96">
        <v>46390.807911515338</v>
      </c>
      <c r="BR323" s="94">
        <v>-73070.838232643524</v>
      </c>
      <c r="BS323" s="88">
        <v>376188.23588244652</v>
      </c>
      <c r="BT323" s="88">
        <v>356443.80676192103</v>
      </c>
      <c r="BU323" s="116">
        <v>-19744.429120525485</v>
      </c>
      <c r="BV323" s="88">
        <v>199516.01484878649</v>
      </c>
      <c r="BW323" s="88">
        <v>214653.28202778855</v>
      </c>
      <c r="BX323" s="116">
        <v>15137.267179002054</v>
      </c>
      <c r="BY323" s="88">
        <v>33743.191216939391</v>
      </c>
      <c r="BZ323" s="88">
        <v>80149.348455797372</v>
      </c>
      <c r="CA323" s="116">
        <v>46406.157238857981</v>
      </c>
      <c r="CB323" s="88">
        <v>8492.7466881434721</v>
      </c>
      <c r="CC323" s="88">
        <v>8634.9742192859048</v>
      </c>
      <c r="CD323" s="116">
        <v>142.22753114243278</v>
      </c>
      <c r="CE323" s="88">
        <v>1018.6551854173546</v>
      </c>
      <c r="CF323" s="88">
        <v>0</v>
      </c>
      <c r="CG323" s="116">
        <v>-1018.6551854173546</v>
      </c>
      <c r="CH323" s="88">
        <v>172654.08519591525</v>
      </c>
      <c r="CI323" s="88">
        <v>120406.83369103329</v>
      </c>
      <c r="CJ323" s="116">
        <v>-52247.251504881962</v>
      </c>
      <c r="CK323" s="88">
        <v>70607.665207658341</v>
      </c>
      <c r="CL323" s="88">
        <v>67323.478824864331</v>
      </c>
      <c r="CM323" s="116">
        <v>-3284.1863827940106</v>
      </c>
      <c r="CN323" s="88">
        <v>243261.75040357359</v>
      </c>
      <c r="CO323" s="96">
        <v>187730.31251589762</v>
      </c>
      <c r="CP323" s="116">
        <v>-55531.437887675973</v>
      </c>
      <c r="CQ323" s="119">
        <v>2100526.8918344239</v>
      </c>
      <c r="CR323" s="77">
        <v>1965372.9338435465</v>
      </c>
      <c r="CS323" s="116">
        <v>-135153.95799087733</v>
      </c>
      <c r="CT323" s="91">
        <v>2520632.2702013087</v>
      </c>
      <c r="CU323" s="98">
        <v>2358447.5206122557</v>
      </c>
      <c r="CV323" s="117">
        <v>-162184.74958905298</v>
      </c>
      <c r="CW323" s="88">
        <v>73682.818681819044</v>
      </c>
      <c r="CX323" s="88">
        <v>235867.56827087133</v>
      </c>
      <c r="CY323" s="116">
        <v>162184.74958905228</v>
      </c>
      <c r="CZ323" s="99">
        <v>-162184.7495890524</v>
      </c>
      <c r="DA323" s="8">
        <v>3</v>
      </c>
      <c r="DB323" s="100">
        <v>115044.38</v>
      </c>
      <c r="DC323" s="100">
        <v>0</v>
      </c>
      <c r="DD323" s="100">
        <v>66006.8</v>
      </c>
      <c r="DE323" s="100">
        <v>0</v>
      </c>
      <c r="DF323" s="101">
        <v>-155325.77018735255</v>
      </c>
      <c r="DG323" s="120">
        <v>31131781.066597529</v>
      </c>
      <c r="DH323" s="494">
        <v>27676.023652359974</v>
      </c>
      <c r="DI323" s="96">
        <f>VLOOKUP(A323,'[9]побудинковий звіт'!$A$9:$DQ$353,121,FALSE)</f>
        <v>0</v>
      </c>
      <c r="DJ323" s="103">
        <v>6.2296637976742595</v>
      </c>
      <c r="DK323" s="103">
        <v>8.0908032830489489</v>
      </c>
      <c r="DL323" s="103">
        <v>5.4072836861622067</v>
      </c>
      <c r="DM323" s="104">
        <v>49038.883320971472</v>
      </c>
      <c r="DN323" s="104">
        <v>0</v>
      </c>
      <c r="DO323" s="105">
        <v>49038.883320971472</v>
      </c>
      <c r="DP323" s="2"/>
      <c r="DQ323" s="104">
        <v>49037.58</v>
      </c>
      <c r="DR323" s="104">
        <v>0</v>
      </c>
      <c r="DS323" s="104">
        <v>49037.58</v>
      </c>
      <c r="DT323" s="106">
        <v>49183.825833250208</v>
      </c>
      <c r="DU323" s="104">
        <v>-146.24583325020649</v>
      </c>
      <c r="DV323" s="107">
        <v>1511.2</v>
      </c>
      <c r="DX323" s="77">
        <v>569188.22051628237</v>
      </c>
      <c r="DY323" s="77">
        <v>425151.15863698331</v>
      </c>
      <c r="DZ323" s="108">
        <v>66006.8</v>
      </c>
      <c r="EB323" s="109">
        <v>4258342.4514329182</v>
      </c>
      <c r="ED323" s="110">
        <v>147657</v>
      </c>
      <c r="EE323" s="111">
        <v>-7668.7701873525511</v>
      </c>
      <c r="EG323" s="112">
        <v>-185748.50449745543</v>
      </c>
      <c r="EI323" s="121">
        <v>9</v>
      </c>
      <c r="EJ323" s="77">
        <v>11098.119906206777</v>
      </c>
      <c r="EN323" s="114" t="s">
        <v>755</v>
      </c>
    </row>
    <row r="324" spans="1:144" hidden="1" x14ac:dyDescent="0.3">
      <c r="A324" s="81">
        <v>150000900</v>
      </c>
      <c r="B324" s="82" t="s">
        <v>756</v>
      </c>
      <c r="C324" s="490" t="s">
        <v>757</v>
      </c>
      <c r="D324" s="84">
        <v>4357.8100000000004</v>
      </c>
      <c r="E324" s="115">
        <v>3895.01</v>
      </c>
      <c r="F324" s="104">
        <v>0</v>
      </c>
      <c r="G324" s="104">
        <v>462.8</v>
      </c>
      <c r="H324" s="88">
        <v>51348.524978888563</v>
      </c>
      <c r="I324" s="88">
        <v>50271.175764296611</v>
      </c>
      <c r="J324" s="116">
        <v>-1077.3492145919517</v>
      </c>
      <c r="K324" s="88">
        <v>6864.9933199852239</v>
      </c>
      <c r="L324" s="88">
        <v>6753.1040737293779</v>
      </c>
      <c r="M324" s="116">
        <v>-111.88924625584605</v>
      </c>
      <c r="N324" s="88">
        <v>22554.361978033125</v>
      </c>
      <c r="O324" s="88">
        <v>22555.074213823962</v>
      </c>
      <c r="P324" s="116">
        <v>0.71223579083743971</v>
      </c>
      <c r="Q324" s="88">
        <v>5736.062689819124</v>
      </c>
      <c r="R324" s="88">
        <v>5731.5682519181273</v>
      </c>
      <c r="S324" s="116">
        <v>-4.4944379009966724</v>
      </c>
      <c r="T324" s="88">
        <v>3256.0211007924545</v>
      </c>
      <c r="U324" s="88">
        <v>2694.5195004182024</v>
      </c>
      <c r="V324" s="116">
        <v>-561.50160037425212</v>
      </c>
      <c r="W324" s="88">
        <v>23112.976277545589</v>
      </c>
      <c r="X324" s="88">
        <v>21999.823880615797</v>
      </c>
      <c r="Y324" s="116">
        <v>-1113.1523969297923</v>
      </c>
      <c r="Z324" s="88">
        <v>0</v>
      </c>
      <c r="AA324" s="88">
        <v>0</v>
      </c>
      <c r="AB324" s="116">
        <v>0</v>
      </c>
      <c r="AC324" s="88">
        <v>91415.961033791566</v>
      </c>
      <c r="AD324" s="88">
        <v>101420.2042479669</v>
      </c>
      <c r="AE324" s="117">
        <v>10004.243214175338</v>
      </c>
      <c r="AF324" s="91">
        <v>204288.90137885563</v>
      </c>
      <c r="AG324" s="92">
        <v>211425.46993276899</v>
      </c>
      <c r="AH324" s="116">
        <v>7136.5685539133556</v>
      </c>
      <c r="AI324" s="88">
        <v>161683.28940267101</v>
      </c>
      <c r="AJ324" s="88">
        <v>159934.94065036651</v>
      </c>
      <c r="AK324" s="116">
        <v>-1748.3487523045042</v>
      </c>
      <c r="AL324" s="88">
        <v>2837.0234474999997</v>
      </c>
      <c r="AM324" s="88">
        <v>1051.4616175481146</v>
      </c>
      <c r="AN324" s="116">
        <v>-1785.5618299518851</v>
      </c>
      <c r="AO324" s="88">
        <v>12588.896420370374</v>
      </c>
      <c r="AP324" s="88">
        <v>12340.944912447407</v>
      </c>
      <c r="AQ324" s="116">
        <v>-247.95150792296772</v>
      </c>
      <c r="AR324" s="88">
        <v>231647.92472824335</v>
      </c>
      <c r="AS324" s="88">
        <v>223298.37</v>
      </c>
      <c r="AT324" s="118">
        <v>-8349.5547282433545</v>
      </c>
      <c r="AU324" s="88">
        <v>26856.512282591222</v>
      </c>
      <c r="AV324" s="88">
        <v>4004</v>
      </c>
      <c r="AW324" s="94">
        <v>-22852.512282591222</v>
      </c>
      <c r="AX324" s="88">
        <v>10152.234972314271</v>
      </c>
      <c r="AY324" s="88">
        <v>3789</v>
      </c>
      <c r="AZ324" s="117">
        <v>-6363.2349723142706</v>
      </c>
      <c r="BA324" s="88">
        <v>10328.79383694999</v>
      </c>
      <c r="BB324" s="88">
        <v>8298</v>
      </c>
      <c r="BC324" s="94">
        <v>-2030.7938369499898</v>
      </c>
      <c r="BD324" s="88">
        <v>14476.429070612627</v>
      </c>
      <c r="BE324" s="88">
        <v>9214.2099999999991</v>
      </c>
      <c r="BF324" s="95">
        <v>-5262.2190706126275</v>
      </c>
      <c r="BG324" s="88">
        <v>6815.8924149394579</v>
      </c>
      <c r="BH324" s="88">
        <v>1388.5</v>
      </c>
      <c r="BI324" s="94">
        <v>-5427.3924149394579</v>
      </c>
      <c r="BJ324" s="88">
        <v>5670.2953035695682</v>
      </c>
      <c r="BK324" s="88">
        <v>16908.594018265059</v>
      </c>
      <c r="BL324" s="95">
        <v>11238.298714695491</v>
      </c>
      <c r="BM324" s="88">
        <v>0</v>
      </c>
      <c r="BN324" s="88">
        <v>0</v>
      </c>
      <c r="BO324" s="94">
        <v>0</v>
      </c>
      <c r="BP324" s="91">
        <v>74300.157880977131</v>
      </c>
      <c r="BQ324" s="96">
        <v>43602.304018265058</v>
      </c>
      <c r="BR324" s="94">
        <v>-30697.853862712072</v>
      </c>
      <c r="BS324" s="88">
        <v>174301.84050034871</v>
      </c>
      <c r="BT324" s="88">
        <v>167542.49818831455</v>
      </c>
      <c r="BU324" s="116">
        <v>-6759.3423120341613</v>
      </c>
      <c r="BV324" s="88">
        <v>141838.51925491641</v>
      </c>
      <c r="BW324" s="88">
        <v>153524.01587379185</v>
      </c>
      <c r="BX324" s="116">
        <v>11685.496618875448</v>
      </c>
      <c r="BY324" s="88">
        <v>11701.952232599779</v>
      </c>
      <c r="BZ324" s="88">
        <v>38554.058995436935</v>
      </c>
      <c r="CA324" s="116">
        <v>26852.106762837157</v>
      </c>
      <c r="CB324" s="88">
        <v>5106.6649074208926</v>
      </c>
      <c r="CC324" s="88">
        <v>5157.3630215491794</v>
      </c>
      <c r="CD324" s="116">
        <v>50.698114128286761</v>
      </c>
      <c r="CE324" s="88">
        <v>608.40651651826818</v>
      </c>
      <c r="CF324" s="88">
        <v>0</v>
      </c>
      <c r="CG324" s="116">
        <v>-608.40651651826818</v>
      </c>
      <c r="CH324" s="88">
        <v>72691.222244225253</v>
      </c>
      <c r="CI324" s="88">
        <v>62602.271824833952</v>
      </c>
      <c r="CJ324" s="116">
        <v>-10088.950419391302</v>
      </c>
      <c r="CK324" s="88">
        <v>109036.78476633789</v>
      </c>
      <c r="CL324" s="88">
        <v>93900.412330751074</v>
      </c>
      <c r="CM324" s="116">
        <v>-15136.372435586818</v>
      </c>
      <c r="CN324" s="88">
        <v>181728.00701056316</v>
      </c>
      <c r="CO324" s="96">
        <v>156502.68415558501</v>
      </c>
      <c r="CP324" s="116">
        <v>-25225.322854978149</v>
      </c>
      <c r="CQ324" s="119">
        <v>1202631.5836809846</v>
      </c>
      <c r="CR324" s="77">
        <v>1172934.1113660736</v>
      </c>
      <c r="CS324" s="116">
        <v>-29697.472314910963</v>
      </c>
      <c r="CT324" s="91">
        <v>1443157.9004171814</v>
      </c>
      <c r="CU324" s="98">
        <v>1407520.9336392882</v>
      </c>
      <c r="CV324" s="117">
        <v>-35636.966777893249</v>
      </c>
      <c r="CW324" s="88">
        <v>20278.468233644351</v>
      </c>
      <c r="CX324" s="88">
        <v>55915.435011537593</v>
      </c>
      <c r="CY324" s="116">
        <v>35636.966777893242</v>
      </c>
      <c r="CZ324" s="99">
        <v>-35636.966777893365</v>
      </c>
      <c r="DA324" s="8">
        <v>3</v>
      </c>
      <c r="DB324" s="100">
        <v>68779.42</v>
      </c>
      <c r="DC324" s="100">
        <v>-1013.01</v>
      </c>
      <c r="DD324" s="100">
        <v>42557.82</v>
      </c>
      <c r="DE324" s="100">
        <v>-3035.96</v>
      </c>
      <c r="DF324" s="101">
        <v>77.014510803855956</v>
      </c>
      <c r="DG324" s="120">
        <v>17561236.423809908</v>
      </c>
      <c r="DH324" s="494">
        <v>17353.249981677181</v>
      </c>
      <c r="DI324" s="96">
        <f>VLOOKUP(A324,'[9]побудинковий звіт'!$A$9:$DQ$353,121,FALSE)</f>
        <v>25916.17</v>
      </c>
      <c r="DJ324" s="103">
        <v>5.1806639281683786</v>
      </c>
      <c r="DK324" s="103">
        <v>6.7321105722838386</v>
      </c>
      <c r="DL324" s="103">
        <v>4.364488486649468</v>
      </c>
      <c r="DM324" s="104">
        <v>26221.638000151277</v>
      </c>
      <c r="DN324" s="104">
        <v>2019.8852716213739</v>
      </c>
      <c r="DO324" s="105">
        <v>28241.52327177265</v>
      </c>
      <c r="DP324" s="2"/>
      <c r="DQ324" s="104">
        <v>26221.599999999999</v>
      </c>
      <c r="DR324" s="104">
        <v>2022.95</v>
      </c>
      <c r="DS324" s="104">
        <v>28244.55</v>
      </c>
      <c r="DT324" s="106">
        <v>28379.286799927642</v>
      </c>
      <c r="DU324" s="104">
        <v>-134.73679992764301</v>
      </c>
      <c r="DV324" s="107">
        <v>1153</v>
      </c>
      <c r="DX324" s="77">
        <v>367137.69913106452</v>
      </c>
      <c r="DY324" s="77">
        <v>320280.80882191804</v>
      </c>
      <c r="DZ324" s="108">
        <v>39521.86</v>
      </c>
      <c r="EB324" s="109">
        <v>2779775.0967389201</v>
      </c>
      <c r="ED324" s="110">
        <v>-2650</v>
      </c>
      <c r="EE324" s="111">
        <v>-2572.985489196144</v>
      </c>
      <c r="EG324" s="112">
        <v>22203.496364204853</v>
      </c>
      <c r="EI324" s="121">
        <v>14</v>
      </c>
      <c r="EJ324" s="77">
        <v>7567.3547484545852</v>
      </c>
      <c r="EN324" s="114" t="s">
        <v>757</v>
      </c>
    </row>
    <row r="325" spans="1:144" hidden="1" x14ac:dyDescent="0.3">
      <c r="A325" s="81">
        <v>150000901</v>
      </c>
      <c r="B325" s="82" t="s">
        <v>758</v>
      </c>
      <c r="C325" s="490" t="s">
        <v>759</v>
      </c>
      <c r="D325" s="84">
        <v>10174.199999999999</v>
      </c>
      <c r="E325" s="115">
        <v>8350.2999999999993</v>
      </c>
      <c r="F325" s="104">
        <v>0</v>
      </c>
      <c r="G325" s="104">
        <v>1823.8999999999999</v>
      </c>
      <c r="H325" s="88">
        <v>156031.98924185679</v>
      </c>
      <c r="I325" s="88">
        <v>151701.13311112911</v>
      </c>
      <c r="J325" s="116">
        <v>-4330.8561307276832</v>
      </c>
      <c r="K325" s="88">
        <v>28012.490876987649</v>
      </c>
      <c r="L325" s="88">
        <v>27321.534690528541</v>
      </c>
      <c r="M325" s="116">
        <v>-690.95618645910872</v>
      </c>
      <c r="N325" s="88">
        <v>51204.963028520491</v>
      </c>
      <c r="O325" s="88">
        <v>51192.723320877507</v>
      </c>
      <c r="P325" s="116">
        <v>-12.239707642984285</v>
      </c>
      <c r="Q325" s="88">
        <v>12631.351728529879</v>
      </c>
      <c r="R325" s="88">
        <v>12611.182662023133</v>
      </c>
      <c r="S325" s="116">
        <v>-20.169066506745366</v>
      </c>
      <c r="T325" s="88">
        <v>6801.5864390553725</v>
      </c>
      <c r="U325" s="88">
        <v>5667.5260494560234</v>
      </c>
      <c r="V325" s="116">
        <v>-1134.060389599349</v>
      </c>
      <c r="W325" s="88">
        <v>60300.788977908072</v>
      </c>
      <c r="X325" s="88">
        <v>59861.9653893172</v>
      </c>
      <c r="Y325" s="116">
        <v>-438.82358859087253</v>
      </c>
      <c r="Z325" s="88">
        <v>10715.328</v>
      </c>
      <c r="AA325" s="88">
        <v>0</v>
      </c>
      <c r="AB325" s="116">
        <v>-10715.328</v>
      </c>
      <c r="AC325" s="88">
        <v>211438.03125208238</v>
      </c>
      <c r="AD325" s="88">
        <v>232937.68890823654</v>
      </c>
      <c r="AE325" s="117">
        <v>21499.657656154159</v>
      </c>
      <c r="AF325" s="91">
        <v>537136.52954494057</v>
      </c>
      <c r="AG325" s="92">
        <v>541293.75413156801</v>
      </c>
      <c r="AH325" s="116">
        <v>4157.2245866274461</v>
      </c>
      <c r="AI325" s="88">
        <v>352383.20402337052</v>
      </c>
      <c r="AJ325" s="88">
        <v>348626.88439282827</v>
      </c>
      <c r="AK325" s="116">
        <v>-3756.3196305422462</v>
      </c>
      <c r="AL325" s="88">
        <v>0</v>
      </c>
      <c r="AM325" s="88">
        <v>0</v>
      </c>
      <c r="AN325" s="116">
        <v>0</v>
      </c>
      <c r="AO325" s="88">
        <v>26029.642939709011</v>
      </c>
      <c r="AP325" s="88">
        <v>24840.690322888997</v>
      </c>
      <c r="AQ325" s="116">
        <v>-1188.9526168200136</v>
      </c>
      <c r="AR325" s="88">
        <v>545622.97554780298</v>
      </c>
      <c r="AS325" s="88">
        <v>598613.50172027852</v>
      </c>
      <c r="AT325" s="118">
        <v>52990.52617247554</v>
      </c>
      <c r="AU325" s="88">
        <v>38249.448645433775</v>
      </c>
      <c r="AV325" s="88">
        <v>18056</v>
      </c>
      <c r="AW325" s="94">
        <v>-20193.448645433775</v>
      </c>
      <c r="AX325" s="88">
        <v>45271.430899004627</v>
      </c>
      <c r="AY325" s="88">
        <v>16445.941631303878</v>
      </c>
      <c r="AZ325" s="117">
        <v>-28825.489267700748</v>
      </c>
      <c r="BA325" s="88">
        <v>22424.106395590017</v>
      </c>
      <c r="BB325" s="88">
        <v>19709</v>
      </c>
      <c r="BC325" s="94">
        <v>-2715.1063955900172</v>
      </c>
      <c r="BD325" s="88">
        <v>31090.847657125159</v>
      </c>
      <c r="BE325" s="88">
        <v>11351</v>
      </c>
      <c r="BF325" s="95">
        <v>-19739.847657125159</v>
      </c>
      <c r="BG325" s="88">
        <v>14237.803164966281</v>
      </c>
      <c r="BH325" s="88">
        <v>3470.5</v>
      </c>
      <c r="BI325" s="94">
        <v>-10767.303164966281</v>
      </c>
      <c r="BJ325" s="88">
        <v>18595.050265016336</v>
      </c>
      <c r="BK325" s="88">
        <v>7987</v>
      </c>
      <c r="BL325" s="95">
        <v>-10608.050265016336</v>
      </c>
      <c r="BM325" s="88">
        <v>2678.8319999999999</v>
      </c>
      <c r="BN325" s="88">
        <v>0</v>
      </c>
      <c r="BO325" s="94">
        <v>-2678.8319999999999</v>
      </c>
      <c r="BP325" s="91">
        <v>172547.51902713618</v>
      </c>
      <c r="BQ325" s="96">
        <v>77019.441631303882</v>
      </c>
      <c r="BR325" s="94">
        <v>-95528.077395832297</v>
      </c>
      <c r="BS325" s="88">
        <v>472674.31224500522</v>
      </c>
      <c r="BT325" s="88">
        <v>458668.61569734197</v>
      </c>
      <c r="BU325" s="116">
        <v>-14005.696547663247</v>
      </c>
      <c r="BV325" s="88">
        <v>332935.36216605193</v>
      </c>
      <c r="BW325" s="88">
        <v>370975.70388512069</v>
      </c>
      <c r="BX325" s="116">
        <v>38040.341719068761</v>
      </c>
      <c r="BY325" s="88">
        <v>33809.244498906912</v>
      </c>
      <c r="BZ325" s="88">
        <v>97482.448644323769</v>
      </c>
      <c r="CA325" s="116">
        <v>63673.204145416858</v>
      </c>
      <c r="CB325" s="88">
        <v>10704.914286039711</v>
      </c>
      <c r="CC325" s="88">
        <v>10745.162447950301</v>
      </c>
      <c r="CD325" s="116">
        <v>40.248161910589261</v>
      </c>
      <c r="CE325" s="88">
        <v>1267.5909814889515</v>
      </c>
      <c r="CF325" s="88">
        <v>0</v>
      </c>
      <c r="CG325" s="116">
        <v>-1267.5909814889515</v>
      </c>
      <c r="CH325" s="88">
        <v>101714.34408885551</v>
      </c>
      <c r="CI325" s="88">
        <v>80538.379527501311</v>
      </c>
      <c r="CJ325" s="116">
        <v>-21175.964561354194</v>
      </c>
      <c r="CK325" s="88">
        <v>80478.213571126646</v>
      </c>
      <c r="CL325" s="88">
        <v>87786.025626625211</v>
      </c>
      <c r="CM325" s="116">
        <v>7307.8120554985653</v>
      </c>
      <c r="CN325" s="88">
        <v>182192.55765998215</v>
      </c>
      <c r="CO325" s="96">
        <v>168324.40515412652</v>
      </c>
      <c r="CP325" s="116">
        <v>-13868.152505855629</v>
      </c>
      <c r="CQ325" s="119">
        <v>2667303.8529204344</v>
      </c>
      <c r="CR325" s="77">
        <v>2696590.6080277311</v>
      </c>
      <c r="CS325" s="116">
        <v>29286.755107296631</v>
      </c>
      <c r="CT325" s="91">
        <v>3200764.6235045213</v>
      </c>
      <c r="CU325" s="98">
        <v>3235908.7296332773</v>
      </c>
      <c r="CV325" s="117">
        <v>35144.106128755957</v>
      </c>
      <c r="CW325" s="88">
        <v>41361.927976708146</v>
      </c>
      <c r="CX325" s="88">
        <v>6217.8218479520874</v>
      </c>
      <c r="CY325" s="116">
        <v>-35144.106128756059</v>
      </c>
      <c r="CZ325" s="99">
        <v>35144.106128755986</v>
      </c>
      <c r="DA325" s="8">
        <v>3</v>
      </c>
      <c r="DB325" s="100">
        <v>187887.6</v>
      </c>
      <c r="DC325" s="100">
        <v>134648.94</v>
      </c>
      <c r="DD325" s="100">
        <v>132915.56</v>
      </c>
      <c r="DE325" s="100">
        <v>127732.55</v>
      </c>
      <c r="DF325" s="101">
        <v>56523.941999984439</v>
      </c>
      <c r="DG325" s="120">
        <v>38905518.617774755</v>
      </c>
      <c r="DH325" s="494">
        <v>37202.688394124518</v>
      </c>
      <c r="DI325" s="96">
        <f>VLOOKUP(A325,'[9]побудинковий звіт'!$A$9:$DQ$353,121,FALSE)</f>
        <v>54821.53</v>
      </c>
      <c r="DJ325" s="103">
        <v>5.374989922114926</v>
      </c>
      <c r="DK325" s="103">
        <v>6.5807678963577816</v>
      </c>
      <c r="DL325" s="103">
        <v>4.4043739097732315</v>
      </c>
      <c r="DM325" s="104">
        <v>54951.386164956377</v>
      </c>
      <c r="DN325" s="104">
        <v>8033.137574035396</v>
      </c>
      <c r="DO325" s="105">
        <v>62984.523738991775</v>
      </c>
      <c r="DP325" s="2"/>
      <c r="DQ325" s="104">
        <v>54972.04</v>
      </c>
      <c r="DR325" s="104">
        <v>6916.3899999999994</v>
      </c>
      <c r="DS325" s="104">
        <v>61888.43</v>
      </c>
      <c r="DT325" s="106">
        <v>62083.440764108673</v>
      </c>
      <c r="DU325" s="104">
        <v>-195.01076410867245</v>
      </c>
      <c r="DV325" s="107">
        <v>1505.6000000000001</v>
      </c>
      <c r="DX325" s="77">
        <v>861804.59348992689</v>
      </c>
      <c r="DY325" s="77">
        <v>810759.53202189889</v>
      </c>
      <c r="DZ325" s="108">
        <v>260648.11</v>
      </c>
      <c r="EB325" s="109">
        <v>6547475.7065736353</v>
      </c>
      <c r="ED325" s="110">
        <v>-111974</v>
      </c>
      <c r="EE325" s="111">
        <v>-55450.058000015561</v>
      </c>
      <c r="EG325" s="112">
        <v>130074.86268615143</v>
      </c>
      <c r="EI325" s="121">
        <v>10</v>
      </c>
      <c r="EJ325" s="77">
        <v>16829.789875082162</v>
      </c>
      <c r="EN325" s="114" t="s">
        <v>759</v>
      </c>
    </row>
    <row r="326" spans="1:144" hidden="1" x14ac:dyDescent="0.3">
      <c r="A326" s="81">
        <v>150000902</v>
      </c>
      <c r="B326" s="82" t="s">
        <v>760</v>
      </c>
      <c r="C326" s="490" t="s">
        <v>761</v>
      </c>
      <c r="D326" s="84">
        <v>3581.3</v>
      </c>
      <c r="E326" s="115">
        <v>3581.3</v>
      </c>
      <c r="F326" s="104">
        <v>455.7</v>
      </c>
      <c r="G326" s="104">
        <v>0</v>
      </c>
      <c r="H326" s="88">
        <v>49121.739764209648</v>
      </c>
      <c r="I326" s="88">
        <v>48080.709299376416</v>
      </c>
      <c r="J326" s="116">
        <v>-1041.0304648332312</v>
      </c>
      <c r="K326" s="88">
        <v>12756.153789620708</v>
      </c>
      <c r="L326" s="88">
        <v>12399.380832917144</v>
      </c>
      <c r="M326" s="116">
        <v>-356.77295670356398</v>
      </c>
      <c r="N326" s="88">
        <v>20329.44564151227</v>
      </c>
      <c r="O326" s="88">
        <v>20327.776105805315</v>
      </c>
      <c r="P326" s="116">
        <v>-1.6695357069547754</v>
      </c>
      <c r="Q326" s="88">
        <v>5014.3298354757362</v>
      </c>
      <c r="R326" s="88">
        <v>5013.4820756068284</v>
      </c>
      <c r="S326" s="116">
        <v>-0.84775986890781496</v>
      </c>
      <c r="T326" s="88">
        <v>3183.3466979633531</v>
      </c>
      <c r="U326" s="88">
        <v>2708.3591613154717</v>
      </c>
      <c r="V326" s="116">
        <v>-474.98753664788137</v>
      </c>
      <c r="W326" s="88">
        <v>37861.573951604441</v>
      </c>
      <c r="X326" s="88">
        <v>39076.442297862413</v>
      </c>
      <c r="Y326" s="116">
        <v>1214.868346257972</v>
      </c>
      <c r="Z326" s="88">
        <v>3867.8039999999992</v>
      </c>
      <c r="AA326" s="88">
        <v>0</v>
      </c>
      <c r="AB326" s="116">
        <v>-3867.8039999999992</v>
      </c>
      <c r="AC326" s="88">
        <v>74979.83071299264</v>
      </c>
      <c r="AD326" s="88">
        <v>84729.222583755851</v>
      </c>
      <c r="AE326" s="117">
        <v>9749.391870763211</v>
      </c>
      <c r="AF326" s="91">
        <v>207114.2243933788</v>
      </c>
      <c r="AG326" s="92">
        <v>212335.37235663945</v>
      </c>
      <c r="AH326" s="116">
        <v>5221.1479632606497</v>
      </c>
      <c r="AI326" s="88">
        <v>146293.71597423966</v>
      </c>
      <c r="AJ326" s="88">
        <v>144648.67087707017</v>
      </c>
      <c r="AK326" s="116">
        <v>-1645.0450971694954</v>
      </c>
      <c r="AL326" s="88">
        <v>2837.0234474999997</v>
      </c>
      <c r="AM326" s="88">
        <v>2090.7638468048399</v>
      </c>
      <c r="AN326" s="116">
        <v>-746.25960069515986</v>
      </c>
      <c r="AO326" s="88">
        <v>12554.265015816687</v>
      </c>
      <c r="AP326" s="88">
        <v>13221.545677955499</v>
      </c>
      <c r="AQ326" s="116">
        <v>667.28066213881175</v>
      </c>
      <c r="AR326" s="88">
        <v>246359.78576287703</v>
      </c>
      <c r="AS326" s="88">
        <v>124387.34</v>
      </c>
      <c r="AT326" s="118">
        <v>-121972.44576287703</v>
      </c>
      <c r="AU326" s="88">
        <v>11520.093569063607</v>
      </c>
      <c r="AV326" s="88">
        <v>1211</v>
      </c>
      <c r="AW326" s="94">
        <v>-10309.093569063607</v>
      </c>
      <c r="AX326" s="88">
        <v>20640.526591067446</v>
      </c>
      <c r="AY326" s="88">
        <v>2437.3626955432792</v>
      </c>
      <c r="AZ326" s="117">
        <v>-18203.163895524165</v>
      </c>
      <c r="BA326" s="88">
        <v>9118.1338553895839</v>
      </c>
      <c r="BB326" s="88">
        <v>2754</v>
      </c>
      <c r="BC326" s="94">
        <v>-6364.1338553895839</v>
      </c>
      <c r="BD326" s="88">
        <v>12369.417105547993</v>
      </c>
      <c r="BE326" s="88">
        <v>986</v>
      </c>
      <c r="BF326" s="95">
        <v>-11383.417105547993</v>
      </c>
      <c r="BG326" s="88">
        <v>6664.3927379831712</v>
      </c>
      <c r="BH326" s="88">
        <v>6654.9562993772506</v>
      </c>
      <c r="BI326" s="94">
        <v>-9.4364386059205572</v>
      </c>
      <c r="BJ326" s="88">
        <v>13332.019272139454</v>
      </c>
      <c r="BK326" s="88">
        <v>8552</v>
      </c>
      <c r="BL326" s="95">
        <v>-4780.0192721394542</v>
      </c>
      <c r="BM326" s="88">
        <v>966.95099999999979</v>
      </c>
      <c r="BN326" s="88">
        <v>0</v>
      </c>
      <c r="BO326" s="94">
        <v>-966.95099999999979</v>
      </c>
      <c r="BP326" s="91">
        <v>74611.534131191263</v>
      </c>
      <c r="BQ326" s="96">
        <v>22595.31899492053</v>
      </c>
      <c r="BR326" s="94">
        <v>-52016.215136270737</v>
      </c>
      <c r="BS326" s="88">
        <v>160856.69016263701</v>
      </c>
      <c r="BT326" s="88">
        <v>189013.22435473668</v>
      </c>
      <c r="BU326" s="116">
        <v>28156.534192099673</v>
      </c>
      <c r="BV326" s="88">
        <v>179591.75151233695</v>
      </c>
      <c r="BW326" s="88">
        <v>198153.23435906688</v>
      </c>
      <c r="BX326" s="116">
        <v>18561.482846729923</v>
      </c>
      <c r="BY326" s="88">
        <v>32678.061990012975</v>
      </c>
      <c r="BZ326" s="88">
        <v>33305.313456037431</v>
      </c>
      <c r="CA326" s="116">
        <v>627.25146602445602</v>
      </c>
      <c r="CB326" s="88">
        <v>6324.3401240815938</v>
      </c>
      <c r="CC326" s="88">
        <v>6480.1675828014886</v>
      </c>
      <c r="CD326" s="116">
        <v>155.82745871989482</v>
      </c>
      <c r="CE326" s="88">
        <v>764.45582151837334</v>
      </c>
      <c r="CF326" s="88">
        <v>1348.4158082403526</v>
      </c>
      <c r="CG326" s="116">
        <v>583.95998672197925</v>
      </c>
      <c r="CH326" s="88">
        <v>17117.970970529899</v>
      </c>
      <c r="CI326" s="88">
        <v>21742.324344563807</v>
      </c>
      <c r="CJ326" s="116">
        <v>4624.353374033908</v>
      </c>
      <c r="CK326" s="88">
        <v>41391.434685492917</v>
      </c>
      <c r="CL326" s="88">
        <v>27939.294173932685</v>
      </c>
      <c r="CM326" s="116">
        <v>-13452.140511560232</v>
      </c>
      <c r="CN326" s="88">
        <v>58509.40565602282</v>
      </c>
      <c r="CO326" s="96">
        <v>49681.618518496492</v>
      </c>
      <c r="CP326" s="116">
        <v>-8827.7871375263276</v>
      </c>
      <c r="CQ326" s="119">
        <v>1128495.2539916129</v>
      </c>
      <c r="CR326" s="77">
        <v>997260.98583276977</v>
      </c>
      <c r="CS326" s="116">
        <v>-131234.26815884316</v>
      </c>
      <c r="CT326" s="91">
        <v>1354194.3047899355</v>
      </c>
      <c r="CU326" s="98">
        <v>1196713.1829993236</v>
      </c>
      <c r="CV326" s="117">
        <v>-157481.12179061188</v>
      </c>
      <c r="CW326" s="88">
        <v>47659.373256863793</v>
      </c>
      <c r="CX326" s="88">
        <v>205140.49504747603</v>
      </c>
      <c r="CY326" s="116">
        <v>157481.12179061223</v>
      </c>
      <c r="CZ326" s="99">
        <v>-157481.12179061209</v>
      </c>
      <c r="DA326" s="8">
        <v>3</v>
      </c>
      <c r="DB326" s="100">
        <v>82975.039999999994</v>
      </c>
      <c r="DC326" s="100">
        <v>0</v>
      </c>
      <c r="DD326" s="100">
        <v>56442.95</v>
      </c>
      <c r="DE326" s="100">
        <v>0</v>
      </c>
      <c r="DF326" s="101">
        <v>-105706.56490860891</v>
      </c>
      <c r="DG326" s="120">
        <v>16822244.136561591</v>
      </c>
      <c r="DH326" s="494">
        <v>15955.592966226141</v>
      </c>
      <c r="DI326" s="96">
        <f>VLOOKUP(A326,'[9]побудинковий звіт'!$A$9:$DQ$353,121,FALSE)</f>
        <v>0</v>
      </c>
      <c r="DJ326" s="103">
        <v>6.263815729270541</v>
      </c>
      <c r="DK326" s="103">
        <v>7.5754373747045127</v>
      </c>
      <c r="DL326" s="103">
        <v>4.8720094565163663</v>
      </c>
      <c r="DM326" s="104">
        <v>26532.207886205011</v>
      </c>
      <c r="DN326" s="104">
        <v>0</v>
      </c>
      <c r="DO326" s="105">
        <v>26532.207886205011</v>
      </c>
      <c r="DP326" s="2"/>
      <c r="DQ326" s="104">
        <v>26532.09</v>
      </c>
      <c r="DR326" s="104">
        <v>0</v>
      </c>
      <c r="DS326" s="104">
        <v>26532.09</v>
      </c>
      <c r="DT326" s="106">
        <v>26661.633290527967</v>
      </c>
      <c r="DU326" s="104">
        <v>-129.54329052796675</v>
      </c>
      <c r="DV326" s="107">
        <v>1102</v>
      </c>
      <c r="DX326" s="77">
        <v>385165.58387288195</v>
      </c>
      <c r="DY326" s="77">
        <v>176379.19079390462</v>
      </c>
      <c r="DZ326" s="108">
        <v>56442.95</v>
      </c>
      <c r="EB326" s="109">
        <v>2956317.4291545246</v>
      </c>
      <c r="ED326" s="110">
        <v>228775</v>
      </c>
      <c r="EE326" s="111">
        <v>123068.43509139109</v>
      </c>
      <c r="EG326" s="112">
        <v>-107415.68047357199</v>
      </c>
      <c r="EI326" s="121">
        <v>9</v>
      </c>
      <c r="EJ326" s="77">
        <v>9397.8213275397757</v>
      </c>
      <c r="EN326" s="114" t="s">
        <v>761</v>
      </c>
    </row>
    <row r="327" spans="1:144" hidden="1" x14ac:dyDescent="0.3">
      <c r="A327" s="81">
        <v>150000903</v>
      </c>
      <c r="B327" s="82" t="s">
        <v>762</v>
      </c>
      <c r="C327" s="490" t="s">
        <v>763</v>
      </c>
      <c r="D327" s="84">
        <v>4073.8</v>
      </c>
      <c r="E327" s="115">
        <v>4073.8</v>
      </c>
      <c r="F327" s="104">
        <v>501.2</v>
      </c>
      <c r="G327" s="104">
        <v>0</v>
      </c>
      <c r="H327" s="88">
        <v>49457.024202075721</v>
      </c>
      <c r="I327" s="88">
        <v>49200.982301850119</v>
      </c>
      <c r="J327" s="116">
        <v>-256.04190022560215</v>
      </c>
      <c r="K327" s="88">
        <v>7303.8706353125517</v>
      </c>
      <c r="L327" s="88">
        <v>7194.0519154804542</v>
      </c>
      <c r="M327" s="116">
        <v>-109.81871983209749</v>
      </c>
      <c r="N327" s="88">
        <v>23401.68582682245</v>
      </c>
      <c r="O327" s="88">
        <v>23407.880799215731</v>
      </c>
      <c r="P327" s="116">
        <v>6.1949723932812049</v>
      </c>
      <c r="Q327" s="88">
        <v>6043.2667186646904</v>
      </c>
      <c r="R327" s="88">
        <v>6039.8659952222251</v>
      </c>
      <c r="S327" s="116">
        <v>-3.4007234424652779</v>
      </c>
      <c r="T327" s="88">
        <v>3183.3466979633531</v>
      </c>
      <c r="U327" s="88">
        <v>2851.8228110814052</v>
      </c>
      <c r="V327" s="116">
        <v>-331.52388688194787</v>
      </c>
      <c r="W327" s="88">
        <v>38154.095173142865</v>
      </c>
      <c r="X327" s="88">
        <v>38559.864357953396</v>
      </c>
      <c r="Y327" s="116">
        <v>405.76918481053144</v>
      </c>
      <c r="Z327" s="88">
        <v>4399.1640000000007</v>
      </c>
      <c r="AA327" s="88">
        <v>0</v>
      </c>
      <c r="AB327" s="116">
        <v>-4399.1640000000007</v>
      </c>
      <c r="AC327" s="88">
        <v>85286.346124591131</v>
      </c>
      <c r="AD327" s="88">
        <v>96378.640523927985</v>
      </c>
      <c r="AE327" s="117">
        <v>11092.294399336854</v>
      </c>
      <c r="AF327" s="91">
        <v>217228.79937857276</v>
      </c>
      <c r="AG327" s="92">
        <v>223633.10870473133</v>
      </c>
      <c r="AH327" s="116">
        <v>6404.3093261585745</v>
      </c>
      <c r="AI327" s="88">
        <v>176174.30957598615</v>
      </c>
      <c r="AJ327" s="88">
        <v>174352.76920025723</v>
      </c>
      <c r="AK327" s="116">
        <v>-1821.5403757289168</v>
      </c>
      <c r="AL327" s="88">
        <v>0</v>
      </c>
      <c r="AM327" s="88">
        <v>0</v>
      </c>
      <c r="AN327" s="116">
        <v>0</v>
      </c>
      <c r="AO327" s="88">
        <v>12551.95169854577</v>
      </c>
      <c r="AP327" s="88">
        <v>12602.383718592309</v>
      </c>
      <c r="AQ327" s="116">
        <v>50.432020046539037</v>
      </c>
      <c r="AR327" s="88">
        <v>276991.08579414309</v>
      </c>
      <c r="AS327" s="88">
        <v>248354.35</v>
      </c>
      <c r="AT327" s="118">
        <v>-28636.735794143082</v>
      </c>
      <c r="AU327" s="88">
        <v>11639.374245973009</v>
      </c>
      <c r="AV327" s="88">
        <v>13211.970000000001</v>
      </c>
      <c r="AW327" s="94">
        <v>1572.5957540269919</v>
      </c>
      <c r="AX327" s="88">
        <v>11941.145129297209</v>
      </c>
      <c r="AY327" s="88">
        <v>4481.0225180314883</v>
      </c>
      <c r="AZ327" s="117">
        <v>-7460.1226112657205</v>
      </c>
      <c r="BA327" s="88">
        <v>10316.52452797494</v>
      </c>
      <c r="BB327" s="88">
        <v>9725</v>
      </c>
      <c r="BC327" s="94">
        <v>-591.5245279749397</v>
      </c>
      <c r="BD327" s="88">
        <v>15086.690372935745</v>
      </c>
      <c r="BE327" s="88">
        <v>2589</v>
      </c>
      <c r="BF327" s="95">
        <v>-12497.690372935745</v>
      </c>
      <c r="BG327" s="88">
        <v>6664.3927379831712</v>
      </c>
      <c r="BH327" s="88">
        <v>14919.73</v>
      </c>
      <c r="BI327" s="94">
        <v>8255.3372620168284</v>
      </c>
      <c r="BJ327" s="88">
        <v>12408.918412101753</v>
      </c>
      <c r="BK327" s="88">
        <v>10717</v>
      </c>
      <c r="BL327" s="95">
        <v>-1691.9184121017533</v>
      </c>
      <c r="BM327" s="88">
        <v>1099.7910000000002</v>
      </c>
      <c r="BN327" s="88">
        <v>0</v>
      </c>
      <c r="BO327" s="94">
        <v>-1099.7910000000002</v>
      </c>
      <c r="BP327" s="91">
        <v>69156.836426265829</v>
      </c>
      <c r="BQ327" s="96">
        <v>55643.722518031485</v>
      </c>
      <c r="BR327" s="94">
        <v>-13513.113908234343</v>
      </c>
      <c r="BS327" s="88">
        <v>213609.73997916433</v>
      </c>
      <c r="BT327" s="88">
        <v>214719.47184124333</v>
      </c>
      <c r="BU327" s="116">
        <v>1109.7318620790029</v>
      </c>
      <c r="BV327" s="88">
        <v>168810.11562157972</v>
      </c>
      <c r="BW327" s="88">
        <v>148966.67604361207</v>
      </c>
      <c r="BX327" s="116">
        <v>-19843.439577967656</v>
      </c>
      <c r="BY327" s="88">
        <v>44048.922852354197</v>
      </c>
      <c r="BZ327" s="88">
        <v>39963.273564602161</v>
      </c>
      <c r="CA327" s="116">
        <v>-4085.6492877520359</v>
      </c>
      <c r="CB327" s="88">
        <v>7384.3041558175019</v>
      </c>
      <c r="CC327" s="88">
        <v>7570.69396216723</v>
      </c>
      <c r="CD327" s="116">
        <v>186.38980634972813</v>
      </c>
      <c r="CE327" s="88">
        <v>893.10361165238885</v>
      </c>
      <c r="CF327" s="88">
        <v>779.15020915323612</v>
      </c>
      <c r="CG327" s="116">
        <v>-113.95340249915273</v>
      </c>
      <c r="CH327" s="88">
        <v>35416.412030668958</v>
      </c>
      <c r="CI327" s="88">
        <v>28013.389881520008</v>
      </c>
      <c r="CJ327" s="116">
        <v>-7403.0221491489501</v>
      </c>
      <c r="CK327" s="88">
        <v>37968.580317253472</v>
      </c>
      <c r="CL327" s="88">
        <v>35398.225339824319</v>
      </c>
      <c r="CM327" s="116">
        <v>-2570.3549774291532</v>
      </c>
      <c r="CN327" s="88">
        <v>73384.992347922438</v>
      </c>
      <c r="CO327" s="96">
        <v>63411.615221344327</v>
      </c>
      <c r="CP327" s="116">
        <v>-9973.3771265781106</v>
      </c>
      <c r="CQ327" s="119">
        <v>1260234.1614420039</v>
      </c>
      <c r="CR327" s="77">
        <v>1189997.214983735</v>
      </c>
      <c r="CS327" s="116">
        <v>-70236.946458268911</v>
      </c>
      <c r="CT327" s="91">
        <v>1512280.9937304046</v>
      </c>
      <c r="CU327" s="98">
        <v>1427996.6579804819</v>
      </c>
      <c r="CV327" s="117">
        <v>-84284.335749922786</v>
      </c>
      <c r="CW327" s="88">
        <v>39435.820263455927</v>
      </c>
      <c r="CX327" s="88">
        <v>123720.15601337937</v>
      </c>
      <c r="CY327" s="116">
        <v>84284.335749923441</v>
      </c>
      <c r="CZ327" s="99">
        <v>-84284.335749923426</v>
      </c>
      <c r="DA327" s="8">
        <v>3</v>
      </c>
      <c r="DB327" s="100">
        <v>56179.73</v>
      </c>
      <c r="DC327" s="100">
        <v>0</v>
      </c>
      <c r="DD327" s="100">
        <v>26667.270000000004</v>
      </c>
      <c r="DE327" s="100">
        <v>0</v>
      </c>
      <c r="DF327" s="101">
        <v>-91636.838918660535</v>
      </c>
      <c r="DG327" s="120">
        <v>18620601.767926328</v>
      </c>
      <c r="DH327" s="494">
        <v>18149.804435766913</v>
      </c>
      <c r="DI327" s="96">
        <f>VLOOKUP(A327,'[9]побудинковий звіт'!$A$9:$DQ$353,121,FALSE)</f>
        <v>0</v>
      </c>
      <c r="DJ327" s="103">
        <v>6.0210613147364924</v>
      </c>
      <c r="DK327" s="103">
        <v>7.4159370485171348</v>
      </c>
      <c r="DL327" s="103">
        <v>4.902761195731947</v>
      </c>
      <c r="DM327" s="104">
        <v>29511.932630478248</v>
      </c>
      <c r="DN327" s="104">
        <v>0</v>
      </c>
      <c r="DO327" s="105">
        <v>29511.932630478248</v>
      </c>
      <c r="DP327" s="2"/>
      <c r="DQ327" s="104">
        <v>29512.46</v>
      </c>
      <c r="DR327" s="104">
        <v>0</v>
      </c>
      <c r="DS327" s="104">
        <v>29512.46</v>
      </c>
      <c r="DT327" s="106">
        <v>29570.372101033645</v>
      </c>
      <c r="DU327" s="104">
        <v>-57.91210103364574</v>
      </c>
      <c r="DV327" s="107">
        <v>1102</v>
      </c>
      <c r="DX327" s="77">
        <v>415377.50666449068</v>
      </c>
      <c r="DY327" s="77">
        <v>364797.68702163774</v>
      </c>
      <c r="DZ327" s="108">
        <v>26667.270000000004</v>
      </c>
      <c r="EB327" s="109">
        <v>3323893.0295297168</v>
      </c>
      <c r="ED327" s="110">
        <v>51293</v>
      </c>
      <c r="EE327" s="111">
        <v>-40343.838918660535</v>
      </c>
      <c r="EG327" s="112">
        <v>-175245.42900368694</v>
      </c>
      <c r="EI327" s="121">
        <v>9</v>
      </c>
      <c r="EJ327" s="77">
        <v>10470.745865408662</v>
      </c>
      <c r="EN327" s="114" t="s">
        <v>763</v>
      </c>
    </row>
    <row r="328" spans="1:144" hidden="1" x14ac:dyDescent="0.3">
      <c r="A328" s="81">
        <v>150000904</v>
      </c>
      <c r="B328" s="82" t="s">
        <v>764</v>
      </c>
      <c r="C328" s="490" t="s">
        <v>765</v>
      </c>
      <c r="D328" s="84">
        <v>4387.3</v>
      </c>
      <c r="E328" s="115">
        <v>4387.3</v>
      </c>
      <c r="F328" s="104">
        <v>446.3</v>
      </c>
      <c r="G328" s="104">
        <v>0</v>
      </c>
      <c r="H328" s="88">
        <v>73551.087601670704</v>
      </c>
      <c r="I328" s="88">
        <v>71315.034807827149</v>
      </c>
      <c r="J328" s="116">
        <v>-2236.0527938435553</v>
      </c>
      <c r="K328" s="88">
        <v>12921.194097539867</v>
      </c>
      <c r="L328" s="88">
        <v>12588.435204859721</v>
      </c>
      <c r="M328" s="116">
        <v>-332.75889268014544</v>
      </c>
      <c r="N328" s="88">
        <v>24888.647620999243</v>
      </c>
      <c r="O328" s="88">
        <v>24881.726597229313</v>
      </c>
      <c r="P328" s="116">
        <v>-6.9210237699298887</v>
      </c>
      <c r="Q328" s="88">
        <v>5999.9977179852531</v>
      </c>
      <c r="R328" s="88">
        <v>6003.5058163833201</v>
      </c>
      <c r="S328" s="116">
        <v>3.5080983980669771</v>
      </c>
      <c r="T328" s="88">
        <v>3183.3466979633531</v>
      </c>
      <c r="U328" s="88">
        <v>2708.9940622849676</v>
      </c>
      <c r="V328" s="116">
        <v>-474.35263567838547</v>
      </c>
      <c r="W328" s="88">
        <v>25194.103881071467</v>
      </c>
      <c r="X328" s="88">
        <v>25074.365897545664</v>
      </c>
      <c r="Y328" s="116">
        <v>-119.73798352580343</v>
      </c>
      <c r="Z328" s="88">
        <v>4738.2839999999997</v>
      </c>
      <c r="AA328" s="88">
        <v>0</v>
      </c>
      <c r="AB328" s="116">
        <v>-4738.2839999999997</v>
      </c>
      <c r="AC328" s="88">
        <v>91855.091700514196</v>
      </c>
      <c r="AD328" s="88">
        <v>103798.61686733451</v>
      </c>
      <c r="AE328" s="117">
        <v>11943.525166820313</v>
      </c>
      <c r="AF328" s="91">
        <v>242331.75331774406</v>
      </c>
      <c r="AG328" s="92">
        <v>246370.67925346462</v>
      </c>
      <c r="AH328" s="116">
        <v>4038.9259357205592</v>
      </c>
      <c r="AI328" s="88">
        <v>125740.17318137018</v>
      </c>
      <c r="AJ328" s="88">
        <v>123081.94653724619</v>
      </c>
      <c r="AK328" s="116">
        <v>-2658.2266441239917</v>
      </c>
      <c r="AL328" s="88">
        <v>4077.5905770832378</v>
      </c>
      <c r="AM328" s="88">
        <v>5026.7510377936715</v>
      </c>
      <c r="AN328" s="116">
        <v>949.16046071043365</v>
      </c>
      <c r="AO328" s="88">
        <v>14764.151781309762</v>
      </c>
      <c r="AP328" s="88">
        <v>13659.754914639641</v>
      </c>
      <c r="AQ328" s="116">
        <v>-1104.3968666701203</v>
      </c>
      <c r="AR328" s="88">
        <v>263487.85621019639</v>
      </c>
      <c r="AS328" s="88">
        <v>408350.91161218961</v>
      </c>
      <c r="AT328" s="118">
        <v>144863.05540199322</v>
      </c>
      <c r="AU328" s="88">
        <v>16821.303513829291</v>
      </c>
      <c r="AV328" s="88">
        <v>1973</v>
      </c>
      <c r="AW328" s="94">
        <v>-14848.303513829291</v>
      </c>
      <c r="AX328" s="88">
        <v>20904.641678461889</v>
      </c>
      <c r="AY328" s="88">
        <v>1267</v>
      </c>
      <c r="AZ328" s="117">
        <v>-19637.641678461889</v>
      </c>
      <c r="BA328" s="88">
        <v>11588.488542844774</v>
      </c>
      <c r="BB328" s="88">
        <v>2389</v>
      </c>
      <c r="BC328" s="94">
        <v>-9199.4885428447742</v>
      </c>
      <c r="BD328" s="88">
        <v>15115.611142117072</v>
      </c>
      <c r="BE328" s="88">
        <v>2410</v>
      </c>
      <c r="BF328" s="95">
        <v>-12705.611142117072</v>
      </c>
      <c r="BG328" s="88">
        <v>6664.3927379831712</v>
      </c>
      <c r="BH328" s="88">
        <v>16</v>
      </c>
      <c r="BI328" s="94">
        <v>-6648.3927379831712</v>
      </c>
      <c r="BJ328" s="88">
        <v>9285.1397641776548</v>
      </c>
      <c r="BK328" s="88">
        <v>6132</v>
      </c>
      <c r="BL328" s="95">
        <v>-3153.1397641776548</v>
      </c>
      <c r="BM328" s="88">
        <v>1184.5709999999999</v>
      </c>
      <c r="BN328" s="88">
        <v>0</v>
      </c>
      <c r="BO328" s="94">
        <v>-1184.5709999999999</v>
      </c>
      <c r="BP328" s="91">
        <v>81564.148379413848</v>
      </c>
      <c r="BQ328" s="96">
        <v>14187</v>
      </c>
      <c r="BR328" s="94">
        <v>-67377.148379413848</v>
      </c>
      <c r="BS328" s="88">
        <v>215404.12940577825</v>
      </c>
      <c r="BT328" s="88">
        <v>168467.42599517736</v>
      </c>
      <c r="BU328" s="116">
        <v>-46936.703410600894</v>
      </c>
      <c r="BV328" s="88">
        <v>137337.04655010981</v>
      </c>
      <c r="BW328" s="88">
        <v>92222.900177607735</v>
      </c>
      <c r="BX328" s="116">
        <v>-45114.146372502073</v>
      </c>
      <c r="BY328" s="88">
        <v>38713.012360636283</v>
      </c>
      <c r="BZ328" s="88">
        <v>27264.498687195242</v>
      </c>
      <c r="CA328" s="116">
        <v>-11448.513673441041</v>
      </c>
      <c r="CB328" s="88">
        <v>6944.773587507334</v>
      </c>
      <c r="CC328" s="88">
        <v>7086.4530067087962</v>
      </c>
      <c r="CD328" s="116">
        <v>141.67941920146222</v>
      </c>
      <c r="CE328" s="88">
        <v>835.97841964342149</v>
      </c>
      <c r="CF328" s="88">
        <v>0</v>
      </c>
      <c r="CG328" s="116">
        <v>-835.97841964342149</v>
      </c>
      <c r="CH328" s="88">
        <v>34638.509561126724</v>
      </c>
      <c r="CI328" s="88">
        <v>33744.177219900128</v>
      </c>
      <c r="CJ328" s="116">
        <v>-894.33234122659633</v>
      </c>
      <c r="CK328" s="88">
        <v>36993.189376971794</v>
      </c>
      <c r="CL328" s="88">
        <v>25047.682491808984</v>
      </c>
      <c r="CM328" s="116">
        <v>-11945.506885162809</v>
      </c>
      <c r="CN328" s="88">
        <v>71631.698938098518</v>
      </c>
      <c r="CO328" s="96">
        <v>58791.859711709112</v>
      </c>
      <c r="CP328" s="116">
        <v>-12839.839226389406</v>
      </c>
      <c r="CQ328" s="119">
        <v>1202832.3127088912</v>
      </c>
      <c r="CR328" s="77">
        <v>1164510.1809337321</v>
      </c>
      <c r="CS328" s="116">
        <v>-38322.131775159156</v>
      </c>
      <c r="CT328" s="91">
        <v>1443398.7752506693</v>
      </c>
      <c r="CU328" s="98">
        <v>1397412.2171204784</v>
      </c>
      <c r="CV328" s="117">
        <v>-45986.558130190941</v>
      </c>
      <c r="CW328" s="88">
        <v>42405.798837212547</v>
      </c>
      <c r="CX328" s="88">
        <v>88392.356967403262</v>
      </c>
      <c r="CY328" s="116">
        <v>45986.558130190715</v>
      </c>
      <c r="CZ328" s="99">
        <v>-45986.558130190781</v>
      </c>
      <c r="DA328" s="8">
        <v>3</v>
      </c>
      <c r="DB328" s="100">
        <v>50895.4</v>
      </c>
      <c r="DC328" s="100">
        <v>0</v>
      </c>
      <c r="DD328" s="100">
        <v>23210.140000000003</v>
      </c>
      <c r="DE328" s="100">
        <v>0</v>
      </c>
      <c r="DF328" s="101">
        <v>38777.349451368907</v>
      </c>
      <c r="DG328" s="120">
        <v>17829654.889054582</v>
      </c>
      <c r="DH328" s="494">
        <v>19546.525848357844</v>
      </c>
      <c r="DI328" s="96">
        <f>VLOOKUP(A328,'[9]побудинковий звіт'!$A$9:$DQ$353,121,FALSE)</f>
        <v>0</v>
      </c>
      <c r="DJ328" s="103">
        <v>5.4974410792531181</v>
      </c>
      <c r="DK328" s="103">
        <v>6.4004330780873575</v>
      </c>
      <c r="DL328" s="103">
        <v>4.7058646823917085</v>
      </c>
      <c r="DM328" s="104">
        <v>27677.614714412943</v>
      </c>
      <c r="DN328" s="104">
        <v>0</v>
      </c>
      <c r="DO328" s="105">
        <v>27677.614714412943</v>
      </c>
      <c r="DP328" s="2"/>
      <c r="DQ328" s="104">
        <v>27326.38</v>
      </c>
      <c r="DR328" s="104">
        <v>0</v>
      </c>
      <c r="DS328" s="104">
        <v>27326.38</v>
      </c>
      <c r="DT328" s="106">
        <v>27759.420472189533</v>
      </c>
      <c r="DU328" s="104">
        <v>-433.04047218953201</v>
      </c>
      <c r="DV328" s="107">
        <v>1102</v>
      </c>
      <c r="DX328" s="77">
        <v>414062.4055075323</v>
      </c>
      <c r="DY328" s="77">
        <v>507045.49393462751</v>
      </c>
      <c r="DZ328" s="108">
        <v>23210.140000000003</v>
      </c>
      <c r="EB328" s="109">
        <v>3161854.2745223567</v>
      </c>
      <c r="ED328" s="110">
        <v>-22407</v>
      </c>
      <c r="EE328" s="111">
        <v>16370.349451368907</v>
      </c>
      <c r="EG328" s="112">
        <v>-64288.898872674283</v>
      </c>
      <c r="EI328" s="121">
        <v>9</v>
      </c>
      <c r="EJ328" s="77">
        <v>10335.359989726383</v>
      </c>
      <c r="EN328" s="114" t="s">
        <v>765</v>
      </c>
    </row>
    <row r="329" spans="1:144" hidden="1" x14ac:dyDescent="0.3">
      <c r="A329" s="81">
        <v>150000905</v>
      </c>
      <c r="B329" s="82" t="s">
        <v>766</v>
      </c>
      <c r="C329" s="490" t="s">
        <v>767</v>
      </c>
      <c r="D329" s="84">
        <v>5222.9000000000005</v>
      </c>
      <c r="E329" s="115">
        <v>5047.1000000000004</v>
      </c>
      <c r="F329" s="104">
        <v>0</v>
      </c>
      <c r="G329" s="104">
        <v>175.8</v>
      </c>
      <c r="H329" s="88">
        <v>52838.944529881759</v>
      </c>
      <c r="I329" s="88">
        <v>52354.730364771749</v>
      </c>
      <c r="J329" s="116">
        <v>-484.21416511001007</v>
      </c>
      <c r="K329" s="88">
        <v>9359.193992933715</v>
      </c>
      <c r="L329" s="88">
        <v>9201.6814564534216</v>
      </c>
      <c r="M329" s="116">
        <v>-157.51253648029342</v>
      </c>
      <c r="N329" s="88">
        <v>29279.231478638063</v>
      </c>
      <c r="O329" s="88">
        <v>29276.761285031633</v>
      </c>
      <c r="P329" s="116">
        <v>-2.4701936064302572</v>
      </c>
      <c r="Q329" s="88">
        <v>6802.7500569748954</v>
      </c>
      <c r="R329" s="88">
        <v>6803.7211911012209</v>
      </c>
      <c r="S329" s="116">
        <v>0.97113412632552354</v>
      </c>
      <c r="T329" s="88">
        <v>3256.0211007924545</v>
      </c>
      <c r="U329" s="88">
        <v>2729.6506873969765</v>
      </c>
      <c r="V329" s="116">
        <v>-526.37041339547795</v>
      </c>
      <c r="W329" s="88">
        <v>31309.889911069185</v>
      </c>
      <c r="X329" s="88">
        <v>30337.679787998524</v>
      </c>
      <c r="Y329" s="116">
        <v>-972.21012307066121</v>
      </c>
      <c r="Z329" s="88">
        <v>0</v>
      </c>
      <c r="AA329" s="88">
        <v>0</v>
      </c>
      <c r="AB329" s="116">
        <v>0</v>
      </c>
      <c r="AC329" s="88">
        <v>109715.09304045868</v>
      </c>
      <c r="AD329" s="88">
        <v>123197.55972512159</v>
      </c>
      <c r="AE329" s="117">
        <v>13482.466684662912</v>
      </c>
      <c r="AF329" s="91">
        <v>242561.12411074876</v>
      </c>
      <c r="AG329" s="92">
        <v>253901.78449787514</v>
      </c>
      <c r="AH329" s="116">
        <v>11340.66038712638</v>
      </c>
      <c r="AI329" s="88">
        <v>164288.7111540265</v>
      </c>
      <c r="AJ329" s="88">
        <v>159533.2608127931</v>
      </c>
      <c r="AK329" s="116">
        <v>-4755.4503412334016</v>
      </c>
      <c r="AL329" s="88">
        <v>0</v>
      </c>
      <c r="AM329" s="88">
        <v>0</v>
      </c>
      <c r="AN329" s="116">
        <v>0</v>
      </c>
      <c r="AO329" s="88">
        <v>13199.025623335492</v>
      </c>
      <c r="AP329" s="88">
        <v>12881.262226462055</v>
      </c>
      <c r="AQ329" s="116">
        <v>-317.76339687343716</v>
      </c>
      <c r="AR329" s="88">
        <v>284875.85436369083</v>
      </c>
      <c r="AS329" s="88">
        <v>220717.45151114414</v>
      </c>
      <c r="AT329" s="118">
        <v>-64158.402852546686</v>
      </c>
      <c r="AU329" s="88">
        <v>13829.995765073154</v>
      </c>
      <c r="AV329" s="88">
        <v>381</v>
      </c>
      <c r="AW329" s="94">
        <v>-13448.995765073154</v>
      </c>
      <c r="AX329" s="88">
        <v>15063.27441456869</v>
      </c>
      <c r="AY329" s="88">
        <v>0</v>
      </c>
      <c r="AZ329" s="117">
        <v>-15063.27441456869</v>
      </c>
      <c r="BA329" s="88">
        <v>15275.346791560951</v>
      </c>
      <c r="BB329" s="88">
        <v>4038</v>
      </c>
      <c r="BC329" s="94">
        <v>-11237.346791560951</v>
      </c>
      <c r="BD329" s="88">
        <v>17047.795968595718</v>
      </c>
      <c r="BE329" s="88">
        <v>1756.05</v>
      </c>
      <c r="BF329" s="95">
        <v>-15291.745968595718</v>
      </c>
      <c r="BG329" s="88">
        <v>6815.8924149394579</v>
      </c>
      <c r="BH329" s="88">
        <v>0</v>
      </c>
      <c r="BI329" s="94">
        <v>-6815.8924149394579</v>
      </c>
      <c r="BJ329" s="88">
        <v>10461.201235118899</v>
      </c>
      <c r="BK329" s="88">
        <v>23139.987803522155</v>
      </c>
      <c r="BL329" s="95">
        <v>12678.786568403257</v>
      </c>
      <c r="BM329" s="88">
        <v>0</v>
      </c>
      <c r="BN329" s="88">
        <v>0</v>
      </c>
      <c r="BO329" s="94">
        <v>0</v>
      </c>
      <c r="BP329" s="91">
        <v>78493.506589856872</v>
      </c>
      <c r="BQ329" s="96">
        <v>29315.037803522155</v>
      </c>
      <c r="BR329" s="94">
        <v>-49178.468786334721</v>
      </c>
      <c r="BS329" s="88">
        <v>183720.29889568043</v>
      </c>
      <c r="BT329" s="88">
        <v>189039.10682247521</v>
      </c>
      <c r="BU329" s="116">
        <v>5318.807926794776</v>
      </c>
      <c r="BV329" s="88">
        <v>218262.00187990107</v>
      </c>
      <c r="BW329" s="88">
        <v>223499.36724936642</v>
      </c>
      <c r="BX329" s="116">
        <v>5237.3653694653476</v>
      </c>
      <c r="BY329" s="88">
        <v>19989.788701530535</v>
      </c>
      <c r="BZ329" s="88">
        <v>37824.458149314203</v>
      </c>
      <c r="CA329" s="116">
        <v>17834.669447783668</v>
      </c>
      <c r="CB329" s="88">
        <v>5537.3478973602905</v>
      </c>
      <c r="CC329" s="88">
        <v>5649.477813681734</v>
      </c>
      <c r="CD329" s="116">
        <v>112.12991632144349</v>
      </c>
      <c r="CE329" s="88">
        <v>666.46057343795007</v>
      </c>
      <c r="CF329" s="88">
        <v>0</v>
      </c>
      <c r="CG329" s="116">
        <v>-666.46057343795007</v>
      </c>
      <c r="CH329" s="88">
        <v>91551.7328874823</v>
      </c>
      <c r="CI329" s="88">
        <v>64068.607043434349</v>
      </c>
      <c r="CJ329" s="116">
        <v>-27483.125844047951</v>
      </c>
      <c r="CK329" s="88">
        <v>61065.126856373143</v>
      </c>
      <c r="CL329" s="88">
        <v>54428.176015857156</v>
      </c>
      <c r="CM329" s="116">
        <v>-6636.9508405159868</v>
      </c>
      <c r="CN329" s="88">
        <v>152616.85974385543</v>
      </c>
      <c r="CO329" s="96">
        <v>118496.78305929151</v>
      </c>
      <c r="CP329" s="116">
        <v>-34120.076684563915</v>
      </c>
      <c r="CQ329" s="119">
        <v>1364210.9795334241</v>
      </c>
      <c r="CR329" s="77">
        <v>1250857.9899459258</v>
      </c>
      <c r="CS329" s="116">
        <v>-113352.98958749836</v>
      </c>
      <c r="CT329" s="91">
        <v>1637053.1754401089</v>
      </c>
      <c r="CU329" s="98">
        <v>1501029.5879351108</v>
      </c>
      <c r="CV329" s="117">
        <v>-136023.58750499808</v>
      </c>
      <c r="CW329" s="88">
        <v>54748.814991360683</v>
      </c>
      <c r="CX329" s="88">
        <v>190772.40249635885</v>
      </c>
      <c r="CY329" s="116">
        <v>136023.58750499817</v>
      </c>
      <c r="CZ329" s="99">
        <v>-136023.58750499817</v>
      </c>
      <c r="DA329" s="8">
        <v>3</v>
      </c>
      <c r="DB329" s="100">
        <v>73919.94</v>
      </c>
      <c r="DC329" s="100">
        <v>324.64999999999998</v>
      </c>
      <c r="DD329" s="100">
        <v>42720.600000000006</v>
      </c>
      <c r="DE329" s="100">
        <v>-388.78</v>
      </c>
      <c r="DF329" s="101">
        <v>-64753.89736678882</v>
      </c>
      <c r="DG329" s="120">
        <v>20301623.885177635</v>
      </c>
      <c r="DH329" s="494">
        <v>22486.100929785262</v>
      </c>
      <c r="DI329" s="96">
        <f>VLOOKUP(A329,'[9]побудинковий звіт'!$A$9:$DQ$353,121,FALSE)</f>
        <v>0</v>
      </c>
      <c r="DJ329" s="103">
        <v>5.1778941873449247</v>
      </c>
      <c r="DK329" s="103">
        <v>6.1836081891955024</v>
      </c>
      <c r="DL329" s="103">
        <v>4.0581384682186332</v>
      </c>
      <c r="DM329" s="104">
        <v>31209.288891688622</v>
      </c>
      <c r="DN329" s="104">
        <v>713.42074271283582</v>
      </c>
      <c r="DO329" s="105">
        <v>31922.709634401457</v>
      </c>
      <c r="DP329" s="2"/>
      <c r="DQ329" s="104">
        <v>31199.34</v>
      </c>
      <c r="DR329" s="104">
        <v>713.43</v>
      </c>
      <c r="DS329" s="104">
        <v>31912.77</v>
      </c>
      <c r="DT329" s="106">
        <v>32078.430169203413</v>
      </c>
      <c r="DU329" s="104">
        <v>-165.66016920341281</v>
      </c>
      <c r="DV329" s="107">
        <v>1104</v>
      </c>
      <c r="DX329" s="77">
        <v>436043.23314425722</v>
      </c>
      <c r="DY329" s="77">
        <v>300038.98717759957</v>
      </c>
      <c r="DZ329" s="108">
        <v>42331.820000000007</v>
      </c>
      <c r="EB329" s="109">
        <v>3418510.2523642899</v>
      </c>
      <c r="ED329" s="110">
        <v>90696</v>
      </c>
      <c r="EE329" s="111">
        <v>25942.10263321118</v>
      </c>
      <c r="EG329" s="112">
        <v>-61120.858878045139</v>
      </c>
      <c r="EI329" s="121">
        <v>14</v>
      </c>
      <c r="EJ329" s="77">
        <v>11244.844220172485</v>
      </c>
      <c r="EN329" s="114" t="s">
        <v>767</v>
      </c>
    </row>
    <row r="330" spans="1:144" hidden="1" x14ac:dyDescent="0.3">
      <c r="A330" s="81">
        <v>150000906</v>
      </c>
      <c r="B330" s="82" t="s">
        <v>768</v>
      </c>
      <c r="C330" s="490" t="s">
        <v>769</v>
      </c>
      <c r="D330" s="84">
        <v>3936.36</v>
      </c>
      <c r="E330" s="115">
        <v>3936.36</v>
      </c>
      <c r="F330" s="104">
        <v>436.6</v>
      </c>
      <c r="G330" s="104">
        <v>0</v>
      </c>
      <c r="H330" s="88">
        <v>48558.691135026238</v>
      </c>
      <c r="I330" s="88">
        <v>47790.297937692667</v>
      </c>
      <c r="J330" s="116">
        <v>-768.39319733357115</v>
      </c>
      <c r="K330" s="88">
        <v>12734.592900971904</v>
      </c>
      <c r="L330" s="88">
        <v>12407.308425616655</v>
      </c>
      <c r="M330" s="116">
        <v>-327.28447535524901</v>
      </c>
      <c r="N330" s="88">
        <v>22032.65613153037</v>
      </c>
      <c r="O330" s="88">
        <v>22031.850086304683</v>
      </c>
      <c r="P330" s="116">
        <v>-0.80604522568683024</v>
      </c>
      <c r="Q330" s="88">
        <v>5348.9671152659157</v>
      </c>
      <c r="R330" s="88">
        <v>5347.462598019436</v>
      </c>
      <c r="S330" s="116">
        <v>-1.5045172464797361</v>
      </c>
      <c r="T330" s="88">
        <v>3183.3466979633531</v>
      </c>
      <c r="U330" s="88">
        <v>2673.2170463693028</v>
      </c>
      <c r="V330" s="116">
        <v>-510.1296515940503</v>
      </c>
      <c r="W330" s="88">
        <v>37770.238045919948</v>
      </c>
      <c r="X330" s="88">
        <v>34041.49903576955</v>
      </c>
      <c r="Y330" s="116">
        <v>-3728.7390101503988</v>
      </c>
      <c r="Z330" s="88">
        <v>4250.4912000000004</v>
      </c>
      <c r="AA330" s="88">
        <v>0</v>
      </c>
      <c r="AB330" s="116">
        <v>-4250.4912000000004</v>
      </c>
      <c r="AC330" s="88">
        <v>82407.090280066725</v>
      </c>
      <c r="AD330" s="88">
        <v>93121.130019286808</v>
      </c>
      <c r="AE330" s="117">
        <v>10714.039739220083</v>
      </c>
      <c r="AF330" s="91">
        <v>216286.07350674446</v>
      </c>
      <c r="AG330" s="92">
        <v>217412.76514905912</v>
      </c>
      <c r="AH330" s="116">
        <v>1126.6916423146613</v>
      </c>
      <c r="AI330" s="88">
        <v>181696.47088098616</v>
      </c>
      <c r="AJ330" s="88">
        <v>179833.78679563635</v>
      </c>
      <c r="AK330" s="116">
        <v>-1862.6840853498143</v>
      </c>
      <c r="AL330" s="88">
        <v>0</v>
      </c>
      <c r="AM330" s="88">
        <v>0</v>
      </c>
      <c r="AN330" s="116">
        <v>0</v>
      </c>
      <c r="AO330" s="88">
        <v>14114.227666496032</v>
      </c>
      <c r="AP330" s="88">
        <v>13861.331029677924</v>
      </c>
      <c r="AQ330" s="116">
        <v>-252.89663681810816</v>
      </c>
      <c r="AR330" s="88">
        <v>294915.64261965756</v>
      </c>
      <c r="AS330" s="88">
        <v>329615.06530027033</v>
      </c>
      <c r="AT330" s="118">
        <v>34699.42268061277</v>
      </c>
      <c r="AU330" s="88">
        <v>9766.2143729147101</v>
      </c>
      <c r="AV330" s="88">
        <v>1586</v>
      </c>
      <c r="AW330" s="94">
        <v>-8180.2143729147101</v>
      </c>
      <c r="AX330" s="88">
        <v>18746.178908784179</v>
      </c>
      <c r="AY330" s="88">
        <v>6538</v>
      </c>
      <c r="AZ330" s="117">
        <v>-12208.178908784179</v>
      </c>
      <c r="BA330" s="88">
        <v>7936.917012237991</v>
      </c>
      <c r="BB330" s="88">
        <v>1485.2848737934137</v>
      </c>
      <c r="BC330" s="94">
        <v>-6451.6321384445773</v>
      </c>
      <c r="BD330" s="88">
        <v>12756.349614892126</v>
      </c>
      <c r="BE330" s="88">
        <v>546</v>
      </c>
      <c r="BF330" s="95">
        <v>-12210.349614892126</v>
      </c>
      <c r="BG330" s="88">
        <v>6255.4330790277982</v>
      </c>
      <c r="BH330" s="88">
        <v>13594</v>
      </c>
      <c r="BI330" s="94">
        <v>7338.5669209722018</v>
      </c>
      <c r="BJ330" s="88">
        <v>12404.532928004433</v>
      </c>
      <c r="BK330" s="88">
        <v>1481</v>
      </c>
      <c r="BL330" s="95">
        <v>-10923.532928004433</v>
      </c>
      <c r="BM330" s="88">
        <v>1062.6228000000001</v>
      </c>
      <c r="BN330" s="88">
        <v>0</v>
      </c>
      <c r="BO330" s="94">
        <v>-1062.6228000000001</v>
      </c>
      <c r="BP330" s="91">
        <v>68928.248715861235</v>
      </c>
      <c r="BQ330" s="96">
        <v>25230.284873793415</v>
      </c>
      <c r="BR330" s="94">
        <v>-43697.963842067824</v>
      </c>
      <c r="BS330" s="88">
        <v>190442.31044438403</v>
      </c>
      <c r="BT330" s="88">
        <v>225050.87191101367</v>
      </c>
      <c r="BU330" s="116">
        <v>34608.561466629646</v>
      </c>
      <c r="BV330" s="88">
        <v>180030.80077943893</v>
      </c>
      <c r="BW330" s="88">
        <v>193340.8127043714</v>
      </c>
      <c r="BX330" s="116">
        <v>13310.011924932478</v>
      </c>
      <c r="BY330" s="88">
        <v>41351.304701736211</v>
      </c>
      <c r="BZ330" s="88">
        <v>39533.484139005341</v>
      </c>
      <c r="CA330" s="116">
        <v>-1817.8205627308707</v>
      </c>
      <c r="CB330" s="88">
        <v>6155.4537992385258</v>
      </c>
      <c r="CC330" s="88">
        <v>6306.9431759708277</v>
      </c>
      <c r="CD330" s="116">
        <v>151.48937673230193</v>
      </c>
      <c r="CE330" s="88">
        <v>744.02079348264556</v>
      </c>
      <c r="CF330" s="88">
        <v>779.15020915323612</v>
      </c>
      <c r="CG330" s="116">
        <v>35.129415670590561</v>
      </c>
      <c r="CH330" s="88">
        <v>25318.593484876725</v>
      </c>
      <c r="CI330" s="88">
        <v>18329.364894673614</v>
      </c>
      <c r="CJ330" s="116">
        <v>-6989.2285902031108</v>
      </c>
      <c r="CK330" s="88">
        <v>30303.380367218258</v>
      </c>
      <c r="CL330" s="88">
        <v>29369.804610039282</v>
      </c>
      <c r="CM330" s="116">
        <v>-933.57575717897635</v>
      </c>
      <c r="CN330" s="88">
        <v>55621.973852094983</v>
      </c>
      <c r="CO330" s="96">
        <v>47699.169504712896</v>
      </c>
      <c r="CP330" s="116">
        <v>-7922.8043473820871</v>
      </c>
      <c r="CQ330" s="119">
        <v>1250286.5277601206</v>
      </c>
      <c r="CR330" s="77">
        <v>1278663.6647926646</v>
      </c>
      <c r="CS330" s="116">
        <v>28377.137032544008</v>
      </c>
      <c r="CT330" s="91">
        <v>1500343.8333121447</v>
      </c>
      <c r="CU330" s="98">
        <v>1534396.3977511975</v>
      </c>
      <c r="CV330" s="117">
        <v>34052.564439052716</v>
      </c>
      <c r="CW330" s="88">
        <v>43868.587788823381</v>
      </c>
      <c r="CX330" s="88">
        <v>9816.0233497706613</v>
      </c>
      <c r="CY330" s="116">
        <v>-34052.564439052716</v>
      </c>
      <c r="CZ330" s="99">
        <v>34052.56443905268</v>
      </c>
      <c r="DA330" s="8">
        <v>3</v>
      </c>
      <c r="DB330" s="100">
        <v>42932.83</v>
      </c>
      <c r="DC330" s="100">
        <v>0</v>
      </c>
      <c r="DD330" s="100">
        <v>13714.550000000003</v>
      </c>
      <c r="DE330" s="100">
        <v>0</v>
      </c>
      <c r="DF330" s="101">
        <v>55113.339395980351</v>
      </c>
      <c r="DG330" s="120">
        <v>18530549.053211614</v>
      </c>
      <c r="DH330" s="494">
        <v>17537.474640084307</v>
      </c>
      <c r="DI330" s="96">
        <f>VLOOKUP(A330,'[9]побудинковий звіт'!$A$9:$DQ$353,121,FALSE)</f>
        <v>0</v>
      </c>
      <c r="DJ330" s="103">
        <v>6.1892263626777879</v>
      </c>
      <c r="DK330" s="103">
        <v>7.5756691616216321</v>
      </c>
      <c r="DL330" s="103">
        <v>5.0288090620344281</v>
      </c>
      <c r="DM330" s="104">
        <v>29215.240135022046</v>
      </c>
      <c r="DN330" s="104">
        <v>0</v>
      </c>
      <c r="DO330" s="105">
        <v>29215.240135022046</v>
      </c>
      <c r="DP330" s="2"/>
      <c r="DQ330" s="104">
        <v>29218.28</v>
      </c>
      <c r="DR330" s="104">
        <v>0</v>
      </c>
      <c r="DS330" s="104">
        <v>29218.28</v>
      </c>
      <c r="DT330" s="106">
        <v>29301.590598475315</v>
      </c>
      <c r="DU330" s="104">
        <v>-83.31059847531651</v>
      </c>
      <c r="DV330" s="107">
        <v>1102</v>
      </c>
      <c r="DX330" s="77">
        <v>436612.66960262257</v>
      </c>
      <c r="DY330" s="77">
        <v>425814.42020887649</v>
      </c>
      <c r="DZ330" s="108">
        <v>13714.550000000003</v>
      </c>
      <c r="EB330" s="109">
        <v>3538987.7114358908</v>
      </c>
      <c r="ED330" s="110">
        <v>-46390</v>
      </c>
      <c r="EE330" s="111">
        <v>8723.3393959803507</v>
      </c>
      <c r="EG330" s="112">
        <v>7286.150284875439</v>
      </c>
      <c r="EI330" s="121">
        <v>9</v>
      </c>
      <c r="EJ330" s="77">
        <v>11417.369541452075</v>
      </c>
      <c r="EN330" s="114" t="s">
        <v>769</v>
      </c>
    </row>
    <row r="331" spans="1:144" hidden="1" x14ac:dyDescent="0.3">
      <c r="A331" s="81">
        <v>150000907</v>
      </c>
      <c r="B331" s="82" t="s">
        <v>770</v>
      </c>
      <c r="C331" s="490" t="s">
        <v>771</v>
      </c>
      <c r="D331" s="84">
        <v>6307.74</v>
      </c>
      <c r="E331" s="115">
        <v>6307.74</v>
      </c>
      <c r="F331" s="104">
        <v>689.99</v>
      </c>
      <c r="G331" s="104">
        <v>0</v>
      </c>
      <c r="H331" s="88">
        <v>115136.56159897242</v>
      </c>
      <c r="I331" s="88">
        <v>111567.791103929</v>
      </c>
      <c r="J331" s="116">
        <v>-3568.7704950434127</v>
      </c>
      <c r="K331" s="88">
        <v>19368.112386631052</v>
      </c>
      <c r="L331" s="88">
        <v>19796.672437481066</v>
      </c>
      <c r="M331" s="116">
        <v>428.56005085001379</v>
      </c>
      <c r="N331" s="88">
        <v>36006.784432452623</v>
      </c>
      <c r="O331" s="88">
        <v>36004.153828692477</v>
      </c>
      <c r="P331" s="116">
        <v>-2.6306037601461867</v>
      </c>
      <c r="Q331" s="88">
        <v>8481.2813577973538</v>
      </c>
      <c r="R331" s="88">
        <v>8480.1436613012811</v>
      </c>
      <c r="S331" s="116">
        <v>-1.1376964960727491</v>
      </c>
      <c r="T331" s="88">
        <v>4775.6827012273534</v>
      </c>
      <c r="U331" s="88">
        <v>3990.9441382722498</v>
      </c>
      <c r="V331" s="116">
        <v>-784.73856295510359</v>
      </c>
      <c r="W331" s="88">
        <v>40501.222940977939</v>
      </c>
      <c r="X331" s="88">
        <v>40668.675408412397</v>
      </c>
      <c r="Y331" s="116">
        <v>167.4524674344575</v>
      </c>
      <c r="Z331" s="88">
        <v>6812.7480000000005</v>
      </c>
      <c r="AA331" s="88">
        <v>0</v>
      </c>
      <c r="AB331" s="116">
        <v>-6812.7480000000005</v>
      </c>
      <c r="AC331" s="88">
        <v>132065.81594098263</v>
      </c>
      <c r="AD331" s="88">
        <v>149234.99886810506</v>
      </c>
      <c r="AE331" s="117">
        <v>17169.182927122427</v>
      </c>
      <c r="AF331" s="91">
        <v>363148.20935904136</v>
      </c>
      <c r="AG331" s="92">
        <v>369743.37944619358</v>
      </c>
      <c r="AH331" s="116">
        <v>6595.1700871522189</v>
      </c>
      <c r="AI331" s="88">
        <v>378533.78373886773</v>
      </c>
      <c r="AJ331" s="88">
        <v>374653.826283612</v>
      </c>
      <c r="AK331" s="116">
        <v>-3879.9574552557315</v>
      </c>
      <c r="AL331" s="88">
        <v>0</v>
      </c>
      <c r="AM331" s="88">
        <v>0</v>
      </c>
      <c r="AN331" s="116">
        <v>0</v>
      </c>
      <c r="AO331" s="88">
        <v>21278.319922101706</v>
      </c>
      <c r="AP331" s="88">
        <v>21156.335776343476</v>
      </c>
      <c r="AQ331" s="116">
        <v>-121.98414575822972</v>
      </c>
      <c r="AR331" s="88">
        <v>413759.39985955606</v>
      </c>
      <c r="AS331" s="88">
        <v>378437.1773479688</v>
      </c>
      <c r="AT331" s="118">
        <v>-35322.222511587257</v>
      </c>
      <c r="AU331" s="88">
        <v>27174.783022400359</v>
      </c>
      <c r="AV331" s="88">
        <v>1206.95</v>
      </c>
      <c r="AW331" s="94">
        <v>-25967.833022400358</v>
      </c>
      <c r="AX331" s="88">
        <v>31334.354286551599</v>
      </c>
      <c r="AY331" s="88">
        <v>42395.34</v>
      </c>
      <c r="AZ331" s="117">
        <v>11060.985713448397</v>
      </c>
      <c r="BA331" s="88">
        <v>25676.924904202111</v>
      </c>
      <c r="BB331" s="88">
        <v>29052.400000000001</v>
      </c>
      <c r="BC331" s="94">
        <v>3375.4750957978904</v>
      </c>
      <c r="BD331" s="88">
        <v>24058.227430830713</v>
      </c>
      <c r="BE331" s="88">
        <v>28017</v>
      </c>
      <c r="BF331" s="95">
        <v>3958.7725691692867</v>
      </c>
      <c r="BG331" s="88">
        <v>9996.8741185930758</v>
      </c>
      <c r="BH331" s="88">
        <v>1940.0536563199244</v>
      </c>
      <c r="BI331" s="94">
        <v>-8056.8204622731519</v>
      </c>
      <c r="BJ331" s="88">
        <v>17183.85744200752</v>
      </c>
      <c r="BK331" s="88">
        <v>11341.600981956075</v>
      </c>
      <c r="BL331" s="95">
        <v>-5842.2564600514452</v>
      </c>
      <c r="BM331" s="88">
        <v>1703.1870000000001</v>
      </c>
      <c r="BN331" s="88">
        <v>2997</v>
      </c>
      <c r="BO331" s="94">
        <v>1293.8129999999999</v>
      </c>
      <c r="BP331" s="91">
        <v>137128.20820458539</v>
      </c>
      <c r="BQ331" s="96">
        <v>116950.344638276</v>
      </c>
      <c r="BR331" s="94">
        <v>-20177.863566309388</v>
      </c>
      <c r="BS331" s="88">
        <v>210604.97477568383</v>
      </c>
      <c r="BT331" s="88">
        <v>293226.3574075409</v>
      </c>
      <c r="BU331" s="116">
        <v>82621.382631857065</v>
      </c>
      <c r="BV331" s="88">
        <v>156781.33318111862</v>
      </c>
      <c r="BW331" s="88">
        <v>162641.74735305691</v>
      </c>
      <c r="BX331" s="116">
        <v>5860.4141719382897</v>
      </c>
      <c r="BY331" s="88">
        <v>45588.209419215847</v>
      </c>
      <c r="BZ331" s="88">
        <v>42676.137350195873</v>
      </c>
      <c r="CA331" s="116">
        <v>-2912.0720690199742</v>
      </c>
      <c r="CB331" s="88">
        <v>10131.409922627359</v>
      </c>
      <c r="CC331" s="88">
        <v>10334.41063478366</v>
      </c>
      <c r="CD331" s="116">
        <v>203.00071215630123</v>
      </c>
      <c r="CE331" s="88">
        <v>1219.135195313323</v>
      </c>
      <c r="CF331" s="88">
        <v>1591.8374389754117</v>
      </c>
      <c r="CG331" s="116">
        <v>372.70224366208868</v>
      </c>
      <c r="CH331" s="88">
        <v>158137.45548543998</v>
      </c>
      <c r="CI331" s="88">
        <v>112643.7709961783</v>
      </c>
      <c r="CJ331" s="116">
        <v>-45493.684489261679</v>
      </c>
      <c r="CK331" s="88">
        <v>57886.347095387224</v>
      </c>
      <c r="CL331" s="88">
        <v>59977.905127851409</v>
      </c>
      <c r="CM331" s="116">
        <v>2091.5580324641851</v>
      </c>
      <c r="CN331" s="88">
        <v>216023.80258082721</v>
      </c>
      <c r="CO331" s="96">
        <v>172621.67612402971</v>
      </c>
      <c r="CP331" s="116">
        <v>-43402.126456797501</v>
      </c>
      <c r="CQ331" s="119">
        <v>1954196.786158938</v>
      </c>
      <c r="CR331" s="77">
        <v>1944033.2298009761</v>
      </c>
      <c r="CS331" s="116">
        <v>-10163.556357961847</v>
      </c>
      <c r="CT331" s="91">
        <v>2345036.1433907254</v>
      </c>
      <c r="CU331" s="98">
        <v>2332839.8757611713</v>
      </c>
      <c r="CV331" s="117">
        <v>-12196.26762955403</v>
      </c>
      <c r="CW331" s="88">
        <v>70304.65353434268</v>
      </c>
      <c r="CX331" s="88">
        <v>82500.921163897016</v>
      </c>
      <c r="CY331" s="116">
        <v>12196.267629554335</v>
      </c>
      <c r="CZ331" s="99">
        <v>-12196.267629554579</v>
      </c>
      <c r="DA331" s="8">
        <v>3</v>
      </c>
      <c r="DB331" s="100">
        <v>49940.32</v>
      </c>
      <c r="DC331" s="100">
        <v>0</v>
      </c>
      <c r="DD331" s="100">
        <v>6011.2099999999991</v>
      </c>
      <c r="DE331" s="100">
        <v>0</v>
      </c>
      <c r="DF331" s="101">
        <v>-8178.6311680877116</v>
      </c>
      <c r="DG331" s="120">
        <v>28984089.563100815</v>
      </c>
      <c r="DH331" s="494">
        <v>28102.569451535273</v>
      </c>
      <c r="DI331" s="96">
        <f>VLOOKUP(A331,'[9]побудинковий звіт'!$A$9:$DQ$353,121,FALSE)</f>
        <v>0</v>
      </c>
      <c r="DJ331" s="103">
        <v>5.3860259371296442</v>
      </c>
      <c r="DK331" s="103">
        <v>7.1563209055226125</v>
      </c>
      <c r="DL331" s="103">
        <v>4.8064439073401326</v>
      </c>
      <c r="DM331" s="104">
        <v>43918.725803359739</v>
      </c>
      <c r="DN331" s="104">
        <v>0</v>
      </c>
      <c r="DO331" s="105">
        <v>43918.725803359739</v>
      </c>
      <c r="DP331" s="2"/>
      <c r="DQ331" s="104">
        <v>43918.38</v>
      </c>
      <c r="DR331" s="104">
        <v>0</v>
      </c>
      <c r="DS331" s="104">
        <v>43918.38</v>
      </c>
      <c r="DT331" s="106">
        <v>44048.534845143069</v>
      </c>
      <c r="DU331" s="104">
        <v>-130.15484514307173</v>
      </c>
      <c r="DV331" s="107">
        <v>1511.2</v>
      </c>
      <c r="DX331" s="77">
        <v>661065.12967696972</v>
      </c>
      <c r="DY331" s="77">
        <v>594465.02638349379</v>
      </c>
      <c r="DZ331" s="108">
        <v>6011.2099999999991</v>
      </c>
      <c r="EB331" s="109">
        <v>4965112.7983146729</v>
      </c>
      <c r="ED331" s="110">
        <v>54762</v>
      </c>
      <c r="EE331" s="111">
        <v>46583.368831912288</v>
      </c>
      <c r="EG331" s="112">
        <v>-18992.483769719922</v>
      </c>
      <c r="EI331" s="121">
        <v>9</v>
      </c>
      <c r="EJ331" s="77">
        <v>13662.146429443661</v>
      </c>
      <c r="EN331" s="114" t="s">
        <v>771</v>
      </c>
    </row>
    <row r="332" spans="1:144" hidden="1" x14ac:dyDescent="0.3">
      <c r="A332" s="81">
        <v>150000908</v>
      </c>
      <c r="B332" s="82" t="s">
        <v>772</v>
      </c>
      <c r="C332" s="490" t="s">
        <v>773</v>
      </c>
      <c r="D332" s="84">
        <v>6324.72</v>
      </c>
      <c r="E332" s="115">
        <v>6280.52</v>
      </c>
      <c r="F332" s="104">
        <v>653.29</v>
      </c>
      <c r="G332" s="104">
        <v>44.2</v>
      </c>
      <c r="H332" s="88">
        <v>114805.05075663621</v>
      </c>
      <c r="I332" s="88">
        <v>111141.47394411542</v>
      </c>
      <c r="J332" s="116">
        <v>-3663.5768125207833</v>
      </c>
      <c r="K332" s="88">
        <v>19407.601904326963</v>
      </c>
      <c r="L332" s="88">
        <v>18902.127032106579</v>
      </c>
      <c r="M332" s="116">
        <v>-505.47487222038399</v>
      </c>
      <c r="N332" s="88">
        <v>36093.542855385807</v>
      </c>
      <c r="O332" s="88">
        <v>36100.945948438763</v>
      </c>
      <c r="P332" s="116">
        <v>7.4030930529552279</v>
      </c>
      <c r="Q332" s="88">
        <v>8476.9838738473663</v>
      </c>
      <c r="R332" s="88">
        <v>8474.8484210510051</v>
      </c>
      <c r="S332" s="116">
        <v>-2.1354527963612782</v>
      </c>
      <c r="T332" s="88">
        <v>4775.6827012273534</v>
      </c>
      <c r="U332" s="88">
        <v>3990.955066239645</v>
      </c>
      <c r="V332" s="116">
        <v>-784.72763498770837</v>
      </c>
      <c r="W332" s="88">
        <v>40793.940408549526</v>
      </c>
      <c r="X332" s="88">
        <v>38554.918836507473</v>
      </c>
      <c r="Y332" s="116">
        <v>-2239.0215720420529</v>
      </c>
      <c r="Z332" s="88">
        <v>6822.1764000000003</v>
      </c>
      <c r="AA332" s="88">
        <v>0</v>
      </c>
      <c r="AB332" s="116">
        <v>-6822.1764000000003</v>
      </c>
      <c r="AC332" s="88">
        <v>132452.75619890005</v>
      </c>
      <c r="AD332" s="88">
        <v>149595.20290673527</v>
      </c>
      <c r="AE332" s="117">
        <v>17142.446707835217</v>
      </c>
      <c r="AF332" s="91">
        <v>363627.73509887327</v>
      </c>
      <c r="AG332" s="92">
        <v>366760.47215519415</v>
      </c>
      <c r="AH332" s="116">
        <v>3132.7370563208824</v>
      </c>
      <c r="AI332" s="88">
        <v>378533.78373886773</v>
      </c>
      <c r="AJ332" s="88">
        <v>373790.84477301192</v>
      </c>
      <c r="AK332" s="116">
        <v>-4742.9389658558066</v>
      </c>
      <c r="AL332" s="88">
        <v>0</v>
      </c>
      <c r="AM332" s="88">
        <v>2481.6127499852887</v>
      </c>
      <c r="AN332" s="116">
        <v>2481.6127499852887</v>
      </c>
      <c r="AO332" s="88">
        <v>20885.951896041355</v>
      </c>
      <c r="AP332" s="88">
        <v>20734.591083672414</v>
      </c>
      <c r="AQ332" s="116">
        <v>-151.36081236894097</v>
      </c>
      <c r="AR332" s="88">
        <v>408908.77372432081</v>
      </c>
      <c r="AS332" s="88">
        <v>479433.06915652269</v>
      </c>
      <c r="AT332" s="118">
        <v>70524.295432201878</v>
      </c>
      <c r="AU332" s="88">
        <v>27218.068833319419</v>
      </c>
      <c r="AV332" s="88">
        <v>10294.51</v>
      </c>
      <c r="AW332" s="94">
        <v>-16923.558833319417</v>
      </c>
      <c r="AX332" s="88">
        <v>31397.945575513077</v>
      </c>
      <c r="AY332" s="88">
        <v>24422.63</v>
      </c>
      <c r="AZ332" s="117">
        <v>-6975.3155755130756</v>
      </c>
      <c r="BA332" s="88">
        <v>25001.717912140299</v>
      </c>
      <c r="BB332" s="88">
        <v>16531.7</v>
      </c>
      <c r="BC332" s="94">
        <v>-8470.017912140298</v>
      </c>
      <c r="BD332" s="88">
        <v>24063.965289522399</v>
      </c>
      <c r="BE332" s="88">
        <v>9411</v>
      </c>
      <c r="BF332" s="95">
        <v>-14652.965289522399</v>
      </c>
      <c r="BG332" s="88">
        <v>9996.8741185930758</v>
      </c>
      <c r="BH332" s="88">
        <v>890</v>
      </c>
      <c r="BI332" s="94">
        <v>-9106.8741185930758</v>
      </c>
      <c r="BJ332" s="88">
        <v>17332.215684688268</v>
      </c>
      <c r="BK332" s="88">
        <v>13512</v>
      </c>
      <c r="BL332" s="95">
        <v>-3820.2156846882681</v>
      </c>
      <c r="BM332" s="88">
        <v>1705.5441000000001</v>
      </c>
      <c r="BN332" s="88">
        <v>2878</v>
      </c>
      <c r="BO332" s="94">
        <v>1172.4558999999999</v>
      </c>
      <c r="BP332" s="91">
        <v>136716.33151377653</v>
      </c>
      <c r="BQ332" s="96">
        <v>77939.839999999997</v>
      </c>
      <c r="BR332" s="94">
        <v>-58776.491513776535</v>
      </c>
      <c r="BS332" s="88">
        <v>216148.57019121302</v>
      </c>
      <c r="BT332" s="88">
        <v>278518.3393414974</v>
      </c>
      <c r="BU332" s="116">
        <v>62369.769150284381</v>
      </c>
      <c r="BV332" s="88">
        <v>171897.72902813103</v>
      </c>
      <c r="BW332" s="88">
        <v>178366.72672847114</v>
      </c>
      <c r="BX332" s="116">
        <v>6468.9977003401145</v>
      </c>
      <c r="BY332" s="88">
        <v>45026.76995575372</v>
      </c>
      <c r="BZ332" s="88">
        <v>42419.067307549572</v>
      </c>
      <c r="CA332" s="116">
        <v>-2607.7026482041474</v>
      </c>
      <c r="CB332" s="88">
        <v>10724.530590205213</v>
      </c>
      <c r="CC332" s="88">
        <v>10944.63297702803</v>
      </c>
      <c r="CD332" s="116">
        <v>220.1023868228167</v>
      </c>
      <c r="CE332" s="88">
        <v>1291.1222258937291</v>
      </c>
      <c r="CF332" s="88">
        <v>3240.2691337791075</v>
      </c>
      <c r="CG332" s="116">
        <v>1949.1469078853784</v>
      </c>
      <c r="CH332" s="88">
        <v>90519.182122394239</v>
      </c>
      <c r="CI332" s="88">
        <v>69025.103371197183</v>
      </c>
      <c r="CJ332" s="116">
        <v>-21494.078751197056</v>
      </c>
      <c r="CK332" s="88">
        <v>54631.897353908374</v>
      </c>
      <c r="CL332" s="88">
        <v>55345.806282559308</v>
      </c>
      <c r="CM332" s="116">
        <v>713.90892865093338</v>
      </c>
      <c r="CN332" s="88">
        <v>145151.07947630261</v>
      </c>
      <c r="CO332" s="96">
        <v>124370.90965375649</v>
      </c>
      <c r="CP332" s="116">
        <v>-20780.169822546115</v>
      </c>
      <c r="CQ332" s="119">
        <v>1898912.3774393788</v>
      </c>
      <c r="CR332" s="77">
        <v>1959000.3750604687</v>
      </c>
      <c r="CS332" s="116">
        <v>60087.997621089919</v>
      </c>
      <c r="CT332" s="91">
        <v>2278694.8529272545</v>
      </c>
      <c r="CU332" s="98">
        <v>2350800.4500725623</v>
      </c>
      <c r="CV332" s="117">
        <v>72105.597145307809</v>
      </c>
      <c r="CW332" s="88">
        <v>68277.641876491645</v>
      </c>
      <c r="CX332" s="88">
        <v>-3827.9552688149415</v>
      </c>
      <c r="CY332" s="116">
        <v>-72105.597145306587</v>
      </c>
      <c r="CZ332" s="99">
        <v>72105.597145306645</v>
      </c>
      <c r="DA332" s="8">
        <v>3</v>
      </c>
      <c r="DB332" s="100">
        <v>80502.13</v>
      </c>
      <c r="DC332" s="100">
        <v>203.48</v>
      </c>
      <c r="DD332" s="100">
        <v>37691.960000000006</v>
      </c>
      <c r="DE332" s="100">
        <v>0</v>
      </c>
      <c r="DF332" s="101">
        <v>-60486.519906925038</v>
      </c>
      <c r="DG332" s="120">
        <v>28163669.937644955</v>
      </c>
      <c r="DH332" s="494">
        <v>27981.297499858323</v>
      </c>
      <c r="DI332" s="96">
        <f>VLOOKUP(A332,'[9]побудинковий звіт'!$A$9:$DQ$353,121,FALSE)</f>
        <v>0</v>
      </c>
      <c r="DJ332" s="103">
        <v>5.2437824865425959</v>
      </c>
      <c r="DK332" s="103">
        <v>6.9989410142182269</v>
      </c>
      <c r="DL332" s="103">
        <v>4.6037864559490425</v>
      </c>
      <c r="DM332" s="104">
        <v>42810.361504072651</v>
      </c>
      <c r="DN332" s="104">
        <v>203.48736135294769</v>
      </c>
      <c r="DO332" s="105">
        <v>43013.8488654256</v>
      </c>
      <c r="DP332" s="2"/>
      <c r="DQ332" s="104">
        <v>42810.17</v>
      </c>
      <c r="DR332" s="104">
        <v>203.48</v>
      </c>
      <c r="DS332" s="104">
        <v>43013.65</v>
      </c>
      <c r="DT332" s="106">
        <v>43140.983394091862</v>
      </c>
      <c r="DU332" s="104">
        <v>-127.3333940918601</v>
      </c>
      <c r="DV332" s="107">
        <v>1498.0000000000002</v>
      </c>
      <c r="DX332" s="77">
        <v>654750.12628571677</v>
      </c>
      <c r="DY332" s="77">
        <v>668847.49098782719</v>
      </c>
      <c r="DZ332" s="108">
        <v>37691.960000000006</v>
      </c>
      <c r="EB332" s="109">
        <v>4906905.2846918497</v>
      </c>
      <c r="ED332" s="110">
        <v>74490</v>
      </c>
      <c r="EE332" s="111">
        <v>14003.480093074962</v>
      </c>
      <c r="EG332" s="112">
        <v>166753.84911948023</v>
      </c>
      <c r="EI332" s="121">
        <v>9</v>
      </c>
      <c r="EJ332" s="77">
        <v>13452.785799583355</v>
      </c>
      <c r="EN332" s="114" t="s">
        <v>773</v>
      </c>
    </row>
    <row r="333" spans="1:144" hidden="1" x14ac:dyDescent="0.3">
      <c r="A333" s="81">
        <v>150000909</v>
      </c>
      <c r="B333" s="82" t="s">
        <v>774</v>
      </c>
      <c r="C333" s="490" t="s">
        <v>775</v>
      </c>
      <c r="D333" s="84">
        <v>6335.19</v>
      </c>
      <c r="E333" s="115">
        <v>6335.19</v>
      </c>
      <c r="F333" s="104">
        <v>691.97</v>
      </c>
      <c r="G333" s="104">
        <v>0</v>
      </c>
      <c r="H333" s="88">
        <v>114741.56868451326</v>
      </c>
      <c r="I333" s="88">
        <v>111130.5587345012</v>
      </c>
      <c r="J333" s="116">
        <v>-3611.0099500120559</v>
      </c>
      <c r="K333" s="88">
        <v>19300.908971359382</v>
      </c>
      <c r="L333" s="88">
        <v>18800.446841033605</v>
      </c>
      <c r="M333" s="116">
        <v>-500.46213032577725</v>
      </c>
      <c r="N333" s="88">
        <v>36190.92329846113</v>
      </c>
      <c r="O333" s="88">
        <v>36191.279398112492</v>
      </c>
      <c r="P333" s="116">
        <v>0.35609965136245592</v>
      </c>
      <c r="Q333" s="88">
        <v>8757.953318377844</v>
      </c>
      <c r="R333" s="88">
        <v>8747.5061246440382</v>
      </c>
      <c r="S333" s="116">
        <v>-10.447193733805761</v>
      </c>
      <c r="T333" s="88">
        <v>4775.6827012273534</v>
      </c>
      <c r="U333" s="88">
        <v>3990.955066239645</v>
      </c>
      <c r="V333" s="116">
        <v>-784.72763498770837</v>
      </c>
      <c r="W333" s="88">
        <v>40018.706415323912</v>
      </c>
      <c r="X333" s="88">
        <v>36906.01595069551</v>
      </c>
      <c r="Y333" s="116">
        <v>-3112.690464628402</v>
      </c>
      <c r="Z333" s="88">
        <v>6842.3616000000002</v>
      </c>
      <c r="AA333" s="88">
        <v>0</v>
      </c>
      <c r="AB333" s="116">
        <v>-6842.3616000000002</v>
      </c>
      <c r="AC333" s="88">
        <v>132640.37150071954</v>
      </c>
      <c r="AD333" s="88">
        <v>149886.20524492543</v>
      </c>
      <c r="AE333" s="117">
        <v>17245.833744205884</v>
      </c>
      <c r="AF333" s="91">
        <v>363268.47648998245</v>
      </c>
      <c r="AG333" s="92">
        <v>365652.96736015193</v>
      </c>
      <c r="AH333" s="116">
        <v>2384.4908701694803</v>
      </c>
      <c r="AI333" s="88">
        <v>226604.911063534</v>
      </c>
      <c r="AJ333" s="88">
        <v>224282.60086184723</v>
      </c>
      <c r="AK333" s="116">
        <v>-2322.3102016867779</v>
      </c>
      <c r="AL333" s="88">
        <v>8511.0703425000011</v>
      </c>
      <c r="AM333" s="88">
        <v>1046.4295748430761</v>
      </c>
      <c r="AN333" s="116">
        <v>-7464.6407676569252</v>
      </c>
      <c r="AO333" s="88">
        <v>21284.751333440254</v>
      </c>
      <c r="AP333" s="88">
        <v>20845.950261897568</v>
      </c>
      <c r="AQ333" s="116">
        <v>-438.80107154268626</v>
      </c>
      <c r="AR333" s="88">
        <v>408040.83912053076</v>
      </c>
      <c r="AS333" s="88">
        <v>305988.45200247399</v>
      </c>
      <c r="AT333" s="118">
        <v>-102052.38711805677</v>
      </c>
      <c r="AU333" s="88">
        <v>27034.196073926338</v>
      </c>
      <c r="AV333" s="88">
        <v>11736.95</v>
      </c>
      <c r="AW333" s="94">
        <v>-15297.246073926337</v>
      </c>
      <c r="AX333" s="88">
        <v>31226.868307381141</v>
      </c>
      <c r="AY333" s="88">
        <v>36199.599999999999</v>
      </c>
      <c r="AZ333" s="117">
        <v>4972.7316926188578</v>
      </c>
      <c r="BA333" s="88">
        <v>25829.659794155563</v>
      </c>
      <c r="BB333" s="88">
        <v>40847</v>
      </c>
      <c r="BC333" s="94">
        <v>15017.340205844437</v>
      </c>
      <c r="BD333" s="88">
        <v>24376.207283816831</v>
      </c>
      <c r="BE333" s="88">
        <v>25973.27</v>
      </c>
      <c r="BF333" s="95">
        <v>1597.062716183169</v>
      </c>
      <c r="BG333" s="88">
        <v>9996.8741185930758</v>
      </c>
      <c r="BH333" s="88">
        <v>7501.5</v>
      </c>
      <c r="BI333" s="94">
        <v>-2495.3741185930758</v>
      </c>
      <c r="BJ333" s="88">
        <v>16924.181220163042</v>
      </c>
      <c r="BK333" s="88">
        <v>5328</v>
      </c>
      <c r="BL333" s="95">
        <v>-11596.181220163042</v>
      </c>
      <c r="BM333" s="88">
        <v>1710.5904</v>
      </c>
      <c r="BN333" s="88">
        <v>0</v>
      </c>
      <c r="BO333" s="94">
        <v>-1710.5904</v>
      </c>
      <c r="BP333" s="91">
        <v>137098.57719803599</v>
      </c>
      <c r="BQ333" s="96">
        <v>127586.32</v>
      </c>
      <c r="BR333" s="94">
        <v>-9512.2571980359789</v>
      </c>
      <c r="BS333" s="88">
        <v>213747.60146936757</v>
      </c>
      <c r="BT333" s="88">
        <v>275137.94220900448</v>
      </c>
      <c r="BU333" s="116">
        <v>61390.340739636915</v>
      </c>
      <c r="BV333" s="88">
        <v>176264.76794645074</v>
      </c>
      <c r="BW333" s="88">
        <v>181866.30102658118</v>
      </c>
      <c r="BX333" s="116">
        <v>5601.5330801304372</v>
      </c>
      <c r="BY333" s="88">
        <v>47771.84988817558</v>
      </c>
      <c r="BZ333" s="88">
        <v>42018.270306004008</v>
      </c>
      <c r="CA333" s="116">
        <v>-5753.5795821715728</v>
      </c>
      <c r="CB333" s="88">
        <v>10720.582946757972</v>
      </c>
      <c r="CC333" s="88">
        <v>10942.008364803323</v>
      </c>
      <c r="CD333" s="116">
        <v>221.42541804535176</v>
      </c>
      <c r="CE333" s="88">
        <v>1290.812604256824</v>
      </c>
      <c r="CF333" s="88">
        <v>0</v>
      </c>
      <c r="CG333" s="116">
        <v>-1290.812604256824</v>
      </c>
      <c r="CH333" s="88">
        <v>61558.936344841452</v>
      </c>
      <c r="CI333" s="88">
        <v>66125.59703991664</v>
      </c>
      <c r="CJ333" s="116">
        <v>4566.6606950751884</v>
      </c>
      <c r="CK333" s="88">
        <v>83435.968932200558</v>
      </c>
      <c r="CL333" s="88">
        <v>99190.840598722541</v>
      </c>
      <c r="CM333" s="116">
        <v>15754.871666521984</v>
      </c>
      <c r="CN333" s="88">
        <v>144994.90527704201</v>
      </c>
      <c r="CO333" s="96">
        <v>165316.43763863918</v>
      </c>
      <c r="CP333" s="116">
        <v>20321.532361597172</v>
      </c>
      <c r="CQ333" s="119">
        <v>1759599.1456800741</v>
      </c>
      <c r="CR333" s="77">
        <v>1720683.6796062458</v>
      </c>
      <c r="CS333" s="116">
        <v>-38915.466073828284</v>
      </c>
      <c r="CT333" s="91">
        <v>2111518.974816089</v>
      </c>
      <c r="CU333" s="98">
        <v>2064820.4155274949</v>
      </c>
      <c r="CV333" s="117">
        <v>-46698.559288594173</v>
      </c>
      <c r="CW333" s="88">
        <v>62447.533825711544</v>
      </c>
      <c r="CX333" s="88">
        <v>109146.09311430535</v>
      </c>
      <c r="CY333" s="116">
        <v>46698.559288593802</v>
      </c>
      <c r="CZ333" s="99">
        <v>-46698.559288593817</v>
      </c>
      <c r="DA333" s="8">
        <v>3</v>
      </c>
      <c r="DB333" s="100">
        <v>120100.6</v>
      </c>
      <c r="DC333" s="100">
        <v>0</v>
      </c>
      <c r="DD333" s="100">
        <v>79663.040000000008</v>
      </c>
      <c r="DE333" s="100">
        <v>0</v>
      </c>
      <c r="DF333" s="101">
        <v>10758.305046991212</v>
      </c>
      <c r="DG333" s="120">
        <v>26087598.103701606</v>
      </c>
      <c r="DH333" s="494">
        <v>28224.866111106632</v>
      </c>
      <c r="DI333" s="96">
        <f>VLOOKUP(A333,'[9]побудинковий звіт'!$A$9:$DQ$353,121,FALSE)</f>
        <v>0</v>
      </c>
      <c r="DJ333" s="103">
        <v>5.2080976301342128</v>
      </c>
      <c r="DK333" s="103">
        <v>6.5253518145646332</v>
      </c>
      <c r="DL333" s="103">
        <v>4.551304042874766</v>
      </c>
      <c r="DM333" s="104">
        <v>40427.843184111392</v>
      </c>
      <c r="DN333" s="104">
        <v>0</v>
      </c>
      <c r="DO333" s="105">
        <v>40427.843184111392</v>
      </c>
      <c r="DP333" s="2"/>
      <c r="DQ333" s="104">
        <v>40437.56</v>
      </c>
      <c r="DR333" s="104">
        <v>0</v>
      </c>
      <c r="DS333" s="104">
        <v>40437.56</v>
      </c>
      <c r="DT333" s="106">
        <v>40547.334346231924</v>
      </c>
      <c r="DU333" s="104">
        <v>-109.77434623192676</v>
      </c>
      <c r="DV333" s="107">
        <v>1432.0000000000002</v>
      </c>
      <c r="DX333" s="77">
        <v>654167.2995822801</v>
      </c>
      <c r="DY333" s="77">
        <v>520289.72640296875</v>
      </c>
      <c r="DZ333" s="108">
        <v>79663.040000000008</v>
      </c>
      <c r="EB333" s="109">
        <v>4896490.0694463691</v>
      </c>
      <c r="ED333" s="110">
        <v>-22231</v>
      </c>
      <c r="EE333" s="111">
        <v>-11472.694953008788</v>
      </c>
      <c r="EG333" s="112">
        <v>45540.932300624503</v>
      </c>
      <c r="EI333" s="121">
        <v>9</v>
      </c>
      <c r="EJ333" s="77">
        <v>13422.098385278203</v>
      </c>
      <c r="EN333" s="114" t="s">
        <v>775</v>
      </c>
    </row>
    <row r="334" spans="1:144" hidden="1" x14ac:dyDescent="0.3">
      <c r="A334" s="81">
        <v>150000910</v>
      </c>
      <c r="B334" s="82" t="s">
        <v>776</v>
      </c>
      <c r="C334" s="490" t="s">
        <v>777</v>
      </c>
      <c r="D334" s="84">
        <v>6347.35</v>
      </c>
      <c r="E334" s="115">
        <v>6232.25</v>
      </c>
      <c r="F334" s="104">
        <v>576.05999999999995</v>
      </c>
      <c r="G334" s="104">
        <v>115.1</v>
      </c>
      <c r="H334" s="88">
        <v>114205.8250453099</v>
      </c>
      <c r="I334" s="88">
        <v>110854.21813827142</v>
      </c>
      <c r="J334" s="116">
        <v>-3351.6069070384838</v>
      </c>
      <c r="K334" s="88">
        <v>19334.422850645722</v>
      </c>
      <c r="L334" s="88">
        <v>18833.066444144839</v>
      </c>
      <c r="M334" s="116">
        <v>-501.35640650088317</v>
      </c>
      <c r="N334" s="88">
        <v>36190.92329846113</v>
      </c>
      <c r="O334" s="88">
        <v>36196.877425616491</v>
      </c>
      <c r="P334" s="116">
        <v>5.9541271553607658</v>
      </c>
      <c r="Q334" s="88">
        <v>8538.0443309000875</v>
      </c>
      <c r="R334" s="88">
        <v>8546.4202653141765</v>
      </c>
      <c r="S334" s="116">
        <v>8.375934414088988</v>
      </c>
      <c r="T334" s="88">
        <v>4775.6827012273534</v>
      </c>
      <c r="U334" s="88">
        <v>3990.955066239645</v>
      </c>
      <c r="V334" s="116">
        <v>-784.72763498770837</v>
      </c>
      <c r="W334" s="88">
        <v>40304.987136387936</v>
      </c>
      <c r="X334" s="88">
        <v>39175.103809796223</v>
      </c>
      <c r="Y334" s="116">
        <v>-1129.8833265917128</v>
      </c>
      <c r="Z334" s="88">
        <v>6855.03</v>
      </c>
      <c r="AA334" s="88">
        <v>0</v>
      </c>
      <c r="AB334" s="116">
        <v>-6855.03</v>
      </c>
      <c r="AC334" s="88">
        <v>133176.60935987491</v>
      </c>
      <c r="AD334" s="88">
        <v>150170.10991436921</v>
      </c>
      <c r="AE334" s="117">
        <v>16993.500554494298</v>
      </c>
      <c r="AF334" s="91">
        <v>363381.52472280705</v>
      </c>
      <c r="AG334" s="92">
        <v>367766.75106375199</v>
      </c>
      <c r="AH334" s="116">
        <v>4385.226340944937</v>
      </c>
      <c r="AI334" s="88">
        <v>226604.911063534</v>
      </c>
      <c r="AJ334" s="88">
        <v>223955.07383930986</v>
      </c>
      <c r="AK334" s="116">
        <v>-2649.8372242241458</v>
      </c>
      <c r="AL334" s="88">
        <v>8511.0703425000011</v>
      </c>
      <c r="AM334" s="88">
        <v>5615.2428711880075</v>
      </c>
      <c r="AN334" s="116">
        <v>-2895.8274713119936</v>
      </c>
      <c r="AO334" s="88">
        <v>20890.324260346075</v>
      </c>
      <c r="AP334" s="88">
        <v>20301.796892779064</v>
      </c>
      <c r="AQ334" s="116">
        <v>-588.52736756701051</v>
      </c>
      <c r="AR334" s="88">
        <v>407325.82864305866</v>
      </c>
      <c r="AS334" s="88">
        <v>427941.00232659653</v>
      </c>
      <c r="AT334" s="118">
        <v>20615.173683537869</v>
      </c>
      <c r="AU334" s="88">
        <v>26999.989780426735</v>
      </c>
      <c r="AV334" s="88">
        <v>9752.619999999999</v>
      </c>
      <c r="AW334" s="94">
        <v>-17247.369780426736</v>
      </c>
      <c r="AX334" s="88">
        <v>31281.085855763868</v>
      </c>
      <c r="AY334" s="88">
        <v>25140.33</v>
      </c>
      <c r="AZ334" s="117">
        <v>-6140.7558557638658</v>
      </c>
      <c r="BA334" s="88">
        <v>25829.659794155563</v>
      </c>
      <c r="BB334" s="88">
        <v>19128</v>
      </c>
      <c r="BC334" s="94">
        <v>-6701.6597941555628</v>
      </c>
      <c r="BD334" s="88">
        <v>24224.935687481477</v>
      </c>
      <c r="BE334" s="88">
        <v>12868.4</v>
      </c>
      <c r="BF334" s="95">
        <v>-11356.535687481477</v>
      </c>
      <c r="BG334" s="88">
        <v>9996.8741185930758</v>
      </c>
      <c r="BH334" s="88">
        <v>874</v>
      </c>
      <c r="BI334" s="94">
        <v>-9122.8741185930758</v>
      </c>
      <c r="BJ334" s="88">
        <v>17053.337847168183</v>
      </c>
      <c r="BK334" s="88">
        <v>13949.722776164459</v>
      </c>
      <c r="BL334" s="95">
        <v>-3103.6150710037236</v>
      </c>
      <c r="BM334" s="88">
        <v>1713.7574999999999</v>
      </c>
      <c r="BN334" s="88">
        <v>6462</v>
      </c>
      <c r="BO334" s="94">
        <v>4748.2425000000003</v>
      </c>
      <c r="BP334" s="91">
        <v>137099.64058358892</v>
      </c>
      <c r="BQ334" s="96">
        <v>88175.072776164452</v>
      </c>
      <c r="BR334" s="94">
        <v>-48924.567807424464</v>
      </c>
      <c r="BS334" s="88">
        <v>214048.27590414652</v>
      </c>
      <c r="BT334" s="88">
        <v>275936.42880875041</v>
      </c>
      <c r="BU334" s="116">
        <v>61888.152904603892</v>
      </c>
      <c r="BV334" s="88">
        <v>154209.19390966214</v>
      </c>
      <c r="BW334" s="88">
        <v>159512.95780320416</v>
      </c>
      <c r="BX334" s="116">
        <v>5303.7638935420255</v>
      </c>
      <c r="BY334" s="88">
        <v>47995.106866182963</v>
      </c>
      <c r="BZ334" s="88">
        <v>41857.157450563071</v>
      </c>
      <c r="CA334" s="116">
        <v>-6137.9494156198925</v>
      </c>
      <c r="CB334" s="88">
        <v>9982.2119164302567</v>
      </c>
      <c r="CC334" s="88">
        <v>10176.933901301245</v>
      </c>
      <c r="CD334" s="116">
        <v>194.72198487098831</v>
      </c>
      <c r="CE334" s="88">
        <v>1200.557897099025</v>
      </c>
      <c r="CF334" s="88">
        <v>773.52699700571611</v>
      </c>
      <c r="CG334" s="116">
        <v>-427.0309000933089</v>
      </c>
      <c r="CH334" s="88">
        <v>134187.6247779752</v>
      </c>
      <c r="CI334" s="88">
        <v>117651.6280915415</v>
      </c>
      <c r="CJ334" s="116">
        <v>-16535.996686433704</v>
      </c>
      <c r="CK334" s="88">
        <v>58737.79452100346</v>
      </c>
      <c r="CL334" s="88">
        <v>60689.832126411522</v>
      </c>
      <c r="CM334" s="116">
        <v>1952.0376054080625</v>
      </c>
      <c r="CN334" s="88">
        <v>192925.41929897867</v>
      </c>
      <c r="CO334" s="96">
        <v>178341.46021795302</v>
      </c>
      <c r="CP334" s="116">
        <v>-14583.959081025649</v>
      </c>
      <c r="CQ334" s="119">
        <v>1784174.0654083344</v>
      </c>
      <c r="CR334" s="77">
        <v>1800353.4049485675</v>
      </c>
      <c r="CS334" s="116">
        <v>16179.339540233137</v>
      </c>
      <c r="CT334" s="91">
        <v>2141008.878490001</v>
      </c>
      <c r="CU334" s="98">
        <v>2160424.0859382809</v>
      </c>
      <c r="CV334" s="117">
        <v>19415.207448279951</v>
      </c>
      <c r="CW334" s="88">
        <v>64508.98192844852</v>
      </c>
      <c r="CX334" s="88">
        <v>45093.774480168577</v>
      </c>
      <c r="CY334" s="116">
        <v>-19415.207448279943</v>
      </c>
      <c r="CZ334" s="99">
        <v>19415.207448279747</v>
      </c>
      <c r="DA334" s="8">
        <v>3</v>
      </c>
      <c r="DB334" s="100">
        <v>76757.710000000006</v>
      </c>
      <c r="DC334" s="100">
        <v>539.41999999999996</v>
      </c>
      <c r="DD334" s="100">
        <v>37503.550000000003</v>
      </c>
      <c r="DE334" s="100">
        <v>0</v>
      </c>
      <c r="DF334" s="101">
        <v>15834.641803115141</v>
      </c>
      <c r="DG334" s="120">
        <v>26466214.325021394</v>
      </c>
      <c r="DH334" s="494">
        <v>27766.24249958475</v>
      </c>
      <c r="DI334" s="96">
        <f>VLOOKUP(A334,'[9]побудинковий звіт'!$A$9:$DQ$353,121,FALSE)</f>
        <v>0</v>
      </c>
      <c r="DJ334" s="103">
        <v>5.2631576008344529</v>
      </c>
      <c r="DK334" s="103">
        <v>6.404074630678072</v>
      </c>
      <c r="DL334" s="103">
        <v>4.6865611955464042</v>
      </c>
      <c r="DM334" s="104">
        <v>39254.557452831701</v>
      </c>
      <c r="DN334" s="104">
        <v>539.42319360739111</v>
      </c>
      <c r="DO334" s="105">
        <v>39793.980646439093</v>
      </c>
      <c r="DP334" s="2"/>
      <c r="DQ334" s="104">
        <v>39254.800000000003</v>
      </c>
      <c r="DR334" s="104">
        <v>539.41999999999996</v>
      </c>
      <c r="DS334" s="104">
        <v>39794.22</v>
      </c>
      <c r="DT334" s="106">
        <v>39911.598323226593</v>
      </c>
      <c r="DU334" s="104">
        <v>-117.37832322659233</v>
      </c>
      <c r="DV334" s="107">
        <v>1432.0000000000002</v>
      </c>
      <c r="DX334" s="77">
        <v>653310.56307197711</v>
      </c>
      <c r="DY334" s="77">
        <v>619339.2901233132</v>
      </c>
      <c r="DZ334" s="108">
        <v>37503.550000000003</v>
      </c>
      <c r="EB334" s="109">
        <v>4887909.9437167039</v>
      </c>
      <c r="ED334" s="110">
        <v>44811</v>
      </c>
      <c r="EE334" s="111">
        <v>60645.641803115141</v>
      </c>
      <c r="EG334" s="112">
        <v>-61725.675027022167</v>
      </c>
      <c r="EI334" s="121">
        <v>9</v>
      </c>
      <c r="EJ334" s="77">
        <v>13463.837393296897</v>
      </c>
      <c r="EN334" s="114" t="s">
        <v>777</v>
      </c>
    </row>
    <row r="335" spans="1:144" hidden="1" x14ac:dyDescent="0.3">
      <c r="A335" s="81">
        <v>150000911</v>
      </c>
      <c r="B335" s="82" t="s">
        <v>778</v>
      </c>
      <c r="C335" s="490" t="s">
        <v>779</v>
      </c>
      <c r="D335" s="84">
        <v>5864.08</v>
      </c>
      <c r="E335" s="115">
        <v>5864.08</v>
      </c>
      <c r="F335" s="104"/>
      <c r="G335" s="104">
        <v>0</v>
      </c>
      <c r="H335" s="88">
        <v>91684.120718236765</v>
      </c>
      <c r="I335" s="88">
        <v>89168.003223711552</v>
      </c>
      <c r="J335" s="116">
        <v>-2516.1174945252133</v>
      </c>
      <c r="K335" s="88">
        <v>18811.391129274482</v>
      </c>
      <c r="L335" s="88">
        <v>18354.293551691408</v>
      </c>
      <c r="M335" s="116">
        <v>-457.09757758307387</v>
      </c>
      <c r="N335" s="88">
        <v>38366.429522407932</v>
      </c>
      <c r="O335" s="88">
        <v>38368.959585820958</v>
      </c>
      <c r="P335" s="116">
        <v>2.5300634130253457</v>
      </c>
      <c r="Q335" s="88">
        <v>0</v>
      </c>
      <c r="R335" s="88">
        <v>0</v>
      </c>
      <c r="S335" s="116">
        <v>0</v>
      </c>
      <c r="T335" s="88">
        <v>8176.4763300509085</v>
      </c>
      <c r="U335" s="88">
        <v>6766.3135692255028</v>
      </c>
      <c r="V335" s="116">
        <v>-1410.1627608254057</v>
      </c>
      <c r="W335" s="88">
        <v>78850.924280776191</v>
      </c>
      <c r="X335" s="88">
        <v>78262.472585850046</v>
      </c>
      <c r="Y335" s="116">
        <v>-588.45169492614514</v>
      </c>
      <c r="Z335" s="88">
        <v>6333.2064</v>
      </c>
      <c r="AA335" s="88">
        <v>0</v>
      </c>
      <c r="AB335" s="116">
        <v>-6333.2064</v>
      </c>
      <c r="AC335" s="88">
        <v>122773.33734697029</v>
      </c>
      <c r="AD335" s="88">
        <v>138737.37558708063</v>
      </c>
      <c r="AE335" s="117">
        <v>15964.038240110342</v>
      </c>
      <c r="AF335" s="91">
        <v>364995.88572771661</v>
      </c>
      <c r="AG335" s="92">
        <v>369657.41810338013</v>
      </c>
      <c r="AH335" s="116">
        <v>4661.5323756635189</v>
      </c>
      <c r="AI335" s="88">
        <v>0</v>
      </c>
      <c r="AJ335" s="88">
        <v>0</v>
      </c>
      <c r="AK335" s="116">
        <v>0</v>
      </c>
      <c r="AL335" s="88">
        <v>0</v>
      </c>
      <c r="AM335" s="88">
        <v>0</v>
      </c>
      <c r="AN335" s="116">
        <v>0</v>
      </c>
      <c r="AO335" s="88">
        <v>41820.22235904984</v>
      </c>
      <c r="AP335" s="88">
        <v>59730.05579243799</v>
      </c>
      <c r="AQ335" s="116">
        <v>17909.83343338815</v>
      </c>
      <c r="AR335" s="88">
        <v>409107.58172016614</v>
      </c>
      <c r="AS335" s="88">
        <v>379238.44026142347</v>
      </c>
      <c r="AT335" s="118">
        <v>-29869.14145874267</v>
      </c>
      <c r="AU335" s="88">
        <v>26289.481788778434</v>
      </c>
      <c r="AV335" s="88">
        <v>23643.990422449999</v>
      </c>
      <c r="AW335" s="94">
        <v>-2645.4913663284351</v>
      </c>
      <c r="AX335" s="88">
        <v>36706.827034972943</v>
      </c>
      <c r="AY335" s="88">
        <v>16369.548307674242</v>
      </c>
      <c r="AZ335" s="117">
        <v>-20337.278727298701</v>
      </c>
      <c r="BA335" s="88">
        <v>13390.497058216055</v>
      </c>
      <c r="BB335" s="88">
        <v>36510.354612681724</v>
      </c>
      <c r="BC335" s="94">
        <v>23119.857554465671</v>
      </c>
      <c r="BD335" s="88">
        <v>0</v>
      </c>
      <c r="BE335" s="88">
        <v>0</v>
      </c>
      <c r="BF335" s="95">
        <v>0</v>
      </c>
      <c r="BG335" s="88">
        <v>19741.755194960177</v>
      </c>
      <c r="BH335" s="88">
        <v>0</v>
      </c>
      <c r="BI335" s="94">
        <v>-19741.755194960177</v>
      </c>
      <c r="BJ335" s="88">
        <v>32205.820123272311</v>
      </c>
      <c r="BK335" s="88">
        <v>4839</v>
      </c>
      <c r="BL335" s="95">
        <v>-27366.820123272311</v>
      </c>
      <c r="BM335" s="88">
        <v>1583.3016</v>
      </c>
      <c r="BN335" s="88">
        <v>5998.03</v>
      </c>
      <c r="BO335" s="94">
        <v>4414.7284</v>
      </c>
      <c r="BP335" s="91">
        <v>129917.68280019992</v>
      </c>
      <c r="BQ335" s="96">
        <v>87360.923342805967</v>
      </c>
      <c r="BR335" s="94">
        <v>-42556.759457393957</v>
      </c>
      <c r="BS335" s="88">
        <v>205127.49729842006</v>
      </c>
      <c r="BT335" s="88">
        <v>301077.98225436819</v>
      </c>
      <c r="BU335" s="116">
        <v>95950.484955948137</v>
      </c>
      <c r="BV335" s="88">
        <v>146824.11448134831</v>
      </c>
      <c r="BW335" s="88">
        <v>144780.86403366574</v>
      </c>
      <c r="BX335" s="116">
        <v>-2043.2504476825707</v>
      </c>
      <c r="BY335" s="88">
        <v>47651.865435318934</v>
      </c>
      <c r="BZ335" s="88">
        <v>38940.672537399012</v>
      </c>
      <c r="CA335" s="116">
        <v>-8711.192897919922</v>
      </c>
      <c r="CB335" s="88">
        <v>11348.375439656269</v>
      </c>
      <c r="CC335" s="88">
        <v>11675.58748160892</v>
      </c>
      <c r="CD335" s="116">
        <v>327.21204195265091</v>
      </c>
      <c r="CE335" s="88">
        <v>1377.3518517717637</v>
      </c>
      <c r="CF335" s="88">
        <v>8361.2147099130143</v>
      </c>
      <c r="CG335" s="116">
        <v>6983.8628581412504</v>
      </c>
      <c r="CH335" s="88">
        <v>63476.572235052729</v>
      </c>
      <c r="CI335" s="88">
        <v>43517.97415851555</v>
      </c>
      <c r="CJ335" s="116">
        <v>-19958.598076537179</v>
      </c>
      <c r="CK335" s="88">
        <v>0</v>
      </c>
      <c r="CL335" s="88">
        <v>0</v>
      </c>
      <c r="CM335" s="116">
        <v>0</v>
      </c>
      <c r="CN335" s="88">
        <v>63476.572235052729</v>
      </c>
      <c r="CO335" s="96">
        <v>43517.97415851555</v>
      </c>
      <c r="CP335" s="116">
        <v>-19958.598076537179</v>
      </c>
      <c r="CQ335" s="119">
        <v>1421647.1493487007</v>
      </c>
      <c r="CR335" s="77">
        <v>1444341.1326755178</v>
      </c>
      <c r="CS335" s="116">
        <v>22693.983326817164</v>
      </c>
      <c r="CT335" s="91">
        <v>1705976.5792184407</v>
      </c>
      <c r="CU335" s="98">
        <v>1733209.3592106213</v>
      </c>
      <c r="CV335" s="117">
        <v>27232.779992180644</v>
      </c>
      <c r="CW335" s="88">
        <v>82480.181820366372</v>
      </c>
      <c r="CX335" s="88">
        <v>55247.40182818551</v>
      </c>
      <c r="CY335" s="116">
        <v>-27232.779992180862</v>
      </c>
      <c r="CZ335" s="99">
        <v>27232.779992180927</v>
      </c>
      <c r="DA335" s="8">
        <v>3</v>
      </c>
      <c r="DB335" s="100">
        <v>78280.34</v>
      </c>
      <c r="DC335" s="100">
        <v>0</v>
      </c>
      <c r="DD335" s="100">
        <v>45552.679999999993</v>
      </c>
      <c r="DE335" s="100">
        <v>0</v>
      </c>
      <c r="DF335" s="101">
        <v>34500.365588630782</v>
      </c>
      <c r="DG335" s="120">
        <v>21461481.132465683</v>
      </c>
      <c r="DH335" s="494">
        <v>26125.952475745507</v>
      </c>
      <c r="DI335" s="96">
        <f>VLOOKUP(A335,'[9]побудинковий звіт'!$A$9:$DQ$353,121,FALSE)</f>
        <v>0</v>
      </c>
      <c r="DJ335" s="103">
        <v>5.580107755872346</v>
      </c>
      <c r="DK335" s="103"/>
      <c r="DL335" s="103">
        <v>4.9377507063391226</v>
      </c>
      <c r="DM335" s="104">
        <v>32722.198289055905</v>
      </c>
      <c r="DN335" s="104">
        <v>0</v>
      </c>
      <c r="DO335" s="105">
        <v>32722.198289055905</v>
      </c>
      <c r="DP335" s="2"/>
      <c r="DQ335" s="104">
        <v>32727.66</v>
      </c>
      <c r="DR335" s="104">
        <v>0</v>
      </c>
      <c r="DS335" s="104">
        <v>32727.66</v>
      </c>
      <c r="DT335" s="106">
        <v>33015.979247907038</v>
      </c>
      <c r="DU335" s="104">
        <v>-288.31924790703852</v>
      </c>
      <c r="DV335" s="107">
        <v>1505.6000000000001</v>
      </c>
      <c r="DX335" s="77">
        <v>646830.31742443924</v>
      </c>
      <c r="DY335" s="77">
        <v>559919.23632507527</v>
      </c>
      <c r="DZ335" s="108">
        <v>45552.679999999993</v>
      </c>
      <c r="EB335" s="109">
        <v>4909290.9806419937</v>
      </c>
      <c r="ED335" s="110">
        <v>-53443</v>
      </c>
      <c r="EE335" s="111">
        <v>-18942.634411369218</v>
      </c>
      <c r="EG335" s="112">
        <v>1851.2654784140686</v>
      </c>
      <c r="EI335" s="121">
        <v>5</v>
      </c>
      <c r="EJ335" s="77">
        <v>11129.744163601941</v>
      </c>
      <c r="EN335" s="114" t="s">
        <v>779</v>
      </c>
    </row>
    <row r="336" spans="1:144" hidden="1" x14ac:dyDescent="0.3">
      <c r="A336" s="81">
        <v>150000912</v>
      </c>
      <c r="B336" s="82" t="s">
        <v>780</v>
      </c>
      <c r="C336" s="490" t="s">
        <v>781</v>
      </c>
      <c r="D336" s="84">
        <v>4467.5200000000004</v>
      </c>
      <c r="E336" s="115">
        <v>4467.5200000000004</v>
      </c>
      <c r="F336" s="104"/>
      <c r="G336" s="104">
        <v>0</v>
      </c>
      <c r="H336" s="88">
        <v>71835.612420212768</v>
      </c>
      <c r="I336" s="88">
        <v>69762.666002493148</v>
      </c>
      <c r="J336" s="116">
        <v>-2072.9464177196205</v>
      </c>
      <c r="K336" s="88">
        <v>14124.76669884992</v>
      </c>
      <c r="L336" s="88">
        <v>13803.292334178575</v>
      </c>
      <c r="M336" s="116">
        <v>-321.47436467134503</v>
      </c>
      <c r="N336" s="88">
        <v>27474.66417163497</v>
      </c>
      <c r="O336" s="88">
        <v>27468.437435500226</v>
      </c>
      <c r="P336" s="116">
        <v>-6.2267361347439873</v>
      </c>
      <c r="Q336" s="88">
        <v>0</v>
      </c>
      <c r="R336" s="88">
        <v>0</v>
      </c>
      <c r="S336" s="116">
        <v>0</v>
      </c>
      <c r="T336" s="88">
        <v>3907.2152215308943</v>
      </c>
      <c r="U336" s="88">
        <v>3233.1683784873812</v>
      </c>
      <c r="V336" s="116">
        <v>-674.04684304351304</v>
      </c>
      <c r="W336" s="88">
        <v>50878.696393012484</v>
      </c>
      <c r="X336" s="88">
        <v>49202.164248382222</v>
      </c>
      <c r="Y336" s="116">
        <v>-1676.5321446302623</v>
      </c>
      <c r="Z336" s="88">
        <v>4824.8135999999995</v>
      </c>
      <c r="AA336" s="88">
        <v>0</v>
      </c>
      <c r="AB336" s="116">
        <v>-4824.8135999999995</v>
      </c>
      <c r="AC336" s="88">
        <v>93533.543820132327</v>
      </c>
      <c r="AD336" s="88">
        <v>105694.74099102485</v>
      </c>
      <c r="AE336" s="117">
        <v>12161.197170892527</v>
      </c>
      <c r="AF336" s="91">
        <v>266579.31232537335</v>
      </c>
      <c r="AG336" s="92">
        <v>269164.4693900664</v>
      </c>
      <c r="AH336" s="116">
        <v>2585.1570646930486</v>
      </c>
      <c r="AI336" s="88">
        <v>0</v>
      </c>
      <c r="AJ336" s="88">
        <v>0</v>
      </c>
      <c r="AK336" s="116">
        <v>0</v>
      </c>
      <c r="AL336" s="88">
        <v>0</v>
      </c>
      <c r="AM336" s="88">
        <v>0</v>
      </c>
      <c r="AN336" s="116">
        <v>0</v>
      </c>
      <c r="AO336" s="88">
        <v>31601.457761454927</v>
      </c>
      <c r="AP336" s="88">
        <v>45441.360898118495</v>
      </c>
      <c r="AQ336" s="116">
        <v>13839.903136663568</v>
      </c>
      <c r="AR336" s="88">
        <v>322650.47136737814</v>
      </c>
      <c r="AS336" s="88">
        <v>219386.67390484229</v>
      </c>
      <c r="AT336" s="118">
        <v>-103263.79746253585</v>
      </c>
      <c r="AU336" s="88">
        <v>20969.878715796076</v>
      </c>
      <c r="AV336" s="88">
        <v>17237.84</v>
      </c>
      <c r="AW336" s="94">
        <v>-3732.0387157960758</v>
      </c>
      <c r="AX336" s="88">
        <v>27561.248922564559</v>
      </c>
      <c r="AY336" s="88">
        <v>90931.35</v>
      </c>
      <c r="AZ336" s="117">
        <v>63370.101077435451</v>
      </c>
      <c r="BA336" s="88">
        <v>10308.680138144511</v>
      </c>
      <c r="BB336" s="88">
        <v>37857</v>
      </c>
      <c r="BC336" s="94">
        <v>27548.319861855489</v>
      </c>
      <c r="BD336" s="88">
        <v>0</v>
      </c>
      <c r="BE336" s="88">
        <v>0</v>
      </c>
      <c r="BF336" s="95">
        <v>0</v>
      </c>
      <c r="BG336" s="88">
        <v>9433.8309416446227</v>
      </c>
      <c r="BH336" s="88">
        <v>17</v>
      </c>
      <c r="BI336" s="94">
        <v>-9416.8309416446227</v>
      </c>
      <c r="BJ336" s="88">
        <v>19643.15777501278</v>
      </c>
      <c r="BK336" s="88">
        <v>4604.9108628593394</v>
      </c>
      <c r="BL336" s="95">
        <v>-15038.246912153441</v>
      </c>
      <c r="BM336" s="88">
        <v>1206.2033999999999</v>
      </c>
      <c r="BN336" s="88">
        <v>0</v>
      </c>
      <c r="BO336" s="94">
        <v>-1206.2033999999999</v>
      </c>
      <c r="BP336" s="91">
        <v>89122.999893162545</v>
      </c>
      <c r="BQ336" s="96">
        <v>150648.10086285934</v>
      </c>
      <c r="BR336" s="94">
        <v>61525.100969696796</v>
      </c>
      <c r="BS336" s="88">
        <v>161219.74282923969</v>
      </c>
      <c r="BT336" s="88">
        <v>229686.51839239922</v>
      </c>
      <c r="BU336" s="116">
        <v>68466.775563159521</v>
      </c>
      <c r="BV336" s="88">
        <v>107095.76643902685</v>
      </c>
      <c r="BW336" s="88">
        <v>106524.22028798354</v>
      </c>
      <c r="BX336" s="116">
        <v>-571.54615104330878</v>
      </c>
      <c r="BY336" s="88">
        <v>44132.237825101634</v>
      </c>
      <c r="BZ336" s="88">
        <v>34906.020524110601</v>
      </c>
      <c r="CA336" s="116">
        <v>-9226.217300991033</v>
      </c>
      <c r="CB336" s="88">
        <v>10681.274129670855</v>
      </c>
      <c r="CC336" s="88">
        <v>10989.251384848047</v>
      </c>
      <c r="CD336" s="116">
        <v>307.97725517719118</v>
      </c>
      <c r="CE336" s="88">
        <v>1296.3857937211137</v>
      </c>
      <c r="CF336" s="88">
        <v>1816.5138360781991</v>
      </c>
      <c r="CG336" s="116">
        <v>520.12804235708541</v>
      </c>
      <c r="CH336" s="88">
        <v>43981.371219718239</v>
      </c>
      <c r="CI336" s="88">
        <v>32554.880249830414</v>
      </c>
      <c r="CJ336" s="116">
        <v>-11426.490969887825</v>
      </c>
      <c r="CK336" s="88">
        <v>0</v>
      </c>
      <c r="CL336" s="88">
        <v>0</v>
      </c>
      <c r="CM336" s="116">
        <v>0</v>
      </c>
      <c r="CN336" s="88">
        <v>43981.371219718239</v>
      </c>
      <c r="CO336" s="96">
        <v>32554.880249830414</v>
      </c>
      <c r="CP336" s="116">
        <v>-11426.490969887825</v>
      </c>
      <c r="CQ336" s="119">
        <v>1078361.0195838471</v>
      </c>
      <c r="CR336" s="77">
        <v>1101118.0097311365</v>
      </c>
      <c r="CS336" s="116">
        <v>22756.990147289354</v>
      </c>
      <c r="CT336" s="91">
        <v>1294033.2235006166</v>
      </c>
      <c r="CU336" s="98">
        <v>1321341.6116773637</v>
      </c>
      <c r="CV336" s="117">
        <v>27308.388176747132</v>
      </c>
      <c r="CW336" s="88">
        <v>64639.397925089637</v>
      </c>
      <c r="CX336" s="88">
        <v>37331.009748342556</v>
      </c>
      <c r="CY336" s="116">
        <v>-27308.388176747081</v>
      </c>
      <c r="CZ336" s="99">
        <v>27308.388176747263</v>
      </c>
      <c r="DA336" s="8">
        <v>3</v>
      </c>
      <c r="DB336" s="100">
        <v>64325.45</v>
      </c>
      <c r="DC336" s="100">
        <v>0</v>
      </c>
      <c r="DD336" s="100">
        <v>38567.289999999994</v>
      </c>
      <c r="DE336" s="100">
        <v>0</v>
      </c>
      <c r="DF336" s="101">
        <v>-267.25506978714839</v>
      </c>
      <c r="DG336" s="120">
        <v>16304071.457108475</v>
      </c>
      <c r="DH336" s="494">
        <v>19903.926140919393</v>
      </c>
      <c r="DI336" s="96">
        <f>VLOOKUP(A336,'[9]побудинковий звіт'!$A$9:$DQ$353,121,FALSE)</f>
        <v>0</v>
      </c>
      <c r="DJ336" s="103">
        <v>5.7663118305513743</v>
      </c>
      <c r="DK336" s="103"/>
      <c r="DL336" s="103">
        <v>5.1495663880205864</v>
      </c>
      <c r="DM336" s="104">
        <v>25761.113429224879</v>
      </c>
      <c r="DN336" s="104">
        <v>0</v>
      </c>
      <c r="DO336" s="105">
        <v>25761.113429224879</v>
      </c>
      <c r="DP336" s="2"/>
      <c r="DQ336" s="104">
        <v>25758.16</v>
      </c>
      <c r="DR336" s="104">
        <v>0</v>
      </c>
      <c r="DS336" s="104">
        <v>25758.16</v>
      </c>
      <c r="DT336" s="106">
        <v>26006.457366646071</v>
      </c>
      <c r="DU336" s="104">
        <v>-248.29736664607117</v>
      </c>
      <c r="DV336" s="107">
        <v>1151</v>
      </c>
      <c r="DX336" s="77">
        <v>494128.16551264876</v>
      </c>
      <c r="DY336" s="77">
        <v>444041.72972124192</v>
      </c>
      <c r="DZ336" s="108">
        <v>38567.289999999994</v>
      </c>
      <c r="EB336" s="109">
        <v>3871805.6564085376</v>
      </c>
      <c r="ED336" s="110">
        <v>168</v>
      </c>
      <c r="EE336" s="111">
        <v>-99.255069787148386</v>
      </c>
      <c r="EG336" s="112">
        <v>68366.303031111092</v>
      </c>
      <c r="EI336" s="121">
        <v>5</v>
      </c>
      <c r="EJ336" s="77">
        <v>8874.7476090434902</v>
      </c>
      <c r="EN336" s="114" t="s">
        <v>781</v>
      </c>
    </row>
    <row r="337" spans="1:144" hidden="1" x14ac:dyDescent="0.3">
      <c r="A337" s="81">
        <v>150000913</v>
      </c>
      <c r="B337" s="82" t="s">
        <v>782</v>
      </c>
      <c r="C337" s="490" t="s">
        <v>783</v>
      </c>
      <c r="D337" s="84">
        <v>2779.82</v>
      </c>
      <c r="E337" s="115">
        <v>2779.82</v>
      </c>
      <c r="F337" s="104"/>
      <c r="G337" s="104">
        <v>0</v>
      </c>
      <c r="H337" s="88">
        <v>47686.075813405769</v>
      </c>
      <c r="I337" s="88">
        <v>46333.146132943672</v>
      </c>
      <c r="J337" s="116">
        <v>-1352.9296804620972</v>
      </c>
      <c r="K337" s="88">
        <v>9333.5786216339384</v>
      </c>
      <c r="L337" s="88">
        <v>9140.8346799883911</v>
      </c>
      <c r="M337" s="116">
        <v>-192.74394164554724</v>
      </c>
      <c r="N337" s="88">
        <v>18122.206682695178</v>
      </c>
      <c r="O337" s="88">
        <v>18118.914767436687</v>
      </c>
      <c r="P337" s="116">
        <v>-3.291915258490917</v>
      </c>
      <c r="Q337" s="88">
        <v>0</v>
      </c>
      <c r="R337" s="88">
        <v>0</v>
      </c>
      <c r="S337" s="116">
        <v>0</v>
      </c>
      <c r="T337" s="88">
        <v>3907.2152215308943</v>
      </c>
      <c r="U337" s="88">
        <v>3233.1683784873812</v>
      </c>
      <c r="V337" s="116">
        <v>-674.04684304351304</v>
      </c>
      <c r="W337" s="88">
        <v>29248.154902180173</v>
      </c>
      <c r="X337" s="88">
        <v>27334.749748928974</v>
      </c>
      <c r="Y337" s="116">
        <v>-1913.4051532511985</v>
      </c>
      <c r="Z337" s="88">
        <v>3001.9895999999999</v>
      </c>
      <c r="AA337" s="88">
        <v>0</v>
      </c>
      <c r="AB337" s="116">
        <v>-3001.9895999999999</v>
      </c>
      <c r="AC337" s="88">
        <v>58197.938190065091</v>
      </c>
      <c r="AD337" s="88">
        <v>65765.820020766419</v>
      </c>
      <c r="AE337" s="117">
        <v>7567.881830701328</v>
      </c>
      <c r="AF337" s="91">
        <v>169497.15903151105</v>
      </c>
      <c r="AG337" s="92">
        <v>169926.6337285515</v>
      </c>
      <c r="AH337" s="116">
        <v>429.47469704045216</v>
      </c>
      <c r="AI337" s="88">
        <v>0</v>
      </c>
      <c r="AJ337" s="88">
        <v>0</v>
      </c>
      <c r="AK337" s="116">
        <v>0</v>
      </c>
      <c r="AL337" s="88">
        <v>0</v>
      </c>
      <c r="AM337" s="88">
        <v>0</v>
      </c>
      <c r="AN337" s="116">
        <v>0</v>
      </c>
      <c r="AO337" s="88">
        <v>21067.719450256307</v>
      </c>
      <c r="AP337" s="88">
        <v>26584.500712932931</v>
      </c>
      <c r="AQ337" s="116">
        <v>5516.7812626766245</v>
      </c>
      <c r="AR337" s="88">
        <v>206917.36838455207</v>
      </c>
      <c r="AS337" s="88">
        <v>217543.05944069984</v>
      </c>
      <c r="AT337" s="118">
        <v>10625.691056147771</v>
      </c>
      <c r="AU337" s="88">
        <v>13927.717741873974</v>
      </c>
      <c r="AV337" s="88">
        <v>10290.681794979049</v>
      </c>
      <c r="AW337" s="94">
        <v>-3637.0359468949246</v>
      </c>
      <c r="AX337" s="88">
        <v>18213.237689465273</v>
      </c>
      <c r="AY337" s="88">
        <v>15748.181170634958</v>
      </c>
      <c r="AZ337" s="117">
        <v>-2465.0565188303153</v>
      </c>
      <c r="BA337" s="88">
        <v>6141.5953747121021</v>
      </c>
      <c r="BB337" s="88">
        <v>20054.031046198721</v>
      </c>
      <c r="BC337" s="94">
        <v>13912.435671486619</v>
      </c>
      <c r="BD337" s="88">
        <v>0</v>
      </c>
      <c r="BE337" s="88">
        <v>0</v>
      </c>
      <c r="BF337" s="95">
        <v>0</v>
      </c>
      <c r="BG337" s="88">
        <v>9433.8309416446227</v>
      </c>
      <c r="BH337" s="88">
        <v>0</v>
      </c>
      <c r="BI337" s="94">
        <v>-9433.8309416446227</v>
      </c>
      <c r="BJ337" s="88">
        <v>9648.8974840507017</v>
      </c>
      <c r="BK337" s="88">
        <v>2507</v>
      </c>
      <c r="BL337" s="95">
        <v>-7141.8974840507017</v>
      </c>
      <c r="BM337" s="88">
        <v>750.49739999999997</v>
      </c>
      <c r="BN337" s="88">
        <v>3505.16</v>
      </c>
      <c r="BO337" s="94">
        <v>2754.6625999999997</v>
      </c>
      <c r="BP337" s="91">
        <v>58115.776631746674</v>
      </c>
      <c r="BQ337" s="96">
        <v>52105.054011812725</v>
      </c>
      <c r="BR337" s="94">
        <v>-6010.7226199339493</v>
      </c>
      <c r="BS337" s="88">
        <v>118974.3442834272</v>
      </c>
      <c r="BT337" s="88">
        <v>172509.43732057989</v>
      </c>
      <c r="BU337" s="116">
        <v>53535.093037152692</v>
      </c>
      <c r="BV337" s="88">
        <v>72090.621386608604</v>
      </c>
      <c r="BW337" s="88">
        <v>73072.454455185012</v>
      </c>
      <c r="BX337" s="116">
        <v>981.83306857640855</v>
      </c>
      <c r="BY337" s="88">
        <v>44308.829878271281</v>
      </c>
      <c r="BZ337" s="88">
        <v>34477.662291103741</v>
      </c>
      <c r="CA337" s="116">
        <v>-9831.1675871675398</v>
      </c>
      <c r="CB337" s="88">
        <v>7514.1373176368525</v>
      </c>
      <c r="CC337" s="88">
        <v>7730.7953078743558</v>
      </c>
      <c r="CD337" s="116">
        <v>216.65799023750333</v>
      </c>
      <c r="CE337" s="88">
        <v>911.99053150359225</v>
      </c>
      <c r="CF337" s="88">
        <v>377.06110218417371</v>
      </c>
      <c r="CG337" s="116">
        <v>-534.92942931941855</v>
      </c>
      <c r="CH337" s="88">
        <v>24252.691024507003</v>
      </c>
      <c r="CI337" s="88">
        <v>18792.822665014919</v>
      </c>
      <c r="CJ337" s="116">
        <v>-5459.868359492084</v>
      </c>
      <c r="CK337" s="88">
        <v>0</v>
      </c>
      <c r="CL337" s="88">
        <v>0</v>
      </c>
      <c r="CM337" s="116">
        <v>0</v>
      </c>
      <c r="CN337" s="88">
        <v>24252.691024507003</v>
      </c>
      <c r="CO337" s="96">
        <v>18792.822665014919</v>
      </c>
      <c r="CP337" s="116">
        <v>-5459.868359492084</v>
      </c>
      <c r="CQ337" s="119">
        <v>723650.63792002073</v>
      </c>
      <c r="CR337" s="77">
        <v>773119.48103593895</v>
      </c>
      <c r="CS337" s="116">
        <v>49468.843115918222</v>
      </c>
      <c r="CT337" s="91">
        <v>868380.76550402481</v>
      </c>
      <c r="CU337" s="98">
        <v>927743.37724312674</v>
      </c>
      <c r="CV337" s="117">
        <v>59362.611739101936</v>
      </c>
      <c r="CW337" s="88">
        <v>41768.846086573765</v>
      </c>
      <c r="CX337" s="88">
        <v>-17593.765652528324</v>
      </c>
      <c r="CY337" s="116">
        <v>-59362.611739102089</v>
      </c>
      <c r="CZ337" s="99">
        <v>59362.611739102103</v>
      </c>
      <c r="DA337" s="8">
        <v>3</v>
      </c>
      <c r="DB337" s="100">
        <v>36943</v>
      </c>
      <c r="DC337" s="100">
        <v>0</v>
      </c>
      <c r="DD337" s="100">
        <v>20005.29</v>
      </c>
      <c r="DE337" s="100">
        <v>0</v>
      </c>
      <c r="DF337" s="101">
        <v>14876.36309153639</v>
      </c>
      <c r="DG337" s="120">
        <v>10921795.339087183</v>
      </c>
      <c r="DH337" s="494">
        <v>12384.79782184535</v>
      </c>
      <c r="DI337" s="96">
        <f>VLOOKUP(A337,'[9]побудинковий звіт'!$A$9:$DQ$353,121,FALSE)</f>
        <v>0</v>
      </c>
      <c r="DJ337" s="103">
        <v>6.0966466025054391</v>
      </c>
      <c r="DK337" s="103"/>
      <c r="DL337" s="103">
        <v>5.4299600760667888</v>
      </c>
      <c r="DM337" s="104">
        <v>16947.580158576671</v>
      </c>
      <c r="DN337" s="104">
        <v>0</v>
      </c>
      <c r="DO337" s="105">
        <v>16947.580158576671</v>
      </c>
      <c r="DP337" s="2"/>
      <c r="DQ337" s="104">
        <v>16937.71</v>
      </c>
      <c r="DR337" s="104">
        <v>0</v>
      </c>
      <c r="DS337" s="104">
        <v>16937.71</v>
      </c>
      <c r="DT337" s="106">
        <v>17099.73608359159</v>
      </c>
      <c r="DU337" s="104">
        <v>-162.02608359159058</v>
      </c>
      <c r="DV337" s="107">
        <v>1102</v>
      </c>
      <c r="DX337" s="77">
        <v>318039.77401955851</v>
      </c>
      <c r="DY337" s="77">
        <v>323577.73614301503</v>
      </c>
      <c r="DZ337" s="108">
        <v>20005.29</v>
      </c>
      <c r="EB337" s="109">
        <v>2483008.4206146249</v>
      </c>
      <c r="ED337" s="110">
        <v>-40415</v>
      </c>
      <c r="EE337" s="111">
        <v>-25538.63690846361</v>
      </c>
      <c r="EG337" s="112">
        <v>45723.993412927659</v>
      </c>
      <c r="EI337" s="121">
        <v>5</v>
      </c>
      <c r="EJ337" s="77">
        <v>5845.684545467815</v>
      </c>
      <c r="EN337" s="114" t="s">
        <v>783</v>
      </c>
    </row>
    <row r="338" spans="1:144" hidden="1" x14ac:dyDescent="0.3">
      <c r="A338" s="81">
        <v>150000914</v>
      </c>
      <c r="B338" s="82" t="s">
        <v>784</v>
      </c>
      <c r="C338" s="490" t="s">
        <v>785</v>
      </c>
      <c r="D338" s="84">
        <v>2762.3</v>
      </c>
      <c r="E338" s="115">
        <v>2762.3</v>
      </c>
      <c r="F338" s="104"/>
      <c r="G338" s="104">
        <v>0</v>
      </c>
      <c r="H338" s="88">
        <v>47686.075813405769</v>
      </c>
      <c r="I338" s="88">
        <v>46067.285622088792</v>
      </c>
      <c r="J338" s="116">
        <v>-1618.7901913169771</v>
      </c>
      <c r="K338" s="88">
        <v>9333.5786216339384</v>
      </c>
      <c r="L338" s="88">
        <v>9104.1357944768042</v>
      </c>
      <c r="M338" s="116">
        <v>-229.44282715713416</v>
      </c>
      <c r="N338" s="88">
        <v>18122.206682695178</v>
      </c>
      <c r="O338" s="88">
        <v>18121.309578649274</v>
      </c>
      <c r="P338" s="116">
        <v>-0.89710404590368853</v>
      </c>
      <c r="Q338" s="88">
        <v>0</v>
      </c>
      <c r="R338" s="88">
        <v>0</v>
      </c>
      <c r="S338" s="116">
        <v>0</v>
      </c>
      <c r="T338" s="88">
        <v>3907.2152215308943</v>
      </c>
      <c r="U338" s="88">
        <v>3233.1683784873812</v>
      </c>
      <c r="V338" s="116">
        <v>-674.04684304351304</v>
      </c>
      <c r="W338" s="88">
        <v>29248.154902180173</v>
      </c>
      <c r="X338" s="88">
        <v>28843.217804488006</v>
      </c>
      <c r="Y338" s="116">
        <v>-404.9370976921673</v>
      </c>
      <c r="Z338" s="88">
        <v>2983.2839999999997</v>
      </c>
      <c r="AA338" s="88">
        <v>0</v>
      </c>
      <c r="AB338" s="116">
        <v>-2983.2839999999997</v>
      </c>
      <c r="AC338" s="88">
        <v>57833.006342418208</v>
      </c>
      <c r="AD338" s="88">
        <v>65353.084044448056</v>
      </c>
      <c r="AE338" s="117">
        <v>7520.0777020298483</v>
      </c>
      <c r="AF338" s="91">
        <v>169113.52158386417</v>
      </c>
      <c r="AG338" s="92">
        <v>170722.20122263831</v>
      </c>
      <c r="AH338" s="116">
        <v>1608.6796387741342</v>
      </c>
      <c r="AI338" s="88">
        <v>0</v>
      </c>
      <c r="AJ338" s="88">
        <v>0</v>
      </c>
      <c r="AK338" s="116">
        <v>0</v>
      </c>
      <c r="AL338" s="88">
        <v>0</v>
      </c>
      <c r="AM338" s="88">
        <v>0</v>
      </c>
      <c r="AN338" s="116">
        <v>0</v>
      </c>
      <c r="AO338" s="88">
        <v>21058.986164024867</v>
      </c>
      <c r="AP338" s="88">
        <v>26748.990391433977</v>
      </c>
      <c r="AQ338" s="116">
        <v>5690.0042274091102</v>
      </c>
      <c r="AR338" s="88">
        <v>207544.02656703896</v>
      </c>
      <c r="AS338" s="88">
        <v>167898.36279587095</v>
      </c>
      <c r="AT338" s="118">
        <v>-39645.663771168009</v>
      </c>
      <c r="AU338" s="88">
        <v>13927.717741873974</v>
      </c>
      <c r="AV338" s="88">
        <v>2358</v>
      </c>
      <c r="AW338" s="94">
        <v>-11569.717741873974</v>
      </c>
      <c r="AX338" s="88">
        <v>18213.237689465273</v>
      </c>
      <c r="AY338" s="88">
        <v>7811</v>
      </c>
      <c r="AZ338" s="117">
        <v>-10402.237689465273</v>
      </c>
      <c r="BA338" s="88">
        <v>6141.5953747121021</v>
      </c>
      <c r="BB338" s="88">
        <v>19212</v>
      </c>
      <c r="BC338" s="94">
        <v>13070.404625287898</v>
      </c>
      <c r="BD338" s="88">
        <v>0</v>
      </c>
      <c r="BE338" s="88">
        <v>3112</v>
      </c>
      <c r="BF338" s="95">
        <v>3112</v>
      </c>
      <c r="BG338" s="88">
        <v>9433.8309416446227</v>
      </c>
      <c r="BH338" s="88">
        <v>0</v>
      </c>
      <c r="BI338" s="94">
        <v>-9433.8309416446227</v>
      </c>
      <c r="BJ338" s="88">
        <v>9648.8974840507017</v>
      </c>
      <c r="BK338" s="88">
        <v>2731.2862631079624</v>
      </c>
      <c r="BL338" s="95">
        <v>-6917.6112209427392</v>
      </c>
      <c r="BM338" s="88">
        <v>745.82099999999991</v>
      </c>
      <c r="BN338" s="88">
        <v>3397.65</v>
      </c>
      <c r="BO338" s="94">
        <v>2651.8290000000002</v>
      </c>
      <c r="BP338" s="91">
        <v>58111.100231746677</v>
      </c>
      <c r="BQ338" s="96">
        <v>38621.936263107964</v>
      </c>
      <c r="BR338" s="94">
        <v>-19489.163968638713</v>
      </c>
      <c r="BS338" s="88">
        <v>111353.31365045247</v>
      </c>
      <c r="BT338" s="88">
        <v>166460.7292380234</v>
      </c>
      <c r="BU338" s="116">
        <v>55107.415587570926</v>
      </c>
      <c r="BV338" s="88">
        <v>72125.665570851212</v>
      </c>
      <c r="BW338" s="88">
        <v>77990.878506047098</v>
      </c>
      <c r="BX338" s="116">
        <v>5865.2129351958865</v>
      </c>
      <c r="BY338" s="88">
        <v>41638.352961352015</v>
      </c>
      <c r="BZ338" s="88">
        <v>33254.648351940938</v>
      </c>
      <c r="CA338" s="116">
        <v>-8383.7046094110774</v>
      </c>
      <c r="CB338" s="88">
        <v>6674.839684806253</v>
      </c>
      <c r="CC338" s="88">
        <v>6867.2978859457635</v>
      </c>
      <c r="CD338" s="116">
        <v>192.45820113951049</v>
      </c>
      <c r="CE338" s="88">
        <v>810.12501296185667</v>
      </c>
      <c r="CF338" s="88">
        <v>2347.7460917422086</v>
      </c>
      <c r="CG338" s="116">
        <v>1537.621078780352</v>
      </c>
      <c r="CH338" s="88">
        <v>33948.889719647843</v>
      </c>
      <c r="CI338" s="88">
        <v>36637.288905071589</v>
      </c>
      <c r="CJ338" s="116">
        <v>2688.3991854237465</v>
      </c>
      <c r="CK338" s="88">
        <v>0</v>
      </c>
      <c r="CL338" s="88">
        <v>0</v>
      </c>
      <c r="CM338" s="116">
        <v>0</v>
      </c>
      <c r="CN338" s="88">
        <v>33948.889719647843</v>
      </c>
      <c r="CO338" s="96">
        <v>36637.288905071589</v>
      </c>
      <c r="CP338" s="116">
        <v>2688.3991854237465</v>
      </c>
      <c r="CQ338" s="119">
        <v>722378.82114674628</v>
      </c>
      <c r="CR338" s="77">
        <v>727550.0796518221</v>
      </c>
      <c r="CS338" s="116">
        <v>5171.2585050758207</v>
      </c>
      <c r="CT338" s="91">
        <v>866854.58537609549</v>
      </c>
      <c r="CU338" s="98">
        <v>873060.09558218648</v>
      </c>
      <c r="CV338" s="117">
        <v>6205.5102060909849</v>
      </c>
      <c r="CW338" s="88">
        <v>43483.688144782471</v>
      </c>
      <c r="CX338" s="88">
        <v>37278.177938691413</v>
      </c>
      <c r="CY338" s="116">
        <v>-6205.5102060910576</v>
      </c>
      <c r="CZ338" s="99">
        <v>6205.5102060910758</v>
      </c>
      <c r="DA338" s="8">
        <v>3</v>
      </c>
      <c r="DB338" s="100">
        <v>30337.79</v>
      </c>
      <c r="DC338" s="100">
        <v>0</v>
      </c>
      <c r="DD338" s="100">
        <v>13442.89</v>
      </c>
      <c r="DE338" s="100">
        <v>0</v>
      </c>
      <c r="DF338" s="101">
        <v>-12299.695603485801</v>
      </c>
      <c r="DG338" s="120">
        <v>10924059.282250535</v>
      </c>
      <c r="DH338" s="494">
        <v>12306.74181180199</v>
      </c>
      <c r="DI338" s="96">
        <f>VLOOKUP(A338,'[9]побудинковий звіт'!$A$9:$DQ$353,121,FALSE)</f>
        <v>0</v>
      </c>
      <c r="DJ338" s="103">
        <v>6.1136456425927124</v>
      </c>
      <c r="DK338" s="103"/>
      <c r="DL338" s="103">
        <v>5.4404742435281017</v>
      </c>
      <c r="DM338" s="104">
        <v>16887.723358533851</v>
      </c>
      <c r="DN338" s="104">
        <v>0</v>
      </c>
      <c r="DO338" s="105">
        <v>16887.723358533851</v>
      </c>
      <c r="DP338" s="2"/>
      <c r="DQ338" s="104">
        <v>16894.900000000001</v>
      </c>
      <c r="DR338" s="104">
        <v>0</v>
      </c>
      <c r="DS338" s="104">
        <v>16894.900000000001</v>
      </c>
      <c r="DT338" s="106">
        <v>17048.558819091315</v>
      </c>
      <c r="DU338" s="104">
        <v>-153.65881909131349</v>
      </c>
      <c r="DV338" s="107">
        <v>1102</v>
      </c>
      <c r="DX338" s="77">
        <v>318786.15215854277</v>
      </c>
      <c r="DY338" s="77">
        <v>247824.35887077468</v>
      </c>
      <c r="DZ338" s="108">
        <v>13442.89</v>
      </c>
      <c r="EB338" s="109">
        <v>2490528.3188044676</v>
      </c>
      <c r="ED338" s="110">
        <v>-23754</v>
      </c>
      <c r="EE338" s="111">
        <v>-36053.695603485801</v>
      </c>
      <c r="EG338" s="112">
        <v>-2068.8520619917508</v>
      </c>
      <c r="EI338" s="121">
        <v>5</v>
      </c>
      <c r="EJ338" s="77">
        <v>5867.445327900452</v>
      </c>
      <c r="EN338" s="114" t="s">
        <v>785</v>
      </c>
    </row>
    <row r="339" spans="1:144" hidden="1" x14ac:dyDescent="0.3">
      <c r="A339" s="81">
        <v>150000915</v>
      </c>
      <c r="B339" s="82" t="s">
        <v>786</v>
      </c>
      <c r="C339" s="490" t="s">
        <v>787</v>
      </c>
      <c r="D339" s="84">
        <v>2743.4</v>
      </c>
      <c r="E339" s="115">
        <v>2743.4</v>
      </c>
      <c r="F339" s="104"/>
      <c r="G339" s="104">
        <v>0</v>
      </c>
      <c r="H339" s="88">
        <v>47681.064660169468</v>
      </c>
      <c r="I339" s="88">
        <v>46071.357994018719</v>
      </c>
      <c r="J339" s="116">
        <v>-1609.7066661507488</v>
      </c>
      <c r="K339" s="88">
        <v>9333.5786216339384</v>
      </c>
      <c r="L339" s="88">
        <v>9103.5740130931335</v>
      </c>
      <c r="M339" s="116">
        <v>-230.00460854080484</v>
      </c>
      <c r="N339" s="88">
        <v>18122.206682695178</v>
      </c>
      <c r="O339" s="88">
        <v>18123.389209625282</v>
      </c>
      <c r="P339" s="116">
        <v>1.1825269301043591</v>
      </c>
      <c r="Q339" s="88">
        <v>0</v>
      </c>
      <c r="R339" s="88">
        <v>0</v>
      </c>
      <c r="S339" s="116">
        <v>0</v>
      </c>
      <c r="T339" s="88">
        <v>3907.2152215308943</v>
      </c>
      <c r="U339" s="88">
        <v>3233.1683784873812</v>
      </c>
      <c r="V339" s="116">
        <v>-674.04684304351304</v>
      </c>
      <c r="W339" s="88">
        <v>29243.379119653786</v>
      </c>
      <c r="X339" s="88">
        <v>30595.460477494453</v>
      </c>
      <c r="Y339" s="116">
        <v>1352.0813578406669</v>
      </c>
      <c r="Z339" s="88">
        <v>2962.8720000000008</v>
      </c>
      <c r="AA339" s="88">
        <v>0</v>
      </c>
      <c r="AB339" s="116">
        <v>-2962.8720000000008</v>
      </c>
      <c r="AC339" s="88">
        <v>57437.33239956008</v>
      </c>
      <c r="AD339" s="88">
        <v>64906.001258135599</v>
      </c>
      <c r="AE339" s="117">
        <v>7468.6688585755182</v>
      </c>
      <c r="AF339" s="91">
        <v>168687.64870524334</v>
      </c>
      <c r="AG339" s="92">
        <v>172032.95133085456</v>
      </c>
      <c r="AH339" s="116">
        <v>3345.3026256112207</v>
      </c>
      <c r="AI339" s="88">
        <v>0</v>
      </c>
      <c r="AJ339" s="88">
        <v>0</v>
      </c>
      <c r="AK339" s="116">
        <v>0</v>
      </c>
      <c r="AL339" s="88">
        <v>0</v>
      </c>
      <c r="AM339" s="88">
        <v>0</v>
      </c>
      <c r="AN339" s="116">
        <v>0</v>
      </c>
      <c r="AO339" s="88">
        <v>21058.986164024867</v>
      </c>
      <c r="AP339" s="88">
        <v>29852.962327690839</v>
      </c>
      <c r="AQ339" s="116">
        <v>8793.9761636659714</v>
      </c>
      <c r="AR339" s="88">
        <v>185318.98892246748</v>
      </c>
      <c r="AS339" s="88">
        <v>172361.34390484227</v>
      </c>
      <c r="AT339" s="118">
        <v>-12957.645017625211</v>
      </c>
      <c r="AU339" s="88">
        <v>13925.21969039603</v>
      </c>
      <c r="AV339" s="88">
        <v>8951.9745470694543</v>
      </c>
      <c r="AW339" s="94">
        <v>-4973.245143326576</v>
      </c>
      <c r="AX339" s="88">
        <v>18213.237689465273</v>
      </c>
      <c r="AY339" s="88">
        <v>10453.720000000001</v>
      </c>
      <c r="AZ339" s="117">
        <v>-7759.5176894652723</v>
      </c>
      <c r="BA339" s="88">
        <v>6141.5953747121021</v>
      </c>
      <c r="BB339" s="88">
        <v>15057.08251005787</v>
      </c>
      <c r="BC339" s="94">
        <v>8915.4871353457675</v>
      </c>
      <c r="BD339" s="88">
        <v>0</v>
      </c>
      <c r="BE339" s="88">
        <v>0</v>
      </c>
      <c r="BF339" s="95">
        <v>0</v>
      </c>
      <c r="BG339" s="88">
        <v>9433.8309416446227</v>
      </c>
      <c r="BH339" s="88">
        <v>0</v>
      </c>
      <c r="BI339" s="94">
        <v>-9433.8309416446227</v>
      </c>
      <c r="BJ339" s="88">
        <v>9646.284636500257</v>
      </c>
      <c r="BK339" s="88">
        <v>2353.2862631079624</v>
      </c>
      <c r="BL339" s="95">
        <v>-7292.9983733922945</v>
      </c>
      <c r="BM339" s="88">
        <v>740.71800000000019</v>
      </c>
      <c r="BN339" s="88">
        <v>3532</v>
      </c>
      <c r="BO339" s="94">
        <v>2791.2819999999997</v>
      </c>
      <c r="BP339" s="91">
        <v>58100.886332718284</v>
      </c>
      <c r="BQ339" s="96">
        <v>40348.063320235291</v>
      </c>
      <c r="BR339" s="94">
        <v>-17752.823012482993</v>
      </c>
      <c r="BS339" s="88">
        <v>147000.33704338281</v>
      </c>
      <c r="BT339" s="88">
        <v>188498.8917393639</v>
      </c>
      <c r="BU339" s="116">
        <v>41498.554695981089</v>
      </c>
      <c r="BV339" s="88">
        <v>70984.644034208381</v>
      </c>
      <c r="BW339" s="88">
        <v>73844.04518906046</v>
      </c>
      <c r="BX339" s="116">
        <v>2859.4011548520793</v>
      </c>
      <c r="BY339" s="88">
        <v>42752.704019440171</v>
      </c>
      <c r="BZ339" s="88">
        <v>36500.308481407039</v>
      </c>
      <c r="CA339" s="116">
        <v>-6252.3955380331317</v>
      </c>
      <c r="CB339" s="88">
        <v>6673.5641564888838</v>
      </c>
      <c r="CC339" s="88">
        <v>6865.9855798334129</v>
      </c>
      <c r="CD339" s="116">
        <v>192.4214233445291</v>
      </c>
      <c r="CE339" s="88">
        <v>809.97020214340398</v>
      </c>
      <c r="CF339" s="88">
        <v>6151.2578735701845</v>
      </c>
      <c r="CG339" s="116">
        <v>5341.2876714267804</v>
      </c>
      <c r="CH339" s="88">
        <v>31995.841033679539</v>
      </c>
      <c r="CI339" s="88">
        <v>25692.175746822424</v>
      </c>
      <c r="CJ339" s="116">
        <v>-6303.6652868571146</v>
      </c>
      <c r="CK339" s="88">
        <v>0</v>
      </c>
      <c r="CL339" s="88">
        <v>0</v>
      </c>
      <c r="CM339" s="116">
        <v>0</v>
      </c>
      <c r="CN339" s="88">
        <v>31995.841033679539</v>
      </c>
      <c r="CO339" s="96">
        <v>25692.175746822424</v>
      </c>
      <c r="CP339" s="116">
        <v>-6303.6652868571146</v>
      </c>
      <c r="CQ339" s="119">
        <v>733383.57061379717</v>
      </c>
      <c r="CR339" s="77">
        <v>752147.98549368035</v>
      </c>
      <c r="CS339" s="116">
        <v>18764.414879883174</v>
      </c>
      <c r="CT339" s="91">
        <v>880060.28473655658</v>
      </c>
      <c r="CU339" s="98">
        <v>902577.58259241644</v>
      </c>
      <c r="CV339" s="117">
        <v>22517.297855859855</v>
      </c>
      <c r="CW339" s="88">
        <v>28450.013564909001</v>
      </c>
      <c r="CX339" s="88">
        <v>5932.7157090491455</v>
      </c>
      <c r="CY339" s="116">
        <v>-22517.297855859855</v>
      </c>
      <c r="CZ339" s="99">
        <v>22517.297855860052</v>
      </c>
      <c r="DA339" s="8">
        <v>3</v>
      </c>
      <c r="DB339" s="100">
        <v>41754.019999999997</v>
      </c>
      <c r="DC339" s="100">
        <v>0</v>
      </c>
      <c r="DD339" s="100">
        <v>24499.189999999995</v>
      </c>
      <c r="DE339" s="100">
        <v>0</v>
      </c>
      <c r="DF339" s="101">
        <v>32606.442490176822</v>
      </c>
      <c r="DG339" s="120">
        <v>10902123.579617586</v>
      </c>
      <c r="DH339" s="494">
        <v>12222.537554392202</v>
      </c>
      <c r="DI339" s="96">
        <f>VLOOKUP(A339,'[9]побудинковий звіт'!$A$9:$DQ$353,121,FALSE)</f>
        <v>0</v>
      </c>
      <c r="DJ339" s="103">
        <v>6.2843408309969666</v>
      </c>
      <c r="DK339" s="103"/>
      <c r="DL339" s="103">
        <v>5.6363329424725261</v>
      </c>
      <c r="DM339" s="104">
        <v>17240.460635757077</v>
      </c>
      <c r="DN339" s="104">
        <v>0</v>
      </c>
      <c r="DO339" s="105">
        <v>17240.460635757077</v>
      </c>
      <c r="DP339" s="2"/>
      <c r="DQ339" s="104">
        <v>17249.169999999998</v>
      </c>
      <c r="DR339" s="104">
        <v>0</v>
      </c>
      <c r="DS339" s="104">
        <v>17249.169999999998</v>
      </c>
      <c r="DT339" s="106">
        <v>17308.07028530907</v>
      </c>
      <c r="DU339" s="104">
        <v>-58.900285309071478</v>
      </c>
      <c r="DV339" s="107">
        <v>1104</v>
      </c>
      <c r="DX339" s="77">
        <v>292103.85030622291</v>
      </c>
      <c r="DY339" s="77">
        <v>255251.28867009305</v>
      </c>
      <c r="DZ339" s="108">
        <v>24499.189999999995</v>
      </c>
      <c r="EB339" s="109">
        <v>2223827.8670696099</v>
      </c>
      <c r="ED339" s="110">
        <v>-28720</v>
      </c>
      <c r="EE339" s="111">
        <v>3886.4424901768216</v>
      </c>
      <c r="EG339" s="112">
        <v>17137.811946616559</v>
      </c>
      <c r="EI339" s="121">
        <v>5</v>
      </c>
      <c r="EJ339" s="77">
        <v>5633.1009975854986</v>
      </c>
      <c r="EN339" s="114" t="s">
        <v>787</v>
      </c>
    </row>
    <row r="340" spans="1:144" hidden="1" x14ac:dyDescent="0.3">
      <c r="A340" s="81">
        <v>150000916</v>
      </c>
      <c r="B340" s="82" t="s">
        <v>788</v>
      </c>
      <c r="C340" s="490" t="s">
        <v>789</v>
      </c>
      <c r="D340" s="84">
        <v>5790.5</v>
      </c>
      <c r="E340" s="115">
        <v>5601.9</v>
      </c>
      <c r="F340" s="104"/>
      <c r="G340" s="104">
        <v>188.6</v>
      </c>
      <c r="H340" s="88">
        <v>93971.829273276089</v>
      </c>
      <c r="I340" s="88">
        <v>90992.119484726747</v>
      </c>
      <c r="J340" s="116">
        <v>-2979.7097885493422</v>
      </c>
      <c r="K340" s="88">
        <v>18805.235216958958</v>
      </c>
      <c r="L340" s="88">
        <v>18312.105050562081</v>
      </c>
      <c r="M340" s="116">
        <v>-493.13016639687703</v>
      </c>
      <c r="N340" s="88">
        <v>37989.239993003801</v>
      </c>
      <c r="O340" s="88">
        <v>37993.992695107285</v>
      </c>
      <c r="P340" s="116">
        <v>4.7527021034838981</v>
      </c>
      <c r="Q340" s="88">
        <v>0</v>
      </c>
      <c r="R340" s="88">
        <v>0</v>
      </c>
      <c r="S340" s="116">
        <v>0</v>
      </c>
      <c r="T340" s="88">
        <v>8176.4763300509085</v>
      </c>
      <c r="U340" s="88">
        <v>6766.3135692255028</v>
      </c>
      <c r="V340" s="116">
        <v>-1410.1627608254057</v>
      </c>
      <c r="W340" s="88">
        <v>80076.903072663539</v>
      </c>
      <c r="X340" s="88">
        <v>82717.491817608068</v>
      </c>
      <c r="Y340" s="116">
        <v>2640.588744944529</v>
      </c>
      <c r="Z340" s="88">
        <v>6320.9160000000011</v>
      </c>
      <c r="AA340" s="88">
        <v>0</v>
      </c>
      <c r="AB340" s="116">
        <v>-6320.9160000000011</v>
      </c>
      <c r="AC340" s="88">
        <v>122301.13124314566</v>
      </c>
      <c r="AD340" s="88">
        <v>137312.19974686785</v>
      </c>
      <c r="AE340" s="117">
        <v>15011.068503722185</v>
      </c>
      <c r="AF340" s="91">
        <v>367641.73112909892</v>
      </c>
      <c r="AG340" s="92">
        <v>374094.22236409754</v>
      </c>
      <c r="AH340" s="116">
        <v>6452.4912349986262</v>
      </c>
      <c r="AI340" s="88">
        <v>0</v>
      </c>
      <c r="AJ340" s="88">
        <v>0</v>
      </c>
      <c r="AK340" s="116">
        <v>0</v>
      </c>
      <c r="AL340" s="88">
        <v>0</v>
      </c>
      <c r="AM340" s="88">
        <v>0</v>
      </c>
      <c r="AN340" s="116">
        <v>0</v>
      </c>
      <c r="AO340" s="88">
        <v>40334.517312551805</v>
      </c>
      <c r="AP340" s="88">
        <v>55042.91331746638</v>
      </c>
      <c r="AQ340" s="116">
        <v>14708.396004914575</v>
      </c>
      <c r="AR340" s="88">
        <v>412638.76023058937</v>
      </c>
      <c r="AS340" s="88">
        <v>333660.13028277637</v>
      </c>
      <c r="AT340" s="118">
        <v>-78978.629947812995</v>
      </c>
      <c r="AU340" s="88">
        <v>27625.908598927388</v>
      </c>
      <c r="AV340" s="88">
        <v>90423.05</v>
      </c>
      <c r="AW340" s="94">
        <v>62797.141401072615</v>
      </c>
      <c r="AX340" s="88">
        <v>36695.420609931214</v>
      </c>
      <c r="AY340" s="88">
        <v>27727.03</v>
      </c>
      <c r="AZ340" s="117">
        <v>-8968.3906099312153</v>
      </c>
      <c r="BA340" s="88">
        <v>13347.13699658334</v>
      </c>
      <c r="BB340" s="88">
        <v>48270</v>
      </c>
      <c r="BC340" s="94">
        <v>34922.863003416656</v>
      </c>
      <c r="BD340" s="88">
        <v>0</v>
      </c>
      <c r="BE340" s="88">
        <v>0</v>
      </c>
      <c r="BF340" s="95">
        <v>0</v>
      </c>
      <c r="BG340" s="88">
        <v>19741.755194960177</v>
      </c>
      <c r="BH340" s="88">
        <v>0</v>
      </c>
      <c r="BI340" s="94">
        <v>-19741.755194960177</v>
      </c>
      <c r="BJ340" s="88">
        <v>32170.161654980577</v>
      </c>
      <c r="BK340" s="88">
        <v>11365.847404104707</v>
      </c>
      <c r="BL340" s="95">
        <v>-20804.314250875868</v>
      </c>
      <c r="BM340" s="88">
        <v>1580.2290000000003</v>
      </c>
      <c r="BN340" s="88">
        <v>0</v>
      </c>
      <c r="BO340" s="94">
        <v>-1580.2290000000003</v>
      </c>
      <c r="BP340" s="91">
        <v>131160.61205538269</v>
      </c>
      <c r="BQ340" s="96">
        <v>177785.92740410473</v>
      </c>
      <c r="BR340" s="94">
        <v>46625.315348722041</v>
      </c>
      <c r="BS340" s="88">
        <v>209096.27576529878</v>
      </c>
      <c r="BT340" s="88">
        <v>275358.8048487996</v>
      </c>
      <c r="BU340" s="116">
        <v>66262.52908350082</v>
      </c>
      <c r="BV340" s="88">
        <v>148349.9140447799</v>
      </c>
      <c r="BW340" s="88">
        <v>156614.69870612855</v>
      </c>
      <c r="BX340" s="116">
        <v>8264.7846613486472</v>
      </c>
      <c r="BY340" s="88">
        <v>46579.502970232417</v>
      </c>
      <c r="BZ340" s="88">
        <v>39819.161510668193</v>
      </c>
      <c r="CA340" s="116">
        <v>-6760.3414595642244</v>
      </c>
      <c r="CB340" s="88">
        <v>10095.806631997229</v>
      </c>
      <c r="CC340" s="88">
        <v>10386.902879277801</v>
      </c>
      <c r="CD340" s="116">
        <v>291.09624728057133</v>
      </c>
      <c r="CE340" s="88">
        <v>1225.3276280514224</v>
      </c>
      <c r="CF340" s="88">
        <v>1129.9153146014414</v>
      </c>
      <c r="CG340" s="116">
        <v>-95.412313449980957</v>
      </c>
      <c r="CH340" s="88">
        <v>16257.427417799257</v>
      </c>
      <c r="CI340" s="88">
        <v>29882.574149847969</v>
      </c>
      <c r="CJ340" s="116">
        <v>13625.146732048712</v>
      </c>
      <c r="CK340" s="88">
        <v>0</v>
      </c>
      <c r="CL340" s="88">
        <v>0</v>
      </c>
      <c r="CM340" s="116">
        <v>0</v>
      </c>
      <c r="CN340" s="88">
        <v>16257.427417799257</v>
      </c>
      <c r="CO340" s="96">
        <v>29882.574149847969</v>
      </c>
      <c r="CP340" s="116">
        <v>13625.146732048712</v>
      </c>
      <c r="CQ340" s="119">
        <v>1383379.8751857819</v>
      </c>
      <c r="CR340" s="77">
        <v>1453775.2507777687</v>
      </c>
      <c r="CS340" s="116">
        <v>70395.375591986813</v>
      </c>
      <c r="CT340" s="91">
        <v>1660055.8502229382</v>
      </c>
      <c r="CU340" s="98">
        <v>1744530.3009333224</v>
      </c>
      <c r="CV340" s="117">
        <v>84474.450710384175</v>
      </c>
      <c r="CW340" s="88">
        <v>77448.850465956319</v>
      </c>
      <c r="CX340" s="88">
        <v>-7025.6002444276273</v>
      </c>
      <c r="CY340" s="116">
        <v>-84474.450710383942</v>
      </c>
      <c r="CZ340" s="99">
        <v>84474.450710383797</v>
      </c>
      <c r="DA340" s="8">
        <v>3</v>
      </c>
      <c r="DB340" s="100">
        <v>92592.52</v>
      </c>
      <c r="DC340" s="100">
        <v>1769.3100000000002</v>
      </c>
      <c r="DD340" s="100">
        <v>61273.97</v>
      </c>
      <c r="DE340" s="100">
        <v>843.02000000000021</v>
      </c>
      <c r="DF340" s="101">
        <v>44701.070894868812</v>
      </c>
      <c r="DG340" s="120">
        <v>20850056.408266734</v>
      </c>
      <c r="DH340" s="494">
        <v>24957.874581158299</v>
      </c>
      <c r="DI340" s="96">
        <f>VLOOKUP(A340,'[9]побудинковий звіт'!$A$9:$DQ$353,121,FALSE)</f>
        <v>0</v>
      </c>
      <c r="DJ340" s="103">
        <v>5.5906855284391614</v>
      </c>
      <c r="DK340" s="103"/>
      <c r="DL340" s="103">
        <v>4.9113862438411564</v>
      </c>
      <c r="DM340" s="104">
        <v>31318.461261763336</v>
      </c>
      <c r="DN340" s="104">
        <v>926.2874455884421</v>
      </c>
      <c r="DO340" s="105">
        <v>32244.748707351777</v>
      </c>
      <c r="DP340" s="2"/>
      <c r="DQ340" s="104">
        <v>31318.55</v>
      </c>
      <c r="DR340" s="104">
        <v>926.29</v>
      </c>
      <c r="DS340" s="104">
        <v>32244.84</v>
      </c>
      <c r="DT340" s="106">
        <v>32534.689101628406</v>
      </c>
      <c r="DU340" s="104">
        <v>-289.84910162840606</v>
      </c>
      <c r="DV340" s="107">
        <v>1532.0000000000002</v>
      </c>
      <c r="DX340" s="77">
        <v>652559.24674316647</v>
      </c>
      <c r="DY340" s="77">
        <v>613735.26922425732</v>
      </c>
      <c r="DZ340" s="108">
        <v>62116.99</v>
      </c>
      <c r="EB340" s="109">
        <v>4951665.1227670722</v>
      </c>
      <c r="ED340" s="110">
        <v>-104844</v>
      </c>
      <c r="EE340" s="111">
        <v>-60142.929105131188</v>
      </c>
      <c r="EG340" s="112">
        <v>81014.87445947816</v>
      </c>
      <c r="EI340" s="121">
        <v>5</v>
      </c>
      <c r="EJ340" s="77">
        <v>11334.048642883639</v>
      </c>
      <c r="EN340" s="114" t="s">
        <v>789</v>
      </c>
    </row>
    <row r="341" spans="1:144" hidden="1" x14ac:dyDescent="0.3">
      <c r="A341" s="81">
        <v>150000917</v>
      </c>
      <c r="B341" s="82" t="s">
        <v>790</v>
      </c>
      <c r="C341" s="490" t="s">
        <v>791</v>
      </c>
      <c r="D341" s="84">
        <v>4445.5</v>
      </c>
      <c r="E341" s="115">
        <v>4445.5</v>
      </c>
      <c r="F341" s="104"/>
      <c r="G341" s="104">
        <v>0</v>
      </c>
      <c r="H341" s="88">
        <v>71942.181338502531</v>
      </c>
      <c r="I341" s="88">
        <v>69686.487181946693</v>
      </c>
      <c r="J341" s="116">
        <v>-2255.6941565558373</v>
      </c>
      <c r="K341" s="88">
        <v>14142.875154189644</v>
      </c>
      <c r="L341" s="88">
        <v>13804.724734805506</v>
      </c>
      <c r="M341" s="116">
        <v>-338.15041938413742</v>
      </c>
      <c r="N341" s="88">
        <v>28411.464795919172</v>
      </c>
      <c r="O341" s="88">
        <v>28406.48980700639</v>
      </c>
      <c r="P341" s="116">
        <v>-4.974988912781555</v>
      </c>
      <c r="Q341" s="88">
        <v>0</v>
      </c>
      <c r="R341" s="88">
        <v>0</v>
      </c>
      <c r="S341" s="116">
        <v>0</v>
      </c>
      <c r="T341" s="88">
        <v>5282.6772205599073</v>
      </c>
      <c r="U341" s="88">
        <v>4371.5726435084225</v>
      </c>
      <c r="V341" s="116">
        <v>-911.10457705148474</v>
      </c>
      <c r="W341" s="88">
        <v>51097.843871589044</v>
      </c>
      <c r="X341" s="88">
        <v>50141.083082378653</v>
      </c>
      <c r="Y341" s="116">
        <v>-956.76078921039152</v>
      </c>
      <c r="Z341" s="88">
        <v>4801.3560000000007</v>
      </c>
      <c r="AA341" s="88">
        <v>0</v>
      </c>
      <c r="AB341" s="116">
        <v>-4801.3560000000007</v>
      </c>
      <c r="AC341" s="88">
        <v>93075.418693857428</v>
      </c>
      <c r="AD341" s="88">
        <v>105176.36775195255</v>
      </c>
      <c r="AE341" s="117">
        <v>12100.949058095124</v>
      </c>
      <c r="AF341" s="91">
        <v>268753.81707461772</v>
      </c>
      <c r="AG341" s="92">
        <v>271586.72520159825</v>
      </c>
      <c r="AH341" s="116">
        <v>2832.908126980532</v>
      </c>
      <c r="AI341" s="88">
        <v>0</v>
      </c>
      <c r="AJ341" s="88">
        <v>0</v>
      </c>
      <c r="AK341" s="116">
        <v>0</v>
      </c>
      <c r="AL341" s="88">
        <v>0</v>
      </c>
      <c r="AM341" s="88">
        <v>0</v>
      </c>
      <c r="AN341" s="116">
        <v>0</v>
      </c>
      <c r="AO341" s="88">
        <v>31592.713032845477</v>
      </c>
      <c r="AP341" s="88">
        <v>43121.880900353688</v>
      </c>
      <c r="AQ341" s="116">
        <v>11529.167867508211</v>
      </c>
      <c r="AR341" s="88">
        <v>290254.63338814222</v>
      </c>
      <c r="AS341" s="88">
        <v>257479.7233270471</v>
      </c>
      <c r="AT341" s="118">
        <v>-32774.910061095114</v>
      </c>
      <c r="AU341" s="88">
        <v>21015.536466739144</v>
      </c>
      <c r="AV341" s="88">
        <v>6009</v>
      </c>
      <c r="AW341" s="94">
        <v>-15006.536466739144</v>
      </c>
      <c r="AX341" s="88">
        <v>27597.544251010098</v>
      </c>
      <c r="AY341" s="88">
        <v>16181</v>
      </c>
      <c r="AZ341" s="117">
        <v>-11416.544251010098</v>
      </c>
      <c r="BA341" s="88">
        <v>10276.133269108752</v>
      </c>
      <c r="BB341" s="88">
        <v>6874</v>
      </c>
      <c r="BC341" s="94">
        <v>-3402.1332691087518</v>
      </c>
      <c r="BD341" s="88">
        <v>0</v>
      </c>
      <c r="BE341" s="88">
        <v>0</v>
      </c>
      <c r="BF341" s="95">
        <v>0</v>
      </c>
      <c r="BG341" s="88">
        <v>12753.02224462766</v>
      </c>
      <c r="BH341" s="88">
        <v>49.5</v>
      </c>
      <c r="BI341" s="94">
        <v>-12703.52224462766</v>
      </c>
      <c r="BJ341" s="88">
        <v>19761.074141008496</v>
      </c>
      <c r="BK341" s="88">
        <v>4590</v>
      </c>
      <c r="BL341" s="95">
        <v>-15171.074141008496</v>
      </c>
      <c r="BM341" s="88">
        <v>1200.3390000000002</v>
      </c>
      <c r="BN341" s="88">
        <v>5059.13</v>
      </c>
      <c r="BO341" s="94">
        <v>3858.7910000000002</v>
      </c>
      <c r="BP341" s="91">
        <v>92603.649372494139</v>
      </c>
      <c r="BQ341" s="96">
        <v>38762.629999999997</v>
      </c>
      <c r="BR341" s="94">
        <v>-53841.019372494142</v>
      </c>
      <c r="BS341" s="88">
        <v>209998.70017746981</v>
      </c>
      <c r="BT341" s="88">
        <v>268260.44322615082</v>
      </c>
      <c r="BU341" s="116">
        <v>58261.743048681004</v>
      </c>
      <c r="BV341" s="88">
        <v>107435.88435579624</v>
      </c>
      <c r="BW341" s="88">
        <v>117151.38399898133</v>
      </c>
      <c r="BX341" s="116">
        <v>9715.4996431850886</v>
      </c>
      <c r="BY341" s="88">
        <v>42965.296584409727</v>
      </c>
      <c r="BZ341" s="88">
        <v>49924.636407867074</v>
      </c>
      <c r="CA341" s="116">
        <v>6959.3398234573469</v>
      </c>
      <c r="CB341" s="88">
        <v>11979.761956755276</v>
      </c>
      <c r="CC341" s="88">
        <v>12325.179007223891</v>
      </c>
      <c r="CD341" s="116">
        <v>345.41705046861534</v>
      </c>
      <c r="CE341" s="88">
        <v>1453.9832069057438</v>
      </c>
      <c r="CF341" s="88">
        <v>0</v>
      </c>
      <c r="CG341" s="116">
        <v>-1453.9832069057438</v>
      </c>
      <c r="CH341" s="88">
        <v>26441.340539771085</v>
      </c>
      <c r="CI341" s="88">
        <v>19598.328933128159</v>
      </c>
      <c r="CJ341" s="116">
        <v>-6843.0116066429255</v>
      </c>
      <c r="CK341" s="88">
        <v>0</v>
      </c>
      <c r="CL341" s="88">
        <v>0</v>
      </c>
      <c r="CM341" s="116">
        <v>0</v>
      </c>
      <c r="CN341" s="88">
        <v>26441.340539771085</v>
      </c>
      <c r="CO341" s="96">
        <v>19598.328933128159</v>
      </c>
      <c r="CP341" s="116">
        <v>-6843.0116066429255</v>
      </c>
      <c r="CQ341" s="119">
        <v>1083479.7796892072</v>
      </c>
      <c r="CR341" s="77">
        <v>1078210.9310023503</v>
      </c>
      <c r="CS341" s="116">
        <v>-5268.8486868569162</v>
      </c>
      <c r="CT341" s="91">
        <v>1300175.7356270486</v>
      </c>
      <c r="CU341" s="98">
        <v>1293853.1172028203</v>
      </c>
      <c r="CV341" s="117">
        <v>-6322.6184242283925</v>
      </c>
      <c r="CW341" s="88">
        <v>65130.708538953644</v>
      </c>
      <c r="CX341" s="88">
        <v>71453.326963182422</v>
      </c>
      <c r="CY341" s="116">
        <v>6322.6184242287782</v>
      </c>
      <c r="CZ341" s="99">
        <v>-6322.6184242285963</v>
      </c>
      <c r="DA341" s="8">
        <v>3</v>
      </c>
      <c r="DB341" s="100">
        <v>138114.54999999999</v>
      </c>
      <c r="DC341" s="100">
        <v>0</v>
      </c>
      <c r="DD341" s="100">
        <v>112207.80999999998</v>
      </c>
      <c r="DE341" s="100">
        <v>0</v>
      </c>
      <c r="DF341" s="101">
        <v>-101296.01292653487</v>
      </c>
      <c r="DG341" s="120">
        <v>16383677.329992028</v>
      </c>
      <c r="DH341" s="494">
        <v>19805.821498159414</v>
      </c>
      <c r="DI341" s="96">
        <f>VLOOKUP(A341,'[9]побудинковий звіт'!$A$9:$DQ$353,121,FALSE)</f>
        <v>0</v>
      </c>
      <c r="DJ341" s="103">
        <v>5.8258217005018338</v>
      </c>
      <c r="DK341" s="103"/>
      <c r="DL341" s="103">
        <v>5.2027302836150042</v>
      </c>
      <c r="DM341" s="104">
        <v>25898.690369580901</v>
      </c>
      <c r="DN341" s="104">
        <v>0</v>
      </c>
      <c r="DO341" s="105">
        <v>25898.690369580901</v>
      </c>
      <c r="DP341" s="2"/>
      <c r="DQ341" s="104">
        <v>25906.74</v>
      </c>
      <c r="DR341" s="104">
        <v>0</v>
      </c>
      <c r="DS341" s="104">
        <v>25906.74</v>
      </c>
      <c r="DT341" s="106">
        <v>26145.344563576909</v>
      </c>
      <c r="DU341" s="104">
        <v>-238.60456357690782</v>
      </c>
      <c r="DV341" s="107">
        <v>1202</v>
      </c>
      <c r="DX341" s="77">
        <v>459429.93931276363</v>
      </c>
      <c r="DY341" s="77">
        <v>355490.82399245648</v>
      </c>
      <c r="DZ341" s="108">
        <v>112207.80999999998</v>
      </c>
      <c r="EB341" s="109">
        <v>3483055.6006577066</v>
      </c>
      <c r="ED341" s="110">
        <v>36711</v>
      </c>
      <c r="EE341" s="111">
        <v>-64585.012926534866</v>
      </c>
      <c r="EG341" s="112">
        <v>-92397.718904788926</v>
      </c>
      <c r="EI341" s="121">
        <v>5</v>
      </c>
      <c r="EJ341" s="77">
        <v>8321.9536839918783</v>
      </c>
      <c r="EN341" s="114" t="s">
        <v>791</v>
      </c>
    </row>
    <row r="342" spans="1:144" hidden="1" x14ac:dyDescent="0.3">
      <c r="A342" s="81">
        <v>150000918</v>
      </c>
      <c r="B342" s="82" t="s">
        <v>792</v>
      </c>
      <c r="C342" s="490" t="s">
        <v>793</v>
      </c>
      <c r="D342" s="84">
        <v>4591.2</v>
      </c>
      <c r="E342" s="115">
        <v>4591.2</v>
      </c>
      <c r="F342" s="104"/>
      <c r="G342" s="104">
        <v>0</v>
      </c>
      <c r="H342" s="88">
        <v>74875.946434648897</v>
      </c>
      <c r="I342" s="88">
        <v>72519.675697417159</v>
      </c>
      <c r="J342" s="116">
        <v>-2356.2707372317382</v>
      </c>
      <c r="K342" s="88">
        <v>15912.415762172424</v>
      </c>
      <c r="L342" s="88">
        <v>15487.68257344369</v>
      </c>
      <c r="M342" s="116">
        <v>-424.7331887287346</v>
      </c>
      <c r="N342" s="88">
        <v>29436.615586718504</v>
      </c>
      <c r="O342" s="88">
        <v>29442.042400571452</v>
      </c>
      <c r="P342" s="116">
        <v>5.4268138529478165</v>
      </c>
      <c r="Q342" s="88">
        <v>0</v>
      </c>
      <c r="R342" s="88">
        <v>0</v>
      </c>
      <c r="S342" s="116">
        <v>0</v>
      </c>
      <c r="T342" s="88">
        <v>5282.6772205599073</v>
      </c>
      <c r="U342" s="88">
        <v>4371.5726435084225</v>
      </c>
      <c r="V342" s="116">
        <v>-911.10457705148474</v>
      </c>
      <c r="W342" s="88">
        <v>52416.057538675923</v>
      </c>
      <c r="X342" s="88">
        <v>49695.487258121597</v>
      </c>
      <c r="Y342" s="116">
        <v>-2720.570280554326</v>
      </c>
      <c r="Z342" s="88">
        <v>4955.6880000000019</v>
      </c>
      <c r="AA342" s="88">
        <v>0</v>
      </c>
      <c r="AB342" s="116">
        <v>-4955.6880000000019</v>
      </c>
      <c r="AC342" s="88">
        <v>96098.545082072684</v>
      </c>
      <c r="AD342" s="88">
        <v>108601.11874374715</v>
      </c>
      <c r="AE342" s="117">
        <v>12502.573661674469</v>
      </c>
      <c r="AF342" s="91">
        <v>278977.94562484836</v>
      </c>
      <c r="AG342" s="92">
        <v>280117.57931680942</v>
      </c>
      <c r="AH342" s="116">
        <v>1139.6336919610621</v>
      </c>
      <c r="AI342" s="88">
        <v>0</v>
      </c>
      <c r="AJ342" s="88">
        <v>0</v>
      </c>
      <c r="AK342" s="116">
        <v>0</v>
      </c>
      <c r="AL342" s="88">
        <v>0</v>
      </c>
      <c r="AM342" s="88">
        <v>0</v>
      </c>
      <c r="AN342" s="116">
        <v>0</v>
      </c>
      <c r="AO342" s="88">
        <v>54343.692086418247</v>
      </c>
      <c r="AP342" s="88">
        <v>54287.839033755256</v>
      </c>
      <c r="AQ342" s="116">
        <v>-55.853052662991104</v>
      </c>
      <c r="AR342" s="88">
        <v>246689.10294929426</v>
      </c>
      <c r="AS342" s="88">
        <v>494462.33159359143</v>
      </c>
      <c r="AT342" s="118">
        <v>247773.22864429717</v>
      </c>
      <c r="AU342" s="88">
        <v>21490.276336034651</v>
      </c>
      <c r="AV342" s="88">
        <v>11271</v>
      </c>
      <c r="AW342" s="94">
        <v>-10219.276336034651</v>
      </c>
      <c r="AX342" s="88">
        <v>31050.424917955559</v>
      </c>
      <c r="AY342" s="88">
        <v>9201.9500000000007</v>
      </c>
      <c r="AZ342" s="117">
        <v>-21848.474917955558</v>
      </c>
      <c r="BA342" s="88">
        <v>10717.74690546216</v>
      </c>
      <c r="BB342" s="88">
        <v>9723</v>
      </c>
      <c r="BC342" s="94">
        <v>-994.7469054621597</v>
      </c>
      <c r="BD342" s="88">
        <v>0</v>
      </c>
      <c r="BE342" s="88">
        <v>0</v>
      </c>
      <c r="BF342" s="95">
        <v>0</v>
      </c>
      <c r="BG342" s="88">
        <v>12753.02224462766</v>
      </c>
      <c r="BH342" s="88">
        <v>32.5</v>
      </c>
      <c r="BI342" s="94">
        <v>-12720.52224462766</v>
      </c>
      <c r="BJ342" s="88">
        <v>20471.608815896456</v>
      </c>
      <c r="BK342" s="88">
        <v>8441</v>
      </c>
      <c r="BL342" s="95">
        <v>-12030.608815896456</v>
      </c>
      <c r="BM342" s="88">
        <v>1238.9220000000005</v>
      </c>
      <c r="BN342" s="88">
        <v>5120</v>
      </c>
      <c r="BO342" s="94">
        <v>3881.0779999999995</v>
      </c>
      <c r="BP342" s="91">
        <v>97722.00121997649</v>
      </c>
      <c r="BQ342" s="96">
        <v>43789.45</v>
      </c>
      <c r="BR342" s="94">
        <v>-53932.551219976493</v>
      </c>
      <c r="BS342" s="88">
        <v>177193.91991561928</v>
      </c>
      <c r="BT342" s="88">
        <v>227667.69798241925</v>
      </c>
      <c r="BU342" s="116">
        <v>50473.778066799976</v>
      </c>
      <c r="BV342" s="88">
        <v>105711.84533325511</v>
      </c>
      <c r="BW342" s="88">
        <v>117410.24153983442</v>
      </c>
      <c r="BX342" s="116">
        <v>11698.396206579302</v>
      </c>
      <c r="BY342" s="88">
        <v>48649.430995333227</v>
      </c>
      <c r="BZ342" s="88">
        <v>43747.947176533751</v>
      </c>
      <c r="CA342" s="116">
        <v>-4901.4838187994756</v>
      </c>
      <c r="CB342" s="88">
        <v>6972.0377827538678</v>
      </c>
      <c r="CC342" s="88">
        <v>7173.0652101241276</v>
      </c>
      <c r="CD342" s="116">
        <v>201.02742737025983</v>
      </c>
      <c r="CE342" s="88">
        <v>846.19593366128584</v>
      </c>
      <c r="CF342" s="88">
        <v>872.49298803881425</v>
      </c>
      <c r="CG342" s="116">
        <v>26.297054377528411</v>
      </c>
      <c r="CH342" s="88">
        <v>39326.755628204177</v>
      </c>
      <c r="CI342" s="88">
        <v>29238.033463977612</v>
      </c>
      <c r="CJ342" s="116">
        <v>-10088.722164226565</v>
      </c>
      <c r="CK342" s="88">
        <v>0</v>
      </c>
      <c r="CL342" s="88">
        <v>0</v>
      </c>
      <c r="CM342" s="116">
        <v>0</v>
      </c>
      <c r="CN342" s="88">
        <v>39326.755628204177</v>
      </c>
      <c r="CO342" s="96">
        <v>29238.033463977612</v>
      </c>
      <c r="CP342" s="116">
        <v>-10088.722164226565</v>
      </c>
      <c r="CQ342" s="119">
        <v>1056432.9274693644</v>
      </c>
      <c r="CR342" s="77">
        <v>1298766.6783050837</v>
      </c>
      <c r="CS342" s="116">
        <v>242333.75083571929</v>
      </c>
      <c r="CT342" s="91">
        <v>1267719.5129632372</v>
      </c>
      <c r="CU342" s="98">
        <v>1558520.0139661003</v>
      </c>
      <c r="CV342" s="117">
        <v>290800.50100286305</v>
      </c>
      <c r="CW342" s="88">
        <v>61365.132762259549</v>
      </c>
      <c r="CX342" s="88">
        <v>-229435.36824060435</v>
      </c>
      <c r="CY342" s="116">
        <v>-290800.50100286392</v>
      </c>
      <c r="CZ342" s="99">
        <v>290800.50100286416</v>
      </c>
      <c r="DA342" s="8">
        <v>3</v>
      </c>
      <c r="DB342" s="100">
        <v>94988.57</v>
      </c>
      <c r="DC342" s="100">
        <v>0</v>
      </c>
      <c r="DD342" s="100">
        <v>70327.060000000012</v>
      </c>
      <c r="DE342" s="100">
        <v>0</v>
      </c>
      <c r="DF342" s="101">
        <v>30854.195938611403</v>
      </c>
      <c r="DG342" s="120">
        <v>15949015.748705961</v>
      </c>
      <c r="DH342" s="494">
        <v>20454.951673006297</v>
      </c>
      <c r="DI342" s="96">
        <f>VLOOKUP(A342,'[9]побудинковий звіт'!$A$9:$DQ$353,121,FALSE)</f>
        <v>0</v>
      </c>
      <c r="DJ342" s="103">
        <v>5.365435271005575</v>
      </c>
      <c r="DK342" s="103"/>
      <c r="DL342" s="103">
        <v>4.7751047071439183</v>
      </c>
      <c r="DM342" s="104">
        <v>24633.786416240797</v>
      </c>
      <c r="DN342" s="104">
        <v>0</v>
      </c>
      <c r="DO342" s="105">
        <v>24633.786416240797</v>
      </c>
      <c r="DP342" s="2"/>
      <c r="DQ342" s="104">
        <v>24661.51</v>
      </c>
      <c r="DR342" s="104">
        <v>0</v>
      </c>
      <c r="DS342" s="104">
        <v>24661.51</v>
      </c>
      <c r="DT342" s="106">
        <v>24854.949350636845</v>
      </c>
      <c r="DU342" s="104">
        <v>-193.43935063684694</v>
      </c>
      <c r="DV342" s="107">
        <v>1202</v>
      </c>
      <c r="DX342" s="77">
        <v>413293.32500312483</v>
      </c>
      <c r="DY342" s="77">
        <v>645902.13791230973</v>
      </c>
      <c r="DZ342" s="108">
        <v>70327.060000000012</v>
      </c>
      <c r="EB342" s="109">
        <v>2960269.2353915311</v>
      </c>
      <c r="ED342" s="110">
        <v>-94274</v>
      </c>
      <c r="EE342" s="111">
        <v>-63419.804061388597</v>
      </c>
      <c r="EG342" s="112">
        <v>81988.004660498715</v>
      </c>
      <c r="EI342" s="121">
        <v>5</v>
      </c>
      <c r="EJ342" s="77">
        <v>7603.8520521586397</v>
      </c>
      <c r="EN342" s="114" t="s">
        <v>793</v>
      </c>
    </row>
    <row r="343" spans="1:144" hidden="1" x14ac:dyDescent="0.3">
      <c r="A343" s="81">
        <v>150000919</v>
      </c>
      <c r="B343" s="82" t="s">
        <v>794</v>
      </c>
      <c r="C343" s="490" t="s">
        <v>795</v>
      </c>
      <c r="D343" s="84">
        <v>4566.7</v>
      </c>
      <c r="E343" s="115">
        <v>4566.7</v>
      </c>
      <c r="F343" s="104"/>
      <c r="G343" s="104">
        <v>0</v>
      </c>
      <c r="H343" s="88">
        <v>75431.095941995969</v>
      </c>
      <c r="I343" s="88">
        <v>73128.884194227168</v>
      </c>
      <c r="J343" s="116">
        <v>-2302.2117477688007</v>
      </c>
      <c r="K343" s="88">
        <v>15909.713996984388</v>
      </c>
      <c r="L343" s="88">
        <v>15484.277305177417</v>
      </c>
      <c r="M343" s="116">
        <v>-425.43669180697179</v>
      </c>
      <c r="N343" s="88">
        <v>28941.060327988165</v>
      </c>
      <c r="O343" s="88">
        <v>28946.331146437926</v>
      </c>
      <c r="P343" s="116">
        <v>5.2708184497605544</v>
      </c>
      <c r="Q343" s="88">
        <v>0</v>
      </c>
      <c r="R343" s="88">
        <v>0</v>
      </c>
      <c r="S343" s="116">
        <v>0</v>
      </c>
      <c r="T343" s="88">
        <v>5282.6772205599073</v>
      </c>
      <c r="U343" s="88">
        <v>4371.5726435084225</v>
      </c>
      <c r="V343" s="116">
        <v>-911.10457705148474</v>
      </c>
      <c r="W343" s="88">
        <v>53601.467889224034</v>
      </c>
      <c r="X343" s="88">
        <v>52362.581779947919</v>
      </c>
      <c r="Y343" s="116">
        <v>-1238.8861092761144</v>
      </c>
      <c r="Z343" s="88">
        <v>4932.2519999999995</v>
      </c>
      <c r="AA343" s="88">
        <v>7782.2094351421647</v>
      </c>
      <c r="AB343" s="116">
        <v>2849.9574351421652</v>
      </c>
      <c r="AC343" s="88">
        <v>95612.62922405127</v>
      </c>
      <c r="AD343" s="88">
        <v>108044.20148361909</v>
      </c>
      <c r="AE343" s="117">
        <v>12431.572259567823</v>
      </c>
      <c r="AF343" s="91">
        <v>279710.89660080377</v>
      </c>
      <c r="AG343" s="92">
        <v>290120.05798806011</v>
      </c>
      <c r="AH343" s="116">
        <v>10409.161387256347</v>
      </c>
      <c r="AI343" s="88">
        <v>0</v>
      </c>
      <c r="AJ343" s="88">
        <v>0</v>
      </c>
      <c r="AK343" s="116">
        <v>0</v>
      </c>
      <c r="AL343" s="88">
        <v>0</v>
      </c>
      <c r="AM343" s="88">
        <v>0</v>
      </c>
      <c r="AN343" s="116">
        <v>0</v>
      </c>
      <c r="AO343" s="88">
        <v>55480.362344852474</v>
      </c>
      <c r="AP343" s="88">
        <v>60126.324096878365</v>
      </c>
      <c r="AQ343" s="116">
        <v>4645.9617520258907</v>
      </c>
      <c r="AR343" s="88">
        <v>246336.44168134837</v>
      </c>
      <c r="AS343" s="88">
        <v>193003.7935768601</v>
      </c>
      <c r="AT343" s="118">
        <v>-53332.648104488268</v>
      </c>
      <c r="AU343" s="88">
        <v>21533.402672285236</v>
      </c>
      <c r="AV343" s="88">
        <v>18880</v>
      </c>
      <c r="AW343" s="94">
        <v>-2653.4026722852359</v>
      </c>
      <c r="AX343" s="88">
        <v>31044.345105169155</v>
      </c>
      <c r="AY343" s="88">
        <v>11492</v>
      </c>
      <c r="AZ343" s="117">
        <v>-19552.345105169155</v>
      </c>
      <c r="BA343" s="88">
        <v>10659.033102565669</v>
      </c>
      <c r="BB343" s="88">
        <v>38871</v>
      </c>
      <c r="BC343" s="94">
        <v>28211.966897434329</v>
      </c>
      <c r="BD343" s="88">
        <v>0</v>
      </c>
      <c r="BE343" s="88">
        <v>0</v>
      </c>
      <c r="BF343" s="95">
        <v>0</v>
      </c>
      <c r="BG343" s="88">
        <v>12753.02224462766</v>
      </c>
      <c r="BH343" s="88">
        <v>17</v>
      </c>
      <c r="BI343" s="94">
        <v>-12736.02224462766</v>
      </c>
      <c r="BJ343" s="88">
        <v>20457.010066073468</v>
      </c>
      <c r="BK343" s="88">
        <v>5618.3353175311267</v>
      </c>
      <c r="BL343" s="95">
        <v>-14838.67474854234</v>
      </c>
      <c r="BM343" s="88">
        <v>1233.0629999999999</v>
      </c>
      <c r="BN343" s="88">
        <v>6452.84</v>
      </c>
      <c r="BO343" s="94">
        <v>5219.777</v>
      </c>
      <c r="BP343" s="91">
        <v>97679.876190721203</v>
      </c>
      <c r="BQ343" s="96">
        <v>81331.175317531117</v>
      </c>
      <c r="BR343" s="94">
        <v>-16348.700873190086</v>
      </c>
      <c r="BS343" s="88">
        <v>158796.32131338923</v>
      </c>
      <c r="BT343" s="88">
        <v>199705.19034787393</v>
      </c>
      <c r="BU343" s="116">
        <v>40908.869034484698</v>
      </c>
      <c r="BV343" s="88">
        <v>105166.89773369193</v>
      </c>
      <c r="BW343" s="88">
        <v>117264.79811254608</v>
      </c>
      <c r="BX343" s="116">
        <v>12097.900378854145</v>
      </c>
      <c r="BY343" s="88">
        <v>37750.361240790262</v>
      </c>
      <c r="BZ343" s="88">
        <v>44919.370698352694</v>
      </c>
      <c r="CA343" s="116">
        <v>7169.0094575624316</v>
      </c>
      <c r="CB343" s="88">
        <v>13877.748093004406</v>
      </c>
      <c r="CC343" s="88">
        <v>14277.890502405869</v>
      </c>
      <c r="CD343" s="116">
        <v>400.14240940146374</v>
      </c>
      <c r="CE343" s="88">
        <v>1684.3417047630426</v>
      </c>
      <c r="CF343" s="88">
        <v>377.06110218417371</v>
      </c>
      <c r="CG343" s="116">
        <v>-1307.2806025788689</v>
      </c>
      <c r="CH343" s="88">
        <v>40136.096131285158</v>
      </c>
      <c r="CI343" s="88">
        <v>30458.55080392013</v>
      </c>
      <c r="CJ343" s="116">
        <v>-9677.5453273650273</v>
      </c>
      <c r="CK343" s="88">
        <v>0</v>
      </c>
      <c r="CL343" s="88">
        <v>0</v>
      </c>
      <c r="CM343" s="116">
        <v>0</v>
      </c>
      <c r="CN343" s="88">
        <v>40136.096131285158</v>
      </c>
      <c r="CO343" s="96">
        <v>30458.55080392013</v>
      </c>
      <c r="CP343" s="116">
        <v>-9677.5453273650273</v>
      </c>
      <c r="CQ343" s="119">
        <v>1036619.3430346498</v>
      </c>
      <c r="CR343" s="77">
        <v>1031584.2125466125</v>
      </c>
      <c r="CS343" s="116">
        <v>-5035.1304880373646</v>
      </c>
      <c r="CT343" s="91">
        <v>1243943.2116415799</v>
      </c>
      <c r="CU343" s="98">
        <v>1237901.0550559349</v>
      </c>
      <c r="CV343" s="117">
        <v>-6042.1565856449306</v>
      </c>
      <c r="CW343" s="88">
        <v>62183.484305132755</v>
      </c>
      <c r="CX343" s="88">
        <v>68225.640890777708</v>
      </c>
      <c r="CY343" s="116">
        <v>6042.1565856449524</v>
      </c>
      <c r="CZ343" s="99">
        <v>-6042.1565856448287</v>
      </c>
      <c r="DA343" s="8">
        <v>3</v>
      </c>
      <c r="DB343" s="100">
        <v>69322.570000000007</v>
      </c>
      <c r="DC343" s="100">
        <v>0</v>
      </c>
      <c r="DD343" s="100">
        <v>44502.560000000012</v>
      </c>
      <c r="DE343" s="100">
        <v>0</v>
      </c>
      <c r="DF343" s="101">
        <v>-24393.00896280515</v>
      </c>
      <c r="DG343" s="120">
        <v>15673520.35136055</v>
      </c>
      <c r="DH343" s="494">
        <v>20345.798005993609</v>
      </c>
      <c r="DI343" s="96">
        <f>VLOOKUP(A343,'[9]побудинковий звіт'!$A$9:$DQ$353,121,FALSE)</f>
        <v>0</v>
      </c>
      <c r="DJ343" s="103">
        <v>5.4337172846068142</v>
      </c>
      <c r="DK343" s="103"/>
      <c r="DL343" s="103">
        <v>4.8415828141983965</v>
      </c>
      <c r="DM343" s="104">
        <v>24814.156723613938</v>
      </c>
      <c r="DN343" s="104">
        <v>0</v>
      </c>
      <c r="DO343" s="105">
        <v>24814.156723613938</v>
      </c>
      <c r="DP343" s="2"/>
      <c r="DQ343" s="104">
        <v>24819.47</v>
      </c>
      <c r="DR343" s="104">
        <v>0</v>
      </c>
      <c r="DS343" s="104">
        <v>24819.47</v>
      </c>
      <c r="DT343" s="106">
        <v>25050.482025743589</v>
      </c>
      <c r="DU343" s="104">
        <v>-231.01202574358831</v>
      </c>
      <c r="DV343" s="107">
        <v>1102</v>
      </c>
      <c r="DX343" s="77">
        <v>412819.58144648344</v>
      </c>
      <c r="DY343" s="77">
        <v>329201.96267326945</v>
      </c>
      <c r="DZ343" s="108">
        <v>44502.560000000012</v>
      </c>
      <c r="EB343" s="109">
        <v>2956037.3001761804</v>
      </c>
      <c r="ED343" s="110">
        <v>-37623</v>
      </c>
      <c r="EE343" s="111">
        <v>-62016.00896280515</v>
      </c>
      <c r="EG343" s="112">
        <v>-35358.454504328445</v>
      </c>
      <c r="EI343" s="121">
        <v>5</v>
      </c>
      <c r="EJ343" s="77">
        <v>7582.1956440806407</v>
      </c>
      <c r="EN343" s="114" t="s">
        <v>795</v>
      </c>
    </row>
    <row r="344" spans="1:144" hidden="1" x14ac:dyDescent="0.3">
      <c r="A344" s="81">
        <v>150000920</v>
      </c>
      <c r="B344" s="82" t="s">
        <v>796</v>
      </c>
      <c r="C344" s="490" t="s">
        <v>797</v>
      </c>
      <c r="D344" s="84">
        <v>4553.8</v>
      </c>
      <c r="E344" s="115">
        <v>4553.8</v>
      </c>
      <c r="F344" s="104"/>
      <c r="G344" s="104">
        <v>0</v>
      </c>
      <c r="H344" s="88">
        <v>75445.381401008621</v>
      </c>
      <c r="I344" s="88">
        <v>73037.550252609508</v>
      </c>
      <c r="J344" s="116">
        <v>-2407.8311483991129</v>
      </c>
      <c r="K344" s="88">
        <v>15912.415762172424</v>
      </c>
      <c r="L344" s="88">
        <v>15486.347025503095</v>
      </c>
      <c r="M344" s="116">
        <v>-426.06873666932916</v>
      </c>
      <c r="N344" s="88">
        <v>29135.156793692335</v>
      </c>
      <c r="O344" s="88">
        <v>29141.696621948882</v>
      </c>
      <c r="P344" s="116">
        <v>6.5398282565474801</v>
      </c>
      <c r="Q344" s="88">
        <v>0</v>
      </c>
      <c r="R344" s="88">
        <v>0</v>
      </c>
      <c r="S344" s="116">
        <v>0</v>
      </c>
      <c r="T344" s="88">
        <v>5282.6772205599073</v>
      </c>
      <c r="U344" s="88">
        <v>4371.5726435084225</v>
      </c>
      <c r="V344" s="116">
        <v>-911.10457705148474</v>
      </c>
      <c r="W344" s="88">
        <v>53644.94483210145</v>
      </c>
      <c r="X344" s="88">
        <v>51986.567600068971</v>
      </c>
      <c r="Y344" s="116">
        <v>-1658.3772320324788</v>
      </c>
      <c r="Z344" s="88">
        <v>4918.2119999999995</v>
      </c>
      <c r="AA344" s="88">
        <v>7782.2094351421647</v>
      </c>
      <c r="AB344" s="116">
        <v>2863.9974351421652</v>
      </c>
      <c r="AC344" s="88">
        <v>95341.614821258088</v>
      </c>
      <c r="AD344" s="88">
        <v>107737.73163992102</v>
      </c>
      <c r="AE344" s="117">
        <v>12396.116818662937</v>
      </c>
      <c r="AF344" s="91">
        <v>279680.40283079282</v>
      </c>
      <c r="AG344" s="92">
        <v>289543.67521870206</v>
      </c>
      <c r="AH344" s="116">
        <v>9863.2723879092373</v>
      </c>
      <c r="AI344" s="88">
        <v>0</v>
      </c>
      <c r="AJ344" s="88">
        <v>0</v>
      </c>
      <c r="AK344" s="116">
        <v>0</v>
      </c>
      <c r="AL344" s="88">
        <v>0</v>
      </c>
      <c r="AM344" s="88">
        <v>0</v>
      </c>
      <c r="AN344" s="116">
        <v>0</v>
      </c>
      <c r="AO344" s="88">
        <v>55453.875803028299</v>
      </c>
      <c r="AP344" s="88">
        <v>55597.750436766866</v>
      </c>
      <c r="AQ344" s="116">
        <v>143.87463373856735</v>
      </c>
      <c r="AR344" s="88">
        <v>280004.74969697412</v>
      </c>
      <c r="AS344" s="88">
        <v>253452.27727528903</v>
      </c>
      <c r="AT344" s="118">
        <v>-26552.472421685088</v>
      </c>
      <c r="AU344" s="88">
        <v>21539.288532512357</v>
      </c>
      <c r="AV344" s="88">
        <v>4997.7833806935578</v>
      </c>
      <c r="AW344" s="94">
        <v>-16541.505151818797</v>
      </c>
      <c r="AX344" s="88">
        <v>31050.424917955559</v>
      </c>
      <c r="AY344" s="88">
        <v>18513.332190376448</v>
      </c>
      <c r="AZ344" s="117">
        <v>-12537.092727579111</v>
      </c>
      <c r="BA344" s="88">
        <v>10941.846158709435</v>
      </c>
      <c r="BB344" s="88">
        <v>17440.92104619872</v>
      </c>
      <c r="BC344" s="94">
        <v>6499.0748874892852</v>
      </c>
      <c r="BD344" s="88">
        <v>0</v>
      </c>
      <c r="BE344" s="88">
        <v>0</v>
      </c>
      <c r="BF344" s="95">
        <v>0</v>
      </c>
      <c r="BG344" s="88">
        <v>12753.02224462766</v>
      </c>
      <c r="BH344" s="88">
        <v>0</v>
      </c>
      <c r="BI344" s="94">
        <v>-12753.02224462766</v>
      </c>
      <c r="BJ344" s="88">
        <v>20480.062380671934</v>
      </c>
      <c r="BK344" s="88">
        <v>5216</v>
      </c>
      <c r="BL344" s="95">
        <v>-15264.062380671934</v>
      </c>
      <c r="BM344" s="88">
        <v>1229.5529999999999</v>
      </c>
      <c r="BN344" s="88">
        <v>0</v>
      </c>
      <c r="BO344" s="94">
        <v>-1229.5529999999999</v>
      </c>
      <c r="BP344" s="91">
        <v>97994.197234476946</v>
      </c>
      <c r="BQ344" s="96">
        <v>46168.036617268721</v>
      </c>
      <c r="BR344" s="94">
        <v>-51826.160617208225</v>
      </c>
      <c r="BS344" s="88">
        <v>159032.36271799792</v>
      </c>
      <c r="BT344" s="88">
        <v>213399.29346992983</v>
      </c>
      <c r="BU344" s="116">
        <v>54366.930751931912</v>
      </c>
      <c r="BV344" s="88">
        <v>105952.60709831771</v>
      </c>
      <c r="BW344" s="88">
        <v>123129.24758724635</v>
      </c>
      <c r="BX344" s="116">
        <v>17176.64048892865</v>
      </c>
      <c r="BY344" s="88">
        <v>38571.916305960338</v>
      </c>
      <c r="BZ344" s="88">
        <v>35965.20799255788</v>
      </c>
      <c r="CA344" s="116">
        <v>-2606.7083134024579</v>
      </c>
      <c r="CB344" s="88">
        <v>13895.605489447613</v>
      </c>
      <c r="CC344" s="88">
        <v>14296.262787978822</v>
      </c>
      <c r="CD344" s="116">
        <v>400.65729853120865</v>
      </c>
      <c r="CE344" s="88">
        <v>1686.509056221377</v>
      </c>
      <c r="CF344" s="88">
        <v>2739.8174054830606</v>
      </c>
      <c r="CG344" s="116">
        <v>1053.3083492616836</v>
      </c>
      <c r="CH344" s="88">
        <v>53280.059094735843</v>
      </c>
      <c r="CI344" s="88">
        <v>46864.341942736253</v>
      </c>
      <c r="CJ344" s="116">
        <v>-6415.71715199959</v>
      </c>
      <c r="CK344" s="88">
        <v>0</v>
      </c>
      <c r="CL344" s="88">
        <v>0</v>
      </c>
      <c r="CM344" s="116">
        <v>0</v>
      </c>
      <c r="CN344" s="88">
        <v>53280.059094735843</v>
      </c>
      <c r="CO344" s="96">
        <v>46864.341942736253</v>
      </c>
      <c r="CP344" s="116">
        <v>-6415.71715199959</v>
      </c>
      <c r="CQ344" s="119">
        <v>1085552.2853279531</v>
      </c>
      <c r="CR344" s="77">
        <v>1081155.9107339589</v>
      </c>
      <c r="CS344" s="116">
        <v>-4396.3745939941145</v>
      </c>
      <c r="CT344" s="91">
        <v>1302662.7423935437</v>
      </c>
      <c r="CU344" s="98">
        <v>1297387.0928807508</v>
      </c>
      <c r="CV344" s="117">
        <v>-5275.6495127929375</v>
      </c>
      <c r="CW344" s="88">
        <v>41814.395525011903</v>
      </c>
      <c r="CX344" s="88">
        <v>47090.045037805001</v>
      </c>
      <c r="CY344" s="116">
        <v>5275.6495127930975</v>
      </c>
      <c r="CZ344" s="99">
        <v>-5275.6495127927883</v>
      </c>
      <c r="DA344" s="8">
        <v>3</v>
      </c>
      <c r="DB344" s="100">
        <v>74162.42</v>
      </c>
      <c r="DC344" s="100">
        <v>0</v>
      </c>
      <c r="DD344" s="100">
        <v>48665.84</v>
      </c>
      <c r="DE344" s="100">
        <v>0</v>
      </c>
      <c r="DF344" s="101">
        <v>-19191.690125896595</v>
      </c>
      <c r="DG344" s="120">
        <v>16133725.655022668</v>
      </c>
      <c r="DH344" s="494">
        <v>20288.325258872646</v>
      </c>
      <c r="DI344" s="96">
        <f>VLOOKUP(A344,'[9]побудинковий звіт'!$A$9:$DQ$353,121,FALSE)</f>
        <v>0</v>
      </c>
      <c r="DJ344" s="103">
        <v>5.5996264193501846</v>
      </c>
      <c r="DK344" s="103"/>
      <c r="DL344" s="103">
        <v>5.0142062075803944</v>
      </c>
      <c r="DM344" s="104">
        <v>25499.578788436873</v>
      </c>
      <c r="DN344" s="104">
        <v>0</v>
      </c>
      <c r="DO344" s="105">
        <v>25499.578788436873</v>
      </c>
      <c r="DP344" s="2"/>
      <c r="DQ344" s="104">
        <v>25496.58</v>
      </c>
      <c r="DR344" s="104">
        <v>0</v>
      </c>
      <c r="DS344" s="104">
        <v>25496.58</v>
      </c>
      <c r="DT344" s="106">
        <v>25599.577136626816</v>
      </c>
      <c r="DU344" s="104">
        <v>-102.99713662681461</v>
      </c>
      <c r="DV344" s="107">
        <v>1168</v>
      </c>
      <c r="DX344" s="77">
        <v>453598.73631774128</v>
      </c>
      <c r="DY344" s="77">
        <v>359544.3766710693</v>
      </c>
      <c r="DZ344" s="108">
        <v>48665.84</v>
      </c>
      <c r="EB344" s="109">
        <v>3360056.9963636892</v>
      </c>
      <c r="ED344" s="110">
        <v>16426</v>
      </c>
      <c r="EE344" s="111">
        <v>-2765.6901258965954</v>
      </c>
      <c r="EG344" s="112">
        <v>-27202.03360669719</v>
      </c>
      <c r="EI344" s="121">
        <v>5</v>
      </c>
      <c r="EJ344" s="77">
        <v>8890.1407781721391</v>
      </c>
      <c r="EN344" s="114" t="s">
        <v>797</v>
      </c>
    </row>
    <row r="345" spans="1:144" hidden="1" x14ac:dyDescent="0.3">
      <c r="A345" s="81">
        <v>150000921</v>
      </c>
      <c r="B345" s="82" t="s">
        <v>798</v>
      </c>
      <c r="C345" s="490" t="s">
        <v>799</v>
      </c>
      <c r="D345" s="84">
        <v>6174.2300000000005</v>
      </c>
      <c r="E345" s="115">
        <v>6129.13</v>
      </c>
      <c r="F345" s="104"/>
      <c r="G345" s="104">
        <v>45.1</v>
      </c>
      <c r="H345" s="88">
        <v>99005.219802648586</v>
      </c>
      <c r="I345" s="88">
        <v>95934.428331321586</v>
      </c>
      <c r="J345" s="116">
        <v>-3070.7914713270002</v>
      </c>
      <c r="K345" s="88">
        <v>21248.575008405813</v>
      </c>
      <c r="L345" s="88">
        <v>20669.238994839678</v>
      </c>
      <c r="M345" s="116">
        <v>-579.33601356613508</v>
      </c>
      <c r="N345" s="88">
        <v>40147.532263492169</v>
      </c>
      <c r="O345" s="88">
        <v>40154.637838198076</v>
      </c>
      <c r="P345" s="116">
        <v>7.1055747059072019</v>
      </c>
      <c r="Q345" s="88">
        <v>0</v>
      </c>
      <c r="R345" s="88">
        <v>0</v>
      </c>
      <c r="S345" s="116">
        <v>0</v>
      </c>
      <c r="T345" s="88">
        <v>8176.4763300509085</v>
      </c>
      <c r="U345" s="88">
        <v>6766.3135692255028</v>
      </c>
      <c r="V345" s="116">
        <v>-1410.1627608254057</v>
      </c>
      <c r="W345" s="88">
        <v>85632.819150701398</v>
      </c>
      <c r="X345" s="88">
        <v>83735.61043645507</v>
      </c>
      <c r="Y345" s="116">
        <v>-1897.2087142463279</v>
      </c>
      <c r="Z345" s="88">
        <v>6667.7363999999989</v>
      </c>
      <c r="AA345" s="88">
        <v>0</v>
      </c>
      <c r="AB345" s="116">
        <v>-6667.7363999999989</v>
      </c>
      <c r="AC345" s="88">
        <v>129372.2614075172</v>
      </c>
      <c r="AD345" s="88">
        <v>146072.74460908267</v>
      </c>
      <c r="AE345" s="117">
        <v>16700.483201565468</v>
      </c>
      <c r="AF345" s="91">
        <v>390250.62036281609</v>
      </c>
      <c r="AG345" s="92">
        <v>393332.97377912258</v>
      </c>
      <c r="AH345" s="116">
        <v>3082.3534163064905</v>
      </c>
      <c r="AI345" s="88">
        <v>0</v>
      </c>
      <c r="AJ345" s="88">
        <v>0</v>
      </c>
      <c r="AK345" s="116">
        <v>0</v>
      </c>
      <c r="AL345" s="88">
        <v>0</v>
      </c>
      <c r="AM345" s="88">
        <v>0</v>
      </c>
      <c r="AN345" s="116">
        <v>0</v>
      </c>
      <c r="AO345" s="88">
        <v>71040.559225568169</v>
      </c>
      <c r="AP345" s="88">
        <v>71432.205113616918</v>
      </c>
      <c r="AQ345" s="116">
        <v>391.64588804874802</v>
      </c>
      <c r="AR345" s="88">
        <v>252255.18547999609</v>
      </c>
      <c r="AS345" s="88">
        <v>210475.3398663681</v>
      </c>
      <c r="AT345" s="118">
        <v>-41779.845613627986</v>
      </c>
      <c r="AU345" s="88">
        <v>28521.034601932868</v>
      </c>
      <c r="AV345" s="88">
        <v>10548.204797961676</v>
      </c>
      <c r="AW345" s="94">
        <v>-17972.829803971192</v>
      </c>
      <c r="AX345" s="88">
        <v>41462.275187461986</v>
      </c>
      <c r="AY345" s="88">
        <v>12828.96</v>
      </c>
      <c r="AZ345" s="117">
        <v>-28633.315187461987</v>
      </c>
      <c r="BA345" s="88">
        <v>14162.472988199153</v>
      </c>
      <c r="BB345" s="88">
        <v>28128</v>
      </c>
      <c r="BC345" s="94">
        <v>13965.527011800847</v>
      </c>
      <c r="BD345" s="88">
        <v>0</v>
      </c>
      <c r="BE345" s="88">
        <v>0</v>
      </c>
      <c r="BF345" s="95">
        <v>0</v>
      </c>
      <c r="BG345" s="88">
        <v>19741.755194960177</v>
      </c>
      <c r="BH345" s="88">
        <v>547.82598461304462</v>
      </c>
      <c r="BI345" s="94">
        <v>-19193.929210347131</v>
      </c>
      <c r="BJ345" s="88">
        <v>34689.447420512093</v>
      </c>
      <c r="BK345" s="88">
        <v>9009</v>
      </c>
      <c r="BL345" s="95">
        <v>-25680.447420512093</v>
      </c>
      <c r="BM345" s="88">
        <v>1666.9340999999997</v>
      </c>
      <c r="BN345" s="88">
        <v>0</v>
      </c>
      <c r="BO345" s="94">
        <v>-1666.9340999999997</v>
      </c>
      <c r="BP345" s="91">
        <v>140243.91949306629</v>
      </c>
      <c r="BQ345" s="96">
        <v>61061.990782574721</v>
      </c>
      <c r="BR345" s="94">
        <v>-79181.928710491571</v>
      </c>
      <c r="BS345" s="88">
        <v>228213.00821722418</v>
      </c>
      <c r="BT345" s="88">
        <v>296458.5031404678</v>
      </c>
      <c r="BU345" s="116">
        <v>68245.494923243619</v>
      </c>
      <c r="BV345" s="88">
        <v>143172.08673893209</v>
      </c>
      <c r="BW345" s="88">
        <v>158406.97811566512</v>
      </c>
      <c r="BX345" s="116">
        <v>15234.891376733023</v>
      </c>
      <c r="BY345" s="88">
        <v>47473.897701189962</v>
      </c>
      <c r="BZ345" s="88">
        <v>52605.406485800493</v>
      </c>
      <c r="CA345" s="116">
        <v>5131.5087846105307</v>
      </c>
      <c r="CB345" s="88">
        <v>16344.619858801325</v>
      </c>
      <c r="CC345" s="88">
        <v>16815.890523697504</v>
      </c>
      <c r="CD345" s="116">
        <v>471.27066489617937</v>
      </c>
      <c r="CE345" s="88">
        <v>1983.7458276501491</v>
      </c>
      <c r="CF345" s="88">
        <v>925.02458328078581</v>
      </c>
      <c r="CG345" s="116">
        <v>-1058.7212443693634</v>
      </c>
      <c r="CH345" s="88">
        <v>48446.616475845003</v>
      </c>
      <c r="CI345" s="88">
        <v>40117.294693080898</v>
      </c>
      <c r="CJ345" s="116">
        <v>-8329.3217827641056</v>
      </c>
      <c r="CK345" s="88">
        <v>0</v>
      </c>
      <c r="CL345" s="88">
        <v>0</v>
      </c>
      <c r="CM345" s="116">
        <v>0</v>
      </c>
      <c r="CN345" s="88">
        <v>48446.616475845003</v>
      </c>
      <c r="CO345" s="96">
        <v>40117.294693080898</v>
      </c>
      <c r="CP345" s="116">
        <v>-8329.3217827641056</v>
      </c>
      <c r="CQ345" s="119">
        <v>1339424.2593810894</v>
      </c>
      <c r="CR345" s="77">
        <v>1301631.6070836748</v>
      </c>
      <c r="CS345" s="116">
        <v>-37792.652297414606</v>
      </c>
      <c r="CT345" s="91">
        <v>1607309.1112573072</v>
      </c>
      <c r="CU345" s="98">
        <v>1561957.9285004097</v>
      </c>
      <c r="CV345" s="117">
        <v>-45351.182756897528</v>
      </c>
      <c r="CW345" s="88">
        <v>80354.731988603715</v>
      </c>
      <c r="CX345" s="88">
        <v>125705.91474550108</v>
      </c>
      <c r="CY345" s="116">
        <v>45351.182756897368</v>
      </c>
      <c r="CZ345" s="99">
        <v>-45351.182756897499</v>
      </c>
      <c r="DA345" s="8">
        <v>3</v>
      </c>
      <c r="DB345" s="100">
        <v>73372.66</v>
      </c>
      <c r="DC345" s="100">
        <v>207.14</v>
      </c>
      <c r="DD345" s="100">
        <v>41542.240000000005</v>
      </c>
      <c r="DE345" s="100">
        <v>0</v>
      </c>
      <c r="DF345" s="101">
        <v>-115497.79046819056</v>
      </c>
      <c r="DG345" s="120">
        <v>20251966.118950933</v>
      </c>
      <c r="DH345" s="494">
        <v>27306.816942754202</v>
      </c>
      <c r="DI345" s="96">
        <f>VLOOKUP(A345,'[9]побудинковий звіт'!$A$9:$DQ$353,121,FALSE)</f>
        <v>0</v>
      </c>
      <c r="DJ345" s="103">
        <v>5.1933939812784011</v>
      </c>
      <c r="DK345" s="103"/>
      <c r="DL345" s="103">
        <v>4.5927724053466585</v>
      </c>
      <c r="DM345" s="104">
        <v>31830.986852472888</v>
      </c>
      <c r="DN345" s="104">
        <v>207.1340354811343</v>
      </c>
      <c r="DO345" s="105">
        <v>32038.120887954021</v>
      </c>
      <c r="DP345" s="2"/>
      <c r="DQ345" s="104">
        <v>31830.42</v>
      </c>
      <c r="DR345" s="104">
        <v>207.14</v>
      </c>
      <c r="DS345" s="104">
        <v>32037.559999999998</v>
      </c>
      <c r="DT345" s="106">
        <v>32343.245848791677</v>
      </c>
      <c r="DU345" s="104">
        <v>-305.68584879167975</v>
      </c>
      <c r="DV345" s="107">
        <v>1505.6000000000001</v>
      </c>
      <c r="DX345" s="77">
        <v>470998.92596767488</v>
      </c>
      <c r="DY345" s="77">
        <v>325844.7967787314</v>
      </c>
      <c r="DZ345" s="108">
        <v>41542.240000000005</v>
      </c>
      <c r="EB345" s="109">
        <v>3027062.2257599533</v>
      </c>
      <c r="ED345" s="110">
        <v>105638</v>
      </c>
      <c r="EE345" s="111">
        <v>-9859.7904681905638</v>
      </c>
      <c r="EG345" s="112">
        <v>4678.8853245668288</v>
      </c>
      <c r="EI345" s="121">
        <v>5</v>
      </c>
      <c r="EJ345" s="77">
        <v>8624.1359199145463</v>
      </c>
      <c r="EN345" s="114" t="s">
        <v>799</v>
      </c>
    </row>
    <row r="346" spans="1:144" hidden="1" x14ac:dyDescent="0.3">
      <c r="A346" s="81">
        <v>150000878</v>
      </c>
      <c r="B346" s="82" t="s">
        <v>800</v>
      </c>
      <c r="C346" s="490" t="s">
        <v>801</v>
      </c>
      <c r="D346" s="84">
        <v>2116.4899999999998</v>
      </c>
      <c r="E346" s="115">
        <v>1686.26</v>
      </c>
      <c r="F346" s="104"/>
      <c r="G346" s="104">
        <v>430.23</v>
      </c>
      <c r="H346" s="88">
        <v>30373.858140671975</v>
      </c>
      <c r="I346" s="88">
        <v>31078.203121096005</v>
      </c>
      <c r="J346" s="116">
        <v>704.34498042402993</v>
      </c>
      <c r="K346" s="88">
        <v>5152.2606334452121</v>
      </c>
      <c r="L346" s="88">
        <v>5202.8160980135235</v>
      </c>
      <c r="M346" s="116">
        <v>50.555464568311436</v>
      </c>
      <c r="N346" s="88">
        <v>15040.019246265763</v>
      </c>
      <c r="O346" s="88">
        <v>14301.300994301439</v>
      </c>
      <c r="P346" s="116">
        <v>-738.71825196432474</v>
      </c>
      <c r="Q346" s="88">
        <v>0</v>
      </c>
      <c r="R346" s="88">
        <v>0</v>
      </c>
      <c r="S346" s="116">
        <v>0</v>
      </c>
      <c r="T346" s="88">
        <v>0</v>
      </c>
      <c r="U346" s="88">
        <v>0</v>
      </c>
      <c r="V346" s="116">
        <v>0</v>
      </c>
      <c r="W346" s="88">
        <v>20684.296424140637</v>
      </c>
      <c r="X346" s="88">
        <v>17544.85158468422</v>
      </c>
      <c r="Y346" s="116">
        <v>-3139.444839456417</v>
      </c>
      <c r="Z346" s="88">
        <v>2622.9528</v>
      </c>
      <c r="AA346" s="88">
        <v>0</v>
      </c>
      <c r="AB346" s="116">
        <v>-2622.9528</v>
      </c>
      <c r="AC346" s="88">
        <v>51283.073549804096</v>
      </c>
      <c r="AD346" s="88">
        <v>53272.030984221507</v>
      </c>
      <c r="AE346" s="117">
        <v>1988.9574344174107</v>
      </c>
      <c r="AF346" s="91">
        <v>125156.46079432769</v>
      </c>
      <c r="AG346" s="92">
        <v>121399.2027823167</v>
      </c>
      <c r="AH346" s="116">
        <v>-3757.2580120109924</v>
      </c>
      <c r="AI346" s="88">
        <v>0</v>
      </c>
      <c r="AJ346" s="88">
        <v>0</v>
      </c>
      <c r="AK346" s="116">
        <v>0</v>
      </c>
      <c r="AL346" s="88">
        <v>0</v>
      </c>
      <c r="AM346" s="88">
        <v>0</v>
      </c>
      <c r="AN346" s="116">
        <v>0</v>
      </c>
      <c r="AO346" s="88">
        <v>15575.306697646665</v>
      </c>
      <c r="AP346" s="88">
        <v>15055.786740658848</v>
      </c>
      <c r="AQ346" s="116">
        <v>-519.51995698781684</v>
      </c>
      <c r="AR346" s="88">
        <v>89856.673341763671</v>
      </c>
      <c r="AS346" s="88">
        <v>138704.56553530673</v>
      </c>
      <c r="AT346" s="118">
        <v>48847.892193543055</v>
      </c>
      <c r="AU346" s="88">
        <v>9820.3285364511394</v>
      </c>
      <c r="AV346" s="88">
        <v>1639.74</v>
      </c>
      <c r="AW346" s="94">
        <v>-8180.5885364511396</v>
      </c>
      <c r="AX346" s="88">
        <v>10053.184445369823</v>
      </c>
      <c r="AY346" s="88">
        <v>12</v>
      </c>
      <c r="AZ346" s="117">
        <v>-10041.184445369823</v>
      </c>
      <c r="BA346" s="88">
        <v>7622.8097804665322</v>
      </c>
      <c r="BB346" s="88">
        <v>3618</v>
      </c>
      <c r="BC346" s="94">
        <v>-4004.8097804665322</v>
      </c>
      <c r="BD346" s="88">
        <v>0</v>
      </c>
      <c r="BE346" s="88">
        <v>0</v>
      </c>
      <c r="BF346" s="95">
        <v>0</v>
      </c>
      <c r="BG346" s="88">
        <v>0</v>
      </c>
      <c r="BH346" s="88">
        <v>0</v>
      </c>
      <c r="BI346" s="94">
        <v>0</v>
      </c>
      <c r="BJ346" s="88">
        <v>6323.783375157871</v>
      </c>
      <c r="BK346" s="88">
        <v>913</v>
      </c>
      <c r="BL346" s="95">
        <v>-5410.783375157871</v>
      </c>
      <c r="BM346" s="88">
        <v>655.73820000000001</v>
      </c>
      <c r="BN346" s="88">
        <v>3527</v>
      </c>
      <c r="BO346" s="94">
        <v>2871.2618000000002</v>
      </c>
      <c r="BP346" s="91">
        <v>34475.844337445364</v>
      </c>
      <c r="BQ346" s="96">
        <v>9709.74</v>
      </c>
      <c r="BR346" s="94">
        <v>-24766.104337445366</v>
      </c>
      <c r="BS346" s="88">
        <v>135813.27505947527</v>
      </c>
      <c r="BT346" s="88">
        <v>165830.28070037329</v>
      </c>
      <c r="BU346" s="116">
        <v>30017.005640898016</v>
      </c>
      <c r="BV346" s="88">
        <v>92524.072155356742</v>
      </c>
      <c r="BW346" s="88">
        <v>93364.996888895257</v>
      </c>
      <c r="BX346" s="116">
        <v>840.92473353851528</v>
      </c>
      <c r="BY346" s="88">
        <v>37664.467481667016</v>
      </c>
      <c r="BZ346" s="88">
        <v>31558.610803340747</v>
      </c>
      <c r="CA346" s="116">
        <v>-6105.8566783262686</v>
      </c>
      <c r="CB346" s="88">
        <v>2346.9721039639808</v>
      </c>
      <c r="CC346" s="88">
        <v>2414.6432467304048</v>
      </c>
      <c r="CD346" s="116">
        <v>67.671142766424055</v>
      </c>
      <c r="CE346" s="88">
        <v>284.85190595257336</v>
      </c>
      <c r="CF346" s="88">
        <v>0</v>
      </c>
      <c r="CG346" s="116">
        <v>-284.85190595257336</v>
      </c>
      <c r="CH346" s="88">
        <v>12845.348872007025</v>
      </c>
      <c r="CI346" s="88">
        <v>10371.673221838237</v>
      </c>
      <c r="CJ346" s="116">
        <v>-2473.6756501687887</v>
      </c>
      <c r="CK346" s="88">
        <v>0</v>
      </c>
      <c r="CL346" s="88">
        <v>0</v>
      </c>
      <c r="CM346" s="116">
        <v>0</v>
      </c>
      <c r="CN346" s="88">
        <v>12845.348872007025</v>
      </c>
      <c r="CO346" s="96">
        <v>10371.673221838237</v>
      </c>
      <c r="CP346" s="116">
        <v>-2473.6756501687887</v>
      </c>
      <c r="CQ346" s="119">
        <v>546543.27274960594</v>
      </c>
      <c r="CR346" s="77">
        <v>588409.49991946027</v>
      </c>
      <c r="CS346" s="116">
        <v>41866.227169854334</v>
      </c>
      <c r="CT346" s="91">
        <v>655851.9272995271</v>
      </c>
      <c r="CU346" s="98">
        <v>706091.39990335226</v>
      </c>
      <c r="CV346" s="117">
        <v>50239.472603825154</v>
      </c>
      <c r="CW346" s="88">
        <v>-15127.022881945344</v>
      </c>
      <c r="CX346" s="88">
        <v>-65366.495485770422</v>
      </c>
      <c r="CY346" s="116">
        <v>-50239.472603825081</v>
      </c>
      <c r="CZ346" s="99">
        <v>50239.472603825168</v>
      </c>
      <c r="DA346" s="8">
        <v>2</v>
      </c>
      <c r="DB346" s="100">
        <v>37314.720000000001</v>
      </c>
      <c r="DC346" s="100">
        <v>13837.18</v>
      </c>
      <c r="DD346" s="100">
        <v>27699.800000000003</v>
      </c>
      <c r="DE346" s="100">
        <v>12062.050000000001</v>
      </c>
      <c r="DF346" s="101">
        <v>904.10185699764406</v>
      </c>
      <c r="DG346" s="120">
        <v>7688698.8530109804</v>
      </c>
      <c r="DH346" s="494">
        <v>7512.712756604722</v>
      </c>
      <c r="DI346" s="96">
        <f>VLOOKUP(A346,'[9]побудинковий звіт'!$A$9:$DQ$353,121,FALSE)</f>
        <v>12185.04</v>
      </c>
      <c r="DJ346" s="103">
        <v>5.7070139531473894</v>
      </c>
      <c r="DK346" s="103"/>
      <c r="DL346" s="103">
        <v>4.3072006714946287</v>
      </c>
      <c r="DM346" s="104">
        <v>9623.5093486343176</v>
      </c>
      <c r="DN346" s="104">
        <v>1853.0869448971341</v>
      </c>
      <c r="DO346" s="105">
        <v>11476.596293531451</v>
      </c>
      <c r="DP346" s="2"/>
      <c r="DQ346" s="104">
        <v>9614.92</v>
      </c>
      <c r="DR346" s="104">
        <v>1853.09</v>
      </c>
      <c r="DS346" s="104">
        <v>11468.01</v>
      </c>
      <c r="DT346" s="106">
        <v>12744.478883898968</v>
      </c>
      <c r="DU346" s="104">
        <v>-1276.4688838989678</v>
      </c>
      <c r="DV346" s="107">
        <v>1136</v>
      </c>
      <c r="DX346" s="77">
        <v>149199.02121505083</v>
      </c>
      <c r="DY346" s="77">
        <v>178097.16664236804</v>
      </c>
      <c r="DZ346" s="108">
        <v>39761.850000000006</v>
      </c>
      <c r="EB346" s="109">
        <v>1078280.0801011641</v>
      </c>
      <c r="ED346" s="110">
        <v>-7399</v>
      </c>
      <c r="EE346" s="111">
        <v>-6494.8981430023559</v>
      </c>
      <c r="EG346" s="112">
        <v>59225.397221633655</v>
      </c>
      <c r="EI346" s="121">
        <v>4</v>
      </c>
      <c r="EJ346" s="77">
        <v>2733.4426424775993</v>
      </c>
      <c r="EN346" s="114" t="s">
        <v>801</v>
      </c>
    </row>
    <row r="347" spans="1:144" x14ac:dyDescent="0.3">
      <c r="A347" s="81">
        <v>150000879</v>
      </c>
      <c r="B347" s="82" t="s">
        <v>802</v>
      </c>
      <c r="C347" s="490" t="s">
        <v>803</v>
      </c>
      <c r="D347" s="84">
        <v>4570.7300000000005</v>
      </c>
      <c r="E347" s="115">
        <v>3611.53</v>
      </c>
      <c r="F347" s="104"/>
      <c r="G347" s="104">
        <v>959.2</v>
      </c>
      <c r="H347" s="88">
        <v>59289.03539345444</v>
      </c>
      <c r="I347" s="88">
        <v>61102.287604264304</v>
      </c>
      <c r="J347" s="116">
        <v>1813.2522108098638</v>
      </c>
      <c r="K347" s="88">
        <v>11265.459038552908</v>
      </c>
      <c r="L347" s="88">
        <v>11375.994599286056</v>
      </c>
      <c r="M347" s="116">
        <v>110.53556073314758</v>
      </c>
      <c r="N347" s="88">
        <v>28771.182722631347</v>
      </c>
      <c r="O347" s="88">
        <v>27357.430271899779</v>
      </c>
      <c r="P347" s="116">
        <v>-1413.7524507315684</v>
      </c>
      <c r="Q347" s="88">
        <v>0</v>
      </c>
      <c r="R347" s="88">
        <v>0</v>
      </c>
      <c r="S347" s="116">
        <v>0</v>
      </c>
      <c r="T347" s="88">
        <v>0</v>
      </c>
      <c r="U347" s="88">
        <v>0</v>
      </c>
      <c r="V347" s="116">
        <v>0</v>
      </c>
      <c r="W347" s="88">
        <v>43149.178714875823</v>
      </c>
      <c r="X347" s="88">
        <v>39721.40489024001</v>
      </c>
      <c r="Y347" s="116">
        <v>-3427.7738246358131</v>
      </c>
      <c r="Z347" s="88">
        <v>4918.5684000000001</v>
      </c>
      <c r="AA347" s="88">
        <v>0</v>
      </c>
      <c r="AB347" s="116">
        <v>-4918.5684000000001</v>
      </c>
      <c r="AC347" s="88">
        <v>96466.847346225986</v>
      </c>
      <c r="AD347" s="88">
        <v>106670.0750077292</v>
      </c>
      <c r="AE347" s="117">
        <v>10203.227661503217</v>
      </c>
      <c r="AF347" s="91">
        <v>243860.27161574049</v>
      </c>
      <c r="AG347" s="92">
        <v>246227.19237341936</v>
      </c>
      <c r="AH347" s="116">
        <v>2366.9207576788613</v>
      </c>
      <c r="AI347" s="88">
        <v>0</v>
      </c>
      <c r="AJ347" s="88">
        <v>0</v>
      </c>
      <c r="AK347" s="116">
        <v>0</v>
      </c>
      <c r="AL347" s="88">
        <v>0</v>
      </c>
      <c r="AM347" s="88">
        <v>0</v>
      </c>
      <c r="AN347" s="116">
        <v>0</v>
      </c>
      <c r="AO347" s="88">
        <v>45281.405301051214</v>
      </c>
      <c r="AP347" s="88">
        <v>46931.233589005264</v>
      </c>
      <c r="AQ347" s="116">
        <v>1649.8282879540493</v>
      </c>
      <c r="AR347" s="88">
        <v>153685.29668780757</v>
      </c>
      <c r="AS347" s="88">
        <v>417270.45226083841</v>
      </c>
      <c r="AT347" s="118">
        <v>263585.15557303082</v>
      </c>
      <c r="AU347" s="88">
        <v>16617.963721041608</v>
      </c>
      <c r="AV347" s="88">
        <v>13444</v>
      </c>
      <c r="AW347" s="94">
        <v>-3173.9637210416076</v>
      </c>
      <c r="AX347" s="88">
        <v>21982.587599402865</v>
      </c>
      <c r="AY347" s="88">
        <v>699</v>
      </c>
      <c r="AZ347" s="117">
        <v>-21283.587599402865</v>
      </c>
      <c r="BA347" s="88">
        <v>11035.952242126636</v>
      </c>
      <c r="BB347" s="88">
        <v>15260</v>
      </c>
      <c r="BC347" s="94">
        <v>4224.0477578733644</v>
      </c>
      <c r="BD347" s="88">
        <v>0</v>
      </c>
      <c r="BE347" s="88">
        <v>0</v>
      </c>
      <c r="BF347" s="95">
        <v>0</v>
      </c>
      <c r="BG347" s="88">
        <v>0</v>
      </c>
      <c r="BH347" s="88">
        <v>0</v>
      </c>
      <c r="BI347" s="94">
        <v>0</v>
      </c>
      <c r="BJ347" s="88">
        <v>15071.644211828945</v>
      </c>
      <c r="BK347" s="88">
        <v>2475</v>
      </c>
      <c r="BL347" s="95">
        <v>-12596.644211828945</v>
      </c>
      <c r="BM347" s="88">
        <v>1229.6421</v>
      </c>
      <c r="BN347" s="88">
        <v>10806</v>
      </c>
      <c r="BO347" s="94">
        <v>9576.3578999999991</v>
      </c>
      <c r="BP347" s="91">
        <v>65937.789874400056</v>
      </c>
      <c r="BQ347" s="96">
        <v>42684</v>
      </c>
      <c r="BR347" s="94">
        <v>-23253.789874400056</v>
      </c>
      <c r="BS347" s="88">
        <v>145165.74168888663</v>
      </c>
      <c r="BT347" s="88">
        <v>195401.16252926597</v>
      </c>
      <c r="BU347" s="116">
        <v>50235.420840379345</v>
      </c>
      <c r="BV347" s="88">
        <v>85228.503508324909</v>
      </c>
      <c r="BW347" s="88">
        <v>92331.617290034686</v>
      </c>
      <c r="BX347" s="116">
        <v>7103.113781709777</v>
      </c>
      <c r="BY347" s="88">
        <v>58396.072010884964</v>
      </c>
      <c r="BZ347" s="88">
        <v>37333.036227739649</v>
      </c>
      <c r="CA347" s="116">
        <v>-21063.035783145315</v>
      </c>
      <c r="CB347" s="88">
        <v>0</v>
      </c>
      <c r="CC347" s="88">
        <v>0</v>
      </c>
      <c r="CD347" s="116">
        <v>0</v>
      </c>
      <c r="CE347" s="88">
        <v>0</v>
      </c>
      <c r="CF347" s="88">
        <v>0</v>
      </c>
      <c r="CG347" s="116">
        <v>0</v>
      </c>
      <c r="CH347" s="88">
        <v>22070.54511595067</v>
      </c>
      <c r="CI347" s="88">
        <v>17645.696703910697</v>
      </c>
      <c r="CJ347" s="116">
        <v>-4424.8484120399735</v>
      </c>
      <c r="CK347" s="88">
        <v>0</v>
      </c>
      <c r="CL347" s="88">
        <v>0</v>
      </c>
      <c r="CM347" s="116">
        <v>0</v>
      </c>
      <c r="CN347" s="88">
        <v>22070.54511595067</v>
      </c>
      <c r="CO347" s="96">
        <v>17645.696703910697</v>
      </c>
      <c r="CP347" s="116">
        <v>-4424.8484120399735</v>
      </c>
      <c r="CQ347" s="119">
        <v>819625.62580304651</v>
      </c>
      <c r="CR347" s="77">
        <v>1095824.3909742138</v>
      </c>
      <c r="CS347" s="116">
        <v>276198.76517116732</v>
      </c>
      <c r="CT347" s="91">
        <v>983550.75096365577</v>
      </c>
      <c r="CU347" s="98">
        <v>1314989.2691690566</v>
      </c>
      <c r="CV347" s="117">
        <v>331438.51820540079</v>
      </c>
      <c r="CW347" s="88">
        <v>28828.650656487913</v>
      </c>
      <c r="CX347" s="88">
        <v>-302609.86754891305</v>
      </c>
      <c r="CY347" s="116">
        <v>-331438.51820540096</v>
      </c>
      <c r="CZ347" s="99">
        <v>331438.51820540102</v>
      </c>
      <c r="DA347" s="8">
        <v>2</v>
      </c>
      <c r="DB347" s="100">
        <v>32723.01</v>
      </c>
      <c r="DC347" s="100">
        <v>4423</v>
      </c>
      <c r="DD347" s="100">
        <v>17127.93</v>
      </c>
      <c r="DE347" s="100">
        <v>790.77999999999975</v>
      </c>
      <c r="DF347" s="101">
        <v>-24666.010875037871</v>
      </c>
      <c r="DG347" s="120">
        <v>12148552.819441725</v>
      </c>
      <c r="DH347" s="494">
        <v>16090.275225564654</v>
      </c>
      <c r="DI347" s="96">
        <f>VLOOKUP(A347,'[9]побудинковий звіт'!$A$9:$DQ$353,121,FALSE)</f>
        <v>99996.9</v>
      </c>
      <c r="DJ347" s="103">
        <v>4.3163709991757031</v>
      </c>
      <c r="DK347" s="103"/>
      <c r="DL347" s="103">
        <v>3.7158463973119575</v>
      </c>
      <c r="DM347" s="104">
        <v>15588.703354653027</v>
      </c>
      <c r="DN347" s="104">
        <v>3564.23986430163</v>
      </c>
      <c r="DO347" s="105">
        <v>19152.943218954657</v>
      </c>
      <c r="DP347" s="2"/>
      <c r="DQ347" s="104">
        <v>15593.35</v>
      </c>
      <c r="DR347" s="104">
        <v>3632.2200000000003</v>
      </c>
      <c r="DS347" s="104">
        <v>19225.57</v>
      </c>
      <c r="DT347" s="106">
        <v>18905.672373801597</v>
      </c>
      <c r="DU347" s="104">
        <v>319.89762619840258</v>
      </c>
      <c r="DV347" s="107">
        <v>1281.5999999999999</v>
      </c>
      <c r="DX347" s="77">
        <v>263547.70387464913</v>
      </c>
      <c r="DY347" s="77">
        <v>551945.34271300607</v>
      </c>
      <c r="DZ347" s="108">
        <v>17918.71</v>
      </c>
      <c r="EB347" s="109">
        <v>1844223.5602536909</v>
      </c>
      <c r="ED347" s="110">
        <v>12324</v>
      </c>
      <c r="EE347" s="111">
        <v>-12342.010875037871</v>
      </c>
      <c r="EG347" s="112">
        <v>360540.81979379262</v>
      </c>
      <c r="EI347" s="121">
        <v>5</v>
      </c>
      <c r="EJ347" s="77">
        <v>5266.8503971631335</v>
      </c>
      <c r="EN347" s="114" t="s">
        <v>803</v>
      </c>
    </row>
    <row r="348" spans="1:144" hidden="1" x14ac:dyDescent="0.3">
      <c r="A348" s="81">
        <v>150000880</v>
      </c>
      <c r="B348" s="82" t="s">
        <v>804</v>
      </c>
      <c r="C348" s="490" t="s">
        <v>805</v>
      </c>
      <c r="D348" s="84">
        <v>2726.35</v>
      </c>
      <c r="E348" s="115">
        <v>1891.75</v>
      </c>
      <c r="F348" s="104"/>
      <c r="G348" s="104">
        <v>834.6</v>
      </c>
      <c r="H348" s="88">
        <v>39813.737187793522</v>
      </c>
      <c r="I348" s="88">
        <v>40423.097364004861</v>
      </c>
      <c r="J348" s="116">
        <v>609.36017621133942</v>
      </c>
      <c r="K348" s="88">
        <v>7974.6007149417337</v>
      </c>
      <c r="L348" s="88">
        <v>8052.8403843001297</v>
      </c>
      <c r="M348" s="116">
        <v>78.239669358395986</v>
      </c>
      <c r="N348" s="88">
        <v>17307.935021304089</v>
      </c>
      <c r="O348" s="88">
        <v>16457.298965368776</v>
      </c>
      <c r="P348" s="116">
        <v>-850.63605593531247</v>
      </c>
      <c r="Q348" s="88">
        <v>0</v>
      </c>
      <c r="R348" s="88">
        <v>0</v>
      </c>
      <c r="S348" s="116">
        <v>0</v>
      </c>
      <c r="T348" s="88">
        <v>0</v>
      </c>
      <c r="U348" s="88">
        <v>0</v>
      </c>
      <c r="V348" s="116">
        <v>0</v>
      </c>
      <c r="W348" s="88">
        <v>31018.454938035313</v>
      </c>
      <c r="X348" s="88">
        <v>27375.183883415011</v>
      </c>
      <c r="Y348" s="116">
        <v>-3643.2710546203016</v>
      </c>
      <c r="Z348" s="88">
        <v>2944.4580000000005</v>
      </c>
      <c r="AA348" s="88">
        <v>0</v>
      </c>
      <c r="AB348" s="116">
        <v>-2944.4580000000005</v>
      </c>
      <c r="AC348" s="88">
        <v>58548.84548805363</v>
      </c>
      <c r="AD348" s="88">
        <v>64556.327882715224</v>
      </c>
      <c r="AE348" s="117">
        <v>6007.4823946615943</v>
      </c>
      <c r="AF348" s="91">
        <v>157608.03135012829</v>
      </c>
      <c r="AG348" s="92">
        <v>156864.74847980402</v>
      </c>
      <c r="AH348" s="116">
        <v>-743.28287032427033</v>
      </c>
      <c r="AI348" s="88">
        <v>0</v>
      </c>
      <c r="AJ348" s="88">
        <v>0</v>
      </c>
      <c r="AK348" s="116">
        <v>0</v>
      </c>
      <c r="AL348" s="88">
        <v>0</v>
      </c>
      <c r="AM348" s="88">
        <v>0</v>
      </c>
      <c r="AN348" s="116">
        <v>0</v>
      </c>
      <c r="AO348" s="88">
        <v>16629.887272845543</v>
      </c>
      <c r="AP348" s="88">
        <v>15982.343993418273</v>
      </c>
      <c r="AQ348" s="116">
        <v>-647.54327942726923</v>
      </c>
      <c r="AR348" s="88">
        <v>115630.01101519614</v>
      </c>
      <c r="AS348" s="88">
        <v>46016.519033623736</v>
      </c>
      <c r="AT348" s="118">
        <v>-69613.491981572413</v>
      </c>
      <c r="AU348" s="88">
        <v>13631.415333772729</v>
      </c>
      <c r="AV348" s="88">
        <v>2481</v>
      </c>
      <c r="AW348" s="94">
        <v>-11150.415333772729</v>
      </c>
      <c r="AX348" s="88">
        <v>15560.756895495677</v>
      </c>
      <c r="AY348" s="88">
        <v>2836</v>
      </c>
      <c r="AZ348" s="117">
        <v>-12724.756895495677</v>
      </c>
      <c r="BA348" s="88">
        <v>7097.0407947573549</v>
      </c>
      <c r="BB348" s="88">
        <v>1379.977982145864</v>
      </c>
      <c r="BC348" s="94">
        <v>-5717.0628126114907</v>
      </c>
      <c r="BD348" s="88">
        <v>0</v>
      </c>
      <c r="BE348" s="88">
        <v>0</v>
      </c>
      <c r="BF348" s="95">
        <v>0</v>
      </c>
      <c r="BG348" s="88">
        <v>0</v>
      </c>
      <c r="BH348" s="88">
        <v>6312</v>
      </c>
      <c r="BI348" s="94">
        <v>6312</v>
      </c>
      <c r="BJ348" s="88">
        <v>10745.144601967564</v>
      </c>
      <c r="BK348" s="88">
        <v>1758</v>
      </c>
      <c r="BL348" s="95">
        <v>-8987.1446019675641</v>
      </c>
      <c r="BM348" s="88">
        <v>736.11450000000013</v>
      </c>
      <c r="BN348" s="88">
        <v>4165</v>
      </c>
      <c r="BO348" s="94">
        <v>3428.8854999999999</v>
      </c>
      <c r="BP348" s="91">
        <v>47770.472125993329</v>
      </c>
      <c r="BQ348" s="96">
        <v>18931.977982145865</v>
      </c>
      <c r="BR348" s="94">
        <v>-28838.494143847463</v>
      </c>
      <c r="BS348" s="88">
        <v>101444.51910114932</v>
      </c>
      <c r="BT348" s="88">
        <v>149491.0308093364</v>
      </c>
      <c r="BU348" s="116">
        <v>48046.511708187085</v>
      </c>
      <c r="BV348" s="88">
        <v>74564.71875587698</v>
      </c>
      <c r="BW348" s="88">
        <v>77991.461586147023</v>
      </c>
      <c r="BX348" s="116">
        <v>3426.7428302700428</v>
      </c>
      <c r="BY348" s="88">
        <v>57566.842847295666</v>
      </c>
      <c r="BZ348" s="88">
        <v>29511.736825439104</v>
      </c>
      <c r="CA348" s="116">
        <v>-28055.106021856562</v>
      </c>
      <c r="CB348" s="88">
        <v>4145.4670314581172</v>
      </c>
      <c r="CC348" s="88">
        <v>4264.9948651488121</v>
      </c>
      <c r="CD348" s="116">
        <v>119.52783369069493</v>
      </c>
      <c r="CE348" s="88">
        <v>503.13515997057783</v>
      </c>
      <c r="CF348" s="88">
        <v>497.0549326694786</v>
      </c>
      <c r="CG348" s="116">
        <v>-6.080227301099228</v>
      </c>
      <c r="CH348" s="88">
        <v>34562.828414788688</v>
      </c>
      <c r="CI348" s="88">
        <v>27094.021079752933</v>
      </c>
      <c r="CJ348" s="116">
        <v>-7468.8073350357554</v>
      </c>
      <c r="CK348" s="88">
        <v>0</v>
      </c>
      <c r="CL348" s="88">
        <v>0</v>
      </c>
      <c r="CM348" s="116">
        <v>0</v>
      </c>
      <c r="CN348" s="88">
        <v>34562.828414788688</v>
      </c>
      <c r="CO348" s="96">
        <v>27094.021079752933</v>
      </c>
      <c r="CP348" s="116">
        <v>-7468.8073350357554</v>
      </c>
      <c r="CQ348" s="119">
        <v>610425.91307470284</v>
      </c>
      <c r="CR348" s="77">
        <v>526645.88958748558</v>
      </c>
      <c r="CS348" s="116">
        <v>-83780.023487217259</v>
      </c>
      <c r="CT348" s="91">
        <v>732511.09568964341</v>
      </c>
      <c r="CU348" s="98">
        <v>631975.0675049827</v>
      </c>
      <c r="CV348" s="117">
        <v>-100536.02818466071</v>
      </c>
      <c r="CW348" s="88">
        <v>9931.2629965877459</v>
      </c>
      <c r="CX348" s="88">
        <v>110467.29118124815</v>
      </c>
      <c r="CY348" s="116">
        <v>100536.0281846604</v>
      </c>
      <c r="CZ348" s="99">
        <v>-100536.02818466049</v>
      </c>
      <c r="DA348" s="8">
        <v>2</v>
      </c>
      <c r="DB348" s="100">
        <v>13603.03</v>
      </c>
      <c r="DC348" s="100">
        <v>25187.38</v>
      </c>
      <c r="DD348" s="100">
        <v>3212.99</v>
      </c>
      <c r="DE348" s="100">
        <v>21413.89</v>
      </c>
      <c r="DF348" s="101">
        <v>-87813.469464516966</v>
      </c>
      <c r="DG348" s="120">
        <v>8909308.3042347748</v>
      </c>
      <c r="DH348" s="494">
        <v>8428.2224314797131</v>
      </c>
      <c r="DI348" s="96">
        <f>VLOOKUP(A348,'[9]побудинковий звіт'!$A$9:$DQ$353,121,FALSE)</f>
        <v>7842.43</v>
      </c>
      <c r="DJ348" s="103">
        <v>5.4922818295720166</v>
      </c>
      <c r="DK348" s="103"/>
      <c r="DL348" s="103">
        <v>4.4900775110277635</v>
      </c>
      <c r="DM348" s="104">
        <v>10390.024151092863</v>
      </c>
      <c r="DN348" s="104">
        <v>3747.4186907037715</v>
      </c>
      <c r="DO348" s="105">
        <v>14137.442841796634</v>
      </c>
      <c r="DP348" s="2"/>
      <c r="DQ348" s="104">
        <v>10390.040000000001</v>
      </c>
      <c r="DR348" s="104">
        <v>3773.4900000000002</v>
      </c>
      <c r="DS348" s="104">
        <v>14163.53</v>
      </c>
      <c r="DT348" s="106">
        <v>14179.228387141842</v>
      </c>
      <c r="DU348" s="104">
        <v>-15.698387141841522</v>
      </c>
      <c r="DV348" s="107">
        <v>1136</v>
      </c>
      <c r="DX348" s="77">
        <v>196080.57976942736</v>
      </c>
      <c r="DY348" s="77">
        <v>77938.196418923515</v>
      </c>
      <c r="DZ348" s="108">
        <v>24626.879999999997</v>
      </c>
      <c r="EB348" s="109">
        <v>1387560.1321823536</v>
      </c>
      <c r="ED348" s="110">
        <v>83912</v>
      </c>
      <c r="EE348" s="111">
        <v>-3901.4694645169657</v>
      </c>
      <c r="EG348" s="112">
        <v>-83532.763863410262</v>
      </c>
      <c r="EI348" s="121">
        <v>4</v>
      </c>
      <c r="EJ348" s="77">
        <v>3716.6343506687726</v>
      </c>
      <c r="EN348" s="114" t="s">
        <v>805</v>
      </c>
    </row>
    <row r="349" spans="1:144" hidden="1" x14ac:dyDescent="0.3">
      <c r="A349" s="81">
        <v>150000881</v>
      </c>
      <c r="B349" s="82" t="s">
        <v>806</v>
      </c>
      <c r="C349" s="490" t="s">
        <v>807</v>
      </c>
      <c r="D349" s="84">
        <v>2405.4</v>
      </c>
      <c r="E349" s="115">
        <v>2076.5</v>
      </c>
      <c r="F349" s="104">
        <v>0</v>
      </c>
      <c r="G349" s="104">
        <v>328.9</v>
      </c>
      <c r="H349" s="88">
        <v>31311.863093027612</v>
      </c>
      <c r="I349" s="88">
        <v>32285.716557402437</v>
      </c>
      <c r="J349" s="116">
        <v>973.8534643748244</v>
      </c>
      <c r="K349" s="88">
        <v>4658.5193762393938</v>
      </c>
      <c r="L349" s="88">
        <v>4704.2215110238139</v>
      </c>
      <c r="M349" s="116">
        <v>45.702134784420196</v>
      </c>
      <c r="N349" s="88">
        <v>14529.258372810238</v>
      </c>
      <c r="O349" s="88">
        <v>13815.73306016377</v>
      </c>
      <c r="P349" s="116">
        <v>-713.52531264646859</v>
      </c>
      <c r="Q349" s="88">
        <v>3368.4611838873498</v>
      </c>
      <c r="R349" s="88">
        <v>3202.8229671880235</v>
      </c>
      <c r="S349" s="116">
        <v>-165.63821669932622</v>
      </c>
      <c r="T349" s="88">
        <v>1592.3360032640012</v>
      </c>
      <c r="U349" s="88">
        <v>6851.0425629015454</v>
      </c>
      <c r="V349" s="116">
        <v>5258.7065596375442</v>
      </c>
      <c r="W349" s="88">
        <v>16888.45532532427</v>
      </c>
      <c r="X349" s="88">
        <v>14433.253700485935</v>
      </c>
      <c r="Y349" s="116">
        <v>-2455.2016248383352</v>
      </c>
      <c r="Z349" s="88">
        <v>2597.8320000000003</v>
      </c>
      <c r="AA349" s="88">
        <v>0</v>
      </c>
      <c r="AB349" s="116">
        <v>-2597.8320000000003</v>
      </c>
      <c r="AC349" s="88">
        <v>51214.767356887794</v>
      </c>
      <c r="AD349" s="88">
        <v>56255.321227176246</v>
      </c>
      <c r="AE349" s="117">
        <v>5040.5538702884514</v>
      </c>
      <c r="AF349" s="91">
        <v>126161.49271144065</v>
      </c>
      <c r="AG349" s="92">
        <v>131548.11158634178</v>
      </c>
      <c r="AH349" s="116">
        <v>5386.6188749011344</v>
      </c>
      <c r="AI349" s="88">
        <v>83957.237013624472</v>
      </c>
      <c r="AJ349" s="88">
        <v>82981.227238069812</v>
      </c>
      <c r="AK349" s="116">
        <v>-976.00977555465943</v>
      </c>
      <c r="AL349" s="88">
        <v>2837.0234474999997</v>
      </c>
      <c r="AM349" s="88">
        <v>0</v>
      </c>
      <c r="AN349" s="116">
        <v>-2837.0234474999997</v>
      </c>
      <c r="AO349" s="88">
        <v>9514.2332397340506</v>
      </c>
      <c r="AP349" s="88">
        <v>9917.7113051530905</v>
      </c>
      <c r="AQ349" s="116">
        <v>403.47806541903992</v>
      </c>
      <c r="AR349" s="88">
        <v>117238.76192253421</v>
      </c>
      <c r="AS349" s="88">
        <v>59138.886967483311</v>
      </c>
      <c r="AT349" s="118">
        <v>-58099.874955050895</v>
      </c>
      <c r="AU349" s="88">
        <v>6242.8725371932187</v>
      </c>
      <c r="AV349" s="88">
        <v>775</v>
      </c>
      <c r="AW349" s="94">
        <v>-5467.8725371932187</v>
      </c>
      <c r="AX349" s="88">
        <v>6547.5612973272273</v>
      </c>
      <c r="AY349" s="88">
        <v>0</v>
      </c>
      <c r="AZ349" s="117">
        <v>-6547.5612973272273</v>
      </c>
      <c r="BA349" s="88">
        <v>3204.4231525969408</v>
      </c>
      <c r="BB349" s="88">
        <v>1953</v>
      </c>
      <c r="BC349" s="94">
        <v>-1251.4231525969408</v>
      </c>
      <c r="BD349" s="88">
        <v>7340.0573417611986</v>
      </c>
      <c r="BE349" s="88">
        <v>0</v>
      </c>
      <c r="BF349" s="95">
        <v>-7340.0573417611986</v>
      </c>
      <c r="BG349" s="88">
        <v>3025.7622694959232</v>
      </c>
      <c r="BH349" s="88">
        <v>0</v>
      </c>
      <c r="BI349" s="94">
        <v>-3025.7622694959232</v>
      </c>
      <c r="BJ349" s="88">
        <v>2792.6110505485981</v>
      </c>
      <c r="BK349" s="88">
        <v>32692.510224882495</v>
      </c>
      <c r="BL349" s="95">
        <v>29899.899174333896</v>
      </c>
      <c r="BM349" s="88">
        <v>649.45800000000008</v>
      </c>
      <c r="BN349" s="88">
        <v>417</v>
      </c>
      <c r="BO349" s="94">
        <v>-232.45800000000008</v>
      </c>
      <c r="BP349" s="91">
        <v>29802.745648923108</v>
      </c>
      <c r="BQ349" s="96">
        <v>35837.510224882499</v>
      </c>
      <c r="BR349" s="94">
        <v>6034.7645759593906</v>
      </c>
      <c r="BS349" s="88">
        <v>159862.59992221088</v>
      </c>
      <c r="BT349" s="88">
        <v>167065.26796494634</v>
      </c>
      <c r="BU349" s="116">
        <v>7202.6680427354586</v>
      </c>
      <c r="BV349" s="88">
        <v>95355.52763375151</v>
      </c>
      <c r="BW349" s="88">
        <v>98013.178194437118</v>
      </c>
      <c r="BX349" s="116">
        <v>2657.6505606856081</v>
      </c>
      <c r="BY349" s="88">
        <v>36237.713562606339</v>
      </c>
      <c r="BZ349" s="88">
        <v>33942.700255332238</v>
      </c>
      <c r="CA349" s="116">
        <v>-2295.013307274101</v>
      </c>
      <c r="CB349" s="88">
        <v>122.71042451249998</v>
      </c>
      <c r="CC349" s="88">
        <v>0</v>
      </c>
      <c r="CD349" s="116">
        <v>-122.71042451249998</v>
      </c>
      <c r="CE349" s="88">
        <v>0</v>
      </c>
      <c r="CF349" s="88">
        <v>0</v>
      </c>
      <c r="CG349" s="116">
        <v>0</v>
      </c>
      <c r="CH349" s="88">
        <v>21351.474622042224</v>
      </c>
      <c r="CI349" s="88">
        <v>17169.488716367945</v>
      </c>
      <c r="CJ349" s="116">
        <v>-4181.9859056742789</v>
      </c>
      <c r="CK349" s="88">
        <v>36377.097389806295</v>
      </c>
      <c r="CL349" s="88">
        <v>32375.737512894153</v>
      </c>
      <c r="CM349" s="116">
        <v>-4001.3598769121418</v>
      </c>
      <c r="CN349" s="88">
        <v>57728.572011848519</v>
      </c>
      <c r="CO349" s="96">
        <v>49545.226229262102</v>
      </c>
      <c r="CP349" s="116">
        <v>-8183.345782586417</v>
      </c>
      <c r="CQ349" s="119">
        <v>718818.61753868626</v>
      </c>
      <c r="CR349" s="77">
        <v>667989.8199659083</v>
      </c>
      <c r="CS349" s="116">
        <v>-50828.797572777956</v>
      </c>
      <c r="CT349" s="91">
        <v>862582.34104642353</v>
      </c>
      <c r="CU349" s="98">
        <v>801587.78395908989</v>
      </c>
      <c r="CV349" s="117">
        <v>-60994.55708733364</v>
      </c>
      <c r="CW349" s="88">
        <v>24642.23233357312</v>
      </c>
      <c r="CX349" s="88">
        <v>85636.789420906585</v>
      </c>
      <c r="CY349" s="116">
        <v>60994.557087333465</v>
      </c>
      <c r="CZ349" s="99">
        <v>-60994.557087333553</v>
      </c>
      <c r="DA349" s="8">
        <v>2</v>
      </c>
      <c r="DB349" s="100">
        <v>21874.28</v>
      </c>
      <c r="DC349" s="100">
        <v>9922.5600000000013</v>
      </c>
      <c r="DD349" s="100">
        <v>6568.5799999999981</v>
      </c>
      <c r="DE349" s="100">
        <v>8322.7800000000007</v>
      </c>
      <c r="DF349" s="101">
        <v>-68374.375359572761</v>
      </c>
      <c r="DG349" s="120">
        <v>10646694.88055996</v>
      </c>
      <c r="DH349" s="494">
        <v>9251.3301857896804</v>
      </c>
      <c r="DI349" s="96">
        <f>VLOOKUP(A349,'[9]побудинковий звіт'!$A$9:$DQ$353,121,FALSE)</f>
        <v>0</v>
      </c>
      <c r="DJ349" s="103">
        <v>6.0331237061610556</v>
      </c>
      <c r="DK349" s="103">
        <v>7.3708661190956599</v>
      </c>
      <c r="DL349" s="103">
        <v>4.8640086323768257</v>
      </c>
      <c r="DM349" s="104">
        <v>15305.603496302138</v>
      </c>
      <c r="DN349" s="104">
        <v>1599.772439188738</v>
      </c>
      <c r="DO349" s="105">
        <v>16905.375935490876</v>
      </c>
      <c r="DP349" s="2"/>
      <c r="DQ349" s="104">
        <v>15305.7</v>
      </c>
      <c r="DR349" s="104">
        <v>1599.78</v>
      </c>
      <c r="DS349" s="104">
        <v>16905.48</v>
      </c>
      <c r="DT349" s="106">
        <v>16987.841183956687</v>
      </c>
      <c r="DU349" s="104">
        <v>-82.361183956687455</v>
      </c>
      <c r="DV349" s="107">
        <v>1136</v>
      </c>
      <c r="DX349" s="77">
        <v>176449.80908574877</v>
      </c>
      <c r="DY349" s="77">
        <v>113971.67663083896</v>
      </c>
      <c r="DZ349" s="108">
        <v>14891.359999999999</v>
      </c>
      <c r="EB349" s="109">
        <v>1406865.1430704105</v>
      </c>
      <c r="ED349" s="110">
        <v>165951</v>
      </c>
      <c r="EE349" s="111">
        <v>97576.624640427239</v>
      </c>
      <c r="EG349" s="112">
        <v>-28136.490887376975</v>
      </c>
      <c r="EI349" s="121">
        <v>9</v>
      </c>
      <c r="EJ349" s="77">
        <v>3288.5325115308519</v>
      </c>
      <c r="EN349" s="114" t="s">
        <v>807</v>
      </c>
    </row>
    <row r="350" spans="1:144" hidden="1" x14ac:dyDescent="0.3">
      <c r="A350" s="81">
        <v>150000882</v>
      </c>
      <c r="B350" s="82" t="s">
        <v>808</v>
      </c>
      <c r="C350" s="490" t="s">
        <v>809</v>
      </c>
      <c r="D350" s="84">
        <v>3012.17</v>
      </c>
      <c r="E350" s="115">
        <v>2322.87</v>
      </c>
      <c r="F350" s="104"/>
      <c r="G350" s="104">
        <v>689.30000000000007</v>
      </c>
      <c r="H350" s="88">
        <v>39309.78387289177</v>
      </c>
      <c r="I350" s="88">
        <v>40393.661257672931</v>
      </c>
      <c r="J350" s="116">
        <v>1083.8773847811608</v>
      </c>
      <c r="K350" s="88">
        <v>8173.3347284398596</v>
      </c>
      <c r="L350" s="88">
        <v>8253.5282663740072</v>
      </c>
      <c r="M350" s="116">
        <v>80.193537934147571</v>
      </c>
      <c r="N350" s="88">
        <v>18981.188972105061</v>
      </c>
      <c r="O350" s="88">
        <v>18048.49002914692</v>
      </c>
      <c r="P350" s="116">
        <v>-932.69894295814083</v>
      </c>
      <c r="Q350" s="88">
        <v>0</v>
      </c>
      <c r="R350" s="88">
        <v>0</v>
      </c>
      <c r="S350" s="116">
        <v>0</v>
      </c>
      <c r="T350" s="88">
        <v>0</v>
      </c>
      <c r="U350" s="88">
        <v>0</v>
      </c>
      <c r="V350" s="116">
        <v>0</v>
      </c>
      <c r="W350" s="88">
        <v>24350.892567840008</v>
      </c>
      <c r="X350" s="88">
        <v>23078.389917157852</v>
      </c>
      <c r="Y350" s="116">
        <v>-1272.5026506821559</v>
      </c>
      <c r="Z350" s="88">
        <v>3308.6555999999991</v>
      </c>
      <c r="AA350" s="88">
        <v>0</v>
      </c>
      <c r="AB350" s="116">
        <v>-3308.6555999999991</v>
      </c>
      <c r="AC350" s="88">
        <v>64993.319337209316</v>
      </c>
      <c r="AD350" s="88">
        <v>71287.827080035437</v>
      </c>
      <c r="AE350" s="117">
        <v>6294.5077428261211</v>
      </c>
      <c r="AF350" s="91">
        <v>159117.17507848603</v>
      </c>
      <c r="AG350" s="92">
        <v>161061.89655038714</v>
      </c>
      <c r="AH350" s="116">
        <v>1944.7214719011099</v>
      </c>
      <c r="AI350" s="88">
        <v>0</v>
      </c>
      <c r="AJ350" s="88">
        <v>0</v>
      </c>
      <c r="AK350" s="116">
        <v>0</v>
      </c>
      <c r="AL350" s="88">
        <v>0</v>
      </c>
      <c r="AM350" s="88">
        <v>0</v>
      </c>
      <c r="AN350" s="116">
        <v>0</v>
      </c>
      <c r="AO350" s="88">
        <v>27300.494623856535</v>
      </c>
      <c r="AP350" s="88">
        <v>26122.188682765864</v>
      </c>
      <c r="AQ350" s="116">
        <v>-1178.3059410906717</v>
      </c>
      <c r="AR350" s="88">
        <v>124184.91508882526</v>
      </c>
      <c r="AS350" s="88">
        <v>121204.14103915919</v>
      </c>
      <c r="AT350" s="118">
        <v>-2980.7740496660699</v>
      </c>
      <c r="AU350" s="88">
        <v>11544.232119005392</v>
      </c>
      <c r="AV350" s="88">
        <v>20087</v>
      </c>
      <c r="AW350" s="94">
        <v>8542.7678809946083</v>
      </c>
      <c r="AX350" s="88">
        <v>15948.887938148851</v>
      </c>
      <c r="AY350" s="88">
        <v>26</v>
      </c>
      <c r="AZ350" s="117">
        <v>-15922.887938148851</v>
      </c>
      <c r="BA350" s="88">
        <v>8550.9799396341969</v>
      </c>
      <c r="BB350" s="88">
        <v>4101</v>
      </c>
      <c r="BC350" s="94">
        <v>-4449.9799396341969</v>
      </c>
      <c r="BD350" s="88">
        <v>0</v>
      </c>
      <c r="BE350" s="88">
        <v>0</v>
      </c>
      <c r="BF350" s="95">
        <v>0</v>
      </c>
      <c r="BG350" s="88">
        <v>0</v>
      </c>
      <c r="BH350" s="88">
        <v>0</v>
      </c>
      <c r="BI350" s="94">
        <v>0</v>
      </c>
      <c r="BJ350" s="88">
        <v>6905.1428695664363</v>
      </c>
      <c r="BK350" s="88">
        <v>2554</v>
      </c>
      <c r="BL350" s="95">
        <v>-4351.1428695664363</v>
      </c>
      <c r="BM350" s="88">
        <v>827.16389999999978</v>
      </c>
      <c r="BN350" s="88">
        <v>3317</v>
      </c>
      <c r="BO350" s="94">
        <v>2489.8361000000004</v>
      </c>
      <c r="BP350" s="91">
        <v>43776.406766354878</v>
      </c>
      <c r="BQ350" s="96">
        <v>30085</v>
      </c>
      <c r="BR350" s="94">
        <v>-13691.406766354878</v>
      </c>
      <c r="BS350" s="88">
        <v>112513.04810499042</v>
      </c>
      <c r="BT350" s="88">
        <v>150393.33215811278</v>
      </c>
      <c r="BU350" s="116">
        <v>37880.284053122363</v>
      </c>
      <c r="BV350" s="88">
        <v>52509.243792019282</v>
      </c>
      <c r="BW350" s="88">
        <v>57787.225962232144</v>
      </c>
      <c r="BX350" s="116">
        <v>5277.9821702128611</v>
      </c>
      <c r="BY350" s="88">
        <v>47048.59469992877</v>
      </c>
      <c r="BZ350" s="88">
        <v>25343.569482654566</v>
      </c>
      <c r="CA350" s="116">
        <v>-21705.025217274204</v>
      </c>
      <c r="CB350" s="88">
        <v>2283.1956880953935</v>
      </c>
      <c r="CC350" s="88">
        <v>2349.0279411127308</v>
      </c>
      <c r="CD350" s="116">
        <v>65.83225301733728</v>
      </c>
      <c r="CE350" s="88">
        <v>277.11136502994907</v>
      </c>
      <c r="CF350" s="88">
        <v>0</v>
      </c>
      <c r="CG350" s="116">
        <v>-277.11136502994907</v>
      </c>
      <c r="CH350" s="88">
        <v>26147.109868996449</v>
      </c>
      <c r="CI350" s="88">
        <v>18650.255333998124</v>
      </c>
      <c r="CJ350" s="116">
        <v>-7496.8545349983251</v>
      </c>
      <c r="CK350" s="88">
        <v>0</v>
      </c>
      <c r="CL350" s="88">
        <v>0</v>
      </c>
      <c r="CM350" s="116">
        <v>0</v>
      </c>
      <c r="CN350" s="88">
        <v>26147.109868996449</v>
      </c>
      <c r="CO350" s="96">
        <v>18650.255333998124</v>
      </c>
      <c r="CP350" s="116">
        <v>-7496.8545349983251</v>
      </c>
      <c r="CQ350" s="119">
        <v>595157.29507658281</v>
      </c>
      <c r="CR350" s="77">
        <v>592996.63715042255</v>
      </c>
      <c r="CS350" s="116">
        <v>-2160.6579261602601</v>
      </c>
      <c r="CT350" s="91">
        <v>714188.75409189938</v>
      </c>
      <c r="CU350" s="98">
        <v>711595.96458050702</v>
      </c>
      <c r="CV350" s="117">
        <v>-2592.7895113923587</v>
      </c>
      <c r="CW350" s="88">
        <v>32267.452295134397</v>
      </c>
      <c r="CX350" s="88">
        <v>34860.241806526959</v>
      </c>
      <c r="CY350" s="116">
        <v>2592.7895113925624</v>
      </c>
      <c r="CZ350" s="99">
        <v>-2592.7895113926188</v>
      </c>
      <c r="DA350" s="8">
        <v>2</v>
      </c>
      <c r="DB350" s="100">
        <v>35144.879999999997</v>
      </c>
      <c r="DC350" s="100">
        <v>12317.56</v>
      </c>
      <c r="DD350" s="100">
        <v>24034.629999999997</v>
      </c>
      <c r="DE350" s="100">
        <v>9431</v>
      </c>
      <c r="DF350" s="101">
        <v>7256.8740348016145</v>
      </c>
      <c r="DG350" s="120">
        <v>8957474.4766444061</v>
      </c>
      <c r="DH350" s="494">
        <v>10348.970550765844</v>
      </c>
      <c r="DI350" s="96">
        <f>VLOOKUP(A350,'[9]побудинковий звіт'!$A$9:$DQ$353,121,FALSE)</f>
        <v>0</v>
      </c>
      <c r="DJ350" s="103">
        <v>4.7845064703142004</v>
      </c>
      <c r="DK350" s="103"/>
      <c r="DL350" s="103">
        <v>4.1877423872422943</v>
      </c>
      <c r="DM350" s="104">
        <v>11113.786544698745</v>
      </c>
      <c r="DN350" s="104">
        <v>2886.6108275261136</v>
      </c>
      <c r="DO350" s="105">
        <v>14000.397372224859</v>
      </c>
      <c r="DP350" s="2"/>
      <c r="DQ350" s="104">
        <v>11110.25</v>
      </c>
      <c r="DR350" s="104">
        <v>2886.56</v>
      </c>
      <c r="DS350" s="104">
        <v>13996.81</v>
      </c>
      <c r="DT350" s="106">
        <v>14123.588188500198</v>
      </c>
      <c r="DU350" s="104">
        <v>-126.77818850019867</v>
      </c>
      <c r="DV350" s="107">
        <v>1136</v>
      </c>
      <c r="DX350" s="77">
        <v>201553.58622621617</v>
      </c>
      <c r="DY350" s="77">
        <v>181546.96924699104</v>
      </c>
      <c r="DZ350" s="108">
        <v>33465.629999999997</v>
      </c>
      <c r="EB350" s="109">
        <v>1490218.9810659031</v>
      </c>
      <c r="ED350" s="110">
        <v>-42307</v>
      </c>
      <c r="EE350" s="111">
        <v>-35050.125965198386</v>
      </c>
      <c r="EG350" s="112">
        <v>-3424.5198124293802</v>
      </c>
      <c r="EI350" s="121">
        <v>5</v>
      </c>
      <c r="EJ350" s="77">
        <v>3931.4985010942983</v>
      </c>
      <c r="EN350" s="114" t="s">
        <v>809</v>
      </c>
    </row>
    <row r="351" spans="1:144" hidden="1" x14ac:dyDescent="0.3">
      <c r="A351" s="81">
        <v>150000883</v>
      </c>
      <c r="B351" s="82" t="s">
        <v>810</v>
      </c>
      <c r="C351" s="490" t="s">
        <v>811</v>
      </c>
      <c r="D351" s="84">
        <v>1851.94</v>
      </c>
      <c r="E351" s="115">
        <v>1851.94</v>
      </c>
      <c r="F351" s="104"/>
      <c r="G351" s="104">
        <v>0</v>
      </c>
      <c r="H351" s="88">
        <v>28233.663626486279</v>
      </c>
      <c r="I351" s="88">
        <v>28968.040736780684</v>
      </c>
      <c r="J351" s="116">
        <v>734.3771102944047</v>
      </c>
      <c r="K351" s="88">
        <v>4861.6661843009106</v>
      </c>
      <c r="L351" s="88">
        <v>4909.3730430881587</v>
      </c>
      <c r="M351" s="116">
        <v>47.706858787248166</v>
      </c>
      <c r="N351" s="88">
        <v>12040.672065711777</v>
      </c>
      <c r="O351" s="88">
        <v>11449.322061633744</v>
      </c>
      <c r="P351" s="116">
        <v>-591.35000407803273</v>
      </c>
      <c r="Q351" s="88">
        <v>0</v>
      </c>
      <c r="R351" s="88">
        <v>0</v>
      </c>
      <c r="S351" s="116">
        <v>0</v>
      </c>
      <c r="T351" s="88">
        <v>0</v>
      </c>
      <c r="U351" s="88">
        <v>0</v>
      </c>
      <c r="V351" s="116">
        <v>0</v>
      </c>
      <c r="W351" s="88">
        <v>13456.320106167424</v>
      </c>
      <c r="X351" s="88">
        <v>11123.599256659829</v>
      </c>
      <c r="Y351" s="116">
        <v>-2332.7208495075956</v>
      </c>
      <c r="Z351" s="88">
        <v>2000.0951999999997</v>
      </c>
      <c r="AA351" s="88">
        <v>0</v>
      </c>
      <c r="AB351" s="116">
        <v>-2000.0951999999997</v>
      </c>
      <c r="AC351" s="88">
        <v>38772.972217532886</v>
      </c>
      <c r="AD351" s="88">
        <v>43814.439459308822</v>
      </c>
      <c r="AE351" s="117">
        <v>5041.4672417759357</v>
      </c>
      <c r="AF351" s="91">
        <v>99365.389400199289</v>
      </c>
      <c r="AG351" s="92">
        <v>100264.77455747125</v>
      </c>
      <c r="AH351" s="116">
        <v>899.38515727195772</v>
      </c>
      <c r="AI351" s="88">
        <v>0</v>
      </c>
      <c r="AJ351" s="88">
        <v>0</v>
      </c>
      <c r="AK351" s="116">
        <v>0</v>
      </c>
      <c r="AL351" s="88">
        <v>0</v>
      </c>
      <c r="AM351" s="88">
        <v>0</v>
      </c>
      <c r="AN351" s="116">
        <v>0</v>
      </c>
      <c r="AO351" s="88">
        <v>22219.790623872464</v>
      </c>
      <c r="AP351" s="88">
        <v>21972.67302391382</v>
      </c>
      <c r="AQ351" s="116">
        <v>-247.11759995864486</v>
      </c>
      <c r="AR351" s="88">
        <v>76142.76187019315</v>
      </c>
      <c r="AS351" s="88">
        <v>78743.406676507861</v>
      </c>
      <c r="AT351" s="118">
        <v>2600.6448063147109</v>
      </c>
      <c r="AU351" s="88">
        <v>7912.0977707071133</v>
      </c>
      <c r="AV351" s="88">
        <v>1148</v>
      </c>
      <c r="AW351" s="94">
        <v>-6764.0977707071133</v>
      </c>
      <c r="AX351" s="88">
        <v>9486.0061353692126</v>
      </c>
      <c r="AY351" s="88">
        <v>0</v>
      </c>
      <c r="AZ351" s="117">
        <v>-9486.0061353692126</v>
      </c>
      <c r="BA351" s="88">
        <v>4811.7225689216084</v>
      </c>
      <c r="BB351" s="88">
        <v>12898.813930334314</v>
      </c>
      <c r="BC351" s="94">
        <v>8087.0913614127057</v>
      </c>
      <c r="BD351" s="88">
        <v>0</v>
      </c>
      <c r="BE351" s="88">
        <v>0</v>
      </c>
      <c r="BF351" s="95">
        <v>0</v>
      </c>
      <c r="BG351" s="88">
        <v>0</v>
      </c>
      <c r="BH351" s="88">
        <v>0</v>
      </c>
      <c r="BI351" s="94">
        <v>0</v>
      </c>
      <c r="BJ351" s="88">
        <v>3213.7534448389533</v>
      </c>
      <c r="BK351" s="88">
        <v>709</v>
      </c>
      <c r="BL351" s="95">
        <v>-2504.7534448389533</v>
      </c>
      <c r="BM351" s="88">
        <v>500.02379999999994</v>
      </c>
      <c r="BN351" s="88">
        <v>2533</v>
      </c>
      <c r="BO351" s="94">
        <v>2032.9762000000001</v>
      </c>
      <c r="BP351" s="91">
        <v>25923.603719836887</v>
      </c>
      <c r="BQ351" s="96">
        <v>17288.813930334312</v>
      </c>
      <c r="BR351" s="94">
        <v>-8634.7897895025744</v>
      </c>
      <c r="BS351" s="88">
        <v>99440.561352247969</v>
      </c>
      <c r="BT351" s="88">
        <v>128953.71200911354</v>
      </c>
      <c r="BU351" s="116">
        <v>29513.150656865575</v>
      </c>
      <c r="BV351" s="88">
        <v>32378.436024753148</v>
      </c>
      <c r="BW351" s="88">
        <v>36739.497564551086</v>
      </c>
      <c r="BX351" s="116">
        <v>4361.0615397979382</v>
      </c>
      <c r="BY351" s="88">
        <v>34373.205268642676</v>
      </c>
      <c r="BZ351" s="88">
        <v>23206.70939662019</v>
      </c>
      <c r="CA351" s="116">
        <v>-11166.495872022486</v>
      </c>
      <c r="CB351" s="88">
        <v>0</v>
      </c>
      <c r="CC351" s="88">
        <v>0</v>
      </c>
      <c r="CD351" s="116">
        <v>0</v>
      </c>
      <c r="CE351" s="88">
        <v>0</v>
      </c>
      <c r="CF351" s="88">
        <v>0</v>
      </c>
      <c r="CG351" s="116">
        <v>0</v>
      </c>
      <c r="CH351" s="88">
        <v>3853.6318079401376</v>
      </c>
      <c r="CI351" s="88">
        <v>3217.8140397901566</v>
      </c>
      <c r="CJ351" s="116">
        <v>-635.81776814998102</v>
      </c>
      <c r="CK351" s="88">
        <v>0</v>
      </c>
      <c r="CL351" s="88">
        <v>0</v>
      </c>
      <c r="CM351" s="116">
        <v>0</v>
      </c>
      <c r="CN351" s="88">
        <v>3853.6318079401376</v>
      </c>
      <c r="CO351" s="96">
        <v>3217.8140397901566</v>
      </c>
      <c r="CP351" s="116">
        <v>-635.81776814998102</v>
      </c>
      <c r="CQ351" s="119">
        <v>393697.38006768574</v>
      </c>
      <c r="CR351" s="77">
        <v>410387.40119830216</v>
      </c>
      <c r="CS351" s="116">
        <v>16690.021130616427</v>
      </c>
      <c r="CT351" s="91">
        <v>472436.85608122288</v>
      </c>
      <c r="CU351" s="98">
        <v>492464.88143796258</v>
      </c>
      <c r="CV351" s="117">
        <v>20028.025356739701</v>
      </c>
      <c r="CW351" s="88">
        <v>15191.240917721112</v>
      </c>
      <c r="CX351" s="88">
        <v>-4836.7844390186801</v>
      </c>
      <c r="CY351" s="116">
        <v>-20028.025356739792</v>
      </c>
      <c r="CZ351" s="99">
        <v>20028.025356739774</v>
      </c>
      <c r="DA351" s="8">
        <v>2</v>
      </c>
      <c r="DB351" s="100">
        <v>19306.23</v>
      </c>
      <c r="DC351" s="100">
        <v>0</v>
      </c>
      <c r="DD351" s="100">
        <v>10064.289999999999</v>
      </c>
      <c r="DE351" s="100">
        <v>0</v>
      </c>
      <c r="DF351" s="101">
        <v>43605.571724454756</v>
      </c>
      <c r="DG351" s="120">
        <v>5851537.1639873283</v>
      </c>
      <c r="DH351" s="494">
        <v>8250.8588607133825</v>
      </c>
      <c r="DI351" s="96">
        <f>VLOOKUP(A351,'[9]побудинковий звіт'!$A$9:$DQ$353,121,FALSE)</f>
        <v>0</v>
      </c>
      <c r="DJ351" s="103">
        <v>4.9902955220122482</v>
      </c>
      <c r="DK351" s="103"/>
      <c r="DL351" s="103">
        <v>4.5453637618351932</v>
      </c>
      <c r="DM351" s="104">
        <v>9241.7278890353628</v>
      </c>
      <c r="DN351" s="104">
        <v>0</v>
      </c>
      <c r="DO351" s="105">
        <v>9241.7278890353628</v>
      </c>
      <c r="DP351" s="2"/>
      <c r="DQ351" s="104">
        <v>9241.94</v>
      </c>
      <c r="DR351" s="104">
        <v>0</v>
      </c>
      <c r="DS351" s="104">
        <v>9241.94</v>
      </c>
      <c r="DT351" s="106">
        <v>9277.96995918844</v>
      </c>
      <c r="DU351" s="104">
        <v>-36.029959188439534</v>
      </c>
      <c r="DV351" s="107">
        <v>1136</v>
      </c>
      <c r="DX351" s="77">
        <v>122479.63870803604</v>
      </c>
      <c r="DY351" s="77">
        <v>115238.6647282106</v>
      </c>
      <c r="DZ351" s="108">
        <v>10064.289999999999</v>
      </c>
      <c r="EB351" s="109">
        <v>913713.1424423178</v>
      </c>
      <c r="ED351" s="110">
        <v>6052</v>
      </c>
      <c r="EE351" s="111">
        <v>49657.571724454756</v>
      </c>
      <c r="EG351" s="112">
        <v>36701.128831912705</v>
      </c>
      <c r="EI351" s="121">
        <v>5</v>
      </c>
      <c r="EJ351" s="77">
        <v>2464.5821262694831</v>
      </c>
      <c r="EN351" s="114" t="s">
        <v>811</v>
      </c>
    </row>
    <row r="352" spans="1:144" hidden="1" x14ac:dyDescent="0.3">
      <c r="A352" s="81">
        <v>150000884</v>
      </c>
      <c r="B352" s="82" t="s">
        <v>812</v>
      </c>
      <c r="C352" s="490" t="s">
        <v>813</v>
      </c>
      <c r="D352" s="84">
        <v>3396.3</v>
      </c>
      <c r="E352" s="115">
        <v>2555.1</v>
      </c>
      <c r="F352" s="104"/>
      <c r="G352" s="104">
        <v>841.2</v>
      </c>
      <c r="H352" s="88">
        <v>50614.153235201651</v>
      </c>
      <c r="I352" s="88">
        <v>51770.64918986008</v>
      </c>
      <c r="J352" s="116">
        <v>1156.4959546584287</v>
      </c>
      <c r="K352" s="88">
        <v>10708.534507919558</v>
      </c>
      <c r="L352" s="88">
        <v>10897.786023817594</v>
      </c>
      <c r="M352" s="116">
        <v>189.25151589803681</v>
      </c>
      <c r="N352" s="88">
        <v>20613.474712146221</v>
      </c>
      <c r="O352" s="88">
        <v>19600.791326274146</v>
      </c>
      <c r="P352" s="116">
        <v>-1012.6833858720747</v>
      </c>
      <c r="Q352" s="88">
        <v>0</v>
      </c>
      <c r="R352" s="88">
        <v>0</v>
      </c>
      <c r="S352" s="116">
        <v>0</v>
      </c>
      <c r="T352" s="88">
        <v>0</v>
      </c>
      <c r="U352" s="88">
        <v>0</v>
      </c>
      <c r="V352" s="116">
        <v>0</v>
      </c>
      <c r="W352" s="88">
        <v>31650.167083403547</v>
      </c>
      <c r="X352" s="88">
        <v>27797.094991494625</v>
      </c>
      <c r="Y352" s="116">
        <v>-3853.0720919089217</v>
      </c>
      <c r="Z352" s="88">
        <v>3671.7300000000005</v>
      </c>
      <c r="AA352" s="88">
        <v>0</v>
      </c>
      <c r="AB352" s="116">
        <v>-3671.7300000000005</v>
      </c>
      <c r="AC352" s="88">
        <v>72892.95236042334</v>
      </c>
      <c r="AD352" s="88">
        <v>80079.487421606551</v>
      </c>
      <c r="AE352" s="117">
        <v>7186.5350611832109</v>
      </c>
      <c r="AF352" s="91">
        <v>190151.0118990943</v>
      </c>
      <c r="AG352" s="92">
        <v>190145.808953053</v>
      </c>
      <c r="AH352" s="116">
        <v>-5.2029460413032211</v>
      </c>
      <c r="AI352" s="88">
        <v>0</v>
      </c>
      <c r="AJ352" s="88">
        <v>0</v>
      </c>
      <c r="AK352" s="116">
        <v>0</v>
      </c>
      <c r="AL352" s="88">
        <v>0</v>
      </c>
      <c r="AM352" s="88">
        <v>0</v>
      </c>
      <c r="AN352" s="116">
        <v>0</v>
      </c>
      <c r="AO352" s="88">
        <v>35587.121528881078</v>
      </c>
      <c r="AP352" s="88">
        <v>35634.081173415587</v>
      </c>
      <c r="AQ352" s="116">
        <v>46.959644534508698</v>
      </c>
      <c r="AR352" s="88">
        <v>159450.88135204476</v>
      </c>
      <c r="AS352" s="88">
        <v>135529.93041654926</v>
      </c>
      <c r="AT352" s="118">
        <v>-23920.950935495493</v>
      </c>
      <c r="AU352" s="88">
        <v>14729.481067983359</v>
      </c>
      <c r="AV352" s="88">
        <v>3563</v>
      </c>
      <c r="AW352" s="94">
        <v>-11166.481067983359</v>
      </c>
      <c r="AX352" s="88">
        <v>20895.361891060511</v>
      </c>
      <c r="AY352" s="88">
        <v>2990</v>
      </c>
      <c r="AZ352" s="117">
        <v>-17905.361891060511</v>
      </c>
      <c r="BA352" s="88">
        <v>8840.954985978944</v>
      </c>
      <c r="BB352" s="88">
        <v>1351</v>
      </c>
      <c r="BC352" s="94">
        <v>-7489.954985978944</v>
      </c>
      <c r="BD352" s="88">
        <v>0</v>
      </c>
      <c r="BE352" s="88">
        <v>0</v>
      </c>
      <c r="BF352" s="95">
        <v>0</v>
      </c>
      <c r="BG352" s="88">
        <v>0</v>
      </c>
      <c r="BH352" s="88">
        <v>0</v>
      </c>
      <c r="BI352" s="94">
        <v>0</v>
      </c>
      <c r="BJ352" s="88">
        <v>10411.280531640783</v>
      </c>
      <c r="BK352" s="88">
        <v>334</v>
      </c>
      <c r="BL352" s="95">
        <v>-10077.280531640783</v>
      </c>
      <c r="BM352" s="88">
        <v>917.93250000000012</v>
      </c>
      <c r="BN352" s="88">
        <v>7121</v>
      </c>
      <c r="BO352" s="94">
        <v>6203.0675000000001</v>
      </c>
      <c r="BP352" s="91">
        <v>55795.010976663601</v>
      </c>
      <c r="BQ352" s="96">
        <v>15359</v>
      </c>
      <c r="BR352" s="94">
        <v>-40436.010976663601</v>
      </c>
      <c r="BS352" s="88">
        <v>77606.678452455046</v>
      </c>
      <c r="BT352" s="88">
        <v>125780.11413129824</v>
      </c>
      <c r="BU352" s="116">
        <v>48173.435678843191</v>
      </c>
      <c r="BV352" s="88">
        <v>84302.850431987128</v>
      </c>
      <c r="BW352" s="88">
        <v>95808.190762461309</v>
      </c>
      <c r="BX352" s="116">
        <v>11505.340330474181</v>
      </c>
      <c r="BY352" s="88">
        <v>48555.25693039046</v>
      </c>
      <c r="BZ352" s="88">
        <v>23797.632107283858</v>
      </c>
      <c r="CA352" s="116">
        <v>-24757.624823106602</v>
      </c>
      <c r="CB352" s="88">
        <v>3035.7573953447136</v>
      </c>
      <c r="CC352" s="88">
        <v>3123.2885474012846</v>
      </c>
      <c r="CD352" s="116">
        <v>87.531152056571045</v>
      </c>
      <c r="CE352" s="88">
        <v>368.44974791691544</v>
      </c>
      <c r="CF352" s="88">
        <v>0</v>
      </c>
      <c r="CG352" s="116">
        <v>-368.44974791691544</v>
      </c>
      <c r="CH352" s="88">
        <v>22703.454631214754</v>
      </c>
      <c r="CI352" s="88">
        <v>21627.916318181029</v>
      </c>
      <c r="CJ352" s="116">
        <v>-1075.538313033725</v>
      </c>
      <c r="CK352" s="88">
        <v>0</v>
      </c>
      <c r="CL352" s="88">
        <v>0</v>
      </c>
      <c r="CM352" s="116">
        <v>0</v>
      </c>
      <c r="CN352" s="88">
        <v>22703.454631214754</v>
      </c>
      <c r="CO352" s="96">
        <v>21627.916318181029</v>
      </c>
      <c r="CP352" s="116">
        <v>-1075.538313033725</v>
      </c>
      <c r="CQ352" s="119">
        <v>677556.47334599262</v>
      </c>
      <c r="CR352" s="77">
        <v>646805.96240964346</v>
      </c>
      <c r="CS352" s="116">
        <v>-30750.510936349165</v>
      </c>
      <c r="CT352" s="91">
        <v>813067.76801519108</v>
      </c>
      <c r="CU352" s="98">
        <v>776167.15489157208</v>
      </c>
      <c r="CV352" s="117">
        <v>-36900.613123618998</v>
      </c>
      <c r="CW352" s="88">
        <v>13307.897376002849</v>
      </c>
      <c r="CX352" s="88">
        <v>50208.510499621931</v>
      </c>
      <c r="CY352" s="116">
        <v>36900.613123619085</v>
      </c>
      <c r="CZ352" s="99">
        <v>-36900.613123619172</v>
      </c>
      <c r="DA352" s="8">
        <v>2</v>
      </c>
      <c r="DB352" s="100">
        <v>24701.01</v>
      </c>
      <c r="DC352" s="100">
        <v>12236.16</v>
      </c>
      <c r="DD352" s="100">
        <v>12454.659999999998</v>
      </c>
      <c r="DE352" s="100">
        <v>8899.2099999999991</v>
      </c>
      <c r="DF352" s="101">
        <v>33336.06155793817</v>
      </c>
      <c r="DG352" s="120">
        <v>9916507.9846943282</v>
      </c>
      <c r="DH352" s="494">
        <v>11383.613656494683</v>
      </c>
      <c r="DI352" s="96">
        <f>VLOOKUP(A352,'[9]побудинковий звіт'!$A$9:$DQ$353,121,FALSE)</f>
        <v>0</v>
      </c>
      <c r="DJ352" s="103">
        <v>4.7928717224484174</v>
      </c>
      <c r="DK352" s="103"/>
      <c r="DL352" s="103">
        <v>3.9668603481678271</v>
      </c>
      <c r="DM352" s="104">
        <v>12246.26653802795</v>
      </c>
      <c r="DN352" s="104">
        <v>3336.9229248787765</v>
      </c>
      <c r="DO352" s="105">
        <v>15583.189462906726</v>
      </c>
      <c r="DP352" s="2"/>
      <c r="DQ352" s="104">
        <v>12246.35</v>
      </c>
      <c r="DR352" s="104">
        <v>3336.95</v>
      </c>
      <c r="DS352" s="104">
        <v>15583.3</v>
      </c>
      <c r="DT352" s="106">
        <v>15599.255247316807</v>
      </c>
      <c r="DU352" s="104">
        <v>-15.9552473168078</v>
      </c>
      <c r="DV352" s="107">
        <v>1136</v>
      </c>
      <c r="DX352" s="77">
        <v>258295.07079445003</v>
      </c>
      <c r="DY352" s="77">
        <v>181066.71649985912</v>
      </c>
      <c r="DZ352" s="108">
        <v>21353.869999999995</v>
      </c>
      <c r="EB352" s="109">
        <v>1913410.5762245371</v>
      </c>
      <c r="ED352" s="110">
        <v>49128</v>
      </c>
      <c r="EE352" s="111">
        <v>82464.06155793817</v>
      </c>
      <c r="EG352" s="112">
        <v>3846.9263859946259</v>
      </c>
      <c r="EI352" s="121">
        <v>5</v>
      </c>
      <c r="EJ352" s="77">
        <v>5151.091549834362</v>
      </c>
      <c r="EN352" s="114" t="s">
        <v>813</v>
      </c>
    </row>
    <row r="353" spans="1:144" ht="15" hidden="1" thickBot="1" x14ac:dyDescent="0.35">
      <c r="A353" s="81">
        <v>150000885</v>
      </c>
      <c r="B353" s="127" t="s">
        <v>814</v>
      </c>
      <c r="C353" s="493" t="s">
        <v>815</v>
      </c>
      <c r="D353" s="129">
        <v>1494.6000000000001</v>
      </c>
      <c r="E353" s="130">
        <v>1448.4</v>
      </c>
      <c r="F353" s="131"/>
      <c r="G353" s="104">
        <v>46.2</v>
      </c>
      <c r="H353" s="88">
        <v>24328.229071259728</v>
      </c>
      <c r="I353" s="88">
        <v>24857.215453885656</v>
      </c>
      <c r="J353" s="132">
        <v>528.98638262592794</v>
      </c>
      <c r="K353" s="88">
        <v>4356.3614558834779</v>
      </c>
      <c r="L353" s="88">
        <v>4412.1009304710369</v>
      </c>
      <c r="M353" s="132">
        <v>55.739474587559016</v>
      </c>
      <c r="N353" s="88">
        <v>9553.3198209438742</v>
      </c>
      <c r="O353" s="88">
        <v>9084.2594084691154</v>
      </c>
      <c r="P353" s="132">
        <v>-469.06041247475878</v>
      </c>
      <c r="Q353" s="88">
        <v>0</v>
      </c>
      <c r="R353" s="88">
        <v>0</v>
      </c>
      <c r="S353" s="132">
        <v>0</v>
      </c>
      <c r="T353" s="88">
        <v>0</v>
      </c>
      <c r="U353" s="88">
        <v>0</v>
      </c>
      <c r="V353" s="132">
        <v>0</v>
      </c>
      <c r="W353" s="88">
        <v>12711.815488018976</v>
      </c>
      <c r="X353" s="88">
        <v>10508.091060561377</v>
      </c>
      <c r="Y353" s="132">
        <v>-2203.7244274575987</v>
      </c>
      <c r="Z353" s="88">
        <v>1614.1680000000001</v>
      </c>
      <c r="AA353" s="88">
        <v>0</v>
      </c>
      <c r="AB353" s="132">
        <v>-1614.1680000000001</v>
      </c>
      <c r="AC353" s="88">
        <v>31417.406734795168</v>
      </c>
      <c r="AD353" s="88">
        <v>35360.864754686212</v>
      </c>
      <c r="AE353" s="133">
        <v>3943.4580198910444</v>
      </c>
      <c r="AF353" s="134">
        <v>83981.300570901221</v>
      </c>
      <c r="AG353" s="135">
        <v>84222.53160807339</v>
      </c>
      <c r="AH353" s="132">
        <v>241.23103717216873</v>
      </c>
      <c r="AI353" s="88">
        <v>0</v>
      </c>
      <c r="AJ353" s="88">
        <v>0</v>
      </c>
      <c r="AK353" s="132">
        <v>0</v>
      </c>
      <c r="AL353" s="88">
        <v>0</v>
      </c>
      <c r="AM353" s="88">
        <v>0</v>
      </c>
      <c r="AN353" s="132">
        <v>0</v>
      </c>
      <c r="AO353" s="88">
        <v>17714.766529183777</v>
      </c>
      <c r="AP353" s="88">
        <v>16272.193247520423</v>
      </c>
      <c r="AQ353" s="132">
        <v>-1442.5732816633536</v>
      </c>
      <c r="AR353" s="88">
        <v>75071.47445981302</v>
      </c>
      <c r="AS353" s="88">
        <v>32282.766053245225</v>
      </c>
      <c r="AT353" s="136">
        <v>-42788.708406567792</v>
      </c>
      <c r="AU353" s="88">
        <v>6968.9312587883378</v>
      </c>
      <c r="AV353" s="88">
        <v>2510.88</v>
      </c>
      <c r="AW353" s="89">
        <v>-4458.0512587883377</v>
      </c>
      <c r="AX353" s="88">
        <v>8500.6602747571669</v>
      </c>
      <c r="AY353" s="88">
        <v>0</v>
      </c>
      <c r="AZ353" s="133">
        <v>-8500.6602747571669</v>
      </c>
      <c r="BA353" s="88">
        <v>3634.0108292389828</v>
      </c>
      <c r="BB353" s="88">
        <v>1143</v>
      </c>
      <c r="BC353" s="89">
        <v>-2491.0108292389828</v>
      </c>
      <c r="BD353" s="88">
        <v>0</v>
      </c>
      <c r="BE353" s="88">
        <v>0</v>
      </c>
      <c r="BF353" s="90">
        <v>0</v>
      </c>
      <c r="BG353" s="88">
        <v>0</v>
      </c>
      <c r="BH353" s="88">
        <v>0</v>
      </c>
      <c r="BI353" s="89">
        <v>0</v>
      </c>
      <c r="BJ353" s="88">
        <v>3196.8717635714406</v>
      </c>
      <c r="BK353" s="88">
        <v>1110</v>
      </c>
      <c r="BL353" s="90">
        <v>-2086.8717635714406</v>
      </c>
      <c r="BM353" s="88">
        <v>403.54200000000003</v>
      </c>
      <c r="BN353" s="88">
        <v>2755</v>
      </c>
      <c r="BO353" s="89">
        <v>2351.4580000000001</v>
      </c>
      <c r="BP353" s="137">
        <v>22704.016126355931</v>
      </c>
      <c r="BQ353" s="138">
        <v>7518.88</v>
      </c>
      <c r="BR353" s="89">
        <v>-15185.13612635593</v>
      </c>
      <c r="BS353" s="88">
        <v>81849.202651730244</v>
      </c>
      <c r="BT353" s="88">
        <v>115998.02855188347</v>
      </c>
      <c r="BU353" s="132">
        <v>34148.825900153228</v>
      </c>
      <c r="BV353" s="88">
        <v>37744.570541349356</v>
      </c>
      <c r="BW353" s="88">
        <v>43446.203489187996</v>
      </c>
      <c r="BX353" s="132">
        <v>5701.6329478386397</v>
      </c>
      <c r="BY353" s="88">
        <v>30939.405535808994</v>
      </c>
      <c r="BZ353" s="88">
        <v>18418.206819004787</v>
      </c>
      <c r="CA353" s="132">
        <v>-12521.198716804207</v>
      </c>
      <c r="CB353" s="88">
        <v>1071.4437865922519</v>
      </c>
      <c r="CC353" s="88">
        <v>1102.3371343769238</v>
      </c>
      <c r="CD353" s="132">
        <v>30.89334778467196</v>
      </c>
      <c r="CE353" s="88">
        <v>130.04108750008783</v>
      </c>
      <c r="CF353" s="88">
        <v>0</v>
      </c>
      <c r="CG353" s="132">
        <v>-130.04108750008783</v>
      </c>
      <c r="CH353" s="88">
        <v>9986.1846036971729</v>
      </c>
      <c r="CI353" s="88">
        <v>7803.3881484552603</v>
      </c>
      <c r="CJ353" s="132">
        <v>-2182.7964552419126</v>
      </c>
      <c r="CK353" s="88">
        <v>0</v>
      </c>
      <c r="CL353" s="88">
        <v>0</v>
      </c>
      <c r="CM353" s="132">
        <v>0</v>
      </c>
      <c r="CN353" s="139">
        <v>9986.1846036971729</v>
      </c>
      <c r="CO353" s="96">
        <v>7803.3881484552603</v>
      </c>
      <c r="CP353" s="132">
        <v>-2182.7964552419126</v>
      </c>
      <c r="CQ353" s="140">
        <v>361192.40589293203</v>
      </c>
      <c r="CR353" s="77">
        <v>327064.53505174746</v>
      </c>
      <c r="CS353" s="132">
        <v>-34127.870841184573</v>
      </c>
      <c r="CT353" s="91">
        <v>433430.8870715184</v>
      </c>
      <c r="CU353" s="98">
        <v>392477.44206209696</v>
      </c>
      <c r="CV353" s="133">
        <v>-40953.445009421441</v>
      </c>
      <c r="CW353" s="88">
        <v>15230.131591020041</v>
      </c>
      <c r="CX353" s="88">
        <v>56183.576600441535</v>
      </c>
      <c r="CY353" s="132">
        <v>40953.445009421492</v>
      </c>
      <c r="CZ353" s="99">
        <v>-40953.445009421383</v>
      </c>
      <c r="DA353" s="8">
        <v>2</v>
      </c>
      <c r="DB353" s="100">
        <v>10691.58</v>
      </c>
      <c r="DC353" s="100">
        <v>-233.16</v>
      </c>
      <c r="DD353" s="100">
        <v>2408.1200000000008</v>
      </c>
      <c r="DE353" s="100">
        <v>-466.32</v>
      </c>
      <c r="DF353" s="101">
        <v>-55904.216103311774</v>
      </c>
      <c r="DG353" s="141">
        <v>5383932.2239504615</v>
      </c>
      <c r="DH353" s="494">
        <v>6452.9865837215384</v>
      </c>
      <c r="DI353" s="96">
        <f>VLOOKUP(A353,'[9]побудинковий звіт'!$A$9:$DQ$353,121,FALSE)</f>
        <v>0</v>
      </c>
      <c r="DJ353" s="103">
        <v>5.7187957935822613</v>
      </c>
      <c r="DK353" s="103"/>
      <c r="DL353" s="103">
        <v>5.0466959695985496</v>
      </c>
      <c r="DM353" s="104">
        <v>8283.1038274245475</v>
      </c>
      <c r="DN353" s="104">
        <v>233.15735379545302</v>
      </c>
      <c r="DO353" s="105">
        <v>8516.2611812200012</v>
      </c>
      <c r="DP353" s="2"/>
      <c r="DQ353" s="104">
        <v>8283.4599999999991</v>
      </c>
      <c r="DR353" s="104">
        <v>233.16</v>
      </c>
      <c r="DS353" s="104">
        <v>8516.619999999999</v>
      </c>
      <c r="DT353" s="106">
        <v>8557.8039186893657</v>
      </c>
      <c r="DU353" s="104">
        <v>-41.183918689366692</v>
      </c>
      <c r="DV353" s="107">
        <v>1104</v>
      </c>
      <c r="DX353" s="77">
        <v>117330.58870340274</v>
      </c>
      <c r="DY353" s="77">
        <v>47761.975263894266</v>
      </c>
      <c r="DZ353" s="108">
        <v>1941.8000000000009</v>
      </c>
      <c r="EB353" s="109">
        <v>900857.69351775618</v>
      </c>
      <c r="ED353" s="110">
        <v>26197</v>
      </c>
      <c r="EE353" s="111">
        <v>-29707.216103311774</v>
      </c>
      <c r="EG353" s="112">
        <v>-27526.684765904767</v>
      </c>
      <c r="EI353" s="142">
        <v>4</v>
      </c>
      <c r="EJ353" s="77">
        <v>2354.788498562677</v>
      </c>
      <c r="EN353" s="128" t="s">
        <v>815</v>
      </c>
    </row>
    <row r="354" spans="1:144" s="168" customFormat="1" ht="24.75" hidden="1" customHeight="1" thickBot="1" x14ac:dyDescent="0.35">
      <c r="A354" s="143"/>
      <c r="B354" s="144"/>
      <c r="C354" s="145" t="s">
        <v>816</v>
      </c>
      <c r="D354" s="146">
        <v>1010381.8699999996</v>
      </c>
      <c r="E354" s="147">
        <v>957654.73999999987</v>
      </c>
      <c r="F354" s="148">
        <v>52630.140000000014</v>
      </c>
      <c r="G354" s="149">
        <v>52727.12999999999</v>
      </c>
      <c r="H354" s="150">
        <f>SUM(H9:H353)</f>
        <v>14459005.613788126</v>
      </c>
      <c r="I354" s="150">
        <f t="shared" ref="I354:BT354" si="0">SUM(I9:I353)</f>
        <v>14110742.949646074</v>
      </c>
      <c r="J354" s="150">
        <f t="shared" si="0"/>
        <v>-348262.66414205561</v>
      </c>
      <c r="K354" s="150">
        <f t="shared" si="0"/>
        <v>2797239.6022976059</v>
      </c>
      <c r="L354" s="150">
        <f t="shared" si="0"/>
        <v>2726553.3917037742</v>
      </c>
      <c r="M354" s="150">
        <f t="shared" si="0"/>
        <v>-70686.210593830765</v>
      </c>
      <c r="N354" s="150">
        <f t="shared" si="0"/>
        <v>6058847.6171029089</v>
      </c>
      <c r="O354" s="150">
        <f t="shared" si="0"/>
        <v>5878827.9180531139</v>
      </c>
      <c r="P354" s="150">
        <f t="shared" si="0"/>
        <v>-180019.69904979086</v>
      </c>
      <c r="Q354" s="150">
        <f t="shared" si="0"/>
        <v>827614.03871189198</v>
      </c>
      <c r="R354" s="150">
        <f t="shared" si="0"/>
        <v>803134.24708594626</v>
      </c>
      <c r="S354" s="150">
        <f t="shared" si="0"/>
        <v>-24479.791625945734</v>
      </c>
      <c r="T354" s="150">
        <f t="shared" si="0"/>
        <v>648786.17861737194</v>
      </c>
      <c r="U354" s="150">
        <f t="shared" si="0"/>
        <v>597471.14299530094</v>
      </c>
      <c r="V354" s="150">
        <f t="shared" si="0"/>
        <v>-51315.03562207074</v>
      </c>
      <c r="W354" s="150">
        <f t="shared" si="0"/>
        <v>8696079.5520654451</v>
      </c>
      <c r="X354" s="150">
        <f t="shared" si="0"/>
        <v>8116747.8413617518</v>
      </c>
      <c r="Y354" s="150">
        <f t="shared" si="0"/>
        <v>-579331.71070369286</v>
      </c>
      <c r="Z354" s="150">
        <f t="shared" si="0"/>
        <v>1066283.7539999997</v>
      </c>
      <c r="AA354" s="150">
        <f t="shared" si="0"/>
        <v>53246.932373899486</v>
      </c>
      <c r="AB354" s="150">
        <f t="shared" si="0"/>
        <v>-1013036.8216261005</v>
      </c>
      <c r="AC354" s="150">
        <f t="shared" si="0"/>
        <v>20950413.778540388</v>
      </c>
      <c r="AD354" s="150">
        <f t="shared" si="0"/>
        <v>23689091.659573335</v>
      </c>
      <c r="AE354" s="150">
        <f t="shared" si="0"/>
        <v>2738677.8810329386</v>
      </c>
      <c r="AF354" s="150">
        <f t="shared" si="0"/>
        <v>55504270.135123767</v>
      </c>
      <c r="AG354" s="150">
        <f t="shared" si="0"/>
        <v>55975816.082793176</v>
      </c>
      <c r="AH354" s="150">
        <f t="shared" si="0"/>
        <v>471545.94766945194</v>
      </c>
      <c r="AI354" s="150">
        <f t="shared" si="0"/>
        <v>22163633.431293018</v>
      </c>
      <c r="AJ354" s="150">
        <f t="shared" si="0"/>
        <v>21811228.373340085</v>
      </c>
      <c r="AK354" s="150">
        <f t="shared" si="0"/>
        <v>-352405.05795294105</v>
      </c>
      <c r="AL354" s="150">
        <f t="shared" si="0"/>
        <v>459413.70060610393</v>
      </c>
      <c r="AM354" s="150">
        <f t="shared" si="0"/>
        <v>287554.18145446375</v>
      </c>
      <c r="AN354" s="150">
        <f t="shared" si="0"/>
        <v>-171859.51915164012</v>
      </c>
      <c r="AO354" s="150">
        <f t="shared" si="0"/>
        <v>6053033.9460336268</v>
      </c>
      <c r="AP354" s="150">
        <f t="shared" si="0"/>
        <v>5947364.0312469359</v>
      </c>
      <c r="AQ354" s="150">
        <f t="shared" si="0"/>
        <v>-105669.91478669486</v>
      </c>
      <c r="AR354" s="150">
        <f t="shared" si="0"/>
        <v>56351836.276394024</v>
      </c>
      <c r="AS354" s="150">
        <f t="shared" si="0"/>
        <v>60348281.752664439</v>
      </c>
      <c r="AT354" s="150">
        <f t="shared" si="0"/>
        <v>3996445.4762704289</v>
      </c>
      <c r="AU354" s="150">
        <f t="shared" si="0"/>
        <v>3817166.487533676</v>
      </c>
      <c r="AV354" s="150">
        <f t="shared" si="0"/>
        <v>2076608.0101152733</v>
      </c>
      <c r="AW354" s="150">
        <f t="shared" si="0"/>
        <v>-1740558.4774184041</v>
      </c>
      <c r="AX354" s="150">
        <f t="shared" si="0"/>
        <v>4894502.9305367302</v>
      </c>
      <c r="AY354" s="150">
        <f t="shared" si="0"/>
        <v>2742247.4855635557</v>
      </c>
      <c r="AZ354" s="150">
        <f t="shared" si="0"/>
        <v>-2152255.4449731708</v>
      </c>
      <c r="BA354" s="150">
        <f t="shared" si="0"/>
        <v>2187157.9864980332</v>
      </c>
      <c r="BB354" s="150">
        <f t="shared" si="0"/>
        <v>1848002.9284580189</v>
      </c>
      <c r="BC354" s="150">
        <f t="shared" si="0"/>
        <v>-339196.0580400147</v>
      </c>
      <c r="BD354" s="150">
        <f t="shared" si="0"/>
        <v>1957379.0282107561</v>
      </c>
      <c r="BE354" s="150">
        <f t="shared" si="0"/>
        <v>496450.87678505405</v>
      </c>
      <c r="BF354" s="150">
        <f t="shared" si="0"/>
        <v>-1460928.151425702</v>
      </c>
      <c r="BG354" s="150">
        <f t="shared" si="0"/>
        <v>1374306.4980891873</v>
      </c>
      <c r="BH354" s="150">
        <f t="shared" si="0"/>
        <v>453461.93266428786</v>
      </c>
      <c r="BI354" s="150">
        <f t="shared" si="0"/>
        <v>-920844.56542489969</v>
      </c>
      <c r="BJ354" s="150">
        <f t="shared" si="0"/>
        <v>2893157.3086933196</v>
      </c>
      <c r="BK354" s="150">
        <f t="shared" si="0"/>
        <v>2059865.9331099244</v>
      </c>
      <c r="BL354" s="150">
        <f t="shared" si="0"/>
        <v>-833291.37558339466</v>
      </c>
      <c r="BM354" s="150">
        <f t="shared" si="0"/>
        <v>368196.68500070676</v>
      </c>
      <c r="BN354" s="150">
        <f t="shared" si="0"/>
        <v>458533.35</v>
      </c>
      <c r="BO354" s="150">
        <f t="shared" si="0"/>
        <v>90336.664999293513</v>
      </c>
      <c r="BP354" s="150">
        <f t="shared" si="0"/>
        <v>17491866.924562413</v>
      </c>
      <c r="BQ354" s="150">
        <f t="shared" si="0"/>
        <v>10135170.785971198</v>
      </c>
      <c r="BR354" s="150">
        <f t="shared" si="0"/>
        <v>-7356696.1385912094</v>
      </c>
      <c r="BS354" s="150">
        <f t="shared" si="0"/>
        <v>45682194.927847147</v>
      </c>
      <c r="BT354" s="150">
        <f t="shared" si="0"/>
        <v>54907696.688451447</v>
      </c>
      <c r="BU354" s="150">
        <f t="shared" ref="BU354:CZ354" si="1">SUM(BU9:BU353)</f>
        <v>9225501.7606043033</v>
      </c>
      <c r="BV354" s="150">
        <f t="shared" si="1"/>
        <v>30390543.224342801</v>
      </c>
      <c r="BW354" s="150">
        <f t="shared" si="1"/>
        <v>31596987.667699885</v>
      </c>
      <c r="BX354" s="150">
        <f t="shared" si="1"/>
        <v>1206444.4433570961</v>
      </c>
      <c r="BY354" s="150">
        <f t="shared" si="1"/>
        <v>11889105.339138562</v>
      </c>
      <c r="BZ354" s="150">
        <f t="shared" si="1"/>
        <v>10458652.599179223</v>
      </c>
      <c r="CA354" s="150">
        <f t="shared" si="1"/>
        <v>-1430452.7399593336</v>
      </c>
      <c r="CB354" s="150">
        <f t="shared" si="1"/>
        <v>1436489.6247868889</v>
      </c>
      <c r="CC354" s="150">
        <f t="shared" si="1"/>
        <v>1471712.0708648236</v>
      </c>
      <c r="CD354" s="150">
        <f t="shared" si="1"/>
        <v>35222.446077936591</v>
      </c>
      <c r="CE354" s="150">
        <f t="shared" si="1"/>
        <v>173604.83582346726</v>
      </c>
      <c r="CF354" s="150">
        <f t="shared" si="1"/>
        <v>154565.38921972702</v>
      </c>
      <c r="CG354" s="150">
        <f t="shared" si="1"/>
        <v>-19039.446603740394</v>
      </c>
      <c r="CH354" s="150">
        <f t="shared" si="1"/>
        <v>11161322.44369057</v>
      </c>
      <c r="CI354" s="150">
        <f t="shared" si="1"/>
        <v>8959127.8829713259</v>
      </c>
      <c r="CJ354" s="150">
        <f t="shared" si="1"/>
        <v>-2202194.5607192414</v>
      </c>
      <c r="CK354" s="150">
        <f t="shared" si="1"/>
        <v>6094882.8992344169</v>
      </c>
      <c r="CL354" s="150">
        <f t="shared" si="1"/>
        <v>5800118.9004015271</v>
      </c>
      <c r="CM354" s="150">
        <f t="shared" si="1"/>
        <v>-294763.99883289175</v>
      </c>
      <c r="CN354" s="150">
        <f t="shared" si="1"/>
        <v>17256205.342924982</v>
      </c>
      <c r="CO354" s="150">
        <f t="shared" si="1"/>
        <v>14759246.783372842</v>
      </c>
      <c r="CP354" s="150">
        <f t="shared" si="1"/>
        <v>-2496958.5595521345</v>
      </c>
      <c r="CQ354" s="150">
        <f t="shared" si="1"/>
        <v>264852197.70887682</v>
      </c>
      <c r="CR354" s="150">
        <f t="shared" si="1"/>
        <v>267854276.61108902</v>
      </c>
      <c r="CS354" s="150">
        <f t="shared" si="1"/>
        <v>3002078.9022120503</v>
      </c>
      <c r="CT354" s="150">
        <f t="shared" si="1"/>
        <v>317822637.25065207</v>
      </c>
      <c r="CU354" s="150">
        <f t="shared" si="1"/>
        <v>321425131.93330634</v>
      </c>
      <c r="CV354" s="150">
        <f t="shared" si="1"/>
        <v>3602494.6826544567</v>
      </c>
      <c r="CW354" s="150">
        <f t="shared" si="1"/>
        <v>10715383.012351733</v>
      </c>
      <c r="CX354" s="150">
        <f t="shared" si="1"/>
        <v>7112813.262368192</v>
      </c>
      <c r="CY354" s="150">
        <f t="shared" si="1"/>
        <v>-3602569.7499835417</v>
      </c>
      <c r="CZ354" s="150">
        <f t="shared" si="1"/>
        <v>3602494.6826544614</v>
      </c>
      <c r="DA354" s="8"/>
      <c r="DB354" s="150">
        <f t="shared" ref="DB354" si="2">SUM(DB9:DB353)</f>
        <v>16557277.809999993</v>
      </c>
      <c r="DC354" s="150">
        <f t="shared" ref="DC354" si="3">SUM(DC9:DC353)</f>
        <v>1678331.4300000002</v>
      </c>
      <c r="DD354" s="150">
        <f t="shared" ref="DD354" si="4">SUM(DD9:DD353)</f>
        <v>10580824.719999999</v>
      </c>
      <c r="DE354" s="150">
        <f t="shared" ref="DE354" si="5">SUM(DE9:DE353)</f>
        <v>1442510.5000000002</v>
      </c>
      <c r="DF354" s="150">
        <f t="shared" ref="DF354" si="6">SUM(DF9:DF353)</f>
        <v>144075.92754703181</v>
      </c>
      <c r="DG354" s="150">
        <f t="shared" ref="DG354:DI354" si="7">SUM(DG9:DG353)</f>
        <v>3942456243.1560464</v>
      </c>
      <c r="DH354" s="495">
        <f t="shared" si="7"/>
        <v>4255937.6980211576</v>
      </c>
      <c r="DI354" s="495">
        <f t="shared" si="7"/>
        <v>1355474.4799999997</v>
      </c>
      <c r="DJ354" s="162"/>
      <c r="DK354" s="162"/>
      <c r="DL354" s="163"/>
      <c r="DM354" s="150">
        <f t="shared" ref="DM354" si="8">SUM(DM9:DM353)</f>
        <v>5977230.8163667023</v>
      </c>
      <c r="DN354" s="150">
        <f t="shared" ref="DN354" si="9">SUM(DN9:DN353)</f>
        <v>234744.86238417466</v>
      </c>
      <c r="DO354" s="150">
        <f t="shared" ref="DO354" si="10">SUM(DO9:DO353)</f>
        <v>6211975.6787508791</v>
      </c>
      <c r="DP354" s="2"/>
      <c r="DQ354" s="150">
        <f t="shared" ref="DQ354" si="11">SUM(DQ9:DQ353)</f>
        <v>5974522.8799999943</v>
      </c>
      <c r="DR354" s="150">
        <f t="shared" ref="DR354" si="12">SUM(DR9:DR353)</f>
        <v>234542.03</v>
      </c>
      <c r="DS354" s="150">
        <f t="shared" ref="DS354" si="13">SUM(DS9:DS353)</f>
        <v>6209064.9099999964</v>
      </c>
      <c r="DT354" s="150">
        <f t="shared" ref="DT354" si="14">SUM(DT9:DT353)</f>
        <v>6228143.2870696606</v>
      </c>
      <c r="DU354" s="150">
        <f t="shared" ref="DU354" si="15">SUM(DU9:DU353)</f>
        <v>-19078.377069657308</v>
      </c>
      <c r="DV354" s="150">
        <f t="shared" ref="DV354" si="16">SUM(DV9:DV353)</f>
        <v>326065.09999999998</v>
      </c>
      <c r="DW354" s="167">
        <v>0.94610073240512027</v>
      </c>
      <c r="DX354" s="150">
        <f t="shared" ref="DX354" si="17">SUM(DX9:DX353)</f>
        <v>88612443.841147691</v>
      </c>
      <c r="DY354" s="150">
        <f t="shared" ref="DY354" si="18">SUM(DY9:DY353)</f>
        <v>84580143.046362773</v>
      </c>
      <c r="DZ354" s="150">
        <f t="shared" ref="DZ354" si="19">SUM(DZ9:DZ353)</f>
        <v>12023335.220000003</v>
      </c>
      <c r="EB354" s="150">
        <f t="shared" ref="EB354" si="20">SUM(EB9:EB353)</f>
        <v>676222035.31672788</v>
      </c>
      <c r="ED354" s="150">
        <f t="shared" ref="ED354:EG354" si="21">SUM(ED9:ED353)</f>
        <v>3021336</v>
      </c>
      <c r="EE354" s="150">
        <f t="shared" si="21"/>
        <v>3165411.9275470325</v>
      </c>
      <c r="EG354" s="150">
        <f t="shared" si="21"/>
        <v>2839416.6274550194</v>
      </c>
      <c r="EI354" s="145"/>
      <c r="EJ354" s="150">
        <f t="shared" ref="EJ354" si="22">SUM(EJ9:EJ353)</f>
        <v>1753223.7793530978</v>
      </c>
      <c r="EN354" s="1"/>
    </row>
  </sheetData>
  <autoFilter ref="A8:EN354" xr:uid="{5E05A15B-EB88-4E5A-BF6E-D19389AE725F}">
    <filterColumn colId="2">
      <filters>
        <filter val="пр-т ПЕРЕМОГИ,  90"/>
      </filters>
    </filterColumn>
  </autoFilter>
  <sortState xmlns:xlrd2="http://schemas.microsoft.com/office/spreadsheetml/2017/richdata2" ref="A9:EN353">
    <sortCondition ref="C9:C353"/>
  </sortState>
  <mergeCells count="57">
    <mergeCell ref="AO6:AQ7"/>
    <mergeCell ref="A6:A8"/>
    <mergeCell ref="B6:B8"/>
    <mergeCell ref="C6:C8"/>
    <mergeCell ref="D6:D8"/>
    <mergeCell ref="E6:E8"/>
    <mergeCell ref="F6:F8"/>
    <mergeCell ref="G6:G8"/>
    <mergeCell ref="H6:AH6"/>
    <mergeCell ref="AI6:AK7"/>
    <mergeCell ref="AL6:AN7"/>
    <mergeCell ref="AR6:AT7"/>
    <mergeCell ref="AU6:BR6"/>
    <mergeCell ref="BS6:BU7"/>
    <mergeCell ref="BV6:BX7"/>
    <mergeCell ref="BY6:CA7"/>
    <mergeCell ref="AU7:AW7"/>
    <mergeCell ref="AX7:AZ7"/>
    <mergeCell ref="BA7:BC7"/>
    <mergeCell ref="BD7:BF7"/>
    <mergeCell ref="BG7:BI7"/>
    <mergeCell ref="BJ7:BL7"/>
    <mergeCell ref="BM7:BO7"/>
    <mergeCell ref="BP7:BR7"/>
    <mergeCell ref="DJ6:DJ8"/>
    <mergeCell ref="DB7:DC7"/>
    <mergeCell ref="CQ6:CS7"/>
    <mergeCell ref="CT6:CV7"/>
    <mergeCell ref="CW6:CY7"/>
    <mergeCell ref="CZ6:CZ8"/>
    <mergeCell ref="DB6:DC6"/>
    <mergeCell ref="DD6:DD8"/>
    <mergeCell ref="DE6:DE8"/>
    <mergeCell ref="DF6:DF8"/>
    <mergeCell ref="DG6:DG8"/>
    <mergeCell ref="EI6:EI8"/>
    <mergeCell ref="H7:J7"/>
    <mergeCell ref="K7:M7"/>
    <mergeCell ref="N7:P7"/>
    <mergeCell ref="Q7:S7"/>
    <mergeCell ref="T7:V7"/>
    <mergeCell ref="W7:Y7"/>
    <mergeCell ref="Z7:AB7"/>
    <mergeCell ref="AC7:AE7"/>
    <mergeCell ref="AF7:AH7"/>
    <mergeCell ref="DK6:DK8"/>
    <mergeCell ref="DL6:DL8"/>
    <mergeCell ref="DM6:DO6"/>
    <mergeCell ref="DX6:DY6"/>
    <mergeCell ref="ED6:ED8"/>
    <mergeCell ref="EG6:EG8"/>
    <mergeCell ref="CH7:CJ7"/>
    <mergeCell ref="CE6:CG7"/>
    <mergeCell ref="CH6:CP6"/>
    <mergeCell ref="CB6:CD7"/>
    <mergeCell ref="CK7:CM7"/>
    <mergeCell ref="CN7:CP7"/>
  </mergeCells>
  <conditionalFormatting sqref="A130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БУДИНОК</vt:lpstr>
      <vt:lpstr>наявність коштів</vt:lpstr>
      <vt:lpstr>звіт</vt:lpstr>
      <vt:lpstr>ПР</vt:lpstr>
      <vt:lpstr>ДОЖФ 1</vt:lpstr>
      <vt:lpstr>ДОЖФ 2</vt:lpstr>
      <vt:lpstr>ДОЖФ 3</vt:lpstr>
      <vt:lpstr>пр буд</vt:lpstr>
      <vt:lpstr>звіт 03.19-03.24</vt:lpstr>
      <vt:lpstr>ПР 03.19-03.24</vt:lpstr>
      <vt:lpstr>'наявність коштів'!Заголовки_для_печати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nachpev</dc:creator>
  <cp:lastModifiedBy>nachpev</cp:lastModifiedBy>
  <cp:lastPrinted>2026-03-27T07:01:29Z</cp:lastPrinted>
  <dcterms:created xsi:type="dcterms:W3CDTF">2024-04-30T08:06:21Z</dcterms:created>
  <dcterms:modified xsi:type="dcterms:W3CDTF">2026-04-07T05:25:56Z</dcterms:modified>
</cp:coreProperties>
</file>